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ebafile01.ebanetwork.com\UserProfiles\ADiGiulio\Documents\"/>
    </mc:Choice>
  </mc:AlternateContent>
  <xr:revisionPtr revIDLastSave="0" documentId="8_{DD9209BC-1329-427A-AAE1-E2FA008FB98E}" xr6:coauthVersionLast="47" xr6:coauthVersionMax="47" xr10:uidLastSave="{00000000-0000-0000-0000-000000000000}"/>
  <bookViews>
    <workbookView xWindow="-108" yWindow="-108" windowWidth="23256" windowHeight="12576"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data2!$A$1:$S$22542</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317" i="62" l="1"/>
  <c r="A22318" i="62"/>
  <c r="A22319" i="62"/>
  <c r="A22320" i="62"/>
  <c r="A22321" i="62"/>
  <c r="A22322" i="62"/>
  <c r="A22323" i="62"/>
  <c r="A22324" i="62"/>
  <c r="A22325" i="62"/>
  <c r="A22326" i="62"/>
  <c r="A22327" i="62"/>
  <c r="A22328" i="62"/>
  <c r="A22329" i="62"/>
  <c r="A22330" i="62"/>
  <c r="A22331" i="62"/>
  <c r="A22332" i="62"/>
  <c r="A22333" i="62"/>
  <c r="A22334" i="62"/>
  <c r="A22335" i="62"/>
  <c r="A22336" i="62"/>
  <c r="A22337" i="62"/>
  <c r="A22338" i="62"/>
  <c r="A22339" i="62"/>
  <c r="A22340" i="62"/>
  <c r="A22341" i="62"/>
  <c r="A22342" i="62"/>
  <c r="A22343" i="62"/>
  <c r="A22344" i="62"/>
  <c r="A22345" i="62"/>
  <c r="A22346" i="62"/>
  <c r="A22347" i="62"/>
  <c r="A22348" i="62"/>
  <c r="A22349" i="62"/>
  <c r="A22350" i="62"/>
  <c r="A22351" i="62"/>
  <c r="A22352" i="62"/>
  <c r="A22353" i="62"/>
  <c r="A22354" i="62"/>
  <c r="A22355" i="62"/>
  <c r="A22356" i="62"/>
  <c r="A22357" i="62"/>
  <c r="A22358" i="62"/>
  <c r="A22359" i="62"/>
  <c r="A22360" i="62"/>
  <c r="A22361" i="62"/>
  <c r="A22362" i="62"/>
  <c r="A22363" i="62"/>
  <c r="A22364" i="62"/>
  <c r="A22365" i="62"/>
  <c r="A22366" i="62"/>
  <c r="A22367" i="62"/>
  <c r="A22368" i="62"/>
  <c r="A22369" i="62"/>
  <c r="A22370" i="62"/>
  <c r="A22371" i="62"/>
  <c r="A22372" i="62"/>
  <c r="A22373" i="62"/>
  <c r="A22374" i="62"/>
  <c r="A22375" i="62"/>
  <c r="A22376" i="62"/>
  <c r="A22377" i="62"/>
  <c r="A22378" i="62"/>
  <c r="A22379" i="62"/>
  <c r="A22380" i="62"/>
  <c r="A22381" i="62"/>
  <c r="A22382" i="62"/>
  <c r="A22383" i="62"/>
  <c r="A22384" i="62"/>
  <c r="A22385" i="62"/>
  <c r="A22386" i="62"/>
  <c r="A22387" i="62"/>
  <c r="A22388" i="62"/>
  <c r="A22389" i="62"/>
  <c r="A22390" i="62"/>
  <c r="A22391" i="62"/>
  <c r="A22392" i="62"/>
  <c r="A22393" i="62"/>
  <c r="A22394" i="62"/>
  <c r="A22395" i="62"/>
  <c r="A22396" i="62"/>
  <c r="A22397" i="62"/>
  <c r="A22398" i="62"/>
  <c r="A22399" i="62"/>
  <c r="A22400" i="62"/>
  <c r="A22401" i="62"/>
  <c r="A22402" i="62"/>
  <c r="A22403" i="62"/>
  <c r="A22404" i="62"/>
  <c r="A22405" i="62"/>
  <c r="A22406" i="62"/>
  <c r="A22407" i="62"/>
  <c r="A22408" i="62"/>
  <c r="A22409" i="62"/>
  <c r="A22410" i="62"/>
  <c r="A22411" i="62"/>
  <c r="A22412" i="62"/>
  <c r="A22413" i="62"/>
  <c r="A22414" i="62"/>
  <c r="A22415" i="62"/>
  <c r="A22416" i="62"/>
  <c r="A22417" i="62"/>
  <c r="A22418" i="62"/>
  <c r="A22419" i="62"/>
  <c r="A22420" i="62"/>
  <c r="A22421" i="62"/>
  <c r="A22422" i="62"/>
  <c r="A22423" i="62"/>
  <c r="A22424" i="62"/>
  <c r="A22425" i="62"/>
  <c r="A22426" i="62"/>
  <c r="A22427" i="62"/>
  <c r="A22428" i="62"/>
  <c r="A22429" i="62"/>
  <c r="A22430" i="62"/>
  <c r="A22431" i="62"/>
  <c r="A22432" i="62"/>
  <c r="A22433" i="62"/>
  <c r="A22434" i="62"/>
  <c r="A22435" i="62"/>
  <c r="A22436" i="62"/>
  <c r="A22437" i="62"/>
  <c r="A22438" i="62"/>
  <c r="A22439" i="62"/>
  <c r="A22440" i="62"/>
  <c r="A22441" i="62"/>
  <c r="A22442" i="62"/>
  <c r="A22443" i="62"/>
  <c r="A22444" i="62"/>
  <c r="A22445" i="62"/>
  <c r="A22446" i="62"/>
  <c r="A22447" i="62"/>
  <c r="A22448" i="62"/>
  <c r="A22449" i="62"/>
  <c r="A22450" i="62"/>
  <c r="A22451" i="62"/>
  <c r="A22452" i="62"/>
  <c r="A22453" i="62"/>
  <c r="A22454" i="62"/>
  <c r="A22455" i="62"/>
  <c r="A22456" i="62"/>
  <c r="A22457" i="62"/>
  <c r="A22458" i="62"/>
  <c r="A22459" i="62"/>
  <c r="A22460" i="62"/>
  <c r="A22461" i="62"/>
  <c r="A22462" i="62"/>
  <c r="A22463" i="62"/>
  <c r="A22464" i="62"/>
  <c r="A22465" i="62"/>
  <c r="A22466" i="62"/>
  <c r="A22467" i="62"/>
  <c r="A22468" i="62"/>
  <c r="A22469" i="62"/>
  <c r="A22470" i="62"/>
  <c r="A22471" i="62"/>
  <c r="A22472" i="62"/>
  <c r="A22473" i="62"/>
  <c r="A22474" i="62"/>
  <c r="A22475" i="62"/>
  <c r="A22476" i="62"/>
  <c r="A22477" i="62"/>
  <c r="A22478" i="62"/>
  <c r="A22479" i="62"/>
  <c r="A22480" i="62"/>
  <c r="A22481" i="62"/>
  <c r="A22482" i="62"/>
  <c r="A22483" i="62"/>
  <c r="A22484" i="62"/>
  <c r="A22485" i="62"/>
  <c r="A22486" i="62"/>
  <c r="A22487" i="62"/>
  <c r="A22488" i="62"/>
  <c r="A22489" i="62"/>
  <c r="A22490" i="62"/>
  <c r="A22491" i="62"/>
  <c r="A22492" i="62"/>
  <c r="A22493" i="62"/>
  <c r="A22494" i="62"/>
  <c r="A22495" i="62"/>
  <c r="A22496" i="62"/>
  <c r="A22497" i="62"/>
  <c r="A22498" i="62"/>
  <c r="A22499" i="62"/>
  <c r="A22500" i="62"/>
  <c r="A22501" i="62"/>
  <c r="A22502" i="62"/>
  <c r="A22503" i="62"/>
  <c r="A22504" i="62"/>
  <c r="A22505" i="62"/>
  <c r="A22506" i="62"/>
  <c r="A22507" i="62"/>
  <c r="A22508" i="62"/>
  <c r="A22509" i="62"/>
  <c r="A22510" i="62"/>
  <c r="A22511" i="62"/>
  <c r="A22512" i="62"/>
  <c r="A22513" i="62"/>
  <c r="A22514" i="62"/>
  <c r="A22515" i="62"/>
  <c r="A22516" i="62"/>
  <c r="A22517" i="62"/>
  <c r="A22518" i="62"/>
  <c r="A22519" i="62"/>
  <c r="A22520" i="62"/>
  <c r="A22521" i="62"/>
  <c r="A22522" i="62"/>
  <c r="A22523" i="62"/>
  <c r="A22524" i="62"/>
  <c r="A22525" i="62"/>
  <c r="A22526" i="62"/>
  <c r="A22527" i="62"/>
  <c r="A22528" i="62"/>
  <c r="A22529" i="62"/>
  <c r="A22530" i="62"/>
  <c r="A22531" i="62"/>
  <c r="A22532" i="62"/>
  <c r="A22533" i="62"/>
  <c r="A22534" i="62"/>
  <c r="A22535" i="62"/>
  <c r="A22536" i="62"/>
  <c r="A22537" i="62"/>
  <c r="A22538" i="62"/>
  <c r="A22539" i="62"/>
  <c r="A22540" i="62"/>
  <c r="A22541" i="62"/>
  <c r="A22542" i="62"/>
  <c r="A22316" i="62"/>
  <c r="A22090" i="62"/>
  <c r="A22091" i="62"/>
  <c r="A22092" i="62"/>
  <c r="A22093" i="62"/>
  <c r="A22094" i="62"/>
  <c r="A22095" i="62"/>
  <c r="A22096" i="62"/>
  <c r="A22097" i="62"/>
  <c r="A22098" i="62"/>
  <c r="A22099" i="62"/>
  <c r="A22100" i="62"/>
  <c r="A22101" i="62"/>
  <c r="A22102" i="62"/>
  <c r="A22103" i="62"/>
  <c r="A22104" i="62"/>
  <c r="A22105" i="62"/>
  <c r="A22106" i="62"/>
  <c r="A22107" i="62"/>
  <c r="A22108" i="62"/>
  <c r="A22109" i="62"/>
  <c r="A22110" i="62"/>
  <c r="A22111" i="62"/>
  <c r="A22112" i="62"/>
  <c r="A22113" i="62"/>
  <c r="A22114" i="62"/>
  <c r="A22115" i="62"/>
  <c r="A22116" i="62"/>
  <c r="A22117" i="62"/>
  <c r="A22118" i="62"/>
  <c r="A22119" i="62"/>
  <c r="A22120" i="62"/>
  <c r="A22121" i="62"/>
  <c r="A22122" i="62"/>
  <c r="A22123" i="62"/>
  <c r="A22124" i="62"/>
  <c r="A22125" i="62"/>
  <c r="A22126" i="62"/>
  <c r="A22127" i="62"/>
  <c r="A22128" i="62"/>
  <c r="A22129" i="62"/>
  <c r="A22130" i="62"/>
  <c r="A22131" i="62"/>
  <c r="A22132" i="62"/>
  <c r="A22133" i="62"/>
  <c r="A22134" i="62"/>
  <c r="A22135" i="62"/>
  <c r="A22136" i="62"/>
  <c r="A22137" i="62"/>
  <c r="A22138" i="62"/>
  <c r="A22139" i="62"/>
  <c r="A22140" i="62"/>
  <c r="A22141" i="62"/>
  <c r="A22142" i="62"/>
  <c r="A22143" i="62"/>
  <c r="A22144" i="62"/>
  <c r="A22145" i="62"/>
  <c r="A22146" i="62"/>
  <c r="A22147" i="62"/>
  <c r="A22148" i="62"/>
  <c r="A22149" i="62"/>
  <c r="A22150" i="62"/>
  <c r="A22151" i="62"/>
  <c r="A22152" i="62"/>
  <c r="A22153" i="62"/>
  <c r="A22154" i="62"/>
  <c r="A22155" i="62"/>
  <c r="A22156" i="62"/>
  <c r="A22157" i="62"/>
  <c r="A22158" i="62"/>
  <c r="A22159" i="62"/>
  <c r="A22160" i="62"/>
  <c r="A22161" i="62"/>
  <c r="A22162" i="62"/>
  <c r="A22163" i="62"/>
  <c r="A22164" i="62"/>
  <c r="A22165" i="62"/>
  <c r="A22166" i="62"/>
  <c r="A22167" i="62"/>
  <c r="A22168" i="62"/>
  <c r="A22169" i="62"/>
  <c r="A22170" i="62"/>
  <c r="A22171" i="62"/>
  <c r="A22172" i="62"/>
  <c r="A22173" i="62"/>
  <c r="A22174" i="62"/>
  <c r="A22175" i="62"/>
  <c r="A22176" i="62"/>
  <c r="A22177" i="62"/>
  <c r="A22178" i="62"/>
  <c r="A22179" i="62"/>
  <c r="A22180" i="62"/>
  <c r="A22181" i="62"/>
  <c r="A22182" i="62"/>
  <c r="A22183" i="62"/>
  <c r="A22184" i="62"/>
  <c r="A22185" i="62"/>
  <c r="A22186" i="62"/>
  <c r="A22187" i="62"/>
  <c r="A22188" i="62"/>
  <c r="A22189" i="62"/>
  <c r="A22190" i="62"/>
  <c r="A22191" i="62"/>
  <c r="A22192" i="62"/>
  <c r="A22193" i="62"/>
  <c r="A22194" i="62"/>
  <c r="A22195" i="62"/>
  <c r="A22196" i="62"/>
  <c r="A22197" i="62"/>
  <c r="A22198" i="62"/>
  <c r="A22199" i="62"/>
  <c r="A22200" i="62"/>
  <c r="A22201" i="62"/>
  <c r="A22202" i="62"/>
  <c r="A22203" i="62"/>
  <c r="A22204" i="62"/>
  <c r="A22205" i="62"/>
  <c r="A22206" i="62"/>
  <c r="A22207" i="62"/>
  <c r="A22208" i="62"/>
  <c r="A22209" i="62"/>
  <c r="A22210" i="62"/>
  <c r="A22211" i="62"/>
  <c r="A22212" i="62"/>
  <c r="A22213" i="62"/>
  <c r="A22214" i="62"/>
  <c r="A22215" i="62"/>
  <c r="A22216" i="62"/>
  <c r="A22217" i="62"/>
  <c r="A22218" i="62"/>
  <c r="A22219" i="62"/>
  <c r="A22220" i="62"/>
  <c r="A22221" i="62"/>
  <c r="A22222" i="62"/>
  <c r="A22223" i="62"/>
  <c r="A22224" i="62"/>
  <c r="A22225" i="62"/>
  <c r="A22226" i="62"/>
  <c r="A22227" i="62"/>
  <c r="A22228" i="62"/>
  <c r="A22229" i="62"/>
  <c r="A22230" i="62"/>
  <c r="A22231" i="62"/>
  <c r="A22232" i="62"/>
  <c r="A22233" i="62"/>
  <c r="A22234" i="62"/>
  <c r="A22235" i="62"/>
  <c r="A22236" i="62"/>
  <c r="A22237" i="62"/>
  <c r="A22238" i="62"/>
  <c r="A22239" i="62"/>
  <c r="A22240" i="62"/>
  <c r="A22241" i="62"/>
  <c r="A22242" i="62"/>
  <c r="A22243" i="62"/>
  <c r="A22244" i="62"/>
  <c r="A22245" i="62"/>
  <c r="A22246" i="62"/>
  <c r="A22247" i="62"/>
  <c r="A22248" i="62"/>
  <c r="A22249" i="62"/>
  <c r="A22250" i="62"/>
  <c r="A22251" i="62"/>
  <c r="A22252" i="62"/>
  <c r="A22253" i="62"/>
  <c r="A22254" i="62"/>
  <c r="A22255" i="62"/>
  <c r="A22256" i="62"/>
  <c r="A22257" i="62"/>
  <c r="A22258" i="62"/>
  <c r="A22259" i="62"/>
  <c r="A22260" i="62"/>
  <c r="A22261" i="62"/>
  <c r="A22262" i="62"/>
  <c r="A22263" i="62"/>
  <c r="A22264" i="62"/>
  <c r="A22265" i="62"/>
  <c r="A22266" i="62"/>
  <c r="A22267" i="62"/>
  <c r="A22268" i="62"/>
  <c r="A22269" i="62"/>
  <c r="A22270" i="62"/>
  <c r="A22271" i="62"/>
  <c r="A22272" i="62"/>
  <c r="A22273" i="62"/>
  <c r="A22274" i="62"/>
  <c r="A22275" i="62"/>
  <c r="A22276" i="62"/>
  <c r="A22277" i="62"/>
  <c r="A22278" i="62"/>
  <c r="A22279" i="62"/>
  <c r="A22280" i="62"/>
  <c r="A22281" i="62"/>
  <c r="A22282" i="62"/>
  <c r="A22283" i="62"/>
  <c r="A22284" i="62"/>
  <c r="A22285" i="62"/>
  <c r="A22286" i="62"/>
  <c r="A22287" i="62"/>
  <c r="A22288" i="62"/>
  <c r="A22289" i="62"/>
  <c r="A22290" i="62"/>
  <c r="A22291" i="62"/>
  <c r="A22292" i="62"/>
  <c r="A22293" i="62"/>
  <c r="A22294" i="62"/>
  <c r="A22295" i="62"/>
  <c r="A22296" i="62"/>
  <c r="A22297" i="62"/>
  <c r="A22298" i="62"/>
  <c r="A22299" i="62"/>
  <c r="A22300" i="62"/>
  <c r="A22301" i="62"/>
  <c r="A22302" i="62"/>
  <c r="A22303" i="62"/>
  <c r="A22304" i="62"/>
  <c r="A22305" i="62"/>
  <c r="A22306" i="62"/>
  <c r="A22307" i="62"/>
  <c r="A22308" i="62"/>
  <c r="A22309" i="62"/>
  <c r="A22310" i="62"/>
  <c r="A22311" i="62"/>
  <c r="A22312" i="62"/>
  <c r="A22313" i="62"/>
  <c r="A22314" i="62"/>
  <c r="A22315" i="62"/>
  <c r="A22089" i="62"/>
  <c r="A22088" i="62" l="1"/>
  <c r="A21863" i="62"/>
  <c r="A21864" i="62"/>
  <c r="A21865" i="62"/>
  <c r="A21866" i="62"/>
  <c r="A21867" i="62"/>
  <c r="A21868" i="62"/>
  <c r="A21869" i="62"/>
  <c r="A21870" i="62"/>
  <c r="A21871" i="62"/>
  <c r="A21872" i="62"/>
  <c r="A21873" i="62"/>
  <c r="A21874" i="62"/>
  <c r="A21875" i="62"/>
  <c r="A21876" i="62"/>
  <c r="A21877" i="62"/>
  <c r="A21878" i="62"/>
  <c r="A21879" i="62"/>
  <c r="A21880" i="62"/>
  <c r="A21881" i="62"/>
  <c r="A21882" i="62"/>
  <c r="A21883" i="62"/>
  <c r="A21884" i="62"/>
  <c r="A21885" i="62"/>
  <c r="A21886" i="62"/>
  <c r="A21887" i="62"/>
  <c r="A21888" i="62"/>
  <c r="A21889" i="62"/>
  <c r="A21890" i="62"/>
  <c r="A21891" i="62"/>
  <c r="A21892" i="62"/>
  <c r="A21893" i="62"/>
  <c r="A21894" i="62"/>
  <c r="A21895" i="62"/>
  <c r="A21896" i="62"/>
  <c r="A21897" i="62"/>
  <c r="A21898" i="62"/>
  <c r="A21899" i="62"/>
  <c r="A21900" i="62"/>
  <c r="A21901" i="62"/>
  <c r="A21902" i="62"/>
  <c r="A21903" i="62"/>
  <c r="A21904" i="62"/>
  <c r="A21905" i="62"/>
  <c r="A21906" i="62"/>
  <c r="A21907" i="62"/>
  <c r="A21908" i="62"/>
  <c r="A21909" i="62"/>
  <c r="A21910" i="62"/>
  <c r="A21911" i="62"/>
  <c r="A21912" i="62"/>
  <c r="A21913" i="62"/>
  <c r="A21914" i="62"/>
  <c r="A21915" i="62"/>
  <c r="A21916" i="62"/>
  <c r="A21917" i="62"/>
  <c r="A21918" i="62"/>
  <c r="A21919" i="62"/>
  <c r="A21920" i="62"/>
  <c r="A21921" i="62"/>
  <c r="A21922" i="62"/>
  <c r="A21923" i="62"/>
  <c r="A21924" i="62"/>
  <c r="A21925" i="62"/>
  <c r="A21926" i="62"/>
  <c r="A21927" i="62"/>
  <c r="A21928" i="62"/>
  <c r="A21929" i="62"/>
  <c r="A21930" i="62"/>
  <c r="A21931" i="62"/>
  <c r="A21932" i="62"/>
  <c r="A21933" i="62"/>
  <c r="A21934" i="62"/>
  <c r="A21935" i="62"/>
  <c r="A21936" i="62"/>
  <c r="A21937" i="62"/>
  <c r="A21938" i="62"/>
  <c r="A21939" i="62"/>
  <c r="A21940" i="62"/>
  <c r="A21941" i="62"/>
  <c r="A21942" i="62"/>
  <c r="A21943" i="62"/>
  <c r="A21944" i="62"/>
  <c r="A21945" i="62"/>
  <c r="A21946" i="62"/>
  <c r="A21947" i="62"/>
  <c r="A21948" i="62"/>
  <c r="A21949" i="62"/>
  <c r="A21950" i="62"/>
  <c r="A21951" i="62"/>
  <c r="A21952" i="62"/>
  <c r="A21953" i="62"/>
  <c r="A21954" i="62"/>
  <c r="A21955" i="62"/>
  <c r="A21956" i="62"/>
  <c r="A21957" i="62"/>
  <c r="A21958" i="62"/>
  <c r="A21959" i="62"/>
  <c r="A21960" i="62"/>
  <c r="A21961" i="62"/>
  <c r="A21962" i="62"/>
  <c r="A21963" i="62"/>
  <c r="A21964" i="62"/>
  <c r="A21965" i="62"/>
  <c r="A21966" i="62"/>
  <c r="A21967" i="62"/>
  <c r="A21968" i="62"/>
  <c r="A21969" i="62"/>
  <c r="A21970" i="62"/>
  <c r="A21971" i="62"/>
  <c r="A21972" i="62"/>
  <c r="A21973" i="62"/>
  <c r="A21974" i="62"/>
  <c r="A21975" i="62"/>
  <c r="A21976" i="62"/>
  <c r="A21977" i="62"/>
  <c r="A21978" i="62"/>
  <c r="A21979" i="62"/>
  <c r="A21980" i="62"/>
  <c r="A21981" i="62"/>
  <c r="A21982" i="62"/>
  <c r="A21983" i="62"/>
  <c r="A21984" i="62"/>
  <c r="A21985" i="62"/>
  <c r="A21986" i="62"/>
  <c r="A21987" i="62"/>
  <c r="A21988" i="62"/>
  <c r="A21989" i="62"/>
  <c r="A21990" i="62"/>
  <c r="A21991" i="62"/>
  <c r="A21992" i="62"/>
  <c r="A21993" i="62"/>
  <c r="A21994" i="62"/>
  <c r="A21995" i="62"/>
  <c r="A21996" i="62"/>
  <c r="A21997" i="62"/>
  <c r="A21998" i="62"/>
  <c r="A21999" i="62"/>
  <c r="A22000" i="62"/>
  <c r="A22001" i="62"/>
  <c r="A22002" i="62"/>
  <c r="A22003" i="62"/>
  <c r="A22004" i="62"/>
  <c r="A22005" i="62"/>
  <c r="A22006" i="62"/>
  <c r="A22007" i="62"/>
  <c r="A22008" i="62"/>
  <c r="A22009" i="62"/>
  <c r="A22010" i="62"/>
  <c r="A22011" i="62"/>
  <c r="A22012" i="62"/>
  <c r="A22013" i="62"/>
  <c r="A22014" i="62"/>
  <c r="A22015" i="62"/>
  <c r="A22016" i="62"/>
  <c r="A22017" i="62"/>
  <c r="A22018" i="62"/>
  <c r="A22019" i="62"/>
  <c r="A22020" i="62"/>
  <c r="A22021" i="62"/>
  <c r="A22022" i="62"/>
  <c r="A22023" i="62"/>
  <c r="A22024" i="62"/>
  <c r="A22025" i="62"/>
  <c r="A22026" i="62"/>
  <c r="A22027" i="62"/>
  <c r="A22028" i="62"/>
  <c r="A22029" i="62"/>
  <c r="A22030" i="62"/>
  <c r="A22031" i="62"/>
  <c r="A22032" i="62"/>
  <c r="A22033" i="62"/>
  <c r="A22034" i="62"/>
  <c r="A22035" i="62"/>
  <c r="A22036" i="62"/>
  <c r="A22037" i="62"/>
  <c r="A22038" i="62"/>
  <c r="A22039" i="62"/>
  <c r="A22040" i="62"/>
  <c r="A22041" i="62"/>
  <c r="A22042" i="62"/>
  <c r="A22043" i="62"/>
  <c r="A22044" i="62"/>
  <c r="A22045" i="62"/>
  <c r="A22046" i="62"/>
  <c r="A22047" i="62"/>
  <c r="A22048" i="62"/>
  <c r="A22049" i="62"/>
  <c r="A22050" i="62"/>
  <c r="A22051" i="62"/>
  <c r="A22052" i="62"/>
  <c r="A22053" i="62"/>
  <c r="A22054" i="62"/>
  <c r="A22055" i="62"/>
  <c r="A22056" i="62"/>
  <c r="A22057" i="62"/>
  <c r="A22058" i="62"/>
  <c r="A22059" i="62"/>
  <c r="A22060" i="62"/>
  <c r="A22061" i="62"/>
  <c r="A22062" i="62"/>
  <c r="A22063" i="62"/>
  <c r="A22064" i="62"/>
  <c r="A22065" i="62"/>
  <c r="A22066" i="62"/>
  <c r="A22067" i="62"/>
  <c r="A22068" i="62"/>
  <c r="A22069" i="62"/>
  <c r="A22070" i="62"/>
  <c r="A22071" i="62"/>
  <c r="A22072" i="62"/>
  <c r="A22073" i="62"/>
  <c r="A22074" i="62"/>
  <c r="A22075" i="62"/>
  <c r="A22076" i="62"/>
  <c r="A22077" i="62"/>
  <c r="A22078" i="62"/>
  <c r="A22079" i="62"/>
  <c r="A22080" i="62"/>
  <c r="A22081" i="62"/>
  <c r="A22082" i="62"/>
  <c r="A22083" i="62"/>
  <c r="A22084" i="62"/>
  <c r="A22085" i="62"/>
  <c r="A22086" i="62"/>
  <c r="A22087" i="62"/>
  <c r="A21862" i="62"/>
  <c r="A21861" i="62"/>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7" i="63"/>
  <c r="C66" i="63"/>
  <c r="C65" i="63"/>
  <c r="C64" i="63"/>
  <c r="C63"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R87" i="59" l="1"/>
  <c r="S87" i="59" s="1"/>
  <c r="T86" i="59"/>
  <c r="X27" i="55"/>
  <c r="U71" i="59"/>
  <c r="U88" i="59" s="1"/>
  <c r="B67" i="59"/>
  <c r="E67" i="63"/>
  <c r="E66" i="63"/>
  <c r="E65" i="63"/>
  <c r="E64" i="63"/>
  <c r="E63" i="63"/>
  <c r="E9" i="63"/>
  <c r="E118" i="63" s="1"/>
  <c r="M118" i="63" s="1"/>
  <c r="U118" i="63"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L48" i="59" l="1"/>
  <c r="F48" i="59"/>
  <c r="R88" i="59"/>
  <c r="S88" i="59" s="1"/>
  <c r="T87" i="59"/>
  <c r="Y27" i="55"/>
  <c r="B84" i="59"/>
  <c r="C27" i="55" s="1"/>
  <c r="U72" i="59"/>
  <c r="U89" i="59" s="1"/>
  <c r="B68" i="59"/>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I48" i="59"/>
  <c r="H67" i="59" s="1"/>
  <c r="G48" i="59"/>
  <c r="F67" i="59" s="1"/>
  <c r="D48" i="59"/>
  <c r="C48" i="59"/>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G143" i="63" l="1"/>
  <c r="H143" i="63"/>
  <c r="L50" i="59"/>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53" i="63" s="1"/>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56" i="63"/>
  <c r="G121" i="63"/>
  <c r="H121" i="63"/>
  <c r="H156" i="63"/>
  <c r="AH46" i="59"/>
  <c r="A51" i="59"/>
  <c r="F51" i="59" s="1"/>
  <c r="E48" i="59"/>
  <c r="J48" i="59"/>
  <c r="E67" i="59" l="1"/>
  <c r="T152" i="63"/>
  <c r="T154" i="63"/>
  <c r="T150" i="63"/>
  <c r="T151" i="63"/>
  <c r="T149" i="63"/>
  <c r="L51" i="59"/>
  <c r="K67" i="59"/>
  <c r="D84" i="59" s="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M67" i="59" l="1"/>
  <c r="E84" i="59" s="1"/>
  <c r="C30" i="55" s="1"/>
  <c r="H51" i="59"/>
  <c r="M63" i="59"/>
  <c r="AI67" i="59"/>
  <c r="Q67" i="59"/>
  <c r="R67" i="59" s="1"/>
  <c r="I84" i="59" s="1"/>
  <c r="C34" i="55" s="1"/>
  <c r="K68" i="59"/>
  <c r="M68" i="59" s="1"/>
  <c r="E85" i="59" s="1"/>
  <c r="D30"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C84" i="59" l="1"/>
  <c r="C28" i="55" s="1"/>
  <c r="D85" i="59"/>
  <c r="D29" i="55" s="1"/>
  <c r="D86" i="59"/>
  <c r="E29" i="55" s="1"/>
  <c r="K70" i="59"/>
  <c r="D87" i="59" s="1"/>
  <c r="F29" i="55" s="1"/>
  <c r="AF50" i="59"/>
  <c r="H52" i="59"/>
  <c r="H84" i="59"/>
  <c r="C33" i="55" s="1"/>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5" i="59" l="1"/>
  <c r="D28" i="55" s="1"/>
  <c r="C86" i="59"/>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AD27" i="55"/>
  <c r="I85" i="59"/>
  <c r="D34" i="55" s="1"/>
  <c r="R69" i="59"/>
  <c r="Q70" i="59" s="1"/>
  <c r="G88" i="59"/>
  <c r="G32" i="55" s="1"/>
  <c r="F87" i="59"/>
  <c r="F31" i="55" s="1"/>
  <c r="H27" i="55"/>
  <c r="H85" i="59"/>
  <c r="D33"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V86" i="59" l="1"/>
  <c r="W28" i="55" s="1"/>
  <c r="C87" i="59"/>
  <c r="F28" i="55" s="1"/>
  <c r="D88" i="59"/>
  <c r="C88" i="59" s="1"/>
  <c r="G28" i="55" s="1"/>
  <c r="W87" i="59"/>
  <c r="X29" i="55" s="1"/>
  <c r="V85" i="59"/>
  <c r="V28" i="55" s="1"/>
  <c r="M62" i="59"/>
  <c r="H54" i="59"/>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J69" i="59"/>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V87" i="59" l="1"/>
  <c r="X28" i="55" s="1"/>
  <c r="G29" i="55"/>
  <c r="W88" i="59"/>
  <c r="Y29" i="55" s="1"/>
  <c r="D89" i="59"/>
  <c r="H29" i="55" s="1"/>
  <c r="X88" i="59"/>
  <c r="Y30" i="55" s="1"/>
  <c r="H55" i="59"/>
  <c r="AA86" i="59"/>
  <c r="W33" i="55" s="1"/>
  <c r="AK69" i="59"/>
  <c r="AB86" i="59" s="1"/>
  <c r="V34" i="55" s="1"/>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C89" i="59" l="1"/>
  <c r="H28" i="55" s="1"/>
  <c r="V88" i="59"/>
  <c r="Y28" i="55" s="1"/>
  <c r="AF72" i="59"/>
  <c r="D90" i="59"/>
  <c r="C90" i="59" s="1"/>
  <c r="I28" i="55" s="1"/>
  <c r="H56" i="59"/>
  <c r="X89" i="59"/>
  <c r="Z30" i="55" s="1"/>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<sst xmlns="http://schemas.openxmlformats.org/spreadsheetml/2006/main" count="91510" uniqueCount="45463">
  <si>
    <t>Primary Graph Variables</t>
  </si>
  <si>
    <t>Evidence-Based Associates</t>
  </si>
  <si>
    <t>Secondary Graph Variables</t>
  </si>
  <si>
    <t>Program</t>
  </si>
  <si>
    <t>Combined</t>
  </si>
  <si>
    <t>Model</t>
  </si>
  <si>
    <t>All</t>
  </si>
  <si>
    <t>Families First/DC Seed Dashboard</t>
  </si>
  <si>
    <t>Provider</t>
  </si>
  <si>
    <t>Date Range</t>
  </si>
  <si>
    <t>First Month</t>
  </si>
  <si>
    <t>Sep-23</t>
  </si>
  <si>
    <t>Last Month</t>
  </si>
  <si>
    <t>Aug-24</t>
  </si>
  <si>
    <t>Sep-22</t>
  </si>
  <si>
    <t>Aug-23</t>
  </si>
  <si>
    <t>Graph to View</t>
  </si>
  <si>
    <t>Capacity</t>
  </si>
  <si>
    <t>Prim</t>
  </si>
  <si>
    <t>Staffing</t>
  </si>
  <si>
    <t>Sec</t>
  </si>
  <si>
    <t>Utilization</t>
  </si>
  <si>
    <t>Outcomes</t>
  </si>
  <si>
    <t>Youth Seen</t>
  </si>
  <si>
    <t>Ave</t>
  </si>
  <si>
    <t>Month</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</si>
  <si>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</si>
  <si>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Dashboard User Instructions</t>
  </si>
  <si>
    <t>Return to Main Dashboard</t>
  </si>
  <si>
    <t>Display page</t>
  </si>
  <si>
    <t>All dashboards are accessed from the "display" spreadsheet.</t>
  </si>
  <si>
    <t>Selection Criteria</t>
  </si>
  <si>
    <t>A couple points worth noting…..</t>
  </si>
  <si>
    <t>In order to view a dashboard there are 3 fields that the user can make choices in to generate the desired dashboard (each of which has a dropdown menu to choose from)</t>
  </si>
  <si>
    <t>* - When a specific model is selected, the only providers that will be listed in the Provider dropdown listing are those providers that have provided or do provide that model.</t>
  </si>
  <si>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</si>
  <si>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</si>
  <si>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t>* - When using the "display" tab to view a dashboard, always start by entering the Model first, then the Provider</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</si>
  <si>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</si>
  <si>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</si>
  <si>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</si>
  <si>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</si>
  <si>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</si>
  <si>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t>Definitions</t>
  </si>
  <si>
    <t># of therapists positions filled / target</t>
  </si>
  <si>
    <t>actual available slots / targeted slots</t>
  </si>
  <si>
    <t>current filled slots / actual available slots</t>
  </si>
  <si>
    <t>Quality</t>
  </si>
  <si>
    <t>adherence to the model's systemic guidelines</t>
  </si>
  <si>
    <t>successful discharges / total discharges</t>
  </si>
  <si>
    <t>Duplicated Case</t>
  </si>
  <si>
    <t>active case opened in a prior month</t>
  </si>
  <si>
    <t>Unduplicated Case</t>
  </si>
  <si>
    <t>active case opened in the current month</t>
  </si>
  <si>
    <t>Model/Provider/Month/Yr Text Combo</t>
  </si>
  <si>
    <t>Model/Provider/Month/Yr Combo</t>
  </si>
  <si>
    <t>Model/Provider Combo</t>
  </si>
  <si>
    <t>Therapists</t>
  </si>
  <si>
    <t>Therapist Cap.</t>
  </si>
  <si>
    <t>Staffing %</t>
  </si>
  <si>
    <t>Active Cases</t>
  </si>
  <si>
    <t>Current Capacity</t>
  </si>
  <si>
    <t>Utilization %</t>
  </si>
  <si>
    <t>Designed Capacity</t>
  </si>
  <si>
    <t>Capacity %</t>
  </si>
  <si>
    <t>Duplicated</t>
  </si>
  <si>
    <t>Currently Approved Adherence %</t>
  </si>
  <si>
    <t>Successful Discharge</t>
  </si>
  <si>
    <t>Total Discharge (not incl. cases not served)</t>
  </si>
  <si>
    <t>Discharge %</t>
  </si>
  <si>
    <t>Unduplicated</t>
  </si>
  <si>
    <t>Adoptions TogetherAll CombinedApr-12</t>
  </si>
  <si>
    <t>Adoptions TogetherAll Combined41000</t>
  </si>
  <si>
    <t>Adoptions TogetherAll</t>
  </si>
  <si>
    <t>Adoptions TogetherCPP-FV CombinedApr-12</t>
  </si>
  <si>
    <t>Adoptions TogetherCPP-FV Combined41000</t>
  </si>
  <si>
    <t>Adoptions TogetherCPP-FV</t>
  </si>
  <si>
    <t>All A-CRA ProvidersA-CRA FFApr-12</t>
  </si>
  <si>
    <t>All A-CRA ProvidersA-CRA FF41000</t>
  </si>
  <si>
    <t>All A-CRA ProvidersA-CRA</t>
  </si>
  <si>
    <t>FF</t>
  </si>
  <si>
    <t>All CPP-FV ProvidersCPP-FV FFApr-12</t>
  </si>
  <si>
    <t>All CPP-FV ProvidersCPP-FV FF41000</t>
  </si>
  <si>
    <t>All CPP-FV ProvidersCPP-FV</t>
  </si>
  <si>
    <t>All FFT ProvidersFFT FFApr-12</t>
  </si>
  <si>
    <t>All FFT ProvidersFFT FF41000</t>
  </si>
  <si>
    <t>All FFT ProvidersFFT</t>
  </si>
  <si>
    <t>All MST ProvidersMSTApr-12</t>
  </si>
  <si>
    <t>All MST ProvidersMST41000</t>
  </si>
  <si>
    <t>All MST ProvidersMST</t>
  </si>
  <si>
    <t>All MST-PSB ProvidersMST-PSB FFApr-12</t>
  </si>
  <si>
    <t>All MST-PSB ProvidersMST-PSB FF41000</t>
  </si>
  <si>
    <t>All MST-PSB ProvidersMST-PSB</t>
  </si>
  <si>
    <t>All PCIT ProvidersPCIT FFApr-12</t>
  </si>
  <si>
    <t>All PCIT ProvidersPCIT FF41000</t>
  </si>
  <si>
    <t>All PCIT ProvidersPCIT</t>
  </si>
  <si>
    <t>All TF-CBT ProvidersTF-CBT FFApr-12</t>
  </si>
  <si>
    <t>All TF-CBT ProvidersTF-CBT FF41000</t>
  </si>
  <si>
    <t>All TF-CBT ProvidersTF-CBT</t>
  </si>
  <si>
    <t>All TIP ProvidersTIP FFApr-12</t>
  </si>
  <si>
    <t>All TIP ProvidersTIP FF41000</t>
  </si>
  <si>
    <t>All TIP ProvidersTIP</t>
  </si>
  <si>
    <t>AllAll CombinedApr-12</t>
  </si>
  <si>
    <t>AllAll Combined41000</t>
  </si>
  <si>
    <t>AllAll</t>
  </si>
  <si>
    <t>Community ConnectionsAll CombinedApr-12</t>
  </si>
  <si>
    <t>Community ConnectionsAll Combined41000</t>
  </si>
  <si>
    <t>Community ConnectionsAll</t>
  </si>
  <si>
    <t>Community ConnectionsFFT FFApr-12</t>
  </si>
  <si>
    <t>Community ConnectionsFFT FF41000</t>
  </si>
  <si>
    <t>Community ConnectionsFFT</t>
  </si>
  <si>
    <t>Community ConnectionsTF-CBT FFApr-12</t>
  </si>
  <si>
    <t>Community ConnectionsTF-CBT FF41000</t>
  </si>
  <si>
    <t>Community ConnectionsTF-CBT</t>
  </si>
  <si>
    <t>Community ConnectionsTIP FFApr-12</t>
  </si>
  <si>
    <t>Community ConnectionsTIP FF41000</t>
  </si>
  <si>
    <t>Community ConnectionsTIP</t>
  </si>
  <si>
    <t>Federal CityA-CRA FFApr-12</t>
  </si>
  <si>
    <t>Federal CityA-CRA FF41000</t>
  </si>
  <si>
    <t>Federal CityA-CRA</t>
  </si>
  <si>
    <t>Federal CityAll CombinedApr-12</t>
  </si>
  <si>
    <t>Federal CityAll Combined41000</t>
  </si>
  <si>
    <t>Federal CityAll</t>
  </si>
  <si>
    <t>First Home CareAll CombinedApr-12</t>
  </si>
  <si>
    <t>First Home CareAll Combined41000</t>
  </si>
  <si>
    <t>First Home CareAll</t>
  </si>
  <si>
    <t>First Home CareFFT FFApr-12</t>
  </si>
  <si>
    <t>First Home CareFFT FF41000</t>
  </si>
  <si>
    <t>First Home CareFFT</t>
  </si>
  <si>
    <t>First Home CareTF-CBT FFApr-12</t>
  </si>
  <si>
    <t>First Home CareTF-CBT FF41000</t>
  </si>
  <si>
    <t>First Home CareTF-CBT</t>
  </si>
  <si>
    <t>First Home CareTIP FFApr-12</t>
  </si>
  <si>
    <t>First Home CareTIP FF41000</t>
  </si>
  <si>
    <t>First Home CareTIP</t>
  </si>
  <si>
    <t>FPSAll CombinedApr-12</t>
  </si>
  <si>
    <t>FPSAll Combined41000</t>
  </si>
  <si>
    <t>FPSAll</t>
  </si>
  <si>
    <t>FPSTIP FFApr-12</t>
  </si>
  <si>
    <t>FPSTIP FF41000</t>
  </si>
  <si>
    <t>FPSTIP</t>
  </si>
  <si>
    <t>HillcrestA-CRA FFApr-12</t>
  </si>
  <si>
    <t>HillcrestA-CRA FF41000</t>
  </si>
  <si>
    <t>HillcrestA-CRA</t>
  </si>
  <si>
    <t>HillcrestAll CombinedApr-12</t>
  </si>
  <si>
    <t>HillcrestAll Combined41000</t>
  </si>
  <si>
    <t>HillcrestAll</t>
  </si>
  <si>
    <t>HillcrestCPP-FV FFApr-12</t>
  </si>
  <si>
    <t>HillcrestCPP-FV FF41000</t>
  </si>
  <si>
    <t>HillcrestCPP-FV</t>
  </si>
  <si>
    <t>HillcrestFFT FFApr-12</t>
  </si>
  <si>
    <t>HillcrestFFT FF41000</t>
  </si>
  <si>
    <t>HillcrestFFT</t>
  </si>
  <si>
    <t>HillcrestTF-CBT FFApr-12</t>
  </si>
  <si>
    <t>HillcrestTF-CBT FF41000</t>
  </si>
  <si>
    <t>HillcrestTF-CBT</t>
  </si>
  <si>
    <t>LAYCA-CRA FFApr-12</t>
  </si>
  <si>
    <t>LAYCA-CRA FF41000</t>
  </si>
  <si>
    <t>LAYCA-CRA</t>
  </si>
  <si>
    <t>LAYCAll CombinedApr-12</t>
  </si>
  <si>
    <t>LAYCAll Combined41000</t>
  </si>
  <si>
    <t>LAYCAll</t>
  </si>
  <si>
    <t>LAYCCPP-FV FFApr-12</t>
  </si>
  <si>
    <t>LAYCCPP-FV FF41000</t>
  </si>
  <si>
    <t>LAYCCPP-FV</t>
  </si>
  <si>
    <t>LESAll CombinedApr-12</t>
  </si>
  <si>
    <t>LESAll Combined41000</t>
  </si>
  <si>
    <t>LESAll</t>
  </si>
  <si>
    <t>LESTIP FFApr-12</t>
  </si>
  <si>
    <t>LESTIP FF41000</t>
  </si>
  <si>
    <t>LESTIP</t>
  </si>
  <si>
    <t>Marys Center All FFApr-12</t>
  </si>
  <si>
    <t>Marys Center All FF41000</t>
  </si>
  <si>
    <t>Marys CenterAll</t>
  </si>
  <si>
    <t>Marys CenterPCIT FFApr-12</t>
  </si>
  <si>
    <t>Marys CenterPCIT FF41000</t>
  </si>
  <si>
    <t>Marys CenterPCIT</t>
  </si>
  <si>
    <t>MBI HSAll CombinedApr-12</t>
  </si>
  <si>
    <t>MBI HSAll Combined41000</t>
  </si>
  <si>
    <t>MBI HSAll</t>
  </si>
  <si>
    <t>MBI HSTIP FFApr-12</t>
  </si>
  <si>
    <t>MBI HSTIP FF41000</t>
  </si>
  <si>
    <t>MBI HSTIP</t>
  </si>
  <si>
    <t>MD Family ResourcesAll CombinedApr-12</t>
  </si>
  <si>
    <t>MD Family ResourcesAll Combined41000</t>
  </si>
  <si>
    <t>MD Family ResourcesAll</t>
  </si>
  <si>
    <t>MD Family ResourcesTF-CBT FFApr-12</t>
  </si>
  <si>
    <t>MD Family ResourcesTF-CBT FF41000</t>
  </si>
  <si>
    <t>MD Family ResourcesTF-CBT</t>
  </si>
  <si>
    <t>PASSAll CombinedApr-12</t>
  </si>
  <si>
    <t>PASSAll Combined41000</t>
  </si>
  <si>
    <t>PASSAll</t>
  </si>
  <si>
    <t>PASSFFT FFApr-12</t>
  </si>
  <si>
    <t>PASSFFT FF41000</t>
  </si>
  <si>
    <t>PASSFFT</t>
  </si>
  <si>
    <t>PASSTIP FFApr-12</t>
  </si>
  <si>
    <t>PASSTIP FF41000</t>
  </si>
  <si>
    <t>PASSTIP</t>
  </si>
  <si>
    <t>PIECEAll FFApr-12</t>
  </si>
  <si>
    <t>PIECEAll FF41000</t>
  </si>
  <si>
    <t>PIECEAll</t>
  </si>
  <si>
    <t>PIECECPP-FV FFApr-12</t>
  </si>
  <si>
    <t>PIECECPP-FV FF41000</t>
  </si>
  <si>
    <t>PIECECPP-FV</t>
  </si>
  <si>
    <t>PIECEPCIT FFApr-12</t>
  </si>
  <si>
    <t>PIECEPCIT FF41000</t>
  </si>
  <si>
    <t>PIECEPCIT</t>
  </si>
  <si>
    <t>RiversideA-CRA FFApr-12</t>
  </si>
  <si>
    <t>RiversideA-CRA FF41000</t>
  </si>
  <si>
    <t>RiversideA-CRA</t>
  </si>
  <si>
    <t>RiversideAll CombinedApr-12</t>
  </si>
  <si>
    <t>RiversideAll Combined41000</t>
  </si>
  <si>
    <t>RiversideAll</t>
  </si>
  <si>
    <t>TFCCAll CombinedApr-12</t>
  </si>
  <si>
    <t>TFCCAll Combined41000</t>
  </si>
  <si>
    <t>TFCCAll</t>
  </si>
  <si>
    <t>TFCCTIP FFApr-12</t>
  </si>
  <si>
    <t>TFCCTIP FF41000</t>
  </si>
  <si>
    <t>TFCCTIP</t>
  </si>
  <si>
    <t>UniversalAll CombinedApr-12</t>
  </si>
  <si>
    <t>UniversalAll Combined41000</t>
  </si>
  <si>
    <t>UniversalAll</t>
  </si>
  <si>
    <t>UniversalCPP-FV FFApr-12</t>
  </si>
  <si>
    <t>UniversalCPP-FV FF41000</t>
  </si>
  <si>
    <t>UniversalCPP-FV</t>
  </si>
  <si>
    <t>UniversalTF-CBT FFApr-12</t>
  </si>
  <si>
    <t>UniversalTF-CBT FF41000</t>
  </si>
  <si>
    <t>UniversalTF-CBT</t>
  </si>
  <si>
    <t>UniversalTIP FFApr-12</t>
  </si>
  <si>
    <t>UniversalTIP FF41000</t>
  </si>
  <si>
    <t>UniversalTIP</t>
  </si>
  <si>
    <t>Youth VillagesAll CombinedApr-12</t>
  </si>
  <si>
    <t>Youth VillagesAll Combined41000</t>
  </si>
  <si>
    <t>Youth VillagesAll</t>
  </si>
  <si>
    <t>Youth VillagesMST FFApr-12</t>
  </si>
  <si>
    <t>Youth VillagesMST FF41000</t>
  </si>
  <si>
    <t>Youth VillagesMST</t>
  </si>
  <si>
    <t>Youth VillagesMST-PSB FFApr-12</t>
  </si>
  <si>
    <t>Youth VillagesMST-PSB FF41000</t>
  </si>
  <si>
    <t>Youth VillagesMST-PSB</t>
  </si>
  <si>
    <t>Adoptions TogetherCPP-FV FFApr-12</t>
  </si>
  <si>
    <t>Adoptions TogetherCPP-FV FF41000</t>
  </si>
  <si>
    <t>All A-CRA ProvidersA-CRA CombinedApr-12</t>
  </si>
  <si>
    <t>All A-CRA ProvidersA-CRA Combined41000</t>
  </si>
  <si>
    <t>All FFT ProvidersFFT CombinedApr-12</t>
  </si>
  <si>
    <t>All FFT ProvidersFFT Combined41000</t>
  </si>
  <si>
    <t>All MST-PSB ProvidersMST-PSB CombinedApr-12</t>
  </si>
  <si>
    <t>All MST-PSB ProvidersMST-PSB Combined41000</t>
  </si>
  <si>
    <t>All TF-CBT ProvidersTF-CBT CombinedApr-12</t>
  </si>
  <si>
    <t>All TF-CBT ProvidersTF-CBT Combined41000</t>
  </si>
  <si>
    <t>All TIP ProvidersTIP CombinedApr-12</t>
  </si>
  <si>
    <t>All TIP ProvidersTIP Combined41000</t>
  </si>
  <si>
    <t>Community ConnectionsAll FFApr-12</t>
  </si>
  <si>
    <t>Community ConnectionsAll FF41000</t>
  </si>
  <si>
    <t>Community ConnectionsFFT CombinedApr-12</t>
  </si>
  <si>
    <t>Community ConnectionsFFT Combined41000</t>
  </si>
  <si>
    <t>Community ConnectionsTF-CBT CombinedApr-12</t>
  </si>
  <si>
    <t>Community ConnectionsTF-CBT Combined41000</t>
  </si>
  <si>
    <t>Community ConnectionsTIP CombinedApr-12</t>
  </si>
  <si>
    <t>Community ConnectionsTIP Combined41000</t>
  </si>
  <si>
    <t>Federal CityA-CRA CombinedApr-12</t>
  </si>
  <si>
    <t>Federal CityA-CRA Combined41000</t>
  </si>
  <si>
    <t>Federal CityAll FFApr-12</t>
  </si>
  <si>
    <t>Federal CityAll FF41000</t>
  </si>
  <si>
    <t>First Home CareAll FFApr-12</t>
  </si>
  <si>
    <t>First Home CareAll FF41000</t>
  </si>
  <si>
    <t>First Home CareFFT CombinedApr-12</t>
  </si>
  <si>
    <t>First Home CareFFT Combined41000</t>
  </si>
  <si>
    <t>First Home CareTF-CBT CombinedApr-12</t>
  </si>
  <si>
    <t>First Home CareTF-CBT Combined41000</t>
  </si>
  <si>
    <t>First Home CareTIP CombinedApr-12</t>
  </si>
  <si>
    <t>First Home CareTIP Combined41000</t>
  </si>
  <si>
    <t>FPSAll FFApr-12</t>
  </si>
  <si>
    <t>FPSAll FF41000</t>
  </si>
  <si>
    <t>FPSTIP CombinedApr-12</t>
  </si>
  <si>
    <t>FPSTIP Combined41000</t>
  </si>
  <si>
    <t>LESAll FFApr-12</t>
  </si>
  <si>
    <t>LESAll FF41000</t>
  </si>
  <si>
    <t>LESTIP CombinedApr-12</t>
  </si>
  <si>
    <t>LESTIP Combined41000</t>
  </si>
  <si>
    <t>MBI HSAll FFApr-12</t>
  </si>
  <si>
    <t>MBI HSAll FF41000</t>
  </si>
  <si>
    <t>MBI HSTIP CombinedApr-12</t>
  </si>
  <si>
    <t>MBI HSTIP Combined41000</t>
  </si>
  <si>
    <t>MD Family ResourcesAll FFApr-12</t>
  </si>
  <si>
    <t>MD Family ResourcesAll FF41000</t>
  </si>
  <si>
    <t>MD Family ResourcesTF-CBT CombinedApr-12</t>
  </si>
  <si>
    <t>MD Family ResourcesTF-CBT Combined41000</t>
  </si>
  <si>
    <t>PASSAll FFApr-12</t>
  </si>
  <si>
    <t>PASSAll FF41000</t>
  </si>
  <si>
    <t>PASSFFT CombinedApr-12</t>
  </si>
  <si>
    <t>PASSFFT Combined41000</t>
  </si>
  <si>
    <t>PASSTIP CombinedApr-12</t>
  </si>
  <si>
    <t>PASSTIP Combined41000</t>
  </si>
  <si>
    <t>RiversideA-CRA CombinedApr-12</t>
  </si>
  <si>
    <t>RiversideA-CRA Combined41000</t>
  </si>
  <si>
    <t>RiversideAll FFApr-12</t>
  </si>
  <si>
    <t>RiversideAll FF41000</t>
  </si>
  <si>
    <t>TFCCAll FFApr-12</t>
  </si>
  <si>
    <t>TFCCAll FF41000</t>
  </si>
  <si>
    <t>TFCCTIP CombinedApr-12</t>
  </si>
  <si>
    <t>TFCCTIP Combined41000</t>
  </si>
  <si>
    <t>Youth VillagesAll FFApr-12</t>
  </si>
  <si>
    <t>Youth VillagesAll FF41000</t>
  </si>
  <si>
    <t>Youth VillagesMST CombinedApr-12</t>
  </si>
  <si>
    <t>Youth VillagesMST Combined41000</t>
  </si>
  <si>
    <t>Youth VillagesMST-PSB CombinedApr-12</t>
  </si>
  <si>
    <t>Youth VillagesMST-PSB Combined41000</t>
  </si>
  <si>
    <t>HillcrestA-CRA CombinedApr-12</t>
  </si>
  <si>
    <t>HillcrestA-CRA Combined41000</t>
  </si>
  <si>
    <t>HillcrestAll FFApr-12</t>
  </si>
  <si>
    <t>HillcrestAll FF41000</t>
  </si>
  <si>
    <t>HillcrestCPP-FV CombinedApr-12</t>
  </si>
  <si>
    <t>HillcrestCPP-FV Combined41000</t>
  </si>
  <si>
    <t>HillcrestFFT CombinedApr-12</t>
  </si>
  <si>
    <t>HillcrestFFT Combined41000</t>
  </si>
  <si>
    <t>HillcrestTF-CBT CombinedApr-12</t>
  </si>
  <si>
    <t>HillcrestTF-CBT Combined41000</t>
  </si>
  <si>
    <t>LAYCA-CRA CombinedApr-12</t>
  </si>
  <si>
    <t>LAYCA-CRA Combined41000</t>
  </si>
  <si>
    <t>LAYCCPP-FV CombinedApr-12</t>
  </si>
  <si>
    <t>LAYCCPP-FV Combined41000</t>
  </si>
  <si>
    <t>LAYCAll FFApr-12</t>
  </si>
  <si>
    <t>LAYCAll FF41000</t>
  </si>
  <si>
    <t>UniversalAll FFApr-12</t>
  </si>
  <si>
    <t>UniversalAll FF41000</t>
  </si>
  <si>
    <t>UniversalCPP-FV CombinedApr-12</t>
  </si>
  <si>
    <t>UniversalCPP-FV Combined41000</t>
  </si>
  <si>
    <t>UniversalTF-CBT CombinedApr-12</t>
  </si>
  <si>
    <t>UniversalTF-CBT Combined41000</t>
  </si>
  <si>
    <t>UniversalTIP CombinedApr-12</t>
  </si>
  <si>
    <t>UniversalTIP Combined41000</t>
  </si>
  <si>
    <t>Adoptions TogetherAll CombinedJun-12</t>
  </si>
  <si>
    <t>Adoptions TogetherAll Combined41030</t>
  </si>
  <si>
    <t>Adoptions TogetherCPP-FV CombinedJun-12</t>
  </si>
  <si>
    <t>Adoptions TogetherCPP-FV Combined41030</t>
  </si>
  <si>
    <t>All A-CRA ProvidersA-CRA FFJun-12</t>
  </si>
  <si>
    <t>All A-CRA ProvidersA-CRA FF41030</t>
  </si>
  <si>
    <t>All CPP-FV ProvidersCPP-FV FFJun-12</t>
  </si>
  <si>
    <t>All CPP-FV ProvidersCPP-FV FF41030</t>
  </si>
  <si>
    <t>All FFT ProvidersFFT FFJun-12</t>
  </si>
  <si>
    <t>All FFT ProvidersFFT FF41030</t>
  </si>
  <si>
    <t>All MST ProvidersMST FFJun-12</t>
  </si>
  <si>
    <t>All MST ProvidersMST FF41030</t>
  </si>
  <si>
    <t>All MST-PSB ProvidersMST-PSB FFJun-12</t>
  </si>
  <si>
    <t>All MST-PSB ProvidersMST-PSB FF41030</t>
  </si>
  <si>
    <t>All PCIT ProvidersPCIT FFJun-12</t>
  </si>
  <si>
    <t>All PCIT ProvidersPCIT FF41030</t>
  </si>
  <si>
    <t>All TF-CBT ProvidersTF-CBT FFJun-12</t>
  </si>
  <si>
    <t>All TF-CBT ProvidersTF-CBT FF41030</t>
  </si>
  <si>
    <t>All TIP ProvidersTIP FFJun-12</t>
  </si>
  <si>
    <t>All TIP ProvidersTIP FF41030</t>
  </si>
  <si>
    <t>AllAll CombinedJun-12</t>
  </si>
  <si>
    <t>AllAll Combined41030</t>
  </si>
  <si>
    <t>Community ConnectionsAll CombinedJun-12</t>
  </si>
  <si>
    <t>Community ConnectionsAll Combined41030</t>
  </si>
  <si>
    <t>Community ConnectionsFFT FFJun-12</t>
  </si>
  <si>
    <t>Community ConnectionsFFT FF41030</t>
  </si>
  <si>
    <t>Community ConnectionsTF-CBT FFJun-12</t>
  </si>
  <si>
    <t>Community ConnectionsTF-CBT FF41030</t>
  </si>
  <si>
    <t>Community ConnectionsTIP FFJun-12</t>
  </si>
  <si>
    <t>Community ConnectionsTIP FF41030</t>
  </si>
  <si>
    <t>Federal CityA-CRA FFJun-12</t>
  </si>
  <si>
    <t>Federal CityA-CRA FF41030</t>
  </si>
  <si>
    <t>Federal CityAll CombinedJun-12</t>
  </si>
  <si>
    <t>Federal CityAll Combined41030</t>
  </si>
  <si>
    <t>First Home CareAll CombinedJun-12</t>
  </si>
  <si>
    <t>First Home CareAll Combined41030</t>
  </si>
  <si>
    <t>First Home CareFFT FFJun-12</t>
  </si>
  <si>
    <t>First Home CareFFT FF41030</t>
  </si>
  <si>
    <t>First Home CareTF-CBT FFJun-12</t>
  </si>
  <si>
    <t>First Home CareTF-CBT FF41030</t>
  </si>
  <si>
    <t>First Home CareTIP FFJun-12</t>
  </si>
  <si>
    <t>First Home CareTIP FF41030</t>
  </si>
  <si>
    <t>FPSAll CombinedJun-12</t>
  </si>
  <si>
    <t>FPSAll Combined41030</t>
  </si>
  <si>
    <t>FPSTIP FFJun-12</t>
  </si>
  <si>
    <t>FPSTIP FF41030</t>
  </si>
  <si>
    <t>HillcrestA-CRA FFJun-12</t>
  </si>
  <si>
    <t>HillcrestA-CRA FF41030</t>
  </si>
  <si>
    <t>HillcrestAll CombinedJun-12</t>
  </si>
  <si>
    <t>HillcrestAll Combined41030</t>
  </si>
  <si>
    <t>HillcrestCPP-FV FFJun-12</t>
  </si>
  <si>
    <t>HillcrestCPP-FV FF41030</t>
  </si>
  <si>
    <t>HillcrestFFT FFJun-12</t>
  </si>
  <si>
    <t>HillcrestFFT FF41030</t>
  </si>
  <si>
    <t>HillcrestTF-CBT FFJun-12</t>
  </si>
  <si>
    <t>HillcrestTF-CBT FF41030</t>
  </si>
  <si>
    <t>LAYCA-CRA FFJun-12</t>
  </si>
  <si>
    <t>LAYCA-CRA FF41030</t>
  </si>
  <si>
    <t>LAYCAll CombinedJun-12</t>
  </si>
  <si>
    <t>LAYCAll Combined41030</t>
  </si>
  <si>
    <t>LAYCCPP-FV FFJun-12</t>
  </si>
  <si>
    <t>LAYCCPP-FV FF41030</t>
  </si>
  <si>
    <t>LESAll CombinedJun-12</t>
  </si>
  <si>
    <t>LESAll Combined41030</t>
  </si>
  <si>
    <t>LESTIP FFJun-12</t>
  </si>
  <si>
    <t>LESTIP FF41030</t>
  </si>
  <si>
    <t>Marys Center All FFJun-12</t>
  </si>
  <si>
    <t>Marys Center All FF41030</t>
  </si>
  <si>
    <t>Marys CenterPCIT FFJun-12</t>
  </si>
  <si>
    <t>Marys CenterPCIT FF41030</t>
  </si>
  <si>
    <t>MBI HSAll CombinedJun-12</t>
  </si>
  <si>
    <t>MBI HSAll Combined41030</t>
  </si>
  <si>
    <t>MBI HSTIP FFJun-12</t>
  </si>
  <si>
    <t>MBI HSTIP FF41030</t>
  </si>
  <si>
    <t>MD Family ResourcesAll CombinedJun-12</t>
  </si>
  <si>
    <t>MD Family ResourcesAll Combined41030</t>
  </si>
  <si>
    <t>MD Family ResourcesTF-CBT FFJun-12</t>
  </si>
  <si>
    <t>MD Family ResourcesTF-CBT FF41030</t>
  </si>
  <si>
    <t>PASSAll CombinedJun-12</t>
  </si>
  <si>
    <t>PASSAll Combined41030</t>
  </si>
  <si>
    <t>PASSFFT FFJun-12</t>
  </si>
  <si>
    <t>PASSFFT FF41030</t>
  </si>
  <si>
    <t>PASSTIP FFJun-12</t>
  </si>
  <si>
    <t>PASSTIP FF41030</t>
  </si>
  <si>
    <t>PIECEAll FFJun-12</t>
  </si>
  <si>
    <t>PIECEAll FF41030</t>
  </si>
  <si>
    <t>PIECECPP-FV FFJun-12</t>
  </si>
  <si>
    <t>PIECECPP-FV FF41030</t>
  </si>
  <si>
    <t>PIECEPCIT FFJun-12</t>
  </si>
  <si>
    <t>PIECEPCIT FF41030</t>
  </si>
  <si>
    <t>RiversideA-CRA FFJun-12</t>
  </si>
  <si>
    <t>RiversideA-CRA FF41030</t>
  </si>
  <si>
    <t>RiversideAll CombinedJun-12</t>
  </si>
  <si>
    <t>RiversideAll Combined41030</t>
  </si>
  <si>
    <t>TFCCAll CombinedJun-12</t>
  </si>
  <si>
    <t>TFCCAll Combined41030</t>
  </si>
  <si>
    <t>TFCCTIP FFJun-12</t>
  </si>
  <si>
    <t>TFCCTIP FF41030</t>
  </si>
  <si>
    <t>UniversalAll CombinedJun-12</t>
  </si>
  <si>
    <t>UniversalAll Combined41030</t>
  </si>
  <si>
    <t>UniversalCPP-FV FFJun-12</t>
  </si>
  <si>
    <t>UniversalCPP-FV FF41030</t>
  </si>
  <si>
    <t>UniversalTF-CBT FFJun-12</t>
  </si>
  <si>
    <t>UniversalTF-CBT FF41030</t>
  </si>
  <si>
    <t>UniversalTIP FFJun-12</t>
  </si>
  <si>
    <t>UniversalTIP FF41030</t>
  </si>
  <si>
    <t>Youth VillagesAll CombinedJun-12</t>
  </si>
  <si>
    <t>Youth VillagesAll Combined41030</t>
  </si>
  <si>
    <t>Youth VillagesMST FFJun-12</t>
  </si>
  <si>
    <t>Youth VillagesMST FF41030</t>
  </si>
  <si>
    <t>Youth VillagesMST-PSB FFJun-12</t>
  </si>
  <si>
    <t>Youth VillagesMST-PSB FF41030</t>
  </si>
  <si>
    <t>Adoptions TogetherCPP-FV FFJun-12</t>
  </si>
  <si>
    <t>Adoptions TogetherCPP-FV FF41030</t>
  </si>
  <si>
    <t>All A-CRA ProvidersA-CRA CombinedJun-12</t>
  </si>
  <si>
    <t>All A-CRA ProvidersA-CRA Combined41030</t>
  </si>
  <si>
    <t>All FFT ProvidersFFT CombinedJun-12</t>
  </si>
  <si>
    <t>All FFT ProvidersFFT Combined41030</t>
  </si>
  <si>
    <t>All MST ProvidersMST CombinedJun-12</t>
  </si>
  <si>
    <t>All MST ProvidersMST Combined41030</t>
  </si>
  <si>
    <t>All MST-PSB ProvidersMST-PSB CombinedJun-12</t>
  </si>
  <si>
    <t>All MST-PSB ProvidersMST-PSB Combined41030</t>
  </si>
  <si>
    <t>All TF-CBT ProvidersTF-CBT CombinedJun-12</t>
  </si>
  <si>
    <t>All TF-CBT ProvidersTF-CBT Combined41030</t>
  </si>
  <si>
    <t>All TIP ProvidersTIP CombinedJun-12</t>
  </si>
  <si>
    <t>All TIP ProvidersTIP Combined41030</t>
  </si>
  <si>
    <t>Community ConnectionsAll FFJun-12</t>
  </si>
  <si>
    <t>Community ConnectionsAll FF41030</t>
  </si>
  <si>
    <t>Community ConnectionsFFT CombinedJun-12</t>
  </si>
  <si>
    <t>Community ConnectionsFFT Combined41030</t>
  </si>
  <si>
    <t>Community ConnectionsTF-CBT CombinedJun-12</t>
  </si>
  <si>
    <t>Community ConnectionsTF-CBT Combined41030</t>
  </si>
  <si>
    <t>Community ConnectionsTIP CombinedJun-12</t>
  </si>
  <si>
    <t>Community ConnectionsTIP Combined41030</t>
  </si>
  <si>
    <t>Federal CityA-CRA CombinedJun-12</t>
  </si>
  <si>
    <t>Federal CityA-CRA Combined41030</t>
  </si>
  <si>
    <t>Federal CityAll FFJun-12</t>
  </si>
  <si>
    <t>Federal CityAll FF41030</t>
  </si>
  <si>
    <t>First Home CareAll FFJun-12</t>
  </si>
  <si>
    <t>First Home CareAll FF41030</t>
  </si>
  <si>
    <t>First Home CareFFT CombinedJun-12</t>
  </si>
  <si>
    <t>First Home CareFFT Combined41030</t>
  </si>
  <si>
    <t>First Home CareTF-CBT CombinedJun-12</t>
  </si>
  <si>
    <t>First Home CareTF-CBT Combined41030</t>
  </si>
  <si>
    <t>First Home CareTIP CombinedJun-12</t>
  </si>
  <si>
    <t>First Home CareTIP Combined41030</t>
  </si>
  <si>
    <t>FPSAll FFJun-12</t>
  </si>
  <si>
    <t>FPSAll FF41030</t>
  </si>
  <si>
    <t>FPSTIP CombinedJun-12</t>
  </si>
  <si>
    <t>FPSTIP Combined41030</t>
  </si>
  <si>
    <t>LESAll FFJun-12</t>
  </si>
  <si>
    <t>LESAll FF41030</t>
  </si>
  <si>
    <t>LESTIP CombinedJun-12</t>
  </si>
  <si>
    <t>LESTIP Combined41030</t>
  </si>
  <si>
    <t>MBI HSAll FFJun-12</t>
  </si>
  <si>
    <t>MBI HSAll FF41030</t>
  </si>
  <si>
    <t>MBI HSTIP CombinedJun-12</t>
  </si>
  <si>
    <t>MBI HSTIP Combined41030</t>
  </si>
  <si>
    <t>MD Family ResourcesAll FFJun-12</t>
  </si>
  <si>
    <t>MD Family ResourcesAll FF41030</t>
  </si>
  <si>
    <t>MD Family ResourcesTF-CBT CombinedJun-12</t>
  </si>
  <si>
    <t>MD Family ResourcesTF-CBT Combined41030</t>
  </si>
  <si>
    <t>PASSAll FFJun-12</t>
  </si>
  <si>
    <t>PASSAll FF41030</t>
  </si>
  <si>
    <t>PASSFFT CombinedJun-12</t>
  </si>
  <si>
    <t>PASSFFT Combined41030</t>
  </si>
  <si>
    <t>PASSTIP CombinedJun-12</t>
  </si>
  <si>
    <t>PASSTIP Combined41030</t>
  </si>
  <si>
    <t>RiversideA-CRA CombinedJun-12</t>
  </si>
  <si>
    <t>RiversideA-CRA Combined41030</t>
  </si>
  <si>
    <t>RiversideAll FFJun-12</t>
  </si>
  <si>
    <t>RiversideAll FF41030</t>
  </si>
  <si>
    <t>TFCCAll FFJun-12</t>
  </si>
  <si>
    <t>TFCCAll FF41030</t>
  </si>
  <si>
    <t>TFCCTIP CombinedJun-12</t>
  </si>
  <si>
    <t>TFCCTIP Combined41030</t>
  </si>
  <si>
    <t>Youth VillagesAll FFJun-12</t>
  </si>
  <si>
    <t>Youth VillagesAll FF41030</t>
  </si>
  <si>
    <t>Youth VillagesMST CombinedJun-12</t>
  </si>
  <si>
    <t>Youth VillagesMST Combined41030</t>
  </si>
  <si>
    <t>Youth VillagesMST-PSB CombinedJun-12</t>
  </si>
  <si>
    <t>Youth VillagesMST-PSB Combined41030</t>
  </si>
  <si>
    <t>HillcrestA-CRA CombinedJun-12</t>
  </si>
  <si>
    <t>HillcrestA-CRA Combined41030</t>
  </si>
  <si>
    <t>HillcrestAll FFJun-12</t>
  </si>
  <si>
    <t>HillcrestAll FF41030</t>
  </si>
  <si>
    <t>HillcrestCPP-FV CombinedJun-12</t>
  </si>
  <si>
    <t>HillcrestCPP-FV Combined41030</t>
  </si>
  <si>
    <t>HillcrestFFT CombinedJun-12</t>
  </si>
  <si>
    <t>HillcrestFFT Combined41030</t>
  </si>
  <si>
    <t>HillcrestTF-CBT CombinedJun-12</t>
  </si>
  <si>
    <t>HillcrestTF-CBT Combined41030</t>
  </si>
  <si>
    <t>LAYCA-CRA CombinedJun-12</t>
  </si>
  <si>
    <t>LAYCA-CRA Combined41030</t>
  </si>
  <si>
    <t>LAYCCPP-FV CombinedJun-12</t>
  </si>
  <si>
    <t>LAYCCPP-FV Combined41030</t>
  </si>
  <si>
    <t>LAYCAll FFJun-12</t>
  </si>
  <si>
    <t>LAYCAll FF41030</t>
  </si>
  <si>
    <t>UniversalAll FFJun-12</t>
  </si>
  <si>
    <t>UniversalAll FF41030</t>
  </si>
  <si>
    <t>UniversalCPP-FV CombinedJun-12</t>
  </si>
  <si>
    <t>UniversalCPP-FV Combined41030</t>
  </si>
  <si>
    <t>UniversalTF-CBT CombinedJun-12</t>
  </si>
  <si>
    <t>UniversalTF-CBT Combined41030</t>
  </si>
  <si>
    <t>UniversalTIP CombinedJun-12</t>
  </si>
  <si>
    <t>UniversalTIP Combined41030</t>
  </si>
  <si>
    <t>Adoptions TogetherAll Combined41061</t>
  </si>
  <si>
    <t>Adoptions TogetherCPP-FV Combined41061</t>
  </si>
  <si>
    <t>All A-CRA ProvidersA-CRA FF41061</t>
  </si>
  <si>
    <t>All CPP-FV ProvidersCPP-FV FF41061</t>
  </si>
  <si>
    <t>All FFT ProvidersFFT FF41061</t>
  </si>
  <si>
    <t>All MST ProvidersMST FF41061</t>
  </si>
  <si>
    <t>All MST-PSB ProvidersMST-PSB FF41061</t>
  </si>
  <si>
    <t>All PCIT ProvidersPCIT FF41061</t>
  </si>
  <si>
    <t>All TF-CBT ProvidersTF-CBT FF41061</t>
  </si>
  <si>
    <t>All TIP ProvidersTIP FF41061</t>
  </si>
  <si>
    <t>AllAll Combined41061</t>
  </si>
  <si>
    <t>Community ConnectionsAll Combined41061</t>
  </si>
  <si>
    <t>Community ConnectionsFFT FF41061</t>
  </si>
  <si>
    <t>Community ConnectionsTF-CBT FF41061</t>
  </si>
  <si>
    <t>Community ConnectionsTIP FF41061</t>
  </si>
  <si>
    <t>First Home CareTF-CBT FF41061</t>
  </si>
  <si>
    <t>Federal CityA-CRA FF41061</t>
  </si>
  <si>
    <t>Federal CityAll Combined41061</t>
  </si>
  <si>
    <t>First Home CareAll Combined41061</t>
  </si>
  <si>
    <t>First Home CareFFT FF41061</t>
  </si>
  <si>
    <t>First Home CareTIP FF41061</t>
  </si>
  <si>
    <t>FPSAll Combined41061</t>
  </si>
  <si>
    <t>FPSTIP FF41061</t>
  </si>
  <si>
    <t>HillcrestA-CRA FF41061</t>
  </si>
  <si>
    <t>HillcrestAll Combined41061</t>
  </si>
  <si>
    <t>HillcrestCPP-FV FF41061</t>
  </si>
  <si>
    <t>HillcrestFFT FF41061</t>
  </si>
  <si>
    <t>HillcrestTF-CBT FF41061</t>
  </si>
  <si>
    <t>LAYCA-CRA FF41061</t>
  </si>
  <si>
    <t>LAYCAll Combined41061</t>
  </si>
  <si>
    <t>LAYCCPP-FV FF41061</t>
  </si>
  <si>
    <t>LESAll Combined41061</t>
  </si>
  <si>
    <t>LESTIP FF41061</t>
  </si>
  <si>
    <t>Marys Center All FF41061</t>
  </si>
  <si>
    <t>Marys CenterPCIT FF41061</t>
  </si>
  <si>
    <t>MBI HSAll Combined41061</t>
  </si>
  <si>
    <t>MBI HSTIP FF41061</t>
  </si>
  <si>
    <t>MD Family ResourcesAll Combined41061</t>
  </si>
  <si>
    <t>MD Family ResourcesTF-CBT FF41061</t>
  </si>
  <si>
    <t>PASSAll Combined41061</t>
  </si>
  <si>
    <t>PASSFFT FF41061</t>
  </si>
  <si>
    <t>PASSTIP FF41061</t>
  </si>
  <si>
    <t>PIECEAll FF41061</t>
  </si>
  <si>
    <t>PIECECPP-FV FF41061</t>
  </si>
  <si>
    <t>PIECEPCIT FF41061</t>
  </si>
  <si>
    <t>RiversideA-CRA FF41061</t>
  </si>
  <si>
    <t>RiversideAll Combined41061</t>
  </si>
  <si>
    <t>TFCCAll Combined41061</t>
  </si>
  <si>
    <t>TFCCTIP FF41061</t>
  </si>
  <si>
    <t>UniversalAll Combined41061</t>
  </si>
  <si>
    <t>UniversalCPP-FV FF41061</t>
  </si>
  <si>
    <t>UniversalTF-CBT FF41061</t>
  </si>
  <si>
    <t>UniversalTIP FF41061</t>
  </si>
  <si>
    <t>Youth VillagesAll Combined41061</t>
  </si>
  <si>
    <t>Youth VillagesMST FF41061</t>
  </si>
  <si>
    <t>Youth VillagesMST-PSB FF41061</t>
  </si>
  <si>
    <t>Adoptions TogetherCPP-FV FF41061</t>
  </si>
  <si>
    <t>All A-CRA ProvidersA-CRA Combined41061</t>
  </si>
  <si>
    <t>All FFT ProvidersFFT Combined41061</t>
  </si>
  <si>
    <t>All MST ProvidersMST Combined41061</t>
  </si>
  <si>
    <t>All MST-PSB ProvidersMST-PSB Combined41061</t>
  </si>
  <si>
    <t>All TF-CBT ProvidersTF-CBT Combined41061</t>
  </si>
  <si>
    <t>All TIP ProvidersTIP Combined41061</t>
  </si>
  <si>
    <t>Community ConnectionsAll FF41061</t>
  </si>
  <si>
    <t>Community ConnectionsFFT Combined41061</t>
  </si>
  <si>
    <t>Community ConnectionsTF-CBT Combined41061</t>
  </si>
  <si>
    <t>Community ConnectionsTIP Combined41061</t>
  </si>
  <si>
    <t>Federal CityA-CRA Combined41061</t>
  </si>
  <si>
    <t>Federal CityAll FF41061</t>
  </si>
  <si>
    <t>First Home CareAll FF41061</t>
  </si>
  <si>
    <t>First Home CareFFT Combined41061</t>
  </si>
  <si>
    <t>First Home CareTF-CBT Combined41061</t>
  </si>
  <si>
    <t>First Home CareTIP Combined41061</t>
  </si>
  <si>
    <t>FPSAll FF41061</t>
  </si>
  <si>
    <t>FPSTIP Combined41061</t>
  </si>
  <si>
    <t>LESAll FF41061</t>
  </si>
  <si>
    <t>LESTIP Combined41061</t>
  </si>
  <si>
    <t>MBI HSAll FF41061</t>
  </si>
  <si>
    <t>MBI HSTIP Combined41061</t>
  </si>
  <si>
    <t>MD Family ResourcesAll FF41061</t>
  </si>
  <si>
    <t>MD Family ResourcesTF-CBT Combined41061</t>
  </si>
  <si>
    <t>PASSAll FF41061</t>
  </si>
  <si>
    <t>PASSFFT Combined41061</t>
  </si>
  <si>
    <t>PASSTIP Combined41061</t>
  </si>
  <si>
    <t>RiversideA-CRA Combined41061</t>
  </si>
  <si>
    <t>RiversideAll FF41061</t>
  </si>
  <si>
    <t>TFCCAll FF41061</t>
  </si>
  <si>
    <t>TFCCTIP Combined41061</t>
  </si>
  <si>
    <t>Youth VillagesAll FF41061</t>
  </si>
  <si>
    <t>Youth VillagesMST Combined41061</t>
  </si>
  <si>
    <t>Youth VillagesMST-PSB Combined41061</t>
  </si>
  <si>
    <t>HillcrestA-CRA Combined41061</t>
  </si>
  <si>
    <t>HillcrestAll FF41061</t>
  </si>
  <si>
    <t>HillcrestCPP-FV Combined41061</t>
  </si>
  <si>
    <t>HillcrestFFT Combined41061</t>
  </si>
  <si>
    <t>HillcrestTF-CBT Combined41061</t>
  </si>
  <si>
    <t>LAYCA-CRA Combined41061</t>
  </si>
  <si>
    <t>LAYCCPP-FV Combined41061</t>
  </si>
  <si>
    <t>LAYCAll FF41061</t>
  </si>
  <si>
    <t>UniversalAll FF41061</t>
  </si>
  <si>
    <t>UniversalCPP-FV Combined41061</t>
  </si>
  <si>
    <t>UniversalTF-CBT Combined41061</t>
  </si>
  <si>
    <t>UniversalTIP Combined41061</t>
  </si>
  <si>
    <t>Adoptions TogetherAll CombinedJul-12</t>
  </si>
  <si>
    <t>Adoptions TogetherAll Combined41091</t>
  </si>
  <si>
    <t>Adoptions TogetherCPP-FV CombinedJul-12</t>
  </si>
  <si>
    <t>Adoptions TogetherCPP-FV Combined41091</t>
  </si>
  <si>
    <t>All A-CRA ProvidersA-CRA FFJul-12</t>
  </si>
  <si>
    <t>All A-CRA ProvidersA-CRA FF41091</t>
  </si>
  <si>
    <t>All CPP-FV ProvidersCPP-FV FFJul-12</t>
  </si>
  <si>
    <t>All CPP-FV ProvidersCPP-FV FF41091</t>
  </si>
  <si>
    <t>All FFT ProvidersFFT FFJul-12</t>
  </si>
  <si>
    <t>All FFT ProvidersFFT FF41091</t>
  </si>
  <si>
    <t>All MST ProvidersMST FFJul-12</t>
  </si>
  <si>
    <t>All MST ProvidersMST FF41091</t>
  </si>
  <si>
    <t>All MST-PSB ProvidersMST-PSB FFJul-12</t>
  </si>
  <si>
    <t>All MST-PSB ProvidersMST-PSB FF41091</t>
  </si>
  <si>
    <t>All PCIT ProvidersPCIT FFJul-12</t>
  </si>
  <si>
    <t>All PCIT ProvidersPCIT FF41091</t>
  </si>
  <si>
    <t>All TF-CBT ProvidersTF-CBT FFJul-12</t>
  </si>
  <si>
    <t>All TF-CBT ProvidersTF-CBT FF41091</t>
  </si>
  <si>
    <t>All TIP ProvidersTIP FFJul-12</t>
  </si>
  <si>
    <t>All TIP ProvidersTIP FF41091</t>
  </si>
  <si>
    <t>AllAll CombinedJul-12</t>
  </si>
  <si>
    <t>AllAll Combined41091</t>
  </si>
  <si>
    <t>Community ConnectionsAll CombinedJul-12</t>
  </si>
  <si>
    <t>Community ConnectionsAll Combined41091</t>
  </si>
  <si>
    <t>Community ConnectionsFFT FFJul-12</t>
  </si>
  <si>
    <t>Community ConnectionsFFT FF41091</t>
  </si>
  <si>
    <t>Community ConnectionsTF-CBT FFJul-12</t>
  </si>
  <si>
    <t>Community ConnectionsTF-CBT FF41091</t>
  </si>
  <si>
    <t>Community ConnectionsTIP FFJul-12</t>
  </si>
  <si>
    <t>Community ConnectionsTIP FF41091</t>
  </si>
  <si>
    <t>Federal CityA-CRA FFJul-12</t>
  </si>
  <si>
    <t>Federal CityA-CRA FF41091</t>
  </si>
  <si>
    <t>Federal CityAll CombinedJul-12</t>
  </si>
  <si>
    <t>Federal CityAll Combined41091</t>
  </si>
  <si>
    <t>First Home CareAll CombinedJul-12</t>
  </si>
  <si>
    <t>First Home CareAll Combined41091</t>
  </si>
  <si>
    <t>First Home CareFFT FFJul-12</t>
  </si>
  <si>
    <t>First Home CareFFT FF41091</t>
  </si>
  <si>
    <t>First Home CareTF-CBT FFJul-12</t>
  </si>
  <si>
    <t>First Home CareTF-CBT FF41091</t>
  </si>
  <si>
    <t>First Home CareTIP FFJul-12</t>
  </si>
  <si>
    <t>First Home CareTIP FF41091</t>
  </si>
  <si>
    <t>FPSAll CombinedJul-12</t>
  </si>
  <si>
    <t>FPSAll Combined41091</t>
  </si>
  <si>
    <t>FPSTIP FFJul-12</t>
  </si>
  <si>
    <t>FPSTIP FF41091</t>
  </si>
  <si>
    <t>HillcrestA-CRA FFJul-12</t>
  </si>
  <si>
    <t>HillcrestA-CRA FF41091</t>
  </si>
  <si>
    <t>HillcrestAll CombinedJul-12</t>
  </si>
  <si>
    <t>HillcrestAll Combined41091</t>
  </si>
  <si>
    <t>HillcrestCPP-FV FFJul-12</t>
  </si>
  <si>
    <t>HillcrestCPP-FV FF41091</t>
  </si>
  <si>
    <t>HillcrestFFT FFJul-12</t>
  </si>
  <si>
    <t>HillcrestFFT FF41091</t>
  </si>
  <si>
    <t>HillcrestTF-CBT FFJul-12</t>
  </si>
  <si>
    <t>HillcrestTF-CBT FF41091</t>
  </si>
  <si>
    <t>LAYCA-CRA FFJul-12</t>
  </si>
  <si>
    <t>LAYCA-CRA FF41091</t>
  </si>
  <si>
    <t>LAYCAll CombinedJul-12</t>
  </si>
  <si>
    <t>LAYCAll Combined41091</t>
  </si>
  <si>
    <t>LAYCCPP-FV FFJul-12</t>
  </si>
  <si>
    <t>LAYCCPP-FV FF41091</t>
  </si>
  <si>
    <t>LESAll CombinedJul-12</t>
  </si>
  <si>
    <t>LESAll Combined41091</t>
  </si>
  <si>
    <t>LESTIP FFJul-12</t>
  </si>
  <si>
    <t>LESTIP FF41091</t>
  </si>
  <si>
    <t>Marys Center All FFJul-12</t>
  </si>
  <si>
    <t>Marys Center All FF41091</t>
  </si>
  <si>
    <t>Marys CenterPCIT FFJul-12</t>
  </si>
  <si>
    <t>Marys CenterPCIT FF41091</t>
  </si>
  <si>
    <t>MBI HSAll CombinedJul-12</t>
  </si>
  <si>
    <t>MBI HSAll Combined41091</t>
  </si>
  <si>
    <t>MBI HSTIP FFJul-12</t>
  </si>
  <si>
    <t>MBI HSTIP FF41091</t>
  </si>
  <si>
    <t>MD Family ResourcesAll CombinedJul-12</t>
  </si>
  <si>
    <t>MD Family ResourcesAll Combined41091</t>
  </si>
  <si>
    <t>MD Family ResourcesTF-CBT FFJul-12</t>
  </si>
  <si>
    <t>MD Family ResourcesTF-CBT FF41091</t>
  </si>
  <si>
    <t>PASSAll CombinedJul-12</t>
  </si>
  <si>
    <t>PASSAll Combined41091</t>
  </si>
  <si>
    <t>PASSFFT FFJul-12</t>
  </si>
  <si>
    <t>PASSFFT FF41091</t>
  </si>
  <si>
    <t>PASSTIP FFJul-12</t>
  </si>
  <si>
    <t>PASSTIP FF41091</t>
  </si>
  <si>
    <t>PIECEAll FFJul-12</t>
  </si>
  <si>
    <t>PIECEAll FF41091</t>
  </si>
  <si>
    <t>PIECECPP-FV FFJul-12</t>
  </si>
  <si>
    <t>PIECECPP-FV FF41091</t>
  </si>
  <si>
    <t>PIECEPCIT FFJul-12</t>
  </si>
  <si>
    <t>PIECEPCIT FF41091</t>
  </si>
  <si>
    <t>RiversideA-CRA FFJul-12</t>
  </si>
  <si>
    <t>RiversideA-CRA FF41091</t>
  </si>
  <si>
    <t>RiversideAll CombinedJul-12</t>
  </si>
  <si>
    <t>RiversideAll Combined41091</t>
  </si>
  <si>
    <t>TFCCAll CombinedJul-12</t>
  </si>
  <si>
    <t>TFCCAll Combined41091</t>
  </si>
  <si>
    <t>TFCCTIP FFJul-12</t>
  </si>
  <si>
    <t>TFCCTIP FF41091</t>
  </si>
  <si>
    <t>UniversalAll CombinedJul-12</t>
  </si>
  <si>
    <t>UniversalAll Combined41091</t>
  </si>
  <si>
    <t>UniversalCPP-FV FFJul-12</t>
  </si>
  <si>
    <t>UniversalCPP-FV FF41091</t>
  </si>
  <si>
    <t>UniversalTF-CBT FFJul-12</t>
  </si>
  <si>
    <t>UniversalTF-CBT FF41091</t>
  </si>
  <si>
    <t>UniversalTIP FFJul-12</t>
  </si>
  <si>
    <t>UniversalTIP FF41091</t>
  </si>
  <si>
    <t>Youth VillagesAll CombinedJul-12</t>
  </si>
  <si>
    <t>Youth VillagesAll Combined41091</t>
  </si>
  <si>
    <t>Youth VillagesMST FFJul-12</t>
  </si>
  <si>
    <t>Youth VillagesMST FF41091</t>
  </si>
  <si>
    <t>Youth VillagesMST-PSB FFJul-12</t>
  </si>
  <si>
    <t>Youth VillagesMST-PSB FF41091</t>
  </si>
  <si>
    <t>Adoptions TogetherCPP-FV FFJul-12</t>
  </si>
  <si>
    <t>Adoptions TogetherCPP-FV FF41091</t>
  </si>
  <si>
    <t>All A-CRA ProvidersA-CRA CombinedJul-12</t>
  </si>
  <si>
    <t>All A-CRA ProvidersA-CRA Combined41091</t>
  </si>
  <si>
    <t>All FFT ProvidersFFT CombinedJul-12</t>
  </si>
  <si>
    <t>All FFT ProvidersFFT Combined41091</t>
  </si>
  <si>
    <t>All MST ProvidersMST CombinedJul-12</t>
  </si>
  <si>
    <t>All MST ProvidersMST Combined41091</t>
  </si>
  <si>
    <t>All MST-PSB ProvidersMST-PSB CombinedJul-12</t>
  </si>
  <si>
    <t>All MST-PSB ProvidersMST-PSB Combined41091</t>
  </si>
  <si>
    <t>All TF-CBT ProvidersTF-CBT CombinedJul-12</t>
  </si>
  <si>
    <t>All TF-CBT ProvidersTF-CBT Combined41091</t>
  </si>
  <si>
    <t>All TIP ProvidersTIP CombinedJul-12</t>
  </si>
  <si>
    <t>All TIP ProvidersTIP Combined41091</t>
  </si>
  <si>
    <t>Community ConnectionsAll FFJul-12</t>
  </si>
  <si>
    <t>Community ConnectionsAll FF41091</t>
  </si>
  <si>
    <t>Community ConnectionsFFT CombinedJul-12</t>
  </si>
  <si>
    <t>Community ConnectionsFFT Combined41091</t>
  </si>
  <si>
    <t>Community ConnectionsTF-CBT CombinedJul-12</t>
  </si>
  <si>
    <t>Community ConnectionsTF-CBT Combined41091</t>
  </si>
  <si>
    <t>Community ConnectionsTIP CombinedJul-12</t>
  </si>
  <si>
    <t>Community ConnectionsTIP Combined41091</t>
  </si>
  <si>
    <t>Federal CityA-CRA CombinedJul-12</t>
  </si>
  <si>
    <t>Federal CityA-CRA Combined41091</t>
  </si>
  <si>
    <t>Federal CityAll FFJul-12</t>
  </si>
  <si>
    <t>Federal CityAll FF41091</t>
  </si>
  <si>
    <t>First Home CareAll FFJul-12</t>
  </si>
  <si>
    <t>First Home CareAll FF41091</t>
  </si>
  <si>
    <t>First Home CareFFT CombinedJul-12</t>
  </si>
  <si>
    <t>First Home CareFFT Combined41091</t>
  </si>
  <si>
    <t>First Home CareTF-CBT CombinedJul-12</t>
  </si>
  <si>
    <t>First Home CareTF-CBT Combined41091</t>
  </si>
  <si>
    <t>First Home CareTIP CombinedJul-12</t>
  </si>
  <si>
    <t>First Home CareTIP Combined41091</t>
  </si>
  <si>
    <t>FPSAll FFJul-12</t>
  </si>
  <si>
    <t>FPSAll FF41091</t>
  </si>
  <si>
    <t>FPSTIP CombinedJul-12</t>
  </si>
  <si>
    <t>FPSTIP Combined41091</t>
  </si>
  <si>
    <t>LESAll FFJul-12</t>
  </si>
  <si>
    <t>LESAll FF41091</t>
  </si>
  <si>
    <t>LESTIP CombinedJul-12</t>
  </si>
  <si>
    <t>LESTIP Combined41091</t>
  </si>
  <si>
    <t>MBI HSAll FFJul-12</t>
  </si>
  <si>
    <t>MBI HSAll FF41091</t>
  </si>
  <si>
    <t>MBI HSTIP CombinedJul-12</t>
  </si>
  <si>
    <t>MBI HSTIP Combined41091</t>
  </si>
  <si>
    <t>MD Family ResourcesAll FFJul-12</t>
  </si>
  <si>
    <t>MD Family ResourcesAll FF41091</t>
  </si>
  <si>
    <t>MD Family ResourcesTF-CBT CombinedJul-12</t>
  </si>
  <si>
    <t>MD Family ResourcesTF-CBT Combined41091</t>
  </si>
  <si>
    <t>PASSAll FFJul-12</t>
  </si>
  <si>
    <t>PASSAll FF41091</t>
  </si>
  <si>
    <t>PASSFFT CombinedJul-12</t>
  </si>
  <si>
    <t>PASSFFT Combined41091</t>
  </si>
  <si>
    <t>PASSTIP CombinedJul-12</t>
  </si>
  <si>
    <t>PASSTIP Combined41091</t>
  </si>
  <si>
    <t>RiversideA-CRA CombinedJul-12</t>
  </si>
  <si>
    <t>RiversideA-CRA Combined41091</t>
  </si>
  <si>
    <t>RiversideAll FFJul-12</t>
  </si>
  <si>
    <t>RiversideAll FF41091</t>
  </si>
  <si>
    <t>TFCCAll FFJul-12</t>
  </si>
  <si>
    <t>TFCCAll FF41091</t>
  </si>
  <si>
    <t>TFCCTIP CombinedJul-12</t>
  </si>
  <si>
    <t>TFCCTIP Combined41091</t>
  </si>
  <si>
    <t>Youth VillagesAll FFJul-12</t>
  </si>
  <si>
    <t>Youth VillagesAll FF41091</t>
  </si>
  <si>
    <t>Youth VillagesMST CombinedJul-12</t>
  </si>
  <si>
    <t>Youth VillagesMST Combined41091</t>
  </si>
  <si>
    <t>Youth VillagesMST-PSB CombinedJul-12</t>
  </si>
  <si>
    <t>Youth VillagesMST-PSB Combined41091</t>
  </si>
  <si>
    <t>HillcrestA-CRA CombinedJul-12</t>
  </si>
  <si>
    <t>HillcrestA-CRA Combined41091</t>
  </si>
  <si>
    <t>HillcrestAll FFJul-12</t>
  </si>
  <si>
    <t>HillcrestAll FF41091</t>
  </si>
  <si>
    <t>HillcrestCPP-FV CombinedJul-12</t>
  </si>
  <si>
    <t>HillcrestCPP-FV Combined41091</t>
  </si>
  <si>
    <t>HillcrestFFT CombinedJul-12</t>
  </si>
  <si>
    <t>HillcrestFFT Combined41091</t>
  </si>
  <si>
    <t>HillcrestTF-CBT CombinedJul-12</t>
  </si>
  <si>
    <t>HillcrestTF-CBT Combined41091</t>
  </si>
  <si>
    <t>LAYCA-CRA CombinedJul-12</t>
  </si>
  <si>
    <t>LAYCA-CRA Combined41091</t>
  </si>
  <si>
    <t>LAYCCPP-FV CombinedJul-12</t>
  </si>
  <si>
    <t>LAYCCPP-FV Combined41091</t>
  </si>
  <si>
    <t>LAYCAll FFJul-12</t>
  </si>
  <si>
    <t>LAYCAll FF41091</t>
  </si>
  <si>
    <t>UniversalAll FFJul-12</t>
  </si>
  <si>
    <t>UniversalAll FF41091</t>
  </si>
  <si>
    <t>UniversalCPP-FV CombinedJul-12</t>
  </si>
  <si>
    <t>UniversalCPP-FV Combined41091</t>
  </si>
  <si>
    <t>UniversalTF-CBT CombinedJul-12</t>
  </si>
  <si>
    <t>UniversalTF-CBT Combined41091</t>
  </si>
  <si>
    <t>UniversalTIP CombinedJul-12</t>
  </si>
  <si>
    <t>UniversalTIP Combined41091</t>
  </si>
  <si>
    <t>Adoptions TogetherAll CombinedAug-12</t>
  </si>
  <si>
    <t>Adoptions TogetherAll Combined41122</t>
  </si>
  <si>
    <t>Adoptions TogetherCPP-FV CombinedAug-12</t>
  </si>
  <si>
    <t>Adoptions TogetherCPP-FV Combined41122</t>
  </si>
  <si>
    <t>All A-CRA ProvidersA-CRA FFAug-12</t>
  </si>
  <si>
    <t>All A-CRA ProvidersA-CRA FF41122</t>
  </si>
  <si>
    <t>All CPP-FV ProvidersCPP-FV FFAug-12</t>
  </si>
  <si>
    <t>All CPP-FV ProvidersCPP-FV FF41122</t>
  </si>
  <si>
    <t>All FFT ProvidersFFT FFAug-12</t>
  </si>
  <si>
    <t>All FFT ProvidersFFT FF41122</t>
  </si>
  <si>
    <t>All MST ProvidersMST FFAug-12</t>
  </si>
  <si>
    <t>All MST ProvidersMST FF41122</t>
  </si>
  <si>
    <t>All MST-PSB ProvidersMST-PSB FFAug-12</t>
  </si>
  <si>
    <t>All MST-PSB ProvidersMST-PSB FF41122</t>
  </si>
  <si>
    <t>All PCIT ProvidersPCIT FFAug-12</t>
  </si>
  <si>
    <t>All PCIT ProvidersPCIT FF41122</t>
  </si>
  <si>
    <t>All TF-CBT ProvidersTF-CBT FFAug-12</t>
  </si>
  <si>
    <t>All TF-CBT ProvidersTF-CBT FF41122</t>
  </si>
  <si>
    <t>All TIP ProvidersTIP FFAug-12</t>
  </si>
  <si>
    <t>All TIP ProvidersTIP FF41122</t>
  </si>
  <si>
    <t>AllAll CombinedAug-12</t>
  </si>
  <si>
    <t>AllAll Combined41122</t>
  </si>
  <si>
    <t>Community ConnectionsAll CombinedAug-12</t>
  </si>
  <si>
    <t>Community ConnectionsAll Combined41122</t>
  </si>
  <si>
    <t>Community ConnectionsFFT FFAug-12</t>
  </si>
  <si>
    <t>Community ConnectionsFFT FF41122</t>
  </si>
  <si>
    <t>Community ConnectionsTF-CBT FFAug-12</t>
  </si>
  <si>
    <t>Community ConnectionsTF-CBT FF41122</t>
  </si>
  <si>
    <t>Community ConnectionsTIP FFAug-12</t>
  </si>
  <si>
    <t>Community ConnectionsTIP FF41122</t>
  </si>
  <si>
    <t>Federal CityA-CRA FFAug-12</t>
  </si>
  <si>
    <t>Federal CityA-CRA FF41122</t>
  </si>
  <si>
    <t>Federal CityAll CombinedAug-12</t>
  </si>
  <si>
    <t>Federal CityAll Combined41122</t>
  </si>
  <si>
    <t>First Home CareAll CombinedAug-12</t>
  </si>
  <si>
    <t>First Home CareAll Combined41122</t>
  </si>
  <si>
    <t>First Home CareFFT FFAug-12</t>
  </si>
  <si>
    <t>First Home CareFFT FF41122</t>
  </si>
  <si>
    <t>First Home CareTF-CBT FFAug-12</t>
  </si>
  <si>
    <t>First Home CareTF-CBT FF41122</t>
  </si>
  <si>
    <t>First Home CareTIP FFAug-12</t>
  </si>
  <si>
    <t>First Home CareTIP FF41122</t>
  </si>
  <si>
    <t>FPSAll CombinedAug-12</t>
  </si>
  <si>
    <t>FPSAll Combined41122</t>
  </si>
  <si>
    <t>FPSTIP FFAug-12</t>
  </si>
  <si>
    <t>FPSTIP FF41122</t>
  </si>
  <si>
    <t>HillcrestA-CRA FFAug-12</t>
  </si>
  <si>
    <t>HillcrestA-CRA FF41122</t>
  </si>
  <si>
    <t>HillcrestAll CombinedAug-12</t>
  </si>
  <si>
    <t>HillcrestAll Combined41122</t>
  </si>
  <si>
    <t>HillcrestCPP-FV FFAug-12</t>
  </si>
  <si>
    <t>HillcrestCPP-FV FF41122</t>
  </si>
  <si>
    <t>HillcrestFFT FFAug-12</t>
  </si>
  <si>
    <t>HillcrestFFT FF41122</t>
  </si>
  <si>
    <t>HillcrestTF-CBT FFAug-12</t>
  </si>
  <si>
    <t>HillcrestTF-CBT FF41122</t>
  </si>
  <si>
    <t>LAYCA-CRA FFAug-12</t>
  </si>
  <si>
    <t>LAYCA-CRA FF41122</t>
  </si>
  <si>
    <t>LAYCAll CombinedAug-12</t>
  </si>
  <si>
    <t>LAYCAll Combined41122</t>
  </si>
  <si>
    <t>LAYCCPP-FV FFAug-12</t>
  </si>
  <si>
    <t>LAYCCPP-FV FF41122</t>
  </si>
  <si>
    <t>LESAll CombinedAug-12</t>
  </si>
  <si>
    <t>LESAll Combined41122</t>
  </si>
  <si>
    <t>LESTIP FFAug-12</t>
  </si>
  <si>
    <t>LESTIP FF41122</t>
  </si>
  <si>
    <t>Marys Center All FFAug-12</t>
  </si>
  <si>
    <t>Marys Center All FF41122</t>
  </si>
  <si>
    <t>Marys CenterPCIT FFAug-12</t>
  </si>
  <si>
    <t>Marys CenterPCIT FF41122</t>
  </si>
  <si>
    <t>MBI HSAll CombinedAug-12</t>
  </si>
  <si>
    <t>MBI HSAll Combined41122</t>
  </si>
  <si>
    <t>MBI HSTIP FFAug-12</t>
  </si>
  <si>
    <t>MBI HSTIP FF41122</t>
  </si>
  <si>
    <t>MD Family ResourcesAll CombinedAug-12</t>
  </si>
  <si>
    <t>MD Family ResourcesAll Combined41122</t>
  </si>
  <si>
    <t>MD Family ResourcesTF-CBT FFAug-12</t>
  </si>
  <si>
    <t>MD Family ResourcesTF-CBT FF41122</t>
  </si>
  <si>
    <t>PASSAll CombinedAug-12</t>
  </si>
  <si>
    <t>PASSAll Combined41122</t>
  </si>
  <si>
    <t>PASSFFT FFAug-12</t>
  </si>
  <si>
    <t>PASSFFT FF41122</t>
  </si>
  <si>
    <t>PASSTIP FFAug-12</t>
  </si>
  <si>
    <t>PASSTIP FF41122</t>
  </si>
  <si>
    <t>PIECEAll FFAug-12</t>
  </si>
  <si>
    <t>PIECEAll FF41122</t>
  </si>
  <si>
    <t>PIECECPP-FV FFAug-12</t>
  </si>
  <si>
    <t>PIECECPP-FV FF41122</t>
  </si>
  <si>
    <t>PIECEPCIT FFAug-12</t>
  </si>
  <si>
    <t>PIECEPCIT FF41122</t>
  </si>
  <si>
    <t>RiversideA-CRA FFAug-12</t>
  </si>
  <si>
    <t>RiversideA-CRA FF41122</t>
  </si>
  <si>
    <t>RiversideAll CombinedAug-12</t>
  </si>
  <si>
    <t>RiversideAll Combined41122</t>
  </si>
  <si>
    <t>TFCCAll CombinedAug-12</t>
  </si>
  <si>
    <t>TFCCAll Combined41122</t>
  </si>
  <si>
    <t>TFCCTIP FFAug-12</t>
  </si>
  <si>
    <t>TFCCTIP FF41122</t>
  </si>
  <si>
    <t>UniversalAll CombinedAug-12</t>
  </si>
  <si>
    <t>UniversalAll Combined41122</t>
  </si>
  <si>
    <t>UniversalCPP-FV FFAug-12</t>
  </si>
  <si>
    <t>UniversalCPP-FV FF41122</t>
  </si>
  <si>
    <t>UniversalTF-CBT FFAug-12</t>
  </si>
  <si>
    <t>UniversalTF-CBT FF41122</t>
  </si>
  <si>
    <t>UniversalTIP FFAug-12</t>
  </si>
  <si>
    <t>UniversalTIP FF41122</t>
  </si>
  <si>
    <t>Youth VillagesAll CombinedAug-12</t>
  </si>
  <si>
    <t>Youth VillagesAll Combined41122</t>
  </si>
  <si>
    <t>Youth VillagesMST FFAug-12</t>
  </si>
  <si>
    <t>Youth VillagesMST FF41122</t>
  </si>
  <si>
    <t>Youth VillagesMST-PSB FFAug-12</t>
  </si>
  <si>
    <t>Youth VillagesMST-PSB FF41122</t>
  </si>
  <si>
    <t>Adoptions TogetherCPP-FV FFAug-12</t>
  </si>
  <si>
    <t>Adoptions TogetherCPP-FV FF41122</t>
  </si>
  <si>
    <t>All A-CRA ProvidersA-CRA CombinedAug-12</t>
  </si>
  <si>
    <t>All A-CRA ProvidersA-CRA Combined41122</t>
  </si>
  <si>
    <t>All FFT ProvidersFFT CombinedAug-12</t>
  </si>
  <si>
    <t>All FFT ProvidersFFT Combined41122</t>
  </si>
  <si>
    <t>All MST ProvidersMST CombinedAug-12</t>
  </si>
  <si>
    <t>All MST ProvidersMST Combined41122</t>
  </si>
  <si>
    <t>All MST-PSB ProvidersMST-PSB CombinedAug-12</t>
  </si>
  <si>
    <t>All MST-PSB ProvidersMST-PSB Combined41122</t>
  </si>
  <si>
    <t>All TF-CBT ProvidersTF-CBT CombinedAug-12</t>
  </si>
  <si>
    <t>All TF-CBT ProvidersTF-CBT Combined41122</t>
  </si>
  <si>
    <t>All TIP ProvidersTIP CombinedAug-12</t>
  </si>
  <si>
    <t>All TIP ProvidersTIP Combined41122</t>
  </si>
  <si>
    <t>Community ConnectionsAll FFAug-12</t>
  </si>
  <si>
    <t>Community ConnectionsAll FF41122</t>
  </si>
  <si>
    <t>Community ConnectionsFFT CombinedAug-12</t>
  </si>
  <si>
    <t>Community ConnectionsFFT Combined41122</t>
  </si>
  <si>
    <t>Community ConnectionsTF-CBT CombinedAug-12</t>
  </si>
  <si>
    <t>Community ConnectionsTF-CBT Combined41122</t>
  </si>
  <si>
    <t>Community ConnectionsTIP CombinedAug-12</t>
  </si>
  <si>
    <t>Community ConnectionsTIP Combined41122</t>
  </si>
  <si>
    <t>Federal CityA-CRA CombinedAug-12</t>
  </si>
  <si>
    <t>Federal CityA-CRA Combined41122</t>
  </si>
  <si>
    <t>Federal CityAll FFAug-12</t>
  </si>
  <si>
    <t>Federal CityAll FF41122</t>
  </si>
  <si>
    <t>First Home CareAll FFAug-12</t>
  </si>
  <si>
    <t>First Home CareAll FF41122</t>
  </si>
  <si>
    <t>First Home CareFFT CombinedAug-12</t>
  </si>
  <si>
    <t>First Home CareFFT Combined41122</t>
  </si>
  <si>
    <t>First Home CareTF-CBT CombinedAug-12</t>
  </si>
  <si>
    <t>First Home CareTF-CBT Combined41122</t>
  </si>
  <si>
    <t>First Home CareTIP CombinedAug-12</t>
  </si>
  <si>
    <t>First Home CareTIP Combined41122</t>
  </si>
  <si>
    <t>FPSAll FFAug-12</t>
  </si>
  <si>
    <t>FPSAll FF41122</t>
  </si>
  <si>
    <t>FPSTIP CombinedAug-12</t>
  </si>
  <si>
    <t>FPSTIP Combined41122</t>
  </si>
  <si>
    <t>LESAll FFAug-12</t>
  </si>
  <si>
    <t>LESAll FF41122</t>
  </si>
  <si>
    <t>LESTIP CombinedAug-12</t>
  </si>
  <si>
    <t>LESTIP Combined41122</t>
  </si>
  <si>
    <t>MBI HSAll FFAug-12</t>
  </si>
  <si>
    <t>MBI HSAll FF41122</t>
  </si>
  <si>
    <t>MBI HSTIP CombinedAug-12</t>
  </si>
  <si>
    <t>MBI HSTIP Combined41122</t>
  </si>
  <si>
    <t>MD Family ResourcesAll FFAug-12</t>
  </si>
  <si>
    <t>MD Family ResourcesAll FF41122</t>
  </si>
  <si>
    <t>MD Family ResourcesTF-CBT CombinedAug-12</t>
  </si>
  <si>
    <t>MD Family ResourcesTF-CBT Combined41122</t>
  </si>
  <si>
    <t>PASSAll FFAug-12</t>
  </si>
  <si>
    <t>PASSAll FF41122</t>
  </si>
  <si>
    <t>PASSFFT CombinedAug-12</t>
  </si>
  <si>
    <t>PASSFFT Combined41122</t>
  </si>
  <si>
    <t>PASSTIP CombinedAug-12</t>
  </si>
  <si>
    <t>PASSTIP Combined41122</t>
  </si>
  <si>
    <t>RiversideA-CRA CombinedAug-12</t>
  </si>
  <si>
    <t>RiversideA-CRA Combined41122</t>
  </si>
  <si>
    <t>RiversideAll FFAug-12</t>
  </si>
  <si>
    <t>RiversideAll FF41122</t>
  </si>
  <si>
    <t>TFCCAll FFAug-12</t>
  </si>
  <si>
    <t>TFCCAll FF41122</t>
  </si>
  <si>
    <t>TFCCTIP CombinedAug-12</t>
  </si>
  <si>
    <t>TFCCTIP Combined41122</t>
  </si>
  <si>
    <t>Youth VillagesAll FFAug-12</t>
  </si>
  <si>
    <t>Youth VillagesAll FF41122</t>
  </si>
  <si>
    <t>Youth VillagesMST CombinedAug-12</t>
  </si>
  <si>
    <t>Youth VillagesMST Combined41122</t>
  </si>
  <si>
    <t>Youth VillagesMST-PSB CombinedAug-12</t>
  </si>
  <si>
    <t>Youth VillagesMST-PSB Combined41122</t>
  </si>
  <si>
    <t>HillcrestA-CRA CombinedAug-12</t>
  </si>
  <si>
    <t>HillcrestA-CRA Combined41122</t>
  </si>
  <si>
    <t>HillcrestAll FFAug-12</t>
  </si>
  <si>
    <t>HillcrestAll FF41122</t>
  </si>
  <si>
    <t>HillcrestCPP-FV CombinedAug-12</t>
  </si>
  <si>
    <t>HillcrestCPP-FV Combined41122</t>
  </si>
  <si>
    <t>HillcrestFFT CombinedAug-12</t>
  </si>
  <si>
    <t>HillcrestFFT Combined41122</t>
  </si>
  <si>
    <t>HillcrestTF-CBT CombinedAug-12</t>
  </si>
  <si>
    <t>HillcrestTF-CBT Combined41122</t>
  </si>
  <si>
    <t>LAYCA-CRA CombinedAug-12</t>
  </si>
  <si>
    <t>LAYCA-CRA Combined41122</t>
  </si>
  <si>
    <t>LAYCCPP-FV CombinedAug-12</t>
  </si>
  <si>
    <t>LAYCCPP-FV Combined41122</t>
  </si>
  <si>
    <t>LAYCAll FFAug-12</t>
  </si>
  <si>
    <t>LAYCAll FF41122</t>
  </si>
  <si>
    <t>UniversalAll FFAug-12</t>
  </si>
  <si>
    <t>UniversalAll FF41122</t>
  </si>
  <si>
    <t>UniversalCPP-FV CombinedAug-12</t>
  </si>
  <si>
    <t>UniversalCPP-FV Combined41122</t>
  </si>
  <si>
    <t>UniversalTF-CBT CombinedAug-12</t>
  </si>
  <si>
    <t>UniversalTF-CBT Combined41122</t>
  </si>
  <si>
    <t>UniversalTIP CombinedAug-12</t>
  </si>
  <si>
    <t>UniversalTIP Combined41122</t>
  </si>
  <si>
    <t>Adoptions TogetherAll CombinedSep-12</t>
  </si>
  <si>
    <t>Adoptions TogetherAll Combined41153</t>
  </si>
  <si>
    <t>Adoptions TogetherCPP-FV CombinedSep-12</t>
  </si>
  <si>
    <t>Adoptions TogetherCPP-FV Combined41153</t>
  </si>
  <si>
    <t>All A-CRA ProvidersA-CRA FFSep-12</t>
  </si>
  <si>
    <t>All A-CRA ProvidersA-CRA FF41153</t>
  </si>
  <si>
    <t>All CPP-FV ProvidersCPP-FV FFSep-12</t>
  </si>
  <si>
    <t>All CPP-FV ProvidersCPP-FV FF41153</t>
  </si>
  <si>
    <t>All FFT ProvidersFFT FFSep-12</t>
  </si>
  <si>
    <t>All FFT ProvidersFFT FF41153</t>
  </si>
  <si>
    <t>All MST ProvidersMST FFSep-12</t>
  </si>
  <si>
    <t>All MST ProvidersMST FF41153</t>
  </si>
  <si>
    <t>All MST-PSB ProvidersMST-PSB FFSep-12</t>
  </si>
  <si>
    <t>All MST-PSB ProvidersMST-PSB FF41153</t>
  </si>
  <si>
    <t>All PCIT ProvidersPCIT FFSep-12</t>
  </si>
  <si>
    <t>All PCIT ProvidersPCIT FF41153</t>
  </si>
  <si>
    <t>All TF-CBT ProvidersTF-CBT FFSep-12</t>
  </si>
  <si>
    <t>All TF-CBT ProvidersTF-CBT FF41153</t>
  </si>
  <si>
    <t>All TIP ProvidersTIP FFSep-12</t>
  </si>
  <si>
    <t>All TIP ProvidersTIP FF41153</t>
  </si>
  <si>
    <t>AllAll CombinedSep-12</t>
  </si>
  <si>
    <t>AllAll Combined41153</t>
  </si>
  <si>
    <t>Community ConnectionsAll CombinedSep-12</t>
  </si>
  <si>
    <t>Community ConnectionsAll Combined41153</t>
  </si>
  <si>
    <t>Community ConnectionsFFT FFSep-12</t>
  </si>
  <si>
    <t>Community ConnectionsFFT FF41153</t>
  </si>
  <si>
    <t>Community ConnectionsTF-CBT FFSep-12</t>
  </si>
  <si>
    <t>Community ConnectionsTF-CBT FF41153</t>
  </si>
  <si>
    <t>Community ConnectionsTIP FFSep-12</t>
  </si>
  <si>
    <t>Community ConnectionsTIP FF41153</t>
  </si>
  <si>
    <t>Federal CityA-CRA FFSep-12</t>
  </si>
  <si>
    <t>Federal CityA-CRA FF41153</t>
  </si>
  <si>
    <t>Federal CityAll CombinedSep-12</t>
  </si>
  <si>
    <t>Federal CityAll Combined41153</t>
  </si>
  <si>
    <t>First Home CareAll CombinedSep-12</t>
  </si>
  <si>
    <t>First Home CareAll Combined41153</t>
  </si>
  <si>
    <t>First Home CareFFT FFSep-12</t>
  </si>
  <si>
    <t>First Home CareFFT FF41153</t>
  </si>
  <si>
    <t>First Home CareTF-CBT FFSep-12</t>
  </si>
  <si>
    <t>First Home CareTF-CBT FF41153</t>
  </si>
  <si>
    <t>First Home CareTIP FFSep-12</t>
  </si>
  <si>
    <t>First Home CareTIP FF41153</t>
  </si>
  <si>
    <t>FPSAll CombinedSep-12</t>
  </si>
  <si>
    <t>FPSAll Combined41153</t>
  </si>
  <si>
    <t>FPSTIP FFSep-12</t>
  </si>
  <si>
    <t>FPSTIP FF41153</t>
  </si>
  <si>
    <t>HillcrestA-CRA FFSep-12</t>
  </si>
  <si>
    <t>HillcrestA-CRA FF41153</t>
  </si>
  <si>
    <t>HillcrestAll CombinedSep-12</t>
  </si>
  <si>
    <t>HillcrestAll Combined41153</t>
  </si>
  <si>
    <t>HillcrestCPP-FV FFSep-12</t>
  </si>
  <si>
    <t>HillcrestCPP-FV FF41153</t>
  </si>
  <si>
    <t>HillcrestFFT FFSep-12</t>
  </si>
  <si>
    <t>HillcrestFFT FF41153</t>
  </si>
  <si>
    <t>HillcrestTF-CBT FFSep-12</t>
  </si>
  <si>
    <t>HillcrestTF-CBT FF41153</t>
  </si>
  <si>
    <t>LAYCA-CRA FFSep-12</t>
  </si>
  <si>
    <t>LAYCA-CRA FF41153</t>
  </si>
  <si>
    <t>LAYCAll CombinedSep-12</t>
  </si>
  <si>
    <t>LAYCAll Combined41153</t>
  </si>
  <si>
    <t>LAYCCPP-FV FFSep-12</t>
  </si>
  <si>
    <t>LAYCCPP-FV FF41153</t>
  </si>
  <si>
    <t>LESAll CombinedSep-12</t>
  </si>
  <si>
    <t>LESAll Combined41153</t>
  </si>
  <si>
    <t>LESTIP FFSep-12</t>
  </si>
  <si>
    <t>LESTIP FF41153</t>
  </si>
  <si>
    <t>Marys Center All FFSep-12</t>
  </si>
  <si>
    <t>Marys Center All FF41153</t>
  </si>
  <si>
    <t>Marys CenterPCIT FFSep-12</t>
  </si>
  <si>
    <t>Marys CenterPCIT FF41153</t>
  </si>
  <si>
    <t>MBI HSAll CombinedSep-12</t>
  </si>
  <si>
    <t>MBI HSAll Combined41153</t>
  </si>
  <si>
    <t>MBI HSTIP FFSep-12</t>
  </si>
  <si>
    <t>MBI HSTIP FF41153</t>
  </si>
  <si>
    <t>MD Family ResourcesAll CombinedSep-12</t>
  </si>
  <si>
    <t>MD Family ResourcesAll Combined41153</t>
  </si>
  <si>
    <t>MD Family ResourcesTF-CBT FFSep-12</t>
  </si>
  <si>
    <t>MD Family ResourcesTF-CBT FF41153</t>
  </si>
  <si>
    <t>PASSAll CombinedSep-12</t>
  </si>
  <si>
    <t>PASSAll Combined41153</t>
  </si>
  <si>
    <t>PASSFFT FFSep-12</t>
  </si>
  <si>
    <t>PASSFFT FF41153</t>
  </si>
  <si>
    <t>PASSTIP FFSep-12</t>
  </si>
  <si>
    <t>PASSTIP FF41153</t>
  </si>
  <si>
    <t>PIECEAll FFSep-12</t>
  </si>
  <si>
    <t>PIECEAll FF41153</t>
  </si>
  <si>
    <t>PIECECPP-FV FFSep-12</t>
  </si>
  <si>
    <t>PIECECPP-FV FF41153</t>
  </si>
  <si>
    <t>PIECEPCIT FFSep-12</t>
  </si>
  <si>
    <t>PIECEPCIT FF41153</t>
  </si>
  <si>
    <t>RiversideA-CRA FFSep-12</t>
  </si>
  <si>
    <t>RiversideA-CRA FF41153</t>
  </si>
  <si>
    <t>RiversideAll CombinedSep-12</t>
  </si>
  <si>
    <t>RiversideAll Combined41153</t>
  </si>
  <si>
    <t>TFCCAll CombinedSep-12</t>
  </si>
  <si>
    <t>TFCCAll Combined41153</t>
  </si>
  <si>
    <t>TFCCTIP FFSep-12</t>
  </si>
  <si>
    <t>TFCCTIP FF41153</t>
  </si>
  <si>
    <t>UniversalAll CombinedSep-12</t>
  </si>
  <si>
    <t>UniversalAll Combined41153</t>
  </si>
  <si>
    <t>UniversalCPP-FV FFSep-12</t>
  </si>
  <si>
    <t>UniversalCPP-FV FF41153</t>
  </si>
  <si>
    <t>UniversalTF-CBT FFSep-12</t>
  </si>
  <si>
    <t>UniversalTF-CBT FF41153</t>
  </si>
  <si>
    <t>UniversalTIP FFSep-12</t>
  </si>
  <si>
    <t>UniversalTIP FF41153</t>
  </si>
  <si>
    <t>Youth VillagesAll CombinedSep-12</t>
  </si>
  <si>
    <t>Youth VillagesAll Combined41153</t>
  </si>
  <si>
    <t>Youth VillagesMST FFSep-12</t>
  </si>
  <si>
    <t>Youth VillagesMST FF41153</t>
  </si>
  <si>
    <t>Youth VillagesMST-PSB FFSep-12</t>
  </si>
  <si>
    <t>Youth VillagesMST-PSB FF41153</t>
  </si>
  <si>
    <t>Adoptions TogetherCPP-FV FFSep-12</t>
  </si>
  <si>
    <t>Adoptions TogetherCPP-FV FF41153</t>
  </si>
  <si>
    <t>All A-CRA ProvidersA-CRA CombinedSep-12</t>
  </si>
  <si>
    <t>All A-CRA ProvidersA-CRA Combined41153</t>
  </si>
  <si>
    <t>All FFT ProvidersFFT CombinedSep-12</t>
  </si>
  <si>
    <t>All FFT ProvidersFFT Combined41153</t>
  </si>
  <si>
    <t>All MST ProvidersMST CombinedSep-12</t>
  </si>
  <si>
    <t>All MST ProvidersMST Combined41153</t>
  </si>
  <si>
    <t>All MST-PSB ProvidersMST-PSB CombinedSep-12</t>
  </si>
  <si>
    <t>All MST-PSB ProvidersMST-PSB Combined41153</t>
  </si>
  <si>
    <t>All TF-CBT ProvidersTF-CBT CombinedSep-12</t>
  </si>
  <si>
    <t>All TF-CBT ProvidersTF-CBT Combined41153</t>
  </si>
  <si>
    <t>All TIP ProvidersTIP CombinedSep-12</t>
  </si>
  <si>
    <t>All TIP ProvidersTIP Combined41153</t>
  </si>
  <si>
    <t>Community ConnectionsAll FFSep-12</t>
  </si>
  <si>
    <t>Community ConnectionsAll FF41153</t>
  </si>
  <si>
    <t>Community ConnectionsFFT CombinedSep-12</t>
  </si>
  <si>
    <t>Community ConnectionsFFT Combined41153</t>
  </si>
  <si>
    <t>Community ConnectionsTF-CBT CombinedSep-12</t>
  </si>
  <si>
    <t>Community ConnectionsTF-CBT Combined41153</t>
  </si>
  <si>
    <t>Community ConnectionsTIP CombinedSep-12</t>
  </si>
  <si>
    <t>Community ConnectionsTIP Combined41153</t>
  </si>
  <si>
    <t>Federal CityA-CRA CombinedSep-12</t>
  </si>
  <si>
    <t>Federal CityA-CRA Combined41153</t>
  </si>
  <si>
    <t>Federal CityAll FFSep-12</t>
  </si>
  <si>
    <t>Federal CityAll FF41153</t>
  </si>
  <si>
    <t>First Home CareAll FFSep-12</t>
  </si>
  <si>
    <t>First Home CareAll FF41153</t>
  </si>
  <si>
    <t>First Home CareFFT CombinedSep-12</t>
  </si>
  <si>
    <t>First Home CareFFT Combined41153</t>
  </si>
  <si>
    <t>First Home CareTF-CBT CombinedSep-12</t>
  </si>
  <si>
    <t>First Home CareTF-CBT Combined41153</t>
  </si>
  <si>
    <t>First Home CareTIP CombinedSep-12</t>
  </si>
  <si>
    <t>First Home CareTIP Combined41153</t>
  </si>
  <si>
    <t>FPSAll FFSep-12</t>
  </si>
  <si>
    <t>FPSAll FF41153</t>
  </si>
  <si>
    <t>FPSTIP CombinedSep-12</t>
  </si>
  <si>
    <t>FPSTIP Combined41153</t>
  </si>
  <si>
    <t>LESAll FFSep-12</t>
  </si>
  <si>
    <t>LESAll FF41153</t>
  </si>
  <si>
    <t>LESTIP CombinedSep-12</t>
  </si>
  <si>
    <t>LESTIP Combined41153</t>
  </si>
  <si>
    <t>MBI HSAll FFSep-12</t>
  </si>
  <si>
    <t>MBI HSAll FF41153</t>
  </si>
  <si>
    <t>MBI HSTIP CombinedSep-12</t>
  </si>
  <si>
    <t>MBI HSTIP Combined41153</t>
  </si>
  <si>
    <t>MD Family ResourcesAll FFSep-12</t>
  </si>
  <si>
    <t>MD Family ResourcesAll FF41153</t>
  </si>
  <si>
    <t>MD Family ResourcesTF-CBT CombinedSep-12</t>
  </si>
  <si>
    <t>MD Family ResourcesTF-CBT Combined41153</t>
  </si>
  <si>
    <t>PASSAll FFSep-12</t>
  </si>
  <si>
    <t>PASSAll FF41153</t>
  </si>
  <si>
    <t>PASSFFT CombinedSep-12</t>
  </si>
  <si>
    <t>PASSFFT Combined41153</t>
  </si>
  <si>
    <t>PASSTIP CombinedSep-12</t>
  </si>
  <si>
    <t>PASSTIP Combined41153</t>
  </si>
  <si>
    <t>RiversideA-CRA CombinedSep-12</t>
  </si>
  <si>
    <t>RiversideA-CRA Combined41153</t>
  </si>
  <si>
    <t>RiversideAll FFSep-12</t>
  </si>
  <si>
    <t>RiversideAll FF41153</t>
  </si>
  <si>
    <t>TFCCAll FFSep-12</t>
  </si>
  <si>
    <t>TFCCAll FF41153</t>
  </si>
  <si>
    <t>TFCCTIP CombinedSep-12</t>
  </si>
  <si>
    <t>TFCCTIP Combined41153</t>
  </si>
  <si>
    <t>Youth VillagesAll FFSep-12</t>
  </si>
  <si>
    <t>Youth VillagesAll FF41153</t>
  </si>
  <si>
    <t>Youth VillagesMST CombinedSep-12</t>
  </si>
  <si>
    <t>Youth VillagesMST Combined41153</t>
  </si>
  <si>
    <t>Youth VillagesMST-PSB CombinedSep-12</t>
  </si>
  <si>
    <t>Youth VillagesMST-PSB Combined41153</t>
  </si>
  <si>
    <t>HillcrestA-CRA CombinedSep-12</t>
  </si>
  <si>
    <t>HillcrestA-CRA Combined41153</t>
  </si>
  <si>
    <t>HillcrestAll FFSep-12</t>
  </si>
  <si>
    <t>HillcrestAll FF41153</t>
  </si>
  <si>
    <t>HillcrestCPP-FV CombinedSep-12</t>
  </si>
  <si>
    <t>HillcrestCPP-FV Combined41153</t>
  </si>
  <si>
    <t>HillcrestFFT CombinedSep-12</t>
  </si>
  <si>
    <t>HillcrestFFT Combined41153</t>
  </si>
  <si>
    <t>HillcrestTF-CBT CombinedSep-12</t>
  </si>
  <si>
    <t>HillcrestTF-CBT Combined41153</t>
  </si>
  <si>
    <t>LAYCA-CRA CombinedSep-12</t>
  </si>
  <si>
    <t>LAYCA-CRA Combined41153</t>
  </si>
  <si>
    <t>LAYCCPP-FV CombinedSep-12</t>
  </si>
  <si>
    <t>LAYCCPP-FV Combined41153</t>
  </si>
  <si>
    <t>LAYCAll FFSep-12</t>
  </si>
  <si>
    <t>LAYCAll FF41153</t>
  </si>
  <si>
    <t>UniversalAll FFSep-12</t>
  </si>
  <si>
    <t>UniversalAll FF41153</t>
  </si>
  <si>
    <t>UniversalCPP-FV CombinedSep-12</t>
  </si>
  <si>
    <t>UniversalCPP-FV Combined41153</t>
  </si>
  <si>
    <t>UniversalTF-CBT CombinedSep-12</t>
  </si>
  <si>
    <t>UniversalTF-CBT Combined41153</t>
  </si>
  <si>
    <t>UniversalTIP CombinedSep-12</t>
  </si>
  <si>
    <t>UniversalTIP Combined41153</t>
  </si>
  <si>
    <t>Adoptions TogetherAll CombinedOct-12</t>
  </si>
  <si>
    <t>Adoptions TogetherAll Combined41183</t>
  </si>
  <si>
    <t>Adoptions TogetherCPP-FV CombinedOct-12</t>
  </si>
  <si>
    <t>Adoptions TogetherCPP-FV Combined41183</t>
  </si>
  <si>
    <t>All A-CRA ProvidersA-CRA FFOct-12</t>
  </si>
  <si>
    <t>All A-CRA ProvidersA-CRA FF41183</t>
  </si>
  <si>
    <t>All CPP-FV ProvidersCPP-FV FFOct-12</t>
  </si>
  <si>
    <t>All CPP-FV ProvidersCPP-FV FF41183</t>
  </si>
  <si>
    <t>All FFT ProvidersFFT FFOct-12</t>
  </si>
  <si>
    <t>All FFT ProvidersFFT FF41183</t>
  </si>
  <si>
    <t>All MST ProvidersMST FFOct-12</t>
  </si>
  <si>
    <t>All MST ProvidersMST FF41183</t>
  </si>
  <si>
    <t>All MST-PSB ProvidersMST-PSB FFOct-12</t>
  </si>
  <si>
    <t>All MST-PSB ProvidersMST-PSB FF41183</t>
  </si>
  <si>
    <t>All PCIT ProvidersPCIT FFOct-12</t>
  </si>
  <si>
    <t>All PCIT ProvidersPCIT FF41183</t>
  </si>
  <si>
    <t>All TF-CBT ProvidersTF-CBT FFOct-12</t>
  </si>
  <si>
    <t>All TF-CBT ProvidersTF-CBT FF41183</t>
  </si>
  <si>
    <t>All TIP ProvidersTIP FFOct-12</t>
  </si>
  <si>
    <t>All TIP ProvidersTIP FF41183</t>
  </si>
  <si>
    <t>AllAll CombinedOct-12</t>
  </si>
  <si>
    <t>AllAll Combined41183</t>
  </si>
  <si>
    <t>Community ConnectionsAll CombinedOct-12</t>
  </si>
  <si>
    <t>Community ConnectionsAll Combined41183</t>
  </si>
  <si>
    <t>Community ConnectionsFFT FFOct-12</t>
  </si>
  <si>
    <t>Community ConnectionsFFT FF41183</t>
  </si>
  <si>
    <t>Community ConnectionsTF-CBT FFOct-12</t>
  </si>
  <si>
    <t>Community ConnectionsTF-CBT FF41183</t>
  </si>
  <si>
    <t>Community ConnectionsTIP FFOct-12</t>
  </si>
  <si>
    <t>Community ConnectionsTIP FF41183</t>
  </si>
  <si>
    <t>Federal CityA-CRA FFOct-12</t>
  </si>
  <si>
    <t>Federal CityA-CRA FF41183</t>
  </si>
  <si>
    <t>Federal CityAll CombinedOct-12</t>
  </si>
  <si>
    <t>Federal CityAll Combined41183</t>
  </si>
  <si>
    <t>First Home CareAll CombinedOct-12</t>
  </si>
  <si>
    <t>First Home CareAll Combined41183</t>
  </si>
  <si>
    <t>First Home CareFFT FFOct-12</t>
  </si>
  <si>
    <t>First Home CareFFT FF41183</t>
  </si>
  <si>
    <t>First Home CareTF-CBT FFOct-12</t>
  </si>
  <si>
    <t>First Home CareTF-CBT FF41183</t>
  </si>
  <si>
    <t>First Home CareTIP FFOct-12</t>
  </si>
  <si>
    <t>First Home CareTIP FF41183</t>
  </si>
  <si>
    <t>FPSAll CombinedOct-12</t>
  </si>
  <si>
    <t>FPSAll Combined41183</t>
  </si>
  <si>
    <t>FPSTIP FFOct-12</t>
  </si>
  <si>
    <t>FPSTIP FF41183</t>
  </si>
  <si>
    <t>HillcrestA-CRA FFOct-12</t>
  </si>
  <si>
    <t>HillcrestA-CRA FF41183</t>
  </si>
  <si>
    <t>HillcrestAll CombinedOct-12</t>
  </si>
  <si>
    <t>HillcrestAll Combined41183</t>
  </si>
  <si>
    <t>HillcrestCPP-FV FFOct-12</t>
  </si>
  <si>
    <t>HillcrestCPP-FV FF41183</t>
  </si>
  <si>
    <t>HillcrestFFT FFOct-12</t>
  </si>
  <si>
    <t>HillcrestFFT FF41183</t>
  </si>
  <si>
    <t>HillcrestTF-CBT FFOct-12</t>
  </si>
  <si>
    <t>HillcrestTF-CBT FF41183</t>
  </si>
  <si>
    <t>LAYCA-CRA FFOct-12</t>
  </si>
  <si>
    <t>LAYCA-CRA FF41183</t>
  </si>
  <si>
    <t>LAYCAll CombinedOct-12</t>
  </si>
  <si>
    <t>LAYCAll Combined41183</t>
  </si>
  <si>
    <t>LAYCCPP-FV FFOct-12</t>
  </si>
  <si>
    <t>LAYCCPP-FV FF41183</t>
  </si>
  <si>
    <t>LESAll CombinedOct-12</t>
  </si>
  <si>
    <t>LESAll Combined41183</t>
  </si>
  <si>
    <t>LESTIP FFOct-12</t>
  </si>
  <si>
    <t>LESTIP FF41183</t>
  </si>
  <si>
    <t>Marys Center All FFOct-12</t>
  </si>
  <si>
    <t>Marys Center All FF41183</t>
  </si>
  <si>
    <t>Marys CenterPCIT FFOct-12</t>
  </si>
  <si>
    <t>Marys CenterPCIT FF41183</t>
  </si>
  <si>
    <t>MBI HSAll CombinedOct-12</t>
  </si>
  <si>
    <t>MBI HSAll Combined41183</t>
  </si>
  <si>
    <t>MBI HSTIP FFOct-12</t>
  </si>
  <si>
    <t>MBI HSTIP FF41183</t>
  </si>
  <si>
    <t>MD Family ResourcesAll CombinedOct-12</t>
  </si>
  <si>
    <t>MD Family ResourcesAll Combined41183</t>
  </si>
  <si>
    <t>MD Family ResourcesTF-CBT FFOct-12</t>
  </si>
  <si>
    <t>MD Family ResourcesTF-CBT FF41183</t>
  </si>
  <si>
    <t>PASSAll CombinedOct-12</t>
  </si>
  <si>
    <t>PASSAll Combined41183</t>
  </si>
  <si>
    <t>PASSFFT FFOct-12</t>
  </si>
  <si>
    <t>PASSFFT FF41183</t>
  </si>
  <si>
    <t>PASSTIP FFOct-12</t>
  </si>
  <si>
    <t>PASSTIP FF41183</t>
  </si>
  <si>
    <t>PIECEAll FFOct-12</t>
  </si>
  <si>
    <t>PIECEAll FF41183</t>
  </si>
  <si>
    <t>PIECECPP-FV FFOct-12</t>
  </si>
  <si>
    <t>PIECECPP-FV FF41183</t>
  </si>
  <si>
    <t>PIECEPCIT FFOct-12</t>
  </si>
  <si>
    <t>PIECEPCIT FF41183</t>
  </si>
  <si>
    <t>RiversideA-CRA FFOct-12</t>
  </si>
  <si>
    <t>RiversideA-CRA FF41183</t>
  </si>
  <si>
    <t>RiversideAll CombinedOct-12</t>
  </si>
  <si>
    <t>RiversideAll Combined41183</t>
  </si>
  <si>
    <t>TFCCAll CombinedOct-12</t>
  </si>
  <si>
    <t>TFCCAll Combined41183</t>
  </si>
  <si>
    <t>TFCCTIP FFOct-12</t>
  </si>
  <si>
    <t>TFCCTIP FF41183</t>
  </si>
  <si>
    <t>UniversalAll CombinedOct-12</t>
  </si>
  <si>
    <t>UniversalAll Combined41183</t>
  </si>
  <si>
    <t>UniversalCPP-FV FFOct-12</t>
  </si>
  <si>
    <t>UniversalCPP-FV FF41183</t>
  </si>
  <si>
    <t>UniversalTF-CBT FFOct-12</t>
  </si>
  <si>
    <t>UniversalTF-CBT FF41183</t>
  </si>
  <si>
    <t>UniversalTIP FFOct-12</t>
  </si>
  <si>
    <t>UniversalTIP FF41183</t>
  </si>
  <si>
    <t>Youth VillagesAll CombinedOct-12</t>
  </si>
  <si>
    <t>Youth VillagesAll Combined41183</t>
  </si>
  <si>
    <t>Youth VillagesMST FFOct-12</t>
  </si>
  <si>
    <t>Youth VillagesMST FF41183</t>
  </si>
  <si>
    <t>Youth VillagesMST-PSB FFOct-12</t>
  </si>
  <si>
    <t>Youth VillagesMST-PSB FF41183</t>
  </si>
  <si>
    <t>Adoptions TogetherCPP-FV FFOct-12</t>
  </si>
  <si>
    <t>Adoptions TogetherCPP-FV FF41183</t>
  </si>
  <si>
    <t>All A-CRA ProvidersA-CRA CombinedOct-12</t>
  </si>
  <si>
    <t>All A-CRA ProvidersA-CRA Combined41183</t>
  </si>
  <si>
    <t>All FFT ProvidersFFT CombinedOct-12</t>
  </si>
  <si>
    <t>All FFT ProvidersFFT Combined41183</t>
  </si>
  <si>
    <t>All MST ProvidersMST CombinedOct-12</t>
  </si>
  <si>
    <t>All MST ProvidersMST Combined41183</t>
  </si>
  <si>
    <t>All MST-PSB ProvidersMST-PSB CombinedOct-12</t>
  </si>
  <si>
    <t>All MST-PSB ProvidersMST-PSB Combined41183</t>
  </si>
  <si>
    <t>All TF-CBT ProvidersTF-CBT CombinedOct-12</t>
  </si>
  <si>
    <t>All TF-CBT ProvidersTF-CBT Combined41183</t>
  </si>
  <si>
    <t>All TIP ProvidersTIP CombinedOct-12</t>
  </si>
  <si>
    <t>All TIP ProvidersTIP Combined41183</t>
  </si>
  <si>
    <t>Community ConnectionsAll FFOct-12</t>
  </si>
  <si>
    <t>Community ConnectionsAll FF41183</t>
  </si>
  <si>
    <t>Community ConnectionsFFT CombinedOct-12</t>
  </si>
  <si>
    <t>Community ConnectionsFFT Combined41183</t>
  </si>
  <si>
    <t>Community ConnectionsTF-CBT CombinedOct-12</t>
  </si>
  <si>
    <t>Community ConnectionsTF-CBT Combined41183</t>
  </si>
  <si>
    <t>Community ConnectionsTIP CombinedOct-12</t>
  </si>
  <si>
    <t>Community ConnectionsTIP Combined41183</t>
  </si>
  <si>
    <t>Federal CityA-CRA CombinedOct-12</t>
  </si>
  <si>
    <t>Federal CityA-CRA Combined41183</t>
  </si>
  <si>
    <t>Federal CityAll FFOct-12</t>
  </si>
  <si>
    <t>Federal CityAll FF41183</t>
  </si>
  <si>
    <t>First Home CareAll FFOct-12</t>
  </si>
  <si>
    <t>First Home CareAll FF41183</t>
  </si>
  <si>
    <t>First Home CareFFT CombinedOct-12</t>
  </si>
  <si>
    <t>First Home CareFFT Combined41183</t>
  </si>
  <si>
    <t>First Home CareTF-CBT CombinedOct-12</t>
  </si>
  <si>
    <t>First Home CareTF-CBT Combined41183</t>
  </si>
  <si>
    <t>First Home CareTIP CombinedOct-12</t>
  </si>
  <si>
    <t>First Home CareTIP Combined41183</t>
  </si>
  <si>
    <t>FPSAll FFOct-12</t>
  </si>
  <si>
    <t>FPSAll FF41183</t>
  </si>
  <si>
    <t>FPSTIP CombinedOct-12</t>
  </si>
  <si>
    <t>FPSTIP Combined41183</t>
  </si>
  <si>
    <t>LESAll FFOct-12</t>
  </si>
  <si>
    <t>LESAll FF41183</t>
  </si>
  <si>
    <t>LESTIP CombinedOct-12</t>
  </si>
  <si>
    <t>LESTIP Combined41183</t>
  </si>
  <si>
    <t>MBI HSAll FFOct-12</t>
  </si>
  <si>
    <t>MBI HSAll FF41183</t>
  </si>
  <si>
    <t>MBI HSTIP CombinedOct-12</t>
  </si>
  <si>
    <t>MBI HSTIP Combined41183</t>
  </si>
  <si>
    <t>MD Family ResourcesAll FFOct-12</t>
  </si>
  <si>
    <t>MD Family ResourcesAll FF41183</t>
  </si>
  <si>
    <t>MD Family ResourcesTF-CBT CombinedOct-12</t>
  </si>
  <si>
    <t>MD Family ResourcesTF-CBT Combined41183</t>
  </si>
  <si>
    <t>PASSAll FFOct-12</t>
  </si>
  <si>
    <t>PASSAll FF41183</t>
  </si>
  <si>
    <t>PASSFFT CombinedOct-12</t>
  </si>
  <si>
    <t>PASSFFT Combined41183</t>
  </si>
  <si>
    <t>PASSTIP CombinedOct-12</t>
  </si>
  <si>
    <t>PASSTIP Combined41183</t>
  </si>
  <si>
    <t>RiversideA-CRA CombinedOct-12</t>
  </si>
  <si>
    <t>RiversideA-CRA Combined41183</t>
  </si>
  <si>
    <t>RiversideAll FFOct-12</t>
  </si>
  <si>
    <t>RiversideAll FF41183</t>
  </si>
  <si>
    <t>TFCCAll FFOct-12</t>
  </si>
  <si>
    <t>TFCCAll FF41183</t>
  </si>
  <si>
    <t>TFCCTIP CombinedOct-12</t>
  </si>
  <si>
    <t>TFCCTIP Combined41183</t>
  </si>
  <si>
    <t>Youth VillagesAll FFOct-12</t>
  </si>
  <si>
    <t>Youth VillagesAll FF41183</t>
  </si>
  <si>
    <t>Youth VillagesMST CombinedOct-12</t>
  </si>
  <si>
    <t>Youth VillagesMST Combined41183</t>
  </si>
  <si>
    <t>Youth VillagesMST-PSB CombinedOct-12</t>
  </si>
  <si>
    <t>Youth VillagesMST-PSB Combined41183</t>
  </si>
  <si>
    <t>HillcrestA-CRA CombinedOct-12</t>
  </si>
  <si>
    <t>HillcrestA-CRA Combined41183</t>
  </si>
  <si>
    <t>HillcrestAll FFOct-12</t>
  </si>
  <si>
    <t>HillcrestAll FF41183</t>
  </si>
  <si>
    <t>HillcrestCPP-FV CombinedOct-12</t>
  </si>
  <si>
    <t>HillcrestCPP-FV Combined41183</t>
  </si>
  <si>
    <t>HillcrestFFT CombinedOct-12</t>
  </si>
  <si>
    <t>HillcrestFFT Combined41183</t>
  </si>
  <si>
    <t>HillcrestTF-CBT CombinedOct-12</t>
  </si>
  <si>
    <t>HillcrestTF-CBT Combined41183</t>
  </si>
  <si>
    <t>LAYCA-CRA CombinedOct-12</t>
  </si>
  <si>
    <t>LAYCA-CRA Combined41183</t>
  </si>
  <si>
    <t>LAYCCPP-FV CombinedOct-12</t>
  </si>
  <si>
    <t>LAYCCPP-FV Combined41183</t>
  </si>
  <si>
    <t>LAYCAll FFOct-12</t>
  </si>
  <si>
    <t>LAYCAll FF41183</t>
  </si>
  <si>
    <t>UniversalAll FFOct-12</t>
  </si>
  <si>
    <t>UniversalAll FF41183</t>
  </si>
  <si>
    <t>UniversalCPP-FV CombinedOct-12</t>
  </si>
  <si>
    <t>UniversalCPP-FV Combined41183</t>
  </si>
  <si>
    <t>UniversalTF-CBT CombinedOct-12</t>
  </si>
  <si>
    <t>UniversalTF-CBT Combined41183</t>
  </si>
  <si>
    <t>UniversalTIP CombinedOct-12</t>
  </si>
  <si>
    <t>UniversalTIP Combined41183</t>
  </si>
  <si>
    <t>Adoptions TogetherAll CombinedNov-12</t>
  </si>
  <si>
    <t>Adoptions TogetherAll Combined41214</t>
  </si>
  <si>
    <t>Adoptions TogetherCPP-FV CombinedNov-12</t>
  </si>
  <si>
    <t>Adoptions TogetherCPP-FV Combined41214</t>
  </si>
  <si>
    <t>All A-CRA ProvidersA-CRA FFNov-12</t>
  </si>
  <si>
    <t>All A-CRA ProvidersA-CRA FF41214</t>
  </si>
  <si>
    <t>All CPP-FV ProvidersCPP-FV FFNov-12</t>
  </si>
  <si>
    <t>All CPP-FV ProvidersCPP-FV FF41214</t>
  </si>
  <si>
    <t>All FFT ProvidersFFT FFNov-12</t>
  </si>
  <si>
    <t>All FFT ProvidersFFT FF41214</t>
  </si>
  <si>
    <t>All MST ProvidersMST FFNov-12</t>
  </si>
  <si>
    <t>All MST ProvidersMST FF41214</t>
  </si>
  <si>
    <t>All MST-PSB ProvidersMST-PSB FFNov-12</t>
  </si>
  <si>
    <t>All MST-PSB ProvidersMST-PSB FF41214</t>
  </si>
  <si>
    <t>All PCIT ProvidersPCIT FFNov-12</t>
  </si>
  <si>
    <t>All PCIT ProvidersPCIT FF41214</t>
  </si>
  <si>
    <t>All TF-CBT ProvidersTF-CBT FFNov-12</t>
  </si>
  <si>
    <t>All TF-CBT ProvidersTF-CBT FF41214</t>
  </si>
  <si>
    <t>All TIP ProvidersTIP FFNov-12</t>
  </si>
  <si>
    <t>All TIP ProvidersTIP FF41214</t>
  </si>
  <si>
    <t>AllAll CombinedNov-12</t>
  </si>
  <si>
    <t>AllAll Combined41214</t>
  </si>
  <si>
    <t>Community ConnectionsAll CombinedNov-12</t>
  </si>
  <si>
    <t>Community ConnectionsAll Combined41214</t>
  </si>
  <si>
    <t>Community ConnectionsFFT FFNov-12</t>
  </si>
  <si>
    <t>Community ConnectionsFFT FF41214</t>
  </si>
  <si>
    <t>Community ConnectionsTF-CBT FFNov-12</t>
  </si>
  <si>
    <t>Community ConnectionsTF-CBT FF41214</t>
  </si>
  <si>
    <t>Community ConnectionsTIP FFNov-12</t>
  </si>
  <si>
    <t>Community ConnectionsTIP FF41214</t>
  </si>
  <si>
    <t>Federal CityA-CRA FFNov-12</t>
  </si>
  <si>
    <t>Federal CityA-CRA FF41214</t>
  </si>
  <si>
    <t>Federal CityAll CombinedNov-12</t>
  </si>
  <si>
    <t>Federal CityAll Combined41214</t>
  </si>
  <si>
    <t>First Home CareAll CombinedNov-12</t>
  </si>
  <si>
    <t>First Home CareAll Combined41214</t>
  </si>
  <si>
    <t>First Home CareFFT FFNov-12</t>
  </si>
  <si>
    <t>First Home CareFFT FF41214</t>
  </si>
  <si>
    <t>First Home CareTF-CBT FFNov-12</t>
  </si>
  <si>
    <t>First Home CareTF-CBT FF41214</t>
  </si>
  <si>
    <t>First Home CareTIP FFNov-12</t>
  </si>
  <si>
    <t>First Home CareTIP FF41214</t>
  </si>
  <si>
    <t>FPSAll CombinedNov-12</t>
  </si>
  <si>
    <t>FPSAll Combined41214</t>
  </si>
  <si>
    <t>FPSTIP FFNov-12</t>
  </si>
  <si>
    <t>FPSTIP FF41214</t>
  </si>
  <si>
    <t>HillcrestA-CRA FFNov-12</t>
  </si>
  <si>
    <t>HillcrestA-CRA FF41214</t>
  </si>
  <si>
    <t>HillcrestAll CombinedNov-12</t>
  </si>
  <si>
    <t>HillcrestAll Combined41214</t>
  </si>
  <si>
    <t>HillcrestCPP-FV FFNov-12</t>
  </si>
  <si>
    <t>HillcrestCPP-FV FF41214</t>
  </si>
  <si>
    <t>HillcrestFFT FFNov-12</t>
  </si>
  <si>
    <t>HillcrestFFT FF41214</t>
  </si>
  <si>
    <t>HillcrestTF-CBT FFNov-12</t>
  </si>
  <si>
    <t>HillcrestTF-CBT FF41214</t>
  </si>
  <si>
    <t>LAYCA-CRA FFNov-12</t>
  </si>
  <si>
    <t>LAYCA-CRA FF41214</t>
  </si>
  <si>
    <t>LAYCAll CombinedNov-12</t>
  </si>
  <si>
    <t>LAYCAll Combined41214</t>
  </si>
  <si>
    <t>LAYCCPP-FV FFNov-12</t>
  </si>
  <si>
    <t>LAYCCPP-FV FF41214</t>
  </si>
  <si>
    <t>LESAll CombinedNov-12</t>
  </si>
  <si>
    <t>LESAll Combined41214</t>
  </si>
  <si>
    <t>LESTIP FFNov-12</t>
  </si>
  <si>
    <t>LESTIP FF41214</t>
  </si>
  <si>
    <t>Marys Center All FFNov-12</t>
  </si>
  <si>
    <t>Marys Center All FF41214</t>
  </si>
  <si>
    <t>Marys CenterPCIT FFNov-12</t>
  </si>
  <si>
    <t>Marys CenterPCIT FF41214</t>
  </si>
  <si>
    <t>MBI HSAll CombinedNov-12</t>
  </si>
  <si>
    <t>MBI HSAll Combined41214</t>
  </si>
  <si>
    <t>MBI HSTIP FFNov-12</t>
  </si>
  <si>
    <t>MBI HSTIP FF41214</t>
  </si>
  <si>
    <t>MD Family ResourcesAll CombinedNov-12</t>
  </si>
  <si>
    <t>MD Family ResourcesAll Combined41214</t>
  </si>
  <si>
    <t>MD Family ResourcesTF-CBT FFNov-12</t>
  </si>
  <si>
    <t>MD Family ResourcesTF-CBT FF41214</t>
  </si>
  <si>
    <t>PASSAll CombinedNov-12</t>
  </si>
  <si>
    <t>PASSAll Combined41214</t>
  </si>
  <si>
    <t>PASSFFT FFNov-12</t>
  </si>
  <si>
    <t>PASSFFT FF41214</t>
  </si>
  <si>
    <t>PASSTIP FFNov-12</t>
  </si>
  <si>
    <t>PASSTIP FF41214</t>
  </si>
  <si>
    <t>PIECEAll FFNov-12</t>
  </si>
  <si>
    <t>PIECEAll FF41214</t>
  </si>
  <si>
    <t>PIECECPP-FV FFNov-12</t>
  </si>
  <si>
    <t>PIECECPP-FV FF41214</t>
  </si>
  <si>
    <t>PIECEPCIT FFNov-12</t>
  </si>
  <si>
    <t>PIECEPCIT FF41214</t>
  </si>
  <si>
    <t>RiversideA-CRA FFNov-12</t>
  </si>
  <si>
    <t>RiversideA-CRA FF41214</t>
  </si>
  <si>
    <t>RiversideAll CombinedNov-12</t>
  </si>
  <si>
    <t>RiversideAll Combined41214</t>
  </si>
  <si>
    <t>TFCCAll CombinedNov-12</t>
  </si>
  <si>
    <t>TFCCAll Combined41214</t>
  </si>
  <si>
    <t>TFCCTIP FFNov-12</t>
  </si>
  <si>
    <t>TFCCTIP FF41214</t>
  </si>
  <si>
    <t>UniversalAll CombinedNov-12</t>
  </si>
  <si>
    <t>UniversalAll Combined41214</t>
  </si>
  <si>
    <t>UniversalCPP-FV FFNov-12</t>
  </si>
  <si>
    <t>UniversalCPP-FV FF41214</t>
  </si>
  <si>
    <t>UniversalTF-CBT FFNov-12</t>
  </si>
  <si>
    <t>UniversalTF-CBT FF41214</t>
  </si>
  <si>
    <t>UniversalTIP FFNov-12</t>
  </si>
  <si>
    <t>UniversalTIP FF41214</t>
  </si>
  <si>
    <t>Youth VillagesAll CombinedNov-12</t>
  </si>
  <si>
    <t>Youth VillagesAll Combined41214</t>
  </si>
  <si>
    <t>Youth VillagesMST FFNov-12</t>
  </si>
  <si>
    <t>Youth VillagesMST FF41214</t>
  </si>
  <si>
    <t>Youth VillagesMST-PSB FFNov-12</t>
  </si>
  <si>
    <t>Youth VillagesMST-PSB FF41214</t>
  </si>
  <si>
    <t>Adoptions TogetherCPP-FV FFNov-12</t>
  </si>
  <si>
    <t>Adoptions TogetherCPP-FV FF41214</t>
  </si>
  <si>
    <t>All A-CRA ProvidersA-CRA CombinedNov-12</t>
  </si>
  <si>
    <t>All A-CRA ProvidersA-CRA Combined41214</t>
  </si>
  <si>
    <t>All FFT ProvidersFFT CombinedNov-12</t>
  </si>
  <si>
    <t>All FFT ProvidersFFT Combined41214</t>
  </si>
  <si>
    <t>All MST ProvidersMST CombinedNov-12</t>
  </si>
  <si>
    <t>All MST ProvidersMST Combined41214</t>
  </si>
  <si>
    <t>All MST-PSB ProvidersMST-PSB CombinedNov-12</t>
  </si>
  <si>
    <t>All MST-PSB ProvidersMST-PSB Combined41214</t>
  </si>
  <si>
    <t>All TF-CBT ProvidersTF-CBT CombinedNov-12</t>
  </si>
  <si>
    <t>All TF-CBT ProvidersTF-CBT Combined41214</t>
  </si>
  <si>
    <t>All TIP ProvidersTIP CombinedNov-12</t>
  </si>
  <si>
    <t>All TIP ProvidersTIP Combined41214</t>
  </si>
  <si>
    <t>Community ConnectionsAll FFNov-12</t>
  </si>
  <si>
    <t>Community ConnectionsAll FF41214</t>
  </si>
  <si>
    <t>Community ConnectionsFFT CombinedNov-12</t>
  </si>
  <si>
    <t>Community ConnectionsFFT Combined41214</t>
  </si>
  <si>
    <t>Community ConnectionsTF-CBT CombinedNov-12</t>
  </si>
  <si>
    <t>Community ConnectionsTF-CBT Combined41214</t>
  </si>
  <si>
    <t>Community ConnectionsTIP CombinedNov-12</t>
  </si>
  <si>
    <t>Community ConnectionsTIP Combined41214</t>
  </si>
  <si>
    <t>Federal CityA-CRA CombinedNov-12</t>
  </si>
  <si>
    <t>Federal CityA-CRA Combined41214</t>
  </si>
  <si>
    <t>Federal CityAll FFNov-12</t>
  </si>
  <si>
    <t>Federal CityAll FF41214</t>
  </si>
  <si>
    <t>First Home CareAll FFNov-12</t>
  </si>
  <si>
    <t>First Home CareAll FF41214</t>
  </si>
  <si>
    <t>First Home CareFFT CombinedNov-12</t>
  </si>
  <si>
    <t>First Home CareFFT Combined41214</t>
  </si>
  <si>
    <t>First Home CareTF-CBT CombinedNov-12</t>
  </si>
  <si>
    <t>First Home CareTF-CBT Combined41214</t>
  </si>
  <si>
    <t>First Home CareTIP CombinedNov-12</t>
  </si>
  <si>
    <t>First Home CareTIP Combined41214</t>
  </si>
  <si>
    <t>FPSAll FFNov-12</t>
  </si>
  <si>
    <t>FPSAll FF41214</t>
  </si>
  <si>
    <t>FPSTIP CombinedNov-12</t>
  </si>
  <si>
    <t>FPSTIP Combined41214</t>
  </si>
  <si>
    <t>LESAll FFNov-12</t>
  </si>
  <si>
    <t>LESAll FF41214</t>
  </si>
  <si>
    <t>LESTIP CombinedNov-12</t>
  </si>
  <si>
    <t>LESTIP Combined41214</t>
  </si>
  <si>
    <t>MBI HSAll FFNov-12</t>
  </si>
  <si>
    <t>MBI HSAll FF41214</t>
  </si>
  <si>
    <t>MBI HSTIP CombinedNov-12</t>
  </si>
  <si>
    <t>MBI HSTIP Combined41214</t>
  </si>
  <si>
    <t>MD Family ResourcesAll FFNov-12</t>
  </si>
  <si>
    <t>MD Family ResourcesAll FF41214</t>
  </si>
  <si>
    <t>MD Family ResourcesTF-CBT CombinedNov-12</t>
  </si>
  <si>
    <t>MD Family ResourcesTF-CBT Combined41214</t>
  </si>
  <si>
    <t>PASSAll FFNov-12</t>
  </si>
  <si>
    <t>PASSAll FF41214</t>
  </si>
  <si>
    <t>PASSFFT CombinedNov-12</t>
  </si>
  <si>
    <t>PASSFFT Combined41214</t>
  </si>
  <si>
    <t>PASSTIP CombinedNov-12</t>
  </si>
  <si>
    <t>PASSTIP Combined41214</t>
  </si>
  <si>
    <t>RiversideA-CRA CombinedNov-12</t>
  </si>
  <si>
    <t>RiversideA-CRA Combined41214</t>
  </si>
  <si>
    <t>RiversideAll FFNov-12</t>
  </si>
  <si>
    <t>RiversideAll FF41214</t>
  </si>
  <si>
    <t>TFCCAll FFNov-12</t>
  </si>
  <si>
    <t>TFCCAll FF41214</t>
  </si>
  <si>
    <t>TFCCTIP CombinedNov-12</t>
  </si>
  <si>
    <t>TFCCTIP Combined41214</t>
  </si>
  <si>
    <t>Youth VillagesAll FFNov-12</t>
  </si>
  <si>
    <t>Youth VillagesAll FF41214</t>
  </si>
  <si>
    <t>Youth VillagesMST CombinedNov-12</t>
  </si>
  <si>
    <t>Youth VillagesMST Combined41214</t>
  </si>
  <si>
    <t>Youth VillagesMST-PSB CombinedNov-12</t>
  </si>
  <si>
    <t>Youth VillagesMST-PSB Combined41214</t>
  </si>
  <si>
    <t>HillcrestA-CRA CombinedNov-12</t>
  </si>
  <si>
    <t>HillcrestA-CRA Combined41214</t>
  </si>
  <si>
    <t>HillcrestAll FFNov-12</t>
  </si>
  <si>
    <t>HillcrestAll FF41214</t>
  </si>
  <si>
    <t>HillcrestCPP-FV CombinedNov-12</t>
  </si>
  <si>
    <t>HillcrestCPP-FV Combined41214</t>
  </si>
  <si>
    <t>HillcrestFFT CombinedNov-12</t>
  </si>
  <si>
    <t>HillcrestFFT Combined41214</t>
  </si>
  <si>
    <t>HillcrestTF-CBT CombinedNov-12</t>
  </si>
  <si>
    <t>HillcrestTF-CBT Combined41214</t>
  </si>
  <si>
    <t>LAYCA-CRA CombinedNov-12</t>
  </si>
  <si>
    <t>LAYCA-CRA Combined41214</t>
  </si>
  <si>
    <t>LAYCCPP-FV CombinedNov-12</t>
  </si>
  <si>
    <t>LAYCCPP-FV Combined41214</t>
  </si>
  <si>
    <t>LAYCAll FFNov-12</t>
  </si>
  <si>
    <t>LAYCAll FF41214</t>
  </si>
  <si>
    <t>UniversalAll FFNov-12</t>
  </si>
  <si>
    <t>UniversalAll FF41214</t>
  </si>
  <si>
    <t>UniversalCPP-FV CombinedNov-12</t>
  </si>
  <si>
    <t>UniversalCPP-FV Combined41214</t>
  </si>
  <si>
    <t>UniversalTF-CBT CombinedNov-12</t>
  </si>
  <si>
    <t>UniversalTF-CBT Combined41214</t>
  </si>
  <si>
    <t>UniversalTIP CombinedNov-12</t>
  </si>
  <si>
    <t>UniversalTIP Combined41214</t>
  </si>
  <si>
    <t>Adoptions TogetherAll CombinedDec-12</t>
  </si>
  <si>
    <t>Adoptions TogetherAll Combined41244</t>
  </si>
  <si>
    <t>Adoptions TogetherCPP-FV CombinedDec-12</t>
  </si>
  <si>
    <t>Adoptions TogetherCPP-FV Combined41244</t>
  </si>
  <si>
    <t>All A-CRA ProvidersA-CRA FFDec-12</t>
  </si>
  <si>
    <t>All A-CRA ProvidersA-CRA FF41244</t>
  </si>
  <si>
    <t>All CPP-FV ProvidersCPP-FV FFDec-12</t>
  </si>
  <si>
    <t>All CPP-FV ProvidersCPP-FV FF41244</t>
  </si>
  <si>
    <t>All FFT ProvidersFFT FFDec-12</t>
  </si>
  <si>
    <t>All FFT ProvidersFFT FF41244</t>
  </si>
  <si>
    <t>All MST ProvidersMST FFDec-12</t>
  </si>
  <si>
    <t>All MST ProvidersMST FF41244</t>
  </si>
  <si>
    <t>All MST-PSB ProvidersMST-PSB FFDec-12</t>
  </si>
  <si>
    <t>All MST-PSB ProvidersMST-PSB FF41244</t>
  </si>
  <si>
    <t>All PCIT ProvidersPCIT FFDec-12</t>
  </si>
  <si>
    <t>All PCIT ProvidersPCIT FF41244</t>
  </si>
  <si>
    <t>All TF-CBT ProvidersTF-CBT FFDec-12</t>
  </si>
  <si>
    <t>All TF-CBT ProvidersTF-CBT FF41244</t>
  </si>
  <si>
    <t>All TIP ProvidersTIP FFDec-12</t>
  </si>
  <si>
    <t>All TIP ProvidersTIP FF41244</t>
  </si>
  <si>
    <t>AllAll CombinedDec-12</t>
  </si>
  <si>
    <t>AllAll Combined41244</t>
  </si>
  <si>
    <t>Community ConnectionsAll CombinedDec-12</t>
  </si>
  <si>
    <t>Community ConnectionsAll Combined41244</t>
  </si>
  <si>
    <t>Community ConnectionsFFT FFDec-12</t>
  </si>
  <si>
    <t>Community ConnectionsFFT FF41244</t>
  </si>
  <si>
    <t>Community ConnectionsTF-CBT FFDec-12</t>
  </si>
  <si>
    <t>Community ConnectionsTF-CBT FF41244</t>
  </si>
  <si>
    <t>Community ConnectionsTIP FFDec-12</t>
  </si>
  <si>
    <t>Community ConnectionsTIP FF41244</t>
  </si>
  <si>
    <t>Federal CityA-CRA FFDec-12</t>
  </si>
  <si>
    <t>Federal CityA-CRA FF41244</t>
  </si>
  <si>
    <t>Federal CityAll CombinedDec-12</t>
  </si>
  <si>
    <t>Federal CityAll Combined41244</t>
  </si>
  <si>
    <t>First Home CareAll CombinedDec-12</t>
  </si>
  <si>
    <t>First Home CareAll Combined41244</t>
  </si>
  <si>
    <t>First Home CareFFT FFDec-12</t>
  </si>
  <si>
    <t>First Home CareFFT FF41244</t>
  </si>
  <si>
    <t>First Home CareTF-CBT FFDec-12</t>
  </si>
  <si>
    <t>First Home CareTF-CBT FF41244</t>
  </si>
  <si>
    <t>First Home CareTIP FFDec-12</t>
  </si>
  <si>
    <t>First Home CareTIP FF41244</t>
  </si>
  <si>
    <t>FPSAll CombinedDec-12</t>
  </si>
  <si>
    <t>FPSAll Combined41244</t>
  </si>
  <si>
    <t>FPSTIP FFDec-12</t>
  </si>
  <si>
    <t>FPSTIP FF41244</t>
  </si>
  <si>
    <t>HillcrestA-CRA FFDec-12</t>
  </si>
  <si>
    <t>HillcrestA-CRA FF41244</t>
  </si>
  <si>
    <t>HillcrestAll CombinedDec-12</t>
  </si>
  <si>
    <t>HillcrestAll Combined41244</t>
  </si>
  <si>
    <t>HillcrestCPP-FV FFDec-12</t>
  </si>
  <si>
    <t>HillcrestCPP-FV FF41244</t>
  </si>
  <si>
    <t>HillcrestFFT FFDec-12</t>
  </si>
  <si>
    <t>HillcrestFFT FF41244</t>
  </si>
  <si>
    <t>HillcrestTF-CBT FFDec-12</t>
  </si>
  <si>
    <t>HillcrestTF-CBT FF41244</t>
  </si>
  <si>
    <t>LAYCA-CRA FFDec-12</t>
  </si>
  <si>
    <t>LAYCA-CRA FF41244</t>
  </si>
  <si>
    <t>LAYCAll CombinedDec-12</t>
  </si>
  <si>
    <t>LAYCAll Combined41244</t>
  </si>
  <si>
    <t>LAYCCPP-FV FFDec-12</t>
  </si>
  <si>
    <t>LAYCCPP-FV FF41244</t>
  </si>
  <si>
    <t>LESAll CombinedDec-12</t>
  </si>
  <si>
    <t>LESAll Combined41244</t>
  </si>
  <si>
    <t>LESTIP FFDec-12</t>
  </si>
  <si>
    <t>LESTIP FF41244</t>
  </si>
  <si>
    <t>Marys Center All FFDec-12</t>
  </si>
  <si>
    <t>Marys Center All FF41244</t>
  </si>
  <si>
    <t>Marys CenterPCIT FFDec-12</t>
  </si>
  <si>
    <t>Marys CenterPCIT FF41244</t>
  </si>
  <si>
    <t>MBI HSAll CombinedDec-12</t>
  </si>
  <si>
    <t>MBI HSAll Combined41244</t>
  </si>
  <si>
    <t>MBI HSTIP FFDec-12</t>
  </si>
  <si>
    <t>MBI HSTIP FF41244</t>
  </si>
  <si>
    <t>MD Family ResourcesAll CombinedDec-12</t>
  </si>
  <si>
    <t>MD Family ResourcesAll Combined41244</t>
  </si>
  <si>
    <t>MD Family ResourcesTF-CBT FFDec-12</t>
  </si>
  <si>
    <t>MD Family ResourcesTF-CBT FF41244</t>
  </si>
  <si>
    <t>PASSAll CombinedDec-12</t>
  </si>
  <si>
    <t>PASSAll Combined41244</t>
  </si>
  <si>
    <t>PASSFFT FFDec-12</t>
  </si>
  <si>
    <t>PASSFFT FF41244</t>
  </si>
  <si>
    <t>PASSTIP FFDec-12</t>
  </si>
  <si>
    <t>PASSTIP FF41244</t>
  </si>
  <si>
    <t>PIECEAll FFDec-12</t>
  </si>
  <si>
    <t>PIECEAll FF41244</t>
  </si>
  <si>
    <t>PIECECPP-FV FFDec-12</t>
  </si>
  <si>
    <t>PIECECPP-FV FF41244</t>
  </si>
  <si>
    <t>PIECEPCIT FFDec-12</t>
  </si>
  <si>
    <t>PIECEPCIT FF41244</t>
  </si>
  <si>
    <t>RiversideA-CRA FFDec-12</t>
  </si>
  <si>
    <t>RiversideA-CRA FF41244</t>
  </si>
  <si>
    <t>RiversideAll CombinedDec-12</t>
  </si>
  <si>
    <t>RiversideAll Combined41244</t>
  </si>
  <si>
    <t>TFCCAll CombinedDec-12</t>
  </si>
  <si>
    <t>TFCCAll Combined41244</t>
  </si>
  <si>
    <t>TFCCTIP FFDec-12</t>
  </si>
  <si>
    <t>TFCCTIP FF41244</t>
  </si>
  <si>
    <t>UniversalAll CombinedDec-12</t>
  </si>
  <si>
    <t>UniversalAll Combined41244</t>
  </si>
  <si>
    <t>UniversalCPP-FV FFDec-12</t>
  </si>
  <si>
    <t>UniversalCPP-FV FF41244</t>
  </si>
  <si>
    <t>UniversalTF-CBT FFDec-12</t>
  </si>
  <si>
    <t>UniversalTF-CBT FF41244</t>
  </si>
  <si>
    <t>UniversalTIP FFDec-12</t>
  </si>
  <si>
    <t>UniversalTIP FF41244</t>
  </si>
  <si>
    <t>Youth VillagesAll CombinedDec-12</t>
  </si>
  <si>
    <t>Youth VillagesAll Combined41244</t>
  </si>
  <si>
    <t>Youth VillagesMST FFDec-12</t>
  </si>
  <si>
    <t>Youth VillagesMST FF41244</t>
  </si>
  <si>
    <t>Youth VillagesMST-PSB FFDec-12</t>
  </si>
  <si>
    <t>Youth VillagesMST-PSB FF41244</t>
  </si>
  <si>
    <t>Adoptions TogetherCPP-FV FFDec-12</t>
  </si>
  <si>
    <t>Adoptions TogetherCPP-FV FF41244</t>
  </si>
  <si>
    <t>All A-CRA ProvidersA-CRA CombinedDec-12</t>
  </si>
  <si>
    <t>All A-CRA ProvidersA-CRA Combined41244</t>
  </si>
  <si>
    <t>All FFT ProvidersFFT CombinedDec-12</t>
  </si>
  <si>
    <t>All FFT ProvidersFFT Combined41244</t>
  </si>
  <si>
    <t>All MST ProvidersMST CombinedDec-12</t>
  </si>
  <si>
    <t>All MST ProvidersMST Combined41244</t>
  </si>
  <si>
    <t>All MST-PSB ProvidersMST-PSB CombinedDec-12</t>
  </si>
  <si>
    <t>All MST-PSB ProvidersMST-PSB Combined41244</t>
  </si>
  <si>
    <t>All TF-CBT ProvidersTF-CBT CombinedDec-12</t>
  </si>
  <si>
    <t>All TF-CBT ProvidersTF-CBT Combined41244</t>
  </si>
  <si>
    <t>All TIP ProvidersTIP CombinedDec-12</t>
  </si>
  <si>
    <t>All TIP ProvidersTIP Combined41244</t>
  </si>
  <si>
    <t>Community ConnectionsAll FFDec-12</t>
  </si>
  <si>
    <t>Community ConnectionsAll FF41244</t>
  </si>
  <si>
    <t>Community ConnectionsFFT CombinedDec-12</t>
  </si>
  <si>
    <t>Community ConnectionsFFT Combined41244</t>
  </si>
  <si>
    <t>Community ConnectionsTF-CBT CombinedDec-12</t>
  </si>
  <si>
    <t>Community ConnectionsTF-CBT Combined41244</t>
  </si>
  <si>
    <t>Community ConnectionsTIP CombinedDec-12</t>
  </si>
  <si>
    <t>Community ConnectionsTIP Combined41244</t>
  </si>
  <si>
    <t>Federal CityA-CRA CombinedDec-12</t>
  </si>
  <si>
    <t>Federal CityA-CRA Combined41244</t>
  </si>
  <si>
    <t>Federal CityAll FFDec-12</t>
  </si>
  <si>
    <t>Federal CityAll FF41244</t>
  </si>
  <si>
    <t>First Home CareAll FFDec-12</t>
  </si>
  <si>
    <t>First Home CareAll FF41244</t>
  </si>
  <si>
    <t>First Home CareFFT CombinedDec-12</t>
  </si>
  <si>
    <t>First Home CareFFT Combined41244</t>
  </si>
  <si>
    <t>First Home CareTF-CBT CombinedDec-12</t>
  </si>
  <si>
    <t>First Home CareTF-CBT Combined41244</t>
  </si>
  <si>
    <t>First Home CareTIP CombinedDec-12</t>
  </si>
  <si>
    <t>First Home CareTIP Combined41244</t>
  </si>
  <si>
    <t>FPSAll FFDec-12</t>
  </si>
  <si>
    <t>FPSAll FF41244</t>
  </si>
  <si>
    <t>FPSTIP CombinedDec-12</t>
  </si>
  <si>
    <t>FPSTIP Combined41244</t>
  </si>
  <si>
    <t>LESAll FFDec-12</t>
  </si>
  <si>
    <t>LESAll FF41244</t>
  </si>
  <si>
    <t>LESTIP CombinedDec-12</t>
  </si>
  <si>
    <t>LESTIP Combined41244</t>
  </si>
  <si>
    <t>MBI HSAll FFDec-12</t>
  </si>
  <si>
    <t>MBI HSAll FF41244</t>
  </si>
  <si>
    <t>MBI HSTIP CombinedDec-12</t>
  </si>
  <si>
    <t>MBI HSTIP Combined41244</t>
  </si>
  <si>
    <t>MD Family ResourcesAll FFDec-12</t>
  </si>
  <si>
    <t>MD Family ResourcesAll FF41244</t>
  </si>
  <si>
    <t>MD Family ResourcesTF-CBT CombinedDec-12</t>
  </si>
  <si>
    <t>MD Family ResourcesTF-CBT Combined41244</t>
  </si>
  <si>
    <t>PASSAll FFDec-12</t>
  </si>
  <si>
    <t>PASSAll FF41244</t>
  </si>
  <si>
    <t>PASSFFT CombinedDec-12</t>
  </si>
  <si>
    <t>PASSFFT Combined41244</t>
  </si>
  <si>
    <t>PASSTIP CombinedDec-12</t>
  </si>
  <si>
    <t>PASSTIP Combined41244</t>
  </si>
  <si>
    <t>RiversideA-CRA CombinedDec-12</t>
  </si>
  <si>
    <t>RiversideA-CRA Combined41244</t>
  </si>
  <si>
    <t>RiversideAll FFDec-12</t>
  </si>
  <si>
    <t>RiversideAll FF41244</t>
  </si>
  <si>
    <t>TFCCAll FFDec-12</t>
  </si>
  <si>
    <t>TFCCAll FF41244</t>
  </si>
  <si>
    <t>TFCCTIP CombinedDec-12</t>
  </si>
  <si>
    <t>TFCCTIP Combined41244</t>
  </si>
  <si>
    <t>Youth VillagesAll FFDec-12</t>
  </si>
  <si>
    <t>Youth VillagesAll FF41244</t>
  </si>
  <si>
    <t>Youth VillagesMST CombinedDec-12</t>
  </si>
  <si>
    <t>Youth VillagesMST Combined41244</t>
  </si>
  <si>
    <t>Youth VillagesMST-PSB CombinedDec-12</t>
  </si>
  <si>
    <t>Youth VillagesMST-PSB Combined41244</t>
  </si>
  <si>
    <t>HillcrestA-CRA CombinedDec-12</t>
  </si>
  <si>
    <t>HillcrestA-CRA Combined41244</t>
  </si>
  <si>
    <t>HillcrestAll FFDec-12</t>
  </si>
  <si>
    <t>HillcrestAll FF41244</t>
  </si>
  <si>
    <t>HillcrestCPP-FV CombinedDec-12</t>
  </si>
  <si>
    <t>HillcrestCPP-FV Combined41244</t>
  </si>
  <si>
    <t>HillcrestFFT CombinedDec-12</t>
  </si>
  <si>
    <t>HillcrestFFT Combined41244</t>
  </si>
  <si>
    <t>HillcrestTF-CBT CombinedDec-12</t>
  </si>
  <si>
    <t>HillcrestTF-CBT Combined41244</t>
  </si>
  <si>
    <t>LAYCA-CRA CombinedDec-12</t>
  </si>
  <si>
    <t>LAYCA-CRA Combined41244</t>
  </si>
  <si>
    <t>LAYCCPP-FV CombinedDec-12</t>
  </si>
  <si>
    <t>LAYCCPP-FV Combined41244</t>
  </si>
  <si>
    <t>LAYCAll FFDec-12</t>
  </si>
  <si>
    <t>LAYCAll FF41244</t>
  </si>
  <si>
    <t>UniversalAll FFDec-12</t>
  </si>
  <si>
    <t>UniversalAll FF41244</t>
  </si>
  <si>
    <t>UniversalCPP-FV CombinedDec-12</t>
  </si>
  <si>
    <t>UniversalCPP-FV Combined41244</t>
  </si>
  <si>
    <t>UniversalTF-CBT CombinedDec-12</t>
  </si>
  <si>
    <t>UniversalTF-CBT Combined41244</t>
  </si>
  <si>
    <t>UniversalTIP CombinedDec-12</t>
  </si>
  <si>
    <t>UniversalTIP Combined41244</t>
  </si>
  <si>
    <t>Adoptions TogetherAll CombinedJan-13</t>
  </si>
  <si>
    <t>Adoptions TogetherAll Combined41275</t>
  </si>
  <si>
    <t>Adoptions TogetherCPP-FV CombinedJan-13</t>
  </si>
  <si>
    <t>Adoptions TogetherCPP-FV Combined41275</t>
  </si>
  <si>
    <t>All A-CRA ProvidersA-CRA FFJan-13</t>
  </si>
  <si>
    <t>All A-CRA ProvidersA-CRA FF41275</t>
  </si>
  <si>
    <t>All CPP-FV ProvidersCPP-FV FFJan-13</t>
  </si>
  <si>
    <t>All CPP-FV ProvidersCPP-FV FF41275</t>
  </si>
  <si>
    <t>All FFT ProvidersFFT FFJan-13</t>
  </si>
  <si>
    <t>All FFT ProvidersFFT FF41275</t>
  </si>
  <si>
    <t>All MST ProvidersMST FFJan-13</t>
  </si>
  <si>
    <t>All MST ProvidersMST FF41275</t>
  </si>
  <si>
    <t>All MST-PSB ProvidersMST-PSB FFJan-13</t>
  </si>
  <si>
    <t>All MST-PSB ProvidersMST-PSB FF41275</t>
  </si>
  <si>
    <t>All PCIT ProvidersPCIT FFJan-13</t>
  </si>
  <si>
    <t>All PCIT ProvidersPCIT FF41275</t>
  </si>
  <si>
    <t>All TF-CBT ProvidersTF-CBT FFJan-13</t>
  </si>
  <si>
    <t>All TF-CBT ProvidersTF-CBT FF41275</t>
  </si>
  <si>
    <t>All TIP ProvidersTIP FFJan-13</t>
  </si>
  <si>
    <t>All TIP ProvidersTIP FF41275</t>
  </si>
  <si>
    <t>AllAll CombinedJan-13</t>
  </si>
  <si>
    <t>AllAll Combined41275</t>
  </si>
  <si>
    <t>Community ConnectionsAll CombinedJan-13</t>
  </si>
  <si>
    <t>Community ConnectionsAll Combined41275</t>
  </si>
  <si>
    <t>Community ConnectionsFFT FFJan-13</t>
  </si>
  <si>
    <t>Community ConnectionsFFT FF41275</t>
  </si>
  <si>
    <t>Community ConnectionsTF-CBT FFJan-13</t>
  </si>
  <si>
    <t>Community ConnectionsTF-CBT FF41275</t>
  </si>
  <si>
    <t>Community ConnectionsTIP FFJan-13</t>
  </si>
  <si>
    <t>Community ConnectionsTIP FF41275</t>
  </si>
  <si>
    <t>Federal CityA-CRA FFJan-13</t>
  </si>
  <si>
    <t>Federal CityA-CRA FF41275</t>
  </si>
  <si>
    <t>Federal CityAll CombinedJan-13</t>
  </si>
  <si>
    <t>Federal CityAll Combined41275</t>
  </si>
  <si>
    <t>First Home CareAll CombinedJan-13</t>
  </si>
  <si>
    <t>First Home CareAll Combined41275</t>
  </si>
  <si>
    <t>First Home CareFFT FFJan-13</t>
  </si>
  <si>
    <t>First Home CareFFT FF41275</t>
  </si>
  <si>
    <t>First Home CareTF-CBT FFJan-13</t>
  </si>
  <si>
    <t>First Home CareTF-CBT FF41275</t>
  </si>
  <si>
    <t>First Home CareTIP FFJan-13</t>
  </si>
  <si>
    <t>First Home CareTIP FF41275</t>
  </si>
  <si>
    <t>FPSAll CombinedJan-13</t>
  </si>
  <si>
    <t>FPSAll Combined41275</t>
  </si>
  <si>
    <t>FPSTIP FFJan-13</t>
  </si>
  <si>
    <t>FPSTIP FF41275</t>
  </si>
  <si>
    <t>HillcrestA-CRA FFJan-13</t>
  </si>
  <si>
    <t>HillcrestA-CRA FF41275</t>
  </si>
  <si>
    <t>HillcrestAll CombinedJan-13</t>
  </si>
  <si>
    <t>HillcrestAll Combined41275</t>
  </si>
  <si>
    <t>HillcrestCPP-FV FFJan-13</t>
  </si>
  <si>
    <t>HillcrestCPP-FV FF41275</t>
  </si>
  <si>
    <t>HillcrestFFT FFJan-13</t>
  </si>
  <si>
    <t>HillcrestFFT FF41275</t>
  </si>
  <si>
    <t>HillcrestTF-CBT FFJan-13</t>
  </si>
  <si>
    <t>HillcrestTF-CBT FF41275</t>
  </si>
  <si>
    <t>LAYCA-CRA FFJan-13</t>
  </si>
  <si>
    <t>LAYCA-CRA FF41275</t>
  </si>
  <si>
    <t>LAYCAll CombinedJan-13</t>
  </si>
  <si>
    <t>LAYCAll Combined41275</t>
  </si>
  <si>
    <t>LAYCCPP-FV FFJan-13</t>
  </si>
  <si>
    <t>LAYCCPP-FV FF41275</t>
  </si>
  <si>
    <t>LESAll CombinedJan-13</t>
  </si>
  <si>
    <t>LESAll Combined41275</t>
  </si>
  <si>
    <t>LESTIP FFJan-13</t>
  </si>
  <si>
    <t>LESTIP FF41275</t>
  </si>
  <si>
    <t>Marys Center All FFJan-13</t>
  </si>
  <si>
    <t>Marys Center All FF41275</t>
  </si>
  <si>
    <t>Marys CenterPCIT FFJan-13</t>
  </si>
  <si>
    <t>Marys CenterPCIT FF41275</t>
  </si>
  <si>
    <t>MBI HSAll CombinedJan-13</t>
  </si>
  <si>
    <t>MBI HSAll Combined41275</t>
  </si>
  <si>
    <t>MBI HSTIP FFJan-13</t>
  </si>
  <si>
    <t>MBI HSTIP FF41275</t>
  </si>
  <si>
    <t>MD Family ResourcesAll CombinedJan-13</t>
  </si>
  <si>
    <t>MD Family ResourcesAll Combined41275</t>
  </si>
  <si>
    <t>MD Family ResourcesTF-CBT FFJan-13</t>
  </si>
  <si>
    <t>MD Family ResourcesTF-CBT FF41275</t>
  </si>
  <si>
    <t>PASSAll CombinedJan-13</t>
  </si>
  <si>
    <t>PASSAll Combined41275</t>
  </si>
  <si>
    <t>PASSFFT FFJan-13</t>
  </si>
  <si>
    <t>PASSFFT FF41275</t>
  </si>
  <si>
    <t>PASSTIP FFJan-13</t>
  </si>
  <si>
    <t>PASSTIP FF41275</t>
  </si>
  <si>
    <t>PIECEAll FFJan-13</t>
  </si>
  <si>
    <t>PIECEAll FF41275</t>
  </si>
  <si>
    <t>PIECECPP-FV FFJan-13</t>
  </si>
  <si>
    <t>PIECECPP-FV FF41275</t>
  </si>
  <si>
    <t>PIECEPCIT FFJan-13</t>
  </si>
  <si>
    <t>PIECEPCIT FF41275</t>
  </si>
  <si>
    <t>RiversideA-CRA FFJan-13</t>
  </si>
  <si>
    <t>RiversideA-CRA FF41275</t>
  </si>
  <si>
    <t>RiversideAll CombinedJan-13</t>
  </si>
  <si>
    <t>RiversideAll Combined41275</t>
  </si>
  <si>
    <t>TFCCAll CombinedJan-13</t>
  </si>
  <si>
    <t>TFCCAll Combined41275</t>
  </si>
  <si>
    <t>TFCCTIP FFJan-13</t>
  </si>
  <si>
    <t>TFCCTIP FF41275</t>
  </si>
  <si>
    <t>UniversalAll CombinedJan-13</t>
  </si>
  <si>
    <t>UniversalAll Combined41275</t>
  </si>
  <si>
    <t>UniversalCPP-FV FFJan-13</t>
  </si>
  <si>
    <t>UniversalCPP-FV FF41275</t>
  </si>
  <si>
    <t>UniversalTF-CBT FFJan-13</t>
  </si>
  <si>
    <t>UniversalTF-CBT FF41275</t>
  </si>
  <si>
    <t>UniversalTIP FFJan-13</t>
  </si>
  <si>
    <t>UniversalTIP FF41275</t>
  </si>
  <si>
    <t>Youth VillagesAll CombinedJan-13</t>
  </si>
  <si>
    <t>Youth VillagesAll Combined41275</t>
  </si>
  <si>
    <t>Youth VillagesMST FFJan-13</t>
  </si>
  <si>
    <t>Youth VillagesMST FF41275</t>
  </si>
  <si>
    <t>Youth VillagesMST-PSB FFJan-13</t>
  </si>
  <si>
    <t>Youth VillagesMST-PSB FF41275</t>
  </si>
  <si>
    <t>Adoptions TogetherCPP-FV FFJan-13</t>
  </si>
  <si>
    <t>Adoptions TogetherCPP-FV FF41275</t>
  </si>
  <si>
    <t>All A-CRA ProvidersA-CRA CombinedJan-13</t>
  </si>
  <si>
    <t>All A-CRA ProvidersA-CRA Combined41275</t>
  </si>
  <si>
    <t>All FFT ProvidersFFT CombinedJan-13</t>
  </si>
  <si>
    <t>All FFT ProvidersFFT Combined41275</t>
  </si>
  <si>
    <t>All MST ProvidersMST CombinedJan-13</t>
  </si>
  <si>
    <t>All MST ProvidersMST Combined41275</t>
  </si>
  <si>
    <t>All MST-PSB ProvidersMST-PSB CombinedJan-13</t>
  </si>
  <si>
    <t>All MST-PSB ProvidersMST-PSB Combined41275</t>
  </si>
  <si>
    <t>All TF-CBT ProvidersTF-CBT CombinedJan-13</t>
  </si>
  <si>
    <t>All TF-CBT ProvidersTF-CBT Combined41275</t>
  </si>
  <si>
    <t>All TIP ProvidersTIP CombinedJan-13</t>
  </si>
  <si>
    <t>All TIP ProvidersTIP Combined41275</t>
  </si>
  <si>
    <t>Community ConnectionsAll FFJan-13</t>
  </si>
  <si>
    <t>Community ConnectionsAll FF41275</t>
  </si>
  <si>
    <t>Community ConnectionsFFT CombinedJan-13</t>
  </si>
  <si>
    <t>Community ConnectionsFFT Combined41275</t>
  </si>
  <si>
    <t>Community ConnectionsTF-CBT CombinedJan-13</t>
  </si>
  <si>
    <t>Community ConnectionsTF-CBT Combined41275</t>
  </si>
  <si>
    <t>Community ConnectionsTIP CombinedJan-13</t>
  </si>
  <si>
    <t>Community ConnectionsTIP Combined41275</t>
  </si>
  <si>
    <t>Federal CityA-CRA CombinedJan-13</t>
  </si>
  <si>
    <t>Federal CityA-CRA Combined41275</t>
  </si>
  <si>
    <t>Federal CityAll FFJan-13</t>
  </si>
  <si>
    <t>Federal CityAll FF41275</t>
  </si>
  <si>
    <t>First Home CareAll FFJan-13</t>
  </si>
  <si>
    <t>First Home CareAll FF41275</t>
  </si>
  <si>
    <t>First Home CareFFT CombinedJan-13</t>
  </si>
  <si>
    <t>First Home CareFFT Combined41275</t>
  </si>
  <si>
    <t>First Home CareTF-CBT CombinedJan-13</t>
  </si>
  <si>
    <t>First Home CareTF-CBT Combined41275</t>
  </si>
  <si>
    <t>First Home CareTIP CombinedJan-13</t>
  </si>
  <si>
    <t>First Home CareTIP Combined41275</t>
  </si>
  <si>
    <t>FPSAll FFJan-13</t>
  </si>
  <si>
    <t>FPSAll FF41275</t>
  </si>
  <si>
    <t>FPSTIP CombinedJan-13</t>
  </si>
  <si>
    <t>FPSTIP Combined41275</t>
  </si>
  <si>
    <t>LESAll FFJan-13</t>
  </si>
  <si>
    <t>LESAll FF41275</t>
  </si>
  <si>
    <t>LESTIP CombinedJan-13</t>
  </si>
  <si>
    <t>LESTIP Combined41275</t>
  </si>
  <si>
    <t>MBI HSAll FFJan-13</t>
  </si>
  <si>
    <t>MBI HSAll FF41275</t>
  </si>
  <si>
    <t>MBI HSTIP CombinedJan-13</t>
  </si>
  <si>
    <t>MBI HSTIP Combined41275</t>
  </si>
  <si>
    <t>MD Family ResourcesAll FFJan-13</t>
  </si>
  <si>
    <t>MD Family ResourcesAll FF41275</t>
  </si>
  <si>
    <t>MD Family ResourcesTF-CBT CombinedJan-13</t>
  </si>
  <si>
    <t>MD Family ResourcesTF-CBT Combined41275</t>
  </si>
  <si>
    <t>PASSAll FFJan-13</t>
  </si>
  <si>
    <t>PASSAll FF41275</t>
  </si>
  <si>
    <t>PASSFFT CombinedJan-13</t>
  </si>
  <si>
    <t>PASSFFT Combined41275</t>
  </si>
  <si>
    <t>PASSTIP CombinedJan-13</t>
  </si>
  <si>
    <t>PASSTIP Combined41275</t>
  </si>
  <si>
    <t>RiversideA-CRA CombinedJan-13</t>
  </si>
  <si>
    <t>RiversideA-CRA Combined41275</t>
  </si>
  <si>
    <t>RiversideAll FFJan-13</t>
  </si>
  <si>
    <t>RiversideAll FF41275</t>
  </si>
  <si>
    <t>TFCCAll FFJan-13</t>
  </si>
  <si>
    <t>TFCCAll FF41275</t>
  </si>
  <si>
    <t>TFCCTIP CombinedJan-13</t>
  </si>
  <si>
    <t>TFCCTIP Combined41275</t>
  </si>
  <si>
    <t>Youth VillagesAll FFJan-13</t>
  </si>
  <si>
    <t>Youth VillagesAll FF41275</t>
  </si>
  <si>
    <t>Youth VillagesMST CombinedJan-13</t>
  </si>
  <si>
    <t>Youth VillagesMST Combined41275</t>
  </si>
  <si>
    <t>Youth VillagesMST-PSB CombinedJan-13</t>
  </si>
  <si>
    <t>Youth VillagesMST-PSB Combined41275</t>
  </si>
  <si>
    <t>HillcrestA-CRA CombinedJan-13</t>
  </si>
  <si>
    <t>HillcrestA-CRA Combined41275</t>
  </si>
  <si>
    <t>HillcrestAll FFJan-13</t>
  </si>
  <si>
    <t>HillcrestAll FF41275</t>
  </si>
  <si>
    <t>HillcrestCPP-FV CombinedJan-13</t>
  </si>
  <si>
    <t>HillcrestCPP-FV Combined41275</t>
  </si>
  <si>
    <t>HillcrestFFT CombinedJan-13</t>
  </si>
  <si>
    <t>HillcrestFFT Combined41275</t>
  </si>
  <si>
    <t>HillcrestTF-CBT CombinedJan-13</t>
  </si>
  <si>
    <t>HillcrestTF-CBT Combined41275</t>
  </si>
  <si>
    <t>LAYCA-CRA CombinedJan-13</t>
  </si>
  <si>
    <t>LAYCA-CRA Combined41275</t>
  </si>
  <si>
    <t>LAYCCPP-FV CombinedJan-13</t>
  </si>
  <si>
    <t>LAYCCPP-FV Combined41275</t>
  </si>
  <si>
    <t>LAYCAll FFJan-13</t>
  </si>
  <si>
    <t>LAYCAll FF41275</t>
  </si>
  <si>
    <t>UniversalAll FFJan-13</t>
  </si>
  <si>
    <t>UniversalAll FF41275</t>
  </si>
  <si>
    <t>UniversalCPP-FV CombinedJan-13</t>
  </si>
  <si>
    <t>UniversalCPP-FV Combined41275</t>
  </si>
  <si>
    <t>UniversalTF-CBT CombinedJan-13</t>
  </si>
  <si>
    <t>UniversalTF-CBT Combined41275</t>
  </si>
  <si>
    <t>UniversalTIP CombinedJan-13</t>
  </si>
  <si>
    <t>UniversalTIP Combined41275</t>
  </si>
  <si>
    <t>Adoptions TogetherAll CombinedFeb-13</t>
  </si>
  <si>
    <t>Adoptions TogetherAll Combined41306</t>
  </si>
  <si>
    <t>Adoptions TogetherCPP-FV CombinedFeb-13</t>
  </si>
  <si>
    <t>Adoptions TogetherCPP-FV Combined41306</t>
  </si>
  <si>
    <t>All A-CRA ProvidersA-CRA FFFeb-13</t>
  </si>
  <si>
    <t>All A-CRA ProvidersA-CRA FF41306</t>
  </si>
  <si>
    <t>All CPP-FV ProvidersCPP-FV FFFeb-13</t>
  </si>
  <si>
    <t>All CPP-FV ProvidersCPP-FV FF41306</t>
  </si>
  <si>
    <t>All FFT ProvidersFFT FFFeb-13</t>
  </si>
  <si>
    <t>All FFT ProvidersFFT FF41306</t>
  </si>
  <si>
    <t>All MST ProvidersMST FFFeb-13</t>
  </si>
  <si>
    <t>All MST ProvidersMST FF41306</t>
  </si>
  <si>
    <t>All MST-PSB ProvidersMST-PSB FFFeb-13</t>
  </si>
  <si>
    <t>All MST-PSB ProvidersMST-PSB FF41306</t>
  </si>
  <si>
    <t>All PCIT ProvidersPCIT FFFeb-13</t>
  </si>
  <si>
    <t>All PCIT ProvidersPCIT FF41306</t>
  </si>
  <si>
    <t>All TF-CBT ProvidersTF-CBT FFFeb-13</t>
  </si>
  <si>
    <t>All TF-CBT ProvidersTF-CBT FF41306</t>
  </si>
  <si>
    <t>All TIP ProvidersTIP FFFeb-13</t>
  </si>
  <si>
    <t>All TIP ProvidersTIP FF41306</t>
  </si>
  <si>
    <t>AllAll CombinedFeb-13</t>
  </si>
  <si>
    <t>AllAll Combined41306</t>
  </si>
  <si>
    <t>Community ConnectionsAll CombinedFeb-13</t>
  </si>
  <si>
    <t>Community ConnectionsAll Combined41306</t>
  </si>
  <si>
    <t>Community ConnectionsFFT FFFeb-13</t>
  </si>
  <si>
    <t>Community ConnectionsFFT FF41306</t>
  </si>
  <si>
    <t>Community ConnectionsTF-CBT FFFeb-13</t>
  </si>
  <si>
    <t>Community ConnectionsTF-CBT FF41306</t>
  </si>
  <si>
    <t>Community ConnectionsTIP FFFeb-13</t>
  </si>
  <si>
    <t>Community ConnectionsTIP FF41306</t>
  </si>
  <si>
    <t>Federal CityA-CRA FFFeb-13</t>
  </si>
  <si>
    <t>Federal CityA-CRA FF41306</t>
  </si>
  <si>
    <t>Federal CityAll CombinedFeb-13</t>
  </si>
  <si>
    <t>Federal CityAll Combined41306</t>
  </si>
  <si>
    <t>First Home CareAll CombinedFeb-13</t>
  </si>
  <si>
    <t>First Home CareAll Combined41306</t>
  </si>
  <si>
    <t>First Home CareFFT FFFeb-13</t>
  </si>
  <si>
    <t>First Home CareFFT FF41306</t>
  </si>
  <si>
    <t>First Home CareTF-CBT FFFeb-13</t>
  </si>
  <si>
    <t>First Home CareTF-CBT FF41306</t>
  </si>
  <si>
    <t>First Home CareTIP FFFeb-13</t>
  </si>
  <si>
    <t>First Home CareTIP FF41306</t>
  </si>
  <si>
    <t>FPSAll CombinedFeb-13</t>
  </si>
  <si>
    <t>FPSAll Combined41306</t>
  </si>
  <si>
    <t>FPSTIP FFFeb-13</t>
  </si>
  <si>
    <t>FPSTIP FF41306</t>
  </si>
  <si>
    <t>HillcrestA-CRA FFFeb-13</t>
  </si>
  <si>
    <t>HillcrestA-CRA FF41306</t>
  </si>
  <si>
    <t>HillcrestAll CombinedFeb-13</t>
  </si>
  <si>
    <t>HillcrestAll Combined41306</t>
  </si>
  <si>
    <t>HillcrestCPP-FV FFFeb-13</t>
  </si>
  <si>
    <t>HillcrestCPP-FV FF41306</t>
  </si>
  <si>
    <t>HillcrestFFT FFFeb-13</t>
  </si>
  <si>
    <t>HillcrestFFT FF41306</t>
  </si>
  <si>
    <t>HillcrestTF-CBT FFFeb-13</t>
  </si>
  <si>
    <t>HillcrestTF-CBT FF41306</t>
  </si>
  <si>
    <t>LAYCA-CRA FFFeb-13</t>
  </si>
  <si>
    <t>LAYCA-CRA FF41306</t>
  </si>
  <si>
    <t>LAYCAll CombinedFeb-13</t>
  </si>
  <si>
    <t>LAYCAll Combined41306</t>
  </si>
  <si>
    <t>LAYCCPP-FV FFFeb-13</t>
  </si>
  <si>
    <t>LAYCCPP-FV FF41306</t>
  </si>
  <si>
    <t>LESAll CombinedFeb-13</t>
  </si>
  <si>
    <t>LESAll Combined41306</t>
  </si>
  <si>
    <t>LESTIP FFFeb-13</t>
  </si>
  <si>
    <t>LESTIP FF41306</t>
  </si>
  <si>
    <t>Marys Center All FFFeb-13</t>
  </si>
  <si>
    <t>Marys Center All FF41306</t>
  </si>
  <si>
    <t>Marys CenterPCIT FFFeb-13</t>
  </si>
  <si>
    <t>Marys CenterPCIT FF41306</t>
  </si>
  <si>
    <t>MBI HSAll CombinedFeb-13</t>
  </si>
  <si>
    <t>MBI HSAll Combined41306</t>
  </si>
  <si>
    <t>MBI HSTIP FFFeb-13</t>
  </si>
  <si>
    <t>MBI HSTIP FF41306</t>
  </si>
  <si>
    <t>MD Family ResourcesAll CombinedFeb-13</t>
  </si>
  <si>
    <t>MD Family ResourcesAll Combined41306</t>
  </si>
  <si>
    <t>MD Family ResourcesTF-CBT FFFeb-13</t>
  </si>
  <si>
    <t>MD Family ResourcesTF-CBT FF41306</t>
  </si>
  <si>
    <t>PASSAll CombinedFeb-13</t>
  </si>
  <si>
    <t>PASSAll Combined41306</t>
  </si>
  <si>
    <t>PASSFFT FFFeb-13</t>
  </si>
  <si>
    <t>PASSFFT FF41306</t>
  </si>
  <si>
    <t>PASSTIP FFFeb-13</t>
  </si>
  <si>
    <t>PASSTIP FF41306</t>
  </si>
  <si>
    <t>PIECEAll FFFeb-13</t>
  </si>
  <si>
    <t>PIECEAll FF41306</t>
  </si>
  <si>
    <t>PIECECPP-FV FFFeb-13</t>
  </si>
  <si>
    <t>PIECECPP-FV FF41306</t>
  </si>
  <si>
    <t>PIECEPCIT FFFeb-13</t>
  </si>
  <si>
    <t>PIECEPCIT FF41306</t>
  </si>
  <si>
    <t>RiversideA-CRA FFFeb-13</t>
  </si>
  <si>
    <t>RiversideA-CRA FF41306</t>
  </si>
  <si>
    <t>RiversideAll CombinedFeb-13</t>
  </si>
  <si>
    <t>RiversideAll Combined41306</t>
  </si>
  <si>
    <t>TFCCAll CombinedFeb-13</t>
  </si>
  <si>
    <t>TFCCAll Combined41306</t>
  </si>
  <si>
    <t>TFCCTIP FFFeb-13</t>
  </si>
  <si>
    <t>TFCCTIP FF41306</t>
  </si>
  <si>
    <t>UniversalAll CombinedFeb-13</t>
  </si>
  <si>
    <t>UniversalAll Combined41306</t>
  </si>
  <si>
    <t>UniversalCPP-FV FFFeb-13</t>
  </si>
  <si>
    <t>UniversalCPP-FV FF41306</t>
  </si>
  <si>
    <t>UniversalTF-CBT FFFeb-13</t>
  </si>
  <si>
    <t>UniversalTF-CBT FF41306</t>
  </si>
  <si>
    <t>UniversalTIP FFFeb-13</t>
  </si>
  <si>
    <t>UniversalTIP FF41306</t>
  </si>
  <si>
    <t>Youth VillagesAll CombinedFeb-13</t>
  </si>
  <si>
    <t>Youth VillagesAll Combined41306</t>
  </si>
  <si>
    <t>Youth VillagesMST FFFeb-13</t>
  </si>
  <si>
    <t>Youth VillagesMST FF41306</t>
  </si>
  <si>
    <t>Youth VillagesMST-PSB FFFeb-13</t>
  </si>
  <si>
    <t>Youth VillagesMST-PSB FF41306</t>
  </si>
  <si>
    <t>Adoptions TogetherCPP-FV FFFeb-13</t>
  </si>
  <si>
    <t>Adoptions TogetherCPP-FV FF41306</t>
  </si>
  <si>
    <t>All A-CRA ProvidersA-CRA CombinedFeb-13</t>
  </si>
  <si>
    <t>All A-CRA ProvidersA-CRA Combined41306</t>
  </si>
  <si>
    <t>All FFT ProvidersFFT CombinedFeb-13</t>
  </si>
  <si>
    <t>All FFT ProvidersFFT Combined41306</t>
  </si>
  <si>
    <t>All MST ProvidersMST CombinedFeb-13</t>
  </si>
  <si>
    <t>All MST ProvidersMST Combined41306</t>
  </si>
  <si>
    <t>All MST-PSB ProvidersMST-PSB CombinedFeb-13</t>
  </si>
  <si>
    <t>All MST-PSB ProvidersMST-PSB Combined41306</t>
  </si>
  <si>
    <t>All TF-CBT ProvidersTF-CBT CombinedFeb-13</t>
  </si>
  <si>
    <t>All TF-CBT ProvidersTF-CBT Combined41306</t>
  </si>
  <si>
    <t>All TIP ProvidersTIP CombinedFeb-13</t>
  </si>
  <si>
    <t>All TIP ProvidersTIP Combined41306</t>
  </si>
  <si>
    <t>Community ConnectionsAll FFFeb-13</t>
  </si>
  <si>
    <t>Community ConnectionsAll FF41306</t>
  </si>
  <si>
    <t>Community ConnectionsFFT CombinedFeb-13</t>
  </si>
  <si>
    <t>Community ConnectionsFFT Combined41306</t>
  </si>
  <si>
    <t>Community ConnectionsTF-CBT CombinedFeb-13</t>
  </si>
  <si>
    <t>Community ConnectionsTF-CBT Combined41306</t>
  </si>
  <si>
    <t>Community ConnectionsTIP CombinedFeb-13</t>
  </si>
  <si>
    <t>Community ConnectionsTIP Combined41306</t>
  </si>
  <si>
    <t>Federal CityA-CRA CombinedFeb-13</t>
  </si>
  <si>
    <t>Federal CityA-CRA Combined41306</t>
  </si>
  <si>
    <t>Federal CityAll FFFeb-13</t>
  </si>
  <si>
    <t>Federal CityAll FF41306</t>
  </si>
  <si>
    <t>First Home CareAll FFFeb-13</t>
  </si>
  <si>
    <t>First Home CareAll FF41306</t>
  </si>
  <si>
    <t>First Home CareFFT CombinedFeb-13</t>
  </si>
  <si>
    <t>First Home CareFFT Combined41306</t>
  </si>
  <si>
    <t>First Home CareTF-CBT CombinedFeb-13</t>
  </si>
  <si>
    <t>First Home CareTF-CBT Combined41306</t>
  </si>
  <si>
    <t>First Home CareTIP CombinedFeb-13</t>
  </si>
  <si>
    <t>First Home CareTIP Combined41306</t>
  </si>
  <si>
    <t>FPSAll FFFeb-13</t>
  </si>
  <si>
    <t>FPSAll FF41306</t>
  </si>
  <si>
    <t>FPSTIP CombinedFeb-13</t>
  </si>
  <si>
    <t>FPSTIP Combined41306</t>
  </si>
  <si>
    <t>LESAll FFFeb-13</t>
  </si>
  <si>
    <t>LESAll FF41306</t>
  </si>
  <si>
    <t>LESTIP CombinedFeb-13</t>
  </si>
  <si>
    <t>LESTIP Combined41306</t>
  </si>
  <si>
    <t>MBI HSAll FFFeb-13</t>
  </si>
  <si>
    <t>MBI HSAll FF41306</t>
  </si>
  <si>
    <t>MBI HSTIP CombinedFeb-13</t>
  </si>
  <si>
    <t>MBI HSTIP Combined41306</t>
  </si>
  <si>
    <t>MD Family ResourcesAll FFFeb-13</t>
  </si>
  <si>
    <t>MD Family ResourcesAll FF41306</t>
  </si>
  <si>
    <t>MD Family ResourcesTF-CBT CombinedFeb-13</t>
  </si>
  <si>
    <t>MD Family ResourcesTF-CBT Combined41306</t>
  </si>
  <si>
    <t>PASSAll FFFeb-13</t>
  </si>
  <si>
    <t>PASSAll FF41306</t>
  </si>
  <si>
    <t>PASSFFT CombinedFeb-13</t>
  </si>
  <si>
    <t>PASSFFT Combined41306</t>
  </si>
  <si>
    <t>PASSTIP CombinedFeb-13</t>
  </si>
  <si>
    <t>PASSTIP Combined41306</t>
  </si>
  <si>
    <t>RiversideA-CRA CombinedFeb-13</t>
  </si>
  <si>
    <t>RiversideA-CRA Combined41306</t>
  </si>
  <si>
    <t>RiversideAll FFFeb-13</t>
  </si>
  <si>
    <t>RiversideAll FF41306</t>
  </si>
  <si>
    <t>TFCCAll FFFeb-13</t>
  </si>
  <si>
    <t>TFCCAll FF41306</t>
  </si>
  <si>
    <t>TFCCTIP CombinedFeb-13</t>
  </si>
  <si>
    <t>TFCCTIP Combined41306</t>
  </si>
  <si>
    <t>Youth VillagesAll FFFeb-13</t>
  </si>
  <si>
    <t>Youth VillagesAll FF41306</t>
  </si>
  <si>
    <t>Youth VillagesMST CombinedFeb-13</t>
  </si>
  <si>
    <t>Youth VillagesMST Combined41306</t>
  </si>
  <si>
    <t>Youth VillagesMST-PSB CombinedFeb-13</t>
  </si>
  <si>
    <t>Youth VillagesMST-PSB Combined41306</t>
  </si>
  <si>
    <t>HillcrestA-CRA CombinedFeb-13</t>
  </si>
  <si>
    <t>HillcrestA-CRA Combined41306</t>
  </si>
  <si>
    <t>HillcrestAll FFFeb-13</t>
  </si>
  <si>
    <t>HillcrestAll FF41306</t>
  </si>
  <si>
    <t>HillcrestCPP-FV CombinedFeb-13</t>
  </si>
  <si>
    <t>HillcrestCPP-FV Combined41306</t>
  </si>
  <si>
    <t>HillcrestFFT CombinedFeb-13</t>
  </si>
  <si>
    <t>HillcrestFFT Combined41306</t>
  </si>
  <si>
    <t>HillcrestTF-CBT CombinedFeb-13</t>
  </si>
  <si>
    <t>HillcrestTF-CBT Combined41306</t>
  </si>
  <si>
    <t>LAYCA-CRA CombinedFeb-13</t>
  </si>
  <si>
    <t>LAYCA-CRA Combined41306</t>
  </si>
  <si>
    <t>LAYCCPP-FV CombinedFeb-13</t>
  </si>
  <si>
    <t>LAYCCPP-FV Combined41306</t>
  </si>
  <si>
    <t>LAYCAll FFFeb-13</t>
  </si>
  <si>
    <t>LAYCAll FF41306</t>
  </si>
  <si>
    <t>UniversalAll FFFeb-13</t>
  </si>
  <si>
    <t>UniversalAll FF41306</t>
  </si>
  <si>
    <t>UniversalCPP-FV CombinedFeb-13</t>
  </si>
  <si>
    <t>UniversalCPP-FV Combined41306</t>
  </si>
  <si>
    <t>UniversalTF-CBT CombinedFeb-13</t>
  </si>
  <si>
    <t>UniversalTF-CBT Combined41306</t>
  </si>
  <si>
    <t>UniversalTIP CombinedFeb-13</t>
  </si>
  <si>
    <t>UniversalTIP Combined41306</t>
  </si>
  <si>
    <t>Adoptions TogetherAll CombinedMar-13</t>
  </si>
  <si>
    <t>Adoptions TogetherAll Combined41334</t>
  </si>
  <si>
    <t>Adoptions TogetherCPP-FV CombinedMar-13</t>
  </si>
  <si>
    <t>Adoptions TogetherCPP-FV Combined41334</t>
  </si>
  <si>
    <t>All A-CRA ProvidersA-CRA FFMar-13</t>
  </si>
  <si>
    <t>All A-CRA ProvidersA-CRA FF41334</t>
  </si>
  <si>
    <t>All CPP-FV ProvidersCPP-FV FFMar-13</t>
  </si>
  <si>
    <t>All CPP-FV ProvidersCPP-FV FF41334</t>
  </si>
  <si>
    <t>All FFT ProvidersFFT FFMar-13</t>
  </si>
  <si>
    <t>All FFT ProvidersFFT FF41334</t>
  </si>
  <si>
    <t>All MST ProvidersMST FFMar-13</t>
  </si>
  <si>
    <t>All MST ProvidersMST FF41334</t>
  </si>
  <si>
    <t>All MST-PSB ProvidersMST-PSB FFMar-13</t>
  </si>
  <si>
    <t>All MST-PSB ProvidersMST-PSB FF41334</t>
  </si>
  <si>
    <t>All PCIT ProvidersPCIT FFMar-13</t>
  </si>
  <si>
    <t>All PCIT ProvidersPCIT FF41334</t>
  </si>
  <si>
    <t>All TF-CBT ProvidersTF-CBT FFMar-13</t>
  </si>
  <si>
    <t>All TF-CBT ProvidersTF-CBT FF41334</t>
  </si>
  <si>
    <t>All TIP ProvidersTIP FFMar-13</t>
  </si>
  <si>
    <t>All TIP ProvidersTIP FF41334</t>
  </si>
  <si>
    <t>AllAll CombinedMar-13</t>
  </si>
  <si>
    <t>AllAll Combined41334</t>
  </si>
  <si>
    <t>Community ConnectionsAll CombinedMar-13</t>
  </si>
  <si>
    <t>Community ConnectionsAll Combined41334</t>
  </si>
  <si>
    <t>Community ConnectionsFFT FFMar-13</t>
  </si>
  <si>
    <t>Community ConnectionsFFT FF41334</t>
  </si>
  <si>
    <t>Community ConnectionsTF-CBT FFMar-13</t>
  </si>
  <si>
    <t>Community ConnectionsTF-CBT FF41334</t>
  </si>
  <si>
    <t>Community ConnectionsTIP FFMar-13</t>
  </si>
  <si>
    <t>Community ConnectionsTIP FF41334</t>
  </si>
  <si>
    <t>Federal CityA-CRA FFMar-13</t>
  </si>
  <si>
    <t>Federal CityA-CRA FF41334</t>
  </si>
  <si>
    <t>Federal CityAll CombinedMar-13</t>
  </si>
  <si>
    <t>Federal CityAll Combined41334</t>
  </si>
  <si>
    <t>First Home CareAll CombinedMar-13</t>
  </si>
  <si>
    <t>First Home CareAll Combined41334</t>
  </si>
  <si>
    <t>First Home CareFFT FFMar-13</t>
  </si>
  <si>
    <t>First Home CareFFT FF41334</t>
  </si>
  <si>
    <t>First Home CareTF-CBT FFMar-13</t>
  </si>
  <si>
    <t>First Home CareTF-CBT FF41334</t>
  </si>
  <si>
    <t>First Home CareTIP FFMar-13</t>
  </si>
  <si>
    <t>First Home CareTIP FF41334</t>
  </si>
  <si>
    <t>FPSAll CombinedMar-13</t>
  </si>
  <si>
    <t>FPSAll Combined41334</t>
  </si>
  <si>
    <t>FPSTIP FFMar-13</t>
  </si>
  <si>
    <t>FPSTIP FF41334</t>
  </si>
  <si>
    <t>HillcrestA-CRA FFMar-13</t>
  </si>
  <si>
    <t>HillcrestA-CRA FF41334</t>
  </si>
  <si>
    <t>HillcrestAll CombinedMar-13</t>
  </si>
  <si>
    <t>HillcrestAll Combined41334</t>
  </si>
  <si>
    <t>HillcrestCPP-FV FFMar-13</t>
  </si>
  <si>
    <t>HillcrestCPP-FV FF41334</t>
  </si>
  <si>
    <t>HillcrestFFT FFMar-13</t>
  </si>
  <si>
    <t>HillcrestFFT FF41334</t>
  </si>
  <si>
    <t>HillcrestTF-CBT FFMar-13</t>
  </si>
  <si>
    <t>HillcrestTF-CBT FF41334</t>
  </si>
  <si>
    <t>LAYCA-CRA FFMar-13</t>
  </si>
  <si>
    <t>LAYCA-CRA FF41334</t>
  </si>
  <si>
    <t>LAYCAll CombinedMar-13</t>
  </si>
  <si>
    <t>LAYCAll Combined41334</t>
  </si>
  <si>
    <t>LAYCCPP-FV FFMar-13</t>
  </si>
  <si>
    <t>LAYCCPP-FV FF41334</t>
  </si>
  <si>
    <t>LESAll CombinedMar-13</t>
  </si>
  <si>
    <t>LESAll Combined41334</t>
  </si>
  <si>
    <t>LESTIP FFMar-13</t>
  </si>
  <si>
    <t>LESTIP FF41334</t>
  </si>
  <si>
    <t>Marys Center All FFMar-13</t>
  </si>
  <si>
    <t>Marys Center All FF41334</t>
  </si>
  <si>
    <t>Marys CenterPCIT FFMar-13</t>
  </si>
  <si>
    <t>Marys CenterPCIT FF41334</t>
  </si>
  <si>
    <t>MBI HSAll CombinedMar-13</t>
  </si>
  <si>
    <t>MBI HSAll Combined41334</t>
  </si>
  <si>
    <t>MBI HSTIP FFMar-13</t>
  </si>
  <si>
    <t>MBI HSTIP FF41334</t>
  </si>
  <si>
    <t>MD Family ResourcesAll CombinedMar-13</t>
  </si>
  <si>
    <t>MD Family ResourcesAll Combined41334</t>
  </si>
  <si>
    <t>MD Family ResourcesTF-CBT FFMar-13</t>
  </si>
  <si>
    <t>MD Family ResourcesTF-CBT FF41334</t>
  </si>
  <si>
    <t>PASSAll CombinedMar-13</t>
  </si>
  <si>
    <t>PASSAll Combined41334</t>
  </si>
  <si>
    <t>PASSFFT FFMar-13</t>
  </si>
  <si>
    <t>PASSFFT FF41334</t>
  </si>
  <si>
    <t>PASSTIP FFMar-13</t>
  </si>
  <si>
    <t>PASSTIP FF41334</t>
  </si>
  <si>
    <t>PIECEAll FFMar-13</t>
  </si>
  <si>
    <t>PIECEAll FF41334</t>
  </si>
  <si>
    <t>PIECECPP-FV FFMar-13</t>
  </si>
  <si>
    <t>PIECECPP-FV FF41334</t>
  </si>
  <si>
    <t>PIECEPCIT FFMar-13</t>
  </si>
  <si>
    <t>PIECEPCIT FF41334</t>
  </si>
  <si>
    <t>RiversideA-CRA FFMar-13</t>
  </si>
  <si>
    <t>RiversideA-CRA FF41334</t>
  </si>
  <si>
    <t>RiversideAll CombinedMar-13</t>
  </si>
  <si>
    <t>RiversideAll Combined41334</t>
  </si>
  <si>
    <t>TFCCAll CombinedMar-13</t>
  </si>
  <si>
    <t>TFCCAll Combined41334</t>
  </si>
  <si>
    <t>TFCCTIP FFMar-13</t>
  </si>
  <si>
    <t>TFCCTIP FF41334</t>
  </si>
  <si>
    <t>UniversalAll CombinedMar-13</t>
  </si>
  <si>
    <t>UniversalAll Combined41334</t>
  </si>
  <si>
    <t>UniversalCPP-FV FFMar-13</t>
  </si>
  <si>
    <t>UniversalCPP-FV FF41334</t>
  </si>
  <si>
    <t>UniversalTF-CBT FFMar-13</t>
  </si>
  <si>
    <t>UniversalTF-CBT FF41334</t>
  </si>
  <si>
    <t>UniversalTIP FFMar-13</t>
  </si>
  <si>
    <t>UniversalTIP FF41334</t>
  </si>
  <si>
    <t>Youth VillagesAll CombinedMar-13</t>
  </si>
  <si>
    <t>Youth VillagesAll Combined41334</t>
  </si>
  <si>
    <t>Youth VillagesMST FFMar-13</t>
  </si>
  <si>
    <t>Youth VillagesMST FF41334</t>
  </si>
  <si>
    <t>Youth VillagesMST-PSB FFMar-13</t>
  </si>
  <si>
    <t>Youth VillagesMST-PSB FF41334</t>
  </si>
  <si>
    <t>Adoptions TogetherCPP-FV FFMar-13</t>
  </si>
  <si>
    <t>Adoptions TogetherCPP-FV FF41334</t>
  </si>
  <si>
    <t>All A-CRA ProvidersA-CRA CombinedMar-13</t>
  </si>
  <si>
    <t>All A-CRA ProvidersA-CRA Combined41334</t>
  </si>
  <si>
    <t>All FFT ProvidersFFT CombinedMar-13</t>
  </si>
  <si>
    <t>All FFT ProvidersFFT Combined41334</t>
  </si>
  <si>
    <t>All MST ProvidersMST CombinedMar-13</t>
  </si>
  <si>
    <t>All MST ProvidersMST Combined41334</t>
  </si>
  <si>
    <t>All MST-PSB ProvidersMST-PSB CombinedMar-13</t>
  </si>
  <si>
    <t>All MST-PSB ProvidersMST-PSB Combined41334</t>
  </si>
  <si>
    <t>All TF-CBT ProvidersTF-CBT CombinedMar-13</t>
  </si>
  <si>
    <t>All TF-CBT ProvidersTF-CBT Combined41334</t>
  </si>
  <si>
    <t>All TIP ProvidersTIP CombinedMar-13</t>
  </si>
  <si>
    <t>All TIP ProvidersTIP Combined41334</t>
  </si>
  <si>
    <t>Community ConnectionsAll FFMar-13</t>
  </si>
  <si>
    <t>Community ConnectionsAll FF41334</t>
  </si>
  <si>
    <t>Community ConnectionsFFT CombinedMar-13</t>
  </si>
  <si>
    <t>Community ConnectionsFFT Combined41334</t>
  </si>
  <si>
    <t>Community ConnectionsTF-CBT CombinedMar-13</t>
  </si>
  <si>
    <t>Community ConnectionsTF-CBT Combined41334</t>
  </si>
  <si>
    <t>Community ConnectionsTIP CombinedMar-13</t>
  </si>
  <si>
    <t>Community ConnectionsTIP Combined41334</t>
  </si>
  <si>
    <t>Federal CityA-CRA CombinedMar-13</t>
  </si>
  <si>
    <t>Federal CityA-CRA Combined41334</t>
  </si>
  <si>
    <t>Federal CityAll FFMar-13</t>
  </si>
  <si>
    <t>Federal CityAll FF41334</t>
  </si>
  <si>
    <t>First Home CareAll FFMar-13</t>
  </si>
  <si>
    <t>First Home CareAll FF41334</t>
  </si>
  <si>
    <t>First Home CareFFT CombinedMar-13</t>
  </si>
  <si>
    <t>First Home CareFFT Combined41334</t>
  </si>
  <si>
    <t>First Home CareTF-CBT CombinedMar-13</t>
  </si>
  <si>
    <t>First Home CareTF-CBT Combined41334</t>
  </si>
  <si>
    <t>First Home CareTIP CombinedMar-13</t>
  </si>
  <si>
    <t>First Home CareTIP Combined41334</t>
  </si>
  <si>
    <t>FPSAll FFMar-13</t>
  </si>
  <si>
    <t>FPSAll FF41334</t>
  </si>
  <si>
    <t>FPSTIP CombinedMar-13</t>
  </si>
  <si>
    <t>FPSTIP Combined41334</t>
  </si>
  <si>
    <t>LESAll FFMar-13</t>
  </si>
  <si>
    <t>LESAll FF41334</t>
  </si>
  <si>
    <t>LESTIP CombinedMar-13</t>
  </si>
  <si>
    <t>LESTIP Combined41334</t>
  </si>
  <si>
    <t>MBI HSAll FFMar-13</t>
  </si>
  <si>
    <t>MBI HSAll FF41334</t>
  </si>
  <si>
    <t>MBI HSTIP CombinedMar-13</t>
  </si>
  <si>
    <t>MBI HSTIP Combined41334</t>
  </si>
  <si>
    <t>MD Family ResourcesAll FFMar-13</t>
  </si>
  <si>
    <t>MD Family ResourcesAll FF41334</t>
  </si>
  <si>
    <t>MD Family ResourcesTF-CBT CombinedMar-13</t>
  </si>
  <si>
    <t>MD Family ResourcesTF-CBT Combined41334</t>
  </si>
  <si>
    <t>PASSAll FFMar-13</t>
  </si>
  <si>
    <t>PASSAll FF41334</t>
  </si>
  <si>
    <t>PASSFFT CombinedMar-13</t>
  </si>
  <si>
    <t>PASSFFT Combined41334</t>
  </si>
  <si>
    <t>PASSTIP CombinedMar-13</t>
  </si>
  <si>
    <t>PASSTIP Combined41334</t>
  </si>
  <si>
    <t>RiversideA-CRA CombinedMar-13</t>
  </si>
  <si>
    <t>RiversideA-CRA Combined41334</t>
  </si>
  <si>
    <t>RiversideAll FFMar-13</t>
  </si>
  <si>
    <t>RiversideAll FF41334</t>
  </si>
  <si>
    <t>TFCCAll FFMar-13</t>
  </si>
  <si>
    <t>TFCCAll FF41334</t>
  </si>
  <si>
    <t>TFCCTIP CombinedMar-13</t>
  </si>
  <si>
    <t>TFCCTIP Combined41334</t>
  </si>
  <si>
    <t>Youth VillagesAll FFMar-13</t>
  </si>
  <si>
    <t>Youth VillagesAll FF41334</t>
  </si>
  <si>
    <t>Youth VillagesMST CombinedMar-13</t>
  </si>
  <si>
    <t>Youth VillagesMST Combined41334</t>
  </si>
  <si>
    <t>Youth VillagesMST-PSB CombinedMar-13</t>
  </si>
  <si>
    <t>Youth VillagesMST-PSB Combined41334</t>
  </si>
  <si>
    <t>HillcrestA-CRA CombinedMar-13</t>
  </si>
  <si>
    <t>HillcrestA-CRA Combined41334</t>
  </si>
  <si>
    <t>HillcrestAll FFMar-13</t>
  </si>
  <si>
    <t>HillcrestAll FF41334</t>
  </si>
  <si>
    <t>HillcrestCPP-FV CombinedMar-13</t>
  </si>
  <si>
    <t>HillcrestCPP-FV Combined41334</t>
  </si>
  <si>
    <t>HillcrestFFT CombinedMar-13</t>
  </si>
  <si>
    <t>HillcrestFFT Combined41334</t>
  </si>
  <si>
    <t>HillcrestTF-CBT CombinedMar-13</t>
  </si>
  <si>
    <t>HillcrestTF-CBT Combined41334</t>
  </si>
  <si>
    <t>LAYCA-CRA CombinedMar-13</t>
  </si>
  <si>
    <t>LAYCA-CRA Combined41334</t>
  </si>
  <si>
    <t>LAYCCPP-FV CombinedMar-13</t>
  </si>
  <si>
    <t>LAYCCPP-FV Combined41334</t>
  </si>
  <si>
    <t>LAYCAll FFMar-13</t>
  </si>
  <si>
    <t>LAYCAll FF41334</t>
  </si>
  <si>
    <t>UniversalAll FFMar-13</t>
  </si>
  <si>
    <t>UniversalAll FF41334</t>
  </si>
  <si>
    <t>UniversalCPP-FV CombinedMar-13</t>
  </si>
  <si>
    <t>UniversalCPP-FV Combined41334</t>
  </si>
  <si>
    <t>UniversalTF-CBT CombinedMar-13</t>
  </si>
  <si>
    <t>UniversalTF-CBT Combined41334</t>
  </si>
  <si>
    <t>UniversalTIP CombinedMar-13</t>
  </si>
  <si>
    <t>UniversalTIP Combined41334</t>
  </si>
  <si>
    <t>Adoptions TogetherAll CombinedApr-13</t>
  </si>
  <si>
    <t>Adoptions TogetherAll Combined41365</t>
  </si>
  <si>
    <t>Adoptions TogetherCPP-FV CombinedApr-13</t>
  </si>
  <si>
    <t>Adoptions TogetherCPP-FV Combined41365</t>
  </si>
  <si>
    <t>All A-CRA ProvidersA-CRA FFApr-13</t>
  </si>
  <si>
    <t>All A-CRA ProvidersA-CRA FF41365</t>
  </si>
  <si>
    <t>All CPP-FV ProvidersCPP-FV FFApr-13</t>
  </si>
  <si>
    <t>All CPP-FV ProvidersCPP-FV FF41365</t>
  </si>
  <si>
    <t>All FFT ProvidersFFT FFApr-13</t>
  </si>
  <si>
    <t>All FFT ProvidersFFT FF41365</t>
  </si>
  <si>
    <t>All MST ProvidersMST FFApr-13</t>
  </si>
  <si>
    <t>All MST ProvidersMST FF41365</t>
  </si>
  <si>
    <t>All MST-PSB ProvidersMST-PSB FFApr-13</t>
  </si>
  <si>
    <t>All MST-PSB ProvidersMST-PSB FF41365</t>
  </si>
  <si>
    <t>All PCIT ProvidersPCIT FFApr-13</t>
  </si>
  <si>
    <t>All PCIT ProvidersPCIT FF41365</t>
  </si>
  <si>
    <t>All TF-CBT ProvidersTF-CBT FFApr-13</t>
  </si>
  <si>
    <t>All TF-CBT ProvidersTF-CBT FF41365</t>
  </si>
  <si>
    <t>All TIP ProvidersTIP FFApr-13</t>
  </si>
  <si>
    <t>All TIP ProvidersTIP FF41365</t>
  </si>
  <si>
    <t>AllAll CombinedApr-13</t>
  </si>
  <si>
    <t>AllAll Combined41365</t>
  </si>
  <si>
    <t>Community ConnectionsAll CombinedApr-13</t>
  </si>
  <si>
    <t>Community ConnectionsAll Combined41365</t>
  </si>
  <si>
    <t>Community ConnectionsFFT FFApr-13</t>
  </si>
  <si>
    <t>Community ConnectionsFFT FF41365</t>
  </si>
  <si>
    <t>Community ConnectionsTF-CBT FFApr-13</t>
  </si>
  <si>
    <t>Community ConnectionsTF-CBT FF41365</t>
  </si>
  <si>
    <t>Community ConnectionsTIP FFApr-13</t>
  </si>
  <si>
    <t>Community ConnectionsTIP FF41365</t>
  </si>
  <si>
    <t>Federal CityA-CRA FFApr-13</t>
  </si>
  <si>
    <t>Federal CityA-CRA FF41365</t>
  </si>
  <si>
    <t>Federal CityAll CombinedApr-13</t>
  </si>
  <si>
    <t>Federal CityAll Combined41365</t>
  </si>
  <si>
    <t>First Home CareAll CombinedApr-13</t>
  </si>
  <si>
    <t>First Home CareAll Combined41365</t>
  </si>
  <si>
    <t>First Home CareFFT FFApr-13</t>
  </si>
  <si>
    <t>First Home CareFFT FF41365</t>
  </si>
  <si>
    <t>First Home CareTF-CBT FFApr-13</t>
  </si>
  <si>
    <t>First Home CareTF-CBT FF41365</t>
  </si>
  <si>
    <t>First Home CareTIP FFApr-13</t>
  </si>
  <si>
    <t>First Home CareTIP FF41365</t>
  </si>
  <si>
    <t>FPSAll CombinedApr-13</t>
  </si>
  <si>
    <t>FPSAll Combined41365</t>
  </si>
  <si>
    <t>FPSTIP FFApr-13</t>
  </si>
  <si>
    <t>FPSTIP FF41365</t>
  </si>
  <si>
    <t>HillcrestA-CRA FFApr-13</t>
  </si>
  <si>
    <t>HillcrestA-CRA FF41365</t>
  </si>
  <si>
    <t>HillcrestAll CombinedApr-13</t>
  </si>
  <si>
    <t>HillcrestAll Combined41365</t>
  </si>
  <si>
    <t>HillcrestCPP-FV FFApr-13</t>
  </si>
  <si>
    <t>HillcrestCPP-FV FF41365</t>
  </si>
  <si>
    <t>HillcrestFFT FFApr-13</t>
  </si>
  <si>
    <t>HillcrestFFT FF41365</t>
  </si>
  <si>
    <t>HillcrestTF-CBT FFApr-13</t>
  </si>
  <si>
    <t>HillcrestTF-CBT FF41365</t>
  </si>
  <si>
    <t>LAYCA-CRA FFApr-13</t>
  </si>
  <si>
    <t>LAYCA-CRA FF41365</t>
  </si>
  <si>
    <t>LAYCAll CombinedApr-13</t>
  </si>
  <si>
    <t>LAYCAll Combined41365</t>
  </si>
  <si>
    <t>LAYCCPP-FV FFApr-13</t>
  </si>
  <si>
    <t>LAYCCPP-FV FF41365</t>
  </si>
  <si>
    <t>LESAll CombinedApr-13</t>
  </si>
  <si>
    <t>LESAll Combined41365</t>
  </si>
  <si>
    <t>LESTIP FFApr-13</t>
  </si>
  <si>
    <t>LESTIP FF41365</t>
  </si>
  <si>
    <t>Marys Center All FFApr-13</t>
  </si>
  <si>
    <t>Marys Center All FF41365</t>
  </si>
  <si>
    <t>Marys CenterPCIT FFApr-13</t>
  </si>
  <si>
    <t>Marys CenterPCIT FF41365</t>
  </si>
  <si>
    <t>MBI HSAll CombinedApr-13</t>
  </si>
  <si>
    <t>MBI HSAll Combined41365</t>
  </si>
  <si>
    <t>MBI HSTIP FFApr-13</t>
  </si>
  <si>
    <t>MBI HSTIP FF41365</t>
  </si>
  <si>
    <t>MD Family ResourcesAll CombinedApr-13</t>
  </si>
  <si>
    <t>MD Family ResourcesAll Combined41365</t>
  </si>
  <si>
    <t>MD Family ResourcesTF-CBT FFApr-13</t>
  </si>
  <si>
    <t>MD Family ResourcesTF-CBT FF41365</t>
  </si>
  <si>
    <t>PASSAll CombinedApr-13</t>
  </si>
  <si>
    <t>PASSAll Combined41365</t>
  </si>
  <si>
    <t>PASSFFT FFApr-13</t>
  </si>
  <si>
    <t>PASSFFT FF41365</t>
  </si>
  <si>
    <t>PASSTIP FFApr-13</t>
  </si>
  <si>
    <t>PASSTIP FF41365</t>
  </si>
  <si>
    <t>PIECEAll FFApr-13</t>
  </si>
  <si>
    <t>PIECEAll FF41365</t>
  </si>
  <si>
    <t>PIECECPP-FV FFApr-13</t>
  </si>
  <si>
    <t>PIECECPP-FV FF41365</t>
  </si>
  <si>
    <t>PIECEPCIT FFApr-13</t>
  </si>
  <si>
    <t>PIECEPCIT FF41365</t>
  </si>
  <si>
    <t>RiversideA-CRA FFApr-13</t>
  </si>
  <si>
    <t>RiversideA-CRA FF41365</t>
  </si>
  <si>
    <t>RiversideAll CombinedApr-13</t>
  </si>
  <si>
    <t>RiversideAll Combined41365</t>
  </si>
  <si>
    <t>TFCCAll CombinedApr-13</t>
  </si>
  <si>
    <t>TFCCAll Combined41365</t>
  </si>
  <si>
    <t>TFCCTIP FFApr-13</t>
  </si>
  <si>
    <t>TFCCTIP FF41365</t>
  </si>
  <si>
    <t>UniversalAll CombinedApr-13</t>
  </si>
  <si>
    <t>UniversalAll Combined41365</t>
  </si>
  <si>
    <t>UniversalCPP-FV FFApr-13</t>
  </si>
  <si>
    <t>UniversalCPP-FV FF41365</t>
  </si>
  <si>
    <t>UniversalTF-CBT FFApr-13</t>
  </si>
  <si>
    <t>UniversalTF-CBT FF41365</t>
  </si>
  <si>
    <t>UniversalTIP FFApr-13</t>
  </si>
  <si>
    <t>UniversalTIP FF41365</t>
  </si>
  <si>
    <t>Youth VillagesAll CombinedApr-13</t>
  </si>
  <si>
    <t>Youth VillagesAll Combined41365</t>
  </si>
  <si>
    <t>Youth VillagesMST FFApr-13</t>
  </si>
  <si>
    <t>Youth VillagesMST FF41365</t>
  </si>
  <si>
    <t>Youth VillagesMST-PSB FFApr-13</t>
  </si>
  <si>
    <t>Youth VillagesMST-PSB FF41365</t>
  </si>
  <si>
    <t>Adoptions TogetherCPP-FV FFApr-13</t>
  </si>
  <si>
    <t>Adoptions TogetherCPP-FV FF41365</t>
  </si>
  <si>
    <t>All A-CRA ProvidersA-CRA CombinedApr-13</t>
  </si>
  <si>
    <t>All A-CRA ProvidersA-CRA Combined41365</t>
  </si>
  <si>
    <t>All FFT ProvidersFFT CombinedApr-13</t>
  </si>
  <si>
    <t>All FFT ProvidersFFT Combined41365</t>
  </si>
  <si>
    <t>All MST ProvidersMST CombinedApr-13</t>
  </si>
  <si>
    <t>All MST ProvidersMST Combined41365</t>
  </si>
  <si>
    <t>All MST-PSB ProvidersMST-PSB CombinedApr-13</t>
  </si>
  <si>
    <t>All MST-PSB ProvidersMST-PSB Combined41365</t>
  </si>
  <si>
    <t>All TF-CBT ProvidersTF-CBT CombinedApr-13</t>
  </si>
  <si>
    <t>All TF-CBT ProvidersTF-CBT Combined41365</t>
  </si>
  <si>
    <t>All TIP ProvidersTIP CombinedApr-13</t>
  </si>
  <si>
    <t>All TIP ProvidersTIP Combined41365</t>
  </si>
  <si>
    <t>Community ConnectionsAll FFApr-13</t>
  </si>
  <si>
    <t>Community ConnectionsAll FF41365</t>
  </si>
  <si>
    <t>Community ConnectionsFFT CombinedApr-13</t>
  </si>
  <si>
    <t>Community ConnectionsFFT Combined41365</t>
  </si>
  <si>
    <t>Community ConnectionsTF-CBT CombinedApr-13</t>
  </si>
  <si>
    <t>Community ConnectionsTF-CBT Combined41365</t>
  </si>
  <si>
    <t>Community ConnectionsTIP CombinedApr-13</t>
  </si>
  <si>
    <t>Community ConnectionsTIP Combined41365</t>
  </si>
  <si>
    <t>Federal CityA-CRA CombinedApr-13</t>
  </si>
  <si>
    <t>Federal CityA-CRA Combined41365</t>
  </si>
  <si>
    <t>Federal CityAll FFApr-13</t>
  </si>
  <si>
    <t>Federal CityAll FF41365</t>
  </si>
  <si>
    <t>First Home CareAll FFApr-13</t>
  </si>
  <si>
    <t>First Home CareAll FF41365</t>
  </si>
  <si>
    <t>First Home CareFFT CombinedApr-13</t>
  </si>
  <si>
    <t>First Home CareFFT Combined41365</t>
  </si>
  <si>
    <t>First Home CareTF-CBT CombinedApr-13</t>
  </si>
  <si>
    <t>First Home CareTF-CBT Combined41365</t>
  </si>
  <si>
    <t>First Home CareTIP CombinedApr-13</t>
  </si>
  <si>
    <t>First Home CareTIP Combined41365</t>
  </si>
  <si>
    <t>FPSAll FFApr-13</t>
  </si>
  <si>
    <t>FPSAll FF41365</t>
  </si>
  <si>
    <t>FPSTIP CombinedApr-13</t>
  </si>
  <si>
    <t>FPSTIP Combined41365</t>
  </si>
  <si>
    <t>LESAll FFApr-13</t>
  </si>
  <si>
    <t>LESAll FF41365</t>
  </si>
  <si>
    <t>LESTIP CombinedApr-13</t>
  </si>
  <si>
    <t>LESTIP Combined41365</t>
  </si>
  <si>
    <t>MBI HSAll FFApr-13</t>
  </si>
  <si>
    <t>MBI HSAll FF41365</t>
  </si>
  <si>
    <t>MBI HSTIP CombinedApr-13</t>
  </si>
  <si>
    <t>MBI HSTIP Combined41365</t>
  </si>
  <si>
    <t>MD Family ResourcesAll FFApr-13</t>
  </si>
  <si>
    <t>MD Family ResourcesAll FF41365</t>
  </si>
  <si>
    <t>MD Family ResourcesTF-CBT CombinedApr-13</t>
  </si>
  <si>
    <t>MD Family ResourcesTF-CBT Combined41365</t>
  </si>
  <si>
    <t>PASSAll FFApr-13</t>
  </si>
  <si>
    <t>PASSAll FF41365</t>
  </si>
  <si>
    <t>PASSFFT CombinedApr-13</t>
  </si>
  <si>
    <t>PASSFFT Combined41365</t>
  </si>
  <si>
    <t>PASSTIP CombinedApr-13</t>
  </si>
  <si>
    <t>PASSTIP Combined41365</t>
  </si>
  <si>
    <t>RiversideA-CRA CombinedApr-13</t>
  </si>
  <si>
    <t>RiversideA-CRA Combined41365</t>
  </si>
  <si>
    <t>RiversideAll FFApr-13</t>
  </si>
  <si>
    <t>RiversideAll FF41365</t>
  </si>
  <si>
    <t>TFCCAll FFApr-13</t>
  </si>
  <si>
    <t>TFCCAll FF41365</t>
  </si>
  <si>
    <t>TFCCTIP CombinedApr-13</t>
  </si>
  <si>
    <t>TFCCTIP Combined41365</t>
  </si>
  <si>
    <t>Youth VillagesAll FFApr-13</t>
  </si>
  <si>
    <t>Youth VillagesAll FF41365</t>
  </si>
  <si>
    <t>Youth VillagesMST CombinedApr-13</t>
  </si>
  <si>
    <t>Youth VillagesMST Combined41365</t>
  </si>
  <si>
    <t>Youth VillagesMST-PSB CombinedApr-13</t>
  </si>
  <si>
    <t>Youth VillagesMST-PSB Combined41365</t>
  </si>
  <si>
    <t>HillcrestA-CRA CombinedApr-13</t>
  </si>
  <si>
    <t>HillcrestA-CRA Combined41365</t>
  </si>
  <si>
    <t>HillcrestAll FFApr-13</t>
  </si>
  <si>
    <t>HillcrestAll FF41365</t>
  </si>
  <si>
    <t>HillcrestCPP-FV CombinedApr-13</t>
  </si>
  <si>
    <t>HillcrestCPP-FV Combined41365</t>
  </si>
  <si>
    <t>HillcrestFFT CombinedApr-13</t>
  </si>
  <si>
    <t>HillcrestFFT Combined41365</t>
  </si>
  <si>
    <t>HillcrestTF-CBT CombinedApr-13</t>
  </si>
  <si>
    <t>HillcrestTF-CBT Combined41365</t>
  </si>
  <si>
    <t>LAYCA-CRA CombinedApr-13</t>
  </si>
  <si>
    <t>LAYCA-CRA Combined41365</t>
  </si>
  <si>
    <t>LAYCCPP-FV CombinedApr-13</t>
  </si>
  <si>
    <t>LAYCCPP-FV Combined41365</t>
  </si>
  <si>
    <t>LAYCAll FFApr-13</t>
  </si>
  <si>
    <t>LAYCAll FF41365</t>
  </si>
  <si>
    <t>UniversalAll FFApr-13</t>
  </si>
  <si>
    <t>UniversalAll FF41365</t>
  </si>
  <si>
    <t>UniversalCPP-FV CombinedApr-13</t>
  </si>
  <si>
    <t>UniversalCPP-FV Combined41365</t>
  </si>
  <si>
    <t>UniversalTF-CBT CombinedApr-13</t>
  </si>
  <si>
    <t>UniversalTF-CBT Combined41365</t>
  </si>
  <si>
    <t>UniversalTIP CombinedApr-13</t>
  </si>
  <si>
    <t>UniversalTIP Combined41365</t>
  </si>
  <si>
    <t>Adoptions TogetherAll CombinedMay-13</t>
  </si>
  <si>
    <t>Adoptions TogetherAll Combined41395</t>
  </si>
  <si>
    <t>Adoptions TogetherCPP-FV CombinedMay-13</t>
  </si>
  <si>
    <t>Adoptions TogetherCPP-FV Combined41395</t>
  </si>
  <si>
    <t>All A-CRA ProvidersA-CRA FFMay-13</t>
  </si>
  <si>
    <t>All A-CRA ProvidersA-CRA FF41395</t>
  </si>
  <si>
    <t>All CPP-FV ProvidersCPP-FV FFMay-13</t>
  </si>
  <si>
    <t>All CPP-FV ProvidersCPP-FV FF41395</t>
  </si>
  <si>
    <t>All FFT ProvidersFFT FFMay-13</t>
  </si>
  <si>
    <t>All FFT ProvidersFFT FF41395</t>
  </si>
  <si>
    <t>All MST ProvidersMST FFMay-13</t>
  </si>
  <si>
    <t>All MST ProvidersMST FF41395</t>
  </si>
  <si>
    <t>All MST-PSB ProvidersMST-PSB FFMay-13</t>
  </si>
  <si>
    <t>All MST-PSB ProvidersMST-PSB FF41395</t>
  </si>
  <si>
    <t>All PCIT ProvidersPCIT FFMay-13</t>
  </si>
  <si>
    <t>All PCIT ProvidersPCIT FF41395</t>
  </si>
  <si>
    <t>All TF-CBT ProvidersTF-CBT FFMay-13</t>
  </si>
  <si>
    <t>All TF-CBT ProvidersTF-CBT FF41395</t>
  </si>
  <si>
    <t>All TIP ProvidersTIP FFMay-13</t>
  </si>
  <si>
    <t>All TIP ProvidersTIP FF41395</t>
  </si>
  <si>
    <t>AllAll CombinedMay-13</t>
  </si>
  <si>
    <t>AllAll Combined41395</t>
  </si>
  <si>
    <t>Community ConnectionsAll CombinedMay-13</t>
  </si>
  <si>
    <t>Community ConnectionsAll Combined41395</t>
  </si>
  <si>
    <t>Community ConnectionsFFT FFMay-13</t>
  </si>
  <si>
    <t>Community ConnectionsFFT FF41395</t>
  </si>
  <si>
    <t>Community ConnectionsTF-CBT FFMay-13</t>
  </si>
  <si>
    <t>Community ConnectionsTF-CBT FF41395</t>
  </si>
  <si>
    <t>Community ConnectionsTIP FFMay-13</t>
  </si>
  <si>
    <t>Community ConnectionsTIP FF41395</t>
  </si>
  <si>
    <t>Federal CityA-CRA FFMay-13</t>
  </si>
  <si>
    <t>Federal CityA-CRA FF41395</t>
  </si>
  <si>
    <t>Federal CityAll CombinedMay-13</t>
  </si>
  <si>
    <t>Federal CityAll Combined41395</t>
  </si>
  <si>
    <t>First Home CareAll CombinedMay-13</t>
  </si>
  <si>
    <t>First Home CareAll Combined41395</t>
  </si>
  <si>
    <t>First Home CareFFT FFMay-13</t>
  </si>
  <si>
    <t>First Home CareFFT FF41395</t>
  </si>
  <si>
    <t>First Home CareTF-CBT FFMay-13</t>
  </si>
  <si>
    <t>First Home CareTF-CBT FF41395</t>
  </si>
  <si>
    <t>First Home CareTIP FFMay-13</t>
  </si>
  <si>
    <t>First Home CareTIP FF41395</t>
  </si>
  <si>
    <t>FPSAll CombinedMay-13</t>
  </si>
  <si>
    <t>FPSAll Combined41395</t>
  </si>
  <si>
    <t>FPSTIP FFMay-13</t>
  </si>
  <si>
    <t>FPSTIP FF41395</t>
  </si>
  <si>
    <t>HillcrestA-CRA FFMay-13</t>
  </si>
  <si>
    <t>HillcrestA-CRA FF41395</t>
  </si>
  <si>
    <t>HillcrestAll CombinedMay-13</t>
  </si>
  <si>
    <t>HillcrestAll Combined41395</t>
  </si>
  <si>
    <t>HillcrestCPP-FV FFMay-13</t>
  </si>
  <si>
    <t>HillcrestCPP-FV FF41395</t>
  </si>
  <si>
    <t>HillcrestFFT FFMay-13</t>
  </si>
  <si>
    <t>HillcrestFFT FF41395</t>
  </si>
  <si>
    <t>HillcrestTF-CBT FFMay-13</t>
  </si>
  <si>
    <t>HillcrestTF-CBT FF41395</t>
  </si>
  <si>
    <t>LAYCA-CRA FFMay-13</t>
  </si>
  <si>
    <t>LAYCA-CRA FF41395</t>
  </si>
  <si>
    <t>LAYCAll CombinedMay-13</t>
  </si>
  <si>
    <t>LAYCAll Combined41395</t>
  </si>
  <si>
    <t>LAYCCPP-FV FFMay-13</t>
  </si>
  <si>
    <t>LAYCCPP-FV FF41395</t>
  </si>
  <si>
    <t>LESAll CombinedMay-13</t>
  </si>
  <si>
    <t>LESAll Combined41395</t>
  </si>
  <si>
    <t>LESTIP FFMay-13</t>
  </si>
  <si>
    <t>LESTIP FF41395</t>
  </si>
  <si>
    <t>Marys Center All FFMay-13</t>
  </si>
  <si>
    <t>Marys Center All FF41395</t>
  </si>
  <si>
    <t>Marys CenterPCIT FFMay-13</t>
  </si>
  <si>
    <t>Marys CenterPCIT FF41395</t>
  </si>
  <si>
    <t>MBI HSAll CombinedMay-13</t>
  </si>
  <si>
    <t>MBI HSAll Combined41395</t>
  </si>
  <si>
    <t>MBI HSTIP FFMay-13</t>
  </si>
  <si>
    <t>MBI HSTIP FF41395</t>
  </si>
  <si>
    <t>MD Family ResourcesAll CombinedMay-13</t>
  </si>
  <si>
    <t>MD Family ResourcesAll Combined41395</t>
  </si>
  <si>
    <t>MD Family ResourcesTF-CBT FFMay-13</t>
  </si>
  <si>
    <t>MD Family ResourcesTF-CBT FF41395</t>
  </si>
  <si>
    <t>PASSAll CombinedMay-13</t>
  </si>
  <si>
    <t>PASSAll Combined41395</t>
  </si>
  <si>
    <t>PASSFFT FFMay-13</t>
  </si>
  <si>
    <t>PASSFFT FF41395</t>
  </si>
  <si>
    <t>PASSTIP FFMay-13</t>
  </si>
  <si>
    <t>PASSTIP FF41395</t>
  </si>
  <si>
    <t>PIECEAll FFMay-13</t>
  </si>
  <si>
    <t>PIECEAll FF41395</t>
  </si>
  <si>
    <t>PIECECPP-FV FFMay-13</t>
  </si>
  <si>
    <t>PIECECPP-FV FF41395</t>
  </si>
  <si>
    <t>PIECEPCIT FFMay-13</t>
  </si>
  <si>
    <t>PIECEPCIT FF41395</t>
  </si>
  <si>
    <t>RiversideA-CRA FFMay-13</t>
  </si>
  <si>
    <t>RiversideA-CRA FF41395</t>
  </si>
  <si>
    <t>RiversideAll CombinedMay-13</t>
  </si>
  <si>
    <t>RiversideAll Combined41395</t>
  </si>
  <si>
    <t>TFCCAll CombinedMay-13</t>
  </si>
  <si>
    <t>TFCCAll Combined41395</t>
  </si>
  <si>
    <t>TFCCTIP FFMay-13</t>
  </si>
  <si>
    <t>TFCCTIP FF41395</t>
  </si>
  <si>
    <t>UniversalAll CombinedMay-13</t>
  </si>
  <si>
    <t>UniversalAll Combined41395</t>
  </si>
  <si>
    <t>UniversalCPP-FV FFMay-13</t>
  </si>
  <si>
    <t>UniversalCPP-FV FF41395</t>
  </si>
  <si>
    <t>UniversalTF-CBT FFMay-13</t>
  </si>
  <si>
    <t>UniversalTF-CBT FF41395</t>
  </si>
  <si>
    <t>UniversalTIP FFMay-13</t>
  </si>
  <si>
    <t>UniversalTIP FF41395</t>
  </si>
  <si>
    <t>Youth VillagesAll CombinedMay-13</t>
  </si>
  <si>
    <t>Youth VillagesAll Combined41395</t>
  </si>
  <si>
    <t>Youth VillagesMST FFMay-13</t>
  </si>
  <si>
    <t>Youth VillagesMST FF41395</t>
  </si>
  <si>
    <t>Youth VillagesMST-PSB FFMay-13</t>
  </si>
  <si>
    <t>Youth VillagesMST-PSB FF41395</t>
  </si>
  <si>
    <t>Adoptions TogetherCPP-FV FFMay-13</t>
  </si>
  <si>
    <t>Adoptions TogetherCPP-FV FF41395</t>
  </si>
  <si>
    <t>All A-CRA ProvidersA-CRA CombinedMay-13</t>
  </si>
  <si>
    <t>All A-CRA ProvidersA-CRA Combined41395</t>
  </si>
  <si>
    <t>All FFT ProvidersFFT CombinedMay-13</t>
  </si>
  <si>
    <t>All FFT ProvidersFFT Combined41395</t>
  </si>
  <si>
    <t>All MST ProvidersMST CombinedMay-13</t>
  </si>
  <si>
    <t>All MST ProvidersMST Combined41395</t>
  </si>
  <si>
    <t>All MST-PSB ProvidersMST-PSB CombinedMay-13</t>
  </si>
  <si>
    <t>All MST-PSB ProvidersMST-PSB Combined41395</t>
  </si>
  <si>
    <t>All TF-CBT ProvidersTF-CBT CombinedMay-13</t>
  </si>
  <si>
    <t>All TF-CBT ProvidersTF-CBT Combined41395</t>
  </si>
  <si>
    <t>All TIP ProvidersTIP CombinedMay-13</t>
  </si>
  <si>
    <t>All TIP ProvidersTIP Combined41395</t>
  </si>
  <si>
    <t>Community ConnectionsAll FFMay-13</t>
  </si>
  <si>
    <t>Community ConnectionsAll FF41395</t>
  </si>
  <si>
    <t>Community ConnectionsFFT CombinedMay-13</t>
  </si>
  <si>
    <t>Community ConnectionsFFT Combined41395</t>
  </si>
  <si>
    <t>Community ConnectionsTF-CBT CombinedMay-13</t>
  </si>
  <si>
    <t>Community ConnectionsTF-CBT Combined41395</t>
  </si>
  <si>
    <t>Community ConnectionsTIP CombinedMay-13</t>
  </si>
  <si>
    <t>Community ConnectionsTIP Combined41395</t>
  </si>
  <si>
    <t>Federal CityA-CRA CombinedMay-13</t>
  </si>
  <si>
    <t>Federal CityA-CRA Combined41395</t>
  </si>
  <si>
    <t>Federal CityAll FFMay-13</t>
  </si>
  <si>
    <t>Federal CityAll FF41395</t>
  </si>
  <si>
    <t>First Home CareAll FFMay-13</t>
  </si>
  <si>
    <t>First Home CareAll FF41395</t>
  </si>
  <si>
    <t>First Home CareFFT CombinedMay-13</t>
  </si>
  <si>
    <t>First Home CareFFT Combined41395</t>
  </si>
  <si>
    <t>First Home CareTF-CBT CombinedMay-13</t>
  </si>
  <si>
    <t>First Home CareTF-CBT Combined41395</t>
  </si>
  <si>
    <t>First Home CareTIP CombinedMay-13</t>
  </si>
  <si>
    <t>First Home CareTIP Combined41395</t>
  </si>
  <si>
    <t>FPSAll FFMay-13</t>
  </si>
  <si>
    <t>FPSAll FF41395</t>
  </si>
  <si>
    <t>FPSTIP CombinedMay-13</t>
  </si>
  <si>
    <t>FPSTIP Combined41395</t>
  </si>
  <si>
    <t>LESAll FFMay-13</t>
  </si>
  <si>
    <t>LESAll FF41395</t>
  </si>
  <si>
    <t>LESTIP CombinedMay-13</t>
  </si>
  <si>
    <t>LESTIP Combined41395</t>
  </si>
  <si>
    <t>MBI HSAll FFMay-13</t>
  </si>
  <si>
    <t>MBI HSAll FF41395</t>
  </si>
  <si>
    <t>MBI HSTIP CombinedMay-13</t>
  </si>
  <si>
    <t>MBI HSTIP Combined41395</t>
  </si>
  <si>
    <t>MD Family ResourcesAll FFMay-13</t>
  </si>
  <si>
    <t>MD Family ResourcesAll FF41395</t>
  </si>
  <si>
    <t>MD Family ResourcesTF-CBT CombinedMay-13</t>
  </si>
  <si>
    <t>MD Family ResourcesTF-CBT Combined41395</t>
  </si>
  <si>
    <t>PASSAll FFMay-13</t>
  </si>
  <si>
    <t>PASSAll FF41395</t>
  </si>
  <si>
    <t>PASSFFT CombinedMay-13</t>
  </si>
  <si>
    <t>PASSFFT Combined41395</t>
  </si>
  <si>
    <t>PASSTIP CombinedMay-13</t>
  </si>
  <si>
    <t>PASSTIP Combined41395</t>
  </si>
  <si>
    <t>RiversideA-CRA CombinedMay-13</t>
  </si>
  <si>
    <t>RiversideA-CRA Combined41395</t>
  </si>
  <si>
    <t>RiversideAll FFMay-13</t>
  </si>
  <si>
    <t>RiversideAll FF41395</t>
  </si>
  <si>
    <t>TFCCAll FFMay-13</t>
  </si>
  <si>
    <t>TFCCAll FF41395</t>
  </si>
  <si>
    <t>TFCCTIP CombinedMay-13</t>
  </si>
  <si>
    <t>TFCCTIP Combined41395</t>
  </si>
  <si>
    <t>Youth VillagesAll FFMay-13</t>
  </si>
  <si>
    <t>Youth VillagesAll FF41395</t>
  </si>
  <si>
    <t>Youth VillagesMST CombinedMay-13</t>
  </si>
  <si>
    <t>Youth VillagesMST Combined41395</t>
  </si>
  <si>
    <t>Youth VillagesMST-PSB CombinedMay-13</t>
  </si>
  <si>
    <t>Youth VillagesMST-PSB Combined41395</t>
  </si>
  <si>
    <t>HillcrestA-CRA CombinedMay-13</t>
  </si>
  <si>
    <t>HillcrestA-CRA Combined41395</t>
  </si>
  <si>
    <t>HillcrestAll FFMay-13</t>
  </si>
  <si>
    <t>HillcrestAll FF41395</t>
  </si>
  <si>
    <t>HillcrestCPP-FV CombinedMay-13</t>
  </si>
  <si>
    <t>HillcrestCPP-FV Combined41395</t>
  </si>
  <si>
    <t>HillcrestFFT CombinedMay-13</t>
  </si>
  <si>
    <t>HillcrestFFT Combined41395</t>
  </si>
  <si>
    <t>HillcrestTF-CBT CombinedMay-13</t>
  </si>
  <si>
    <t>HillcrestTF-CBT Combined41395</t>
  </si>
  <si>
    <t>LAYCA-CRA CombinedMay-13</t>
  </si>
  <si>
    <t>LAYCA-CRA Combined41395</t>
  </si>
  <si>
    <t>LAYCCPP-FV CombinedMay-13</t>
  </si>
  <si>
    <t>LAYCCPP-FV Combined41395</t>
  </si>
  <si>
    <t>LAYCAll FFMay-13</t>
  </si>
  <si>
    <t>LAYCAll FF41395</t>
  </si>
  <si>
    <t>UniversalAll FFMay-13</t>
  </si>
  <si>
    <t>UniversalAll FF41395</t>
  </si>
  <si>
    <t>UniversalCPP-FV CombinedMay-13</t>
  </si>
  <si>
    <t>UniversalCPP-FV Combined41395</t>
  </si>
  <si>
    <t>UniversalTF-CBT CombinedMay-13</t>
  </si>
  <si>
    <t>UniversalTF-CBT Combined41395</t>
  </si>
  <si>
    <t>UniversalTIP CombinedMay-13</t>
  </si>
  <si>
    <t>UniversalTIP Combined41395</t>
  </si>
  <si>
    <t>Adoptions TogetherAll CombinedJun-13</t>
  </si>
  <si>
    <t>Adoptions TogetherAll Combined41426</t>
  </si>
  <si>
    <t>Adoptions TogetherCPP-FV CombinedJun-13</t>
  </si>
  <si>
    <t>Adoptions TogetherCPP-FV Combined41426</t>
  </si>
  <si>
    <t>All A-CRA ProvidersA-CRA FFJun-13</t>
  </si>
  <si>
    <t>All A-CRA ProvidersA-CRA FF41426</t>
  </si>
  <si>
    <t>All CPP-FV ProvidersCPP-FV FFJun-13</t>
  </si>
  <si>
    <t>All CPP-FV ProvidersCPP-FV FF41426</t>
  </si>
  <si>
    <t>All FFT ProvidersFFT FFJun-13</t>
  </si>
  <si>
    <t>All FFT ProvidersFFT FF41426</t>
  </si>
  <si>
    <t>All MST ProvidersMST FFJun-13</t>
  </si>
  <si>
    <t>All MST ProvidersMST FF41426</t>
  </si>
  <si>
    <t>All MST-PSB ProvidersMST-PSB FFJun-13</t>
  </si>
  <si>
    <t>All MST-PSB ProvidersMST-PSB FF41426</t>
  </si>
  <si>
    <t>All PCIT ProvidersPCIT FFJun-13</t>
  </si>
  <si>
    <t>All PCIT ProvidersPCIT FF41426</t>
  </si>
  <si>
    <t>All TF-CBT ProvidersTF-CBT FFJun-13</t>
  </si>
  <si>
    <t>All TF-CBT ProvidersTF-CBT FF41426</t>
  </si>
  <si>
    <t>All TIP ProvidersTIP FFJun-13</t>
  </si>
  <si>
    <t>All TIP ProvidersTIP FF41426</t>
  </si>
  <si>
    <t>AllAll CombinedJun-13</t>
  </si>
  <si>
    <t>AllAll Combined41426</t>
  </si>
  <si>
    <t>Community ConnectionsAll CombinedJun-13</t>
  </si>
  <si>
    <t>Community ConnectionsAll Combined41426</t>
  </si>
  <si>
    <t>Community ConnectionsFFT FFJun-13</t>
  </si>
  <si>
    <t>Community ConnectionsFFT FF41426</t>
  </si>
  <si>
    <t>Community ConnectionsTF-CBT FFJun-13</t>
  </si>
  <si>
    <t>Community ConnectionsTF-CBT FF41426</t>
  </si>
  <si>
    <t>Community ConnectionsTIP FFJun-13</t>
  </si>
  <si>
    <t>Community ConnectionsTIP FF41426</t>
  </si>
  <si>
    <t>Federal CityA-CRA FFJun-13</t>
  </si>
  <si>
    <t>Federal CityA-CRA FF41426</t>
  </si>
  <si>
    <t>Federal CityAll CombinedJun-13</t>
  </si>
  <si>
    <t>Federal CityAll Combined41426</t>
  </si>
  <si>
    <t>First Home CareAll CombinedJun-13</t>
  </si>
  <si>
    <t>First Home CareAll Combined41426</t>
  </si>
  <si>
    <t>First Home CareFFT FFJun-13</t>
  </si>
  <si>
    <t>First Home CareFFT FF41426</t>
  </si>
  <si>
    <t>First Home CareTF-CBT FFJun-13</t>
  </si>
  <si>
    <t>First Home CareTF-CBT FF41426</t>
  </si>
  <si>
    <t>First Home CareTIP FFJun-13</t>
  </si>
  <si>
    <t>First Home CareTIP FF41426</t>
  </si>
  <si>
    <t>FPSAll CombinedJun-13</t>
  </si>
  <si>
    <t>FPSAll Combined41426</t>
  </si>
  <si>
    <t>FPSTIP FFJun-13</t>
  </si>
  <si>
    <t>FPSTIP FF41426</t>
  </si>
  <si>
    <t>HillcrestA-CRA FFJun-13</t>
  </si>
  <si>
    <t>HillcrestA-CRA FF41426</t>
  </si>
  <si>
    <t>HillcrestAll CombinedJun-13</t>
  </si>
  <si>
    <t>HillcrestAll Combined41426</t>
  </si>
  <si>
    <t>HillcrestCPP-FV FFJun-13</t>
  </si>
  <si>
    <t>HillcrestCPP-FV FF41426</t>
  </si>
  <si>
    <t>HillcrestFFT FFJun-13</t>
  </si>
  <si>
    <t>HillcrestFFT FF41426</t>
  </si>
  <si>
    <t>HillcrestTF-CBT FFJun-13</t>
  </si>
  <si>
    <t>HillcrestTF-CBT FF41426</t>
  </si>
  <si>
    <t>LAYCA-CRA FFJun-13</t>
  </si>
  <si>
    <t>LAYCA-CRA FF41426</t>
  </si>
  <si>
    <t>LAYCAll CombinedJun-13</t>
  </si>
  <si>
    <t>LAYCAll Combined41426</t>
  </si>
  <si>
    <t>LAYCCPP-FV FFJun-13</t>
  </si>
  <si>
    <t>LAYCCPP-FV FF41426</t>
  </si>
  <si>
    <t>LESAll CombinedJun-13</t>
  </si>
  <si>
    <t>LESAll Combined41426</t>
  </si>
  <si>
    <t>LESTIP FFJun-13</t>
  </si>
  <si>
    <t>LESTIP FF41426</t>
  </si>
  <si>
    <t>Marys Center All FFJun-13</t>
  </si>
  <si>
    <t>Marys Center All FF41426</t>
  </si>
  <si>
    <t>Marys CenterPCIT FFJun-13</t>
  </si>
  <si>
    <t>Marys CenterPCIT FF41426</t>
  </si>
  <si>
    <t>MBI HSAll CombinedJun-13</t>
  </si>
  <si>
    <t>MBI HSAll Combined41426</t>
  </si>
  <si>
    <t>MBI HSTIP FFJun-13</t>
  </si>
  <si>
    <t>MBI HSTIP FF41426</t>
  </si>
  <si>
    <t>MD Family ResourcesAll CombinedJun-13</t>
  </si>
  <si>
    <t>MD Family ResourcesAll Combined41426</t>
  </si>
  <si>
    <t>MD Family ResourcesTF-CBT FFJun-13</t>
  </si>
  <si>
    <t>MD Family ResourcesTF-CBT FF41426</t>
  </si>
  <si>
    <t>PASSAll CombinedJun-13</t>
  </si>
  <si>
    <t>PASSAll Combined41426</t>
  </si>
  <si>
    <t>PASSFFT FFJun-13</t>
  </si>
  <si>
    <t>PASSFFT FF41426</t>
  </si>
  <si>
    <t>PASSTIP FFJun-13</t>
  </si>
  <si>
    <t>PASSTIP FF41426</t>
  </si>
  <si>
    <t>PIECEAll FFJun-13</t>
  </si>
  <si>
    <t>PIECEAll FF41426</t>
  </si>
  <si>
    <t>PIECECPP-FV FFJun-13</t>
  </si>
  <si>
    <t>PIECECPP-FV FF41426</t>
  </si>
  <si>
    <t>PIECEPCIT FFJun-13</t>
  </si>
  <si>
    <t>PIECEPCIT FF41426</t>
  </si>
  <si>
    <t>RiversideA-CRA FFJun-13</t>
  </si>
  <si>
    <t>RiversideA-CRA FF41426</t>
  </si>
  <si>
    <t>RiversideAll CombinedJun-13</t>
  </si>
  <si>
    <t>RiversideAll Combined41426</t>
  </si>
  <si>
    <t>TFCCAll CombinedJun-13</t>
  </si>
  <si>
    <t>TFCCAll Combined41426</t>
  </si>
  <si>
    <t>TFCCTIP FFJun-13</t>
  </si>
  <si>
    <t>TFCCTIP FF41426</t>
  </si>
  <si>
    <t>UniversalAll CombinedJun-13</t>
  </si>
  <si>
    <t>UniversalAll Combined41426</t>
  </si>
  <si>
    <t>UniversalCPP-FV FFJun-13</t>
  </si>
  <si>
    <t>UniversalCPP-FV FF41426</t>
  </si>
  <si>
    <t>UniversalTF-CBT FFJun-13</t>
  </si>
  <si>
    <t>UniversalTF-CBT FF41426</t>
  </si>
  <si>
    <t>UniversalTIP FFJun-13</t>
  </si>
  <si>
    <t>UniversalTIP FF41426</t>
  </si>
  <si>
    <t>Youth VillagesAll CombinedJun-13</t>
  </si>
  <si>
    <t>Youth VillagesAll Combined41426</t>
  </si>
  <si>
    <t>Youth VillagesMST FFJun-13</t>
  </si>
  <si>
    <t>Youth VillagesMST FF41426</t>
  </si>
  <si>
    <t>Youth VillagesMST-PSB FFJun-13</t>
  </si>
  <si>
    <t>Youth VillagesMST-PSB FF41426</t>
  </si>
  <si>
    <t>Adoptions TogetherCPP-FV FFJun-13</t>
  </si>
  <si>
    <t>Adoptions TogetherCPP-FV FF41426</t>
  </si>
  <si>
    <t>All A-CRA ProvidersA-CRA CombinedJun-13</t>
  </si>
  <si>
    <t>All A-CRA ProvidersA-CRA Combined41426</t>
  </si>
  <si>
    <t>All FFT ProvidersFFT CombinedJun-13</t>
  </si>
  <si>
    <t>All FFT ProvidersFFT Combined41426</t>
  </si>
  <si>
    <t>All MST ProvidersMST CombinedJun-13</t>
  </si>
  <si>
    <t>All MST ProvidersMST Combined41426</t>
  </si>
  <si>
    <t>All MST-PSB ProvidersMST-PSB CombinedJun-13</t>
  </si>
  <si>
    <t>All MST-PSB ProvidersMST-PSB Combined41426</t>
  </si>
  <si>
    <t>All TF-CBT ProvidersTF-CBT CombinedJun-13</t>
  </si>
  <si>
    <t>All TF-CBT ProvidersTF-CBT Combined41426</t>
  </si>
  <si>
    <t>All TIP ProvidersTIP CombinedJun-13</t>
  </si>
  <si>
    <t>All TIP ProvidersTIP Combined41426</t>
  </si>
  <si>
    <t>Community ConnectionsAll FFJun-13</t>
  </si>
  <si>
    <t>Community ConnectionsAll FF41426</t>
  </si>
  <si>
    <t>Community ConnectionsFFT CombinedJun-13</t>
  </si>
  <si>
    <t>Community ConnectionsFFT Combined41426</t>
  </si>
  <si>
    <t>Community ConnectionsTF-CBT CombinedJun-13</t>
  </si>
  <si>
    <t>Community ConnectionsTF-CBT Combined41426</t>
  </si>
  <si>
    <t>Community ConnectionsTIP CombinedJun-13</t>
  </si>
  <si>
    <t>Community ConnectionsTIP Combined41426</t>
  </si>
  <si>
    <t>Federal CityA-CRA CombinedJun-13</t>
  </si>
  <si>
    <t>Federal CityA-CRA Combined41426</t>
  </si>
  <si>
    <t>Federal CityAll FFJun-13</t>
  </si>
  <si>
    <t>Federal CityAll FF41426</t>
  </si>
  <si>
    <t>First Home CareAll FFJun-13</t>
  </si>
  <si>
    <t>First Home CareAll FF41426</t>
  </si>
  <si>
    <t>First Home CareFFT CombinedJun-13</t>
  </si>
  <si>
    <t>First Home CareFFT Combined41426</t>
  </si>
  <si>
    <t>First Home CareTF-CBT CombinedJun-13</t>
  </si>
  <si>
    <t>First Home CareTF-CBT Combined41426</t>
  </si>
  <si>
    <t>First Home CareTIP CombinedJun-13</t>
  </si>
  <si>
    <t>First Home CareTIP Combined41426</t>
  </si>
  <si>
    <t>FPSAll FFJun-13</t>
  </si>
  <si>
    <t>FPSAll FF41426</t>
  </si>
  <si>
    <t>FPSTIP CombinedJun-13</t>
  </si>
  <si>
    <t>FPSTIP Combined41426</t>
  </si>
  <si>
    <t>LESAll FFJun-13</t>
  </si>
  <si>
    <t>LESAll FF41426</t>
  </si>
  <si>
    <t>LESTIP CombinedJun-13</t>
  </si>
  <si>
    <t>LESTIP Combined41426</t>
  </si>
  <si>
    <t>MBI HSAll FFJun-13</t>
  </si>
  <si>
    <t>MBI HSAll FF41426</t>
  </si>
  <si>
    <t>MBI HSTIP CombinedJun-13</t>
  </si>
  <si>
    <t>MBI HSTIP Combined41426</t>
  </si>
  <si>
    <t>MD Family ResourcesAll FFJun-13</t>
  </si>
  <si>
    <t>MD Family ResourcesAll FF41426</t>
  </si>
  <si>
    <t>MD Family ResourcesTF-CBT CombinedJun-13</t>
  </si>
  <si>
    <t>MD Family ResourcesTF-CBT Combined41426</t>
  </si>
  <si>
    <t>PASSAll FFJun-13</t>
  </si>
  <si>
    <t>PASSAll FF41426</t>
  </si>
  <si>
    <t>PASSFFT CombinedJun-13</t>
  </si>
  <si>
    <t>PASSFFT Combined41426</t>
  </si>
  <si>
    <t>PASSTIP CombinedJun-13</t>
  </si>
  <si>
    <t>PASSTIP Combined41426</t>
  </si>
  <si>
    <t>RiversideA-CRA CombinedJun-13</t>
  </si>
  <si>
    <t>RiversideA-CRA Combined41426</t>
  </si>
  <si>
    <t>RiversideAll FFJun-13</t>
  </si>
  <si>
    <t>RiversideAll FF41426</t>
  </si>
  <si>
    <t>TFCCAll FFJun-13</t>
  </si>
  <si>
    <t>TFCCAll FF41426</t>
  </si>
  <si>
    <t>TFCCTIP CombinedJun-13</t>
  </si>
  <si>
    <t>TFCCTIP Combined41426</t>
  </si>
  <si>
    <t>Youth VillagesAll FFJun-13</t>
  </si>
  <si>
    <t>Youth VillagesAll FF41426</t>
  </si>
  <si>
    <t>Youth VillagesMST CombinedJun-13</t>
  </si>
  <si>
    <t>Youth VillagesMST Combined41426</t>
  </si>
  <si>
    <t>Youth VillagesMST-PSB CombinedJun-13</t>
  </si>
  <si>
    <t>Youth VillagesMST-PSB Combined41426</t>
  </si>
  <si>
    <t>HillcrestA-CRA CombinedJun-13</t>
  </si>
  <si>
    <t>HillcrestA-CRA Combined41426</t>
  </si>
  <si>
    <t>HillcrestAll FFJun-13</t>
  </si>
  <si>
    <t>HillcrestAll FF41426</t>
  </si>
  <si>
    <t>HillcrestCPP-FV CombinedJun-13</t>
  </si>
  <si>
    <t>HillcrestCPP-FV Combined41426</t>
  </si>
  <si>
    <t>HillcrestFFT CombinedJun-13</t>
  </si>
  <si>
    <t>HillcrestFFT Combined41426</t>
  </si>
  <si>
    <t>HillcrestTF-CBT CombinedJun-13</t>
  </si>
  <si>
    <t>HillcrestTF-CBT Combined41426</t>
  </si>
  <si>
    <t>LAYCA-CRA CombinedJun-13</t>
  </si>
  <si>
    <t>LAYCA-CRA Combined41426</t>
  </si>
  <si>
    <t>LAYCCPP-FV CombinedJun-13</t>
  </si>
  <si>
    <t>LAYCCPP-FV Combined41426</t>
  </si>
  <si>
    <t>LAYCAll FFJun-13</t>
  </si>
  <si>
    <t>LAYCAll FF41426</t>
  </si>
  <si>
    <t>UniversalAll FFJun-13</t>
  </si>
  <si>
    <t>UniversalAll FF41426</t>
  </si>
  <si>
    <t>UniversalCPP-FV CombinedJun-13</t>
  </si>
  <si>
    <t>UniversalCPP-FV Combined41426</t>
  </si>
  <si>
    <t>UniversalTF-CBT CombinedJun-13</t>
  </si>
  <si>
    <t>UniversalTF-CBT Combined41426</t>
  </si>
  <si>
    <t>UniversalTIP CombinedJun-13</t>
  </si>
  <si>
    <t>UniversalTIP Combined41426</t>
  </si>
  <si>
    <t>Adoptions TogetherAll CombinedJul-13</t>
  </si>
  <si>
    <t>Adoptions TogetherAll Combined41456</t>
  </si>
  <si>
    <t>Adoptions TogetherCPP-FV CombinedJul-13</t>
  </si>
  <si>
    <t>Adoptions TogetherCPP-FV Combined41456</t>
  </si>
  <si>
    <t>All A-CRA ProvidersA-CRA FFJul-13</t>
  </si>
  <si>
    <t>All A-CRA ProvidersA-CRA FF41456</t>
  </si>
  <si>
    <t>All CPP-FV ProvidersCPP-FV FFJul-13</t>
  </si>
  <si>
    <t>All CPP-FV ProvidersCPP-FV FF41456</t>
  </si>
  <si>
    <t>All FFT ProvidersFFT FFJul-13</t>
  </si>
  <si>
    <t>All FFT ProvidersFFT FF41456</t>
  </si>
  <si>
    <t>All MST ProvidersMST FFJul-13</t>
  </si>
  <si>
    <t>All MST ProvidersMST FF41456</t>
  </si>
  <si>
    <t>All MST-PSB ProvidersMST-PSB FFJul-13</t>
  </si>
  <si>
    <t>All MST-PSB ProvidersMST-PSB FF41456</t>
  </si>
  <si>
    <t>All PCIT ProvidersPCIT FFJul-13</t>
  </si>
  <si>
    <t>All PCIT ProvidersPCIT FF41456</t>
  </si>
  <si>
    <t>All TF-CBT ProvidersTF-CBT FFJul-13</t>
  </si>
  <si>
    <t>All TF-CBT ProvidersTF-CBT FF41456</t>
  </si>
  <si>
    <t>All TIP ProvidersTIP FFJul-13</t>
  </si>
  <si>
    <t>All TIP ProvidersTIP FF41456</t>
  </si>
  <si>
    <t>AllAll CombinedJul-13</t>
  </si>
  <si>
    <t>AllAll Combined41456</t>
  </si>
  <si>
    <t>Community ConnectionsAll CombinedJul-13</t>
  </si>
  <si>
    <t>Community ConnectionsAll Combined41456</t>
  </si>
  <si>
    <t>Community ConnectionsFFT FFJul-13</t>
  </si>
  <si>
    <t>Community ConnectionsFFT FF41456</t>
  </si>
  <si>
    <t>Community ConnectionsTF-CBT FFJul-13</t>
  </si>
  <si>
    <t>Community ConnectionsTF-CBT FF41456</t>
  </si>
  <si>
    <t>Community ConnectionsTIP FFJul-13</t>
  </si>
  <si>
    <t>Community ConnectionsTIP FF41456</t>
  </si>
  <si>
    <t>Federal CityA-CRA FFJul-13</t>
  </si>
  <si>
    <t>Federal CityA-CRA FF41456</t>
  </si>
  <si>
    <t>Federal CityAll CombinedJul-13</t>
  </si>
  <si>
    <t>Federal CityAll Combined41456</t>
  </si>
  <si>
    <t>First Home CareAll CombinedJul-13</t>
  </si>
  <si>
    <t>First Home CareAll Combined41456</t>
  </si>
  <si>
    <t>First Home CareFFT FFJul-13</t>
  </si>
  <si>
    <t>First Home CareFFT FF41456</t>
  </si>
  <si>
    <t>First Home CareTF-CBT FFJul-13</t>
  </si>
  <si>
    <t>First Home CareTF-CBT FF41456</t>
  </si>
  <si>
    <t>First Home CareTIP FFJul-13</t>
  </si>
  <si>
    <t>First Home CareTIP FF41456</t>
  </si>
  <si>
    <t>FPSAll CombinedJul-13</t>
  </si>
  <si>
    <t>FPSAll Combined41456</t>
  </si>
  <si>
    <t>FPSTIP FFJul-13</t>
  </si>
  <si>
    <t>FPSTIP FF41456</t>
  </si>
  <si>
    <t>HillcrestA-CRA FFJul-13</t>
  </si>
  <si>
    <t>HillcrestA-CRA FF41456</t>
  </si>
  <si>
    <t>HillcrestAll CombinedJul-13</t>
  </si>
  <si>
    <t>HillcrestAll Combined41456</t>
  </si>
  <si>
    <t>HillcrestCPP-FV FFJul-13</t>
  </si>
  <si>
    <t>HillcrestCPP-FV FF41456</t>
  </si>
  <si>
    <t>HillcrestFFT FFJul-13</t>
  </si>
  <si>
    <t>HillcrestFFT FF41456</t>
  </si>
  <si>
    <t>HillcrestTF-CBT FFJul-13</t>
  </si>
  <si>
    <t>HillcrestTF-CBT FF41456</t>
  </si>
  <si>
    <t>LAYCA-CRA FFJul-13</t>
  </si>
  <si>
    <t>LAYCA-CRA FF41456</t>
  </si>
  <si>
    <t>LAYCAll CombinedJul-13</t>
  </si>
  <si>
    <t>LAYCAll Combined41456</t>
  </si>
  <si>
    <t>LAYCCPP-FV FFJul-13</t>
  </si>
  <si>
    <t>LAYCCPP-FV FF41456</t>
  </si>
  <si>
    <t>LESAll CombinedJul-13</t>
  </si>
  <si>
    <t>LESAll Combined41456</t>
  </si>
  <si>
    <t>LESTIP FFJul-13</t>
  </si>
  <si>
    <t>LESTIP FF41456</t>
  </si>
  <si>
    <t>Marys Center All FFJul-13</t>
  </si>
  <si>
    <t>Marys Center All FF41456</t>
  </si>
  <si>
    <t>Marys CenterPCIT FFJul-13</t>
  </si>
  <si>
    <t>Marys CenterPCIT FF41456</t>
  </si>
  <si>
    <t>MBI HSAll CombinedJul-13</t>
  </si>
  <si>
    <t>MBI HSAll Combined41456</t>
  </si>
  <si>
    <t>MBI HSTIP FFJul-13</t>
  </si>
  <si>
    <t>MBI HSTIP FF41456</t>
  </si>
  <si>
    <t>MD Family ResourcesAll CombinedJul-13</t>
  </si>
  <si>
    <t>MD Family ResourcesAll Combined41456</t>
  </si>
  <si>
    <t>MD Family ResourcesTF-CBT FFJul-13</t>
  </si>
  <si>
    <t>MD Family ResourcesTF-CBT FF41456</t>
  </si>
  <si>
    <t>PASSAll CombinedJul-13</t>
  </si>
  <si>
    <t>PASSAll Combined41456</t>
  </si>
  <si>
    <t>PASSFFT FFJul-13</t>
  </si>
  <si>
    <t>PASSFFT FF41456</t>
  </si>
  <si>
    <t>PASSTIP FFJul-13</t>
  </si>
  <si>
    <t>PASSTIP FF41456</t>
  </si>
  <si>
    <t>PIECEAll FFJul-13</t>
  </si>
  <si>
    <t>PIECEAll FF41456</t>
  </si>
  <si>
    <t>PIECECPP-FV FFJul-13</t>
  </si>
  <si>
    <t>PIECECPP-FV FF41456</t>
  </si>
  <si>
    <t>PIECEPCIT FFJul-13</t>
  </si>
  <si>
    <t>PIECEPCIT FF41456</t>
  </si>
  <si>
    <t>RiversideA-CRA FFJul-13</t>
  </si>
  <si>
    <t>RiversideA-CRA FF41456</t>
  </si>
  <si>
    <t>RiversideAll CombinedJul-13</t>
  </si>
  <si>
    <t>RiversideAll Combined41456</t>
  </si>
  <si>
    <t>TFCCAll CombinedJul-13</t>
  </si>
  <si>
    <t>TFCCAll Combined41456</t>
  </si>
  <si>
    <t>TFCCTIP FFJul-13</t>
  </si>
  <si>
    <t>TFCCTIP FF41456</t>
  </si>
  <si>
    <t>UniversalAll CombinedJul-13</t>
  </si>
  <si>
    <t>UniversalAll Combined41456</t>
  </si>
  <si>
    <t>UniversalCPP-FV FFJul-13</t>
  </si>
  <si>
    <t>UniversalCPP-FV FF41456</t>
  </si>
  <si>
    <t>UniversalTF-CBT FFJul-13</t>
  </si>
  <si>
    <t>UniversalTF-CBT FF41456</t>
  </si>
  <si>
    <t>UniversalTIP FFJul-13</t>
  </si>
  <si>
    <t>UniversalTIP FF41456</t>
  </si>
  <si>
    <t>Youth VillagesAll CombinedJul-13</t>
  </si>
  <si>
    <t>Youth VillagesAll Combined41456</t>
  </si>
  <si>
    <t>Youth VillagesMST FFJul-13</t>
  </si>
  <si>
    <t>Youth VillagesMST FF41456</t>
  </si>
  <si>
    <t>Youth VillagesMST-PSB FFJul-13</t>
  </si>
  <si>
    <t>Youth VillagesMST-PSB FF41456</t>
  </si>
  <si>
    <t>Adoptions TogetherCPP-FV FFJul-13</t>
  </si>
  <si>
    <t>Adoptions TogetherCPP-FV FF41456</t>
  </si>
  <si>
    <t>All A-CRA ProvidersA-CRA CombinedJul-13</t>
  </si>
  <si>
    <t>All A-CRA ProvidersA-CRA Combined41456</t>
  </si>
  <si>
    <t>All FFT ProvidersFFT CombinedJul-13</t>
  </si>
  <si>
    <t>All FFT ProvidersFFT Combined41456</t>
  </si>
  <si>
    <t>All MST ProvidersMST CombinedJul-13</t>
  </si>
  <si>
    <t>All MST ProvidersMST Combined41456</t>
  </si>
  <si>
    <t>All MST-PSB ProvidersMST-PSB CombinedJul-13</t>
  </si>
  <si>
    <t>All MST-PSB ProvidersMST-PSB Combined41456</t>
  </si>
  <si>
    <t>All TF-CBT ProvidersTF-CBT CombinedJul-13</t>
  </si>
  <si>
    <t>All TF-CBT ProvidersTF-CBT Combined41456</t>
  </si>
  <si>
    <t>All TIP ProvidersTIP CombinedJul-13</t>
  </si>
  <si>
    <t>All TIP ProvidersTIP Combined41456</t>
  </si>
  <si>
    <t>Community ConnectionsAll FFJul-13</t>
  </si>
  <si>
    <t>Community ConnectionsAll FF41456</t>
  </si>
  <si>
    <t>Community ConnectionsFFT CombinedJul-13</t>
  </si>
  <si>
    <t>Community ConnectionsFFT Combined41456</t>
  </si>
  <si>
    <t>Community ConnectionsTF-CBT CombinedJul-13</t>
  </si>
  <si>
    <t>Community ConnectionsTF-CBT Combined41456</t>
  </si>
  <si>
    <t>Community ConnectionsTIP CombinedJul-13</t>
  </si>
  <si>
    <t>Community ConnectionsTIP Combined41456</t>
  </si>
  <si>
    <t>Federal CityA-CRA CombinedJul-13</t>
  </si>
  <si>
    <t>Federal CityA-CRA Combined41456</t>
  </si>
  <si>
    <t>Federal CityAll FFJul-13</t>
  </si>
  <si>
    <t>Federal CityAll FF41456</t>
  </si>
  <si>
    <t>First Home CareAll FFJul-13</t>
  </si>
  <si>
    <t>First Home CareAll FF41456</t>
  </si>
  <si>
    <t>First Home CareFFT CombinedJul-13</t>
  </si>
  <si>
    <t>First Home CareFFT Combined41456</t>
  </si>
  <si>
    <t>First Home CareTF-CBT CombinedJul-13</t>
  </si>
  <si>
    <t>First Home CareTF-CBT Combined41456</t>
  </si>
  <si>
    <t>First Home CareTIP CombinedJul-13</t>
  </si>
  <si>
    <t>First Home CareTIP Combined41456</t>
  </si>
  <si>
    <t>FPSAll FFJul-13</t>
  </si>
  <si>
    <t>FPSAll FF41456</t>
  </si>
  <si>
    <t>FPSTIP CombinedJul-13</t>
  </si>
  <si>
    <t>FPSTIP Combined41456</t>
  </si>
  <si>
    <t>LESAll FFJul-13</t>
  </si>
  <si>
    <t>LESAll FF41456</t>
  </si>
  <si>
    <t>LESTIP CombinedJul-13</t>
  </si>
  <si>
    <t>LESTIP Combined41456</t>
  </si>
  <si>
    <t>MBI HSAll FFJul-13</t>
  </si>
  <si>
    <t>MBI HSAll FF41456</t>
  </si>
  <si>
    <t>MBI HSTIP CombinedJul-13</t>
  </si>
  <si>
    <t>MBI HSTIP Combined41456</t>
  </si>
  <si>
    <t>MD Family ResourcesAll FFJul-13</t>
  </si>
  <si>
    <t>MD Family ResourcesAll FF41456</t>
  </si>
  <si>
    <t>MD Family ResourcesTF-CBT CombinedJul-13</t>
  </si>
  <si>
    <t>MD Family ResourcesTF-CBT Combined41456</t>
  </si>
  <si>
    <t>PASSAll FFJul-13</t>
  </si>
  <si>
    <t>PASSAll FF41456</t>
  </si>
  <si>
    <t>PASSFFT CombinedJul-13</t>
  </si>
  <si>
    <t>PASSFFT Combined41456</t>
  </si>
  <si>
    <t>PASSTIP CombinedJul-13</t>
  </si>
  <si>
    <t>PASSTIP Combined41456</t>
  </si>
  <si>
    <t>RiversideA-CRA CombinedJul-13</t>
  </si>
  <si>
    <t>RiversideA-CRA Combined41456</t>
  </si>
  <si>
    <t>RiversideAll FFJul-13</t>
  </si>
  <si>
    <t>RiversideAll FF41456</t>
  </si>
  <si>
    <t>TFCCAll FFJul-13</t>
  </si>
  <si>
    <t>TFCCAll FF41456</t>
  </si>
  <si>
    <t>TFCCTIP CombinedJul-13</t>
  </si>
  <si>
    <t>TFCCTIP Combined41456</t>
  </si>
  <si>
    <t>Youth VillagesAll FFJul-13</t>
  </si>
  <si>
    <t>Youth VillagesAll FF41456</t>
  </si>
  <si>
    <t>Youth VillagesMST CombinedJul-13</t>
  </si>
  <si>
    <t>Youth VillagesMST Combined41456</t>
  </si>
  <si>
    <t>Youth VillagesMST-PSB CombinedJul-13</t>
  </si>
  <si>
    <t>Youth VillagesMST-PSB Combined41456</t>
  </si>
  <si>
    <t>HillcrestA-CRA CombinedJul-13</t>
  </si>
  <si>
    <t>HillcrestA-CRA Combined41456</t>
  </si>
  <si>
    <t>HillcrestAll FFJul-13</t>
  </si>
  <si>
    <t>HillcrestAll FF41456</t>
  </si>
  <si>
    <t>HillcrestCPP-FV CombinedJul-13</t>
  </si>
  <si>
    <t>HillcrestCPP-FV Combined41456</t>
  </si>
  <si>
    <t>HillcrestFFT CombinedJul-13</t>
  </si>
  <si>
    <t>HillcrestFFT Combined41456</t>
  </si>
  <si>
    <t>HillcrestTF-CBT CombinedJul-13</t>
  </si>
  <si>
    <t>HillcrestTF-CBT Combined41456</t>
  </si>
  <si>
    <t>LAYCA-CRA CombinedJul-13</t>
  </si>
  <si>
    <t>LAYCA-CRA Combined41456</t>
  </si>
  <si>
    <t>LAYCCPP-FV CombinedJul-13</t>
  </si>
  <si>
    <t>LAYCCPP-FV Combined41456</t>
  </si>
  <si>
    <t>LAYCAll FFJul-13</t>
  </si>
  <si>
    <t>LAYCAll FF41456</t>
  </si>
  <si>
    <t>UniversalAll FFJul-13</t>
  </si>
  <si>
    <t>UniversalAll FF41456</t>
  </si>
  <si>
    <t>UniversalCPP-FV CombinedJul-13</t>
  </si>
  <si>
    <t>UniversalCPP-FV Combined41456</t>
  </si>
  <si>
    <t>UniversalTF-CBT CombinedJul-13</t>
  </si>
  <si>
    <t>UniversalTF-CBT Combined41456</t>
  </si>
  <si>
    <t>UniversalTIP CombinedJul-13</t>
  </si>
  <si>
    <t>UniversalTIP Combined41456</t>
  </si>
  <si>
    <t>Adoptions TogetherAll CombinedAug-13</t>
  </si>
  <si>
    <t>Adoptions TogetherAll Combined41487</t>
  </si>
  <si>
    <t>Adoptions TogetherCPP-FV CombinedAug-13</t>
  </si>
  <si>
    <t>Adoptions TogetherCPP-FV Combined41487</t>
  </si>
  <si>
    <t>All A-CRA ProvidersA-CRA FFAug-13</t>
  </si>
  <si>
    <t>All A-CRA ProvidersA-CRA FF41487</t>
  </si>
  <si>
    <t>All CPP-FV ProvidersCPP-FV FFAug-13</t>
  </si>
  <si>
    <t>All CPP-FV ProvidersCPP-FV FF41487</t>
  </si>
  <si>
    <t>All FFT ProvidersFFT FFAug-13</t>
  </si>
  <si>
    <t>All FFT ProvidersFFT FF41487</t>
  </si>
  <si>
    <t>All MST ProvidersMST FFAug-13</t>
  </si>
  <si>
    <t>All MST ProvidersMST FF41487</t>
  </si>
  <si>
    <t>All MST-PSB ProvidersMST-PSB FFAug-13</t>
  </si>
  <si>
    <t>All MST-PSB ProvidersMST-PSB FF41487</t>
  </si>
  <si>
    <t>All PCIT ProvidersPCIT FFAug-13</t>
  </si>
  <si>
    <t>All PCIT ProvidersPCIT FF41487</t>
  </si>
  <si>
    <t>All TF-CBT ProvidersTF-CBT FFAug-13</t>
  </si>
  <si>
    <t>All TF-CBT ProvidersTF-CBT FF41487</t>
  </si>
  <si>
    <t>All TIP ProvidersTIP FFAug-13</t>
  </si>
  <si>
    <t>All TIP ProvidersTIP FF41487</t>
  </si>
  <si>
    <t>AllAll CombinedAug-13</t>
  </si>
  <si>
    <t>AllAll Combined41487</t>
  </si>
  <si>
    <t>Community ConnectionsAll CombinedAug-13</t>
  </si>
  <si>
    <t>Community ConnectionsAll Combined41487</t>
  </si>
  <si>
    <t>Community ConnectionsFFT FFAug-13</t>
  </si>
  <si>
    <t>Community ConnectionsFFT FF41487</t>
  </si>
  <si>
    <t>Community ConnectionsTF-CBT FFAug-13</t>
  </si>
  <si>
    <t>Community ConnectionsTF-CBT FF41487</t>
  </si>
  <si>
    <t>Community ConnectionsTIP FFAug-13</t>
  </si>
  <si>
    <t>Community ConnectionsTIP FF41487</t>
  </si>
  <si>
    <t>Federal CityA-CRA FFAug-13</t>
  </si>
  <si>
    <t>Federal CityA-CRA FF41487</t>
  </si>
  <si>
    <t>Federal CityAll CombinedAug-13</t>
  </si>
  <si>
    <t>Federal CityAll Combined41487</t>
  </si>
  <si>
    <t>First Home CareAll CombinedAug-13</t>
  </si>
  <si>
    <t>First Home CareAll Combined41487</t>
  </si>
  <si>
    <t>First Home CareFFT FFAug-13</t>
  </si>
  <si>
    <t>First Home CareFFT FF41487</t>
  </si>
  <si>
    <t>First Home CareTF-CBT FFAug-13</t>
  </si>
  <si>
    <t>First Home CareTF-CBT FF41487</t>
  </si>
  <si>
    <t>First Home CareTIP FFAug-13</t>
  </si>
  <si>
    <t>First Home CareTIP FF41487</t>
  </si>
  <si>
    <t>FPSAll CombinedAug-13</t>
  </si>
  <si>
    <t>FPSAll Combined41487</t>
  </si>
  <si>
    <t>FPSTIP FFAug-13</t>
  </si>
  <si>
    <t>FPSTIP FF41487</t>
  </si>
  <si>
    <t>HillcrestA-CRA FFAug-13</t>
  </si>
  <si>
    <t>HillcrestA-CRA FF41487</t>
  </si>
  <si>
    <t>HillcrestAll CombinedAug-13</t>
  </si>
  <si>
    <t>HillcrestAll Combined41487</t>
  </si>
  <si>
    <t>HillcrestCPP-FV FFAug-13</t>
  </si>
  <si>
    <t>HillcrestCPP-FV FF41487</t>
  </si>
  <si>
    <t>HillcrestFFT FFAug-13</t>
  </si>
  <si>
    <t>HillcrestFFT FF41487</t>
  </si>
  <si>
    <t>HillcrestTF-CBT FFAug-13</t>
  </si>
  <si>
    <t>HillcrestTF-CBT FF41487</t>
  </si>
  <si>
    <t>LAYCA-CRA FFAug-13</t>
  </si>
  <si>
    <t>LAYCA-CRA FF41487</t>
  </si>
  <si>
    <t>LAYCAll CombinedAug-13</t>
  </si>
  <si>
    <t>LAYCAll Combined41487</t>
  </si>
  <si>
    <t>LAYCCPP-FV FFAug-13</t>
  </si>
  <si>
    <t>LAYCCPP-FV FF41487</t>
  </si>
  <si>
    <t>LESAll CombinedAug-13</t>
  </si>
  <si>
    <t>LESAll Combined41487</t>
  </si>
  <si>
    <t>LESTIP FFAug-13</t>
  </si>
  <si>
    <t>LESTIP FF41487</t>
  </si>
  <si>
    <t>Marys Center All FFAug-13</t>
  </si>
  <si>
    <t>Marys Center All FF41487</t>
  </si>
  <si>
    <t>Marys CenterPCIT FFAug-13</t>
  </si>
  <si>
    <t>Marys CenterPCIT FF41487</t>
  </si>
  <si>
    <t>MBI HSAll CombinedAug-13</t>
  </si>
  <si>
    <t>MBI HSAll Combined41487</t>
  </si>
  <si>
    <t>MBI HSTIP FFAug-13</t>
  </si>
  <si>
    <t>MBI HSTIP FF41487</t>
  </si>
  <si>
    <t>MD Family ResourcesAll CombinedAug-13</t>
  </si>
  <si>
    <t>MD Family ResourcesAll Combined41487</t>
  </si>
  <si>
    <t>MD Family ResourcesTF-CBT FFAug-13</t>
  </si>
  <si>
    <t>MD Family ResourcesTF-CBT FF41487</t>
  </si>
  <si>
    <t>PASSAll CombinedAug-13</t>
  </si>
  <si>
    <t>PASSAll Combined41487</t>
  </si>
  <si>
    <t>PASSFFT FFAug-13</t>
  </si>
  <si>
    <t>PASSFFT FF41487</t>
  </si>
  <si>
    <t>PASSTIP FFAug-13</t>
  </si>
  <si>
    <t>PASSTIP FF41487</t>
  </si>
  <si>
    <t>PIECEAll FFAug-13</t>
  </si>
  <si>
    <t>PIECEAll FF41487</t>
  </si>
  <si>
    <t>PIECECPP-FV FFAug-13</t>
  </si>
  <si>
    <t>PIECECPP-FV FF41487</t>
  </si>
  <si>
    <t>PIECEPCIT FFAug-13</t>
  </si>
  <si>
    <t>PIECEPCIT FF41487</t>
  </si>
  <si>
    <t>RiversideA-CRA FFAug-13</t>
  </si>
  <si>
    <t>RiversideA-CRA FF41487</t>
  </si>
  <si>
    <t>RiversideAll CombinedAug-13</t>
  </si>
  <si>
    <t>RiversideAll Combined41487</t>
  </si>
  <si>
    <t>TFCCAll CombinedAug-13</t>
  </si>
  <si>
    <t>TFCCAll Combined41487</t>
  </si>
  <si>
    <t>TFCCTIP FFAug-13</t>
  </si>
  <si>
    <t>TFCCTIP FF41487</t>
  </si>
  <si>
    <t>UniversalAll CombinedAug-13</t>
  </si>
  <si>
    <t>UniversalAll Combined41487</t>
  </si>
  <si>
    <t>UniversalCPP-FV FFAug-13</t>
  </si>
  <si>
    <t>UniversalCPP-FV FF41487</t>
  </si>
  <si>
    <t>UniversalTF-CBT FFAug-13</t>
  </si>
  <si>
    <t>UniversalTF-CBT FF41487</t>
  </si>
  <si>
    <t>UniversalTIP FFAug-13</t>
  </si>
  <si>
    <t>UniversalTIP FF41487</t>
  </si>
  <si>
    <t>Youth VillagesAll CombinedAug-13</t>
  </si>
  <si>
    <t>Youth VillagesAll Combined41487</t>
  </si>
  <si>
    <t>Youth VillagesMST FFAug-13</t>
  </si>
  <si>
    <t>Youth VillagesMST FF41487</t>
  </si>
  <si>
    <t>Youth VillagesMST-PSB FFAug-13</t>
  </si>
  <si>
    <t>Youth VillagesMST-PSB FF41487</t>
  </si>
  <si>
    <t>Adoptions TogetherCPP-FV FFAug-13</t>
  </si>
  <si>
    <t>Adoptions TogetherCPP-FV FF41487</t>
  </si>
  <si>
    <t>All A-CRA ProvidersA-CRA CombinedAug-13</t>
  </si>
  <si>
    <t>All A-CRA ProvidersA-CRA Combined41487</t>
  </si>
  <si>
    <t>All FFT ProvidersFFT CombinedAug-13</t>
  </si>
  <si>
    <t>All FFT ProvidersFFT Combined41487</t>
  </si>
  <si>
    <t>All MST ProvidersMST CombinedAug-13</t>
  </si>
  <si>
    <t>All MST ProvidersMST Combined41487</t>
  </si>
  <si>
    <t>All MST-PSB ProvidersMST-PSB CombinedAug-13</t>
  </si>
  <si>
    <t>All MST-PSB ProvidersMST-PSB Combined41487</t>
  </si>
  <si>
    <t>All TF-CBT ProvidersTF-CBT CombinedAug-13</t>
  </si>
  <si>
    <t>All TF-CBT ProvidersTF-CBT Combined41487</t>
  </si>
  <si>
    <t>All TIP ProvidersTIP CombinedAug-13</t>
  </si>
  <si>
    <t>All TIP ProvidersTIP Combined41487</t>
  </si>
  <si>
    <t>Community ConnectionsAll FFAug-13</t>
  </si>
  <si>
    <t>Community ConnectionsAll FF41487</t>
  </si>
  <si>
    <t>Community ConnectionsFFT CombinedAug-13</t>
  </si>
  <si>
    <t>Community ConnectionsFFT Combined41487</t>
  </si>
  <si>
    <t>Community ConnectionsTF-CBT CombinedAug-13</t>
  </si>
  <si>
    <t>Community ConnectionsTF-CBT Combined41487</t>
  </si>
  <si>
    <t>Community ConnectionsTIP CombinedAug-13</t>
  </si>
  <si>
    <t>Community ConnectionsTIP Combined41487</t>
  </si>
  <si>
    <t>Federal CityA-CRA CombinedAug-13</t>
  </si>
  <si>
    <t>Federal CityA-CRA Combined41487</t>
  </si>
  <si>
    <t>Federal CityAll FFAug-13</t>
  </si>
  <si>
    <t>Federal CityAll FF41487</t>
  </si>
  <si>
    <t>First Home CareAll FFAug-13</t>
  </si>
  <si>
    <t>First Home CareAll FF41487</t>
  </si>
  <si>
    <t>First Home CareFFT CombinedAug-13</t>
  </si>
  <si>
    <t>First Home CareFFT Combined41487</t>
  </si>
  <si>
    <t>First Home CareTF-CBT CombinedAug-13</t>
  </si>
  <si>
    <t>First Home CareTF-CBT Combined41487</t>
  </si>
  <si>
    <t>First Home CareTIP CombinedAug-13</t>
  </si>
  <si>
    <t>First Home CareTIP Combined41487</t>
  </si>
  <si>
    <t>FPSAll FFAug-13</t>
  </si>
  <si>
    <t>FPSAll FF41487</t>
  </si>
  <si>
    <t>FPSTIP CombinedAug-13</t>
  </si>
  <si>
    <t>FPSTIP Combined41487</t>
  </si>
  <si>
    <t>LESAll FFAug-13</t>
  </si>
  <si>
    <t>LESAll FF41487</t>
  </si>
  <si>
    <t>LESTIP CombinedAug-13</t>
  </si>
  <si>
    <t>LESTIP Combined41487</t>
  </si>
  <si>
    <t>MBI HSAll FFAug-13</t>
  </si>
  <si>
    <t>MBI HSAll FF41487</t>
  </si>
  <si>
    <t>MBI HSTIP CombinedAug-13</t>
  </si>
  <si>
    <t>MBI HSTIP Combined41487</t>
  </si>
  <si>
    <t>MD Family ResourcesAll FFAug-13</t>
  </si>
  <si>
    <t>MD Family ResourcesAll FF41487</t>
  </si>
  <si>
    <t>MD Family ResourcesTF-CBT CombinedAug-13</t>
  </si>
  <si>
    <t>MD Family ResourcesTF-CBT Combined41487</t>
  </si>
  <si>
    <t>PASSAll FFAug-13</t>
  </si>
  <si>
    <t>PASSAll FF41487</t>
  </si>
  <si>
    <t>PASSFFT CombinedAug-13</t>
  </si>
  <si>
    <t>PASSFFT Combined41487</t>
  </si>
  <si>
    <t>PASSTIP CombinedAug-13</t>
  </si>
  <si>
    <t>PASSTIP Combined41487</t>
  </si>
  <si>
    <t>RiversideA-CRA CombinedAug-13</t>
  </si>
  <si>
    <t>RiversideA-CRA Combined41487</t>
  </si>
  <si>
    <t>RiversideAll FFAug-13</t>
  </si>
  <si>
    <t>RiversideAll FF41487</t>
  </si>
  <si>
    <t>TFCCAll FFAug-13</t>
  </si>
  <si>
    <t>TFCCAll FF41487</t>
  </si>
  <si>
    <t>TFCCTIP CombinedAug-13</t>
  </si>
  <si>
    <t>TFCCTIP Combined41487</t>
  </si>
  <si>
    <t>Youth VillagesAll FFAug-13</t>
  </si>
  <si>
    <t>Youth VillagesAll FF41487</t>
  </si>
  <si>
    <t>Youth VillagesMST CombinedAug-13</t>
  </si>
  <si>
    <t>Youth VillagesMST Combined41487</t>
  </si>
  <si>
    <t>Youth VillagesMST-PSB CombinedAug-13</t>
  </si>
  <si>
    <t>Youth VillagesMST-PSB Combined41487</t>
  </si>
  <si>
    <t>HillcrestA-CRA CombinedAug-13</t>
  </si>
  <si>
    <t>HillcrestA-CRA Combined41487</t>
  </si>
  <si>
    <t>HillcrestAll FFAug-13</t>
  </si>
  <si>
    <t>HillcrestAll FF41487</t>
  </si>
  <si>
    <t>HillcrestCPP-FV CombinedAug-13</t>
  </si>
  <si>
    <t>HillcrestCPP-FV Combined41487</t>
  </si>
  <si>
    <t>HillcrestFFT CombinedAug-13</t>
  </si>
  <si>
    <t>HillcrestFFT Combined41487</t>
  </si>
  <si>
    <t>HillcrestTF-CBT CombinedAug-13</t>
  </si>
  <si>
    <t>HillcrestTF-CBT Combined41487</t>
  </si>
  <si>
    <t>LAYCA-CRA CombinedAug-13</t>
  </si>
  <si>
    <t>LAYCA-CRA Combined41487</t>
  </si>
  <si>
    <t>LAYCCPP-FV CombinedAug-13</t>
  </si>
  <si>
    <t>LAYCCPP-FV Combined41487</t>
  </si>
  <si>
    <t>LAYCAll FFAug-13</t>
  </si>
  <si>
    <t>LAYCAll FF41487</t>
  </si>
  <si>
    <t>UniversalAll FFAug-13</t>
  </si>
  <si>
    <t>UniversalAll FF41487</t>
  </si>
  <si>
    <t>UniversalCPP-FV CombinedAug-13</t>
  </si>
  <si>
    <t>UniversalCPP-FV Combined41487</t>
  </si>
  <si>
    <t>UniversalTF-CBT CombinedAug-13</t>
  </si>
  <si>
    <t>UniversalTF-CBT Combined41487</t>
  </si>
  <si>
    <t>UniversalTIP CombinedAug-13</t>
  </si>
  <si>
    <t>UniversalTIP Combined41487</t>
  </si>
  <si>
    <t>Adoptions TogetherAll CombinedSep-13</t>
  </si>
  <si>
    <t>Adoptions TogetherAll Combined41518</t>
  </si>
  <si>
    <t>Adoptions TogetherCPP-FV CombinedSep-13</t>
  </si>
  <si>
    <t>Adoptions TogetherCPP-FV Combined41518</t>
  </si>
  <si>
    <t>All A-CRA ProvidersA-CRA FFSep-13</t>
  </si>
  <si>
    <t>All A-CRA ProvidersA-CRA FF41518</t>
  </si>
  <si>
    <t>All CPP-FV ProvidersCPP-FV FFSep-13</t>
  </si>
  <si>
    <t>All CPP-FV ProvidersCPP-FV FF41518</t>
  </si>
  <si>
    <t>All FFT ProvidersFFT FFSep-13</t>
  </si>
  <si>
    <t>All FFT ProvidersFFT FF41518</t>
  </si>
  <si>
    <t>All MST ProvidersMST FFSep-13</t>
  </si>
  <si>
    <t>All MST ProvidersMST FF41518</t>
  </si>
  <si>
    <t>All MST-PSB ProvidersMST-PSB FFSep-13</t>
  </si>
  <si>
    <t>All MST-PSB ProvidersMST-PSB FF41518</t>
  </si>
  <si>
    <t>All PCIT ProvidersPCIT FFSep-13</t>
  </si>
  <si>
    <t>All PCIT ProvidersPCIT FF41518</t>
  </si>
  <si>
    <t>All TF-CBT ProvidersTF-CBT FFSep-13</t>
  </si>
  <si>
    <t>All TF-CBT ProvidersTF-CBT FF41518</t>
  </si>
  <si>
    <t>All TIP ProvidersTIP FFSep-13</t>
  </si>
  <si>
    <t>All TIP ProvidersTIP FF41518</t>
  </si>
  <si>
    <t>AllAll CombinedSep-13</t>
  </si>
  <si>
    <t>AllAll Combined41518</t>
  </si>
  <si>
    <t>Community ConnectionsAll CombinedSep-13</t>
  </si>
  <si>
    <t>Community ConnectionsAll Combined41518</t>
  </si>
  <si>
    <t>Community ConnectionsFFT FFSep-13</t>
  </si>
  <si>
    <t>Community ConnectionsFFT FF41518</t>
  </si>
  <si>
    <t>Community ConnectionsTF-CBT FFSep-13</t>
  </si>
  <si>
    <t>Community ConnectionsTF-CBT FF41518</t>
  </si>
  <si>
    <t>Community ConnectionsTIP FFSep-13</t>
  </si>
  <si>
    <t>Community ConnectionsTIP FF41518</t>
  </si>
  <si>
    <t>Federal CityA-CRA FFSep-13</t>
  </si>
  <si>
    <t>Federal CityA-CRA FF41518</t>
  </si>
  <si>
    <t>Federal CityAll CombinedSep-13</t>
  </si>
  <si>
    <t>Federal CityAll Combined41518</t>
  </si>
  <si>
    <t>First Home CareAll CombinedSep-13</t>
  </si>
  <si>
    <t>First Home CareAll Combined41518</t>
  </si>
  <si>
    <t>First Home CareFFT FFSep-13</t>
  </si>
  <si>
    <t>First Home CareFFT FF41518</t>
  </si>
  <si>
    <t>First Home CareTF-CBT FFSep-13</t>
  </si>
  <si>
    <t>First Home CareTF-CBT FF41518</t>
  </si>
  <si>
    <t>First Home CareTIP FFSep-13</t>
  </si>
  <si>
    <t>First Home CareTIP FF41518</t>
  </si>
  <si>
    <t>FPSAll CombinedSep-13</t>
  </si>
  <si>
    <t>FPSAll Combined41518</t>
  </si>
  <si>
    <t>FPSTIP FFSep-13</t>
  </si>
  <si>
    <t>FPSTIP FF41518</t>
  </si>
  <si>
    <t>HillcrestA-CRA FFSep-13</t>
  </si>
  <si>
    <t>HillcrestA-CRA FF41518</t>
  </si>
  <si>
    <t>HillcrestAll CombinedSep-13</t>
  </si>
  <si>
    <t>HillcrestAll Combined41518</t>
  </si>
  <si>
    <t>HillcrestCPP-FV FFSep-13</t>
  </si>
  <si>
    <t>HillcrestCPP-FV FF41518</t>
  </si>
  <si>
    <t>HillcrestFFT FFSep-13</t>
  </si>
  <si>
    <t>HillcrestFFT FF41518</t>
  </si>
  <si>
    <t>HillcrestTF-CBT FFSep-13</t>
  </si>
  <si>
    <t>HillcrestTF-CBT FF41518</t>
  </si>
  <si>
    <t>LAYCA-CRA FFSep-13</t>
  </si>
  <si>
    <t>LAYCA-CRA FF41518</t>
  </si>
  <si>
    <t>LAYCAll CombinedSep-13</t>
  </si>
  <si>
    <t>LAYCAll Combined41518</t>
  </si>
  <si>
    <t>LAYCCPP-FV FFSep-13</t>
  </si>
  <si>
    <t>LAYCCPP-FV FF41518</t>
  </si>
  <si>
    <t>LESAll CombinedSep-13</t>
  </si>
  <si>
    <t>LESAll Combined41518</t>
  </si>
  <si>
    <t>LESTIP FFSep-13</t>
  </si>
  <si>
    <t>LESTIP FF41518</t>
  </si>
  <si>
    <t>Marys Center All FFSep-13</t>
  </si>
  <si>
    <t>Marys Center All FF41518</t>
  </si>
  <si>
    <t>Marys CenterPCIT FFSep-13</t>
  </si>
  <si>
    <t>Marys CenterPCIT FF41518</t>
  </si>
  <si>
    <t>MBI HSAll CombinedSep-13</t>
  </si>
  <si>
    <t>MBI HSAll Combined41518</t>
  </si>
  <si>
    <t>MBI HSTIP FFSep-13</t>
  </si>
  <si>
    <t>MBI HSTIP FF41518</t>
  </si>
  <si>
    <t>MD Family ResourcesAll CombinedSep-13</t>
  </si>
  <si>
    <t>MD Family ResourcesAll Combined41518</t>
  </si>
  <si>
    <t>MD Family ResourcesTF-CBT FFSep-13</t>
  </si>
  <si>
    <t>MD Family ResourcesTF-CBT FF41518</t>
  </si>
  <si>
    <t>PASSAll CombinedSep-13</t>
  </si>
  <si>
    <t>PASSAll Combined41518</t>
  </si>
  <si>
    <t>PASSFFT FFSep-13</t>
  </si>
  <si>
    <t>PASSFFT FF41518</t>
  </si>
  <si>
    <t>PASSTIP FFSep-13</t>
  </si>
  <si>
    <t>PASSTIP FF41518</t>
  </si>
  <si>
    <t>PIECEAll FFSep-13</t>
  </si>
  <si>
    <t>PIECEAll FF41518</t>
  </si>
  <si>
    <t>PIECECPP-FV FFSep-13</t>
  </si>
  <si>
    <t>PIECECPP-FV FF41518</t>
  </si>
  <si>
    <t>PIECEPCIT FFSep-13</t>
  </si>
  <si>
    <t>PIECEPCIT FF41518</t>
  </si>
  <si>
    <t>RiversideA-CRA FFSep-13</t>
  </si>
  <si>
    <t>RiversideA-CRA FF41518</t>
  </si>
  <si>
    <t>RiversideAll CombinedSep-13</t>
  </si>
  <si>
    <t>RiversideAll Combined41518</t>
  </si>
  <si>
    <t>TFCCAll CombinedSep-13</t>
  </si>
  <si>
    <t>TFCCAll Combined41518</t>
  </si>
  <si>
    <t>TFCCTIP FFSep-13</t>
  </si>
  <si>
    <t>TFCCTIP FF41518</t>
  </si>
  <si>
    <t>UniversalAll CombinedSep-13</t>
  </si>
  <si>
    <t>UniversalAll Combined41518</t>
  </si>
  <si>
    <t>UniversalCPP-FV FFSep-13</t>
  </si>
  <si>
    <t>UniversalCPP-FV FF41518</t>
  </si>
  <si>
    <t>UniversalTF-CBT FFSep-13</t>
  </si>
  <si>
    <t>UniversalTF-CBT FF41518</t>
  </si>
  <si>
    <t>UniversalTIP FFSep-13</t>
  </si>
  <si>
    <t>UniversalTIP FF41518</t>
  </si>
  <si>
    <t>Youth VillagesAll CombinedSep-13</t>
  </si>
  <si>
    <t>Youth VillagesAll Combined41518</t>
  </si>
  <si>
    <t>Youth VillagesMST FFSep-13</t>
  </si>
  <si>
    <t>Youth VillagesMST FF41518</t>
  </si>
  <si>
    <t>Youth VillagesMST-PSB FFSep-13</t>
  </si>
  <si>
    <t>Youth VillagesMST-PSB FF41518</t>
  </si>
  <si>
    <t>Adoptions TogetherCPP-FV FFSep-13</t>
  </si>
  <si>
    <t>Adoptions TogetherCPP-FV FF41518</t>
  </si>
  <si>
    <t>All A-CRA ProvidersA-CRA CombinedSep-13</t>
  </si>
  <si>
    <t>All A-CRA ProvidersA-CRA Combined41518</t>
  </si>
  <si>
    <t>All FFT ProvidersFFT CombinedSep-13</t>
  </si>
  <si>
    <t>All FFT ProvidersFFT Combined41518</t>
  </si>
  <si>
    <t>All MST ProvidersMST CombinedSep-13</t>
  </si>
  <si>
    <t>All MST ProvidersMST Combined41518</t>
  </si>
  <si>
    <t>All MST-PSB ProvidersMST-PSB CombinedSep-13</t>
  </si>
  <si>
    <t>All MST-PSB ProvidersMST-PSB Combined41518</t>
  </si>
  <si>
    <t>All TF-CBT ProvidersTF-CBT CombinedSep-13</t>
  </si>
  <si>
    <t>All TF-CBT ProvidersTF-CBT Combined41518</t>
  </si>
  <si>
    <t>All TIP ProvidersTIP CombinedSep-13</t>
  </si>
  <si>
    <t>All TIP ProvidersTIP Combined41518</t>
  </si>
  <si>
    <t>Community ConnectionsAll FFSep-13</t>
  </si>
  <si>
    <t>Community ConnectionsAll FF41518</t>
  </si>
  <si>
    <t>Community ConnectionsFFT CombinedSep-13</t>
  </si>
  <si>
    <t>Community ConnectionsFFT Combined41518</t>
  </si>
  <si>
    <t>Community ConnectionsTF-CBT CombinedSep-13</t>
  </si>
  <si>
    <t>Community ConnectionsTF-CBT Combined41518</t>
  </si>
  <si>
    <t>Community ConnectionsTIP CombinedSep-13</t>
  </si>
  <si>
    <t>Community ConnectionsTIP Combined41518</t>
  </si>
  <si>
    <t>Federal CityA-CRA CombinedSep-13</t>
  </si>
  <si>
    <t>Federal CityA-CRA Combined41518</t>
  </si>
  <si>
    <t>Federal CityAll FFSep-13</t>
  </si>
  <si>
    <t>Federal CityAll FF41518</t>
  </si>
  <si>
    <t>First Home CareAll FFSep-13</t>
  </si>
  <si>
    <t>First Home CareAll FF41518</t>
  </si>
  <si>
    <t>First Home CareFFT CombinedSep-13</t>
  </si>
  <si>
    <t>First Home CareFFT Combined41518</t>
  </si>
  <si>
    <t>First Home CareTF-CBT CombinedSep-13</t>
  </si>
  <si>
    <t>First Home CareTF-CBT Combined41518</t>
  </si>
  <si>
    <t>First Home CareTIP CombinedSep-13</t>
  </si>
  <si>
    <t>First Home CareTIP Combined41518</t>
  </si>
  <si>
    <t>FPSAll FFSep-13</t>
  </si>
  <si>
    <t>FPSAll FF41518</t>
  </si>
  <si>
    <t>FPSTIP CombinedSep-13</t>
  </si>
  <si>
    <t>FPSTIP Combined41518</t>
  </si>
  <si>
    <t>LESAll FFSep-13</t>
  </si>
  <si>
    <t>LESAll FF41518</t>
  </si>
  <si>
    <t>LESTIP CombinedSep-13</t>
  </si>
  <si>
    <t>LESTIP Combined41518</t>
  </si>
  <si>
    <t>MBI HSAll FFSep-13</t>
  </si>
  <si>
    <t>MBI HSAll FF41518</t>
  </si>
  <si>
    <t>MBI HSTIP CombinedSep-13</t>
  </si>
  <si>
    <t>MBI HSTIP Combined41518</t>
  </si>
  <si>
    <t>MD Family ResourcesAll FFSep-13</t>
  </si>
  <si>
    <t>MD Family ResourcesAll FF41518</t>
  </si>
  <si>
    <t>MD Family ResourcesTF-CBT CombinedSep-13</t>
  </si>
  <si>
    <t>MD Family ResourcesTF-CBT Combined41518</t>
  </si>
  <si>
    <t>PASSAll FFSep-13</t>
  </si>
  <si>
    <t>PASSAll FF41518</t>
  </si>
  <si>
    <t>PASSFFT CombinedSep-13</t>
  </si>
  <si>
    <t>PASSFFT Combined41518</t>
  </si>
  <si>
    <t>PASSTIP CombinedSep-13</t>
  </si>
  <si>
    <t>PASSTIP Combined41518</t>
  </si>
  <si>
    <t>RiversideA-CRA CombinedSep-13</t>
  </si>
  <si>
    <t>RiversideA-CRA Combined41518</t>
  </si>
  <si>
    <t>RiversideAll FFSep-13</t>
  </si>
  <si>
    <t>RiversideAll FF41518</t>
  </si>
  <si>
    <t>TFCCAll FFSep-13</t>
  </si>
  <si>
    <t>TFCCAll FF41518</t>
  </si>
  <si>
    <t>TFCCTIP CombinedSep-13</t>
  </si>
  <si>
    <t>TFCCTIP Combined41518</t>
  </si>
  <si>
    <t>Youth VillagesAll FFSep-13</t>
  </si>
  <si>
    <t>Youth VillagesAll FF41518</t>
  </si>
  <si>
    <t>Youth VillagesMST CombinedSep-13</t>
  </si>
  <si>
    <t>Youth VillagesMST Combined41518</t>
  </si>
  <si>
    <t>Youth VillagesMST-PSB CombinedSep-13</t>
  </si>
  <si>
    <t>Youth VillagesMST-PSB Combined41518</t>
  </si>
  <si>
    <t>HillcrestA-CRA CombinedSep-13</t>
  </si>
  <si>
    <t>HillcrestA-CRA Combined41518</t>
  </si>
  <si>
    <t>HillcrestAll FFSep-13</t>
  </si>
  <si>
    <t>HillcrestAll FF41518</t>
  </si>
  <si>
    <t>HillcrestCPP-FV CombinedSep-13</t>
  </si>
  <si>
    <t>HillcrestCPP-FV Combined41518</t>
  </si>
  <si>
    <t>HillcrestFFT CombinedSep-13</t>
  </si>
  <si>
    <t>HillcrestFFT Combined41518</t>
  </si>
  <si>
    <t>HillcrestTF-CBT CombinedSep-13</t>
  </si>
  <si>
    <t>HillcrestTF-CBT Combined41518</t>
  </si>
  <si>
    <t>LAYCA-CRA CombinedSep-13</t>
  </si>
  <si>
    <t>LAYCA-CRA Combined41518</t>
  </si>
  <si>
    <t>LAYCCPP-FV CombinedSep-13</t>
  </si>
  <si>
    <t>LAYCCPP-FV Combined41518</t>
  </si>
  <si>
    <t>LAYCAll FFSep-13</t>
  </si>
  <si>
    <t>LAYCAll FF41518</t>
  </si>
  <si>
    <t>UniversalAll FFSep-13</t>
  </si>
  <si>
    <t>UniversalAll FF41518</t>
  </si>
  <si>
    <t>UniversalCPP-FV CombinedSep-13</t>
  </si>
  <si>
    <t>UniversalCPP-FV Combined41518</t>
  </si>
  <si>
    <t>UniversalTF-CBT CombinedSep-13</t>
  </si>
  <si>
    <t>UniversalTF-CBT Combined41518</t>
  </si>
  <si>
    <t>UniversalTIP CombinedSep-13</t>
  </si>
  <si>
    <t>UniversalTIP Combined41518</t>
  </si>
  <si>
    <t>Adoptions TogetherAll CombinedOct-13</t>
  </si>
  <si>
    <t>Adoptions TogetherAll Combined41548</t>
  </si>
  <si>
    <t>Adoptions TogetherCPP-FV CombinedOct-13</t>
  </si>
  <si>
    <t>Adoptions TogetherCPP-FV Combined41548</t>
  </si>
  <si>
    <t>All A-CRA ProvidersA-CRA FFOct-13</t>
  </si>
  <si>
    <t>All A-CRA ProvidersA-CRA FF41548</t>
  </si>
  <si>
    <t>All CPP-FV ProvidersCPP-FV FFOct-13</t>
  </si>
  <si>
    <t>All CPP-FV ProvidersCPP-FV FF41548</t>
  </si>
  <si>
    <t>All FFT ProvidersFFT FFOct-13</t>
  </si>
  <si>
    <t>All FFT ProvidersFFT FF41548</t>
  </si>
  <si>
    <t>All MST ProvidersMST FFOct-13</t>
  </si>
  <si>
    <t>All MST ProvidersMST FF41548</t>
  </si>
  <si>
    <t>All MST-PSB ProvidersMST-PSB FFOct-13</t>
  </si>
  <si>
    <t>All MST-PSB ProvidersMST-PSB FF41548</t>
  </si>
  <si>
    <t>All PCIT ProvidersPCIT FFOct-13</t>
  </si>
  <si>
    <t>All PCIT ProvidersPCIT FF41548</t>
  </si>
  <si>
    <t>All TF-CBT ProvidersTF-CBT FFOct-13</t>
  </si>
  <si>
    <t>All TF-CBT ProvidersTF-CBT FF41548</t>
  </si>
  <si>
    <t>All TIP ProvidersTIP FFOct-13</t>
  </si>
  <si>
    <t>All TIP ProvidersTIP FF41548</t>
  </si>
  <si>
    <t>AllAll CombinedOct-13</t>
  </si>
  <si>
    <t>AllAll Combined41548</t>
  </si>
  <si>
    <t>Community ConnectionsAll CombinedOct-13</t>
  </si>
  <si>
    <t>Community ConnectionsAll Combined41548</t>
  </si>
  <si>
    <t>Community ConnectionsFFT FFOct-13</t>
  </si>
  <si>
    <t>Community ConnectionsFFT FF41548</t>
  </si>
  <si>
    <t>Community ConnectionsTF-CBT FFOct-13</t>
  </si>
  <si>
    <t>Community ConnectionsTF-CBT FF41548</t>
  </si>
  <si>
    <t>Community ConnectionsTIP FFOct-13</t>
  </si>
  <si>
    <t>Community ConnectionsTIP FF41548</t>
  </si>
  <si>
    <t>Federal CityA-CRA FFOct-13</t>
  </si>
  <si>
    <t>Federal CityA-CRA FF41548</t>
  </si>
  <si>
    <t>Federal CityAll CombinedOct-13</t>
  </si>
  <si>
    <t>Federal CityAll Combined41548</t>
  </si>
  <si>
    <t>First Home CareAll CombinedOct-13</t>
  </si>
  <si>
    <t>First Home CareAll Combined41548</t>
  </si>
  <si>
    <t>First Home CareFFT FFOct-13</t>
  </si>
  <si>
    <t>First Home CareFFT FF41548</t>
  </si>
  <si>
    <t>First Home CareTF-CBT FFOct-13</t>
  </si>
  <si>
    <t>First Home CareTF-CBT FF41548</t>
  </si>
  <si>
    <t>First Home CareTIP FFOct-13</t>
  </si>
  <si>
    <t>First Home CareTIP FF41548</t>
  </si>
  <si>
    <t>FPSAll CombinedOct-13</t>
  </si>
  <si>
    <t>FPSAll Combined41548</t>
  </si>
  <si>
    <t>FPSTIP FFOct-13</t>
  </si>
  <si>
    <t>FPSTIP FF41548</t>
  </si>
  <si>
    <t>HillcrestA-CRA FFOct-13</t>
  </si>
  <si>
    <t>HillcrestA-CRA FF41548</t>
  </si>
  <si>
    <t>HillcrestAll CombinedOct-13</t>
  </si>
  <si>
    <t>HillcrestAll Combined41548</t>
  </si>
  <si>
    <t>HillcrestCPP-FV FFOct-13</t>
  </si>
  <si>
    <t>HillcrestCPP-FV FF41548</t>
  </si>
  <si>
    <t>HillcrestFFT FFOct-13</t>
  </si>
  <si>
    <t>HillcrestFFT FF41548</t>
  </si>
  <si>
    <t>HillcrestTF-CBT FFOct-13</t>
  </si>
  <si>
    <t>HillcrestTF-CBT FF41548</t>
  </si>
  <si>
    <t>LAYCA-CRA FFOct-13</t>
  </si>
  <si>
    <t>LAYCA-CRA FF41548</t>
  </si>
  <si>
    <t>LAYCAll CombinedOct-13</t>
  </si>
  <si>
    <t>LAYCAll Combined41548</t>
  </si>
  <si>
    <t>LAYCCPP-FV FFOct-13</t>
  </si>
  <si>
    <t>LAYCCPP-FV FF41548</t>
  </si>
  <si>
    <t>LESAll CombinedOct-13</t>
  </si>
  <si>
    <t>LESAll Combined41548</t>
  </si>
  <si>
    <t>LESTIP FFOct-13</t>
  </si>
  <si>
    <t>LESTIP FF41548</t>
  </si>
  <si>
    <t>Marys Center All FFOct-13</t>
  </si>
  <si>
    <t>Marys Center All FF41548</t>
  </si>
  <si>
    <t>Marys CenterPCIT FFOct-13</t>
  </si>
  <si>
    <t>Marys CenterPCIT FF41548</t>
  </si>
  <si>
    <t>MBI HSAll CombinedOct-13</t>
  </si>
  <si>
    <t>MBI HSAll Combined41548</t>
  </si>
  <si>
    <t>MBI HSTIP FFOct-13</t>
  </si>
  <si>
    <t>MBI HSTIP FF41548</t>
  </si>
  <si>
    <t>MD Family ResourcesAll CombinedOct-13</t>
  </si>
  <si>
    <t>MD Family ResourcesAll Combined41548</t>
  </si>
  <si>
    <t>MD Family ResourcesTF-CBT FFOct-13</t>
  </si>
  <si>
    <t>MD Family ResourcesTF-CBT FF41548</t>
  </si>
  <si>
    <t>PASSAll CombinedOct-13</t>
  </si>
  <si>
    <t>PASSAll Combined41548</t>
  </si>
  <si>
    <t>PASSFFT FFOct-13</t>
  </si>
  <si>
    <t>PASSFFT FF41548</t>
  </si>
  <si>
    <t>PASSTIP FFOct-13</t>
  </si>
  <si>
    <t>PASSTIP FF41548</t>
  </si>
  <si>
    <t>PIECEAll FFOct-13</t>
  </si>
  <si>
    <t>PIECEAll FF41548</t>
  </si>
  <si>
    <t>PIECECPP-FV FFOct-13</t>
  </si>
  <si>
    <t>PIECECPP-FV FF41548</t>
  </si>
  <si>
    <t>PIECEPCIT FFOct-13</t>
  </si>
  <si>
    <t>PIECEPCIT FF41548</t>
  </si>
  <si>
    <t>RiversideA-CRA FFOct-13</t>
  </si>
  <si>
    <t>RiversideA-CRA FF41548</t>
  </si>
  <si>
    <t>RiversideAll CombinedOct-13</t>
  </si>
  <si>
    <t>RiversideAll Combined41548</t>
  </si>
  <si>
    <t>TFCCAll CombinedOct-13</t>
  </si>
  <si>
    <t>TFCCAll Combined41548</t>
  </si>
  <si>
    <t>TFCCTIP FFOct-13</t>
  </si>
  <si>
    <t>TFCCTIP FF41548</t>
  </si>
  <si>
    <t>UniversalAll CombinedOct-13</t>
  </si>
  <si>
    <t>UniversalAll Combined41548</t>
  </si>
  <si>
    <t>UniversalCPP-FV FFOct-13</t>
  </si>
  <si>
    <t>UniversalCPP-FV FF41548</t>
  </si>
  <si>
    <t>UniversalTF-CBT FFOct-13</t>
  </si>
  <si>
    <t>UniversalTF-CBT FF41548</t>
  </si>
  <si>
    <t>UniversalTIP FFOct-13</t>
  </si>
  <si>
    <t>UniversalTIP FF41548</t>
  </si>
  <si>
    <t>Youth VillagesAll CombinedOct-13</t>
  </si>
  <si>
    <t>Youth VillagesAll Combined41548</t>
  </si>
  <si>
    <t>Youth VillagesMST FFOct-13</t>
  </si>
  <si>
    <t>Youth VillagesMST FF41548</t>
  </si>
  <si>
    <t>Youth VillagesMST-PSB FFOct-13</t>
  </si>
  <si>
    <t>Youth VillagesMST-PSB FF41548</t>
  </si>
  <si>
    <t>Adoptions TogetherCPP-FV FFOct-13</t>
  </si>
  <si>
    <t>Adoptions TogetherCPP-FV FF41548</t>
  </si>
  <si>
    <t>All A-CRA ProvidersA-CRA CombinedOct-13</t>
  </si>
  <si>
    <t>All A-CRA ProvidersA-CRA Combined41548</t>
  </si>
  <si>
    <t>All FFT ProvidersFFT CombinedOct-13</t>
  </si>
  <si>
    <t>All FFT ProvidersFFT Combined41548</t>
  </si>
  <si>
    <t>All MST ProvidersMST CombinedOct-13</t>
  </si>
  <si>
    <t>All MST ProvidersMST Combined41548</t>
  </si>
  <si>
    <t>All MST-PSB ProvidersMST-PSB CombinedOct-13</t>
  </si>
  <si>
    <t>All MST-PSB ProvidersMST-PSB Combined41548</t>
  </si>
  <si>
    <t>All TF-CBT ProvidersTF-CBT CombinedOct-13</t>
  </si>
  <si>
    <t>All TF-CBT ProvidersTF-CBT Combined41548</t>
  </si>
  <si>
    <t>All TIP ProvidersTIP CombinedOct-13</t>
  </si>
  <si>
    <t>All TIP ProvidersTIP Combined41548</t>
  </si>
  <si>
    <t>Community ConnectionsAll FFOct-13</t>
  </si>
  <si>
    <t>Community ConnectionsAll FF41548</t>
  </si>
  <si>
    <t>Community ConnectionsFFT CombinedOct-13</t>
  </si>
  <si>
    <t>Community ConnectionsFFT Combined41548</t>
  </si>
  <si>
    <t>Community ConnectionsTF-CBT CombinedOct-13</t>
  </si>
  <si>
    <t>Community ConnectionsTF-CBT Combined41548</t>
  </si>
  <si>
    <t>Community ConnectionsTIP CombinedOct-13</t>
  </si>
  <si>
    <t>Community ConnectionsTIP Combined41548</t>
  </si>
  <si>
    <t>Federal CityA-CRA CombinedOct-13</t>
  </si>
  <si>
    <t>Federal CityA-CRA Combined41548</t>
  </si>
  <si>
    <t>Federal CityAll FFOct-13</t>
  </si>
  <si>
    <t>Federal CityAll FF41548</t>
  </si>
  <si>
    <t>First Home CareAll FFOct-13</t>
  </si>
  <si>
    <t>First Home CareAll FF41548</t>
  </si>
  <si>
    <t>First Home CareFFT CombinedOct-13</t>
  </si>
  <si>
    <t>First Home CareFFT Combined41548</t>
  </si>
  <si>
    <t>First Home CareTF-CBT CombinedOct-13</t>
  </si>
  <si>
    <t>First Home CareTF-CBT Combined41548</t>
  </si>
  <si>
    <t>First Home CareTIP CombinedOct-13</t>
  </si>
  <si>
    <t>First Home CareTIP Combined41548</t>
  </si>
  <si>
    <t>FPSAll FFOct-13</t>
  </si>
  <si>
    <t>FPSAll FF41548</t>
  </si>
  <si>
    <t>FPSTIP CombinedOct-13</t>
  </si>
  <si>
    <t>FPSTIP Combined41548</t>
  </si>
  <si>
    <t>LESAll FFOct-13</t>
  </si>
  <si>
    <t>LESAll FF41548</t>
  </si>
  <si>
    <t>LESTIP CombinedOct-13</t>
  </si>
  <si>
    <t>LESTIP Combined41548</t>
  </si>
  <si>
    <t>MBI HSAll FFOct-13</t>
  </si>
  <si>
    <t>MBI HSAll FF41548</t>
  </si>
  <si>
    <t>MBI HSTIP CombinedOct-13</t>
  </si>
  <si>
    <t>MBI HSTIP Combined41548</t>
  </si>
  <si>
    <t>MD Family ResourcesAll FFOct-13</t>
  </si>
  <si>
    <t>MD Family ResourcesAll FF41548</t>
  </si>
  <si>
    <t>MD Family ResourcesTF-CBT CombinedOct-13</t>
  </si>
  <si>
    <t>MD Family ResourcesTF-CBT Combined41548</t>
  </si>
  <si>
    <t>PASSAll FFOct-13</t>
  </si>
  <si>
    <t>PASSAll FF41548</t>
  </si>
  <si>
    <t>PASSFFT CombinedOct-13</t>
  </si>
  <si>
    <t>PASSFFT Combined41548</t>
  </si>
  <si>
    <t>PASSTIP CombinedOct-13</t>
  </si>
  <si>
    <t>PASSTIP Combined41548</t>
  </si>
  <si>
    <t>RiversideA-CRA CombinedOct-13</t>
  </si>
  <si>
    <t>RiversideA-CRA Combined41548</t>
  </si>
  <si>
    <t>RiversideAll FFOct-13</t>
  </si>
  <si>
    <t>RiversideAll FF41548</t>
  </si>
  <si>
    <t>TFCCAll FFOct-13</t>
  </si>
  <si>
    <t>TFCCAll FF41548</t>
  </si>
  <si>
    <t>TFCCTIP CombinedOct-13</t>
  </si>
  <si>
    <t>TFCCTIP Combined41548</t>
  </si>
  <si>
    <t>Youth VillagesAll FFOct-13</t>
  </si>
  <si>
    <t>Youth VillagesAll FF41548</t>
  </si>
  <si>
    <t>Youth VillagesMST CombinedOct-13</t>
  </si>
  <si>
    <t>Youth VillagesMST Combined41548</t>
  </si>
  <si>
    <t>Youth VillagesMST-PSB CombinedOct-13</t>
  </si>
  <si>
    <t>Youth VillagesMST-PSB Combined41548</t>
  </si>
  <si>
    <t>HillcrestA-CRA CombinedOct-13</t>
  </si>
  <si>
    <t>HillcrestA-CRA Combined41548</t>
  </si>
  <si>
    <t>HillcrestAll FFOct-13</t>
  </si>
  <si>
    <t>HillcrestAll FF41548</t>
  </si>
  <si>
    <t>HillcrestCPP-FV CombinedOct-13</t>
  </si>
  <si>
    <t>HillcrestCPP-FV Combined41548</t>
  </si>
  <si>
    <t>HillcrestFFT CombinedOct-13</t>
  </si>
  <si>
    <t>HillcrestFFT Combined41548</t>
  </si>
  <si>
    <t>HillcrestTF-CBT CombinedOct-13</t>
  </si>
  <si>
    <t>HillcrestTF-CBT Combined41548</t>
  </si>
  <si>
    <t>LAYCA-CRA CombinedOct-13</t>
  </si>
  <si>
    <t>LAYCA-CRA Combined41548</t>
  </si>
  <si>
    <t>LAYCCPP-FV CombinedOct-13</t>
  </si>
  <si>
    <t>LAYCCPP-FV Combined41548</t>
  </si>
  <si>
    <t>LAYCAll FFOct-13</t>
  </si>
  <si>
    <t>LAYCAll FF41548</t>
  </si>
  <si>
    <t>UniversalAll FFOct-13</t>
  </si>
  <si>
    <t>UniversalAll FF41548</t>
  </si>
  <si>
    <t>UniversalCPP-FV CombinedOct-13</t>
  </si>
  <si>
    <t>UniversalCPP-FV Combined41548</t>
  </si>
  <si>
    <t>UniversalTF-CBT CombinedOct-13</t>
  </si>
  <si>
    <t>UniversalTF-CBT Combined41548</t>
  </si>
  <si>
    <t>UniversalTIP CombinedOct-13</t>
  </si>
  <si>
    <t>UniversalTIP Combined41548</t>
  </si>
  <si>
    <t>Adoptions TogetherAll CombinedNov-13</t>
  </si>
  <si>
    <t>Adoptions TogetherAll Combined41579</t>
  </si>
  <si>
    <t>Adoptions TogetherCPP-FV CombinedNov-13</t>
  </si>
  <si>
    <t>Adoptions TogetherCPP-FV Combined41579</t>
  </si>
  <si>
    <t>All A-CRA ProvidersA-CRA FFNov-13</t>
  </si>
  <si>
    <t>All A-CRA ProvidersA-CRA FF41579</t>
  </si>
  <si>
    <t>All CPP-FV ProvidersCPP-FV FFNov-13</t>
  </si>
  <si>
    <t>All CPP-FV ProvidersCPP-FV FF41579</t>
  </si>
  <si>
    <t>All FFT ProvidersFFT FFNov-13</t>
  </si>
  <si>
    <t>All FFT ProvidersFFT FF41579</t>
  </si>
  <si>
    <t>All MST ProvidersMST FFNov-13</t>
  </si>
  <si>
    <t>All MST ProvidersMST FF41579</t>
  </si>
  <si>
    <t>All MST-PSB ProvidersMST-PSB FFNov-13</t>
  </si>
  <si>
    <t>All MST-PSB ProvidersMST-PSB FF41579</t>
  </si>
  <si>
    <t>All PCIT ProvidersPCIT FFNov-13</t>
  </si>
  <si>
    <t>All PCIT ProvidersPCIT FF41579</t>
  </si>
  <si>
    <t>All TF-CBT ProvidersTF-CBT FFNov-13</t>
  </si>
  <si>
    <t>All TF-CBT ProvidersTF-CBT FF41579</t>
  </si>
  <si>
    <t>All TIP ProvidersTIP FFNov-13</t>
  </si>
  <si>
    <t>All TIP ProvidersTIP FF41579</t>
  </si>
  <si>
    <t>AllAll CombinedNov-13</t>
  </si>
  <si>
    <t>AllAll Combined41579</t>
  </si>
  <si>
    <t>Community ConnectionsAll CombinedNov-13</t>
  </si>
  <si>
    <t>Community ConnectionsAll Combined41579</t>
  </si>
  <si>
    <t>Community ConnectionsFFT FFNov-13</t>
  </si>
  <si>
    <t>Community ConnectionsFFT FF41579</t>
  </si>
  <si>
    <t>Community ConnectionsTF-CBT FFNov-13</t>
  </si>
  <si>
    <t>Community ConnectionsTF-CBT FF41579</t>
  </si>
  <si>
    <t>Community ConnectionsTIP FFNov-13</t>
  </si>
  <si>
    <t>Community ConnectionsTIP FF41579</t>
  </si>
  <si>
    <t>Federal CityA-CRA FFNov-13</t>
  </si>
  <si>
    <t>Federal CityA-CRA FF41579</t>
  </si>
  <si>
    <t>Federal CityAll CombinedNov-13</t>
  </si>
  <si>
    <t>Federal CityAll Combined41579</t>
  </si>
  <si>
    <t>First Home CareAll CombinedNov-13</t>
  </si>
  <si>
    <t>First Home CareAll Combined41579</t>
  </si>
  <si>
    <t>First Home CareFFT FFNov-13</t>
  </si>
  <si>
    <t>First Home CareFFT FF41579</t>
  </si>
  <si>
    <t>First Home CareTF-CBT FFNov-13</t>
  </si>
  <si>
    <t>First Home CareTF-CBT FF41579</t>
  </si>
  <si>
    <t>First Home CareTIP FFNov-13</t>
  </si>
  <si>
    <t>First Home CareTIP FF41579</t>
  </si>
  <si>
    <t>FPSAll CombinedNov-13</t>
  </si>
  <si>
    <t>FPSAll Combined41579</t>
  </si>
  <si>
    <t>FPSTIP FFNov-13</t>
  </si>
  <si>
    <t>FPSTIP FF41579</t>
  </si>
  <si>
    <t>HillcrestA-CRA FFNov-13</t>
  </si>
  <si>
    <t>HillcrestA-CRA FF41579</t>
  </si>
  <si>
    <t>HillcrestAll CombinedNov-13</t>
  </si>
  <si>
    <t>HillcrestAll Combined41579</t>
  </si>
  <si>
    <t>HillcrestCPP-FV FFNov-13</t>
  </si>
  <si>
    <t>HillcrestCPP-FV FF41579</t>
  </si>
  <si>
    <t>HillcrestFFT FFNov-13</t>
  </si>
  <si>
    <t>HillcrestFFT FF41579</t>
  </si>
  <si>
    <t>HillcrestTF-CBT FFNov-13</t>
  </si>
  <si>
    <t>HillcrestTF-CBT FF41579</t>
  </si>
  <si>
    <t>LAYCA-CRA FFNov-13</t>
  </si>
  <si>
    <t>LAYCA-CRA FF41579</t>
  </si>
  <si>
    <t>LAYCAll CombinedNov-13</t>
  </si>
  <si>
    <t>LAYCAll Combined41579</t>
  </si>
  <si>
    <t>LAYCCPP-FV FFNov-13</t>
  </si>
  <si>
    <t>LAYCCPP-FV FF41579</t>
  </si>
  <si>
    <t>LESAll CombinedNov-13</t>
  </si>
  <si>
    <t>LESAll Combined41579</t>
  </si>
  <si>
    <t>LESTIP FFNov-13</t>
  </si>
  <si>
    <t>LESTIP FF41579</t>
  </si>
  <si>
    <t>Marys Center All FFNov-13</t>
  </si>
  <si>
    <t>Marys Center All FF41579</t>
  </si>
  <si>
    <t>Marys CenterPCIT FFNov-13</t>
  </si>
  <si>
    <t>Marys CenterPCIT FF41579</t>
  </si>
  <si>
    <t>MBI HSAll CombinedNov-13</t>
  </si>
  <si>
    <t>MBI HSAll Combined41579</t>
  </si>
  <si>
    <t>MBI HSTIP FFNov-13</t>
  </si>
  <si>
    <t>MBI HSTIP FF41579</t>
  </si>
  <si>
    <t>MD Family ResourcesAll CombinedNov-13</t>
  </si>
  <si>
    <t>MD Family ResourcesAll Combined41579</t>
  </si>
  <si>
    <t>MD Family ResourcesTF-CBT FFNov-13</t>
  </si>
  <si>
    <t>MD Family ResourcesTF-CBT FF41579</t>
  </si>
  <si>
    <t>PASSAll CombinedNov-13</t>
  </si>
  <si>
    <t>PASSAll Combined41579</t>
  </si>
  <si>
    <t>PASSFFT FFNov-13</t>
  </si>
  <si>
    <t>PASSFFT FF41579</t>
  </si>
  <si>
    <t>PASSTIP FFNov-13</t>
  </si>
  <si>
    <t>PASSTIP FF41579</t>
  </si>
  <si>
    <t>PIECEAll FFNov-13</t>
  </si>
  <si>
    <t>PIECEAll FF41579</t>
  </si>
  <si>
    <t>PIECECPP-FV FFNov-13</t>
  </si>
  <si>
    <t>PIECECPP-FV FF41579</t>
  </si>
  <si>
    <t>PIECEPCIT FFNov-13</t>
  </si>
  <si>
    <t>PIECEPCIT FF41579</t>
  </si>
  <si>
    <t>RiversideA-CRA FFNov-13</t>
  </si>
  <si>
    <t>RiversideA-CRA FF41579</t>
  </si>
  <si>
    <t>RiversideAll CombinedNov-13</t>
  </si>
  <si>
    <t>RiversideAll Combined41579</t>
  </si>
  <si>
    <t>TFCCAll CombinedNov-13</t>
  </si>
  <si>
    <t>TFCCAll Combined41579</t>
  </si>
  <si>
    <t>TFCCTIP FFNov-13</t>
  </si>
  <si>
    <t>TFCCTIP FF41579</t>
  </si>
  <si>
    <t>UniversalAll CombinedNov-13</t>
  </si>
  <si>
    <t>UniversalAll Combined41579</t>
  </si>
  <si>
    <t>UniversalCPP-FV FFNov-13</t>
  </si>
  <si>
    <t>UniversalCPP-FV FF41579</t>
  </si>
  <si>
    <t>UniversalTF-CBT FFNov-13</t>
  </si>
  <si>
    <t>UniversalTF-CBT FF41579</t>
  </si>
  <si>
    <t>UniversalTIP FFNov-13</t>
  </si>
  <si>
    <t>UniversalTIP FF41579</t>
  </si>
  <si>
    <t>Youth VillagesAll CombinedNov-13</t>
  </si>
  <si>
    <t>Youth VillagesAll Combined41579</t>
  </si>
  <si>
    <t>Youth VillagesMST FFNov-13</t>
  </si>
  <si>
    <t>Youth VillagesMST FF41579</t>
  </si>
  <si>
    <t>Youth VillagesMST-PSB FFNov-13</t>
  </si>
  <si>
    <t>Youth VillagesMST-PSB FF41579</t>
  </si>
  <si>
    <t>Adoptions TogetherCPP-FV FFNov-13</t>
  </si>
  <si>
    <t>Adoptions TogetherCPP-FV FF41579</t>
  </si>
  <si>
    <t>All A-CRA ProvidersA-CRA CombinedNov-13</t>
  </si>
  <si>
    <t>All A-CRA ProvidersA-CRA Combined41579</t>
  </si>
  <si>
    <t>All FFT ProvidersFFT CombinedNov-13</t>
  </si>
  <si>
    <t>All FFT ProvidersFFT Combined41579</t>
  </si>
  <si>
    <t>All MST ProvidersMST CombinedNov-13</t>
  </si>
  <si>
    <t>All MST ProvidersMST Combined41579</t>
  </si>
  <si>
    <t>All MST-PSB ProvidersMST-PSB CombinedNov-13</t>
  </si>
  <si>
    <t>All MST-PSB ProvidersMST-PSB Combined41579</t>
  </si>
  <si>
    <t>All TF-CBT ProvidersTF-CBT CombinedNov-13</t>
  </si>
  <si>
    <t>All TF-CBT ProvidersTF-CBT Combined41579</t>
  </si>
  <si>
    <t>All TIP ProvidersTIP CombinedNov-13</t>
  </si>
  <si>
    <t>All TIP ProvidersTIP Combined41579</t>
  </si>
  <si>
    <t>Community ConnectionsAll FFNov-13</t>
  </si>
  <si>
    <t>Community ConnectionsAll FF41579</t>
  </si>
  <si>
    <t>Community ConnectionsFFT CombinedNov-13</t>
  </si>
  <si>
    <t>Community ConnectionsFFT Combined41579</t>
  </si>
  <si>
    <t>Community ConnectionsTF-CBT CombinedNov-13</t>
  </si>
  <si>
    <t>Community ConnectionsTF-CBT Combined41579</t>
  </si>
  <si>
    <t>Community ConnectionsTIP CombinedNov-13</t>
  </si>
  <si>
    <t>Community ConnectionsTIP Combined41579</t>
  </si>
  <si>
    <t>Federal CityA-CRA CombinedNov-13</t>
  </si>
  <si>
    <t>Federal CityA-CRA Combined41579</t>
  </si>
  <si>
    <t>Federal CityAll FFNov-13</t>
  </si>
  <si>
    <t>Federal CityAll FF41579</t>
  </si>
  <si>
    <t>First Home CareAll FFNov-13</t>
  </si>
  <si>
    <t>First Home CareAll FF41579</t>
  </si>
  <si>
    <t>First Home CareFFT CombinedNov-13</t>
  </si>
  <si>
    <t>First Home CareFFT Combined41579</t>
  </si>
  <si>
    <t>First Home CareTF-CBT CombinedNov-13</t>
  </si>
  <si>
    <t>First Home CareTF-CBT Combined41579</t>
  </si>
  <si>
    <t>First Home CareTIP CombinedNov-13</t>
  </si>
  <si>
    <t>First Home CareTIP Combined41579</t>
  </si>
  <si>
    <t>FPSAll FFNov-13</t>
  </si>
  <si>
    <t>FPSAll FF41579</t>
  </si>
  <si>
    <t>FPSTIP CombinedNov-13</t>
  </si>
  <si>
    <t>FPSTIP Combined41579</t>
  </si>
  <si>
    <t>LESAll FFNov-13</t>
  </si>
  <si>
    <t>LESAll FF41579</t>
  </si>
  <si>
    <t>LESTIP CombinedNov-13</t>
  </si>
  <si>
    <t>LESTIP Combined41579</t>
  </si>
  <si>
    <t>MBI HSAll FFNov-13</t>
  </si>
  <si>
    <t>MBI HSAll FF41579</t>
  </si>
  <si>
    <t>MBI HSTIP CombinedNov-13</t>
  </si>
  <si>
    <t>MBI HSTIP Combined41579</t>
  </si>
  <si>
    <t>MD Family ResourcesAll FFNov-13</t>
  </si>
  <si>
    <t>MD Family ResourcesAll FF41579</t>
  </si>
  <si>
    <t>MD Family ResourcesTF-CBT CombinedNov-13</t>
  </si>
  <si>
    <t>MD Family ResourcesTF-CBT Combined41579</t>
  </si>
  <si>
    <t>PASSAll FFNov-13</t>
  </si>
  <si>
    <t>PASSAll FF41579</t>
  </si>
  <si>
    <t>PASSFFT CombinedNov-13</t>
  </si>
  <si>
    <t>PASSFFT Combined41579</t>
  </si>
  <si>
    <t>PASSTIP CombinedNov-13</t>
  </si>
  <si>
    <t>PASSTIP Combined41579</t>
  </si>
  <si>
    <t>RiversideA-CRA CombinedNov-13</t>
  </si>
  <si>
    <t>RiversideA-CRA Combined41579</t>
  </si>
  <si>
    <t>RiversideAll FFNov-13</t>
  </si>
  <si>
    <t>RiversideAll FF41579</t>
  </si>
  <si>
    <t>TFCCAll FFNov-13</t>
  </si>
  <si>
    <t>TFCCAll FF41579</t>
  </si>
  <si>
    <t>TFCCTIP CombinedNov-13</t>
  </si>
  <si>
    <t>TFCCTIP Combined41579</t>
  </si>
  <si>
    <t>Youth VillagesAll FFNov-13</t>
  </si>
  <si>
    <t>Youth VillagesAll FF41579</t>
  </si>
  <si>
    <t>Youth VillagesMST CombinedNov-13</t>
  </si>
  <si>
    <t>Youth VillagesMST Combined41579</t>
  </si>
  <si>
    <t>Youth VillagesMST-PSB CombinedNov-13</t>
  </si>
  <si>
    <t>Youth VillagesMST-PSB Combined41579</t>
  </si>
  <si>
    <t>HillcrestA-CRA CombinedNov-13</t>
  </si>
  <si>
    <t>HillcrestA-CRA Combined41579</t>
  </si>
  <si>
    <t>HillcrestAll FFNov-13</t>
  </si>
  <si>
    <t>HillcrestAll FF41579</t>
  </si>
  <si>
    <t>HillcrestCPP-FV CombinedNov-13</t>
  </si>
  <si>
    <t>HillcrestCPP-FV Combined41579</t>
  </si>
  <si>
    <t>HillcrestFFT CombinedNov-13</t>
  </si>
  <si>
    <t>HillcrestFFT Combined41579</t>
  </si>
  <si>
    <t>HillcrestTF-CBT CombinedNov-13</t>
  </si>
  <si>
    <t>HillcrestTF-CBT Combined41579</t>
  </si>
  <si>
    <t>LAYCA-CRA CombinedNov-13</t>
  </si>
  <si>
    <t>LAYCA-CRA Combined41579</t>
  </si>
  <si>
    <t>LAYCCPP-FV CombinedNov-13</t>
  </si>
  <si>
    <t>LAYCCPP-FV Combined41579</t>
  </si>
  <si>
    <t>LAYCAll FFNov-13</t>
  </si>
  <si>
    <t>LAYCAll FF41579</t>
  </si>
  <si>
    <t>UniversalAll FFNov-13</t>
  </si>
  <si>
    <t>UniversalAll FF41579</t>
  </si>
  <si>
    <t>UniversalCPP-FV CombinedNov-13</t>
  </si>
  <si>
    <t>UniversalCPP-FV Combined41579</t>
  </si>
  <si>
    <t>UniversalTF-CBT CombinedNov-13</t>
  </si>
  <si>
    <t>UniversalTF-CBT Combined41579</t>
  </si>
  <si>
    <t>UniversalTIP CombinedNov-13</t>
  </si>
  <si>
    <t>UniversalTIP Combined41579</t>
  </si>
  <si>
    <t>Adoptions TogetherAll CombinedDec-13</t>
  </si>
  <si>
    <t>Adoptions TogetherAll Combined41609</t>
  </si>
  <si>
    <t>Adoptions TogetherCPP-FV CombinedDec-13</t>
  </si>
  <si>
    <t>Adoptions TogetherCPP-FV Combined41609</t>
  </si>
  <si>
    <t>All A-CRA ProvidersA-CRA FFDec-13</t>
  </si>
  <si>
    <t>All A-CRA ProvidersA-CRA FF41609</t>
  </si>
  <si>
    <t>All CPP-FV ProvidersCPP-FV FFDec-13</t>
  </si>
  <si>
    <t>All CPP-FV ProvidersCPP-FV FF41609</t>
  </si>
  <si>
    <t>All FFT ProvidersFFT FFDec-13</t>
  </si>
  <si>
    <t>All FFT ProvidersFFT FF41609</t>
  </si>
  <si>
    <t>All MST ProvidersMST FFDec-13</t>
  </si>
  <si>
    <t>All MST ProvidersMST FF41609</t>
  </si>
  <si>
    <t>All MST-PSB ProvidersMST-PSB FFDec-13</t>
  </si>
  <si>
    <t>All MST-PSB ProvidersMST-PSB FF41609</t>
  </si>
  <si>
    <t>All PCIT ProvidersPCIT FFDec-13</t>
  </si>
  <si>
    <t>All PCIT ProvidersPCIT FF41609</t>
  </si>
  <si>
    <t>All TF-CBT ProvidersTF-CBT FFDec-13</t>
  </si>
  <si>
    <t>All TF-CBT ProvidersTF-CBT FF41609</t>
  </si>
  <si>
    <t>All TIP ProvidersTIP FFDec-13</t>
  </si>
  <si>
    <t>All TIP ProvidersTIP FF41609</t>
  </si>
  <si>
    <t>AllAll CombinedDec-13</t>
  </si>
  <si>
    <t>AllAll Combined41609</t>
  </si>
  <si>
    <t>Community ConnectionsAll CombinedDec-13</t>
  </si>
  <si>
    <t>Community ConnectionsAll Combined41609</t>
  </si>
  <si>
    <t>Community ConnectionsFFT FFDec-13</t>
  </si>
  <si>
    <t>Community ConnectionsFFT FF41609</t>
  </si>
  <si>
    <t>Community ConnectionsTF-CBT FFDec-13</t>
  </si>
  <si>
    <t>Community ConnectionsTF-CBT FF41609</t>
  </si>
  <si>
    <t>Community ConnectionsTIP FFDec-13</t>
  </si>
  <si>
    <t>Community ConnectionsTIP FF41609</t>
  </si>
  <si>
    <t>Federal CityA-CRA FFDec-13</t>
  </si>
  <si>
    <t>Federal CityA-CRA FF41609</t>
  </si>
  <si>
    <t>Federal CityAll CombinedDec-13</t>
  </si>
  <si>
    <t>Federal CityAll Combined41609</t>
  </si>
  <si>
    <t>First Home CareAll CombinedDec-13</t>
  </si>
  <si>
    <t>First Home CareAll Combined41609</t>
  </si>
  <si>
    <t>First Home CareFFT FFDec-13</t>
  </si>
  <si>
    <t>First Home CareFFT FF41609</t>
  </si>
  <si>
    <t>First Home CareTF-CBT FFDec-13</t>
  </si>
  <si>
    <t>First Home CareTF-CBT FF41609</t>
  </si>
  <si>
    <t>First Home CareTIP FFDec-13</t>
  </si>
  <si>
    <t>First Home CareTIP FF41609</t>
  </si>
  <si>
    <t>FPSAll CombinedDec-13</t>
  </si>
  <si>
    <t>FPSAll Combined41609</t>
  </si>
  <si>
    <t>FPSTIP FFDec-13</t>
  </si>
  <si>
    <t>FPSTIP FF41609</t>
  </si>
  <si>
    <t>HillcrestA-CRA FFDec-13</t>
  </si>
  <si>
    <t>HillcrestA-CRA FF41609</t>
  </si>
  <si>
    <t>HillcrestAll CombinedDec-13</t>
  </si>
  <si>
    <t>HillcrestAll Combined41609</t>
  </si>
  <si>
    <t>HillcrestCPP-FV FFDec-13</t>
  </si>
  <si>
    <t>HillcrestCPP-FV FF41609</t>
  </si>
  <si>
    <t>HillcrestFFT FFDec-13</t>
  </si>
  <si>
    <t>HillcrestFFT FF41609</t>
  </si>
  <si>
    <t>HillcrestTF-CBT FFDec-13</t>
  </si>
  <si>
    <t>HillcrestTF-CBT FF41609</t>
  </si>
  <si>
    <t>LAYCA-CRA FFDec-13</t>
  </si>
  <si>
    <t>LAYCA-CRA FF41609</t>
  </si>
  <si>
    <t>LAYCAll CombinedDec-13</t>
  </si>
  <si>
    <t>LAYCAll Combined41609</t>
  </si>
  <si>
    <t>LAYCCPP-FV FFDec-13</t>
  </si>
  <si>
    <t>LAYCCPP-FV FF41609</t>
  </si>
  <si>
    <t>LESAll CombinedDec-13</t>
  </si>
  <si>
    <t>LESAll Combined41609</t>
  </si>
  <si>
    <t>LESTIP FFDec-13</t>
  </si>
  <si>
    <t>LESTIP FF41609</t>
  </si>
  <si>
    <t>Marys Center All FFDec-13</t>
  </si>
  <si>
    <t>Marys Center All FF41609</t>
  </si>
  <si>
    <t>Marys CenterPCIT FFDec-13</t>
  </si>
  <si>
    <t>Marys CenterPCIT FF41609</t>
  </si>
  <si>
    <t>MBI HSAll CombinedDec-13</t>
  </si>
  <si>
    <t>MBI HSAll Combined41609</t>
  </si>
  <si>
    <t>MBI HSTIP FFDec-13</t>
  </si>
  <si>
    <t>MBI HSTIP FF41609</t>
  </si>
  <si>
    <t>MD Family ResourcesAll CombinedDec-13</t>
  </si>
  <si>
    <t>MD Family ResourcesAll Combined41609</t>
  </si>
  <si>
    <t>MD Family ResourcesTF-CBT FFDec-13</t>
  </si>
  <si>
    <t>MD Family ResourcesTF-CBT FF41609</t>
  </si>
  <si>
    <t>PASSAll CombinedDec-13</t>
  </si>
  <si>
    <t>PASSAll Combined41609</t>
  </si>
  <si>
    <t>PASSFFT FFDec-13</t>
  </si>
  <si>
    <t>PASSFFT FF41609</t>
  </si>
  <si>
    <t>PASSTIP FFDec-13</t>
  </si>
  <si>
    <t>PASSTIP FF41609</t>
  </si>
  <si>
    <t>PIECEAll FFDec-13</t>
  </si>
  <si>
    <t>PIECEAll FF41609</t>
  </si>
  <si>
    <t>PIECECPP-FV FFDec-13</t>
  </si>
  <si>
    <t>PIECECPP-FV FF41609</t>
  </si>
  <si>
    <t>PIECEPCIT FFDec-13</t>
  </si>
  <si>
    <t>PIECEPCIT FF41609</t>
  </si>
  <si>
    <t>RiversideA-CRA FFDec-13</t>
  </si>
  <si>
    <t>RiversideA-CRA FF41609</t>
  </si>
  <si>
    <t>RiversideAll CombinedDec-13</t>
  </si>
  <si>
    <t>RiversideAll Combined41609</t>
  </si>
  <si>
    <t>TFCCAll CombinedDec-13</t>
  </si>
  <si>
    <t>TFCCAll Combined41609</t>
  </si>
  <si>
    <t>TFCCTIP FFDec-13</t>
  </si>
  <si>
    <t>TFCCTIP FF41609</t>
  </si>
  <si>
    <t>UniversalAll CombinedDec-13</t>
  </si>
  <si>
    <t>UniversalAll Combined41609</t>
  </si>
  <si>
    <t>UniversalCPP-FV FFDec-13</t>
  </si>
  <si>
    <t>UniversalCPP-FV FF41609</t>
  </si>
  <si>
    <t>UniversalTF-CBT FFDec-13</t>
  </si>
  <si>
    <t>UniversalTF-CBT FF41609</t>
  </si>
  <si>
    <t>UniversalTIP FFDec-13</t>
  </si>
  <si>
    <t>UniversalTIP FF41609</t>
  </si>
  <si>
    <t>Youth VillagesAll CombinedDec-13</t>
  </si>
  <si>
    <t>Youth VillagesAll Combined41609</t>
  </si>
  <si>
    <t>Youth VillagesMST FFDec-13</t>
  </si>
  <si>
    <t>Youth VillagesMST FF41609</t>
  </si>
  <si>
    <t>Youth VillagesMST-PSB FFDec-13</t>
  </si>
  <si>
    <t>Youth VillagesMST-PSB FF41609</t>
  </si>
  <si>
    <t>Adoptions TogetherCPP-FV FFDec-13</t>
  </si>
  <si>
    <t>Adoptions TogetherCPP-FV FF41609</t>
  </si>
  <si>
    <t>All A-CRA ProvidersA-CRA CombinedDec-13</t>
  </si>
  <si>
    <t>All A-CRA ProvidersA-CRA Combined41609</t>
  </si>
  <si>
    <t>All FFT ProvidersFFT CombinedDec-13</t>
  </si>
  <si>
    <t>All FFT ProvidersFFT Combined41609</t>
  </si>
  <si>
    <t>All MST ProvidersMST CombinedDec-13</t>
  </si>
  <si>
    <t>All MST ProvidersMST Combined41609</t>
  </si>
  <si>
    <t>All MST-PSB ProvidersMST-PSB CombinedDec-13</t>
  </si>
  <si>
    <t>All MST-PSB ProvidersMST-PSB Combined41609</t>
  </si>
  <si>
    <t>All TF-CBT ProvidersTF-CBT CombinedDec-13</t>
  </si>
  <si>
    <t>All TF-CBT ProvidersTF-CBT Combined41609</t>
  </si>
  <si>
    <t>All TIP ProvidersTIP CombinedDec-13</t>
  </si>
  <si>
    <t>All TIP ProvidersTIP Combined41609</t>
  </si>
  <si>
    <t>Community ConnectionsAll FFDec-13</t>
  </si>
  <si>
    <t>Community ConnectionsAll FF41609</t>
  </si>
  <si>
    <t>Community ConnectionsFFT CombinedDec-13</t>
  </si>
  <si>
    <t>Community ConnectionsFFT Combined41609</t>
  </si>
  <si>
    <t>Community ConnectionsTF-CBT CombinedDec-13</t>
  </si>
  <si>
    <t>Community ConnectionsTF-CBT Combined41609</t>
  </si>
  <si>
    <t>Community ConnectionsTIP CombinedDec-13</t>
  </si>
  <si>
    <t>Community ConnectionsTIP Combined41609</t>
  </si>
  <si>
    <t>Federal CityA-CRA CombinedDec-13</t>
  </si>
  <si>
    <t>Federal CityA-CRA Combined41609</t>
  </si>
  <si>
    <t>Federal CityAll FFDec-13</t>
  </si>
  <si>
    <t>Federal CityAll FF41609</t>
  </si>
  <si>
    <t>First Home CareAll FFDec-13</t>
  </si>
  <si>
    <t>First Home CareAll FF41609</t>
  </si>
  <si>
    <t>First Home CareFFT CombinedDec-13</t>
  </si>
  <si>
    <t>First Home CareFFT Combined41609</t>
  </si>
  <si>
    <t>First Home CareTF-CBT CombinedDec-13</t>
  </si>
  <si>
    <t>First Home CareTF-CBT Combined41609</t>
  </si>
  <si>
    <t>First Home CareTIP CombinedDec-13</t>
  </si>
  <si>
    <t>First Home CareTIP Combined41609</t>
  </si>
  <si>
    <t>FPSAll FFDec-13</t>
  </si>
  <si>
    <t>FPSAll FF41609</t>
  </si>
  <si>
    <t>FPSTIP CombinedDec-13</t>
  </si>
  <si>
    <t>FPSTIP Combined41609</t>
  </si>
  <si>
    <t>LESAll FFDec-13</t>
  </si>
  <si>
    <t>LESAll FF41609</t>
  </si>
  <si>
    <t>LESTIP CombinedDec-13</t>
  </si>
  <si>
    <t>LESTIP Combined41609</t>
  </si>
  <si>
    <t>MBI HSAll FFDec-13</t>
  </si>
  <si>
    <t>MBI HSAll FF41609</t>
  </si>
  <si>
    <t>MBI HSTIP CombinedDec-13</t>
  </si>
  <si>
    <t>MBI HSTIP Combined41609</t>
  </si>
  <si>
    <t>MD Family ResourcesAll FFDec-13</t>
  </si>
  <si>
    <t>MD Family ResourcesAll FF41609</t>
  </si>
  <si>
    <t>MD Family ResourcesTF-CBT CombinedDec-13</t>
  </si>
  <si>
    <t>MD Family ResourcesTF-CBT Combined41609</t>
  </si>
  <si>
    <t>PASSAll FFDec-13</t>
  </si>
  <si>
    <t>PASSAll FF41609</t>
  </si>
  <si>
    <t>PASSFFT CombinedDec-13</t>
  </si>
  <si>
    <t>PASSFFT Combined41609</t>
  </si>
  <si>
    <t>PASSTIP CombinedDec-13</t>
  </si>
  <si>
    <t>PASSTIP Combined41609</t>
  </si>
  <si>
    <t>RiversideA-CRA CombinedDec-13</t>
  </si>
  <si>
    <t>RiversideA-CRA Combined41609</t>
  </si>
  <si>
    <t>RiversideAll FFDec-13</t>
  </si>
  <si>
    <t>RiversideAll FF41609</t>
  </si>
  <si>
    <t>TFCCAll FFDec-13</t>
  </si>
  <si>
    <t>TFCCAll FF41609</t>
  </si>
  <si>
    <t>TFCCTIP CombinedDec-13</t>
  </si>
  <si>
    <t>TFCCTIP Combined41609</t>
  </si>
  <si>
    <t>Youth VillagesAll FFDec-13</t>
  </si>
  <si>
    <t>Youth VillagesAll FF41609</t>
  </si>
  <si>
    <t>Youth VillagesMST CombinedDec-13</t>
  </si>
  <si>
    <t>Youth VillagesMST Combined41609</t>
  </si>
  <si>
    <t>Youth VillagesMST-PSB CombinedDec-13</t>
  </si>
  <si>
    <t>Youth VillagesMST-PSB Combined41609</t>
  </si>
  <si>
    <t>HillcrestA-CRA CombinedDec-13</t>
  </si>
  <si>
    <t>HillcrestA-CRA Combined41609</t>
  </si>
  <si>
    <t>HillcrestAll FFDec-13</t>
  </si>
  <si>
    <t>HillcrestAll FF41609</t>
  </si>
  <si>
    <t>HillcrestCPP-FV CombinedDec-13</t>
  </si>
  <si>
    <t>HillcrestCPP-FV Combined41609</t>
  </si>
  <si>
    <t>HillcrestFFT CombinedDec-13</t>
  </si>
  <si>
    <t>HillcrestFFT Combined41609</t>
  </si>
  <si>
    <t>HillcrestTF-CBT CombinedDec-13</t>
  </si>
  <si>
    <t>HillcrestTF-CBT Combined41609</t>
  </si>
  <si>
    <t>LAYCA-CRA CombinedDec-13</t>
  </si>
  <si>
    <t>LAYCA-CRA Combined41609</t>
  </si>
  <si>
    <t>LAYCCPP-FV CombinedDec-13</t>
  </si>
  <si>
    <t>LAYCCPP-FV Combined41609</t>
  </si>
  <si>
    <t>LAYCAll FFDec-13</t>
  </si>
  <si>
    <t>LAYCAll FF41609</t>
  </si>
  <si>
    <t>UniversalAll FFDec-13</t>
  </si>
  <si>
    <t>UniversalAll FF41609</t>
  </si>
  <si>
    <t>UniversalCPP-FV CombinedDec-13</t>
  </si>
  <si>
    <t>UniversalCPP-FV Combined41609</t>
  </si>
  <si>
    <t>UniversalTF-CBT CombinedDec-13</t>
  </si>
  <si>
    <t>UniversalTF-CBT Combined41609</t>
  </si>
  <si>
    <t>UniversalTIP CombinedDec-13</t>
  </si>
  <si>
    <t>UniversalTIP Combined41609</t>
  </si>
  <si>
    <t>Adoptions TogetherAll CombinedJan-14</t>
  </si>
  <si>
    <t>Adoptions TogetherAll Combined41640</t>
  </si>
  <si>
    <t>Adoptions TogetherCPP-FV CombinedJan-14</t>
  </si>
  <si>
    <t>Adoptions TogetherCPP-FV Combined41640</t>
  </si>
  <si>
    <t>All A-CRA ProvidersA-CRA FFJan-14</t>
  </si>
  <si>
    <t>All A-CRA ProvidersA-CRA FF41640</t>
  </si>
  <si>
    <t>All CPP-FV ProvidersCPP-FV FFJan-14</t>
  </si>
  <si>
    <t>All CPP-FV ProvidersCPP-FV FF41640</t>
  </si>
  <si>
    <t>All FFT ProvidersFFT FFJan-14</t>
  </si>
  <si>
    <t>All FFT ProvidersFFT FF41640</t>
  </si>
  <si>
    <t>All MST ProvidersMST FFJan-14</t>
  </si>
  <si>
    <t>All MST ProvidersMST FF41640</t>
  </si>
  <si>
    <t>All MST-PSB ProvidersMST-PSB FFJan-14</t>
  </si>
  <si>
    <t>All MST-PSB ProvidersMST-PSB FF41640</t>
  </si>
  <si>
    <t>All PCIT ProvidersPCIT FFJan-14</t>
  </si>
  <si>
    <t>All PCIT ProvidersPCIT FF41640</t>
  </si>
  <si>
    <t>All TF-CBT ProvidersTF-CBT FFJan-14</t>
  </si>
  <si>
    <t>All TF-CBT ProvidersTF-CBT FF41640</t>
  </si>
  <si>
    <t>All TIP ProvidersTIP FFJan-14</t>
  </si>
  <si>
    <t>All TIP ProvidersTIP FF41640</t>
  </si>
  <si>
    <t>AllAll CombinedJan-14</t>
  </si>
  <si>
    <t>AllAll Combined41640</t>
  </si>
  <si>
    <t>Community ConnectionsAll CombinedJan-14</t>
  </si>
  <si>
    <t>Community ConnectionsAll Combined41640</t>
  </si>
  <si>
    <t>Community ConnectionsFFT FFJan-14</t>
  </si>
  <si>
    <t>Community ConnectionsFFT FF41640</t>
  </si>
  <si>
    <t>Community ConnectionsTF-CBT FFJan-14</t>
  </si>
  <si>
    <t>Community ConnectionsTF-CBT FF41640</t>
  </si>
  <si>
    <t>Community ConnectionsTIP FFJan-14</t>
  </si>
  <si>
    <t>Community ConnectionsTIP FF41640</t>
  </si>
  <si>
    <t>Federal CityA-CRA FFJan-14</t>
  </si>
  <si>
    <t>Federal CityA-CRA FF41640</t>
  </si>
  <si>
    <t>Federal CityAll CombinedJan-14</t>
  </si>
  <si>
    <t>Federal CityAll Combined41640</t>
  </si>
  <si>
    <t>First Home CareAll CombinedJan-14</t>
  </si>
  <si>
    <t>First Home CareAll Combined41640</t>
  </si>
  <si>
    <t>First Home CareFFT FFJan-14</t>
  </si>
  <si>
    <t>First Home CareFFT FF41640</t>
  </si>
  <si>
    <t>First Home CareTF-CBT FFJan-14</t>
  </si>
  <si>
    <t>First Home CareTF-CBT FF41640</t>
  </si>
  <si>
    <t>First Home CareTIP FFJan-14</t>
  </si>
  <si>
    <t>First Home CareTIP FF41640</t>
  </si>
  <si>
    <t>FPSAll CombinedJan-14</t>
  </si>
  <si>
    <t>FPSAll Combined41640</t>
  </si>
  <si>
    <t>FPSTIP FFJan-14</t>
  </si>
  <si>
    <t>FPSTIP FF41640</t>
  </si>
  <si>
    <t>HillcrestA-CRA FFJan-14</t>
  </si>
  <si>
    <t>HillcrestA-CRA FF41640</t>
  </si>
  <si>
    <t>HillcrestAll CombinedJan-14</t>
  </si>
  <si>
    <t>HillcrestAll Combined41640</t>
  </si>
  <si>
    <t>HillcrestCPP-FV FFJan-14</t>
  </si>
  <si>
    <t>HillcrestCPP-FV FF41640</t>
  </si>
  <si>
    <t>HillcrestFFT FFJan-14</t>
  </si>
  <si>
    <t>HillcrestFFT FF41640</t>
  </si>
  <si>
    <t>HillcrestTF-CBT FFJan-14</t>
  </si>
  <si>
    <t>HillcrestTF-CBT FF41640</t>
  </si>
  <si>
    <t>LAYCA-CRA FFJan-14</t>
  </si>
  <si>
    <t>LAYCA-CRA FF41640</t>
  </si>
  <si>
    <t>LAYCAll CombinedJan-14</t>
  </si>
  <si>
    <t>LAYCAll Combined41640</t>
  </si>
  <si>
    <t>LAYCCPP-FV FFJan-14</t>
  </si>
  <si>
    <t>LAYCCPP-FV FF41640</t>
  </si>
  <si>
    <t>LESAll CombinedJan-14</t>
  </si>
  <si>
    <t>LESAll Combined41640</t>
  </si>
  <si>
    <t>LESTIP FFJan-14</t>
  </si>
  <si>
    <t>LESTIP FF41640</t>
  </si>
  <si>
    <t>Marys Center All FFJan-14</t>
  </si>
  <si>
    <t>Marys Center All FF41640</t>
  </si>
  <si>
    <t>Marys CenterPCIT FFJan-14</t>
  </si>
  <si>
    <t>Marys CenterPCIT FF41640</t>
  </si>
  <si>
    <t>MBI HSAll CombinedJan-14</t>
  </si>
  <si>
    <t>MBI HSAll Combined41640</t>
  </si>
  <si>
    <t>MBI HSTIP FFJan-14</t>
  </si>
  <si>
    <t>MBI HSTIP FF41640</t>
  </si>
  <si>
    <t>MD Family ResourcesAll CombinedJan-14</t>
  </si>
  <si>
    <t>MD Family ResourcesAll Combined41640</t>
  </si>
  <si>
    <t>MD Family ResourcesTF-CBT FFJan-14</t>
  </si>
  <si>
    <t>MD Family ResourcesTF-CBT FF41640</t>
  </si>
  <si>
    <t>PASSAll CombinedJan-14</t>
  </si>
  <si>
    <t>PASSAll Combined41640</t>
  </si>
  <si>
    <t>PASSFFT FFJan-14</t>
  </si>
  <si>
    <t>PASSFFT FF41640</t>
  </si>
  <si>
    <t>PASSTIP FFJan-14</t>
  </si>
  <si>
    <t>PASSTIP FF41640</t>
  </si>
  <si>
    <t>PIECEAll FFJan-14</t>
  </si>
  <si>
    <t>PIECEAll FF41640</t>
  </si>
  <si>
    <t>PIECECPP-FV FFJan-14</t>
  </si>
  <si>
    <t>PIECECPP-FV FF41640</t>
  </si>
  <si>
    <t>PIECEPCIT FFJan-14</t>
  </si>
  <si>
    <t>PIECEPCIT FF41640</t>
  </si>
  <si>
    <t>RiversideA-CRA FFJan-14</t>
  </si>
  <si>
    <t>RiversideA-CRA FF41640</t>
  </si>
  <si>
    <t>RiversideAll CombinedJan-14</t>
  </si>
  <si>
    <t>RiversideAll Combined41640</t>
  </si>
  <si>
    <t>TFCCAll CombinedJan-14</t>
  </si>
  <si>
    <t>TFCCAll Combined41640</t>
  </si>
  <si>
    <t>TFCCTIP FFJan-14</t>
  </si>
  <si>
    <t>TFCCTIP FF41640</t>
  </si>
  <si>
    <t>UniversalAll CombinedJan-14</t>
  </si>
  <si>
    <t>UniversalAll Combined41640</t>
  </si>
  <si>
    <t>UniversalCPP-FV FFJan-14</t>
  </si>
  <si>
    <t>UniversalCPP-FV FF41640</t>
  </si>
  <si>
    <t>UniversalTF-CBT FFJan-14</t>
  </si>
  <si>
    <t>UniversalTF-CBT FF41640</t>
  </si>
  <si>
    <t>UniversalTIP FFJan-14</t>
  </si>
  <si>
    <t>UniversalTIP FF41640</t>
  </si>
  <si>
    <t>Youth VillagesAll CombinedJan-14</t>
  </si>
  <si>
    <t>Youth VillagesAll Combined41640</t>
  </si>
  <si>
    <t>Youth VillagesMST FFJan-14</t>
  </si>
  <si>
    <t>Youth VillagesMST FF41640</t>
  </si>
  <si>
    <t>Youth VillagesMST-PSB FFJan-14</t>
  </si>
  <si>
    <t>Youth VillagesMST-PSB FF41640</t>
  </si>
  <si>
    <t>Adoptions TogetherCPP-FV FFJan-14</t>
  </si>
  <si>
    <t>Adoptions TogetherCPP-FV FF41640</t>
  </si>
  <si>
    <t>All A-CRA ProvidersA-CRA CombinedJan-14</t>
  </si>
  <si>
    <t>All A-CRA ProvidersA-CRA Combined41640</t>
  </si>
  <si>
    <t>All FFT ProvidersFFT CombinedJan-14</t>
  </si>
  <si>
    <t>All FFT ProvidersFFT Combined41640</t>
  </si>
  <si>
    <t>All MST ProvidersMST CombinedJan-14</t>
  </si>
  <si>
    <t>All MST ProvidersMST Combined41640</t>
  </si>
  <si>
    <t>All MST-PSB ProvidersMST-PSB CombinedJan-14</t>
  </si>
  <si>
    <t>All MST-PSB ProvidersMST-PSB Combined41640</t>
  </si>
  <si>
    <t>All TF-CBT ProvidersTF-CBT CombinedJan-14</t>
  </si>
  <si>
    <t>All TF-CBT ProvidersTF-CBT Combined41640</t>
  </si>
  <si>
    <t>All TIP ProvidersTIP CombinedJan-14</t>
  </si>
  <si>
    <t>All TIP ProvidersTIP Combined41640</t>
  </si>
  <si>
    <t>Community ConnectionsAll FFJan-14</t>
  </si>
  <si>
    <t>Community ConnectionsAll FF41640</t>
  </si>
  <si>
    <t>Community ConnectionsFFT CombinedJan-14</t>
  </si>
  <si>
    <t>Community ConnectionsFFT Combined41640</t>
  </si>
  <si>
    <t>Community ConnectionsTF-CBT CombinedJan-14</t>
  </si>
  <si>
    <t>Community ConnectionsTF-CBT Combined41640</t>
  </si>
  <si>
    <t>Community ConnectionsTIP CombinedJan-14</t>
  </si>
  <si>
    <t>Community ConnectionsTIP Combined41640</t>
  </si>
  <si>
    <t>Federal CityA-CRA CombinedJan-14</t>
  </si>
  <si>
    <t>Federal CityA-CRA Combined41640</t>
  </si>
  <si>
    <t>Federal CityAll FFJan-14</t>
  </si>
  <si>
    <t>Federal CityAll FF41640</t>
  </si>
  <si>
    <t>First Home CareAll FFJan-14</t>
  </si>
  <si>
    <t>First Home CareAll FF41640</t>
  </si>
  <si>
    <t>First Home CareFFT CombinedJan-14</t>
  </si>
  <si>
    <t>First Home CareFFT Combined41640</t>
  </si>
  <si>
    <t>First Home CareTF-CBT CombinedJan-14</t>
  </si>
  <si>
    <t>First Home CareTF-CBT Combined41640</t>
  </si>
  <si>
    <t>First Home CareTIP CombinedJan-14</t>
  </si>
  <si>
    <t>First Home CareTIP Combined41640</t>
  </si>
  <si>
    <t>FPSAll FFJan-14</t>
  </si>
  <si>
    <t>FPSAll FF41640</t>
  </si>
  <si>
    <t>FPSTIP CombinedJan-14</t>
  </si>
  <si>
    <t>FPSTIP Combined41640</t>
  </si>
  <si>
    <t>LESAll FFJan-14</t>
  </si>
  <si>
    <t>LESAll FF41640</t>
  </si>
  <si>
    <t>LESTIP CombinedJan-14</t>
  </si>
  <si>
    <t>LESTIP Combined41640</t>
  </si>
  <si>
    <t>MBI HSAll FFJan-14</t>
  </si>
  <si>
    <t>MBI HSAll FF41640</t>
  </si>
  <si>
    <t>MBI HSTIP CombinedJan-14</t>
  </si>
  <si>
    <t>MBI HSTIP Combined41640</t>
  </si>
  <si>
    <t>MD Family ResourcesAll FFJan-14</t>
  </si>
  <si>
    <t>MD Family ResourcesAll FF41640</t>
  </si>
  <si>
    <t>MD Family ResourcesTF-CBT CombinedJan-14</t>
  </si>
  <si>
    <t>MD Family ResourcesTF-CBT Combined41640</t>
  </si>
  <si>
    <t>PASSAll FFJan-14</t>
  </si>
  <si>
    <t>PASSAll FF41640</t>
  </si>
  <si>
    <t>PASSFFT CombinedJan-14</t>
  </si>
  <si>
    <t>PASSFFT Combined41640</t>
  </si>
  <si>
    <t>PASSTIP CombinedJan-14</t>
  </si>
  <si>
    <t>PASSTIP Combined41640</t>
  </si>
  <si>
    <t>RiversideA-CRA CombinedJan-14</t>
  </si>
  <si>
    <t>RiversideA-CRA Combined41640</t>
  </si>
  <si>
    <t>RiversideAll FFJan-14</t>
  </si>
  <si>
    <t>RiversideAll FF41640</t>
  </si>
  <si>
    <t>TFCCAll FFJan-14</t>
  </si>
  <si>
    <t>TFCCAll FF41640</t>
  </si>
  <si>
    <t>TFCCTIP CombinedJan-14</t>
  </si>
  <si>
    <t>TFCCTIP Combined41640</t>
  </si>
  <si>
    <t>Youth VillagesAll FFJan-14</t>
  </si>
  <si>
    <t>Youth VillagesAll FF41640</t>
  </si>
  <si>
    <t>Youth VillagesMST CombinedJan-14</t>
  </si>
  <si>
    <t>Youth VillagesMST Combined41640</t>
  </si>
  <si>
    <t>Youth VillagesMST-PSB CombinedJan-14</t>
  </si>
  <si>
    <t>Youth VillagesMST-PSB Combined41640</t>
  </si>
  <si>
    <t>HillcrestA-CRA CombinedJan-14</t>
  </si>
  <si>
    <t>HillcrestA-CRA Combined41640</t>
  </si>
  <si>
    <t>HillcrestAll FFJan-14</t>
  </si>
  <si>
    <t>HillcrestAll FF41640</t>
  </si>
  <si>
    <t>HillcrestCPP-FV CombinedJan-14</t>
  </si>
  <si>
    <t>HillcrestCPP-FV Combined41640</t>
  </si>
  <si>
    <t>HillcrestFFT CombinedJan-14</t>
  </si>
  <si>
    <t>HillcrestFFT Combined41640</t>
  </si>
  <si>
    <t>HillcrestTF-CBT CombinedJan-14</t>
  </si>
  <si>
    <t>HillcrestTF-CBT Combined41640</t>
  </si>
  <si>
    <t>LAYCA-CRA CombinedJan-14</t>
  </si>
  <si>
    <t>LAYCA-CRA Combined41640</t>
  </si>
  <si>
    <t>LAYCCPP-FV CombinedJan-14</t>
  </si>
  <si>
    <t>LAYCCPP-FV Combined41640</t>
  </si>
  <si>
    <t>LAYCAll FFJan-14</t>
  </si>
  <si>
    <t>LAYCAll FF41640</t>
  </si>
  <si>
    <t>UniversalAll FFJan-14</t>
  </si>
  <si>
    <t>UniversalAll FF41640</t>
  </si>
  <si>
    <t>UniversalCPP-FV CombinedJan-14</t>
  </si>
  <si>
    <t>UniversalCPP-FV Combined41640</t>
  </si>
  <si>
    <t>UniversalTF-CBT CombinedJan-14</t>
  </si>
  <si>
    <t>UniversalTF-CBT Combined41640</t>
  </si>
  <si>
    <t>UniversalTIP CombinedJan-14</t>
  </si>
  <si>
    <t>UniversalTIP Combined41640</t>
  </si>
  <si>
    <t>Adoptions TogetherAll CombinedFeb-14</t>
  </si>
  <si>
    <t>Adoptions TogetherAll Combined41671</t>
  </si>
  <si>
    <t>Adoptions TogetherCPP-FV CombinedFeb-14</t>
  </si>
  <si>
    <t>Adoptions TogetherCPP-FV Combined41671</t>
  </si>
  <si>
    <t>All A-CRA ProvidersA-CRA FFFeb-14</t>
  </si>
  <si>
    <t>All A-CRA ProvidersA-CRA FF41671</t>
  </si>
  <si>
    <t>All CPP-FV ProvidersCPP-FV FFFeb-14</t>
  </si>
  <si>
    <t>All CPP-FV ProvidersCPP-FV FF41671</t>
  </si>
  <si>
    <t>All FFT ProvidersFFT FFFeb-14</t>
  </si>
  <si>
    <t>All FFT ProvidersFFT FF41671</t>
  </si>
  <si>
    <t>All MST ProvidersMST FFFeb-14</t>
  </si>
  <si>
    <t>All MST ProvidersMST FF41671</t>
  </si>
  <si>
    <t>All MST-PSB ProvidersMST-PSB FFFeb-14</t>
  </si>
  <si>
    <t>All MST-PSB ProvidersMST-PSB FF41671</t>
  </si>
  <si>
    <t>All PCIT ProvidersPCIT FFFeb-14</t>
  </si>
  <si>
    <t>All PCIT ProvidersPCIT FF41671</t>
  </si>
  <si>
    <t>All TF-CBT ProvidersTF-CBT FFFeb-14</t>
  </si>
  <si>
    <t>All TF-CBT ProvidersTF-CBT FF41671</t>
  </si>
  <si>
    <t>All TIP ProvidersTIP FFFeb-14</t>
  </si>
  <si>
    <t>All TIP ProvidersTIP FF41671</t>
  </si>
  <si>
    <t>AllAll CombinedFeb-14</t>
  </si>
  <si>
    <t>AllAll Combined41671</t>
  </si>
  <si>
    <t>Community ConnectionsAll CombinedFeb-14</t>
  </si>
  <si>
    <t>Community ConnectionsAll Combined41671</t>
  </si>
  <si>
    <t>Community ConnectionsFFT FFFeb-14</t>
  </si>
  <si>
    <t>Community ConnectionsFFT FF41671</t>
  </si>
  <si>
    <t>Community ConnectionsTF-CBT FFFeb-14</t>
  </si>
  <si>
    <t>Community ConnectionsTF-CBT FF41671</t>
  </si>
  <si>
    <t>Community ConnectionsTIP FFFeb-14</t>
  </si>
  <si>
    <t>Community ConnectionsTIP FF41671</t>
  </si>
  <si>
    <t>Federal CityA-CRA FFFeb-14</t>
  </si>
  <si>
    <t>Federal CityA-CRA FF41671</t>
  </si>
  <si>
    <t>Federal CityAll CombinedFeb-14</t>
  </si>
  <si>
    <t>Federal CityAll Combined41671</t>
  </si>
  <si>
    <t>First Home CareAll CombinedFeb-14</t>
  </si>
  <si>
    <t>First Home CareAll Combined41671</t>
  </si>
  <si>
    <t>First Home CareFFT FFFeb-14</t>
  </si>
  <si>
    <t>First Home CareFFT FF41671</t>
  </si>
  <si>
    <t>First Home CareTF-CBT FFFeb-14</t>
  </si>
  <si>
    <t>First Home CareTF-CBT FF41671</t>
  </si>
  <si>
    <t>First Home CareTIP FFFeb-14</t>
  </si>
  <si>
    <t>First Home CareTIP FF41671</t>
  </si>
  <si>
    <t>FPSAll CombinedFeb-14</t>
  </si>
  <si>
    <t>FPSAll Combined41671</t>
  </si>
  <si>
    <t>FPSTIP FFFeb-14</t>
  </si>
  <si>
    <t>FPSTIP FF41671</t>
  </si>
  <si>
    <t>HillcrestA-CRA FFFeb-14</t>
  </si>
  <si>
    <t>HillcrestA-CRA FF41671</t>
  </si>
  <si>
    <t>HillcrestAll CombinedFeb-14</t>
  </si>
  <si>
    <t>HillcrestAll Combined41671</t>
  </si>
  <si>
    <t>HillcrestCPP-FV FFFeb-14</t>
  </si>
  <si>
    <t>HillcrestCPP-FV FF41671</t>
  </si>
  <si>
    <t>HillcrestFFT FFFeb-14</t>
  </si>
  <si>
    <t>HillcrestFFT FF41671</t>
  </si>
  <si>
    <t>HillcrestTF-CBT FFFeb-14</t>
  </si>
  <si>
    <t>HillcrestTF-CBT FF41671</t>
  </si>
  <si>
    <t>LAYCA-CRA FFFeb-14</t>
  </si>
  <si>
    <t>LAYCA-CRA FF41671</t>
  </si>
  <si>
    <t>LAYCAll CombinedFeb-14</t>
  </si>
  <si>
    <t>LAYCAll Combined41671</t>
  </si>
  <si>
    <t>LAYCCPP-FV FFFeb-14</t>
  </si>
  <si>
    <t>LAYCCPP-FV FF41671</t>
  </si>
  <si>
    <t>LESAll CombinedFeb-14</t>
  </si>
  <si>
    <t>LESAll Combined41671</t>
  </si>
  <si>
    <t>LESTIP FFFeb-14</t>
  </si>
  <si>
    <t>LESTIP FF41671</t>
  </si>
  <si>
    <t>Marys Center All FFFeb-14</t>
  </si>
  <si>
    <t>Marys Center All FF41671</t>
  </si>
  <si>
    <t>Marys CenterPCIT FFFeb-14</t>
  </si>
  <si>
    <t>Marys CenterPCIT FF41671</t>
  </si>
  <si>
    <t>MBI HSAll CombinedFeb-14</t>
  </si>
  <si>
    <t>MBI HSAll Combined41671</t>
  </si>
  <si>
    <t>MBI HSTIP FFFeb-14</t>
  </si>
  <si>
    <t>MBI HSTIP FF41671</t>
  </si>
  <si>
    <t>MD Family ResourcesAll CombinedFeb-14</t>
  </si>
  <si>
    <t>MD Family ResourcesAll Combined41671</t>
  </si>
  <si>
    <t>MD Family ResourcesTF-CBT FFFeb-14</t>
  </si>
  <si>
    <t>MD Family ResourcesTF-CBT FF41671</t>
  </si>
  <si>
    <t>PASSAll CombinedFeb-14</t>
  </si>
  <si>
    <t>PASSAll Combined41671</t>
  </si>
  <si>
    <t>PASSFFT FFFeb-14</t>
  </si>
  <si>
    <t>PASSFFT FF41671</t>
  </si>
  <si>
    <t>PASSTIP FFFeb-14</t>
  </si>
  <si>
    <t>PASSTIP FF41671</t>
  </si>
  <si>
    <t>PIECEAll FFFeb-14</t>
  </si>
  <si>
    <t>PIECEAll FF41671</t>
  </si>
  <si>
    <t>PIECECPP-FV FFFeb-14</t>
  </si>
  <si>
    <t>PIECECPP-FV FF41671</t>
  </si>
  <si>
    <t>PIECEPCIT FFFeb-14</t>
  </si>
  <si>
    <t>PIECEPCIT FF41671</t>
  </si>
  <si>
    <t>RiversideA-CRA FFFeb-14</t>
  </si>
  <si>
    <t>RiversideA-CRA FF41671</t>
  </si>
  <si>
    <t>RiversideAll CombinedFeb-14</t>
  </si>
  <si>
    <t>RiversideAll Combined41671</t>
  </si>
  <si>
    <t>TFCCAll CombinedFeb-14</t>
  </si>
  <si>
    <t>TFCCAll Combined41671</t>
  </si>
  <si>
    <t>TFCCTIP FFFeb-14</t>
  </si>
  <si>
    <t>TFCCTIP FF41671</t>
  </si>
  <si>
    <t>UniversalAll CombinedFeb-14</t>
  </si>
  <si>
    <t>UniversalAll Combined41671</t>
  </si>
  <si>
    <t>UniversalCPP-FV FFFeb-14</t>
  </si>
  <si>
    <t>UniversalCPP-FV FF41671</t>
  </si>
  <si>
    <t>UniversalTF-CBT FFFeb-14</t>
  </si>
  <si>
    <t>UniversalTF-CBT FF41671</t>
  </si>
  <si>
    <t>UniversalTIP FFFeb-14</t>
  </si>
  <si>
    <t>UniversalTIP FF41671</t>
  </si>
  <si>
    <t>Youth VillagesAll CombinedFeb-14</t>
  </si>
  <si>
    <t>Youth VillagesAll Combined41671</t>
  </si>
  <si>
    <t>Youth VillagesMST FFFeb-14</t>
  </si>
  <si>
    <t>Youth VillagesMST FF41671</t>
  </si>
  <si>
    <t>Youth VillagesMST-PSB FFFeb-14</t>
  </si>
  <si>
    <t>Youth VillagesMST-PSB FF41671</t>
  </si>
  <si>
    <t>Adoptions TogetherCPP-FV FFFeb-14</t>
  </si>
  <si>
    <t>Adoptions TogetherCPP-FV FF41671</t>
  </si>
  <si>
    <t>All A-CRA ProvidersA-CRA CombinedFeb-14</t>
  </si>
  <si>
    <t>All A-CRA ProvidersA-CRA Combined41671</t>
  </si>
  <si>
    <t>All FFT ProvidersFFT CombinedFeb-14</t>
  </si>
  <si>
    <t>All FFT ProvidersFFT Combined41671</t>
  </si>
  <si>
    <t>All MST ProvidersMST CombinedFeb-14</t>
  </si>
  <si>
    <t>All MST ProvidersMST Combined41671</t>
  </si>
  <si>
    <t>All MST-PSB ProvidersMST-PSB CombinedFeb-14</t>
  </si>
  <si>
    <t>All MST-PSB ProvidersMST-PSB Combined41671</t>
  </si>
  <si>
    <t>All TF-CBT ProvidersTF-CBT CombinedFeb-14</t>
  </si>
  <si>
    <t>All TF-CBT ProvidersTF-CBT Combined41671</t>
  </si>
  <si>
    <t>All TIP ProvidersTIP CombinedFeb-14</t>
  </si>
  <si>
    <t>All TIP ProvidersTIP Combined41671</t>
  </si>
  <si>
    <t>Community ConnectionsAll FFFeb-14</t>
  </si>
  <si>
    <t>Community ConnectionsAll FF41671</t>
  </si>
  <si>
    <t>Community ConnectionsFFT CombinedFeb-14</t>
  </si>
  <si>
    <t>Community ConnectionsFFT Combined41671</t>
  </si>
  <si>
    <t>Community ConnectionsTF-CBT CombinedFeb-14</t>
  </si>
  <si>
    <t>Community ConnectionsTF-CBT Combined41671</t>
  </si>
  <si>
    <t>Community ConnectionsTIP CombinedFeb-14</t>
  </si>
  <si>
    <t>Community ConnectionsTIP Combined41671</t>
  </si>
  <si>
    <t>Federal CityA-CRA CombinedFeb-14</t>
  </si>
  <si>
    <t>Federal CityA-CRA Combined41671</t>
  </si>
  <si>
    <t>Federal CityAll FFFeb-14</t>
  </si>
  <si>
    <t>Federal CityAll FF41671</t>
  </si>
  <si>
    <t>First Home CareAll FFFeb-14</t>
  </si>
  <si>
    <t>First Home CareAll FF41671</t>
  </si>
  <si>
    <t>First Home CareFFT CombinedFeb-14</t>
  </si>
  <si>
    <t>First Home CareFFT Combined41671</t>
  </si>
  <si>
    <t>First Home CareTF-CBT CombinedFeb-14</t>
  </si>
  <si>
    <t>First Home CareTF-CBT Combined41671</t>
  </si>
  <si>
    <t>First Home CareTIP CombinedFeb-14</t>
  </si>
  <si>
    <t>First Home CareTIP Combined41671</t>
  </si>
  <si>
    <t>FPSAll FFFeb-14</t>
  </si>
  <si>
    <t>FPSAll FF41671</t>
  </si>
  <si>
    <t>FPSTIP CombinedFeb-14</t>
  </si>
  <si>
    <t>FPSTIP Combined41671</t>
  </si>
  <si>
    <t>LESAll FFFeb-14</t>
  </si>
  <si>
    <t>LESAll FF41671</t>
  </si>
  <si>
    <t>LESTIP CombinedFeb-14</t>
  </si>
  <si>
    <t>LESTIP Combined41671</t>
  </si>
  <si>
    <t>MBI HSAll FFFeb-14</t>
  </si>
  <si>
    <t>MBI HSAll FF41671</t>
  </si>
  <si>
    <t>MBI HSTIP CombinedFeb-14</t>
  </si>
  <si>
    <t>MBI HSTIP Combined41671</t>
  </si>
  <si>
    <t>MD Family ResourcesAll FFFeb-14</t>
  </si>
  <si>
    <t>MD Family ResourcesAll FF41671</t>
  </si>
  <si>
    <t>MD Family ResourcesTF-CBT CombinedFeb-14</t>
  </si>
  <si>
    <t>MD Family ResourcesTF-CBT Combined41671</t>
  </si>
  <si>
    <t>PASSAll FFFeb-14</t>
  </si>
  <si>
    <t>PASSAll FF41671</t>
  </si>
  <si>
    <t>PASSFFT CombinedFeb-14</t>
  </si>
  <si>
    <t>PASSFFT Combined41671</t>
  </si>
  <si>
    <t>PASSTIP CombinedFeb-14</t>
  </si>
  <si>
    <t>PASSTIP Combined41671</t>
  </si>
  <si>
    <t>RiversideA-CRA CombinedFeb-14</t>
  </si>
  <si>
    <t>RiversideA-CRA Combined41671</t>
  </si>
  <si>
    <t>RiversideAll FFFeb-14</t>
  </si>
  <si>
    <t>RiversideAll FF41671</t>
  </si>
  <si>
    <t>TFCCAll FFFeb-14</t>
  </si>
  <si>
    <t>TFCCAll FF41671</t>
  </si>
  <si>
    <t>TFCCTIP CombinedFeb-14</t>
  </si>
  <si>
    <t>TFCCTIP Combined41671</t>
  </si>
  <si>
    <t>Youth VillagesAll FFFeb-14</t>
  </si>
  <si>
    <t>Youth VillagesAll FF41671</t>
  </si>
  <si>
    <t>Youth VillagesMST CombinedFeb-14</t>
  </si>
  <si>
    <t>Youth VillagesMST Combined41671</t>
  </si>
  <si>
    <t>Youth VillagesMST-PSB CombinedFeb-14</t>
  </si>
  <si>
    <t>Youth VillagesMST-PSB Combined41671</t>
  </si>
  <si>
    <t>HillcrestA-CRA CombinedFeb-14</t>
  </si>
  <si>
    <t>HillcrestA-CRA Combined41671</t>
  </si>
  <si>
    <t>HillcrestAll FFFeb-14</t>
  </si>
  <si>
    <t>HillcrestAll FF41671</t>
  </si>
  <si>
    <t>HillcrestCPP-FV CombinedFeb-14</t>
  </si>
  <si>
    <t>HillcrestCPP-FV Combined41671</t>
  </si>
  <si>
    <t>HillcrestFFT CombinedFeb-14</t>
  </si>
  <si>
    <t>HillcrestFFT Combined41671</t>
  </si>
  <si>
    <t>HillcrestTF-CBT CombinedFeb-14</t>
  </si>
  <si>
    <t>HillcrestTF-CBT Combined41671</t>
  </si>
  <si>
    <t>LAYCA-CRA CombinedFeb-14</t>
  </si>
  <si>
    <t>LAYCA-CRA Combined41671</t>
  </si>
  <si>
    <t>LAYCCPP-FV CombinedFeb-14</t>
  </si>
  <si>
    <t>LAYCCPP-FV Combined41671</t>
  </si>
  <si>
    <t>LAYCAll FFFeb-14</t>
  </si>
  <si>
    <t>LAYCAll FF41671</t>
  </si>
  <si>
    <t>UniversalAll FFFeb-14</t>
  </si>
  <si>
    <t>UniversalAll FF41671</t>
  </si>
  <si>
    <t>UniversalCPP-FV CombinedFeb-14</t>
  </si>
  <si>
    <t>UniversalCPP-FV Combined41671</t>
  </si>
  <si>
    <t>UniversalTF-CBT CombinedFeb-14</t>
  </si>
  <si>
    <t>UniversalTF-CBT Combined41671</t>
  </si>
  <si>
    <t>UniversalTIP CombinedFeb-14</t>
  </si>
  <si>
    <t>UniversalTIP Combined41671</t>
  </si>
  <si>
    <t>Adoptions TogetherAll CombinedMar-14</t>
  </si>
  <si>
    <t>Adoptions TogetherAll Combined41699</t>
  </si>
  <si>
    <t>Adoptions TogetherCPP-FV CombinedMar-14</t>
  </si>
  <si>
    <t>Adoptions TogetherCPP-FV Combined41699</t>
  </si>
  <si>
    <t>All A-CRA ProvidersA-CRA FFMar-14</t>
  </si>
  <si>
    <t>All A-CRA ProvidersA-CRA FF41699</t>
  </si>
  <si>
    <t>All CPP-FV ProvidersCPP-FV FFMar-14</t>
  </si>
  <si>
    <t>All CPP-FV ProvidersCPP-FV FF41699</t>
  </si>
  <si>
    <t>All FFT ProvidersFFT FFMar-14</t>
  </si>
  <si>
    <t>All FFT ProvidersFFT FF41699</t>
  </si>
  <si>
    <t>All MST ProvidersMST FFMar-14</t>
  </si>
  <si>
    <t>All MST ProvidersMST FF41699</t>
  </si>
  <si>
    <t>All MST-PSB ProvidersMST-PSB FFMar-14</t>
  </si>
  <si>
    <t>All MST-PSB ProvidersMST-PSB FF41699</t>
  </si>
  <si>
    <t>All PCIT ProvidersPCIT FFMar-14</t>
  </si>
  <si>
    <t>All PCIT ProvidersPCIT FF41699</t>
  </si>
  <si>
    <t>All TF-CBT ProvidersTF-CBT FFMar-14</t>
  </si>
  <si>
    <t>All TF-CBT ProvidersTF-CBT FF41699</t>
  </si>
  <si>
    <t>All TIP ProvidersTIP FFMar-14</t>
  </si>
  <si>
    <t>All TIP ProvidersTIP FF41699</t>
  </si>
  <si>
    <t>AllAll CombinedMar-14</t>
  </si>
  <si>
    <t>AllAll Combined41699</t>
  </si>
  <si>
    <t>Community ConnectionsAll CombinedMar-14</t>
  </si>
  <si>
    <t>Community ConnectionsAll Combined41699</t>
  </si>
  <si>
    <t>Community ConnectionsFFT FFMar-14</t>
  </si>
  <si>
    <t>Community ConnectionsFFT FF41699</t>
  </si>
  <si>
    <t>Community ConnectionsTF-CBT FFMar-14</t>
  </si>
  <si>
    <t>Community ConnectionsTF-CBT FF41699</t>
  </si>
  <si>
    <t>Community ConnectionsTIP FFMar-14</t>
  </si>
  <si>
    <t>Community ConnectionsTIP FF41699</t>
  </si>
  <si>
    <t>Federal CityA-CRA FFMar-14</t>
  </si>
  <si>
    <t>Federal CityA-CRA FF41699</t>
  </si>
  <si>
    <t>Federal CityAll CombinedMar-14</t>
  </si>
  <si>
    <t>Federal CityAll Combined41699</t>
  </si>
  <si>
    <t>First Home CareAll CombinedMar-14</t>
  </si>
  <si>
    <t>First Home CareAll Combined41699</t>
  </si>
  <si>
    <t>First Home CareFFT FFMar-14</t>
  </si>
  <si>
    <t>First Home CareFFT FF41699</t>
  </si>
  <si>
    <t>First Home CareTF-CBT FFMar-14</t>
  </si>
  <si>
    <t>First Home CareTF-CBT FF41699</t>
  </si>
  <si>
    <t>First Home CareTIP FFMar-14</t>
  </si>
  <si>
    <t>First Home CareTIP FF41699</t>
  </si>
  <si>
    <t>FPSAll CombinedMar-14</t>
  </si>
  <si>
    <t>FPSAll Combined41699</t>
  </si>
  <si>
    <t>FPSTIP FFMar-14</t>
  </si>
  <si>
    <t>FPSTIP FF41699</t>
  </si>
  <si>
    <t>HillcrestA-CRA FFMar-14</t>
  </si>
  <si>
    <t>HillcrestA-CRA FF41699</t>
  </si>
  <si>
    <t>HillcrestAll CombinedMar-14</t>
  </si>
  <si>
    <t>HillcrestAll Combined41699</t>
  </si>
  <si>
    <t>HillcrestCPP-FV FFMar-14</t>
  </si>
  <si>
    <t>HillcrestCPP-FV FF41699</t>
  </si>
  <si>
    <t>HillcrestFFT FFMar-14</t>
  </si>
  <si>
    <t>HillcrestFFT FF41699</t>
  </si>
  <si>
    <t>HillcrestTF-CBT FFMar-14</t>
  </si>
  <si>
    <t>HillcrestTF-CBT FF41699</t>
  </si>
  <si>
    <t>LAYCA-CRA FFMar-14</t>
  </si>
  <si>
    <t>LAYCA-CRA FF41699</t>
  </si>
  <si>
    <t>LAYCAll CombinedMar-14</t>
  </si>
  <si>
    <t>LAYCAll Combined41699</t>
  </si>
  <si>
    <t>LAYCCPP-FV FFMar-14</t>
  </si>
  <si>
    <t>LAYCCPP-FV FF41699</t>
  </si>
  <si>
    <t>LESAll CombinedMar-14</t>
  </si>
  <si>
    <t>LESAll Combined41699</t>
  </si>
  <si>
    <t>LESTIP FFMar-14</t>
  </si>
  <si>
    <t>LESTIP FF41699</t>
  </si>
  <si>
    <t>Marys Center All FFMar-14</t>
  </si>
  <si>
    <t>Marys Center All FF41699</t>
  </si>
  <si>
    <t>Marys CenterPCIT FFMar-14</t>
  </si>
  <si>
    <t>Marys CenterPCIT FF41699</t>
  </si>
  <si>
    <t>MBI HSAll CombinedMar-14</t>
  </si>
  <si>
    <t>MBI HSAll Combined41699</t>
  </si>
  <si>
    <t>MBI HSTIP FFMar-14</t>
  </si>
  <si>
    <t>MBI HSTIP FF41699</t>
  </si>
  <si>
    <t>MD Family ResourcesAll CombinedMar-14</t>
  </si>
  <si>
    <t>MD Family ResourcesAll Combined41699</t>
  </si>
  <si>
    <t>MD Family ResourcesTF-CBT FFMar-14</t>
  </si>
  <si>
    <t>MD Family ResourcesTF-CBT FF41699</t>
  </si>
  <si>
    <t>PASSAll CombinedMar-14</t>
  </si>
  <si>
    <t>PASSAll Combined41699</t>
  </si>
  <si>
    <t>PASSFFT FFMar-14</t>
  </si>
  <si>
    <t>PASSFFT FF41699</t>
  </si>
  <si>
    <t>PASSTIP FFMar-14</t>
  </si>
  <si>
    <t>PASSTIP FF41699</t>
  </si>
  <si>
    <t>PIECEAll FFMar-14</t>
  </si>
  <si>
    <t>PIECEAll FF41699</t>
  </si>
  <si>
    <t>PIECECPP-FV FFMar-14</t>
  </si>
  <si>
    <t>PIECECPP-FV FF41699</t>
  </si>
  <si>
    <t>PIECEPCIT FFMar-14</t>
  </si>
  <si>
    <t>PIECEPCIT FF41699</t>
  </si>
  <si>
    <t>RiversideA-CRA FFMar-14</t>
  </si>
  <si>
    <t>RiversideA-CRA FF41699</t>
  </si>
  <si>
    <t>RiversideAll CombinedMar-14</t>
  </si>
  <si>
    <t>RiversideAll Combined41699</t>
  </si>
  <si>
    <t>TFCCAll CombinedMar-14</t>
  </si>
  <si>
    <t>TFCCAll Combined41699</t>
  </si>
  <si>
    <t>TFCCTIP FFMar-14</t>
  </si>
  <si>
    <t>TFCCTIP FF41699</t>
  </si>
  <si>
    <t>UniversalAll CombinedMar-14</t>
  </si>
  <si>
    <t>UniversalAll Combined41699</t>
  </si>
  <si>
    <t>UniversalCPP-FV FFMar-14</t>
  </si>
  <si>
    <t>UniversalCPP-FV FF41699</t>
  </si>
  <si>
    <t>UniversalTF-CBT FFMar-14</t>
  </si>
  <si>
    <t>UniversalTF-CBT FF41699</t>
  </si>
  <si>
    <t>UniversalTIP FFMar-14</t>
  </si>
  <si>
    <t>UniversalTIP FF41699</t>
  </si>
  <si>
    <t>Youth VillagesAll CombinedMar-14</t>
  </si>
  <si>
    <t>Youth VillagesAll Combined41699</t>
  </si>
  <si>
    <t>Youth VillagesMST FFMar-14</t>
  </si>
  <si>
    <t>Youth VillagesMST FF41699</t>
  </si>
  <si>
    <t>Youth VillagesMST-PSB FFMar-14</t>
  </si>
  <si>
    <t>Youth VillagesMST-PSB FF41699</t>
  </si>
  <si>
    <t>Adoptions TogetherCPP-FV FFMar-14</t>
  </si>
  <si>
    <t>Adoptions TogetherCPP-FV FF41699</t>
  </si>
  <si>
    <t>All A-CRA ProvidersA-CRA CombinedMar-14</t>
  </si>
  <si>
    <t>All A-CRA ProvidersA-CRA Combined41699</t>
  </si>
  <si>
    <t>All FFT ProvidersFFT CombinedMar-14</t>
  </si>
  <si>
    <t>All FFT ProvidersFFT Combined41699</t>
  </si>
  <si>
    <t>All MST ProvidersMST CombinedMar-14</t>
  </si>
  <si>
    <t>All MST ProvidersMST Combined41699</t>
  </si>
  <si>
    <t>All MST-PSB ProvidersMST-PSB CombinedMar-14</t>
  </si>
  <si>
    <t>All MST-PSB ProvidersMST-PSB Combined41699</t>
  </si>
  <si>
    <t>All TF-CBT ProvidersTF-CBT CombinedMar-14</t>
  </si>
  <si>
    <t>All TF-CBT ProvidersTF-CBT Combined41699</t>
  </si>
  <si>
    <t>All TIP ProvidersTIP CombinedMar-14</t>
  </si>
  <si>
    <t>All TIP ProvidersTIP Combined41699</t>
  </si>
  <si>
    <t>Community ConnectionsAll FFMar-14</t>
  </si>
  <si>
    <t>Community ConnectionsAll FF41699</t>
  </si>
  <si>
    <t>Community ConnectionsFFT CombinedMar-14</t>
  </si>
  <si>
    <t>Community ConnectionsFFT Combined41699</t>
  </si>
  <si>
    <t>Community ConnectionsTF-CBT CombinedMar-14</t>
  </si>
  <si>
    <t>Community ConnectionsTF-CBT Combined41699</t>
  </si>
  <si>
    <t>Community ConnectionsTIP CombinedMar-14</t>
  </si>
  <si>
    <t>Community ConnectionsTIP Combined41699</t>
  </si>
  <si>
    <t>Federal CityA-CRA CombinedMar-14</t>
  </si>
  <si>
    <t>Federal CityA-CRA Combined41699</t>
  </si>
  <si>
    <t>Federal CityAll FFMar-14</t>
  </si>
  <si>
    <t>Federal CityAll FF41699</t>
  </si>
  <si>
    <t>First Home CareAll FFMar-14</t>
  </si>
  <si>
    <t>First Home CareAll FF41699</t>
  </si>
  <si>
    <t>First Home CareFFT CombinedMar-14</t>
  </si>
  <si>
    <t>First Home CareFFT Combined41699</t>
  </si>
  <si>
    <t>First Home CareTF-CBT CombinedMar-14</t>
  </si>
  <si>
    <t>First Home CareTF-CBT Combined41699</t>
  </si>
  <si>
    <t>First Home CareTIP CombinedMar-14</t>
  </si>
  <si>
    <t>First Home CareTIP Combined41699</t>
  </si>
  <si>
    <t>FPSAll FFMar-14</t>
  </si>
  <si>
    <t>FPSAll FF41699</t>
  </si>
  <si>
    <t>FPSTIP CombinedMar-14</t>
  </si>
  <si>
    <t>FPSTIP Combined41699</t>
  </si>
  <si>
    <t>LESAll FFMar-14</t>
  </si>
  <si>
    <t>LESAll FF41699</t>
  </si>
  <si>
    <t>LESTIP CombinedMar-14</t>
  </si>
  <si>
    <t>LESTIP Combined41699</t>
  </si>
  <si>
    <t>MBI HSAll FFMar-14</t>
  </si>
  <si>
    <t>MBI HSAll FF41699</t>
  </si>
  <si>
    <t>MBI HSTIP CombinedMar-14</t>
  </si>
  <si>
    <t>MBI HSTIP Combined41699</t>
  </si>
  <si>
    <t>MD Family ResourcesAll FFMar-14</t>
  </si>
  <si>
    <t>MD Family ResourcesAll FF41699</t>
  </si>
  <si>
    <t>MD Family ResourcesTF-CBT CombinedMar-14</t>
  </si>
  <si>
    <t>MD Family ResourcesTF-CBT Combined41699</t>
  </si>
  <si>
    <t>PASSAll FFMar-14</t>
  </si>
  <si>
    <t>PASSAll FF41699</t>
  </si>
  <si>
    <t>PASSFFT CombinedMar-14</t>
  </si>
  <si>
    <t>PASSFFT Combined41699</t>
  </si>
  <si>
    <t>PASSTIP CombinedMar-14</t>
  </si>
  <si>
    <t>PASSTIP Combined41699</t>
  </si>
  <si>
    <t>RiversideA-CRA CombinedMar-14</t>
  </si>
  <si>
    <t>RiversideA-CRA Combined41699</t>
  </si>
  <si>
    <t>RiversideAll FFMar-14</t>
  </si>
  <si>
    <t>RiversideAll FF41699</t>
  </si>
  <si>
    <t>TFCCAll FFMar-14</t>
  </si>
  <si>
    <t>TFCCAll FF41699</t>
  </si>
  <si>
    <t>TFCCTIP CombinedMar-14</t>
  </si>
  <si>
    <t>TFCCTIP Combined41699</t>
  </si>
  <si>
    <t>Youth VillagesAll FFMar-14</t>
  </si>
  <si>
    <t>Youth VillagesAll FF41699</t>
  </si>
  <si>
    <t>Youth VillagesMST CombinedMar-14</t>
  </si>
  <si>
    <t>Youth VillagesMST Combined41699</t>
  </si>
  <si>
    <t>Youth VillagesMST-PSB CombinedMar-14</t>
  </si>
  <si>
    <t>Youth VillagesMST-PSB Combined41699</t>
  </si>
  <si>
    <t>HillcrestA-CRA CombinedMar-14</t>
  </si>
  <si>
    <t>HillcrestA-CRA Combined41699</t>
  </si>
  <si>
    <t>HillcrestAll FFMar-14</t>
  </si>
  <si>
    <t>HillcrestAll FF41699</t>
  </si>
  <si>
    <t>HillcrestCPP-FV CombinedMar-14</t>
  </si>
  <si>
    <t>HillcrestCPP-FV Combined41699</t>
  </si>
  <si>
    <t>HillcrestFFT CombinedMar-14</t>
  </si>
  <si>
    <t>HillcrestFFT Combined41699</t>
  </si>
  <si>
    <t>HillcrestTF-CBT CombinedMar-14</t>
  </si>
  <si>
    <t>HillcrestTF-CBT Combined41699</t>
  </si>
  <si>
    <t>LAYCA-CRA CombinedMar-14</t>
  </si>
  <si>
    <t>LAYCA-CRA Combined41699</t>
  </si>
  <si>
    <t>LAYCCPP-FV CombinedMar-14</t>
  </si>
  <si>
    <t>LAYCCPP-FV Combined41699</t>
  </si>
  <si>
    <t>LAYCAll FFMar-14</t>
  </si>
  <si>
    <t>LAYCAll FF41699</t>
  </si>
  <si>
    <t>UniversalAll FFMar-14</t>
  </si>
  <si>
    <t>UniversalAll FF41699</t>
  </si>
  <si>
    <t>UniversalCPP-FV CombinedMar-14</t>
  </si>
  <si>
    <t>UniversalCPP-FV Combined41699</t>
  </si>
  <si>
    <t>UniversalTF-CBT CombinedMar-14</t>
  </si>
  <si>
    <t>UniversalTF-CBT Combined41699</t>
  </si>
  <si>
    <t>UniversalTIP CombinedMar-14</t>
  </si>
  <si>
    <t>UniversalTIP Combined41699</t>
  </si>
  <si>
    <t>Adoptions TogetherAll CombinedApr-14</t>
  </si>
  <si>
    <t>Adoptions TogetherAll Combined41730</t>
  </si>
  <si>
    <t>Adoptions TogetherCPP-FV CombinedApr-14</t>
  </si>
  <si>
    <t>Adoptions TogetherCPP-FV Combined41730</t>
  </si>
  <si>
    <t>All A-CRA ProvidersA-CRA FFApr-14</t>
  </si>
  <si>
    <t>All A-CRA ProvidersA-CRA FF41730</t>
  </si>
  <si>
    <t>All CPP-FV ProvidersCPP-FV FFApr-14</t>
  </si>
  <si>
    <t>All CPP-FV ProvidersCPP-FV FF41730</t>
  </si>
  <si>
    <t>All FFT ProvidersFFT FFApr-14</t>
  </si>
  <si>
    <t>All FFT ProvidersFFT FF41730</t>
  </si>
  <si>
    <t>All MST ProvidersMST FFApr-14</t>
  </si>
  <si>
    <t>All MST ProvidersMST FF41730</t>
  </si>
  <si>
    <t>All MST-PSB ProvidersMST-PSB FFApr-14</t>
  </si>
  <si>
    <t>All MST-PSB ProvidersMST-PSB FF41730</t>
  </si>
  <si>
    <t>All PCIT ProvidersPCIT FFApr-14</t>
  </si>
  <si>
    <t>All PCIT ProvidersPCIT FF41730</t>
  </si>
  <si>
    <t>All TF-CBT ProvidersTF-CBT FFApr-14</t>
  </si>
  <si>
    <t>All TF-CBT ProvidersTF-CBT FF41730</t>
  </si>
  <si>
    <t>All TIP ProvidersTIP FFApr-14</t>
  </si>
  <si>
    <t>All TIP ProvidersTIP FF41730</t>
  </si>
  <si>
    <t>AllAll CombinedApr-14</t>
  </si>
  <si>
    <t>AllAll Combined41730</t>
  </si>
  <si>
    <t>Community ConnectionsAll CombinedApr-14</t>
  </si>
  <si>
    <t>Community ConnectionsAll Combined41730</t>
  </si>
  <si>
    <t>Community ConnectionsFFT FFApr-14</t>
  </si>
  <si>
    <t>Community ConnectionsFFT FF41730</t>
  </si>
  <si>
    <t>Community ConnectionsTF-CBT FFApr-14</t>
  </si>
  <si>
    <t>Community ConnectionsTF-CBT FF41730</t>
  </si>
  <si>
    <t>Community ConnectionsTIP FFApr-14</t>
  </si>
  <si>
    <t>Community ConnectionsTIP FF41730</t>
  </si>
  <si>
    <t>Federal CityA-CRA FFApr-14</t>
  </si>
  <si>
    <t>Federal CityA-CRA FF41730</t>
  </si>
  <si>
    <t>Federal CityAll CombinedApr-14</t>
  </si>
  <si>
    <t>Federal CityAll Combined41730</t>
  </si>
  <si>
    <t>First Home CareAll CombinedApr-14</t>
  </si>
  <si>
    <t>First Home CareAll Combined41730</t>
  </si>
  <si>
    <t>First Home CareFFT FFApr-14</t>
  </si>
  <si>
    <t>First Home CareFFT FF41730</t>
  </si>
  <si>
    <t>First Home CareTF-CBT FFApr-14</t>
  </si>
  <si>
    <t>First Home CareTF-CBT FF41730</t>
  </si>
  <si>
    <t>First Home CareTIP FFApr-14</t>
  </si>
  <si>
    <t>First Home CareTIP FF41730</t>
  </si>
  <si>
    <t>FPSAll CombinedApr-14</t>
  </si>
  <si>
    <t>FPSAll Combined41730</t>
  </si>
  <si>
    <t>FPSTIP FFApr-14</t>
  </si>
  <si>
    <t>FPSTIP FF41730</t>
  </si>
  <si>
    <t>HillcrestA-CRA FFApr-14</t>
  </si>
  <si>
    <t>HillcrestA-CRA FF41730</t>
  </si>
  <si>
    <t>HillcrestAll CombinedApr-14</t>
  </si>
  <si>
    <t>HillcrestAll Combined41730</t>
  </si>
  <si>
    <t>HillcrestCPP-FV FFApr-14</t>
  </si>
  <si>
    <t>HillcrestCPP-FV FF41730</t>
  </si>
  <si>
    <t>HillcrestFFT FFApr-14</t>
  </si>
  <si>
    <t>HillcrestFFT FF41730</t>
  </si>
  <si>
    <t>HillcrestTF-CBT FFApr-14</t>
  </si>
  <si>
    <t>HillcrestTF-CBT FF41730</t>
  </si>
  <si>
    <t>LAYCA-CRA FFApr-14</t>
  </si>
  <si>
    <t>LAYCA-CRA FF41730</t>
  </si>
  <si>
    <t>LAYCAll CombinedApr-14</t>
  </si>
  <si>
    <t>LAYCAll Combined41730</t>
  </si>
  <si>
    <t>LAYCCPP-FV FFApr-14</t>
  </si>
  <si>
    <t>LAYCCPP-FV FF41730</t>
  </si>
  <si>
    <t>LESAll CombinedApr-14</t>
  </si>
  <si>
    <t>LESAll Combined41730</t>
  </si>
  <si>
    <t>LESTIP FFApr-14</t>
  </si>
  <si>
    <t>LESTIP FF41730</t>
  </si>
  <si>
    <t>Marys Center All FFApr-14</t>
  </si>
  <si>
    <t>Marys Center All FF41730</t>
  </si>
  <si>
    <t>Marys CenterPCIT FFApr-14</t>
  </si>
  <si>
    <t>Marys CenterPCIT FF41730</t>
  </si>
  <si>
    <t>MBI HSAll CombinedApr-14</t>
  </si>
  <si>
    <t>MBI HSAll Combined41730</t>
  </si>
  <si>
    <t>MBI HSTIP FFApr-14</t>
  </si>
  <si>
    <t>MBI HSTIP FF41730</t>
  </si>
  <si>
    <t>MD Family ResourcesAll CombinedApr-14</t>
  </si>
  <si>
    <t>MD Family ResourcesAll Combined41730</t>
  </si>
  <si>
    <t>MD Family ResourcesTF-CBT FFApr-14</t>
  </si>
  <si>
    <t>MD Family ResourcesTF-CBT FF41730</t>
  </si>
  <si>
    <t>PASSAll CombinedApr-14</t>
  </si>
  <si>
    <t>PASSAll Combined41730</t>
  </si>
  <si>
    <t>PASSFFT FFApr-14</t>
  </si>
  <si>
    <t>PASSFFT FF41730</t>
  </si>
  <si>
    <t>PASSTIP FFApr-14</t>
  </si>
  <si>
    <t>PASSTIP FF41730</t>
  </si>
  <si>
    <t>PIECEAll FFApr-14</t>
  </si>
  <si>
    <t>PIECEAll FF41730</t>
  </si>
  <si>
    <t>PIECECPP-FV FFApr-14</t>
  </si>
  <si>
    <t>PIECECPP-FV FF41730</t>
  </si>
  <si>
    <t>PIECEPCIT FFApr-14</t>
  </si>
  <si>
    <t>PIECEPCIT FF41730</t>
  </si>
  <si>
    <t>RiversideA-CRA FFApr-14</t>
  </si>
  <si>
    <t>RiversideA-CRA FF41730</t>
  </si>
  <si>
    <t>RiversideAll CombinedApr-14</t>
  </si>
  <si>
    <t>RiversideAll Combined41730</t>
  </si>
  <si>
    <t>TFCCAll CombinedApr-14</t>
  </si>
  <si>
    <t>TFCCAll Combined41730</t>
  </si>
  <si>
    <t>TFCCTIP FFApr-14</t>
  </si>
  <si>
    <t>TFCCTIP FF41730</t>
  </si>
  <si>
    <t>UniversalAll CombinedApr-14</t>
  </si>
  <si>
    <t>UniversalAll Combined41730</t>
  </si>
  <si>
    <t>UniversalCPP-FV FFApr-14</t>
  </si>
  <si>
    <t>UniversalCPP-FV FF41730</t>
  </si>
  <si>
    <t>UniversalTF-CBT FFApr-14</t>
  </si>
  <si>
    <t>UniversalTF-CBT FF41730</t>
  </si>
  <si>
    <t>UniversalTIP FFApr-14</t>
  </si>
  <si>
    <t>UniversalTIP FF41730</t>
  </si>
  <si>
    <t>Youth VillagesAll CombinedApr-14</t>
  </si>
  <si>
    <t>Youth VillagesAll Combined41730</t>
  </si>
  <si>
    <t>Youth VillagesMST FFApr-14</t>
  </si>
  <si>
    <t>Youth VillagesMST FF41730</t>
  </si>
  <si>
    <t>Youth VillagesMST-PSB FFApr-14</t>
  </si>
  <si>
    <t>Youth VillagesMST-PSB FF41730</t>
  </si>
  <si>
    <t>Adoptions TogetherCPP-FV FFApr-14</t>
  </si>
  <si>
    <t>Adoptions TogetherCPP-FV FF41730</t>
  </si>
  <si>
    <t>All A-CRA ProvidersA-CRA CombinedApr-14</t>
  </si>
  <si>
    <t>All A-CRA ProvidersA-CRA Combined41730</t>
  </si>
  <si>
    <t>All FFT ProvidersFFT CombinedApr-14</t>
  </si>
  <si>
    <t>All FFT ProvidersFFT Combined41730</t>
  </si>
  <si>
    <t>All MST ProvidersMST CombinedApr-14</t>
  </si>
  <si>
    <t>All MST ProvidersMST Combined41730</t>
  </si>
  <si>
    <t>All MST-PSB ProvidersMST-PSB CombinedApr-14</t>
  </si>
  <si>
    <t>All MST-PSB ProvidersMST-PSB Combined41730</t>
  </si>
  <si>
    <t>All TF-CBT ProvidersTF-CBT CombinedApr-14</t>
  </si>
  <si>
    <t>All TF-CBT ProvidersTF-CBT Combined41730</t>
  </si>
  <si>
    <t>All TIP ProvidersTIP CombinedApr-14</t>
  </si>
  <si>
    <t>All TIP ProvidersTIP Combined41730</t>
  </si>
  <si>
    <t>Community ConnectionsAll FFApr-14</t>
  </si>
  <si>
    <t>Community ConnectionsAll FF41730</t>
  </si>
  <si>
    <t>Community ConnectionsFFT CombinedApr-14</t>
  </si>
  <si>
    <t>Community ConnectionsFFT Combined41730</t>
  </si>
  <si>
    <t>Community ConnectionsTF-CBT CombinedApr-14</t>
  </si>
  <si>
    <t>Community ConnectionsTF-CBT Combined41730</t>
  </si>
  <si>
    <t>Community ConnectionsTIP CombinedApr-14</t>
  </si>
  <si>
    <t>Community ConnectionsTIP Combined41730</t>
  </si>
  <si>
    <t>Federal CityA-CRA CombinedApr-14</t>
  </si>
  <si>
    <t>Federal CityA-CRA Combined41730</t>
  </si>
  <si>
    <t>Federal CityAll FFApr-14</t>
  </si>
  <si>
    <t>Federal CityAll FF41730</t>
  </si>
  <si>
    <t>First Home CareAll FFApr-14</t>
  </si>
  <si>
    <t>First Home CareAll FF41730</t>
  </si>
  <si>
    <t>First Home CareFFT CombinedApr-14</t>
  </si>
  <si>
    <t>First Home CareFFT Combined41730</t>
  </si>
  <si>
    <t>First Home CareTF-CBT CombinedApr-14</t>
  </si>
  <si>
    <t>First Home CareTF-CBT Combined41730</t>
  </si>
  <si>
    <t>First Home CareTIP CombinedApr-14</t>
  </si>
  <si>
    <t>First Home CareTIP Combined41730</t>
  </si>
  <si>
    <t>FPSAll FFApr-14</t>
  </si>
  <si>
    <t>FPSAll FF41730</t>
  </si>
  <si>
    <t>FPSTIP CombinedApr-14</t>
  </si>
  <si>
    <t>FPSTIP Combined41730</t>
  </si>
  <si>
    <t>LESAll FFApr-14</t>
  </si>
  <si>
    <t>LESAll FF41730</t>
  </si>
  <si>
    <t>LESTIP CombinedApr-14</t>
  </si>
  <si>
    <t>LESTIP Combined41730</t>
  </si>
  <si>
    <t>MBI HSAll FFApr-14</t>
  </si>
  <si>
    <t>MBI HSAll FF41730</t>
  </si>
  <si>
    <t>MBI HSTIP CombinedApr-14</t>
  </si>
  <si>
    <t>MBI HSTIP Combined41730</t>
  </si>
  <si>
    <t>MD Family ResourcesAll FFApr-14</t>
  </si>
  <si>
    <t>MD Family ResourcesAll FF41730</t>
  </si>
  <si>
    <t>MD Family ResourcesTF-CBT CombinedApr-14</t>
  </si>
  <si>
    <t>MD Family ResourcesTF-CBT Combined41730</t>
  </si>
  <si>
    <t>PASSAll FFApr-14</t>
  </si>
  <si>
    <t>PASSAll FF41730</t>
  </si>
  <si>
    <t>PASSFFT CombinedApr-14</t>
  </si>
  <si>
    <t>PASSFFT Combined41730</t>
  </si>
  <si>
    <t>PASSTIP CombinedApr-14</t>
  </si>
  <si>
    <t>PASSTIP Combined41730</t>
  </si>
  <si>
    <t>RiversideA-CRA CombinedApr-14</t>
  </si>
  <si>
    <t>RiversideA-CRA Combined41730</t>
  </si>
  <si>
    <t>RiversideAll FFApr-14</t>
  </si>
  <si>
    <t>RiversideAll FF41730</t>
  </si>
  <si>
    <t>TFCCAll FFApr-14</t>
  </si>
  <si>
    <t>TFCCAll FF41730</t>
  </si>
  <si>
    <t>TFCCTIP CombinedApr-14</t>
  </si>
  <si>
    <t>TFCCTIP Combined41730</t>
  </si>
  <si>
    <t>Youth VillagesAll FFApr-14</t>
  </si>
  <si>
    <t>Youth VillagesAll FF41730</t>
  </si>
  <si>
    <t>Youth VillagesMST CombinedApr-14</t>
  </si>
  <si>
    <t>Youth VillagesMST Combined41730</t>
  </si>
  <si>
    <t>Youth VillagesMST-PSB CombinedApr-14</t>
  </si>
  <si>
    <t>Youth VillagesMST-PSB Combined41730</t>
  </si>
  <si>
    <t>HillcrestA-CRA CombinedApr-14</t>
  </si>
  <si>
    <t>HillcrestA-CRA Combined41730</t>
  </si>
  <si>
    <t>HillcrestAll FFApr-14</t>
  </si>
  <si>
    <t>HillcrestAll FF41730</t>
  </si>
  <si>
    <t>HillcrestCPP-FV CombinedApr-14</t>
  </si>
  <si>
    <t>HillcrestCPP-FV Combined41730</t>
  </si>
  <si>
    <t>HillcrestFFT CombinedApr-14</t>
  </si>
  <si>
    <t>HillcrestFFT Combined41730</t>
  </si>
  <si>
    <t>HillcrestTF-CBT CombinedApr-14</t>
  </si>
  <si>
    <t>HillcrestTF-CBT Combined41730</t>
  </si>
  <si>
    <t>LAYCA-CRA CombinedApr-14</t>
  </si>
  <si>
    <t>LAYCA-CRA Combined41730</t>
  </si>
  <si>
    <t>LAYCCPP-FV CombinedApr-14</t>
  </si>
  <si>
    <t>LAYCCPP-FV Combined41730</t>
  </si>
  <si>
    <t>LAYCAll FFApr-14</t>
  </si>
  <si>
    <t>LAYCAll FF41730</t>
  </si>
  <si>
    <t>UniversalAll FFApr-14</t>
  </si>
  <si>
    <t>UniversalAll FF41730</t>
  </si>
  <si>
    <t>UniversalCPP-FV CombinedApr-14</t>
  </si>
  <si>
    <t>UniversalCPP-FV Combined41730</t>
  </si>
  <si>
    <t>UniversalTF-CBT CombinedApr-14</t>
  </si>
  <si>
    <t>UniversalTF-CBT Combined41730</t>
  </si>
  <si>
    <t>UniversalTIP CombinedApr-14</t>
  </si>
  <si>
    <t>UniversalTIP Combined41730</t>
  </si>
  <si>
    <t>Adoptions TogetherAll CombinedMay-14</t>
  </si>
  <si>
    <t>Adoptions TogetherAll Combined41760</t>
  </si>
  <si>
    <t>Adoptions TogetherCPP-FV CombinedMay-14</t>
  </si>
  <si>
    <t>Adoptions TogetherCPP-FV Combined41760</t>
  </si>
  <si>
    <t>All A-CRA ProvidersA-CRA FFMay-14</t>
  </si>
  <si>
    <t>All A-CRA ProvidersA-CRA FF41760</t>
  </si>
  <si>
    <t>All CPP-FV ProvidersCPP-FV FFMay-14</t>
  </si>
  <si>
    <t>All CPP-FV ProvidersCPP-FV FF41760</t>
  </si>
  <si>
    <t>All FFT ProvidersFFT FFMay-14</t>
  </si>
  <si>
    <t>All FFT ProvidersFFT FF41760</t>
  </si>
  <si>
    <t>All MST ProvidersMST FFMay-14</t>
  </si>
  <si>
    <t>All MST ProvidersMST FF41760</t>
  </si>
  <si>
    <t>All MST-PSB ProvidersMST-PSB FFMay-14</t>
  </si>
  <si>
    <t>All MST-PSB ProvidersMST-PSB FF41760</t>
  </si>
  <si>
    <t>All PCIT ProvidersPCIT FFMay-14</t>
  </si>
  <si>
    <t>All PCIT ProvidersPCIT FF41760</t>
  </si>
  <si>
    <t>All TF-CBT ProvidersTF-CBT FFMay-14</t>
  </si>
  <si>
    <t>All TF-CBT ProvidersTF-CBT FF41760</t>
  </si>
  <si>
    <t>All TIP ProvidersTIP FFMay-14</t>
  </si>
  <si>
    <t>All TIP ProvidersTIP FF41760</t>
  </si>
  <si>
    <t>AllAll CombinedMay-14</t>
  </si>
  <si>
    <t>AllAll Combined41760</t>
  </si>
  <si>
    <t>Community ConnectionsAll CombinedMay-14</t>
  </si>
  <si>
    <t>Community ConnectionsAll Combined41760</t>
  </si>
  <si>
    <t>Community ConnectionsFFT FFMay-14</t>
  </si>
  <si>
    <t>Community ConnectionsFFT FF41760</t>
  </si>
  <si>
    <t>Community ConnectionsTF-CBT FFMay-14</t>
  </si>
  <si>
    <t>Community ConnectionsTF-CBT FF41760</t>
  </si>
  <si>
    <t>Community ConnectionsTIP FFMay-14</t>
  </si>
  <si>
    <t>Community ConnectionsTIP FF41760</t>
  </si>
  <si>
    <t>Federal CityA-CRA FFMay-14</t>
  </si>
  <si>
    <t>Federal CityA-CRA FF41760</t>
  </si>
  <si>
    <t>Federal CityAll CombinedMay-14</t>
  </si>
  <si>
    <t>Federal CityAll Combined41760</t>
  </si>
  <si>
    <t>First Home CareAll CombinedMay-14</t>
  </si>
  <si>
    <t>First Home CareAll Combined41760</t>
  </si>
  <si>
    <t>First Home CareFFT FFMay-14</t>
  </si>
  <si>
    <t>First Home CareFFT FF41760</t>
  </si>
  <si>
    <t>First Home CareTF-CBT FFMay-14</t>
  </si>
  <si>
    <t>First Home CareTF-CBT FF41760</t>
  </si>
  <si>
    <t>First Home CareTIP FFMay-14</t>
  </si>
  <si>
    <t>First Home CareTIP FF41760</t>
  </si>
  <si>
    <t>FPSAll CombinedMay-14</t>
  </si>
  <si>
    <t>FPSAll Combined41760</t>
  </si>
  <si>
    <t>FPSTIP FFMay-14</t>
  </si>
  <si>
    <t>FPSTIP FF41760</t>
  </si>
  <si>
    <t>HillcrestA-CRA FFMay-14</t>
  </si>
  <si>
    <t>HillcrestA-CRA FF41760</t>
  </si>
  <si>
    <t>HillcrestAll CombinedMay-14</t>
  </si>
  <si>
    <t>HillcrestAll Combined41760</t>
  </si>
  <si>
    <t>HillcrestCPP-FV FFMay-14</t>
  </si>
  <si>
    <t>HillcrestCPP-FV FF41760</t>
  </si>
  <si>
    <t>HillcrestFFT FFMay-14</t>
  </si>
  <si>
    <t>HillcrestFFT FF41760</t>
  </si>
  <si>
    <t>HillcrestTF-CBT FFMay-14</t>
  </si>
  <si>
    <t>HillcrestTF-CBT FF41760</t>
  </si>
  <si>
    <t>LAYCA-CRA FFMay-14</t>
  </si>
  <si>
    <t>LAYCA-CRA FF41760</t>
  </si>
  <si>
    <t>LAYCAll CombinedMay-14</t>
  </si>
  <si>
    <t>LAYCAll Combined41760</t>
  </si>
  <si>
    <t>LAYCCPP-FV FFMay-14</t>
  </si>
  <si>
    <t>LAYCCPP-FV FF41760</t>
  </si>
  <si>
    <t>LESAll CombinedMay-14</t>
  </si>
  <si>
    <t>LESAll Combined41760</t>
  </si>
  <si>
    <t>LESTIP FFMay-14</t>
  </si>
  <si>
    <t>LESTIP FF41760</t>
  </si>
  <si>
    <t>Marys Center All FFMay-14</t>
  </si>
  <si>
    <t>Marys Center All FF41760</t>
  </si>
  <si>
    <t>Marys CenterPCIT FFMay-14</t>
  </si>
  <si>
    <t>Marys CenterPCIT FF41760</t>
  </si>
  <si>
    <t>MBI HSAll CombinedMay-14</t>
  </si>
  <si>
    <t>MBI HSAll Combined41760</t>
  </si>
  <si>
    <t>MBI HSTIP FFMay-14</t>
  </si>
  <si>
    <t>MBI HSTIP FF41760</t>
  </si>
  <si>
    <t>MD Family ResourcesAll CombinedMay-14</t>
  </si>
  <si>
    <t>MD Family ResourcesAll Combined41760</t>
  </si>
  <si>
    <t>MD Family ResourcesTF-CBT FFMay-14</t>
  </si>
  <si>
    <t>MD Family ResourcesTF-CBT FF41760</t>
  </si>
  <si>
    <t>PASSAll CombinedMay-14</t>
  </si>
  <si>
    <t>PASSAll Combined41760</t>
  </si>
  <si>
    <t>PASSFFT FFMay-14</t>
  </si>
  <si>
    <t>PASSFFT FF41760</t>
  </si>
  <si>
    <t>PASSTIP FFMay-14</t>
  </si>
  <si>
    <t>PASSTIP FF41760</t>
  </si>
  <si>
    <t>PIECEAll FFMay-14</t>
  </si>
  <si>
    <t>PIECEAll FF41760</t>
  </si>
  <si>
    <t>PIECECPP-FV FFMay-14</t>
  </si>
  <si>
    <t>PIECECPP-FV FF41760</t>
  </si>
  <si>
    <t>PIECEPCIT FFMay-14</t>
  </si>
  <si>
    <t>PIECEPCIT FF41760</t>
  </si>
  <si>
    <t>RiversideA-CRA FFMay-14</t>
  </si>
  <si>
    <t>RiversideA-CRA FF41760</t>
  </si>
  <si>
    <t>RiversideAll CombinedMay-14</t>
  </si>
  <si>
    <t>RiversideAll Combined41760</t>
  </si>
  <si>
    <t>TFCCAll CombinedMay-14</t>
  </si>
  <si>
    <t>TFCCAll Combined41760</t>
  </si>
  <si>
    <t>TFCCTIP FFMay-14</t>
  </si>
  <si>
    <t>TFCCTIP FF41760</t>
  </si>
  <si>
    <t>UniversalAll CombinedMay-14</t>
  </si>
  <si>
    <t>UniversalAll Combined41760</t>
  </si>
  <si>
    <t>UniversalCPP-FV FFMay-14</t>
  </si>
  <si>
    <t>UniversalCPP-FV FF41760</t>
  </si>
  <si>
    <t>UniversalTF-CBT FFMay-14</t>
  </si>
  <si>
    <t>UniversalTF-CBT FF41760</t>
  </si>
  <si>
    <t>UniversalTIP FFMay-14</t>
  </si>
  <si>
    <t>UniversalTIP FF41760</t>
  </si>
  <si>
    <t>Youth VillagesAll CombinedMay-14</t>
  </si>
  <si>
    <t>Youth VillagesAll Combined41760</t>
  </si>
  <si>
    <t>Youth VillagesMST FFMay-14</t>
  </si>
  <si>
    <t>Youth VillagesMST FF41760</t>
  </si>
  <si>
    <t>Youth VillagesMST-PSB FFMay-14</t>
  </si>
  <si>
    <t>Youth VillagesMST-PSB FF41760</t>
  </si>
  <si>
    <t>Adoptions TogetherCPP-FV FFMay-14</t>
  </si>
  <si>
    <t>Adoptions TogetherCPP-FV FF41760</t>
  </si>
  <si>
    <t>All A-CRA ProvidersA-CRA CombinedMay-14</t>
  </si>
  <si>
    <t>All A-CRA ProvidersA-CRA Combined41760</t>
  </si>
  <si>
    <t>All FFT ProvidersFFT CombinedMay-14</t>
  </si>
  <si>
    <t>All FFT ProvidersFFT Combined41760</t>
  </si>
  <si>
    <t>All MST ProvidersMST CombinedMay-14</t>
  </si>
  <si>
    <t>All MST ProvidersMST Combined41760</t>
  </si>
  <si>
    <t>All MST-PSB ProvidersMST-PSB CombinedMay-14</t>
  </si>
  <si>
    <t>All MST-PSB ProvidersMST-PSB Combined41760</t>
  </si>
  <si>
    <t>All TF-CBT ProvidersTF-CBT CombinedMay-14</t>
  </si>
  <si>
    <t>All TF-CBT ProvidersTF-CBT Combined41760</t>
  </si>
  <si>
    <t>All TIP ProvidersTIP CombinedMay-14</t>
  </si>
  <si>
    <t>All TIP ProvidersTIP Combined41760</t>
  </si>
  <si>
    <t>Community ConnectionsAll FFMay-14</t>
  </si>
  <si>
    <t>Community ConnectionsAll FF41760</t>
  </si>
  <si>
    <t>Community ConnectionsFFT CombinedMay-14</t>
  </si>
  <si>
    <t>Community ConnectionsFFT Combined41760</t>
  </si>
  <si>
    <t>Community ConnectionsTF-CBT CombinedMay-14</t>
  </si>
  <si>
    <t>Community ConnectionsTF-CBT Combined41760</t>
  </si>
  <si>
    <t>Community ConnectionsTIP CombinedMay-14</t>
  </si>
  <si>
    <t>Community ConnectionsTIP Combined41760</t>
  </si>
  <si>
    <t>Federal CityA-CRA CombinedMay-14</t>
  </si>
  <si>
    <t>Federal CityA-CRA Combined41760</t>
  </si>
  <si>
    <t>Federal CityAll FFMay-14</t>
  </si>
  <si>
    <t>Federal CityAll FF41760</t>
  </si>
  <si>
    <t>First Home CareAll FFMay-14</t>
  </si>
  <si>
    <t>First Home CareAll FF41760</t>
  </si>
  <si>
    <t>First Home CareFFT CombinedMay-14</t>
  </si>
  <si>
    <t>First Home CareFFT Combined41760</t>
  </si>
  <si>
    <t>First Home CareTF-CBT CombinedMay-14</t>
  </si>
  <si>
    <t>First Home CareTF-CBT Combined41760</t>
  </si>
  <si>
    <t>First Home CareTIP CombinedMay-14</t>
  </si>
  <si>
    <t>First Home CareTIP Combined41760</t>
  </si>
  <si>
    <t>FPSAll FFMay-14</t>
  </si>
  <si>
    <t>FPSAll FF41760</t>
  </si>
  <si>
    <t>FPSTIP CombinedMay-14</t>
  </si>
  <si>
    <t>FPSTIP Combined41760</t>
  </si>
  <si>
    <t>LESAll FFMay-14</t>
  </si>
  <si>
    <t>LESAll FF41760</t>
  </si>
  <si>
    <t>LESTIP CombinedMay-14</t>
  </si>
  <si>
    <t>LESTIP Combined41760</t>
  </si>
  <si>
    <t>MBI HSAll FFMay-14</t>
  </si>
  <si>
    <t>MBI HSAll FF41760</t>
  </si>
  <si>
    <t>MBI HSTIP CombinedMay-14</t>
  </si>
  <si>
    <t>MBI HSTIP Combined41760</t>
  </si>
  <si>
    <t>MD Family ResourcesAll FFMay-14</t>
  </si>
  <si>
    <t>MD Family ResourcesAll FF41760</t>
  </si>
  <si>
    <t>MD Family ResourcesTF-CBT CombinedMay-14</t>
  </si>
  <si>
    <t>MD Family ResourcesTF-CBT Combined41760</t>
  </si>
  <si>
    <t>PASSAll FFMay-14</t>
  </si>
  <si>
    <t>PASSAll FF41760</t>
  </si>
  <si>
    <t>PASSFFT CombinedMay-14</t>
  </si>
  <si>
    <t>PASSFFT Combined41760</t>
  </si>
  <si>
    <t>PASSTIP CombinedMay-14</t>
  </si>
  <si>
    <t>PASSTIP Combined41760</t>
  </si>
  <si>
    <t>RiversideA-CRA CombinedMay-14</t>
  </si>
  <si>
    <t>RiversideA-CRA Combined41760</t>
  </si>
  <si>
    <t>RiversideAll FFMay-14</t>
  </si>
  <si>
    <t>RiversideAll FF41760</t>
  </si>
  <si>
    <t>TFCCAll FFMay-14</t>
  </si>
  <si>
    <t>TFCCAll FF41760</t>
  </si>
  <si>
    <t>TFCCTIP CombinedMay-14</t>
  </si>
  <si>
    <t>TFCCTIP Combined41760</t>
  </si>
  <si>
    <t>Youth VillagesAll FFMay-14</t>
  </si>
  <si>
    <t>Youth VillagesAll FF41760</t>
  </si>
  <si>
    <t>Youth VillagesMST CombinedMay-14</t>
  </si>
  <si>
    <t>Youth VillagesMST Combined41760</t>
  </si>
  <si>
    <t>Youth VillagesMST-PSB CombinedMay-14</t>
  </si>
  <si>
    <t>Youth VillagesMST-PSB Combined41760</t>
  </si>
  <si>
    <t>HillcrestA-CRA CombinedMay-14</t>
  </si>
  <si>
    <t>HillcrestA-CRA Combined41760</t>
  </si>
  <si>
    <t>HillcrestAll FFMay-14</t>
  </si>
  <si>
    <t>HillcrestAll FF41760</t>
  </si>
  <si>
    <t>HillcrestCPP-FV CombinedMay-14</t>
  </si>
  <si>
    <t>HillcrestCPP-FV Combined41760</t>
  </si>
  <si>
    <t>HillcrestFFT CombinedMay-14</t>
  </si>
  <si>
    <t>HillcrestFFT Combined41760</t>
  </si>
  <si>
    <t>HillcrestTF-CBT CombinedMay-14</t>
  </si>
  <si>
    <t>HillcrestTF-CBT Combined41760</t>
  </si>
  <si>
    <t>LAYCA-CRA CombinedMay-14</t>
  </si>
  <si>
    <t>LAYCA-CRA Combined41760</t>
  </si>
  <si>
    <t>LAYCCPP-FV CombinedMay-14</t>
  </si>
  <si>
    <t>LAYCCPP-FV Combined41760</t>
  </si>
  <si>
    <t>LAYCAll FFMay-14</t>
  </si>
  <si>
    <t>LAYCAll FF41760</t>
  </si>
  <si>
    <t>UniversalAll FFMay-14</t>
  </si>
  <si>
    <t>UniversalAll FF41760</t>
  </si>
  <si>
    <t>UniversalCPP-FV CombinedMay-14</t>
  </si>
  <si>
    <t>UniversalCPP-FV Combined41760</t>
  </si>
  <si>
    <t>UniversalTF-CBT CombinedMay-14</t>
  </si>
  <si>
    <t>UniversalTF-CBT Combined41760</t>
  </si>
  <si>
    <t>UniversalTIP CombinedMay-14</t>
  </si>
  <si>
    <t>UniversalTIP Combined41760</t>
  </si>
  <si>
    <t>Adoptions TogetherAll CombinedJun-14</t>
  </si>
  <si>
    <t>Adoptions TogetherAll Combined41791</t>
  </si>
  <si>
    <t>Adoptions TogetherCPP-FV CombinedJun-14</t>
  </si>
  <si>
    <t>Adoptions TogetherCPP-FV Combined41791</t>
  </si>
  <si>
    <t>All A-CRA ProvidersA-CRA FFJun-14</t>
  </si>
  <si>
    <t>All A-CRA ProvidersA-CRA FF41791</t>
  </si>
  <si>
    <t>All CPP-FV ProvidersCPP-FV FFJun-14</t>
  </si>
  <si>
    <t>All CPP-FV ProvidersCPP-FV FF41791</t>
  </si>
  <si>
    <t>All FFT ProvidersFFT FFJun-14</t>
  </si>
  <si>
    <t>All FFT ProvidersFFT FF41791</t>
  </si>
  <si>
    <t>All MST ProvidersMST FFJun-14</t>
  </si>
  <si>
    <t>All MST ProvidersMST FF41791</t>
  </si>
  <si>
    <t>All MST-PSB ProvidersMST-PSB FFJun-14</t>
  </si>
  <si>
    <t>All MST-PSB ProvidersMST-PSB FF41791</t>
  </si>
  <si>
    <t>All PCIT ProvidersPCIT FFJun-14</t>
  </si>
  <si>
    <t>All PCIT ProvidersPCIT FF41791</t>
  </si>
  <si>
    <t>All TF-CBT ProvidersTF-CBT FFJun-14</t>
  </si>
  <si>
    <t>All TF-CBT ProvidersTF-CBT FF41791</t>
  </si>
  <si>
    <t>All TIP ProvidersTIP FFJun-14</t>
  </si>
  <si>
    <t>All TIP ProvidersTIP FF41791</t>
  </si>
  <si>
    <t>AllAll CombinedJun-14</t>
  </si>
  <si>
    <t>AllAll Combined41791</t>
  </si>
  <si>
    <t>Community ConnectionsAll CombinedJun-14</t>
  </si>
  <si>
    <t>Community ConnectionsAll Combined41791</t>
  </si>
  <si>
    <t>Community ConnectionsFFT FFJun-14</t>
  </si>
  <si>
    <t>Community ConnectionsFFT FF41791</t>
  </si>
  <si>
    <t>Community ConnectionsTF-CBT FFJun-14</t>
  </si>
  <si>
    <t>Community ConnectionsTF-CBT FF41791</t>
  </si>
  <si>
    <t>Community ConnectionsTIP FFJun-14</t>
  </si>
  <si>
    <t>Community ConnectionsTIP FF41791</t>
  </si>
  <si>
    <t>Federal CityA-CRA FFJun-14</t>
  </si>
  <si>
    <t>Federal CityA-CRA FF41791</t>
  </si>
  <si>
    <t>Federal CityAll CombinedJun-14</t>
  </si>
  <si>
    <t>Federal CityAll Combined41791</t>
  </si>
  <si>
    <t>First Home CareAll CombinedJun-14</t>
  </si>
  <si>
    <t>First Home CareAll Combined41791</t>
  </si>
  <si>
    <t>First Home CareFFT FFJun-14</t>
  </si>
  <si>
    <t>First Home CareFFT FF41791</t>
  </si>
  <si>
    <t>First Home CareTF-CBT FFJun-14</t>
  </si>
  <si>
    <t>First Home CareTF-CBT FF41791</t>
  </si>
  <si>
    <t>First Home CareTIP FFJun-14</t>
  </si>
  <si>
    <t>First Home CareTIP FF41791</t>
  </si>
  <si>
    <t>FPSAll CombinedJun-14</t>
  </si>
  <si>
    <t>FPSAll Combined41791</t>
  </si>
  <si>
    <t>FPSTIP FFJun-14</t>
  </si>
  <si>
    <t>FPSTIP FF41791</t>
  </si>
  <si>
    <t>HillcrestA-CRA FFJun-14</t>
  </si>
  <si>
    <t>HillcrestA-CRA FF41791</t>
  </si>
  <si>
    <t>HillcrestAll CombinedJun-14</t>
  </si>
  <si>
    <t>HillcrestAll Combined41791</t>
  </si>
  <si>
    <t>HillcrestCPP-FV FFJun-14</t>
  </si>
  <si>
    <t>HillcrestCPP-FV FF41791</t>
  </si>
  <si>
    <t>HillcrestFFT FFJun-14</t>
  </si>
  <si>
    <t>HillcrestFFT FF41791</t>
  </si>
  <si>
    <t>HillcrestTF-CBT FFJun-14</t>
  </si>
  <si>
    <t>HillcrestTF-CBT FF41791</t>
  </si>
  <si>
    <t>LAYCA-CRA FFJun-14</t>
  </si>
  <si>
    <t>LAYCA-CRA FF41791</t>
  </si>
  <si>
    <t>LAYCAll CombinedJun-14</t>
  </si>
  <si>
    <t>LAYCAll Combined41791</t>
  </si>
  <si>
    <t>LAYCCPP-FV FFJun-14</t>
  </si>
  <si>
    <t>LAYCCPP-FV FF41791</t>
  </si>
  <si>
    <t>LESAll CombinedJun-14</t>
  </si>
  <si>
    <t>LESAll Combined41791</t>
  </si>
  <si>
    <t>LESTIP FFJun-14</t>
  </si>
  <si>
    <t>LESTIP FF41791</t>
  </si>
  <si>
    <t>Marys Center All FFJun-14</t>
  </si>
  <si>
    <t>Marys Center All FF41791</t>
  </si>
  <si>
    <t>Marys CenterPCIT FFJun-14</t>
  </si>
  <si>
    <t>Marys CenterPCIT FF41791</t>
  </si>
  <si>
    <t>MBI HSAll CombinedJun-14</t>
  </si>
  <si>
    <t>MBI HSAll Combined41791</t>
  </si>
  <si>
    <t>MBI HSTIP FFJun-14</t>
  </si>
  <si>
    <t>MBI HSTIP FF41791</t>
  </si>
  <si>
    <t>MD Family ResourcesAll CombinedJun-14</t>
  </si>
  <si>
    <t>MD Family ResourcesAll Combined41791</t>
  </si>
  <si>
    <t>MD Family ResourcesTF-CBT FFJun-14</t>
  </si>
  <si>
    <t>MD Family ResourcesTF-CBT FF41791</t>
  </si>
  <si>
    <t>PASSAll CombinedJun-14</t>
  </si>
  <si>
    <t>PASSAll Combined41791</t>
  </si>
  <si>
    <t>PASSFFT FFJun-14</t>
  </si>
  <si>
    <t>PASSFFT FF41791</t>
  </si>
  <si>
    <t>PASSTIP FFJun-14</t>
  </si>
  <si>
    <t>PASSTIP FF41791</t>
  </si>
  <si>
    <t>PIECEAll FFJun-14</t>
  </si>
  <si>
    <t>PIECEAll FF41791</t>
  </si>
  <si>
    <t>PIECECPP-FV FFJun-14</t>
  </si>
  <si>
    <t>PIECECPP-FV FF41791</t>
  </si>
  <si>
    <t>PIECEPCIT FFJun-14</t>
  </si>
  <si>
    <t>PIECEPCIT FF41791</t>
  </si>
  <si>
    <t>RiversideA-CRA FFJun-14</t>
  </si>
  <si>
    <t>RiversideA-CRA FF41791</t>
  </si>
  <si>
    <t>RiversideAll CombinedJun-14</t>
  </si>
  <si>
    <t>RiversideAll Combined41791</t>
  </si>
  <si>
    <t>TFCCAll CombinedJun-14</t>
  </si>
  <si>
    <t>TFCCAll Combined41791</t>
  </si>
  <si>
    <t>TFCCTIP FFJun-14</t>
  </si>
  <si>
    <t>TFCCTIP FF41791</t>
  </si>
  <si>
    <t>UniversalAll CombinedJun-14</t>
  </si>
  <si>
    <t>UniversalAll Combined41791</t>
  </si>
  <si>
    <t>UniversalCPP-FV FFJun-14</t>
  </si>
  <si>
    <t>UniversalCPP-FV FF41791</t>
  </si>
  <si>
    <t>UniversalTF-CBT FFJun-14</t>
  </si>
  <si>
    <t>UniversalTF-CBT FF41791</t>
  </si>
  <si>
    <t>UniversalTIP FFJun-14</t>
  </si>
  <si>
    <t>UniversalTIP FF41791</t>
  </si>
  <si>
    <t>Youth VillagesAll CombinedJun-14</t>
  </si>
  <si>
    <t>Youth VillagesAll Combined41791</t>
  </si>
  <si>
    <t>Youth VillagesMST FFJun-14</t>
  </si>
  <si>
    <t>Youth VillagesMST FF41791</t>
  </si>
  <si>
    <t>Youth VillagesMST-PSB FFJun-14</t>
  </si>
  <si>
    <t>Youth VillagesMST-PSB FF41791</t>
  </si>
  <si>
    <t>Adoptions TogetherCPP-FV FFJun-14</t>
  </si>
  <si>
    <t>Adoptions TogetherCPP-FV FF41791</t>
  </si>
  <si>
    <t>All A-CRA ProvidersA-CRA CombinedJun-14</t>
  </si>
  <si>
    <t>All A-CRA ProvidersA-CRA Combined41791</t>
  </si>
  <si>
    <t>All FFT ProvidersFFT CombinedJun-14</t>
  </si>
  <si>
    <t>All FFT ProvidersFFT Combined41791</t>
  </si>
  <si>
    <t>All MST ProvidersMST CombinedJun-14</t>
  </si>
  <si>
    <t>All MST ProvidersMST Combined41791</t>
  </si>
  <si>
    <t>All MST-PSB ProvidersMST-PSB CombinedJun-14</t>
  </si>
  <si>
    <t>All MST-PSB ProvidersMST-PSB Combined41791</t>
  </si>
  <si>
    <t>All TF-CBT ProvidersTF-CBT CombinedJun-14</t>
  </si>
  <si>
    <t>All TF-CBT ProvidersTF-CBT Combined41791</t>
  </si>
  <si>
    <t>All TIP ProvidersTIP CombinedJun-14</t>
  </si>
  <si>
    <t>All TIP ProvidersTIP Combined41791</t>
  </si>
  <si>
    <t>Community ConnectionsAll FFJun-14</t>
  </si>
  <si>
    <t>Community ConnectionsAll FF41791</t>
  </si>
  <si>
    <t>Community ConnectionsFFT CombinedJun-14</t>
  </si>
  <si>
    <t>Community ConnectionsFFT Combined41791</t>
  </si>
  <si>
    <t>Community ConnectionsTF-CBT CombinedJun-14</t>
  </si>
  <si>
    <t>Community ConnectionsTF-CBT Combined41791</t>
  </si>
  <si>
    <t>Community ConnectionsTIP CombinedJun-14</t>
  </si>
  <si>
    <t>Community ConnectionsTIP Combined41791</t>
  </si>
  <si>
    <t>Federal CityA-CRA CombinedJun-14</t>
  </si>
  <si>
    <t>Federal CityA-CRA Combined41791</t>
  </si>
  <si>
    <t>Federal CityAll FFJun-14</t>
  </si>
  <si>
    <t>Federal CityAll FF41791</t>
  </si>
  <si>
    <t>First Home CareAll FFJun-14</t>
  </si>
  <si>
    <t>First Home CareAll FF41791</t>
  </si>
  <si>
    <t>First Home CareFFT CombinedJun-14</t>
  </si>
  <si>
    <t>First Home CareFFT Combined41791</t>
  </si>
  <si>
    <t>First Home CareTF-CBT CombinedJun-14</t>
  </si>
  <si>
    <t>First Home CareTF-CBT Combined41791</t>
  </si>
  <si>
    <t>First Home CareTIP CombinedJun-14</t>
  </si>
  <si>
    <t>First Home CareTIP Combined41791</t>
  </si>
  <si>
    <t>FPSAll FFJun-14</t>
  </si>
  <si>
    <t>FPSAll FF41791</t>
  </si>
  <si>
    <t>FPSTIP CombinedJun-14</t>
  </si>
  <si>
    <t>FPSTIP Combined41791</t>
  </si>
  <si>
    <t>LESAll FFJun-14</t>
  </si>
  <si>
    <t>LESAll FF41791</t>
  </si>
  <si>
    <t>LESTIP CombinedJun-14</t>
  </si>
  <si>
    <t>LESTIP Combined41791</t>
  </si>
  <si>
    <t>MBI HSAll FFJun-14</t>
  </si>
  <si>
    <t>MBI HSAll FF41791</t>
  </si>
  <si>
    <t>MBI HSTIP CombinedJun-14</t>
  </si>
  <si>
    <t>MBI HSTIP Combined41791</t>
  </si>
  <si>
    <t>MD Family ResourcesAll FFJun-14</t>
  </si>
  <si>
    <t>MD Family ResourcesAll FF41791</t>
  </si>
  <si>
    <t>MD Family ResourcesTF-CBT CombinedJun-14</t>
  </si>
  <si>
    <t>MD Family ResourcesTF-CBT Combined41791</t>
  </si>
  <si>
    <t>PASSAll FFJun-14</t>
  </si>
  <si>
    <t>PASSAll FF41791</t>
  </si>
  <si>
    <t>PASSFFT CombinedJun-14</t>
  </si>
  <si>
    <t>PASSFFT Combined41791</t>
  </si>
  <si>
    <t>PASSTIP CombinedJun-14</t>
  </si>
  <si>
    <t>PASSTIP Combined41791</t>
  </si>
  <si>
    <t>RiversideA-CRA CombinedJun-14</t>
  </si>
  <si>
    <t>RiversideA-CRA Combined41791</t>
  </si>
  <si>
    <t>RiversideAll FFJun-14</t>
  </si>
  <si>
    <t>RiversideAll FF41791</t>
  </si>
  <si>
    <t>TFCCAll FFJun-14</t>
  </si>
  <si>
    <t>TFCCAll FF41791</t>
  </si>
  <si>
    <t>TFCCTIP CombinedJun-14</t>
  </si>
  <si>
    <t>TFCCTIP Combined41791</t>
  </si>
  <si>
    <t>Youth VillagesAll FFJun-14</t>
  </si>
  <si>
    <t>Youth VillagesAll FF41791</t>
  </si>
  <si>
    <t>Youth VillagesMST CombinedJun-14</t>
  </si>
  <si>
    <t>Youth VillagesMST Combined41791</t>
  </si>
  <si>
    <t>Youth VillagesMST-PSB CombinedJun-14</t>
  </si>
  <si>
    <t>Youth VillagesMST-PSB Combined41791</t>
  </si>
  <si>
    <t>HillcrestA-CRA CombinedJun-14</t>
  </si>
  <si>
    <t>HillcrestA-CRA Combined41791</t>
  </si>
  <si>
    <t>HillcrestAll FFJun-14</t>
  </si>
  <si>
    <t>HillcrestAll FF41791</t>
  </si>
  <si>
    <t>HillcrestCPP-FV CombinedJun-14</t>
  </si>
  <si>
    <t>HillcrestCPP-FV Combined41791</t>
  </si>
  <si>
    <t>HillcrestFFT CombinedJun-14</t>
  </si>
  <si>
    <t>HillcrestFFT Combined41791</t>
  </si>
  <si>
    <t>HillcrestTF-CBT CombinedJun-14</t>
  </si>
  <si>
    <t>HillcrestTF-CBT Combined41791</t>
  </si>
  <si>
    <t>LAYCA-CRA CombinedJun-14</t>
  </si>
  <si>
    <t>LAYCA-CRA Combined41791</t>
  </si>
  <si>
    <t>LAYCCPP-FV CombinedJun-14</t>
  </si>
  <si>
    <t>LAYCCPP-FV Combined41791</t>
  </si>
  <si>
    <t>LAYCAll FFJun-14</t>
  </si>
  <si>
    <t>LAYCAll FF41791</t>
  </si>
  <si>
    <t>UniversalAll FFJun-14</t>
  </si>
  <si>
    <t>UniversalAll FF41791</t>
  </si>
  <si>
    <t>UniversalCPP-FV CombinedJun-14</t>
  </si>
  <si>
    <t>UniversalCPP-FV Combined41791</t>
  </si>
  <si>
    <t>UniversalTF-CBT CombinedJun-14</t>
  </si>
  <si>
    <t>UniversalTF-CBT Combined41791</t>
  </si>
  <si>
    <t>UniversalTIP CombinedJun-14</t>
  </si>
  <si>
    <t>UniversalTIP Combined41791</t>
  </si>
  <si>
    <t>Adoptions TogetherAll CombinedJul-14</t>
  </si>
  <si>
    <t>Adoptions TogetherAll Combined41821</t>
  </si>
  <si>
    <t>Adoptions TogetherCPP-FV CombinedJul-14</t>
  </si>
  <si>
    <t>Adoptions TogetherCPP-FV Combined41821</t>
  </si>
  <si>
    <t>All A-CRA ProvidersA-CRA FFJul-14</t>
  </si>
  <si>
    <t>All A-CRA ProvidersA-CRA FF41821</t>
  </si>
  <si>
    <t>All CPP-FV ProvidersCPP-FV FFJul-14</t>
  </si>
  <si>
    <t>All CPP-FV ProvidersCPP-FV FF41821</t>
  </si>
  <si>
    <t>All FFT ProvidersFFT FFJul-14</t>
  </si>
  <si>
    <t>All FFT ProvidersFFT FF41821</t>
  </si>
  <si>
    <t>All MST ProvidersMST FFJul-14</t>
  </si>
  <si>
    <t>All MST ProvidersMST FF41821</t>
  </si>
  <si>
    <t>All MST-PSB ProvidersMST-PSB FFJul-14</t>
  </si>
  <si>
    <t>All MST-PSB ProvidersMST-PSB FF41821</t>
  </si>
  <si>
    <t>All PCIT ProvidersPCIT FFJul-14</t>
  </si>
  <si>
    <t>All PCIT ProvidersPCIT FF41821</t>
  </si>
  <si>
    <t>All TF-CBT ProvidersTF-CBT FFJul-14</t>
  </si>
  <si>
    <t>All TF-CBT ProvidersTF-CBT FF41821</t>
  </si>
  <si>
    <t>All TIP ProvidersTIP FFJul-14</t>
  </si>
  <si>
    <t>All TIP ProvidersTIP FF41821</t>
  </si>
  <si>
    <t>AllAll CombinedJul-14</t>
  </si>
  <si>
    <t>AllAll Combined41821</t>
  </si>
  <si>
    <t>Community ConnectionsAll CombinedJul-14</t>
  </si>
  <si>
    <t>Community ConnectionsAll Combined41821</t>
  </si>
  <si>
    <t>Community ConnectionsFFT FFJul-14</t>
  </si>
  <si>
    <t>Community ConnectionsFFT FF41821</t>
  </si>
  <si>
    <t>Community ConnectionsTF-CBT FFJul-14</t>
  </si>
  <si>
    <t>Community ConnectionsTF-CBT FF41821</t>
  </si>
  <si>
    <t>Community ConnectionsTIP FFJul-14</t>
  </si>
  <si>
    <t>Community ConnectionsTIP FF41821</t>
  </si>
  <si>
    <t>Federal CityA-CRA FFJul-14</t>
  </si>
  <si>
    <t>Federal CityA-CRA FF41821</t>
  </si>
  <si>
    <t>Federal CityAll CombinedJul-14</t>
  </si>
  <si>
    <t>Federal CityAll Combined41821</t>
  </si>
  <si>
    <t>First Home CareAll CombinedJul-14</t>
  </si>
  <si>
    <t>First Home CareAll Combined41821</t>
  </si>
  <si>
    <t>First Home CareFFT FFJul-14</t>
  </si>
  <si>
    <t>First Home CareFFT FF41821</t>
  </si>
  <si>
    <t>First Home CareTF-CBT FFJul-14</t>
  </si>
  <si>
    <t>First Home CareTF-CBT FF41821</t>
  </si>
  <si>
    <t>First Home CareTIP FFJul-14</t>
  </si>
  <si>
    <t>First Home CareTIP FF41821</t>
  </si>
  <si>
    <t>FPSAll CombinedJul-14</t>
  </si>
  <si>
    <t>FPSAll Combined41821</t>
  </si>
  <si>
    <t>FPSTIP FFJul-14</t>
  </si>
  <si>
    <t>FPSTIP FF41821</t>
  </si>
  <si>
    <t>HillcrestA-CRA FFJul-14</t>
  </si>
  <si>
    <t>HillcrestA-CRA FF41821</t>
  </si>
  <si>
    <t>HillcrestAll CombinedJul-14</t>
  </si>
  <si>
    <t>HillcrestAll Combined41821</t>
  </si>
  <si>
    <t>HillcrestCPP-FV FFJul-14</t>
  </si>
  <si>
    <t>HillcrestCPP-FV FF41821</t>
  </si>
  <si>
    <t>HillcrestFFT FFJul-14</t>
  </si>
  <si>
    <t>HillcrestFFT FF41821</t>
  </si>
  <si>
    <t>HillcrestTF-CBT FFJul-14</t>
  </si>
  <si>
    <t>HillcrestTF-CBT FF41821</t>
  </si>
  <si>
    <t>LAYCA-CRA FFJul-14</t>
  </si>
  <si>
    <t>LAYCA-CRA FF41821</t>
  </si>
  <si>
    <t>LAYCAll CombinedJul-14</t>
  </si>
  <si>
    <t>LAYCAll Combined41821</t>
  </si>
  <si>
    <t>LAYCCPP-FV FFJul-14</t>
  </si>
  <si>
    <t>LAYCCPP-FV FF41821</t>
  </si>
  <si>
    <t>LESAll CombinedJul-14</t>
  </si>
  <si>
    <t>LESAll Combined41821</t>
  </si>
  <si>
    <t>LESTIP FFJul-14</t>
  </si>
  <si>
    <t>LESTIP FF41821</t>
  </si>
  <si>
    <t>Marys Center All FFJul-14</t>
  </si>
  <si>
    <t>Marys Center All FF41821</t>
  </si>
  <si>
    <t>Marys CenterPCIT FFJul-14</t>
  </si>
  <si>
    <t>Marys CenterPCIT FF41821</t>
  </si>
  <si>
    <t>MBI HSAll CombinedJul-14</t>
  </si>
  <si>
    <t>MBI HSAll Combined41821</t>
  </si>
  <si>
    <t>MBI HSTIP FFJul-14</t>
  </si>
  <si>
    <t>MBI HSTIP FF41821</t>
  </si>
  <si>
    <t>MD Family ResourcesAll CombinedJul-14</t>
  </si>
  <si>
    <t>MD Family ResourcesAll Combined41821</t>
  </si>
  <si>
    <t>MD Family ResourcesTF-CBT FFJul-14</t>
  </si>
  <si>
    <t>MD Family ResourcesTF-CBT FF41821</t>
  </si>
  <si>
    <t>PASSAll CombinedJul-14</t>
  </si>
  <si>
    <t>PASSAll Combined41821</t>
  </si>
  <si>
    <t>PASSFFT FFJul-14</t>
  </si>
  <si>
    <t>PASSFFT FF41821</t>
  </si>
  <si>
    <t>PASSTIP FFJul-14</t>
  </si>
  <si>
    <t>PASSTIP FF41821</t>
  </si>
  <si>
    <t>PIECEAll FFJul-14</t>
  </si>
  <si>
    <t>PIECEAll FF41821</t>
  </si>
  <si>
    <t>PIECECPP-FV FFJul-14</t>
  </si>
  <si>
    <t>PIECECPP-FV FF41821</t>
  </si>
  <si>
    <t>PIECEPCIT FFJul-14</t>
  </si>
  <si>
    <t>PIECEPCIT FF41821</t>
  </si>
  <si>
    <t>RiversideA-CRA FFJul-14</t>
  </si>
  <si>
    <t>RiversideA-CRA FF41821</t>
  </si>
  <si>
    <t>RiversideAll CombinedJul-14</t>
  </si>
  <si>
    <t>RiversideAll Combined41821</t>
  </si>
  <si>
    <t>TFCCAll CombinedJul-14</t>
  </si>
  <si>
    <t>TFCCAll Combined41821</t>
  </si>
  <si>
    <t>TFCCTIP FFJul-14</t>
  </si>
  <si>
    <t>TFCCTIP FF41821</t>
  </si>
  <si>
    <t>UniversalAll CombinedJul-14</t>
  </si>
  <si>
    <t>UniversalAll Combined41821</t>
  </si>
  <si>
    <t>UniversalCPP-FV FFJul-14</t>
  </si>
  <si>
    <t>UniversalCPP-FV FF41821</t>
  </si>
  <si>
    <t>UniversalTF-CBT FFJul-14</t>
  </si>
  <si>
    <t>UniversalTF-CBT FF41821</t>
  </si>
  <si>
    <t>UniversalTIP FFJul-14</t>
  </si>
  <si>
    <t>UniversalTIP FF41821</t>
  </si>
  <si>
    <t>Youth VillagesAll CombinedJul-14</t>
  </si>
  <si>
    <t>Youth VillagesAll Combined41821</t>
  </si>
  <si>
    <t>Youth VillagesMST FFJul-14</t>
  </si>
  <si>
    <t>Youth VillagesMST FF41821</t>
  </si>
  <si>
    <t>Youth VillagesMST-PSB FFJul-14</t>
  </si>
  <si>
    <t>Youth VillagesMST-PSB FF41821</t>
  </si>
  <si>
    <t>Adoptions TogetherCPP-FV FFJul-14</t>
  </si>
  <si>
    <t>Adoptions TogetherCPP-FV FF41821</t>
  </si>
  <si>
    <t>All A-CRA ProvidersA-CRA CombinedJul-14</t>
  </si>
  <si>
    <t>All A-CRA ProvidersA-CRA Combined41821</t>
  </si>
  <si>
    <t>All FFT ProvidersFFT CombinedJul-14</t>
  </si>
  <si>
    <t>All FFT ProvidersFFT Combined41821</t>
  </si>
  <si>
    <t>All MST ProvidersMST CombinedJul-14</t>
  </si>
  <si>
    <t>All MST ProvidersMST Combined41821</t>
  </si>
  <si>
    <t>All MST-PSB ProvidersMST-PSB CombinedJul-14</t>
  </si>
  <si>
    <t>All MST-PSB ProvidersMST-PSB Combined41821</t>
  </si>
  <si>
    <t>All TF-CBT ProvidersTF-CBT CombinedJul-14</t>
  </si>
  <si>
    <t>All TF-CBT ProvidersTF-CBT Combined41821</t>
  </si>
  <si>
    <t>All TIP ProvidersTIP CombinedJul-14</t>
  </si>
  <si>
    <t>All TIP ProvidersTIP Combined41821</t>
  </si>
  <si>
    <t>Community ConnectionsAll FFJul-14</t>
  </si>
  <si>
    <t>Community ConnectionsAll FF41821</t>
  </si>
  <si>
    <t>Community ConnectionsFFT CombinedJul-14</t>
  </si>
  <si>
    <t>Community ConnectionsFFT Combined41821</t>
  </si>
  <si>
    <t>Community ConnectionsTF-CBT CombinedJul-14</t>
  </si>
  <si>
    <t>Community ConnectionsTF-CBT Combined41821</t>
  </si>
  <si>
    <t>Community ConnectionsTIP CombinedJul-14</t>
  </si>
  <si>
    <t>Community ConnectionsTIP Combined41821</t>
  </si>
  <si>
    <t>Federal CityA-CRA CombinedJul-14</t>
  </si>
  <si>
    <t>Federal CityA-CRA Combined41821</t>
  </si>
  <si>
    <t>Federal CityAll FFJul-14</t>
  </si>
  <si>
    <t>Federal CityAll FF41821</t>
  </si>
  <si>
    <t>First Home CareAll FFJul-14</t>
  </si>
  <si>
    <t>First Home CareAll FF41821</t>
  </si>
  <si>
    <t>First Home CareFFT CombinedJul-14</t>
  </si>
  <si>
    <t>First Home CareFFT Combined41821</t>
  </si>
  <si>
    <t>First Home CareTF-CBT CombinedJul-14</t>
  </si>
  <si>
    <t>First Home CareTF-CBT Combined41821</t>
  </si>
  <si>
    <t>First Home CareTIP CombinedJul-14</t>
  </si>
  <si>
    <t>First Home CareTIP Combined41821</t>
  </si>
  <si>
    <t>FPSAll FFJul-14</t>
  </si>
  <si>
    <t>FPSAll FF41821</t>
  </si>
  <si>
    <t>FPSTIP CombinedJul-14</t>
  </si>
  <si>
    <t>FPSTIP Combined41821</t>
  </si>
  <si>
    <t>LESAll FFJul-14</t>
  </si>
  <si>
    <t>LESAll FF41821</t>
  </si>
  <si>
    <t>LESTIP CombinedJul-14</t>
  </si>
  <si>
    <t>LESTIP Combined41821</t>
  </si>
  <si>
    <t>MBI HSAll FFJul-14</t>
  </si>
  <si>
    <t>MBI HSAll FF41821</t>
  </si>
  <si>
    <t>MBI HSTIP CombinedJul-14</t>
  </si>
  <si>
    <t>MBI HSTIP Combined41821</t>
  </si>
  <si>
    <t>MD Family ResourcesAll FFJul-14</t>
  </si>
  <si>
    <t>MD Family ResourcesAll FF41821</t>
  </si>
  <si>
    <t>MD Family ResourcesTF-CBT CombinedJul-14</t>
  </si>
  <si>
    <t>MD Family ResourcesTF-CBT Combined41821</t>
  </si>
  <si>
    <t>PASSAll FFJul-14</t>
  </si>
  <si>
    <t>PASSAll FF41821</t>
  </si>
  <si>
    <t>PASSFFT CombinedJul-14</t>
  </si>
  <si>
    <t>PASSFFT Combined41821</t>
  </si>
  <si>
    <t>PASSTIP CombinedJul-14</t>
  </si>
  <si>
    <t>PASSTIP Combined41821</t>
  </si>
  <si>
    <t>RiversideA-CRA CombinedJul-14</t>
  </si>
  <si>
    <t>RiversideA-CRA Combined41821</t>
  </si>
  <si>
    <t>RiversideAll FFJul-14</t>
  </si>
  <si>
    <t>RiversideAll FF41821</t>
  </si>
  <si>
    <t>TFCCAll FFJul-14</t>
  </si>
  <si>
    <t>TFCCAll FF41821</t>
  </si>
  <si>
    <t>TFCCTIP CombinedJul-14</t>
  </si>
  <si>
    <t>TFCCTIP Combined41821</t>
  </si>
  <si>
    <t>Youth VillagesAll FFJul-14</t>
  </si>
  <si>
    <t>Youth VillagesAll FF41821</t>
  </si>
  <si>
    <t>Youth VillagesMST CombinedJul-14</t>
  </si>
  <si>
    <t>Youth VillagesMST Combined41821</t>
  </si>
  <si>
    <t>Youth VillagesMST-PSB CombinedJul-14</t>
  </si>
  <si>
    <t>Youth VillagesMST-PSB Combined41821</t>
  </si>
  <si>
    <t>HillcrestA-CRA CombinedJul-14</t>
  </si>
  <si>
    <t>HillcrestA-CRA Combined41821</t>
  </si>
  <si>
    <t>HillcrestAll FFJul-14</t>
  </si>
  <si>
    <t>HillcrestAll FF41821</t>
  </si>
  <si>
    <t>HillcrestCPP-FV CombinedJul-14</t>
  </si>
  <si>
    <t>HillcrestCPP-FV Combined41821</t>
  </si>
  <si>
    <t>HillcrestFFT CombinedJul-14</t>
  </si>
  <si>
    <t>HillcrestFFT Combined41821</t>
  </si>
  <si>
    <t>HillcrestTF-CBT CombinedJul-14</t>
  </si>
  <si>
    <t>HillcrestTF-CBT Combined41821</t>
  </si>
  <si>
    <t>LAYCA-CRA CombinedJul-14</t>
  </si>
  <si>
    <t>LAYCA-CRA Combined41821</t>
  </si>
  <si>
    <t>LAYCCPP-FV CombinedJul-14</t>
  </si>
  <si>
    <t>LAYCCPP-FV Combined41821</t>
  </si>
  <si>
    <t>LAYCAll FFJul-14</t>
  </si>
  <si>
    <t>LAYCAll FF41821</t>
  </si>
  <si>
    <t>UniversalAll FFJul-14</t>
  </si>
  <si>
    <t>UniversalAll FF41821</t>
  </si>
  <si>
    <t>UniversalCPP-FV CombinedJul-14</t>
  </si>
  <si>
    <t>UniversalCPP-FV Combined41821</t>
  </si>
  <si>
    <t>UniversalTF-CBT CombinedJul-14</t>
  </si>
  <si>
    <t>UniversalTF-CBT Combined41821</t>
  </si>
  <si>
    <t>UniversalTIP CombinedJul-14</t>
  </si>
  <si>
    <t>UniversalTIP Combined41821</t>
  </si>
  <si>
    <t>Adoptions TogetherAll CombinedAug-14</t>
  </si>
  <si>
    <t>Adoptions TogetherAll Combined41852</t>
  </si>
  <si>
    <t>Adoptions TogetherCPP-FV CombinedAug-14</t>
  </si>
  <si>
    <t>Adoptions TogetherCPP-FV Combined41852</t>
  </si>
  <si>
    <t>All A-CRA ProvidersA-CRA FFAug-14</t>
  </si>
  <si>
    <t>All A-CRA ProvidersA-CRA FF41852</t>
  </si>
  <si>
    <t>All CPP-FV ProvidersCPP-FV FFAug-14</t>
  </si>
  <si>
    <t>All CPP-FV ProvidersCPP-FV FF41852</t>
  </si>
  <si>
    <t>All FFT ProvidersFFT FFAug-14</t>
  </si>
  <si>
    <t>All FFT ProvidersFFT FF41852</t>
  </si>
  <si>
    <t>All MST ProvidersMST FFAug-14</t>
  </si>
  <si>
    <t>All MST ProvidersMST FF41852</t>
  </si>
  <si>
    <t>All MST-PSB ProvidersMST-PSB FFAug-14</t>
  </si>
  <si>
    <t>All MST-PSB ProvidersMST-PSB FF41852</t>
  </si>
  <si>
    <t>All PCIT ProvidersPCIT FFAug-14</t>
  </si>
  <si>
    <t>All PCIT ProvidersPCIT FF41852</t>
  </si>
  <si>
    <t>All TF-CBT ProvidersTF-CBT FFAug-14</t>
  </si>
  <si>
    <t>All TF-CBT ProvidersTF-CBT FF41852</t>
  </si>
  <si>
    <t>All TIP ProvidersTIP FFAug-14</t>
  </si>
  <si>
    <t>All TIP ProvidersTIP FF41852</t>
  </si>
  <si>
    <t>AllAll CombinedAug-14</t>
  </si>
  <si>
    <t>AllAll Combined41852</t>
  </si>
  <si>
    <t>Community ConnectionsAll CombinedAug-14</t>
  </si>
  <si>
    <t>Community ConnectionsAll Combined41852</t>
  </si>
  <si>
    <t>Community ConnectionsFFT FFAug-14</t>
  </si>
  <si>
    <t>Community ConnectionsFFT FF41852</t>
  </si>
  <si>
    <t>Community ConnectionsTF-CBT FFAug-14</t>
  </si>
  <si>
    <t>Community ConnectionsTF-CBT FF41852</t>
  </si>
  <si>
    <t>Community ConnectionsTIP FFAug-14</t>
  </si>
  <si>
    <t>Community ConnectionsTIP FF41852</t>
  </si>
  <si>
    <t>Federal CityA-CRA FFAug-14</t>
  </si>
  <si>
    <t>Federal CityA-CRA FF41852</t>
  </si>
  <si>
    <t>Federal CityAll CombinedAug-14</t>
  </si>
  <si>
    <t>Federal CityAll Combined41852</t>
  </si>
  <si>
    <t>First Home CareAll CombinedAug-14</t>
  </si>
  <si>
    <t>First Home CareAll Combined41852</t>
  </si>
  <si>
    <t>First Home CareFFT FFAug-14</t>
  </si>
  <si>
    <t>First Home CareFFT FF41852</t>
  </si>
  <si>
    <t>First Home CareTF-CBT FFAug-14</t>
  </si>
  <si>
    <t>First Home CareTF-CBT FF41852</t>
  </si>
  <si>
    <t>First Home CareTIP FFAug-14</t>
  </si>
  <si>
    <t>First Home CareTIP FF41852</t>
  </si>
  <si>
    <t>FPSAll CombinedAug-14</t>
  </si>
  <si>
    <t>FPSAll Combined41852</t>
  </si>
  <si>
    <t>FPSTIP FFAug-14</t>
  </si>
  <si>
    <t>FPSTIP FF41852</t>
  </si>
  <si>
    <t>HillcrestA-CRA FFAug-14</t>
  </si>
  <si>
    <t>HillcrestA-CRA FF41852</t>
  </si>
  <si>
    <t>HillcrestAll CombinedAug-14</t>
  </si>
  <si>
    <t>HillcrestAll Combined41852</t>
  </si>
  <si>
    <t>HillcrestCPP-FV FFAug-14</t>
  </si>
  <si>
    <t>HillcrestCPP-FV FF41852</t>
  </si>
  <si>
    <t>HillcrestFFT FFAug-14</t>
  </si>
  <si>
    <t>HillcrestFFT FF41852</t>
  </si>
  <si>
    <t>HillcrestTF-CBT FFAug-14</t>
  </si>
  <si>
    <t>HillcrestTF-CBT FF41852</t>
  </si>
  <si>
    <t>LAYCA-CRA FFAug-14</t>
  </si>
  <si>
    <t>LAYCA-CRA FF41852</t>
  </si>
  <si>
    <t>LAYCAll CombinedAug-14</t>
  </si>
  <si>
    <t>LAYCAll Combined41852</t>
  </si>
  <si>
    <t>LAYCCPP-FV FFAug-14</t>
  </si>
  <si>
    <t>LAYCCPP-FV FF41852</t>
  </si>
  <si>
    <t>LESAll CombinedAug-14</t>
  </si>
  <si>
    <t>LESAll Combined41852</t>
  </si>
  <si>
    <t>LESTIP FFAug-14</t>
  </si>
  <si>
    <t>LESTIP FF41852</t>
  </si>
  <si>
    <t>Marys Center All FFAug-14</t>
  </si>
  <si>
    <t>Marys Center All FF41852</t>
  </si>
  <si>
    <t>Marys CenterPCIT FFAug-14</t>
  </si>
  <si>
    <t>Marys CenterPCIT FF41852</t>
  </si>
  <si>
    <t>MBI HSAll CombinedAug-14</t>
  </si>
  <si>
    <t>MBI HSAll Combined41852</t>
  </si>
  <si>
    <t>MBI HSTIP FFAug-14</t>
  </si>
  <si>
    <t>MBI HSTIP FF41852</t>
  </si>
  <si>
    <t>MD Family ResourcesAll CombinedAug-14</t>
  </si>
  <si>
    <t>MD Family ResourcesAll Combined41852</t>
  </si>
  <si>
    <t>MD Family ResourcesTF-CBT FFAug-14</t>
  </si>
  <si>
    <t>MD Family ResourcesTF-CBT FF41852</t>
  </si>
  <si>
    <t>PASSAll CombinedAug-14</t>
  </si>
  <si>
    <t>PASSAll Combined41852</t>
  </si>
  <si>
    <t>PASSFFT FFAug-14</t>
  </si>
  <si>
    <t>PASSFFT FF41852</t>
  </si>
  <si>
    <t>PASSTIP FFAug-14</t>
  </si>
  <si>
    <t>PASSTIP FF41852</t>
  </si>
  <si>
    <t>PIECEAll FFAug-14</t>
  </si>
  <si>
    <t>PIECEAll FF41852</t>
  </si>
  <si>
    <t>PIECECPP-FV FFAug-14</t>
  </si>
  <si>
    <t>PIECECPP-FV FF41852</t>
  </si>
  <si>
    <t>PIECEPCIT FFAug-14</t>
  </si>
  <si>
    <t>PIECEPCIT FF41852</t>
  </si>
  <si>
    <t>RiversideA-CRA FFAug-14</t>
  </si>
  <si>
    <t>RiversideA-CRA FF41852</t>
  </si>
  <si>
    <t>RiversideAll CombinedAug-14</t>
  </si>
  <si>
    <t>RiversideAll Combined41852</t>
  </si>
  <si>
    <t>TFCCAll CombinedAug-14</t>
  </si>
  <si>
    <t>TFCCAll Combined41852</t>
  </si>
  <si>
    <t>TFCCTIP FFAug-14</t>
  </si>
  <si>
    <t>TFCCTIP FF41852</t>
  </si>
  <si>
    <t>UniversalAll CombinedAug-14</t>
  </si>
  <si>
    <t>UniversalAll Combined41852</t>
  </si>
  <si>
    <t>UniversalCPP-FV FFAug-14</t>
  </si>
  <si>
    <t>UniversalCPP-FV FF41852</t>
  </si>
  <si>
    <t>UniversalTF-CBT FFAug-14</t>
  </si>
  <si>
    <t>UniversalTF-CBT FF41852</t>
  </si>
  <si>
    <t>UniversalTIP FFAug-14</t>
  </si>
  <si>
    <t>UniversalTIP FF41852</t>
  </si>
  <si>
    <t>Youth VillagesAll CombinedAug-14</t>
  </si>
  <si>
    <t>Youth VillagesAll Combined41852</t>
  </si>
  <si>
    <t>Youth VillagesMST FFAug-14</t>
  </si>
  <si>
    <t>Youth VillagesMST FF41852</t>
  </si>
  <si>
    <t>Youth VillagesMST-PSB FFAug-14</t>
  </si>
  <si>
    <t>Youth VillagesMST-PSB FF41852</t>
  </si>
  <si>
    <t>Adoptions TogetherCPP-FV FFAug-14</t>
  </si>
  <si>
    <t>Adoptions TogetherCPP-FV FF41852</t>
  </si>
  <si>
    <t>All A-CRA ProvidersA-CRA CombinedAug-14</t>
  </si>
  <si>
    <t>All A-CRA ProvidersA-CRA Combined41852</t>
  </si>
  <si>
    <t>All FFT ProvidersFFT CombinedAug-14</t>
  </si>
  <si>
    <t>All FFT ProvidersFFT Combined41852</t>
  </si>
  <si>
    <t>All MST ProvidersMST CombinedAug-14</t>
  </si>
  <si>
    <t>All MST ProvidersMST Combined41852</t>
  </si>
  <si>
    <t>All MST-PSB ProvidersMST-PSB CombinedAug-14</t>
  </si>
  <si>
    <t>All MST-PSB ProvidersMST-PSB Combined41852</t>
  </si>
  <si>
    <t>All TF-CBT ProvidersTF-CBT CombinedAug-14</t>
  </si>
  <si>
    <t>All TF-CBT ProvidersTF-CBT Combined41852</t>
  </si>
  <si>
    <t>All TIP ProvidersTIP CombinedAug-14</t>
  </si>
  <si>
    <t>All TIP ProvidersTIP Combined41852</t>
  </si>
  <si>
    <t>Community ConnectionsAll FFAug-14</t>
  </si>
  <si>
    <t>Community ConnectionsAll FF41852</t>
  </si>
  <si>
    <t>Community ConnectionsFFT CombinedAug-14</t>
  </si>
  <si>
    <t>Community ConnectionsFFT Combined41852</t>
  </si>
  <si>
    <t>Community ConnectionsTF-CBT CombinedAug-14</t>
  </si>
  <si>
    <t>Community ConnectionsTF-CBT Combined41852</t>
  </si>
  <si>
    <t>Community ConnectionsTIP CombinedAug-14</t>
  </si>
  <si>
    <t>Community ConnectionsTIP Combined41852</t>
  </si>
  <si>
    <t>Federal CityA-CRA CombinedAug-14</t>
  </si>
  <si>
    <t>Federal CityA-CRA Combined41852</t>
  </si>
  <si>
    <t>Federal CityAll FFAug-14</t>
  </si>
  <si>
    <t>Federal CityAll FF41852</t>
  </si>
  <si>
    <t>First Home CareAll FFAug-14</t>
  </si>
  <si>
    <t>First Home CareAll FF41852</t>
  </si>
  <si>
    <t>First Home CareFFT CombinedAug-14</t>
  </si>
  <si>
    <t>First Home CareFFT Combined41852</t>
  </si>
  <si>
    <t>First Home CareTF-CBT CombinedAug-14</t>
  </si>
  <si>
    <t>First Home CareTF-CBT Combined41852</t>
  </si>
  <si>
    <t>First Home CareTIP CombinedAug-14</t>
  </si>
  <si>
    <t>First Home CareTIP Combined41852</t>
  </si>
  <si>
    <t>FPSAll FFAug-14</t>
  </si>
  <si>
    <t>FPSAll FF41852</t>
  </si>
  <si>
    <t>FPSTIP CombinedAug-14</t>
  </si>
  <si>
    <t>FPSTIP Combined41852</t>
  </si>
  <si>
    <t>LESAll FFAug-14</t>
  </si>
  <si>
    <t>LESAll FF41852</t>
  </si>
  <si>
    <t>LESTIP CombinedAug-14</t>
  </si>
  <si>
    <t>LESTIP Combined41852</t>
  </si>
  <si>
    <t>MBI HSAll FFAug-14</t>
  </si>
  <si>
    <t>MBI HSAll FF41852</t>
  </si>
  <si>
    <t>MBI HSTIP CombinedAug-14</t>
  </si>
  <si>
    <t>MBI HSTIP Combined41852</t>
  </si>
  <si>
    <t>MD Family ResourcesAll FFAug-14</t>
  </si>
  <si>
    <t>MD Family ResourcesAll FF41852</t>
  </si>
  <si>
    <t>MD Family ResourcesTF-CBT CombinedAug-14</t>
  </si>
  <si>
    <t>MD Family ResourcesTF-CBT Combined41852</t>
  </si>
  <si>
    <t>PASSAll FFAug-14</t>
  </si>
  <si>
    <t>PASSAll FF41852</t>
  </si>
  <si>
    <t>PASSFFT CombinedAug-14</t>
  </si>
  <si>
    <t>PASSFFT Combined41852</t>
  </si>
  <si>
    <t>PASSTIP CombinedAug-14</t>
  </si>
  <si>
    <t>PASSTIP Combined41852</t>
  </si>
  <si>
    <t>RiversideA-CRA CombinedAug-14</t>
  </si>
  <si>
    <t>RiversideA-CRA Combined41852</t>
  </si>
  <si>
    <t>RiversideAll FFAug-14</t>
  </si>
  <si>
    <t>RiversideAll FF41852</t>
  </si>
  <si>
    <t>TFCCAll FFAug-14</t>
  </si>
  <si>
    <t>TFCCAll FF41852</t>
  </si>
  <si>
    <t>TFCCTIP CombinedAug-14</t>
  </si>
  <si>
    <t>TFCCTIP Combined41852</t>
  </si>
  <si>
    <t>Youth VillagesAll FFAug-14</t>
  </si>
  <si>
    <t>Youth VillagesAll FF41852</t>
  </si>
  <si>
    <t>Youth VillagesMST CombinedAug-14</t>
  </si>
  <si>
    <t>Youth VillagesMST Combined41852</t>
  </si>
  <si>
    <t>Youth VillagesMST-PSB CombinedAug-14</t>
  </si>
  <si>
    <t>Youth VillagesMST-PSB Combined41852</t>
  </si>
  <si>
    <t>HillcrestA-CRA CombinedAug-14</t>
  </si>
  <si>
    <t>HillcrestA-CRA Combined41852</t>
  </si>
  <si>
    <t>HillcrestAll FFAug-14</t>
  </si>
  <si>
    <t>HillcrestAll FF41852</t>
  </si>
  <si>
    <t>HillcrestCPP-FV CombinedAug-14</t>
  </si>
  <si>
    <t>HillcrestCPP-FV Combined41852</t>
  </si>
  <si>
    <t>HillcrestFFT CombinedAug-14</t>
  </si>
  <si>
    <t>HillcrestFFT Combined41852</t>
  </si>
  <si>
    <t>HillcrestTF-CBT CombinedAug-14</t>
  </si>
  <si>
    <t>HillcrestTF-CBT Combined41852</t>
  </si>
  <si>
    <t>LAYCA-CRA CombinedAug-14</t>
  </si>
  <si>
    <t>LAYCA-CRA Combined41852</t>
  </si>
  <si>
    <t>LAYCCPP-FV CombinedAug-14</t>
  </si>
  <si>
    <t>LAYCCPP-FV Combined41852</t>
  </si>
  <si>
    <t>LAYCAll FFAug-14</t>
  </si>
  <si>
    <t>LAYCAll FF41852</t>
  </si>
  <si>
    <t>UniversalAll FFAug-14</t>
  </si>
  <si>
    <t>UniversalAll FF41852</t>
  </si>
  <si>
    <t>UniversalCPP-FV CombinedAug-14</t>
  </si>
  <si>
    <t>UniversalCPP-FV Combined41852</t>
  </si>
  <si>
    <t>UniversalTF-CBT CombinedAug-14</t>
  </si>
  <si>
    <t>UniversalTF-CBT Combined41852</t>
  </si>
  <si>
    <t>UniversalTIP CombinedAug-14</t>
  </si>
  <si>
    <t>UniversalTIP Combined41852</t>
  </si>
  <si>
    <t>Adoptions TogetherAll CombinedSep-14</t>
  </si>
  <si>
    <t>Adoptions TogetherAll Combined41883</t>
  </si>
  <si>
    <t>Adoptions TogetherCPP-FV CombinedSep-14</t>
  </si>
  <si>
    <t>Adoptions TogetherCPP-FV Combined41883</t>
  </si>
  <si>
    <t>All A-CRA ProvidersA-CRA FFSep-14</t>
  </si>
  <si>
    <t>All A-CRA ProvidersA-CRA FF41883</t>
  </si>
  <si>
    <t>All CPP-FV ProvidersCPP-FV FFSep-14</t>
  </si>
  <si>
    <t>All CPP-FV ProvidersCPP-FV FF41883</t>
  </si>
  <si>
    <t>All FFT ProvidersFFT FFSep-14</t>
  </si>
  <si>
    <t>All FFT ProvidersFFT FF41883</t>
  </si>
  <si>
    <t>All MST ProvidersMST FFSep-14</t>
  </si>
  <si>
    <t>All MST ProvidersMST FF41883</t>
  </si>
  <si>
    <t>All MST-PSB ProvidersMST-PSB FFSep-14</t>
  </si>
  <si>
    <t>All MST-PSB ProvidersMST-PSB FF41883</t>
  </si>
  <si>
    <t>All PCIT ProvidersPCIT FFSep-14</t>
  </si>
  <si>
    <t>All PCIT ProvidersPCIT FF41883</t>
  </si>
  <si>
    <t>All TF-CBT ProvidersTF-CBT FFSep-14</t>
  </si>
  <si>
    <t>All TF-CBT ProvidersTF-CBT FF41883</t>
  </si>
  <si>
    <t>All TIP ProvidersTIP FFSep-14</t>
  </si>
  <si>
    <t>All TIP ProvidersTIP FF41883</t>
  </si>
  <si>
    <t>AllAll CombinedSep-14</t>
  </si>
  <si>
    <t>AllAll Combined41883</t>
  </si>
  <si>
    <t>Community ConnectionsAll CombinedSep-14</t>
  </si>
  <si>
    <t>Community ConnectionsAll Combined41883</t>
  </si>
  <si>
    <t>Community ConnectionsFFT FFSep-14</t>
  </si>
  <si>
    <t>Community ConnectionsFFT FF41883</t>
  </si>
  <si>
    <t>Community ConnectionsTF-CBT FFSep-14</t>
  </si>
  <si>
    <t>Community ConnectionsTF-CBT FF41883</t>
  </si>
  <si>
    <t>Community ConnectionsTIP FFSep-14</t>
  </si>
  <si>
    <t>Community ConnectionsTIP FF41883</t>
  </si>
  <si>
    <t>Federal CityA-CRA FFSep-14</t>
  </si>
  <si>
    <t>Federal CityA-CRA FF41883</t>
  </si>
  <si>
    <t>Federal CityAll CombinedSep-14</t>
  </si>
  <si>
    <t>Federal CityAll Combined41883</t>
  </si>
  <si>
    <t>First Home CareAll CombinedSep-14</t>
  </si>
  <si>
    <t>First Home CareAll Combined41883</t>
  </si>
  <si>
    <t>First Home CareFFT FFSep-14</t>
  </si>
  <si>
    <t>First Home CareFFT FF41883</t>
  </si>
  <si>
    <t>First Home CareTF-CBT FFSep-14</t>
  </si>
  <si>
    <t>First Home CareTF-CBT FF41883</t>
  </si>
  <si>
    <t>First Home CareTIP FFSep-14</t>
  </si>
  <si>
    <t>First Home CareTIP FF41883</t>
  </si>
  <si>
    <t>FPSAll CombinedSep-14</t>
  </si>
  <si>
    <t>FPSAll Combined41883</t>
  </si>
  <si>
    <t>FPSTIP FFSep-14</t>
  </si>
  <si>
    <t>FPSTIP FF41883</t>
  </si>
  <si>
    <t>HillcrestA-CRA FFSep-14</t>
  </si>
  <si>
    <t>HillcrestA-CRA FF41883</t>
  </si>
  <si>
    <t>HillcrestAll CombinedSep-14</t>
  </si>
  <si>
    <t>HillcrestAll Combined41883</t>
  </si>
  <si>
    <t>HillcrestCPP-FV FFSep-14</t>
  </si>
  <si>
    <t>HillcrestCPP-FV FF41883</t>
  </si>
  <si>
    <t>HillcrestFFT FFSep-14</t>
  </si>
  <si>
    <t>HillcrestFFT FF41883</t>
  </si>
  <si>
    <t>HillcrestTF-CBT FFSep-14</t>
  </si>
  <si>
    <t>HillcrestTF-CBT FF41883</t>
  </si>
  <si>
    <t>LAYCA-CRA FFSep-14</t>
  </si>
  <si>
    <t>LAYCA-CRA FF41883</t>
  </si>
  <si>
    <t>LAYCAll CombinedSep-14</t>
  </si>
  <si>
    <t>LAYCAll Combined41883</t>
  </si>
  <si>
    <t>LAYCCPP-FV FFSep-14</t>
  </si>
  <si>
    <t>LAYCCPP-FV FF41883</t>
  </si>
  <si>
    <t>LESAll CombinedSep-14</t>
  </si>
  <si>
    <t>LESAll Combined41883</t>
  </si>
  <si>
    <t>LESTIP FFSep-14</t>
  </si>
  <si>
    <t>LESTIP FF41883</t>
  </si>
  <si>
    <t>Marys Center All FFSep-14</t>
  </si>
  <si>
    <t>Marys Center All FF41883</t>
  </si>
  <si>
    <t>Marys CenterPCIT FFSep-14</t>
  </si>
  <si>
    <t>Marys CenterPCIT FF41883</t>
  </si>
  <si>
    <t>MBI HSAll CombinedSep-14</t>
  </si>
  <si>
    <t>MBI HSAll Combined41883</t>
  </si>
  <si>
    <t>MBI HSTIP FFSep-14</t>
  </si>
  <si>
    <t>MBI HSTIP FF41883</t>
  </si>
  <si>
    <t>MD Family ResourcesAll CombinedSep-14</t>
  </si>
  <si>
    <t>MD Family ResourcesAll Combined41883</t>
  </si>
  <si>
    <t>MD Family ResourcesTF-CBT FFSep-14</t>
  </si>
  <si>
    <t>MD Family ResourcesTF-CBT FF41883</t>
  </si>
  <si>
    <t>PASSAll CombinedSep-14</t>
  </si>
  <si>
    <t>PASSAll Combined41883</t>
  </si>
  <si>
    <t>PASSFFT FFSep-14</t>
  </si>
  <si>
    <t>PASSFFT FF41883</t>
  </si>
  <si>
    <t>PASSTIP FFSep-14</t>
  </si>
  <si>
    <t>PASSTIP FF41883</t>
  </si>
  <si>
    <t>PIECEAll FFSep-14</t>
  </si>
  <si>
    <t>PIECEAll FF41883</t>
  </si>
  <si>
    <t>PIECECPP-FV FFSep-14</t>
  </si>
  <si>
    <t>PIECECPP-FV FF41883</t>
  </si>
  <si>
    <t>PIECEPCIT FFSep-14</t>
  </si>
  <si>
    <t>PIECEPCIT FF41883</t>
  </si>
  <si>
    <t>RiversideA-CRA FFSep-14</t>
  </si>
  <si>
    <t>RiversideA-CRA FF41883</t>
  </si>
  <si>
    <t>RiversideAll CombinedSep-14</t>
  </si>
  <si>
    <t>RiversideAll Combined41883</t>
  </si>
  <si>
    <t>TFCCAll CombinedSep-14</t>
  </si>
  <si>
    <t>TFCCAll Combined41883</t>
  </si>
  <si>
    <t>TFCCTIP FFSep-14</t>
  </si>
  <si>
    <t>TFCCTIP FF41883</t>
  </si>
  <si>
    <t>UniversalAll CombinedSep-14</t>
  </si>
  <si>
    <t>UniversalAll Combined41883</t>
  </si>
  <si>
    <t>UniversalCPP-FV FFSep-14</t>
  </si>
  <si>
    <t>UniversalCPP-FV FF41883</t>
  </si>
  <si>
    <t>UniversalTF-CBT FFSep-14</t>
  </si>
  <si>
    <t>UniversalTF-CBT FF41883</t>
  </si>
  <si>
    <t>UniversalTIP FFSep-14</t>
  </si>
  <si>
    <t>UniversalTIP FF41883</t>
  </si>
  <si>
    <t>Youth VillagesAll CombinedSep-14</t>
  </si>
  <si>
    <t>Youth VillagesAll Combined41883</t>
  </si>
  <si>
    <t>Youth VillagesMST FFSep-14</t>
  </si>
  <si>
    <t>Youth VillagesMST FF41883</t>
  </si>
  <si>
    <t>Youth VillagesMST-PSB FFSep-14</t>
  </si>
  <si>
    <t>Youth VillagesMST-PSB FF41883</t>
  </si>
  <si>
    <t>Adoptions TogetherCPP-FV FFSep-14</t>
  </si>
  <si>
    <t>Adoptions TogetherCPP-FV FF41883</t>
  </si>
  <si>
    <t>All A-CRA ProvidersA-CRA CombinedSep-14</t>
  </si>
  <si>
    <t>All A-CRA ProvidersA-CRA Combined41883</t>
  </si>
  <si>
    <t>All FFT ProvidersFFT CombinedSep-14</t>
  </si>
  <si>
    <t>All FFT ProvidersFFT Combined41883</t>
  </si>
  <si>
    <t>All MST ProvidersMST CombinedSep-14</t>
  </si>
  <si>
    <t>All MST ProvidersMST Combined41883</t>
  </si>
  <si>
    <t>All MST-PSB ProvidersMST-PSB CombinedSep-14</t>
  </si>
  <si>
    <t>All MST-PSB ProvidersMST-PSB Combined41883</t>
  </si>
  <si>
    <t>All TF-CBT ProvidersTF-CBT CombinedSep-14</t>
  </si>
  <si>
    <t>All TF-CBT ProvidersTF-CBT Combined41883</t>
  </si>
  <si>
    <t>All TIP ProvidersTIP CombinedSep-14</t>
  </si>
  <si>
    <t>All TIP ProvidersTIP Combined41883</t>
  </si>
  <si>
    <t>Community ConnectionsAll FFSep-14</t>
  </si>
  <si>
    <t>Community ConnectionsAll FF41883</t>
  </si>
  <si>
    <t>Community ConnectionsFFT CombinedSep-14</t>
  </si>
  <si>
    <t>Community ConnectionsFFT Combined41883</t>
  </si>
  <si>
    <t>Community ConnectionsTF-CBT CombinedSep-14</t>
  </si>
  <si>
    <t>Community ConnectionsTF-CBT Combined41883</t>
  </si>
  <si>
    <t>Community ConnectionsTIP CombinedSep-14</t>
  </si>
  <si>
    <t>Community ConnectionsTIP Combined41883</t>
  </si>
  <si>
    <t>Federal CityA-CRA CombinedSep-14</t>
  </si>
  <si>
    <t>Federal CityA-CRA Combined41883</t>
  </si>
  <si>
    <t>Federal CityAll FFSep-14</t>
  </si>
  <si>
    <t>Federal CityAll FF41883</t>
  </si>
  <si>
    <t>First Home CareAll FFSep-14</t>
  </si>
  <si>
    <t>First Home CareAll FF41883</t>
  </si>
  <si>
    <t>First Home CareFFT CombinedSep-14</t>
  </si>
  <si>
    <t>First Home CareFFT Combined41883</t>
  </si>
  <si>
    <t>First Home CareTF-CBT CombinedSep-14</t>
  </si>
  <si>
    <t>First Home CareTF-CBT Combined41883</t>
  </si>
  <si>
    <t>First Home CareTIP CombinedSep-14</t>
  </si>
  <si>
    <t>First Home CareTIP Combined41883</t>
  </si>
  <si>
    <t>FPSAll FFSep-14</t>
  </si>
  <si>
    <t>FPSAll FF41883</t>
  </si>
  <si>
    <t>FPSTIP CombinedSep-14</t>
  </si>
  <si>
    <t>FPSTIP Combined41883</t>
  </si>
  <si>
    <t>LESAll FFSep-14</t>
  </si>
  <si>
    <t>LESAll FF41883</t>
  </si>
  <si>
    <t>LESTIP CombinedSep-14</t>
  </si>
  <si>
    <t>LESTIP Combined41883</t>
  </si>
  <si>
    <t>MBI HSAll FFSep-14</t>
  </si>
  <si>
    <t>MBI HSAll FF41883</t>
  </si>
  <si>
    <t>MBI HSTIP CombinedSep-14</t>
  </si>
  <si>
    <t>MBI HSTIP Combined41883</t>
  </si>
  <si>
    <t>MD Family ResourcesAll FFSep-14</t>
  </si>
  <si>
    <t>MD Family ResourcesAll FF41883</t>
  </si>
  <si>
    <t>MD Family ResourcesTF-CBT CombinedSep-14</t>
  </si>
  <si>
    <t>MD Family ResourcesTF-CBT Combined41883</t>
  </si>
  <si>
    <t>PASSAll FFSep-14</t>
  </si>
  <si>
    <t>PASSAll FF41883</t>
  </si>
  <si>
    <t>PASSFFT CombinedSep-14</t>
  </si>
  <si>
    <t>PASSFFT Combined41883</t>
  </si>
  <si>
    <t>PASSTIP CombinedSep-14</t>
  </si>
  <si>
    <t>PASSTIP Combined41883</t>
  </si>
  <si>
    <t>RiversideA-CRA CombinedSep-14</t>
  </si>
  <si>
    <t>RiversideA-CRA Combined41883</t>
  </si>
  <si>
    <t>RiversideAll FFSep-14</t>
  </si>
  <si>
    <t>RiversideAll FF41883</t>
  </si>
  <si>
    <t>TFCCAll FFSep-14</t>
  </si>
  <si>
    <t>TFCCAll FF41883</t>
  </si>
  <si>
    <t>TFCCTIP CombinedSep-14</t>
  </si>
  <si>
    <t>TFCCTIP Combined41883</t>
  </si>
  <si>
    <t>Youth VillagesAll FFSep-14</t>
  </si>
  <si>
    <t>Youth VillagesAll FF41883</t>
  </si>
  <si>
    <t>Youth VillagesMST CombinedSep-14</t>
  </si>
  <si>
    <t>Youth VillagesMST Combined41883</t>
  </si>
  <si>
    <t>Youth VillagesMST-PSB CombinedSep-14</t>
  </si>
  <si>
    <t>Youth VillagesMST-PSB Combined41883</t>
  </si>
  <si>
    <t>HillcrestA-CRA CombinedSep-14</t>
  </si>
  <si>
    <t>HillcrestA-CRA Combined41883</t>
  </si>
  <si>
    <t>HillcrestAll FFSep-14</t>
  </si>
  <si>
    <t>HillcrestAll FF41883</t>
  </si>
  <si>
    <t>HillcrestCPP-FV CombinedSep-14</t>
  </si>
  <si>
    <t>HillcrestCPP-FV Combined41883</t>
  </si>
  <si>
    <t>HillcrestFFT CombinedSep-14</t>
  </si>
  <si>
    <t>HillcrestFFT Combined41883</t>
  </si>
  <si>
    <t>HillcrestTF-CBT CombinedSep-14</t>
  </si>
  <si>
    <t>HillcrestTF-CBT Combined41883</t>
  </si>
  <si>
    <t>LAYCA-CRA CombinedSep-14</t>
  </si>
  <si>
    <t>LAYCA-CRA Combined41883</t>
  </si>
  <si>
    <t>LAYCCPP-FV CombinedSep-14</t>
  </si>
  <si>
    <t>LAYCCPP-FV Combined41883</t>
  </si>
  <si>
    <t>LAYCAll FFSep-14</t>
  </si>
  <si>
    <t>LAYCAll FF41883</t>
  </si>
  <si>
    <t>UniversalAll FFSep-14</t>
  </si>
  <si>
    <t>UniversalAll FF41883</t>
  </si>
  <si>
    <t>UniversalCPP-FV CombinedSep-14</t>
  </si>
  <si>
    <t>UniversalCPP-FV Combined41883</t>
  </si>
  <si>
    <t>UniversalTF-CBT CombinedSep-14</t>
  </si>
  <si>
    <t>UniversalTF-CBT Combined41883</t>
  </si>
  <si>
    <t>UniversalTIP CombinedSep-14</t>
  </si>
  <si>
    <t>UniversalTIP Combined41883</t>
  </si>
  <si>
    <t>Adoptions TogetherAll CombinedOct-14</t>
  </si>
  <si>
    <t>Adoptions TogetherAll Combined41913</t>
  </si>
  <si>
    <t>Adoptions TogetherCPP-FV CombinedOct-14</t>
  </si>
  <si>
    <t>Adoptions TogetherCPP-FV Combined41913</t>
  </si>
  <si>
    <t>All A-CRA ProvidersA-CRA FFOct-14</t>
  </si>
  <si>
    <t>All A-CRA ProvidersA-CRA FF41913</t>
  </si>
  <si>
    <t>All CPP-FV ProvidersCPP-FV FFOct-14</t>
  </si>
  <si>
    <t>All CPP-FV ProvidersCPP-FV FF41913</t>
  </si>
  <si>
    <t>All FFT ProvidersFFT FFOct-14</t>
  </si>
  <si>
    <t>All FFT ProvidersFFT FF41913</t>
  </si>
  <si>
    <t>All MST ProvidersMST FFOct-14</t>
  </si>
  <si>
    <t>All MST ProvidersMST FF41913</t>
  </si>
  <si>
    <t>All MST-PSB ProvidersMST-PSB FFOct-14</t>
  </si>
  <si>
    <t>All MST-PSB ProvidersMST-PSB FF41913</t>
  </si>
  <si>
    <t>All PCIT ProvidersPCIT FFOct-14</t>
  </si>
  <si>
    <t>All PCIT ProvidersPCIT FF41913</t>
  </si>
  <si>
    <t>All TF-CBT ProvidersTF-CBT FFOct-14</t>
  </si>
  <si>
    <t>All TF-CBT ProvidersTF-CBT FF41913</t>
  </si>
  <si>
    <t>All TIP ProvidersTIP FFOct-14</t>
  </si>
  <si>
    <t>All TIP ProvidersTIP FF41913</t>
  </si>
  <si>
    <t>AllAll CombinedOct-14</t>
  </si>
  <si>
    <t>AllAll Combined41913</t>
  </si>
  <si>
    <t>Community ConnectionsAll CombinedOct-14</t>
  </si>
  <si>
    <t>Community ConnectionsAll Combined41913</t>
  </si>
  <si>
    <t>Community ConnectionsFFT FFOct-14</t>
  </si>
  <si>
    <t>Community ConnectionsFFT FF41913</t>
  </si>
  <si>
    <t>Community ConnectionsTF-CBT FFOct-14</t>
  </si>
  <si>
    <t>Community ConnectionsTF-CBT FF41913</t>
  </si>
  <si>
    <t>Community ConnectionsTIP FFOct-14</t>
  </si>
  <si>
    <t>Community ConnectionsTIP FF41913</t>
  </si>
  <si>
    <t>Federal CityA-CRA FFOct-14</t>
  </si>
  <si>
    <t>Federal CityA-CRA FF41913</t>
  </si>
  <si>
    <t>Federal CityAll CombinedOct-14</t>
  </si>
  <si>
    <t>Federal CityAll Combined41913</t>
  </si>
  <si>
    <t>First Home CareAll CombinedOct-14</t>
  </si>
  <si>
    <t>First Home CareAll Combined41913</t>
  </si>
  <si>
    <t>First Home CareFFT FFOct-14</t>
  </si>
  <si>
    <t>First Home CareFFT FF41913</t>
  </si>
  <si>
    <t>First Home CareTF-CBT FFOct-14</t>
  </si>
  <si>
    <t>First Home CareTF-CBT FF41913</t>
  </si>
  <si>
    <t>First Home CareTIP FFOct-14</t>
  </si>
  <si>
    <t>First Home CareTIP FF41913</t>
  </si>
  <si>
    <t>FPSAll CombinedOct-14</t>
  </si>
  <si>
    <t>FPSAll Combined41913</t>
  </si>
  <si>
    <t>FPSTIP FFOct-14</t>
  </si>
  <si>
    <t>FPSTIP FF41913</t>
  </si>
  <si>
    <t>HillcrestA-CRA FFOct-14</t>
  </si>
  <si>
    <t>HillcrestA-CRA FF41913</t>
  </si>
  <si>
    <t>HillcrestAll CombinedOct-14</t>
  </si>
  <si>
    <t>HillcrestAll Combined41913</t>
  </si>
  <si>
    <t>HillcrestCPP-FV FFOct-14</t>
  </si>
  <si>
    <t>HillcrestCPP-FV FF41913</t>
  </si>
  <si>
    <t>HillcrestFFT FFOct-14</t>
  </si>
  <si>
    <t>HillcrestFFT FF41913</t>
  </si>
  <si>
    <t>HillcrestTF-CBT FFOct-14</t>
  </si>
  <si>
    <t>HillcrestTF-CBT FF41913</t>
  </si>
  <si>
    <t>LAYCA-CRA FFOct-14</t>
  </si>
  <si>
    <t>LAYCA-CRA FF41913</t>
  </si>
  <si>
    <t>LAYCAll CombinedOct-14</t>
  </si>
  <si>
    <t>LAYCAll Combined41913</t>
  </si>
  <si>
    <t>LAYCCPP-FV FFOct-14</t>
  </si>
  <si>
    <t>LAYCCPP-FV FF41913</t>
  </si>
  <si>
    <t>LESAll CombinedOct-14</t>
  </si>
  <si>
    <t>LESAll Combined41913</t>
  </si>
  <si>
    <t>LESTIP FFOct-14</t>
  </si>
  <si>
    <t>LESTIP FF41913</t>
  </si>
  <si>
    <t>Marys Center All FFOct-14</t>
  </si>
  <si>
    <t>Marys Center All FF41913</t>
  </si>
  <si>
    <t>Marys CenterPCIT FFOct-14</t>
  </si>
  <si>
    <t>Marys CenterPCIT FF41913</t>
  </si>
  <si>
    <t>MBI HSAll CombinedOct-14</t>
  </si>
  <si>
    <t>MBI HSAll Combined41913</t>
  </si>
  <si>
    <t>MBI HSTIP FFOct-14</t>
  </si>
  <si>
    <t>MBI HSTIP FF41913</t>
  </si>
  <si>
    <t>MD Family ResourcesAll CombinedOct-14</t>
  </si>
  <si>
    <t>MD Family ResourcesAll Combined41913</t>
  </si>
  <si>
    <t>MD Family ResourcesTF-CBT FFOct-14</t>
  </si>
  <si>
    <t>MD Family ResourcesTF-CBT FF41913</t>
  </si>
  <si>
    <t>PASSAll CombinedOct-14</t>
  </si>
  <si>
    <t>PASSAll Combined41913</t>
  </si>
  <si>
    <t>PASSFFT FFOct-14</t>
  </si>
  <si>
    <t>PASSFFT FF41913</t>
  </si>
  <si>
    <t>PASSTIP FFOct-14</t>
  </si>
  <si>
    <t>PASSTIP FF41913</t>
  </si>
  <si>
    <t>PIECEAll FFOct-14</t>
  </si>
  <si>
    <t>PIECEAll FF41913</t>
  </si>
  <si>
    <t>PIECECPP-FV FFOct-14</t>
  </si>
  <si>
    <t>PIECECPP-FV FF41913</t>
  </si>
  <si>
    <t>PIECEPCIT FFOct-14</t>
  </si>
  <si>
    <t>PIECEPCIT FF41913</t>
  </si>
  <si>
    <t>RiversideA-CRA FFOct-14</t>
  </si>
  <si>
    <t>RiversideA-CRA FF41913</t>
  </si>
  <si>
    <t>RiversideAll CombinedOct-14</t>
  </si>
  <si>
    <t>RiversideAll Combined41913</t>
  </si>
  <si>
    <t>TFCCAll CombinedOct-14</t>
  </si>
  <si>
    <t>TFCCAll Combined41913</t>
  </si>
  <si>
    <t>TFCCTIP FFOct-14</t>
  </si>
  <si>
    <t>TFCCTIP FF41913</t>
  </si>
  <si>
    <t>UniversalAll CombinedOct-14</t>
  </si>
  <si>
    <t>UniversalAll Combined41913</t>
  </si>
  <si>
    <t>UniversalCPP-FV FFOct-14</t>
  </si>
  <si>
    <t>UniversalCPP-FV FF41913</t>
  </si>
  <si>
    <t>UniversalTF-CBT FFOct-14</t>
  </si>
  <si>
    <t>UniversalTF-CBT FF41913</t>
  </si>
  <si>
    <t>UniversalTIP FFOct-14</t>
  </si>
  <si>
    <t>UniversalTIP FF41913</t>
  </si>
  <si>
    <t>Youth VillagesAll CombinedOct-14</t>
  </si>
  <si>
    <t>Youth VillagesAll Combined41913</t>
  </si>
  <si>
    <t>Youth VillagesMST FFOct-14</t>
  </si>
  <si>
    <t>Youth VillagesMST FF41913</t>
  </si>
  <si>
    <t>Youth VillagesMST-PSB FFOct-14</t>
  </si>
  <si>
    <t>Youth VillagesMST-PSB FF41913</t>
  </si>
  <si>
    <t>Adoptions TogetherCPP-FV FFOct-14</t>
  </si>
  <si>
    <t>Adoptions TogetherCPP-FV FF41913</t>
  </si>
  <si>
    <t>All A-CRA ProvidersA-CRA CombinedOct-14</t>
  </si>
  <si>
    <t>All A-CRA ProvidersA-CRA Combined41913</t>
  </si>
  <si>
    <t>All FFT ProvidersFFT CombinedOct-14</t>
  </si>
  <si>
    <t>All FFT ProvidersFFT Combined41913</t>
  </si>
  <si>
    <t>All MST ProvidersMST CombinedOct-14</t>
  </si>
  <si>
    <t>All MST ProvidersMST Combined41913</t>
  </si>
  <si>
    <t>All MST-PSB ProvidersMST-PSB CombinedOct-14</t>
  </si>
  <si>
    <t>All MST-PSB ProvidersMST-PSB Combined41913</t>
  </si>
  <si>
    <t>All TF-CBT ProvidersTF-CBT CombinedOct-14</t>
  </si>
  <si>
    <t>All TF-CBT ProvidersTF-CBT Combined41913</t>
  </si>
  <si>
    <t>All TIP ProvidersTIP CombinedOct-14</t>
  </si>
  <si>
    <t>All TIP ProvidersTIP Combined41913</t>
  </si>
  <si>
    <t>Community ConnectionsAll FFOct-14</t>
  </si>
  <si>
    <t>Community ConnectionsAll FF41913</t>
  </si>
  <si>
    <t>Community ConnectionsFFT CombinedOct-14</t>
  </si>
  <si>
    <t>Community ConnectionsFFT Combined41913</t>
  </si>
  <si>
    <t>Community ConnectionsTF-CBT CombinedOct-14</t>
  </si>
  <si>
    <t>Community ConnectionsTF-CBT Combined41913</t>
  </si>
  <si>
    <t>Community ConnectionsTIP CombinedOct-14</t>
  </si>
  <si>
    <t>Community ConnectionsTIP Combined41913</t>
  </si>
  <si>
    <t>Federal CityA-CRA CombinedOct-14</t>
  </si>
  <si>
    <t>Federal CityA-CRA Combined41913</t>
  </si>
  <si>
    <t>Federal CityAll FFOct-14</t>
  </si>
  <si>
    <t>Federal CityAll FF41913</t>
  </si>
  <si>
    <t>First Home CareAll FFOct-14</t>
  </si>
  <si>
    <t>First Home CareAll FF41913</t>
  </si>
  <si>
    <t>First Home CareFFT CombinedOct-14</t>
  </si>
  <si>
    <t>First Home CareFFT Combined41913</t>
  </si>
  <si>
    <t>First Home CareTF-CBT CombinedOct-14</t>
  </si>
  <si>
    <t>First Home CareTF-CBT Combined41913</t>
  </si>
  <si>
    <t>First Home CareTIP CombinedOct-14</t>
  </si>
  <si>
    <t>First Home CareTIP Combined41913</t>
  </si>
  <si>
    <t>FPSAll FFOct-14</t>
  </si>
  <si>
    <t>FPSAll FF41913</t>
  </si>
  <si>
    <t>FPSTIP CombinedOct-14</t>
  </si>
  <si>
    <t>FPSTIP Combined41913</t>
  </si>
  <si>
    <t>LESAll FFOct-14</t>
  </si>
  <si>
    <t>LESAll FF41913</t>
  </si>
  <si>
    <t>LESTIP CombinedOct-14</t>
  </si>
  <si>
    <t>LESTIP Combined41913</t>
  </si>
  <si>
    <t>MBI HSAll FFOct-14</t>
  </si>
  <si>
    <t>MBI HSAll FF41913</t>
  </si>
  <si>
    <t>MBI HSTIP CombinedOct-14</t>
  </si>
  <si>
    <t>MBI HSTIP Combined41913</t>
  </si>
  <si>
    <t>MD Family ResourcesAll FFOct-14</t>
  </si>
  <si>
    <t>MD Family ResourcesAll FF41913</t>
  </si>
  <si>
    <t>MD Family ResourcesTF-CBT CombinedOct-14</t>
  </si>
  <si>
    <t>MD Family ResourcesTF-CBT Combined41913</t>
  </si>
  <si>
    <t>PASSAll FFOct-14</t>
  </si>
  <si>
    <t>PASSAll FF41913</t>
  </si>
  <si>
    <t>PASSFFT CombinedOct-14</t>
  </si>
  <si>
    <t>PASSFFT Combined41913</t>
  </si>
  <si>
    <t>PASSTIP CombinedOct-14</t>
  </si>
  <si>
    <t>PASSTIP Combined41913</t>
  </si>
  <si>
    <t>RiversideA-CRA CombinedOct-14</t>
  </si>
  <si>
    <t>RiversideA-CRA Combined41913</t>
  </si>
  <si>
    <t>RiversideAll FFOct-14</t>
  </si>
  <si>
    <t>RiversideAll FF41913</t>
  </si>
  <si>
    <t>TFCCAll FFOct-14</t>
  </si>
  <si>
    <t>TFCCAll FF41913</t>
  </si>
  <si>
    <t>TFCCTIP CombinedOct-14</t>
  </si>
  <si>
    <t>TFCCTIP Combined41913</t>
  </si>
  <si>
    <t>Youth VillagesAll FFOct-14</t>
  </si>
  <si>
    <t>Youth VillagesAll FF41913</t>
  </si>
  <si>
    <t>Youth VillagesMST CombinedOct-14</t>
  </si>
  <si>
    <t>Youth VillagesMST Combined41913</t>
  </si>
  <si>
    <t>Youth VillagesMST-PSB CombinedOct-14</t>
  </si>
  <si>
    <t>Youth VillagesMST-PSB Combined41913</t>
  </si>
  <si>
    <t>HillcrestA-CRA CombinedOct-14</t>
  </si>
  <si>
    <t>HillcrestA-CRA Combined41913</t>
  </si>
  <si>
    <t>HillcrestAll FFOct-14</t>
  </si>
  <si>
    <t>HillcrestAll FF41913</t>
  </si>
  <si>
    <t>HillcrestCPP-FV CombinedOct-14</t>
  </si>
  <si>
    <t>HillcrestCPP-FV Combined41913</t>
  </si>
  <si>
    <t>HillcrestFFT CombinedOct-14</t>
  </si>
  <si>
    <t>HillcrestFFT Combined41913</t>
  </si>
  <si>
    <t>HillcrestTF-CBT CombinedOct-14</t>
  </si>
  <si>
    <t>HillcrestTF-CBT Combined41913</t>
  </si>
  <si>
    <t>LAYCA-CRA CombinedOct-14</t>
  </si>
  <si>
    <t>LAYCA-CRA Combined41913</t>
  </si>
  <si>
    <t>LAYCCPP-FV CombinedOct-14</t>
  </si>
  <si>
    <t>LAYCCPP-FV Combined41913</t>
  </si>
  <si>
    <t>LAYCAll FFOct-14</t>
  </si>
  <si>
    <t>LAYCAll FF41913</t>
  </si>
  <si>
    <t>UniversalAll FFOct-14</t>
  </si>
  <si>
    <t>UniversalAll FF41913</t>
  </si>
  <si>
    <t>UniversalCPP-FV CombinedOct-14</t>
  </si>
  <si>
    <t>UniversalCPP-FV Combined41913</t>
  </si>
  <si>
    <t>UniversalTF-CBT CombinedOct-14</t>
  </si>
  <si>
    <t>UniversalTF-CBT Combined41913</t>
  </si>
  <si>
    <t>UniversalTIP CombinedOct-14</t>
  </si>
  <si>
    <t>UniversalTIP Combined41913</t>
  </si>
  <si>
    <t>Adoptions TogetherAll CombinedNov-14</t>
  </si>
  <si>
    <t>Adoptions TogetherAll Combined41944</t>
  </si>
  <si>
    <t>Adoptions TogetherCPP-FV CombinedNov-14</t>
  </si>
  <si>
    <t>Adoptions TogetherCPP-FV Combined41944</t>
  </si>
  <si>
    <t>All A-CRA ProvidersA-CRA FFNov-14</t>
  </si>
  <si>
    <t>All A-CRA ProvidersA-CRA FF41944</t>
  </si>
  <si>
    <t>All CPP-FV ProvidersCPP-FV FFNov-14</t>
  </si>
  <si>
    <t>All CPP-FV ProvidersCPP-FV FF41944</t>
  </si>
  <si>
    <t>All FFT ProvidersFFT FFNov-14</t>
  </si>
  <si>
    <t>All FFT ProvidersFFT FF41944</t>
  </si>
  <si>
    <t>All MST ProvidersMST FFNov-14</t>
  </si>
  <si>
    <t>All MST ProvidersMST FF41944</t>
  </si>
  <si>
    <t>All MST-PSB ProvidersMST-PSB FFNov-14</t>
  </si>
  <si>
    <t>All MST-PSB ProvidersMST-PSB FF41944</t>
  </si>
  <si>
    <t>All PCIT ProvidersPCIT FFNov-14</t>
  </si>
  <si>
    <t>All PCIT ProvidersPCIT FF41944</t>
  </si>
  <si>
    <t>All TF-CBT ProvidersTF-CBT FFNov-14</t>
  </si>
  <si>
    <t>All TF-CBT ProvidersTF-CBT FF41944</t>
  </si>
  <si>
    <t>All TIP ProvidersTIP FFNov-14</t>
  </si>
  <si>
    <t>All TIP ProvidersTIP FF41944</t>
  </si>
  <si>
    <t>AllAll CombinedNov-14</t>
  </si>
  <si>
    <t>AllAll Combined41944</t>
  </si>
  <si>
    <t>Community ConnectionsAll CombinedNov-14</t>
  </si>
  <si>
    <t>Community ConnectionsAll Combined41944</t>
  </si>
  <si>
    <t>Community ConnectionsFFT FFNov-14</t>
  </si>
  <si>
    <t>Community ConnectionsFFT FF41944</t>
  </si>
  <si>
    <t>Community ConnectionsTF-CBT FFNov-14</t>
  </si>
  <si>
    <t>Community ConnectionsTF-CBT FF41944</t>
  </si>
  <si>
    <t>Community ConnectionsTIP FFNov-14</t>
  </si>
  <si>
    <t>Community ConnectionsTIP FF41944</t>
  </si>
  <si>
    <t>Federal CityA-CRA FFNov-14</t>
  </si>
  <si>
    <t>Federal CityA-CRA FF41944</t>
  </si>
  <si>
    <t>Federal CityAll CombinedNov-14</t>
  </si>
  <si>
    <t>Federal CityAll Combined41944</t>
  </si>
  <si>
    <t>First Home CareAll CombinedNov-14</t>
  </si>
  <si>
    <t>First Home CareAll Combined41944</t>
  </si>
  <si>
    <t>First Home CareFFT FFNov-14</t>
  </si>
  <si>
    <t>First Home CareFFT FF41944</t>
  </si>
  <si>
    <t>First Home CareTF-CBT FFNov-14</t>
  </si>
  <si>
    <t>First Home CareTF-CBT FF41944</t>
  </si>
  <si>
    <t>First Home CareTIP FFNov-14</t>
  </si>
  <si>
    <t>First Home CareTIP FF41944</t>
  </si>
  <si>
    <t>FPSAll CombinedNov-14</t>
  </si>
  <si>
    <t>FPSAll Combined41944</t>
  </si>
  <si>
    <t>FPSTIP FFNov-14</t>
  </si>
  <si>
    <t>FPSTIP FF41944</t>
  </si>
  <si>
    <t>HillcrestA-CRA FFNov-14</t>
  </si>
  <si>
    <t>HillcrestA-CRA FF41944</t>
  </si>
  <si>
    <t>HillcrestAll CombinedNov-14</t>
  </si>
  <si>
    <t>HillcrestAll Combined41944</t>
  </si>
  <si>
    <t>HillcrestCPP-FV FFNov-14</t>
  </si>
  <si>
    <t>HillcrestCPP-FV FF41944</t>
  </si>
  <si>
    <t>HillcrestFFT FFNov-14</t>
  </si>
  <si>
    <t>HillcrestFFT FF41944</t>
  </si>
  <si>
    <t>HillcrestTF-CBT FFNov-14</t>
  </si>
  <si>
    <t>HillcrestTF-CBT FF41944</t>
  </si>
  <si>
    <t>LAYCA-CRA FFNov-14</t>
  </si>
  <si>
    <t>LAYCA-CRA FF41944</t>
  </si>
  <si>
    <t>LAYCAll CombinedNov-14</t>
  </si>
  <si>
    <t>LAYCAll Combined41944</t>
  </si>
  <si>
    <t>LAYCCPP-FV FFNov-14</t>
  </si>
  <si>
    <t>LAYCCPP-FV FF41944</t>
  </si>
  <si>
    <t>LESAll CombinedNov-14</t>
  </si>
  <si>
    <t>LESAll Combined41944</t>
  </si>
  <si>
    <t>LESTIP FFNov-14</t>
  </si>
  <si>
    <t>LESTIP FF41944</t>
  </si>
  <si>
    <t>Marys Center All FFNov-14</t>
  </si>
  <si>
    <t>Marys Center All FF41944</t>
  </si>
  <si>
    <t>Marys CenterPCIT FFNov-14</t>
  </si>
  <si>
    <t>Marys CenterPCIT FF41944</t>
  </si>
  <si>
    <t>MBI HSAll CombinedNov-14</t>
  </si>
  <si>
    <t>MBI HSAll Combined41944</t>
  </si>
  <si>
    <t>MBI HSTIP FFNov-14</t>
  </si>
  <si>
    <t>MBI HSTIP FF41944</t>
  </si>
  <si>
    <t>MD Family ResourcesAll CombinedNov-14</t>
  </si>
  <si>
    <t>MD Family ResourcesAll Combined41944</t>
  </si>
  <si>
    <t>MD Family ResourcesTF-CBT FFNov-14</t>
  </si>
  <si>
    <t>MD Family ResourcesTF-CBT FF41944</t>
  </si>
  <si>
    <t>PASSAll CombinedNov-14</t>
  </si>
  <si>
    <t>PASSAll Combined41944</t>
  </si>
  <si>
    <t>PASSFFT FFNov-14</t>
  </si>
  <si>
    <t>PASSFFT FF41944</t>
  </si>
  <si>
    <t>PASSTIP FFNov-14</t>
  </si>
  <si>
    <t>PASSTIP FF41944</t>
  </si>
  <si>
    <t>PIECEAll FFNov-14</t>
  </si>
  <si>
    <t>PIECEAll FF41944</t>
  </si>
  <si>
    <t>PIECECPP-FV FFNov-14</t>
  </si>
  <si>
    <t>PIECECPP-FV FF41944</t>
  </si>
  <si>
    <t>PIECEPCIT FFNov-14</t>
  </si>
  <si>
    <t>PIECEPCIT FF41944</t>
  </si>
  <si>
    <t>RiversideA-CRA FFNov-14</t>
  </si>
  <si>
    <t>RiversideA-CRA FF41944</t>
  </si>
  <si>
    <t>RiversideAll CombinedNov-14</t>
  </si>
  <si>
    <t>RiversideAll Combined41944</t>
  </si>
  <si>
    <t>TFCCAll CombinedNov-14</t>
  </si>
  <si>
    <t>TFCCAll Combined41944</t>
  </si>
  <si>
    <t>TFCCTIP FFNov-14</t>
  </si>
  <si>
    <t>TFCCTIP FF41944</t>
  </si>
  <si>
    <t>UniversalAll CombinedNov-14</t>
  </si>
  <si>
    <t>UniversalAll Combined41944</t>
  </si>
  <si>
    <t>UniversalCPP-FV FFNov-14</t>
  </si>
  <si>
    <t>UniversalCPP-FV FF41944</t>
  </si>
  <si>
    <t>UniversalTF-CBT FFNov-14</t>
  </si>
  <si>
    <t>UniversalTF-CBT FF41944</t>
  </si>
  <si>
    <t>UniversalTIP FFNov-14</t>
  </si>
  <si>
    <t>UniversalTIP FF41944</t>
  </si>
  <si>
    <t>Youth VillagesAll CombinedNov-14</t>
  </si>
  <si>
    <t>Youth VillagesAll Combined41944</t>
  </si>
  <si>
    <t>Youth VillagesMST FFNov-14</t>
  </si>
  <si>
    <t>Youth VillagesMST FF41944</t>
  </si>
  <si>
    <t>Youth VillagesMST-PSB FFNov-14</t>
  </si>
  <si>
    <t>Youth VillagesMST-PSB FF41944</t>
  </si>
  <si>
    <t>Adoptions TogetherCPP-FV FFNov-14</t>
  </si>
  <si>
    <t>Adoptions TogetherCPP-FV FF41944</t>
  </si>
  <si>
    <t>All A-CRA ProvidersA-CRA CombinedNov-14</t>
  </si>
  <si>
    <t>All A-CRA ProvidersA-CRA Combined41944</t>
  </si>
  <si>
    <t>All FFT ProvidersFFT CombinedNov-14</t>
  </si>
  <si>
    <t>All FFT ProvidersFFT Combined41944</t>
  </si>
  <si>
    <t>All MST ProvidersMST CombinedNov-14</t>
  </si>
  <si>
    <t>All MST ProvidersMST Combined41944</t>
  </si>
  <si>
    <t>All MST-PSB ProvidersMST-PSB CombinedNov-14</t>
  </si>
  <si>
    <t>All MST-PSB ProvidersMST-PSB Combined41944</t>
  </si>
  <si>
    <t>All TF-CBT ProvidersTF-CBT CombinedNov-14</t>
  </si>
  <si>
    <t>All TF-CBT ProvidersTF-CBT Combined41944</t>
  </si>
  <si>
    <t>All TIP ProvidersTIP CombinedNov-14</t>
  </si>
  <si>
    <t>All TIP ProvidersTIP Combined41944</t>
  </si>
  <si>
    <t>Community ConnectionsAll FFNov-14</t>
  </si>
  <si>
    <t>Community ConnectionsAll FF41944</t>
  </si>
  <si>
    <t>Community ConnectionsFFT CombinedNov-14</t>
  </si>
  <si>
    <t>Community ConnectionsFFT Combined41944</t>
  </si>
  <si>
    <t>Community ConnectionsTF-CBT CombinedNov-14</t>
  </si>
  <si>
    <t>Community ConnectionsTF-CBT Combined41944</t>
  </si>
  <si>
    <t>Community ConnectionsTIP CombinedNov-14</t>
  </si>
  <si>
    <t>Community ConnectionsTIP Combined41944</t>
  </si>
  <si>
    <t>Federal CityA-CRA CombinedNov-14</t>
  </si>
  <si>
    <t>Federal CityA-CRA Combined41944</t>
  </si>
  <si>
    <t>Federal CityAll FFNov-14</t>
  </si>
  <si>
    <t>Federal CityAll FF41944</t>
  </si>
  <si>
    <t>First Home CareAll FFNov-14</t>
  </si>
  <si>
    <t>First Home CareAll FF41944</t>
  </si>
  <si>
    <t>First Home CareFFT CombinedNov-14</t>
  </si>
  <si>
    <t>First Home CareFFT Combined41944</t>
  </si>
  <si>
    <t>First Home CareTF-CBT CombinedNov-14</t>
  </si>
  <si>
    <t>First Home CareTF-CBT Combined41944</t>
  </si>
  <si>
    <t>First Home CareTIP CombinedNov-14</t>
  </si>
  <si>
    <t>First Home CareTIP Combined41944</t>
  </si>
  <si>
    <t>FPSAll FFNov-14</t>
  </si>
  <si>
    <t>FPSAll FF41944</t>
  </si>
  <si>
    <t>FPSTIP CombinedNov-14</t>
  </si>
  <si>
    <t>FPSTIP Combined41944</t>
  </si>
  <si>
    <t>LESAll FFNov-14</t>
  </si>
  <si>
    <t>LESAll FF41944</t>
  </si>
  <si>
    <t>LESTIP CombinedNov-14</t>
  </si>
  <si>
    <t>LESTIP Combined41944</t>
  </si>
  <si>
    <t>MBI HSAll FFNov-14</t>
  </si>
  <si>
    <t>MBI HSAll FF41944</t>
  </si>
  <si>
    <t>MBI HSTIP CombinedNov-14</t>
  </si>
  <si>
    <t>MBI HSTIP Combined41944</t>
  </si>
  <si>
    <t>MD Family ResourcesAll FFNov-14</t>
  </si>
  <si>
    <t>MD Family ResourcesAll FF41944</t>
  </si>
  <si>
    <t>MD Family ResourcesTF-CBT CombinedNov-14</t>
  </si>
  <si>
    <t>MD Family ResourcesTF-CBT Combined41944</t>
  </si>
  <si>
    <t>PASSAll FFNov-14</t>
  </si>
  <si>
    <t>PASSAll FF41944</t>
  </si>
  <si>
    <t>PASSFFT CombinedNov-14</t>
  </si>
  <si>
    <t>PASSFFT Combined41944</t>
  </si>
  <si>
    <t>PASSTIP CombinedNov-14</t>
  </si>
  <si>
    <t>PASSTIP Combined41944</t>
  </si>
  <si>
    <t>RiversideA-CRA CombinedNov-14</t>
  </si>
  <si>
    <t>RiversideA-CRA Combined41944</t>
  </si>
  <si>
    <t>RiversideAll FFNov-14</t>
  </si>
  <si>
    <t>RiversideAll FF41944</t>
  </si>
  <si>
    <t>TFCCAll FFNov-14</t>
  </si>
  <si>
    <t>TFCCAll FF41944</t>
  </si>
  <si>
    <t>TFCCTIP CombinedNov-14</t>
  </si>
  <si>
    <t>TFCCTIP Combined41944</t>
  </si>
  <si>
    <t>Youth VillagesAll FFNov-14</t>
  </si>
  <si>
    <t>Youth VillagesAll FF41944</t>
  </si>
  <si>
    <t>Youth VillagesMST CombinedNov-14</t>
  </si>
  <si>
    <t>Youth VillagesMST Combined41944</t>
  </si>
  <si>
    <t>Youth VillagesMST-PSB CombinedNov-14</t>
  </si>
  <si>
    <t>Youth VillagesMST-PSB Combined41944</t>
  </si>
  <si>
    <t>HillcrestA-CRA CombinedNov-14</t>
  </si>
  <si>
    <t>HillcrestA-CRA Combined41944</t>
  </si>
  <si>
    <t>HillcrestAll FFNov-14</t>
  </si>
  <si>
    <t>HillcrestAll FF41944</t>
  </si>
  <si>
    <t>HillcrestCPP-FV CombinedNov-14</t>
  </si>
  <si>
    <t>HillcrestCPP-FV Combined41944</t>
  </si>
  <si>
    <t>HillcrestFFT CombinedNov-14</t>
  </si>
  <si>
    <t>HillcrestFFT Combined41944</t>
  </si>
  <si>
    <t>HillcrestTF-CBT CombinedNov-14</t>
  </si>
  <si>
    <t>HillcrestTF-CBT Combined41944</t>
  </si>
  <si>
    <t>LAYCA-CRA CombinedNov-14</t>
  </si>
  <si>
    <t>LAYCA-CRA Combined41944</t>
  </si>
  <si>
    <t>LAYCCPP-FV CombinedNov-14</t>
  </si>
  <si>
    <t>LAYCCPP-FV Combined41944</t>
  </si>
  <si>
    <t>LAYCAll FFNov-14</t>
  </si>
  <si>
    <t>LAYCAll FF41944</t>
  </si>
  <si>
    <t>UniversalAll FFNov-14</t>
  </si>
  <si>
    <t>UniversalAll FF41944</t>
  </si>
  <si>
    <t>UniversalCPP-FV CombinedNov-14</t>
  </si>
  <si>
    <t>UniversalCPP-FV Combined41944</t>
  </si>
  <si>
    <t>UniversalTF-CBT CombinedNov-14</t>
  </si>
  <si>
    <t>UniversalTF-CBT Combined41944</t>
  </si>
  <si>
    <t>UniversalTIP CombinedNov-14</t>
  </si>
  <si>
    <t>UniversalTIP Combined41944</t>
  </si>
  <si>
    <t>Adoptions TogetherAll CombinedDec-14</t>
  </si>
  <si>
    <t>Adoptions TogetherAll Combined41974</t>
  </si>
  <si>
    <t>Adoptions TogetherCPP-FV CombinedDec-14</t>
  </si>
  <si>
    <t>Adoptions TogetherCPP-FV Combined41974</t>
  </si>
  <si>
    <t>All A-CRA ProvidersA-CRA FFDec-14</t>
  </si>
  <si>
    <t>All A-CRA ProvidersA-CRA FF41974</t>
  </si>
  <si>
    <t>All CPP-FV ProvidersCPP-FV FFDec-14</t>
  </si>
  <si>
    <t>All CPP-FV ProvidersCPP-FV FF41974</t>
  </si>
  <si>
    <t>All FFT ProvidersFFT FFDec-14</t>
  </si>
  <si>
    <t>All FFT ProvidersFFT FF41974</t>
  </si>
  <si>
    <t>All MST ProvidersMST FFDec-14</t>
  </si>
  <si>
    <t>All MST ProvidersMST FF41974</t>
  </si>
  <si>
    <t>All MST-PSB ProvidersMST-PSB FFDec-14</t>
  </si>
  <si>
    <t>All MST-PSB ProvidersMST-PSB FF41974</t>
  </si>
  <si>
    <t>All PCIT ProvidersPCIT FFDec-14</t>
  </si>
  <si>
    <t>All PCIT ProvidersPCIT FF41974</t>
  </si>
  <si>
    <t>All TF-CBT ProvidersTF-CBT FFDec-14</t>
  </si>
  <si>
    <t>All TF-CBT ProvidersTF-CBT FF41974</t>
  </si>
  <si>
    <t>All TIP ProvidersTIP FFDec-14</t>
  </si>
  <si>
    <t>All TIP ProvidersTIP FF41974</t>
  </si>
  <si>
    <t>AllAll CombinedDec-14</t>
  </si>
  <si>
    <t>AllAll Combined41974</t>
  </si>
  <si>
    <t>Community ConnectionsAll CombinedDec-14</t>
  </si>
  <si>
    <t>Community ConnectionsAll Combined41974</t>
  </si>
  <si>
    <t>Community ConnectionsFFT FFDec-14</t>
  </si>
  <si>
    <t>Community ConnectionsFFT FF41974</t>
  </si>
  <si>
    <t>Community ConnectionsTF-CBT FFDec-14</t>
  </si>
  <si>
    <t>Community ConnectionsTF-CBT FF41974</t>
  </si>
  <si>
    <t>Community ConnectionsTIP FFDec-14</t>
  </si>
  <si>
    <t>Community ConnectionsTIP FF41974</t>
  </si>
  <si>
    <t>Federal CityA-CRA FFDec-14</t>
  </si>
  <si>
    <t>Federal CityA-CRA FF41974</t>
  </si>
  <si>
    <t>Federal CityAll CombinedDec-14</t>
  </si>
  <si>
    <t>Federal CityAll Combined41974</t>
  </si>
  <si>
    <t>First Home CareAll CombinedDec-14</t>
  </si>
  <si>
    <t>First Home CareAll Combined41974</t>
  </si>
  <si>
    <t>First Home CareFFT FFDec-14</t>
  </si>
  <si>
    <t>First Home CareFFT FF41974</t>
  </si>
  <si>
    <t>First Home CareTF-CBT FFDec-14</t>
  </si>
  <si>
    <t>First Home CareTF-CBT FF41974</t>
  </si>
  <si>
    <t>First Home CareTIP FFDec-14</t>
  </si>
  <si>
    <t>First Home CareTIP FF41974</t>
  </si>
  <si>
    <t>FPSAll CombinedDec-14</t>
  </si>
  <si>
    <t>FPSAll Combined41974</t>
  </si>
  <si>
    <t>FPSTIP FFDec-14</t>
  </si>
  <si>
    <t>FPSTIP FF41974</t>
  </si>
  <si>
    <t>HillcrestA-CRA FFDec-14</t>
  </si>
  <si>
    <t>HillcrestA-CRA FF41974</t>
  </si>
  <si>
    <t>HillcrestAll CombinedDec-14</t>
  </si>
  <si>
    <t>HillcrestAll Combined41974</t>
  </si>
  <si>
    <t>HillcrestCPP-FV FFDec-14</t>
  </si>
  <si>
    <t>HillcrestCPP-FV FF41974</t>
  </si>
  <si>
    <t>HillcrestFFT FFDec-14</t>
  </si>
  <si>
    <t>HillcrestFFT FF41974</t>
  </si>
  <si>
    <t>HillcrestTF-CBT FFDec-14</t>
  </si>
  <si>
    <t>HillcrestTF-CBT FF41974</t>
  </si>
  <si>
    <t>LAYCA-CRA FFDec-14</t>
  </si>
  <si>
    <t>LAYCA-CRA FF41974</t>
  </si>
  <si>
    <t>LAYCAll CombinedDec-14</t>
  </si>
  <si>
    <t>LAYCAll Combined41974</t>
  </si>
  <si>
    <t>LAYCCPP-FV FFDec-14</t>
  </si>
  <si>
    <t>LAYCCPP-FV FF41974</t>
  </si>
  <si>
    <t>LESAll CombinedDec-14</t>
  </si>
  <si>
    <t>LESAll Combined41974</t>
  </si>
  <si>
    <t>LESTIP FFDec-14</t>
  </si>
  <si>
    <t>LESTIP FF41974</t>
  </si>
  <si>
    <t>Marys Center All FFDec-14</t>
  </si>
  <si>
    <t>Marys Center All FF41974</t>
  </si>
  <si>
    <t>Marys CenterPCIT FFDec-14</t>
  </si>
  <si>
    <t>Marys CenterPCIT FF41974</t>
  </si>
  <si>
    <t>MBI HSAll CombinedDec-14</t>
  </si>
  <si>
    <t>MBI HSAll Combined41974</t>
  </si>
  <si>
    <t>MBI HSTIP FFDec-14</t>
  </si>
  <si>
    <t>MBI HSTIP FF41974</t>
  </si>
  <si>
    <t>MD Family ResourcesAll CombinedDec-14</t>
  </si>
  <si>
    <t>MD Family ResourcesAll Combined41974</t>
  </si>
  <si>
    <t>MD Family ResourcesTF-CBT FFDec-14</t>
  </si>
  <si>
    <t>MD Family ResourcesTF-CBT FF41974</t>
  </si>
  <si>
    <t>PASSAll CombinedDec-14</t>
  </si>
  <si>
    <t>PASSAll Combined41974</t>
  </si>
  <si>
    <t>PASSFFT FFDec-14</t>
  </si>
  <si>
    <t>PASSFFT FF41974</t>
  </si>
  <si>
    <t>PASSTIP FFDec-14</t>
  </si>
  <si>
    <t>PASSTIP FF41974</t>
  </si>
  <si>
    <t>PIECEAll FFDec-14</t>
  </si>
  <si>
    <t>PIECEAll FF41974</t>
  </si>
  <si>
    <t>PIECECPP-FV FFDec-14</t>
  </si>
  <si>
    <t>PIECECPP-FV FF41974</t>
  </si>
  <si>
    <t>PIECEPCIT FFDec-14</t>
  </si>
  <si>
    <t>PIECEPCIT FF41974</t>
  </si>
  <si>
    <t>RiversideA-CRA FFDec-14</t>
  </si>
  <si>
    <t>RiversideA-CRA FF41974</t>
  </si>
  <si>
    <t>RiversideAll CombinedDec-14</t>
  </si>
  <si>
    <t>RiversideAll Combined41974</t>
  </si>
  <si>
    <t>TFCCAll CombinedDec-14</t>
  </si>
  <si>
    <t>TFCCAll Combined41974</t>
  </si>
  <si>
    <t>TFCCTIP FFDec-14</t>
  </si>
  <si>
    <t>TFCCTIP FF41974</t>
  </si>
  <si>
    <t>UniversalAll CombinedDec-14</t>
  </si>
  <si>
    <t>UniversalAll Combined41974</t>
  </si>
  <si>
    <t>UniversalCPP-FV FFDec-14</t>
  </si>
  <si>
    <t>UniversalCPP-FV FF41974</t>
  </si>
  <si>
    <t>UniversalTF-CBT FFDec-14</t>
  </si>
  <si>
    <t>UniversalTF-CBT FF41974</t>
  </si>
  <si>
    <t>UniversalTIP FFDec-14</t>
  </si>
  <si>
    <t>UniversalTIP FF41974</t>
  </si>
  <si>
    <t>Youth VillagesAll CombinedDec-14</t>
  </si>
  <si>
    <t>Youth VillagesAll Combined41974</t>
  </si>
  <si>
    <t>Youth VillagesMST FFDec-14</t>
  </si>
  <si>
    <t>Youth VillagesMST FF41974</t>
  </si>
  <si>
    <t>Youth VillagesMST-PSB FFDec-14</t>
  </si>
  <si>
    <t>Youth VillagesMST-PSB FF41974</t>
  </si>
  <si>
    <t>Adoptions TogetherCPP-FV FFDec-14</t>
  </si>
  <si>
    <t>Adoptions TogetherCPP-FV FF41974</t>
  </si>
  <si>
    <t>All A-CRA ProvidersA-CRA CombinedDec-14</t>
  </si>
  <si>
    <t>All A-CRA ProvidersA-CRA Combined41974</t>
  </si>
  <si>
    <t>All FFT ProvidersFFT CombinedDec-14</t>
  </si>
  <si>
    <t>All FFT ProvidersFFT Combined41974</t>
  </si>
  <si>
    <t>All MST ProvidersMST CombinedDec-14</t>
  </si>
  <si>
    <t>All MST ProvidersMST Combined41974</t>
  </si>
  <si>
    <t>All MST-PSB ProvidersMST-PSB CombinedDec-14</t>
  </si>
  <si>
    <t>All MST-PSB ProvidersMST-PSB Combined41974</t>
  </si>
  <si>
    <t>All TF-CBT ProvidersTF-CBT CombinedDec-14</t>
  </si>
  <si>
    <t>All TF-CBT ProvidersTF-CBT Combined41974</t>
  </si>
  <si>
    <t>All TIP ProvidersTIP CombinedDec-14</t>
  </si>
  <si>
    <t>All TIP ProvidersTIP Combined41974</t>
  </si>
  <si>
    <t>Community ConnectionsAll FFDec-14</t>
  </si>
  <si>
    <t>Community ConnectionsAll FF41974</t>
  </si>
  <si>
    <t>Community ConnectionsFFT CombinedDec-14</t>
  </si>
  <si>
    <t>Community ConnectionsFFT Combined41974</t>
  </si>
  <si>
    <t>Community ConnectionsTF-CBT CombinedDec-14</t>
  </si>
  <si>
    <t>Community ConnectionsTF-CBT Combined41974</t>
  </si>
  <si>
    <t>Community ConnectionsTIP CombinedDec-14</t>
  </si>
  <si>
    <t>Community ConnectionsTIP Combined41974</t>
  </si>
  <si>
    <t>Federal CityA-CRA CombinedDec-14</t>
  </si>
  <si>
    <t>Federal CityA-CRA Combined41974</t>
  </si>
  <si>
    <t>Federal CityAll FFDec-14</t>
  </si>
  <si>
    <t>Federal CityAll FF41974</t>
  </si>
  <si>
    <t>First Home CareAll FFDec-14</t>
  </si>
  <si>
    <t>First Home CareAll FF41974</t>
  </si>
  <si>
    <t>First Home CareFFT CombinedDec-14</t>
  </si>
  <si>
    <t>First Home CareFFT Combined41974</t>
  </si>
  <si>
    <t>First Home CareTF-CBT CombinedDec-14</t>
  </si>
  <si>
    <t>First Home CareTF-CBT Combined41974</t>
  </si>
  <si>
    <t>First Home CareTIP CombinedDec-14</t>
  </si>
  <si>
    <t>First Home CareTIP Combined41974</t>
  </si>
  <si>
    <t>FPSAll FFDec-14</t>
  </si>
  <si>
    <t>FPSAll FF41974</t>
  </si>
  <si>
    <t>FPSTIP CombinedDec-14</t>
  </si>
  <si>
    <t>FPSTIP Combined41974</t>
  </si>
  <si>
    <t>LESAll FFDec-14</t>
  </si>
  <si>
    <t>LESAll FF41974</t>
  </si>
  <si>
    <t>LESTIP CombinedDec-14</t>
  </si>
  <si>
    <t>LESTIP Combined41974</t>
  </si>
  <si>
    <t>MBI HSAll FFDec-14</t>
  </si>
  <si>
    <t>MBI HSAll FF41974</t>
  </si>
  <si>
    <t>MBI HSTIP CombinedDec-14</t>
  </si>
  <si>
    <t>MBI HSTIP Combined41974</t>
  </si>
  <si>
    <t>MD Family ResourcesAll FFDec-14</t>
  </si>
  <si>
    <t>MD Family ResourcesAll FF41974</t>
  </si>
  <si>
    <t>MD Family ResourcesTF-CBT CombinedDec-14</t>
  </si>
  <si>
    <t>MD Family ResourcesTF-CBT Combined41974</t>
  </si>
  <si>
    <t>PASSAll FFDec-14</t>
  </si>
  <si>
    <t>PASSAll FF41974</t>
  </si>
  <si>
    <t>PASSFFT CombinedDec-14</t>
  </si>
  <si>
    <t>PASSFFT Combined41974</t>
  </si>
  <si>
    <t>PASSTIP CombinedDec-14</t>
  </si>
  <si>
    <t>PASSTIP Combined41974</t>
  </si>
  <si>
    <t>RiversideA-CRA CombinedDec-14</t>
  </si>
  <si>
    <t>RiversideA-CRA Combined41974</t>
  </si>
  <si>
    <t>RiversideAll FFDec-14</t>
  </si>
  <si>
    <t>RiversideAll FF41974</t>
  </si>
  <si>
    <t>TFCCAll FFDec-14</t>
  </si>
  <si>
    <t>TFCCAll FF41974</t>
  </si>
  <si>
    <t>TFCCTIP CombinedDec-14</t>
  </si>
  <si>
    <t>TFCCTIP Combined41974</t>
  </si>
  <si>
    <t>Youth VillagesAll FFDec-14</t>
  </si>
  <si>
    <t>Youth VillagesAll FF41974</t>
  </si>
  <si>
    <t>Youth VillagesMST CombinedDec-14</t>
  </si>
  <si>
    <t>Youth VillagesMST Combined41974</t>
  </si>
  <si>
    <t>Youth VillagesMST-PSB CombinedDec-14</t>
  </si>
  <si>
    <t>Youth VillagesMST-PSB Combined41974</t>
  </si>
  <si>
    <t>HillcrestA-CRA CombinedDec-14</t>
  </si>
  <si>
    <t>HillcrestA-CRA Combined41974</t>
  </si>
  <si>
    <t>HillcrestAll FFDec-14</t>
  </si>
  <si>
    <t>HillcrestAll FF41974</t>
  </si>
  <si>
    <t>HillcrestCPP-FV CombinedDec-14</t>
  </si>
  <si>
    <t>HillcrestCPP-FV Combined41974</t>
  </si>
  <si>
    <t>HillcrestFFT CombinedDec-14</t>
  </si>
  <si>
    <t>HillcrestFFT Combined41974</t>
  </si>
  <si>
    <t>HillcrestTF-CBT CombinedDec-14</t>
  </si>
  <si>
    <t>HillcrestTF-CBT Combined41974</t>
  </si>
  <si>
    <t>LAYCA-CRA CombinedDec-14</t>
  </si>
  <si>
    <t>LAYCA-CRA Combined41974</t>
  </si>
  <si>
    <t>LAYCCPP-FV CombinedDec-14</t>
  </si>
  <si>
    <t>LAYCCPP-FV Combined41974</t>
  </si>
  <si>
    <t>LAYCAll FFDec-14</t>
  </si>
  <si>
    <t>LAYCAll FF41974</t>
  </si>
  <si>
    <t>UniversalAll FFDec-14</t>
  </si>
  <si>
    <t>UniversalAll FF41974</t>
  </si>
  <si>
    <t>UniversalCPP-FV CombinedDec-14</t>
  </si>
  <si>
    <t>UniversalCPP-FV Combined41974</t>
  </si>
  <si>
    <t>UniversalTF-CBT CombinedDec-14</t>
  </si>
  <si>
    <t>UniversalTF-CBT Combined41974</t>
  </si>
  <si>
    <t>UniversalTIP CombinedDec-14</t>
  </si>
  <si>
    <t>UniversalTIP Combined41974</t>
  </si>
  <si>
    <t>Adoptions TogetherAll CombinedJan-15</t>
  </si>
  <si>
    <t>Adoptions TogetherAll Combined42005</t>
  </si>
  <si>
    <t>Adoptions TogetherCPP-FV CombinedJan-15</t>
  </si>
  <si>
    <t>Adoptions TogetherCPP-FV Combined42005</t>
  </si>
  <si>
    <t>All A-CRA ProvidersA-CRA FFJan-15</t>
  </si>
  <si>
    <t>All A-CRA ProvidersA-CRA FF42005</t>
  </si>
  <si>
    <t>All CPP-FV ProvidersCPP-FV FFJan-15</t>
  </si>
  <si>
    <t>All CPP-FV ProvidersCPP-FV FF42005</t>
  </si>
  <si>
    <t>All FFT ProvidersFFT FFJan-15</t>
  </si>
  <si>
    <t>All FFT ProvidersFFT FF42005</t>
  </si>
  <si>
    <t>All MST ProvidersMST FFJan-15</t>
  </si>
  <si>
    <t>All MST ProvidersMST FF42005</t>
  </si>
  <si>
    <t>All MST-PSB ProvidersMST-PSB FFJan-15</t>
  </si>
  <si>
    <t>All MST-PSB ProvidersMST-PSB FF42005</t>
  </si>
  <si>
    <t>All PCIT ProvidersPCIT FFJan-15</t>
  </si>
  <si>
    <t>All PCIT ProvidersPCIT FF42005</t>
  </si>
  <si>
    <t>All TF-CBT ProvidersTF-CBT FFJan-15</t>
  </si>
  <si>
    <t>All TF-CBT ProvidersTF-CBT FF42005</t>
  </si>
  <si>
    <t>All TIP ProvidersTIP FFJan-15</t>
  </si>
  <si>
    <t>All TIP ProvidersTIP FF42005</t>
  </si>
  <si>
    <t>All TST ProvidersTST FFJan-15</t>
  </si>
  <si>
    <t>All TST ProvidersTST FF42005</t>
  </si>
  <si>
    <t>All TST ProvidersTST</t>
  </si>
  <si>
    <t>AllAll CombinedJan-15</t>
  </si>
  <si>
    <t>AllAll Combined42005</t>
  </si>
  <si>
    <t>Community ConnectionsAll CombinedJan-15</t>
  </si>
  <si>
    <t>Community ConnectionsAll Combined42005</t>
  </si>
  <si>
    <t>Community ConnectionsTF-CBT FFJan-15</t>
  </si>
  <si>
    <t>Community ConnectionsTF-CBT FF42005</t>
  </si>
  <si>
    <t>Community ConnectionsTIP FFJan-15</t>
  </si>
  <si>
    <t>Community ConnectionsTIP FF42005</t>
  </si>
  <si>
    <t>Federal CityA-CRA FFJan-15</t>
  </si>
  <si>
    <t>Federal CityA-CRA FF42005</t>
  </si>
  <si>
    <t>Federal CityAll CombinedJan-15</t>
  </si>
  <si>
    <t>Federal CityAll Combined42005</t>
  </si>
  <si>
    <t>First Home CareAll CombinedJan-15</t>
  </si>
  <si>
    <t>First Home CareAll Combined42005</t>
  </si>
  <si>
    <t>First Home CareFFT FFJan-15</t>
  </si>
  <si>
    <t>First Home CareFFT FF42005</t>
  </si>
  <si>
    <t>First Home CareTF-CBT FFJan-15</t>
  </si>
  <si>
    <t>First Home CareTF-CBT FF42005</t>
  </si>
  <si>
    <t>FPSAll CombinedJan-15</t>
  </si>
  <si>
    <t>FPSAll Combined42005</t>
  </si>
  <si>
    <t>FPSTIP FFJan-15</t>
  </si>
  <si>
    <t>FPSTIP FF42005</t>
  </si>
  <si>
    <t>HillcrestA-CRA FFJan-15</t>
  </si>
  <si>
    <t>HillcrestA-CRA FF42005</t>
  </si>
  <si>
    <t>HillcrestAll CombinedJan-15</t>
  </si>
  <si>
    <t>HillcrestAll Combined42005</t>
  </si>
  <si>
    <t>HillcrestFFT FFJan-15</t>
  </si>
  <si>
    <t>HillcrestFFT FF42005</t>
  </si>
  <si>
    <t>HillcrestTF-CBT FFJan-15</t>
  </si>
  <si>
    <t>HillcrestTF-CBT FF42005</t>
  </si>
  <si>
    <t>LAYCA-CRA FFJan-15</t>
  </si>
  <si>
    <t>LAYCA-CRA FF42005</t>
  </si>
  <si>
    <t>LAYCAll CombinedJan-15</t>
  </si>
  <si>
    <t>LAYCAll Combined42005</t>
  </si>
  <si>
    <t>LESAll CombinedJan-15</t>
  </si>
  <si>
    <t>LESAll Combined42005</t>
  </si>
  <si>
    <t>LESTIP FFJan-15</t>
  </si>
  <si>
    <t>LESTIP FF42005</t>
  </si>
  <si>
    <t>Marys Center All FFJan-15</t>
  </si>
  <si>
    <t>Marys Center All FF42005</t>
  </si>
  <si>
    <t>Marys CenterPCIT FFJan-15</t>
  </si>
  <si>
    <t>Marys CenterPCIT FF42005</t>
  </si>
  <si>
    <t>MBI HSAll CombinedJan-15</t>
  </si>
  <si>
    <t>MBI HSAll Combined42005</t>
  </si>
  <si>
    <t>MBI HSTIP FFJan-15</t>
  </si>
  <si>
    <t>MBI HSTIP FF42005</t>
  </si>
  <si>
    <t>MD Family ResourcesTF-CBT FFJan-15</t>
  </si>
  <si>
    <t>MD Family ResourcesTF-CBT FF42005</t>
  </si>
  <si>
    <t>MD Family ResourcesAll CombinedJan-15</t>
  </si>
  <si>
    <t>MD Family ResourcesAll Combined42005</t>
  </si>
  <si>
    <t>PASSAll CombinedJan-15</t>
  </si>
  <si>
    <t>PASSAll Combined42005</t>
  </si>
  <si>
    <t>PASSFFT FFJan-15</t>
  </si>
  <si>
    <t>PASSFFT FF42005</t>
  </si>
  <si>
    <t>PASSTIP FFJan-15</t>
  </si>
  <si>
    <t>PASSTIP FF42005</t>
  </si>
  <si>
    <t>PIECEAll FFJan-15</t>
  </si>
  <si>
    <t>PIECEAll FF42005</t>
  </si>
  <si>
    <t>PIECECPP-FV FFJan-15</t>
  </si>
  <si>
    <t>PIECECPP-FV FF42005</t>
  </si>
  <si>
    <t>PIECEPCIT FFJan-15</t>
  </si>
  <si>
    <t>PIECEPCIT FF42005</t>
  </si>
  <si>
    <t>RiversideA-CRA FFJan-15</t>
  </si>
  <si>
    <t>RiversideA-CRA FF42005</t>
  </si>
  <si>
    <t>RiversideAll CombinedJan-15</t>
  </si>
  <si>
    <t>RiversideAll Combined42005</t>
  </si>
  <si>
    <t>TFCCAll CombinedJan-15</t>
  </si>
  <si>
    <t>TFCCAll Combined42005</t>
  </si>
  <si>
    <t>TFCCTIP FFJan-15</t>
  </si>
  <si>
    <t>TFCCTIP FF42005</t>
  </si>
  <si>
    <t>UniversalAll CombinedJan-15</t>
  </si>
  <si>
    <t>UniversalAll Combined42005</t>
  </si>
  <si>
    <t>UniversalTF-CBT FFJan-15</t>
  </si>
  <si>
    <t>UniversalTF-CBT FF42005</t>
  </si>
  <si>
    <t>UniversalTIP FFJan-15</t>
  </si>
  <si>
    <t>UniversalTIP FF42005</t>
  </si>
  <si>
    <t>Youth VillagesAll CombinedJan-15</t>
  </si>
  <si>
    <t>Youth VillagesAll Combined42005</t>
  </si>
  <si>
    <t>Youth VillagesMST FFJan-15</t>
  </si>
  <si>
    <t>Youth VillagesMST FF42005</t>
  </si>
  <si>
    <t>Youth VillagesMST-PSB FFJan-15</t>
  </si>
  <si>
    <t>Youth VillagesMST-PSB FF42005</t>
  </si>
  <si>
    <t>Adoptions TogetherCPP-FV FFJan-15</t>
  </si>
  <si>
    <t>Adoptions TogetherCPP-FV FF42005</t>
  </si>
  <si>
    <t>All A-CRA ProvidersA-CRA CombinedJan-15</t>
  </si>
  <si>
    <t>All A-CRA ProvidersA-CRA Combined42005</t>
  </si>
  <si>
    <t>All FFT ProvidersFFT CombinedJan-15</t>
  </si>
  <si>
    <t>All FFT ProvidersFFT Combined42005</t>
  </si>
  <si>
    <t>All MST ProvidersMST CombinedJan-15</t>
  </si>
  <si>
    <t>All MST ProvidersMST Combined42005</t>
  </si>
  <si>
    <t>All MST-PSB ProvidersMST-PSB CombinedJan-15</t>
  </si>
  <si>
    <t>All MST-PSB ProvidersMST-PSB Combined42005</t>
  </si>
  <si>
    <t>All TF-CBT ProvidersTF-CBT CombinedJan-15</t>
  </si>
  <si>
    <t>All TF-CBT ProvidersTF-CBT Combined42005</t>
  </si>
  <si>
    <t>All TIP ProvidersTIP CombinedJan-15</t>
  </si>
  <si>
    <t>All TIP ProvidersTIP Combined42005</t>
  </si>
  <si>
    <t>All TST ProvidersTST CombinedJan-15</t>
  </si>
  <si>
    <t>All TST ProvidersTST Combined42005</t>
  </si>
  <si>
    <t>Community ConnectionsAll FFJan-15</t>
  </si>
  <si>
    <t>Community ConnectionsAll FF42005</t>
  </si>
  <si>
    <t>Community ConnectionsTF-CBT CombinedJan-15</t>
  </si>
  <si>
    <t>Community ConnectionsTF-CBT Combined42005</t>
  </si>
  <si>
    <t>Community ConnectionsTIP CombinedJan-15</t>
  </si>
  <si>
    <t>Community ConnectionsTIP Combined42005</t>
  </si>
  <si>
    <t>Federal CityA-CRA CombinedJan-15</t>
  </si>
  <si>
    <t>Federal CityA-CRA Combined42005</t>
  </si>
  <si>
    <t>Federal CityAll FFJan-15</t>
  </si>
  <si>
    <t>Federal CityAll FF42005</t>
  </si>
  <si>
    <t>First Home CareAll FFJan-15</t>
  </si>
  <si>
    <t>First Home CareAll FF42005</t>
  </si>
  <si>
    <t>First Home CareFFT CombinedJan-15</t>
  </si>
  <si>
    <t>First Home CareFFT Combined42005</t>
  </si>
  <si>
    <t>First Home CareTF-CBT CombinedJan-15</t>
  </si>
  <si>
    <t>First Home CareTF-CBT Combined42005</t>
  </si>
  <si>
    <t>FPSAll FFJan-15</t>
  </si>
  <si>
    <t>FPSAll FF42005</t>
  </si>
  <si>
    <t>FPSTIP CombinedJan-15</t>
  </si>
  <si>
    <t>FPSTIP Combined42005</t>
  </si>
  <si>
    <t>LESAll FFJan-15</t>
  </si>
  <si>
    <t>LESAll FF42005</t>
  </si>
  <si>
    <t>LESTIP CombinedJan-15</t>
  </si>
  <si>
    <t>LESTIP Combined42005</t>
  </si>
  <si>
    <t>MBI HSAll FFJan-15</t>
  </si>
  <si>
    <t>MBI HSAll FF42005</t>
  </si>
  <si>
    <t>MBI HSTIP CombinedJan-15</t>
  </si>
  <si>
    <t>MBI HSTIP Combined42005</t>
  </si>
  <si>
    <t>MD Family ResourcesAll FFJan-15</t>
  </si>
  <si>
    <t>MD Family ResourcesAll FF42005</t>
  </si>
  <si>
    <t>MD Family ResourcesTF-CBT CombinedJan-15</t>
  </si>
  <si>
    <t>MD Family ResourcesTF-CBT Combined42005</t>
  </si>
  <si>
    <t>PASSAll FFJan-15</t>
  </si>
  <si>
    <t>PASSAll FF42005</t>
  </si>
  <si>
    <t>PASSFFT CombinedJan-15</t>
  </si>
  <si>
    <t>PASSFFT Combined42005</t>
  </si>
  <si>
    <t>PASSTIP CombinedJan-15</t>
  </si>
  <si>
    <t>PASSTIP Combined42005</t>
  </si>
  <si>
    <t>RiversideA-CRA CombinedJan-15</t>
  </si>
  <si>
    <t>RiversideA-CRA Combined42005</t>
  </si>
  <si>
    <t>RiversideAll FFJan-15</t>
  </si>
  <si>
    <t>RiversideAll FF42005</t>
  </si>
  <si>
    <t>TFCCAll FFJan-15</t>
  </si>
  <si>
    <t>TFCCAll FF42005</t>
  </si>
  <si>
    <t>TFCCTIP CombinedJan-15</t>
  </si>
  <si>
    <t>TFCCTIP Combined42005</t>
  </si>
  <si>
    <t>Youth VillagesAll FFJan-15</t>
  </si>
  <si>
    <t>Youth VillagesAll FF42005</t>
  </si>
  <si>
    <t>Youth VillagesMST CombinedJan-15</t>
  </si>
  <si>
    <t>Youth VillagesMST Combined42005</t>
  </si>
  <si>
    <t>Youth VillagesMST-PSB CombinedJan-15</t>
  </si>
  <si>
    <t>Youth VillagesMST-PSB Combined42005</t>
  </si>
  <si>
    <t>HillcrestA-CRA CombinedJan-15</t>
  </si>
  <si>
    <t>HillcrestA-CRA Combined42005</t>
  </si>
  <si>
    <t>HillcrestAll FFJan-15</t>
  </si>
  <si>
    <t>HillcrestAll FF42005</t>
  </si>
  <si>
    <t>HillcrestFFT CombinedJan-15</t>
  </si>
  <si>
    <t>HillcrestFFT Combined42005</t>
  </si>
  <si>
    <t>HillcrestTF-CBT CombinedJan-15</t>
  </si>
  <si>
    <t>HillcrestTF-CBT Combined42005</t>
  </si>
  <si>
    <t>LAYCA-CRA CombinedJan-15</t>
  </si>
  <si>
    <t>LAYCA-CRA Combined42005</t>
  </si>
  <si>
    <t>LAYCAll FFJan-15</t>
  </si>
  <si>
    <t>LAYCAll FF42005</t>
  </si>
  <si>
    <t>UniversalAll FFJan-15</t>
  </si>
  <si>
    <t>UniversalAll FF42005</t>
  </si>
  <si>
    <t>UniversalTF-CBT CombinedJan-15</t>
  </si>
  <si>
    <t>UniversalTF-CBT Combined42005</t>
  </si>
  <si>
    <t>UniversalTIP CombinedJan-15</t>
  </si>
  <si>
    <t>UniversalTIP Combined42005</t>
  </si>
  <si>
    <t>Federal CityA-CRA FFFeb-15</t>
  </si>
  <si>
    <t>Federal CityA-CRA FF42036</t>
  </si>
  <si>
    <t>HillcrestA-CRA FFFeb-15</t>
  </si>
  <si>
    <t>HillcrestA-CRA FF42036</t>
  </si>
  <si>
    <t>LAYCA-CRA FFFeb-15</t>
  </si>
  <si>
    <t>LAYCA-CRA FF42036</t>
  </si>
  <si>
    <t>RiversideA-CRA FFFeb-15</t>
  </si>
  <si>
    <t>RiversideA-CRA FF42036</t>
  </si>
  <si>
    <t>PIECECPP-FV FFFeb-15</t>
  </si>
  <si>
    <t>PIECECPP-FV FF42036</t>
  </si>
  <si>
    <t>Adoptions TogetherCPP-FV CombinedFeb-15</t>
  </si>
  <si>
    <t>Adoptions TogetherCPP-FV Combined42036</t>
  </si>
  <si>
    <t>First Home CareFFT FFFeb-15</t>
  </si>
  <si>
    <t>First Home CareFFT FF42036</t>
  </si>
  <si>
    <t>HillcrestFFT FFFeb-15</t>
  </si>
  <si>
    <t>HillcrestFFT FF42036</t>
  </si>
  <si>
    <t>PASSFFT FFFeb-15</t>
  </si>
  <si>
    <t>PASSFFT FF42036</t>
  </si>
  <si>
    <t>Youth VillagesMST FFFeb-15</t>
  </si>
  <si>
    <t>Youth VillagesMST FF42036</t>
  </si>
  <si>
    <t>Youth VillagesMST-PSB FFFeb-15</t>
  </si>
  <si>
    <t>Youth VillagesMST-PSB FF42036</t>
  </si>
  <si>
    <t>Marys CenterPCIT FFFeb-15</t>
  </si>
  <si>
    <t>Marys CenterPCIT FF42036</t>
  </si>
  <si>
    <t>PIECEPCIT FFFeb-15</t>
  </si>
  <si>
    <t>PIECEPCIT FF42036</t>
  </si>
  <si>
    <t>Community ConnectionsTF-CBT FFFeb-15</t>
  </si>
  <si>
    <t>Community ConnectionsTF-CBT FF42036</t>
  </si>
  <si>
    <t>First Home CareTF-CBT FFFeb-15</t>
  </si>
  <si>
    <t>First Home CareTF-CBT FF42036</t>
  </si>
  <si>
    <t>HillcrestTF-CBT FFFeb-15</t>
  </si>
  <si>
    <t>HillcrestTF-CBT FF42036</t>
  </si>
  <si>
    <t>MD Family ResourcesTF-CBT FFFeb-15</t>
  </si>
  <si>
    <t>MD Family ResourcesTF-CBT FF42036</t>
  </si>
  <si>
    <t>UniversalTF-CBT FFFeb-15</t>
  </si>
  <si>
    <t>UniversalTF-CBT FF42036</t>
  </si>
  <si>
    <t>Community ConnectionsTIP FFFeb-15</t>
  </si>
  <si>
    <t>Community ConnectionsTIP FF42036</t>
  </si>
  <si>
    <t>FPSTIP FFFeb-15</t>
  </si>
  <si>
    <t>FPSTIP FF42036</t>
  </si>
  <si>
    <t>LESTIP FFFeb-15</t>
  </si>
  <si>
    <t>LESTIP FF42036</t>
  </si>
  <si>
    <t>MBI HSTIP FFFeb-15</t>
  </si>
  <si>
    <t>MBI HSTIP FF42036</t>
  </si>
  <si>
    <t>PASSTIP FFFeb-15</t>
  </si>
  <si>
    <t>PASSTIP FF42036</t>
  </si>
  <si>
    <t>TFCCTIP FFFeb-15</t>
  </si>
  <si>
    <t>TFCCTIP FF42036</t>
  </si>
  <si>
    <t>UniversalTIP FFFeb-15</t>
  </si>
  <si>
    <t>UniversalTIP FF42036</t>
  </si>
  <si>
    <t>Marys Center All FFFeb-15</t>
  </si>
  <si>
    <t>Marys Center All FF42036</t>
  </si>
  <si>
    <t>PIECEAll FFFeb-15</t>
  </si>
  <si>
    <t>PIECEAll FF42036</t>
  </si>
  <si>
    <t>Community ConnectionsAll CombinedFeb-15</t>
  </si>
  <si>
    <t>Community ConnectionsAll Combined42036</t>
  </si>
  <si>
    <t>Federal CityAll CombinedFeb-15</t>
  </si>
  <si>
    <t>Federal CityAll Combined42036</t>
  </si>
  <si>
    <t>HillcrestAll CombinedFeb-15</t>
  </si>
  <si>
    <t>HillcrestAll Combined42036</t>
  </si>
  <si>
    <t>LAYCAll CombinedFeb-15</t>
  </si>
  <si>
    <t>LAYCAll Combined42036</t>
  </si>
  <si>
    <t>RiversideAll CombinedFeb-15</t>
  </si>
  <si>
    <t>RiversideAll Combined42036</t>
  </si>
  <si>
    <t>Adoptions TogetherAll CombinedFeb-15</t>
  </si>
  <si>
    <t>Adoptions TogetherAll Combined42036</t>
  </si>
  <si>
    <t>First Home CareAll CombinedFeb-15</t>
  </si>
  <si>
    <t>First Home CareAll Combined42036</t>
  </si>
  <si>
    <t>PASSAll CombinedFeb-15</t>
  </si>
  <si>
    <t>PASSAll Combined42036</t>
  </si>
  <si>
    <t>Youth VillagesAll CombinedFeb-15</t>
  </si>
  <si>
    <t>Youth VillagesAll Combined42036</t>
  </si>
  <si>
    <t>MD Family ResourcesAll CombinedFeb-15</t>
  </si>
  <si>
    <t>MD Family ResourcesAll Combined42036</t>
  </si>
  <si>
    <t>UniversalAll CombinedFeb-15</t>
  </si>
  <si>
    <t>UniversalAll Combined42036</t>
  </si>
  <si>
    <t>FPSAll CombinedFeb-15</t>
  </si>
  <si>
    <t>FPSAll Combined42036</t>
  </si>
  <si>
    <t>LESAll CombinedFeb-15</t>
  </si>
  <si>
    <t>LESAll Combined42036</t>
  </si>
  <si>
    <t>MBI HSAll CombinedFeb-15</t>
  </si>
  <si>
    <t>MBI HSAll Combined42036</t>
  </si>
  <si>
    <t>TFCCAll CombinedFeb-15</t>
  </si>
  <si>
    <t>TFCCAll Combined42036</t>
  </si>
  <si>
    <t>All A-CRA ProvidersA-CRA FFFeb-15</t>
  </si>
  <si>
    <t>All A-CRA ProvidersA-CRA FF42036</t>
  </si>
  <si>
    <t>All CPP-FV ProvidersCPP-FV FFFeb-15</t>
  </si>
  <si>
    <t>All CPP-FV ProvidersCPP-FV FF42036</t>
  </si>
  <si>
    <t>All FFT ProvidersFFT FFFeb-15</t>
  </si>
  <si>
    <t>All FFT ProvidersFFT FF42036</t>
  </si>
  <si>
    <t>All MST ProvidersMST FFFeb-15</t>
  </si>
  <si>
    <t>All MST ProvidersMST FF42036</t>
  </si>
  <si>
    <t>All MST-PSB ProvidersMST-PSB FFFeb-15</t>
  </si>
  <si>
    <t>All MST-PSB ProvidersMST-PSB FF42036</t>
  </si>
  <si>
    <t>All PCIT ProvidersPCIT FFFeb-15</t>
  </si>
  <si>
    <t>All PCIT ProvidersPCIT FF42036</t>
  </si>
  <si>
    <t>All TF-CBT ProvidersTF-CBT FFFeb-15</t>
  </si>
  <si>
    <t>All TF-CBT ProvidersTF-CBT FF42036</t>
  </si>
  <si>
    <t>All TIP ProvidersTIP FFFeb-15</t>
  </si>
  <si>
    <t>All TIP ProvidersTIP FF42036</t>
  </si>
  <si>
    <t>All TST ProvidersTST FFFeb-15</t>
  </si>
  <si>
    <t>All TST ProvidersTST FF42036</t>
  </si>
  <si>
    <t>AllAll CombinedFeb-15</t>
  </si>
  <si>
    <t>AllAll Combined42036</t>
  </si>
  <si>
    <t>Adoptions TogetherCPP-FV FFFeb-15</t>
  </si>
  <si>
    <t>Adoptions TogetherCPP-FV FF42036</t>
  </si>
  <si>
    <t>All A-CRA ProvidersA-CRA CombinedFeb-15</t>
  </si>
  <si>
    <t>All A-CRA ProvidersA-CRA Combined42036</t>
  </si>
  <si>
    <t>All FFT ProvidersFFT CombinedFeb-15</t>
  </si>
  <si>
    <t>All FFT ProvidersFFT Combined42036</t>
  </si>
  <si>
    <t>All MST ProvidersMST CombinedFeb-15</t>
  </si>
  <si>
    <t>All MST ProvidersMST Combined42036</t>
  </si>
  <si>
    <t>All MST-PSB ProvidersMST-PSB CombinedFeb-15</t>
  </si>
  <si>
    <t>All MST-PSB ProvidersMST-PSB Combined42036</t>
  </si>
  <si>
    <t>All TF-CBT ProvidersTF-CBT CombinedFeb-15</t>
  </si>
  <si>
    <t>All TF-CBT ProvidersTF-CBT Combined42036</t>
  </si>
  <si>
    <t>All TIP ProvidersTIP CombinedFeb-15</t>
  </si>
  <si>
    <t>All TIP ProvidersTIP Combined42036</t>
  </si>
  <si>
    <t>All TST ProvidersTST CombinedFeb-15</t>
  </si>
  <si>
    <t>All TST ProvidersTST Combined42036</t>
  </si>
  <si>
    <t>Community ConnectionsAll FFFeb-15</t>
  </si>
  <si>
    <t>Community ConnectionsAll FF42036</t>
  </si>
  <si>
    <t>Community ConnectionsTF-CBT CombinedFeb-15</t>
  </si>
  <si>
    <t>Community ConnectionsTF-CBT Combined42036</t>
  </si>
  <si>
    <t>Community ConnectionsTIP CombinedFeb-15</t>
  </si>
  <si>
    <t>Community ConnectionsTIP Combined42036</t>
  </si>
  <si>
    <t>Federal CityA-CRA CombinedFeb-15</t>
  </si>
  <si>
    <t>Federal CityA-CRA Combined42036</t>
  </si>
  <si>
    <t>Federal CityAll FFFeb-15</t>
  </si>
  <si>
    <t>Federal CityAll FF42036</t>
  </si>
  <si>
    <t>First Home CareAll FFFeb-15</t>
  </si>
  <si>
    <t>First Home CareAll FF42036</t>
  </si>
  <si>
    <t>First Home CareFFT CombinedFeb-15</t>
  </si>
  <si>
    <t>First Home CareFFT Combined42036</t>
  </si>
  <si>
    <t>First Home CareTF-CBT CombinedFeb-15</t>
  </si>
  <si>
    <t>First Home CareTF-CBT Combined42036</t>
  </si>
  <si>
    <t>FPSAll FFFeb-15</t>
  </si>
  <si>
    <t>FPSAll FF42036</t>
  </si>
  <si>
    <t>FPSTIP CombinedFeb-15</t>
  </si>
  <si>
    <t>FPSTIP Combined42036</t>
  </si>
  <si>
    <t>LESAll FFFeb-15</t>
  </si>
  <si>
    <t>LESAll FF42036</t>
  </si>
  <si>
    <t>LESTIP CombinedFeb-15</t>
  </si>
  <si>
    <t>LESTIP Combined42036</t>
  </si>
  <si>
    <t>MBI HSAll FFFeb-15</t>
  </si>
  <si>
    <t>MBI HSAll FF42036</t>
  </si>
  <si>
    <t>MBI HSTIP CombinedFeb-15</t>
  </si>
  <si>
    <t>MBI HSTIP Combined42036</t>
  </si>
  <si>
    <t>MD Family ResourcesAll FFFeb-15</t>
  </si>
  <si>
    <t>MD Family ResourcesAll FF42036</t>
  </si>
  <si>
    <t>MD Family ResourcesTF-CBT CombinedFeb-15</t>
  </si>
  <si>
    <t>MD Family ResourcesTF-CBT Combined42036</t>
  </si>
  <si>
    <t>PASSAll FFFeb-15</t>
  </si>
  <si>
    <t>PASSAll FF42036</t>
  </si>
  <si>
    <t>PASSFFT CombinedFeb-15</t>
  </si>
  <si>
    <t>PASSFFT Combined42036</t>
  </si>
  <si>
    <t>PASSTIP CombinedFeb-15</t>
  </si>
  <si>
    <t>PASSTIP Combined42036</t>
  </si>
  <si>
    <t>RiversideA-CRA CombinedFeb-15</t>
  </si>
  <si>
    <t>RiversideA-CRA Combined42036</t>
  </si>
  <si>
    <t>RiversideAll FFFeb-15</t>
  </si>
  <si>
    <t>RiversideAll FF42036</t>
  </si>
  <si>
    <t>TFCCAll FFFeb-15</t>
  </si>
  <si>
    <t>TFCCAll FF42036</t>
  </si>
  <si>
    <t>TFCCTIP CombinedFeb-15</t>
  </si>
  <si>
    <t>TFCCTIP Combined42036</t>
  </si>
  <si>
    <t>Youth VillagesAll FFFeb-15</t>
  </si>
  <si>
    <t>Youth VillagesAll FF42036</t>
  </si>
  <si>
    <t>Youth VillagesMST CombinedFeb-15</t>
  </si>
  <si>
    <t>Youth VillagesMST Combined42036</t>
  </si>
  <si>
    <t>Youth VillagesMST-PSB CombinedFeb-15</t>
  </si>
  <si>
    <t>Youth VillagesMST-PSB Combined42036</t>
  </si>
  <si>
    <t>HillcrestA-CRA CombinedFeb-15</t>
  </si>
  <si>
    <t>HillcrestA-CRA Combined42036</t>
  </si>
  <si>
    <t>HillcrestAll FFFeb-15</t>
  </si>
  <si>
    <t>HillcrestAll FF42036</t>
  </si>
  <si>
    <t>HillcrestFFT CombinedFeb-15</t>
  </si>
  <si>
    <t>HillcrestFFT Combined42036</t>
  </si>
  <si>
    <t>HillcrestTF-CBT CombinedFeb-15</t>
  </si>
  <si>
    <t>HillcrestTF-CBT Combined42036</t>
  </si>
  <si>
    <t>LAYCA-CRA CombinedFeb-15</t>
  </si>
  <si>
    <t>LAYCA-CRA Combined42036</t>
  </si>
  <si>
    <t>LAYCAll FFFeb-15</t>
  </si>
  <si>
    <t>LAYCAll FF42036</t>
  </si>
  <si>
    <t>UniversalAll FFFeb-15</t>
  </si>
  <si>
    <t>UniversalAll FF42036</t>
  </si>
  <si>
    <t>UniversalTF-CBT CombinedFeb-15</t>
  </si>
  <si>
    <t>UniversalTF-CBT Combined42036</t>
  </si>
  <si>
    <t>UniversalTIP CombinedFeb-15</t>
  </si>
  <si>
    <t>UniversalTIP Combined42036</t>
  </si>
  <si>
    <t>Federal CityA-CRA FFMar-15</t>
  </si>
  <si>
    <t>Federal CityA-CRA FF42064</t>
  </si>
  <si>
    <t>HillcrestA-CRA FFMar-15</t>
  </si>
  <si>
    <t>HillcrestA-CRA FF42064</t>
  </si>
  <si>
    <t>LAYCA-CRA FFMar-15</t>
  </si>
  <si>
    <t>LAYCA-CRA FF42064</t>
  </si>
  <si>
    <t>RiversideA-CRA FFMar-15</t>
  </si>
  <si>
    <t>RiversideA-CRA FF42064</t>
  </si>
  <si>
    <t>PIECECPP-FV FFMar-15</t>
  </si>
  <si>
    <t>PIECECPP-FV FF42064</t>
  </si>
  <si>
    <t>Adoptions TogetherCPP-FV CombinedMar-15</t>
  </si>
  <si>
    <t>Adoptions TogetherCPP-FV Combined42064</t>
  </si>
  <si>
    <t>First Home CareFFT FFMar-15</t>
  </si>
  <si>
    <t>First Home CareFFT FF42064</t>
  </si>
  <si>
    <t>HillcrestFFT FFMar-15</t>
  </si>
  <si>
    <t>HillcrestFFT FF42064</t>
  </si>
  <si>
    <t>PASSFFT FFMar-15</t>
  </si>
  <si>
    <t>PASSFFT FF42064</t>
  </si>
  <si>
    <t>Youth VillagesMST FFMar-15</t>
  </si>
  <si>
    <t>Youth VillagesMST FF42064</t>
  </si>
  <si>
    <t>Youth VillagesMST-PSB FFMar-15</t>
  </si>
  <si>
    <t>Youth VillagesMST-PSB FF42064</t>
  </si>
  <si>
    <t>Marys CenterPCIT FFMar-15</t>
  </si>
  <si>
    <t>Marys CenterPCIT FF42064</t>
  </si>
  <si>
    <t>PIECEPCIT FFMar-15</t>
  </si>
  <si>
    <t>PIECEPCIT FF42064</t>
  </si>
  <si>
    <t>Community ConnectionsTF-CBT FFMar-15</t>
  </si>
  <si>
    <t>Community ConnectionsTF-CBT FF42064</t>
  </si>
  <si>
    <t>First Home CareTF-CBT FFMar-15</t>
  </si>
  <si>
    <t>First Home CareTF-CBT FF42064</t>
  </si>
  <si>
    <t>HillcrestTF-CBT FFMar-15</t>
  </si>
  <si>
    <t>HillcrestTF-CBT FF42064</t>
  </si>
  <si>
    <t>MD Family ResourcesTF-CBT FFMar-15</t>
  </si>
  <si>
    <t>MD Family ResourcesTF-CBT FF42064</t>
  </si>
  <si>
    <t>UniversalTF-CBT FFMar-15</t>
  </si>
  <si>
    <t>UniversalTF-CBT FF42064</t>
  </si>
  <si>
    <t>Community ConnectionsTIP FFMar-15</t>
  </si>
  <si>
    <t>Community ConnectionsTIP FF42064</t>
  </si>
  <si>
    <t>FPSTIP FFMar-15</t>
  </si>
  <si>
    <t>FPSTIP FF42064</t>
  </si>
  <si>
    <t>LESTIP FFMar-15</t>
  </si>
  <si>
    <t>LESTIP FF42064</t>
  </si>
  <si>
    <t>MBI HSTIP FFMar-15</t>
  </si>
  <si>
    <t>MBI HSTIP FF42064</t>
  </si>
  <si>
    <t>PASSTIP FFMar-15</t>
  </si>
  <si>
    <t>PASSTIP FF42064</t>
  </si>
  <si>
    <t>TFCCTIP FFMar-15</t>
  </si>
  <si>
    <t>TFCCTIP FF42064</t>
  </si>
  <si>
    <t>UniversalTIP FFMar-15</t>
  </si>
  <si>
    <t>UniversalTIP FF42064</t>
  </si>
  <si>
    <t>Marys Center All FFMar-15</t>
  </si>
  <si>
    <t>Marys Center All FF42064</t>
  </si>
  <si>
    <t>PIECEAll FFMar-15</t>
  </si>
  <si>
    <t>PIECEAll FF42064</t>
  </si>
  <si>
    <t>Community ConnectionsAll CombinedMar-15</t>
  </si>
  <si>
    <t>Community ConnectionsAll Combined42064</t>
  </si>
  <si>
    <t>Federal CityAll CombinedMar-15</t>
  </si>
  <si>
    <t>Federal CityAll Combined42064</t>
  </si>
  <si>
    <t>HillcrestAll CombinedMar-15</t>
  </si>
  <si>
    <t>HillcrestAll Combined42064</t>
  </si>
  <si>
    <t>LAYCAll CombinedMar-15</t>
  </si>
  <si>
    <t>LAYCAll Combined42064</t>
  </si>
  <si>
    <t>RiversideAll CombinedMar-15</t>
  </si>
  <si>
    <t>RiversideAll Combined42064</t>
  </si>
  <si>
    <t>Adoptions TogetherAll CombinedMar-15</t>
  </si>
  <si>
    <t>Adoptions TogetherAll Combined42064</t>
  </si>
  <si>
    <t>First Home CareAll CombinedMar-15</t>
  </si>
  <si>
    <t>First Home CareAll Combined42064</t>
  </si>
  <si>
    <t>PASSAll CombinedMar-15</t>
  </si>
  <si>
    <t>PASSAll Combined42064</t>
  </si>
  <si>
    <t>Youth VillagesAll CombinedMar-15</t>
  </si>
  <si>
    <t>Youth VillagesAll Combined42064</t>
  </si>
  <si>
    <t>MD Family ResourcesAll CombinedMar-15</t>
  </si>
  <si>
    <t>MD Family ResourcesAll Combined42064</t>
  </si>
  <si>
    <t>UniversalAll CombinedMar-15</t>
  </si>
  <si>
    <t>UniversalAll Combined42064</t>
  </si>
  <si>
    <t>FPSAll CombinedMar-15</t>
  </si>
  <si>
    <t>FPSAll Combined42064</t>
  </si>
  <si>
    <t>LESAll CombinedMar-15</t>
  </si>
  <si>
    <t>LESAll Combined42064</t>
  </si>
  <si>
    <t>MBI HSAll CombinedMar-15</t>
  </si>
  <si>
    <t>MBI HSAll Combined42064</t>
  </si>
  <si>
    <t>TFCCAll CombinedMar-15</t>
  </si>
  <si>
    <t>TFCCAll Combined42064</t>
  </si>
  <si>
    <t>All A-CRA ProvidersA-CRA FFMar-15</t>
  </si>
  <si>
    <t>All A-CRA ProvidersA-CRA FF42064</t>
  </si>
  <si>
    <t>All CPP-FV ProvidersCPP-FV FFMar-15</t>
  </si>
  <si>
    <t>All CPP-FV ProvidersCPP-FV FF42064</t>
  </si>
  <si>
    <t>All FFT ProvidersFFT FFMar-15</t>
  </si>
  <si>
    <t>All FFT ProvidersFFT FF42064</t>
  </si>
  <si>
    <t>All MST ProvidersMST FFMar-15</t>
  </si>
  <si>
    <t>All MST ProvidersMST FF42064</t>
  </si>
  <si>
    <t>All MST-PSB ProvidersMST-PSB FFMar-15</t>
  </si>
  <si>
    <t>All MST-PSB ProvidersMST-PSB FF42064</t>
  </si>
  <si>
    <t>All PCIT ProvidersPCIT FFMar-15</t>
  </si>
  <si>
    <t>All PCIT ProvidersPCIT FF42064</t>
  </si>
  <si>
    <t>All TF-CBT ProvidersTF-CBT FFMar-15</t>
  </si>
  <si>
    <t>All TF-CBT ProvidersTF-CBT FF42064</t>
  </si>
  <si>
    <t>All TIP ProvidersTIP FFMar-15</t>
  </si>
  <si>
    <t>All TIP ProvidersTIP FF42064</t>
  </si>
  <si>
    <t>All TST ProvidersTST FFMar-15</t>
  </si>
  <si>
    <t>All TST ProvidersTST FF42064</t>
  </si>
  <si>
    <t>AllAll CombinedMar-15</t>
  </si>
  <si>
    <t>AllAll Combined42064</t>
  </si>
  <si>
    <t>Adoptions TogetherCPP-FV FFMar-15</t>
  </si>
  <si>
    <t>Adoptions TogetherCPP-FV FF42064</t>
  </si>
  <si>
    <t>All A-CRA ProvidersA-CRA CombinedMar-15</t>
  </si>
  <si>
    <t>All A-CRA ProvidersA-CRA Combined42064</t>
  </si>
  <si>
    <t>All FFT ProvidersFFT CombinedMar-15</t>
  </si>
  <si>
    <t>All FFT ProvidersFFT Combined42064</t>
  </si>
  <si>
    <t>All MST ProvidersMST CombinedMar-15</t>
  </si>
  <si>
    <t>All MST ProvidersMST Combined42064</t>
  </si>
  <si>
    <t>All MST-PSB ProvidersMST-PSB CombinedMar-15</t>
  </si>
  <si>
    <t>All MST-PSB ProvidersMST-PSB Combined42064</t>
  </si>
  <si>
    <t>All TF-CBT ProvidersTF-CBT CombinedMar-15</t>
  </si>
  <si>
    <t>All TF-CBT ProvidersTF-CBT Combined42064</t>
  </si>
  <si>
    <t>All TIP ProvidersTIP CombinedMar-15</t>
  </si>
  <si>
    <t>All TIP ProvidersTIP Combined42064</t>
  </si>
  <si>
    <t>All TST ProvidersTST CombinedMar-15</t>
  </si>
  <si>
    <t>All TST ProvidersTST Combined42064</t>
  </si>
  <si>
    <t>Community ConnectionsAll FFMar-15</t>
  </si>
  <si>
    <t>Community ConnectionsAll FF42064</t>
  </si>
  <si>
    <t>Community ConnectionsTF-CBT CombinedMar-15</t>
  </si>
  <si>
    <t>Community ConnectionsTF-CBT Combined42064</t>
  </si>
  <si>
    <t>Community ConnectionsTIP CombinedMar-15</t>
  </si>
  <si>
    <t>Community ConnectionsTIP Combined42064</t>
  </si>
  <si>
    <t>Federal CityA-CRA CombinedMar-15</t>
  </si>
  <si>
    <t>Federal CityA-CRA Combined42064</t>
  </si>
  <si>
    <t>Federal CityAll FFMar-15</t>
  </si>
  <si>
    <t>Federal CityAll FF42064</t>
  </si>
  <si>
    <t>First Home CareAll FFMar-15</t>
  </si>
  <si>
    <t>First Home CareAll FF42064</t>
  </si>
  <si>
    <t>First Home CareFFT CombinedMar-15</t>
  </si>
  <si>
    <t>First Home CareFFT Combined42064</t>
  </si>
  <si>
    <t>First Home CareTF-CBT CombinedMar-15</t>
  </si>
  <si>
    <t>First Home CareTF-CBT Combined42064</t>
  </si>
  <si>
    <t>FPSAll FFMar-15</t>
  </si>
  <si>
    <t>FPSAll FF42064</t>
  </si>
  <si>
    <t>FPSTIP CombinedMar-15</t>
  </si>
  <si>
    <t>FPSTIP Combined42064</t>
  </si>
  <si>
    <t>LESAll FFMar-15</t>
  </si>
  <si>
    <t>LESAll FF42064</t>
  </si>
  <si>
    <t>LESTIP CombinedMar-15</t>
  </si>
  <si>
    <t>LESTIP Combined42064</t>
  </si>
  <si>
    <t>MBI HSAll FFMar-15</t>
  </si>
  <si>
    <t>MBI HSAll FF42064</t>
  </si>
  <si>
    <t>MBI HSTIP CombinedMar-15</t>
  </si>
  <si>
    <t>MBI HSTIP Combined42064</t>
  </si>
  <si>
    <t>MD Family ResourcesAll FFMar-15</t>
  </si>
  <si>
    <t>MD Family ResourcesAll FF42064</t>
  </si>
  <si>
    <t>MD Family ResourcesTF-CBT CombinedMar-15</t>
  </si>
  <si>
    <t>MD Family ResourcesTF-CBT Combined42064</t>
  </si>
  <si>
    <t>PASSAll FFMar-15</t>
  </si>
  <si>
    <t>PASSAll FF42064</t>
  </si>
  <si>
    <t>PASSFFT CombinedMar-15</t>
  </si>
  <si>
    <t>PASSFFT Combined42064</t>
  </si>
  <si>
    <t>PASSTIP CombinedMar-15</t>
  </si>
  <si>
    <t>PASSTIP Combined42064</t>
  </si>
  <si>
    <t>RiversideA-CRA CombinedMar-15</t>
  </si>
  <si>
    <t>RiversideA-CRA Combined42064</t>
  </si>
  <si>
    <t>RiversideAll FFMar-15</t>
  </si>
  <si>
    <t>RiversideAll FF42064</t>
  </si>
  <si>
    <t>TFCCAll FFMar-15</t>
  </si>
  <si>
    <t>TFCCAll FF42064</t>
  </si>
  <si>
    <t>TFCCTIP CombinedMar-15</t>
  </si>
  <si>
    <t>TFCCTIP Combined42064</t>
  </si>
  <si>
    <t>Youth VillagesAll FFMar-15</t>
  </si>
  <si>
    <t>Youth VillagesAll FF42064</t>
  </si>
  <si>
    <t>Youth VillagesMST CombinedMar-15</t>
  </si>
  <si>
    <t>Youth VillagesMST Combined42064</t>
  </si>
  <si>
    <t>Youth VillagesMST-PSB CombinedMar-15</t>
  </si>
  <si>
    <t>Youth VillagesMST-PSB Combined42064</t>
  </si>
  <si>
    <t>HillcrestA-CRA CombinedMar-15</t>
  </si>
  <si>
    <t>HillcrestA-CRA Combined42064</t>
  </si>
  <si>
    <t>HillcrestAll FFMar-15</t>
  </si>
  <si>
    <t>HillcrestAll FF42064</t>
  </si>
  <si>
    <t>HillcrestFFT CombinedMar-15</t>
  </si>
  <si>
    <t>HillcrestFFT Combined42064</t>
  </si>
  <si>
    <t>HillcrestTF-CBT CombinedMar-15</t>
  </si>
  <si>
    <t>HillcrestTF-CBT Combined42064</t>
  </si>
  <si>
    <t>LAYCA-CRA CombinedMar-15</t>
  </si>
  <si>
    <t>LAYCA-CRA Combined42064</t>
  </si>
  <si>
    <t>LAYCAll FFMar-15</t>
  </si>
  <si>
    <t>LAYCAll FF42064</t>
  </si>
  <si>
    <t>UniversalAll FFMar-15</t>
  </si>
  <si>
    <t>UniversalAll FF42064</t>
  </si>
  <si>
    <t>UniversalTF-CBT CombinedMar-15</t>
  </si>
  <si>
    <t>UniversalTF-CBT Combined42064</t>
  </si>
  <si>
    <t>UniversalTIP CombinedMar-15</t>
  </si>
  <si>
    <t>UniversalTIP Combined42064</t>
  </si>
  <si>
    <t>Federal CityA-CRA FFApr-15</t>
  </si>
  <si>
    <t>Federal CityA-CRA FF42095</t>
  </si>
  <si>
    <t>HillcrestA-CRA FFApr-15</t>
  </si>
  <si>
    <t>HillcrestA-CRA FF42095</t>
  </si>
  <si>
    <t>LAYCA-CRA FFApr-15</t>
  </si>
  <si>
    <t>LAYCA-CRA FF42095</t>
  </si>
  <si>
    <t>RiversideA-CRA FFApr-15</t>
  </si>
  <si>
    <t>RiversideA-CRA FF42095</t>
  </si>
  <si>
    <t>PIECECPP-FV FFApr-15</t>
  </si>
  <si>
    <t>PIECECPP-FV FF42095</t>
  </si>
  <si>
    <t>Adoptions TogetherCPP-FV CombinedApr-15</t>
  </si>
  <si>
    <t>Adoptions TogetherCPP-FV Combined42095</t>
  </si>
  <si>
    <t>First Home CareFFT FFApr-15</t>
  </si>
  <si>
    <t>First Home CareFFT FF42095</t>
  </si>
  <si>
    <t>HillcrestFFT FFApr-15</t>
  </si>
  <si>
    <t>HillcrestFFT FF42095</t>
  </si>
  <si>
    <t>PASSFFT FFApr-15</t>
  </si>
  <si>
    <t>PASSFFT FF42095</t>
  </si>
  <si>
    <t>Youth VillagesMST FFApr-15</t>
  </si>
  <si>
    <t>Youth VillagesMST FF42095</t>
  </si>
  <si>
    <t>Youth VillagesMST-PSB FFApr-15</t>
  </si>
  <si>
    <t>Youth VillagesMST-PSB FF42095</t>
  </si>
  <si>
    <t>Marys CenterPCIT FFApr-15</t>
  </si>
  <si>
    <t>Marys CenterPCIT FF42095</t>
  </si>
  <si>
    <t>PIECEPCIT FFApr-15</t>
  </si>
  <si>
    <t>PIECEPCIT FF42095</t>
  </si>
  <si>
    <t>Community ConnectionsTF-CBT FFApr-15</t>
  </si>
  <si>
    <t>Community ConnectionsTF-CBT FF42095</t>
  </si>
  <si>
    <t>First Home CareTF-CBT FFApr-15</t>
  </si>
  <si>
    <t>First Home CareTF-CBT FF42095</t>
  </si>
  <si>
    <t>HillcrestTF-CBT FFApr-15</t>
  </si>
  <si>
    <t>HillcrestTF-CBT FF42095</t>
  </si>
  <si>
    <t>MD Family ResourcesTF-CBT FFApr-15</t>
  </si>
  <si>
    <t>MD Family ResourcesTF-CBT FF42095</t>
  </si>
  <si>
    <t>UniversalTF-CBT FFApr-15</t>
  </si>
  <si>
    <t>UniversalTF-CBT FF42095</t>
  </si>
  <si>
    <t>Community ConnectionsTIP FFApr-15</t>
  </si>
  <si>
    <t>Community ConnectionsTIP FF42095</t>
  </si>
  <si>
    <t>FPSTIP FFApr-15</t>
  </si>
  <si>
    <t>FPSTIP FF42095</t>
  </si>
  <si>
    <t>LESTIP FFApr-15</t>
  </si>
  <si>
    <t>LESTIP FF42095</t>
  </si>
  <si>
    <t>MBI HSTIP FFApr-15</t>
  </si>
  <si>
    <t>MBI HSTIP FF42095</t>
  </si>
  <si>
    <t>PASSTIP FFApr-15</t>
  </si>
  <si>
    <t>PASSTIP FF42095</t>
  </si>
  <si>
    <t>TFCCTIP FFApr-15</t>
  </si>
  <si>
    <t>TFCCTIP FF42095</t>
  </si>
  <si>
    <t>UniversalTIP FFApr-15</t>
  </si>
  <si>
    <t>UniversalTIP FF42095</t>
  </si>
  <si>
    <t>Marys Center All FFApr-15</t>
  </si>
  <si>
    <t>Marys Center All FF42095</t>
  </si>
  <si>
    <t>PIECEAll FFApr-15</t>
  </si>
  <si>
    <t>PIECEAll FF42095</t>
  </si>
  <si>
    <t>Community ConnectionsAll CombinedApr-15</t>
  </si>
  <si>
    <t>Community ConnectionsAll Combined42095</t>
  </si>
  <si>
    <t>Federal CityAll CombinedApr-15</t>
  </si>
  <si>
    <t>Federal CityAll Combined42095</t>
  </si>
  <si>
    <t>HillcrestAll CombinedApr-15</t>
  </si>
  <si>
    <t>HillcrestAll Combined42095</t>
  </si>
  <si>
    <t>LAYCAll CombinedApr-15</t>
  </si>
  <si>
    <t>LAYCAll Combined42095</t>
  </si>
  <si>
    <t>RiversideAll CombinedApr-15</t>
  </si>
  <si>
    <t>RiversideAll Combined42095</t>
  </si>
  <si>
    <t>Adoptions TogetherAll CombinedApr-15</t>
  </si>
  <si>
    <t>Adoptions TogetherAll Combined42095</t>
  </si>
  <si>
    <t>First Home CareAll CombinedApr-15</t>
  </si>
  <si>
    <t>First Home CareAll Combined42095</t>
  </si>
  <si>
    <t>PASSAll CombinedApr-15</t>
  </si>
  <si>
    <t>PASSAll Combined42095</t>
  </si>
  <si>
    <t>Youth VillagesAll CombinedApr-15</t>
  </si>
  <si>
    <t>Youth VillagesAll Combined42095</t>
  </si>
  <si>
    <t>MD Family ResourcesAll CombinedApr-15</t>
  </si>
  <si>
    <t>MD Family ResourcesAll Combined42095</t>
  </si>
  <si>
    <t>UniversalAll CombinedApr-15</t>
  </si>
  <si>
    <t>UniversalAll Combined42095</t>
  </si>
  <si>
    <t>FPSAll CombinedApr-15</t>
  </si>
  <si>
    <t>FPSAll Combined42095</t>
  </si>
  <si>
    <t>LESAll CombinedApr-15</t>
  </si>
  <si>
    <t>LESAll Combined42095</t>
  </si>
  <si>
    <t>MBI HSAll CombinedApr-15</t>
  </si>
  <si>
    <t>MBI HSAll Combined42095</t>
  </si>
  <si>
    <t>TFCCAll CombinedApr-15</t>
  </si>
  <si>
    <t>TFCCAll Combined42095</t>
  </si>
  <si>
    <t>All A-CRA ProvidersA-CRA FFApr-15</t>
  </si>
  <si>
    <t>All A-CRA ProvidersA-CRA FF42095</t>
  </si>
  <si>
    <t>All CPP-FV ProvidersCPP-FV FFApr-15</t>
  </si>
  <si>
    <t>All CPP-FV ProvidersCPP-FV FF42095</t>
  </si>
  <si>
    <t>All FFT ProvidersFFT FFApr-15</t>
  </si>
  <si>
    <t>All FFT ProvidersFFT FF42095</t>
  </si>
  <si>
    <t>All MST ProvidersMST FFApr-15</t>
  </si>
  <si>
    <t>All MST ProvidersMST FF42095</t>
  </si>
  <si>
    <t>All MST-PSB ProvidersMST-PSB FFApr-15</t>
  </si>
  <si>
    <t>All MST-PSB ProvidersMST-PSB FF42095</t>
  </si>
  <si>
    <t>All PCIT ProvidersPCIT FFApr-15</t>
  </si>
  <si>
    <t>All PCIT ProvidersPCIT FF42095</t>
  </si>
  <si>
    <t>All TF-CBT ProvidersTF-CBT FFApr-15</t>
  </si>
  <si>
    <t>All TF-CBT ProvidersTF-CBT FF42095</t>
  </si>
  <si>
    <t>All TIP ProvidersTIP FFApr-15</t>
  </si>
  <si>
    <t>All TIP ProvidersTIP FF42095</t>
  </si>
  <si>
    <t>All TST ProvidersTST FFApr-15</t>
  </si>
  <si>
    <t>All TST ProvidersTST FF42095</t>
  </si>
  <si>
    <t>AllAll CombinedApr-15</t>
  </si>
  <si>
    <t>AllAll Combined42095</t>
  </si>
  <si>
    <t>Adoptions TogetherCPP-FV FFApr-15</t>
  </si>
  <si>
    <t>Adoptions TogetherCPP-FV FF42095</t>
  </si>
  <si>
    <t>All A-CRA ProvidersA-CRA CombinedApr-15</t>
  </si>
  <si>
    <t>All A-CRA ProvidersA-CRA Combined42095</t>
  </si>
  <si>
    <t>All FFT ProvidersFFT CombinedApr-15</t>
  </si>
  <si>
    <t>All FFT ProvidersFFT Combined42095</t>
  </si>
  <si>
    <t>All MST ProvidersMST CombinedApr-15</t>
  </si>
  <si>
    <t>All MST ProvidersMST Combined42095</t>
  </si>
  <si>
    <t>All MST-PSB ProvidersMST-PSB CombinedApr-15</t>
  </si>
  <si>
    <t>All MST-PSB ProvidersMST-PSB Combined42095</t>
  </si>
  <si>
    <t>All TF-CBT ProvidersTF-CBT CombinedApr-15</t>
  </si>
  <si>
    <t>All TF-CBT ProvidersTF-CBT Combined42095</t>
  </si>
  <si>
    <t>All TIP ProvidersTIP CombinedApr-15</t>
  </si>
  <si>
    <t>All TIP ProvidersTIP Combined42095</t>
  </si>
  <si>
    <t>All TST ProvidersTST CombinedApr-15</t>
  </si>
  <si>
    <t>All TST ProvidersTST Combined42095</t>
  </si>
  <si>
    <t>Community ConnectionsAll FFApr-15</t>
  </si>
  <si>
    <t>Community ConnectionsAll FF42095</t>
  </si>
  <si>
    <t>Community ConnectionsTF-CBT CombinedApr-15</t>
  </si>
  <si>
    <t>Community ConnectionsTF-CBT Combined42095</t>
  </si>
  <si>
    <t>Community ConnectionsTIP CombinedApr-15</t>
  </si>
  <si>
    <t>Community ConnectionsTIP Combined42095</t>
  </si>
  <si>
    <t>Federal CityA-CRA CombinedApr-15</t>
  </si>
  <si>
    <t>Federal CityA-CRA Combined42095</t>
  </si>
  <si>
    <t>Federal CityAll FFApr-15</t>
  </si>
  <si>
    <t>Federal CityAll FF42095</t>
  </si>
  <si>
    <t>First Home CareAll FFApr-15</t>
  </si>
  <si>
    <t>First Home CareAll FF42095</t>
  </si>
  <si>
    <t>First Home CareFFT CombinedApr-15</t>
  </si>
  <si>
    <t>First Home CareFFT Combined42095</t>
  </si>
  <si>
    <t>First Home CareTF-CBT CombinedApr-15</t>
  </si>
  <si>
    <t>First Home CareTF-CBT Combined42095</t>
  </si>
  <si>
    <t>FPSAll FFApr-15</t>
  </si>
  <si>
    <t>FPSAll FF42095</t>
  </si>
  <si>
    <t>FPSTIP CombinedApr-15</t>
  </si>
  <si>
    <t>FPSTIP Combined42095</t>
  </si>
  <si>
    <t>LESAll FFApr-15</t>
  </si>
  <si>
    <t>LESAll FF42095</t>
  </si>
  <si>
    <t>LESTIP CombinedApr-15</t>
  </si>
  <si>
    <t>LESTIP Combined42095</t>
  </si>
  <si>
    <t>MBI HSAll FFApr-15</t>
  </si>
  <si>
    <t>MBI HSAll FF42095</t>
  </si>
  <si>
    <t>MBI HSTIP CombinedApr-15</t>
  </si>
  <si>
    <t>MBI HSTIP Combined42095</t>
  </si>
  <si>
    <t>MD Family ResourcesAll FFApr-15</t>
  </si>
  <si>
    <t>MD Family ResourcesAll FF42095</t>
  </si>
  <si>
    <t>MD Family ResourcesTF-CBT CombinedApr-15</t>
  </si>
  <si>
    <t>MD Family ResourcesTF-CBT Combined42095</t>
  </si>
  <si>
    <t>PASSAll FFApr-15</t>
  </si>
  <si>
    <t>PASSAll FF42095</t>
  </si>
  <si>
    <t>PASSFFT CombinedApr-15</t>
  </si>
  <si>
    <t>PASSFFT Combined42095</t>
  </si>
  <si>
    <t>PASSTIP CombinedApr-15</t>
  </si>
  <si>
    <t>PASSTIP Combined42095</t>
  </si>
  <si>
    <t>RiversideA-CRA CombinedApr-15</t>
  </si>
  <si>
    <t>RiversideA-CRA Combined42095</t>
  </si>
  <si>
    <t>RiversideAll FFApr-15</t>
  </si>
  <si>
    <t>RiversideAll FF42095</t>
  </si>
  <si>
    <t>TFCCAll FFApr-15</t>
  </si>
  <si>
    <t>TFCCAll FF42095</t>
  </si>
  <si>
    <t>TFCCTIP CombinedApr-15</t>
  </si>
  <si>
    <t>TFCCTIP Combined42095</t>
  </si>
  <si>
    <t>Youth VillagesAll FFApr-15</t>
  </si>
  <si>
    <t>Youth VillagesAll FF42095</t>
  </si>
  <si>
    <t>Youth VillagesMST CombinedApr-15</t>
  </si>
  <si>
    <t>Youth VillagesMST Combined42095</t>
  </si>
  <si>
    <t>Youth VillagesMST-PSB CombinedApr-15</t>
  </si>
  <si>
    <t>Youth VillagesMST-PSB Combined42095</t>
  </si>
  <si>
    <t>HillcrestA-CRA CombinedApr-15</t>
  </si>
  <si>
    <t>HillcrestA-CRA Combined42095</t>
  </si>
  <si>
    <t>HillcrestAll FFApr-15</t>
  </si>
  <si>
    <t>HillcrestAll FF42095</t>
  </si>
  <si>
    <t>HillcrestFFT CombinedApr-15</t>
  </si>
  <si>
    <t>HillcrestFFT Combined42095</t>
  </si>
  <si>
    <t>HillcrestTF-CBT CombinedApr-15</t>
  </si>
  <si>
    <t>HillcrestTF-CBT Combined42095</t>
  </si>
  <si>
    <t>LAYCA-CRA CombinedApr-15</t>
  </si>
  <si>
    <t>LAYCA-CRA Combined42095</t>
  </si>
  <si>
    <t>LAYCAll FFApr-15</t>
  </si>
  <si>
    <t>LAYCAll FF42095</t>
  </si>
  <si>
    <t>UniversalAll FFApr-15</t>
  </si>
  <si>
    <t>UniversalAll FF42095</t>
  </si>
  <si>
    <t>UniversalTF-CBT CombinedApr-15</t>
  </si>
  <si>
    <t>UniversalTF-CBT Combined42095</t>
  </si>
  <si>
    <t>UniversalTIP CombinedApr-15</t>
  </si>
  <si>
    <t>UniversalTIP Combined42095</t>
  </si>
  <si>
    <t>HillcrestA-CRA FFMay-15</t>
  </si>
  <si>
    <t>HillcrestA-CRA FF42125</t>
  </si>
  <si>
    <t>LAYCA-CRA FFMay-15</t>
  </si>
  <si>
    <t>LAYCA-CRA FF42125</t>
  </si>
  <si>
    <t>RiversideA-CRA FFMay-15</t>
  </si>
  <si>
    <t>RiversideA-CRA FF42125</t>
  </si>
  <si>
    <t>PIECECPP-FV FFMay-15</t>
  </si>
  <si>
    <t>PIECECPP-FV FF42125</t>
  </si>
  <si>
    <t>Adoptions TogetherCPP-FV CombinedMay-15</t>
  </si>
  <si>
    <t>Adoptions TogetherCPP-FV Combined42125</t>
  </si>
  <si>
    <t>First Home CareFFT FFMay-15</t>
  </si>
  <si>
    <t>First Home CareFFT FF42125</t>
  </si>
  <si>
    <t>HillcrestFFT FFMay-15</t>
  </si>
  <si>
    <t>HillcrestFFT FF42125</t>
  </si>
  <si>
    <t>PASSFFT FFMay-15</t>
  </si>
  <si>
    <t>PASSFFT FF42125</t>
  </si>
  <si>
    <t>Youth VillagesMST FFMay-15</t>
  </si>
  <si>
    <t>Youth VillagesMST FF42125</t>
  </si>
  <si>
    <t>Youth VillagesMST-PSB FFMay-15</t>
  </si>
  <si>
    <t>Youth VillagesMST-PSB FF42125</t>
  </si>
  <si>
    <t>Marys CenterPCIT FFMay-15</t>
  </si>
  <si>
    <t>Marys CenterPCIT FF42125</t>
  </si>
  <si>
    <t>PIECEPCIT FFMay-15</t>
  </si>
  <si>
    <t>PIECEPCIT FF42125</t>
  </si>
  <si>
    <t>Community ConnectionsTF-CBT FFMay-15</t>
  </si>
  <si>
    <t>Community ConnectionsTF-CBT FF42125</t>
  </si>
  <si>
    <t>First Home CareTF-CBT FFMay-15</t>
  </si>
  <si>
    <t>First Home CareTF-CBT FF42125</t>
  </si>
  <si>
    <t>HillcrestTF-CBT FFMay-15</t>
  </si>
  <si>
    <t>HillcrestTF-CBT FF42125</t>
  </si>
  <si>
    <t>MD Family ResourcesTF-CBT FFMay-15</t>
  </si>
  <si>
    <t>MD Family ResourcesTF-CBT FF42125</t>
  </si>
  <si>
    <t>UniversalTF-CBT FFMay-15</t>
  </si>
  <si>
    <t>UniversalTF-CBT FF42125</t>
  </si>
  <si>
    <t>Community ConnectionsTIP FFMay-15</t>
  </si>
  <si>
    <t>Community ConnectionsTIP FF42125</t>
  </si>
  <si>
    <t>FPSTIP FFMay-15</t>
  </si>
  <si>
    <t>FPSTIP FF42125</t>
  </si>
  <si>
    <t>LESTIP FFMay-15</t>
  </si>
  <si>
    <t>LESTIP FF42125</t>
  </si>
  <si>
    <t>MBI HSTIP FFMay-15</t>
  </si>
  <si>
    <t>MBI HSTIP FF42125</t>
  </si>
  <si>
    <t>PASSTIP FFMay-15</t>
  </si>
  <si>
    <t>PASSTIP FF42125</t>
  </si>
  <si>
    <t>TFCCTIP FFMay-15</t>
  </si>
  <si>
    <t>TFCCTIP FF42125</t>
  </si>
  <si>
    <t>UniversalTIP FFMay-15</t>
  </si>
  <si>
    <t>UniversalTIP FF42125</t>
  </si>
  <si>
    <t>Marys Center All FFMay-15</t>
  </si>
  <si>
    <t>Marys Center All FF42125</t>
  </si>
  <si>
    <t>PIECEAll FFMay-15</t>
  </si>
  <si>
    <t>PIECEAll FF42125</t>
  </si>
  <si>
    <t>Community ConnectionsAll CombinedMay-15</t>
  </si>
  <si>
    <t>Community ConnectionsAll Combined42125</t>
  </si>
  <si>
    <t>Federal CityAll CombinedMay-15</t>
  </si>
  <si>
    <t>Federal CityAll Combined42125</t>
  </si>
  <si>
    <t>HillcrestAll CombinedMay-15</t>
  </si>
  <si>
    <t>HillcrestAll Combined42125</t>
  </si>
  <si>
    <t>LAYCAll CombinedMay-15</t>
  </si>
  <si>
    <t>LAYCAll Combined42125</t>
  </si>
  <si>
    <t>RiversideAll CombinedMay-15</t>
  </si>
  <si>
    <t>RiversideAll Combined42125</t>
  </si>
  <si>
    <t>Adoptions TogetherAll CombinedMay-15</t>
  </si>
  <si>
    <t>Adoptions TogetherAll Combined42125</t>
  </si>
  <si>
    <t>First Home CareAll CombinedMay-15</t>
  </si>
  <si>
    <t>First Home CareAll Combined42125</t>
  </si>
  <si>
    <t>PASSAll CombinedMay-15</t>
  </si>
  <si>
    <t>PASSAll Combined42125</t>
  </si>
  <si>
    <t>Youth VillagesAll CombinedMay-15</t>
  </si>
  <si>
    <t>Youth VillagesAll Combined42125</t>
  </si>
  <si>
    <t>MD Family ResourcesAll CombinedMay-15</t>
  </si>
  <si>
    <t>MD Family ResourcesAll Combined42125</t>
  </si>
  <si>
    <t>UniversalAll CombinedMay-15</t>
  </si>
  <si>
    <t>UniversalAll Combined42125</t>
  </si>
  <si>
    <t>FPSAll CombinedMay-15</t>
  </si>
  <si>
    <t>FPSAll Combined42125</t>
  </si>
  <si>
    <t>LESAll CombinedMay-15</t>
  </si>
  <si>
    <t>LESAll Combined42125</t>
  </si>
  <si>
    <t>MBI HSAll CombinedMay-15</t>
  </si>
  <si>
    <t>MBI HSAll Combined42125</t>
  </si>
  <si>
    <t>TFCCAll CombinedMay-15</t>
  </si>
  <si>
    <t>TFCCAll Combined42125</t>
  </si>
  <si>
    <t>All A-CRA ProvidersA-CRA FFMay-15</t>
  </si>
  <si>
    <t>All A-CRA ProvidersA-CRA FF42125</t>
  </si>
  <si>
    <t>All CPP-FV ProvidersCPP-FV FFMay-15</t>
  </si>
  <si>
    <t>All CPP-FV ProvidersCPP-FV FF42125</t>
  </si>
  <si>
    <t>All FFT ProvidersFFT FFMay-15</t>
  </si>
  <si>
    <t>All FFT ProvidersFFT FF42125</t>
  </si>
  <si>
    <t>All MST ProvidersMST FFMay-15</t>
  </si>
  <si>
    <t>All MST ProvidersMST FF42125</t>
  </si>
  <si>
    <t>All MST-PSB ProvidersMST-PSB FFMay-15</t>
  </si>
  <si>
    <t>All MST-PSB ProvidersMST-PSB FF42125</t>
  </si>
  <si>
    <t>All PCIT ProvidersPCIT FFMay-15</t>
  </si>
  <si>
    <t>All PCIT ProvidersPCIT FF42125</t>
  </si>
  <si>
    <t>All TF-CBT ProvidersTF-CBT FFMay-15</t>
  </si>
  <si>
    <t>All TF-CBT ProvidersTF-CBT FF42125</t>
  </si>
  <si>
    <t>All TIP ProvidersTIP FFMay-15</t>
  </si>
  <si>
    <t>All TIP ProvidersTIP FF42125</t>
  </si>
  <si>
    <t>All TST ProvidersTST FFMay-15</t>
  </si>
  <si>
    <t>All TST ProvidersTST FF42125</t>
  </si>
  <si>
    <t>AllAll CombinedMay-15</t>
  </si>
  <si>
    <t>AllAll Combined42125</t>
  </si>
  <si>
    <t>Adoptions TogetherCPP-FV FFMay-15</t>
  </si>
  <si>
    <t>Adoptions TogetherCPP-FV FF42125</t>
  </si>
  <si>
    <t>All A-CRA ProvidersA-CRA CombinedMay-15</t>
  </si>
  <si>
    <t>All A-CRA ProvidersA-CRA Combined42125</t>
  </si>
  <si>
    <t>All FFT ProvidersFFT CombinedMay-15</t>
  </si>
  <si>
    <t>All FFT ProvidersFFT Combined42125</t>
  </si>
  <si>
    <t>All MST ProvidersMST CombinedMay-15</t>
  </si>
  <si>
    <t>All MST ProvidersMST Combined42125</t>
  </si>
  <si>
    <t>All MST-PSB ProvidersMST-PSB CombinedMay-15</t>
  </si>
  <si>
    <t>All MST-PSB ProvidersMST-PSB Combined42125</t>
  </si>
  <si>
    <t>All TF-CBT ProvidersTF-CBT CombinedMay-15</t>
  </si>
  <si>
    <t>All TF-CBT ProvidersTF-CBT Combined42125</t>
  </si>
  <si>
    <t>All TIP ProvidersTIP CombinedMay-15</t>
  </si>
  <si>
    <t>All TIP ProvidersTIP Combined42125</t>
  </si>
  <si>
    <t>All TST ProvidersTST CombinedMay-15</t>
  </si>
  <si>
    <t>All TST ProvidersTST Combined42125</t>
  </si>
  <si>
    <t>Community ConnectionsAll FFMay-15</t>
  </si>
  <si>
    <t>Community ConnectionsAll FF42125</t>
  </si>
  <si>
    <t>Community ConnectionsTF-CBT CombinedMay-15</t>
  </si>
  <si>
    <t>Community ConnectionsTF-CBT Combined42125</t>
  </si>
  <si>
    <t>Community ConnectionsTIP CombinedMay-15</t>
  </si>
  <si>
    <t>Community ConnectionsTIP Combined42125</t>
  </si>
  <si>
    <t>Federal CityAll FFMay-15</t>
  </si>
  <si>
    <t>Federal CityAll FF42125</t>
  </si>
  <si>
    <t>First Home CareAll FFMay-15</t>
  </si>
  <si>
    <t>First Home CareAll FF42125</t>
  </si>
  <si>
    <t>First Home CareFFT CombinedMay-15</t>
  </si>
  <si>
    <t>First Home CareFFT Combined42125</t>
  </si>
  <si>
    <t>First Home CareTF-CBT CombinedMay-15</t>
  </si>
  <si>
    <t>First Home CareTF-CBT Combined42125</t>
  </si>
  <si>
    <t>FPSAll FFMay-15</t>
  </si>
  <si>
    <t>FPSAll FF42125</t>
  </si>
  <si>
    <t>FPSTIP CombinedMay-15</t>
  </si>
  <si>
    <t>FPSTIP Combined42125</t>
  </si>
  <si>
    <t>LESAll FFMay-15</t>
  </si>
  <si>
    <t>LESAll FF42125</t>
  </si>
  <si>
    <t>LESTIP CombinedMay-15</t>
  </si>
  <si>
    <t>LESTIP Combined42125</t>
  </si>
  <si>
    <t>MBI HSAll FFMay-15</t>
  </si>
  <si>
    <t>MBI HSAll FF42125</t>
  </si>
  <si>
    <t>MBI HSTIP CombinedMay-15</t>
  </si>
  <si>
    <t>MBI HSTIP Combined42125</t>
  </si>
  <si>
    <t>MD Family ResourcesAll FFMay-15</t>
  </si>
  <si>
    <t>MD Family ResourcesAll FF42125</t>
  </si>
  <si>
    <t>MD Family ResourcesTF-CBT CombinedMay-15</t>
  </si>
  <si>
    <t>MD Family ResourcesTF-CBT Combined42125</t>
  </si>
  <si>
    <t>PASSAll FFMay-15</t>
  </si>
  <si>
    <t>PASSAll FF42125</t>
  </si>
  <si>
    <t>PASSFFT CombinedMay-15</t>
  </si>
  <si>
    <t>PASSFFT Combined42125</t>
  </si>
  <si>
    <t>PASSTIP CombinedMay-15</t>
  </si>
  <si>
    <t>PASSTIP Combined42125</t>
  </si>
  <si>
    <t>RiversideA-CRA CombinedMay-15</t>
  </si>
  <si>
    <t>RiversideA-CRA Combined42125</t>
  </si>
  <si>
    <t>RiversideAll FFMay-15</t>
  </si>
  <si>
    <t>RiversideAll FF42125</t>
  </si>
  <si>
    <t>TFCCAll FFMay-15</t>
  </si>
  <si>
    <t>TFCCAll FF42125</t>
  </si>
  <si>
    <t>TFCCTIP CombinedMay-15</t>
  </si>
  <si>
    <t>TFCCTIP Combined42125</t>
  </si>
  <si>
    <t>Youth VillagesAll FFMay-15</t>
  </si>
  <si>
    <t>Youth VillagesAll FF42125</t>
  </si>
  <si>
    <t>Youth VillagesMST CombinedMay-15</t>
  </si>
  <si>
    <t>Youth VillagesMST Combined42125</t>
  </si>
  <si>
    <t>Youth VillagesMST-PSB CombinedMay-15</t>
  </si>
  <si>
    <t>Youth VillagesMST-PSB Combined42125</t>
  </si>
  <si>
    <t>HillcrestA-CRA CombinedMay-15</t>
  </si>
  <si>
    <t>HillcrestA-CRA Combined42125</t>
  </si>
  <si>
    <t>HillcrestAll FFMay-15</t>
  </si>
  <si>
    <t>HillcrestAll FF42125</t>
  </si>
  <si>
    <t>HillcrestFFT CombinedMay-15</t>
  </si>
  <si>
    <t>HillcrestFFT Combined42125</t>
  </si>
  <si>
    <t>HillcrestTF-CBT CombinedMay-15</t>
  </si>
  <si>
    <t>HillcrestTF-CBT Combined42125</t>
  </si>
  <si>
    <t>LAYCA-CRA CombinedMay-15</t>
  </si>
  <si>
    <t>LAYCA-CRA Combined42125</t>
  </si>
  <si>
    <t>LAYCAll FFMay-15</t>
  </si>
  <si>
    <t>LAYCAll FF42125</t>
  </si>
  <si>
    <t>UniversalAll FFMay-15</t>
  </si>
  <si>
    <t>UniversalAll FF42125</t>
  </si>
  <si>
    <t>UniversalTF-CBT CombinedMay-15</t>
  </si>
  <si>
    <t>UniversalTF-CBT Combined42125</t>
  </si>
  <si>
    <t>UniversalTIP CombinedMay-15</t>
  </si>
  <si>
    <t>UniversalTIP Combined42125</t>
  </si>
  <si>
    <t>HillcrestA-CRA FFJun-15</t>
  </si>
  <si>
    <t>HillcrestA-CRA FF42156</t>
  </si>
  <si>
    <t>LAYCA-CRA FFJun-15</t>
  </si>
  <si>
    <t>LAYCA-CRA FF42156</t>
  </si>
  <si>
    <t>RiversideA-CRA FFJun-15</t>
  </si>
  <si>
    <t>RiversideA-CRA FF42156</t>
  </si>
  <si>
    <t>PIECECPP-FV FFJun-15</t>
  </si>
  <si>
    <t>PIECECPP-FV FF42156</t>
  </si>
  <si>
    <t>Adoptions TogetherCPP-FV CombinedJun-15</t>
  </si>
  <si>
    <t>Adoptions TogetherCPP-FV Combined42156</t>
  </si>
  <si>
    <t>First Home CareFFT FFJun-15</t>
  </si>
  <si>
    <t>First Home CareFFT FF42156</t>
  </si>
  <si>
    <t>HillcrestFFT FFJun-15</t>
  </si>
  <si>
    <t>HillcrestFFT FF42156</t>
  </si>
  <si>
    <t>PASSFFT FFJun-15</t>
  </si>
  <si>
    <t>PASSFFT FF42156</t>
  </si>
  <si>
    <t>Youth VillagesMST FFJun-15</t>
  </si>
  <si>
    <t>Youth VillagesMST FF42156</t>
  </si>
  <si>
    <t>Youth VillagesMST-PSB FFJun-15</t>
  </si>
  <si>
    <t>Youth VillagesMST-PSB FF42156</t>
  </si>
  <si>
    <t>Marys CenterPCIT FFJun-15</t>
  </si>
  <si>
    <t>Marys CenterPCIT FF42156</t>
  </si>
  <si>
    <t>PIECEPCIT FFJun-15</t>
  </si>
  <si>
    <t>PIECEPCIT FF42156</t>
  </si>
  <si>
    <t>Community ConnectionsTF-CBT FFJun-15</t>
  </si>
  <si>
    <t>Community ConnectionsTF-CBT FF42156</t>
  </si>
  <si>
    <t>First Home CareTF-CBT FFJun-15</t>
  </si>
  <si>
    <t>First Home CareTF-CBT FF42156</t>
  </si>
  <si>
    <t>HillcrestTF-CBT FFJun-15</t>
  </si>
  <si>
    <t>HillcrestTF-CBT FF42156</t>
  </si>
  <si>
    <t>MD Family ResourcesTF-CBT FFJun-15</t>
  </si>
  <si>
    <t>MD Family ResourcesTF-CBT FF42156</t>
  </si>
  <si>
    <t>UniversalTF-CBT FFJun-15</t>
  </si>
  <si>
    <t>UniversalTF-CBT FF42156</t>
  </si>
  <si>
    <t>Community ConnectionsTIP FFJun-15</t>
  </si>
  <si>
    <t>Community ConnectionsTIP FF42156</t>
  </si>
  <si>
    <t>FPSTIP FFJun-15</t>
  </si>
  <si>
    <t>FPSTIP FF42156</t>
  </si>
  <si>
    <t>LESTIP FFJun-15</t>
  </si>
  <si>
    <t>LESTIP FF42156</t>
  </si>
  <si>
    <t>MBI HSTIP FFJun-15</t>
  </si>
  <si>
    <t>MBI HSTIP FF42156</t>
  </si>
  <si>
    <t>PASSTIP FFJun-15</t>
  </si>
  <si>
    <t>PASSTIP FF42156</t>
  </si>
  <si>
    <t>TFCCTIP FFJun-15</t>
  </si>
  <si>
    <t>TFCCTIP FF42156</t>
  </si>
  <si>
    <t>UniversalTIP FFJun-15</t>
  </si>
  <si>
    <t>UniversalTIP FF42156</t>
  </si>
  <si>
    <t>Marys Center All FFJun-15</t>
  </si>
  <si>
    <t>Marys Center All FF42156</t>
  </si>
  <si>
    <t>PIECEAll FFJun-15</t>
  </si>
  <si>
    <t>PIECEAll FF42156</t>
  </si>
  <si>
    <t>Community ConnectionsAll CombinedJun-15</t>
  </si>
  <si>
    <t>Community ConnectionsAll Combined42156</t>
  </si>
  <si>
    <t>Federal CityAll CombinedJun-15</t>
  </si>
  <si>
    <t>Federal CityAll Combined42156</t>
  </si>
  <si>
    <t>HillcrestAll CombinedJun-15</t>
  </si>
  <si>
    <t>HillcrestAll Combined42156</t>
  </si>
  <si>
    <t>LAYCAll CombinedJun-15</t>
  </si>
  <si>
    <t>LAYCAll Combined42156</t>
  </si>
  <si>
    <t>RiversideAll CombinedJun-15</t>
  </si>
  <si>
    <t>RiversideAll Combined42156</t>
  </si>
  <si>
    <t>Adoptions TogetherAll CombinedJun-15</t>
  </si>
  <si>
    <t>Adoptions TogetherAll Combined42156</t>
  </si>
  <si>
    <t>First Home CareAll CombinedJun-15</t>
  </si>
  <si>
    <t>First Home CareAll Combined42156</t>
  </si>
  <si>
    <t>PASSAll CombinedJun-15</t>
  </si>
  <si>
    <t>PASSAll Combined42156</t>
  </si>
  <si>
    <t>Youth VillagesAll CombinedJun-15</t>
  </si>
  <si>
    <t>Youth VillagesAll Combined42156</t>
  </si>
  <si>
    <t>MD Family ResourcesAll CombinedJun-15</t>
  </si>
  <si>
    <t>MD Family ResourcesAll Combined42156</t>
  </si>
  <si>
    <t>UniversalAll CombinedJun-15</t>
  </si>
  <si>
    <t>UniversalAll Combined42156</t>
  </si>
  <si>
    <t>FPSAll CombinedJun-15</t>
  </si>
  <si>
    <t>FPSAll Combined42156</t>
  </si>
  <si>
    <t>LESAll CombinedJun-15</t>
  </si>
  <si>
    <t>LESAll Combined42156</t>
  </si>
  <si>
    <t>MBI HSAll CombinedJun-15</t>
  </si>
  <si>
    <t>MBI HSAll Combined42156</t>
  </si>
  <si>
    <t>TFCCAll CombinedJun-15</t>
  </si>
  <si>
    <t>TFCCAll Combined42156</t>
  </si>
  <si>
    <t>All A-CRA ProvidersA-CRA FFJun-15</t>
  </si>
  <si>
    <t>All A-CRA ProvidersA-CRA FF42156</t>
  </si>
  <si>
    <t>All CPP-FV ProvidersCPP-FV FFJun-15</t>
  </si>
  <si>
    <t>All CPP-FV ProvidersCPP-FV FF42156</t>
  </si>
  <si>
    <t>All FFT ProvidersFFT FFJun-15</t>
  </si>
  <si>
    <t>All FFT ProvidersFFT FF42156</t>
  </si>
  <si>
    <t>All MST ProvidersMST FFJun-15</t>
  </si>
  <si>
    <t>All MST ProvidersMST FF42156</t>
  </si>
  <si>
    <t>All MST-PSB ProvidersMST-PSB FFJun-15</t>
  </si>
  <si>
    <t>All MST-PSB ProvidersMST-PSB FF42156</t>
  </si>
  <si>
    <t>All PCIT ProvidersPCIT FFJun-15</t>
  </si>
  <si>
    <t>All PCIT ProvidersPCIT FF42156</t>
  </si>
  <si>
    <t>All TF-CBT ProvidersTF-CBT FFJun-15</t>
  </si>
  <si>
    <t>All TF-CBT ProvidersTF-CBT FF42156</t>
  </si>
  <si>
    <t>All TIP ProvidersTIP FFJun-15</t>
  </si>
  <si>
    <t>All TIP ProvidersTIP FF42156</t>
  </si>
  <si>
    <t>All TST ProvidersTST FFJun-15</t>
  </si>
  <si>
    <t>All TST ProvidersTST FF42156</t>
  </si>
  <si>
    <t>AllAll CombinedJun-15</t>
  </si>
  <si>
    <t>AllAll Combined42156</t>
  </si>
  <si>
    <t>Adoptions TogetherCPP-FV FFJun-15</t>
  </si>
  <si>
    <t>Adoptions TogetherCPP-FV FF42156</t>
  </si>
  <si>
    <t>All A-CRA ProvidersA-CRA CombinedJun-15</t>
  </si>
  <si>
    <t>All A-CRA ProvidersA-CRA Combined42156</t>
  </si>
  <si>
    <t>All FFT ProvidersFFT CombinedJun-15</t>
  </si>
  <si>
    <t>All FFT ProvidersFFT Combined42156</t>
  </si>
  <si>
    <t>All MST ProvidersMST CombinedJun-15</t>
  </si>
  <si>
    <t>All MST ProvidersMST Combined42156</t>
  </si>
  <si>
    <t>All MST-PSB ProvidersMST-PSB CombinedJun-15</t>
  </si>
  <si>
    <t>All MST-PSB ProvidersMST-PSB Combined42156</t>
  </si>
  <si>
    <t>All TF-CBT ProvidersTF-CBT CombinedJun-15</t>
  </si>
  <si>
    <t>All TF-CBT ProvidersTF-CBT Combined42156</t>
  </si>
  <si>
    <t>All TIP ProvidersTIP CombinedJun-15</t>
  </si>
  <si>
    <t>All TIP ProvidersTIP Combined42156</t>
  </si>
  <si>
    <t>All TST ProvidersTST CombinedJun-15</t>
  </si>
  <si>
    <t>All TST ProvidersTST Combined42156</t>
  </si>
  <si>
    <t>Community ConnectionsAll FFJun-15</t>
  </si>
  <si>
    <t>Community ConnectionsAll FF42156</t>
  </si>
  <si>
    <t>Community ConnectionsTF-CBT CombinedJun-15</t>
  </si>
  <si>
    <t>Community ConnectionsTF-CBT Combined42156</t>
  </si>
  <si>
    <t>Community ConnectionsTIP CombinedJun-15</t>
  </si>
  <si>
    <t>Community ConnectionsTIP Combined42156</t>
  </si>
  <si>
    <t>Federal CityAll FFJun-15</t>
  </si>
  <si>
    <t>Federal CityAll FF42156</t>
  </si>
  <si>
    <t>First Home CareAll FFJun-15</t>
  </si>
  <si>
    <t>First Home CareAll FF42156</t>
  </si>
  <si>
    <t>First Home CareFFT CombinedJun-15</t>
  </si>
  <si>
    <t>First Home CareFFT Combined42156</t>
  </si>
  <si>
    <t>First Home CareTF-CBT CombinedJun-15</t>
  </si>
  <si>
    <t>First Home CareTF-CBT Combined42156</t>
  </si>
  <si>
    <t>FPSAll FFJun-15</t>
  </si>
  <si>
    <t>FPSAll FF42156</t>
  </si>
  <si>
    <t>FPSTIP CombinedJun-15</t>
  </si>
  <si>
    <t>FPSTIP Combined42156</t>
  </si>
  <si>
    <t>LESAll FFJun-15</t>
  </si>
  <si>
    <t>LESAll FF42156</t>
  </si>
  <si>
    <t>LESTIP CombinedJun-15</t>
  </si>
  <si>
    <t>LESTIP Combined42156</t>
  </si>
  <si>
    <t>MBI HSAll FFJun-15</t>
  </si>
  <si>
    <t>MBI HSAll FF42156</t>
  </si>
  <si>
    <t>MBI HSTIP CombinedJun-15</t>
  </si>
  <si>
    <t>MBI HSTIP Combined42156</t>
  </si>
  <si>
    <t>MD Family ResourcesAll FFJun-15</t>
  </si>
  <si>
    <t>MD Family ResourcesAll FF42156</t>
  </si>
  <si>
    <t>MD Family ResourcesTF-CBT CombinedJun-15</t>
  </si>
  <si>
    <t>MD Family ResourcesTF-CBT Combined42156</t>
  </si>
  <si>
    <t>PASSAll FFJun-15</t>
  </si>
  <si>
    <t>PASSAll FF42156</t>
  </si>
  <si>
    <t>PASSFFT CombinedJun-15</t>
  </si>
  <si>
    <t>PASSFFT Combined42156</t>
  </si>
  <si>
    <t>PASSTIP CombinedJun-15</t>
  </si>
  <si>
    <t>PASSTIP Combined42156</t>
  </si>
  <si>
    <t>RiversideA-CRA CombinedJun-15</t>
  </si>
  <si>
    <t>RiversideA-CRA Combined42156</t>
  </si>
  <si>
    <t>RiversideAll FFJun-15</t>
  </si>
  <si>
    <t>RiversideAll FF42156</t>
  </si>
  <si>
    <t>TFCCAll FFJun-15</t>
  </si>
  <si>
    <t>TFCCAll FF42156</t>
  </si>
  <si>
    <t>TFCCTIP CombinedJun-15</t>
  </si>
  <si>
    <t>TFCCTIP Combined42156</t>
  </si>
  <si>
    <t>Youth VillagesAll FFJun-15</t>
  </si>
  <si>
    <t>Youth VillagesAll FF42156</t>
  </si>
  <si>
    <t>Youth VillagesMST CombinedJun-15</t>
  </si>
  <si>
    <t>Youth VillagesMST Combined42156</t>
  </si>
  <si>
    <t>Youth VillagesMST-PSB CombinedJun-15</t>
  </si>
  <si>
    <t>Youth VillagesMST-PSB Combined42156</t>
  </si>
  <si>
    <t>HillcrestA-CRA CombinedJun-15</t>
  </si>
  <si>
    <t>HillcrestA-CRA Combined42156</t>
  </si>
  <si>
    <t>HillcrestAll FFJun-15</t>
  </si>
  <si>
    <t>HillcrestAll FF42156</t>
  </si>
  <si>
    <t>HillcrestFFT CombinedJun-15</t>
  </si>
  <si>
    <t>HillcrestFFT Combined42156</t>
  </si>
  <si>
    <t>HillcrestTF-CBT CombinedJun-15</t>
  </si>
  <si>
    <t>HillcrestTF-CBT Combined42156</t>
  </si>
  <si>
    <t>LAYCA-CRA CombinedJun-15</t>
  </si>
  <si>
    <t>LAYCA-CRA Combined42156</t>
  </si>
  <si>
    <t>LAYCAll FFJun-15</t>
  </si>
  <si>
    <t>LAYCAll FF42156</t>
  </si>
  <si>
    <t>UniversalAll FFJun-15</t>
  </si>
  <si>
    <t>UniversalAll FF42156</t>
  </si>
  <si>
    <t>UniversalTF-CBT CombinedJun-15</t>
  </si>
  <si>
    <t>UniversalTF-CBT Combined42156</t>
  </si>
  <si>
    <t>UniversalTIP CombinedJun-15</t>
  </si>
  <si>
    <t>UniversalTIP Combined42156</t>
  </si>
  <si>
    <t>HillcrestA-CRA FFJul-15</t>
  </si>
  <si>
    <t>HillcrestA-CRA FF42186</t>
  </si>
  <si>
    <t>LAYCA-CRA FFJul-15</t>
  </si>
  <si>
    <t>LAYCA-CRA FF42186</t>
  </si>
  <si>
    <t>RiversideA-CRA FFJul-15</t>
  </si>
  <si>
    <t>RiversideA-CRA FF42186</t>
  </si>
  <si>
    <t>PIECECPP-FV FFJul-15</t>
  </si>
  <si>
    <t>PIECECPP-FV FF42186</t>
  </si>
  <si>
    <t>Adoptions TogetherCPP-FV CombinedJul-15</t>
  </si>
  <si>
    <t>Adoptions TogetherCPP-FV Combined42186</t>
  </si>
  <si>
    <t>First Home CareFFT FFJul-15</t>
  </si>
  <si>
    <t>First Home CareFFT FF42186</t>
  </si>
  <si>
    <t>HillcrestFFT FFJul-15</t>
  </si>
  <si>
    <t>HillcrestFFT FF42186</t>
  </si>
  <si>
    <t>PASSFFT FFJul-15</t>
  </si>
  <si>
    <t>PASSFFT FF42186</t>
  </si>
  <si>
    <t>Youth VillagesMST FFJul-15</t>
  </si>
  <si>
    <t>Youth VillagesMST FF42186</t>
  </si>
  <si>
    <t>Youth VillagesMST-PSB FFJul-15</t>
  </si>
  <si>
    <t>Youth VillagesMST-PSB FF42186</t>
  </si>
  <si>
    <t>Marys CenterPCIT FFJul-15</t>
  </si>
  <si>
    <t>Marys CenterPCIT FF42186</t>
  </si>
  <si>
    <t>PIECEPCIT FFJul-15</t>
  </si>
  <si>
    <t>PIECEPCIT FF42186</t>
  </si>
  <si>
    <t>Community ConnectionsTF-CBT FFJul-15</t>
  </si>
  <si>
    <t>Community ConnectionsTF-CBT FF42186</t>
  </si>
  <si>
    <t>First Home CareTF-CBT FFJul-15</t>
  </si>
  <si>
    <t>First Home CareTF-CBT FF42186</t>
  </si>
  <si>
    <t>HillcrestTF-CBT FFJul-15</t>
  </si>
  <si>
    <t>HillcrestTF-CBT FF42186</t>
  </si>
  <si>
    <t>MD Family ResourcesTF-CBT FFJul-15</t>
  </si>
  <si>
    <t>MD Family ResourcesTF-CBT FF42186</t>
  </si>
  <si>
    <t>UniversalTF-CBT FFJul-15</t>
  </si>
  <si>
    <t>UniversalTF-CBT FF42186</t>
  </si>
  <si>
    <t>Community ConnectionsTIP FFJul-15</t>
  </si>
  <si>
    <t>Community ConnectionsTIP FF42186</t>
  </si>
  <si>
    <t>FPSTIP FFJul-15</t>
  </si>
  <si>
    <t>FPSTIP FF42186</t>
  </si>
  <si>
    <t>LESTIP FFJul-15</t>
  </si>
  <si>
    <t>LESTIP FF42186</t>
  </si>
  <si>
    <t>MBI HSTIP FFJul-15</t>
  </si>
  <si>
    <t>MBI HSTIP FF42186</t>
  </si>
  <si>
    <t>PASSTIP FFJul-15</t>
  </si>
  <si>
    <t>PASSTIP FF42186</t>
  </si>
  <si>
    <t>TFCCTIP FFJul-15</t>
  </si>
  <si>
    <t>TFCCTIP FF42186</t>
  </si>
  <si>
    <t>UniversalTIP FFJul-15</t>
  </si>
  <si>
    <t>UniversalTIP FF42186</t>
  </si>
  <si>
    <t>Marys Center All FFJul-15</t>
  </si>
  <si>
    <t>Marys Center All FF42186</t>
  </si>
  <si>
    <t>PIECEAll FFJul-15</t>
  </si>
  <si>
    <t>PIECEAll FF42186</t>
  </si>
  <si>
    <t>Community ConnectionsAll CombinedJul-15</t>
  </si>
  <si>
    <t>Community ConnectionsAll Combined42186</t>
  </si>
  <si>
    <t>Federal CityAll CombinedJul-15</t>
  </si>
  <si>
    <t>Federal CityAll Combined42186</t>
  </si>
  <si>
    <t>HillcrestAll CombinedJul-15</t>
  </si>
  <si>
    <t>HillcrestAll Combined42186</t>
  </si>
  <si>
    <t>LAYCAll CombinedJul-15</t>
  </si>
  <si>
    <t>LAYCAll Combined42186</t>
  </si>
  <si>
    <t>RiversideAll CombinedJul-15</t>
  </si>
  <si>
    <t>RiversideAll Combined42186</t>
  </si>
  <si>
    <t>Adoptions TogetherAll CombinedJul-15</t>
  </si>
  <si>
    <t>Adoptions TogetherAll Combined42186</t>
  </si>
  <si>
    <t>First Home CareAll CombinedJul-15</t>
  </si>
  <si>
    <t>First Home CareAll Combined42186</t>
  </si>
  <si>
    <t>PASSAll CombinedJul-15</t>
  </si>
  <si>
    <t>PASSAll Combined42186</t>
  </si>
  <si>
    <t>Youth VillagesAll CombinedJul-15</t>
  </si>
  <si>
    <t>Youth VillagesAll Combined42186</t>
  </si>
  <si>
    <t>MD Family ResourcesAll CombinedJul-15</t>
  </si>
  <si>
    <t>MD Family ResourcesAll Combined42186</t>
  </si>
  <si>
    <t>UniversalAll CombinedJul-15</t>
  </si>
  <si>
    <t>UniversalAll Combined42186</t>
  </si>
  <si>
    <t>FPSAll CombinedJul-15</t>
  </si>
  <si>
    <t>FPSAll Combined42186</t>
  </si>
  <si>
    <t>LESAll CombinedJul-15</t>
  </si>
  <si>
    <t>LESAll Combined42186</t>
  </si>
  <si>
    <t>MBI HSAll CombinedJul-15</t>
  </si>
  <si>
    <t>MBI HSAll Combined42186</t>
  </si>
  <si>
    <t>TFCCAll CombinedJul-15</t>
  </si>
  <si>
    <t>TFCCAll Combined42186</t>
  </si>
  <si>
    <t>All A-CRA ProvidersA-CRA FFJul-15</t>
  </si>
  <si>
    <t>All A-CRA ProvidersA-CRA FF42186</t>
  </si>
  <si>
    <t>All CPP-FV ProvidersCPP-FV FFJul-15</t>
  </si>
  <si>
    <t>All CPP-FV ProvidersCPP-FV FF42186</t>
  </si>
  <si>
    <t>All FFT ProvidersFFT FFJul-15</t>
  </si>
  <si>
    <t>All FFT ProvidersFFT FF42186</t>
  </si>
  <si>
    <t>All MST ProvidersMST FFJul-15</t>
  </si>
  <si>
    <t>All MST ProvidersMST FF42186</t>
  </si>
  <si>
    <t>All MST-PSB ProvidersMST-PSB FFJul-15</t>
  </si>
  <si>
    <t>All MST-PSB ProvidersMST-PSB FF42186</t>
  </si>
  <si>
    <t>All PCIT ProvidersPCIT FFJul-15</t>
  </si>
  <si>
    <t>All PCIT ProvidersPCIT FF42186</t>
  </si>
  <si>
    <t>All TF-CBT ProvidersTF-CBT FFJul-15</t>
  </si>
  <si>
    <t>All TF-CBT ProvidersTF-CBT FF42186</t>
  </si>
  <si>
    <t>All TIP ProvidersTIP FFJul-15</t>
  </si>
  <si>
    <t>All TIP ProvidersTIP FF42186</t>
  </si>
  <si>
    <t>All TST ProvidersTST FFJul-15</t>
  </si>
  <si>
    <t>All TST ProvidersTST FF42186</t>
  </si>
  <si>
    <t>AllAll CombinedJul-15</t>
  </si>
  <si>
    <t>AllAll Combined42186</t>
  </si>
  <si>
    <t>Adoptions TogetherCPP-FV FFJul-15</t>
  </si>
  <si>
    <t>Adoptions TogetherCPP-FV FF42186</t>
  </si>
  <si>
    <t>All A-CRA ProvidersA-CRA CombinedJul-15</t>
  </si>
  <si>
    <t>All A-CRA ProvidersA-CRA Combined42186</t>
  </si>
  <si>
    <t>All FFT ProvidersFFT CombinedJul-15</t>
  </si>
  <si>
    <t>All FFT ProvidersFFT Combined42186</t>
  </si>
  <si>
    <t>All MST ProvidersMST CombinedJul-15</t>
  </si>
  <si>
    <t>All MST ProvidersMST Combined42186</t>
  </si>
  <si>
    <t>All MST-PSB ProvidersMST-PSB CombinedJul-15</t>
  </si>
  <si>
    <t>All MST-PSB ProvidersMST-PSB Combined42186</t>
  </si>
  <si>
    <t>All TF-CBT ProvidersTF-CBT CombinedJul-15</t>
  </si>
  <si>
    <t>All TF-CBT ProvidersTF-CBT Combined42186</t>
  </si>
  <si>
    <t>All TIP ProvidersTIP CombinedJul-15</t>
  </si>
  <si>
    <t>All TIP ProvidersTIP Combined42186</t>
  </si>
  <si>
    <t>All TST ProvidersTST CombinedJul-15</t>
  </si>
  <si>
    <t>All TST ProvidersTST Combined42186</t>
  </si>
  <si>
    <t>Community ConnectionsAll FFJul-15</t>
  </si>
  <si>
    <t>Community ConnectionsAll FF42186</t>
  </si>
  <si>
    <t>Community ConnectionsTF-CBT CombinedJul-15</t>
  </si>
  <si>
    <t>Community ConnectionsTF-CBT Combined42186</t>
  </si>
  <si>
    <t>Community ConnectionsTIP CombinedJul-15</t>
  </si>
  <si>
    <t>Community ConnectionsTIP Combined42186</t>
  </si>
  <si>
    <t>Federal CityAll FFJul-15</t>
  </si>
  <si>
    <t>Federal CityAll FF42186</t>
  </si>
  <si>
    <t>First Home CareAll FFJul-15</t>
  </si>
  <si>
    <t>First Home CareAll FF42186</t>
  </si>
  <si>
    <t>First Home CareFFT CombinedJul-15</t>
  </si>
  <si>
    <t>First Home CareFFT Combined42186</t>
  </si>
  <si>
    <t>First Home CareTF-CBT CombinedJul-15</t>
  </si>
  <si>
    <t>First Home CareTF-CBT Combined42186</t>
  </si>
  <si>
    <t>FPSAll FFJul-15</t>
  </si>
  <si>
    <t>FPSAll FF42186</t>
  </si>
  <si>
    <t>FPSTIP CombinedJul-15</t>
  </si>
  <si>
    <t>FPSTIP Combined42186</t>
  </si>
  <si>
    <t>LESAll FFJul-15</t>
  </si>
  <si>
    <t>LESAll FF42186</t>
  </si>
  <si>
    <t>LESTIP CombinedJul-15</t>
  </si>
  <si>
    <t>LESTIP Combined42186</t>
  </si>
  <si>
    <t>MBI HSAll FFJul-15</t>
  </si>
  <si>
    <t>MBI HSAll FF42186</t>
  </si>
  <si>
    <t>MBI HSTIP CombinedJul-15</t>
  </si>
  <si>
    <t>MBI HSTIP Combined42186</t>
  </si>
  <si>
    <t>MD Family ResourcesAll FFJul-15</t>
  </si>
  <si>
    <t>MD Family ResourcesAll FF42186</t>
  </si>
  <si>
    <t>MD Family ResourcesTF-CBT CombinedJul-15</t>
  </si>
  <si>
    <t>MD Family ResourcesTF-CBT Combined42186</t>
  </si>
  <si>
    <t>PASSAll FFJul-15</t>
  </si>
  <si>
    <t>PASSAll FF42186</t>
  </si>
  <si>
    <t>PASSFFT CombinedJul-15</t>
  </si>
  <si>
    <t>PASSFFT Combined42186</t>
  </si>
  <si>
    <t>PASSTIP CombinedJul-15</t>
  </si>
  <si>
    <t>PASSTIP Combined42186</t>
  </si>
  <si>
    <t>RiversideA-CRA CombinedJul-15</t>
  </si>
  <si>
    <t>RiversideA-CRA Combined42186</t>
  </si>
  <si>
    <t>RiversideAll FFJul-15</t>
  </si>
  <si>
    <t>RiversideAll FF42186</t>
  </si>
  <si>
    <t>TFCCAll FFJul-15</t>
  </si>
  <si>
    <t>TFCCAll FF42186</t>
  </si>
  <si>
    <t>TFCCTIP CombinedJul-15</t>
  </si>
  <si>
    <t>TFCCTIP Combined42186</t>
  </si>
  <si>
    <t>Youth VillagesAll FFJul-15</t>
  </si>
  <si>
    <t>Youth VillagesAll FF42186</t>
  </si>
  <si>
    <t>Youth VillagesMST CombinedJul-15</t>
  </si>
  <si>
    <t>Youth VillagesMST Combined42186</t>
  </si>
  <si>
    <t>Youth VillagesMST-PSB CombinedJul-15</t>
  </si>
  <si>
    <t>Youth VillagesMST-PSB Combined42186</t>
  </si>
  <si>
    <t>HillcrestA-CRA CombinedJul-15</t>
  </si>
  <si>
    <t>HillcrestA-CRA Combined42186</t>
  </si>
  <si>
    <t>HillcrestAll FFJul-15</t>
  </si>
  <si>
    <t>HillcrestAll FF42186</t>
  </si>
  <si>
    <t>HillcrestFFT CombinedJul-15</t>
  </si>
  <si>
    <t>HillcrestFFT Combined42186</t>
  </si>
  <si>
    <t>HillcrestTF-CBT CombinedJul-15</t>
  </si>
  <si>
    <t>HillcrestTF-CBT Combined42186</t>
  </si>
  <si>
    <t>LAYCA-CRA CombinedJul-15</t>
  </si>
  <si>
    <t>LAYCA-CRA Combined42186</t>
  </si>
  <si>
    <t>LAYCAll FFJul-15</t>
  </si>
  <si>
    <t>LAYCAll FF42186</t>
  </si>
  <si>
    <t>UniversalAll FFJul-15</t>
  </si>
  <si>
    <t>UniversalAll FF42186</t>
  </si>
  <si>
    <t>UniversalTF-CBT CombinedJul-15</t>
  </si>
  <si>
    <t>UniversalTF-CBT Combined42186</t>
  </si>
  <si>
    <t>UniversalTIP CombinedJul-15</t>
  </si>
  <si>
    <t>UniversalTIP Combined42186</t>
  </si>
  <si>
    <t>HillcrestA-CRA FFAug-15</t>
  </si>
  <si>
    <t>HillcrestA-CRA FF42217</t>
  </si>
  <si>
    <t>LAYCA-CRA FFAug-15</t>
  </si>
  <si>
    <t>LAYCA-CRA FF42217</t>
  </si>
  <si>
    <t>RiversideA-CRA FFAug-15</t>
  </si>
  <si>
    <t>RiversideA-CRA FF42217</t>
  </si>
  <si>
    <t>PIECECPP-FV FFAug-15</t>
  </si>
  <si>
    <t>PIECECPP-FV FF42217</t>
  </si>
  <si>
    <t>Adoptions TogetherCPP-FV CombinedAug-15</t>
  </si>
  <si>
    <t>Adoptions TogetherCPP-FV Combined42217</t>
  </si>
  <si>
    <t>First Home CareFFT FFAug-15</t>
  </si>
  <si>
    <t>First Home CareFFT FF42217</t>
  </si>
  <si>
    <t>HillcrestFFT FFAug-15</t>
  </si>
  <si>
    <t>HillcrestFFT FF42217</t>
  </si>
  <si>
    <t>PASSFFT FFAug-15</t>
  </si>
  <si>
    <t>PASSFFT FF42217</t>
  </si>
  <si>
    <t>Youth VillagesMST FFAug-15</t>
  </si>
  <si>
    <t>Youth VillagesMST FF42217</t>
  </si>
  <si>
    <t>Youth VillagesMST-PSB FFAug-15</t>
  </si>
  <si>
    <t>Youth VillagesMST-PSB FF42217</t>
  </si>
  <si>
    <t>Marys CenterPCIT FFAug-15</t>
  </si>
  <si>
    <t>Marys CenterPCIT FF42217</t>
  </si>
  <si>
    <t>PIECEPCIT FFAug-15</t>
  </si>
  <si>
    <t>PIECEPCIT FF42217</t>
  </si>
  <si>
    <t>Community ConnectionsTF-CBT FFAug-15</t>
  </si>
  <si>
    <t>Community ConnectionsTF-CBT FF42217</t>
  </si>
  <si>
    <t>First Home CareTF-CBT FFAug-15</t>
  </si>
  <si>
    <t>First Home CareTF-CBT FF42217</t>
  </si>
  <si>
    <t>HillcrestTF-CBT FFAug-15</t>
  </si>
  <si>
    <t>HillcrestTF-CBT FF42217</t>
  </si>
  <si>
    <t>MD Family ResourcesTF-CBT FFAug-15</t>
  </si>
  <si>
    <t>MD Family ResourcesTF-CBT FF42217</t>
  </si>
  <si>
    <t>UniversalTF-CBT FFAug-15</t>
  </si>
  <si>
    <t>UniversalTF-CBT FF42217</t>
  </si>
  <si>
    <t>Community ConnectionsTIP FFAug-15</t>
  </si>
  <si>
    <t>Community ConnectionsTIP FF42217</t>
  </si>
  <si>
    <t>FPSTIP FFAug-15</t>
  </si>
  <si>
    <t>FPSTIP FF42217</t>
  </si>
  <si>
    <t>FWCTIP FFAug-15</t>
  </si>
  <si>
    <t>FWCTIP FF42217</t>
  </si>
  <si>
    <t>FWCTIP</t>
  </si>
  <si>
    <t>LESTIP FFAug-15</t>
  </si>
  <si>
    <t>LESTIP FF42217</t>
  </si>
  <si>
    <t>MBI HSTIP FFAug-15</t>
  </si>
  <si>
    <t>MBI HSTIP FF42217</t>
  </si>
  <si>
    <t>PASSTIP FFAug-15</t>
  </si>
  <si>
    <t>PASSTIP FF42217</t>
  </si>
  <si>
    <t>TFCCTIP FFAug-15</t>
  </si>
  <si>
    <t>TFCCTIP FF42217</t>
  </si>
  <si>
    <t>UniversalTIP FFAug-15</t>
  </si>
  <si>
    <t>UniversalTIP FF42217</t>
  </si>
  <si>
    <t>Wayne PlaceTIP FFAug-15</t>
  </si>
  <si>
    <t>Wayne PlaceTIP FF42217</t>
  </si>
  <si>
    <t>Wayne PlaceTIP</t>
  </si>
  <si>
    <t>Marys Center All FFAug-15</t>
  </si>
  <si>
    <t>Marys Center All FF42217</t>
  </si>
  <si>
    <t>PIECEAll FFAug-15</t>
  </si>
  <si>
    <t>PIECEAll FF42217</t>
  </si>
  <si>
    <t>Community ConnectionsAll CombinedAug-15</t>
  </si>
  <si>
    <t>Community ConnectionsAll Combined42217</t>
  </si>
  <si>
    <t>Federal CityAll CombinedAug-15</t>
  </si>
  <si>
    <t>Federal CityAll Combined42217</t>
  </si>
  <si>
    <t>FWCAll CombinedAug-15</t>
  </si>
  <si>
    <t>FWCAll Combined42217</t>
  </si>
  <si>
    <t>FWCAll</t>
  </si>
  <si>
    <t>HillcrestAll CombinedAug-15</t>
  </si>
  <si>
    <t>HillcrestAll Combined42217</t>
  </si>
  <si>
    <t>LAYCAll CombinedAug-15</t>
  </si>
  <si>
    <t>LAYCAll Combined42217</t>
  </si>
  <si>
    <t>RiversideAll CombinedAug-15</t>
  </si>
  <si>
    <t>RiversideAll Combined42217</t>
  </si>
  <si>
    <t>Adoptions TogetherAll CombinedAug-15</t>
  </si>
  <si>
    <t>Adoptions TogetherAll Combined42217</t>
  </si>
  <si>
    <t>First Home CareAll CombinedAug-15</t>
  </si>
  <si>
    <t>First Home CareAll Combined42217</t>
  </si>
  <si>
    <t>PASSAll CombinedAug-15</t>
  </si>
  <si>
    <t>PASSAll Combined42217</t>
  </si>
  <si>
    <t>Youth VillagesAll CombinedAug-15</t>
  </si>
  <si>
    <t>Youth VillagesAll Combined42217</t>
  </si>
  <si>
    <t>MD Family ResourcesAll CombinedAug-15</t>
  </si>
  <si>
    <t>MD Family ResourcesAll Combined42217</t>
  </si>
  <si>
    <t>UniversalAll CombinedAug-15</t>
  </si>
  <si>
    <t>UniversalAll Combined42217</t>
  </si>
  <si>
    <t>FPSAll CombinedAug-15</t>
  </si>
  <si>
    <t>FPSAll Combined42217</t>
  </si>
  <si>
    <t>LESAll CombinedAug-15</t>
  </si>
  <si>
    <t>LESAll Combined42217</t>
  </si>
  <si>
    <t>MBI HSAll CombinedAug-15</t>
  </si>
  <si>
    <t>MBI HSAll Combined42217</t>
  </si>
  <si>
    <t>TFCCAll CombinedAug-15</t>
  </si>
  <si>
    <t>TFCCAll Combined42217</t>
  </si>
  <si>
    <t>Wayne PlaceAll CombinedAug-15</t>
  </si>
  <si>
    <t>Wayne PlaceAll Combined42217</t>
  </si>
  <si>
    <t>Wayne PlaceAll</t>
  </si>
  <si>
    <t>All A-CRA ProvidersA-CRA FFAug-15</t>
  </si>
  <si>
    <t>All A-CRA ProvidersA-CRA FF42217</t>
  </si>
  <si>
    <t>All CPP-FV ProvidersCPP-FV FFAug-15</t>
  </si>
  <si>
    <t>All CPP-FV ProvidersCPP-FV FF42217</t>
  </si>
  <si>
    <t>All FFT ProvidersFFT FFAug-15</t>
  </si>
  <si>
    <t>All FFT ProvidersFFT FF42217</t>
  </si>
  <si>
    <t>All MST ProvidersMST FFAug-15</t>
  </si>
  <si>
    <t>All MST ProvidersMST FF42217</t>
  </si>
  <si>
    <t>All MST-PSB ProvidersMST-PSB FFAug-15</t>
  </si>
  <si>
    <t>All MST-PSB ProvidersMST-PSB FF42217</t>
  </si>
  <si>
    <t>All PCIT ProvidersPCIT FFAug-15</t>
  </si>
  <si>
    <t>All PCIT ProvidersPCIT FF42217</t>
  </si>
  <si>
    <t>All TF-CBT ProvidersTF-CBT FFAug-15</t>
  </si>
  <si>
    <t>All TF-CBT ProvidersTF-CBT FF42217</t>
  </si>
  <si>
    <t>All TIP ProvidersTIP FFAug-15</t>
  </si>
  <si>
    <t>All TIP ProvidersTIP FF42217</t>
  </si>
  <si>
    <t>All TST ProvidersTST FFAug-15</t>
  </si>
  <si>
    <t>All TST ProvidersTST FF42217</t>
  </si>
  <si>
    <t>AllAll CombinedAug-15</t>
  </si>
  <si>
    <t>AllAll Combined42217</t>
  </si>
  <si>
    <t>Adoptions TogetherCPP-FV FFAug-15</t>
  </si>
  <si>
    <t>Adoptions TogetherCPP-FV FF42217</t>
  </si>
  <si>
    <t>All A-CRA ProvidersA-CRA CombinedAug-15</t>
  </si>
  <si>
    <t>All A-CRA ProvidersA-CRA Combined42217</t>
  </si>
  <si>
    <t>All FFT ProvidersFFT CombinedAug-15</t>
  </si>
  <si>
    <t>All FFT ProvidersFFT Combined42217</t>
  </si>
  <si>
    <t>All MST ProvidersMST CombinedAug-15</t>
  </si>
  <si>
    <t>All MST ProvidersMST Combined42217</t>
  </si>
  <si>
    <t>All MST-PSB ProvidersMST-PSB CombinedAug-15</t>
  </si>
  <si>
    <t>All MST-PSB ProvidersMST-PSB Combined42217</t>
  </si>
  <si>
    <t>All TF-CBT ProvidersTF-CBT CombinedAug-15</t>
  </si>
  <si>
    <t>All TF-CBT ProvidersTF-CBT Combined42217</t>
  </si>
  <si>
    <t>All TIP ProvidersTIP CombinedAug-15</t>
  </si>
  <si>
    <t>All TIP ProvidersTIP Combined42217</t>
  </si>
  <si>
    <t>All TST ProvidersTST CombinedAug-15</t>
  </si>
  <si>
    <t>All TST ProvidersTST Combined42217</t>
  </si>
  <si>
    <t>Community ConnectionsAll FFAug-15</t>
  </si>
  <si>
    <t>Community ConnectionsAll FF42217</t>
  </si>
  <si>
    <t>Community ConnectionsTF-CBT CombinedAug-15</t>
  </si>
  <si>
    <t>Community ConnectionsTF-CBT Combined42217</t>
  </si>
  <si>
    <t>Community ConnectionsTIP CombinedAug-15</t>
  </si>
  <si>
    <t>Community ConnectionsTIP Combined42217</t>
  </si>
  <si>
    <t>Federal CityAll FFAug-15</t>
  </si>
  <si>
    <t>Federal CityAll FF42217</t>
  </si>
  <si>
    <t>First Home CareAll FFAug-15</t>
  </si>
  <si>
    <t>First Home CareAll FF42217</t>
  </si>
  <si>
    <t>First Home CareFFT CombinedAug-15</t>
  </si>
  <si>
    <t>First Home CareFFT Combined42217</t>
  </si>
  <si>
    <t>First Home CareTF-CBT CombinedAug-15</t>
  </si>
  <si>
    <t>First Home CareTF-CBT Combined42217</t>
  </si>
  <si>
    <t>FPSAll FFAug-15</t>
  </si>
  <si>
    <t>FPSAll FF42217</t>
  </si>
  <si>
    <t>FPSTIP CombinedAug-15</t>
  </si>
  <si>
    <t>FPSTIP Combined42217</t>
  </si>
  <si>
    <t>FWCAll FFAug-15</t>
  </si>
  <si>
    <t>FWCAll FF42217</t>
  </si>
  <si>
    <t>FWCTIP CombinedAug-15</t>
  </si>
  <si>
    <t>FWCTIP Combined42217</t>
  </si>
  <si>
    <t>LESAll FFAug-15</t>
  </si>
  <si>
    <t>LESAll FF42217</t>
  </si>
  <si>
    <t>LESTIP CombinedAug-15</t>
  </si>
  <si>
    <t>LESTIP Combined42217</t>
  </si>
  <si>
    <t>MBI HSAll FFAug-15</t>
  </si>
  <si>
    <t>MBI HSAll FF42217</t>
  </si>
  <si>
    <t>MBI HSTIP CombinedAug-15</t>
  </si>
  <si>
    <t>MBI HSTIP Combined42217</t>
  </si>
  <si>
    <t>MD Family ResourcesAll FFAug-15</t>
  </si>
  <si>
    <t>MD Family ResourcesAll FF42217</t>
  </si>
  <si>
    <t>MD Family ResourcesTF-CBT CombinedAug-15</t>
  </si>
  <si>
    <t>MD Family ResourcesTF-CBT Combined42217</t>
  </si>
  <si>
    <t>PASSAll FFAug-15</t>
  </si>
  <si>
    <t>PASSAll FF42217</t>
  </si>
  <si>
    <t>PASSFFT CombinedAug-15</t>
  </si>
  <si>
    <t>PASSFFT Combined42217</t>
  </si>
  <si>
    <t>PASSTIP CombinedAug-15</t>
  </si>
  <si>
    <t>PASSTIP Combined42217</t>
  </si>
  <si>
    <t>RiversideA-CRA CombinedAug-15</t>
  </si>
  <si>
    <t>RiversideA-CRA Combined42217</t>
  </si>
  <si>
    <t>RiversideAll FFAug-15</t>
  </si>
  <si>
    <t>RiversideAll FF42217</t>
  </si>
  <si>
    <t>TFCCAll FFAug-15</t>
  </si>
  <si>
    <t>TFCCAll FF42217</t>
  </si>
  <si>
    <t>TFCCTIP CombinedAug-15</t>
  </si>
  <si>
    <t>TFCCTIP Combined42217</t>
  </si>
  <si>
    <t>Wayne PlaceAll FFAug-15</t>
  </si>
  <si>
    <t>Wayne PlaceAll FF42217</t>
  </si>
  <si>
    <t>Wayne PlaceTIP CombinedAug-15</t>
  </si>
  <si>
    <t>Wayne PlaceTIP Combined42217</t>
  </si>
  <si>
    <t>Youth VillagesAll FFAug-15</t>
  </si>
  <si>
    <t>Youth VillagesAll FF42217</t>
  </si>
  <si>
    <t>Youth VillagesMST CombinedAug-15</t>
  </si>
  <si>
    <t>Youth VillagesMST Combined42217</t>
  </si>
  <si>
    <t>Youth VillagesMST-PSB CombinedAug-15</t>
  </si>
  <si>
    <t>Youth VillagesMST-PSB Combined42217</t>
  </si>
  <si>
    <t>HillcrestA-CRA CombinedAug-15</t>
  </si>
  <si>
    <t>HillcrestA-CRA Combined42217</t>
  </si>
  <si>
    <t>HillcrestAll FFAug-15</t>
  </si>
  <si>
    <t>HillcrestAll FF42217</t>
  </si>
  <si>
    <t>HillcrestFFT CombinedAug-15</t>
  </si>
  <si>
    <t>HillcrestFFT Combined42217</t>
  </si>
  <si>
    <t>HillcrestTF-CBT CombinedAug-15</t>
  </si>
  <si>
    <t>HillcrestTF-CBT Combined42217</t>
  </si>
  <si>
    <t>LAYCA-CRA CombinedAug-15</t>
  </si>
  <si>
    <t>LAYCA-CRA Combined42217</t>
  </si>
  <si>
    <t>LAYCAll FFAug-15</t>
  </si>
  <si>
    <t>LAYCAll FF42217</t>
  </si>
  <si>
    <t>UniversalAll FFAug-15</t>
  </si>
  <si>
    <t>UniversalAll FF42217</t>
  </si>
  <si>
    <t>UniversalTF-CBT CombinedAug-15</t>
  </si>
  <si>
    <t>UniversalTF-CBT Combined42217</t>
  </si>
  <si>
    <t>UniversalTIP CombinedAug-15</t>
  </si>
  <si>
    <t>UniversalTIP Combined42217</t>
  </si>
  <si>
    <t>HillcrestA-CRA FFSep-15</t>
  </si>
  <si>
    <t>HillcrestA-CRA FF42248</t>
  </si>
  <si>
    <t>LAYCA-CRA FFSep-15</t>
  </si>
  <si>
    <t>LAYCA-CRA FF42248</t>
  </si>
  <si>
    <t>RiversideA-CRA FFSep-15</t>
  </si>
  <si>
    <t>RiversideA-CRA FF42248</t>
  </si>
  <si>
    <t>PIECECPP-FV FFSep-15</t>
  </si>
  <si>
    <t>PIECECPP-FV FF42248</t>
  </si>
  <si>
    <t>Adoptions TogetherCPP-FV CombinedSep-15</t>
  </si>
  <si>
    <t>Adoptions TogetherCPP-FV Combined42248</t>
  </si>
  <si>
    <t>First Home CareFFT FFSep-15</t>
  </si>
  <si>
    <t>First Home CareFFT FF42248</t>
  </si>
  <si>
    <t>HillcrestFFT FFSep-15</t>
  </si>
  <si>
    <t>HillcrestFFT FF42248</t>
  </si>
  <si>
    <t>PASSFFT FFSep-15</t>
  </si>
  <si>
    <t>PASSFFT FF42248</t>
  </si>
  <si>
    <t>Youth VillagesMST FFSep-15</t>
  </si>
  <si>
    <t>Youth VillagesMST FF42248</t>
  </si>
  <si>
    <t>Youth VillagesMST-PSB FFSep-15</t>
  </si>
  <si>
    <t>Youth VillagesMST-PSB FF42248</t>
  </si>
  <si>
    <t>Marys CenterPCIT FFSep-15</t>
  </si>
  <si>
    <t>Marys CenterPCIT FF42248</t>
  </si>
  <si>
    <t>PIECEPCIT FFSep-15</t>
  </si>
  <si>
    <t>PIECEPCIT FF42248</t>
  </si>
  <si>
    <t>Community ConnectionsTF-CBT FFSep-15</t>
  </si>
  <si>
    <t>Community ConnectionsTF-CBT FF42248</t>
  </si>
  <si>
    <t>First Home CareTF-CBT FFSep-15</t>
  </si>
  <si>
    <t>First Home CareTF-CBT FF42248</t>
  </si>
  <si>
    <t>HillcrestTF-CBT FFSep-15</t>
  </si>
  <si>
    <t>HillcrestTF-CBT FF42248</t>
  </si>
  <si>
    <t>MD Family ResourcesTF-CBT FFSep-15</t>
  </si>
  <si>
    <t>MD Family ResourcesTF-CBT FF42248</t>
  </si>
  <si>
    <t>UniversalTF-CBT FFSep-15</t>
  </si>
  <si>
    <t>UniversalTF-CBT FF42248</t>
  </si>
  <si>
    <t>Community ConnectionsTIP FFSep-15</t>
  </si>
  <si>
    <t>Community ConnectionsTIP FF42248</t>
  </si>
  <si>
    <t>FPSTIP FFSep-15</t>
  </si>
  <si>
    <t>FPSTIP FF42248</t>
  </si>
  <si>
    <t>FWCTIP FFSep-15</t>
  </si>
  <si>
    <t>FWCTIP FF42248</t>
  </si>
  <si>
    <t>LESTIP FFSep-15</t>
  </si>
  <si>
    <t>LESTIP FF42248</t>
  </si>
  <si>
    <t>MBI HSTIP FFSep-15</t>
  </si>
  <si>
    <t>MBI HSTIP FF42248</t>
  </si>
  <si>
    <t>PASSTIP FFSep-15</t>
  </si>
  <si>
    <t>PASSTIP FF42248</t>
  </si>
  <si>
    <t>TFCCTIP FFSep-15</t>
  </si>
  <si>
    <t>TFCCTIP FF42248</t>
  </si>
  <si>
    <t>UniversalTIP FFSep-15</t>
  </si>
  <si>
    <t>UniversalTIP FF42248</t>
  </si>
  <si>
    <t>Wayne PlaceTIP FFSep-15</t>
  </si>
  <si>
    <t>Wayne PlaceTIP FF42248</t>
  </si>
  <si>
    <t>Marys Center All FFSep-15</t>
  </si>
  <si>
    <t>Marys Center All FF42248</t>
  </si>
  <si>
    <t>PIECEAll FFSep-15</t>
  </si>
  <si>
    <t>PIECEAll FF42248</t>
  </si>
  <si>
    <t>Community ConnectionsAll CombinedSep-15</t>
  </si>
  <si>
    <t>Community ConnectionsAll Combined42248</t>
  </si>
  <si>
    <t>Federal CityAll CombinedSep-15</t>
  </si>
  <si>
    <t>Federal CityAll Combined42248</t>
  </si>
  <si>
    <t>FWCAll CombinedSep-15</t>
  </si>
  <si>
    <t>FWCAll Combined42248</t>
  </si>
  <si>
    <t>HillcrestAll CombinedSep-15</t>
  </si>
  <si>
    <t>HillcrestAll Combined42248</t>
  </si>
  <si>
    <t>LAYCAll CombinedSep-15</t>
  </si>
  <si>
    <t>LAYCAll Combined42248</t>
  </si>
  <si>
    <t>RiversideAll CombinedSep-15</t>
  </si>
  <si>
    <t>RiversideAll Combined42248</t>
  </si>
  <si>
    <t>Adoptions TogetherAll CombinedSep-15</t>
  </si>
  <si>
    <t>Adoptions TogetherAll Combined42248</t>
  </si>
  <si>
    <t>First Home CareAll CombinedSep-15</t>
  </si>
  <si>
    <t>First Home CareAll Combined42248</t>
  </si>
  <si>
    <t>PASSAll CombinedSep-15</t>
  </si>
  <si>
    <t>PASSAll Combined42248</t>
  </si>
  <si>
    <t>Youth VillagesAll CombinedSep-15</t>
  </si>
  <si>
    <t>Youth VillagesAll Combined42248</t>
  </si>
  <si>
    <t>MD Family ResourcesAll CombinedSep-15</t>
  </si>
  <si>
    <t>MD Family ResourcesAll Combined42248</t>
  </si>
  <si>
    <t>UniversalAll CombinedSep-15</t>
  </si>
  <si>
    <t>UniversalAll Combined42248</t>
  </si>
  <si>
    <t>FPSAll CombinedSep-15</t>
  </si>
  <si>
    <t>FPSAll Combined42248</t>
  </si>
  <si>
    <t>LESAll CombinedSep-15</t>
  </si>
  <si>
    <t>LESAll Combined42248</t>
  </si>
  <si>
    <t>MBI HSAll CombinedSep-15</t>
  </si>
  <si>
    <t>MBI HSAll Combined42248</t>
  </si>
  <si>
    <t>TFCCAll CombinedSep-15</t>
  </si>
  <si>
    <t>TFCCAll Combined42248</t>
  </si>
  <si>
    <t>Wayne PlaceAll CombinedSep-15</t>
  </si>
  <si>
    <t>Wayne PlaceAll Combined42248</t>
  </si>
  <si>
    <t>All A-CRA ProvidersA-CRA FFSep-15</t>
  </si>
  <si>
    <t>All A-CRA ProvidersA-CRA FF42248</t>
  </si>
  <si>
    <t>All CPP-FV ProvidersCPP-FV FFSep-15</t>
  </si>
  <si>
    <t>All CPP-FV ProvidersCPP-FV FF42248</t>
  </si>
  <si>
    <t>All FFT ProvidersFFT FFSep-15</t>
  </si>
  <si>
    <t>All FFT ProvidersFFT FF42248</t>
  </si>
  <si>
    <t>All MST ProvidersMST FFSep-15</t>
  </si>
  <si>
    <t>All MST ProvidersMST FF42248</t>
  </si>
  <si>
    <t>All MST-PSB ProvidersMST-PSB FFSep-15</t>
  </si>
  <si>
    <t>All MST-PSB ProvidersMST-PSB FF42248</t>
  </si>
  <si>
    <t>All PCIT ProvidersPCIT FFSep-15</t>
  </si>
  <si>
    <t>All PCIT ProvidersPCIT FF42248</t>
  </si>
  <si>
    <t>All TF-CBT ProvidersTF-CBT FFSep-15</t>
  </si>
  <si>
    <t>All TF-CBT ProvidersTF-CBT FF42248</t>
  </si>
  <si>
    <t>All TIP ProvidersTIP FFSep-15</t>
  </si>
  <si>
    <t>All TIP ProvidersTIP FF42248</t>
  </si>
  <si>
    <t>All TST ProvidersTST FFSep-15</t>
  </si>
  <si>
    <t>All TST ProvidersTST FF42248</t>
  </si>
  <si>
    <t>AllAll CombinedSep-15</t>
  </si>
  <si>
    <t>AllAll Combined42248</t>
  </si>
  <si>
    <t>Adoptions TogetherCPP-FV FFSep-15</t>
  </si>
  <si>
    <t>Adoptions TogetherCPP-FV FF42248</t>
  </si>
  <si>
    <t>All A-CRA ProvidersA-CRA CombinedSep-15</t>
  </si>
  <si>
    <t>All A-CRA ProvidersA-CRA Combined42248</t>
  </si>
  <si>
    <t>All FFT ProvidersFFT CombinedSep-15</t>
  </si>
  <si>
    <t>All FFT ProvidersFFT Combined42248</t>
  </si>
  <si>
    <t>All MST ProvidersMST CombinedSep-15</t>
  </si>
  <si>
    <t>All MST ProvidersMST Combined42248</t>
  </si>
  <si>
    <t>All MST-PSB ProvidersMST-PSB CombinedSep-15</t>
  </si>
  <si>
    <t>All MST-PSB ProvidersMST-PSB Combined42248</t>
  </si>
  <si>
    <t>All TF-CBT ProvidersTF-CBT CombinedSep-15</t>
  </si>
  <si>
    <t>All TF-CBT ProvidersTF-CBT Combined42248</t>
  </si>
  <si>
    <t>All TIP ProvidersTIP CombinedSep-15</t>
  </si>
  <si>
    <t>All TIP ProvidersTIP Combined42248</t>
  </si>
  <si>
    <t>All TST ProvidersTST CombinedSep-15</t>
  </si>
  <si>
    <t>All TST ProvidersTST Combined42248</t>
  </si>
  <si>
    <t>Community ConnectionsAll FFSep-15</t>
  </si>
  <si>
    <t>Community ConnectionsAll FF42248</t>
  </si>
  <si>
    <t>Community ConnectionsTF-CBT CombinedSep-15</t>
  </si>
  <si>
    <t>Community ConnectionsTF-CBT Combined42248</t>
  </si>
  <si>
    <t>Community ConnectionsTIP CombinedSep-15</t>
  </si>
  <si>
    <t>Community ConnectionsTIP Combined42248</t>
  </si>
  <si>
    <t>Federal CityAll FFSep-15</t>
  </si>
  <si>
    <t>Federal CityAll FF42248</t>
  </si>
  <si>
    <t>First Home CareAll FFSep-15</t>
  </si>
  <si>
    <t>First Home CareAll FF42248</t>
  </si>
  <si>
    <t>First Home CareFFT CombinedSep-15</t>
  </si>
  <si>
    <t>First Home CareFFT Combined42248</t>
  </si>
  <si>
    <t>First Home CareTF-CBT CombinedSep-15</t>
  </si>
  <si>
    <t>First Home CareTF-CBT Combined42248</t>
  </si>
  <si>
    <t>FPSAll FFSep-15</t>
  </si>
  <si>
    <t>FPSAll FF42248</t>
  </si>
  <si>
    <t>FPSTIP CombinedSep-15</t>
  </si>
  <si>
    <t>FPSTIP Combined42248</t>
  </si>
  <si>
    <t>FWCAll FFSep-15</t>
  </si>
  <si>
    <t>FWCAll FF42248</t>
  </si>
  <si>
    <t>FWCTIP CombinedSep-15</t>
  </si>
  <si>
    <t>FWCTIP Combined42248</t>
  </si>
  <si>
    <t>LESAll FFSep-15</t>
  </si>
  <si>
    <t>LESAll FF42248</t>
  </si>
  <si>
    <t>LESTIP CombinedSep-15</t>
  </si>
  <si>
    <t>LESTIP Combined42248</t>
  </si>
  <si>
    <t>MBI HSAll FFSep-15</t>
  </si>
  <si>
    <t>MBI HSAll FF42248</t>
  </si>
  <si>
    <t>MBI HSTIP CombinedSep-15</t>
  </si>
  <si>
    <t>MBI HSTIP Combined42248</t>
  </si>
  <si>
    <t>MD Family ResourcesAll FFSep-15</t>
  </si>
  <si>
    <t>MD Family ResourcesAll FF42248</t>
  </si>
  <si>
    <t>MD Family ResourcesTF-CBT CombinedSep-15</t>
  </si>
  <si>
    <t>MD Family ResourcesTF-CBT Combined42248</t>
  </si>
  <si>
    <t>PASSAll FFSep-15</t>
  </si>
  <si>
    <t>PASSAll FF42248</t>
  </si>
  <si>
    <t>PASSFFT CombinedSep-15</t>
  </si>
  <si>
    <t>PASSFFT Combined42248</t>
  </si>
  <si>
    <t>PASSTIP CombinedSep-15</t>
  </si>
  <si>
    <t>PASSTIP Combined42248</t>
  </si>
  <si>
    <t>RiversideA-CRA CombinedSep-15</t>
  </si>
  <si>
    <t>RiversideA-CRA Combined42248</t>
  </si>
  <si>
    <t>RiversideAll FFSep-15</t>
  </si>
  <si>
    <t>RiversideAll FF42248</t>
  </si>
  <si>
    <t>TFCCAll FFSep-15</t>
  </si>
  <si>
    <t>TFCCAll FF42248</t>
  </si>
  <si>
    <t>TFCCTIP CombinedSep-15</t>
  </si>
  <si>
    <t>TFCCTIP Combined42248</t>
  </si>
  <si>
    <t>Wayne PlaceAll FFSep-15</t>
  </si>
  <si>
    <t>Wayne PlaceAll FF42248</t>
  </si>
  <si>
    <t>Wayne PlaceTIP CombinedSep-15</t>
  </si>
  <si>
    <t>Wayne PlaceTIP Combined42248</t>
  </si>
  <si>
    <t>Youth VillagesAll FFSep-15</t>
  </si>
  <si>
    <t>Youth VillagesAll FF42248</t>
  </si>
  <si>
    <t>Youth VillagesMST CombinedSep-15</t>
  </si>
  <si>
    <t>Youth VillagesMST Combined42248</t>
  </si>
  <si>
    <t>Youth VillagesMST-PSB CombinedSep-15</t>
  </si>
  <si>
    <t>Youth VillagesMST-PSB Combined42248</t>
  </si>
  <si>
    <t>HillcrestA-CRA CombinedSep-15</t>
  </si>
  <si>
    <t>HillcrestA-CRA Combined42248</t>
  </si>
  <si>
    <t>HillcrestAll FFSep-15</t>
  </si>
  <si>
    <t>HillcrestAll FF42248</t>
  </si>
  <si>
    <t>HillcrestFFT CombinedSep-15</t>
  </si>
  <si>
    <t>HillcrestFFT Combined42248</t>
  </si>
  <si>
    <t>HillcrestTF-CBT CombinedSep-15</t>
  </si>
  <si>
    <t>HillcrestTF-CBT Combined42248</t>
  </si>
  <si>
    <t>LAYCA-CRA CombinedSep-15</t>
  </si>
  <si>
    <t>LAYCA-CRA Combined42248</t>
  </si>
  <si>
    <t>LAYCAll FFSep-15</t>
  </si>
  <si>
    <t>LAYCAll FF42248</t>
  </si>
  <si>
    <t>UniversalAll FFSep-15</t>
  </si>
  <si>
    <t>UniversalAll FF42248</t>
  </si>
  <si>
    <t>UniversalTF-CBT CombinedSep-15</t>
  </si>
  <si>
    <t>UniversalTF-CBT Combined42248</t>
  </si>
  <si>
    <t>UniversalTIP CombinedSep-15</t>
  </si>
  <si>
    <t>UniversalTIP Combined42248</t>
  </si>
  <si>
    <t>HillcrestA-CRA FFOct-15</t>
  </si>
  <si>
    <t>HillcrestA-CRA FF42278</t>
  </si>
  <si>
    <t>LAYCA-CRA FFOct-15</t>
  </si>
  <si>
    <t>LAYCA-CRA FF42278</t>
  </si>
  <si>
    <t>RiversideA-CRA FFOct-15</t>
  </si>
  <si>
    <t>RiversideA-CRA FF42278</t>
  </si>
  <si>
    <t>PIECECPP-FV FFOct-15</t>
  </si>
  <si>
    <t>PIECECPP-FV FF42278</t>
  </si>
  <si>
    <t>Adoptions TogetherCPP-FV CombinedOct-15</t>
  </si>
  <si>
    <t>Adoptions TogetherCPP-FV Combined42278</t>
  </si>
  <si>
    <t>First Home CareFFT FFOct-15</t>
  </si>
  <si>
    <t>First Home CareFFT FF42278</t>
  </si>
  <si>
    <t>HillcrestFFT FFOct-15</t>
  </si>
  <si>
    <t>HillcrestFFT FF42278</t>
  </si>
  <si>
    <t>PASSFFT FFOct-15</t>
  </si>
  <si>
    <t>PASSFFT FF42278</t>
  </si>
  <si>
    <t>Youth VillagesMST FFOct-15</t>
  </si>
  <si>
    <t>Youth VillagesMST FF42278</t>
  </si>
  <si>
    <t>Youth VillagesMST-PSB FFOct-15</t>
  </si>
  <si>
    <t>Youth VillagesMST-PSB FF42278</t>
  </si>
  <si>
    <t>Marys CenterPCIT FFOct-15</t>
  </si>
  <si>
    <t>Marys CenterPCIT FF42278</t>
  </si>
  <si>
    <t>PIECEPCIT FFOct-15</t>
  </si>
  <si>
    <t>PIECEPCIT FF42278</t>
  </si>
  <si>
    <t>Community ConnectionsTF-CBT FFOct-15</t>
  </si>
  <si>
    <t>Community ConnectionsTF-CBT FF42278</t>
  </si>
  <si>
    <t>First Home CareTF-CBT FFOct-15</t>
  </si>
  <si>
    <t>First Home CareTF-CBT FF42278</t>
  </si>
  <si>
    <t>HillcrestTF-CBT FFOct-15</t>
  </si>
  <si>
    <t>HillcrestTF-CBT FF42278</t>
  </si>
  <si>
    <t>MD Family ResourcesTF-CBT FFOct-15</t>
  </si>
  <si>
    <t>MD Family ResourcesTF-CBT FF42278</t>
  </si>
  <si>
    <t>UniversalTF-CBT FFOct-15</t>
  </si>
  <si>
    <t>UniversalTF-CBT FF42278</t>
  </si>
  <si>
    <t>Community ConnectionsTIP FFOct-15</t>
  </si>
  <si>
    <t>Community ConnectionsTIP FF42278</t>
  </si>
  <si>
    <t>FPSTIP FFOct-15</t>
  </si>
  <si>
    <t>FPSTIP FF42278</t>
  </si>
  <si>
    <t>FWCTIP FFOct-15</t>
  </si>
  <si>
    <t>FWCTIP FF42278</t>
  </si>
  <si>
    <t>Green DoorTIP FFOct-15</t>
  </si>
  <si>
    <t>Green DoorTIP FF42278</t>
  </si>
  <si>
    <t>Green DoorTIP</t>
  </si>
  <si>
    <t>LESTIP FFOct-15</t>
  </si>
  <si>
    <t>LESTIP FF42278</t>
  </si>
  <si>
    <t>MBI HSTIP FFOct-15</t>
  </si>
  <si>
    <t>MBI HSTIP FF42278</t>
  </si>
  <si>
    <t>PASSTIP FFOct-15</t>
  </si>
  <si>
    <t>PASSTIP FF42278</t>
  </si>
  <si>
    <t>TFCCTIP FFOct-15</t>
  </si>
  <si>
    <t>TFCCTIP FF42278</t>
  </si>
  <si>
    <t>UniversalTIP FFOct-15</t>
  </si>
  <si>
    <t>UniversalTIP FF42278</t>
  </si>
  <si>
    <t>Wayne PlaceTIP FFOct-15</t>
  </si>
  <si>
    <t>Wayne PlaceTIP FF42278</t>
  </si>
  <si>
    <t>Marys Center All FFOct-15</t>
  </si>
  <si>
    <t>Marys Center All FF42278</t>
  </si>
  <si>
    <t>PIECEAll FFOct-15</t>
  </si>
  <si>
    <t>PIECEAll FF42278</t>
  </si>
  <si>
    <t>Community ConnectionsAll CombinedOct-15</t>
  </si>
  <si>
    <t>Community ConnectionsAll Combined42278</t>
  </si>
  <si>
    <t>Federal CityAll CombinedOct-15</t>
  </si>
  <si>
    <t>Federal CityAll Combined42278</t>
  </si>
  <si>
    <t>FWCAll CombinedOct-15</t>
  </si>
  <si>
    <t>FWCAll Combined42278</t>
  </si>
  <si>
    <t>Green DoorAll CombinedOct-15</t>
  </si>
  <si>
    <t>Green DoorAll Combined42278</t>
  </si>
  <si>
    <t>Green DoorAll</t>
  </si>
  <si>
    <t>HillcrestAll CombinedOct-15</t>
  </si>
  <si>
    <t>HillcrestAll Combined42278</t>
  </si>
  <si>
    <t>LAYCAll CombinedOct-15</t>
  </si>
  <si>
    <t>LAYCAll Combined42278</t>
  </si>
  <si>
    <t>RiversideAll CombinedOct-15</t>
  </si>
  <si>
    <t>RiversideAll Combined42278</t>
  </si>
  <si>
    <t>Adoptions TogetherAll CombinedOct-15</t>
  </si>
  <si>
    <t>Adoptions TogetherAll Combined42278</t>
  </si>
  <si>
    <t>First Home CareAll CombinedOct-15</t>
  </si>
  <si>
    <t>First Home CareAll Combined42278</t>
  </si>
  <si>
    <t>PASSAll CombinedOct-15</t>
  </si>
  <si>
    <t>PASSAll Combined42278</t>
  </si>
  <si>
    <t>Youth VillagesAll CombinedOct-15</t>
  </si>
  <si>
    <t>Youth VillagesAll Combined42278</t>
  </si>
  <si>
    <t>MD Family ResourcesAll CombinedOct-15</t>
  </si>
  <si>
    <t>MD Family ResourcesAll Combined42278</t>
  </si>
  <si>
    <t>UniversalAll CombinedOct-15</t>
  </si>
  <si>
    <t>UniversalAll Combined42278</t>
  </si>
  <si>
    <t>FPSAll CombinedOct-15</t>
  </si>
  <si>
    <t>FPSAll Combined42278</t>
  </si>
  <si>
    <t>LESAll CombinedOct-15</t>
  </si>
  <si>
    <t>LESAll Combined42278</t>
  </si>
  <si>
    <t>MBI HSAll CombinedOct-15</t>
  </si>
  <si>
    <t>MBI HSAll Combined42278</t>
  </si>
  <si>
    <t>TFCCAll CombinedOct-15</t>
  </si>
  <si>
    <t>TFCCAll Combined42278</t>
  </si>
  <si>
    <t>Wayne PlaceAll CombinedOct-15</t>
  </si>
  <si>
    <t>Wayne PlaceAll Combined42278</t>
  </si>
  <si>
    <t>All A-CRA ProvidersA-CRA FFOct-15</t>
  </si>
  <si>
    <t>All A-CRA ProvidersA-CRA FF42278</t>
  </si>
  <si>
    <t>All CPP-FV ProvidersCPP-FV FFOct-15</t>
  </si>
  <si>
    <t>All CPP-FV ProvidersCPP-FV FF42278</t>
  </si>
  <si>
    <t>All FFT ProvidersFFT FFOct-15</t>
  </si>
  <si>
    <t>All FFT ProvidersFFT FF42278</t>
  </si>
  <si>
    <t>All MST ProvidersMST FFOct-15</t>
  </si>
  <si>
    <t>All MST ProvidersMST FF42278</t>
  </si>
  <si>
    <t>All MST-PSB ProvidersMST-PSB FFOct-15</t>
  </si>
  <si>
    <t>All MST-PSB ProvidersMST-PSB FF42278</t>
  </si>
  <si>
    <t>All PCIT ProvidersPCIT FFOct-15</t>
  </si>
  <si>
    <t>All PCIT ProvidersPCIT FF42278</t>
  </si>
  <si>
    <t>All TF-CBT ProvidersTF-CBT FFOct-15</t>
  </si>
  <si>
    <t>All TF-CBT ProvidersTF-CBT FF42278</t>
  </si>
  <si>
    <t>All TIP ProvidersTIP FFOct-15</t>
  </si>
  <si>
    <t>All TIP ProvidersTIP FF42278</t>
  </si>
  <si>
    <t>All TST ProvidersTST FFOct-15</t>
  </si>
  <si>
    <t>All TST ProvidersTST FF42278</t>
  </si>
  <si>
    <t>AllAll CombinedNov-15</t>
  </si>
  <si>
    <t>AllAll Combined42278</t>
  </si>
  <si>
    <t>Adoptions TogetherCPP-FV FFOct-15</t>
  </si>
  <si>
    <t>Adoptions TogetherCPP-FV FF42278</t>
  </si>
  <si>
    <t>All A-CRA ProvidersA-CRA CombinedOct-15</t>
  </si>
  <si>
    <t>All A-CRA ProvidersA-CRA Combined42278</t>
  </si>
  <si>
    <t>All FFT ProvidersFFT CombinedOct-15</t>
  </si>
  <si>
    <t>All FFT ProvidersFFT Combined42278</t>
  </si>
  <si>
    <t>All MST ProvidersMST CombinedOct-15</t>
  </si>
  <si>
    <t>All MST ProvidersMST Combined42278</t>
  </si>
  <si>
    <t>All MST-PSB ProvidersMST-PSB CombinedOct-15</t>
  </si>
  <si>
    <t>All MST-PSB ProvidersMST-PSB Combined42278</t>
  </si>
  <si>
    <t>All TF-CBT ProvidersTF-CBT CombinedOct-15</t>
  </si>
  <si>
    <t>All TF-CBT ProvidersTF-CBT Combined42278</t>
  </si>
  <si>
    <t>All TIP ProvidersTIP CombinedOct-15</t>
  </si>
  <si>
    <t>All TIP ProvidersTIP Combined42278</t>
  </si>
  <si>
    <t>All TST ProvidersTST CombinedOct-15</t>
  </si>
  <si>
    <t>All TST ProvidersTST Combined42278</t>
  </si>
  <si>
    <t>Community ConnectionsAll FFOct-15</t>
  </si>
  <si>
    <t>Community ConnectionsAll FF42278</t>
  </si>
  <si>
    <t>Community ConnectionsTF-CBT CombinedOct-15</t>
  </si>
  <si>
    <t>Community ConnectionsTF-CBT Combined42278</t>
  </si>
  <si>
    <t>Community ConnectionsTIP CombinedOct-15</t>
  </si>
  <si>
    <t>Community ConnectionsTIP Combined42278</t>
  </si>
  <si>
    <t>Federal CityAll FFOct-15</t>
  </si>
  <si>
    <t>Federal CityAll FF42278</t>
  </si>
  <si>
    <t>First Home CareAll FFOct-15</t>
  </si>
  <si>
    <t>First Home CareAll FF42278</t>
  </si>
  <si>
    <t>First Home CareFFT CombinedOct-15</t>
  </si>
  <si>
    <t>First Home CareFFT Combined42278</t>
  </si>
  <si>
    <t>First Home CareTF-CBT CombinedOct-15</t>
  </si>
  <si>
    <t>First Home CareTF-CBT Combined42278</t>
  </si>
  <si>
    <t>FPSAll FFOct-15</t>
  </si>
  <si>
    <t>FPSAll FF42278</t>
  </si>
  <si>
    <t>FPSTIP CombinedOct-15</t>
  </si>
  <si>
    <t>FPSTIP Combined42278</t>
  </si>
  <si>
    <t>FWCAll FFOct-15</t>
  </si>
  <si>
    <t>FWCAll FF42278</t>
  </si>
  <si>
    <t>FWCTIP CombinedOct-15</t>
  </si>
  <si>
    <t>FWCTIP Combined42278</t>
  </si>
  <si>
    <t>Green DoorAll FFOct-15</t>
  </si>
  <si>
    <t>Green DoorAll FF42278</t>
  </si>
  <si>
    <t>Green DoorTIP CombinedOct-15</t>
  </si>
  <si>
    <t>Green DoorTIP Combined42278</t>
  </si>
  <si>
    <t>LESAll FFOct-15</t>
  </si>
  <si>
    <t>LESAll FF42278</t>
  </si>
  <si>
    <t>LESTIP CombinedOct-15</t>
  </si>
  <si>
    <t>LESTIP Combined42278</t>
  </si>
  <si>
    <t>MBI HSAll FFOct-15</t>
  </si>
  <si>
    <t>MBI HSAll FF42278</t>
  </si>
  <si>
    <t>MBI HSTIP CombinedOct-15</t>
  </si>
  <si>
    <t>MBI HSTIP Combined42278</t>
  </si>
  <si>
    <t>MD Family ResourcesAll FFOct-15</t>
  </si>
  <si>
    <t>MD Family ResourcesAll FF42278</t>
  </si>
  <si>
    <t>MD Family ResourcesTF-CBT CombinedOct-15</t>
  </si>
  <si>
    <t>MD Family ResourcesTF-CBT Combined42278</t>
  </si>
  <si>
    <t>PASSAll FFOct-15</t>
  </si>
  <si>
    <t>PASSAll FF42278</t>
  </si>
  <si>
    <t>PASSFFT CombinedOct-15</t>
  </si>
  <si>
    <t>PASSFFT Combined42278</t>
  </si>
  <si>
    <t>PASSTIP CombinedOct-15</t>
  </si>
  <si>
    <t>PASSTIP Combined42278</t>
  </si>
  <si>
    <t>RiversideA-CRA CombinedOct-15</t>
  </si>
  <si>
    <t>RiversideA-CRA Combined42278</t>
  </si>
  <si>
    <t>RiversideAll FFOct-15</t>
  </si>
  <si>
    <t>RiversideAll FF42278</t>
  </si>
  <si>
    <t>TFCCAll FFOct-15</t>
  </si>
  <si>
    <t>TFCCAll FF42278</t>
  </si>
  <si>
    <t>TFCCTIP CombinedOct-15</t>
  </si>
  <si>
    <t>TFCCTIP Combined42278</t>
  </si>
  <si>
    <t>Wayne PlaceAll FFOct-15</t>
  </si>
  <si>
    <t>Wayne PlaceAll FF42278</t>
  </si>
  <si>
    <t>Wayne PlaceTIP CombinedOct-15</t>
  </si>
  <si>
    <t>Wayne PlaceTIP Combined42278</t>
  </si>
  <si>
    <t>Youth VillagesAll FFOct-15</t>
  </si>
  <si>
    <t>Youth VillagesAll FF42278</t>
  </si>
  <si>
    <t>Youth VillagesMST CombinedOct-15</t>
  </si>
  <si>
    <t>Youth VillagesMST Combined42278</t>
  </si>
  <si>
    <t>Youth VillagesMST-PSB CombinedOct-15</t>
  </si>
  <si>
    <t>Youth VillagesMST-PSB Combined42278</t>
  </si>
  <si>
    <t>HillcrestA-CRA CombinedOct-15</t>
  </si>
  <si>
    <t>HillcrestA-CRA Combined42278</t>
  </si>
  <si>
    <t>HillcrestAll FFOct-15</t>
  </si>
  <si>
    <t>HillcrestAll FF42278</t>
  </si>
  <si>
    <t>HillcrestFFT CombinedOct-15</t>
  </si>
  <si>
    <t>HillcrestFFT Combined42278</t>
  </si>
  <si>
    <t>HillcrestTF-CBT CombinedOct-15</t>
  </si>
  <si>
    <t>HillcrestTF-CBT Combined42278</t>
  </si>
  <si>
    <t>LAYCA-CRA CombinedOct-15</t>
  </si>
  <si>
    <t>LAYCA-CRA Combined42278</t>
  </si>
  <si>
    <t>LAYCAll FFOct-15</t>
  </si>
  <si>
    <t>LAYCAll FF42278</t>
  </si>
  <si>
    <t>UniversalAll FFOct-15</t>
  </si>
  <si>
    <t>UniversalAll FF42278</t>
  </si>
  <si>
    <t>UniversalTF-CBT CombinedOct-15</t>
  </si>
  <si>
    <t>UniversalTF-CBT Combined42278</t>
  </si>
  <si>
    <t>UniversalTIP CombinedOct-15</t>
  </si>
  <si>
    <t>UniversalTIP Combined42278</t>
  </si>
  <si>
    <t>HillcrestA-CRA FFNov-15</t>
  </si>
  <si>
    <t>HillcrestA-CRA FF42309</t>
  </si>
  <si>
    <t>LAYCA-CRA FFNov-15</t>
  </si>
  <si>
    <t>LAYCA-CRA FF42309</t>
  </si>
  <si>
    <t>RiversideA-CRA FFNov-15</t>
  </si>
  <si>
    <t>RiversideA-CRA FF42309</t>
  </si>
  <si>
    <t>PIECECPP-FV FFNov-15</t>
  </si>
  <si>
    <t>PIECECPP-FV FF42309</t>
  </si>
  <si>
    <t>Adoptions TogetherCPP-FV CombinedNov-15</t>
  </si>
  <si>
    <t>Adoptions TogetherCPP-FV Combined42309</t>
  </si>
  <si>
    <t>First Home CareFFT FFNov-15</t>
  </si>
  <si>
    <t>First Home CareFFT FF42309</t>
  </si>
  <si>
    <t>HillcrestFFT FFNov-15</t>
  </si>
  <si>
    <t>HillcrestFFT FF42309</t>
  </si>
  <si>
    <t>PASSFFT FFNov-15</t>
  </si>
  <si>
    <t>PASSFFT FF42309</t>
  </si>
  <si>
    <t>Youth VillagesMST FFNov-15</t>
  </si>
  <si>
    <t>Youth VillagesMST FF42309</t>
  </si>
  <si>
    <t>Youth VillagesMST-PSB FFNov-15</t>
  </si>
  <si>
    <t>Youth VillagesMST-PSB FF42309</t>
  </si>
  <si>
    <t>Marys CenterPCIT FFNov-15</t>
  </si>
  <si>
    <t>Marys CenterPCIT FF42309</t>
  </si>
  <si>
    <t>PIECEPCIT FFNov-15</t>
  </si>
  <si>
    <t>PIECEPCIT FF42309</t>
  </si>
  <si>
    <t>Community ConnectionsTF-CBT FFNov-15</t>
  </si>
  <si>
    <t>Community ConnectionsTF-CBT FF42309</t>
  </si>
  <si>
    <t>First Home CareTF-CBT FFNov-15</t>
  </si>
  <si>
    <t>First Home CareTF-CBT FF42309</t>
  </si>
  <si>
    <t>HillcrestTF-CBT FFNov-15</t>
  </si>
  <si>
    <t>HillcrestTF-CBT FF42309</t>
  </si>
  <si>
    <t>MD Family ResourcesTF-CBT FFNov-15</t>
  </si>
  <si>
    <t>MD Family ResourcesTF-CBT FF42309</t>
  </si>
  <si>
    <t>UniversalTF-CBT FFNov-15</t>
  </si>
  <si>
    <t>UniversalTF-CBT FF42309</t>
  </si>
  <si>
    <t>Community ConnectionsTIP FFNov-15</t>
  </si>
  <si>
    <t>Community ConnectionsTIP FF42309</t>
  </si>
  <si>
    <t>FPSTIP FFNov-15</t>
  </si>
  <si>
    <t>FPSTIP FF42309</t>
  </si>
  <si>
    <t>FWCTIP FFNov-15</t>
  </si>
  <si>
    <t>FWCTIP FF42309</t>
  </si>
  <si>
    <t>Green DoorTIP FFNov-15</t>
  </si>
  <si>
    <t>Green DoorTIP FF42309</t>
  </si>
  <si>
    <t>LESTIP FFNov-15</t>
  </si>
  <si>
    <t>LESTIP FF42309</t>
  </si>
  <si>
    <t>MBI HSTIP FFNov-15</t>
  </si>
  <si>
    <t>MBI HSTIP FF42309</t>
  </si>
  <si>
    <t>PASSTIP FFNov-15</t>
  </si>
  <si>
    <t>PASSTIP FF42309</t>
  </si>
  <si>
    <t>TFCCTIP FFNov-15</t>
  </si>
  <si>
    <t>TFCCTIP FF42309</t>
  </si>
  <si>
    <t>UniversalTIP FFNov-15</t>
  </si>
  <si>
    <t>UniversalTIP FF42309</t>
  </si>
  <si>
    <t>Wayne PlaceTIP FFNov-15</t>
  </si>
  <si>
    <t>Wayne PlaceTIP FF42309</t>
  </si>
  <si>
    <t>Marys Center All FFNov-15</t>
  </si>
  <si>
    <t>Marys Center All FF42309</t>
  </si>
  <si>
    <t>PIECEAll FFNov-15</t>
  </si>
  <si>
    <t>PIECEAll FF42309</t>
  </si>
  <si>
    <t>Community ConnectionsAll CombinedNov-15</t>
  </si>
  <si>
    <t>Community ConnectionsAll Combined42309</t>
  </si>
  <si>
    <t>Federal CityAll CombinedNov-15</t>
  </si>
  <si>
    <t>Federal CityAll Combined42309</t>
  </si>
  <si>
    <t>FWCAll CombinedNov-15</t>
  </si>
  <si>
    <t>FWCAll Combined42309</t>
  </si>
  <si>
    <t>Green DoorAll CombinedNov-15</t>
  </si>
  <si>
    <t>Green DoorAll Combined42309</t>
  </si>
  <si>
    <t>HillcrestAll CombinedNov-15</t>
  </si>
  <si>
    <t>HillcrestAll Combined42309</t>
  </si>
  <si>
    <t>LAYCAll CombinedNov-15</t>
  </si>
  <si>
    <t>LAYCAll Combined42309</t>
  </si>
  <si>
    <t>RiversideAll CombinedNov-15</t>
  </si>
  <si>
    <t>RiversideAll Combined42309</t>
  </si>
  <si>
    <t>Adoptions TogetherAll CombinedNov-15</t>
  </si>
  <si>
    <t>Adoptions TogetherAll Combined42309</t>
  </si>
  <si>
    <t>First Home CareAll CombinedNov-15</t>
  </si>
  <si>
    <t>First Home CareAll Combined42309</t>
  </si>
  <si>
    <t>PASSAll CombinedNov-15</t>
  </si>
  <si>
    <t>PASSAll Combined42309</t>
  </si>
  <si>
    <t>Youth VillagesAll CombinedNov-15</t>
  </si>
  <si>
    <t>Youth VillagesAll Combined42309</t>
  </si>
  <si>
    <t>MD Family ResourcesAll CombinedNov-15</t>
  </si>
  <si>
    <t>MD Family ResourcesAll Combined42309</t>
  </si>
  <si>
    <t>UniversalAll CombinedNov-15</t>
  </si>
  <si>
    <t>UniversalAll Combined42309</t>
  </si>
  <si>
    <t>FPSAll CombinedNov-15</t>
  </si>
  <si>
    <t>FPSAll Combined42309</t>
  </si>
  <si>
    <t>LESAll CombinedNov-15</t>
  </si>
  <si>
    <t>LESAll Combined42309</t>
  </si>
  <si>
    <t>MBI HSAll CombinedNov-15</t>
  </si>
  <si>
    <t>MBI HSAll Combined42309</t>
  </si>
  <si>
    <t>TFCCAll CombinedNov-15</t>
  </si>
  <si>
    <t>TFCCAll Combined42309</t>
  </si>
  <si>
    <t>Wayne PlaceAll CombinedNov-15</t>
  </si>
  <si>
    <t>Wayne PlaceAll Combined42309</t>
  </si>
  <si>
    <t>All A-CRA ProvidersA-CRA FFNov-15</t>
  </si>
  <si>
    <t>All A-CRA ProvidersA-CRA FF42309</t>
  </si>
  <si>
    <t>All CPP-FV ProvidersCPP-FV FFNov-15</t>
  </si>
  <si>
    <t>All CPP-FV ProvidersCPP-FV FF42309</t>
  </si>
  <si>
    <t>All FFT ProvidersFFT FFNov-15</t>
  </si>
  <si>
    <t>All FFT ProvidersFFT FF42309</t>
  </si>
  <si>
    <t>All MST ProvidersMST FFNov-15</t>
  </si>
  <si>
    <t>All MST ProvidersMST FF42309</t>
  </si>
  <si>
    <t>All MST-PSB ProvidersMST-PSB FFNov-15</t>
  </si>
  <si>
    <t>All MST-PSB ProvidersMST-PSB FF42309</t>
  </si>
  <si>
    <t>All PCIT ProvidersPCIT FFNov-15</t>
  </si>
  <si>
    <t>All PCIT ProvidersPCIT FF42309</t>
  </si>
  <si>
    <t>All TF-CBT ProvidersTF-CBT FFNov-15</t>
  </si>
  <si>
    <t>All TF-CBT ProvidersTF-CBT FF42309</t>
  </si>
  <si>
    <t>All TIP ProvidersTIP FFNov-15</t>
  </si>
  <si>
    <t>All TIP ProvidersTIP FF42309</t>
  </si>
  <si>
    <t>All TST ProvidersTST FFNov-15</t>
  </si>
  <si>
    <t>All TST ProvidersTST FF42309</t>
  </si>
  <si>
    <t>AllAll Combined42309</t>
  </si>
  <si>
    <t>Adoptions TogetherCPP-FV FFNov-15</t>
  </si>
  <si>
    <t>Adoptions TogetherCPP-FV FF42309</t>
  </si>
  <si>
    <t>All A-CRA ProvidersA-CRA CombinedNov-15</t>
  </si>
  <si>
    <t>All A-CRA ProvidersA-CRA Combined42309</t>
  </si>
  <si>
    <t>All FFT ProvidersFFT CombinedNov-15</t>
  </si>
  <si>
    <t>All FFT ProvidersFFT Combined42309</t>
  </si>
  <si>
    <t>All MST ProvidersMST CombinedNov-15</t>
  </si>
  <si>
    <t>All MST ProvidersMST Combined42309</t>
  </si>
  <si>
    <t>All MST-PSB ProvidersMST-PSB CombinedNov-15</t>
  </si>
  <si>
    <t>All MST-PSB ProvidersMST-PSB Combined42309</t>
  </si>
  <si>
    <t>All TF-CBT ProvidersTF-CBT CombinedNov-15</t>
  </si>
  <si>
    <t>All TF-CBT ProvidersTF-CBT Combined42309</t>
  </si>
  <si>
    <t>All TIP ProvidersTIP CombinedNov-15</t>
  </si>
  <si>
    <t>All TIP ProvidersTIP Combined42309</t>
  </si>
  <si>
    <t>All TST ProvidersTST CombinedNov-15</t>
  </si>
  <si>
    <t>All TST ProvidersTST Combined42309</t>
  </si>
  <si>
    <t>Community ConnectionsAll FFNov-15</t>
  </si>
  <si>
    <t>Community ConnectionsAll FF42309</t>
  </si>
  <si>
    <t>Community ConnectionsTF-CBT CombinedNov-15</t>
  </si>
  <si>
    <t>Community ConnectionsTF-CBT Combined42309</t>
  </si>
  <si>
    <t>Community ConnectionsTIP CombinedNov-15</t>
  </si>
  <si>
    <t>Community ConnectionsTIP Combined42309</t>
  </si>
  <si>
    <t>Federal CityAll FFNov-15</t>
  </si>
  <si>
    <t>Federal CityAll FF42309</t>
  </si>
  <si>
    <t>First Home CareAll FFNov-15</t>
  </si>
  <si>
    <t>First Home CareAll FF42309</t>
  </si>
  <si>
    <t>First Home CareFFT CombinedNov-15</t>
  </si>
  <si>
    <t>First Home CareFFT Combined42309</t>
  </si>
  <si>
    <t>First Home CareTF-CBT CombinedNov-15</t>
  </si>
  <si>
    <t>First Home CareTF-CBT Combined42309</t>
  </si>
  <si>
    <t>FPSAll FFNov-15</t>
  </si>
  <si>
    <t>FPSAll FF42309</t>
  </si>
  <si>
    <t>FPSTIP CombinedNov-15</t>
  </si>
  <si>
    <t>FPSTIP Combined42309</t>
  </si>
  <si>
    <t>FWCAll FFNov-15</t>
  </si>
  <si>
    <t>FWCAll FF42309</t>
  </si>
  <si>
    <t>FWCTIP CombinedNov-15</t>
  </si>
  <si>
    <t>FWCTIP Combined42309</t>
  </si>
  <si>
    <t>Green DoorAll FFNov-15</t>
  </si>
  <si>
    <t>Green DoorAll FF42309</t>
  </si>
  <si>
    <t>Green DoorTIP CombinedNov-15</t>
  </si>
  <si>
    <t>Green DoorTIP Combined42309</t>
  </si>
  <si>
    <t>LESAll FFNov-15</t>
  </si>
  <si>
    <t>LESAll FF42309</t>
  </si>
  <si>
    <t>LESTIP CombinedNov-15</t>
  </si>
  <si>
    <t>LESTIP Combined42309</t>
  </si>
  <si>
    <t>MBI HSAll FFNov-15</t>
  </si>
  <si>
    <t>MBI HSAll FF42309</t>
  </si>
  <si>
    <t>MBI HSTIP CombinedNov-15</t>
  </si>
  <si>
    <t>MBI HSTIP Combined42309</t>
  </si>
  <si>
    <t>MD Family ResourcesAll FFNov-15</t>
  </si>
  <si>
    <t>MD Family ResourcesAll FF42309</t>
  </si>
  <si>
    <t>MD Family ResourcesTF-CBT CombinedNov-15</t>
  </si>
  <si>
    <t>MD Family ResourcesTF-CBT Combined42309</t>
  </si>
  <si>
    <t>PASSAll FFNov-15</t>
  </si>
  <si>
    <t>PASSAll FF42309</t>
  </si>
  <si>
    <t>PASSFFT CombinedNov-15</t>
  </si>
  <si>
    <t>PASSFFT Combined42309</t>
  </si>
  <si>
    <t>PASSTIP CombinedNov-15</t>
  </si>
  <si>
    <t>PASSTIP Combined42309</t>
  </si>
  <si>
    <t>RiversideA-CRA CombinedNov-15</t>
  </si>
  <si>
    <t>RiversideA-CRA Combined42309</t>
  </si>
  <si>
    <t>RiversideAll FFNov-15</t>
  </si>
  <si>
    <t>RiversideAll FF42309</t>
  </si>
  <si>
    <t>TFCCAll FFNov-15</t>
  </si>
  <si>
    <t>TFCCAll FF42309</t>
  </si>
  <si>
    <t>TFCCTIP CombinedNov-15</t>
  </si>
  <si>
    <t>TFCCTIP Combined42309</t>
  </si>
  <si>
    <t>Wayne PlaceAll FFNov-15</t>
  </si>
  <si>
    <t>Wayne PlaceAll FF42309</t>
  </si>
  <si>
    <t>Wayne PlaceTIP CombinedNov-15</t>
  </si>
  <si>
    <t>Wayne PlaceTIP Combined42309</t>
  </si>
  <si>
    <t>Youth VillagesAll FFNov-15</t>
  </si>
  <si>
    <t>Youth VillagesAll FF42309</t>
  </si>
  <si>
    <t>Youth VillagesMST CombinedNov-15</t>
  </si>
  <si>
    <t>Youth VillagesMST Combined42309</t>
  </si>
  <si>
    <t>Youth VillagesMST-PSB CombinedNov-15</t>
  </si>
  <si>
    <t>Youth VillagesMST-PSB Combined42309</t>
  </si>
  <si>
    <t>HillcrestA-CRA CombinedNov-15</t>
  </si>
  <si>
    <t>HillcrestA-CRA Combined42309</t>
  </si>
  <si>
    <t>HillcrestAll FFNov-15</t>
  </si>
  <si>
    <t>HillcrestAll FF42309</t>
  </si>
  <si>
    <t>HillcrestFFT CombinedNov-15</t>
  </si>
  <si>
    <t>HillcrestFFT Combined42309</t>
  </si>
  <si>
    <t>HillcrestTF-CBT CombinedNov-15</t>
  </si>
  <si>
    <t>HillcrestTF-CBT Combined42309</t>
  </si>
  <si>
    <t>LAYCA-CRA CombinedNov-15</t>
  </si>
  <si>
    <t>LAYCA-CRA Combined42309</t>
  </si>
  <si>
    <t>LAYCAll FFNov-15</t>
  </si>
  <si>
    <t>LAYCAll FF42309</t>
  </si>
  <si>
    <t>UniversalAll FFNov-15</t>
  </si>
  <si>
    <t>UniversalAll FF42309</t>
  </si>
  <si>
    <t>UniversalTF-CBT CombinedNov-15</t>
  </si>
  <si>
    <t>UniversalTF-CBT Combined42309</t>
  </si>
  <si>
    <t>UniversalTIP CombinedNov-15</t>
  </si>
  <si>
    <t>UniversalTIP Combined42309</t>
  </si>
  <si>
    <t>HillcrestA-CRA FFDec-15</t>
  </si>
  <si>
    <t>HillcrestA-CRA FF42339</t>
  </si>
  <si>
    <t>LAYCA-CRA FFDec-15</t>
  </si>
  <si>
    <t>LAYCA-CRA FF42339</t>
  </si>
  <si>
    <t>RiversideA-CRA FFDec-15</t>
  </si>
  <si>
    <t>RiversideA-CRA FF42339</t>
  </si>
  <si>
    <t>PIECECPP-FV FFDec-15</t>
  </si>
  <si>
    <t>PIECECPP-FV FF42339</t>
  </si>
  <si>
    <t>Adoptions TogetherCPP-FV CombinedDec-15</t>
  </si>
  <si>
    <t>Adoptions TogetherCPP-FV Combined42339</t>
  </si>
  <si>
    <t>First Home CareFFT FFDec-15</t>
  </si>
  <si>
    <t>First Home CareFFT FF42339</t>
  </si>
  <si>
    <t>HillcrestFFT FFDec-15</t>
  </si>
  <si>
    <t>HillcrestFFT FF42339</t>
  </si>
  <si>
    <t>PASSFFT FFDec-15</t>
  </si>
  <si>
    <t>PASSFFT FF42339</t>
  </si>
  <si>
    <t>Youth VillagesMST FFDec-15</t>
  </si>
  <si>
    <t>Youth VillagesMST FF42339</t>
  </si>
  <si>
    <t>Youth VillagesMST-PSB FFDec-15</t>
  </si>
  <si>
    <t>Youth VillagesMST-PSB FF42339</t>
  </si>
  <si>
    <t>Marys CenterPCIT FFDec-15</t>
  </si>
  <si>
    <t>Marys CenterPCIT FF42339</t>
  </si>
  <si>
    <t>PIECEPCIT FFDec-15</t>
  </si>
  <si>
    <t>PIECEPCIT FF42339</t>
  </si>
  <si>
    <t>Community ConnectionsTF-CBT FFDec-15</t>
  </si>
  <si>
    <t>Community ConnectionsTF-CBT FF42339</t>
  </si>
  <si>
    <t>First Home CareTF-CBT FFDec-15</t>
  </si>
  <si>
    <t>First Home CareTF-CBT FF42339</t>
  </si>
  <si>
    <t>HillcrestTF-CBT FFDec-15</t>
  </si>
  <si>
    <t>HillcrestTF-CBT FF42339</t>
  </si>
  <si>
    <t>MD Family ResourcesTF-CBT FFDec-15</t>
  </si>
  <si>
    <t>MD Family ResourcesTF-CBT FF42339</t>
  </si>
  <si>
    <t>UniversalTF-CBT FFDec-15</t>
  </si>
  <si>
    <t>UniversalTF-CBT FF42339</t>
  </si>
  <si>
    <t>Community ConnectionsTIP FFDec-15</t>
  </si>
  <si>
    <t>Community ConnectionsTIP FF42339</t>
  </si>
  <si>
    <t>FPSTIP FFDec-15</t>
  </si>
  <si>
    <t>FPSTIP FF42339</t>
  </si>
  <si>
    <t>FWCTIP FFDec-15</t>
  </si>
  <si>
    <t>FWCTIP FF42339</t>
  </si>
  <si>
    <t>Green DoorTIP FFDec-15</t>
  </si>
  <si>
    <t>Green DoorTIP FF42339</t>
  </si>
  <si>
    <t>LESTIP FFDec-15</t>
  </si>
  <si>
    <t>LESTIP FF42339</t>
  </si>
  <si>
    <t>MBI HSTIP FFDec-15</t>
  </si>
  <si>
    <t>MBI HSTIP FF42339</t>
  </si>
  <si>
    <t>PASSTIP FFDec-15</t>
  </si>
  <si>
    <t>PASSTIP FF42339</t>
  </si>
  <si>
    <t>TFCCTIP FFDec-15</t>
  </si>
  <si>
    <t>TFCCTIP FF42339</t>
  </si>
  <si>
    <t>UniversalTIP FFDec-15</t>
  </si>
  <si>
    <t>UniversalTIP FF42339</t>
  </si>
  <si>
    <t>Wayne PlaceTIP FFDec-15</t>
  </si>
  <si>
    <t>Wayne PlaceTIP FF42339</t>
  </si>
  <si>
    <t>Marys Center All FFDec-15</t>
  </si>
  <si>
    <t>Marys Center All FF42339</t>
  </si>
  <si>
    <t>PIECEAll FFDec-15</t>
  </si>
  <si>
    <t>PIECEAll FF42339</t>
  </si>
  <si>
    <t>Community ConnectionsAll CombinedDec-15</t>
  </si>
  <si>
    <t>Community ConnectionsAll Combined42339</t>
  </si>
  <si>
    <t>Federal CityAll CombinedDec-15</t>
  </si>
  <si>
    <t>Federal CityAll Combined42339</t>
  </si>
  <si>
    <t>FWCAll CombinedDec-15</t>
  </si>
  <si>
    <t>FWCAll Combined42339</t>
  </si>
  <si>
    <t>Green DoorAll CombinedDec-15</t>
  </si>
  <si>
    <t>Green DoorAll Combined42339</t>
  </si>
  <si>
    <t>HillcrestAll CombinedDec-15</t>
  </si>
  <si>
    <t>HillcrestAll Combined42339</t>
  </si>
  <si>
    <t>LAYCAll CombinedDec-15</t>
  </si>
  <si>
    <t>LAYCAll Combined42339</t>
  </si>
  <si>
    <t>RiversideAll CombinedDec-15</t>
  </si>
  <si>
    <t>RiversideAll Combined42339</t>
  </si>
  <si>
    <t>Adoptions TogetherAll CombinedDec-15</t>
  </si>
  <si>
    <t>Adoptions TogetherAll Combined42339</t>
  </si>
  <si>
    <t>First Home CareAll CombinedDec-15</t>
  </si>
  <si>
    <t>First Home CareAll Combined42339</t>
  </si>
  <si>
    <t>PASSAll CombinedDec-15</t>
  </si>
  <si>
    <t>PASSAll Combined42339</t>
  </si>
  <si>
    <t>Youth VillagesAll CombinedDec-15</t>
  </si>
  <si>
    <t>Youth VillagesAll Combined42339</t>
  </si>
  <si>
    <t>MD Family ResourcesAll CombinedDec-15</t>
  </si>
  <si>
    <t>MD Family ResourcesAll Combined42339</t>
  </si>
  <si>
    <t>UniversalAll CombinedDec-15</t>
  </si>
  <si>
    <t>UniversalAll Combined42339</t>
  </si>
  <si>
    <t>FPSAll CombinedDec-15</t>
  </si>
  <si>
    <t>FPSAll Combined42339</t>
  </si>
  <si>
    <t>LESAll CombinedDec-15</t>
  </si>
  <si>
    <t>LESAll Combined42339</t>
  </si>
  <si>
    <t>MBI HSAll CombinedDec-15</t>
  </si>
  <si>
    <t>MBI HSAll Combined42339</t>
  </si>
  <si>
    <t>TFCCAll CombinedDec-15</t>
  </si>
  <si>
    <t>TFCCAll Combined42339</t>
  </si>
  <si>
    <t>Wayne PlaceAll CombinedDec-15</t>
  </si>
  <si>
    <t>Wayne PlaceAll Combined42339</t>
  </si>
  <si>
    <t>All A-CRA ProvidersA-CRA FFDec-15</t>
  </si>
  <si>
    <t>All A-CRA ProvidersA-CRA FF42339</t>
  </si>
  <si>
    <t>All CPP-FV ProvidersCPP-FV FFDec-15</t>
  </si>
  <si>
    <t>All CPP-FV ProvidersCPP-FV FF42339</t>
  </si>
  <si>
    <t>All FFT ProvidersFFT FFDec-15</t>
  </si>
  <si>
    <t>All FFT ProvidersFFT FF42339</t>
  </si>
  <si>
    <t>All MST ProvidersMST FFDec-15</t>
  </si>
  <si>
    <t>All MST ProvidersMST FF42339</t>
  </si>
  <si>
    <t>All MST-PSB ProvidersMST-PSB FFDec-15</t>
  </si>
  <si>
    <t>All MST-PSB ProvidersMST-PSB FF42339</t>
  </si>
  <si>
    <t>All PCIT ProvidersPCIT FFDec-15</t>
  </si>
  <si>
    <t>All PCIT ProvidersPCIT FF42339</t>
  </si>
  <si>
    <t>All TF-CBT ProvidersTF-CBT FFDec-15</t>
  </si>
  <si>
    <t>All TF-CBT ProvidersTF-CBT FF42339</t>
  </si>
  <si>
    <t>All TIP ProvidersTIP FFDec-15</t>
  </si>
  <si>
    <t>All TIP ProvidersTIP FF42339</t>
  </si>
  <si>
    <t>All TST ProvidersTST FFDec-15</t>
  </si>
  <si>
    <t>All TST ProvidersTST FF42339</t>
  </si>
  <si>
    <t>AllAll CombinedDec-15</t>
  </si>
  <si>
    <t>AllAll Combined42339</t>
  </si>
  <si>
    <t>Adoptions TogetherCPP-FV FFDec-15</t>
  </si>
  <si>
    <t>Adoptions TogetherCPP-FV FF42339</t>
  </si>
  <si>
    <t>All A-CRA ProvidersA-CRA CombinedDec-15</t>
  </si>
  <si>
    <t>All A-CRA ProvidersA-CRA Combined42339</t>
  </si>
  <si>
    <t>All FFT ProvidersFFT CombinedDec-15</t>
  </si>
  <si>
    <t>All FFT ProvidersFFT Combined42339</t>
  </si>
  <si>
    <t>All MST ProvidersMST CombinedDec-15</t>
  </si>
  <si>
    <t>All MST ProvidersMST Combined42339</t>
  </si>
  <si>
    <t>All MST-PSB ProvidersMST-PSB CombinedDec-15</t>
  </si>
  <si>
    <t>All MST-PSB ProvidersMST-PSB Combined42339</t>
  </si>
  <si>
    <t>All TF-CBT ProvidersTF-CBT CombinedDec-15</t>
  </si>
  <si>
    <t>All TF-CBT ProvidersTF-CBT Combined42339</t>
  </si>
  <si>
    <t>All TIP ProvidersTIP CombinedDec-15</t>
  </si>
  <si>
    <t>All TIP ProvidersTIP Combined42339</t>
  </si>
  <si>
    <t>All TST ProvidersTST CombinedDec-15</t>
  </si>
  <si>
    <t>All TST ProvidersTST Combined42339</t>
  </si>
  <si>
    <t>Community ConnectionsAll FFDec-15</t>
  </si>
  <si>
    <t>Community ConnectionsAll FF42339</t>
  </si>
  <si>
    <t>Community ConnectionsTF-CBT CombinedDec-15</t>
  </si>
  <si>
    <t>Community ConnectionsTF-CBT Combined42339</t>
  </si>
  <si>
    <t>Community ConnectionsTIP CombinedDec-15</t>
  </si>
  <si>
    <t>Community ConnectionsTIP Combined42339</t>
  </si>
  <si>
    <t>Federal CityAll FFDec-15</t>
  </si>
  <si>
    <t>Federal CityAll FF42339</t>
  </si>
  <si>
    <t>First Home CareAll FFDec-15</t>
  </si>
  <si>
    <t>First Home CareAll FF42339</t>
  </si>
  <si>
    <t>First Home CareFFT CombinedDec-15</t>
  </si>
  <si>
    <t>First Home CareFFT Combined42339</t>
  </si>
  <si>
    <t>First Home CareTF-CBT CombinedDec-15</t>
  </si>
  <si>
    <t>First Home CareTF-CBT Combined42339</t>
  </si>
  <si>
    <t>FPSAll FFDec-15</t>
  </si>
  <si>
    <t>FPSAll FF42339</t>
  </si>
  <si>
    <t>FPSTIP CombinedDec-15</t>
  </si>
  <si>
    <t>FPSTIP Combined42339</t>
  </si>
  <si>
    <t>FWCAll FFDec-15</t>
  </si>
  <si>
    <t>FWCAll FF42339</t>
  </si>
  <si>
    <t>FWCTIP CombinedDec-15</t>
  </si>
  <si>
    <t>FWCTIP Combined42339</t>
  </si>
  <si>
    <t>Green DoorAll FFDec-15</t>
  </si>
  <si>
    <t>Green DoorAll FF42339</t>
  </si>
  <si>
    <t>Green DoorTIP CombinedDec-15</t>
  </si>
  <si>
    <t>Green DoorTIP Combined42339</t>
  </si>
  <si>
    <t>LESAll FFDec-15</t>
  </si>
  <si>
    <t>LESAll FF42339</t>
  </si>
  <si>
    <t>LESTIP CombinedDec-15</t>
  </si>
  <si>
    <t>LESTIP Combined42339</t>
  </si>
  <si>
    <t>MBI HSAll FFDec-15</t>
  </si>
  <si>
    <t>MBI HSAll FF42339</t>
  </si>
  <si>
    <t>MBI HSTIP CombinedDec-15</t>
  </si>
  <si>
    <t>MBI HSTIP Combined42339</t>
  </si>
  <si>
    <t>MD Family ResourcesAll FFDec-15</t>
  </si>
  <si>
    <t>MD Family ResourcesAll FF42339</t>
  </si>
  <si>
    <t>MD Family ResourcesTF-CBT CombinedDec-15</t>
  </si>
  <si>
    <t>MD Family ResourcesTF-CBT Combined42339</t>
  </si>
  <si>
    <t>PASSAll FFDec-15</t>
  </si>
  <si>
    <t>PASSAll FF42339</t>
  </si>
  <si>
    <t>PASSFFT CombinedDec-15</t>
  </si>
  <si>
    <t>PASSFFT Combined42339</t>
  </si>
  <si>
    <t>PASSTIP CombinedDec-15</t>
  </si>
  <si>
    <t>PASSTIP Combined42339</t>
  </si>
  <si>
    <t>RiversideA-CRA CombinedDec-15</t>
  </si>
  <si>
    <t>RiversideA-CRA Combined42339</t>
  </si>
  <si>
    <t>RiversideAll FFDec-15</t>
  </si>
  <si>
    <t>RiversideAll FF42339</t>
  </si>
  <si>
    <t>TFCCAll FFDec-15</t>
  </si>
  <si>
    <t>TFCCAll FF42339</t>
  </si>
  <si>
    <t>TFCCTIP CombinedDec-15</t>
  </si>
  <si>
    <t>TFCCTIP Combined42339</t>
  </si>
  <si>
    <t>Wayne PlaceAll FFDec-15</t>
  </si>
  <si>
    <t>Wayne PlaceAll FF42339</t>
  </si>
  <si>
    <t>Wayne PlaceTIP CombinedDec-15</t>
  </si>
  <si>
    <t>Wayne PlaceTIP Combined42339</t>
  </si>
  <si>
    <t>Youth VillagesAll FFDec-15</t>
  </si>
  <si>
    <t>Youth VillagesAll FF42339</t>
  </si>
  <si>
    <t>Youth VillagesMST CombinedDec-15</t>
  </si>
  <si>
    <t>Youth VillagesMST Combined42339</t>
  </si>
  <si>
    <t>Youth VillagesMST-PSB CombinedDec-15</t>
  </si>
  <si>
    <t>Youth VillagesMST-PSB Combined42339</t>
  </si>
  <si>
    <t>HillcrestA-CRA CombinedDec-15</t>
  </si>
  <si>
    <t>HillcrestA-CRA Combined42339</t>
  </si>
  <si>
    <t>HillcrestAll FFDec-15</t>
  </si>
  <si>
    <t>HillcrestAll FF42339</t>
  </si>
  <si>
    <t>HillcrestFFT CombinedDec-15</t>
  </si>
  <si>
    <t>HillcrestFFT Combined42339</t>
  </si>
  <si>
    <t>HillcrestTF-CBT CombinedDec-15</t>
  </si>
  <si>
    <t>HillcrestTF-CBT Combined42339</t>
  </si>
  <si>
    <t>LAYCA-CRA CombinedDec-15</t>
  </si>
  <si>
    <t>LAYCA-CRA Combined42339</t>
  </si>
  <si>
    <t>LAYCAll FFDec-15</t>
  </si>
  <si>
    <t>LAYCAll FF42339</t>
  </si>
  <si>
    <t>UniversalAll FFDec-15</t>
  </si>
  <si>
    <t>UniversalAll FF42339</t>
  </si>
  <si>
    <t>UniversalTF-CBT CombinedDec-15</t>
  </si>
  <si>
    <t>UniversalTF-CBT Combined42339</t>
  </si>
  <si>
    <t>UniversalTIP CombinedDec-15</t>
  </si>
  <si>
    <t>UniversalTIP Combined42339</t>
  </si>
  <si>
    <t>HillcrestA-CRA FFJan-16</t>
  </si>
  <si>
    <t>HillcrestA-CRA FF42370</t>
  </si>
  <si>
    <t>LAYCA-CRA FFJan-16</t>
  </si>
  <si>
    <t>LAYCA-CRA FF42370</t>
  </si>
  <si>
    <t>RiversideA-CRA FFJan-16</t>
  </si>
  <si>
    <t>RiversideA-CRA FF42370</t>
  </si>
  <si>
    <t>Federal CityA-CRA FFJan-16</t>
  </si>
  <si>
    <t>Federal CityA-CRA FF42370</t>
  </si>
  <si>
    <t>PIECECPP-FV FFJan-16</t>
  </si>
  <si>
    <t>PIECECPP-FV FF42370</t>
  </si>
  <si>
    <t>Adoptions TogetherCPP-FV CombinedJan-16</t>
  </si>
  <si>
    <t>Adoptions TogetherCPP-FV Combined42370</t>
  </si>
  <si>
    <t>First Home CareFFT FFJan-16</t>
  </si>
  <si>
    <t>First Home CareFFT FF42370</t>
  </si>
  <si>
    <t>HillcrestFFT FFJan-16</t>
  </si>
  <si>
    <t>HillcrestFFT FF42370</t>
  </si>
  <si>
    <t>PASSFFT FFJan-16</t>
  </si>
  <si>
    <t>PASSFFT FF42370</t>
  </si>
  <si>
    <t>Youth VillagesMST FFJan-16</t>
  </si>
  <si>
    <t>Youth VillagesMST FF42370</t>
  </si>
  <si>
    <t>Youth VillagesMST-PSB FFJan-16</t>
  </si>
  <si>
    <t>Youth VillagesMST-PSB FF42370</t>
  </si>
  <si>
    <t>Marys CenterPCIT FFJan-16</t>
  </si>
  <si>
    <t>Marys CenterPCIT FF42370</t>
  </si>
  <si>
    <t>PIECEPCIT FFJan-16</t>
  </si>
  <si>
    <t>PIECEPCIT FF42370</t>
  </si>
  <si>
    <t>Community ConnectionsTF-CBT FFJan-16</t>
  </si>
  <si>
    <t>Community ConnectionsTF-CBT FF42370</t>
  </si>
  <si>
    <t>First Home CareTF-CBT FFJan-16</t>
  </si>
  <si>
    <t>First Home CareTF-CBT FF42370</t>
  </si>
  <si>
    <t>HillcrestTF-CBT FFJan-16</t>
  </si>
  <si>
    <t>HillcrestTF-CBT FF42370</t>
  </si>
  <si>
    <t>MD Family ResourcesTF-CBT FFJan-16</t>
  </si>
  <si>
    <t>MD Family ResourcesTF-CBT FF42370</t>
  </si>
  <si>
    <t>UniversalTF-CBT FFJan-16</t>
  </si>
  <si>
    <t>UniversalTF-CBT FF42370</t>
  </si>
  <si>
    <t>Community ConnectionsTIP FFJan-16</t>
  </si>
  <si>
    <t>Community ConnectionsTIP FF42370</t>
  </si>
  <si>
    <t>FPSTIP FFJan-16</t>
  </si>
  <si>
    <t>FPSTIP FF42370</t>
  </si>
  <si>
    <t>FWCTIP FFJan-16</t>
  </si>
  <si>
    <t>FWCTIP FF42370</t>
  </si>
  <si>
    <t>Green DoorTIP FFJan-16</t>
  </si>
  <si>
    <t>Green DoorTIP FF42370</t>
  </si>
  <si>
    <t>LESTIP FFJan-16</t>
  </si>
  <si>
    <t>LESTIP FF42370</t>
  </si>
  <si>
    <t>MBI HSTIP FFJan-16</t>
  </si>
  <si>
    <t>MBI HSTIP FF42370</t>
  </si>
  <si>
    <t>PASSTIP FFJan-16</t>
  </si>
  <si>
    <t>PASSTIP FF42370</t>
  </si>
  <si>
    <t>TFCCTIP FFJan-16</t>
  </si>
  <si>
    <t>TFCCTIP FF42370</t>
  </si>
  <si>
    <t>UniversalTIP FFJan-16</t>
  </si>
  <si>
    <t>UniversalTIP FF42370</t>
  </si>
  <si>
    <t>Wayne PlaceTIP FFJan-16</t>
  </si>
  <si>
    <t>Wayne PlaceTIP FF42370</t>
  </si>
  <si>
    <t>Marys Center All FFJan-16</t>
  </si>
  <si>
    <t>Marys Center All FF42370</t>
  </si>
  <si>
    <t>PIECEAll FFJan-16</t>
  </si>
  <si>
    <t>PIECEAll FF42370</t>
  </si>
  <si>
    <t>Community ConnectionsAll CombinedJan-16</t>
  </si>
  <si>
    <t>Community ConnectionsAll Combined42370</t>
  </si>
  <si>
    <t>Federal CityAll CombinedJan-16</t>
  </si>
  <si>
    <t>Federal CityAll Combined42370</t>
  </si>
  <si>
    <t>FWCAll CombinedJan-16</t>
  </si>
  <si>
    <t>FWCAll Combined42370</t>
  </si>
  <si>
    <t>Green DoorAll CombinedJan-16</t>
  </si>
  <si>
    <t>Green DoorAll Combined42370</t>
  </si>
  <si>
    <t>HillcrestAll CombinedJan-16</t>
  </si>
  <si>
    <t>HillcrestAll Combined42370</t>
  </si>
  <si>
    <t>LAYCAll CombinedJan-16</t>
  </si>
  <si>
    <t>LAYCAll Combined42370</t>
  </si>
  <si>
    <t>RiversideAll CombinedJan-16</t>
  </si>
  <si>
    <t>RiversideAll Combined42370</t>
  </si>
  <si>
    <t>Adoptions TogetherAll CombinedJan-16</t>
  </si>
  <si>
    <t>Adoptions TogetherAll Combined42370</t>
  </si>
  <si>
    <t>First Home CareAll CombinedJan-16</t>
  </si>
  <si>
    <t>First Home CareAll Combined42370</t>
  </si>
  <si>
    <t>PASSAll CombinedJan-16</t>
  </si>
  <si>
    <t>PASSAll Combined42370</t>
  </si>
  <si>
    <t>Youth VillagesAll CombinedJan-16</t>
  </si>
  <si>
    <t>Youth VillagesAll Combined42370</t>
  </si>
  <si>
    <t>MD Family ResourcesAll CombinedJan-16</t>
  </si>
  <si>
    <t>MD Family ResourcesAll Combined42370</t>
  </si>
  <si>
    <t>UniversalAll CombinedJan-16</t>
  </si>
  <si>
    <t>UniversalAll Combined42370</t>
  </si>
  <si>
    <t>FPSAll CombinedJan-16</t>
  </si>
  <si>
    <t>FPSAll Combined42370</t>
  </si>
  <si>
    <t>LESAll CombinedJan-16</t>
  </si>
  <si>
    <t>LESAll Combined42370</t>
  </si>
  <si>
    <t>MBI HSAll CombinedJan-16</t>
  </si>
  <si>
    <t>MBI HSAll Combined42370</t>
  </si>
  <si>
    <t>TFCCAll CombinedJan-16</t>
  </si>
  <si>
    <t>TFCCAll Combined42370</t>
  </si>
  <si>
    <t>Wayne PlaceAll CombinedJan-16</t>
  </si>
  <si>
    <t>Wayne PlaceAll Combined42370</t>
  </si>
  <si>
    <t>All A-CRA ProvidersA-CRA FFJan-16</t>
  </si>
  <si>
    <t>All A-CRA ProvidersA-CRA FF42370</t>
  </si>
  <si>
    <t>All CPP-FV ProvidersCPP-FV FFJan-16</t>
  </si>
  <si>
    <t>All CPP-FV ProvidersCPP-FV FF42370</t>
  </si>
  <si>
    <t>All FFT ProvidersFFT FFJan-16</t>
  </si>
  <si>
    <t>All FFT ProvidersFFT FF42370</t>
  </si>
  <si>
    <t>All MST ProvidersMST FFJan-16</t>
  </si>
  <si>
    <t>All MST ProvidersMST FF42370</t>
  </si>
  <si>
    <t>All MST-PSB ProvidersMST-PSB FFJan-16</t>
  </si>
  <si>
    <t>All MST-PSB ProvidersMST-PSB FF42370</t>
  </si>
  <si>
    <t>All PCIT ProvidersPCIT FFJan-16</t>
  </si>
  <si>
    <t>All PCIT ProvidersPCIT FF42370</t>
  </si>
  <si>
    <t>All TF-CBT ProvidersTF-CBT FFJan-16</t>
  </si>
  <si>
    <t>All TF-CBT ProvidersTF-CBT FF42370</t>
  </si>
  <si>
    <t>All TIP ProvidersTIP FFJan-16</t>
  </si>
  <si>
    <t>All TIP ProvidersTIP FF42370</t>
  </si>
  <si>
    <t>All TST ProvidersTST FFJan-16</t>
  </si>
  <si>
    <t>All TST ProvidersTST FF42370</t>
  </si>
  <si>
    <t>AllAll CombinedJan-16</t>
  </si>
  <si>
    <t>AllAll Combined42370</t>
  </si>
  <si>
    <t>Adoptions TogetherCPP-FV FFJan-16</t>
  </si>
  <si>
    <t>Adoptions TogetherCPP-FV FF42370</t>
  </si>
  <si>
    <t>All A-CRA ProvidersA-CRA CombinedJan-16</t>
  </si>
  <si>
    <t>All A-CRA ProvidersA-CRA Combined42370</t>
  </si>
  <si>
    <t>All FFT ProvidersFFT CombinedJan-16</t>
  </si>
  <si>
    <t>All FFT ProvidersFFT Combined42370</t>
  </si>
  <si>
    <t>All MST ProvidersMST CombinedJan-16</t>
  </si>
  <si>
    <t>All MST ProvidersMST Combined42370</t>
  </si>
  <si>
    <t>All MST-PSB ProvidersMST-PSB CombinedJan-16</t>
  </si>
  <si>
    <t>All MST-PSB ProvidersMST-PSB Combined42370</t>
  </si>
  <si>
    <t>All TF-CBT ProvidersTF-CBT CombinedJan-16</t>
  </si>
  <si>
    <t>All TF-CBT ProvidersTF-CBT Combined42370</t>
  </si>
  <si>
    <t>All TIP ProvidersTIP CombinedJan-16</t>
  </si>
  <si>
    <t>All TIP ProvidersTIP Combined42370</t>
  </si>
  <si>
    <t>All TST ProvidersTST CombinedJan-16</t>
  </si>
  <si>
    <t>All TST ProvidersTST Combined42370</t>
  </si>
  <si>
    <t>Community ConnectionsAll FFJan-16</t>
  </si>
  <si>
    <t>Community ConnectionsAll FF42370</t>
  </si>
  <si>
    <t>Community ConnectionsTF-CBT CombinedJan-16</t>
  </si>
  <si>
    <t>Community ConnectionsTF-CBT Combined42370</t>
  </si>
  <si>
    <t>Community ConnectionsTIP CombinedJan-16</t>
  </si>
  <si>
    <t>Community ConnectionsTIP Combined42370</t>
  </si>
  <si>
    <t>Federal CityA-CRA CombinedJan-16</t>
  </si>
  <si>
    <t>Federal CityA-CRA Combined42370</t>
  </si>
  <si>
    <t>Federal CityAll FFJan-16</t>
  </si>
  <si>
    <t>Federal CityAll FF42370</t>
  </si>
  <si>
    <t>First Home CareAll FFJan-16</t>
  </si>
  <si>
    <t>First Home CareAll FF42370</t>
  </si>
  <si>
    <t>First Home CareFFT CombinedJan-16</t>
  </si>
  <si>
    <t>First Home CareFFT Combined42370</t>
  </si>
  <si>
    <t>First Home CareTF-CBT CombinedJan-16</t>
  </si>
  <si>
    <t>First Home CareTF-CBT Combined42370</t>
  </si>
  <si>
    <t>FPSAll FFJan-16</t>
  </si>
  <si>
    <t>FPSAll FF42370</t>
  </si>
  <si>
    <t>FPSTIP CombinedJan-16</t>
  </si>
  <si>
    <t>FPSTIP Combined42370</t>
  </si>
  <si>
    <t>FWCAll FFJan-16</t>
  </si>
  <si>
    <t>FWCAll FF42370</t>
  </si>
  <si>
    <t>FWCTIP CombinedJan-16</t>
  </si>
  <si>
    <t>FWCTIP Combined42370</t>
  </si>
  <si>
    <t>Green DoorAll FFJan-16</t>
  </si>
  <si>
    <t>Green DoorAll FF42370</t>
  </si>
  <si>
    <t>Green DoorTIP CombinedJan-16</t>
  </si>
  <si>
    <t>Green DoorTIP Combined42370</t>
  </si>
  <si>
    <t>LESAll FFJan-16</t>
  </si>
  <si>
    <t>LESAll FF42370</t>
  </si>
  <si>
    <t>LESTIP CombinedJan-16</t>
  </si>
  <si>
    <t>LESTIP Combined42370</t>
  </si>
  <si>
    <t>MBI HSAll FFJan-16</t>
  </si>
  <si>
    <t>MBI HSAll FF42370</t>
  </si>
  <si>
    <t>MBI HSTIP CombinedJan-16</t>
  </si>
  <si>
    <t>MBI HSTIP Combined42370</t>
  </si>
  <si>
    <t>MD Family ResourcesAll FFJan-16</t>
  </si>
  <si>
    <t>MD Family ResourcesAll FF42370</t>
  </si>
  <si>
    <t>MD Family ResourcesTF-CBT CombinedJan-16</t>
  </si>
  <si>
    <t>MD Family ResourcesTF-CBT Combined42370</t>
  </si>
  <si>
    <t>PASSAll FFJan-16</t>
  </si>
  <si>
    <t>PASSAll FF42370</t>
  </si>
  <si>
    <t>PASSFFT CombinedJan-16</t>
  </si>
  <si>
    <t>PASSFFT Combined42370</t>
  </si>
  <si>
    <t>PASSTIP CombinedJan-16</t>
  </si>
  <si>
    <t>PASSTIP Combined42370</t>
  </si>
  <si>
    <t>RiversideA-CRA CombinedJan-16</t>
  </si>
  <si>
    <t>RiversideA-CRA Combined42370</t>
  </si>
  <si>
    <t>RiversideAll FFJan-16</t>
  </si>
  <si>
    <t>RiversideAll FF42370</t>
  </si>
  <si>
    <t>TFCCAll FFJan-16</t>
  </si>
  <si>
    <t>TFCCAll FF42370</t>
  </si>
  <si>
    <t>TFCCTIP CombinedJan-16</t>
  </si>
  <si>
    <t>TFCCTIP Combined42370</t>
  </si>
  <si>
    <t>Wayne PlaceAll FFJan-16</t>
  </si>
  <si>
    <t>Wayne PlaceAll FF42370</t>
  </si>
  <si>
    <t>Wayne PlaceTIP CombinedJan-16</t>
  </si>
  <si>
    <t>Wayne PlaceTIP Combined42370</t>
  </si>
  <si>
    <t>Youth VillagesAll FFJan-16</t>
  </si>
  <si>
    <t>Youth VillagesAll FF42370</t>
  </si>
  <si>
    <t>Youth VillagesMST CombinedJan-16</t>
  </si>
  <si>
    <t>Youth VillagesMST Combined42370</t>
  </si>
  <si>
    <t>Youth VillagesMST-PSB CombinedJan-16</t>
  </si>
  <si>
    <t>Youth VillagesMST-PSB Combined42370</t>
  </si>
  <si>
    <t>HillcrestA-CRA CombinedJan-16</t>
  </si>
  <si>
    <t>HillcrestA-CRA Combined42370</t>
  </si>
  <si>
    <t>HillcrestAll FFJan-16</t>
  </si>
  <si>
    <t>HillcrestAll FF42370</t>
  </si>
  <si>
    <t>HillcrestFFT CombinedJan-16</t>
  </si>
  <si>
    <t>HillcrestFFT Combined42370</t>
  </si>
  <si>
    <t>HillcrestTF-CBT CombinedJan-16</t>
  </si>
  <si>
    <t>HillcrestTF-CBT Combined42370</t>
  </si>
  <si>
    <t>LAYCA-CRA CombinedJan-16</t>
  </si>
  <si>
    <t>LAYCA-CRA Combined42370</t>
  </si>
  <si>
    <t>LAYCAll FFJan-16</t>
  </si>
  <si>
    <t>LAYCAll FF42370</t>
  </si>
  <si>
    <t>UniversalAll FFJan-16</t>
  </si>
  <si>
    <t>UniversalAll FF42370</t>
  </si>
  <si>
    <t>UniversalTF-CBT CombinedJan-16</t>
  </si>
  <si>
    <t>UniversalTF-CBT Combined42370</t>
  </si>
  <si>
    <t>UniversalTIP CombinedJan-16</t>
  </si>
  <si>
    <t>UniversalTIP Combined42370</t>
  </si>
  <si>
    <t>HillcrestA-CRA FFFeb-16</t>
  </si>
  <si>
    <t>HillcrestA-CRA FF42401</t>
  </si>
  <si>
    <t>LAYCA-CRA FFFeb-16</t>
  </si>
  <si>
    <t>LAYCA-CRA FF42401</t>
  </si>
  <si>
    <t>RiversideA-CRA FFFeb-16</t>
  </si>
  <si>
    <t>RiversideA-CRA FF42401</t>
  </si>
  <si>
    <t>Federal CityA-CRA FFFeb-16</t>
  </si>
  <si>
    <t>Federal CityA-CRA FF42401</t>
  </si>
  <si>
    <t>PIECECPP-FV FFFeb-16</t>
  </si>
  <si>
    <t>PIECECPP-FV FF42401</t>
  </si>
  <si>
    <t>Adoptions TogetherCPP-FV CombinedFeb-16</t>
  </si>
  <si>
    <t>Adoptions TogetherCPP-FV Combined42401</t>
  </si>
  <si>
    <t>First Home CareFFT FFFeb-16</t>
  </si>
  <si>
    <t>First Home CareFFT FF42401</t>
  </si>
  <si>
    <t>HillcrestFFT FFFeb-16</t>
  </si>
  <si>
    <t>HillcrestFFT FF42401</t>
  </si>
  <si>
    <t>PASSFFT FFFeb-16</t>
  </si>
  <si>
    <t>PASSFFT FF42401</t>
  </si>
  <si>
    <t>Youth VillagesMST FFFeb-16</t>
  </si>
  <si>
    <t>Youth VillagesMST FF42401</t>
  </si>
  <si>
    <t>Youth VillagesMST-PSB FFFeb-16</t>
  </si>
  <si>
    <t>Youth VillagesMST-PSB FF42401</t>
  </si>
  <si>
    <t>Marys CenterPCIT FFFeb-16</t>
  </si>
  <si>
    <t>Marys CenterPCIT FF42401</t>
  </si>
  <si>
    <t>PIECEPCIT FFFeb-16</t>
  </si>
  <si>
    <t>PIECEPCIT FF42401</t>
  </si>
  <si>
    <t>Community ConnectionsTF-CBT FFFeb-16</t>
  </si>
  <si>
    <t>Community ConnectionsTF-CBT FF42401</t>
  </si>
  <si>
    <t>First Home CareTF-CBT FFFeb-16</t>
  </si>
  <si>
    <t>First Home CareTF-CBT FF42401</t>
  </si>
  <si>
    <t>HillcrestTF-CBT FFFeb-16</t>
  </si>
  <si>
    <t>HillcrestTF-CBT FF42401</t>
  </si>
  <si>
    <t>MD Family ResourcesTF-CBT FFFeb-16</t>
  </si>
  <si>
    <t>MD Family ResourcesTF-CBT FF42401</t>
  </si>
  <si>
    <t>UniversalTF-CBT FFFeb-16</t>
  </si>
  <si>
    <t>UniversalTF-CBT FF42401</t>
  </si>
  <si>
    <t>Community ConnectionsTIP FFFeb-16</t>
  </si>
  <si>
    <t>Community ConnectionsTIP FF42401</t>
  </si>
  <si>
    <t>FPSTIP FFFeb-16</t>
  </si>
  <si>
    <t>FPSTIP FF42401</t>
  </si>
  <si>
    <t>FWCTIP FFFeb-16</t>
  </si>
  <si>
    <t>FWCTIP FF42401</t>
  </si>
  <si>
    <t>Green DoorTIP FFFeb-16</t>
  </si>
  <si>
    <t>Green DoorTIP FF42401</t>
  </si>
  <si>
    <t>LESTIP FFFeb-16</t>
  </si>
  <si>
    <t>LESTIP FF42401</t>
  </si>
  <si>
    <t>MBI HSTIP FFFeb-16</t>
  </si>
  <si>
    <t>MBI HSTIP FF42401</t>
  </si>
  <si>
    <t>PASSTIP FFFeb-16</t>
  </si>
  <si>
    <t>PASSTIP FF42401</t>
  </si>
  <si>
    <t>TFCCTIP FFFeb-16</t>
  </si>
  <si>
    <t>TFCCTIP FF42401</t>
  </si>
  <si>
    <t>UniversalTIP FFFeb-16</t>
  </si>
  <si>
    <t>UniversalTIP FF42401</t>
  </si>
  <si>
    <t>Wayne PlaceTIP FFFeb-16</t>
  </si>
  <si>
    <t>Wayne PlaceTIP FF42401</t>
  </si>
  <si>
    <t>Marys Center All FFFeb-16</t>
  </si>
  <si>
    <t>Marys Center All FF42401</t>
  </si>
  <si>
    <t>PIECEAll FFFeb-16</t>
  </si>
  <si>
    <t>PIECEAll FF42401</t>
  </si>
  <si>
    <t>Community ConnectionsAll CombinedFeb-16</t>
  </si>
  <si>
    <t>Community ConnectionsAll Combined42401</t>
  </si>
  <si>
    <t>Federal CityAll CombinedFeb-16</t>
  </si>
  <si>
    <t>Federal CityAll Combined42401</t>
  </si>
  <si>
    <t>FWCAll CombinedFeb-16</t>
  </si>
  <si>
    <t>FWCAll Combined42401</t>
  </si>
  <si>
    <t>Green DoorAll CombinedFeb-16</t>
  </si>
  <si>
    <t>Green DoorAll Combined42401</t>
  </si>
  <si>
    <t>HillcrestAll CombinedFeb-16</t>
  </si>
  <si>
    <t>HillcrestAll Combined42401</t>
  </si>
  <si>
    <t>LAYCAll CombinedFeb-16</t>
  </si>
  <si>
    <t>LAYCAll Combined42401</t>
  </si>
  <si>
    <t>RiversideAll CombinedFeb-16</t>
  </si>
  <si>
    <t>RiversideAll Combined42401</t>
  </si>
  <si>
    <t>Adoptions TogetherAll CombinedFeb-16</t>
  </si>
  <si>
    <t>Adoptions TogetherAll Combined42401</t>
  </si>
  <si>
    <t>First Home CareAll CombinedFeb-16</t>
  </si>
  <si>
    <t>First Home CareAll Combined42401</t>
  </si>
  <si>
    <t>PASSAll CombinedFeb-16</t>
  </si>
  <si>
    <t>PASSAll Combined42401</t>
  </si>
  <si>
    <t>Youth VillagesAll CombinedFeb-16</t>
  </si>
  <si>
    <t>Youth VillagesAll Combined42401</t>
  </si>
  <si>
    <t>MD Family ResourcesAll CombinedFeb-16</t>
  </si>
  <si>
    <t>MD Family ResourcesAll Combined42401</t>
  </si>
  <si>
    <t>UniversalAll CombinedFeb-16</t>
  </si>
  <si>
    <t>UniversalAll Combined42401</t>
  </si>
  <si>
    <t>FPSAll CombinedFeb-16</t>
  </si>
  <si>
    <t>FPSAll Combined42401</t>
  </si>
  <si>
    <t>LESAll CombinedFeb-16</t>
  </si>
  <si>
    <t>LESAll Combined42401</t>
  </si>
  <si>
    <t>MBI HSAll CombinedFeb-16</t>
  </si>
  <si>
    <t>MBI HSAll Combined42401</t>
  </si>
  <si>
    <t>TFCCAll CombinedFeb-16</t>
  </si>
  <si>
    <t>TFCCAll Combined42401</t>
  </si>
  <si>
    <t>Wayne PlaceAll CombinedFeb-16</t>
  </si>
  <si>
    <t>Wayne PlaceAll Combined42401</t>
  </si>
  <si>
    <t>All A-CRA ProvidersA-CRA FFFeb-16</t>
  </si>
  <si>
    <t>All A-CRA ProvidersA-CRA FF42401</t>
  </si>
  <si>
    <t>All CPP-FV ProvidersCPP-FV FFFeb-16</t>
  </si>
  <si>
    <t>All CPP-FV ProvidersCPP-FV FF42401</t>
  </si>
  <si>
    <t>All FFT ProvidersFFT FFFeb-16</t>
  </si>
  <si>
    <t>All FFT ProvidersFFT FF42401</t>
  </si>
  <si>
    <t>All MST ProvidersMST FFFeb-16</t>
  </si>
  <si>
    <t>All MST ProvidersMST FF42401</t>
  </si>
  <si>
    <t>All MST-PSB ProvidersMST-PSB FFFeb-16</t>
  </si>
  <si>
    <t>All MST-PSB ProvidersMST-PSB FF42401</t>
  </si>
  <si>
    <t>All PCIT ProvidersPCIT FFFeb-16</t>
  </si>
  <si>
    <t>All PCIT ProvidersPCIT FF42401</t>
  </si>
  <si>
    <t>All TF-CBT ProvidersTF-CBT FFFeb-16</t>
  </si>
  <si>
    <t>All TF-CBT ProvidersTF-CBT FF42401</t>
  </si>
  <si>
    <t>All TIP ProvidersTIP FFFeb-16</t>
  </si>
  <si>
    <t>All TIP ProvidersTIP FF42401</t>
  </si>
  <si>
    <t>All TST ProvidersTST FFFeb-16</t>
  </si>
  <si>
    <t>All TST ProvidersTST FF42401</t>
  </si>
  <si>
    <t>AllAll CombinedFeb-16</t>
  </si>
  <si>
    <t>AllAll Combined42401</t>
  </si>
  <si>
    <t>Adoptions TogetherCPP-FV FFFeb-16</t>
  </si>
  <si>
    <t>Adoptions TogetherCPP-FV FF42401</t>
  </si>
  <si>
    <t>All A-CRA ProvidersA-CRA CombinedFeb-16</t>
  </si>
  <si>
    <t>All A-CRA ProvidersA-CRA Combined42401</t>
  </si>
  <si>
    <t>All FFT ProvidersFFT CombinedFeb-16</t>
  </si>
  <si>
    <t>All FFT ProvidersFFT Combined42401</t>
  </si>
  <si>
    <t>All MST ProvidersMST CombinedFeb-16</t>
  </si>
  <si>
    <t>All MST ProvidersMST Combined42401</t>
  </si>
  <si>
    <t>All MST-PSB ProvidersMST-PSB CombinedFeb-16</t>
  </si>
  <si>
    <t>All MST-PSB ProvidersMST-PSB Combined42401</t>
  </si>
  <si>
    <t>All TF-CBT ProvidersTF-CBT CombinedFeb-16</t>
  </si>
  <si>
    <t>All TF-CBT ProvidersTF-CBT Combined42401</t>
  </si>
  <si>
    <t>All TIP ProvidersTIP CombinedFeb-16</t>
  </si>
  <si>
    <t>All TIP ProvidersTIP Combined42401</t>
  </si>
  <si>
    <t>All TST ProvidersTST CombinedFeb-16</t>
  </si>
  <si>
    <t>All TST ProvidersTST Combined42401</t>
  </si>
  <si>
    <t>Community ConnectionsAll FFFeb-16</t>
  </si>
  <si>
    <t>Community ConnectionsAll FF42401</t>
  </si>
  <si>
    <t>Community ConnectionsTF-CBT CombinedFeb-16</t>
  </si>
  <si>
    <t>Community ConnectionsTF-CBT Combined42401</t>
  </si>
  <si>
    <t>Community ConnectionsTIP CombinedFeb-16</t>
  </si>
  <si>
    <t>Community ConnectionsTIP Combined42401</t>
  </si>
  <si>
    <t>Federal CityA-CRA CombinedFeb-16</t>
  </si>
  <si>
    <t>Federal CityA-CRA Combined42401</t>
  </si>
  <si>
    <t>Federal CityAll FFFeb-16</t>
  </si>
  <si>
    <t>Federal CityAll FF42401</t>
  </si>
  <si>
    <t>First Home CareAll FFFeb-16</t>
  </si>
  <si>
    <t>First Home CareAll FF42401</t>
  </si>
  <si>
    <t>First Home CareFFT CombinedFeb-16</t>
  </si>
  <si>
    <t>First Home CareFFT Combined42401</t>
  </si>
  <si>
    <t>First Home CareTF-CBT CombinedFeb-16</t>
  </si>
  <si>
    <t>First Home CareTF-CBT Combined42401</t>
  </si>
  <si>
    <t>FPSAll FFFeb-16</t>
  </si>
  <si>
    <t>FPSAll FF42401</t>
  </si>
  <si>
    <t>FPSTIP CombinedFeb-16</t>
  </si>
  <si>
    <t>FPSTIP Combined42401</t>
  </si>
  <si>
    <t>FWCAll FFFeb-16</t>
  </si>
  <si>
    <t>FWCAll FF42401</t>
  </si>
  <si>
    <t>FWCTIP CombinedFeb-16</t>
  </si>
  <si>
    <t>FWCTIP Combined42401</t>
  </si>
  <si>
    <t>Green DoorAll FFFeb-16</t>
  </si>
  <si>
    <t>Green DoorAll FF42401</t>
  </si>
  <si>
    <t>Green DoorTIP CombinedFeb-16</t>
  </si>
  <si>
    <t>Green DoorTIP Combined42401</t>
  </si>
  <si>
    <t>LESAll FFFeb-16</t>
  </si>
  <si>
    <t>LESAll FF42401</t>
  </si>
  <si>
    <t>LESTIP CombinedFeb-16</t>
  </si>
  <si>
    <t>LESTIP Combined42401</t>
  </si>
  <si>
    <t>MBI HSAll FFFeb-16</t>
  </si>
  <si>
    <t>MBI HSAll FF42401</t>
  </si>
  <si>
    <t>MBI HSTIP CombinedFeb-16</t>
  </si>
  <si>
    <t>MBI HSTIP Combined42401</t>
  </si>
  <si>
    <t>MD Family ResourcesAll FFFeb-16</t>
  </si>
  <si>
    <t>MD Family ResourcesAll FF42401</t>
  </si>
  <si>
    <t>MD Family ResourcesTF-CBT CombinedFeb-16</t>
  </si>
  <si>
    <t>MD Family ResourcesTF-CBT Combined42401</t>
  </si>
  <si>
    <t>PASSAll FFFeb-16</t>
  </si>
  <si>
    <t>PASSAll FF42401</t>
  </si>
  <si>
    <t>PASSFFT CombinedFeb-16</t>
  </si>
  <si>
    <t>PASSFFT Combined42401</t>
  </si>
  <si>
    <t>PASSTIP CombinedFeb-16</t>
  </si>
  <si>
    <t>PASSTIP Combined42401</t>
  </si>
  <si>
    <t>RiversideA-CRA CombinedFeb-16</t>
  </si>
  <si>
    <t>RiversideA-CRA Combined42401</t>
  </si>
  <si>
    <t>RiversideAll FFFeb-16</t>
  </si>
  <si>
    <t>RiversideAll FF42401</t>
  </si>
  <si>
    <t>TFCCAll FFFeb-16</t>
  </si>
  <si>
    <t>TFCCAll FF42401</t>
  </si>
  <si>
    <t>TFCCTIP CombinedFeb-16</t>
  </si>
  <si>
    <t>TFCCTIP Combined42401</t>
  </si>
  <si>
    <t>Wayne PlaceAll FFFeb-16</t>
  </si>
  <si>
    <t>Wayne PlaceAll FF42401</t>
  </si>
  <si>
    <t>Wayne PlaceTIP CombinedFeb-16</t>
  </si>
  <si>
    <t>Wayne PlaceTIP Combined42401</t>
  </si>
  <si>
    <t>Youth VillagesAll FFFeb-16</t>
  </si>
  <si>
    <t>Youth VillagesAll FF42401</t>
  </si>
  <si>
    <t>Youth VillagesMST CombinedFeb-16</t>
  </si>
  <si>
    <t>Youth VillagesMST Combined42401</t>
  </si>
  <si>
    <t>Youth VillagesMST-PSB CombinedFeb-16</t>
  </si>
  <si>
    <t>Youth VillagesMST-PSB Combined42401</t>
  </si>
  <si>
    <t>HillcrestA-CRA CombinedFeb-16</t>
  </si>
  <si>
    <t>HillcrestA-CRA Combined42401</t>
  </si>
  <si>
    <t>HillcrestAll FFFeb-16</t>
  </si>
  <si>
    <t>HillcrestAll FF42401</t>
  </si>
  <si>
    <t>HillcrestFFT CombinedFeb-16</t>
  </si>
  <si>
    <t>HillcrestFFT Combined42401</t>
  </si>
  <si>
    <t>HillcrestTF-CBT CombinedFeb-16</t>
  </si>
  <si>
    <t>HillcrestTF-CBT Combined42401</t>
  </si>
  <si>
    <t>LAYCA-CRA CombinedFeb-16</t>
  </si>
  <si>
    <t>LAYCA-CRA Combined42401</t>
  </si>
  <si>
    <t>LAYCAll FFFeb-16</t>
  </si>
  <si>
    <t>LAYCAll FF42401</t>
  </si>
  <si>
    <t>UniversalAll FFFeb-16</t>
  </si>
  <si>
    <t>UniversalAll FF42401</t>
  </si>
  <si>
    <t>UniversalTF-CBT CombinedFeb-16</t>
  </si>
  <si>
    <t>UniversalTF-CBT Combined42401</t>
  </si>
  <si>
    <t>UniversalTIP CombinedFeb-16</t>
  </si>
  <si>
    <t>UniversalTIP Combined42401</t>
  </si>
  <si>
    <t>HillcrestA-CRA FFMar-16</t>
  </si>
  <si>
    <t>HillcrestA-CRA FF42430</t>
  </si>
  <si>
    <t>LAYCA-CRA FFMar-16</t>
  </si>
  <si>
    <t>LAYCA-CRA FF42430</t>
  </si>
  <si>
    <t>RiversideA-CRA FFMar-16</t>
  </si>
  <si>
    <t>RiversideA-CRA FF42430</t>
  </si>
  <si>
    <t>Federal CityA-CRA FFMar-16</t>
  </si>
  <si>
    <t>Federal CityA-CRA FF42430</t>
  </si>
  <si>
    <t>PIECECPP-FV FFMar-16</t>
  </si>
  <si>
    <t>PIECECPP-FV FF42430</t>
  </si>
  <si>
    <t>Adoptions TogetherCPP-FV CombinedMar-16</t>
  </si>
  <si>
    <t>Adoptions TogetherCPP-FV Combined42430</t>
  </si>
  <si>
    <t>First Home CareFFT FFMar-16</t>
  </si>
  <si>
    <t>First Home CareFFT FF42430</t>
  </si>
  <si>
    <t>HillcrestFFT FFMar-16</t>
  </si>
  <si>
    <t>HillcrestFFT FF42430</t>
  </si>
  <si>
    <t>PASSFFT FFMar-16</t>
  </si>
  <si>
    <t>PASSFFT FF42430</t>
  </si>
  <si>
    <t>Youth VillagesMST FFMar-16</t>
  </si>
  <si>
    <t>Youth VillagesMST FF42430</t>
  </si>
  <si>
    <t>Youth VillagesMST-PSB FFMar-16</t>
  </si>
  <si>
    <t>Youth VillagesMST-PSB FF42430</t>
  </si>
  <si>
    <t>Marys CenterPCIT FFMar-16</t>
  </si>
  <si>
    <t>Marys CenterPCIT FF42430</t>
  </si>
  <si>
    <t>PIECEPCIT FFMar-16</t>
  </si>
  <si>
    <t>PIECEPCIT FF42430</t>
  </si>
  <si>
    <t>Community ConnectionsTF-CBT FFMar-16</t>
  </si>
  <si>
    <t>Community ConnectionsTF-CBT FF42430</t>
  </si>
  <si>
    <t>First Home CareTF-CBT FFMar-16</t>
  </si>
  <si>
    <t>First Home CareTF-CBT FF42430</t>
  </si>
  <si>
    <t>HillcrestTF-CBT FFMar-16</t>
  </si>
  <si>
    <t>HillcrestTF-CBT FF42430</t>
  </si>
  <si>
    <t>MD Family ResourcesTF-CBT FFMar-16</t>
  </si>
  <si>
    <t>MD Family ResourcesTF-CBT FF42430</t>
  </si>
  <si>
    <t>UniversalTF-CBT FFMar-16</t>
  </si>
  <si>
    <t>UniversalTF-CBT FF42430</t>
  </si>
  <si>
    <t>Community ConnectionsTIP FFMar-16</t>
  </si>
  <si>
    <t>Community ConnectionsTIP FF42430</t>
  </si>
  <si>
    <t>FPSTIP FFMar-16</t>
  </si>
  <si>
    <t>FPSTIP FF42430</t>
  </si>
  <si>
    <t>FWCTIP FFMar-16</t>
  </si>
  <si>
    <t>FWCTIP FF42430</t>
  </si>
  <si>
    <t>Green DoorTIP FFMar-16</t>
  </si>
  <si>
    <t>Green DoorTIP FF42430</t>
  </si>
  <si>
    <t>LESTIP FFMar-16</t>
  </si>
  <si>
    <t>LESTIP FF42430</t>
  </si>
  <si>
    <t>MBI HSTIP FFMar-16</t>
  </si>
  <si>
    <t>MBI HSTIP FF42430</t>
  </si>
  <si>
    <t>PASSTIP FFMar-16</t>
  </si>
  <si>
    <t>PASSTIP FF42430</t>
  </si>
  <si>
    <t>TFCCTIP FFMar-16</t>
  </si>
  <si>
    <t>TFCCTIP FF42430</t>
  </si>
  <si>
    <t>UniversalTIP FFMar-16</t>
  </si>
  <si>
    <t>UniversalTIP FF42430</t>
  </si>
  <si>
    <t>Wayne PlaceTIP FFMar-16</t>
  </si>
  <si>
    <t>Wayne PlaceTIP FF42430</t>
  </si>
  <si>
    <t>Marys Center All FFMar-16</t>
  </si>
  <si>
    <t>Marys Center All FF42430</t>
  </si>
  <si>
    <t>PIECEAll FFMar-16</t>
  </si>
  <si>
    <t>PIECEAll FF42430</t>
  </si>
  <si>
    <t>Community ConnectionsAll CombinedMar-16</t>
  </si>
  <si>
    <t>Community ConnectionsAll Combined42430</t>
  </si>
  <si>
    <t>Federal CityAll CombinedMar-16</t>
  </si>
  <si>
    <t>Federal CityAll Combined42430</t>
  </si>
  <si>
    <t>FWCAll CombinedMar-16</t>
  </si>
  <si>
    <t>FWCAll Combined42430</t>
  </si>
  <si>
    <t>Green DoorAll CombinedMar-16</t>
  </si>
  <si>
    <t>Green DoorAll Combined42430</t>
  </si>
  <si>
    <t>HillcrestAll CombinedMar-16</t>
  </si>
  <si>
    <t>HillcrestAll Combined42430</t>
  </si>
  <si>
    <t>LAYCAll CombinedMar-16</t>
  </si>
  <si>
    <t>LAYCAll Combined42430</t>
  </si>
  <si>
    <t>RiversideAll CombinedMar-16</t>
  </si>
  <si>
    <t>RiversideAll Combined42430</t>
  </si>
  <si>
    <t>Adoptions TogetherAll CombinedMar-16</t>
  </si>
  <si>
    <t>Adoptions TogetherAll Combined42430</t>
  </si>
  <si>
    <t>First Home CareAll CombinedMar-16</t>
  </si>
  <si>
    <t>First Home CareAll Combined42430</t>
  </si>
  <si>
    <t>PASSAll CombinedMar-16</t>
  </si>
  <si>
    <t>PASSAll Combined42430</t>
  </si>
  <si>
    <t>Youth VillagesAll CombinedMar-16</t>
  </si>
  <si>
    <t>Youth VillagesAll Combined42430</t>
  </si>
  <si>
    <t>MD Family ResourcesAll CombinedMar-16</t>
  </si>
  <si>
    <t>MD Family ResourcesAll Combined42430</t>
  </si>
  <si>
    <t>UniversalAll CombinedMar-16</t>
  </si>
  <si>
    <t>UniversalAll Combined42430</t>
  </si>
  <si>
    <t>FPSAll CombinedMar-16</t>
  </si>
  <si>
    <t>FPSAll Combined42430</t>
  </si>
  <si>
    <t>LESAll CombinedMar-16</t>
  </si>
  <si>
    <t>LESAll Combined42430</t>
  </si>
  <si>
    <t>MBI HSAll CombinedMar-16</t>
  </si>
  <si>
    <t>MBI HSAll Combined42430</t>
  </si>
  <si>
    <t>TFCCAll CombinedMar-16</t>
  </si>
  <si>
    <t>TFCCAll Combined42430</t>
  </si>
  <si>
    <t>Wayne PlaceAll CombinedMar-16</t>
  </si>
  <si>
    <t>Wayne PlaceAll Combined42430</t>
  </si>
  <si>
    <t>All A-CRA ProvidersA-CRA FFMar-16</t>
  </si>
  <si>
    <t>All A-CRA ProvidersA-CRA FF42430</t>
  </si>
  <si>
    <t>All CPP-FV ProvidersCPP-FV FFMar-16</t>
  </si>
  <si>
    <t>All CPP-FV ProvidersCPP-FV FF42430</t>
  </si>
  <si>
    <t>All FFT ProvidersFFT FFMar-16</t>
  </si>
  <si>
    <t>All FFT ProvidersFFT FF42430</t>
  </si>
  <si>
    <t>All MST ProvidersMST FFMar-16</t>
  </si>
  <si>
    <t>All MST ProvidersMST FF42430</t>
  </si>
  <si>
    <t>All MST-PSB ProvidersMST-PSB FFMar-16</t>
  </si>
  <si>
    <t>All MST-PSB ProvidersMST-PSB FF42430</t>
  </si>
  <si>
    <t>All PCIT ProvidersPCIT FFMar-16</t>
  </si>
  <si>
    <t>All PCIT ProvidersPCIT FF42430</t>
  </si>
  <si>
    <t>All TF-CBT ProvidersTF-CBT FFMar-16</t>
  </si>
  <si>
    <t>All TF-CBT ProvidersTF-CBT FF42430</t>
  </si>
  <si>
    <t>All TIP ProvidersTIP FFMar-16</t>
  </si>
  <si>
    <t>All TIP ProvidersTIP FF42430</t>
  </si>
  <si>
    <t>All TST ProvidersTST FFMar-16</t>
  </si>
  <si>
    <t>All TST ProvidersTST FF42430</t>
  </si>
  <si>
    <t>AllAll Combined42430</t>
  </si>
  <si>
    <t>Adoptions TogetherCPP-FV FFMar-16</t>
  </si>
  <si>
    <t>Adoptions TogetherCPP-FV FF42430</t>
  </si>
  <si>
    <t>All A-CRA ProvidersA-CRA CombinedMar-16</t>
  </si>
  <si>
    <t>All A-CRA ProvidersA-CRA Combined42430</t>
  </si>
  <si>
    <t>All FFT ProvidersFFT CombinedMar-16</t>
  </si>
  <si>
    <t>All FFT ProvidersFFT Combined42430</t>
  </si>
  <si>
    <t>All MST ProvidersMST CombinedMar-16</t>
  </si>
  <si>
    <t>All MST ProvidersMST Combined42430</t>
  </si>
  <si>
    <t>All MST-PSB ProvidersMST-PSB CombinedMar-16</t>
  </si>
  <si>
    <t>All MST-PSB ProvidersMST-PSB Combined42430</t>
  </si>
  <si>
    <t>All TF-CBT ProvidersTF-CBT CombinedMar-16</t>
  </si>
  <si>
    <t>All TF-CBT ProvidersTF-CBT Combined42430</t>
  </si>
  <si>
    <t>All TIP ProvidersTIP CombinedMar-16</t>
  </si>
  <si>
    <t>All TIP ProvidersTIP Combined42430</t>
  </si>
  <si>
    <t>All TST ProvidersTST CombinedMar-16</t>
  </si>
  <si>
    <t>All TST ProvidersTST Combined42430</t>
  </si>
  <si>
    <t>Community ConnectionsAll FFMar-16</t>
  </si>
  <si>
    <t>Community ConnectionsAll FF42430</t>
  </si>
  <si>
    <t>Community ConnectionsTF-CBT CombinedMar-16</t>
  </si>
  <si>
    <t>Community ConnectionsTF-CBT Combined42430</t>
  </si>
  <si>
    <t>Community ConnectionsTIP CombinedMar-16</t>
  </si>
  <si>
    <t>Community ConnectionsTIP Combined42430</t>
  </si>
  <si>
    <t>Federal CityA-CRA CombinedMar-16</t>
  </si>
  <si>
    <t>Federal CityA-CRA Combined42430</t>
  </si>
  <si>
    <t>Federal CityAll FFMar-16</t>
  </si>
  <si>
    <t>Federal CityAll FF42430</t>
  </si>
  <si>
    <t>First Home CareAll FFMar-16</t>
  </si>
  <si>
    <t>First Home CareAll FF42430</t>
  </si>
  <si>
    <t>First Home CareFFT CombinedMar-16</t>
  </si>
  <si>
    <t>First Home CareFFT Combined42430</t>
  </si>
  <si>
    <t>First Home CareTF-CBT CombinedMar-16</t>
  </si>
  <si>
    <t>First Home CareTF-CBT Combined42430</t>
  </si>
  <si>
    <t>FPSAll FFMar-16</t>
  </si>
  <si>
    <t>FPSAll FF42430</t>
  </si>
  <si>
    <t>FPSTIP CombinedMar-16</t>
  </si>
  <si>
    <t>FPSTIP Combined42430</t>
  </si>
  <si>
    <t>FWCAll FFMar-16</t>
  </si>
  <si>
    <t>FWCAll FF42430</t>
  </si>
  <si>
    <t>FWCTIP CombinedMar-16</t>
  </si>
  <si>
    <t>FWCTIP Combined42430</t>
  </si>
  <si>
    <t>Green DoorAll FFMar-16</t>
  </si>
  <si>
    <t>Green DoorAll FF42430</t>
  </si>
  <si>
    <t>Green DoorTIP CombinedMar-16</t>
  </si>
  <si>
    <t>Green DoorTIP Combined42430</t>
  </si>
  <si>
    <t>LESAll FFMar-16</t>
  </si>
  <si>
    <t>LESAll FF42430</t>
  </si>
  <si>
    <t>LESTIP CombinedMar-16</t>
  </si>
  <si>
    <t>LESTIP Combined42430</t>
  </si>
  <si>
    <t>MBI HSAll FFMar-16</t>
  </si>
  <si>
    <t>MBI HSAll FF42430</t>
  </si>
  <si>
    <t>MBI HSTIP CombinedMar-16</t>
  </si>
  <si>
    <t>MBI HSTIP Combined42430</t>
  </si>
  <si>
    <t>MD Family ResourcesAll FFMar-16</t>
  </si>
  <si>
    <t>MD Family ResourcesAll FF42430</t>
  </si>
  <si>
    <t>MD Family ResourcesTF-CBT CombinedMar-16</t>
  </si>
  <si>
    <t>MD Family ResourcesTF-CBT Combined42430</t>
  </si>
  <si>
    <t>PASSAll FFMar-16</t>
  </si>
  <si>
    <t>PASSAll FF42430</t>
  </si>
  <si>
    <t>PASSFFT CombinedMar-16</t>
  </si>
  <si>
    <t>PASSFFT Combined42430</t>
  </si>
  <si>
    <t>PASSTIP CombinedMar-16</t>
  </si>
  <si>
    <t>PASSTIP Combined42430</t>
  </si>
  <si>
    <t>RiversideA-CRA CombinedMar-16</t>
  </si>
  <si>
    <t>RiversideA-CRA Combined42430</t>
  </si>
  <si>
    <t>RiversideAll FFMar-16</t>
  </si>
  <si>
    <t>RiversideAll FF42430</t>
  </si>
  <si>
    <t>TFCCAll FFMar-16</t>
  </si>
  <si>
    <t>TFCCAll FF42430</t>
  </si>
  <si>
    <t>TFCCTIP CombinedMar-16</t>
  </si>
  <si>
    <t>TFCCTIP Combined42430</t>
  </si>
  <si>
    <t>Wayne PlaceAll FFMar-16</t>
  </si>
  <si>
    <t>Wayne PlaceAll FF42430</t>
  </si>
  <si>
    <t>Wayne PlaceTIP CombinedMar-16</t>
  </si>
  <si>
    <t>Wayne PlaceTIP Combined42430</t>
  </si>
  <si>
    <t>Youth VillagesAll FFMar-16</t>
  </si>
  <si>
    <t>Youth VillagesAll FF42430</t>
  </si>
  <si>
    <t>Youth VillagesMST CombinedMar-16</t>
  </si>
  <si>
    <t>Youth VillagesMST Combined42430</t>
  </si>
  <si>
    <t>Youth VillagesMST-PSB CombinedMar-16</t>
  </si>
  <si>
    <t>Youth VillagesMST-PSB Combined42430</t>
  </si>
  <si>
    <t>HillcrestA-CRA CombinedMar-16</t>
  </si>
  <si>
    <t>HillcrestA-CRA Combined42430</t>
  </si>
  <si>
    <t>HillcrestAll FFMar-16</t>
  </si>
  <si>
    <t>HillcrestAll FF42430</t>
  </si>
  <si>
    <t>HillcrestFFT CombinedMar-16</t>
  </si>
  <si>
    <t>HillcrestFFT Combined42430</t>
  </si>
  <si>
    <t>HillcrestTF-CBT CombinedMar-16</t>
  </si>
  <si>
    <t>HillcrestTF-CBT Combined42430</t>
  </si>
  <si>
    <t>LAYCA-CRA CombinedMar-16</t>
  </si>
  <si>
    <t>LAYCA-CRA Combined42430</t>
  </si>
  <si>
    <t>LAYCAll FFMar-16</t>
  </si>
  <si>
    <t>LAYCAll FF42430</t>
  </si>
  <si>
    <t>UniversalAll FFMar-16</t>
  </si>
  <si>
    <t>UniversalAll FF42430</t>
  </si>
  <si>
    <t>UniversalTF-CBT CombinedMar-16</t>
  </si>
  <si>
    <t>UniversalTF-CBT Combined42430</t>
  </si>
  <si>
    <t>UniversalTIP CombinedMar-16</t>
  </si>
  <si>
    <t>UniversalTIP Combined42430</t>
  </si>
  <si>
    <t>HillcrestA-CRA FFApr-16</t>
  </si>
  <si>
    <t>HillcrestA-CRA FF42461</t>
  </si>
  <si>
    <t>LAYCA-CRA FFApr-16</t>
  </si>
  <si>
    <t>LAYCA-CRA FF42461</t>
  </si>
  <si>
    <t>RiversideA-CRA FFApr-16</t>
  </si>
  <si>
    <t>RiversideA-CRA FF42461</t>
  </si>
  <si>
    <t>Federal CityA-CRA FFApr-16</t>
  </si>
  <si>
    <t>Federal CityA-CRA FF42461</t>
  </si>
  <si>
    <t>PIECECPP-FV FFApr-16</t>
  </si>
  <si>
    <t>PIECECPP-FV FF42461</t>
  </si>
  <si>
    <t>Adoptions TogetherCPP-FV CombinedApr-16</t>
  </si>
  <si>
    <t>Adoptions TogetherCPP-FV Combined42461</t>
  </si>
  <si>
    <t>First Home CareFFT FFApr-16</t>
  </si>
  <si>
    <t>First Home CareFFT FF42461</t>
  </si>
  <si>
    <t>HillcrestFFT FFApr-16</t>
  </si>
  <si>
    <t>HillcrestFFT FF42461</t>
  </si>
  <si>
    <t>PASSFFT FFApr-16</t>
  </si>
  <si>
    <t>PASSFFT FF42461</t>
  </si>
  <si>
    <t>Youth VillagesMST FFApr-16</t>
  </si>
  <si>
    <t>Youth VillagesMST FF42461</t>
  </si>
  <si>
    <t>Youth VillagesMST-PSB FFApr-16</t>
  </si>
  <si>
    <t>Youth VillagesMST-PSB FF42461</t>
  </si>
  <si>
    <t>Marys CenterPCIT FFApr-16</t>
  </si>
  <si>
    <t>Marys CenterPCIT FF42461</t>
  </si>
  <si>
    <t>PIECEPCIT FFApr-16</t>
  </si>
  <si>
    <t>PIECEPCIT FF42461</t>
  </si>
  <si>
    <t>Community ConnectionsTF-CBT FFApr-16</t>
  </si>
  <si>
    <t>Community ConnectionsTF-CBT FF42461</t>
  </si>
  <si>
    <t>First Home CareTF-CBT FFApr-16</t>
  </si>
  <si>
    <t>First Home CareTF-CBT FF42461</t>
  </si>
  <si>
    <t>HillcrestTF-CBT FFApr-16</t>
  </si>
  <si>
    <t>HillcrestTF-CBT FF42461</t>
  </si>
  <si>
    <t>MD Family ResourcesTF-CBT FFApr-16</t>
  </si>
  <si>
    <t>MD Family ResourcesTF-CBT FF42461</t>
  </si>
  <si>
    <t>UniversalTF-CBT FFApr-16</t>
  </si>
  <si>
    <t>UniversalTF-CBT FF42461</t>
  </si>
  <si>
    <t>Community ConnectionsTIP FFApr-16</t>
  </si>
  <si>
    <t>Community ConnectionsTIP FF42461</t>
  </si>
  <si>
    <t>FPSTIP FFApr-16</t>
  </si>
  <si>
    <t>FPSTIP FF42461</t>
  </si>
  <si>
    <t>ContemporaryTIP FFApr-16</t>
  </si>
  <si>
    <t>ContemporaryTIP FF42461</t>
  </si>
  <si>
    <t>ContemporaryTIP</t>
  </si>
  <si>
    <t>Green DoorTIP FFApr-16</t>
  </si>
  <si>
    <t>Green DoorTIP FF42461</t>
  </si>
  <si>
    <t>LESTIP FFApr-16</t>
  </si>
  <si>
    <t>LESTIP FF42461</t>
  </si>
  <si>
    <t>MBI HSTIP FFApr-16</t>
  </si>
  <si>
    <t>MBI HSTIP FF42461</t>
  </si>
  <si>
    <t>PASSTIP FFApr-16</t>
  </si>
  <si>
    <t>PASSTIP FF42461</t>
  </si>
  <si>
    <t>TFCCTIP FFApr-16</t>
  </si>
  <si>
    <t>TFCCTIP FF42461</t>
  </si>
  <si>
    <t>UniversalTIP FFApr-16</t>
  </si>
  <si>
    <t>UniversalTIP FF42461</t>
  </si>
  <si>
    <t>Wayne PlaceTIP FFApr-16</t>
  </si>
  <si>
    <t>Wayne PlaceTIP FF42461</t>
  </si>
  <si>
    <t>Marys Center All FFApr-16</t>
  </si>
  <si>
    <t>Marys Center All FF42461</t>
  </si>
  <si>
    <t>PIECEAll FFApr-16</t>
  </si>
  <si>
    <t>PIECEAll FF42461</t>
  </si>
  <si>
    <t>Community ConnectionsAll CombinedApr-16</t>
  </si>
  <si>
    <t>Community ConnectionsAll Combined42461</t>
  </si>
  <si>
    <t>Federal CityAll CombinedApr-16</t>
  </si>
  <si>
    <t>Federal CityAll Combined42461</t>
  </si>
  <si>
    <t>ContemporaryAll CombinedApr-16</t>
  </si>
  <si>
    <t>ContemporaryAll Combined42461</t>
  </si>
  <si>
    <t>ContemporaryAll</t>
  </si>
  <si>
    <t>Green DoorAll CombinedApr-16</t>
  </si>
  <si>
    <t>Green DoorAll Combined42461</t>
  </si>
  <si>
    <t>HillcrestAll CombinedApr-16</t>
  </si>
  <si>
    <t>HillcrestAll Combined42461</t>
  </si>
  <si>
    <t>LAYCAll CombinedApr-16</t>
  </si>
  <si>
    <t>LAYCAll Combined42461</t>
  </si>
  <si>
    <t>RiversideAll CombinedApr-16</t>
  </si>
  <si>
    <t>RiversideAll Combined42461</t>
  </si>
  <si>
    <t>Adoptions TogetherAll CombinedApr-16</t>
  </si>
  <si>
    <t>Adoptions TogetherAll Combined42461</t>
  </si>
  <si>
    <t>First Home CareAll CombinedApr-16</t>
  </si>
  <si>
    <t>First Home CareAll Combined42461</t>
  </si>
  <si>
    <t>PASSAll CombinedApr-16</t>
  </si>
  <si>
    <t>PASSAll Combined42461</t>
  </si>
  <si>
    <t>Youth VillagesAll CombinedApr-16</t>
  </si>
  <si>
    <t>Youth VillagesAll Combined42461</t>
  </si>
  <si>
    <t>MD Family ResourcesAll CombinedApr-16</t>
  </si>
  <si>
    <t>MD Family ResourcesAll Combined42461</t>
  </si>
  <si>
    <t>UniversalAll CombinedApr-16</t>
  </si>
  <si>
    <t>UniversalAll Combined42461</t>
  </si>
  <si>
    <t>FPSAll CombinedApr-16</t>
  </si>
  <si>
    <t>FPSAll Combined42461</t>
  </si>
  <si>
    <t>LESAll CombinedApr-16</t>
  </si>
  <si>
    <t>LESAll Combined42461</t>
  </si>
  <si>
    <t>MBI HSAll CombinedApr-16</t>
  </si>
  <si>
    <t>MBI HSAll Combined42461</t>
  </si>
  <si>
    <t>TFCCAll CombinedApr-16</t>
  </si>
  <si>
    <t>TFCCAll Combined42461</t>
  </si>
  <si>
    <t>Wayne PlaceAll CombinedApr-16</t>
  </si>
  <si>
    <t>Wayne PlaceAll Combined42461</t>
  </si>
  <si>
    <t>All A-CRA ProvidersA-CRA FFApr-16</t>
  </si>
  <si>
    <t>All A-CRA ProvidersA-CRA FF42461</t>
  </si>
  <si>
    <t>All CPP-FV ProvidersCPP-FV FFApr-16</t>
  </si>
  <si>
    <t>All CPP-FV ProvidersCPP-FV FF42461</t>
  </si>
  <si>
    <t>All FFT ProvidersFFT FFApr-16</t>
  </si>
  <si>
    <t>All FFT ProvidersFFT FF42461</t>
  </si>
  <si>
    <t>All MST ProvidersMST FFApr-16</t>
  </si>
  <si>
    <t>All MST ProvidersMST FF42461</t>
  </si>
  <si>
    <t>All MST-PSB ProvidersMST-PSB FFApr-16</t>
  </si>
  <si>
    <t>All MST-PSB ProvidersMST-PSB FF42461</t>
  </si>
  <si>
    <t>All PCIT ProvidersPCIT FFApr-16</t>
  </si>
  <si>
    <t>All PCIT ProvidersPCIT FF42461</t>
  </si>
  <si>
    <t>All TF-CBT ProvidersTF-CBT FFApr-16</t>
  </si>
  <si>
    <t>All TF-CBT ProvidersTF-CBT FF42461</t>
  </si>
  <si>
    <t>All TIP ProvidersTIP FFApr-16</t>
  </si>
  <si>
    <t>All TIP ProvidersTIP FF42461</t>
  </si>
  <si>
    <t>All TST ProvidersTST FFApr-16</t>
  </si>
  <si>
    <t>All TST ProvidersTST FF42461</t>
  </si>
  <si>
    <t>AllAll CombinedApr-16</t>
  </si>
  <si>
    <t>AllAll Combined42461</t>
  </si>
  <si>
    <t>Adoptions TogetherCPP-FV FFApr-16</t>
  </si>
  <si>
    <t>Adoptions TogetherCPP-FV FF42461</t>
  </si>
  <si>
    <t>All A-CRA ProvidersA-CRA CombinedApr-16</t>
  </si>
  <si>
    <t>All A-CRA ProvidersA-CRA Combined42461</t>
  </si>
  <si>
    <t>All FFT ProvidersFFT CombinedApr-16</t>
  </si>
  <si>
    <t>All FFT ProvidersFFT Combined42461</t>
  </si>
  <si>
    <t>All MST ProvidersMST CombinedApr-16</t>
  </si>
  <si>
    <t>All MST ProvidersMST Combined42461</t>
  </si>
  <si>
    <t>All MST-PSB ProvidersMST-PSB CombinedApr-16</t>
  </si>
  <si>
    <t>All MST-PSB ProvidersMST-PSB Combined42461</t>
  </si>
  <si>
    <t>All TF-CBT ProvidersTF-CBT CombinedApr-16</t>
  </si>
  <si>
    <t>All TF-CBT ProvidersTF-CBT Combined42461</t>
  </si>
  <si>
    <t>All TIP ProvidersTIP CombinedApr-16</t>
  </si>
  <si>
    <t>All TIP ProvidersTIP Combined42461</t>
  </si>
  <si>
    <t>All TST ProvidersTST CombinedApr-16</t>
  </si>
  <si>
    <t>All TST ProvidersTST Combined42461</t>
  </si>
  <si>
    <t>Community ConnectionsAll FFApr-16</t>
  </si>
  <si>
    <t>Community ConnectionsAll FF42461</t>
  </si>
  <si>
    <t>Community ConnectionsTF-CBT CombinedApr-16</t>
  </si>
  <si>
    <t>Community ConnectionsTF-CBT Combined42461</t>
  </si>
  <si>
    <t>Community ConnectionsTIP CombinedApr-16</t>
  </si>
  <si>
    <t>Community ConnectionsTIP Combined42461</t>
  </si>
  <si>
    <t>ContemporaryAll FFApr-16</t>
  </si>
  <si>
    <t>ContemporaryAll FF42461</t>
  </si>
  <si>
    <t>ContemporaryTIP CombinedApr-16</t>
  </si>
  <si>
    <t>ContemporaryTIP Combined42461</t>
  </si>
  <si>
    <t>Federal CityA-CRA CombinedApr-16</t>
  </si>
  <si>
    <t>Federal CityA-CRA Combined42461</t>
  </si>
  <si>
    <t>Federal CityAll FFApr-16</t>
  </si>
  <si>
    <t>Federal CityAll FF42461</t>
  </si>
  <si>
    <t>First Home CareAll FFApr-16</t>
  </si>
  <si>
    <t>First Home CareAll FF42461</t>
  </si>
  <si>
    <t>First Home CareFFT CombinedApr-16</t>
  </si>
  <si>
    <t>First Home CareFFT Combined42461</t>
  </si>
  <si>
    <t>First Home CareTF-CBT CombinedApr-16</t>
  </si>
  <si>
    <t>First Home CareTF-CBT Combined42461</t>
  </si>
  <si>
    <t>FPSAll FFApr-16</t>
  </si>
  <si>
    <t>FPSAll FF42461</t>
  </si>
  <si>
    <t>FPSTIP CombinedApr-16</t>
  </si>
  <si>
    <t>FPSTIP Combined42461</t>
  </si>
  <si>
    <t>Green DoorAll FFApr-16</t>
  </si>
  <si>
    <t>Green DoorAll FF42461</t>
  </si>
  <si>
    <t>Green DoorTIP CombinedApr-16</t>
  </si>
  <si>
    <t>Green DoorTIP Combined42461</t>
  </si>
  <si>
    <t>LESAll FFApr-16</t>
  </si>
  <si>
    <t>LESAll FF42461</t>
  </si>
  <si>
    <t>LESTIP CombinedApr-16</t>
  </si>
  <si>
    <t>LESTIP Combined42461</t>
  </si>
  <si>
    <t>MBI HSAll FFApr-16</t>
  </si>
  <si>
    <t>MBI HSAll FF42461</t>
  </si>
  <si>
    <t>MBI HSTIP CombinedApr-16</t>
  </si>
  <si>
    <t>MBI HSTIP Combined42461</t>
  </si>
  <si>
    <t>MD Family ResourcesAll FFApr-16</t>
  </si>
  <si>
    <t>MD Family ResourcesAll FF42461</t>
  </si>
  <si>
    <t>MD Family ResourcesTF-CBT CombinedApr-16</t>
  </si>
  <si>
    <t>MD Family ResourcesTF-CBT Combined42461</t>
  </si>
  <si>
    <t>PASSAll FFApr-16</t>
  </si>
  <si>
    <t>PASSAll FF42461</t>
  </si>
  <si>
    <t>PASSFFT CombinedApr-16</t>
  </si>
  <si>
    <t>PASSFFT Combined42461</t>
  </si>
  <si>
    <t>PASSTIP CombinedApr-16</t>
  </si>
  <si>
    <t>PASSTIP Combined42461</t>
  </si>
  <si>
    <t>RiversideA-CRA CombinedApr-16</t>
  </si>
  <si>
    <t>RiversideA-CRA Combined42461</t>
  </si>
  <si>
    <t>RiversideAll FFApr-16</t>
  </si>
  <si>
    <t>RiversideAll FF42461</t>
  </si>
  <si>
    <t>TFCCAll FFApr-16</t>
  </si>
  <si>
    <t>TFCCAll FF42461</t>
  </si>
  <si>
    <t>TFCCTIP CombinedApr-16</t>
  </si>
  <si>
    <t>TFCCTIP Combined42461</t>
  </si>
  <si>
    <t>Wayne PlaceAll FFApr-16</t>
  </si>
  <si>
    <t>Wayne PlaceAll FF42461</t>
  </si>
  <si>
    <t>Wayne PlaceTIP CombinedApr-16</t>
  </si>
  <si>
    <t>Wayne PlaceTIP Combined42461</t>
  </si>
  <si>
    <t>Youth VillagesAll FFApr-16</t>
  </si>
  <si>
    <t>Youth VillagesAll FF42461</t>
  </si>
  <si>
    <t>Youth VillagesMST CombinedApr-16</t>
  </si>
  <si>
    <t>Youth VillagesMST Combined42461</t>
  </si>
  <si>
    <t>Youth VillagesMST-PSB CombinedApr-16</t>
  </si>
  <si>
    <t>Youth VillagesMST-PSB Combined42461</t>
  </si>
  <si>
    <t>HillcrestA-CRA CombinedApr-16</t>
  </si>
  <si>
    <t>HillcrestA-CRA Combined42461</t>
  </si>
  <si>
    <t>HillcrestAll FFApr-16</t>
  </si>
  <si>
    <t>HillcrestAll FF42461</t>
  </si>
  <si>
    <t>HillcrestFFT CombinedApr-16</t>
  </si>
  <si>
    <t>HillcrestFFT Combined42461</t>
  </si>
  <si>
    <t>HillcrestTF-CBT CombinedApr-16</t>
  </si>
  <si>
    <t>HillcrestTF-CBT Combined42461</t>
  </si>
  <si>
    <t>LAYCA-CRA CombinedApr-16</t>
  </si>
  <si>
    <t>LAYCA-CRA Combined42461</t>
  </si>
  <si>
    <t>LAYCAll FFApr-16</t>
  </si>
  <si>
    <t>LAYCAll FF42461</t>
  </si>
  <si>
    <t>UniversalAll FFApr-16</t>
  </si>
  <si>
    <t>UniversalAll FF42461</t>
  </si>
  <si>
    <t>UniversalTF-CBT CombinedApr-16</t>
  </si>
  <si>
    <t>UniversalTF-CBT Combined42461</t>
  </si>
  <si>
    <t>UniversalTIP CombinedApr-16</t>
  </si>
  <si>
    <t>UniversalTIP Combined42461</t>
  </si>
  <si>
    <t>HillcrestA-CRA FFMay-16</t>
  </si>
  <si>
    <t>HillcrestA-CRA FF42491</t>
  </si>
  <si>
    <t>LAYCA-CRA FFMay-16</t>
  </si>
  <si>
    <t>LAYCA-CRA FF42491</t>
  </si>
  <si>
    <t>RiversideA-CRA FFMay-16</t>
  </si>
  <si>
    <t>RiversideA-CRA FF42491</t>
  </si>
  <si>
    <t>Federal CityA-CRA FFMay-16</t>
  </si>
  <si>
    <t>Federal CityA-CRA FF42491</t>
  </si>
  <si>
    <t>PIECECPP-FV FFMay-16</t>
  </si>
  <si>
    <t>PIECECPP-FV FF42491</t>
  </si>
  <si>
    <t>Adoptions TogetherCPP-FV CombinedMay-16</t>
  </si>
  <si>
    <t>Adoptions TogetherCPP-FV Combined42491</t>
  </si>
  <si>
    <t>First Home CareFFT FFMay-16</t>
  </si>
  <si>
    <t>First Home CareFFT FF42491</t>
  </si>
  <si>
    <t>HillcrestFFT FFMay-16</t>
  </si>
  <si>
    <t>HillcrestFFT FF42491</t>
  </si>
  <si>
    <t>PASSFFT FFMay-16</t>
  </si>
  <si>
    <t>PASSFFT FF42491</t>
  </si>
  <si>
    <t>Youth VillagesMST FFMay-16</t>
  </si>
  <si>
    <t>Youth VillagesMST FF42491</t>
  </si>
  <si>
    <t>Youth VillagesMST-PSB FFMay-16</t>
  </si>
  <si>
    <t>Youth VillagesMST-PSB FF42491</t>
  </si>
  <si>
    <t>Marys CenterPCIT FFMay-16</t>
  </si>
  <si>
    <t>Marys CenterPCIT FF42491</t>
  </si>
  <si>
    <t>PIECEPCIT FFMay-16</t>
  </si>
  <si>
    <t>PIECEPCIT FF42491</t>
  </si>
  <si>
    <t>Community ConnectionsTF-CBT FFMay-16</t>
  </si>
  <si>
    <t>Community ConnectionsTF-CBT FF42491</t>
  </si>
  <si>
    <t>First Home CareTF-CBT FFMay-16</t>
  </si>
  <si>
    <t>First Home CareTF-CBT FF42491</t>
  </si>
  <si>
    <t>HillcrestTF-CBT FFMay-16</t>
  </si>
  <si>
    <t>HillcrestTF-CBT FF42491</t>
  </si>
  <si>
    <t>MD Family ResourcesTF-CBT FFMay-16</t>
  </si>
  <si>
    <t>MD Family ResourcesTF-CBT FF42491</t>
  </si>
  <si>
    <t>UniversalTF-CBT FFMay-16</t>
  </si>
  <si>
    <t>UniversalTF-CBT FF42491</t>
  </si>
  <si>
    <t>Community ConnectionsTIP FFMay-16</t>
  </si>
  <si>
    <t>Community ConnectionsTIP FF42491</t>
  </si>
  <si>
    <t>FPSTIP FFMay-16</t>
  </si>
  <si>
    <t>FPSTIP FF42491</t>
  </si>
  <si>
    <t>ContemporaryTIP FFMay-16</t>
  </si>
  <si>
    <t>ContemporaryTIP FF42491</t>
  </si>
  <si>
    <t>Green DoorTIP FFMay-16</t>
  </si>
  <si>
    <t>Green DoorTIP FF42491</t>
  </si>
  <si>
    <t>LESTIP FFMay-16</t>
  </si>
  <si>
    <t>LESTIP FF42491</t>
  </si>
  <si>
    <t>MBI HSTIP FFMay-16</t>
  </si>
  <si>
    <t>MBI HSTIP FF42491</t>
  </si>
  <si>
    <t>PASSTIP FFMay-16</t>
  </si>
  <si>
    <t>PASSTIP FF42491</t>
  </si>
  <si>
    <t>TFCCTIP FFMay-16</t>
  </si>
  <si>
    <t>TFCCTIP FF42491</t>
  </si>
  <si>
    <t>UniversalTIP FFMay-16</t>
  </si>
  <si>
    <t>UniversalTIP FF42491</t>
  </si>
  <si>
    <t>Wayne PlaceTIP FFMay-16</t>
  </si>
  <si>
    <t>Wayne PlaceTIP FF42491</t>
  </si>
  <si>
    <t>Marys Center All FFMay-16</t>
  </si>
  <si>
    <t>Marys Center All FF42491</t>
  </si>
  <si>
    <t>PIECEAll FFMay-16</t>
  </si>
  <si>
    <t>PIECEAll FF42491</t>
  </si>
  <si>
    <t>Community ConnectionsAll CombinedMay-16</t>
  </si>
  <si>
    <t>Community ConnectionsAll Combined42491</t>
  </si>
  <si>
    <t>Federal CityAll CombinedMay-16</t>
  </si>
  <si>
    <t>Federal CityAll Combined42491</t>
  </si>
  <si>
    <t>ContemporaryAll CombinedMay-16</t>
  </si>
  <si>
    <t>ContemporaryAll Combined42491</t>
  </si>
  <si>
    <t>Green DoorAll CombinedMay-16</t>
  </si>
  <si>
    <t>Green DoorAll Combined42491</t>
  </si>
  <si>
    <t>HillcrestAll CombinedMay-16</t>
  </si>
  <si>
    <t>HillcrestAll Combined42491</t>
  </si>
  <si>
    <t>LAYCAll CombinedMay-16</t>
  </si>
  <si>
    <t>LAYCAll Combined42491</t>
  </si>
  <si>
    <t>RiversideAll CombinedMay-16</t>
  </si>
  <si>
    <t>RiversideAll Combined42491</t>
  </si>
  <si>
    <t>Adoptions TogetherAll CombinedMay-16</t>
  </si>
  <si>
    <t>Adoptions TogetherAll Combined42491</t>
  </si>
  <si>
    <t>First Home CareAll CombinedMay-16</t>
  </si>
  <si>
    <t>First Home CareAll Combined42491</t>
  </si>
  <si>
    <t>PASSAll CombinedMay-16</t>
  </si>
  <si>
    <t>PASSAll Combined42491</t>
  </si>
  <si>
    <t>Youth VillagesAll CombinedMay-16</t>
  </si>
  <si>
    <t>Youth VillagesAll Combined42491</t>
  </si>
  <si>
    <t>MD Family ResourcesAll CombinedMay-16</t>
  </si>
  <si>
    <t>MD Family ResourcesAll Combined42491</t>
  </si>
  <si>
    <t>UniversalAll CombinedMay-16</t>
  </si>
  <si>
    <t>UniversalAll Combined42491</t>
  </si>
  <si>
    <t>FPSAll CombinedMay-16</t>
  </si>
  <si>
    <t>FPSAll Combined42491</t>
  </si>
  <si>
    <t>LESAll CombinedMay-16</t>
  </si>
  <si>
    <t>LESAll Combined42491</t>
  </si>
  <si>
    <t>MBI HSAll CombinedMay-16</t>
  </si>
  <si>
    <t>MBI HSAll Combined42491</t>
  </si>
  <si>
    <t>TFCCAll CombinedMay-16</t>
  </si>
  <si>
    <t>TFCCAll Combined42491</t>
  </si>
  <si>
    <t>Wayne PlaceAll CombinedMay-16</t>
  </si>
  <si>
    <t>Wayne PlaceAll Combined42491</t>
  </si>
  <si>
    <t>All A-CRA ProvidersA-CRA FFMay-16</t>
  </si>
  <si>
    <t>All A-CRA ProvidersA-CRA FF42491</t>
  </si>
  <si>
    <t>All CPP-FV ProvidersCPP-FV FFMay-16</t>
  </si>
  <si>
    <t>All CPP-FV ProvidersCPP-FV FF42491</t>
  </si>
  <si>
    <t>All FFT ProvidersFFT FFMay-16</t>
  </si>
  <si>
    <t>All FFT ProvidersFFT FF42491</t>
  </si>
  <si>
    <t>All MST ProvidersMST FFMay-16</t>
  </si>
  <si>
    <t>All MST ProvidersMST FF42491</t>
  </si>
  <si>
    <t>All MST-PSB ProvidersMST-PSB FFMay-16</t>
  </si>
  <si>
    <t>All MST-PSB ProvidersMST-PSB FF42491</t>
  </si>
  <si>
    <t>All PCIT ProvidersPCIT FFMay-16</t>
  </si>
  <si>
    <t>All PCIT ProvidersPCIT FF42491</t>
  </si>
  <si>
    <t>All TF-CBT ProvidersTF-CBT FFMay-16</t>
  </si>
  <si>
    <t>All TF-CBT ProvidersTF-CBT FF42491</t>
  </si>
  <si>
    <t>All TIP ProvidersTIP FFMay-16</t>
  </si>
  <si>
    <t>All TIP ProvidersTIP FF42491</t>
  </si>
  <si>
    <t>All TST ProvidersTST FFMay-16</t>
  </si>
  <si>
    <t>All TST ProvidersTST FF42491</t>
  </si>
  <si>
    <t>AllAll CombinedMay-16</t>
  </si>
  <si>
    <t>AllAll Combined42491</t>
  </si>
  <si>
    <t>Adoptions TogetherCPP-FV FFMay-16</t>
  </si>
  <si>
    <t>Adoptions TogetherCPP-FV FF42491</t>
  </si>
  <si>
    <t>All A-CRA ProvidersA-CRA CombinedMay-16</t>
  </si>
  <si>
    <t>All A-CRA ProvidersA-CRA Combined42491</t>
  </si>
  <si>
    <t>All FFT ProvidersFFT CombinedMay-16</t>
  </si>
  <si>
    <t>All FFT ProvidersFFT Combined42491</t>
  </si>
  <si>
    <t>All MST ProvidersMST CombinedMay-16</t>
  </si>
  <si>
    <t>All MST ProvidersMST Combined42491</t>
  </si>
  <si>
    <t>All MST-PSB ProvidersMST-PSB CombinedMay-16</t>
  </si>
  <si>
    <t>All MST-PSB ProvidersMST-PSB Combined42491</t>
  </si>
  <si>
    <t>All TF-CBT ProvidersTF-CBT CombinedMay-16</t>
  </si>
  <si>
    <t>All TF-CBT ProvidersTF-CBT Combined42491</t>
  </si>
  <si>
    <t>All TIP ProvidersTIP CombinedMay-16</t>
  </si>
  <si>
    <t>All TIP ProvidersTIP Combined42491</t>
  </si>
  <si>
    <t>All TST ProvidersTST CombinedMay-16</t>
  </si>
  <si>
    <t>All TST ProvidersTST Combined42491</t>
  </si>
  <si>
    <t>Community ConnectionsAll FFMay-16</t>
  </si>
  <si>
    <t>Community ConnectionsAll FF42491</t>
  </si>
  <si>
    <t>Community ConnectionsTF-CBT CombinedMay-16</t>
  </si>
  <si>
    <t>Community ConnectionsTF-CBT Combined42491</t>
  </si>
  <si>
    <t>Community ConnectionsTIP CombinedMay-16</t>
  </si>
  <si>
    <t>Community ConnectionsTIP Combined42491</t>
  </si>
  <si>
    <t>ContemporaryAll FFMay-16</t>
  </si>
  <si>
    <t>ContemporaryAll FF42491</t>
  </si>
  <si>
    <t>ContemporaryTIP CombinedMay-16</t>
  </si>
  <si>
    <t>ContemporaryTIP Combined42491</t>
  </si>
  <si>
    <t>Federal CityA-CRA CombinedMay-16</t>
  </si>
  <si>
    <t>Federal CityA-CRA Combined42491</t>
  </si>
  <si>
    <t>Federal CityAll FFMay-16</t>
  </si>
  <si>
    <t>Federal CityAll FF42491</t>
  </si>
  <si>
    <t>First Home CareAll FFMay-16</t>
  </si>
  <si>
    <t>First Home CareAll FF42491</t>
  </si>
  <si>
    <t>First Home CareFFT CombinedMay-16</t>
  </si>
  <si>
    <t>First Home CareFFT Combined42491</t>
  </si>
  <si>
    <t>First Home CareTF-CBT CombinedMay-16</t>
  </si>
  <si>
    <t>First Home CareTF-CBT Combined42491</t>
  </si>
  <si>
    <t>FPSAll FFMay-16</t>
  </si>
  <si>
    <t>FPSAll FF42491</t>
  </si>
  <si>
    <t>FPSTIP CombinedMay-16</t>
  </si>
  <si>
    <t>FPSTIP Combined42491</t>
  </si>
  <si>
    <t>Green DoorAll FFMay-16</t>
  </si>
  <si>
    <t>Green DoorAll FF42491</t>
  </si>
  <si>
    <t>Green DoorTIP CombinedMay-16</t>
  </si>
  <si>
    <t>Green DoorTIP Combined42491</t>
  </si>
  <si>
    <t>LESAll FFMay-16</t>
  </si>
  <si>
    <t>LESAll FF42491</t>
  </si>
  <si>
    <t>LESTIP CombinedMay-16</t>
  </si>
  <si>
    <t>LESTIP Combined42491</t>
  </si>
  <si>
    <t>MBI HSAll FFMay-16</t>
  </si>
  <si>
    <t>MBI HSAll FF42491</t>
  </si>
  <si>
    <t>MBI HSTIP CombinedMay-16</t>
  </si>
  <si>
    <t>MBI HSTIP Combined42491</t>
  </si>
  <si>
    <t>MD Family ResourcesAll FFMay-16</t>
  </si>
  <si>
    <t>MD Family ResourcesAll FF42491</t>
  </si>
  <si>
    <t>MD Family ResourcesTF-CBT CombinedMay-16</t>
  </si>
  <si>
    <t>MD Family ResourcesTF-CBT Combined42491</t>
  </si>
  <si>
    <t>PASSAll FFMay-16</t>
  </si>
  <si>
    <t>PASSAll FF42491</t>
  </si>
  <si>
    <t>PASSFFT CombinedMay-16</t>
  </si>
  <si>
    <t>PASSFFT Combined42491</t>
  </si>
  <si>
    <t>PASSTIP CombinedMay-16</t>
  </si>
  <si>
    <t>PASSTIP Combined42491</t>
  </si>
  <si>
    <t>RiversideA-CRA CombinedMay-16</t>
  </si>
  <si>
    <t>RiversideA-CRA Combined42491</t>
  </si>
  <si>
    <t>RiversideAll FFMay-16</t>
  </si>
  <si>
    <t>RiversideAll FF42491</t>
  </si>
  <si>
    <t>TFCCAll FFMay-16</t>
  </si>
  <si>
    <t>TFCCAll FF42491</t>
  </si>
  <si>
    <t>TFCCTIP CombinedMay-16</t>
  </si>
  <si>
    <t>TFCCTIP Combined42491</t>
  </si>
  <si>
    <t>Wayne PlaceAll FFMay-16</t>
  </si>
  <si>
    <t>Wayne PlaceAll FF42491</t>
  </si>
  <si>
    <t>Wayne PlaceTIP CombinedMay-16</t>
  </si>
  <si>
    <t>Wayne PlaceTIP Combined42491</t>
  </si>
  <si>
    <t>Youth VillagesAll FFMay-16</t>
  </si>
  <si>
    <t>Youth VillagesAll FF42491</t>
  </si>
  <si>
    <t>Youth VillagesMST CombinedMay-16</t>
  </si>
  <si>
    <t>Youth VillagesMST Combined42491</t>
  </si>
  <si>
    <t>Youth VillagesMST-PSB CombinedMay-16</t>
  </si>
  <si>
    <t>Youth VillagesMST-PSB Combined42491</t>
  </si>
  <si>
    <t>HillcrestA-CRA CombinedMay-16</t>
  </si>
  <si>
    <t>HillcrestA-CRA Combined42491</t>
  </si>
  <si>
    <t>HillcrestAll FFMay-16</t>
  </si>
  <si>
    <t>HillcrestAll FF42491</t>
  </si>
  <si>
    <t>HillcrestFFT CombinedMay-16</t>
  </si>
  <si>
    <t>HillcrestFFT Combined42491</t>
  </si>
  <si>
    <t>HillcrestTF-CBT CombinedMay-16</t>
  </si>
  <si>
    <t>HillcrestTF-CBT Combined42491</t>
  </si>
  <si>
    <t>LAYCA-CRA CombinedMay-16</t>
  </si>
  <si>
    <t>LAYCA-CRA Combined42491</t>
  </si>
  <si>
    <t>LAYCAll FFMay-16</t>
  </si>
  <si>
    <t>LAYCAll FF42491</t>
  </si>
  <si>
    <t>UniversalAll FFMay-16</t>
  </si>
  <si>
    <t>UniversalAll FF42491</t>
  </si>
  <si>
    <t>UniversalTF-CBT CombinedMay-16</t>
  </si>
  <si>
    <t>UniversalTF-CBT Combined42491</t>
  </si>
  <si>
    <t>UniversalTIP CombinedMay-16</t>
  </si>
  <si>
    <t>UniversalTIP Combined42491</t>
  </si>
  <si>
    <t>HillcrestA-CRA FFJun-16</t>
  </si>
  <si>
    <t>HillcrestA-CRA FF42522</t>
  </si>
  <si>
    <t>LAYCA-CRA FFJun-16</t>
  </si>
  <si>
    <t>LAYCA-CRA FF42522</t>
  </si>
  <si>
    <t>RiversideA-CRA FFJun-16</t>
  </si>
  <si>
    <t>RiversideA-CRA FF42522</t>
  </si>
  <si>
    <t>Federal CityA-CRA FFJun-16</t>
  </si>
  <si>
    <t>Federal CityA-CRA FF42522</t>
  </si>
  <si>
    <t>PIECECPP-FV FFJun-16</t>
  </si>
  <si>
    <t>PIECECPP-FV FF42522</t>
  </si>
  <si>
    <t>Adoptions TogetherCPP-FV CombinedJun-16</t>
  </si>
  <si>
    <t>Adoptions TogetherCPP-FV Combined42522</t>
  </si>
  <si>
    <t>First Home CareFFT FFJun-16</t>
  </si>
  <si>
    <t>First Home CareFFT FF42522</t>
  </si>
  <si>
    <t>HillcrestFFT FFJun-16</t>
  </si>
  <si>
    <t>HillcrestFFT FF42522</t>
  </si>
  <si>
    <t>PASSFFT FFJun-16</t>
  </si>
  <si>
    <t>PASSFFT FF42522</t>
  </si>
  <si>
    <t>Youth VillagesMST FFJun-16</t>
  </si>
  <si>
    <t>Youth VillagesMST FF42522</t>
  </si>
  <si>
    <t>Youth VillagesMST-PSB FFJun-16</t>
  </si>
  <si>
    <t>Youth VillagesMST-PSB FF42522</t>
  </si>
  <si>
    <t>Marys CenterPCIT FFJun-16</t>
  </si>
  <si>
    <t>Marys CenterPCIT FF42522</t>
  </si>
  <si>
    <t>PIECEPCIT FFJun-16</t>
  </si>
  <si>
    <t>PIECEPCIT FF42522</t>
  </si>
  <si>
    <t>Community ConnectionsTF-CBT FFJun-16</t>
  </si>
  <si>
    <t>Community ConnectionsTF-CBT FF42522</t>
  </si>
  <si>
    <t>First Home CareTF-CBT FFJun-16</t>
  </si>
  <si>
    <t>First Home CareTF-CBT FF42522</t>
  </si>
  <si>
    <t>HillcrestTF-CBT FFJun-16</t>
  </si>
  <si>
    <t>HillcrestTF-CBT FF42522</t>
  </si>
  <si>
    <t>MD Family ResourcesTF-CBT FFJun-16</t>
  </si>
  <si>
    <t>MD Family ResourcesTF-CBT FF42522</t>
  </si>
  <si>
    <t>UniversalTF-CBT FFJun-16</t>
  </si>
  <si>
    <t>UniversalTF-CBT FF42522</t>
  </si>
  <si>
    <t>Community ConnectionsTIP FFJun-16</t>
  </si>
  <si>
    <t>Community ConnectionsTIP FF42522</t>
  </si>
  <si>
    <t>FPSTIP FFJun-16</t>
  </si>
  <si>
    <t>FPSTIP FF42522</t>
  </si>
  <si>
    <t>ContemporaryTIP FFJun-16</t>
  </si>
  <si>
    <t>ContemporaryTIP FF42522</t>
  </si>
  <si>
    <t>Green DoorTIP FFJun-16</t>
  </si>
  <si>
    <t>Green DoorTIP FF42522</t>
  </si>
  <si>
    <t>LESTIP FFJun-16</t>
  </si>
  <si>
    <t>LESTIP FF42522</t>
  </si>
  <si>
    <t>MBI HSTIP FFJun-16</t>
  </si>
  <si>
    <t>MBI HSTIP FF42522</t>
  </si>
  <si>
    <t>PASSTIP FFJun-16</t>
  </si>
  <si>
    <t>PASSTIP FF42522</t>
  </si>
  <si>
    <t>TFCCTIP FFJun-16</t>
  </si>
  <si>
    <t>TFCCTIP FF42522</t>
  </si>
  <si>
    <t>UniversalTIP FFJun-16</t>
  </si>
  <si>
    <t>UniversalTIP FF42522</t>
  </si>
  <si>
    <t>Wayne PlaceTIP FFJun-16</t>
  </si>
  <si>
    <t>Wayne PlaceTIP FF42522</t>
  </si>
  <si>
    <t>Marys Center All FFJun-16</t>
  </si>
  <si>
    <t>Marys Center All FF42522</t>
  </si>
  <si>
    <t>PIECEAll FFJun-16</t>
  </si>
  <si>
    <t>PIECEAll FF42522</t>
  </si>
  <si>
    <t>Community ConnectionsAll CombinedJun-16</t>
  </si>
  <si>
    <t>Community ConnectionsAll Combined42522</t>
  </si>
  <si>
    <t>Federal CityAll CombinedJun-16</t>
  </si>
  <si>
    <t>Federal CityAll Combined42522</t>
  </si>
  <si>
    <t>ContemporaryAll CombinedJun-16</t>
  </si>
  <si>
    <t>ContemporaryAll Combined42522</t>
  </si>
  <si>
    <t>Green DoorAll CombinedJun-16</t>
  </si>
  <si>
    <t>Green DoorAll Combined42522</t>
  </si>
  <si>
    <t>HillcrestAll CombinedJun-16</t>
  </si>
  <si>
    <t>HillcrestAll Combined42522</t>
  </si>
  <si>
    <t>LAYCAll CombinedJun-16</t>
  </si>
  <si>
    <t>LAYCAll Combined42522</t>
  </si>
  <si>
    <t>RiversideAll CombinedJun-16</t>
  </si>
  <si>
    <t>RiversideAll Combined42522</t>
  </si>
  <si>
    <t>Adoptions TogetherAll CombinedJun-16</t>
  </si>
  <si>
    <t>Adoptions TogetherAll Combined42522</t>
  </si>
  <si>
    <t>First Home CareAll CombinedJun-16</t>
  </si>
  <si>
    <t>First Home CareAll Combined42522</t>
  </si>
  <si>
    <t>PASSAll CombinedJun-16</t>
  </si>
  <si>
    <t>PASSAll Combined42522</t>
  </si>
  <si>
    <t>Youth VillagesAll CombinedJun-16</t>
  </si>
  <si>
    <t>Youth VillagesAll Combined42522</t>
  </si>
  <si>
    <t>MD Family ResourcesAll CombinedJun-16</t>
  </si>
  <si>
    <t>MD Family ResourcesAll Combined42522</t>
  </si>
  <si>
    <t>UniversalAll CombinedJun-16</t>
  </si>
  <si>
    <t>UniversalAll Combined42522</t>
  </si>
  <si>
    <t>FPSAll CombinedJun-16</t>
  </si>
  <si>
    <t>FPSAll Combined42522</t>
  </si>
  <si>
    <t>LESAll CombinedJun-16</t>
  </si>
  <si>
    <t>LESAll Combined42522</t>
  </si>
  <si>
    <t>MBI HSAll CombinedJun-16</t>
  </si>
  <si>
    <t>MBI HSAll Combined42522</t>
  </si>
  <si>
    <t>TFCCAll CombinedJun-16</t>
  </si>
  <si>
    <t>TFCCAll Combined42522</t>
  </si>
  <si>
    <t>Wayne PlaceAll CombinedJun-16</t>
  </si>
  <si>
    <t>Wayne PlaceAll Combined42522</t>
  </si>
  <si>
    <t>All A-CRA ProvidersA-CRA FFJun-16</t>
  </si>
  <si>
    <t>All A-CRA ProvidersA-CRA FF42522</t>
  </si>
  <si>
    <t>All CPP-FV ProvidersCPP-FV FFJun-16</t>
  </si>
  <si>
    <t>All CPP-FV ProvidersCPP-FV FF42522</t>
  </si>
  <si>
    <t>All FFT ProvidersFFT FFJun-16</t>
  </si>
  <si>
    <t>All FFT ProvidersFFT FF42522</t>
  </si>
  <si>
    <t>All MST ProvidersMST FFJun-16</t>
  </si>
  <si>
    <t>All MST ProvidersMST FF42522</t>
  </si>
  <si>
    <t>All MST-PSB ProvidersMST-PSB FFJun-16</t>
  </si>
  <si>
    <t>All MST-PSB ProvidersMST-PSB FF42522</t>
  </si>
  <si>
    <t>All PCIT ProvidersPCIT FFJun-16</t>
  </si>
  <si>
    <t>All PCIT ProvidersPCIT FF42522</t>
  </si>
  <si>
    <t>All TF-CBT ProvidersTF-CBT FFJun-16</t>
  </si>
  <si>
    <t>All TF-CBT ProvidersTF-CBT FF42522</t>
  </si>
  <si>
    <t>All TIP ProvidersTIP FFJun-16</t>
  </si>
  <si>
    <t>All TIP ProvidersTIP FF42522</t>
  </si>
  <si>
    <t>All TST ProvidersTST FFJun-16</t>
  </si>
  <si>
    <t>All TST ProvidersTST FF42522</t>
  </si>
  <si>
    <t>AllAll CombinedJun-16</t>
  </si>
  <si>
    <t>AllAll Combined42522</t>
  </si>
  <si>
    <t>Adoptions TogetherCPP-FV FFJun-16</t>
  </si>
  <si>
    <t>Adoptions TogetherCPP-FV FF42522</t>
  </si>
  <si>
    <t>All A-CRA ProvidersA-CRA CombinedJun-16</t>
  </si>
  <si>
    <t>All A-CRA ProvidersA-CRA Combined42522</t>
  </si>
  <si>
    <t>All FFT ProvidersFFT CombinedJun-16</t>
  </si>
  <si>
    <t>All FFT ProvidersFFT Combined42522</t>
  </si>
  <si>
    <t>All MST ProvidersMST CombinedJun-16</t>
  </si>
  <si>
    <t>All MST ProvidersMST Combined42522</t>
  </si>
  <si>
    <t>All MST-PSB ProvidersMST-PSB CombinedJun-16</t>
  </si>
  <si>
    <t>All MST-PSB ProvidersMST-PSB Combined42522</t>
  </si>
  <si>
    <t>All TF-CBT ProvidersTF-CBT CombinedJun-16</t>
  </si>
  <si>
    <t>All TF-CBT ProvidersTF-CBT Combined42522</t>
  </si>
  <si>
    <t>All TIP ProvidersTIP CombinedJun-16</t>
  </si>
  <si>
    <t>All TIP ProvidersTIP Combined42522</t>
  </si>
  <si>
    <t>All TST ProvidersTST CombinedJun-16</t>
  </si>
  <si>
    <t>All TST ProvidersTST Combined42522</t>
  </si>
  <si>
    <t>Community ConnectionsAll FFJun-16</t>
  </si>
  <si>
    <t>Community ConnectionsAll FF42522</t>
  </si>
  <si>
    <t>Community ConnectionsTF-CBT CombinedJun-16</t>
  </si>
  <si>
    <t>Community ConnectionsTF-CBT Combined42522</t>
  </si>
  <si>
    <t>Community ConnectionsTIP CombinedJun-16</t>
  </si>
  <si>
    <t>Community ConnectionsTIP Combined42522</t>
  </si>
  <si>
    <t>ContemporaryAll FFJun-16</t>
  </si>
  <si>
    <t>ContemporaryAll FF42522</t>
  </si>
  <si>
    <t>ContemporaryTIP CombinedJun-16</t>
  </si>
  <si>
    <t>ContemporaryTIP Combined42522</t>
  </si>
  <si>
    <t>Federal CityA-CRA CombinedJun-16</t>
  </si>
  <si>
    <t>Federal CityA-CRA Combined42522</t>
  </si>
  <si>
    <t>Federal CityAll FFJun-16</t>
  </si>
  <si>
    <t>Federal CityAll FF42522</t>
  </si>
  <si>
    <t>First Home CareAll FFJun-16</t>
  </si>
  <si>
    <t>First Home CareAll FF42522</t>
  </si>
  <si>
    <t>First Home CareFFT CombinedJun-16</t>
  </si>
  <si>
    <t>First Home CareFFT Combined42522</t>
  </si>
  <si>
    <t>First Home CareTF-CBT CombinedJun-16</t>
  </si>
  <si>
    <t>First Home CareTF-CBT Combined42522</t>
  </si>
  <si>
    <t>FPSAll FFJun-16</t>
  </si>
  <si>
    <t>FPSAll FF42522</t>
  </si>
  <si>
    <t>FPSTIP CombinedJun-16</t>
  </si>
  <si>
    <t>FPSTIP Combined42522</t>
  </si>
  <si>
    <t>Green DoorAll FFJun-16</t>
  </si>
  <si>
    <t>Green DoorAll FF42522</t>
  </si>
  <si>
    <t>Green DoorTIP CombinedJun-16</t>
  </si>
  <si>
    <t>Green DoorTIP Combined42522</t>
  </si>
  <si>
    <t>LESAll FFJun-16</t>
  </si>
  <si>
    <t>LESAll FF42522</t>
  </si>
  <si>
    <t>LESTIP CombinedJun-16</t>
  </si>
  <si>
    <t>LESTIP Combined42522</t>
  </si>
  <si>
    <t>MBI HSAll FFJun-16</t>
  </si>
  <si>
    <t>MBI HSAll FF42522</t>
  </si>
  <si>
    <t>MBI HSTIP CombinedJun-16</t>
  </si>
  <si>
    <t>MBI HSTIP Combined42522</t>
  </si>
  <si>
    <t>MD Family ResourcesAll FFJun-16</t>
  </si>
  <si>
    <t>MD Family ResourcesAll FF42522</t>
  </si>
  <si>
    <t>MD Family ResourcesTF-CBT CombinedJun-16</t>
  </si>
  <si>
    <t>MD Family ResourcesTF-CBT Combined42522</t>
  </si>
  <si>
    <t>PASSAll FFJun-16</t>
  </si>
  <si>
    <t>PASSAll FF42522</t>
  </si>
  <si>
    <t>PASSFFT CombinedJun-16</t>
  </si>
  <si>
    <t>PASSFFT Combined42522</t>
  </si>
  <si>
    <t>PASSTIP CombinedJun-16</t>
  </si>
  <si>
    <t>PASSTIP Combined42522</t>
  </si>
  <si>
    <t>RiversideA-CRA CombinedJun-16</t>
  </si>
  <si>
    <t>RiversideA-CRA Combined42522</t>
  </si>
  <si>
    <t>RiversideAll FFJun-16</t>
  </si>
  <si>
    <t>RiversideAll FF42522</t>
  </si>
  <si>
    <t>TFCCAll FFJun-16</t>
  </si>
  <si>
    <t>TFCCAll FF42522</t>
  </si>
  <si>
    <t>TFCCTIP CombinedJun-16</t>
  </si>
  <si>
    <t>TFCCTIP Combined42522</t>
  </si>
  <si>
    <t>Wayne PlaceAll FFJun-16</t>
  </si>
  <si>
    <t>Wayne PlaceAll FF42522</t>
  </si>
  <si>
    <t>Wayne PlaceTIP CombinedJun-16</t>
  </si>
  <si>
    <t>Wayne PlaceTIP Combined42522</t>
  </si>
  <si>
    <t>Youth VillagesAll FFJun-16</t>
  </si>
  <si>
    <t>Youth VillagesAll FF42522</t>
  </si>
  <si>
    <t>Youth VillagesMST CombinedJun-16</t>
  </si>
  <si>
    <t>Youth VillagesMST Combined42522</t>
  </si>
  <si>
    <t>Youth VillagesMST-PSB CombinedJun-16</t>
  </si>
  <si>
    <t>Youth VillagesMST-PSB Combined42522</t>
  </si>
  <si>
    <t>HillcrestA-CRA CombinedJun-16</t>
  </si>
  <si>
    <t>HillcrestA-CRA Combined42522</t>
  </si>
  <si>
    <t>HillcrestAll FFJun-16</t>
  </si>
  <si>
    <t>HillcrestAll FF42522</t>
  </si>
  <si>
    <t>HillcrestFFT CombinedJun-16</t>
  </si>
  <si>
    <t>HillcrestFFT Combined42522</t>
  </si>
  <si>
    <t>HillcrestTF-CBT CombinedJun-16</t>
  </si>
  <si>
    <t>HillcrestTF-CBT Combined42522</t>
  </si>
  <si>
    <t>LAYCA-CRA CombinedJun-16</t>
  </si>
  <si>
    <t>LAYCA-CRA Combined42522</t>
  </si>
  <si>
    <t>LAYCAll FFJun-16</t>
  </si>
  <si>
    <t>LAYCAll FF42522</t>
  </si>
  <si>
    <t>UniversalAll FFJun-16</t>
  </si>
  <si>
    <t>UniversalAll FF42522</t>
  </si>
  <si>
    <t>UniversalTF-CBT CombinedJun-16</t>
  </si>
  <si>
    <t>UniversalTF-CBT Combined42522</t>
  </si>
  <si>
    <t>UniversalTIP CombinedJun-16</t>
  </si>
  <si>
    <t>UniversalTIP Combined42522</t>
  </si>
  <si>
    <t>Federal CityA-CRA FFJul-16</t>
  </si>
  <si>
    <t>Federal CityA-CRA FF42552</t>
  </si>
  <si>
    <t>HillcrestA-CRA FFJul-16</t>
  </si>
  <si>
    <t>HillcrestA-CRA FF42552</t>
  </si>
  <si>
    <t>LAYCA-CRA FFJul-16</t>
  </si>
  <si>
    <t>LAYCA-CRA FF42552</t>
  </si>
  <si>
    <t>RiversideA-CRA FFJul-16</t>
  </si>
  <si>
    <t>RiversideA-CRA FF42552</t>
  </si>
  <si>
    <t>Adoptions TogetherCPP-FV CombinedJul-16</t>
  </si>
  <si>
    <t>Adoptions TogetherCPP-FV Combined42552</t>
  </si>
  <si>
    <t>PIECECPP-FV FFJul-16</t>
  </si>
  <si>
    <t>PIECECPP-FV FF42552</t>
  </si>
  <si>
    <t>First Home CareFFT FFJul-16</t>
  </si>
  <si>
    <t>First Home CareFFT FF42552</t>
  </si>
  <si>
    <t>HillcrestFFT FFJul-16</t>
  </si>
  <si>
    <t>HillcrestFFT FF42552</t>
  </si>
  <si>
    <t>PASSFFT FFJul-16</t>
  </si>
  <si>
    <t>PASSFFT FF42552</t>
  </si>
  <si>
    <t>Youth VillagesMST FFJul-16</t>
  </si>
  <si>
    <t>Youth VillagesMST FF42552</t>
  </si>
  <si>
    <t>Youth VillagesMST-PSB FFJul-16</t>
  </si>
  <si>
    <t>Youth VillagesMST-PSB FF42552</t>
  </si>
  <si>
    <t>Marys CenterPCIT FFJul-16</t>
  </si>
  <si>
    <t>Marys CenterPCIT FF42552</t>
  </si>
  <si>
    <t>PIECEPCIT FFJul-16</t>
  </si>
  <si>
    <t>PIECEPCIT FF42552</t>
  </si>
  <si>
    <t>Community ConnectionsTF-CBT FFJul-16</t>
  </si>
  <si>
    <t>Community ConnectionsTF-CBT FF42552</t>
  </si>
  <si>
    <t>First Home CareTF-CBT FFJul-16</t>
  </si>
  <si>
    <t>First Home CareTF-CBT FF42552</t>
  </si>
  <si>
    <t>HillcrestTF-CBT FFJul-16</t>
  </si>
  <si>
    <t>HillcrestTF-CBT FF42552</t>
  </si>
  <si>
    <t>MD Family ResourcesTF-CBT FFJul-16</t>
  </si>
  <si>
    <t>MD Family ResourcesTF-CBT FF42552</t>
  </si>
  <si>
    <t>UniversalTF-CBT FFJul-16</t>
  </si>
  <si>
    <t>UniversalTF-CBT FF42552</t>
  </si>
  <si>
    <t>Community ConnectionsTIP FFJul-16</t>
  </si>
  <si>
    <t>Community ConnectionsTIP FF42552</t>
  </si>
  <si>
    <t>ContemporaryTIP FFJul-16</t>
  </si>
  <si>
    <t>ContemporaryTIP FF42552</t>
  </si>
  <si>
    <t>FPSTIP FFJul-16</t>
  </si>
  <si>
    <t>FPSTIP FF42552</t>
  </si>
  <si>
    <t>Green DoorTIP FFJul-16</t>
  </si>
  <si>
    <t>Green DoorTIP FF42552</t>
  </si>
  <si>
    <t>LESTIP FFJul-16</t>
  </si>
  <si>
    <t>LESTIP FF42552</t>
  </si>
  <si>
    <t>MBI HSTIP FFJul-16</t>
  </si>
  <si>
    <t>MBI HSTIP FF42552</t>
  </si>
  <si>
    <t>PASSTIP FFJul-16</t>
  </si>
  <si>
    <t>PASSTIP FF42552</t>
  </si>
  <si>
    <t>TFCCTIP FFJul-16</t>
  </si>
  <si>
    <t>TFCCTIP FF42552</t>
  </si>
  <si>
    <t>UniversalTIP FFJul-16</t>
  </si>
  <si>
    <t>UniversalTIP FF42552</t>
  </si>
  <si>
    <t>Wayne PlaceTIP FFJul-16</t>
  </si>
  <si>
    <t>Wayne PlaceTIP FF42552</t>
  </si>
  <si>
    <t>Adoptions TogetherTST FFJul-16</t>
  </si>
  <si>
    <t>Adoptions TogetherTST FF42552</t>
  </si>
  <si>
    <t>Adoptions TogetherTST</t>
  </si>
  <si>
    <t>ContemporaryTST FFJul-16</t>
  </si>
  <si>
    <t>ContemporaryTST FF42552</t>
  </si>
  <si>
    <t>ContemporaryTST</t>
  </si>
  <si>
    <t>Family MattersTST FFJul-16</t>
  </si>
  <si>
    <t>Family MattersTST FF42552</t>
  </si>
  <si>
    <t>Family MattersTST</t>
  </si>
  <si>
    <t>First Home CareTST FFJul-16</t>
  </si>
  <si>
    <t>First Home CareTST FF42552</t>
  </si>
  <si>
    <t>First Home CareTST</t>
  </si>
  <si>
    <t>HillcrestTST FFJul-16</t>
  </si>
  <si>
    <t>HillcrestTST FF42552</t>
  </si>
  <si>
    <t>HillcrestTST</t>
  </si>
  <si>
    <t>MD Family ResourcesTST FFJul-16</t>
  </si>
  <si>
    <t>MD Family ResourcesTST FF42552</t>
  </si>
  <si>
    <t>MD Family ResourcesTST</t>
  </si>
  <si>
    <t>Adoptions TogetherAll CombinedJul-16</t>
  </si>
  <si>
    <t>Adoptions TogetherAll Combined42552</t>
  </si>
  <si>
    <t>Community ConnectionsAll CombinedJul-16</t>
  </si>
  <si>
    <t>Community ConnectionsAll Combined42552</t>
  </si>
  <si>
    <t>ContemporaryAll CombinedJul-16</t>
  </si>
  <si>
    <t>ContemporaryAll Combined42552</t>
  </si>
  <si>
    <t>Federal CityAll CombinedJul-16</t>
  </si>
  <si>
    <t>Federal CityAll Combined42552</t>
  </si>
  <si>
    <t>First Home CareAll CombinedJul-16</t>
  </si>
  <si>
    <t>First Home CareAll Combined42552</t>
  </si>
  <si>
    <t>FPSAll CombinedJul-16</t>
  </si>
  <si>
    <t>FPSAll Combined42552</t>
  </si>
  <si>
    <t>Green DoorAll CombinedJul-16</t>
  </si>
  <si>
    <t>Green DoorAll Combined42552</t>
  </si>
  <si>
    <t>HillcrestAll CombinedJul-16</t>
  </si>
  <si>
    <t>HillcrestAll Combined42552</t>
  </si>
  <si>
    <t>LAYCAll CombinedJul-16</t>
  </si>
  <si>
    <t>LAYCAll Combined42552</t>
  </si>
  <si>
    <t>LESAll CombinedJul-16</t>
  </si>
  <si>
    <t>LESAll Combined42552</t>
  </si>
  <si>
    <t>Marys Center All FFJul-16</t>
  </si>
  <si>
    <t>Marys Center All FF42552</t>
  </si>
  <si>
    <t>MBI HSAll CombinedJul-16</t>
  </si>
  <si>
    <t>MBI HSAll Combined42552</t>
  </si>
  <si>
    <t>MD Family ResourcesAll CombinedJul-16</t>
  </si>
  <si>
    <t>MD Family ResourcesAll Combined42552</t>
  </si>
  <si>
    <t>PASSAll CombinedJul-16</t>
  </si>
  <si>
    <t>PASSAll Combined42552</t>
  </si>
  <si>
    <t>PIECEAll FFJul-16</t>
  </si>
  <si>
    <t>PIECEAll FF42552</t>
  </si>
  <si>
    <t>RiversideAll CombinedJul-16</t>
  </si>
  <si>
    <t>RiversideAll Combined42552</t>
  </si>
  <si>
    <t>TFCCAll CombinedJul-16</t>
  </si>
  <si>
    <t>TFCCAll Combined42552</t>
  </si>
  <si>
    <t>UniversalAll CombinedJul-16</t>
  </si>
  <si>
    <t>UniversalAll Combined42552</t>
  </si>
  <si>
    <t>Wayne PlaceAll CombinedJul-16</t>
  </si>
  <si>
    <t>Wayne PlaceAll Combined42552</t>
  </si>
  <si>
    <t>Youth VillagesAll CombinedJul-16</t>
  </si>
  <si>
    <t>Youth VillagesAll Combined42552</t>
  </si>
  <si>
    <t>All A-CRA ProvidersA-CRA FFJul-16</t>
  </si>
  <si>
    <t>All A-CRA ProvidersA-CRA FF42552</t>
  </si>
  <si>
    <t>All CPP-FV ProvidersCPP-FV FFJul-16</t>
  </si>
  <si>
    <t>All CPP-FV ProvidersCPP-FV FF42552</t>
  </si>
  <si>
    <t>All FFT ProvidersFFT FFJul-16</t>
  </si>
  <si>
    <t>All FFT ProvidersFFT FF42552</t>
  </si>
  <si>
    <t>All MST ProvidersMST FFJul-16</t>
  </si>
  <si>
    <t>All MST ProvidersMST FF42552</t>
  </si>
  <si>
    <t>All MST-PSB ProvidersMST-PSB FFJul-16</t>
  </si>
  <si>
    <t>All MST-PSB ProvidersMST-PSB FF42552</t>
  </si>
  <si>
    <t>All PCIT ProvidersPCIT FFJul-16</t>
  </si>
  <si>
    <t>All PCIT ProvidersPCIT FF42552</t>
  </si>
  <si>
    <t>All TF-CBT ProvidersTF-CBT FFJul-16</t>
  </si>
  <si>
    <t>All TF-CBT ProvidersTF-CBT FF42552</t>
  </si>
  <si>
    <t>All TIP ProvidersTIP FFJul-16</t>
  </si>
  <si>
    <t>All TIP ProvidersTIP FF42552</t>
  </si>
  <si>
    <t>All TST ProvidersTST FFJul-16</t>
  </si>
  <si>
    <t>All TST ProvidersTST FF42552</t>
  </si>
  <si>
    <t>AllAll CombinedJul-16</t>
  </si>
  <si>
    <t>AllAll Combined42552</t>
  </si>
  <si>
    <t>Adoptions TogetherCPP-FV FFJul-16</t>
  </si>
  <si>
    <t>Adoptions TogetherCPP-FV FF42552</t>
  </si>
  <si>
    <t>Adoptions TogetherTST CombinedJul-16</t>
  </si>
  <si>
    <t>Adoptions TogetherTST Combined42552</t>
  </si>
  <si>
    <t>All A-CRA ProvidersA-CRA CombinedJul-16</t>
  </si>
  <si>
    <t>All A-CRA ProvidersA-CRA Combined42552</t>
  </si>
  <si>
    <t>All FFT ProvidersFFT CombinedJul-16</t>
  </si>
  <si>
    <t>All FFT ProvidersFFT Combined42552</t>
  </si>
  <si>
    <t>All MST ProvidersMST CombinedJul-16</t>
  </si>
  <si>
    <t>All MST ProvidersMST Combined42552</t>
  </si>
  <si>
    <t>All MST-PSB ProvidersMST-PSB CombinedJul-16</t>
  </si>
  <si>
    <t>All MST-PSB ProvidersMST-PSB Combined42552</t>
  </si>
  <si>
    <t>All TF-CBT ProvidersTF-CBT CombinedJul-16</t>
  </si>
  <si>
    <t>All TF-CBT ProvidersTF-CBT Combined42552</t>
  </si>
  <si>
    <t>All TIP ProvidersTIP CombinedJul-16</t>
  </si>
  <si>
    <t>All TIP ProvidersTIP Combined42552</t>
  </si>
  <si>
    <t>All TST ProvidersTST CombinedJul-16</t>
  </si>
  <si>
    <t>All TST ProvidersTST Combined42552</t>
  </si>
  <si>
    <t>Community ConnectionsAll FFJul-16</t>
  </si>
  <si>
    <t>Community ConnectionsAll FF42552</t>
  </si>
  <si>
    <t>Community ConnectionsTF-CBT CombinedJul-16</t>
  </si>
  <si>
    <t>Community ConnectionsTF-CBT Combined42552</t>
  </si>
  <si>
    <t>Community ConnectionsTIP CombinedJul-16</t>
  </si>
  <si>
    <t>Community ConnectionsTIP Combined42552</t>
  </si>
  <si>
    <t>ContemporaryAll FFJul-16</t>
  </si>
  <si>
    <t>ContemporaryAll FF42552</t>
  </si>
  <si>
    <t>ContemporaryTIP CombinedJul-16</t>
  </si>
  <si>
    <t>ContemporaryTIP Combined42552</t>
  </si>
  <si>
    <t>ContemporaryTST CombinedJul-16</t>
  </si>
  <si>
    <t>ContemporaryTST Combined42552</t>
  </si>
  <si>
    <t>Family MattersTST CombinedJul-16</t>
  </si>
  <si>
    <t>Family MattersTST Combined42552</t>
  </si>
  <si>
    <t>Federal CityA-CRA CombinedJul-16</t>
  </si>
  <si>
    <t>Federal CityA-CRA Combined42552</t>
  </si>
  <si>
    <t>Federal CityAll FFJul-16</t>
  </si>
  <si>
    <t>Federal CityAll FF42552</t>
  </si>
  <si>
    <t>First Home CareAll FFJul-16</t>
  </si>
  <si>
    <t>First Home CareAll FF42552</t>
  </si>
  <si>
    <t>First Home CareFFT CombinedJul-16</t>
  </si>
  <si>
    <t>First Home CareFFT Combined42552</t>
  </si>
  <si>
    <t>First Home CareTF-CBT CombinedJul-16</t>
  </si>
  <si>
    <t>First Home CareTF-CBT Combined42552</t>
  </si>
  <si>
    <t>First Home CareTST CombinedJul-16</t>
  </si>
  <si>
    <t>First Home CareTST Combined42552</t>
  </si>
  <si>
    <t>FPSAll FFJul-16</t>
  </si>
  <si>
    <t>FPSAll FF42552</t>
  </si>
  <si>
    <t>FPSTIP CombinedJul-16</t>
  </si>
  <si>
    <t>FPSTIP Combined42552</t>
  </si>
  <si>
    <t>Green DoorAll FFJul-16</t>
  </si>
  <si>
    <t>Green DoorAll FF42552</t>
  </si>
  <si>
    <t>Green DoorTIP CombinedJul-16</t>
  </si>
  <si>
    <t>Green DoorTIP Combined42552</t>
  </si>
  <si>
    <t>LESAll FFJul-16</t>
  </si>
  <si>
    <t>LESAll FF42552</t>
  </si>
  <si>
    <t>LESTIP CombinedJul-16</t>
  </si>
  <si>
    <t>LESTIP Combined42552</t>
  </si>
  <si>
    <t>MBI HSAll FFJul-16</t>
  </si>
  <si>
    <t>MBI HSAll FF42552</t>
  </si>
  <si>
    <t>MBI HSTIP CombinedJul-16</t>
  </si>
  <si>
    <t>MBI HSTIP Combined42552</t>
  </si>
  <si>
    <t>MD Family ResourcesAll FFJul-16</t>
  </si>
  <si>
    <t>MD Family ResourcesAll FF42552</t>
  </si>
  <si>
    <t>MD Family ResourcesTF-CBT CombinedJul-16</t>
  </si>
  <si>
    <t>MD Family ResourcesTF-CBT Combined42552</t>
  </si>
  <si>
    <t>MD Family ResourcesTST CombinedJul-16</t>
  </si>
  <si>
    <t>MD Family ResourcesTST Combined42552</t>
  </si>
  <si>
    <t>PASSAll FFJul-16</t>
  </si>
  <si>
    <t>PASSAll FF42552</t>
  </si>
  <si>
    <t>PASSFFT CombinedJul-16</t>
  </si>
  <si>
    <t>PASSFFT Combined42552</t>
  </si>
  <si>
    <t>PASSTIP CombinedJul-16</t>
  </si>
  <si>
    <t>PASSTIP Combined42552</t>
  </si>
  <si>
    <t>RiversideA-CRA CombinedJul-16</t>
  </si>
  <si>
    <t>RiversideA-CRA Combined42552</t>
  </si>
  <si>
    <t>RiversideAll FFJul-16</t>
  </si>
  <si>
    <t>RiversideAll FF42552</t>
  </si>
  <si>
    <t>TFCCAll FFJul-16</t>
  </si>
  <si>
    <t>TFCCAll FF42552</t>
  </si>
  <si>
    <t>TFCCTIP CombinedJul-16</t>
  </si>
  <si>
    <t>TFCCTIP Combined42552</t>
  </si>
  <si>
    <t>Wayne PlaceAll FFJul-16</t>
  </si>
  <si>
    <t>Wayne PlaceAll FF42552</t>
  </si>
  <si>
    <t>Wayne PlaceTIP CombinedJul-16</t>
  </si>
  <si>
    <t>Wayne PlaceTIP Combined42552</t>
  </si>
  <si>
    <t>Youth VillagesAll FFJul-16</t>
  </si>
  <si>
    <t>Youth VillagesAll FF42552</t>
  </si>
  <si>
    <t>Youth VillagesMST CombinedJul-16</t>
  </si>
  <si>
    <t>Youth VillagesMST Combined42552</t>
  </si>
  <si>
    <t>Youth VillagesMST-PSB CombinedJul-16</t>
  </si>
  <si>
    <t>Youth VillagesMST-PSB Combined42552</t>
  </si>
  <si>
    <t>HillcrestA-CRA CombinedJul-16</t>
  </si>
  <si>
    <t>HillcrestA-CRA Combined42552</t>
  </si>
  <si>
    <t>HillcrestAll FFJul-16</t>
  </si>
  <si>
    <t>HillcrestAll FF42552</t>
  </si>
  <si>
    <t>HillcrestFFT CombinedJul-16</t>
  </si>
  <si>
    <t>HillcrestFFT Combined42552</t>
  </si>
  <si>
    <t>HillcrestTF-CBT CombinedJul-16</t>
  </si>
  <si>
    <t>HillcrestTF-CBT Combined42552</t>
  </si>
  <si>
    <t>HillcrestTST CombinedJul-16</t>
  </si>
  <si>
    <t>HillcrestTST Combined42552</t>
  </si>
  <si>
    <t>LAYCA-CRA CombinedJul-16</t>
  </si>
  <si>
    <t>LAYCA-CRA Combined42552</t>
  </si>
  <si>
    <t>LAYCAll FFJul-16</t>
  </si>
  <si>
    <t>LAYCAll FF42552</t>
  </si>
  <si>
    <t>UniversalAll FFJul-16</t>
  </si>
  <si>
    <t>UniversalAll FF42552</t>
  </si>
  <si>
    <t>UniversalTF-CBT CombinedJul-16</t>
  </si>
  <si>
    <t>UniversalTF-CBT Combined42552</t>
  </si>
  <si>
    <t>UniversalTIP CombinedJul-16</t>
  </si>
  <si>
    <t>UniversalTIP Combined42552</t>
  </si>
  <si>
    <t>Federal CityA-CRA FFAug-16</t>
  </si>
  <si>
    <t>Federal CityA-CRA FF42583</t>
  </si>
  <si>
    <t>HillcrestA-CRA FFAug-16</t>
  </si>
  <si>
    <t>HillcrestA-CRA FF42583</t>
  </si>
  <si>
    <t>LAYCA-CRA FFAug-16</t>
  </si>
  <si>
    <t>LAYCA-CRA FF42583</t>
  </si>
  <si>
    <t>RiversideA-CRA FFAug-16</t>
  </si>
  <si>
    <t>RiversideA-CRA FF42583</t>
  </si>
  <si>
    <t>Adoptions TogetherCPP-FV CombinedAug-16</t>
  </si>
  <si>
    <t>Adoptions TogetherCPP-FV Combined42583</t>
  </si>
  <si>
    <t>PIECECPP-FV FFAug-16</t>
  </si>
  <si>
    <t>PIECECPP-FV FF42583</t>
  </si>
  <si>
    <t>First Home CareFFT FFAug-16</t>
  </si>
  <si>
    <t>First Home CareFFT FF42583</t>
  </si>
  <si>
    <t>HillcrestFFT FFAug-16</t>
  </si>
  <si>
    <t>HillcrestFFT FF42583</t>
  </si>
  <si>
    <t>PASSFFT FFAug-16</t>
  </si>
  <si>
    <t>PASSFFT FF42583</t>
  </si>
  <si>
    <t>Youth VillagesMST FFAug-16</t>
  </si>
  <si>
    <t>Youth VillagesMST FF42583</t>
  </si>
  <si>
    <t>Youth VillagesMST-PSB FFAug-16</t>
  </si>
  <si>
    <t>Youth VillagesMST-PSB FF42583</t>
  </si>
  <si>
    <t>Marys CenterPCIT FFAug-16</t>
  </si>
  <si>
    <t>Marys CenterPCIT FF42583</t>
  </si>
  <si>
    <t>PIECEPCIT FFAug-16</t>
  </si>
  <si>
    <t>PIECEPCIT FF42583</t>
  </si>
  <si>
    <t>Community ConnectionsTF-CBT FFAug-16</t>
  </si>
  <si>
    <t>Community ConnectionsTF-CBT FF42583</t>
  </si>
  <si>
    <t>First Home CareTF-CBT FFAug-16</t>
  </si>
  <si>
    <t>First Home CareTF-CBT FF42583</t>
  </si>
  <si>
    <t>HillcrestTF-CBT FFAug-16</t>
  </si>
  <si>
    <t>HillcrestTF-CBT FF42583</t>
  </si>
  <si>
    <t>MD Family ResourcesTF-CBT FFAug-16</t>
  </si>
  <si>
    <t>MD Family ResourcesTF-CBT FF42583</t>
  </si>
  <si>
    <t>UniversalTF-CBT FFAug-16</t>
  </si>
  <si>
    <t>UniversalTF-CBT FF42583</t>
  </si>
  <si>
    <t>Community ConnectionsTIP FFAug-16</t>
  </si>
  <si>
    <t>Community ConnectionsTIP FF42583</t>
  </si>
  <si>
    <t>ContemporaryTIP FFAug-16</t>
  </si>
  <si>
    <t>ContemporaryTIP FF42583</t>
  </si>
  <si>
    <t>FPSTIP FFAug-16</t>
  </si>
  <si>
    <t>FPSTIP FF42583</t>
  </si>
  <si>
    <t>Green DoorTIP FFAug-16</t>
  </si>
  <si>
    <t>Green DoorTIP FF42583</t>
  </si>
  <si>
    <t>LESTIP FFAug-16</t>
  </si>
  <si>
    <t>LESTIP FF42583</t>
  </si>
  <si>
    <t>MBI HSTIP FFAug-16</t>
  </si>
  <si>
    <t>MBI HSTIP FF42583</t>
  </si>
  <si>
    <t>PASSTIP FFAug-16</t>
  </si>
  <si>
    <t>PASSTIP FF42583</t>
  </si>
  <si>
    <t>TFCCTIP FFAug-16</t>
  </si>
  <si>
    <t>TFCCTIP FF42583</t>
  </si>
  <si>
    <t>UniversalTIP FFAug-16</t>
  </si>
  <si>
    <t>UniversalTIP FF42583</t>
  </si>
  <si>
    <t>Wayne PlaceTIP FFAug-16</t>
  </si>
  <si>
    <t>Wayne PlaceTIP FF42583</t>
  </si>
  <si>
    <t>Adoptions TogetherTST FFAug-16</t>
  </si>
  <si>
    <t>Adoptions TogetherTST FF42583</t>
  </si>
  <si>
    <t>ContemporaryTST FFAug-16</t>
  </si>
  <si>
    <t>ContemporaryTST FF42583</t>
  </si>
  <si>
    <t>Family MattersTST FFAug-16</t>
  </si>
  <si>
    <t>Family MattersTST FF42583</t>
  </si>
  <si>
    <t>First Home CareTST FFAug-16</t>
  </si>
  <si>
    <t>First Home CareTST FF42583</t>
  </si>
  <si>
    <t>HillcrestTST FFAug-16</t>
  </si>
  <si>
    <t>HillcrestTST FF42583</t>
  </si>
  <si>
    <t>MD Family ResourcesTST FFAug-16</t>
  </si>
  <si>
    <t>MD Family ResourcesTST FF42583</t>
  </si>
  <si>
    <t>Adoptions TogetherAll CombinedAug-16</t>
  </si>
  <si>
    <t>Adoptions TogetherAll Combined42583</t>
  </si>
  <si>
    <t>Community ConnectionsAll CombinedAug-16</t>
  </si>
  <si>
    <t>Community ConnectionsAll Combined42583</t>
  </si>
  <si>
    <t>ContemporaryAll CombinedAug-16</t>
  </si>
  <si>
    <t>ContemporaryAll Combined42583</t>
  </si>
  <si>
    <t>Federal CityAll CombinedAug-16</t>
  </si>
  <si>
    <t>Federal CityAll Combined42583</t>
  </si>
  <si>
    <t>First Home CareAll CombinedAug-16</t>
  </si>
  <si>
    <t>First Home CareAll Combined42583</t>
  </si>
  <si>
    <t>FPSAll CombinedAug-16</t>
  </si>
  <si>
    <t>FPSAll Combined42583</t>
  </si>
  <si>
    <t>Green DoorAll CombinedAug-16</t>
  </si>
  <si>
    <t>Green DoorAll Combined42583</t>
  </si>
  <si>
    <t>HillcrestAll CombinedAug-16</t>
  </si>
  <si>
    <t>HillcrestAll Combined42583</t>
  </si>
  <si>
    <t>LAYCAll CombinedAug-16</t>
  </si>
  <si>
    <t>LAYCAll Combined42583</t>
  </si>
  <si>
    <t>LESAll CombinedAug-16</t>
  </si>
  <si>
    <t>LESAll Combined42583</t>
  </si>
  <si>
    <t>Marys Center All FFAug-16</t>
  </si>
  <si>
    <t>Marys Center All FF42583</t>
  </si>
  <si>
    <t>MBI HSAll CombinedAug-16</t>
  </si>
  <si>
    <t>MBI HSAll Combined42583</t>
  </si>
  <si>
    <t>MD Family ResourcesAll CombinedAug-16</t>
  </si>
  <si>
    <t>MD Family ResourcesAll Combined42583</t>
  </si>
  <si>
    <t>PASSAll CombinedAug-16</t>
  </si>
  <si>
    <t>PASSAll Combined42583</t>
  </si>
  <si>
    <t>PIECEAll FFAug-16</t>
  </si>
  <si>
    <t>PIECEAll FF42583</t>
  </si>
  <si>
    <t>RiversideAll CombinedAug-16</t>
  </si>
  <si>
    <t>RiversideAll Combined42583</t>
  </si>
  <si>
    <t>TFCCAll CombinedAug-16</t>
  </si>
  <si>
    <t>TFCCAll Combined42583</t>
  </si>
  <si>
    <t>UniversalAll CombinedAug-16</t>
  </si>
  <si>
    <t>UniversalAll Combined42583</t>
  </si>
  <si>
    <t>Wayne PlaceAll CombinedAug-16</t>
  </si>
  <si>
    <t>Wayne PlaceAll Combined42583</t>
  </si>
  <si>
    <t>Youth VillagesAll CombinedAug-16</t>
  </si>
  <si>
    <t>Youth VillagesAll Combined42583</t>
  </si>
  <si>
    <t>All A-CRA ProvidersA-CRA FFAug-16</t>
  </si>
  <si>
    <t>All A-CRA ProvidersA-CRA FF42583</t>
  </si>
  <si>
    <t>All CPP-FV ProvidersCPP-FV FFAug-16</t>
  </si>
  <si>
    <t>All CPP-FV ProvidersCPP-FV FF42583</t>
  </si>
  <si>
    <t>All FFT ProvidersFFT FFAug-16</t>
  </si>
  <si>
    <t>All FFT ProvidersFFT FF42583</t>
  </si>
  <si>
    <t>All MST ProvidersMST FFAug-16</t>
  </si>
  <si>
    <t>All MST ProvidersMST FF42583</t>
  </si>
  <si>
    <t>All MST-PSB ProvidersMST-PSB FFAug-16</t>
  </si>
  <si>
    <t>All MST-PSB ProvidersMST-PSB FF42583</t>
  </si>
  <si>
    <t>All PCIT ProvidersPCIT FFAug-16</t>
  </si>
  <si>
    <t>All PCIT ProvidersPCIT FF42583</t>
  </si>
  <si>
    <t>All TF-CBT ProvidersTF-CBT FFAug-16</t>
  </si>
  <si>
    <t>All TF-CBT ProvidersTF-CBT FF42583</t>
  </si>
  <si>
    <t>All TIP ProvidersTIP FFAug-16</t>
  </si>
  <si>
    <t>All TIP ProvidersTIP FF42583</t>
  </si>
  <si>
    <t>All TST ProvidersTST FFAug-16</t>
  </si>
  <si>
    <t>All TST ProvidersTST FF42583</t>
  </si>
  <si>
    <t>AllAll CombinedAug-16</t>
  </si>
  <si>
    <t>AllAll Combined42583</t>
  </si>
  <si>
    <t>Adoptions TogetherCPP-FV FFAug-16</t>
  </si>
  <si>
    <t>Adoptions TogetherCPP-FV FF42583</t>
  </si>
  <si>
    <t>Adoptions TogetherTST CombinedAug-16</t>
  </si>
  <si>
    <t>Adoptions TogetherTST Combined42583</t>
  </si>
  <si>
    <t>All A-CRA ProvidersA-CRA CombinedAug-16</t>
  </si>
  <si>
    <t>All A-CRA ProvidersA-CRA Combined42583</t>
  </si>
  <si>
    <t>All FFT ProvidersFFT CombinedAug-16</t>
  </si>
  <si>
    <t>All FFT ProvidersFFT Combined42583</t>
  </si>
  <si>
    <t>All MST ProvidersMST CombinedAug-16</t>
  </si>
  <si>
    <t>All MST ProvidersMST Combined42583</t>
  </si>
  <si>
    <t>All MST-PSB ProvidersMST-PSB CombinedAug-16</t>
  </si>
  <si>
    <t>All MST-PSB ProvidersMST-PSB Combined42583</t>
  </si>
  <si>
    <t>All TF-CBT ProvidersTF-CBT CombinedAug-16</t>
  </si>
  <si>
    <t>All TF-CBT ProvidersTF-CBT Combined42583</t>
  </si>
  <si>
    <t>All TIP ProvidersTIP CombinedAug-16</t>
  </si>
  <si>
    <t>All TIP ProvidersTIP Combined42583</t>
  </si>
  <si>
    <t>All TST ProvidersTST CombinedAug-16</t>
  </si>
  <si>
    <t>All TST ProvidersTST Combined42583</t>
  </si>
  <si>
    <t>Community ConnectionsAll FFAug-16</t>
  </si>
  <si>
    <t>Community ConnectionsAll FF42583</t>
  </si>
  <si>
    <t>Community ConnectionsTF-CBT CombinedAug-16</t>
  </si>
  <si>
    <t>Community ConnectionsTF-CBT Combined42583</t>
  </si>
  <si>
    <t>Community ConnectionsTIP CombinedAug-16</t>
  </si>
  <si>
    <t>Community ConnectionsTIP Combined42583</t>
  </si>
  <si>
    <t>ContemporaryAll FFAug-16</t>
  </si>
  <si>
    <t>ContemporaryAll FF42583</t>
  </si>
  <si>
    <t>ContemporaryTIP CombinedAug-16</t>
  </si>
  <si>
    <t>ContemporaryTIP Combined42583</t>
  </si>
  <si>
    <t>ContemporaryTST CombinedAug-16</t>
  </si>
  <si>
    <t>ContemporaryTST Combined42583</t>
  </si>
  <si>
    <t>Family MattersTST CombinedAug-16</t>
  </si>
  <si>
    <t>Family MattersTST Combined42583</t>
  </si>
  <si>
    <t>Federal CityA-CRA CombinedAug-16</t>
  </si>
  <si>
    <t>Federal CityA-CRA Combined42583</t>
  </si>
  <si>
    <t>Federal CityAll FFAug-16</t>
  </si>
  <si>
    <t>Federal CityAll FF42583</t>
  </si>
  <si>
    <t>First Home CareAll FFAug-16</t>
  </si>
  <si>
    <t>First Home CareAll FF42583</t>
  </si>
  <si>
    <t>First Home CareFFT CombinedAug-16</t>
  </si>
  <si>
    <t>First Home CareFFT Combined42583</t>
  </si>
  <si>
    <t>First Home CareTF-CBT CombinedAug-16</t>
  </si>
  <si>
    <t>First Home CareTF-CBT Combined42583</t>
  </si>
  <si>
    <t>First Home CareTST CombinedAug-16</t>
  </si>
  <si>
    <t>First Home CareTST Combined42583</t>
  </si>
  <si>
    <t>FPSAll FFAug-16</t>
  </si>
  <si>
    <t>FPSAll FF42583</t>
  </si>
  <si>
    <t>FPSTIP CombinedAug-16</t>
  </si>
  <si>
    <t>FPSTIP Combined42583</t>
  </si>
  <si>
    <t>Green DoorAll FFAug-16</t>
  </si>
  <si>
    <t>Green DoorAll FF42583</t>
  </si>
  <si>
    <t>Green DoorTIP CombinedAug-16</t>
  </si>
  <si>
    <t>Green DoorTIP Combined42583</t>
  </si>
  <si>
    <t>LESAll FFAug-16</t>
  </si>
  <si>
    <t>LESAll FF42583</t>
  </si>
  <si>
    <t>LESTIP CombinedAug-16</t>
  </si>
  <si>
    <t>LESTIP Combined42583</t>
  </si>
  <si>
    <t>MBI HSAll FFAug-16</t>
  </si>
  <si>
    <t>MBI HSAll FF42583</t>
  </si>
  <si>
    <t>MBI HSTIP CombinedAug-16</t>
  </si>
  <si>
    <t>MBI HSTIP Combined42583</t>
  </si>
  <si>
    <t>MD Family ResourcesAll FFAug-16</t>
  </si>
  <si>
    <t>MD Family ResourcesAll FF42583</t>
  </si>
  <si>
    <t>MD Family ResourcesTF-CBT CombinedAug-16</t>
  </si>
  <si>
    <t>MD Family ResourcesTF-CBT Combined42583</t>
  </si>
  <si>
    <t>MD Family ResourcesTST CombinedAug-16</t>
  </si>
  <si>
    <t>MD Family ResourcesTST Combined42583</t>
  </si>
  <si>
    <t>PASSAll FFAug-16</t>
  </si>
  <si>
    <t>PASSAll FF42583</t>
  </si>
  <si>
    <t>PASSFFT CombinedAug-16</t>
  </si>
  <si>
    <t>PASSFFT Combined42583</t>
  </si>
  <si>
    <t>PASSTIP CombinedAug-16</t>
  </si>
  <si>
    <t>PASSTIP Combined42583</t>
  </si>
  <si>
    <t>RiversideA-CRA CombinedAug-16</t>
  </si>
  <si>
    <t>RiversideA-CRA Combined42583</t>
  </si>
  <si>
    <t>RiversideAll FFAug-16</t>
  </si>
  <si>
    <t>RiversideAll FF42583</t>
  </si>
  <si>
    <t>TFCCAll FFAug-16</t>
  </si>
  <si>
    <t>TFCCAll FF42583</t>
  </si>
  <si>
    <t>TFCCTIP CombinedAug-16</t>
  </si>
  <si>
    <t>TFCCTIP Combined42583</t>
  </si>
  <si>
    <t>Wayne PlaceAll FFAug-16</t>
  </si>
  <si>
    <t>Wayne PlaceAll FF42583</t>
  </si>
  <si>
    <t>Wayne PlaceTIP CombinedAug-16</t>
  </si>
  <si>
    <t>Wayne PlaceTIP Combined42583</t>
  </si>
  <si>
    <t>Youth VillagesAll FFAug-16</t>
  </si>
  <si>
    <t>Youth VillagesAll FF42583</t>
  </si>
  <si>
    <t>Youth VillagesMST CombinedAug-16</t>
  </si>
  <si>
    <t>Youth VillagesMST Combined42583</t>
  </si>
  <si>
    <t>Youth VillagesMST-PSB CombinedAug-16</t>
  </si>
  <si>
    <t>Youth VillagesMST-PSB Combined42583</t>
  </si>
  <si>
    <t>HillcrestA-CRA CombinedAug-16</t>
  </si>
  <si>
    <t>HillcrestA-CRA Combined42583</t>
  </si>
  <si>
    <t>HillcrestAll FFAug-16</t>
  </si>
  <si>
    <t>HillcrestAll FF42583</t>
  </si>
  <si>
    <t>HillcrestFFT CombinedAug-16</t>
  </si>
  <si>
    <t>HillcrestFFT Combined42583</t>
  </si>
  <si>
    <t>HillcrestTF-CBT CombinedAug-16</t>
  </si>
  <si>
    <t>HillcrestTF-CBT Combined42583</t>
  </si>
  <si>
    <t>HillcrestTST CombinedAug-16</t>
  </si>
  <si>
    <t>HillcrestTST Combined42583</t>
  </si>
  <si>
    <t>LAYCA-CRA CombinedAug-16</t>
  </si>
  <si>
    <t>LAYCA-CRA Combined42583</t>
  </si>
  <si>
    <t>LAYCAll FFAug-16</t>
  </si>
  <si>
    <t>LAYCAll FF42583</t>
  </si>
  <si>
    <t>UniversalAll FFAug-16</t>
  </si>
  <si>
    <t>UniversalAll FF42583</t>
  </si>
  <si>
    <t>UniversalTF-CBT CombinedAug-16</t>
  </si>
  <si>
    <t>UniversalTF-CBT Combined42583</t>
  </si>
  <si>
    <t>UniversalTIP CombinedAug-16</t>
  </si>
  <si>
    <t>UniversalTIP Combined42583</t>
  </si>
  <si>
    <t>Federal CityA-CRA FFSep-16</t>
  </si>
  <si>
    <t>Federal CityA-CRA FF42614</t>
  </si>
  <si>
    <t>HillcrestA-CRA FFSep-16</t>
  </si>
  <si>
    <t>HillcrestA-CRA FF42614</t>
  </si>
  <si>
    <t>LAYCA-CRA FFSep-16</t>
  </si>
  <si>
    <t>LAYCA-CRA FF42614</t>
  </si>
  <si>
    <t>RiversideA-CRA FFSep-16</t>
  </si>
  <si>
    <t>RiversideA-CRA FF42614</t>
  </si>
  <si>
    <t>Adoptions TogetherCPP-FV CombinedSep-16</t>
  </si>
  <si>
    <t>Adoptions TogetherCPP-FV Combined42614</t>
  </si>
  <si>
    <t>PIECECPP-FV FFSep-16</t>
  </si>
  <si>
    <t>PIECECPP-FV FF42614</t>
  </si>
  <si>
    <t>First Home CareFFT FFSep-16</t>
  </si>
  <si>
    <t>First Home CareFFT FF42614</t>
  </si>
  <si>
    <t>HillcrestFFT FFSep-16</t>
  </si>
  <si>
    <t>HillcrestFFT FF42614</t>
  </si>
  <si>
    <t>PASSFFT FFSep-16</t>
  </si>
  <si>
    <t>PASSFFT FF42614</t>
  </si>
  <si>
    <t>Youth VillagesMST FFSep-16</t>
  </si>
  <si>
    <t>Youth VillagesMST FF42614</t>
  </si>
  <si>
    <t>Youth VillagesMST-PSB FFSep-16</t>
  </si>
  <si>
    <t>Youth VillagesMST-PSB FF42614</t>
  </si>
  <si>
    <t>Marys CenterPCIT FFSep-16</t>
  </si>
  <si>
    <t>Marys CenterPCIT FF42614</t>
  </si>
  <si>
    <t>PIECEPCIT FFSep-16</t>
  </si>
  <si>
    <t>PIECEPCIT FF42614</t>
  </si>
  <si>
    <t>Community ConnectionsTF-CBT FFSep-16</t>
  </si>
  <si>
    <t>Community ConnectionsTF-CBT FF42614</t>
  </si>
  <si>
    <t>First Home CareTF-CBT FFSep-16</t>
  </si>
  <si>
    <t>First Home CareTF-CBT FF42614</t>
  </si>
  <si>
    <t>HillcrestTF-CBT FFSep-16</t>
  </si>
  <si>
    <t>HillcrestTF-CBT FF42614</t>
  </si>
  <si>
    <t>MD Family ResourcesTF-CBT FFSep-16</t>
  </si>
  <si>
    <t>MD Family ResourcesTF-CBT FF42614</t>
  </si>
  <si>
    <t>UniversalTF-CBT FFSep-16</t>
  </si>
  <si>
    <t>UniversalTF-CBT FF42614</t>
  </si>
  <si>
    <t>Community ConnectionsTIP FFSep-16</t>
  </si>
  <si>
    <t>Community ConnectionsTIP FF42614</t>
  </si>
  <si>
    <t>ContemporaryTIP FFSep-16</t>
  </si>
  <si>
    <t>ContemporaryTIP FF42614</t>
  </si>
  <si>
    <t>FPSTIP FFSep-16</t>
  </si>
  <si>
    <t>FPSTIP FF42614</t>
  </si>
  <si>
    <t>Green DoorTIP FFSep-16</t>
  </si>
  <si>
    <t>Green DoorTIP FF42614</t>
  </si>
  <si>
    <t>LESTIP FFSep-16</t>
  </si>
  <si>
    <t>LESTIP FF42614</t>
  </si>
  <si>
    <t>MBI HSTIP FFSep-16</t>
  </si>
  <si>
    <t>MBI HSTIP FF42614</t>
  </si>
  <si>
    <t>PASSTIP FFSep-16</t>
  </si>
  <si>
    <t>PASSTIP FF42614</t>
  </si>
  <si>
    <t>TFCCTIP FFSep-16</t>
  </si>
  <si>
    <t>TFCCTIP FF42614</t>
  </si>
  <si>
    <t>UniversalTIP FFSep-16</t>
  </si>
  <si>
    <t>UniversalTIP FF42614</t>
  </si>
  <si>
    <t>Wayne PlaceTIP FFSep-16</t>
  </si>
  <si>
    <t>Wayne PlaceTIP FF42614</t>
  </si>
  <si>
    <t>Adoptions TogetherTST FFSep-16</t>
  </si>
  <si>
    <t>Adoptions TogetherTST FF42614</t>
  </si>
  <si>
    <t>ContemporaryTST FFSep-16</t>
  </si>
  <si>
    <t>ContemporaryTST FF42614</t>
  </si>
  <si>
    <t>Family MattersTST FFSep-16</t>
  </si>
  <si>
    <t>Family MattersTST FF42614</t>
  </si>
  <si>
    <t>First Home CareTST FFSep-16</t>
  </si>
  <si>
    <t>First Home CareTST FF42614</t>
  </si>
  <si>
    <t>HillcrestTST FFSep-16</t>
  </si>
  <si>
    <t>HillcrestTST FF42614</t>
  </si>
  <si>
    <t>MD Family ResourcesTST FFSep-16</t>
  </si>
  <si>
    <t>MD Family ResourcesTST FF42614</t>
  </si>
  <si>
    <t>Adoptions TogetherAll CombinedSep-16</t>
  </si>
  <si>
    <t>Adoptions TogetherAll Combined42614</t>
  </si>
  <si>
    <t>Community ConnectionsAll CombinedSep-16</t>
  </si>
  <si>
    <t>Community ConnectionsAll Combined42614</t>
  </si>
  <si>
    <t>ContemporaryAll CombinedSep-16</t>
  </si>
  <si>
    <t>ContemporaryAll Combined42614</t>
  </si>
  <si>
    <t>Federal CityAll CombinedSep-16</t>
  </si>
  <si>
    <t>Federal CityAll Combined42614</t>
  </si>
  <si>
    <t>First Home CareAll CombinedSep-16</t>
  </si>
  <si>
    <t>First Home CareAll Combined42614</t>
  </si>
  <si>
    <t>FPSAll CombinedSep-16</t>
  </si>
  <si>
    <t>FPSAll Combined42614</t>
  </si>
  <si>
    <t>Green DoorAll CombinedSep-16</t>
  </si>
  <si>
    <t>Green DoorAll Combined42614</t>
  </si>
  <si>
    <t>HillcrestAll CombinedSep-16</t>
  </si>
  <si>
    <t>HillcrestAll Combined42614</t>
  </si>
  <si>
    <t>LAYCAll CombinedSep-16</t>
  </si>
  <si>
    <t>LAYCAll Combined42614</t>
  </si>
  <si>
    <t>LESAll CombinedSep-16</t>
  </si>
  <si>
    <t>LESAll Combined42614</t>
  </si>
  <si>
    <t>Marys Center All FFSep-16</t>
  </si>
  <si>
    <t>Marys Center All FF42614</t>
  </si>
  <si>
    <t>MBI HSAll CombinedSep-16</t>
  </si>
  <si>
    <t>MBI HSAll Combined42614</t>
  </si>
  <si>
    <t>MD Family ResourcesAll CombinedSep-16</t>
  </si>
  <si>
    <t>MD Family ResourcesAll Combined42614</t>
  </si>
  <si>
    <t>PASSAll CombinedSep-16</t>
  </si>
  <si>
    <t>PASSAll Combined42614</t>
  </si>
  <si>
    <t>PIECEAll FFSep-16</t>
  </si>
  <si>
    <t>PIECEAll FF42614</t>
  </si>
  <si>
    <t>RiversideAll CombinedSep-16</t>
  </si>
  <si>
    <t>RiversideAll Combined42614</t>
  </si>
  <si>
    <t>TFCCAll CombinedSep-16</t>
  </si>
  <si>
    <t>TFCCAll Combined42614</t>
  </si>
  <si>
    <t>UniversalAll CombinedSep-16</t>
  </si>
  <si>
    <t>UniversalAll Combined42614</t>
  </si>
  <si>
    <t>Wayne PlaceAll CombinedSep-16</t>
  </si>
  <si>
    <t>Wayne PlaceAll Combined42614</t>
  </si>
  <si>
    <t>Youth VillagesAll CombinedSep-16</t>
  </si>
  <si>
    <t>Youth VillagesAll Combined42614</t>
  </si>
  <si>
    <t>All A-CRA ProvidersA-CRA FFSep-16</t>
  </si>
  <si>
    <t>All A-CRA ProvidersA-CRA FF42614</t>
  </si>
  <si>
    <t>All CPP-FV ProvidersCPP-FV FFSep-16</t>
  </si>
  <si>
    <t>All CPP-FV ProvidersCPP-FV FF42614</t>
  </si>
  <si>
    <t>All FFT ProvidersFFT FFSep-16</t>
  </si>
  <si>
    <t>All FFT ProvidersFFT FF42614</t>
  </si>
  <si>
    <t>All MST ProvidersMST FFSep-16</t>
  </si>
  <si>
    <t>All MST ProvidersMST FF42614</t>
  </si>
  <si>
    <t>All MST-PSB ProvidersMST-PSB FFSep-16</t>
  </si>
  <si>
    <t>All MST-PSB ProvidersMST-PSB FF42614</t>
  </si>
  <si>
    <t>All PCIT ProvidersPCIT FFSep-16</t>
  </si>
  <si>
    <t>All PCIT ProvidersPCIT FF42614</t>
  </si>
  <si>
    <t>All TF-CBT ProvidersTF-CBT FFSep-16</t>
  </si>
  <si>
    <t>All TF-CBT ProvidersTF-CBT FF42614</t>
  </si>
  <si>
    <t>All TIP ProvidersTIP FFSep-16</t>
  </si>
  <si>
    <t>All TIP ProvidersTIP FF42614</t>
  </si>
  <si>
    <t>All TST ProvidersTST FFSep-16</t>
  </si>
  <si>
    <t>All TST ProvidersTST FF42614</t>
  </si>
  <si>
    <t>AllAll CombinedSep-16</t>
  </si>
  <si>
    <t>AllAll Combined42614</t>
  </si>
  <si>
    <t>Adoptions TogetherCPP-FV FFSep-16</t>
  </si>
  <si>
    <t>Adoptions TogetherCPP-FV FF42614</t>
  </si>
  <si>
    <t>Adoptions TogetherTST CombinedSep-16</t>
  </si>
  <si>
    <t>Adoptions TogetherTST Combined42614</t>
  </si>
  <si>
    <t>All A-CRA ProvidersA-CRA CombinedSep-16</t>
  </si>
  <si>
    <t>All A-CRA ProvidersA-CRA Combined42614</t>
  </si>
  <si>
    <t>All FFT ProvidersFFT CombinedSep-16</t>
  </si>
  <si>
    <t>All FFT ProvidersFFT Combined42614</t>
  </si>
  <si>
    <t>All MST ProvidersMST CombinedSep-16</t>
  </si>
  <si>
    <t>All MST ProvidersMST Combined42614</t>
  </si>
  <si>
    <t>All MST-PSB ProvidersMST-PSB CombinedSep-16</t>
  </si>
  <si>
    <t>All MST-PSB ProvidersMST-PSB Combined42614</t>
  </si>
  <si>
    <t>All TF-CBT ProvidersTF-CBT CombinedSep-16</t>
  </si>
  <si>
    <t>All TF-CBT ProvidersTF-CBT Combined42614</t>
  </si>
  <si>
    <t>All TIP ProvidersTIP CombinedSep-16</t>
  </si>
  <si>
    <t>All TIP ProvidersTIP Combined42614</t>
  </si>
  <si>
    <t>All TST ProvidersTST CombinedSep-16</t>
  </si>
  <si>
    <t>All TST ProvidersTST Combined42614</t>
  </si>
  <si>
    <t>Community ConnectionsAll FFSep-16</t>
  </si>
  <si>
    <t>Community ConnectionsAll FF42614</t>
  </si>
  <si>
    <t>Community ConnectionsTF-CBT CombinedSep-16</t>
  </si>
  <si>
    <t>Community ConnectionsTF-CBT Combined42614</t>
  </si>
  <si>
    <t>Community ConnectionsTIP CombinedSep-16</t>
  </si>
  <si>
    <t>Community ConnectionsTIP Combined42614</t>
  </si>
  <si>
    <t>ContemporaryAll FFSep-16</t>
  </si>
  <si>
    <t>ContemporaryAll FF42614</t>
  </si>
  <si>
    <t>ContemporaryTIP CombinedSep-16</t>
  </si>
  <si>
    <t>ContemporaryTIP Combined42614</t>
  </si>
  <si>
    <t>ContemporaryTST CombinedSep-16</t>
  </si>
  <si>
    <t>ContemporaryTST Combined42614</t>
  </si>
  <si>
    <t>Family MattersTST CombinedSep-16</t>
  </si>
  <si>
    <t>Family MattersTST Combined42614</t>
  </si>
  <si>
    <t>Federal CityA-CRA CombinedSep-16</t>
  </si>
  <si>
    <t>Federal CityA-CRA Combined42614</t>
  </si>
  <si>
    <t>Federal CityAll FFSep-16</t>
  </si>
  <si>
    <t>Federal CityAll FF42614</t>
  </si>
  <si>
    <t>First Home CareAll FFSep-16</t>
  </si>
  <si>
    <t>First Home CareAll FF42614</t>
  </si>
  <si>
    <t>First Home CareFFT CombinedSep-16</t>
  </si>
  <si>
    <t>First Home CareFFT Combined42614</t>
  </si>
  <si>
    <t>First Home CareTF-CBT CombinedSep-16</t>
  </si>
  <si>
    <t>First Home CareTF-CBT Combined42614</t>
  </si>
  <si>
    <t>First Home CareTST CombinedSep-16</t>
  </si>
  <si>
    <t>First Home CareTST Combined42614</t>
  </si>
  <si>
    <t>FPSAll FFSep-16</t>
  </si>
  <si>
    <t>FPSAll FF42614</t>
  </si>
  <si>
    <t>FPSTIP CombinedSep-16</t>
  </si>
  <si>
    <t>FPSTIP Combined42614</t>
  </si>
  <si>
    <t>Green DoorAll FFSep-16</t>
  </si>
  <si>
    <t>Green DoorAll FF42614</t>
  </si>
  <si>
    <t>Green DoorTIP CombinedSep-16</t>
  </si>
  <si>
    <t>Green DoorTIP Combined42614</t>
  </si>
  <si>
    <t>LESAll FFSep-16</t>
  </si>
  <si>
    <t>LESAll FF42614</t>
  </si>
  <si>
    <t>LESTIP CombinedSep-16</t>
  </si>
  <si>
    <t>LESTIP Combined42614</t>
  </si>
  <si>
    <t>MBI HSAll FFSep-16</t>
  </si>
  <si>
    <t>MBI HSAll FF42614</t>
  </si>
  <si>
    <t>MBI HSTIP CombinedSep-16</t>
  </si>
  <si>
    <t>MBI HSTIP Combined42614</t>
  </si>
  <si>
    <t>MD Family ResourcesAll FFSep-16</t>
  </si>
  <si>
    <t>MD Family ResourcesAll FF42614</t>
  </si>
  <si>
    <t>MD Family ResourcesTF-CBT CombinedSep-16</t>
  </si>
  <si>
    <t>MD Family ResourcesTF-CBT Combined42614</t>
  </si>
  <si>
    <t>MD Family ResourcesTST CombinedSep-16</t>
  </si>
  <si>
    <t>MD Family ResourcesTST Combined42614</t>
  </si>
  <si>
    <t>PASSAll FFSep-16</t>
  </si>
  <si>
    <t>PASSAll FF42614</t>
  </si>
  <si>
    <t>PASSFFT CombinedSep-16</t>
  </si>
  <si>
    <t>PASSFFT Combined42614</t>
  </si>
  <si>
    <t>PASSTIP CombinedSep-16</t>
  </si>
  <si>
    <t>PASSTIP Combined42614</t>
  </si>
  <si>
    <t>RiversideA-CRA CombinedSep-16</t>
  </si>
  <si>
    <t>RiversideA-CRA Combined42614</t>
  </si>
  <si>
    <t>RiversideAll FFSep-16</t>
  </si>
  <si>
    <t>RiversideAll FF42614</t>
  </si>
  <si>
    <t>TFCCAll FFSep-16</t>
  </si>
  <si>
    <t>TFCCAll FF42614</t>
  </si>
  <si>
    <t>TFCCTIP CombinedSep-16</t>
  </si>
  <si>
    <t>TFCCTIP Combined42614</t>
  </si>
  <si>
    <t>Wayne PlaceAll FFSep-16</t>
  </si>
  <si>
    <t>Wayne PlaceAll FF42614</t>
  </si>
  <si>
    <t>Wayne PlaceTIP CombinedSep-16</t>
  </si>
  <si>
    <t>Wayne PlaceTIP Combined42614</t>
  </si>
  <si>
    <t>Youth VillagesAll FFSep-16</t>
  </si>
  <si>
    <t>Youth VillagesAll FF42614</t>
  </si>
  <si>
    <t>Youth VillagesMST CombinedSep-16</t>
  </si>
  <si>
    <t>Youth VillagesMST Combined42614</t>
  </si>
  <si>
    <t>Youth VillagesMST-PSB CombinedSep-16</t>
  </si>
  <si>
    <t>Youth VillagesMST-PSB Combined42614</t>
  </si>
  <si>
    <t>HillcrestA-CRA CombinedSep-16</t>
  </si>
  <si>
    <t>HillcrestA-CRA Combined42614</t>
  </si>
  <si>
    <t>HillcrestAll FFSep-16</t>
  </si>
  <si>
    <t>HillcrestAll FF42614</t>
  </si>
  <si>
    <t>HillcrestFFT CombinedSep-16</t>
  </si>
  <si>
    <t>HillcrestFFT Combined42614</t>
  </si>
  <si>
    <t>HillcrestTF-CBT CombinedSep-16</t>
  </si>
  <si>
    <t>HillcrestTF-CBT Combined42614</t>
  </si>
  <si>
    <t>HillcrestTST CombinedSep-16</t>
  </si>
  <si>
    <t>HillcrestTST Combined42614</t>
  </si>
  <si>
    <t>LAYCA-CRA CombinedSep-16</t>
  </si>
  <si>
    <t>LAYCA-CRA Combined42614</t>
  </si>
  <si>
    <t>LAYCAll FFSep-16</t>
  </si>
  <si>
    <t>LAYCAll FF42614</t>
  </si>
  <si>
    <t>UniversalAll FFSep-16</t>
  </si>
  <si>
    <t>UniversalAll FF42614</t>
  </si>
  <si>
    <t>UniversalTF-CBT CombinedSep-16</t>
  </si>
  <si>
    <t>UniversalTF-CBT Combined42614</t>
  </si>
  <si>
    <t>UniversalTIP CombinedSep-16</t>
  </si>
  <si>
    <t>UniversalTIP Combined42614</t>
  </si>
  <si>
    <t>Federal CityA-CRA FFOct-16</t>
  </si>
  <si>
    <t>Federal CityA-CRA FF42644</t>
  </si>
  <si>
    <t>HillcrestA-CRA FFOct-16</t>
  </si>
  <si>
    <t>HillcrestA-CRA FF42644</t>
  </si>
  <si>
    <t>LAYCA-CRA FFOct-16</t>
  </si>
  <si>
    <t>LAYCA-CRA FF42644</t>
  </si>
  <si>
    <t>RiversideA-CRA FFOct-16</t>
  </si>
  <si>
    <t>RiversideA-CRA FF42644</t>
  </si>
  <si>
    <t>Adoptions TogetherCPP-FV CombinedOct-16</t>
  </si>
  <si>
    <t>Adoptions TogetherCPP-FV Combined42644</t>
  </si>
  <si>
    <t>PIECECPP-FV FFOct-16</t>
  </si>
  <si>
    <t>PIECECPP-FV FF42644</t>
  </si>
  <si>
    <t>First Home CareFFT FFOct-16</t>
  </si>
  <si>
    <t>First Home CareFFT FF42644</t>
  </si>
  <si>
    <t>HillcrestFFT FFOct-16</t>
  </si>
  <si>
    <t>HillcrestFFT FF42644</t>
  </si>
  <si>
    <t>PASSFFT FFOct-16</t>
  </si>
  <si>
    <t>PASSFFT FF42644</t>
  </si>
  <si>
    <t>Youth VillagesMST FFOct-16</t>
  </si>
  <si>
    <t>Youth VillagesMST FF42644</t>
  </si>
  <si>
    <t>Youth VillagesMST-PSB FFOct-16</t>
  </si>
  <si>
    <t>Youth VillagesMST-PSB FF42644</t>
  </si>
  <si>
    <t>Marys CenterPCIT FFOct-16</t>
  </si>
  <si>
    <t>Marys CenterPCIT FF42644</t>
  </si>
  <si>
    <t>PIECEPCIT FFOct-16</t>
  </si>
  <si>
    <t>PIECEPCIT FF42644</t>
  </si>
  <si>
    <t>Community ConnectionsTF-CBT FFOct-16</t>
  </si>
  <si>
    <t>Community ConnectionsTF-CBT FF42644</t>
  </si>
  <si>
    <t>First Home CareTF-CBT FFOct-16</t>
  </si>
  <si>
    <t>First Home CareTF-CBT FF42644</t>
  </si>
  <si>
    <t>HillcrestTF-CBT FFOct-16</t>
  </si>
  <si>
    <t>HillcrestTF-CBT FF42644</t>
  </si>
  <si>
    <t>MD Family ResourcesTF-CBT FFOct-16</t>
  </si>
  <si>
    <t>MD Family ResourcesTF-CBT FF42644</t>
  </si>
  <si>
    <t>UniversalTF-CBT FFOct-16</t>
  </si>
  <si>
    <t>UniversalTF-CBT FF42644</t>
  </si>
  <si>
    <t>Community ConnectionsTIP FFOct-16</t>
  </si>
  <si>
    <t>Community ConnectionsTIP FF42644</t>
  </si>
  <si>
    <t>ContemporaryTIP FFOct-16</t>
  </si>
  <si>
    <t>ContemporaryTIP FF42644</t>
  </si>
  <si>
    <t>FPSTIP FFOct-16</t>
  </si>
  <si>
    <t>FPSTIP FF42644</t>
  </si>
  <si>
    <t>Green DoorTIP FFOct-16</t>
  </si>
  <si>
    <t>Green DoorTIP FF42644</t>
  </si>
  <si>
    <t>LESTIP FFOct-16</t>
  </si>
  <si>
    <t>LESTIP FF42644</t>
  </si>
  <si>
    <t>MBI HSTIP FFOct-16</t>
  </si>
  <si>
    <t>MBI HSTIP FF42644</t>
  </si>
  <si>
    <t>PASSTIP FFOct-16</t>
  </si>
  <si>
    <t>PASSTIP FF42644</t>
  </si>
  <si>
    <t>TFCCTIP FFOct-16</t>
  </si>
  <si>
    <t>TFCCTIP FF42644</t>
  </si>
  <si>
    <t>UniversalTIP FFOct-16</t>
  </si>
  <si>
    <t>UniversalTIP FF42644</t>
  </si>
  <si>
    <t>Wayne PlaceTIP FFOct-16</t>
  </si>
  <si>
    <t>Wayne PlaceTIP FF42644</t>
  </si>
  <si>
    <t>Adoptions TogetherTST FFOct-16</t>
  </si>
  <si>
    <t>Adoptions TogetherTST FF42644</t>
  </si>
  <si>
    <t>ContemporaryTST FFOct-16</t>
  </si>
  <si>
    <t>ContemporaryTST FF42644</t>
  </si>
  <si>
    <t>Family MattersTST FFOct-16</t>
  </si>
  <si>
    <t>Family MattersTST FF42644</t>
  </si>
  <si>
    <t>First Home CareTST FFOct-16</t>
  </si>
  <si>
    <t>First Home CareTST FF42644</t>
  </si>
  <si>
    <t>HillcrestTST FFOct-16</t>
  </si>
  <si>
    <t>HillcrestTST FF42644</t>
  </si>
  <si>
    <t>MD Family ResourcesTST FFOct-16</t>
  </si>
  <si>
    <t>MD Family ResourcesTST FF42644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</si>
  <si>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</si>
  <si>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</si>
  <si>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</si>
  <si>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</si>
  <si>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</si>
  <si>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</si>
  <si>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</si>
  <si>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</si>
  <si>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Family MattersAll</t>
  </si>
  <si>
    <t>Federal CityAll CombinedOct-16</t>
  </si>
  <si>
    <t>Federal CityAll Combined42644</t>
  </si>
  <si>
    <t>First Home CareAll CombinedOct-16</t>
  </si>
  <si>
    <t>First Home CareAll Combined42644</t>
  </si>
  <si>
    <t>FPSAll CombinedOct-16</t>
  </si>
  <si>
    <t>FPSAll Combined42644</t>
  </si>
  <si>
    <t>Green DoorAll CombinedOct-16</t>
  </si>
  <si>
    <t>Green DoorAll Combined42644</t>
  </si>
  <si>
    <t>HillcrestAll CombinedOct-16</t>
  </si>
  <si>
    <t>HillcrestAll Combined42644</t>
  </si>
  <si>
    <t>LAYCAll CombinedOct-16</t>
  </si>
  <si>
    <t>LAYCAll Combined42644</t>
  </si>
  <si>
    <t>LESAll CombinedOct-16</t>
  </si>
  <si>
    <t>LESAll Combined42644</t>
  </si>
  <si>
    <t>Marys Center All FFOct-16</t>
  </si>
  <si>
    <t>Marys Center All FF42644</t>
  </si>
  <si>
    <t>MBI HSAll CombinedOct-16</t>
  </si>
  <si>
    <t>MBI HSAll Combined42644</t>
  </si>
  <si>
    <t>MD Family ResourcesAll CombinedOct-16</t>
  </si>
  <si>
    <t>MD Family ResourcesAll Combined42644</t>
  </si>
  <si>
    <t>PASSAll CombinedOct-16</t>
  </si>
  <si>
    <t>PASSAll Combined42644</t>
  </si>
  <si>
    <t>PIECEAll FFOct-16</t>
  </si>
  <si>
    <t>PIECEAll FF42644</t>
  </si>
  <si>
    <t>RiversideAll CombinedOct-16</t>
  </si>
  <si>
    <t>RiversideAll Combined42644</t>
  </si>
  <si>
    <t>TFCCAll CombinedOct-16</t>
  </si>
  <si>
    <t>TFCCAll Combined42644</t>
  </si>
  <si>
    <t>UniversalAll CombinedOct-16</t>
  </si>
  <si>
    <t>UniversalAll Combined42644</t>
  </si>
  <si>
    <t>Wayne PlaceAll CombinedOct-16</t>
  </si>
  <si>
    <t>Wayne PlaceAll Combined42644</t>
  </si>
  <si>
    <t>Youth VillagesAll CombinedOct-16</t>
  </si>
  <si>
    <t>Youth VillagesAll Combined42644</t>
  </si>
  <si>
    <t>All A-CRA ProvidersA-CRA FFOct-16</t>
  </si>
  <si>
    <t>All A-CRA ProvidersA-CRA FF42644</t>
  </si>
  <si>
    <t>All CPP-FV ProvidersCPP-FV FFOct-16</t>
  </si>
  <si>
    <t>All CPP-FV ProvidersCPP-FV FF42644</t>
  </si>
  <si>
    <t>All FFT ProvidersFFT FFOct-16</t>
  </si>
  <si>
    <t>All FFT ProvidersFFT FF42644</t>
  </si>
  <si>
    <t>All MST ProvidersMST FFOct-16</t>
  </si>
  <si>
    <t>All MST ProvidersMST FF42644</t>
  </si>
  <si>
    <t>All MST-PSB ProvidersMST-PSB FFOct-16</t>
  </si>
  <si>
    <t>All MST-PSB ProvidersMST-PSB FF42644</t>
  </si>
  <si>
    <t>All PCIT ProvidersPCIT FFOct-16</t>
  </si>
  <si>
    <t>All PCIT ProvidersPCIT FF42644</t>
  </si>
  <si>
    <t>All TF-CBT ProvidersTF-CBT FFOct-16</t>
  </si>
  <si>
    <t>All TF-CBT ProvidersTF-CBT FF42644</t>
  </si>
  <si>
    <t>All TIP ProvidersTIP FFOct-16</t>
  </si>
  <si>
    <t>All TIP ProvidersTIP FF42644</t>
  </si>
  <si>
    <t>All TST ProvidersTST FFOct-16</t>
  </si>
  <si>
    <t>All TST ProvidersTST FF42644</t>
  </si>
  <si>
    <t>AllAll CombinedOct-16</t>
  </si>
  <si>
    <t>AllAll Combined42644</t>
  </si>
  <si>
    <t>Adoptions TogetherCPP-FV FFOct-16</t>
  </si>
  <si>
    <t>Adoptions TogetherCPP-FV FF42644</t>
  </si>
  <si>
    <t>Adoptions TogetherTST CombinedOct-16</t>
  </si>
  <si>
    <t>Adoptions TogetherTST Combined42644</t>
  </si>
  <si>
    <t>All A-CRA ProvidersA-CRA CombinedOct-16</t>
  </si>
  <si>
    <t>All A-CRA ProvidersA-CRA Combined42644</t>
  </si>
  <si>
    <t>All FFT ProvidersFFT CombinedOct-16</t>
  </si>
  <si>
    <t>All FFT ProvidersFFT Combined42644</t>
  </si>
  <si>
    <t>All MST ProvidersMST CombinedOct-16</t>
  </si>
  <si>
    <t>All MST ProvidersMST Combined42644</t>
  </si>
  <si>
    <t>All MST-PSB ProvidersMST-PSB CombinedOct-16</t>
  </si>
  <si>
    <t>All MST-PSB ProvidersMST-PSB Combined42644</t>
  </si>
  <si>
    <t>All TF-CBT ProvidersTF-CBT CombinedOct-16</t>
  </si>
  <si>
    <t>All TF-CBT ProvidersTF-CBT Combined42644</t>
  </si>
  <si>
    <t>All TIP ProvidersTIP CombinedOct-16</t>
  </si>
  <si>
    <t>All TIP ProvidersTIP Combined42644</t>
  </si>
  <si>
    <t>All TST ProvidersTST CombinedOct-16</t>
  </si>
  <si>
    <t>All TST ProvidersTST Combined42644</t>
  </si>
  <si>
    <t>Community ConnectionsAll FFOct-16</t>
  </si>
  <si>
    <t>Community ConnectionsAll FF42644</t>
  </si>
  <si>
    <t>Community ConnectionsTF-CBT CombinedOct-16</t>
  </si>
  <si>
    <t>Community ConnectionsTF-CBT Combined42644</t>
  </si>
  <si>
    <t>Community ConnectionsTIP CombinedOct-16</t>
  </si>
  <si>
    <t>Community ConnectionsTIP Combined42644</t>
  </si>
  <si>
    <t>ContemporaryAll FFOct-16</t>
  </si>
  <si>
    <t>ContemporaryAll FF42644</t>
  </si>
  <si>
    <t>ContemporaryTIP CombinedOct-16</t>
  </si>
  <si>
    <t>ContemporaryTIP Combined42644</t>
  </si>
  <si>
    <t>ContemporaryTST CombinedOct-16</t>
  </si>
  <si>
    <t>ContemporaryTST Combined42644</t>
  </si>
  <si>
    <t>Family MattersTST CombinedOct-16</t>
  </si>
  <si>
    <t>Family MattersTST Combined42644</t>
  </si>
  <si>
    <t>Federal CityA-CRA CombinedOct-16</t>
  </si>
  <si>
    <t>Federal CityA-CRA Combined42644</t>
  </si>
  <si>
    <t>Federal CityAll FFOct-16</t>
  </si>
  <si>
    <t>Federal CityAll FF42644</t>
  </si>
  <si>
    <t>First Home CareAll FFOct-16</t>
  </si>
  <si>
    <t>First Home CareAll FF42644</t>
  </si>
  <si>
    <t>First Home CareFFT CombinedOct-16</t>
  </si>
  <si>
    <t>First Home CareFFT Combined42644</t>
  </si>
  <si>
    <t>First Home CareTF-CBT CombinedOct-16</t>
  </si>
  <si>
    <t>First Home CareTF-CBT Combined42644</t>
  </si>
  <si>
    <t>First Home CareTST CombinedOct-16</t>
  </si>
  <si>
    <t>First Home CareTST Combined42644</t>
  </si>
  <si>
    <t>FPSAll FFOct-16</t>
  </si>
  <si>
    <t>FPSAll FF42644</t>
  </si>
  <si>
    <t>FPSTIP CombinedOct-16</t>
  </si>
  <si>
    <t>FPSTIP Combined42644</t>
  </si>
  <si>
    <t>Green DoorAll FFOct-16</t>
  </si>
  <si>
    <t>Green DoorAll FF42644</t>
  </si>
  <si>
    <t>Green DoorTIP CombinedOct-16</t>
  </si>
  <si>
    <t>Green DoorTIP Combined42644</t>
  </si>
  <si>
    <t>LESAll FFOct-16</t>
  </si>
  <si>
    <t>LESAll FF42644</t>
  </si>
  <si>
    <t>LESTIP CombinedOct-16</t>
  </si>
  <si>
    <t>LESTIP Combined42644</t>
  </si>
  <si>
    <t>MBI HSAll FFOct-16</t>
  </si>
  <si>
    <t>MBI HSAll FF42644</t>
  </si>
  <si>
    <t>MBI HSTIP CombinedOct-16</t>
  </si>
  <si>
    <t>MBI HSTIP Combined42644</t>
  </si>
  <si>
    <t>MD Family ResourcesAll FFOct-16</t>
  </si>
  <si>
    <t>MD Family ResourcesAll FF42644</t>
  </si>
  <si>
    <t>MD Family ResourcesTF-CBT CombinedOct-16</t>
  </si>
  <si>
    <t>MD Family ResourcesTF-CBT Combined42644</t>
  </si>
  <si>
    <t>MD Family ResourcesTST CombinedOct-16</t>
  </si>
  <si>
    <t>MD Family ResourcesTST Combined42644</t>
  </si>
  <si>
    <t>PASSAll FFOct-16</t>
  </si>
  <si>
    <t>PASSAll FF42644</t>
  </si>
  <si>
    <t>PASSFFT CombinedOct-16</t>
  </si>
  <si>
    <t>PASSFFT Combined42644</t>
  </si>
  <si>
    <t>PASSTIP CombinedOct-16</t>
  </si>
  <si>
    <t>PASSTIP Combined42644</t>
  </si>
  <si>
    <t>RiversideA-CRA CombinedOct-16</t>
  </si>
  <si>
    <t>RiversideA-CRA Combined42644</t>
  </si>
  <si>
    <t>RiversideAll FFOct-16</t>
  </si>
  <si>
    <t>RiversideAll FF42644</t>
  </si>
  <si>
    <t>TFCCAll FFOct-16</t>
  </si>
  <si>
    <t>TFCCAll FF42644</t>
  </si>
  <si>
    <t>TFCCTIP CombinedOct-16</t>
  </si>
  <si>
    <t>TFCCTIP Combined42644</t>
  </si>
  <si>
    <t>Wayne PlaceAll FFOct-16</t>
  </si>
  <si>
    <t>Wayne PlaceAll FF42644</t>
  </si>
  <si>
    <t>Wayne PlaceTIP CombinedOct-16</t>
  </si>
  <si>
    <t>Wayne PlaceTIP Combined42644</t>
  </si>
  <si>
    <t>Youth VillagesAll FFOct-16</t>
  </si>
  <si>
    <t>Youth VillagesAll FF42644</t>
  </si>
  <si>
    <t>Youth VillagesMST CombinedOct-16</t>
  </si>
  <si>
    <t>Youth VillagesMST Combined42644</t>
  </si>
  <si>
    <t>Youth VillagesMST-PSB CombinedOct-16</t>
  </si>
  <si>
    <t>Youth VillagesMST-PSB Combined42644</t>
  </si>
  <si>
    <t>HillcrestA-CRA CombinedOct-16</t>
  </si>
  <si>
    <t>HillcrestA-CRA Combined42644</t>
  </si>
  <si>
    <t>HillcrestAll FFOct-16</t>
  </si>
  <si>
    <t>HillcrestAll FF42644</t>
  </si>
  <si>
    <t>HillcrestFFT CombinedOct-16</t>
  </si>
  <si>
    <t>HillcrestFFT Combined42644</t>
  </si>
  <si>
    <t>HillcrestTF-CBT CombinedOct-16</t>
  </si>
  <si>
    <t>HillcrestTF-CBT Combined42644</t>
  </si>
  <si>
    <t>HillcrestTST CombinedOct-16</t>
  </si>
  <si>
    <t>HillcrestTST Combined42644</t>
  </si>
  <si>
    <t>LAYCA-CRA CombinedOct-16</t>
  </si>
  <si>
    <t>LAYCA-CRA Combined42644</t>
  </si>
  <si>
    <t>LAYCAll FFOct-16</t>
  </si>
  <si>
    <t>LAYCAll FF42644</t>
  </si>
  <si>
    <t>UniversalAll FFOct-16</t>
  </si>
  <si>
    <t>UniversalAll FF42644</t>
  </si>
  <si>
    <t>UniversalTF-CBT CombinedOct-16</t>
  </si>
  <si>
    <t>UniversalTF-CBT Combined42644</t>
  </si>
  <si>
    <t>UniversalTIP CombinedOct-16</t>
  </si>
  <si>
    <t>UniversalTIP Combined42644</t>
  </si>
  <si>
    <t>Federal CityA-CRA FFNov-16</t>
  </si>
  <si>
    <t>Federal CityA-CRA FF42675</t>
  </si>
  <si>
    <t>HillcrestA-CRA FFNov-16</t>
  </si>
  <si>
    <t>HillcrestA-CRA FF42675</t>
  </si>
  <si>
    <t>LAYCA-CRA FFNov-16</t>
  </si>
  <si>
    <t>LAYCA-CRA FF42675</t>
  </si>
  <si>
    <t>RiversideA-CRA FFNov-16</t>
  </si>
  <si>
    <t>RiversideA-CRA FF42675</t>
  </si>
  <si>
    <t>Adoptions TogetherCPP-FV CombinedNov-16</t>
  </si>
  <si>
    <t>Adoptions TogetherCPP-FV Combined42675</t>
  </si>
  <si>
    <t>PIECECPP-FV FFNov-16</t>
  </si>
  <si>
    <t>PIECECPP-FV FF42675</t>
  </si>
  <si>
    <t>First Home CareFFT FFNov-16</t>
  </si>
  <si>
    <t>First Home CareFFT FF42675</t>
  </si>
  <si>
    <t>HillcrestFFT FFNov-16</t>
  </si>
  <si>
    <t>HillcrestFFT FF42675</t>
  </si>
  <si>
    <t>PASSFFT FFNov-16</t>
  </si>
  <si>
    <t>PASSFFT FF42675</t>
  </si>
  <si>
    <t>Youth VillagesMST FFNov-16</t>
  </si>
  <si>
    <t>Youth VillagesMST FF42675</t>
  </si>
  <si>
    <t>Youth VillagesMST-PSB FFNov-16</t>
  </si>
  <si>
    <t>Youth VillagesMST-PSB FF42675</t>
  </si>
  <si>
    <t>Marys CenterPCIT FFNov-16</t>
  </si>
  <si>
    <t>Marys CenterPCIT FF42675</t>
  </si>
  <si>
    <t>PIECEPCIT FFNov-16</t>
  </si>
  <si>
    <t>PIECEPCIT FF42675</t>
  </si>
  <si>
    <t>Community ConnectionsTF-CBT FFNov-16</t>
  </si>
  <si>
    <t>Community ConnectionsTF-CBT FF42675</t>
  </si>
  <si>
    <t>First Home CareTF-CBT FFNov-16</t>
  </si>
  <si>
    <t>First Home CareTF-CBT FF42675</t>
  </si>
  <si>
    <t>HillcrestTF-CBT FFNov-16</t>
  </si>
  <si>
    <t>HillcrestTF-CBT FF42675</t>
  </si>
  <si>
    <t>MD Family ResourcesTF-CBT FFNov-16</t>
  </si>
  <si>
    <t>MD Family ResourcesTF-CBT FF42675</t>
  </si>
  <si>
    <t>UniversalTF-CBT FFNov-16</t>
  </si>
  <si>
    <t>UniversalTF-CBT FF42675</t>
  </si>
  <si>
    <t>Community ConnectionsTIP FFNov-16</t>
  </si>
  <si>
    <t>Community ConnectionsTIP FF42675</t>
  </si>
  <si>
    <t>ContemporaryTIP FFNov-16</t>
  </si>
  <si>
    <t>ContemporaryTIP FF42675</t>
  </si>
  <si>
    <t>FPSTIP FFNov-16</t>
  </si>
  <si>
    <t>FPSTIP FF42675</t>
  </si>
  <si>
    <t>Green DoorTIP FFNov-16</t>
  </si>
  <si>
    <t>Green DoorTIP FF42675</t>
  </si>
  <si>
    <t>LESTIP FFNov-16</t>
  </si>
  <si>
    <t>LESTIP FF42675</t>
  </si>
  <si>
    <t>MBI HSTIP FFNov-16</t>
  </si>
  <si>
    <t>MBI HSTIP FF42675</t>
  </si>
  <si>
    <t>PASSTIP FFNov-16</t>
  </si>
  <si>
    <t>PASSTIP FF42675</t>
  </si>
  <si>
    <t>TFCCTIP FFNov-16</t>
  </si>
  <si>
    <t>TFCCTIP FF42675</t>
  </si>
  <si>
    <t>UniversalTIP FFNov-16</t>
  </si>
  <si>
    <t>UniversalTIP FF42675</t>
  </si>
  <si>
    <t>Wayne PlaceTIP FFNov-16</t>
  </si>
  <si>
    <t>Wayne PlaceTIP FF42675</t>
  </si>
  <si>
    <t>Adoptions TogetherTST FFNov-16</t>
  </si>
  <si>
    <t>Adoptions TogetherTST FF42675</t>
  </si>
  <si>
    <t>ContemporaryTST FFNov-16</t>
  </si>
  <si>
    <t>ContemporaryTST FF42675</t>
  </si>
  <si>
    <t>Family MattersTST FFNov-16</t>
  </si>
  <si>
    <t>Family MattersTST FF42675</t>
  </si>
  <si>
    <t>First Home CareTST FFNov-16</t>
  </si>
  <si>
    <t>First Home CareTST FF42675</t>
  </si>
  <si>
    <t>HillcrestTST FFNov-16</t>
  </si>
  <si>
    <t>HillcrestTST FF42675</t>
  </si>
  <si>
    <t>MD Family ResourcesTST FFNov-16</t>
  </si>
  <si>
    <t>MD Family ResourcesTST FF42675</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</si>
  <si>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</si>
  <si>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</si>
  <si>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</si>
  <si>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</si>
  <si>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</si>
  <si>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</si>
  <si>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</si>
  <si>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</si>
  <si>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Federal CityAll CombinedNov-16</t>
  </si>
  <si>
    <t>Federal CityAll Combined42675</t>
  </si>
  <si>
    <t>First Home CareAll CombinedNov-16</t>
  </si>
  <si>
    <t>First Home CareAll Combined42675</t>
  </si>
  <si>
    <t>FPSAll CombinedNov-16</t>
  </si>
  <si>
    <t>FPSAll Combined42675</t>
  </si>
  <si>
    <t>Green DoorAll CombinedNov-16</t>
  </si>
  <si>
    <t>Green DoorAll Combined42675</t>
  </si>
  <si>
    <t>HillcrestAll CombinedNov-16</t>
  </si>
  <si>
    <t>HillcrestAll Combined42675</t>
  </si>
  <si>
    <t>LAYCAll CombinedNov-16</t>
  </si>
  <si>
    <t>LAYCAll Combined42675</t>
  </si>
  <si>
    <t>LESAll CombinedNov-16</t>
  </si>
  <si>
    <t>LESAll Combined42675</t>
  </si>
  <si>
    <t>Marys Center All FFNov-16</t>
  </si>
  <si>
    <t>Marys Center All FF42675</t>
  </si>
  <si>
    <t>MBI HSAll CombinedNov-16</t>
  </si>
  <si>
    <t>MBI HSAll Combined42675</t>
  </si>
  <si>
    <t>MD Family ResourcesAll CombinedNov-16</t>
  </si>
  <si>
    <t>MD Family ResourcesAll Combined42675</t>
  </si>
  <si>
    <t>PASSAll CombinedNov-16</t>
  </si>
  <si>
    <t>PASSAll Combined42675</t>
  </si>
  <si>
    <t>PIECEAll FFNov-16</t>
  </si>
  <si>
    <t>PIECEAll FF42675</t>
  </si>
  <si>
    <t>RiversideAll CombinedNov-16</t>
  </si>
  <si>
    <t>RiversideAll Combined42675</t>
  </si>
  <si>
    <t>TFCCAll CombinedNov-16</t>
  </si>
  <si>
    <t>TFCCAll Combined42675</t>
  </si>
  <si>
    <t>UniversalAll CombinedNov-16</t>
  </si>
  <si>
    <t>UniversalAll Combined42675</t>
  </si>
  <si>
    <t>Wayne PlaceAll CombinedNov-16</t>
  </si>
  <si>
    <t>Wayne PlaceAll Combined42675</t>
  </si>
  <si>
    <t>Youth VillagesAll CombinedNov-16</t>
  </si>
  <si>
    <t>Youth VillagesAll Combined42675</t>
  </si>
  <si>
    <t>All A-CRA ProvidersA-CRA FFNov-16</t>
  </si>
  <si>
    <t>All A-CRA ProvidersA-CRA FF42675</t>
  </si>
  <si>
    <t>All CPP-FV ProvidersCPP-FV FFNov-16</t>
  </si>
  <si>
    <t>All CPP-FV ProvidersCPP-FV FF42675</t>
  </si>
  <si>
    <t>All FFT ProvidersFFT FFNov-16</t>
  </si>
  <si>
    <t>All FFT ProvidersFFT FF42675</t>
  </si>
  <si>
    <t>All MST ProvidersMST FFNov-16</t>
  </si>
  <si>
    <t>All MST ProvidersMST FF42675</t>
  </si>
  <si>
    <t>All MST-PSB ProvidersMST-PSB FFNov-16</t>
  </si>
  <si>
    <t>All MST-PSB ProvidersMST-PSB FF42675</t>
  </si>
  <si>
    <t>All PCIT ProvidersPCIT FFNov-16</t>
  </si>
  <si>
    <t>All PCIT ProvidersPCIT FF42675</t>
  </si>
  <si>
    <t>All TF-CBT ProvidersTF-CBT FFNov-16</t>
  </si>
  <si>
    <t>All TF-CBT ProvidersTF-CBT FF42675</t>
  </si>
  <si>
    <t>All TIP ProvidersTIP FFNov-16</t>
  </si>
  <si>
    <t>All TIP ProvidersTIP FF42675</t>
  </si>
  <si>
    <t>All TST ProvidersTST FFNov-16</t>
  </si>
  <si>
    <t>All TST ProvidersTST FF42675</t>
  </si>
  <si>
    <t>AllAll CombinedNov-16</t>
  </si>
  <si>
    <t>AllAll Combined42675</t>
  </si>
  <si>
    <t>Adoptions TogetherCPP-FV FFNov-16</t>
  </si>
  <si>
    <t>Adoptions TogetherCPP-FV FF42675</t>
  </si>
  <si>
    <t>Adoptions TogetherTST CombinedNov-16</t>
  </si>
  <si>
    <t>Adoptions TogetherTST Combined42675</t>
  </si>
  <si>
    <t>All A-CRA ProvidersA-CRA CombinedNov-16</t>
  </si>
  <si>
    <t>All A-CRA ProvidersA-CRA Combined42675</t>
  </si>
  <si>
    <t>All FFT ProvidersFFT CombinedNov-16</t>
  </si>
  <si>
    <t>All FFT ProvidersFFT Combined42675</t>
  </si>
  <si>
    <t>All MST ProvidersMST CombinedNov-16</t>
  </si>
  <si>
    <t>All MST ProvidersMST Combined42675</t>
  </si>
  <si>
    <t>All MST-PSB ProvidersMST-PSB CombinedNov-16</t>
  </si>
  <si>
    <t>All MST-PSB ProvidersMST-PSB Combined42675</t>
  </si>
  <si>
    <t>All TF-CBT ProvidersTF-CBT CombinedNov-16</t>
  </si>
  <si>
    <t>All TF-CBT ProvidersTF-CBT Combined42675</t>
  </si>
  <si>
    <t>All TIP ProvidersTIP CombinedNov-16</t>
  </si>
  <si>
    <t>All TIP ProvidersTIP Combined42675</t>
  </si>
  <si>
    <t>All TST ProvidersTST CombinedNov-16</t>
  </si>
  <si>
    <t>All TST ProvidersTST Combined42675</t>
  </si>
  <si>
    <t>Community ConnectionsAll FFNov-16</t>
  </si>
  <si>
    <t>Community ConnectionsAll FF42675</t>
  </si>
  <si>
    <t>Community ConnectionsTF-CBT CombinedNov-16</t>
  </si>
  <si>
    <t>Community ConnectionsTF-CBT Combined42675</t>
  </si>
  <si>
    <t>Community ConnectionsTIP CombinedNov-16</t>
  </si>
  <si>
    <t>Community ConnectionsTIP Combined42675</t>
  </si>
  <si>
    <t>ContemporaryAll FFNov-16</t>
  </si>
  <si>
    <t>ContemporaryAll FF42675</t>
  </si>
  <si>
    <t>ContemporaryTIP CombinedNov-16</t>
  </si>
  <si>
    <t>ContemporaryTIP Combined42675</t>
  </si>
  <si>
    <t>ContemporaryTST CombinedNov-16</t>
  </si>
  <si>
    <t>ContemporaryTST Combined42675</t>
  </si>
  <si>
    <t>Family MattersTST CombinedNov-16</t>
  </si>
  <si>
    <t>Family MattersTST Combined42675</t>
  </si>
  <si>
    <t>Federal CityA-CRA CombinedNov-16</t>
  </si>
  <si>
    <t>Federal CityA-CRA Combined42675</t>
  </si>
  <si>
    <t>Federal CityAll FFNov-16</t>
  </si>
  <si>
    <t>Federal CityAll FF42675</t>
  </si>
  <si>
    <t>First Home CareAll FFNov-16</t>
  </si>
  <si>
    <t>First Home CareAll FF42675</t>
  </si>
  <si>
    <t>First Home CareFFT CombinedNov-16</t>
  </si>
  <si>
    <t>First Home CareFFT Combined42675</t>
  </si>
  <si>
    <t>First Home CareTF-CBT CombinedNov-16</t>
  </si>
  <si>
    <t>First Home CareTF-CBT Combined42675</t>
  </si>
  <si>
    <t>First Home CareTST CombinedNov-16</t>
  </si>
  <si>
    <t>First Home CareTST Combined42675</t>
  </si>
  <si>
    <t>FPSAll FFNov-16</t>
  </si>
  <si>
    <t>FPSAll FF42675</t>
  </si>
  <si>
    <t>FPSTIP CombinedNov-16</t>
  </si>
  <si>
    <t>FPSTIP Combined42675</t>
  </si>
  <si>
    <t>Green DoorAll FFNov-16</t>
  </si>
  <si>
    <t>Green DoorAll FF42675</t>
  </si>
  <si>
    <t>Green DoorTIP CombinedNov-16</t>
  </si>
  <si>
    <t>Green DoorTIP Combined42675</t>
  </si>
  <si>
    <t>LESAll FFNov-16</t>
  </si>
  <si>
    <t>LESAll FF42675</t>
  </si>
  <si>
    <t>LESTIP CombinedNov-16</t>
  </si>
  <si>
    <t>LESTIP Combined42675</t>
  </si>
  <si>
    <t>MBI HSAll FFNov-16</t>
  </si>
  <si>
    <t>MBI HSAll FF42675</t>
  </si>
  <si>
    <t>MBI HSTIP CombinedNov-16</t>
  </si>
  <si>
    <t>MBI HSTIP Combined42675</t>
  </si>
  <si>
    <t>MD Family ResourcesAll FFNov-16</t>
  </si>
  <si>
    <t>MD Family ResourcesAll FF42675</t>
  </si>
  <si>
    <t>MD Family ResourcesTF-CBT CombinedNov-16</t>
  </si>
  <si>
    <t>MD Family ResourcesTF-CBT Combined42675</t>
  </si>
  <si>
    <t>MD Family ResourcesTST CombinedNov-16</t>
  </si>
  <si>
    <t>MD Family ResourcesTST Combined42675</t>
  </si>
  <si>
    <t>PASSAll FFNov-16</t>
  </si>
  <si>
    <t>PASSAll FF42675</t>
  </si>
  <si>
    <t>PASSFFT CombinedNov-16</t>
  </si>
  <si>
    <t>PASSFFT Combined42675</t>
  </si>
  <si>
    <t>PASSTIP CombinedNov-16</t>
  </si>
  <si>
    <t>PASSTIP Combined42675</t>
  </si>
  <si>
    <t>RiversideA-CRA CombinedNov-16</t>
  </si>
  <si>
    <t>RiversideA-CRA Combined42675</t>
  </si>
  <si>
    <t>RiversideAll FFNov-16</t>
  </si>
  <si>
    <t>RiversideAll FF42675</t>
  </si>
  <si>
    <t>TFCCAll FFNov-16</t>
  </si>
  <si>
    <t>TFCCAll FF42675</t>
  </si>
  <si>
    <t>TFCCTIP CombinedNov-16</t>
  </si>
  <si>
    <t>TFCCTIP Combined42675</t>
  </si>
  <si>
    <t>Wayne PlaceAll FFNov-16</t>
  </si>
  <si>
    <t>Wayne PlaceAll FF42675</t>
  </si>
  <si>
    <t>Wayne PlaceTIP CombinedNov-16</t>
  </si>
  <si>
    <t>Wayne PlaceTIP Combined42675</t>
  </si>
  <si>
    <t>Youth VillagesAll FFNov-16</t>
  </si>
  <si>
    <t>Youth VillagesAll FF42675</t>
  </si>
  <si>
    <t>Youth VillagesMST CombinedNov-16</t>
  </si>
  <si>
    <t>Youth VillagesMST Combined42675</t>
  </si>
  <si>
    <t>Youth VillagesMST-PSB CombinedNov-16</t>
  </si>
  <si>
    <t>Youth VillagesMST-PSB Combined42675</t>
  </si>
  <si>
    <t>HillcrestA-CRA CombinedNov-16</t>
  </si>
  <si>
    <t>HillcrestA-CRA Combined42675</t>
  </si>
  <si>
    <t>HillcrestAll FFNov-16</t>
  </si>
  <si>
    <t>HillcrestAll FF42675</t>
  </si>
  <si>
    <t>HillcrestFFT CombinedNov-16</t>
  </si>
  <si>
    <t>HillcrestFFT Combined42675</t>
  </si>
  <si>
    <t>HillcrestTF-CBT CombinedNov-16</t>
  </si>
  <si>
    <t>HillcrestTF-CBT Combined42675</t>
  </si>
  <si>
    <t>HillcrestTST CombinedNov-16</t>
  </si>
  <si>
    <t>HillcrestTST Combined42675</t>
  </si>
  <si>
    <t>LAYCA-CRA CombinedNov-16</t>
  </si>
  <si>
    <t>LAYCA-CRA Combined42675</t>
  </si>
  <si>
    <t>LAYCAll FFNov-16</t>
  </si>
  <si>
    <t>LAYCAll FF42675</t>
  </si>
  <si>
    <t>UniversalAll FFNov-16</t>
  </si>
  <si>
    <t>UniversalAll FF42675</t>
  </si>
  <si>
    <t>UniversalTF-CBT CombinedNov-16</t>
  </si>
  <si>
    <t>UniversalTF-CBT Combined42675</t>
  </si>
  <si>
    <t>UniversalTIP CombinedNov-16</t>
  </si>
  <si>
    <t>UniversalTIP Combined42675</t>
  </si>
  <si>
    <t>Federal CityA-CRA FFDec-16</t>
  </si>
  <si>
    <t>Federal CityA-CRA FF42705</t>
  </si>
  <si>
    <t>HillcrestA-CRA FFDec-16</t>
  </si>
  <si>
    <t>HillcrestA-CRA FF42705</t>
  </si>
  <si>
    <t>LAYCA-CRA FFDec-16</t>
  </si>
  <si>
    <t>LAYCA-CRA FF42705</t>
  </si>
  <si>
    <t>RiversideA-CRA FFDec-16</t>
  </si>
  <si>
    <t>RiversideA-CRA FF42705</t>
  </si>
  <si>
    <t>Adoptions TogetherCPP-FV CombinedDec-16</t>
  </si>
  <si>
    <t>Adoptions TogetherCPP-FV Combined42705</t>
  </si>
  <si>
    <t>PIECECPP-FV FFDec-16</t>
  </si>
  <si>
    <t>PIECECPP-FV FF42705</t>
  </si>
  <si>
    <t>First Home CareFFT FFDec-16</t>
  </si>
  <si>
    <t>First Home CareFFT FF42705</t>
  </si>
  <si>
    <t>HillcrestFFT FFDec-16</t>
  </si>
  <si>
    <t>HillcrestFFT FF42705</t>
  </si>
  <si>
    <t>PASSFFT FFDec-16</t>
  </si>
  <si>
    <t>PASSFFT FF42705</t>
  </si>
  <si>
    <t>Youth VillagesMST FFDec-16</t>
  </si>
  <si>
    <t>Youth VillagesMST FF42705</t>
  </si>
  <si>
    <t>Youth VillagesMST-PSB FFDec-16</t>
  </si>
  <si>
    <t>Youth VillagesMST-PSB FF42705</t>
  </si>
  <si>
    <t>Marys CenterPCIT FFDec-16</t>
  </si>
  <si>
    <t>Marys CenterPCIT FF42705</t>
  </si>
  <si>
    <t>PIECEPCIT FFDec-16</t>
  </si>
  <si>
    <t>PIECEPCIT FF42705</t>
  </si>
  <si>
    <t>Community ConnectionsTF-CBT FFDec-16</t>
  </si>
  <si>
    <t>Community ConnectionsTF-CBT FF42705</t>
  </si>
  <si>
    <t>First Home CareTF-CBT FFDec-16</t>
  </si>
  <si>
    <t>First Home CareTF-CBT FF42705</t>
  </si>
  <si>
    <t>HillcrestTF-CBT FFDec-16</t>
  </si>
  <si>
    <t>HillcrestTF-CBT FF42705</t>
  </si>
  <si>
    <t>MD Family ResourcesTF-CBT FFDec-16</t>
  </si>
  <si>
    <t>MD Family ResourcesTF-CBT FF42705</t>
  </si>
  <si>
    <t>UniversalTF-CBT FFDec-16</t>
  </si>
  <si>
    <t>UniversalTF-CBT FF42705</t>
  </si>
  <si>
    <t>Community ConnectionsTIP FFDec-16</t>
  </si>
  <si>
    <t>Community ConnectionsTIP FF42705</t>
  </si>
  <si>
    <t>ContemporaryTIP FFDec-16</t>
  </si>
  <si>
    <t>ContemporaryTIP FF42705</t>
  </si>
  <si>
    <t>FPSTIP FFDec-16</t>
  </si>
  <si>
    <t>FPSTIP FF42705</t>
  </si>
  <si>
    <t>Green DoorTIP FFDec-16</t>
  </si>
  <si>
    <t>Green DoorTIP FF42705</t>
  </si>
  <si>
    <t>LESTIP FFDec-16</t>
  </si>
  <si>
    <t>LESTIP FF42705</t>
  </si>
  <si>
    <t>MBI HSTIP FFDec-16</t>
  </si>
  <si>
    <t>MBI HSTIP FF42705</t>
  </si>
  <si>
    <t>PASSTIP FFDec-16</t>
  </si>
  <si>
    <t>PASSTIP FF42705</t>
  </si>
  <si>
    <t>TFCCTIP FFDec-16</t>
  </si>
  <si>
    <t>TFCCTIP FF42705</t>
  </si>
  <si>
    <t>UniversalTIP FFDec-16</t>
  </si>
  <si>
    <t>UniversalTIP FF42705</t>
  </si>
  <si>
    <t>Wayne PlaceTIP FFDec-16</t>
  </si>
  <si>
    <t>Wayne PlaceTIP FF42705</t>
  </si>
  <si>
    <t>Adoptions TogetherTST FFDec-16</t>
  </si>
  <si>
    <t>Adoptions TogetherTST FF42705</t>
  </si>
  <si>
    <t>ContemporaryTST FFDec-16</t>
  </si>
  <si>
    <t>ContemporaryTST FF42705</t>
  </si>
  <si>
    <t>Family MattersTST FFDec-16</t>
  </si>
  <si>
    <t>Family MattersTST FF42705</t>
  </si>
  <si>
    <t>First Home CareTST FFDec-16</t>
  </si>
  <si>
    <t>First Home CareTST FF42705</t>
  </si>
  <si>
    <t>HillcrestTST FFDec-16</t>
  </si>
  <si>
    <t>HillcrestTST FF42705</t>
  </si>
  <si>
    <t>MD Family ResourcesTST FFDec-16</t>
  </si>
  <si>
    <t>MD Family ResourcesTST FF42705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</si>
  <si>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</si>
  <si>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</si>
  <si>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</si>
  <si>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</si>
  <si>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</si>
  <si>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</si>
  <si>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</si>
  <si>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</si>
  <si>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Federal CityAll CombinedDec-16</t>
  </si>
  <si>
    <t>Federal CityAll Combined42709</t>
  </si>
  <si>
    <t>First Home CareAll CombinedDec-16</t>
  </si>
  <si>
    <t>First Home CareAll Combined42710</t>
  </si>
  <si>
    <t>FPSAll CombinedDec-16</t>
  </si>
  <si>
    <t>FPSAll Combined42711</t>
  </si>
  <si>
    <t>Green DoorAll CombinedDec-16</t>
  </si>
  <si>
    <t>Green DoorAll Combined42712</t>
  </si>
  <si>
    <t>HillcrestAll CombinedDec-16</t>
  </si>
  <si>
    <t>HillcrestAll Combined42713</t>
  </si>
  <si>
    <t>LAYCAll CombinedDec-16</t>
  </si>
  <si>
    <t>LAYCAll Combined42714</t>
  </si>
  <si>
    <t>LESAll CombinedDec-16</t>
  </si>
  <si>
    <t>LESAll Combined42715</t>
  </si>
  <si>
    <t>Marys Center All FFDec-16</t>
  </si>
  <si>
    <t>Marys Center All FF42716</t>
  </si>
  <si>
    <t>MBI HSAll CombinedDec-16</t>
  </si>
  <si>
    <t>MBI HSAll Combined42717</t>
  </si>
  <si>
    <t>MD Family ResourcesAll CombinedDec-16</t>
  </si>
  <si>
    <t>MD Family ResourcesAll Combined42718</t>
  </si>
  <si>
    <t>PASSAll CombinedDec-16</t>
  </si>
  <si>
    <t>PASSAll Combined42719</t>
  </si>
  <si>
    <t>PIECEAll FFDec-16</t>
  </si>
  <si>
    <t>PIECEAll FF42720</t>
  </si>
  <si>
    <t>RiversideAll CombinedDec-16</t>
  </si>
  <si>
    <t>RiversideAll Combined42721</t>
  </si>
  <si>
    <t>TFCCAll CombinedDec-16</t>
  </si>
  <si>
    <t>TFCCAll Combined42722</t>
  </si>
  <si>
    <t>UniversalAll CombinedDec-16</t>
  </si>
  <si>
    <t>UniversalAll Combined42723</t>
  </si>
  <si>
    <t>Wayne PlaceAll CombinedDec-16</t>
  </si>
  <si>
    <t>Wayne PlaceAll Combined42724</t>
  </si>
  <si>
    <t>Youth VillagesAll CombinedDec-16</t>
  </si>
  <si>
    <t>Youth VillagesAll Combined42725</t>
  </si>
  <si>
    <t>All A-CRA ProvidersA-CRA FFDec-16</t>
  </si>
  <si>
    <t>All A-CRA ProvidersA-CRA FF42705</t>
  </si>
  <si>
    <t>All CPP-FV ProvidersCPP-FV FFDec-16</t>
  </si>
  <si>
    <t>All CPP-FV ProvidersCPP-FV FF42705</t>
  </si>
  <si>
    <t>All FFT ProvidersFFT FFDec-16</t>
  </si>
  <si>
    <t>All FFT ProvidersFFT FF42705</t>
  </si>
  <si>
    <t>All MST ProvidersMST FFDec-16</t>
  </si>
  <si>
    <t>All MST ProvidersMST FF42705</t>
  </si>
  <si>
    <t>All MST-PSB ProvidersMST-PSB FFDec-16</t>
  </si>
  <si>
    <t>All MST-PSB ProvidersMST-PSB FF42705</t>
  </si>
  <si>
    <t>All PCIT ProvidersPCIT FFDec-16</t>
  </si>
  <si>
    <t>All PCIT ProvidersPCIT FF42705</t>
  </si>
  <si>
    <t>All TF-CBT ProvidersTF-CBT FFDec-16</t>
  </si>
  <si>
    <t>All TF-CBT ProvidersTF-CBT FF42705</t>
  </si>
  <si>
    <t>All TIP ProvidersTIP FFDec-16</t>
  </si>
  <si>
    <t>All TIP ProvidersTIP FF42705</t>
  </si>
  <si>
    <t>All TST ProvidersTST FFDec-16</t>
  </si>
  <si>
    <t>All TST ProvidersTST FF42705</t>
  </si>
  <si>
    <t>AllAll CombinedDec-16</t>
  </si>
  <si>
    <t>AllAll Combined42705</t>
  </si>
  <si>
    <t>Adoptions TogetherCPP-FV FFDec-16</t>
  </si>
  <si>
    <t>Adoptions TogetherCPP-FV FF42705</t>
  </si>
  <si>
    <t>Adoptions TogetherTST CombinedDec-16</t>
  </si>
  <si>
    <t>Adoptions TogetherTST Combined42705</t>
  </si>
  <si>
    <t>All A-CRA ProvidersA-CRA CombinedDec-16</t>
  </si>
  <si>
    <t>All A-CRA ProvidersA-CRA Combined42705</t>
  </si>
  <si>
    <t>All FFT ProvidersFFT CombinedDec-16</t>
  </si>
  <si>
    <t>All FFT ProvidersFFT Combined42705</t>
  </si>
  <si>
    <t>All MST ProvidersMST CombinedDec-16</t>
  </si>
  <si>
    <t>All MST ProvidersMST Combined42705</t>
  </si>
  <si>
    <t>All MST-PSB ProvidersMST-PSB CombinedDec-16</t>
  </si>
  <si>
    <t>All MST-PSB ProvidersMST-PSB Combined42705</t>
  </si>
  <si>
    <t>All TF-CBT ProvidersTF-CBT CombinedDec-16</t>
  </si>
  <si>
    <t>All TF-CBT ProvidersTF-CBT Combined42705</t>
  </si>
  <si>
    <t>All TIP ProvidersTIP CombinedDec-16</t>
  </si>
  <si>
    <t>All TIP ProvidersTIP Combined42705</t>
  </si>
  <si>
    <t>All TST ProvidersTST CombinedDec-16</t>
  </si>
  <si>
    <t>All TST ProvidersTST Combined42705</t>
  </si>
  <si>
    <t>Community ConnectionsAll FFDec-16</t>
  </si>
  <si>
    <t>Community ConnectionsAll FF42706</t>
  </si>
  <si>
    <t>Community ConnectionsTF-CBT CombinedDec-16</t>
  </si>
  <si>
    <t>Community ConnectionsTF-CBT Combined42705</t>
  </si>
  <si>
    <t>Community ConnectionsTIP CombinedDec-16</t>
  </si>
  <si>
    <t>Community ConnectionsTIP Combined42705</t>
  </si>
  <si>
    <t>ContemporaryAll FFDec-16</t>
  </si>
  <si>
    <t>ContemporaryAll FF42707</t>
  </si>
  <si>
    <t>ContemporaryTIP CombinedDec-16</t>
  </si>
  <si>
    <t>ContemporaryTIP Combined42705</t>
  </si>
  <si>
    <t>ContemporaryTST CombinedDec-16</t>
  </si>
  <si>
    <t>ContemporaryTST Combined42705</t>
  </si>
  <si>
    <t>Family MattersTST CombinedDec-16</t>
  </si>
  <si>
    <t>Family MattersTST Combined42705</t>
  </si>
  <si>
    <t>Federal CityA-CRA CombinedDec-16</t>
  </si>
  <si>
    <t>Federal CityA-CRA Combined42705</t>
  </si>
  <si>
    <t>Federal CityAll FFDec-16</t>
  </si>
  <si>
    <t>Federal CityAll FF42709</t>
  </si>
  <si>
    <t>First Home CareAll FFDec-16</t>
  </si>
  <si>
    <t>First Home CareAll FF42710</t>
  </si>
  <si>
    <t>First Home CareFFT CombinedDec-16</t>
  </si>
  <si>
    <t>First Home CareFFT Combined42705</t>
  </si>
  <si>
    <t>First Home CareTF-CBT CombinedDec-16</t>
  </si>
  <si>
    <t>First Home CareTF-CBT Combined42705</t>
  </si>
  <si>
    <t>First Home CareTST CombinedDec-16</t>
  </si>
  <si>
    <t>First Home CareTST Combined42705</t>
  </si>
  <si>
    <t>FPSAll FFDec-16</t>
  </si>
  <si>
    <t>FPSAll FF42711</t>
  </si>
  <si>
    <t>FPSTIP CombinedDec-16</t>
  </si>
  <si>
    <t>FPSTIP Combined42705</t>
  </si>
  <si>
    <t>Green DoorAll FFDec-16</t>
  </si>
  <si>
    <t>Green DoorAll FF42712</t>
  </si>
  <si>
    <t>Green DoorTIP CombinedDec-16</t>
  </si>
  <si>
    <t>Green DoorTIP Combined42705</t>
  </si>
  <si>
    <t>LESAll FFDec-16</t>
  </si>
  <si>
    <t>LESAll FF42715</t>
  </si>
  <si>
    <t>LESTIP CombinedDec-16</t>
  </si>
  <si>
    <t>LESTIP Combined42705</t>
  </si>
  <si>
    <t>MBI HSAll FFDec-16</t>
  </si>
  <si>
    <t>MBI HSAll FF42717</t>
  </si>
  <si>
    <t>MBI HSTIP CombinedDec-16</t>
  </si>
  <si>
    <t>MBI HSTIP Combined42705</t>
  </si>
  <si>
    <t>MD Family ResourcesAll FFDec-16</t>
  </si>
  <si>
    <t>MD Family ResourcesAll FF42718</t>
  </si>
  <si>
    <t>MD Family ResourcesTF-CBT CombinedDec-16</t>
  </si>
  <si>
    <t>MD Family ResourcesTF-CBT Combined42705</t>
  </si>
  <si>
    <t>MD Family ResourcesTST CombinedDec-16</t>
  </si>
  <si>
    <t>MD Family ResourcesTST Combined42705</t>
  </si>
  <si>
    <t>PASSAll FFDec-16</t>
  </si>
  <si>
    <t>PASSAll FF42719</t>
  </si>
  <si>
    <t>PASSFFT CombinedDec-16</t>
  </si>
  <si>
    <t>PASSFFT Combined42705</t>
  </si>
  <si>
    <t>PASSTIP CombinedDec-16</t>
  </si>
  <si>
    <t>PASSTIP Combined42705</t>
  </si>
  <si>
    <t>RiversideA-CRA CombinedDec-16</t>
  </si>
  <si>
    <t>RiversideA-CRA Combined42705</t>
  </si>
  <si>
    <t>RiversideAll FFDec-16</t>
  </si>
  <si>
    <t>RiversideAll FF42721</t>
  </si>
  <si>
    <t>TFCCAll FFDec-16</t>
  </si>
  <si>
    <t>TFCCAll FF42722</t>
  </si>
  <si>
    <t>TFCCTIP CombinedDec-16</t>
  </si>
  <si>
    <t>TFCCTIP Combined42705</t>
  </si>
  <si>
    <t>Wayne PlaceAll FFDec-16</t>
  </si>
  <si>
    <t>Wayne PlaceAll FF42724</t>
  </si>
  <si>
    <t>Wayne PlaceTIP CombinedDec-16</t>
  </si>
  <si>
    <t>Wayne PlaceTIP Combined42705</t>
  </si>
  <si>
    <t>Youth VillagesAll FFDec-16</t>
  </si>
  <si>
    <t>Youth VillagesAll FF42725</t>
  </si>
  <si>
    <t>Youth VillagesMST CombinedDec-16</t>
  </si>
  <si>
    <t>Youth VillagesMST Combined42705</t>
  </si>
  <si>
    <t>Youth VillagesMST-PSB CombinedDec-16</t>
  </si>
  <si>
    <t>Youth VillagesMST-PSB Combined42705</t>
  </si>
  <si>
    <t>HillcrestA-CRA CombinedDec-16</t>
  </si>
  <si>
    <t>HillcrestA-CRA Combined42705</t>
  </si>
  <si>
    <t>HillcrestAll FFDec-16</t>
  </si>
  <si>
    <t>HillcrestAll FF42713</t>
  </si>
  <si>
    <t>HillcrestFFT CombinedDec-16</t>
  </si>
  <si>
    <t>HillcrestFFT Combined42705</t>
  </si>
  <si>
    <t>HillcrestTF-CBT CombinedDec-16</t>
  </si>
  <si>
    <t>HillcrestTF-CBT Combined42705</t>
  </si>
  <si>
    <t>HillcrestTST CombinedDec-16</t>
  </si>
  <si>
    <t>HillcrestTST Combined42705</t>
  </si>
  <si>
    <t>LAYCA-CRA CombinedDec-16</t>
  </si>
  <si>
    <t>LAYCA-CRA Combined42705</t>
  </si>
  <si>
    <t>LAYCAll FFDec-16</t>
  </si>
  <si>
    <t>LAYCAll FF42714</t>
  </si>
  <si>
    <t>UniversalAll FFDec-16</t>
  </si>
  <si>
    <t>UniversalAll FF42723</t>
  </si>
  <si>
    <t>UniversalTF-CBT CombinedDec-16</t>
  </si>
  <si>
    <t>UniversalTF-CBT Combined42705</t>
  </si>
  <si>
    <t>UniversalTIP CombinedDec-16</t>
  </si>
  <si>
    <t>UniversalTIP Combined42705</t>
  </si>
  <si>
    <t>Federal CityA-CRA FFJan-17</t>
  </si>
  <si>
    <t>Federal CityA-CRA FF42736</t>
  </si>
  <si>
    <t>HillcrestA-CRA FFJan-17</t>
  </si>
  <si>
    <t>HillcrestA-CRA FF42736</t>
  </si>
  <si>
    <t>LAYCA-CRA FFJan-17</t>
  </si>
  <si>
    <t>LAYCA-CRA FF42736</t>
  </si>
  <si>
    <t>RiversideA-CRA FFJan-17</t>
  </si>
  <si>
    <t>RiversideA-CRA FF42736</t>
  </si>
  <si>
    <t>Adoptions TogetherCPP-FV CombinedJan-17</t>
  </si>
  <si>
    <t>Adoptions TogetherCPP-FV Combined42736</t>
  </si>
  <si>
    <t>PIECECPP-FV FFJan-17</t>
  </si>
  <si>
    <t>PIECECPP-FV FF42736</t>
  </si>
  <si>
    <t>First Home CareFFT FFJan-17</t>
  </si>
  <si>
    <t>First Home CareFFT FF42736</t>
  </si>
  <si>
    <t>HillcrestFFT FFJan-17</t>
  </si>
  <si>
    <t>HillcrestFFT FF42736</t>
  </si>
  <si>
    <t>PASSFFT FFJan-17</t>
  </si>
  <si>
    <t>PASSFFT FF42736</t>
  </si>
  <si>
    <t>Youth VillagesMST FFJan-17</t>
  </si>
  <si>
    <t>Youth VillagesMST FF42736</t>
  </si>
  <si>
    <t>Youth VillagesMST-PSB FFJan-17</t>
  </si>
  <si>
    <t>Youth VillagesMST-PSB FF42736</t>
  </si>
  <si>
    <t>Marys CenterPCIT FFJan-17</t>
  </si>
  <si>
    <t>Marys CenterPCIT FF42736</t>
  </si>
  <si>
    <t>PIECEPCIT FFJan-17</t>
  </si>
  <si>
    <t>PIECEPCIT FF42736</t>
  </si>
  <si>
    <t>Community ConnectionsTF-CBT FFJan-17</t>
  </si>
  <si>
    <t>Community ConnectionsTF-CBT FF42736</t>
  </si>
  <si>
    <t>First Home CareTF-CBT FFJan-17</t>
  </si>
  <si>
    <t>First Home CareTF-CBT FF42736</t>
  </si>
  <si>
    <t>HillcrestTF-CBT FFJan-17</t>
  </si>
  <si>
    <t>HillcrestTF-CBT FF42736</t>
  </si>
  <si>
    <t>MD Family ResourcesTF-CBT FFJan-17</t>
  </si>
  <si>
    <t>MD Family ResourcesTF-CBT FF42736</t>
  </si>
  <si>
    <t>UniversalTF-CBT FFJan-17</t>
  </si>
  <si>
    <t>UniversalTF-CBT FF42736</t>
  </si>
  <si>
    <t>Community ConnectionsTIP FFJan-17</t>
  </si>
  <si>
    <t>Community ConnectionsTIP FF42736</t>
  </si>
  <si>
    <t>ContemporaryTIP FFJan-17</t>
  </si>
  <si>
    <t>ContemporaryTIP FF42736</t>
  </si>
  <si>
    <t>FPSTIP FFJan-17</t>
  </si>
  <si>
    <t>FPSTIP FF42736</t>
  </si>
  <si>
    <t>Green DoorTIP FFJan-17</t>
  </si>
  <si>
    <t>Green DoorTIP FF42736</t>
  </si>
  <si>
    <t>LESTIP FFJan-17</t>
  </si>
  <si>
    <t>LESTIP FF42736</t>
  </si>
  <si>
    <t>MBI HSTIP FFJan-17</t>
  </si>
  <si>
    <t>MBI HSTIP FF42736</t>
  </si>
  <si>
    <t>PASSTIP FFJan-17</t>
  </si>
  <si>
    <t>PASSTIP FF42736</t>
  </si>
  <si>
    <t>TFCCTIP FFJan-17</t>
  </si>
  <si>
    <t>TFCCTIP FF42736</t>
  </si>
  <si>
    <t>UniversalTIP FFJan-17</t>
  </si>
  <si>
    <t>UniversalTIP FF42736</t>
  </si>
  <si>
    <t>Wayne PlaceTIP FFJan-17</t>
  </si>
  <si>
    <t>Wayne PlaceTIP FF42736</t>
  </si>
  <si>
    <t>Adoptions TogetherTST FFJan-17</t>
  </si>
  <si>
    <t>Adoptions TogetherTST FF42736</t>
  </si>
  <si>
    <t>ContemporaryTST FFJan-17</t>
  </si>
  <si>
    <t>ContemporaryTST FF42736</t>
  </si>
  <si>
    <t>Family MattersTST FFJan-17</t>
  </si>
  <si>
    <t>Family MattersTST FF42736</t>
  </si>
  <si>
    <t>First Home CareTST FFJan-17</t>
  </si>
  <si>
    <t>First Home CareTST FF42736</t>
  </si>
  <si>
    <t>HillcrestTST FFJan-17</t>
  </si>
  <si>
    <t>HillcrestTST FF42736</t>
  </si>
  <si>
    <t>MD Family ResourcesTST FFJan-17</t>
  </si>
  <si>
    <t>MD Family ResourcesTST FF42736</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</si>
  <si>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</si>
  <si>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</si>
  <si>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</si>
  <si>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</si>
  <si>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</si>
  <si>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</si>
  <si>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</si>
  <si>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</si>
  <si>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Federal CityAll CombinedJan-17</t>
  </si>
  <si>
    <t>Federal CityAll Combined42736</t>
  </si>
  <si>
    <t>First Home CareAll CombinedJan-17</t>
  </si>
  <si>
    <t>First Home CareAll Combined42736</t>
  </si>
  <si>
    <t>FPSAll CombinedJan-17</t>
  </si>
  <si>
    <t>FPSAll Combined42736</t>
  </si>
  <si>
    <t>Green DoorAll CombinedJan-17</t>
  </si>
  <si>
    <t>Green DoorAll Combined42736</t>
  </si>
  <si>
    <t>HillcrestAll CombinedJan-17</t>
  </si>
  <si>
    <t>HillcrestAll Combined42736</t>
  </si>
  <si>
    <t>LAYCAll CombinedJan-17</t>
  </si>
  <si>
    <t>LAYCAll Combined42736</t>
  </si>
  <si>
    <t>LESAll CombinedJan-17</t>
  </si>
  <si>
    <t>LESAll Combined42736</t>
  </si>
  <si>
    <t>Marys Center All FFJan-17</t>
  </si>
  <si>
    <t>Marys Center All FF42736</t>
  </si>
  <si>
    <t>MBI HSAll CombinedJan-17</t>
  </si>
  <si>
    <t>MBI HSAll Combined42736</t>
  </si>
  <si>
    <t>MD Family ResourcesAll CombinedJan-17</t>
  </si>
  <si>
    <t>MD Family ResourcesAll Combined42736</t>
  </si>
  <si>
    <t>PASSAll CombinedJan-17</t>
  </si>
  <si>
    <t>PASSAll Combined42736</t>
  </si>
  <si>
    <t>PIECEAll FFJan-17</t>
  </si>
  <si>
    <t>PIECEAll FF42736</t>
  </si>
  <si>
    <t>RiversideAll CombinedJan-17</t>
  </si>
  <si>
    <t>RiversideAll Combined42736</t>
  </si>
  <si>
    <t>TFCCAll CombinedJan-17</t>
  </si>
  <si>
    <t>TFCCAll Combined42736</t>
  </si>
  <si>
    <t>UniversalAll CombinedJan-17</t>
  </si>
  <si>
    <t>UniversalAll Combined42736</t>
  </si>
  <si>
    <t>Wayne PlaceAll CombinedJan-17</t>
  </si>
  <si>
    <t>Wayne PlaceAll Combined42736</t>
  </si>
  <si>
    <t>Youth VillagesAll CombinedJan-17</t>
  </si>
  <si>
    <t>Youth VillagesAll Combined42736</t>
  </si>
  <si>
    <t>All A-CRA ProvidersA-CRA FFJan-17</t>
  </si>
  <si>
    <t>All A-CRA ProvidersA-CRA FF42736</t>
  </si>
  <si>
    <t>All CPP-FV ProvidersCPP-FV FFJan-17</t>
  </si>
  <si>
    <t>All CPP-FV ProvidersCPP-FV FF42736</t>
  </si>
  <si>
    <t>All FFT ProvidersFFT FFJan-17</t>
  </si>
  <si>
    <t>All FFT ProvidersFFT FF42736</t>
  </si>
  <si>
    <t>All MST ProvidersMST FFJan-17</t>
  </si>
  <si>
    <t>All MST ProvidersMST FF42736</t>
  </si>
  <si>
    <t>All MST-PSB ProvidersMST-PSB FFJan-17</t>
  </si>
  <si>
    <t>All MST-PSB ProvidersMST-PSB FF42736</t>
  </si>
  <si>
    <t>All PCIT ProvidersPCIT FFJan-17</t>
  </si>
  <si>
    <t>All PCIT ProvidersPCIT FF42736</t>
  </si>
  <si>
    <t>All TF-CBT ProvidersTF-CBT FFJan-17</t>
  </si>
  <si>
    <t>All TF-CBT ProvidersTF-CBT FF42736</t>
  </si>
  <si>
    <t>All TIP ProvidersTIP FFJan-17</t>
  </si>
  <si>
    <t>All TIP ProvidersTIP FF42736</t>
  </si>
  <si>
    <t>All TST ProvidersTST FFJan-17</t>
  </si>
  <si>
    <t>All TST ProvidersTST FF42736</t>
  </si>
  <si>
    <t>AllAll CombinedJan-17</t>
  </si>
  <si>
    <t>AllAll Combined42736</t>
  </si>
  <si>
    <t>Adoptions TogetherCPP-FV FFJan-17</t>
  </si>
  <si>
    <t>Adoptions TogetherCPP-FV FF42736</t>
  </si>
  <si>
    <t>Adoptions TogetherTST CombinedJan-17</t>
  </si>
  <si>
    <t>Adoptions TogetherTST Combined42736</t>
  </si>
  <si>
    <t>All A-CRA ProvidersA-CRA CombinedJan-17</t>
  </si>
  <si>
    <t>All A-CRA ProvidersA-CRA Combined42736</t>
  </si>
  <si>
    <t>All FFT ProvidersFFT CombinedJan-17</t>
  </si>
  <si>
    <t>All FFT ProvidersFFT Combined42736</t>
  </si>
  <si>
    <t>All MST ProvidersMST CombinedJan-17</t>
  </si>
  <si>
    <t>All MST ProvidersMST Combined42736</t>
  </si>
  <si>
    <t>All MST-PSB ProvidersMST-PSB CombinedJan-17</t>
  </si>
  <si>
    <t>All MST-PSB ProvidersMST-PSB Combined42736</t>
  </si>
  <si>
    <t>All TF-CBT ProvidersTF-CBT CombinedJan-17</t>
  </si>
  <si>
    <t>All TF-CBT ProvidersTF-CBT Combined42736</t>
  </si>
  <si>
    <t>All TIP ProvidersTIP CombinedJan-17</t>
  </si>
  <si>
    <t>All TIP ProvidersTIP Combined42736</t>
  </si>
  <si>
    <t>All TST ProvidersTST CombinedJan-17</t>
  </si>
  <si>
    <t>All TST ProvidersTST Combined42736</t>
  </si>
  <si>
    <t>Community ConnectionsAll FFJan-17</t>
  </si>
  <si>
    <t>Community ConnectionsAll FF42736</t>
  </si>
  <si>
    <t>Community ConnectionsTF-CBT CombinedJan-17</t>
  </si>
  <si>
    <t>Community ConnectionsTF-CBT Combined42736</t>
  </si>
  <si>
    <t>Community ConnectionsTIP CombinedJan-17</t>
  </si>
  <si>
    <t>Community ConnectionsTIP Combined42736</t>
  </si>
  <si>
    <t>ContemporaryAll FFJan-17</t>
  </si>
  <si>
    <t>ContemporaryAll FF42736</t>
  </si>
  <si>
    <t>ContemporaryTIP CombinedJan-17</t>
  </si>
  <si>
    <t>ContemporaryTIP Combined42736</t>
  </si>
  <si>
    <t>ContemporaryTST CombinedJan-17</t>
  </si>
  <si>
    <t>ContemporaryTST Combined42736</t>
  </si>
  <si>
    <t>Family MattersTST CombinedJan-17</t>
  </si>
  <si>
    <t>Family MattersTST Combined42736</t>
  </si>
  <si>
    <t>Federal CityA-CRA CombinedJan-17</t>
  </si>
  <si>
    <t>Federal CityA-CRA Combined42736</t>
  </si>
  <si>
    <t>Federal CityAll FFJan-17</t>
  </si>
  <si>
    <t>Federal CityAll FF42736</t>
  </si>
  <si>
    <t>First Home CareAll FFJan-17</t>
  </si>
  <si>
    <t>First Home CareAll FF42736</t>
  </si>
  <si>
    <t>First Home CareFFT CombinedJan-17</t>
  </si>
  <si>
    <t>First Home CareFFT Combined42736</t>
  </si>
  <si>
    <t>First Home CareTF-CBT CombinedJan-17</t>
  </si>
  <si>
    <t>First Home CareTF-CBT Combined42736</t>
  </si>
  <si>
    <t>First Home CareTST CombinedJan-17</t>
  </si>
  <si>
    <t>First Home CareTST Combined42736</t>
  </si>
  <si>
    <t>FPSAll FFJan-17</t>
  </si>
  <si>
    <t>FPSAll FF42736</t>
  </si>
  <si>
    <t>FPSTIP CombinedJan-17</t>
  </si>
  <si>
    <t>FPSTIP Combined42736</t>
  </si>
  <si>
    <t>Green DoorAll FFJan-17</t>
  </si>
  <si>
    <t>Green DoorAll FF42736</t>
  </si>
  <si>
    <t>Green DoorTIP CombinedJan-17</t>
  </si>
  <si>
    <t>Green DoorTIP Combined42736</t>
  </si>
  <si>
    <t>LESAll FFJan-17</t>
  </si>
  <si>
    <t>LESAll FF42736</t>
  </si>
  <si>
    <t>LESTIP CombinedJan-17</t>
  </si>
  <si>
    <t>LESTIP Combined42736</t>
  </si>
  <si>
    <t>MBI HSAll FFJan-17</t>
  </si>
  <si>
    <t>MBI HSAll FF42736</t>
  </si>
  <si>
    <t>MBI HSTIP CombinedJan-17</t>
  </si>
  <si>
    <t>MBI HSTIP Combined42736</t>
  </si>
  <si>
    <t>MD Family ResourcesAll FFJan-17</t>
  </si>
  <si>
    <t>MD Family ResourcesAll FF42736</t>
  </si>
  <si>
    <t>MD Family ResourcesTF-CBT CombinedJan-17</t>
  </si>
  <si>
    <t>MD Family ResourcesTF-CBT Combined42736</t>
  </si>
  <si>
    <t>MD Family ResourcesTST CombinedJan-17</t>
  </si>
  <si>
    <t>MD Family ResourcesTST Combined42736</t>
  </si>
  <si>
    <t>PASSAll FFJan-17</t>
  </si>
  <si>
    <t>PASSAll FF42736</t>
  </si>
  <si>
    <t>PASSFFT CombinedJan-17</t>
  </si>
  <si>
    <t>PASSFFT Combined42736</t>
  </si>
  <si>
    <t>PASSTIP CombinedJan-17</t>
  </si>
  <si>
    <t>PASSTIP Combined42736</t>
  </si>
  <si>
    <t>RiversideA-CRA CombinedJan-17</t>
  </si>
  <si>
    <t>RiversideA-CRA Combined42736</t>
  </si>
  <si>
    <t>RiversideAll FFJan-17</t>
  </si>
  <si>
    <t>RiversideAll FF42736</t>
  </si>
  <si>
    <t>TFCCAll FFJan-17</t>
  </si>
  <si>
    <t>TFCCAll FF42736</t>
  </si>
  <si>
    <t>TFCCTIP CombinedJan-17</t>
  </si>
  <si>
    <t>TFCCTIP Combined42736</t>
  </si>
  <si>
    <t>Wayne PlaceAll FFJan-17</t>
  </si>
  <si>
    <t>Wayne PlaceAll FF42736</t>
  </si>
  <si>
    <t>Wayne PlaceTIP CombinedJan-17</t>
  </si>
  <si>
    <t>Wayne PlaceTIP Combined42736</t>
  </si>
  <si>
    <t>Youth VillagesAll FFJan-17</t>
  </si>
  <si>
    <t>Youth VillagesAll FF42736</t>
  </si>
  <si>
    <t>Youth VillagesMST CombinedJan-17</t>
  </si>
  <si>
    <t>Youth VillagesMST Combined42736</t>
  </si>
  <si>
    <t>Youth VillagesMST-PSB CombinedJan-17</t>
  </si>
  <si>
    <t>Youth VillagesMST-PSB Combined42736</t>
  </si>
  <si>
    <t>HillcrestA-CRA CombinedJan-17</t>
  </si>
  <si>
    <t>HillcrestA-CRA Combined42736</t>
  </si>
  <si>
    <t>HillcrestAll FFJan-17</t>
  </si>
  <si>
    <t>HillcrestAll FF42736</t>
  </si>
  <si>
    <t>HillcrestFFT CombinedJan-17</t>
  </si>
  <si>
    <t>HillcrestFFT Combined42736</t>
  </si>
  <si>
    <t>HillcrestTF-CBT CombinedJan-17</t>
  </si>
  <si>
    <t>HillcrestTF-CBT Combined42736</t>
  </si>
  <si>
    <t>HillcrestTST CombinedJan-17</t>
  </si>
  <si>
    <t>HillcrestTST Combined42736</t>
  </si>
  <si>
    <t>LAYCA-CRA CombinedJan-17</t>
  </si>
  <si>
    <t>LAYCA-CRA Combined42736</t>
  </si>
  <si>
    <t>LAYCAll FFJan-17</t>
  </si>
  <si>
    <t>LAYCAll FF42736</t>
  </si>
  <si>
    <t>UniversalAll FFJan-17</t>
  </si>
  <si>
    <t>UniversalAll FF42736</t>
  </si>
  <si>
    <t>UniversalTF-CBT CombinedJan-17</t>
  </si>
  <si>
    <t>UniversalTF-CBT Combined42736</t>
  </si>
  <si>
    <t>UniversalTIP CombinedJan-17</t>
  </si>
  <si>
    <t>UniversalTIP Combined42736</t>
  </si>
  <si>
    <t>Federal CityA-CRA FFFeb-17</t>
  </si>
  <si>
    <t>Federal CityA-CRA FF42767</t>
  </si>
  <si>
    <t>HillcrestA-CRA FFFeb-17</t>
  </si>
  <si>
    <t>HillcrestA-CRA FF42767</t>
  </si>
  <si>
    <t>LAYCA-CRA FFFeb-17</t>
  </si>
  <si>
    <t>LAYCA-CRA FF42767</t>
  </si>
  <si>
    <t>RiversideA-CRA FFFeb-17</t>
  </si>
  <si>
    <t>RiversideA-CRA FF42767</t>
  </si>
  <si>
    <t>Adoptions TogetherCPP-FV CombinedFeb-17</t>
  </si>
  <si>
    <t>Adoptions TogetherCPP-FV Combined42767</t>
  </si>
  <si>
    <t>PIECECPP-FV FFFeb-17</t>
  </si>
  <si>
    <t>PIECECPP-FV FF42767</t>
  </si>
  <si>
    <t>First Home CareFFT FFFeb-17</t>
  </si>
  <si>
    <t>First Home CareFFT FF42767</t>
  </si>
  <si>
    <t>HillcrestFFT FFFeb-17</t>
  </si>
  <si>
    <t>HillcrestFFT FF42767</t>
  </si>
  <si>
    <t>PASSFFT FFFeb-17</t>
  </si>
  <si>
    <t>PASSFFT FF42767</t>
  </si>
  <si>
    <t>Youth VillagesMST FFFeb-17</t>
  </si>
  <si>
    <t>Youth VillagesMST FF42767</t>
  </si>
  <si>
    <t>Youth VillagesMST-PSB FFFeb-17</t>
  </si>
  <si>
    <t>Youth VillagesMST-PSB FF42767</t>
  </si>
  <si>
    <t>Marys CenterPCIT FFFeb-17</t>
  </si>
  <si>
    <t>Marys CenterPCIT FF42767</t>
  </si>
  <si>
    <t>PIECEPCIT FFFeb-17</t>
  </si>
  <si>
    <t>PIECEPCIT FF42767</t>
  </si>
  <si>
    <t>Community ConnectionsTF-CBT FFFeb-17</t>
  </si>
  <si>
    <t>Community ConnectionsTF-CBT FF42767</t>
  </si>
  <si>
    <t>First Home CareTF-CBT FFFeb-17</t>
  </si>
  <si>
    <t>First Home CareTF-CBT FF42767</t>
  </si>
  <si>
    <t>HillcrestTF-CBT FFFeb-17</t>
  </si>
  <si>
    <t>HillcrestTF-CBT FF42767</t>
  </si>
  <si>
    <t>MD Family ResourcesTF-CBT FFFeb-17</t>
  </si>
  <si>
    <t>MD Family ResourcesTF-CBT FF42767</t>
  </si>
  <si>
    <t>UniversalTF-CBT FFFeb-17</t>
  </si>
  <si>
    <t>UniversalTF-CBT FF42767</t>
  </si>
  <si>
    <t>Community ConnectionsTIP FFFeb-17</t>
  </si>
  <si>
    <t>Community ConnectionsTIP FF42767</t>
  </si>
  <si>
    <t>ContemporaryTIP FFFeb-17</t>
  </si>
  <si>
    <t>ContemporaryTIP FF42767</t>
  </si>
  <si>
    <t>FPSTIP FFFeb-17</t>
  </si>
  <si>
    <t>FPSTIP FF42767</t>
  </si>
  <si>
    <t>Green DoorTIP FFFeb-17</t>
  </si>
  <si>
    <t>Green DoorTIP FF42767</t>
  </si>
  <si>
    <t>LESTIP FFFeb-17</t>
  </si>
  <si>
    <t>LESTIP FF42767</t>
  </si>
  <si>
    <t>MBI HSTIP FFFeb-17</t>
  </si>
  <si>
    <t>MBI HSTIP FF42767</t>
  </si>
  <si>
    <t>PASSTIP FFFeb-17</t>
  </si>
  <si>
    <t>PASSTIP FF42767</t>
  </si>
  <si>
    <t>TFCCTIP FFFeb-17</t>
  </si>
  <si>
    <t>TFCCTIP FF42767</t>
  </si>
  <si>
    <t>UniversalTIP FFFeb-17</t>
  </si>
  <si>
    <t>UniversalTIP FF42767</t>
  </si>
  <si>
    <t>Wayne PlaceTIP FFFeb-17</t>
  </si>
  <si>
    <t>Wayne PlaceTIP FF42767</t>
  </si>
  <si>
    <t>Adoptions TogetherTST FFFeb-17</t>
  </si>
  <si>
    <t>Adoptions TogetherTST FF42767</t>
  </si>
  <si>
    <t>ContemporaryTST FFFeb-17</t>
  </si>
  <si>
    <t>ContemporaryTST FF42767</t>
  </si>
  <si>
    <t>Family MattersTST FFFeb-17</t>
  </si>
  <si>
    <t>Family MattersTST FF42767</t>
  </si>
  <si>
    <t>First Home CareTST FFFeb-17</t>
  </si>
  <si>
    <t>First Home CareTST FF42767</t>
  </si>
  <si>
    <t>HillcrestTST FFFeb-17</t>
  </si>
  <si>
    <t>HillcrestTST FF42767</t>
  </si>
  <si>
    <t>MD Family ResourcesTST FFFeb-17</t>
  </si>
  <si>
    <t>MD Family ResourcesTST FF42767</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</si>
  <si>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</si>
  <si>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</si>
  <si>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</si>
  <si>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</si>
  <si>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</si>
  <si>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</si>
  <si>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</si>
  <si>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</si>
  <si>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Federal CityAll CombinedFeb-17</t>
  </si>
  <si>
    <t>Federal CityAll Combined42767</t>
  </si>
  <si>
    <t>First Home CareAll CombinedFeb-17</t>
  </si>
  <si>
    <t>First Home CareAll Combined42767</t>
  </si>
  <si>
    <t>FPSAll CombinedFeb-17</t>
  </si>
  <si>
    <t>FPSAll Combined42767</t>
  </si>
  <si>
    <t>Green DoorAll CombinedFeb-17</t>
  </si>
  <si>
    <t>Green DoorAll Combined42767</t>
  </si>
  <si>
    <t>HillcrestAll CombinedFeb-17</t>
  </si>
  <si>
    <t>HillcrestAll Combined42767</t>
  </si>
  <si>
    <t>LAYCAll CombinedFeb-17</t>
  </si>
  <si>
    <t>LAYCAll Combined42767</t>
  </si>
  <si>
    <t>LESAll CombinedFeb-17</t>
  </si>
  <si>
    <t>LESAll Combined42767</t>
  </si>
  <si>
    <t>Marys Center All FFFeb-17</t>
  </si>
  <si>
    <t>Marys Center All FF42767</t>
  </si>
  <si>
    <t>MBI HSAll CombinedFeb-17</t>
  </si>
  <si>
    <t>MBI HSAll Combined42767</t>
  </si>
  <si>
    <t>MD Family ResourcesAll CombinedFeb-17</t>
  </si>
  <si>
    <t>MD Family ResourcesAll Combined42767</t>
  </si>
  <si>
    <t>PASSAll CombinedFeb-17</t>
  </si>
  <si>
    <t>PASSAll Combined42767</t>
  </si>
  <si>
    <t>PIECEAll FFFeb-17</t>
  </si>
  <si>
    <t>PIECEAll FF42767</t>
  </si>
  <si>
    <t>RiversideAll CombinedFeb-17</t>
  </si>
  <si>
    <t>RiversideAll Combined42767</t>
  </si>
  <si>
    <t>TFCCAll CombinedFeb-17</t>
  </si>
  <si>
    <t>TFCCAll Combined42767</t>
  </si>
  <si>
    <t>UniversalAll CombinedFeb-17</t>
  </si>
  <si>
    <t>UniversalAll Combined42767</t>
  </si>
  <si>
    <t>Wayne PlaceAll CombinedFeb-17</t>
  </si>
  <si>
    <t>Wayne PlaceAll Combined42767</t>
  </si>
  <si>
    <t>Youth VillagesAll CombinedFeb-17</t>
  </si>
  <si>
    <t>Youth VillagesAll Combined42767</t>
  </si>
  <si>
    <t>All A-CRA ProvidersA-CRA FFFeb-17</t>
  </si>
  <si>
    <t>All A-CRA ProvidersA-CRA FF42767</t>
  </si>
  <si>
    <t>All CPP-FV ProvidersCPP-FV FFFeb-17</t>
  </si>
  <si>
    <t>All CPP-FV ProvidersCPP-FV FF42767</t>
  </si>
  <si>
    <t>All FFT ProvidersFFT FFFeb-17</t>
  </si>
  <si>
    <t>All FFT ProvidersFFT FF42767</t>
  </si>
  <si>
    <t>All MST ProvidersMST FFFeb-17</t>
  </si>
  <si>
    <t>All MST ProvidersMST FF42767</t>
  </si>
  <si>
    <t>All MST-PSB ProvidersMST-PSB FFFeb-17</t>
  </si>
  <si>
    <t>All MST-PSB ProvidersMST-PSB FF42767</t>
  </si>
  <si>
    <t>All PCIT ProvidersPCIT FFFeb-17</t>
  </si>
  <si>
    <t>All PCIT ProvidersPCIT FF42767</t>
  </si>
  <si>
    <t>All TF-CBT ProvidersTF-CBT FFFeb-17</t>
  </si>
  <si>
    <t>All TF-CBT ProvidersTF-CBT FF42767</t>
  </si>
  <si>
    <t>All TIP ProvidersTIP FFFeb-17</t>
  </si>
  <si>
    <t>All TIP ProvidersTIP FF42767</t>
  </si>
  <si>
    <t>All TST ProvidersTST FFFeb-17</t>
  </si>
  <si>
    <t>All TST ProvidersTST FF42767</t>
  </si>
  <si>
    <t>AllAll CombinedFeb-17</t>
  </si>
  <si>
    <t>AllAll Combined42767</t>
  </si>
  <si>
    <t>Adoptions TogetherCPP-FV FFFeb-17</t>
  </si>
  <si>
    <t>Adoptions TogetherCPP-FV FF42767</t>
  </si>
  <si>
    <t>Adoptions TogetherTST CombinedFeb-17</t>
  </si>
  <si>
    <t>Adoptions TogetherTST Combined42767</t>
  </si>
  <si>
    <t>All A-CRA ProvidersA-CRA CombinedFeb-17</t>
  </si>
  <si>
    <t>All A-CRA ProvidersA-CRA Combined42767</t>
  </si>
  <si>
    <t>All FFT ProvidersFFT CombinedFeb-17</t>
  </si>
  <si>
    <t>All FFT ProvidersFFT Combined42767</t>
  </si>
  <si>
    <t>All MST ProvidersMST CombinedFeb-17</t>
  </si>
  <si>
    <t>All MST ProvidersMST Combined42767</t>
  </si>
  <si>
    <t>All MST-PSB ProvidersMST-PSB CombinedFeb-17</t>
  </si>
  <si>
    <t>All MST-PSB ProvidersMST-PSB Combined42767</t>
  </si>
  <si>
    <t>All TF-CBT ProvidersTF-CBT CombinedFeb-17</t>
  </si>
  <si>
    <t>All TF-CBT ProvidersTF-CBT Combined42767</t>
  </si>
  <si>
    <t>All TIP ProvidersTIP CombinedFeb-17</t>
  </si>
  <si>
    <t>All TIP ProvidersTIP Combined42767</t>
  </si>
  <si>
    <t>All TST ProvidersTST CombinedFeb-17</t>
  </si>
  <si>
    <t>All TST ProvidersTST Combined42767</t>
  </si>
  <si>
    <t>Community ConnectionsAll FFFeb-17</t>
  </si>
  <si>
    <t>Community ConnectionsAll FF42767</t>
  </si>
  <si>
    <t>Community ConnectionsTF-CBT CombinedFeb-17</t>
  </si>
  <si>
    <t>Community ConnectionsTF-CBT Combined42767</t>
  </si>
  <si>
    <t>Community ConnectionsTIP CombinedFeb-17</t>
  </si>
  <si>
    <t>Community ConnectionsTIP Combined42767</t>
  </si>
  <si>
    <t>ContemporaryAll FFFeb-17</t>
  </si>
  <si>
    <t>ContemporaryAll FF42767</t>
  </si>
  <si>
    <t>ContemporaryTIP CombinedFeb-17</t>
  </si>
  <si>
    <t>ContemporaryTIP Combined42767</t>
  </si>
  <si>
    <t>ContemporaryTST CombinedFeb-17</t>
  </si>
  <si>
    <t>ContemporaryTST Combined42767</t>
  </si>
  <si>
    <t>Family MattersTST CombinedFeb-17</t>
  </si>
  <si>
    <t>Family MattersTST Combined42767</t>
  </si>
  <si>
    <t>Federal CityA-CRA CombinedFeb-17</t>
  </si>
  <si>
    <t>Federal CityA-CRA Combined42767</t>
  </si>
  <si>
    <t>Federal CityAll FFFeb-17</t>
  </si>
  <si>
    <t>Federal CityAll FF42767</t>
  </si>
  <si>
    <t>First Home CareAll FFFeb-17</t>
  </si>
  <si>
    <t>First Home CareAll FF42767</t>
  </si>
  <si>
    <t>First Home CareFFT CombinedFeb-17</t>
  </si>
  <si>
    <t>First Home CareFFT Combined42767</t>
  </si>
  <si>
    <t>First Home CareTF-CBT CombinedFeb-17</t>
  </si>
  <si>
    <t>First Home CareTF-CBT Combined42767</t>
  </si>
  <si>
    <t>First Home CareTST CombinedFeb-17</t>
  </si>
  <si>
    <t>First Home CareTST Combined42767</t>
  </si>
  <si>
    <t>FPSAll FFFeb-17</t>
  </si>
  <si>
    <t>FPSAll FF42767</t>
  </si>
  <si>
    <t>FPSTIP CombinedFeb-17</t>
  </si>
  <si>
    <t>FPSTIP Combined42767</t>
  </si>
  <si>
    <t>Green DoorAll FFFeb-17</t>
  </si>
  <si>
    <t>Green DoorAll FF42767</t>
  </si>
  <si>
    <t>Green DoorTIP CombinedFeb-17</t>
  </si>
  <si>
    <t>Green DoorTIP Combined42767</t>
  </si>
  <si>
    <t>LESAll FFFeb-17</t>
  </si>
  <si>
    <t>LESAll FF42767</t>
  </si>
  <si>
    <t>LESTIP CombinedFeb-17</t>
  </si>
  <si>
    <t>LESTIP Combined42767</t>
  </si>
  <si>
    <t>MBI HSAll FFFeb-17</t>
  </si>
  <si>
    <t>MBI HSAll FF42767</t>
  </si>
  <si>
    <t>MBI HSTIP CombinedFeb-17</t>
  </si>
  <si>
    <t>MBI HSTIP Combined42767</t>
  </si>
  <si>
    <t>MD Family ResourcesAll FFFeb-17</t>
  </si>
  <si>
    <t>MD Family ResourcesAll FF42767</t>
  </si>
  <si>
    <t>MD Family ResourcesTF-CBT CombinedFeb-17</t>
  </si>
  <si>
    <t>MD Family ResourcesTF-CBT Combined42767</t>
  </si>
  <si>
    <t>MD Family ResourcesTST CombinedFeb-17</t>
  </si>
  <si>
    <t>MD Family ResourcesTST Combined42767</t>
  </si>
  <si>
    <t>PASSAll FFFeb-17</t>
  </si>
  <si>
    <t>PASSAll FF42767</t>
  </si>
  <si>
    <t>PASSFFT CombinedFeb-17</t>
  </si>
  <si>
    <t>PASSFFT Combined42767</t>
  </si>
  <si>
    <t>PASSTIP CombinedFeb-17</t>
  </si>
  <si>
    <t>PASSTIP Combined42767</t>
  </si>
  <si>
    <t>RiversideA-CRA CombinedFeb-17</t>
  </si>
  <si>
    <t>RiversideA-CRA Combined42767</t>
  </si>
  <si>
    <t>RiversideAll FFFeb-17</t>
  </si>
  <si>
    <t>RiversideAll FF42767</t>
  </si>
  <si>
    <t>TFCCAll FFFeb-17</t>
  </si>
  <si>
    <t>TFCCAll FF42767</t>
  </si>
  <si>
    <t>TFCCTIP CombinedFeb-17</t>
  </si>
  <si>
    <t>TFCCTIP Combined42767</t>
  </si>
  <si>
    <t>Wayne PlaceAll FFFeb-17</t>
  </si>
  <si>
    <t>Wayne PlaceAll FF42767</t>
  </si>
  <si>
    <t>Wayne PlaceTIP CombinedFeb-17</t>
  </si>
  <si>
    <t>Wayne PlaceTIP Combined42767</t>
  </si>
  <si>
    <t>Youth VillagesAll FFFeb-17</t>
  </si>
  <si>
    <t>Youth VillagesAll FF42767</t>
  </si>
  <si>
    <t>Youth VillagesMST CombinedFeb-17</t>
  </si>
  <si>
    <t>Youth VillagesMST Combined42767</t>
  </si>
  <si>
    <t>Youth VillagesMST-PSB CombinedFeb-17</t>
  </si>
  <si>
    <t>Youth VillagesMST-PSB Combined42767</t>
  </si>
  <si>
    <t>HillcrestA-CRA CombinedFeb-17</t>
  </si>
  <si>
    <t>HillcrestA-CRA Combined42767</t>
  </si>
  <si>
    <t>HillcrestAll FFFeb-17</t>
  </si>
  <si>
    <t>HillcrestAll FF42767</t>
  </si>
  <si>
    <t>HillcrestFFT CombinedFeb-17</t>
  </si>
  <si>
    <t>HillcrestFFT Combined42767</t>
  </si>
  <si>
    <t>HillcrestTF-CBT CombinedFeb-17</t>
  </si>
  <si>
    <t>HillcrestTF-CBT Combined42767</t>
  </si>
  <si>
    <t>HillcrestTST CombinedFeb-17</t>
  </si>
  <si>
    <t>HillcrestTST Combined42767</t>
  </si>
  <si>
    <t>LAYCA-CRA CombinedFeb-17</t>
  </si>
  <si>
    <t>LAYCA-CRA Combined42767</t>
  </si>
  <si>
    <t>LAYCAll FFFeb-17</t>
  </si>
  <si>
    <t>LAYCAll FF42767</t>
  </si>
  <si>
    <t>UniversalAll FFFeb-17</t>
  </si>
  <si>
    <t>UniversalAll FF42767</t>
  </si>
  <si>
    <t>UniversalTF-CBT CombinedFeb-17</t>
  </si>
  <si>
    <t>UniversalTF-CBT Combined42767</t>
  </si>
  <si>
    <t>UniversalTIP CombinedFeb-17</t>
  </si>
  <si>
    <t>UniversalTIP Combined42767</t>
  </si>
  <si>
    <t>Federal CityA-CRA FFMar-17</t>
  </si>
  <si>
    <t>Federal CityA-CRA FF42795</t>
  </si>
  <si>
    <t>HillcrestA-CRA FFMar-17</t>
  </si>
  <si>
    <t>HillcrestA-CRA FF42795</t>
  </si>
  <si>
    <t>LAYCA-CRA FFMar-17</t>
  </si>
  <si>
    <t>LAYCA-CRA FF42795</t>
  </si>
  <si>
    <t>RiversideA-CRA FFMar-17</t>
  </si>
  <si>
    <t>RiversideA-CRA FF42795</t>
  </si>
  <si>
    <t>Adoptions TogetherCPP-FV CombinedMar-17</t>
  </si>
  <si>
    <t>Adoptions TogetherCPP-FV Combined42795</t>
  </si>
  <si>
    <t>PIECECPP-FV FFMar-17</t>
  </si>
  <si>
    <t>PIECECPP-FV FF42795</t>
  </si>
  <si>
    <t>First Home CareFFT FFMar-17</t>
  </si>
  <si>
    <t>First Home CareFFT FF42795</t>
  </si>
  <si>
    <t>HillcrestFFT FFMar-17</t>
  </si>
  <si>
    <t>HillcrestFFT FF42795</t>
  </si>
  <si>
    <t>PASSFFT FFMar-17</t>
  </si>
  <si>
    <t>PASSFFT FF42795</t>
  </si>
  <si>
    <t>Youth VillagesMST FFMar-17</t>
  </si>
  <si>
    <t>Youth VillagesMST FF42795</t>
  </si>
  <si>
    <t>Youth VillagesMST-PSB FFMar-17</t>
  </si>
  <si>
    <t>Youth VillagesMST-PSB FF42795</t>
  </si>
  <si>
    <t>Marys CenterPCIT FFMar-17</t>
  </si>
  <si>
    <t>Marys CenterPCIT FF42795</t>
  </si>
  <si>
    <t>PIECEPCIT FFMar-17</t>
  </si>
  <si>
    <t>PIECEPCIT FF42795</t>
  </si>
  <si>
    <t>Community ConnectionsTF-CBT FFMar-17</t>
  </si>
  <si>
    <t>Community ConnectionsTF-CBT FF42795</t>
  </si>
  <si>
    <t>First Home CareTF-CBT FFMar-17</t>
  </si>
  <si>
    <t>First Home CareTF-CBT FF42795</t>
  </si>
  <si>
    <t>HillcrestTF-CBT FFMar-17</t>
  </si>
  <si>
    <t>HillcrestTF-CBT FF42795</t>
  </si>
  <si>
    <t>MD Family ResourcesTF-CBT FFMar-17</t>
  </si>
  <si>
    <t>MD Family ResourcesTF-CBT FF42795</t>
  </si>
  <si>
    <t>UniversalTF-CBT FFMar-17</t>
  </si>
  <si>
    <t>UniversalTF-CBT FF42795</t>
  </si>
  <si>
    <t>Community ConnectionsTIP FFMar-17</t>
  </si>
  <si>
    <t>Community ConnectionsTIP FF42795</t>
  </si>
  <si>
    <t>ContemporaryTIP FFMar-17</t>
  </si>
  <si>
    <t>ContemporaryTIP FF42795</t>
  </si>
  <si>
    <t>FPSTIP FFMar-17</t>
  </si>
  <si>
    <t>FPSTIP FF42795</t>
  </si>
  <si>
    <t>Green DoorTIP FFMar-17</t>
  </si>
  <si>
    <t>Green DoorTIP FF42795</t>
  </si>
  <si>
    <t>LESTIP FFMar-17</t>
  </si>
  <si>
    <t>LESTIP FF42795</t>
  </si>
  <si>
    <t>MBI HSTIP FFMar-17</t>
  </si>
  <si>
    <t>MBI HSTIP FF42795</t>
  </si>
  <si>
    <t>PASSTIP FFMar-17</t>
  </si>
  <si>
    <t>PASSTIP FF42795</t>
  </si>
  <si>
    <t>TFCCTIP FFMar-17</t>
  </si>
  <si>
    <t>TFCCTIP FF42795</t>
  </si>
  <si>
    <t>UniversalTIP FFMar-17</t>
  </si>
  <si>
    <t>UniversalTIP FF42795</t>
  </si>
  <si>
    <t>Wayne PlaceTIP FFMar-17</t>
  </si>
  <si>
    <t>Wayne PlaceTIP FF42795</t>
  </si>
  <si>
    <t>Adoptions TogetherTST FFMar-17</t>
  </si>
  <si>
    <t>Adoptions TogetherTST FF42795</t>
  </si>
  <si>
    <t>ContemporaryTST FFMar-17</t>
  </si>
  <si>
    <t>ContemporaryTST FF42795</t>
  </si>
  <si>
    <t>Family MattersTST FFMar-17</t>
  </si>
  <si>
    <t>Family MattersTST FF42795</t>
  </si>
  <si>
    <t>First Home CareTST FFMar-17</t>
  </si>
  <si>
    <t>First Home CareTST FF42795</t>
  </si>
  <si>
    <t>HillcrestTST FFMar-17</t>
  </si>
  <si>
    <t>HillcrestTST FF42795</t>
  </si>
  <si>
    <t>MD Family ResourcesTST FFMar-17</t>
  </si>
  <si>
    <t>MD Family ResourcesTST FF42795</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</si>
  <si>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</si>
  <si>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</si>
  <si>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</si>
  <si>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</si>
  <si>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</si>
  <si>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</si>
  <si>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</si>
  <si>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</si>
  <si>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Federal CityAll CombinedMar-17</t>
  </si>
  <si>
    <t>Federal CityAll Combined42795</t>
  </si>
  <si>
    <t>First Home CareAll CombinedMar-17</t>
  </si>
  <si>
    <t>First Home CareAll Combined42795</t>
  </si>
  <si>
    <t>FPSAll CombinedMar-17</t>
  </si>
  <si>
    <t>FPSAll Combined42795</t>
  </si>
  <si>
    <t>Green DoorAll CombinedMar-17</t>
  </si>
  <si>
    <t>Green DoorAll Combined42795</t>
  </si>
  <si>
    <t>HillcrestAll CombinedMar-17</t>
  </si>
  <si>
    <t>HillcrestAll Combined42795</t>
  </si>
  <si>
    <t>LAYCAll CombinedMar-17</t>
  </si>
  <si>
    <t>LAYCAll Combined42795</t>
  </si>
  <si>
    <t>LESAll CombinedMar-17</t>
  </si>
  <si>
    <t>LESAll Combined42795</t>
  </si>
  <si>
    <t>Marys Center All FFMar-17</t>
  </si>
  <si>
    <t>Marys Center All FF42795</t>
  </si>
  <si>
    <t>MBI HSAll CombinedMar-17</t>
  </si>
  <si>
    <t>MBI HSAll Combined42795</t>
  </si>
  <si>
    <t>MD Family ResourcesAll CombinedMar-17</t>
  </si>
  <si>
    <t>MD Family ResourcesAll Combined42795</t>
  </si>
  <si>
    <t>PASSAll CombinedMar-17</t>
  </si>
  <si>
    <t>PASSAll Combined42795</t>
  </si>
  <si>
    <t>PIECEAll FFMar-17</t>
  </si>
  <si>
    <t>PIECEAll FF42795</t>
  </si>
  <si>
    <t>RiversideAll CombinedMar-17</t>
  </si>
  <si>
    <t>RiversideAll Combined42795</t>
  </si>
  <si>
    <t>TFCCAll CombinedMar-17</t>
  </si>
  <si>
    <t>TFCCAll Combined42795</t>
  </si>
  <si>
    <t>UniversalAll CombinedMar-17</t>
  </si>
  <si>
    <t>UniversalAll Combined42795</t>
  </si>
  <si>
    <t>Wayne PlaceAll CombinedMar-17</t>
  </si>
  <si>
    <t>Wayne PlaceAll Combined42795</t>
  </si>
  <si>
    <t>Youth VillagesAll CombinedMar-17</t>
  </si>
  <si>
    <t>Youth VillagesAll Combined42795</t>
  </si>
  <si>
    <t>All A-CRA ProvidersA-CRA FFMar-17</t>
  </si>
  <si>
    <t>All A-CRA ProvidersA-CRA FF42795</t>
  </si>
  <si>
    <t>All CPP-FV ProvidersCPP-FV FFMar-17</t>
  </si>
  <si>
    <t>All CPP-FV ProvidersCPP-FV FF42795</t>
  </si>
  <si>
    <t>All FFT ProvidersFFT FFMar-17</t>
  </si>
  <si>
    <t>All FFT ProvidersFFT FF42795</t>
  </si>
  <si>
    <t>All MST ProvidersMST FFMar-17</t>
  </si>
  <si>
    <t>All MST ProvidersMST FF42795</t>
  </si>
  <si>
    <t>All MST-PSB ProvidersMST-PSB FFMar-17</t>
  </si>
  <si>
    <t>All MST-PSB ProvidersMST-PSB FF42795</t>
  </si>
  <si>
    <t>All PCIT ProvidersPCIT FFMar-17</t>
  </si>
  <si>
    <t>All PCIT ProvidersPCIT FF42795</t>
  </si>
  <si>
    <t>All TF-CBT ProvidersTF-CBT FFMar-17</t>
  </si>
  <si>
    <t>All TF-CBT ProvidersTF-CBT FF42795</t>
  </si>
  <si>
    <t>All TIP ProvidersTIP FFMar-17</t>
  </si>
  <si>
    <t>All TIP ProvidersTIP FF42795</t>
  </si>
  <si>
    <t>All TST ProvidersTST FFMar-17</t>
  </si>
  <si>
    <t>All TST ProvidersTST FF42795</t>
  </si>
  <si>
    <t>AllAll CombinedMar-17</t>
  </si>
  <si>
    <t>AllAll Combined42795</t>
  </si>
  <si>
    <t>Adoptions TogetherCPP-FV FFMar-17</t>
  </si>
  <si>
    <t>Adoptions TogetherCPP-FV FF42795</t>
  </si>
  <si>
    <t>Adoptions TogetherTST CombinedMar-17</t>
  </si>
  <si>
    <t>Adoptions TogetherTST Combined42795</t>
  </si>
  <si>
    <t>All A-CRA ProvidersA-CRA CombinedMar-17</t>
  </si>
  <si>
    <t>All A-CRA ProvidersA-CRA Combined42795</t>
  </si>
  <si>
    <t>All FFT ProvidersFFT CombinedMar-17</t>
  </si>
  <si>
    <t>All FFT ProvidersFFT Combined42795</t>
  </si>
  <si>
    <t>All MST ProvidersMST CombinedMar-17</t>
  </si>
  <si>
    <t>All MST ProvidersMST Combined42795</t>
  </si>
  <si>
    <t>All MST-PSB ProvidersMST-PSB CombinedMar-17</t>
  </si>
  <si>
    <t>All MST-PSB ProvidersMST-PSB Combined42795</t>
  </si>
  <si>
    <t>All TF-CBT ProvidersTF-CBT CombinedMar-17</t>
  </si>
  <si>
    <t>All TF-CBT ProvidersTF-CBT Combined42795</t>
  </si>
  <si>
    <t>All TIP ProvidersTIP CombinedMar-17</t>
  </si>
  <si>
    <t>All TIP ProvidersTIP Combined42795</t>
  </si>
  <si>
    <t>All TST ProvidersTST CombinedMar-17</t>
  </si>
  <si>
    <t>All TST ProvidersTST Combined42795</t>
  </si>
  <si>
    <t>Community ConnectionsAll FFMar-17</t>
  </si>
  <si>
    <t>Community ConnectionsAll FF42795</t>
  </si>
  <si>
    <t>Community ConnectionsTF-CBT CombinedMar-17</t>
  </si>
  <si>
    <t>Community ConnectionsTF-CBT Combined42795</t>
  </si>
  <si>
    <t>Community ConnectionsTIP CombinedMar-17</t>
  </si>
  <si>
    <t>Community ConnectionsTIP Combined42795</t>
  </si>
  <si>
    <t>ContemporaryAll FFMar-17</t>
  </si>
  <si>
    <t>ContemporaryAll FF42795</t>
  </si>
  <si>
    <t>ContemporaryTIP CombinedMar-17</t>
  </si>
  <si>
    <t>ContemporaryTIP Combined42795</t>
  </si>
  <si>
    <t>ContemporaryTST CombinedMar-17</t>
  </si>
  <si>
    <t>ContemporaryTST Combined42795</t>
  </si>
  <si>
    <t>Family MattersTST CombinedMar-17</t>
  </si>
  <si>
    <t>Family MattersTST Combined42795</t>
  </si>
  <si>
    <t>Federal CityA-CRA CombinedMar-17</t>
  </si>
  <si>
    <t>Federal CityA-CRA Combined42795</t>
  </si>
  <si>
    <t>Federal CityAll FFMar-17</t>
  </si>
  <si>
    <t>Federal CityAll FF42795</t>
  </si>
  <si>
    <t>First Home CareAll FFMar-17</t>
  </si>
  <si>
    <t>First Home CareAll FF42795</t>
  </si>
  <si>
    <t>First Home CareFFT CombinedMar-17</t>
  </si>
  <si>
    <t>First Home CareFFT Combined42795</t>
  </si>
  <si>
    <t>First Home CareTF-CBT CombinedMar-17</t>
  </si>
  <si>
    <t>First Home CareTF-CBT Combined42795</t>
  </si>
  <si>
    <t>First Home CareTST CombinedMar-17</t>
  </si>
  <si>
    <t>First Home CareTST Combined42795</t>
  </si>
  <si>
    <t>FPSAll FFMar-17</t>
  </si>
  <si>
    <t>FPSAll FF42795</t>
  </si>
  <si>
    <t>FPSTIP CombinedMar-17</t>
  </si>
  <si>
    <t>FPSTIP Combined42795</t>
  </si>
  <si>
    <t>Green DoorAll FFMar-17</t>
  </si>
  <si>
    <t>Green DoorAll FF42795</t>
  </si>
  <si>
    <t>Green DoorTIP CombinedMar-17</t>
  </si>
  <si>
    <t>Green DoorTIP Combined42795</t>
  </si>
  <si>
    <t>LESAll FFMar-17</t>
  </si>
  <si>
    <t>LESAll FF42795</t>
  </si>
  <si>
    <t>LESTIP CombinedMar-17</t>
  </si>
  <si>
    <t>LESTIP Combined42795</t>
  </si>
  <si>
    <t>MBI HSAll FFMar-17</t>
  </si>
  <si>
    <t>MBI HSAll FF42795</t>
  </si>
  <si>
    <t>MBI HSTIP CombinedMar-17</t>
  </si>
  <si>
    <t>MBI HSTIP Combined42795</t>
  </si>
  <si>
    <t>MD Family ResourcesAll FFMar-17</t>
  </si>
  <si>
    <t>MD Family ResourcesAll FF42795</t>
  </si>
  <si>
    <t>MD Family ResourcesTF-CBT CombinedMar-17</t>
  </si>
  <si>
    <t>MD Family ResourcesTF-CBT Combined42795</t>
  </si>
  <si>
    <t>MD Family ResourcesTST CombinedMar-17</t>
  </si>
  <si>
    <t>MD Family ResourcesTST Combined42795</t>
  </si>
  <si>
    <t>PASSAll FFMar-17</t>
  </si>
  <si>
    <t>PASSAll FF42795</t>
  </si>
  <si>
    <t>PASSFFT CombinedMar-17</t>
  </si>
  <si>
    <t>PASSFFT Combined42795</t>
  </si>
  <si>
    <t>PASSTIP CombinedMar-17</t>
  </si>
  <si>
    <t>PASSTIP Combined42795</t>
  </si>
  <si>
    <t>RiversideA-CRA CombinedMar-17</t>
  </si>
  <si>
    <t>RiversideA-CRA Combined42795</t>
  </si>
  <si>
    <t>RiversideAll FFMar-17</t>
  </si>
  <si>
    <t>RiversideAll FF42795</t>
  </si>
  <si>
    <t>TFCCAll FFMar-17</t>
  </si>
  <si>
    <t>TFCCAll FF42795</t>
  </si>
  <si>
    <t>TFCCTIP CombinedMar-17</t>
  </si>
  <si>
    <t>TFCCTIP Combined42795</t>
  </si>
  <si>
    <t>Wayne PlaceAll FFMar-17</t>
  </si>
  <si>
    <t>Wayne PlaceAll FF42795</t>
  </si>
  <si>
    <t>Wayne PlaceTIP CombinedMar-17</t>
  </si>
  <si>
    <t>Wayne PlaceTIP Combined42795</t>
  </si>
  <si>
    <t>Youth VillagesAll FFMar-17</t>
  </si>
  <si>
    <t>Youth VillagesAll FF42795</t>
  </si>
  <si>
    <t>Youth VillagesMST CombinedMar-17</t>
  </si>
  <si>
    <t>Youth VillagesMST Combined42795</t>
  </si>
  <si>
    <t>Youth VillagesMST-PSB CombinedMar-17</t>
  </si>
  <si>
    <t>Youth VillagesMST-PSB Combined42795</t>
  </si>
  <si>
    <t>HillcrestA-CRA CombinedMar-17</t>
  </si>
  <si>
    <t>HillcrestA-CRA Combined42795</t>
  </si>
  <si>
    <t>HillcrestAll FFMar-17</t>
  </si>
  <si>
    <t>HillcrestAll FF42795</t>
  </si>
  <si>
    <t>HillcrestFFT CombinedMar-17</t>
  </si>
  <si>
    <t>HillcrestFFT Combined42795</t>
  </si>
  <si>
    <t>HillcrestTF-CBT CombinedMar-17</t>
  </si>
  <si>
    <t>HillcrestTF-CBT Combined42795</t>
  </si>
  <si>
    <t>HillcrestTST CombinedMar-17</t>
  </si>
  <si>
    <t>HillcrestTST Combined42795</t>
  </si>
  <si>
    <t>LAYCA-CRA CombinedMar-17</t>
  </si>
  <si>
    <t>LAYCA-CRA Combined42795</t>
  </si>
  <si>
    <t>LAYCAll FFMar-17</t>
  </si>
  <si>
    <t>LAYCAll FF42795</t>
  </si>
  <si>
    <t>UniversalAll FFMar-17</t>
  </si>
  <si>
    <t>UniversalAll FF42795</t>
  </si>
  <si>
    <t>UniversalTF-CBT CombinedMar-17</t>
  </si>
  <si>
    <t>UniversalTF-CBT Combined42795</t>
  </si>
  <si>
    <t>UniversalTIP CombinedMar-17</t>
  </si>
  <si>
    <t>UniversalTIP Combined42795</t>
  </si>
  <si>
    <t>Federal CityA-CRA FFApr-17</t>
  </si>
  <si>
    <t>Federal CityA-CRA FF42826</t>
  </si>
  <si>
    <t>HillcrestA-CRA FFApr-17</t>
  </si>
  <si>
    <t>HillcrestA-CRA FF42826</t>
  </si>
  <si>
    <t>LAYCA-CRA FFApr-17</t>
  </si>
  <si>
    <t>LAYCA-CRA FF42826</t>
  </si>
  <si>
    <t>RiversideA-CRA FFApr-17</t>
  </si>
  <si>
    <t>RiversideA-CRA FF42826</t>
  </si>
  <si>
    <t>Adoptions TogetherCPP-FV CombinedApr-17</t>
  </si>
  <si>
    <t>Adoptions TogetherCPP-FV Combined42826</t>
  </si>
  <si>
    <t>PIECECPP-FV FFApr-17</t>
  </si>
  <si>
    <t>PIECECPP-FV FF42826</t>
  </si>
  <si>
    <t>First Home CareFFT FFApr-17</t>
  </si>
  <si>
    <t>First Home CareFFT FF42826</t>
  </si>
  <si>
    <t>HillcrestFFT FFApr-17</t>
  </si>
  <si>
    <t>HillcrestFFT FF42826</t>
  </si>
  <si>
    <t>PASSFFT FFApr-17</t>
  </si>
  <si>
    <t>PASSFFT FF42826</t>
  </si>
  <si>
    <t>Youth VillagesMST FFApr-17</t>
  </si>
  <si>
    <t>Youth VillagesMST FF42826</t>
  </si>
  <si>
    <t>Youth VillagesMST-PSB FFApr-17</t>
  </si>
  <si>
    <t>Youth VillagesMST-PSB FF42826</t>
  </si>
  <si>
    <t>Marys CenterPCIT FFApr-17</t>
  </si>
  <si>
    <t>Marys CenterPCIT FF42826</t>
  </si>
  <si>
    <t>PIECEPCIT FFApr-17</t>
  </si>
  <si>
    <t>PIECEPCIT FF42826</t>
  </si>
  <si>
    <t>Community ConnectionsTF-CBT FFApr-17</t>
  </si>
  <si>
    <t>Community ConnectionsTF-CBT FF42826</t>
  </si>
  <si>
    <t>First Home CareTF-CBT FFApr-17</t>
  </si>
  <si>
    <t>First Home CareTF-CBT FF42826</t>
  </si>
  <si>
    <t>HillcrestTF-CBT FFApr-17</t>
  </si>
  <si>
    <t>HillcrestTF-CBT FF42826</t>
  </si>
  <si>
    <t>MD Family ResourcesTF-CBT FFApr-17</t>
  </si>
  <si>
    <t>MD Family ResourcesTF-CBT FF42826</t>
  </si>
  <si>
    <t>UniversalTF-CBT FFApr-17</t>
  </si>
  <si>
    <t>UniversalTF-CBT FF42826</t>
  </si>
  <si>
    <t>Community ConnectionsTIP FFApr-17</t>
  </si>
  <si>
    <t>Community ConnectionsTIP FF42826</t>
  </si>
  <si>
    <t>ContemporaryTIP FFApr-17</t>
  </si>
  <si>
    <t>ContemporaryTIP FF42826</t>
  </si>
  <si>
    <t>FPSTIP FFApr-17</t>
  </si>
  <si>
    <t>FPSTIP FF42826</t>
  </si>
  <si>
    <t>Green DoorTIP FFApr-17</t>
  </si>
  <si>
    <t>Green DoorTIP FF42826</t>
  </si>
  <si>
    <t>LESTIP FFApr-17</t>
  </si>
  <si>
    <t>LESTIP FF42826</t>
  </si>
  <si>
    <t>MBI HSTIP FFApr-17</t>
  </si>
  <si>
    <t>MBI HSTIP FF42826</t>
  </si>
  <si>
    <t>PASSTIP FFApr-17</t>
  </si>
  <si>
    <t>PASSTIP FF42826</t>
  </si>
  <si>
    <t>TFCCTIP FFApr-17</t>
  </si>
  <si>
    <t>TFCCTIP FF42826</t>
  </si>
  <si>
    <t>UniversalTIP FFApr-17</t>
  </si>
  <si>
    <t>UniversalTIP FF42826</t>
  </si>
  <si>
    <t>Wayne PlaceTIP FFApr-17</t>
  </si>
  <si>
    <t>Wayne PlaceTIP FF42826</t>
  </si>
  <si>
    <t>Adoptions TogetherTST FFApr-17</t>
  </si>
  <si>
    <t>Adoptions TogetherTST FF42826</t>
  </si>
  <si>
    <t>ContemporaryTST FFApr-17</t>
  </si>
  <si>
    <t>ContemporaryTST FF42826</t>
  </si>
  <si>
    <t>Family MattersTST FFApr-17</t>
  </si>
  <si>
    <t>Family MattersTST FF42826</t>
  </si>
  <si>
    <t>First Home CareTST FFApr-17</t>
  </si>
  <si>
    <t>First Home CareTST FF42826</t>
  </si>
  <si>
    <t>HillcrestTST FFApr-17</t>
  </si>
  <si>
    <t>HillcrestTST FF42826</t>
  </si>
  <si>
    <t>MD Family ResourcesTST FFApr-17</t>
  </si>
  <si>
    <t>MD Family ResourcesTST FF42826</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</si>
  <si>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</si>
  <si>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</si>
  <si>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</si>
  <si>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</si>
  <si>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</si>
  <si>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</si>
  <si>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</si>
  <si>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</si>
  <si>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Federal CityAll CombinedApr-17</t>
  </si>
  <si>
    <t>Federal CityAll Combined42826</t>
  </si>
  <si>
    <t>First Home CareAll CombinedApr-17</t>
  </si>
  <si>
    <t>First Home CareAll Combined42826</t>
  </si>
  <si>
    <t>FPSAll CombinedApr-17</t>
  </si>
  <si>
    <t>FPSAll Combined42826</t>
  </si>
  <si>
    <t>Green DoorAll CombinedApr-17</t>
  </si>
  <si>
    <t>Green DoorAll Combined42826</t>
  </si>
  <si>
    <t>HillcrestAll CombinedApr-17</t>
  </si>
  <si>
    <t>HillcrestAll Combined42826</t>
  </si>
  <si>
    <t>LAYCAll CombinedApr-17</t>
  </si>
  <si>
    <t>LAYCAll Combined42826</t>
  </si>
  <si>
    <t>LESAll CombinedApr-17</t>
  </si>
  <si>
    <t>LESAll Combined42826</t>
  </si>
  <si>
    <t>Marys Center All FFApr-17</t>
  </si>
  <si>
    <t>Marys Center All FF42826</t>
  </si>
  <si>
    <t>MBI HSAll CombinedApr-17</t>
  </si>
  <si>
    <t>MBI HSAll Combined42826</t>
  </si>
  <si>
    <t>MD Family ResourcesAll CombinedApr-17</t>
  </si>
  <si>
    <t>MD Family ResourcesAll Combined42826</t>
  </si>
  <si>
    <t>PASSAll CombinedApr-17</t>
  </si>
  <si>
    <t>PASSAll Combined42826</t>
  </si>
  <si>
    <t>PIECEAll FFApr-17</t>
  </si>
  <si>
    <t>PIECEAll FF42826</t>
  </si>
  <si>
    <t>RiversideAll CombinedApr-17</t>
  </si>
  <si>
    <t>RiversideAll Combined42826</t>
  </si>
  <si>
    <t>TFCCAll CombinedApr-17</t>
  </si>
  <si>
    <t>TFCCAll Combined42826</t>
  </si>
  <si>
    <t>UniversalAll CombinedApr-17</t>
  </si>
  <si>
    <t>UniversalAll Combined42826</t>
  </si>
  <si>
    <t>Wayne PlaceAll CombinedApr-17</t>
  </si>
  <si>
    <t>Wayne PlaceAll Combined42826</t>
  </si>
  <si>
    <t>Youth VillagesAll CombinedApr-17</t>
  </si>
  <si>
    <t>Youth VillagesAll Combined42826</t>
  </si>
  <si>
    <t>All A-CRA ProvidersA-CRA FFApr-17</t>
  </si>
  <si>
    <t>All A-CRA ProvidersA-CRA FF42826</t>
  </si>
  <si>
    <t>All CPP-FV ProvidersCPP-FV FFApr-17</t>
  </si>
  <si>
    <t>All CPP-FV ProvidersCPP-FV FF42826</t>
  </si>
  <si>
    <t>All FFT ProvidersFFT FFApr-17</t>
  </si>
  <si>
    <t>All FFT ProvidersFFT FF42826</t>
  </si>
  <si>
    <t>All MST ProvidersMST FFApr-17</t>
  </si>
  <si>
    <t>All MST ProvidersMST FF42826</t>
  </si>
  <si>
    <t>All MST-PSB ProvidersMST-PSB FFApr-17</t>
  </si>
  <si>
    <t>All MST-PSB ProvidersMST-PSB FF42826</t>
  </si>
  <si>
    <t>All PCIT ProvidersPCIT FFApr-17</t>
  </si>
  <si>
    <t>All PCIT ProvidersPCIT FF42826</t>
  </si>
  <si>
    <t>All TF-CBT ProvidersTF-CBT FFApr-17</t>
  </si>
  <si>
    <t>All TF-CBT ProvidersTF-CBT FF42826</t>
  </si>
  <si>
    <t>All TIP ProvidersTIP FFApr-17</t>
  </si>
  <si>
    <t>All TIP ProvidersTIP FF42826</t>
  </si>
  <si>
    <t>All TST ProvidersTST FFApr-17</t>
  </si>
  <si>
    <t>All TST ProvidersTST FF42826</t>
  </si>
  <si>
    <t>AllAll CombinedApr-17</t>
  </si>
  <si>
    <t>AllAll Combined42826</t>
  </si>
  <si>
    <t>Adoptions TogetherCPP-FV FFApr-17</t>
  </si>
  <si>
    <t>Adoptions TogetherCPP-FV FF42826</t>
  </si>
  <si>
    <t>Adoptions TogetherTST CombinedApr-17</t>
  </si>
  <si>
    <t>Adoptions TogetherTST Combined42826</t>
  </si>
  <si>
    <t>All A-CRA ProvidersA-CRA CombinedApr-17</t>
  </si>
  <si>
    <t>All A-CRA ProvidersA-CRA Combined42826</t>
  </si>
  <si>
    <t>All FFT ProvidersFFT CombinedApr-17</t>
  </si>
  <si>
    <t>All FFT ProvidersFFT Combined42826</t>
  </si>
  <si>
    <t>All MST ProvidersMST CombinedApr-17</t>
  </si>
  <si>
    <t>All MST ProvidersMST Combined42826</t>
  </si>
  <si>
    <t>All MST-PSB ProvidersMST-PSB CombinedApr-17</t>
  </si>
  <si>
    <t>All MST-PSB ProvidersMST-PSB Combined42826</t>
  </si>
  <si>
    <t>All TF-CBT ProvidersTF-CBT CombinedApr-17</t>
  </si>
  <si>
    <t>All TF-CBT ProvidersTF-CBT Combined42826</t>
  </si>
  <si>
    <t>All TIP ProvidersTIP CombinedApr-17</t>
  </si>
  <si>
    <t>All TIP ProvidersTIP Combined42826</t>
  </si>
  <si>
    <t>All TST ProvidersTST CombinedApr-17</t>
  </si>
  <si>
    <t>All TST ProvidersTST Combined42826</t>
  </si>
  <si>
    <t>Community ConnectionsAll FFApr-17</t>
  </si>
  <si>
    <t>Community ConnectionsAll FF42826</t>
  </si>
  <si>
    <t>Community ConnectionsTF-CBT CombinedApr-17</t>
  </si>
  <si>
    <t>Community ConnectionsTF-CBT Combined42826</t>
  </si>
  <si>
    <t>Community ConnectionsTIP CombinedApr-17</t>
  </si>
  <si>
    <t>Community ConnectionsTIP Combined42826</t>
  </si>
  <si>
    <t>ContemporaryAll FFApr-17</t>
  </si>
  <si>
    <t>ContemporaryAll FF42826</t>
  </si>
  <si>
    <t>ContemporaryTIP CombinedApr-17</t>
  </si>
  <si>
    <t>ContemporaryTIP Combined42826</t>
  </si>
  <si>
    <t>ContemporaryTST CombinedApr-17</t>
  </si>
  <si>
    <t>ContemporaryTST Combined42826</t>
  </si>
  <si>
    <t>Family MattersTST CombinedApr-17</t>
  </si>
  <si>
    <t>Family MattersTST Combined42826</t>
  </si>
  <si>
    <t>Federal CityA-CRA CombinedApr-17</t>
  </si>
  <si>
    <t>Federal CityA-CRA Combined42826</t>
  </si>
  <si>
    <t>Federal CityAll FFApr-17</t>
  </si>
  <si>
    <t>Federal CityAll FF42826</t>
  </si>
  <si>
    <t>First Home CareAll FFApr-17</t>
  </si>
  <si>
    <t>First Home CareAll FF42826</t>
  </si>
  <si>
    <t>First Home CareFFT CombinedApr-17</t>
  </si>
  <si>
    <t>First Home CareFFT Combined42826</t>
  </si>
  <si>
    <t>First Home CareTF-CBT CombinedApr-17</t>
  </si>
  <si>
    <t>First Home CareTF-CBT Combined42826</t>
  </si>
  <si>
    <t>First Home CareTST CombinedApr-17</t>
  </si>
  <si>
    <t>First Home CareTST Combined42826</t>
  </si>
  <si>
    <t>FPSAll FFApr-17</t>
  </si>
  <si>
    <t>FPSAll FF42826</t>
  </si>
  <si>
    <t>FPSTIP CombinedApr-17</t>
  </si>
  <si>
    <t>FPSTIP Combined42826</t>
  </si>
  <si>
    <t>Green DoorAll FFApr-17</t>
  </si>
  <si>
    <t>Green DoorAll FF42826</t>
  </si>
  <si>
    <t>Green DoorTIP CombinedApr-17</t>
  </si>
  <si>
    <t>Green DoorTIP Combined42826</t>
  </si>
  <si>
    <t>LESAll FFApr-17</t>
  </si>
  <si>
    <t>LESAll FF42826</t>
  </si>
  <si>
    <t>LESTIP CombinedApr-17</t>
  </si>
  <si>
    <t>LESTIP Combined42826</t>
  </si>
  <si>
    <t>MBI HSAll FFApr-17</t>
  </si>
  <si>
    <t>MBI HSAll FF42826</t>
  </si>
  <si>
    <t>MBI HSTIP CombinedApr-17</t>
  </si>
  <si>
    <t>MBI HSTIP Combined42826</t>
  </si>
  <si>
    <t>MD Family ResourcesAll FFApr-17</t>
  </si>
  <si>
    <t>MD Family ResourcesAll FF42826</t>
  </si>
  <si>
    <t>MD Family ResourcesTF-CBT CombinedApr-17</t>
  </si>
  <si>
    <t>MD Family ResourcesTF-CBT Combined42826</t>
  </si>
  <si>
    <t>MD Family ResourcesTST CombinedApr-17</t>
  </si>
  <si>
    <t>MD Family ResourcesTST Combined42826</t>
  </si>
  <si>
    <t>PASSAll FFApr-17</t>
  </si>
  <si>
    <t>PASSAll FF42826</t>
  </si>
  <si>
    <t>PASSFFT CombinedApr-17</t>
  </si>
  <si>
    <t>PASSFFT Combined42826</t>
  </si>
  <si>
    <t>PASSTIP CombinedApr-17</t>
  </si>
  <si>
    <t>PASSTIP Combined42826</t>
  </si>
  <si>
    <t>RiversideA-CRA CombinedApr-17</t>
  </si>
  <si>
    <t>RiversideA-CRA Combined42826</t>
  </si>
  <si>
    <t>RiversideAll FFApr-17</t>
  </si>
  <si>
    <t>RiversideAll FF42826</t>
  </si>
  <si>
    <t>TFCCAll FFApr-17</t>
  </si>
  <si>
    <t>TFCCAll FF42826</t>
  </si>
  <si>
    <t>TFCCTIP CombinedApr-17</t>
  </si>
  <si>
    <t>TFCCTIP Combined42826</t>
  </si>
  <si>
    <t>Wayne PlaceAll FFApr-17</t>
  </si>
  <si>
    <t>Wayne PlaceAll FF42826</t>
  </si>
  <si>
    <t>Wayne PlaceTIP CombinedApr-17</t>
  </si>
  <si>
    <t>Wayne PlaceTIP Combined42826</t>
  </si>
  <si>
    <t>Youth VillagesAll FFApr-17</t>
  </si>
  <si>
    <t>Youth VillagesAll FF42826</t>
  </si>
  <si>
    <t>Youth VillagesMST CombinedApr-17</t>
  </si>
  <si>
    <t>Youth VillagesMST Combined42826</t>
  </si>
  <si>
    <t>Youth VillagesMST-PSB CombinedApr-17</t>
  </si>
  <si>
    <t>Youth VillagesMST-PSB Combined42826</t>
  </si>
  <si>
    <t>HillcrestA-CRA CombinedApr-17</t>
  </si>
  <si>
    <t>HillcrestA-CRA Combined42826</t>
  </si>
  <si>
    <t>HillcrestAll FFApr-17</t>
  </si>
  <si>
    <t>HillcrestAll FF42826</t>
  </si>
  <si>
    <t>HillcrestFFT CombinedApr-17</t>
  </si>
  <si>
    <t>HillcrestFFT Combined42826</t>
  </si>
  <si>
    <t>HillcrestTF-CBT CombinedApr-17</t>
  </si>
  <si>
    <t>HillcrestTF-CBT Combined42826</t>
  </si>
  <si>
    <t>HillcrestTST CombinedApr-17</t>
  </si>
  <si>
    <t>HillcrestTST Combined42826</t>
  </si>
  <si>
    <t>LAYCA-CRA CombinedApr-17</t>
  </si>
  <si>
    <t>LAYCA-CRA Combined42826</t>
  </si>
  <si>
    <t>LAYCAll FFApr-17</t>
  </si>
  <si>
    <t>LAYCAll FF42826</t>
  </si>
  <si>
    <t>UniversalAll FFApr-17</t>
  </si>
  <si>
    <t>UniversalAll FF42826</t>
  </si>
  <si>
    <t>UniversalTF-CBT CombinedApr-17</t>
  </si>
  <si>
    <t>UniversalTF-CBT Combined42826</t>
  </si>
  <si>
    <t>UniversalTIP CombinedApr-17</t>
  </si>
  <si>
    <t>UniversalTIP Combined42826</t>
  </si>
  <si>
    <t>Federal CityA-CRA FFMay-17</t>
  </si>
  <si>
    <t>Federal CityA-CRA FF42856</t>
  </si>
  <si>
    <t>HillcrestA-CRA FFMay-17</t>
  </si>
  <si>
    <t>HillcrestA-CRA FF42856</t>
  </si>
  <si>
    <t>LAYCA-CRA FFMay-17</t>
  </si>
  <si>
    <t>LAYCA-CRA FF42856</t>
  </si>
  <si>
    <t>RiversideA-CRA FFMay-17</t>
  </si>
  <si>
    <t>RiversideA-CRA FF42856</t>
  </si>
  <si>
    <t>Adoptions TogetherCPP-FV CombinedMay-17</t>
  </si>
  <si>
    <t>Adoptions TogetherCPP-FV Combined42856</t>
  </si>
  <si>
    <t>PIECECPP-FV FFMay-17</t>
  </si>
  <si>
    <t>PIECECPP-FV FF42856</t>
  </si>
  <si>
    <t>First Home CareFFT FFMay-17</t>
  </si>
  <si>
    <t>First Home CareFFT FF42856</t>
  </si>
  <si>
    <t>HillcrestFFT FFMay-17</t>
  </si>
  <si>
    <t>HillcrestFFT FF42856</t>
  </si>
  <si>
    <t>PASSFFT FFMay-17</t>
  </si>
  <si>
    <t>PASSFFT FF42856</t>
  </si>
  <si>
    <t>Youth VillagesMST FFMay-17</t>
  </si>
  <si>
    <t>Youth VillagesMST FF42856</t>
  </si>
  <si>
    <t>Youth VillagesMST-PSB FFMay-17</t>
  </si>
  <si>
    <t>Youth VillagesMST-PSB FF42856</t>
  </si>
  <si>
    <t>Marys CenterPCIT FFMay-17</t>
  </si>
  <si>
    <t>Marys CenterPCIT FF42856</t>
  </si>
  <si>
    <t>PIECEPCIT FFMay-17</t>
  </si>
  <si>
    <t>PIECEPCIT FF42856</t>
  </si>
  <si>
    <t>Community ConnectionsTF-CBT FFMay-17</t>
  </si>
  <si>
    <t>Community ConnectionsTF-CBT FF42856</t>
  </si>
  <si>
    <t>First Home CareTF-CBT FFMay-17</t>
  </si>
  <si>
    <t>First Home CareTF-CBT FF42856</t>
  </si>
  <si>
    <t>HillcrestTF-CBT FFMay-17</t>
  </si>
  <si>
    <t>HillcrestTF-CBT FF42856</t>
  </si>
  <si>
    <t>MD Family ResourcesTF-CBT FFMay-17</t>
  </si>
  <si>
    <t>MD Family ResourcesTF-CBT FF42856</t>
  </si>
  <si>
    <t>UniversalTF-CBT FFMay-17</t>
  </si>
  <si>
    <t>UniversalTF-CBT FF42856</t>
  </si>
  <si>
    <t>Community ConnectionsTIP FFMay-17</t>
  </si>
  <si>
    <t>Community ConnectionsTIP FF42856</t>
  </si>
  <si>
    <t>ContemporaryTIP FFMay-17</t>
  </si>
  <si>
    <t>ContemporaryTIP FF42856</t>
  </si>
  <si>
    <t>FPSTIP FFMay-17</t>
  </si>
  <si>
    <t>FPSTIP FF42856</t>
  </si>
  <si>
    <t>Green DoorTIP FFMay-17</t>
  </si>
  <si>
    <t>Green DoorTIP FF42856</t>
  </si>
  <si>
    <t>LESTIP FFMay-17</t>
  </si>
  <si>
    <t>LESTIP FF42856</t>
  </si>
  <si>
    <t>MBI HSTIP FFMay-17</t>
  </si>
  <si>
    <t>MBI HSTIP FF42856</t>
  </si>
  <si>
    <t>PASSTIP FFMay-17</t>
  </si>
  <si>
    <t>PASSTIP FF42856</t>
  </si>
  <si>
    <t>TFCCTIP FFMay-17</t>
  </si>
  <si>
    <t>TFCCTIP FF42856</t>
  </si>
  <si>
    <t>UniversalTIP FFMay-17</t>
  </si>
  <si>
    <t>UniversalTIP FF42856</t>
  </si>
  <si>
    <t>Wayne PlaceTIP FFMay-17</t>
  </si>
  <si>
    <t>Wayne PlaceTIP FF42856</t>
  </si>
  <si>
    <t>Adoptions TogetherTST FFMay-17</t>
  </si>
  <si>
    <t>Adoptions TogetherTST FF42856</t>
  </si>
  <si>
    <t>ContemporaryTST FFMay-17</t>
  </si>
  <si>
    <t>ContemporaryTST FF42856</t>
  </si>
  <si>
    <t>Family MattersTST FFMay-17</t>
  </si>
  <si>
    <t>Family MattersTST FF42856</t>
  </si>
  <si>
    <t>First Home CareTST FFMay-17</t>
  </si>
  <si>
    <t>First Home CareTST FF42856</t>
  </si>
  <si>
    <t>HillcrestTST FFMay-17</t>
  </si>
  <si>
    <t>HillcrestTST FF42856</t>
  </si>
  <si>
    <t>MD Family ResourcesTST FFMay-17</t>
  </si>
  <si>
    <t>MD Family ResourcesTST FF42856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</si>
  <si>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</si>
  <si>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</si>
  <si>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</si>
  <si>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</si>
  <si>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</si>
  <si>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</si>
  <si>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</si>
  <si>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</si>
  <si>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Federal CityAll CombinedMay-17</t>
  </si>
  <si>
    <t>Federal CityAll Combined42856</t>
  </si>
  <si>
    <t>First Home CareAll CombinedMay-17</t>
  </si>
  <si>
    <t>First Home CareAll Combined42856</t>
  </si>
  <si>
    <t>FPSAll CombinedMay-17</t>
  </si>
  <si>
    <t>FPSAll Combined42856</t>
  </si>
  <si>
    <t>Green DoorAll CombinedMay-17</t>
  </si>
  <si>
    <t>Green DoorAll Combined42856</t>
  </si>
  <si>
    <t>HillcrestAll CombinedMay-17</t>
  </si>
  <si>
    <t>HillcrestAll Combined42856</t>
  </si>
  <si>
    <t>LAYCAll CombinedMay-17</t>
  </si>
  <si>
    <t>LAYCAll Combined42856</t>
  </si>
  <si>
    <t>LESAll CombinedMay-17</t>
  </si>
  <si>
    <t>LESAll Combined42856</t>
  </si>
  <si>
    <t>Marys Center All FFMay-17</t>
  </si>
  <si>
    <t>Marys Center All FF42856</t>
  </si>
  <si>
    <t>MBI HSAll CombinedMay-17</t>
  </si>
  <si>
    <t>MBI HSAll Combined42856</t>
  </si>
  <si>
    <t>MD Family ResourcesAll CombinedMay-17</t>
  </si>
  <si>
    <t>MD Family ResourcesAll Combined42856</t>
  </si>
  <si>
    <t>PASSAll CombinedMay-17</t>
  </si>
  <si>
    <t>PASSAll Combined42856</t>
  </si>
  <si>
    <t>PIECEAll FFMay-17</t>
  </si>
  <si>
    <t>PIECEAll FF42856</t>
  </si>
  <si>
    <t>RiversideAll CombinedMay-17</t>
  </si>
  <si>
    <t>RiversideAll Combined42856</t>
  </si>
  <si>
    <t>TFCCAll CombinedMay-17</t>
  </si>
  <si>
    <t>TFCCAll Combined42856</t>
  </si>
  <si>
    <t>UniversalAll CombinedMay-17</t>
  </si>
  <si>
    <t>UniversalAll Combined42856</t>
  </si>
  <si>
    <t>Wayne PlaceAll CombinedMay-17</t>
  </si>
  <si>
    <t>Wayne PlaceAll Combined42856</t>
  </si>
  <si>
    <t>Youth VillagesAll CombinedMay-17</t>
  </si>
  <si>
    <t>Youth VillagesAll Combined42856</t>
  </si>
  <si>
    <t>All A-CRA ProvidersA-CRA FFMay-17</t>
  </si>
  <si>
    <t>All A-CRA ProvidersA-CRA FF42856</t>
  </si>
  <si>
    <t>All CPP-FV ProvidersCPP-FV FFMay-17</t>
  </si>
  <si>
    <t>All CPP-FV ProvidersCPP-FV FF42856</t>
  </si>
  <si>
    <t>All FFT ProvidersFFT FFMay-17</t>
  </si>
  <si>
    <t>All FFT ProvidersFFT FF42856</t>
  </si>
  <si>
    <t>All MST ProvidersMST FFMay-17</t>
  </si>
  <si>
    <t>All MST ProvidersMST FF42856</t>
  </si>
  <si>
    <t>All MST-PSB ProvidersMST-PSB FFMay-17</t>
  </si>
  <si>
    <t>All MST-PSB ProvidersMST-PSB FF42856</t>
  </si>
  <si>
    <t>All PCIT ProvidersPCIT FFMay-17</t>
  </si>
  <si>
    <t>All PCIT ProvidersPCIT FF42856</t>
  </si>
  <si>
    <t>All TF-CBT ProvidersTF-CBT FFMay-17</t>
  </si>
  <si>
    <t>All TF-CBT ProvidersTF-CBT FF42856</t>
  </si>
  <si>
    <t>All TIP ProvidersTIP FFMay-17</t>
  </si>
  <si>
    <t>All TIP ProvidersTIP FF42856</t>
  </si>
  <si>
    <t>All TST ProvidersTST FFMay-17</t>
  </si>
  <si>
    <t>All TST ProvidersTST FF42856</t>
  </si>
  <si>
    <t>Families First ProvidersAll FFMay-17</t>
  </si>
  <si>
    <t>Families First ProvidersAll FF42856</t>
  </si>
  <si>
    <t>Families First ProvidersAll</t>
  </si>
  <si>
    <t>AllAll CombinedMay-17</t>
  </si>
  <si>
    <t>AllAll Combined42856</t>
  </si>
  <si>
    <t>Adoptions TogetherCPP-FV FFMay-17</t>
  </si>
  <si>
    <t>Adoptions TogetherCPP-FV FF42856</t>
  </si>
  <si>
    <t>Adoptions TogetherTST CombinedMay-17</t>
  </si>
  <si>
    <t>Adoptions TogetherTST Combined42856</t>
  </si>
  <si>
    <t>All A-CRA ProvidersA-CRA CombinedMay-17</t>
  </si>
  <si>
    <t>All A-CRA ProvidersA-CRA Combined42856</t>
  </si>
  <si>
    <t>All FFT ProvidersFFT CombinedMay-17</t>
  </si>
  <si>
    <t>All FFT ProvidersFFT Combined42856</t>
  </si>
  <si>
    <t>All MST ProvidersMST CombinedMay-17</t>
  </si>
  <si>
    <t>All MST ProvidersMST Combined42856</t>
  </si>
  <si>
    <t>All MST-PSB ProvidersMST-PSB CombinedMay-17</t>
  </si>
  <si>
    <t>All MST-PSB ProvidersMST-PSB Combined42856</t>
  </si>
  <si>
    <t>All TF-CBT ProvidersTF-CBT CombinedMay-17</t>
  </si>
  <si>
    <t>All TF-CBT ProvidersTF-CBT Combined42856</t>
  </si>
  <si>
    <t>All TIP ProvidersTIP CombinedMay-17</t>
  </si>
  <si>
    <t>All TIP ProvidersTIP Combined42856</t>
  </si>
  <si>
    <t>All TST ProvidersTST CombinedMay-17</t>
  </si>
  <si>
    <t>All TST ProvidersTST Combined42856</t>
  </si>
  <si>
    <t>Community ConnectionsAll FFMay-17</t>
  </si>
  <si>
    <t>Community ConnectionsAll FF42856</t>
  </si>
  <si>
    <t>Community ConnectionsTF-CBT CombinedMay-17</t>
  </si>
  <si>
    <t>Community ConnectionsTF-CBT Combined42856</t>
  </si>
  <si>
    <t>Community ConnectionsTIP CombinedMay-17</t>
  </si>
  <si>
    <t>Community ConnectionsTIP Combined42856</t>
  </si>
  <si>
    <t>ContemporaryAll FFMay-17</t>
  </si>
  <si>
    <t>ContemporaryAll FF42856</t>
  </si>
  <si>
    <t>ContemporaryTIP CombinedMay-17</t>
  </si>
  <si>
    <t>ContemporaryTIP Combined42856</t>
  </si>
  <si>
    <t>ContemporaryTST CombinedMay-17</t>
  </si>
  <si>
    <t>ContemporaryTST Combined42856</t>
  </si>
  <si>
    <t>Family MattersTST CombinedMay-17</t>
  </si>
  <si>
    <t>Family MattersTST Combined42856</t>
  </si>
  <si>
    <t>Federal CityA-CRA CombinedMay-17</t>
  </si>
  <si>
    <t>Federal CityA-CRA Combined42856</t>
  </si>
  <si>
    <t>Federal CityAll FFMay-17</t>
  </si>
  <si>
    <t>Federal CityAll FF42856</t>
  </si>
  <si>
    <t>First Home CareAll FFMay-17</t>
  </si>
  <si>
    <t>First Home CareAll FF42856</t>
  </si>
  <si>
    <t>First Home CareFFT CombinedMay-17</t>
  </si>
  <si>
    <t>First Home CareFFT Combined42856</t>
  </si>
  <si>
    <t>First Home CareTF-CBT CombinedMay-17</t>
  </si>
  <si>
    <t>First Home CareTF-CBT Combined42856</t>
  </si>
  <si>
    <t>First Home CareTST CombinedMay-17</t>
  </si>
  <si>
    <t>First Home CareTST Combined42856</t>
  </si>
  <si>
    <t>FPSAll FFMay-17</t>
  </si>
  <si>
    <t>FPSAll FF42856</t>
  </si>
  <si>
    <t>FPSTIP CombinedMay-17</t>
  </si>
  <si>
    <t>FPSTIP Combined42856</t>
  </si>
  <si>
    <t>Green DoorAll FFMay-17</t>
  </si>
  <si>
    <t>Green DoorAll FF42856</t>
  </si>
  <si>
    <t>Green DoorTIP CombinedMay-17</t>
  </si>
  <si>
    <t>Green DoorTIP Combined42856</t>
  </si>
  <si>
    <t>LESAll FFMay-17</t>
  </si>
  <si>
    <t>LESAll FF42856</t>
  </si>
  <si>
    <t>LESTIP CombinedMay-17</t>
  </si>
  <si>
    <t>LESTIP Combined42856</t>
  </si>
  <si>
    <t>MBI HSAll FFMay-17</t>
  </si>
  <si>
    <t>MBI HSAll FF42856</t>
  </si>
  <si>
    <t>MBI HSTIP CombinedMay-17</t>
  </si>
  <si>
    <t>MBI HSTIP Combined42856</t>
  </si>
  <si>
    <t>MD Family ResourcesAll FFMay-17</t>
  </si>
  <si>
    <t>MD Family ResourcesAll FF42856</t>
  </si>
  <si>
    <t>MD Family ResourcesTF-CBT CombinedMay-17</t>
  </si>
  <si>
    <t>MD Family ResourcesTF-CBT Combined42856</t>
  </si>
  <si>
    <t>MD Family ResourcesTST CombinedMay-17</t>
  </si>
  <si>
    <t>MD Family ResourcesTST Combined42856</t>
  </si>
  <si>
    <t>PASSAll FFMay-17</t>
  </si>
  <si>
    <t>PASSAll FF42856</t>
  </si>
  <si>
    <t>PASSFFT CombinedMay-17</t>
  </si>
  <si>
    <t>PASSFFT Combined42856</t>
  </si>
  <si>
    <t>PASSTIP CombinedMay-17</t>
  </si>
  <si>
    <t>PASSTIP Combined42856</t>
  </si>
  <si>
    <t>RiversideA-CRA CombinedMay-17</t>
  </si>
  <si>
    <t>RiversideA-CRA Combined42856</t>
  </si>
  <si>
    <t>RiversideAll FFMay-17</t>
  </si>
  <si>
    <t>RiversideAll FF42856</t>
  </si>
  <si>
    <t>TFCCAll FFMay-17</t>
  </si>
  <si>
    <t>TFCCAll FF42856</t>
  </si>
  <si>
    <t>TFCCTIP CombinedMay-17</t>
  </si>
  <si>
    <t>TFCCTIP Combined42856</t>
  </si>
  <si>
    <t>Wayne PlaceAll FFMay-17</t>
  </si>
  <si>
    <t>Wayne PlaceAll FF42856</t>
  </si>
  <si>
    <t>Wayne PlaceTIP CombinedMay-17</t>
  </si>
  <si>
    <t>Wayne PlaceTIP Combined42856</t>
  </si>
  <si>
    <t>Youth VillagesAll FFMay-17</t>
  </si>
  <si>
    <t>Youth VillagesAll FF42856</t>
  </si>
  <si>
    <t>Youth VillagesMST CombinedMay-17</t>
  </si>
  <si>
    <t>Youth VillagesMST Combined42856</t>
  </si>
  <si>
    <t>Youth VillagesMST-PSB CombinedMay-17</t>
  </si>
  <si>
    <t>Youth VillagesMST-PSB Combined42856</t>
  </si>
  <si>
    <t>HillcrestA-CRA CombinedMay-17</t>
  </si>
  <si>
    <t>HillcrestA-CRA Combined42856</t>
  </si>
  <si>
    <t>HillcrestAll FFMay-17</t>
  </si>
  <si>
    <t>HillcrestAll FF42856</t>
  </si>
  <si>
    <t>HillcrestFFT CombinedMay-17</t>
  </si>
  <si>
    <t>HillcrestFFT Combined42856</t>
  </si>
  <si>
    <t>HillcrestTF-CBT CombinedMay-17</t>
  </si>
  <si>
    <t>HillcrestTF-CBT Combined42856</t>
  </si>
  <si>
    <t>HillcrestTST CombinedMay-17</t>
  </si>
  <si>
    <t>HillcrestTST Combined42856</t>
  </si>
  <si>
    <t>LAYCA-CRA CombinedMay-17</t>
  </si>
  <si>
    <t>LAYCA-CRA Combined42856</t>
  </si>
  <si>
    <t>LAYCAll FFMay-17</t>
  </si>
  <si>
    <t>LAYCAll FF42856</t>
  </si>
  <si>
    <t>UniversalAll FFMay-17</t>
  </si>
  <si>
    <t>UniversalAll FF42856</t>
  </si>
  <si>
    <t>UniversalTF-CBT CombinedMay-17</t>
  </si>
  <si>
    <t>UniversalTF-CBT Combined42856</t>
  </si>
  <si>
    <t>UniversalTIP CombinedMay-17</t>
  </si>
  <si>
    <t>UniversalTIP Combined42856</t>
  </si>
  <si>
    <t>Federal CityA-CRA FFJun-17</t>
  </si>
  <si>
    <t>Federal CityA-CRA FF42887</t>
  </si>
  <si>
    <t>HillcrestA-CRA FFJun-17</t>
  </si>
  <si>
    <t>HillcrestA-CRA FF42887</t>
  </si>
  <si>
    <t>LAYCA-CRA FFJun-17</t>
  </si>
  <si>
    <t>LAYCA-CRA FF42887</t>
  </si>
  <si>
    <t>RiversideA-CRA FFJun-17</t>
  </si>
  <si>
    <t>RiversideA-CRA FF42887</t>
  </si>
  <si>
    <t>Adoptions TogetherCPP-FV CombinedJun-17</t>
  </si>
  <si>
    <t>Adoptions TogetherCPP-FV Combined42887</t>
  </si>
  <si>
    <t>PIECECPP-FV FFJun-17</t>
  </si>
  <si>
    <t>PIECECPP-FV FF42887</t>
  </si>
  <si>
    <t>First Home CareFFT FFJun-17</t>
  </si>
  <si>
    <t>First Home CareFFT FF42887</t>
  </si>
  <si>
    <t>HillcrestFFT FFJun-17</t>
  </si>
  <si>
    <t>HillcrestFFT FF42887</t>
  </si>
  <si>
    <t>PASSFFT FFJun-17</t>
  </si>
  <si>
    <t>PASSFFT FF42887</t>
  </si>
  <si>
    <t>Youth VillagesMST FFJun-17</t>
  </si>
  <si>
    <t>Youth VillagesMST FF42887</t>
  </si>
  <si>
    <t>Youth VillagesMST-PSB FFJun-17</t>
  </si>
  <si>
    <t>Youth VillagesMST-PSB FF42887</t>
  </si>
  <si>
    <t>Marys CenterPCIT FFJun-17</t>
  </si>
  <si>
    <t>Marys CenterPCIT FF42887</t>
  </si>
  <si>
    <t>PIECEPCIT FFJun-17</t>
  </si>
  <si>
    <t>PIECEPCIT FF42887</t>
  </si>
  <si>
    <t>Community ConnectionsTF-CBT FFJun-17</t>
  </si>
  <si>
    <t>Community ConnectionsTF-CBT FF42887</t>
  </si>
  <si>
    <t>First Home CareTF-CBT FFJun-17</t>
  </si>
  <si>
    <t>First Home CareTF-CBT FF42887</t>
  </si>
  <si>
    <t>HillcrestTF-CBT FFJun-17</t>
  </si>
  <si>
    <t>HillcrestTF-CBT FF42887</t>
  </si>
  <si>
    <t>MD Family ResourcesTF-CBT FFJun-17</t>
  </si>
  <si>
    <t>MD Family ResourcesTF-CBT FF42887</t>
  </si>
  <si>
    <t>UniversalTF-CBT FFJun-17</t>
  </si>
  <si>
    <t>UniversalTF-CBT FF42887</t>
  </si>
  <si>
    <t>Community ConnectionsTIP FFJun-17</t>
  </si>
  <si>
    <t>Community ConnectionsTIP FF42887</t>
  </si>
  <si>
    <t>ContemporaryTIP FFJun-17</t>
  </si>
  <si>
    <t>ContemporaryTIP FF42887</t>
  </si>
  <si>
    <t>FPSTIP FFJun-17</t>
  </si>
  <si>
    <t>FPSTIP FF42887</t>
  </si>
  <si>
    <t>Green DoorTIP FFJun-17</t>
  </si>
  <si>
    <t>Green DoorTIP FF42887</t>
  </si>
  <si>
    <t>LESTIP FFJun-17</t>
  </si>
  <si>
    <t>LESTIP FF42887</t>
  </si>
  <si>
    <t>MBI HSTIP FFJun-17</t>
  </si>
  <si>
    <t>MBI HSTIP FF42887</t>
  </si>
  <si>
    <t>PASSTIP FFJun-17</t>
  </si>
  <si>
    <t>PASSTIP FF42887</t>
  </si>
  <si>
    <t>TFCCTIP FFJun-17</t>
  </si>
  <si>
    <t>TFCCTIP FF42887</t>
  </si>
  <si>
    <t>UniversalTIP FFJun-17</t>
  </si>
  <si>
    <t>UniversalTIP FF42887</t>
  </si>
  <si>
    <t>Wayne PlaceTIP FFJun-17</t>
  </si>
  <si>
    <t>Wayne PlaceTIP FF42887</t>
  </si>
  <si>
    <t>Adoptions TogetherTST FFJun-17</t>
  </si>
  <si>
    <t>Adoptions TogetherTST FF42887</t>
  </si>
  <si>
    <t>ContemporaryTST FFJun-17</t>
  </si>
  <si>
    <t>ContemporaryTST FF42887</t>
  </si>
  <si>
    <t>Family MattersTST FFJun-17</t>
  </si>
  <si>
    <t>Family MattersTST FF42887</t>
  </si>
  <si>
    <t>First Home CareTST FFJun-17</t>
  </si>
  <si>
    <t>First Home CareTST FF42887</t>
  </si>
  <si>
    <t>HillcrestTST FFJun-17</t>
  </si>
  <si>
    <t>HillcrestTST FF42887</t>
  </si>
  <si>
    <t>MD Family ResourcesTST FFJun-17</t>
  </si>
  <si>
    <t>MD Family ResourcesTST FF42887</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</si>
  <si>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</si>
  <si>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</si>
  <si>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</si>
  <si>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</si>
  <si>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</si>
  <si>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</si>
  <si>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</si>
  <si>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</si>
  <si>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Federal CityAll CombinedJun-17</t>
  </si>
  <si>
    <t>Federal CityAll Combined42887</t>
  </si>
  <si>
    <t>First Home CareAll CombinedJun-17</t>
  </si>
  <si>
    <t>First Home CareAll Combined42887</t>
  </si>
  <si>
    <t>FPSAll CombinedJun-17</t>
  </si>
  <si>
    <t>FPSAll Combined42887</t>
  </si>
  <si>
    <t>Green DoorAll CombinedJun-17</t>
  </si>
  <si>
    <t>Green DoorAll Combined42887</t>
  </si>
  <si>
    <t>HillcrestAll CombinedJun-17</t>
  </si>
  <si>
    <t>HillcrestAll Combined42887</t>
  </si>
  <si>
    <t>LAYCAll CombinedJun-17</t>
  </si>
  <si>
    <t>LAYCAll Combined42887</t>
  </si>
  <si>
    <t>LESAll CombinedJun-17</t>
  </si>
  <si>
    <t>LESAll Combined42887</t>
  </si>
  <si>
    <t>Marys Center All FFJun-17</t>
  </si>
  <si>
    <t>Marys Center All FF42887</t>
  </si>
  <si>
    <t>MBI HSAll CombinedJun-17</t>
  </si>
  <si>
    <t>MBI HSAll Combined42887</t>
  </si>
  <si>
    <t>MD Family ResourcesAll CombinedJun-17</t>
  </si>
  <si>
    <t>MD Family ResourcesAll Combined42887</t>
  </si>
  <si>
    <t>PASSAll CombinedJun-17</t>
  </si>
  <si>
    <t>PASSAll Combined42887</t>
  </si>
  <si>
    <t>PIECEAll FFJun-17</t>
  </si>
  <si>
    <t>PIECEAll FF42887</t>
  </si>
  <si>
    <t>RiversideAll CombinedJun-17</t>
  </si>
  <si>
    <t>RiversideAll Combined42887</t>
  </si>
  <si>
    <t>TFCCAll CombinedJun-17</t>
  </si>
  <si>
    <t>TFCCAll Combined42887</t>
  </si>
  <si>
    <t>UniversalAll CombinedJun-17</t>
  </si>
  <si>
    <t>UniversalAll Combined42887</t>
  </si>
  <si>
    <t>Wayne PlaceAll CombinedJun-17</t>
  </si>
  <si>
    <t>Wayne PlaceAll Combined42887</t>
  </si>
  <si>
    <t>Youth VillagesAll CombinedJun-17</t>
  </si>
  <si>
    <t>Youth VillagesAll Combined42887</t>
  </si>
  <si>
    <t>All A-CRA ProvidersA-CRA FFJun-17</t>
  </si>
  <si>
    <t>All A-CRA ProvidersA-CRA FF42887</t>
  </si>
  <si>
    <t>All CPP-FV ProvidersCPP-FV FFJun-17</t>
  </si>
  <si>
    <t>All CPP-FV ProvidersCPP-FV FF42887</t>
  </si>
  <si>
    <t>All FFT ProvidersFFT FFJun-17</t>
  </si>
  <si>
    <t>All FFT ProvidersFFT FF42887</t>
  </si>
  <si>
    <t>All MST ProvidersMST FFJun-17</t>
  </si>
  <si>
    <t>All MST ProvidersMST FF42887</t>
  </si>
  <si>
    <t>All MST-PSB ProvidersMST-PSB FFJun-17</t>
  </si>
  <si>
    <t>All MST-PSB ProvidersMST-PSB FF42887</t>
  </si>
  <si>
    <t>All PCIT ProvidersPCIT FFJun-17</t>
  </si>
  <si>
    <t>All PCIT ProvidersPCIT FF42887</t>
  </si>
  <si>
    <t>All TF-CBT ProvidersTF-CBT FFJun-17</t>
  </si>
  <si>
    <t>All TF-CBT ProvidersTF-CBT FF42887</t>
  </si>
  <si>
    <t>All TIP ProvidersTIP FFJun-17</t>
  </si>
  <si>
    <t>All TIP ProvidersTIP FF42887</t>
  </si>
  <si>
    <t>All TST ProvidersTST FFJun-17</t>
  </si>
  <si>
    <t>All TST ProvidersTST FF42887</t>
  </si>
  <si>
    <t>Families First ProvidersAll FFJun-17</t>
  </si>
  <si>
    <t>Families First ProvidersAll FF42887</t>
  </si>
  <si>
    <t>AllAll CombinedJun-17</t>
  </si>
  <si>
    <t>AllAll Combined42887</t>
  </si>
  <si>
    <t>Adoptions TogetherCPP-FV FFJun-17</t>
  </si>
  <si>
    <t>Adoptions TogetherCPP-FV FF42887</t>
  </si>
  <si>
    <t>Adoptions TogetherTST CombinedJun-17</t>
  </si>
  <si>
    <t>Adoptions TogetherTST Combined42887</t>
  </si>
  <si>
    <t>All A-CRA ProvidersA-CRA CombinedJun-17</t>
  </si>
  <si>
    <t>All A-CRA ProvidersA-CRA Combined42887</t>
  </si>
  <si>
    <t>All FFT ProvidersFFT CombinedJun-17</t>
  </si>
  <si>
    <t>All FFT ProvidersFFT Combined42887</t>
  </si>
  <si>
    <t>All MST ProvidersMST CombinedJun-17</t>
  </si>
  <si>
    <t>All MST ProvidersMST Combined42887</t>
  </si>
  <si>
    <t>All MST-PSB ProvidersMST-PSB CombinedJun-17</t>
  </si>
  <si>
    <t>All MST-PSB ProvidersMST-PSB Combined42887</t>
  </si>
  <si>
    <t>All TF-CBT ProvidersTF-CBT CombinedJun-17</t>
  </si>
  <si>
    <t>All TF-CBT ProvidersTF-CBT Combined42887</t>
  </si>
  <si>
    <t>All TIP ProvidersTIP CombinedJun-17</t>
  </si>
  <si>
    <t>All TIP ProvidersTIP Combined42887</t>
  </si>
  <si>
    <t>All TST ProvidersTST CombinedJun-17</t>
  </si>
  <si>
    <t>All TST ProvidersTST Combined42887</t>
  </si>
  <si>
    <t>Community ConnectionsAll FFJun-17</t>
  </si>
  <si>
    <t>Community ConnectionsAll FF42887</t>
  </si>
  <si>
    <t>Community ConnectionsTF-CBT CombinedJun-17</t>
  </si>
  <si>
    <t>Community ConnectionsTF-CBT Combined42887</t>
  </si>
  <si>
    <t>Community ConnectionsTIP CombinedJun-17</t>
  </si>
  <si>
    <t>Community ConnectionsTIP Combined42887</t>
  </si>
  <si>
    <t>ContemporaryAll FFJun-17</t>
  </si>
  <si>
    <t>ContemporaryAll FF42887</t>
  </si>
  <si>
    <t>ContemporaryTIP CombinedJun-17</t>
  </si>
  <si>
    <t>ContemporaryTIP Combined42887</t>
  </si>
  <si>
    <t>ContemporaryTST CombinedJun-17</t>
  </si>
  <si>
    <t>ContemporaryTST Combined42887</t>
  </si>
  <si>
    <t>Family MattersTST CombinedJun-17</t>
  </si>
  <si>
    <t>Family MattersTST Combined42887</t>
  </si>
  <si>
    <t>Federal CityA-CRA CombinedJun-17</t>
  </si>
  <si>
    <t>Federal CityA-CRA Combined42887</t>
  </si>
  <si>
    <t>Federal CityAll FFJun-17</t>
  </si>
  <si>
    <t>Federal CityAll FF42887</t>
  </si>
  <si>
    <t>First Home CareAll FFJun-17</t>
  </si>
  <si>
    <t>First Home CareAll FF42887</t>
  </si>
  <si>
    <t>First Home CareFFT CombinedJun-17</t>
  </si>
  <si>
    <t>First Home CareFFT Combined42887</t>
  </si>
  <si>
    <t>First Home CareTF-CBT CombinedJun-17</t>
  </si>
  <si>
    <t>First Home CareTF-CBT Combined42887</t>
  </si>
  <si>
    <t>First Home CareTST CombinedJun-17</t>
  </si>
  <si>
    <t>First Home CareTST Combined42887</t>
  </si>
  <si>
    <t>FPSAll FFJun-17</t>
  </si>
  <si>
    <t>FPSAll FF42887</t>
  </si>
  <si>
    <t>FPSTIP CombinedJun-17</t>
  </si>
  <si>
    <t>FPSTIP Combined42887</t>
  </si>
  <si>
    <t>Green DoorAll FFJun-17</t>
  </si>
  <si>
    <t>Green DoorAll FF42887</t>
  </si>
  <si>
    <t>Green DoorTIP CombinedJun-17</t>
  </si>
  <si>
    <t>Green DoorTIP Combined42887</t>
  </si>
  <si>
    <t>LESAll FFJun-17</t>
  </si>
  <si>
    <t>LESAll FF42887</t>
  </si>
  <si>
    <t>LESTIP CombinedJun-17</t>
  </si>
  <si>
    <t>LESTIP Combined42887</t>
  </si>
  <si>
    <t>MBI HSAll FFJun-17</t>
  </si>
  <si>
    <t>MBI HSAll FF42887</t>
  </si>
  <si>
    <t>MBI HSTIP CombinedJun-17</t>
  </si>
  <si>
    <t>MBI HSTIP Combined42887</t>
  </si>
  <si>
    <t>MD Family ResourcesAll FFJun-17</t>
  </si>
  <si>
    <t>MD Family ResourcesAll FF42887</t>
  </si>
  <si>
    <t>MD Family ResourcesTF-CBT CombinedJun-17</t>
  </si>
  <si>
    <t>MD Family ResourcesTF-CBT Combined42887</t>
  </si>
  <si>
    <t>MD Family ResourcesTST CombinedJun-17</t>
  </si>
  <si>
    <t>MD Family ResourcesTST Combined42887</t>
  </si>
  <si>
    <t>PASSAll FFJun-17</t>
  </si>
  <si>
    <t>PASSAll FF42887</t>
  </si>
  <si>
    <t>PASSFFT CombinedJun-17</t>
  </si>
  <si>
    <t>PASSFFT Combined42887</t>
  </si>
  <si>
    <t>PASSTIP CombinedJun-17</t>
  </si>
  <si>
    <t>PASSTIP Combined42887</t>
  </si>
  <si>
    <t>RiversideA-CRA CombinedJun-17</t>
  </si>
  <si>
    <t>RiversideA-CRA Combined42887</t>
  </si>
  <si>
    <t>RiversideAll FFJun-17</t>
  </si>
  <si>
    <t>RiversideAll FF42887</t>
  </si>
  <si>
    <t>TFCCAll FFJun-17</t>
  </si>
  <si>
    <t>TFCCAll FF42887</t>
  </si>
  <si>
    <t>TFCCTIP CombinedJun-17</t>
  </si>
  <si>
    <t>TFCCTIP Combined42887</t>
  </si>
  <si>
    <t>Wayne PlaceAll FFJun-17</t>
  </si>
  <si>
    <t>Wayne PlaceAll FF42887</t>
  </si>
  <si>
    <t>Wayne PlaceTIP CombinedJun-17</t>
  </si>
  <si>
    <t>Wayne PlaceTIP Combined42887</t>
  </si>
  <si>
    <t>Youth VillagesAll FFJun-17</t>
  </si>
  <si>
    <t>Youth VillagesAll FF42887</t>
  </si>
  <si>
    <t>Youth VillagesMST CombinedJun-17</t>
  </si>
  <si>
    <t>Youth VillagesMST Combined42887</t>
  </si>
  <si>
    <t>Youth VillagesMST-PSB CombinedJun-17</t>
  </si>
  <si>
    <t>Youth VillagesMST-PSB Combined42887</t>
  </si>
  <si>
    <t>HillcrestA-CRA CombinedJun-17</t>
  </si>
  <si>
    <t>HillcrestA-CRA Combined42887</t>
  </si>
  <si>
    <t>HillcrestAll FFJun-17</t>
  </si>
  <si>
    <t>HillcrestAll FF42887</t>
  </si>
  <si>
    <t>HillcrestFFT CombinedJun-17</t>
  </si>
  <si>
    <t>HillcrestFFT Combined42887</t>
  </si>
  <si>
    <t>HillcrestTF-CBT CombinedJun-17</t>
  </si>
  <si>
    <t>HillcrestTF-CBT Combined42887</t>
  </si>
  <si>
    <t>HillcrestTST CombinedJun-17</t>
  </si>
  <si>
    <t>HillcrestTST Combined42887</t>
  </si>
  <si>
    <t>LAYCA-CRA CombinedJun-17</t>
  </si>
  <si>
    <t>LAYCA-CRA Combined42887</t>
  </si>
  <si>
    <t>LAYCAll FFJun-17</t>
  </si>
  <si>
    <t>LAYCAll FF42887</t>
  </si>
  <si>
    <t>UniversalAll FFJun-17</t>
  </si>
  <si>
    <t>UniversalAll FF42887</t>
  </si>
  <si>
    <t>UniversalTF-CBT CombinedJun-17</t>
  </si>
  <si>
    <t>UniversalTF-CBT Combined42887</t>
  </si>
  <si>
    <t>UniversalTIP CombinedJun-17</t>
  </si>
  <si>
    <t>UniversalTIP Combined42887</t>
  </si>
  <si>
    <t>Federal CityA-CRA FFJul-17</t>
  </si>
  <si>
    <t>Federal CityA-CRA FF42917</t>
  </si>
  <si>
    <t>HillcrestA-CRA FFJul-17</t>
  </si>
  <si>
    <t>HillcrestA-CRA FF42917</t>
  </si>
  <si>
    <t>LAYCA-CRA FFJul-17</t>
  </si>
  <si>
    <t>LAYCA-CRA FF42917</t>
  </si>
  <si>
    <t>RiversideA-CRA FFJul-17</t>
  </si>
  <si>
    <t>RiversideA-CRA FF42917</t>
  </si>
  <si>
    <t>Adoptions TogetherCPP-FV CombinedJul-17</t>
  </si>
  <si>
    <t>Adoptions TogetherCPP-FV Combined42917</t>
  </si>
  <si>
    <t>PIECECPP-FV FFJul-17</t>
  </si>
  <si>
    <t>PIECECPP-FV FF42917</t>
  </si>
  <si>
    <t>First Home CareFFT FFJul-17</t>
  </si>
  <si>
    <t>First Home CareFFT FF42917</t>
  </si>
  <si>
    <t>HillcrestFFT FFJul-17</t>
  </si>
  <si>
    <t>HillcrestFFT FF42917</t>
  </si>
  <si>
    <t>PASSFFT FFJul-17</t>
  </si>
  <si>
    <t>PASSFFT FF42917</t>
  </si>
  <si>
    <t>Youth VillagesMST FFJul-17</t>
  </si>
  <si>
    <t>Youth VillagesMST FF42917</t>
  </si>
  <si>
    <t>Youth VillagesMST-PSB FFJul-17</t>
  </si>
  <si>
    <t>Youth VillagesMST-PSB FF42917</t>
  </si>
  <si>
    <t>Marys CenterPCIT FFJul-17</t>
  </si>
  <si>
    <t>Marys CenterPCIT FF42917</t>
  </si>
  <si>
    <t>PIECEPCIT FFJul-17</t>
  </si>
  <si>
    <t>PIECEPCIT FF42917</t>
  </si>
  <si>
    <t>Community ConnectionsTF-CBT FFJul-17</t>
  </si>
  <si>
    <t>Community ConnectionsTF-CBT FF42917</t>
  </si>
  <si>
    <t>First Home CareTF-CBT FFJul-17</t>
  </si>
  <si>
    <t>First Home CareTF-CBT FF42917</t>
  </si>
  <si>
    <t>HillcrestTF-CBT FFJul-17</t>
  </si>
  <si>
    <t>HillcrestTF-CBT FF42917</t>
  </si>
  <si>
    <t>MD Family ResourcesTF-CBT FFJul-17</t>
  </si>
  <si>
    <t>MD Family ResourcesTF-CBT FF42917</t>
  </si>
  <si>
    <t>UniversalTF-CBT FFJul-17</t>
  </si>
  <si>
    <t>UniversalTF-CBT FF42917</t>
  </si>
  <si>
    <t>Community ConnectionsTIP FFJul-17</t>
  </si>
  <si>
    <t>Community ConnectionsTIP FF42917</t>
  </si>
  <si>
    <t>ContemporaryTIP FFJul-17</t>
  </si>
  <si>
    <t>ContemporaryTIP FF42917</t>
  </si>
  <si>
    <t>FPSTIP FFJul-17</t>
  </si>
  <si>
    <t>FPSTIP FF42917</t>
  </si>
  <si>
    <t>Green DoorTIP FFJul-17</t>
  </si>
  <si>
    <t>Green DoorTIP FF42917</t>
  </si>
  <si>
    <t>LESTIP FFJul-17</t>
  </si>
  <si>
    <t>LESTIP FF42917</t>
  </si>
  <si>
    <t>MBI HSTIP FFJul-17</t>
  </si>
  <si>
    <t>MBI HSTIP FF42917</t>
  </si>
  <si>
    <t>PASSTIP FFJul-17</t>
  </si>
  <si>
    <t>PASSTIP FF42917</t>
  </si>
  <si>
    <t>TFCCTIP FFJul-17</t>
  </si>
  <si>
    <t>TFCCTIP FF42917</t>
  </si>
  <si>
    <t>UniversalTIP FFJul-17</t>
  </si>
  <si>
    <t>UniversalTIP FF42917</t>
  </si>
  <si>
    <t>Wayne PlaceTIP FFJul-17</t>
  </si>
  <si>
    <t>Wayne PlaceTIP FF42917</t>
  </si>
  <si>
    <t>Adoptions TogetherTST FFJul-17</t>
  </si>
  <si>
    <t>Adoptions TogetherTST FF42917</t>
  </si>
  <si>
    <t>ContemporaryTST FFJul-17</t>
  </si>
  <si>
    <t>ContemporaryTST FF42917</t>
  </si>
  <si>
    <t>Family MattersTST FFJul-17</t>
  </si>
  <si>
    <t>Family MattersTST FF42917</t>
  </si>
  <si>
    <t>First Home CareTST FFJul-17</t>
  </si>
  <si>
    <t>First Home CareTST FF42917</t>
  </si>
  <si>
    <t>HillcrestTST FFJul-17</t>
  </si>
  <si>
    <t>HillcrestTST FF42917</t>
  </si>
  <si>
    <t>MD Family ResourcesTST FFJul-17</t>
  </si>
  <si>
    <t>MD Family ResourcesTST FF42917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</si>
  <si>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</si>
  <si>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</si>
  <si>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</si>
  <si>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</si>
  <si>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</si>
  <si>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</si>
  <si>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</si>
  <si>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</si>
  <si>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Federal CityAll CombinedJul-17</t>
  </si>
  <si>
    <t>Federal CityAll Combined42917</t>
  </si>
  <si>
    <t>First Home CareAll CombinedJul-17</t>
  </si>
  <si>
    <t>First Home CareAll Combined42917</t>
  </si>
  <si>
    <t>FPSAll CombinedJul-17</t>
  </si>
  <si>
    <t>FPSAll Combined42917</t>
  </si>
  <si>
    <t>Green DoorAll CombinedJul-17</t>
  </si>
  <si>
    <t>Green DoorAll Combined42917</t>
  </si>
  <si>
    <t>HillcrestAll CombinedJul-17</t>
  </si>
  <si>
    <t>HillcrestAll Combined42917</t>
  </si>
  <si>
    <t>LAYCAll CombinedJul-17</t>
  </si>
  <si>
    <t>LAYCAll Combined42917</t>
  </si>
  <si>
    <t>LESAll CombinedJul-17</t>
  </si>
  <si>
    <t>LESAll Combined42917</t>
  </si>
  <si>
    <t>Marys Center All FFJul-17</t>
  </si>
  <si>
    <t>Marys Center All FF42917</t>
  </si>
  <si>
    <t>MBI HSAll CombinedJul-17</t>
  </si>
  <si>
    <t>MBI HSAll Combined42917</t>
  </si>
  <si>
    <t>MD Family ResourcesAll CombinedJul-17</t>
  </si>
  <si>
    <t>MD Family ResourcesAll Combined42917</t>
  </si>
  <si>
    <t>PASSAll CombinedJul-17</t>
  </si>
  <si>
    <t>PASSAll Combined42917</t>
  </si>
  <si>
    <t>PIECEAll FFJul-17</t>
  </si>
  <si>
    <t>PIECEAll FF42917</t>
  </si>
  <si>
    <t>RiversideAll CombinedJul-17</t>
  </si>
  <si>
    <t>RiversideAll Combined42917</t>
  </si>
  <si>
    <t>TFCCAll CombinedJul-17</t>
  </si>
  <si>
    <t>TFCCAll Combined42917</t>
  </si>
  <si>
    <t>UniversalAll CombinedJul-17</t>
  </si>
  <si>
    <t>UniversalAll Combined42917</t>
  </si>
  <si>
    <t>Wayne PlaceAll CombinedJul-17</t>
  </si>
  <si>
    <t>Wayne PlaceAll Combined42917</t>
  </si>
  <si>
    <t>Youth VillagesAll CombinedJul-17</t>
  </si>
  <si>
    <t>Youth VillagesAll Combined42917</t>
  </si>
  <si>
    <t>All A-CRA ProvidersA-CRA FFJul-17</t>
  </si>
  <si>
    <t>All A-CRA ProvidersA-CRA FF42917</t>
  </si>
  <si>
    <t>All CPP-FV ProvidersCPP-FV FFJul-17</t>
  </si>
  <si>
    <t>All CPP-FV ProvidersCPP-FV FF42917</t>
  </si>
  <si>
    <t>All FFT ProvidersFFT FFJul-17</t>
  </si>
  <si>
    <t>All FFT ProvidersFFT FF42917</t>
  </si>
  <si>
    <t>All MST ProvidersMST FFJul-17</t>
  </si>
  <si>
    <t>All MST ProvidersMST FF42917</t>
  </si>
  <si>
    <t>All MST-PSB ProvidersMST-PSB FFJul-17</t>
  </si>
  <si>
    <t>All MST-PSB ProvidersMST-PSB FF42917</t>
  </si>
  <si>
    <t>All PCIT ProvidersPCIT FFJul-17</t>
  </si>
  <si>
    <t>All PCIT ProvidersPCIT FF42917</t>
  </si>
  <si>
    <t>All TF-CBT ProvidersTF-CBT FFJul-17</t>
  </si>
  <si>
    <t>All TF-CBT ProvidersTF-CBT FF42917</t>
  </si>
  <si>
    <t>All TIP ProvidersTIP FFJul-17</t>
  </si>
  <si>
    <t>All TIP ProvidersTIP FF42917</t>
  </si>
  <si>
    <t>All TST ProvidersTST FFJul-17</t>
  </si>
  <si>
    <t>All TST ProvidersTST FF42917</t>
  </si>
  <si>
    <t>Families First ProvidersAll FFJul-17</t>
  </si>
  <si>
    <t>Families First ProvidersAll FF42917</t>
  </si>
  <si>
    <t>AllAll CombinedJul-17</t>
  </si>
  <si>
    <t>AllAll Combined42917</t>
  </si>
  <si>
    <t>Adoptions TogetherCPP-FV FFJul-17</t>
  </si>
  <si>
    <t>Adoptions TogetherCPP-FV FF42917</t>
  </si>
  <si>
    <t>Adoptions TogetherTST CombinedJul-17</t>
  </si>
  <si>
    <t>Adoptions TogetherTST Combined42917</t>
  </si>
  <si>
    <t>All A-CRA ProvidersA-CRA CombinedJul-17</t>
  </si>
  <si>
    <t>All A-CRA ProvidersA-CRA Combined42917</t>
  </si>
  <si>
    <t>All FFT ProvidersFFT CombinedJul-17</t>
  </si>
  <si>
    <t>All FFT ProvidersFFT Combined42917</t>
  </si>
  <si>
    <t>All MST ProvidersMST CombinedJul-17</t>
  </si>
  <si>
    <t>All MST ProvidersMST Combined42917</t>
  </si>
  <si>
    <t>All MST-PSB ProvidersMST-PSB CombinedJul-17</t>
  </si>
  <si>
    <t>All MST-PSB ProvidersMST-PSB Combined42917</t>
  </si>
  <si>
    <t>All TF-CBT ProvidersTF-CBT CombinedJul-17</t>
  </si>
  <si>
    <t>All TF-CBT ProvidersTF-CBT Combined42917</t>
  </si>
  <si>
    <t>All TIP ProvidersTIP CombinedJul-17</t>
  </si>
  <si>
    <t>All TIP ProvidersTIP Combined42917</t>
  </si>
  <si>
    <t>All TST ProvidersTST CombinedJul-17</t>
  </si>
  <si>
    <t>All TST ProvidersTST Combined42917</t>
  </si>
  <si>
    <t>Community ConnectionsAll FFJul-17</t>
  </si>
  <si>
    <t>Community ConnectionsAll FF42917</t>
  </si>
  <si>
    <t>Community ConnectionsTF-CBT CombinedJul-17</t>
  </si>
  <si>
    <t>Community ConnectionsTF-CBT Combined42917</t>
  </si>
  <si>
    <t>Community ConnectionsTIP CombinedJul-17</t>
  </si>
  <si>
    <t>Community ConnectionsTIP Combined42917</t>
  </si>
  <si>
    <t>ContemporaryAll FFJul-17</t>
  </si>
  <si>
    <t>ContemporaryAll FF42917</t>
  </si>
  <si>
    <t>ContemporaryTIP CombinedJul-17</t>
  </si>
  <si>
    <t>ContemporaryTIP Combined42917</t>
  </si>
  <si>
    <t>ContemporaryTST CombinedJul-17</t>
  </si>
  <si>
    <t>ContemporaryTST Combined42917</t>
  </si>
  <si>
    <t>Family MattersTST CombinedJul-17</t>
  </si>
  <si>
    <t>Family MattersTST Combined42917</t>
  </si>
  <si>
    <t>Federal CityA-CRA CombinedJul-17</t>
  </si>
  <si>
    <t>Federal CityA-CRA Combined42917</t>
  </si>
  <si>
    <t>Federal CityAll FFJul-17</t>
  </si>
  <si>
    <t>Federal CityAll FF42917</t>
  </si>
  <si>
    <t>First Home CareAll FFJul-17</t>
  </si>
  <si>
    <t>First Home CareAll FF42917</t>
  </si>
  <si>
    <t>First Home CareFFT CombinedJul-17</t>
  </si>
  <si>
    <t>First Home CareFFT Combined42917</t>
  </si>
  <si>
    <t>First Home CareTF-CBT CombinedJul-17</t>
  </si>
  <si>
    <t>First Home CareTF-CBT Combined42917</t>
  </si>
  <si>
    <t>First Home CareTST CombinedJul-17</t>
  </si>
  <si>
    <t>First Home CareTST Combined42917</t>
  </si>
  <si>
    <t>FPSAll FFJul-17</t>
  </si>
  <si>
    <t>FPSAll FF42917</t>
  </si>
  <si>
    <t>FPSTIP CombinedJul-17</t>
  </si>
  <si>
    <t>FPSTIP Combined42917</t>
  </si>
  <si>
    <t>Green DoorAll FFJul-17</t>
  </si>
  <si>
    <t>Green DoorAll FF42917</t>
  </si>
  <si>
    <t>Green DoorTIP CombinedJul-17</t>
  </si>
  <si>
    <t>Green DoorTIP Combined42917</t>
  </si>
  <si>
    <t>LESAll FFJul-17</t>
  </si>
  <si>
    <t>LESAll FF42917</t>
  </si>
  <si>
    <t>LESTIP CombinedJul-17</t>
  </si>
  <si>
    <t>LESTIP Combined42917</t>
  </si>
  <si>
    <t>MBI HSAll FFJul-17</t>
  </si>
  <si>
    <t>MBI HSAll FF42917</t>
  </si>
  <si>
    <t>MBI HSTIP CombinedJul-17</t>
  </si>
  <si>
    <t>MBI HSTIP Combined42917</t>
  </si>
  <si>
    <t>MD Family ResourcesAll FFJul-17</t>
  </si>
  <si>
    <t>MD Family ResourcesAll FF42917</t>
  </si>
  <si>
    <t>MD Family ResourcesTF-CBT CombinedJul-17</t>
  </si>
  <si>
    <t>MD Family ResourcesTF-CBT Combined42917</t>
  </si>
  <si>
    <t>MD Family ResourcesTST CombinedJul-17</t>
  </si>
  <si>
    <t>MD Family ResourcesTST Combined42917</t>
  </si>
  <si>
    <t>PASSAll FFJul-17</t>
  </si>
  <si>
    <t>PASSAll FF42917</t>
  </si>
  <si>
    <t>PASSFFT CombinedJul-17</t>
  </si>
  <si>
    <t>PASSFFT Combined42917</t>
  </si>
  <si>
    <t>PASSTIP CombinedJul-17</t>
  </si>
  <si>
    <t>PASSTIP Combined42917</t>
  </si>
  <si>
    <t>RiversideA-CRA CombinedJul-17</t>
  </si>
  <si>
    <t>RiversideA-CRA Combined42917</t>
  </si>
  <si>
    <t>RiversideAll FFJul-17</t>
  </si>
  <si>
    <t>RiversideAll FF42917</t>
  </si>
  <si>
    <t>TFCCAll FFJul-17</t>
  </si>
  <si>
    <t>TFCCAll FF42917</t>
  </si>
  <si>
    <t>TFCCTIP CombinedJul-17</t>
  </si>
  <si>
    <t>TFCCTIP Combined42917</t>
  </si>
  <si>
    <t>Wayne PlaceAll FFJul-17</t>
  </si>
  <si>
    <t>Wayne PlaceAll FF42917</t>
  </si>
  <si>
    <t>Wayne PlaceTIP CombinedJul-17</t>
  </si>
  <si>
    <t>Wayne PlaceTIP Combined42917</t>
  </si>
  <si>
    <t>Youth VillagesAll FFJul-17</t>
  </si>
  <si>
    <t>Youth VillagesAll FF42917</t>
  </si>
  <si>
    <t>Youth VillagesMST CombinedJul-17</t>
  </si>
  <si>
    <t>Youth VillagesMST Combined42917</t>
  </si>
  <si>
    <t>Youth VillagesMST-PSB CombinedJul-17</t>
  </si>
  <si>
    <t>Youth VillagesMST-PSB Combined42917</t>
  </si>
  <si>
    <t>HillcrestA-CRA CombinedJul-17</t>
  </si>
  <si>
    <t>HillcrestA-CRA Combined42917</t>
  </si>
  <si>
    <t>HillcrestAll FFJul-17</t>
  </si>
  <si>
    <t>HillcrestAll FF42917</t>
  </si>
  <si>
    <t>HillcrestFFT CombinedJul-17</t>
  </si>
  <si>
    <t>HillcrestFFT Combined42917</t>
  </si>
  <si>
    <t>HillcrestTF-CBT CombinedJul-17</t>
  </si>
  <si>
    <t>HillcrestTF-CBT Combined42917</t>
  </si>
  <si>
    <t>HillcrestTST CombinedJul-17</t>
  </si>
  <si>
    <t>HillcrestTST Combined42917</t>
  </si>
  <si>
    <t>LAYCA-CRA CombinedJul-17</t>
  </si>
  <si>
    <t>LAYCA-CRA Combined42917</t>
  </si>
  <si>
    <t>LAYCAll FFJul-17</t>
  </si>
  <si>
    <t>LAYCAll FF42917</t>
  </si>
  <si>
    <t>UniversalAll FFJul-17</t>
  </si>
  <si>
    <t>UniversalAll FF42917</t>
  </si>
  <si>
    <t>UniversalTF-CBT CombinedJul-17</t>
  </si>
  <si>
    <t>UniversalTF-CBT Combined42917</t>
  </si>
  <si>
    <t>UniversalTIP CombinedJul-17</t>
  </si>
  <si>
    <t>UniversalTIP Combined42917</t>
  </si>
  <si>
    <t>Federal CityA-CRA FFAug-17</t>
  </si>
  <si>
    <t>Federal CityA-CRA FF42948</t>
  </si>
  <si>
    <t>HillcrestA-CRA FFAug-17</t>
  </si>
  <si>
    <t>HillcrestA-CRA FF42948</t>
  </si>
  <si>
    <t>LAYCA-CRA FFAug-17</t>
  </si>
  <si>
    <t>LAYCA-CRA FF42948</t>
  </si>
  <si>
    <t>RiversideA-CRA FFAug-17</t>
  </si>
  <si>
    <t>RiversideA-CRA FF42948</t>
  </si>
  <si>
    <t>Adoptions TogetherCPP-FV CombinedAug-17</t>
  </si>
  <si>
    <t>Adoptions TogetherCPP-FV Combined42948</t>
  </si>
  <si>
    <t>PIECECPP-FV FFAug-17</t>
  </si>
  <si>
    <t>PIECECPP-FV FF42948</t>
  </si>
  <si>
    <t>First Home CareFFT FFAug-17</t>
  </si>
  <si>
    <t>First Home CareFFT FF42948</t>
  </si>
  <si>
    <t>HillcrestFFT FFAug-17</t>
  </si>
  <si>
    <t>HillcrestFFT FF42948</t>
  </si>
  <si>
    <t>PASSFFT FFAug-17</t>
  </si>
  <si>
    <t>PASSFFT FF42948</t>
  </si>
  <si>
    <t>Youth VillagesMST FFAug-17</t>
  </si>
  <si>
    <t>Youth VillagesMST FF42948</t>
  </si>
  <si>
    <t>Youth VillagesMST-PSB FFAug-17</t>
  </si>
  <si>
    <t>Youth VillagesMST-PSB FF42948</t>
  </si>
  <si>
    <t>Marys CenterPCIT FFAug-17</t>
  </si>
  <si>
    <t>Marys CenterPCIT FF42948</t>
  </si>
  <si>
    <t>PIECEPCIT FFAug-17</t>
  </si>
  <si>
    <t>PIECEPCIT FF42948</t>
  </si>
  <si>
    <t>Community ConnectionsTF-CBT FFAug-17</t>
  </si>
  <si>
    <t>Community ConnectionsTF-CBT FF42948</t>
  </si>
  <si>
    <t>First Home CareTF-CBT FFAug-17</t>
  </si>
  <si>
    <t>First Home CareTF-CBT FF42948</t>
  </si>
  <si>
    <t>HillcrestTF-CBT FFAug-17</t>
  </si>
  <si>
    <t>HillcrestTF-CBT FF42948</t>
  </si>
  <si>
    <t>MD Family ResourcesTF-CBT FFAug-17</t>
  </si>
  <si>
    <t>MD Family ResourcesTF-CBT FF42948</t>
  </si>
  <si>
    <t>UniversalTF-CBT FFAug-17</t>
  </si>
  <si>
    <t>UniversalTF-CBT FF42948</t>
  </si>
  <si>
    <t>Community ConnectionsTIP FFAug-17</t>
  </si>
  <si>
    <t>Community ConnectionsTIP FF42948</t>
  </si>
  <si>
    <t>ContemporaryTIP FFAug-17</t>
  </si>
  <si>
    <t>ContemporaryTIP FF42948</t>
  </si>
  <si>
    <t>FPSTIP FFAug-17</t>
  </si>
  <si>
    <t>FPSTIP FF42948</t>
  </si>
  <si>
    <t>Green DoorTIP FFAug-17</t>
  </si>
  <si>
    <t>Green DoorTIP FF42948</t>
  </si>
  <si>
    <t>LESTIP FFAug-17</t>
  </si>
  <si>
    <t>LESTIP FF42948</t>
  </si>
  <si>
    <t>MBI HSTIP FFAug-17</t>
  </si>
  <si>
    <t>MBI HSTIP FF42948</t>
  </si>
  <si>
    <t>PASSTIP FFAug-17</t>
  </si>
  <si>
    <t>PASSTIP FF42948</t>
  </si>
  <si>
    <t>TFCCTIP FFAug-17</t>
  </si>
  <si>
    <t>TFCCTIP FF42948</t>
  </si>
  <si>
    <t>UniversalTIP FFAug-17</t>
  </si>
  <si>
    <t>UniversalTIP FF42948</t>
  </si>
  <si>
    <t>Wayne PlaceTIP FFAug-17</t>
  </si>
  <si>
    <t>Wayne PlaceTIP FF42948</t>
  </si>
  <si>
    <t>Adoptions TogetherTST FFAug-17</t>
  </si>
  <si>
    <t>Adoptions TogetherTST FF42948</t>
  </si>
  <si>
    <t>ContemporaryTST FFAug-17</t>
  </si>
  <si>
    <t>ContemporaryTST FF42948</t>
  </si>
  <si>
    <t>Family MattersTST FFAug-17</t>
  </si>
  <si>
    <t>Family MattersTST FF42948</t>
  </si>
  <si>
    <t>First Home CareTST FFAug-17</t>
  </si>
  <si>
    <t>First Home CareTST FF42948</t>
  </si>
  <si>
    <t>HillcrestTST FFAug-17</t>
  </si>
  <si>
    <t>HillcrestTST FF42948</t>
  </si>
  <si>
    <t>MD Family ResourcesTST FFAug-17</t>
  </si>
  <si>
    <t>MD Family ResourcesTST FF42948</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</si>
  <si>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</si>
  <si>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</si>
  <si>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</si>
  <si>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</si>
  <si>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</si>
  <si>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</si>
  <si>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</si>
  <si>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</si>
  <si>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Federal CityAll CombinedAug-17</t>
  </si>
  <si>
    <t>Federal CityAll Combined42948</t>
  </si>
  <si>
    <t>First Home CareAll CombinedAug-17</t>
  </si>
  <si>
    <t>First Home CareAll Combined42948</t>
  </si>
  <si>
    <t>FPSAll CombinedAug-17</t>
  </si>
  <si>
    <t>FPSAll Combined42948</t>
  </si>
  <si>
    <t>Green DoorAll CombinedAug-17</t>
  </si>
  <si>
    <t>Green DoorAll Combined42948</t>
  </si>
  <si>
    <t>HillcrestAll CombinedAug-17</t>
  </si>
  <si>
    <t>HillcrestAll Combined42948</t>
  </si>
  <si>
    <t>LAYCAll CombinedAug-17</t>
  </si>
  <si>
    <t>LAYCAll Combined42948</t>
  </si>
  <si>
    <t>LESAll CombinedAug-17</t>
  </si>
  <si>
    <t>LESAll Combined42948</t>
  </si>
  <si>
    <t>Marys Center All FFAug-17</t>
  </si>
  <si>
    <t>Marys Center All FF42948</t>
  </si>
  <si>
    <t>MBI HSAll CombinedAug-17</t>
  </si>
  <si>
    <t>MBI HSAll Combined42948</t>
  </si>
  <si>
    <t>MD Family ResourcesAll CombinedAug-17</t>
  </si>
  <si>
    <t>MD Family ResourcesAll Combined42948</t>
  </si>
  <si>
    <t>PASSAll CombinedAug-17</t>
  </si>
  <si>
    <t>PASSAll Combined42948</t>
  </si>
  <si>
    <t>PIECEAll FFAug-17</t>
  </si>
  <si>
    <t>PIECEAll FF42948</t>
  </si>
  <si>
    <t>RiversideAll CombinedAug-17</t>
  </si>
  <si>
    <t>RiversideAll Combined42948</t>
  </si>
  <si>
    <t>TFCCAll CombinedAug-17</t>
  </si>
  <si>
    <t>TFCCAll Combined42948</t>
  </si>
  <si>
    <t>UniversalAll CombinedAug-17</t>
  </si>
  <si>
    <t>UniversalAll Combined42948</t>
  </si>
  <si>
    <t>Wayne PlaceAll CombinedAug-17</t>
  </si>
  <si>
    <t>Wayne PlaceAll Combined42948</t>
  </si>
  <si>
    <t>Youth VillagesAll CombinedAug-17</t>
  </si>
  <si>
    <t>Youth VillagesAll Combined42948</t>
  </si>
  <si>
    <t>All A-CRA ProvidersA-CRA FFAug-17</t>
  </si>
  <si>
    <t>All A-CRA ProvidersA-CRA FF42948</t>
  </si>
  <si>
    <t>All CPP-FV ProvidersCPP-FV FFAug-17</t>
  </si>
  <si>
    <t>All CPP-FV ProvidersCPP-FV FF42948</t>
  </si>
  <si>
    <t>All FFT ProvidersFFT FFAug-17</t>
  </si>
  <si>
    <t>All FFT ProvidersFFT FF42948</t>
  </si>
  <si>
    <t>All MST ProvidersMST FFAug-17</t>
  </si>
  <si>
    <t>All MST ProvidersMST FF42948</t>
  </si>
  <si>
    <t>All MST-PSB ProvidersMST-PSB FFAug-17</t>
  </si>
  <si>
    <t>All MST-PSB ProvidersMST-PSB FF42948</t>
  </si>
  <si>
    <t>All PCIT ProvidersPCIT FFAug-17</t>
  </si>
  <si>
    <t>All PCIT ProvidersPCIT FF42948</t>
  </si>
  <si>
    <t>All TF-CBT ProvidersTF-CBT FFAug-17</t>
  </si>
  <si>
    <t>All TF-CBT ProvidersTF-CBT FF42948</t>
  </si>
  <si>
    <t>All TIP ProvidersTIP FFAug-17</t>
  </si>
  <si>
    <t>All TIP ProvidersTIP FF42948</t>
  </si>
  <si>
    <t>All TST ProvidersTST FFAug-17</t>
  </si>
  <si>
    <t>All TST ProvidersTST FF42948</t>
  </si>
  <si>
    <t>Families First ProvidersAll FFAug-17</t>
  </si>
  <si>
    <t>Families First ProvidersAll FF42948</t>
  </si>
  <si>
    <t>AllAll CombinedAug-17</t>
  </si>
  <si>
    <t>AllAll Combined42948</t>
  </si>
  <si>
    <t>Adoptions TogetherCPP-FV FFAug-17</t>
  </si>
  <si>
    <t>Adoptions TogetherCPP-FV FF42948</t>
  </si>
  <si>
    <t>Adoptions TogetherTST CombinedAug-17</t>
  </si>
  <si>
    <t>Adoptions TogetherTST Combined42948</t>
  </si>
  <si>
    <t>All A-CRA ProvidersA-CRA CombinedAug-17</t>
  </si>
  <si>
    <t>All A-CRA ProvidersA-CRA Combined42948</t>
  </si>
  <si>
    <t>All FFT ProvidersFFT CombinedAug-17</t>
  </si>
  <si>
    <t>All FFT ProvidersFFT Combined42948</t>
  </si>
  <si>
    <t>All MST ProvidersMST CombinedAug-17</t>
  </si>
  <si>
    <t>All MST ProvidersMST Combined42948</t>
  </si>
  <si>
    <t>All MST-PSB ProvidersMST-PSB CombinedAug-17</t>
  </si>
  <si>
    <t>All MST-PSB ProvidersMST-PSB Combined42948</t>
  </si>
  <si>
    <t>All TF-CBT ProvidersTF-CBT CombinedAug-17</t>
  </si>
  <si>
    <t>All TF-CBT ProvidersTF-CBT Combined42948</t>
  </si>
  <si>
    <t>All TIP ProvidersTIP CombinedAug-17</t>
  </si>
  <si>
    <t>All TIP ProvidersTIP Combined42948</t>
  </si>
  <si>
    <t>All TST ProvidersTST CombinedAug-17</t>
  </si>
  <si>
    <t>All TST ProvidersTST Combined42948</t>
  </si>
  <si>
    <t>Community ConnectionsAll FFAug-17</t>
  </si>
  <si>
    <t>Community ConnectionsAll FF42948</t>
  </si>
  <si>
    <t>Community ConnectionsTF-CBT CombinedAug-17</t>
  </si>
  <si>
    <t>Community ConnectionsTF-CBT Combined42948</t>
  </si>
  <si>
    <t>Community ConnectionsTIP CombinedAug-17</t>
  </si>
  <si>
    <t>Community ConnectionsTIP Combined42948</t>
  </si>
  <si>
    <t>ContemporaryAll FFAug-17</t>
  </si>
  <si>
    <t>ContemporaryAll FF42948</t>
  </si>
  <si>
    <t>ContemporaryTIP CombinedAug-17</t>
  </si>
  <si>
    <t>ContemporaryTIP Combined42948</t>
  </si>
  <si>
    <t>ContemporaryTST CombinedAug-17</t>
  </si>
  <si>
    <t>ContemporaryTST Combined42948</t>
  </si>
  <si>
    <t>Family MattersTST CombinedAug-17</t>
  </si>
  <si>
    <t>Family MattersTST Combined42948</t>
  </si>
  <si>
    <t>Federal CityA-CRA CombinedAug-17</t>
  </si>
  <si>
    <t>Federal CityA-CRA Combined42948</t>
  </si>
  <si>
    <t>Federal CityAll FFAug-17</t>
  </si>
  <si>
    <t>Federal CityAll FF42948</t>
  </si>
  <si>
    <t>First Home CareAll FFAug-17</t>
  </si>
  <si>
    <t>First Home CareAll FF42948</t>
  </si>
  <si>
    <t>First Home CareFFT CombinedAug-17</t>
  </si>
  <si>
    <t>First Home CareFFT Combined42948</t>
  </si>
  <si>
    <t>First Home CareTF-CBT CombinedAug-17</t>
  </si>
  <si>
    <t>First Home CareTF-CBT Combined42948</t>
  </si>
  <si>
    <t>First Home CareTST CombinedAug-17</t>
  </si>
  <si>
    <t>First Home CareTST Combined42948</t>
  </si>
  <si>
    <t>FPSAll FFAug-17</t>
  </si>
  <si>
    <t>FPSAll FF42948</t>
  </si>
  <si>
    <t>FPSTIP CombinedAug-17</t>
  </si>
  <si>
    <t>FPSTIP Combined42948</t>
  </si>
  <si>
    <t>Green DoorAll FFAug-17</t>
  </si>
  <si>
    <t>Green DoorAll FF42948</t>
  </si>
  <si>
    <t>Green DoorTIP CombinedAug-17</t>
  </si>
  <si>
    <t>Green DoorTIP Combined42948</t>
  </si>
  <si>
    <t>LESAll FFAug-17</t>
  </si>
  <si>
    <t>LESAll FF42948</t>
  </si>
  <si>
    <t>LESTIP CombinedAug-17</t>
  </si>
  <si>
    <t>LESTIP Combined42948</t>
  </si>
  <si>
    <t>MBI HSAll FFAug-17</t>
  </si>
  <si>
    <t>MBI HSAll FF42948</t>
  </si>
  <si>
    <t>MBI HSTIP CombinedAug-17</t>
  </si>
  <si>
    <t>MBI HSTIP Combined42948</t>
  </si>
  <si>
    <t>MD Family ResourcesAll FFAug-17</t>
  </si>
  <si>
    <t>MD Family ResourcesAll FF42948</t>
  </si>
  <si>
    <t>MD Family ResourcesTF-CBT CombinedAug-17</t>
  </si>
  <si>
    <t>MD Family ResourcesTF-CBT Combined42948</t>
  </si>
  <si>
    <t>MD Family ResourcesTST CombinedAug-17</t>
  </si>
  <si>
    <t>MD Family ResourcesTST Combined42948</t>
  </si>
  <si>
    <t>PASSAll FFAug-17</t>
  </si>
  <si>
    <t>PASSAll FF42948</t>
  </si>
  <si>
    <t>PASSFFT CombinedAug-17</t>
  </si>
  <si>
    <t>PASSFFT Combined42948</t>
  </si>
  <si>
    <t>PASSTIP CombinedAug-17</t>
  </si>
  <si>
    <t>PASSTIP Combined42948</t>
  </si>
  <si>
    <t>RiversideA-CRA CombinedAug-17</t>
  </si>
  <si>
    <t>RiversideA-CRA Combined42948</t>
  </si>
  <si>
    <t>RiversideAll FFAug-17</t>
  </si>
  <si>
    <t>RiversideAll FF42948</t>
  </si>
  <si>
    <t>TFCCAll FFAug-17</t>
  </si>
  <si>
    <t>TFCCAll FF42948</t>
  </si>
  <si>
    <t>TFCCTIP CombinedAug-17</t>
  </si>
  <si>
    <t>TFCCTIP Combined42948</t>
  </si>
  <si>
    <t>Wayne PlaceAll FFAug-17</t>
  </si>
  <si>
    <t>Wayne PlaceAll FF42948</t>
  </si>
  <si>
    <t>Wayne PlaceTIP CombinedAug-17</t>
  </si>
  <si>
    <t>Wayne PlaceTIP Combined42948</t>
  </si>
  <si>
    <t>Youth VillagesAll FFAug-17</t>
  </si>
  <si>
    <t>Youth VillagesAll FF42948</t>
  </si>
  <si>
    <t>Youth VillagesMST CombinedAug-17</t>
  </si>
  <si>
    <t>Youth VillagesMST Combined42948</t>
  </si>
  <si>
    <t>Youth VillagesMST-PSB CombinedAug-17</t>
  </si>
  <si>
    <t>Youth VillagesMST-PSB Combined42948</t>
  </si>
  <si>
    <t>HillcrestA-CRA CombinedAug-17</t>
  </si>
  <si>
    <t>HillcrestA-CRA Combined42948</t>
  </si>
  <si>
    <t>HillcrestAll FFAug-17</t>
  </si>
  <si>
    <t>HillcrestAll FF42948</t>
  </si>
  <si>
    <t>HillcrestFFT CombinedAug-17</t>
  </si>
  <si>
    <t>HillcrestFFT Combined42948</t>
  </si>
  <si>
    <t>HillcrestTF-CBT CombinedAug-17</t>
  </si>
  <si>
    <t>HillcrestTF-CBT Combined42948</t>
  </si>
  <si>
    <t>HillcrestTST CombinedAug-17</t>
  </si>
  <si>
    <t>HillcrestTST Combined42948</t>
  </si>
  <si>
    <t>LAYCA-CRA CombinedAug-17</t>
  </si>
  <si>
    <t>LAYCA-CRA Combined42948</t>
  </si>
  <si>
    <t>LAYCAll FFAug-17</t>
  </si>
  <si>
    <t>LAYCAll FF42948</t>
  </si>
  <si>
    <t>UniversalAll FFAug-17</t>
  </si>
  <si>
    <t>UniversalAll FF42948</t>
  </si>
  <si>
    <t>UniversalTF-CBT CombinedAug-17</t>
  </si>
  <si>
    <t>UniversalTF-CBT Combined42948</t>
  </si>
  <si>
    <t>UniversalTIP CombinedAug-17</t>
  </si>
  <si>
    <t>UniversalTIP Combined42948</t>
  </si>
  <si>
    <t>Federal CityA-CRA FFSep-17</t>
  </si>
  <si>
    <t>Federal CityA-CRA FF42979</t>
  </si>
  <si>
    <t>HillcrestA-CRA FFSep-17</t>
  </si>
  <si>
    <t>HillcrestA-CRA FF42979</t>
  </si>
  <si>
    <t>LAYCA-CRA FFSep-17</t>
  </si>
  <si>
    <t>LAYCA-CRA FF42979</t>
  </si>
  <si>
    <t>RiversideA-CRA FFSep-17</t>
  </si>
  <si>
    <t>RiversideA-CRA FF42979</t>
  </si>
  <si>
    <t>Adoptions TogetherCPP-FV CombinedSep-17</t>
  </si>
  <si>
    <t>Adoptions TogetherCPP-FV Combined42979</t>
  </si>
  <si>
    <t>PIECECPP-FV FFSep-17</t>
  </si>
  <si>
    <t>PIECECPP-FV FF42979</t>
  </si>
  <si>
    <t>First Home CareFFT FFSep-17</t>
  </si>
  <si>
    <t>First Home CareFFT FF42979</t>
  </si>
  <si>
    <t>HillcrestFFT FFSep-17</t>
  </si>
  <si>
    <t>HillcrestFFT FF42979</t>
  </si>
  <si>
    <t>PASSFFT FFSep-17</t>
  </si>
  <si>
    <t>PASSFFT FF42979</t>
  </si>
  <si>
    <t>Youth VillagesMST FFSep-17</t>
  </si>
  <si>
    <t>Youth VillagesMST FF42979</t>
  </si>
  <si>
    <t>Youth VillagesMST-PSB FFSep-17</t>
  </si>
  <si>
    <t>Youth VillagesMST-PSB FF42979</t>
  </si>
  <si>
    <t>Marys CenterPCIT FFSep-17</t>
  </si>
  <si>
    <t>Marys CenterPCIT FF42979</t>
  </si>
  <si>
    <t>PIECEPCIT FFSep-17</t>
  </si>
  <si>
    <t>PIECEPCIT FF42979</t>
  </si>
  <si>
    <t>Community ConnectionsTF-CBT FFSep-17</t>
  </si>
  <si>
    <t>Community ConnectionsTF-CBT FF42979</t>
  </si>
  <si>
    <t>First Home CareTF-CBT FFSep-17</t>
  </si>
  <si>
    <t>First Home CareTF-CBT FF42979</t>
  </si>
  <si>
    <t>HillcrestTF-CBT FFSep-17</t>
  </si>
  <si>
    <t>HillcrestTF-CBT FF42979</t>
  </si>
  <si>
    <t>MD Family ResourcesTF-CBT FFSep-17</t>
  </si>
  <si>
    <t>MD Family ResourcesTF-CBT FF42979</t>
  </si>
  <si>
    <t>UniversalTF-CBT FFSep-17</t>
  </si>
  <si>
    <t>UniversalTF-CBT FF42979</t>
  </si>
  <si>
    <t>Community ConnectionsTIP FFSep-17</t>
  </si>
  <si>
    <t>Community ConnectionsTIP FF42979</t>
  </si>
  <si>
    <t>ContemporaryTIP FFSep-17</t>
  </si>
  <si>
    <t>ContemporaryTIP FF42979</t>
  </si>
  <si>
    <t>FPSTIP FFSep-17</t>
  </si>
  <si>
    <t>FPSTIP FF42979</t>
  </si>
  <si>
    <t>Green DoorTIP FFSep-17</t>
  </si>
  <si>
    <t>Green DoorTIP FF42979</t>
  </si>
  <si>
    <t>LESTIP FFSep-17</t>
  </si>
  <si>
    <t>LESTIP FF42979</t>
  </si>
  <si>
    <t>MBI HSTIP FFSep-17</t>
  </si>
  <si>
    <t>MBI HSTIP FF42979</t>
  </si>
  <si>
    <t>PASSTIP FFSep-17</t>
  </si>
  <si>
    <t>PASSTIP FF42979</t>
  </si>
  <si>
    <t>TFCCTIP FFSep-17</t>
  </si>
  <si>
    <t>TFCCTIP FF42979</t>
  </si>
  <si>
    <t>UniversalTIP FFSep-17</t>
  </si>
  <si>
    <t>UniversalTIP FF42979</t>
  </si>
  <si>
    <t>Wayne PlaceTIP FFSep-17</t>
  </si>
  <si>
    <t>Wayne PlaceTIP FF42979</t>
  </si>
  <si>
    <t>Adoptions TogetherTST FFSep-17</t>
  </si>
  <si>
    <t>Adoptions TogetherTST FF42979</t>
  </si>
  <si>
    <t>ContemporaryTST FFSep-17</t>
  </si>
  <si>
    <t>ContemporaryTST FF42979</t>
  </si>
  <si>
    <t>Family MattersTST FFSep-17</t>
  </si>
  <si>
    <t>Family MattersTST FF42979</t>
  </si>
  <si>
    <t>First Home CareTST FFSep-17</t>
  </si>
  <si>
    <t>First Home CareTST FF42979</t>
  </si>
  <si>
    <t>HillcrestTST FFSep-17</t>
  </si>
  <si>
    <t>HillcrestTST FF42979</t>
  </si>
  <si>
    <t>MD Family ResourcesTST FFSep-17</t>
  </si>
  <si>
    <t>MD Family ResourcesTST FF42979</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</si>
  <si>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</si>
  <si>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</si>
  <si>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</si>
  <si>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</si>
  <si>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</si>
  <si>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</si>
  <si>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</si>
  <si>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</si>
  <si>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Federal CityAll CombinedSep-17</t>
  </si>
  <si>
    <t>Federal CityAll Combined42979</t>
  </si>
  <si>
    <t>First Home CareAll CombinedSep-17</t>
  </si>
  <si>
    <t>First Home CareAll Combined42979</t>
  </si>
  <si>
    <t>FPSAll CombinedSep-17</t>
  </si>
  <si>
    <t>FPSAll Combined42979</t>
  </si>
  <si>
    <t>Green DoorAll CombinedSep-17</t>
  </si>
  <si>
    <t>Green DoorAll Combined42979</t>
  </si>
  <si>
    <t>HillcrestAll CombinedSep-17</t>
  </si>
  <si>
    <t>HillcrestAll Combined42979</t>
  </si>
  <si>
    <t>LAYCAll CombinedSep-17</t>
  </si>
  <si>
    <t>LAYCAll Combined42979</t>
  </si>
  <si>
    <t>LESAll CombinedSep-17</t>
  </si>
  <si>
    <t>LESAll Combined42979</t>
  </si>
  <si>
    <t>Marys Center All FFSep-17</t>
  </si>
  <si>
    <t>Marys Center All FF42979</t>
  </si>
  <si>
    <t>MBI HSAll CombinedSep-17</t>
  </si>
  <si>
    <t>MBI HSAll Combined42979</t>
  </si>
  <si>
    <t>MD Family ResourcesAll CombinedSep-17</t>
  </si>
  <si>
    <t>MD Family ResourcesAll Combined42979</t>
  </si>
  <si>
    <t>PASSAll CombinedSep-17</t>
  </si>
  <si>
    <t>PASSAll Combined42979</t>
  </si>
  <si>
    <t>PIECEAll FFSep-17</t>
  </si>
  <si>
    <t>PIECEAll FF42979</t>
  </si>
  <si>
    <t>RiversideAll CombinedSep-17</t>
  </si>
  <si>
    <t>RiversideAll Combined42979</t>
  </si>
  <si>
    <t>TFCCAll CombinedSep-17</t>
  </si>
  <si>
    <t>TFCCAll Combined42979</t>
  </si>
  <si>
    <t>UniversalAll CombinedSep-17</t>
  </si>
  <si>
    <t>UniversalAll Combined42979</t>
  </si>
  <si>
    <t>Wayne PlaceAll CombinedSep-17</t>
  </si>
  <si>
    <t>Wayne PlaceAll Combined42979</t>
  </si>
  <si>
    <t>Youth VillagesAll CombinedSep-17</t>
  </si>
  <si>
    <t>Youth VillagesAll Combined42979</t>
  </si>
  <si>
    <t>All A-CRA ProvidersA-CRA FFSep-17</t>
  </si>
  <si>
    <t>All A-CRA ProvidersA-CRA FF42979</t>
  </si>
  <si>
    <t>All CPP-FV ProvidersCPP-FV FFSep-17</t>
  </si>
  <si>
    <t>All CPP-FV ProvidersCPP-FV FF42979</t>
  </si>
  <si>
    <t>All FFT ProvidersFFT FFSep-17</t>
  </si>
  <si>
    <t>All FFT ProvidersFFT FF42979</t>
  </si>
  <si>
    <t>All MST ProvidersMST FFSep-17</t>
  </si>
  <si>
    <t>All MST ProvidersMST FF42979</t>
  </si>
  <si>
    <t>All MST-PSB ProvidersMST-PSB FFSep-17</t>
  </si>
  <si>
    <t>All MST-PSB ProvidersMST-PSB FF42979</t>
  </si>
  <si>
    <t>All PCIT ProvidersPCIT FFSep-17</t>
  </si>
  <si>
    <t>All PCIT ProvidersPCIT FF42979</t>
  </si>
  <si>
    <t>All TF-CBT ProvidersTF-CBT FFSep-17</t>
  </si>
  <si>
    <t>All TF-CBT ProvidersTF-CBT FF42979</t>
  </si>
  <si>
    <t>All TIP ProvidersTIP FFSep-17</t>
  </si>
  <si>
    <t>All TIP ProvidersTIP FF42979</t>
  </si>
  <si>
    <t>All TST ProvidersTST FFSep-17</t>
  </si>
  <si>
    <t>All TST ProvidersTST FF42979</t>
  </si>
  <si>
    <t>Families First ProvidersAll FFSep-17</t>
  </si>
  <si>
    <t>Families First ProvidersAll FF42979</t>
  </si>
  <si>
    <t>AllAll CombinedSep-17</t>
  </si>
  <si>
    <t>AllAll Combined42979</t>
  </si>
  <si>
    <t>Adoptions TogetherCPP-FV FFSep-17</t>
  </si>
  <si>
    <t>Adoptions TogetherCPP-FV FF42979</t>
  </si>
  <si>
    <t>Adoptions TogetherTST CombinedSep-17</t>
  </si>
  <si>
    <t>Adoptions TogetherTST Combined42979</t>
  </si>
  <si>
    <t>All A-CRA ProvidersA-CRA CombinedSep-17</t>
  </si>
  <si>
    <t>All A-CRA ProvidersA-CRA Combined42979</t>
  </si>
  <si>
    <t>All FFT ProvidersFFT CombinedSep-17</t>
  </si>
  <si>
    <t>All FFT ProvidersFFT Combined42979</t>
  </si>
  <si>
    <t>All MST ProvidersMST CombinedSep-17</t>
  </si>
  <si>
    <t>All MST ProvidersMST Combined42979</t>
  </si>
  <si>
    <t>All MST-PSB ProvidersMST-PSB CombinedSep-17</t>
  </si>
  <si>
    <t>All MST-PSB ProvidersMST-PSB Combined42979</t>
  </si>
  <si>
    <t>All TF-CBT ProvidersTF-CBT CombinedSep-17</t>
  </si>
  <si>
    <t>All TF-CBT ProvidersTF-CBT Combined42979</t>
  </si>
  <si>
    <t>All TIP ProvidersTIP CombinedSep-17</t>
  </si>
  <si>
    <t>All TIP ProvidersTIP Combined42979</t>
  </si>
  <si>
    <t>All TST ProvidersTST CombinedSep-17</t>
  </si>
  <si>
    <t>All TST ProvidersTST Combined42979</t>
  </si>
  <si>
    <t>Community ConnectionsAll FFSep-17</t>
  </si>
  <si>
    <t>Community ConnectionsAll FF42979</t>
  </si>
  <si>
    <t>Community ConnectionsTF-CBT CombinedSep-17</t>
  </si>
  <si>
    <t>Community ConnectionsTF-CBT Combined42979</t>
  </si>
  <si>
    <t>Community ConnectionsTIP CombinedSep-17</t>
  </si>
  <si>
    <t>Community ConnectionsTIP Combined42979</t>
  </si>
  <si>
    <t>ContemporaryAll FFSep-17</t>
  </si>
  <si>
    <t>ContemporaryAll FF42979</t>
  </si>
  <si>
    <t>ContemporaryTIP CombinedSep-17</t>
  </si>
  <si>
    <t>ContemporaryTIP Combined42979</t>
  </si>
  <si>
    <t>ContemporaryTST CombinedSep-17</t>
  </si>
  <si>
    <t>ContemporaryTST Combined42979</t>
  </si>
  <si>
    <t>Family MattersTST CombinedSep-17</t>
  </si>
  <si>
    <t>Family MattersTST Combined42979</t>
  </si>
  <si>
    <t>Federal CityA-CRA CombinedSep-17</t>
  </si>
  <si>
    <t>Federal CityA-CRA Combined42979</t>
  </si>
  <si>
    <t>Federal CityAll FFSep-17</t>
  </si>
  <si>
    <t>Federal CityAll FF42979</t>
  </si>
  <si>
    <t>First Home CareAll FFSep-17</t>
  </si>
  <si>
    <t>First Home CareAll FF42979</t>
  </si>
  <si>
    <t>First Home CareFFT CombinedSep-17</t>
  </si>
  <si>
    <t>First Home CareFFT Combined42979</t>
  </si>
  <si>
    <t>First Home CareTF-CBT CombinedSep-17</t>
  </si>
  <si>
    <t>First Home CareTF-CBT Combined42979</t>
  </si>
  <si>
    <t>First Home CareTST CombinedSep-17</t>
  </si>
  <si>
    <t>First Home CareTST Combined42979</t>
  </si>
  <si>
    <t>FPSAll FFSep-17</t>
  </si>
  <si>
    <t>FPSAll FF42979</t>
  </si>
  <si>
    <t>FPSTIP CombinedSep-17</t>
  </si>
  <si>
    <t>FPSTIP Combined42979</t>
  </si>
  <si>
    <t>Green DoorAll FFSep-17</t>
  </si>
  <si>
    <t>Green DoorAll FF42979</t>
  </si>
  <si>
    <t>Green DoorTIP CombinedSep-17</t>
  </si>
  <si>
    <t>Green DoorTIP Combined42979</t>
  </si>
  <si>
    <t>LESAll FFSep-17</t>
  </si>
  <si>
    <t>LESAll FF42979</t>
  </si>
  <si>
    <t>LESTIP CombinedSep-17</t>
  </si>
  <si>
    <t>LESTIP Combined42979</t>
  </si>
  <si>
    <t>MBI HSAll FFSep-17</t>
  </si>
  <si>
    <t>MBI HSAll FF42979</t>
  </si>
  <si>
    <t>MBI HSTIP CombinedSep-17</t>
  </si>
  <si>
    <t>MBI HSTIP Combined42979</t>
  </si>
  <si>
    <t>MD Family ResourcesAll FFSep-17</t>
  </si>
  <si>
    <t>MD Family ResourcesAll FF42979</t>
  </si>
  <si>
    <t>MD Family ResourcesTF-CBT CombinedSep-17</t>
  </si>
  <si>
    <t>MD Family ResourcesTF-CBT Combined42979</t>
  </si>
  <si>
    <t>MD Family ResourcesTST CombinedSep-17</t>
  </si>
  <si>
    <t>MD Family ResourcesTST Combined42979</t>
  </si>
  <si>
    <t>PASSAll FFSep-17</t>
  </si>
  <si>
    <t>PASSAll FF42979</t>
  </si>
  <si>
    <t>PASSFFT CombinedSep-17</t>
  </si>
  <si>
    <t>PASSFFT Combined42979</t>
  </si>
  <si>
    <t>PASSTIP CombinedSep-17</t>
  </si>
  <si>
    <t>PASSTIP Combined42979</t>
  </si>
  <si>
    <t>RiversideA-CRA CombinedSep-17</t>
  </si>
  <si>
    <t>RiversideA-CRA Combined42979</t>
  </si>
  <si>
    <t>RiversideAll FFSep-17</t>
  </si>
  <si>
    <t>RiversideAll FF42979</t>
  </si>
  <si>
    <t>TFCCAll FFSep-17</t>
  </si>
  <si>
    <t>TFCCAll FF42979</t>
  </si>
  <si>
    <t>TFCCTIP CombinedSep-17</t>
  </si>
  <si>
    <t>TFCCTIP Combined42979</t>
  </si>
  <si>
    <t>Wayne PlaceAll FFSep-17</t>
  </si>
  <si>
    <t>Wayne PlaceAll FF42979</t>
  </si>
  <si>
    <t>Wayne PlaceTIP CombinedSep-17</t>
  </si>
  <si>
    <t>Wayne PlaceTIP Combined42979</t>
  </si>
  <si>
    <t>Youth VillagesAll FFSep-17</t>
  </si>
  <si>
    <t>Youth VillagesAll FF42979</t>
  </si>
  <si>
    <t>Youth VillagesMST CombinedSep-17</t>
  </si>
  <si>
    <t>Youth VillagesMST Combined42979</t>
  </si>
  <si>
    <t>Youth VillagesMST-PSB CombinedSep-17</t>
  </si>
  <si>
    <t>Youth VillagesMST-PSB Combined42979</t>
  </si>
  <si>
    <t>HillcrestA-CRA CombinedSep-17</t>
  </si>
  <si>
    <t>HillcrestA-CRA Combined42979</t>
  </si>
  <si>
    <t>HillcrestAll FFSep-17</t>
  </si>
  <si>
    <t>HillcrestAll FF42979</t>
  </si>
  <si>
    <t>HillcrestFFT CombinedSep-17</t>
  </si>
  <si>
    <t>HillcrestFFT Combined42979</t>
  </si>
  <si>
    <t>HillcrestTF-CBT CombinedSep-17</t>
  </si>
  <si>
    <t>HillcrestTF-CBT Combined42979</t>
  </si>
  <si>
    <t>HillcrestTST CombinedSep-17</t>
  </si>
  <si>
    <t>HillcrestTST Combined42979</t>
  </si>
  <si>
    <t>LAYCA-CRA CombinedSep-17</t>
  </si>
  <si>
    <t>LAYCA-CRA Combined42979</t>
  </si>
  <si>
    <t>LAYCAll FFSep-17</t>
  </si>
  <si>
    <t>LAYCAll FF42979</t>
  </si>
  <si>
    <t>UniversalAll FFSep-17</t>
  </si>
  <si>
    <t>UniversalAll FF42979</t>
  </si>
  <si>
    <t>UniversalTF-CBT CombinedSep-17</t>
  </si>
  <si>
    <t>UniversalTF-CBT Combined42979</t>
  </si>
  <si>
    <t>UniversalTIP CombinedSep-17</t>
  </si>
  <si>
    <t>UniversalTIP Combined42979</t>
  </si>
  <si>
    <t>Federal CityA-CRA FFOct-17</t>
  </si>
  <si>
    <t>Federal CityA-CRA FF43009</t>
  </si>
  <si>
    <t>HillcrestA-CRA FFOct-17</t>
  </si>
  <si>
    <t>HillcrestA-CRA FF43009</t>
  </si>
  <si>
    <t>LAYCA-CRA FFOct-17</t>
  </si>
  <si>
    <t>LAYCA-CRA FF43009</t>
  </si>
  <si>
    <t>RiversideA-CRA FFOct-17</t>
  </si>
  <si>
    <t>RiversideA-CRA FF43009</t>
  </si>
  <si>
    <t>Adoptions TogetherCPP-FV CombinedOct-17</t>
  </si>
  <si>
    <t>Adoptions TogetherCPP-FV Combined43009</t>
  </si>
  <si>
    <t>PIECECPP-FV FFOct-17</t>
  </si>
  <si>
    <t>PIECECPP-FV FF43009</t>
  </si>
  <si>
    <t>First Home CareFFT FFOct-17</t>
  </si>
  <si>
    <t>First Home CareFFT FF43009</t>
  </si>
  <si>
    <t>HillcrestFFT FFOct-17</t>
  </si>
  <si>
    <t>HillcrestFFT FF43009</t>
  </si>
  <si>
    <t>PASSFFT FFOct-17</t>
  </si>
  <si>
    <t>PASSFFT FF43009</t>
  </si>
  <si>
    <t>Youth VillagesMST FFOct-17</t>
  </si>
  <si>
    <t>Youth VillagesMST FF43009</t>
  </si>
  <si>
    <t>Youth VillagesMST-PSB FFOct-17</t>
  </si>
  <si>
    <t>Youth VillagesMST-PSB FF43009</t>
  </si>
  <si>
    <t>Marys CenterPCIT FFOct-17</t>
  </si>
  <si>
    <t>Marys CenterPCIT FF43009</t>
  </si>
  <si>
    <t>PIECEPCIT FFOct-17</t>
  </si>
  <si>
    <t>PIECEPCIT FF43009</t>
  </si>
  <si>
    <t>Community ConnectionsTF-CBT FFOct-17</t>
  </si>
  <si>
    <t>Community ConnectionsTF-CBT FF43009</t>
  </si>
  <si>
    <t>First Home CareTF-CBT FFOct-17</t>
  </si>
  <si>
    <t>First Home CareTF-CBT FF43009</t>
  </si>
  <si>
    <t>HillcrestTF-CBT FFOct-17</t>
  </si>
  <si>
    <t>HillcrestTF-CBT FF43009</t>
  </si>
  <si>
    <t>MD Family ResourcesTF-CBT FFOct-17</t>
  </si>
  <si>
    <t>MD Family ResourcesTF-CBT FF43009</t>
  </si>
  <si>
    <t>UniversalTF-CBT FFOct-17</t>
  </si>
  <si>
    <t>UniversalTF-CBT FF43009</t>
  </si>
  <si>
    <t>Community ConnectionsTIP FFOct-17</t>
  </si>
  <si>
    <t>Community ConnectionsTIP FF43009</t>
  </si>
  <si>
    <t>ContemporaryTIP FFOct-17</t>
  </si>
  <si>
    <t>ContemporaryTIP FF43009</t>
  </si>
  <si>
    <t>FPSTIP FFOct-17</t>
  </si>
  <si>
    <t>FPSTIP FF43009</t>
  </si>
  <si>
    <t>Green DoorTIP FFOct-17</t>
  </si>
  <si>
    <t>Green DoorTIP FF43009</t>
  </si>
  <si>
    <t>LESTIP FFOct-17</t>
  </si>
  <si>
    <t>LESTIP FF43009</t>
  </si>
  <si>
    <t>MBI HSTIP FFOct-17</t>
  </si>
  <si>
    <t>MBI HSTIP FF43009</t>
  </si>
  <si>
    <t>PASSTIP FFOct-17</t>
  </si>
  <si>
    <t>PASSTIP FF43009</t>
  </si>
  <si>
    <t>TFCCTIP FFOct-17</t>
  </si>
  <si>
    <t>TFCCTIP FF43009</t>
  </si>
  <si>
    <t>UniversalTIP FFOct-17</t>
  </si>
  <si>
    <t>UniversalTIP FF43009</t>
  </si>
  <si>
    <t>Wayne PlaceTIP FFOct-17</t>
  </si>
  <si>
    <t>Wayne PlaceTIP FF43009</t>
  </si>
  <si>
    <t>Adoptions TogetherTST FFOct-17</t>
  </si>
  <si>
    <t>Adoptions TogetherTST FF43009</t>
  </si>
  <si>
    <t>ContemporaryTST FFOct-17</t>
  </si>
  <si>
    <t>ContemporaryTST FF43009</t>
  </si>
  <si>
    <t>Family MattersTST FFOct-17</t>
  </si>
  <si>
    <t>Family MattersTST FF43009</t>
  </si>
  <si>
    <t>First Home CareTST FFOct-17</t>
  </si>
  <si>
    <t>First Home CareTST FF43009</t>
  </si>
  <si>
    <t>HillcrestTST FFOct-17</t>
  </si>
  <si>
    <t>HillcrestTST FF43009</t>
  </si>
  <si>
    <t>MD Family ResourcesTST FFOct-17</t>
  </si>
  <si>
    <t>MD Family ResourcesTST FF43009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</si>
  <si>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</si>
  <si>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</si>
  <si>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</si>
  <si>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</si>
  <si>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</si>
  <si>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</si>
  <si>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</si>
  <si>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</si>
  <si>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Federal CityAll CombinedOct-17</t>
  </si>
  <si>
    <t>Federal CityAll Combined43009</t>
  </si>
  <si>
    <t>First Home CareAll CombinedOct-17</t>
  </si>
  <si>
    <t>First Home CareAll Combined43009</t>
  </si>
  <si>
    <t>FPSAll CombinedOct-17</t>
  </si>
  <si>
    <t>FPSAll Combined43009</t>
  </si>
  <si>
    <t>Green DoorAll CombinedOct-17</t>
  </si>
  <si>
    <t>Green DoorAll Combined43009</t>
  </si>
  <si>
    <t>HillcrestAll CombinedOct-17</t>
  </si>
  <si>
    <t>HillcrestAll Combined43009</t>
  </si>
  <si>
    <t>LAYCAll CombinedOct-17</t>
  </si>
  <si>
    <t>LAYCAll Combined43009</t>
  </si>
  <si>
    <t>LESAll CombinedOct-17</t>
  </si>
  <si>
    <t>LESAll Combined43009</t>
  </si>
  <si>
    <t>Marys Center All FFOct-17</t>
  </si>
  <si>
    <t>Marys Center All FF43009</t>
  </si>
  <si>
    <t>MBI HSAll CombinedOct-17</t>
  </si>
  <si>
    <t>MBI HSAll Combined43009</t>
  </si>
  <si>
    <t>MD Family ResourcesAll CombinedOct-17</t>
  </si>
  <si>
    <t>MD Family ResourcesAll Combined43009</t>
  </si>
  <si>
    <t>PASSAll CombinedOct-17</t>
  </si>
  <si>
    <t>PASSAll Combined43009</t>
  </si>
  <si>
    <t>PIECEAll FFOct-17</t>
  </si>
  <si>
    <t>PIECEAll FF43009</t>
  </si>
  <si>
    <t>RiversideAll CombinedOct-17</t>
  </si>
  <si>
    <t>RiversideAll Combined43009</t>
  </si>
  <si>
    <t>TFCCAll CombinedOct-17</t>
  </si>
  <si>
    <t>TFCCAll Combined43009</t>
  </si>
  <si>
    <t>UniversalAll CombinedOct-17</t>
  </si>
  <si>
    <t>UniversalAll Combined43009</t>
  </si>
  <si>
    <t>Wayne PlaceAll CombinedOct-17</t>
  </si>
  <si>
    <t>Wayne PlaceAll Combined43009</t>
  </si>
  <si>
    <t>Youth VillagesAll CombinedOct-17</t>
  </si>
  <si>
    <t>Youth VillagesAll Combined43009</t>
  </si>
  <si>
    <t>All A-CRA ProvidersA-CRA FFOct-17</t>
  </si>
  <si>
    <t>All A-CRA ProvidersA-CRA FF43009</t>
  </si>
  <si>
    <t>All CPP-FV ProvidersCPP-FV FFOct-17</t>
  </si>
  <si>
    <t>All CPP-FV ProvidersCPP-FV FF43009</t>
  </si>
  <si>
    <t>All FFT ProvidersFFT FFOct-17</t>
  </si>
  <si>
    <t>All FFT ProvidersFFT FF43009</t>
  </si>
  <si>
    <t>All MST ProvidersMST FFOct-17</t>
  </si>
  <si>
    <t>All MST ProvidersMST FF43009</t>
  </si>
  <si>
    <t>All MST-PSB ProvidersMST-PSB FFOct-17</t>
  </si>
  <si>
    <t>All MST-PSB ProvidersMST-PSB FF43009</t>
  </si>
  <si>
    <t>All PCIT ProvidersPCIT FFOct-17</t>
  </si>
  <si>
    <t>All PCIT ProvidersPCIT FF43009</t>
  </si>
  <si>
    <t>All TF-CBT ProvidersTF-CBT FFOct-17</t>
  </si>
  <si>
    <t>All TF-CBT ProvidersTF-CBT FF43009</t>
  </si>
  <si>
    <t>All TIP ProvidersTIP FFOct-17</t>
  </si>
  <si>
    <t>All TIP ProvidersTIP FF43009</t>
  </si>
  <si>
    <t>All TST ProvidersTST FFOct-17</t>
  </si>
  <si>
    <t>All TST ProvidersTST FF43009</t>
  </si>
  <si>
    <t>Families First ProvidersAll FFOct-17</t>
  </si>
  <si>
    <t>Families First ProvidersAll FF43009</t>
  </si>
  <si>
    <t>AllAll CombinedOct-17</t>
  </si>
  <si>
    <t>AllAll Combined43009</t>
  </si>
  <si>
    <t>Adoptions TogetherCPP-FV FFOct-17</t>
  </si>
  <si>
    <t>Adoptions TogetherCPP-FV FF43009</t>
  </si>
  <si>
    <t>Adoptions TogetherTST CombinedOct-17</t>
  </si>
  <si>
    <t>Adoptions TogetherTST Combined43009</t>
  </si>
  <si>
    <t>All A-CRA ProvidersA-CRA CombinedOct-17</t>
  </si>
  <si>
    <t>All A-CRA ProvidersA-CRA Combined43009</t>
  </si>
  <si>
    <t>All FFT ProvidersFFT CombinedOct-17</t>
  </si>
  <si>
    <t>All FFT ProvidersFFT Combined43009</t>
  </si>
  <si>
    <t>All MST ProvidersMST CombinedOct-17</t>
  </si>
  <si>
    <t>All MST ProvidersMST Combined43009</t>
  </si>
  <si>
    <t>All MST-PSB ProvidersMST-PSB CombinedOct-17</t>
  </si>
  <si>
    <t>All MST-PSB ProvidersMST-PSB Combined43009</t>
  </si>
  <si>
    <t>All TF-CBT ProvidersTF-CBT CombinedOct-17</t>
  </si>
  <si>
    <t>All TF-CBT ProvidersTF-CBT Combined43009</t>
  </si>
  <si>
    <t>All TIP ProvidersTIP CombinedOct-17</t>
  </si>
  <si>
    <t>All TIP ProvidersTIP Combined43009</t>
  </si>
  <si>
    <t>All TST ProvidersTST CombinedOct-17</t>
  </si>
  <si>
    <t>All TST ProvidersTST Combined43009</t>
  </si>
  <si>
    <t>Community ConnectionsAll FFOct-17</t>
  </si>
  <si>
    <t>Community ConnectionsAll FF43009</t>
  </si>
  <si>
    <t>Community ConnectionsTF-CBT CombinedOct-17</t>
  </si>
  <si>
    <t>Community ConnectionsTF-CBT Combined43009</t>
  </si>
  <si>
    <t>Community ConnectionsTIP CombinedOct-17</t>
  </si>
  <si>
    <t>Community ConnectionsTIP Combined43009</t>
  </si>
  <si>
    <t>ContemporaryAll FFOct-17</t>
  </si>
  <si>
    <t>ContemporaryAll FF43009</t>
  </si>
  <si>
    <t>ContemporaryTIP CombinedOct-17</t>
  </si>
  <si>
    <t>ContemporaryTIP Combined43009</t>
  </si>
  <si>
    <t>ContemporaryTST CombinedOct-17</t>
  </si>
  <si>
    <t>ContemporaryTST Combined43009</t>
  </si>
  <si>
    <t>Family MattersAll FFOct-17</t>
  </si>
  <si>
    <t>Family MattersAll FF43009</t>
  </si>
  <si>
    <t>Family MattersTST CombinedOct-17</t>
  </si>
  <si>
    <t>Family MattersTST Combined43009</t>
  </si>
  <si>
    <t>Federal CityA-CRA CombinedOct-17</t>
  </si>
  <si>
    <t>Federal CityA-CRA Combined43009</t>
  </si>
  <si>
    <t>Federal CityAll FFOct-17</t>
  </si>
  <si>
    <t>Federal CityAll FF43009</t>
  </si>
  <si>
    <t>First Home CareAll FFOct-17</t>
  </si>
  <si>
    <t>First Home CareAll FF43009</t>
  </si>
  <si>
    <t>First Home CareFFT CombinedOct-17</t>
  </si>
  <si>
    <t>First Home CareFFT Combined43009</t>
  </si>
  <si>
    <t>First Home CareTF-CBT CombinedOct-17</t>
  </si>
  <si>
    <t>First Home CareTF-CBT Combined43009</t>
  </si>
  <si>
    <t>First Home CareTST CombinedOct-17</t>
  </si>
  <si>
    <t>First Home CareTST Combined43009</t>
  </si>
  <si>
    <t>FPSAll FFOct-17</t>
  </si>
  <si>
    <t>FPSAll FF43009</t>
  </si>
  <si>
    <t>FPSTIP CombinedOct-17</t>
  </si>
  <si>
    <t>FPSTIP Combined43009</t>
  </si>
  <si>
    <t>Green DoorAll FFOct-17</t>
  </si>
  <si>
    <t>Green DoorAll FF43009</t>
  </si>
  <si>
    <t>Green DoorTIP CombinedOct-17</t>
  </si>
  <si>
    <t>Green DoorTIP Combined43009</t>
  </si>
  <si>
    <t>LESAll FFOct-17</t>
  </si>
  <si>
    <t>LESAll FF43009</t>
  </si>
  <si>
    <t>LESTIP CombinedOct-17</t>
  </si>
  <si>
    <t>LESTIP Combined43009</t>
  </si>
  <si>
    <t>MBI HSAll FFOct-17</t>
  </si>
  <si>
    <t>MBI HSAll FF43009</t>
  </si>
  <si>
    <t>MBI HSTIP CombinedOct-17</t>
  </si>
  <si>
    <t>MBI HSTIP Combined43009</t>
  </si>
  <si>
    <t>MD Family ResourcesAll FFOct-17</t>
  </si>
  <si>
    <t>MD Family ResourcesAll FF43009</t>
  </si>
  <si>
    <t>MD Family ResourcesTF-CBT CombinedOct-17</t>
  </si>
  <si>
    <t>MD Family ResourcesTF-CBT Combined43009</t>
  </si>
  <si>
    <t>MD Family ResourcesTST CombinedOct-17</t>
  </si>
  <si>
    <t>MD Family ResourcesTST Combined43009</t>
  </si>
  <si>
    <t>PASSAll FFOct-17</t>
  </si>
  <si>
    <t>PASSAll FF43009</t>
  </si>
  <si>
    <t>PASSFFT CombinedOct-17</t>
  </si>
  <si>
    <t>PASSFFT Combined43009</t>
  </si>
  <si>
    <t>PASSTIP CombinedOct-17</t>
  </si>
  <si>
    <t>PASSTIP Combined43009</t>
  </si>
  <si>
    <t>RiversideA-CRA CombinedOct-17</t>
  </si>
  <si>
    <t>RiversideA-CRA Combined43009</t>
  </si>
  <si>
    <t>RiversideAll FFOct-17</t>
  </si>
  <si>
    <t>RiversideAll FF43009</t>
  </si>
  <si>
    <t>TFCCAll FFOct-17</t>
  </si>
  <si>
    <t>TFCCAll FF43009</t>
  </si>
  <si>
    <t>TFCCTIP CombinedOct-17</t>
  </si>
  <si>
    <t>TFCCTIP Combined43009</t>
  </si>
  <si>
    <t>Wayne PlaceAll FFOct-17</t>
  </si>
  <si>
    <t>Wayne PlaceAll FF43009</t>
  </si>
  <si>
    <t>Wayne PlaceTIP CombinedOct-17</t>
  </si>
  <si>
    <t>Wayne PlaceTIP Combined43009</t>
  </si>
  <si>
    <t>Youth VillagesAll FFOct-17</t>
  </si>
  <si>
    <t>Youth VillagesAll FF43009</t>
  </si>
  <si>
    <t>Youth VillagesMST CombinedOct-17</t>
  </si>
  <si>
    <t>Youth VillagesMST Combined43009</t>
  </si>
  <si>
    <t>Youth VillagesMST-PSB CombinedOct-17</t>
  </si>
  <si>
    <t>Youth VillagesMST-PSB Combined43009</t>
  </si>
  <si>
    <t>HillcrestA-CRA CombinedOct-17</t>
  </si>
  <si>
    <t>HillcrestA-CRA Combined43009</t>
  </si>
  <si>
    <t>HillcrestAll FFOct-17</t>
  </si>
  <si>
    <t>HillcrestAll FF43009</t>
  </si>
  <si>
    <t>HillcrestFFT CombinedOct-17</t>
  </si>
  <si>
    <t>HillcrestFFT Combined43009</t>
  </si>
  <si>
    <t>HillcrestTF-CBT CombinedOct-17</t>
  </si>
  <si>
    <t>HillcrestTF-CBT Combined43009</t>
  </si>
  <si>
    <t>HillcrestTST CombinedOct-17</t>
  </si>
  <si>
    <t>HillcrestTST Combined43009</t>
  </si>
  <si>
    <t>LAYCA-CRA CombinedOct-17</t>
  </si>
  <si>
    <t>LAYCA-CRA Combined43009</t>
  </si>
  <si>
    <t>LAYCAll FFOct-17</t>
  </si>
  <si>
    <t>LAYCAll FF43009</t>
  </si>
  <si>
    <t>UniversalAll FFOct-17</t>
  </si>
  <si>
    <t>UniversalAll FF43009</t>
  </si>
  <si>
    <t>UniversalTF-CBT CombinedOct-17</t>
  </si>
  <si>
    <t>UniversalTF-CBT Combined43009</t>
  </si>
  <si>
    <t>UniversalTIP CombinedOct-17</t>
  </si>
  <si>
    <t>UniversalTIP Combined43009</t>
  </si>
  <si>
    <t>Federal CityA-CRA FFNov-17</t>
  </si>
  <si>
    <t>Federal CityA-CRA FF43040</t>
  </si>
  <si>
    <t>HillcrestA-CRA FFNov-17</t>
  </si>
  <si>
    <t>HillcrestA-CRA FF43040</t>
  </si>
  <si>
    <t>LAYCA-CRA FFNov-17</t>
  </si>
  <si>
    <t>LAYCA-CRA FF43040</t>
  </si>
  <si>
    <t>RiversideA-CRA FFNov-17</t>
  </si>
  <si>
    <t>RiversideA-CRA FF43040</t>
  </si>
  <si>
    <t>Adoptions TogetherCPP-FV CombinedNov-17</t>
  </si>
  <si>
    <t>Adoptions TogetherCPP-FV Combined43040</t>
  </si>
  <si>
    <t>PIECECPP-FV FFNov-17</t>
  </si>
  <si>
    <t>PIECECPP-FV FF43040</t>
  </si>
  <si>
    <t>First Home CareFFT FFNov-17</t>
  </si>
  <si>
    <t>First Home CareFFT FF43040</t>
  </si>
  <si>
    <t>HillcrestFFT FFNov-17</t>
  </si>
  <si>
    <t>HillcrestFFT FF43040</t>
  </si>
  <si>
    <t>PASSFFT FFNov-17</t>
  </si>
  <si>
    <t>PASSFFT FF43040</t>
  </si>
  <si>
    <t>Youth VillagesMST FFNov-17</t>
  </si>
  <si>
    <t>Youth VillagesMST FF43040</t>
  </si>
  <si>
    <t>Youth VillagesMST-PSB FFNov-17</t>
  </si>
  <si>
    <t>Youth VillagesMST-PSB FF43040</t>
  </si>
  <si>
    <t>Marys CenterPCIT FFNov-17</t>
  </si>
  <si>
    <t>Marys CenterPCIT FF43040</t>
  </si>
  <si>
    <t>PIECEPCIT FFNov-17</t>
  </si>
  <si>
    <t>PIECEPCIT FF43040</t>
  </si>
  <si>
    <t>Community ConnectionsTF-CBT FFNov-17</t>
  </si>
  <si>
    <t>Community ConnectionsTF-CBT FF43040</t>
  </si>
  <si>
    <t>First Home CareTF-CBT FFNov-17</t>
  </si>
  <si>
    <t>First Home CareTF-CBT FF43040</t>
  </si>
  <si>
    <t>HillcrestTF-CBT FFNov-17</t>
  </si>
  <si>
    <t>HillcrestTF-CBT FF43040</t>
  </si>
  <si>
    <t>MD Family ResourcesTF-CBT FFNov-17</t>
  </si>
  <si>
    <t>MD Family ResourcesTF-CBT FF43040</t>
  </si>
  <si>
    <t>UniversalTF-CBT FFNov-17</t>
  </si>
  <si>
    <t>UniversalTF-CBT FF43040</t>
  </si>
  <si>
    <t>Community ConnectionsTIP FFNov-17</t>
  </si>
  <si>
    <t>Community ConnectionsTIP FF43040</t>
  </si>
  <si>
    <t>ContemporaryTIP FFNov-17</t>
  </si>
  <si>
    <t>ContemporaryTIP FF43040</t>
  </si>
  <si>
    <t>FPSTIP FFNov-17</t>
  </si>
  <si>
    <t>FPSTIP FF43040</t>
  </si>
  <si>
    <t>Green DoorTIP FFNov-17</t>
  </si>
  <si>
    <t>Green DoorTIP FF43040</t>
  </si>
  <si>
    <t>LESTIP FFNov-17</t>
  </si>
  <si>
    <t>LESTIP FF43040</t>
  </si>
  <si>
    <t>MBI HSTIP FFNov-17</t>
  </si>
  <si>
    <t>MBI HSTIP FF43040</t>
  </si>
  <si>
    <t>PASSTIP FFNov-17</t>
  </si>
  <si>
    <t>PASSTIP FF43040</t>
  </si>
  <si>
    <t>TFCCTIP FFNov-17</t>
  </si>
  <si>
    <t>TFCCTIP FF43040</t>
  </si>
  <si>
    <t>UniversalTIP FFNov-17</t>
  </si>
  <si>
    <t>UniversalTIP FF43040</t>
  </si>
  <si>
    <t>Wayne PlaceTIP FFNov-17</t>
  </si>
  <si>
    <t>Wayne PlaceTIP FF43040</t>
  </si>
  <si>
    <t>Adoptions TogetherTST FFNov-17</t>
  </si>
  <si>
    <t>Adoptions TogetherTST FF43040</t>
  </si>
  <si>
    <t>ContemporaryTST FFNov-17</t>
  </si>
  <si>
    <t>ContemporaryTST FF43040</t>
  </si>
  <si>
    <t>Family MattersTST FFNov-17</t>
  </si>
  <si>
    <t>Family MattersTST FF43040</t>
  </si>
  <si>
    <t>First Home CareTST FFNov-17</t>
  </si>
  <si>
    <t>First Home CareTST FF43040</t>
  </si>
  <si>
    <t>HillcrestTST FFNov-17</t>
  </si>
  <si>
    <t>HillcrestTST FF43040</t>
  </si>
  <si>
    <t>MD Family ResourcesTST FFNov-17</t>
  </si>
  <si>
    <t>MD Family ResourcesTST FF43040</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</si>
  <si>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</si>
  <si>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</si>
  <si>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</si>
  <si>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</si>
  <si>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</si>
  <si>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</si>
  <si>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</si>
  <si>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</si>
  <si>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Federal CityAll CombinedNov-17</t>
  </si>
  <si>
    <t>Federal CityAll Combined43040</t>
  </si>
  <si>
    <t>First Home CareAll CombinedNov-17</t>
  </si>
  <si>
    <t>First Home CareAll Combined43040</t>
  </si>
  <si>
    <t>FPSAll CombinedNov-17</t>
  </si>
  <si>
    <t>FPSAll Combined43040</t>
  </si>
  <si>
    <t>Green DoorAll CombinedNov-17</t>
  </si>
  <si>
    <t>Green DoorAll Combined43040</t>
  </si>
  <si>
    <t>HillcrestAll CombinedNov-17</t>
  </si>
  <si>
    <t>HillcrestAll Combined43040</t>
  </si>
  <si>
    <t>LAYCAll CombinedNov-17</t>
  </si>
  <si>
    <t>LAYCAll Combined43040</t>
  </si>
  <si>
    <t>LESAll CombinedNov-17</t>
  </si>
  <si>
    <t>LESAll Combined43040</t>
  </si>
  <si>
    <t>Marys Center All FFNov-17</t>
  </si>
  <si>
    <t>Marys Center All FF43040</t>
  </si>
  <si>
    <t>MBI HSAll CombinedNov-17</t>
  </si>
  <si>
    <t>MBI HSAll Combined43040</t>
  </si>
  <si>
    <t>MD Family ResourcesAll CombinedNov-17</t>
  </si>
  <si>
    <t>MD Family ResourcesAll Combined43040</t>
  </si>
  <si>
    <t>PASSAll CombinedNov-17</t>
  </si>
  <si>
    <t>PASSAll Combined43040</t>
  </si>
  <si>
    <t>PIECEAll FFNov-17</t>
  </si>
  <si>
    <t>PIECEAll FF43040</t>
  </si>
  <si>
    <t>RiversideAll CombinedNov-17</t>
  </si>
  <si>
    <t>RiversideAll Combined43040</t>
  </si>
  <si>
    <t>TFCCAll CombinedNov-17</t>
  </si>
  <si>
    <t>TFCCAll Combined43040</t>
  </si>
  <si>
    <t>UniversalAll CombinedNov-17</t>
  </si>
  <si>
    <t>UniversalAll Combined43040</t>
  </si>
  <si>
    <t>Wayne PlaceAll CombinedNov-17</t>
  </si>
  <si>
    <t>Wayne PlaceAll Combined43040</t>
  </si>
  <si>
    <t>Youth VillagesAll CombinedNov-17</t>
  </si>
  <si>
    <t>Youth VillagesAll Combined43040</t>
  </si>
  <si>
    <t>All A-CRA ProvidersA-CRA FFNov-17</t>
  </si>
  <si>
    <t>All A-CRA ProvidersA-CRA FF43040</t>
  </si>
  <si>
    <t>All CPP-FV ProvidersCPP-FV FFNov-17</t>
  </si>
  <si>
    <t>All CPP-FV ProvidersCPP-FV FF43040</t>
  </si>
  <si>
    <t>All FFT ProvidersFFT FFNov-17</t>
  </si>
  <si>
    <t>All FFT ProvidersFFT FF43040</t>
  </si>
  <si>
    <t>All MST ProvidersMST FFNov-17</t>
  </si>
  <si>
    <t>All MST ProvidersMST FF43040</t>
  </si>
  <si>
    <t>All MST-PSB ProvidersMST-PSB FFNov-17</t>
  </si>
  <si>
    <t>All MST-PSB ProvidersMST-PSB FF43040</t>
  </si>
  <si>
    <t>All PCIT ProvidersPCIT FFNov-17</t>
  </si>
  <si>
    <t>All PCIT ProvidersPCIT FF43040</t>
  </si>
  <si>
    <t>All TF-CBT ProvidersTF-CBT FFNov-17</t>
  </si>
  <si>
    <t>All TF-CBT ProvidersTF-CBT FF43040</t>
  </si>
  <si>
    <t>All TIP ProvidersTIP FFNov-17</t>
  </si>
  <si>
    <t>All TIP ProvidersTIP FF43040</t>
  </si>
  <si>
    <t>All TST ProvidersTST FFNov-17</t>
  </si>
  <si>
    <t>All TST ProvidersTST FF43040</t>
  </si>
  <si>
    <t>Families First ProvidersAll FFNov-17</t>
  </si>
  <si>
    <t>Families First ProvidersAll FF43040</t>
  </si>
  <si>
    <t>AllAll CombinedNov-17</t>
  </si>
  <si>
    <t>AllAll Combined43040</t>
  </si>
  <si>
    <t>Adoptions TogetherCPP-FV FFNov-17</t>
  </si>
  <si>
    <t>Adoptions TogetherCPP-FV FF43040</t>
  </si>
  <si>
    <t>Adoptions TogetherTST CombinedNov-17</t>
  </si>
  <si>
    <t>Adoptions TogetherTST Combined43040</t>
  </si>
  <si>
    <t>All A-CRA ProvidersA-CRA CombinedNov-17</t>
  </si>
  <si>
    <t>All A-CRA ProvidersA-CRA Combined43040</t>
  </si>
  <si>
    <t>All FFT ProvidersFFT CombinedNov-17</t>
  </si>
  <si>
    <t>All FFT ProvidersFFT Combined43040</t>
  </si>
  <si>
    <t>All MST ProvidersMST CombinedNov-17</t>
  </si>
  <si>
    <t>All MST ProvidersMST Combined43040</t>
  </si>
  <si>
    <t>All MST-PSB ProvidersMST-PSB CombinedNov-17</t>
  </si>
  <si>
    <t>All MST-PSB ProvidersMST-PSB Combined43040</t>
  </si>
  <si>
    <t>All TF-CBT ProvidersTF-CBT CombinedNov-17</t>
  </si>
  <si>
    <t>All TF-CBT ProvidersTF-CBT Combined43040</t>
  </si>
  <si>
    <t>All TIP ProvidersTIP CombinedNov-17</t>
  </si>
  <si>
    <t>All TIP ProvidersTIP Combined43040</t>
  </si>
  <si>
    <t>All TST ProvidersTST CombinedNov-17</t>
  </si>
  <si>
    <t>All TST ProvidersTST Combined43040</t>
  </si>
  <si>
    <t>Community ConnectionsAll FFNov-17</t>
  </si>
  <si>
    <t>Community ConnectionsAll FF43040</t>
  </si>
  <si>
    <t>Community ConnectionsTF-CBT CombinedNov-17</t>
  </si>
  <si>
    <t>Community ConnectionsTF-CBT Combined43040</t>
  </si>
  <si>
    <t>Community ConnectionsTIP CombinedNov-17</t>
  </si>
  <si>
    <t>Community ConnectionsTIP Combined43040</t>
  </si>
  <si>
    <t>ContemporaryAll FFNov-17</t>
  </si>
  <si>
    <t>ContemporaryAll FF43040</t>
  </si>
  <si>
    <t>ContemporaryTIP CombinedNov-17</t>
  </si>
  <si>
    <t>ContemporaryTIP Combined43040</t>
  </si>
  <si>
    <t>ContemporaryTST CombinedNov-17</t>
  </si>
  <si>
    <t>ContemporaryTST Combined43040</t>
  </si>
  <si>
    <t>Family MattersAll FFNov-17</t>
  </si>
  <si>
    <t>Family MattersAll FF43040</t>
  </si>
  <si>
    <t>Family MattersTST CombinedNov-17</t>
  </si>
  <si>
    <t>Family MattersTST Combined43040</t>
  </si>
  <si>
    <t>Federal CityA-CRA CombinedNov-17</t>
  </si>
  <si>
    <t>Federal CityA-CRA Combined43040</t>
  </si>
  <si>
    <t>Federal CityAll FFNov-17</t>
  </si>
  <si>
    <t>Federal CityAll FF43040</t>
  </si>
  <si>
    <t>First Home CareAll FFNov-17</t>
  </si>
  <si>
    <t>First Home CareAll FF43040</t>
  </si>
  <si>
    <t>First Home CareFFT CombinedNov-17</t>
  </si>
  <si>
    <t>First Home CareFFT Combined43040</t>
  </si>
  <si>
    <t>First Home CareTF-CBT CombinedNov-17</t>
  </si>
  <si>
    <t>First Home CareTF-CBT Combined43040</t>
  </si>
  <si>
    <t>First Home CareTST CombinedNov-17</t>
  </si>
  <si>
    <t>First Home CareTST Combined43040</t>
  </si>
  <si>
    <t>FPSAll FFNov-17</t>
  </si>
  <si>
    <t>FPSAll FF43040</t>
  </si>
  <si>
    <t>FPSTIP CombinedNov-17</t>
  </si>
  <si>
    <t>FPSTIP Combined43040</t>
  </si>
  <si>
    <t>Green DoorAll FFNov-17</t>
  </si>
  <si>
    <t>Green DoorAll FF43040</t>
  </si>
  <si>
    <t>Green DoorTIP CombinedNov-17</t>
  </si>
  <si>
    <t>Green DoorTIP Combined43040</t>
  </si>
  <si>
    <t>LESAll FFNov-17</t>
  </si>
  <si>
    <t>LESAll FF43040</t>
  </si>
  <si>
    <t>LESTIP CombinedNov-17</t>
  </si>
  <si>
    <t>LESTIP Combined43040</t>
  </si>
  <si>
    <t>MBI HSAll FFNov-17</t>
  </si>
  <si>
    <t>MBI HSAll FF43040</t>
  </si>
  <si>
    <t>MBI HSTIP CombinedNov-17</t>
  </si>
  <si>
    <t>MBI HSTIP Combined43040</t>
  </si>
  <si>
    <t>MD Family ResourcesAll FFNov-17</t>
  </si>
  <si>
    <t>MD Family ResourcesAll FF43040</t>
  </si>
  <si>
    <t>MD Family ResourcesTF-CBT CombinedNov-17</t>
  </si>
  <si>
    <t>MD Family ResourcesTF-CBT Combined43040</t>
  </si>
  <si>
    <t>MD Family ResourcesTST CombinedNov-17</t>
  </si>
  <si>
    <t>MD Family ResourcesTST Combined43040</t>
  </si>
  <si>
    <t>PASSAll FFNov-17</t>
  </si>
  <si>
    <t>PASSAll FF43040</t>
  </si>
  <si>
    <t>PASSFFT CombinedNov-17</t>
  </si>
  <si>
    <t>PASSFFT Combined43040</t>
  </si>
  <si>
    <t>PASSTIP CombinedNov-17</t>
  </si>
  <si>
    <t>PASSTIP Combined43040</t>
  </si>
  <si>
    <t>RiversideA-CRA CombinedNov-17</t>
  </si>
  <si>
    <t>RiversideA-CRA Combined43040</t>
  </si>
  <si>
    <t>RiversideAll FFNov-17</t>
  </si>
  <si>
    <t>RiversideAll FF43040</t>
  </si>
  <si>
    <t>TFCCAll FFNov-17</t>
  </si>
  <si>
    <t>TFCCAll FF43040</t>
  </si>
  <si>
    <t>TFCCTIP CombinedNov-17</t>
  </si>
  <si>
    <t>TFCCTIP Combined43040</t>
  </si>
  <si>
    <t>Wayne PlaceAll FFNov-17</t>
  </si>
  <si>
    <t>Wayne PlaceAll FF43040</t>
  </si>
  <si>
    <t>Wayne PlaceTIP CombinedNov-17</t>
  </si>
  <si>
    <t>Wayne PlaceTIP Combined43040</t>
  </si>
  <si>
    <t>Youth VillagesAll FFNov-17</t>
  </si>
  <si>
    <t>Youth VillagesAll FF43040</t>
  </si>
  <si>
    <t>Youth VillagesMST CombinedNov-17</t>
  </si>
  <si>
    <t>Youth VillagesMST Combined43040</t>
  </si>
  <si>
    <t>Youth VillagesMST-PSB CombinedNov-17</t>
  </si>
  <si>
    <t>Youth VillagesMST-PSB Combined43040</t>
  </si>
  <si>
    <t>HillcrestA-CRA CombinedNov-17</t>
  </si>
  <si>
    <t>HillcrestA-CRA Combined43040</t>
  </si>
  <si>
    <t>HillcrestAll FFNov-17</t>
  </si>
  <si>
    <t>HillcrestAll FF43040</t>
  </si>
  <si>
    <t>HillcrestFFT CombinedNov-17</t>
  </si>
  <si>
    <t>HillcrestFFT Combined43040</t>
  </si>
  <si>
    <t>HillcrestTF-CBT CombinedNov-17</t>
  </si>
  <si>
    <t>HillcrestTF-CBT Combined43040</t>
  </si>
  <si>
    <t>HillcrestTST CombinedNov-17</t>
  </si>
  <si>
    <t>HillcrestTST Combined43040</t>
  </si>
  <si>
    <t>LAYCA-CRA CombinedNov-17</t>
  </si>
  <si>
    <t>LAYCA-CRA Combined43040</t>
  </si>
  <si>
    <t>LAYCAll FFNov-17</t>
  </si>
  <si>
    <t>LAYCAll FF43040</t>
  </si>
  <si>
    <t>UniversalAll FFNov-17</t>
  </si>
  <si>
    <t>UniversalAll FF43040</t>
  </si>
  <si>
    <t>UniversalTF-CBT CombinedNov-17</t>
  </si>
  <si>
    <t>UniversalTF-CBT Combined43040</t>
  </si>
  <si>
    <t>UniversalTIP CombinedNov-17</t>
  </si>
  <si>
    <t>UniversalTIP Combined43040</t>
  </si>
  <si>
    <t>Federal CityA-CRA FFDec-17</t>
  </si>
  <si>
    <t>Federal CityA-CRA FF43070</t>
  </si>
  <si>
    <t>HillcrestA-CRA FFDec-17</t>
  </si>
  <si>
    <t>HillcrestA-CRA FF43070</t>
  </si>
  <si>
    <t>LAYCA-CRA FFDec-17</t>
  </si>
  <si>
    <t>LAYCA-CRA FF43070</t>
  </si>
  <si>
    <t>RiversideA-CRA FFDec-17</t>
  </si>
  <si>
    <t>RiversideA-CRA FF43070</t>
  </si>
  <si>
    <t>Adoptions TogetherCPP-FV CombinedDec-17</t>
  </si>
  <si>
    <t>Adoptions TogetherCPP-FV Combined43070</t>
  </si>
  <si>
    <t>PIECECPP-FV FFDec-17</t>
  </si>
  <si>
    <t>PIECECPP-FV FF43070</t>
  </si>
  <si>
    <t>First Home CareFFT FFDec-17</t>
  </si>
  <si>
    <t>First Home CareFFT FF43070</t>
  </si>
  <si>
    <t>HillcrestFFT FFDec-17</t>
  </si>
  <si>
    <t>HillcrestFFT FF43070</t>
  </si>
  <si>
    <t>PASSFFT FFDec-17</t>
  </si>
  <si>
    <t>PASSFFT FF43070</t>
  </si>
  <si>
    <t>Youth VillagesMST FFDec-17</t>
  </si>
  <si>
    <t>Youth VillagesMST FF43070</t>
  </si>
  <si>
    <t>Youth VillagesMST-PSB FFDec-17</t>
  </si>
  <si>
    <t>Youth VillagesMST-PSB FF43070</t>
  </si>
  <si>
    <t>Marys CenterPCIT FFDec-17</t>
  </si>
  <si>
    <t>Marys CenterPCIT FF43070</t>
  </si>
  <si>
    <t>PIECEPCIT FFDec-17</t>
  </si>
  <si>
    <t>PIECEPCIT FF43070</t>
  </si>
  <si>
    <t>Community ConnectionsTF-CBT FFDec-17</t>
  </si>
  <si>
    <t>Community ConnectionsTF-CBT FF43070</t>
  </si>
  <si>
    <t>First Home CareTF-CBT FFDec-17</t>
  </si>
  <si>
    <t>First Home CareTF-CBT FF43070</t>
  </si>
  <si>
    <t>HillcrestTF-CBT FFDec-17</t>
  </si>
  <si>
    <t>HillcrestTF-CBT FF43070</t>
  </si>
  <si>
    <t>MD Family ResourcesTF-CBT FFDec-17</t>
  </si>
  <si>
    <t>MD Family ResourcesTF-CBT FF43070</t>
  </si>
  <si>
    <t>UniversalTF-CBT FFDec-17</t>
  </si>
  <si>
    <t>UniversalTF-CBT FF43070</t>
  </si>
  <si>
    <t>Community ConnectionsTIP FFDec-17</t>
  </si>
  <si>
    <t>Community ConnectionsTIP FF43070</t>
  </si>
  <si>
    <t>ContemporaryTIP FFDec-17</t>
  </si>
  <si>
    <t>ContemporaryTIP FF43070</t>
  </si>
  <si>
    <t>FPSTIP FFDec-17</t>
  </si>
  <si>
    <t>FPSTIP FF43070</t>
  </si>
  <si>
    <t>Green DoorTIP FFDec-17</t>
  </si>
  <si>
    <t>Green DoorTIP FF43070</t>
  </si>
  <si>
    <t>LESTIP FFDec-17</t>
  </si>
  <si>
    <t>LESTIP FF43070</t>
  </si>
  <si>
    <t>MBI HSTIP FFDec-17</t>
  </si>
  <si>
    <t>MBI HSTIP FF43070</t>
  </si>
  <si>
    <t>PASSTIP FFDec-17</t>
  </si>
  <si>
    <t>PASSTIP FF43070</t>
  </si>
  <si>
    <t>TFCCTIP FFDec-17</t>
  </si>
  <si>
    <t>TFCCTIP FF43070</t>
  </si>
  <si>
    <t>UniversalTIP FFDec-17</t>
  </si>
  <si>
    <t>UniversalTIP FF43070</t>
  </si>
  <si>
    <t>Wayne PlaceTIP FFDec-17</t>
  </si>
  <si>
    <t>Wayne PlaceTIP FF43070</t>
  </si>
  <si>
    <t>Adoptions TogetherTST FFDec-17</t>
  </si>
  <si>
    <t>Adoptions TogetherTST FF43070</t>
  </si>
  <si>
    <t>ContemporaryTST FFDec-17</t>
  </si>
  <si>
    <t>ContemporaryTST FF43070</t>
  </si>
  <si>
    <t>Family MattersTST FFDec-17</t>
  </si>
  <si>
    <t>Family MattersTST FF43070</t>
  </si>
  <si>
    <t>First Home CareTST FFDec-17</t>
  </si>
  <si>
    <t>First Home CareTST FF43070</t>
  </si>
  <si>
    <t>HillcrestTST FFDec-17</t>
  </si>
  <si>
    <t>HillcrestTST FF43070</t>
  </si>
  <si>
    <t>MD Family ResourcesTST FFDec-17</t>
  </si>
  <si>
    <t>MD Family ResourcesTST FF43070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</si>
  <si>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</si>
  <si>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</si>
  <si>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</si>
  <si>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</si>
  <si>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</si>
  <si>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</si>
  <si>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</si>
  <si>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</si>
  <si>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Federal CityAll CombinedDec-17</t>
  </si>
  <si>
    <t>Federal CityAll Combined43070</t>
  </si>
  <si>
    <t>First Home CareAll CombinedDec-17</t>
  </si>
  <si>
    <t>First Home CareAll Combined43070</t>
  </si>
  <si>
    <t>FPSAll CombinedDec-17</t>
  </si>
  <si>
    <t>FPSAll Combined43070</t>
  </si>
  <si>
    <t>Green DoorAll CombinedDec-17</t>
  </si>
  <si>
    <t>Green DoorAll Combined43070</t>
  </si>
  <si>
    <t>HillcrestAll CombinedDec-17</t>
  </si>
  <si>
    <t>HillcrestAll Combined43070</t>
  </si>
  <si>
    <t>LAYCAll CombinedDec-17</t>
  </si>
  <si>
    <t>LAYCAll Combined43070</t>
  </si>
  <si>
    <t>LESAll CombinedDec-17</t>
  </si>
  <si>
    <t>LESAll Combined43070</t>
  </si>
  <si>
    <t>Marys Center All FFDec-17</t>
  </si>
  <si>
    <t>Marys Center All FF43070</t>
  </si>
  <si>
    <t>MBI HSAll CombinedDec-17</t>
  </si>
  <si>
    <t>MBI HSAll Combined43070</t>
  </si>
  <si>
    <t>MD Family ResourcesAll CombinedDec-17</t>
  </si>
  <si>
    <t>MD Family ResourcesAll Combined43070</t>
  </si>
  <si>
    <t>PASSAll CombinedDec-17</t>
  </si>
  <si>
    <t>PASSAll Combined43070</t>
  </si>
  <si>
    <t>PIECEAll FFDec-17</t>
  </si>
  <si>
    <t>PIECEAll FF43070</t>
  </si>
  <si>
    <t>RiversideAll CombinedDec-17</t>
  </si>
  <si>
    <t>RiversideAll Combined43070</t>
  </si>
  <si>
    <t>TFCCAll CombinedDec-17</t>
  </si>
  <si>
    <t>TFCCAll Combined43070</t>
  </si>
  <si>
    <t>UniversalAll CombinedDec-17</t>
  </si>
  <si>
    <t>UniversalAll Combined43070</t>
  </si>
  <si>
    <t>Wayne PlaceAll CombinedDec-17</t>
  </si>
  <si>
    <t>Wayne PlaceAll Combined43070</t>
  </si>
  <si>
    <t>Youth VillagesAll CombinedDec-17</t>
  </si>
  <si>
    <t>Youth VillagesAll Combined43070</t>
  </si>
  <si>
    <t>All A-CRA ProvidersA-CRA FFDec-17</t>
  </si>
  <si>
    <t>All A-CRA ProvidersA-CRA FF43070</t>
  </si>
  <si>
    <t>All CPP-FV ProvidersCPP-FV FFDec-17</t>
  </si>
  <si>
    <t>All CPP-FV ProvidersCPP-FV FF43070</t>
  </si>
  <si>
    <t>All FFT ProvidersFFT FFDec-17</t>
  </si>
  <si>
    <t>All FFT ProvidersFFT FF43070</t>
  </si>
  <si>
    <t>All MST ProvidersMST FFDec-17</t>
  </si>
  <si>
    <t>All MST ProvidersMST FF43070</t>
  </si>
  <si>
    <t>All MST-PSB ProvidersMST-PSB FFDec-17</t>
  </si>
  <si>
    <t>All MST-PSB ProvidersMST-PSB FF43070</t>
  </si>
  <si>
    <t>All PCIT ProvidersPCIT FFDec-17</t>
  </si>
  <si>
    <t>All PCIT ProvidersPCIT FF43070</t>
  </si>
  <si>
    <t>All TF-CBT ProvidersTF-CBT FFDec-17</t>
  </si>
  <si>
    <t>All TF-CBT ProvidersTF-CBT FF43070</t>
  </si>
  <si>
    <t>All TIP ProvidersTIP FFDec-17</t>
  </si>
  <si>
    <t>All TIP ProvidersTIP FF43070</t>
  </si>
  <si>
    <t>All TST ProvidersTST FFDec-17</t>
  </si>
  <si>
    <t>All TST ProvidersTST FF43070</t>
  </si>
  <si>
    <t>Families First ProvidersAll FFDec-17</t>
  </si>
  <si>
    <t>Families First ProvidersAll FF43070</t>
  </si>
  <si>
    <t>AllAll CombinedDec-17</t>
  </si>
  <si>
    <t>AllAll Combined43070</t>
  </si>
  <si>
    <t>Adoptions TogetherCPP-FV FFDec-17</t>
  </si>
  <si>
    <t>Adoptions TogetherCPP-FV FF43070</t>
  </si>
  <si>
    <t>Adoptions TogetherTST CombinedDec-17</t>
  </si>
  <si>
    <t>Adoptions TogetherTST Combined43070</t>
  </si>
  <si>
    <t>All A-CRA ProvidersA-CRA CombinedDec-17</t>
  </si>
  <si>
    <t>All A-CRA ProvidersA-CRA Combined43070</t>
  </si>
  <si>
    <t>All FFT ProvidersFFT CombinedDec-17</t>
  </si>
  <si>
    <t>All FFT ProvidersFFT Combined43070</t>
  </si>
  <si>
    <t>All MST ProvidersMST CombinedDec-17</t>
  </si>
  <si>
    <t>All MST ProvidersMST Combined43070</t>
  </si>
  <si>
    <t>All MST-PSB ProvidersMST-PSB CombinedDec-17</t>
  </si>
  <si>
    <t>All MST-PSB ProvidersMST-PSB Combined43070</t>
  </si>
  <si>
    <t>All TF-CBT ProvidersTF-CBT CombinedDec-17</t>
  </si>
  <si>
    <t>All TF-CBT ProvidersTF-CBT Combined43070</t>
  </si>
  <si>
    <t>All TIP ProvidersTIP CombinedDec-17</t>
  </si>
  <si>
    <t>All TIP ProvidersTIP Combined43070</t>
  </si>
  <si>
    <t>All TST ProvidersTST CombinedDec-17</t>
  </si>
  <si>
    <t>All TST ProvidersTST Combined43070</t>
  </si>
  <si>
    <t>Community ConnectionsAll FFDec-17</t>
  </si>
  <si>
    <t>Community ConnectionsAll FF43070</t>
  </si>
  <si>
    <t>Community ConnectionsTF-CBT CombinedDec-17</t>
  </si>
  <si>
    <t>Community ConnectionsTF-CBT Combined43070</t>
  </si>
  <si>
    <t>Community ConnectionsTIP CombinedDec-17</t>
  </si>
  <si>
    <t>Community ConnectionsTIP Combined43070</t>
  </si>
  <si>
    <t>ContemporaryAll FFDec-17</t>
  </si>
  <si>
    <t>ContemporaryAll FF43070</t>
  </si>
  <si>
    <t>ContemporaryTIP CombinedDec-17</t>
  </si>
  <si>
    <t>ContemporaryTIP Combined43070</t>
  </si>
  <si>
    <t>ContemporaryTST CombinedDec-17</t>
  </si>
  <si>
    <t>ContemporaryTST Combined43070</t>
  </si>
  <si>
    <t>Family MattersAll FFDec-17</t>
  </si>
  <si>
    <t>Family MattersAll FF43070</t>
  </si>
  <si>
    <t>Family MattersTST CombinedDec-17</t>
  </si>
  <si>
    <t>Family MattersTST Combined43070</t>
  </si>
  <si>
    <t>Federal CityA-CRA CombinedDec-17</t>
  </si>
  <si>
    <t>Federal CityA-CRA Combined43070</t>
  </si>
  <si>
    <t>Federal CityAll FFDec-17</t>
  </si>
  <si>
    <t>Federal CityAll FF43070</t>
  </si>
  <si>
    <t>First Home CareAll FFDec-17</t>
  </si>
  <si>
    <t>First Home CareAll FF43070</t>
  </si>
  <si>
    <t>First Home CareFFT CombinedDec-17</t>
  </si>
  <si>
    <t>First Home CareFFT Combined43070</t>
  </si>
  <si>
    <t>First Home CareTF-CBT CombinedDec-17</t>
  </si>
  <si>
    <t>First Home CareTF-CBT Combined43070</t>
  </si>
  <si>
    <t>First Home CareTST CombinedDec-17</t>
  </si>
  <si>
    <t>First Home CareTST Combined43070</t>
  </si>
  <si>
    <t>FPSAll FFDec-17</t>
  </si>
  <si>
    <t>FPSAll FF43070</t>
  </si>
  <si>
    <t>FPSTIP CombinedDec-17</t>
  </si>
  <si>
    <t>FPSTIP Combined43070</t>
  </si>
  <si>
    <t>Green DoorAll FFDec-17</t>
  </si>
  <si>
    <t>Green DoorAll FF43070</t>
  </si>
  <si>
    <t>Green DoorTIP CombinedDec-17</t>
  </si>
  <si>
    <t>Green DoorTIP Combined43070</t>
  </si>
  <si>
    <t>LESAll FFDec-17</t>
  </si>
  <si>
    <t>LESAll FF43070</t>
  </si>
  <si>
    <t>LESTIP CombinedDec-17</t>
  </si>
  <si>
    <t>LESTIP Combined43070</t>
  </si>
  <si>
    <t>MBI HSAll FFDec-17</t>
  </si>
  <si>
    <t>MBI HSAll FF43070</t>
  </si>
  <si>
    <t>MBI HSTIP CombinedDec-17</t>
  </si>
  <si>
    <t>MBI HSTIP Combined43070</t>
  </si>
  <si>
    <t>MD Family ResourcesAll FFDec-17</t>
  </si>
  <si>
    <t>MD Family ResourcesAll FF43070</t>
  </si>
  <si>
    <t>MD Family ResourcesTF-CBT CombinedDec-17</t>
  </si>
  <si>
    <t>MD Family ResourcesTF-CBT Combined43070</t>
  </si>
  <si>
    <t>MD Family ResourcesTST CombinedDec-17</t>
  </si>
  <si>
    <t>MD Family ResourcesTST Combined43070</t>
  </si>
  <si>
    <t>PASSAll FFDec-17</t>
  </si>
  <si>
    <t>PASSAll FF43070</t>
  </si>
  <si>
    <t>PASSFFT CombinedDec-17</t>
  </si>
  <si>
    <t>PASSFFT Combined43070</t>
  </si>
  <si>
    <t>PASSTIP CombinedDec-17</t>
  </si>
  <si>
    <t>PASSTIP Combined43070</t>
  </si>
  <si>
    <t>RiversideA-CRA CombinedDec-17</t>
  </si>
  <si>
    <t>RiversideA-CRA Combined43070</t>
  </si>
  <si>
    <t>RiversideAll FFDec-17</t>
  </si>
  <si>
    <t>RiversideAll FF43070</t>
  </si>
  <si>
    <t>TFCCAll FFDec-17</t>
  </si>
  <si>
    <t>TFCCAll FF43070</t>
  </si>
  <si>
    <t>TFCCTIP CombinedDec-17</t>
  </si>
  <si>
    <t>TFCCTIP Combined43070</t>
  </si>
  <si>
    <t>Wayne PlaceAll FFDec-17</t>
  </si>
  <si>
    <t>Wayne PlaceAll FF43070</t>
  </si>
  <si>
    <t>Wayne PlaceTIP CombinedDec-17</t>
  </si>
  <si>
    <t>Wayne PlaceTIP Combined43070</t>
  </si>
  <si>
    <t>Youth VillagesAll FFDec-17</t>
  </si>
  <si>
    <t>Youth VillagesAll FF43070</t>
  </si>
  <si>
    <t>Youth VillagesMST CombinedDec-17</t>
  </si>
  <si>
    <t>Youth VillagesMST Combined43070</t>
  </si>
  <si>
    <t>Youth VillagesMST-PSB CombinedDec-17</t>
  </si>
  <si>
    <t>Youth VillagesMST-PSB Combined43070</t>
  </si>
  <si>
    <t>HillcrestA-CRA CombinedDec-17</t>
  </si>
  <si>
    <t>HillcrestA-CRA Combined43070</t>
  </si>
  <si>
    <t>HillcrestAll FFDec-17</t>
  </si>
  <si>
    <t>HillcrestAll FF43070</t>
  </si>
  <si>
    <t>HillcrestFFT CombinedDec-17</t>
  </si>
  <si>
    <t>HillcrestFFT Combined43070</t>
  </si>
  <si>
    <t>HillcrestTF-CBT CombinedDec-17</t>
  </si>
  <si>
    <t>HillcrestTF-CBT Combined43070</t>
  </si>
  <si>
    <t>HillcrestTST CombinedDec-17</t>
  </si>
  <si>
    <t>HillcrestTST Combined43070</t>
  </si>
  <si>
    <t>LAYCA-CRA CombinedDec-17</t>
  </si>
  <si>
    <t>LAYCA-CRA Combined43070</t>
  </si>
  <si>
    <t>LAYCAll FFDec-17</t>
  </si>
  <si>
    <t>LAYCAll FF43070</t>
  </si>
  <si>
    <t>UniversalAll FFDec-17</t>
  </si>
  <si>
    <t>UniversalAll FF43070</t>
  </si>
  <si>
    <t>UniversalTF-CBT CombinedDec-17</t>
  </si>
  <si>
    <t>UniversalTF-CBT Combined43070</t>
  </si>
  <si>
    <t>UniversalTIP CombinedDec-17</t>
  </si>
  <si>
    <t>UniversalTIP Combined43070</t>
  </si>
  <si>
    <t>Federal CityA-CRA FFJan-18</t>
  </si>
  <si>
    <t>Federal CityA-CRA FF43101</t>
  </si>
  <si>
    <t>HillcrestA-CRA FFJan-18</t>
  </si>
  <si>
    <t>HillcrestA-CRA FF43101</t>
  </si>
  <si>
    <t>LAYCA-CRA FFJan-18</t>
  </si>
  <si>
    <t>LAYCA-CRA FF43101</t>
  </si>
  <si>
    <t>RiversideA-CRA FFJan-18</t>
  </si>
  <si>
    <t>RiversideA-CRA FF43101</t>
  </si>
  <si>
    <t>Adoptions TogetherCPP-FV CombinedJan-18</t>
  </si>
  <si>
    <t>Adoptions TogetherCPP-FV Combined43101</t>
  </si>
  <si>
    <t>PIECECPP-FV FFJan-18</t>
  </si>
  <si>
    <t>PIECECPP-FV FF43101</t>
  </si>
  <si>
    <t>First Home CareFFT FFJan-18</t>
  </si>
  <si>
    <t>First Home CareFFT FF43101</t>
  </si>
  <si>
    <t>Foundations for Home &amp; CommunityFFT FFJan-18</t>
  </si>
  <si>
    <t>Foundations for Home &amp; CommunityFFT FF43101</t>
  </si>
  <si>
    <t>Foundations for Home &amp; CommunityFFT</t>
  </si>
  <si>
    <t>HillcrestFFT FFJan-18</t>
  </si>
  <si>
    <t>HillcrestFFT FF43101</t>
  </si>
  <si>
    <t>PASSFFT FFJan-18</t>
  </si>
  <si>
    <t>PASSFFT FF43101</t>
  </si>
  <si>
    <t>Youth VillagesMST FFJan-18</t>
  </si>
  <si>
    <t>Youth VillagesMST FF43101</t>
  </si>
  <si>
    <t>Youth VillagesMST-PSB FFJan-18</t>
  </si>
  <si>
    <t>Youth VillagesMST-PSB FF43101</t>
  </si>
  <si>
    <t>Marys CenterPCIT FFJan-18</t>
  </si>
  <si>
    <t>Marys CenterPCIT FF43101</t>
  </si>
  <si>
    <t>PIECEPCIT FFJan-18</t>
  </si>
  <si>
    <t>PIECEPCIT FF43101</t>
  </si>
  <si>
    <t>Community ConnectionsTF-CBT FFJan-18</t>
  </si>
  <si>
    <t>Community ConnectionsTF-CBT FF43101</t>
  </si>
  <si>
    <t>First Home CareTF-CBT FFJan-18</t>
  </si>
  <si>
    <t>First Home CareTF-CBT FF43101</t>
  </si>
  <si>
    <t>Foundations for Home &amp; CommunityTF-CBT FFJan-18</t>
  </si>
  <si>
    <t>Foundations for Home &amp; CommunityTF-CBT FF43101</t>
  </si>
  <si>
    <t>Foundations for Home &amp; CommunityTF-CBT</t>
  </si>
  <si>
    <t>HillcrestTF-CBT FFJan-18</t>
  </si>
  <si>
    <t>HillcrestTF-CBT FF43101</t>
  </si>
  <si>
    <t>MD Family ResourcesTF-CBT FFJan-18</t>
  </si>
  <si>
    <t>MD Family ResourcesTF-CBT FF43101</t>
  </si>
  <si>
    <t>UniversalTF-CBT FFJan-18</t>
  </si>
  <si>
    <t>UniversalTF-CBT FF43101</t>
  </si>
  <si>
    <t>Community ConnectionsTIP FFJan-18</t>
  </si>
  <si>
    <t>Community ConnectionsTIP FF43101</t>
  </si>
  <si>
    <t>ContemporaryTIP FFJan-18</t>
  </si>
  <si>
    <t>ContemporaryTIP FF43101</t>
  </si>
  <si>
    <t>FPSTIP FFJan-18</t>
  </si>
  <si>
    <t>FPSTIP FF43101</t>
  </si>
  <si>
    <t>Green DoorTIP FFJan-18</t>
  </si>
  <si>
    <t>Green DoorTIP FF43101</t>
  </si>
  <si>
    <t>LESTIP FFJan-18</t>
  </si>
  <si>
    <t>LESTIP FF43101</t>
  </si>
  <si>
    <t>MBI HSTIP FFJan-18</t>
  </si>
  <si>
    <t>MBI HSTIP FF43101</t>
  </si>
  <si>
    <t>PASSTIP FFJan-18</t>
  </si>
  <si>
    <t>PASSTIP FF43101</t>
  </si>
  <si>
    <t>TFCCTIP FFJan-18</t>
  </si>
  <si>
    <t>TFCCTIP FF43101</t>
  </si>
  <si>
    <t>UniversalTIP FFJan-18</t>
  </si>
  <si>
    <t>UniversalTIP FF43101</t>
  </si>
  <si>
    <t>Wayne PlaceTIP FFJan-18</t>
  </si>
  <si>
    <t>Wayne PlaceTIP FF43101</t>
  </si>
  <si>
    <t>Adoptions TogetherTST FFJan-18</t>
  </si>
  <si>
    <t>Adoptions TogetherTST FF43101</t>
  </si>
  <si>
    <t>ContemporaryTST FFJan-18</t>
  </si>
  <si>
    <t>ContemporaryTST FF43101</t>
  </si>
  <si>
    <t>Family MattersTST FFJan-18</t>
  </si>
  <si>
    <t>Family MattersTST FF43101</t>
  </si>
  <si>
    <t>First Home CareTST FFJan-18</t>
  </si>
  <si>
    <t>First Home CareTST FF43101</t>
  </si>
  <si>
    <t>Foundations for Home &amp; CommunityTST FFJan-18</t>
  </si>
  <si>
    <t>Foundations for Home &amp; CommunityTST FF43101</t>
  </si>
  <si>
    <t>Foundations for Home &amp; CommunityTST</t>
  </si>
  <si>
    <t>HillcrestTST FFJan-18</t>
  </si>
  <si>
    <t>HillcrestTST FF43101</t>
  </si>
  <si>
    <t>MD Family ResourcesTST FFJan-18</t>
  </si>
  <si>
    <t>MD Family ResourcesTST FF43101</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</si>
  <si>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</si>
  <si>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</si>
  <si>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</si>
  <si>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</si>
  <si>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</si>
  <si>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</si>
  <si>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</si>
  <si>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</si>
  <si>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Federal CityAll CombinedJan-18</t>
  </si>
  <si>
    <t>Federal CityAll Combined43101</t>
  </si>
  <si>
    <t>First Home CareAll CombinedJan-18</t>
  </si>
  <si>
    <t>First Home CareAll Combined43101</t>
  </si>
  <si>
    <t>Foundations for Home &amp; CommunityAll CombinedJan-18</t>
  </si>
  <si>
    <t>Foundations for Home &amp; CommunityAll Combined43101</t>
  </si>
  <si>
    <t>Foundations for Home &amp; CommunityAll</t>
  </si>
  <si>
    <t>FPSAll CombinedJan-18</t>
  </si>
  <si>
    <t>FPSAll Combined43101</t>
  </si>
  <si>
    <t>Green DoorAll CombinedJan-18</t>
  </si>
  <si>
    <t>Green DoorAll Combined43101</t>
  </si>
  <si>
    <t>HillcrestAll CombinedJan-18</t>
  </si>
  <si>
    <t>HillcrestAll Combined43101</t>
  </si>
  <si>
    <t>LAYCAll CombinedJan-18</t>
  </si>
  <si>
    <t>LAYCAll Combined43101</t>
  </si>
  <si>
    <t>LESAll CombinedJan-18</t>
  </si>
  <si>
    <t>LESAll Combined43101</t>
  </si>
  <si>
    <t>Marys Center All FFJan-18</t>
  </si>
  <si>
    <t>Marys Center All FF43101</t>
  </si>
  <si>
    <t>MBI HSAll CombinedJan-18</t>
  </si>
  <si>
    <t>MBI HSAll Combined43101</t>
  </si>
  <si>
    <t>MD Family ResourcesAll CombinedJan-18</t>
  </si>
  <si>
    <t>MD Family ResourcesAll Combined43101</t>
  </si>
  <si>
    <t>PASSAll CombinedJan-18</t>
  </si>
  <si>
    <t>PASSAll Combined43101</t>
  </si>
  <si>
    <t>PIECEAll FFJan-18</t>
  </si>
  <si>
    <t>PIECEAll FF43101</t>
  </si>
  <si>
    <t>RiversideAll CombinedJan-18</t>
  </si>
  <si>
    <t>RiversideAll Combined43101</t>
  </si>
  <si>
    <t>TFCCAll CombinedJan-18</t>
  </si>
  <si>
    <t>TFCCAll Combined43101</t>
  </si>
  <si>
    <t>UniversalAll CombinedJan-18</t>
  </si>
  <si>
    <t>UniversalAll Combined43101</t>
  </si>
  <si>
    <t>Wayne PlaceAll CombinedJan-18</t>
  </si>
  <si>
    <t>Wayne PlaceAll Combined43101</t>
  </si>
  <si>
    <t>Youth VillagesAll CombinedJan-18</t>
  </si>
  <si>
    <t>Youth VillagesAll Combined43101</t>
  </si>
  <si>
    <t>All A-CRA ProvidersA-CRA FFJan-18</t>
  </si>
  <si>
    <t>All A-CRA ProvidersA-CRA FF43101</t>
  </si>
  <si>
    <t>All CPP-FV ProvidersCPP-FV FFJan-18</t>
  </si>
  <si>
    <t>All CPP-FV ProvidersCPP-FV FF43101</t>
  </si>
  <si>
    <t>All FFT ProvidersFFT FFJan-18</t>
  </si>
  <si>
    <t>All FFT ProvidersFFT FF43101</t>
  </si>
  <si>
    <t>All MST ProvidersMST FFJan-18</t>
  </si>
  <si>
    <t>All MST ProvidersMST FF43101</t>
  </si>
  <si>
    <t>All MST-PSB ProvidersMST-PSB FFJan-18</t>
  </si>
  <si>
    <t>All MST-PSB ProvidersMST-PSB FF43101</t>
  </si>
  <si>
    <t>All PCIT ProvidersPCIT FFJan-18</t>
  </si>
  <si>
    <t>All PCIT ProvidersPCIT FF43101</t>
  </si>
  <si>
    <t>All TF-CBT ProvidersTF-CBT FFJan-18</t>
  </si>
  <si>
    <t>All TF-CBT ProvidersTF-CBT FF43101</t>
  </si>
  <si>
    <t>All TIP ProvidersTIP FFJan-18</t>
  </si>
  <si>
    <t>All TIP ProvidersTIP FF43101</t>
  </si>
  <si>
    <t>All TST ProvidersTST FFJan-18</t>
  </si>
  <si>
    <t>All TST ProvidersTST FF43101</t>
  </si>
  <si>
    <t>Families First ProvidersAll FFJan-18</t>
  </si>
  <si>
    <t>Families First ProvidersAll FF43101</t>
  </si>
  <si>
    <t>AllAll CombinedJan-18</t>
  </si>
  <si>
    <t>AllAll Combined43101</t>
  </si>
  <si>
    <t>Adoptions TogetherCPP-FV FFJan-18</t>
  </si>
  <si>
    <t>Adoptions TogetherCPP-FV FF43101</t>
  </si>
  <si>
    <t>Adoptions TogetherTST CombinedJan-18</t>
  </si>
  <si>
    <t>Adoptions TogetherTST Combined43101</t>
  </si>
  <si>
    <t>All A-CRA ProvidersA-CRA CombinedJan-18</t>
  </si>
  <si>
    <t>All A-CRA ProvidersA-CRA Combined43101</t>
  </si>
  <si>
    <t>All FFT ProvidersFFT CombinedJan-18</t>
  </si>
  <si>
    <t>All FFT ProvidersFFT Combined43101</t>
  </si>
  <si>
    <t>All MST ProvidersMST CombinedJan-18</t>
  </si>
  <si>
    <t>All MST ProvidersMST Combined43101</t>
  </si>
  <si>
    <t>All MST-PSB ProvidersMST-PSB CombinedJan-18</t>
  </si>
  <si>
    <t>All MST-PSB ProvidersMST-PSB Combined43101</t>
  </si>
  <si>
    <t>All TF-CBT ProvidersTF-CBT CombinedJan-18</t>
  </si>
  <si>
    <t>All TF-CBT ProvidersTF-CBT Combined43101</t>
  </si>
  <si>
    <t>All TIP ProvidersTIP CombinedJan-18</t>
  </si>
  <si>
    <t>All TIP ProvidersTIP Combined43101</t>
  </si>
  <si>
    <t>All TST ProvidersTST CombinedJan-18</t>
  </si>
  <si>
    <t>All TST ProvidersTST Combined43101</t>
  </si>
  <si>
    <t>Community ConnectionsAll FFJan-18</t>
  </si>
  <si>
    <t>Community ConnectionsAll FF43101</t>
  </si>
  <si>
    <t>Community ConnectionsTF-CBT CombinedJan-18</t>
  </si>
  <si>
    <t>Community ConnectionsTF-CBT Combined43101</t>
  </si>
  <si>
    <t>Community ConnectionsTIP CombinedJan-18</t>
  </si>
  <si>
    <t>Community ConnectionsTIP Combined43101</t>
  </si>
  <si>
    <t>ContemporaryAll FFJan-18</t>
  </si>
  <si>
    <t>ContemporaryAll FF43101</t>
  </si>
  <si>
    <t>ContemporaryTIP CombinedJan-18</t>
  </si>
  <si>
    <t>ContemporaryTIP Combined43101</t>
  </si>
  <si>
    <t>ContemporaryTST CombinedJan-18</t>
  </si>
  <si>
    <t>ContemporaryTST Combined43101</t>
  </si>
  <si>
    <t>Family MattersAll FFJan-18</t>
  </si>
  <si>
    <t>Family MattersAll FF43101</t>
  </si>
  <si>
    <t>Family MattersTST CombinedJan-18</t>
  </si>
  <si>
    <t>Family MattersTST Combined43101</t>
  </si>
  <si>
    <t>Federal CityA-CRA CombinedJan-18</t>
  </si>
  <si>
    <t>Federal CityA-CRA Combined43101</t>
  </si>
  <si>
    <t>Federal CityAll FFJan-18</t>
  </si>
  <si>
    <t>Federal CityAll FF43101</t>
  </si>
  <si>
    <t>First Home CareAll FFJan-18</t>
  </si>
  <si>
    <t>First Home CareAll FF43101</t>
  </si>
  <si>
    <t>First Home CareFFT CombinedJan-18</t>
  </si>
  <si>
    <t>First Home CareFFT Combined43101</t>
  </si>
  <si>
    <t>First Home CareTF-CBT CombinedJan-18</t>
  </si>
  <si>
    <t>First Home CareTF-CBT Combined43101</t>
  </si>
  <si>
    <t>First Home CareTST CombinedJan-18</t>
  </si>
  <si>
    <t>First Home CareTST Combined43101</t>
  </si>
  <si>
    <t>FPSAll FFJan-18</t>
  </si>
  <si>
    <t>FPSAll FF43101</t>
  </si>
  <si>
    <t>FPSTIP CombinedJan-18</t>
  </si>
  <si>
    <t>FPSTIP Combined43101</t>
  </si>
  <si>
    <t>Green DoorAll FFJan-18</t>
  </si>
  <si>
    <t>Green DoorAll FF43101</t>
  </si>
  <si>
    <t>Green DoorTIP CombinedJan-18</t>
  </si>
  <si>
    <t>Green DoorTIP Combined43101</t>
  </si>
  <si>
    <t>LESAll FFJan-18</t>
  </si>
  <si>
    <t>LESAll FF43101</t>
  </si>
  <si>
    <t>LESTIP CombinedJan-18</t>
  </si>
  <si>
    <t>LESTIP Combined43101</t>
  </si>
  <si>
    <t>MBI HSAll FFJan-18</t>
  </si>
  <si>
    <t>MBI HSAll FF43101</t>
  </si>
  <si>
    <t>MBI HSTIP CombinedJan-18</t>
  </si>
  <si>
    <t>MBI HSTIP Combined43101</t>
  </si>
  <si>
    <t>MD Family ResourcesAll FFJan-18</t>
  </si>
  <si>
    <t>MD Family ResourcesAll FF43101</t>
  </si>
  <si>
    <t>MD Family ResourcesTF-CBT CombinedJan-18</t>
  </si>
  <si>
    <t>MD Family ResourcesTF-CBT Combined43101</t>
  </si>
  <si>
    <t>MD Family ResourcesTST CombinedJan-18</t>
  </si>
  <si>
    <t>MD Family ResourcesTST Combined43101</t>
  </si>
  <si>
    <t>PASSAll FFJan-18</t>
  </si>
  <si>
    <t>PASSAll FF43101</t>
  </si>
  <si>
    <t>PASSFFT CombinedJan-18</t>
  </si>
  <si>
    <t>PASSFFT Combined43101</t>
  </si>
  <si>
    <t>PASSTIP CombinedJan-18</t>
  </si>
  <si>
    <t>PASSTIP Combined43101</t>
  </si>
  <si>
    <t>RiversideA-CRA CombinedJan-18</t>
  </si>
  <si>
    <t>RiversideA-CRA Combined43101</t>
  </si>
  <si>
    <t>RiversideAll FFJan-18</t>
  </si>
  <si>
    <t>RiversideAll FF43101</t>
  </si>
  <si>
    <t>TFCCAll FFJan-18</t>
  </si>
  <si>
    <t>TFCCAll FF43101</t>
  </si>
  <si>
    <t>TFCCTIP CombinedJan-18</t>
  </si>
  <si>
    <t>TFCCTIP Combined43101</t>
  </si>
  <si>
    <t>Wayne PlaceAll FFJan-18</t>
  </si>
  <si>
    <t>Wayne PlaceAll FF43101</t>
  </si>
  <si>
    <t>Wayne PlaceTIP CombinedJan-18</t>
  </si>
  <si>
    <t>Wayne PlaceTIP Combined43101</t>
  </si>
  <si>
    <t>Youth VillagesAll FFJan-18</t>
  </si>
  <si>
    <t>Youth VillagesAll FF43101</t>
  </si>
  <si>
    <t>Youth VillagesMST CombinedJan-18</t>
  </si>
  <si>
    <t>Youth VillagesMST Combined43101</t>
  </si>
  <si>
    <t>Youth VillagesMST-PSB CombinedJan-18</t>
  </si>
  <si>
    <t>Youth VillagesMST-PSB Combined43101</t>
  </si>
  <si>
    <t>HillcrestA-CRA CombinedJan-18</t>
  </si>
  <si>
    <t>HillcrestA-CRA Combined43101</t>
  </si>
  <si>
    <t>HillcrestAll FFJan-18</t>
  </si>
  <si>
    <t>HillcrestAll FF43101</t>
  </si>
  <si>
    <t>HillcrestFFT CombinedJan-18</t>
  </si>
  <si>
    <t>HillcrestFFT Combined43101</t>
  </si>
  <si>
    <t>HillcrestTF-CBT CombinedJan-18</t>
  </si>
  <si>
    <t>HillcrestTF-CBT Combined43101</t>
  </si>
  <si>
    <t>HillcrestTST CombinedJan-18</t>
  </si>
  <si>
    <t>HillcrestTST Combined43101</t>
  </si>
  <si>
    <t>LAYCA-CRA CombinedJan-18</t>
  </si>
  <si>
    <t>LAYCA-CRA Combined43101</t>
  </si>
  <si>
    <t>LAYCAll FFJan-18</t>
  </si>
  <si>
    <t>LAYCAll FF43101</t>
  </si>
  <si>
    <t>UniversalAll FFJan-18</t>
  </si>
  <si>
    <t>UniversalAll FF43101</t>
  </si>
  <si>
    <t>UniversalTF-CBT CombinedJan-18</t>
  </si>
  <si>
    <t>UniversalTF-CBT Combined43101</t>
  </si>
  <si>
    <t>UniversalTIP CombinedJan-18</t>
  </si>
  <si>
    <t>UniversalTIP Combined43101</t>
  </si>
  <si>
    <t>Foundations for Home &amp; CommunityFFT CombinedJan-18</t>
  </si>
  <si>
    <t>Foundations for Home &amp; CommunityFFT Combined43101</t>
  </si>
  <si>
    <t>Foundations for Home &amp; CommunityAll FFJan-18</t>
  </si>
  <si>
    <t>Foundations for Home &amp; CommunityAll FF43101</t>
  </si>
  <si>
    <t>Foundations for Home &amp; CommunityTF-CBT CombinedJan-18</t>
  </si>
  <si>
    <t>Foundations for Home &amp; CommunityTF-CBT Combined43101</t>
  </si>
  <si>
    <t>Federal CityA-CRA FFFeb-18</t>
  </si>
  <si>
    <t>Federal CityA-CRA FF43132</t>
  </si>
  <si>
    <t>HillcrestA-CRA FFFeb-18</t>
  </si>
  <si>
    <t>HillcrestA-CRA FF43132</t>
  </si>
  <si>
    <t>LAYCA-CRA FFFeb-18</t>
  </si>
  <si>
    <t>LAYCA-CRA FF43132</t>
  </si>
  <si>
    <t>RiversideA-CRA FFFeb-18</t>
  </si>
  <si>
    <t>RiversideA-CRA FF43132</t>
  </si>
  <si>
    <t>Adoptions TogetherCPP-FV CombinedFeb-18</t>
  </si>
  <si>
    <t>Adoptions TogetherCPP-FV Combined43132</t>
  </si>
  <si>
    <t>PIECECPP-FV FFFeb-18</t>
  </si>
  <si>
    <t>PIECECPP-FV FF43132</t>
  </si>
  <si>
    <t>First Home CareFFT FFFeb-18</t>
  </si>
  <si>
    <t>First Home CareFFT FF43132</t>
  </si>
  <si>
    <t>Foundations for Home &amp; CommunityFFT FFFeb-18</t>
  </si>
  <si>
    <t>Foundations for Home &amp; CommunityFFT FF43132</t>
  </si>
  <si>
    <t>HillcrestFFT FFFeb-18</t>
  </si>
  <si>
    <t>HillcrestFFT FF43132</t>
  </si>
  <si>
    <t>PASSFFT FFFeb-18</t>
  </si>
  <si>
    <t>PASSFFT FF43132</t>
  </si>
  <si>
    <t>Youth VillagesMST FFFeb-18</t>
  </si>
  <si>
    <t>Youth VillagesMST FF43132</t>
  </si>
  <si>
    <t>Youth VillagesMST-PSB FFFeb-18</t>
  </si>
  <si>
    <t>Youth VillagesMST-PSB FF43132</t>
  </si>
  <si>
    <t>Marys CenterPCIT FFFeb-18</t>
  </si>
  <si>
    <t>Marys CenterPCIT FF43132</t>
  </si>
  <si>
    <t>PIECEPCIT FFFeb-18</t>
  </si>
  <si>
    <t>PIECEPCIT FF43132</t>
  </si>
  <si>
    <t>Community ConnectionsTF-CBT FFFeb-18</t>
  </si>
  <si>
    <t>Community ConnectionsTF-CBT FF43132</t>
  </si>
  <si>
    <t>First Home CareTF-CBT FFFeb-18</t>
  </si>
  <si>
    <t>First Home CareTF-CBT FF43132</t>
  </si>
  <si>
    <t>Foundations for Home &amp; CommunityTF-CBT FFFeb-18</t>
  </si>
  <si>
    <t>Foundations for Home &amp; CommunityTF-CBT FF43132</t>
  </si>
  <si>
    <t>HillcrestTF-CBT FFFeb-18</t>
  </si>
  <si>
    <t>HillcrestTF-CBT FF43132</t>
  </si>
  <si>
    <t>MD Family ResourcesTF-CBT FFFeb-18</t>
  </si>
  <si>
    <t>MD Family ResourcesTF-CBT FF43132</t>
  </si>
  <si>
    <t>UniversalTF-CBT FFFeb-18</t>
  </si>
  <si>
    <t>UniversalTF-CBT FF43132</t>
  </si>
  <si>
    <t>Community ConnectionsTIP FFFeb-18</t>
  </si>
  <si>
    <t>Community ConnectionsTIP FF43132</t>
  </si>
  <si>
    <t>ContemporaryTIP FFFeb-18</t>
  </si>
  <si>
    <t>ContemporaryTIP FF43132</t>
  </si>
  <si>
    <t>FPSTIP FFFeb-18</t>
  </si>
  <si>
    <t>FPSTIP FF43132</t>
  </si>
  <si>
    <t>Green DoorTIP FFFeb-18</t>
  </si>
  <si>
    <t>Green DoorTIP FF43132</t>
  </si>
  <si>
    <t>LESTIP FFFeb-18</t>
  </si>
  <si>
    <t>LESTIP FF43132</t>
  </si>
  <si>
    <t>MBI HSTIP FFFeb-18</t>
  </si>
  <si>
    <t>MBI HSTIP FF43132</t>
  </si>
  <si>
    <t>PASSTIP FFFeb-18</t>
  </si>
  <si>
    <t>PASSTIP FF43132</t>
  </si>
  <si>
    <t>TFCCTIP FFFeb-18</t>
  </si>
  <si>
    <t>TFCCTIP FF43132</t>
  </si>
  <si>
    <t>UniversalTIP FFFeb-18</t>
  </si>
  <si>
    <t>UniversalTIP FF43132</t>
  </si>
  <si>
    <t>Wayne PlaceTIP FFFeb-18</t>
  </si>
  <si>
    <t>Wayne PlaceTIP FF43132</t>
  </si>
  <si>
    <t>Adoptions TogetherTST FFFeb-18</t>
  </si>
  <si>
    <t>Adoptions TogetherTST FF43132</t>
  </si>
  <si>
    <t>ContemporaryTST FFFeb-18</t>
  </si>
  <si>
    <t>ContemporaryTST FF43132</t>
  </si>
  <si>
    <t>Family MattersTST FFFeb-18</t>
  </si>
  <si>
    <t>Family MattersTST FF43132</t>
  </si>
  <si>
    <t>First Home CareTST FFFeb-18</t>
  </si>
  <si>
    <t>First Home CareTST FF43132</t>
  </si>
  <si>
    <t>Foundations for Home &amp; CommunityTST FFFeb-18</t>
  </si>
  <si>
    <t>Foundations for Home &amp; CommunityTST FF43132</t>
  </si>
  <si>
    <t>HillcrestTST FFFeb-18</t>
  </si>
  <si>
    <t>HillcrestTST FF43132</t>
  </si>
  <si>
    <t>MD Family ResourcesTST FFFeb-18</t>
  </si>
  <si>
    <t>MD Family ResourcesTST FF43132</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</si>
  <si>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</si>
  <si>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</si>
  <si>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</si>
  <si>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</si>
  <si>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</si>
  <si>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</si>
  <si>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</si>
  <si>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</si>
  <si>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Federal CityAll CombinedFeb-18</t>
  </si>
  <si>
    <t>Federal CityAll Combined43132</t>
  </si>
  <si>
    <t>First Home CareAll CombinedFeb-18</t>
  </si>
  <si>
    <t>First Home CareAll Combined43132</t>
  </si>
  <si>
    <t>Foundations for Home &amp; CommunityAll CombinedFeb-18</t>
  </si>
  <si>
    <t>Foundations for Home &amp; CommunityAll Combined43132</t>
  </si>
  <si>
    <t>FPSAll CombinedFeb-18</t>
  </si>
  <si>
    <t>FPSAll Combined43132</t>
  </si>
  <si>
    <t>Green DoorAll CombinedFeb-18</t>
  </si>
  <si>
    <t>Green DoorAll Combined43132</t>
  </si>
  <si>
    <t>HillcrestAll CombinedFeb-18</t>
  </si>
  <si>
    <t>HillcrestAll Combined43132</t>
  </si>
  <si>
    <t>LAYCAll CombinedFeb-18</t>
  </si>
  <si>
    <t>LAYCAll Combined43132</t>
  </si>
  <si>
    <t>LESAll CombinedFeb-18</t>
  </si>
  <si>
    <t>LESAll Combined43132</t>
  </si>
  <si>
    <t>Marys Center All FFFeb-18</t>
  </si>
  <si>
    <t>Marys Center All FF43132</t>
  </si>
  <si>
    <t>MBI HSAll CombinedFeb-18</t>
  </si>
  <si>
    <t>MBI HSAll Combined43132</t>
  </si>
  <si>
    <t>MD Family ResourcesAll CombinedFeb-18</t>
  </si>
  <si>
    <t>MD Family ResourcesAll Combined43132</t>
  </si>
  <si>
    <t>PASSAll CombinedFeb-18</t>
  </si>
  <si>
    <t>PASSAll Combined43132</t>
  </si>
  <si>
    <t>PIECEAll FFFeb-18</t>
  </si>
  <si>
    <t>PIECEAll FF43132</t>
  </si>
  <si>
    <t>RiversideAll CombinedFeb-18</t>
  </si>
  <si>
    <t>RiversideAll Combined43132</t>
  </si>
  <si>
    <t>TFCCAll CombinedFeb-18</t>
  </si>
  <si>
    <t>TFCCAll Combined43132</t>
  </si>
  <si>
    <t>UniversalAll CombinedFeb-18</t>
  </si>
  <si>
    <t>UniversalAll Combined43132</t>
  </si>
  <si>
    <t>Wayne PlaceAll CombinedFeb-18</t>
  </si>
  <si>
    <t>Wayne PlaceAll Combined43132</t>
  </si>
  <si>
    <t>Youth VillagesAll CombinedFeb-18</t>
  </si>
  <si>
    <t>Youth VillagesAll Combined43132</t>
  </si>
  <si>
    <t>All A-CRA ProvidersA-CRA FFFeb-18</t>
  </si>
  <si>
    <t>All A-CRA ProvidersA-CRA FF43132</t>
  </si>
  <si>
    <t>All CPP-FV ProvidersCPP-FV FFFeb-18</t>
  </si>
  <si>
    <t>All CPP-FV ProvidersCPP-FV FF43132</t>
  </si>
  <si>
    <t>All FFT ProvidersFFT FFFeb-18</t>
  </si>
  <si>
    <t>All FFT ProvidersFFT FF43132</t>
  </si>
  <si>
    <t>All MST ProvidersMST FFFeb-18</t>
  </si>
  <si>
    <t>All MST ProvidersMST FF43132</t>
  </si>
  <si>
    <t>All MST-PSB ProvidersMST-PSB FFFeb-18</t>
  </si>
  <si>
    <t>All MST-PSB ProvidersMST-PSB FF43132</t>
  </si>
  <si>
    <t>All PCIT ProvidersPCIT FFFeb-18</t>
  </si>
  <si>
    <t>All PCIT ProvidersPCIT FF43132</t>
  </si>
  <si>
    <t>All TF-CBT ProvidersTF-CBT FFFeb-18</t>
  </si>
  <si>
    <t>All TF-CBT ProvidersTF-CBT FF43132</t>
  </si>
  <si>
    <t>All TIP ProvidersTIP FFFeb-18</t>
  </si>
  <si>
    <t>All TIP ProvidersTIP FF43132</t>
  </si>
  <si>
    <t>All TST ProvidersTST FFFeb-18</t>
  </si>
  <si>
    <t>All TST ProvidersTST FF43132</t>
  </si>
  <si>
    <t>Families First ProvidersAll FFFeb-18</t>
  </si>
  <si>
    <t>Families First ProvidersAll FF43132</t>
  </si>
  <si>
    <t>AllAll CombinedFeb-18</t>
  </si>
  <si>
    <t>AllAll Combined43132</t>
  </si>
  <si>
    <t>Adoptions TogetherCPP-FV FFFeb-18</t>
  </si>
  <si>
    <t>Adoptions TogetherCPP-FV FF43132</t>
  </si>
  <si>
    <t>Adoptions TogetherTST CombinedFeb-18</t>
  </si>
  <si>
    <t>Adoptions TogetherTST Combined43132</t>
  </si>
  <si>
    <t>All A-CRA ProvidersA-CRA CombinedFeb-18</t>
  </si>
  <si>
    <t>All A-CRA ProvidersA-CRA Combined43132</t>
  </si>
  <si>
    <t>All FFT ProvidersFFT CombinedFeb-18</t>
  </si>
  <si>
    <t>All FFT ProvidersFFT Combined43132</t>
  </si>
  <si>
    <t>All MST ProvidersMST CombinedFeb-18</t>
  </si>
  <si>
    <t>All MST ProvidersMST Combined43132</t>
  </si>
  <si>
    <t>All MST-PSB ProvidersMST-PSB CombinedFeb-18</t>
  </si>
  <si>
    <t>All MST-PSB ProvidersMST-PSB Combined43132</t>
  </si>
  <si>
    <t>All TF-CBT ProvidersTF-CBT CombinedFeb-18</t>
  </si>
  <si>
    <t>All TF-CBT ProvidersTF-CBT Combined43132</t>
  </si>
  <si>
    <t>All TIP ProvidersTIP CombinedFeb-18</t>
  </si>
  <si>
    <t>All TIP ProvidersTIP Combined43132</t>
  </si>
  <si>
    <t>All TST ProvidersTST CombinedFeb-18</t>
  </si>
  <si>
    <t>All TST ProvidersTST Combined43132</t>
  </si>
  <si>
    <t>Community ConnectionsAll FFFeb-18</t>
  </si>
  <si>
    <t>Community ConnectionsAll FF43132</t>
  </si>
  <si>
    <t>Community ConnectionsTF-CBT CombinedFeb-18</t>
  </si>
  <si>
    <t>Community ConnectionsTF-CBT Combined43132</t>
  </si>
  <si>
    <t>Community ConnectionsTIP CombinedFeb-18</t>
  </si>
  <si>
    <t>Community ConnectionsTIP Combined43132</t>
  </si>
  <si>
    <t>ContemporaryAll FFFeb-18</t>
  </si>
  <si>
    <t>ContemporaryAll FF43132</t>
  </si>
  <si>
    <t>ContemporaryTIP CombinedFeb-18</t>
  </si>
  <si>
    <t>ContemporaryTIP Combined43132</t>
  </si>
  <si>
    <t>ContemporaryTST CombinedFeb-18</t>
  </si>
  <si>
    <t>ContemporaryTST Combined43132</t>
  </si>
  <si>
    <t>Family MattersAll FFFeb-18</t>
  </si>
  <si>
    <t>Family MattersAll FF43132</t>
  </si>
  <si>
    <t>Family MattersTST CombinedFeb-18</t>
  </si>
  <si>
    <t>Family MattersTST Combined43132</t>
  </si>
  <si>
    <t>Federal CityA-CRA CombinedFeb-18</t>
  </si>
  <si>
    <t>Federal CityA-CRA Combined43132</t>
  </si>
  <si>
    <t>Federal CityAll FFFeb-18</t>
  </si>
  <si>
    <t>Federal CityAll FF43132</t>
  </si>
  <si>
    <t>First Home CareAll FFFeb-18</t>
  </si>
  <si>
    <t>First Home CareAll FF43132</t>
  </si>
  <si>
    <t>First Home CareFFT CombinedFeb-18</t>
  </si>
  <si>
    <t>First Home CareFFT Combined43132</t>
  </si>
  <si>
    <t>First Home CareTF-CBT CombinedFeb-18</t>
  </si>
  <si>
    <t>First Home CareTF-CBT Combined43132</t>
  </si>
  <si>
    <t>First Home CareTST CombinedFeb-18</t>
  </si>
  <si>
    <t>First Home CareTST Combined43132</t>
  </si>
  <si>
    <t>FPSAll FFFeb-18</t>
  </si>
  <si>
    <t>FPSAll FF43132</t>
  </si>
  <si>
    <t>FPSTIP CombinedFeb-18</t>
  </si>
  <si>
    <t>FPSTIP Combined43132</t>
  </si>
  <si>
    <t>Green DoorAll FFFeb-18</t>
  </si>
  <si>
    <t>Green DoorAll FF43132</t>
  </si>
  <si>
    <t>Green DoorTIP CombinedFeb-18</t>
  </si>
  <si>
    <t>Green DoorTIP Combined43132</t>
  </si>
  <si>
    <t>LESAll FFFeb-18</t>
  </si>
  <si>
    <t>LESAll FF43132</t>
  </si>
  <si>
    <t>LESTIP CombinedFeb-18</t>
  </si>
  <si>
    <t>LESTIP Combined43132</t>
  </si>
  <si>
    <t>MBI HSAll FFFeb-18</t>
  </si>
  <si>
    <t>MBI HSAll FF43132</t>
  </si>
  <si>
    <t>MBI HSTIP CombinedFeb-18</t>
  </si>
  <si>
    <t>MBI HSTIP Combined43132</t>
  </si>
  <si>
    <t>MD Family ResourcesAll FFFeb-18</t>
  </si>
  <si>
    <t>MD Family ResourcesAll FF43132</t>
  </si>
  <si>
    <t>MD Family ResourcesTF-CBT CombinedFeb-18</t>
  </si>
  <si>
    <t>MD Family ResourcesTF-CBT Combined43132</t>
  </si>
  <si>
    <t>MD Family ResourcesTST CombinedFeb-18</t>
  </si>
  <si>
    <t>MD Family ResourcesTST Combined43132</t>
  </si>
  <si>
    <t>PASSAll FFFeb-18</t>
  </si>
  <si>
    <t>PASSAll FF43132</t>
  </si>
  <si>
    <t>PASSFFT CombinedFeb-18</t>
  </si>
  <si>
    <t>PASSFFT Combined43132</t>
  </si>
  <si>
    <t>PASSTIP CombinedFeb-18</t>
  </si>
  <si>
    <t>PASSTIP Combined43132</t>
  </si>
  <si>
    <t>RiversideA-CRA CombinedFeb-18</t>
  </si>
  <si>
    <t>RiversideA-CRA Combined43132</t>
  </si>
  <si>
    <t>RiversideAll FFFeb-18</t>
  </si>
  <si>
    <t>RiversideAll FF43132</t>
  </si>
  <si>
    <t>TFCCAll FFFeb-18</t>
  </si>
  <si>
    <t>TFCCAll FF43132</t>
  </si>
  <si>
    <t>TFCCTIP CombinedFeb-18</t>
  </si>
  <si>
    <t>TFCCTIP Combined43132</t>
  </si>
  <si>
    <t>Wayne PlaceAll FFFeb-18</t>
  </si>
  <si>
    <t>Wayne PlaceAll FF43132</t>
  </si>
  <si>
    <t>Wayne PlaceTIP CombinedFeb-18</t>
  </si>
  <si>
    <t>Wayne PlaceTIP Combined43132</t>
  </si>
  <si>
    <t>Youth VillagesAll FFFeb-18</t>
  </si>
  <si>
    <t>Youth VillagesAll FF43132</t>
  </si>
  <si>
    <t>Youth VillagesMST CombinedFeb-18</t>
  </si>
  <si>
    <t>Youth VillagesMST Combined43132</t>
  </si>
  <si>
    <t>Youth VillagesMST-PSB CombinedFeb-18</t>
  </si>
  <si>
    <t>Youth VillagesMST-PSB Combined43132</t>
  </si>
  <si>
    <t>HillcrestA-CRA CombinedFeb-18</t>
  </si>
  <si>
    <t>HillcrestA-CRA Combined43132</t>
  </si>
  <si>
    <t>HillcrestAll FFFeb-18</t>
  </si>
  <si>
    <t>HillcrestAll FF43132</t>
  </si>
  <si>
    <t>HillcrestFFT CombinedFeb-18</t>
  </si>
  <si>
    <t>HillcrestFFT Combined43132</t>
  </si>
  <si>
    <t>HillcrestTF-CBT CombinedFeb-18</t>
  </si>
  <si>
    <t>HillcrestTF-CBT Combined43132</t>
  </si>
  <si>
    <t>HillcrestTST CombinedFeb-18</t>
  </si>
  <si>
    <t>HillcrestTST Combined43132</t>
  </si>
  <si>
    <t>LAYCA-CRA CombinedFeb-18</t>
  </si>
  <si>
    <t>LAYCA-CRA Combined43132</t>
  </si>
  <si>
    <t>LAYCAll FFFeb-18</t>
  </si>
  <si>
    <t>LAYCAll FF43132</t>
  </si>
  <si>
    <t>UniversalAll FFFeb-18</t>
  </si>
  <si>
    <t>UniversalAll FF43132</t>
  </si>
  <si>
    <t>UniversalTF-CBT CombinedFeb-18</t>
  </si>
  <si>
    <t>UniversalTF-CBT Combined43132</t>
  </si>
  <si>
    <t>UniversalTIP CombinedFeb-18</t>
  </si>
  <si>
    <t>UniversalTIP Combined43132</t>
  </si>
  <si>
    <t>Foundations for Home &amp; CommunityFFT CombinedFeb-18</t>
  </si>
  <si>
    <t>Foundations for Home &amp; CommunityFFT Combined43132</t>
  </si>
  <si>
    <t>Foundations for Home &amp; CommunityAll FFFeb-18</t>
  </si>
  <si>
    <t>Foundations for Home &amp; CommunityAll FF43132</t>
  </si>
  <si>
    <t>Foundations for Home &amp; CommunityTF-CBT CombinedFeb-18</t>
  </si>
  <si>
    <t>Foundations for Home &amp; CommunityTF-CBT Combined43132</t>
  </si>
  <si>
    <t>Federal CityA-CRA FFMar-18</t>
  </si>
  <si>
    <t>Federal CityA-CRA FF43160</t>
  </si>
  <si>
    <t>HillcrestA-CRA FFMar-18</t>
  </si>
  <si>
    <t>HillcrestA-CRA FF43160</t>
  </si>
  <si>
    <t>LAYCA-CRA FFMar-18</t>
  </si>
  <si>
    <t>LAYCA-CRA FF43160</t>
  </si>
  <si>
    <t>RiversideA-CRA FFMar-18</t>
  </si>
  <si>
    <t>RiversideA-CRA FF43160</t>
  </si>
  <si>
    <t>Adoptions TogetherCPP-FV CombinedMar-18</t>
  </si>
  <si>
    <t>Adoptions TogetherCPP-FV Combined43160</t>
  </si>
  <si>
    <t>Community ConnectionsCPP-FV DCSMar-18</t>
  </si>
  <si>
    <t>Community ConnectionsCPP-FV DCS43160</t>
  </si>
  <si>
    <t>Community ConnectionsCPP-FV</t>
  </si>
  <si>
    <t>DCS</t>
  </si>
  <si>
    <t>Foundations for Home &amp; CommunityCPP-FV DCSMar-18</t>
  </si>
  <si>
    <t>Foundations for Home &amp; CommunityCPP-FV DCS43160</t>
  </si>
  <si>
    <t>Foundations for Home &amp; CommunityCPP-FV</t>
  </si>
  <si>
    <t>Marys CenterCPP-FV DCSMar-18</t>
  </si>
  <si>
    <t>Marys CenterCPP-FV DCS43160</t>
  </si>
  <si>
    <t>Marys CenterCPP-FV</t>
  </si>
  <si>
    <t>Marys CenterCPP-FV FFMar-18</t>
  </si>
  <si>
    <t>Marys CenterCPP-FV FF43160</t>
  </si>
  <si>
    <t>Marys CenterCPP-FV CombinedMar-18</t>
  </si>
  <si>
    <t>Marys CenterCPP-FV Combined43160</t>
  </si>
  <si>
    <t>PIECECPP-FV FFMar-18</t>
  </si>
  <si>
    <t>PIECECPP-FV FF43160</t>
  </si>
  <si>
    <t>PIECECPP-FV DCSMar-18</t>
  </si>
  <si>
    <t>PIECECPP-FV DCS43160</t>
  </si>
  <si>
    <t>PIECECPP-FV CombinedMar-18</t>
  </si>
  <si>
    <t>PIECECPP-FV Combined43160</t>
  </si>
  <si>
    <t>First Home CareFFT FFMar-18</t>
  </si>
  <si>
    <t>First Home CareFFT FF43160</t>
  </si>
  <si>
    <t>Foundations for Home &amp; CommunityFFT FFMar-18</t>
  </si>
  <si>
    <t>Foundations for Home &amp; CommunityFFT FF43160</t>
  </si>
  <si>
    <t>HillcrestFFT FFMar-18</t>
  </si>
  <si>
    <t>HillcrestFFT FF43160</t>
  </si>
  <si>
    <t>PASSFFT FFMar-18</t>
  </si>
  <si>
    <t>PASSFFT FF43160</t>
  </si>
  <si>
    <t>Youth VillagesMST FFMar-18</t>
  </si>
  <si>
    <t>Youth VillagesMST FF43160</t>
  </si>
  <si>
    <t>Youth VillagesMST-PSB FFMar-18</t>
  </si>
  <si>
    <t>Youth VillagesMST-PSB FF43160</t>
  </si>
  <si>
    <t>Marys CenterPCIT FFMar-18</t>
  </si>
  <si>
    <t>Marys CenterPCIT FF43160</t>
  </si>
  <si>
    <t>Marys CenterPCIT DCSMar-18</t>
  </si>
  <si>
    <t>Marys CenterPCIT DCS43160</t>
  </si>
  <si>
    <t>Marys CenterPCIT CombinedMar-18</t>
  </si>
  <si>
    <t>Marys CenterPCIT Combined43160</t>
  </si>
  <si>
    <t>PIECEPCIT FFMar-18</t>
  </si>
  <si>
    <t>PIECEPCIT FF43160</t>
  </si>
  <si>
    <t>PIECEPCIT DCSMar-18</t>
  </si>
  <si>
    <t>PIECEPCIT DCS43160</t>
  </si>
  <si>
    <t>PIECEPCIT CombinedMar-18</t>
  </si>
  <si>
    <t>PIECEPCIT Combined43160</t>
  </si>
  <si>
    <t>Community ConnectionsTF-CBT FFMar-18</t>
  </si>
  <si>
    <t>Community ConnectionsTF-CBT FF43160</t>
  </si>
  <si>
    <t>First Home CareTF-CBT FFMar-18</t>
  </si>
  <si>
    <t>First Home CareTF-CBT FF43160</t>
  </si>
  <si>
    <t>Foundations for Home &amp; CommunityTF-CBT FFMar-18</t>
  </si>
  <si>
    <t>Foundations for Home &amp; CommunityTF-CBT FF43160</t>
  </si>
  <si>
    <t>HillcrestTF-CBT FFMar-18</t>
  </si>
  <si>
    <t>HillcrestTF-CBT FF43160</t>
  </si>
  <si>
    <t>MD Family ResourcesTF-CBT FFMar-18</t>
  </si>
  <si>
    <t>MD Family ResourcesTF-CBT FF43160</t>
  </si>
  <si>
    <t>UniversalTF-CBT FFMar-18</t>
  </si>
  <si>
    <t>UniversalTF-CBT FF43160</t>
  </si>
  <si>
    <t>Community ConnectionsTIP FFMar-18</t>
  </si>
  <si>
    <t>Community ConnectionsTIP FF43160</t>
  </si>
  <si>
    <t>ContemporaryTIP FFMar-18</t>
  </si>
  <si>
    <t>ContemporaryTIP FF43160</t>
  </si>
  <si>
    <t>FPSTIP FFMar-18</t>
  </si>
  <si>
    <t>FPSTIP FF43160</t>
  </si>
  <si>
    <t>Green DoorTIP FFMar-18</t>
  </si>
  <si>
    <t>Green DoorTIP FF43160</t>
  </si>
  <si>
    <t>LESTIP FFMar-18</t>
  </si>
  <si>
    <t>LESTIP FF43160</t>
  </si>
  <si>
    <t>MBI HSTIP FFMar-18</t>
  </si>
  <si>
    <t>MBI HSTIP FF43160</t>
  </si>
  <si>
    <t>PASSTIP FFMar-18</t>
  </si>
  <si>
    <t>PASSTIP FF43160</t>
  </si>
  <si>
    <t>TFCCTIP FFMar-18</t>
  </si>
  <si>
    <t>TFCCTIP FF43160</t>
  </si>
  <si>
    <t>UniversalTIP FFMar-18</t>
  </si>
  <si>
    <t>UniversalTIP FF43160</t>
  </si>
  <si>
    <t>Wayne PlaceTIP FFMar-18</t>
  </si>
  <si>
    <t>Wayne PlaceTIP FF43160</t>
  </si>
  <si>
    <t>Adoptions TogetherTST FFMar-18</t>
  </si>
  <si>
    <t>Adoptions TogetherTST FF43160</t>
  </si>
  <si>
    <t>ContemporaryTST FFMar-18</t>
  </si>
  <si>
    <t>ContemporaryTST FF43160</t>
  </si>
  <si>
    <t>Family MattersTST FFMar-18</t>
  </si>
  <si>
    <t>Family MattersTST FF43160</t>
  </si>
  <si>
    <t>First Home CareTST FFMar-18</t>
  </si>
  <si>
    <t>First Home CareTST FF43160</t>
  </si>
  <si>
    <t>Foundations for Home &amp; CommunityTST FFMar-18</t>
  </si>
  <si>
    <t>Foundations for Home &amp; CommunityTST FF43160</t>
  </si>
  <si>
    <t>HillcrestTST FFMar-18</t>
  </si>
  <si>
    <t>HillcrestTST FF43160</t>
  </si>
  <si>
    <t>MD Family ResourcesTST FFMar-18</t>
  </si>
  <si>
    <t>MD Family ResourcesTST FF43160</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</si>
  <si>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</si>
  <si>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</si>
  <si>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</si>
  <si>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</si>
  <si>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</si>
  <si>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</si>
  <si>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</si>
  <si>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</si>
  <si>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Federal CityAll CombinedMar-18</t>
  </si>
  <si>
    <t>Federal CityAll Combined43160</t>
  </si>
  <si>
    <t>First Home CareAll CombinedMar-18</t>
  </si>
  <si>
    <t>First Home CareAll Combined43160</t>
  </si>
  <si>
    <t>Foundations for Home &amp; CommunityAll CombinedMar-18</t>
  </si>
  <si>
    <t>Foundations for Home &amp; CommunityAll Combined43160</t>
  </si>
  <si>
    <t>FPSAll CombinedMar-18</t>
  </si>
  <si>
    <t>FPSAll Combined43160</t>
  </si>
  <si>
    <t>Green DoorAll CombinedMar-18</t>
  </si>
  <si>
    <t>Green DoorAll Combined43160</t>
  </si>
  <si>
    <t>HillcrestAll CombinedMar-18</t>
  </si>
  <si>
    <t>HillcrestAll Combined43160</t>
  </si>
  <si>
    <t>LAYCAll CombinedMar-18</t>
  </si>
  <si>
    <t>LAYCAll Combined43160</t>
  </si>
  <si>
    <t>LESAll CombinedMar-18</t>
  </si>
  <si>
    <t>LESAll Combined43160</t>
  </si>
  <si>
    <t>Marys Center All FFMar-18</t>
  </si>
  <si>
    <t>Marys Center All FF43160</t>
  </si>
  <si>
    <t>Marys CenterAll DCSMar-18</t>
  </si>
  <si>
    <t>Marys CenterAll DCS43160</t>
  </si>
  <si>
    <t>Marys CenterAll CombinedMar-18</t>
  </si>
  <si>
    <t>Marys CenterAll Combined43160</t>
  </si>
  <si>
    <t>MBI HSAll CombinedMar-18</t>
  </si>
  <si>
    <t>MBI HSAll Combined43160</t>
  </si>
  <si>
    <t>MD Family ResourcesAll CombinedMar-18</t>
  </si>
  <si>
    <t>MD Family ResourcesAll Combined43160</t>
  </si>
  <si>
    <t>PASSAll CombinedMar-18</t>
  </si>
  <si>
    <t>PASSAll Combined43160</t>
  </si>
  <si>
    <t>PIECEAll FFMar-18</t>
  </si>
  <si>
    <t>PIECEAll FF43160</t>
  </si>
  <si>
    <t>PIECEAll DCSMar-18</t>
  </si>
  <si>
    <t>PIECEAll DCS43160</t>
  </si>
  <si>
    <t>PIECEAll CombinedMar-18</t>
  </si>
  <si>
    <t>PIECEAll Combined43160</t>
  </si>
  <si>
    <t>RiversideAll CombinedMar-18</t>
  </si>
  <si>
    <t>RiversideAll Combined43160</t>
  </si>
  <si>
    <t>TFCCAll CombinedMar-18</t>
  </si>
  <si>
    <t>TFCCAll Combined43160</t>
  </si>
  <si>
    <t>UniversalAll CombinedMar-18</t>
  </si>
  <si>
    <t>UniversalAll Combined43160</t>
  </si>
  <si>
    <t>Wayne PlaceAll CombinedMar-18</t>
  </si>
  <si>
    <t>Wayne PlaceAll Combined43160</t>
  </si>
  <si>
    <t>Youth VillagesAll CombinedMar-18</t>
  </si>
  <si>
    <t>Youth VillagesAll Combined43160</t>
  </si>
  <si>
    <t>All A-CRA ProvidersA-CRA FFMar-18</t>
  </si>
  <si>
    <t>All A-CRA ProvidersA-CRA FF43160</t>
  </si>
  <si>
    <t>All CPP-FV ProvidersCPP-FV FFMar-18</t>
  </si>
  <si>
    <t>All CPP-FV ProvidersCPP-FV FF43160</t>
  </si>
  <si>
    <t>All FFT ProvidersFFT FFMar-18</t>
  </si>
  <si>
    <t>All FFT ProvidersFFT FF43160</t>
  </si>
  <si>
    <t>All MST ProvidersMST FFMar-18</t>
  </si>
  <si>
    <t>All MST ProvidersMST FF43160</t>
  </si>
  <si>
    <t>All MST-PSB ProvidersMST-PSB FFMar-18</t>
  </si>
  <si>
    <t>All MST-PSB ProvidersMST-PSB FF43160</t>
  </si>
  <si>
    <t>All PCIT ProvidersPCIT FFMar-18</t>
  </si>
  <si>
    <t>All PCIT ProvidersPCIT FF43160</t>
  </si>
  <si>
    <t>All TF-CBT ProvidersTF-CBT FFMar-18</t>
  </si>
  <si>
    <t>All TF-CBT ProvidersTF-CBT FF43160</t>
  </si>
  <si>
    <t>All TIP ProvidersTIP FFMar-18</t>
  </si>
  <si>
    <t>All TIP ProvidersTIP FF43160</t>
  </si>
  <si>
    <t>All TST ProvidersTST FFMar-18</t>
  </si>
  <si>
    <t>All TST ProvidersTST FF43160</t>
  </si>
  <si>
    <t>All CPP-FV ProvidersCPP-FV DCSMar-18</t>
  </si>
  <si>
    <t>All CPP-FV ProvidersCPP-FV DCS43160</t>
  </si>
  <si>
    <t>All PCIT ProvidersPCIT DCSMar-18</t>
  </si>
  <si>
    <t>All PCIT ProvidersPCIT DCS43160</t>
  </si>
  <si>
    <t>DC Seed ProvidersAll DCSMar-18</t>
  </si>
  <si>
    <t>DC Seed ProvidersAll DCS43160</t>
  </si>
  <si>
    <t>DC Seed ProvidersAll</t>
  </si>
  <si>
    <t>All CPP-FV ProvidersCPP-FV CombinedMar-18</t>
  </si>
  <si>
    <t>All CPP-FV ProvidersCPP-FV Combined43160</t>
  </si>
  <si>
    <t>All PCIT ProvidersPCIT CombinedMar-18</t>
  </si>
  <si>
    <t>All PCIT ProvidersPCIT Combined43160</t>
  </si>
  <si>
    <t>Trauma ProvidersAll CombinedMar-18</t>
  </si>
  <si>
    <t>Trauma ProvidersAll Combined43160</t>
  </si>
  <si>
    <t>Trauma ProvidersAll</t>
  </si>
  <si>
    <t>Families First ProvidersAll FFMar-18</t>
  </si>
  <si>
    <t>Families First ProvidersAll FF43160</t>
  </si>
  <si>
    <t>AllAll CombinedMar-18</t>
  </si>
  <si>
    <t>AllAll Combined43160</t>
  </si>
  <si>
    <t>Foundations for Home &amp; CommunityFFT CombinedMar-18</t>
  </si>
  <si>
    <t>Foundations for Home &amp; CommunityFFT Combined43160</t>
  </si>
  <si>
    <t>Foundations for Home &amp; CommunityAll FFMar-18</t>
  </si>
  <si>
    <t>Foundations for Home &amp; CommunityAll FF43160</t>
  </si>
  <si>
    <t>Foundations for Home &amp; CommunityCPP-FV CombinedMar-18</t>
  </si>
  <si>
    <t>Foundations for Home &amp; CommunityCPP-FV Combined43160</t>
  </si>
  <si>
    <t>Foundations for Home &amp; CommunityTF-CBT CombinedMar-18</t>
  </si>
  <si>
    <t>Foundations for Home &amp; CommunityTF-CBT Combined43160</t>
  </si>
  <si>
    <t>Trauma ProvidersAll DCSMar-18</t>
  </si>
  <si>
    <t>Trauma ProvidersAll DCS43160</t>
  </si>
  <si>
    <t>Trauma ProvidersAll FFMar-18</t>
  </si>
  <si>
    <t>Trauma ProvidersAll FF43160</t>
  </si>
  <si>
    <t>Adoptions TogetherCPP-FV FFMar-18</t>
  </si>
  <si>
    <t>Adoptions TogetherCPP-FV FF43160</t>
  </si>
  <si>
    <t>Adoptions TogetherTST CombinedMar-18</t>
  </si>
  <si>
    <t>Adoptions TogetherTST Combined43160</t>
  </si>
  <si>
    <t>All A-CRA ProvidersA-CRA CombinedMar-18</t>
  </si>
  <si>
    <t>All A-CRA ProvidersA-CRA Combined43160</t>
  </si>
  <si>
    <t>All FFT ProvidersFFT CombinedMar-18</t>
  </si>
  <si>
    <t>All FFT ProvidersFFT Combined43160</t>
  </si>
  <si>
    <t>All MST ProvidersMST CombinedMar-18</t>
  </si>
  <si>
    <t>All MST ProvidersMST Combined43160</t>
  </si>
  <si>
    <t>All MST-PSB ProvidersMST-PSB CombinedMar-18</t>
  </si>
  <si>
    <t>All MST-PSB ProvidersMST-PSB Combined43160</t>
  </si>
  <si>
    <t>All TF-CBT ProvidersTF-CBT CombinedMar-18</t>
  </si>
  <si>
    <t>All TF-CBT ProvidersTF-CBT Combined43160</t>
  </si>
  <si>
    <t>All TIP ProvidersTIP CombinedMar-18</t>
  </si>
  <si>
    <t>All TIP ProvidersTIP Combined43160</t>
  </si>
  <si>
    <t>All TST ProvidersTST CombinedMar-18</t>
  </si>
  <si>
    <t>All TST ProvidersTST Combined43160</t>
  </si>
  <si>
    <t>Community ConnectionsAll FFMar-18</t>
  </si>
  <si>
    <t>Community ConnectionsAll FF43160</t>
  </si>
  <si>
    <t>Community ConnectionsTF-CBT CombinedMar-18</t>
  </si>
  <si>
    <t>Community ConnectionsTF-CBT Combined43160</t>
  </si>
  <si>
    <t>Community ConnectionsTIP CombinedMar-18</t>
  </si>
  <si>
    <t>Community ConnectionsTIP Combined43160</t>
  </si>
  <si>
    <t>ContemporaryAll FFMar-18</t>
  </si>
  <si>
    <t>ContemporaryAll FF43160</t>
  </si>
  <si>
    <t>ContemporaryTIP CombinedMar-18</t>
  </si>
  <si>
    <t>ContemporaryTIP Combined43160</t>
  </si>
  <si>
    <t>ContemporaryTST CombinedMar-18</t>
  </si>
  <si>
    <t>ContemporaryTST Combined43160</t>
  </si>
  <si>
    <t>Family MattersAll FFMar-18</t>
  </si>
  <si>
    <t>Family MattersAll FF43160</t>
  </si>
  <si>
    <t>Family MattersTST CombinedMar-18</t>
  </si>
  <si>
    <t>Family MattersTST Combined43160</t>
  </si>
  <si>
    <t>Federal CityA-CRA CombinedMar-18</t>
  </si>
  <si>
    <t>Federal CityA-CRA Combined43160</t>
  </si>
  <si>
    <t>Federal CityAll FFMar-18</t>
  </si>
  <si>
    <t>Federal CityAll FF43160</t>
  </si>
  <si>
    <t>First Home CareAll FFMar-18</t>
  </si>
  <si>
    <t>First Home CareAll FF43160</t>
  </si>
  <si>
    <t>First Home CareFFT CombinedMar-18</t>
  </si>
  <si>
    <t>First Home CareFFT Combined43160</t>
  </si>
  <si>
    <t>First Home CareTF-CBT CombinedMar-18</t>
  </si>
  <si>
    <t>First Home CareTF-CBT Combined43160</t>
  </si>
  <si>
    <t>First Home CareTST CombinedMar-18</t>
  </si>
  <si>
    <t>First Home CareTST Combined43160</t>
  </si>
  <si>
    <t>FPSAll FFMar-18</t>
  </si>
  <si>
    <t>FPSAll FF43160</t>
  </si>
  <si>
    <t>FPSTIP CombinedMar-18</t>
  </si>
  <si>
    <t>FPSTIP Combined43160</t>
  </si>
  <si>
    <t>Green DoorAll FFMar-18</t>
  </si>
  <si>
    <t>Green DoorAll FF43160</t>
  </si>
  <si>
    <t>Green DoorTIP CombinedMar-18</t>
  </si>
  <si>
    <t>Green DoorTIP Combined43160</t>
  </si>
  <si>
    <t>LESAll FFMar-18</t>
  </si>
  <si>
    <t>LESAll FF43160</t>
  </si>
  <si>
    <t>LESTIP CombinedMar-18</t>
  </si>
  <si>
    <t>LESTIP Combined43160</t>
  </si>
  <si>
    <t>MBI HSAll FFMar-18</t>
  </si>
  <si>
    <t>MBI HSAll FF43160</t>
  </si>
  <si>
    <t>MBI HSTIP CombinedMar-18</t>
  </si>
  <si>
    <t>MBI HSTIP Combined43160</t>
  </si>
  <si>
    <t>MD Family ResourcesAll FFMar-18</t>
  </si>
  <si>
    <t>MD Family ResourcesAll FF43160</t>
  </si>
  <si>
    <t>MD Family ResourcesTF-CBT CombinedMar-18</t>
  </si>
  <si>
    <t>MD Family ResourcesTF-CBT Combined43160</t>
  </si>
  <si>
    <t>MD Family ResourcesTST CombinedMar-18</t>
  </si>
  <si>
    <t>MD Family ResourcesTST Combined43160</t>
  </si>
  <si>
    <t>PASSAll FFMar-18</t>
  </si>
  <si>
    <t>PASSAll FF43160</t>
  </si>
  <si>
    <t>PASSFFT CombinedMar-18</t>
  </si>
  <si>
    <t>PASSFFT Combined43160</t>
  </si>
  <si>
    <t>PASSTIP CombinedMar-18</t>
  </si>
  <si>
    <t>PASSTIP Combined43160</t>
  </si>
  <si>
    <t>RiversideA-CRA CombinedMar-18</t>
  </si>
  <si>
    <t>RiversideA-CRA Combined43160</t>
  </si>
  <si>
    <t>RiversideAll FFMar-18</t>
  </si>
  <si>
    <t>RiversideAll FF43160</t>
  </si>
  <si>
    <t>TFCCAll FFMar-18</t>
  </si>
  <si>
    <t>TFCCAll FF43160</t>
  </si>
  <si>
    <t>TFCCTIP CombinedMar-18</t>
  </si>
  <si>
    <t>TFCCTIP Combined43160</t>
  </si>
  <si>
    <t>Wayne PlaceAll FFMar-18</t>
  </si>
  <si>
    <t>Wayne PlaceAll FF43160</t>
  </si>
  <si>
    <t>Wayne PlaceTIP CombinedMar-18</t>
  </si>
  <si>
    <t>Wayne PlaceTIP Combined43160</t>
  </si>
  <si>
    <t>Youth VillagesAll FFMar-18</t>
  </si>
  <si>
    <t>Youth VillagesAll FF43160</t>
  </si>
  <si>
    <t>Youth VillagesMST CombinedMar-18</t>
  </si>
  <si>
    <t>Youth VillagesMST Combined43160</t>
  </si>
  <si>
    <t>Youth VillagesMST-PSB CombinedMar-18</t>
  </si>
  <si>
    <t>Youth VillagesMST-PSB Combined43160</t>
  </si>
  <si>
    <t>HillcrestA-CRA CombinedMar-18</t>
  </si>
  <si>
    <t>HillcrestA-CRA Combined43160</t>
  </si>
  <si>
    <t>HillcrestAll FFMar-18</t>
  </si>
  <si>
    <t>HillcrestAll FF43160</t>
  </si>
  <si>
    <t>HillcrestFFT CombinedMar-18</t>
  </si>
  <si>
    <t>HillcrestFFT Combined43160</t>
  </si>
  <si>
    <t>HillcrestTF-CBT CombinedMar-18</t>
  </si>
  <si>
    <t>HillcrestTF-CBT Combined43160</t>
  </si>
  <si>
    <t>HillcrestTST CombinedMar-18</t>
  </si>
  <si>
    <t>HillcrestTST Combined43160</t>
  </si>
  <si>
    <t>LAYCA-CRA CombinedMar-18</t>
  </si>
  <si>
    <t>LAYCA-CRA Combined43160</t>
  </si>
  <si>
    <t>LAYCAll FFMar-18</t>
  </si>
  <si>
    <t>LAYCAll FF43160</t>
  </si>
  <si>
    <t>UniversalAll FFMar-18</t>
  </si>
  <si>
    <t>UniversalAll FF43160</t>
  </si>
  <si>
    <t>UniversalTF-CBT CombinedMar-18</t>
  </si>
  <si>
    <t>UniversalTF-CBT Combined43160</t>
  </si>
  <si>
    <t>UniversalTIP CombinedMar-18</t>
  </si>
  <si>
    <t>UniversalTIP Combined43160</t>
  </si>
  <si>
    <t>Trauma ProvidersAll CombinedApr-18</t>
  </si>
  <si>
    <t>Trauma ProvidersAll Combined43191</t>
  </si>
  <si>
    <t>Federal CityA-CRA FFApr-18</t>
  </si>
  <si>
    <t>Federal CityA-CRA FF43191</t>
  </si>
  <si>
    <t>HillcrestA-CRA FFApr-18</t>
  </si>
  <si>
    <t>HillcrestA-CRA FF43191</t>
  </si>
  <si>
    <t>LAYCA-CRA FFApr-18</t>
  </si>
  <si>
    <t>LAYCA-CRA FF43191</t>
  </si>
  <si>
    <t>RiversideA-CRA FFApr-18</t>
  </si>
  <si>
    <t>RiversideA-CRA FF43191</t>
  </si>
  <si>
    <t>Adoptions TogetherCPP-FV CombinedApr-18</t>
  </si>
  <si>
    <t>Adoptions TogetherCPP-FV Combined43191</t>
  </si>
  <si>
    <t>PIECECPP-FV FFApr-18</t>
  </si>
  <si>
    <t>PIECECPP-FV FF43191</t>
  </si>
  <si>
    <t>First Home CareFFT FFApr-18</t>
  </si>
  <si>
    <t>First Home CareFFT FF43191</t>
  </si>
  <si>
    <t>Foundations for Home &amp; CommunityFFT FFApr-18</t>
  </si>
  <si>
    <t>Foundations for Home &amp; CommunityFFT FF43191</t>
  </si>
  <si>
    <t>HillcrestFFT FFApr-18</t>
  </si>
  <si>
    <t>HillcrestFFT FF43191</t>
  </si>
  <si>
    <t>PASSFFT FFApr-18</t>
  </si>
  <si>
    <t>PASSFFT FF43191</t>
  </si>
  <si>
    <t>Youth VillagesMST FFApr-18</t>
  </si>
  <si>
    <t>Youth VillagesMST FF43191</t>
  </si>
  <si>
    <t>Youth VillagesMST-PSB FFApr-18</t>
  </si>
  <si>
    <t>Youth VillagesMST-PSB FF43191</t>
  </si>
  <si>
    <t>Marys CenterPCIT FFApr-18</t>
  </si>
  <si>
    <t>Marys CenterPCIT FF43191</t>
  </si>
  <si>
    <t>PIECEPCIT FFApr-18</t>
  </si>
  <si>
    <t>PIECEPCIT FF43191</t>
  </si>
  <si>
    <t>Community ConnectionsTF-CBT FFApr-18</t>
  </si>
  <si>
    <t>Community ConnectionsTF-CBT FF43191</t>
  </si>
  <si>
    <t>First Home CareTF-CBT FFApr-18</t>
  </si>
  <si>
    <t>First Home CareTF-CBT FF43191</t>
  </si>
  <si>
    <t>Foundations for Home &amp; CommunityTF-CBT FFApr-18</t>
  </si>
  <si>
    <t>Foundations for Home &amp; CommunityTF-CBT FF43191</t>
  </si>
  <si>
    <t>HillcrestTF-CBT FFApr-18</t>
  </si>
  <si>
    <t>HillcrestTF-CBT FF43191</t>
  </si>
  <si>
    <t>MD Family ResourcesTF-CBT FFApr-18</t>
  </si>
  <si>
    <t>MD Family ResourcesTF-CBT FF43191</t>
  </si>
  <si>
    <t>UniversalTF-CBT FFApr-18</t>
  </si>
  <si>
    <t>UniversalTF-CBT FF43191</t>
  </si>
  <si>
    <t>Community ConnectionsTIP FFApr-18</t>
  </si>
  <si>
    <t>Community ConnectionsTIP FF43191</t>
  </si>
  <si>
    <t>ContemporaryTIP FFApr-18</t>
  </si>
  <si>
    <t>ContemporaryTIP FF43191</t>
  </si>
  <si>
    <t>FPSTIP FFApr-18</t>
  </si>
  <si>
    <t>FPSTIP FF43191</t>
  </si>
  <si>
    <t>Green DoorTIP FFApr-18</t>
  </si>
  <si>
    <t>Green DoorTIP FF43191</t>
  </si>
  <si>
    <t>LESTIP FFApr-18</t>
  </si>
  <si>
    <t>LESTIP FF43191</t>
  </si>
  <si>
    <t>MBI HSTIP FFApr-18</t>
  </si>
  <si>
    <t>MBI HSTIP FF43191</t>
  </si>
  <si>
    <t>PASSTIP FFApr-18</t>
  </si>
  <si>
    <t>PASSTIP FF43191</t>
  </si>
  <si>
    <t>TFCCTIP FFApr-18</t>
  </si>
  <si>
    <t>TFCCTIP FF43191</t>
  </si>
  <si>
    <t>UniversalTIP FFApr-18</t>
  </si>
  <si>
    <t>UniversalTIP FF43191</t>
  </si>
  <si>
    <t>Wayne PlaceTIP FFApr-18</t>
  </si>
  <si>
    <t>Wayne PlaceTIP FF43191</t>
  </si>
  <si>
    <t>Adoptions TogetherTST FFApr-18</t>
  </si>
  <si>
    <t>Adoptions TogetherTST FF43191</t>
  </si>
  <si>
    <t>ContemporaryTST FFApr-18</t>
  </si>
  <si>
    <t>ContemporaryTST FF43191</t>
  </si>
  <si>
    <t>Family MattersTST FFApr-18</t>
  </si>
  <si>
    <t>Family MattersTST FF43191</t>
  </si>
  <si>
    <t>First Home CareTST FFApr-18</t>
  </si>
  <si>
    <t>First Home CareTST FF43191</t>
  </si>
  <si>
    <t>Foundations for Home &amp; CommunityTST FFApr-18</t>
  </si>
  <si>
    <t>Foundations for Home &amp; CommunityTST FF43191</t>
  </si>
  <si>
    <t>HillcrestTST FFApr-18</t>
  </si>
  <si>
    <t>HillcrestTST FF43191</t>
  </si>
  <si>
    <t>MD Family ResourcesTST FFApr-18</t>
  </si>
  <si>
    <t>MD Family ResourcesTST FF43191</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</si>
  <si>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</si>
  <si>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</si>
  <si>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</si>
  <si>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</si>
  <si>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</si>
  <si>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</si>
  <si>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</si>
  <si>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</si>
  <si>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Federal CityAll CombinedApr-18</t>
  </si>
  <si>
    <t>Federal CityAll Combined43191</t>
  </si>
  <si>
    <t>First Home CareAll CombinedApr-18</t>
  </si>
  <si>
    <t>First Home CareAll Combined43191</t>
  </si>
  <si>
    <t>Foundations for Home &amp; CommunityAll CombinedApr-18</t>
  </si>
  <si>
    <t>Foundations for Home &amp; CommunityAll Combined43191</t>
  </si>
  <si>
    <t>FPSAll CombinedApr-18</t>
  </si>
  <si>
    <t>FPSAll Combined43191</t>
  </si>
  <si>
    <t>Green DoorAll CombinedApr-18</t>
  </si>
  <si>
    <t>Green DoorAll Combined43191</t>
  </si>
  <si>
    <t>HillcrestAll CombinedApr-18</t>
  </si>
  <si>
    <t>HillcrestAll Combined43191</t>
  </si>
  <si>
    <t>LAYCAll CombinedApr-18</t>
  </si>
  <si>
    <t>LAYCAll Combined43191</t>
  </si>
  <si>
    <t>LESAll CombinedApr-18</t>
  </si>
  <si>
    <t>LESAll Combined43191</t>
  </si>
  <si>
    <t>Marys Center All FFApr-18</t>
  </si>
  <si>
    <t>Marys Center All FF43191</t>
  </si>
  <si>
    <t>MBI HSAll CombinedApr-18</t>
  </si>
  <si>
    <t>MBI HSAll Combined43191</t>
  </si>
  <si>
    <t>MD Family ResourcesAll CombinedApr-18</t>
  </si>
  <si>
    <t>MD Family ResourcesAll Combined43191</t>
  </si>
  <si>
    <t>PASSAll CombinedApr-18</t>
  </si>
  <si>
    <t>PASSAll Combined43191</t>
  </si>
  <si>
    <t>PIECEAll FFApr-18</t>
  </si>
  <si>
    <t>PIECEAll FF43191</t>
  </si>
  <si>
    <t>RiversideAll CombinedApr-18</t>
  </si>
  <si>
    <t>RiversideAll Combined43191</t>
  </si>
  <si>
    <t>TFCCAll CombinedApr-18</t>
  </si>
  <si>
    <t>TFCCAll Combined43191</t>
  </si>
  <si>
    <t>UniversalAll CombinedApr-18</t>
  </si>
  <si>
    <t>UniversalAll Combined43191</t>
  </si>
  <si>
    <t>Wayne PlaceAll CombinedApr-18</t>
  </si>
  <si>
    <t>Wayne PlaceAll Combined43191</t>
  </si>
  <si>
    <t>Youth VillagesAll CombinedApr-18</t>
  </si>
  <si>
    <t>Youth VillagesAll Combined43191</t>
  </si>
  <si>
    <t>All A-CRA ProvidersA-CRA FFApr-18</t>
  </si>
  <si>
    <t>All A-CRA ProvidersA-CRA FF43191</t>
  </si>
  <si>
    <t>All CPP-FV ProvidersCPP-FV FFApr-18</t>
  </si>
  <si>
    <t>All CPP-FV ProvidersCPP-FV FF43191</t>
  </si>
  <si>
    <t>All FFT ProvidersFFT FFApr-18</t>
  </si>
  <si>
    <t>All FFT ProvidersFFT FF43191</t>
  </si>
  <si>
    <t>All MST ProvidersMST FFApr-18</t>
  </si>
  <si>
    <t>All MST ProvidersMST FF43191</t>
  </si>
  <si>
    <t>All MST-PSB ProvidersMST-PSB FFApr-18</t>
  </si>
  <si>
    <t>All MST-PSB ProvidersMST-PSB FF43191</t>
  </si>
  <si>
    <t>All PCIT ProvidersPCIT FFApr-18</t>
  </si>
  <si>
    <t>All PCIT ProvidersPCIT FF43191</t>
  </si>
  <si>
    <t>All TF-CBT ProvidersTF-CBT FFApr-18</t>
  </si>
  <si>
    <t>All TF-CBT ProvidersTF-CBT FF43191</t>
  </si>
  <si>
    <t>All TIP ProvidersTIP FFApr-18</t>
  </si>
  <si>
    <t>All TIP ProvidersTIP FF43191</t>
  </si>
  <si>
    <t>All TST ProvidersTST FFApr-18</t>
  </si>
  <si>
    <t>All TST ProvidersTST FF43191</t>
  </si>
  <si>
    <t>All CPP-FV ProvidersCPP-FV DCSApr-18</t>
  </si>
  <si>
    <t>All CPP-FV ProvidersCPP-FV DCS43191</t>
  </si>
  <si>
    <t>All PCIT ProvidersPCIT DCSApr-18</t>
  </si>
  <si>
    <t>All PCIT ProvidersPCIT DCS43191</t>
  </si>
  <si>
    <t>DC Seed ProvidersAll DCSApr-18</t>
  </si>
  <si>
    <t>DC Seed ProvidersAll DCS43191</t>
  </si>
  <si>
    <t>All CPP-FV ProvidersCPP-FV CombinedApr-18</t>
  </si>
  <si>
    <t>All CPP-FV ProvidersCPP-FV Combined43191</t>
  </si>
  <si>
    <t>All PCIT ProvidersPCIT CombinedApr-18</t>
  </si>
  <si>
    <t>All PCIT ProvidersPCIT Combined43191</t>
  </si>
  <si>
    <t>Families First ProvidersAll FFApr-18</t>
  </si>
  <si>
    <t>Families First ProvidersAll FF43191</t>
  </si>
  <si>
    <t>AllAll CombinedApr-18</t>
  </si>
  <si>
    <t>AllAll Combined43191</t>
  </si>
  <si>
    <t>Trauma ProvidersAll DCSApr-18</t>
  </si>
  <si>
    <t>Trauma ProvidersAll DCS43191</t>
  </si>
  <si>
    <t>Trauma ProvidersAll FFApr-18</t>
  </si>
  <si>
    <t>Trauma ProvidersAll FF43191</t>
  </si>
  <si>
    <t>Adoptions TogetherCPP-FV FFApr-18</t>
  </si>
  <si>
    <t>Adoptions TogetherCPP-FV FF43191</t>
  </si>
  <si>
    <t>Adoptions TogetherTST CombinedApr-18</t>
  </si>
  <si>
    <t>Adoptions TogetherTST Combined43191</t>
  </si>
  <si>
    <t>All A-CRA ProvidersA-CRA CombinedApr-18</t>
  </si>
  <si>
    <t>All A-CRA ProvidersA-CRA Combined43191</t>
  </si>
  <si>
    <t>All FFT ProvidersFFT CombinedApr-18</t>
  </si>
  <si>
    <t>All FFT ProvidersFFT Combined43191</t>
  </si>
  <si>
    <t>All MST ProvidersMST CombinedApr-18</t>
  </si>
  <si>
    <t>All MST ProvidersMST Combined43191</t>
  </si>
  <si>
    <t>All MST-PSB ProvidersMST-PSB CombinedApr-18</t>
  </si>
  <si>
    <t>All MST-PSB ProvidersMST-PSB Combined43191</t>
  </si>
  <si>
    <t>All TF-CBT ProvidersTF-CBT CombinedApr-18</t>
  </si>
  <si>
    <t>All TF-CBT ProvidersTF-CBT Combined43191</t>
  </si>
  <si>
    <t>All TIP ProvidersTIP CombinedApr-18</t>
  </si>
  <si>
    <t>All TIP ProvidersTIP Combined43191</t>
  </si>
  <si>
    <t>All TST ProvidersTST CombinedApr-18</t>
  </si>
  <si>
    <t>All TST ProvidersTST Combined43191</t>
  </si>
  <si>
    <t>Community ConnectionsAll FFApr-18</t>
  </si>
  <si>
    <t>Community ConnectionsAll FF43191</t>
  </si>
  <si>
    <t>Community ConnectionsTF-CBT CombinedApr-18</t>
  </si>
  <si>
    <t>Community ConnectionsTF-CBT Combined43191</t>
  </si>
  <si>
    <t>Community ConnectionsTIP CombinedApr-18</t>
  </si>
  <si>
    <t>Community ConnectionsTIP Combined43191</t>
  </si>
  <si>
    <t>ContemporaryAll FFApr-18</t>
  </si>
  <si>
    <t>ContemporaryAll FF43191</t>
  </si>
  <si>
    <t>ContemporaryTIP CombinedApr-18</t>
  </si>
  <si>
    <t>ContemporaryTIP Combined43191</t>
  </si>
  <si>
    <t>ContemporaryTST CombinedApr-18</t>
  </si>
  <si>
    <t>ContemporaryTST Combined43191</t>
  </si>
  <si>
    <t>Family MattersAll FFApr-18</t>
  </si>
  <si>
    <t>Family MattersAll FF43191</t>
  </si>
  <si>
    <t>Family MattersTST CombinedApr-18</t>
  </si>
  <si>
    <t>Family MattersTST Combined43191</t>
  </si>
  <si>
    <t>Federal CityA-CRA CombinedApr-18</t>
  </si>
  <si>
    <t>Federal CityA-CRA Combined43191</t>
  </si>
  <si>
    <t>Federal CityAll FFApr-18</t>
  </si>
  <si>
    <t>Federal CityAll FF43191</t>
  </si>
  <si>
    <t>First Home CareAll FFApr-18</t>
  </si>
  <si>
    <t>First Home CareAll FF43191</t>
  </si>
  <si>
    <t>First Home CareFFT CombinedApr-18</t>
  </si>
  <si>
    <t>First Home CareFFT Combined43191</t>
  </si>
  <si>
    <t>First Home CareTF-CBT CombinedApr-18</t>
  </si>
  <si>
    <t>First Home CareTF-CBT Combined43191</t>
  </si>
  <si>
    <t>First Home CareTST CombinedApr-18</t>
  </si>
  <si>
    <t>First Home CareTST Combined43191</t>
  </si>
  <si>
    <t>FPSAll FFApr-18</t>
  </si>
  <si>
    <t>FPSAll FF43191</t>
  </si>
  <si>
    <t>FPSTIP CombinedApr-18</t>
  </si>
  <si>
    <t>FPSTIP Combined43191</t>
  </si>
  <si>
    <t>Green DoorAll FFApr-18</t>
  </si>
  <si>
    <t>Green DoorAll FF43191</t>
  </si>
  <si>
    <t>Green DoorTIP CombinedApr-18</t>
  </si>
  <si>
    <t>Green DoorTIP Combined43191</t>
  </si>
  <si>
    <t>LESAll FFApr-18</t>
  </si>
  <si>
    <t>LESAll FF43191</t>
  </si>
  <si>
    <t>LESTIP CombinedApr-18</t>
  </si>
  <si>
    <t>LESTIP Combined43191</t>
  </si>
  <si>
    <t>MBI HSAll FFApr-18</t>
  </si>
  <si>
    <t>MBI HSAll FF43191</t>
  </si>
  <si>
    <t>MBI HSTIP CombinedApr-18</t>
  </si>
  <si>
    <t>MBI HSTIP Combined43191</t>
  </si>
  <si>
    <t>MD Family ResourcesAll FFApr-18</t>
  </si>
  <si>
    <t>MD Family ResourcesAll FF43191</t>
  </si>
  <si>
    <t>MD Family ResourcesTF-CBT CombinedApr-18</t>
  </si>
  <si>
    <t>MD Family ResourcesTF-CBT Combined43191</t>
  </si>
  <si>
    <t>MD Family ResourcesTST CombinedApr-18</t>
  </si>
  <si>
    <t>MD Family ResourcesTST Combined43191</t>
  </si>
  <si>
    <t>PASSAll FFApr-18</t>
  </si>
  <si>
    <t>PASSAll FF43191</t>
  </si>
  <si>
    <t>PASSFFT CombinedApr-18</t>
  </si>
  <si>
    <t>PASSFFT Combined43191</t>
  </si>
  <si>
    <t>PASSTIP CombinedApr-18</t>
  </si>
  <si>
    <t>PASSTIP Combined43191</t>
  </si>
  <si>
    <t>RiversideA-CRA CombinedApr-18</t>
  </si>
  <si>
    <t>RiversideA-CRA Combined43191</t>
  </si>
  <si>
    <t>RiversideAll FFApr-18</t>
  </si>
  <si>
    <t>RiversideAll FF43191</t>
  </si>
  <si>
    <t>TFCCAll FFApr-18</t>
  </si>
  <si>
    <t>TFCCAll FF43191</t>
  </si>
  <si>
    <t>TFCCTIP CombinedApr-18</t>
  </si>
  <si>
    <t>TFCCTIP Combined43191</t>
  </si>
  <si>
    <t>Wayne PlaceAll FFApr-18</t>
  </si>
  <si>
    <t>Wayne PlaceAll FF43191</t>
  </si>
  <si>
    <t>Wayne PlaceTIP CombinedApr-18</t>
  </si>
  <si>
    <t>Wayne PlaceTIP Combined43191</t>
  </si>
  <si>
    <t>Youth VillagesAll FFApr-18</t>
  </si>
  <si>
    <t>Youth VillagesAll FF43191</t>
  </si>
  <si>
    <t>Youth VillagesMST CombinedApr-18</t>
  </si>
  <si>
    <t>Youth VillagesMST Combined43191</t>
  </si>
  <si>
    <t>Youth VillagesMST-PSB CombinedApr-18</t>
  </si>
  <si>
    <t>Youth VillagesMST-PSB Combined43191</t>
  </si>
  <si>
    <t>HillcrestA-CRA CombinedApr-18</t>
  </si>
  <si>
    <t>HillcrestA-CRA Combined43191</t>
  </si>
  <si>
    <t>HillcrestAll FFApr-18</t>
  </si>
  <si>
    <t>HillcrestAll FF43191</t>
  </si>
  <si>
    <t>HillcrestFFT CombinedApr-18</t>
  </si>
  <si>
    <t>HillcrestFFT Combined43191</t>
  </si>
  <si>
    <t>HillcrestTF-CBT CombinedApr-18</t>
  </si>
  <si>
    <t>HillcrestTF-CBT Combined43191</t>
  </si>
  <si>
    <t>HillcrestTST CombinedApr-18</t>
  </si>
  <si>
    <t>HillcrestTST Combined43191</t>
  </si>
  <si>
    <t>LAYCA-CRA CombinedApr-18</t>
  </si>
  <si>
    <t>LAYCA-CRA Combined43191</t>
  </si>
  <si>
    <t>LAYCAll FFApr-18</t>
  </si>
  <si>
    <t>LAYCAll FF43191</t>
  </si>
  <si>
    <t>UniversalAll FFApr-18</t>
  </si>
  <si>
    <t>UniversalAll FF43191</t>
  </si>
  <si>
    <t>UniversalTF-CBT CombinedApr-18</t>
  </si>
  <si>
    <t>UniversalTF-CBT Combined43191</t>
  </si>
  <si>
    <t>UniversalTIP CombinedApr-18</t>
  </si>
  <si>
    <t>UniversalTIP Combined43191</t>
  </si>
  <si>
    <t>Foundations for Home &amp; CommunityFFT CombinedApr-18</t>
  </si>
  <si>
    <t>Foundations for Home &amp; CommunityFFT Combined43191</t>
  </si>
  <si>
    <t>Foundations for Home &amp; CommunityAll FFApr-18</t>
  </si>
  <si>
    <t>Foundations for Home &amp; CommunityAll FF43191</t>
  </si>
  <si>
    <t>Foundations for Home &amp; CommunityTF-CBT CombinedApr-18</t>
  </si>
  <si>
    <t>Foundations for Home &amp; CommunityTF-CBT Combined43191</t>
  </si>
  <si>
    <t>Trauma ProvidersAll CombinedMay-18</t>
  </si>
  <si>
    <t>Trauma ProvidersAll Combined43221</t>
  </si>
  <si>
    <t>Federal CityA-CRA FFMay-18</t>
  </si>
  <si>
    <t>Federal CityA-CRA FF43221</t>
  </si>
  <si>
    <t>HillcrestA-CRA FFMay-18</t>
  </si>
  <si>
    <t>HillcrestA-CRA FF43221</t>
  </si>
  <si>
    <t>LAYCA-CRA FFMay-18</t>
  </si>
  <si>
    <t>LAYCA-CRA FF43221</t>
  </si>
  <si>
    <t>RiversideA-CRA FFMay-18</t>
  </si>
  <si>
    <t>RiversideA-CRA FF43221</t>
  </si>
  <si>
    <t>Adoptions TogetherCPP-FV CombinedMay-18</t>
  </si>
  <si>
    <t>Adoptions TogetherCPP-FV Combined43221</t>
  </si>
  <si>
    <t>PIECECPP-FV FFMay-18</t>
  </si>
  <si>
    <t>PIECECPP-FV FF43221</t>
  </si>
  <si>
    <t>First Home CareFFT FFMay-18</t>
  </si>
  <si>
    <t>First Home CareFFT FF43221</t>
  </si>
  <si>
    <t>Foundations for Home &amp; CommunityFFT FFMay-18</t>
  </si>
  <si>
    <t>Foundations for Home &amp; CommunityFFT FF43221</t>
  </si>
  <si>
    <t>HillcrestFFT FFMay-18</t>
  </si>
  <si>
    <t>HillcrestFFT FF43221</t>
  </si>
  <si>
    <t>PASSFFT FFMay-18</t>
  </si>
  <si>
    <t>PASSFFT FF43221</t>
  </si>
  <si>
    <t>Youth VillagesMST FFMay-18</t>
  </si>
  <si>
    <t>Youth VillagesMST FF43221</t>
  </si>
  <si>
    <t>Youth VillagesMST-PSB FFMay-18</t>
  </si>
  <si>
    <t>Youth VillagesMST-PSB FF43221</t>
  </si>
  <si>
    <t>Marys CenterPCIT FFMay-18</t>
  </si>
  <si>
    <t>Marys CenterPCIT FF43221</t>
  </si>
  <si>
    <t>PIECEPCIT FFMay-18</t>
  </si>
  <si>
    <t>PIECEPCIT FF43221</t>
  </si>
  <si>
    <t>Community ConnectionsTF-CBT FFMay-18</t>
  </si>
  <si>
    <t>Community ConnectionsTF-CBT FF43221</t>
  </si>
  <si>
    <t>First Home CareTF-CBT FFMay-18</t>
  </si>
  <si>
    <t>First Home CareTF-CBT FF43221</t>
  </si>
  <si>
    <t>Foundations for Home &amp; CommunityTF-CBT FFMay-18</t>
  </si>
  <si>
    <t>Foundations for Home &amp; CommunityTF-CBT FF43221</t>
  </si>
  <si>
    <t>HillcrestTF-CBT FFMay-18</t>
  </si>
  <si>
    <t>HillcrestTF-CBT FF43221</t>
  </si>
  <si>
    <t>MD Family ResourcesTF-CBT FFMay-18</t>
  </si>
  <si>
    <t>MD Family ResourcesTF-CBT FF43221</t>
  </si>
  <si>
    <t>UniversalTF-CBT FFMay-18</t>
  </si>
  <si>
    <t>UniversalTF-CBT FF43221</t>
  </si>
  <si>
    <t>Community ConnectionsTIP FFMay-18</t>
  </si>
  <si>
    <t>Community ConnectionsTIP FF43221</t>
  </si>
  <si>
    <t>ContemporaryTIP FFMay-18</t>
  </si>
  <si>
    <t>ContemporaryTIP FF43221</t>
  </si>
  <si>
    <t>FPSTIP FFMay-18</t>
  </si>
  <si>
    <t>FPSTIP FF43221</t>
  </si>
  <si>
    <t>Green DoorTIP FFMay-18</t>
  </si>
  <si>
    <t>Green DoorTIP FF43221</t>
  </si>
  <si>
    <t>LESTIP FFMay-18</t>
  </si>
  <si>
    <t>LESTIP FF43221</t>
  </si>
  <si>
    <t>MBI HSTIP FFMay-18</t>
  </si>
  <si>
    <t>MBI HSTIP FF43221</t>
  </si>
  <si>
    <t>PASSTIP FFMay-18</t>
  </si>
  <si>
    <t>PASSTIP FF43221</t>
  </si>
  <si>
    <t>TFCCTIP FFMay-18</t>
  </si>
  <si>
    <t>TFCCTIP FF43221</t>
  </si>
  <si>
    <t>UniversalTIP FFMay-18</t>
  </si>
  <si>
    <t>UniversalTIP FF43221</t>
  </si>
  <si>
    <t>Wayne PlaceTIP FFMay-18</t>
  </si>
  <si>
    <t>Wayne PlaceTIP FF43221</t>
  </si>
  <si>
    <t>Adoptions TogetherTST FFMay-18</t>
  </si>
  <si>
    <t>Adoptions TogetherTST FF43221</t>
  </si>
  <si>
    <t>ContemporaryTST FFMay-18</t>
  </si>
  <si>
    <t>ContemporaryTST FF43221</t>
  </si>
  <si>
    <t>Family MattersTST FFMay-18</t>
  </si>
  <si>
    <t>Family MattersTST FF43221</t>
  </si>
  <si>
    <t>First Home CareTST FFMay-18</t>
  </si>
  <si>
    <t>First Home CareTST FF43221</t>
  </si>
  <si>
    <t>Foundations for Home &amp; CommunityTST FFMay-18</t>
  </si>
  <si>
    <t>Foundations for Home &amp; CommunityTST FF43221</t>
  </si>
  <si>
    <t>HillcrestTST FFMay-18</t>
  </si>
  <si>
    <t>HillcrestTST FF43221</t>
  </si>
  <si>
    <t>MD Family ResourcesTST FFMay-18</t>
  </si>
  <si>
    <t>MD Family ResourcesTST FF43221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</si>
  <si>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</si>
  <si>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</si>
  <si>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</si>
  <si>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</si>
  <si>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</si>
  <si>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</si>
  <si>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</si>
  <si>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</si>
  <si>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Federal CityAll CombinedMay-18</t>
  </si>
  <si>
    <t>Federal CityAll Combined43221</t>
  </si>
  <si>
    <t>First Home CareAll CombinedMay-18</t>
  </si>
  <si>
    <t>First Home CareAll Combined43221</t>
  </si>
  <si>
    <t>Foundations for Home &amp; CommunityAll CombinedMay-18</t>
  </si>
  <si>
    <t>Foundations for Home &amp; CommunityAll Combined43221</t>
  </si>
  <si>
    <t>FPSAll CombinedMay-18</t>
  </si>
  <si>
    <t>FPSAll Combined43221</t>
  </si>
  <si>
    <t>Green DoorAll CombinedMay-18</t>
  </si>
  <si>
    <t>Green DoorAll Combined43221</t>
  </si>
  <si>
    <t>HillcrestAll CombinedMay-18</t>
  </si>
  <si>
    <t>HillcrestAll Combined43221</t>
  </si>
  <si>
    <t>LAYCAll CombinedMay-18</t>
  </si>
  <si>
    <t>LAYCAll Combined43221</t>
  </si>
  <si>
    <t>LESAll CombinedMay-18</t>
  </si>
  <si>
    <t>LESAll Combined43221</t>
  </si>
  <si>
    <t>Marys Center All FFMay-18</t>
  </si>
  <si>
    <t>Marys Center All FF43221</t>
  </si>
  <si>
    <t>Marys CenterAll DCSMay-18</t>
  </si>
  <si>
    <t>Marys CenterAll DCS43221</t>
  </si>
  <si>
    <t>Marys CenterAll CombinedMay-18</t>
  </si>
  <si>
    <t>Marys CenterAll Combined43221</t>
  </si>
  <si>
    <t>MBI HSAll CombinedMay-18</t>
  </si>
  <si>
    <t>MBI HSAll Combined43221</t>
  </si>
  <si>
    <t>MD Family ResourcesAll CombinedMay-18</t>
  </si>
  <si>
    <t>MD Family ResourcesAll Combined43221</t>
  </si>
  <si>
    <t>PASSAll CombinedMay-18</t>
  </si>
  <si>
    <t>PASSAll Combined43221</t>
  </si>
  <si>
    <t>PIECEAll FFMay-18</t>
  </si>
  <si>
    <t>PIECEAll FF43221</t>
  </si>
  <si>
    <t>RiversideAll CombinedMay-18</t>
  </si>
  <si>
    <t>RiversideAll Combined43221</t>
  </si>
  <si>
    <t>TFCCAll CombinedMay-18</t>
  </si>
  <si>
    <t>TFCCAll Combined43221</t>
  </si>
  <si>
    <t>UniversalAll CombinedMay-18</t>
  </si>
  <si>
    <t>UniversalAll Combined43221</t>
  </si>
  <si>
    <t>Wayne PlaceAll CombinedMay-18</t>
  </si>
  <si>
    <t>Wayne PlaceAll Combined43221</t>
  </si>
  <si>
    <t>Youth VillagesAll CombinedMay-18</t>
  </si>
  <si>
    <t>Youth VillagesAll Combined43221</t>
  </si>
  <si>
    <t>All A-CRA ProvidersA-CRA FFMay-18</t>
  </si>
  <si>
    <t>All A-CRA ProvidersA-CRA FF43221</t>
  </si>
  <si>
    <t>All CPP-FV ProvidersCPP-FV FFMay-18</t>
  </si>
  <si>
    <t>All CPP-FV ProvidersCPP-FV FF43221</t>
  </si>
  <si>
    <t>All FFT ProvidersFFT FFMay-18</t>
  </si>
  <si>
    <t>All FFT ProvidersFFT FF43221</t>
  </si>
  <si>
    <t>All MST ProvidersMST FFMay-18</t>
  </si>
  <si>
    <t>All MST ProvidersMST FF43221</t>
  </si>
  <si>
    <t>All MST-PSB ProvidersMST-PSB FFMay-18</t>
  </si>
  <si>
    <t>All MST-PSB ProvidersMST-PSB FF43221</t>
  </si>
  <si>
    <t>All PCIT ProvidersPCIT FFMay-18</t>
  </si>
  <si>
    <t>All PCIT ProvidersPCIT FF43221</t>
  </si>
  <si>
    <t>All TF-CBT ProvidersTF-CBT FFMay-18</t>
  </si>
  <si>
    <t>All TF-CBT ProvidersTF-CBT FF43221</t>
  </si>
  <si>
    <t>All TIP ProvidersTIP FFMay-18</t>
  </si>
  <si>
    <t>All TIP ProvidersTIP FF43221</t>
  </si>
  <si>
    <t>All TST ProvidersTST FFMay-18</t>
  </si>
  <si>
    <t>All TST ProvidersTST FF43221</t>
  </si>
  <si>
    <t>Families First ProvidersAll FFMay-18</t>
  </si>
  <si>
    <t>Families First ProvidersAll FF43221</t>
  </si>
  <si>
    <t>DC Seed ProvidersAll DCSMay-18</t>
  </si>
  <si>
    <t>DC Seed ProvidersAll DCS43221</t>
  </si>
  <si>
    <t>AllAll CombinedMay-18</t>
  </si>
  <si>
    <t>AllAll Combined43221</t>
  </si>
  <si>
    <t>Trauma ProvidersAll DCSMay-18</t>
  </si>
  <si>
    <t>Trauma ProvidersAll DCS43221</t>
  </si>
  <si>
    <t>Trauma ProvidersAll FFMay-18</t>
  </si>
  <si>
    <t>Trauma ProvidersAll FF43221</t>
  </si>
  <si>
    <t>Adoptions TogetherCPP-FV FFMay-18</t>
  </si>
  <si>
    <t>Adoptions TogetherCPP-FV FF43221</t>
  </si>
  <si>
    <t>Adoptions TogetherTST CombinedMay-18</t>
  </si>
  <si>
    <t>Adoptions TogetherTST Combined43221</t>
  </si>
  <si>
    <t>All A-CRA ProvidersA-CRA CombinedMay-18</t>
  </si>
  <si>
    <t>All A-CRA ProvidersA-CRA Combined43221</t>
  </si>
  <si>
    <t>All FFT ProvidersFFT CombinedMay-18</t>
  </si>
  <si>
    <t>All FFT ProvidersFFT Combined43221</t>
  </si>
  <si>
    <t>All MST ProvidersMST CombinedMay-18</t>
  </si>
  <si>
    <t>All MST ProvidersMST Combined43221</t>
  </si>
  <si>
    <t>All MST-PSB ProvidersMST-PSB CombinedMay-18</t>
  </si>
  <si>
    <t>All MST-PSB ProvidersMST-PSB Combined43221</t>
  </si>
  <si>
    <t>All TF-CBT ProvidersTF-CBT CombinedMay-18</t>
  </si>
  <si>
    <t>All TF-CBT ProvidersTF-CBT Combined43221</t>
  </si>
  <si>
    <t>All TIP ProvidersTIP CombinedMay-18</t>
  </si>
  <si>
    <t>All TIP ProvidersTIP Combined43221</t>
  </si>
  <si>
    <t>All TST ProvidersTST CombinedMay-18</t>
  </si>
  <si>
    <t>All TST ProvidersTST Combined43221</t>
  </si>
  <si>
    <t>Community ConnectionsAll FFMay-18</t>
  </si>
  <si>
    <t>Community ConnectionsAll FF43221</t>
  </si>
  <si>
    <t>Community ConnectionsTF-CBT CombinedMay-18</t>
  </si>
  <si>
    <t>Community ConnectionsTF-CBT Combined43221</t>
  </si>
  <si>
    <t>Community ConnectionsTIP CombinedMay-18</t>
  </si>
  <si>
    <t>Community ConnectionsTIP Combined43221</t>
  </si>
  <si>
    <t>ContemporaryAll FFMay-18</t>
  </si>
  <si>
    <t>ContemporaryAll FF43221</t>
  </si>
  <si>
    <t>ContemporaryTIP CombinedMay-18</t>
  </si>
  <si>
    <t>ContemporaryTIP Combined43221</t>
  </si>
  <si>
    <t>ContemporaryTST CombinedMay-18</t>
  </si>
  <si>
    <t>ContemporaryTST Combined43221</t>
  </si>
  <si>
    <t>Family MattersAll FFMay-18</t>
  </si>
  <si>
    <t>Family MattersAll FF43221</t>
  </si>
  <si>
    <t>Family MattersTST CombinedMay-18</t>
  </si>
  <si>
    <t>Family MattersTST Combined43221</t>
  </si>
  <si>
    <t>Federal CityA-CRA CombinedMay-18</t>
  </si>
  <si>
    <t>Federal CityA-CRA Combined43221</t>
  </si>
  <si>
    <t>Federal CityAll FFMay-18</t>
  </si>
  <si>
    <t>Federal CityAll FF43221</t>
  </si>
  <si>
    <t>First Home CareAll FFMay-18</t>
  </si>
  <si>
    <t>First Home CareAll FF43221</t>
  </si>
  <si>
    <t>First Home CareFFT CombinedMay-18</t>
  </si>
  <si>
    <t>First Home CareFFT Combined43221</t>
  </si>
  <si>
    <t>First Home CareTF-CBT CombinedMay-18</t>
  </si>
  <si>
    <t>First Home CareTF-CBT Combined43221</t>
  </si>
  <si>
    <t>First Home CareTST CombinedMay-18</t>
  </si>
  <si>
    <t>First Home CareTST Combined43221</t>
  </si>
  <si>
    <t>FPSAll FFMay-18</t>
  </si>
  <si>
    <t>FPSAll FF43221</t>
  </si>
  <si>
    <t>FPSTIP CombinedMay-18</t>
  </si>
  <si>
    <t>FPSTIP Combined43221</t>
  </si>
  <si>
    <t>Green DoorAll FFMay-18</t>
  </si>
  <si>
    <t>Green DoorAll FF43221</t>
  </si>
  <si>
    <t>Green DoorTIP CombinedMay-18</t>
  </si>
  <si>
    <t>Green DoorTIP Combined43221</t>
  </si>
  <si>
    <t>LESAll FFMay-18</t>
  </si>
  <si>
    <t>LESAll FF43221</t>
  </si>
  <si>
    <t>LESTIP CombinedMay-18</t>
  </si>
  <si>
    <t>LESTIP Combined43221</t>
  </si>
  <si>
    <t>MBI HSAll FFMay-18</t>
  </si>
  <si>
    <t>MBI HSAll FF43221</t>
  </si>
  <si>
    <t>MBI HSTIP CombinedMay-18</t>
  </si>
  <si>
    <t>MBI HSTIP Combined43221</t>
  </si>
  <si>
    <t>MD Family ResourcesAll FFMay-18</t>
  </si>
  <si>
    <t>MD Family ResourcesAll FF43221</t>
  </si>
  <si>
    <t>MD Family ResourcesTF-CBT CombinedMay-18</t>
  </si>
  <si>
    <t>MD Family ResourcesTF-CBT Combined43221</t>
  </si>
  <si>
    <t>MD Family ResourcesTST CombinedMay-18</t>
  </si>
  <si>
    <t>MD Family ResourcesTST Combined43221</t>
  </si>
  <si>
    <t>PASSAll FFMay-18</t>
  </si>
  <si>
    <t>PASSAll FF43221</t>
  </si>
  <si>
    <t>PASSFFT CombinedMay-18</t>
  </si>
  <si>
    <t>PASSFFT Combined43221</t>
  </si>
  <si>
    <t>PASSTIP CombinedMay-18</t>
  </si>
  <si>
    <t>PASSTIP Combined43221</t>
  </si>
  <si>
    <t>RiversideA-CRA CombinedMay-18</t>
  </si>
  <si>
    <t>RiversideA-CRA Combined43221</t>
  </si>
  <si>
    <t>RiversideAll FFMay-18</t>
  </si>
  <si>
    <t>RiversideAll FF43221</t>
  </si>
  <si>
    <t>TFCCAll FFMay-18</t>
  </si>
  <si>
    <t>TFCCAll FF43221</t>
  </si>
  <si>
    <t>TFCCTIP CombinedMay-18</t>
  </si>
  <si>
    <t>TFCCTIP Combined43221</t>
  </si>
  <si>
    <t>Wayne PlaceAll FFMay-18</t>
  </si>
  <si>
    <t>Wayne PlaceAll FF43221</t>
  </si>
  <si>
    <t>Wayne PlaceTIP CombinedMay-18</t>
  </si>
  <si>
    <t>Wayne PlaceTIP Combined43221</t>
  </si>
  <si>
    <t>Youth VillagesAll FFMay-18</t>
  </si>
  <si>
    <t>Youth VillagesAll FF43221</t>
  </si>
  <si>
    <t>Youth VillagesMST CombinedMay-18</t>
  </si>
  <si>
    <t>Youth VillagesMST Combined43221</t>
  </si>
  <si>
    <t>Youth VillagesMST-PSB CombinedMay-18</t>
  </si>
  <si>
    <t>Youth VillagesMST-PSB Combined43221</t>
  </si>
  <si>
    <t>HillcrestA-CRA CombinedMay-18</t>
  </si>
  <si>
    <t>HillcrestA-CRA Combined43221</t>
  </si>
  <si>
    <t>HillcrestAll FFMay-18</t>
  </si>
  <si>
    <t>HillcrestAll FF43221</t>
  </si>
  <si>
    <t>HillcrestFFT CombinedMay-18</t>
  </si>
  <si>
    <t>HillcrestFFT Combined43221</t>
  </si>
  <si>
    <t>HillcrestTF-CBT CombinedMay-18</t>
  </si>
  <si>
    <t>HillcrestTF-CBT Combined43221</t>
  </si>
  <si>
    <t>HillcrestTST CombinedMay-18</t>
  </si>
  <si>
    <t>HillcrestTST Combined43221</t>
  </si>
  <si>
    <t>LAYCA-CRA CombinedMay-18</t>
  </si>
  <si>
    <t>LAYCA-CRA Combined43221</t>
  </si>
  <si>
    <t>LAYCAll FFMay-18</t>
  </si>
  <si>
    <t>LAYCAll FF43221</t>
  </si>
  <si>
    <t>UniversalAll FFMay-18</t>
  </si>
  <si>
    <t>UniversalAll FF43221</t>
  </si>
  <si>
    <t>UniversalTF-CBT CombinedMay-18</t>
  </si>
  <si>
    <t>UniversalTF-CBT Combined43221</t>
  </si>
  <si>
    <t>UniversalTIP CombinedMay-18</t>
  </si>
  <si>
    <t>UniversalTIP Combined43221</t>
  </si>
  <si>
    <t>Foundations for Home &amp; CommunityFFT CombinedMay-18</t>
  </si>
  <si>
    <t>Foundations for Home &amp; CommunityFFT Combined43221</t>
  </si>
  <si>
    <t>Foundations for Home &amp; CommunityAll FFMay-18</t>
  </si>
  <si>
    <t>Foundations for Home &amp; CommunityAll FF43221</t>
  </si>
  <si>
    <t>Foundations for Home &amp; CommunityTF-CBT CombinedMay-18</t>
  </si>
  <si>
    <t>Foundations for Home &amp; CommunityTF-CBT Combined43221</t>
  </si>
  <si>
    <t>Trauma ProvidersAll CombinedJun-18</t>
  </si>
  <si>
    <t>Trauma ProvidersAll Combined43252</t>
  </si>
  <si>
    <t>Federal CityA-CRA FFJun-18</t>
  </si>
  <si>
    <t>Federal CityA-CRA FF43252</t>
  </si>
  <si>
    <t>HillcrestA-CRA FFJun-18</t>
  </si>
  <si>
    <t>HillcrestA-CRA FF43252</t>
  </si>
  <si>
    <t>LAYCA-CRA FFJun-18</t>
  </si>
  <si>
    <t>LAYCA-CRA FF43252</t>
  </si>
  <si>
    <t>RiversideA-CRA FFJun-18</t>
  </si>
  <si>
    <t>RiversideA-CRA FF43252</t>
  </si>
  <si>
    <t>Adoptions TogetherCPP-FV CombinedJun-18</t>
  </si>
  <si>
    <t>Adoptions TogetherCPP-FV Combined43252</t>
  </si>
  <si>
    <t>Marys CenterCPP-FV FFJun-18</t>
  </si>
  <si>
    <t>Marys CenterCPP-FV FF43252</t>
  </si>
  <si>
    <t>PIECECPP-FV FFJun-18</t>
  </si>
  <si>
    <t>PIECECPP-FV FF43252</t>
  </si>
  <si>
    <t>Community ConnectionsCPP-FV DCSJun-18</t>
  </si>
  <si>
    <t>Community ConnectionsCPP-FV DCS43252</t>
  </si>
  <si>
    <t>Marys CenterCPP-FV DCSJun-18</t>
  </si>
  <si>
    <t>Marys CenterCPP-FV DCS43252</t>
  </si>
  <si>
    <t>PIECECPP-FV DCSJun-18</t>
  </si>
  <si>
    <t>PIECECPP-FV DCS43252</t>
  </si>
  <si>
    <t>First Home CareFFT FFJun-18</t>
  </si>
  <si>
    <t>First Home CareFFT FF43252</t>
  </si>
  <si>
    <t>HillcrestFFT FFJun-18</t>
  </si>
  <si>
    <t>HillcrestFFT FF43252</t>
  </si>
  <si>
    <t>PASSFFT FFJun-18</t>
  </si>
  <si>
    <t>PASSFFT FF43252</t>
  </si>
  <si>
    <t>Youth VillagesMST FFJun-18</t>
  </si>
  <si>
    <t>Youth VillagesMST FF43252</t>
  </si>
  <si>
    <t>Youth VillagesMST-PSB FFJun-18</t>
  </si>
  <si>
    <t>Youth VillagesMST-PSB FF43252</t>
  </si>
  <si>
    <t>Marys CenterPCIT FFJun-18</t>
  </si>
  <si>
    <t>Marys CenterPCIT FF43252</t>
  </si>
  <si>
    <t>PIECEPCIT FFJun-18</t>
  </si>
  <si>
    <t>PIECEPCIT FF43252</t>
  </si>
  <si>
    <t>Marys CenterPCIT DCSJun-18</t>
  </si>
  <si>
    <t>Marys CenterPCIT DCS43252</t>
  </si>
  <si>
    <t>PIECEPCIT DCSJun-18</t>
  </si>
  <si>
    <t>PIECEPCIT DCS43252</t>
  </si>
  <si>
    <t>Community ConnectionsTF-CBT FFJun-18</t>
  </si>
  <si>
    <t>Community ConnectionsTF-CBT FF43252</t>
  </si>
  <si>
    <t>First Home CareTF-CBT FFJun-18</t>
  </si>
  <si>
    <t>First Home CareTF-CBT FF43252</t>
  </si>
  <si>
    <t>HillcrestTF-CBT FFJun-18</t>
  </si>
  <si>
    <t>HillcrestTF-CBT FF43252</t>
  </si>
  <si>
    <t>LAYCTF-CBT FFJun-18</t>
  </si>
  <si>
    <t>LAYCTF-CBT FF43252</t>
  </si>
  <si>
    <t>LAYCTF-CBT</t>
  </si>
  <si>
    <t>MD Family ResourcesTF-CBT FFJun-18</t>
  </si>
  <si>
    <t>MD Family ResourcesTF-CBT FF43252</t>
  </si>
  <si>
    <t>UniversalTF-CBT FFJun-18</t>
  </si>
  <si>
    <t>UniversalTF-CBT FF43252</t>
  </si>
  <si>
    <t>Community ConnectionsTIP FFJun-18</t>
  </si>
  <si>
    <t>Community ConnectionsTIP FF43252</t>
  </si>
  <si>
    <t>ContemporaryTIP FFJun-18</t>
  </si>
  <si>
    <t>ContemporaryTIP FF43252</t>
  </si>
  <si>
    <t>FPSTIP FFJun-18</t>
  </si>
  <si>
    <t>FPSTIP FF43252</t>
  </si>
  <si>
    <t>Green DoorTIP FFJun-18</t>
  </si>
  <si>
    <t>Green DoorTIP FF43252</t>
  </si>
  <si>
    <t>LESTIP FFJun-18</t>
  </si>
  <si>
    <t>LESTIP FF43252</t>
  </si>
  <si>
    <t>MBI HSTIP FFJun-18</t>
  </si>
  <si>
    <t>MBI HSTIP FF43252</t>
  </si>
  <si>
    <t>PASSTIP FFJun-18</t>
  </si>
  <si>
    <t>PASSTIP FF43252</t>
  </si>
  <si>
    <t>TFCCTIP FFJun-18</t>
  </si>
  <si>
    <t>TFCCTIP FF43252</t>
  </si>
  <si>
    <t>UniversalTIP FFJun-18</t>
  </si>
  <si>
    <t>UniversalTIP FF43252</t>
  </si>
  <si>
    <t>Wayne PlaceTIP FFJun-18</t>
  </si>
  <si>
    <t>Wayne PlaceTIP FF43252</t>
  </si>
  <si>
    <t>Adoptions TogetherTST FFJun-18</t>
  </si>
  <si>
    <t>Adoptions TogetherTST FF43252</t>
  </si>
  <si>
    <t>ContemporaryTST FFJun-18</t>
  </si>
  <si>
    <t>ContemporaryTST FF43252</t>
  </si>
  <si>
    <t>Family MattersTST FFJun-18</t>
  </si>
  <si>
    <t>Family MattersTST FF43252</t>
  </si>
  <si>
    <t>First Home CareTST FFJun-18</t>
  </si>
  <si>
    <t>First Home CareTST FF43252</t>
  </si>
  <si>
    <t>HillcrestTST FFJun-18</t>
  </si>
  <si>
    <t>HillcrestTST FF43252</t>
  </si>
  <si>
    <t>MD Family ResourcesTST FFJun-18</t>
  </si>
  <si>
    <t>MD Family ResourcesTST FF43252</t>
  </si>
  <si>
    <t>Community ConnectionsCPP-FV CombinedJun-18</t>
  </si>
  <si>
    <t>Community ConnectionsCPP-FV Combined43252</t>
  </si>
  <si>
    <t>Marys CenterCPP-FV CombinedJun-18</t>
  </si>
  <si>
    <t>Marys CenterCPP-FV Combined43252</t>
  </si>
  <si>
    <t>PIECECPP-FV CombinedJun-18</t>
  </si>
  <si>
    <t>PIECECPP-FV Combined43252</t>
  </si>
  <si>
    <t>Marys CenterPCIT CombinedJun-18</t>
  </si>
  <si>
    <t>Marys CenterPCIT Combined43252</t>
  </si>
  <si>
    <t>PIECEPCIT CombinedJun-18</t>
  </si>
  <si>
    <t>PIECEPCIT Combined43252</t>
  </si>
  <si>
    <t>Marys CenterAll FFJun-18</t>
  </si>
  <si>
    <t>Marys CenterAll FF 43252</t>
  </si>
  <si>
    <t>Marys CenterAll DCSJun-18</t>
  </si>
  <si>
    <t>Marys CenterAll DCS43252</t>
  </si>
  <si>
    <t>PIECEAll FFJun-18</t>
  </si>
  <si>
    <t>PIECEAll FF43252</t>
  </si>
  <si>
    <t>PIECEAll DCSJun-18</t>
  </si>
  <si>
    <t>PIECEAll DCS 43252</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</si>
  <si>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</si>
  <si>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</si>
  <si>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</si>
  <si>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</si>
  <si>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</si>
  <si>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</si>
  <si>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</si>
  <si>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</si>
  <si>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Federal CityAll CombinedJun-18</t>
  </si>
  <si>
    <t>Federal CityAll Combined43252</t>
  </si>
  <si>
    <t>First Home CareAll CombinedJun-18</t>
  </si>
  <si>
    <t>First Home CareAll Combined43252</t>
  </si>
  <si>
    <t>Foundations for Home &amp; CommunityCPP-FV DCSJun-18</t>
  </si>
  <si>
    <t>Foundations for Home &amp; CommunityCPP-FV DCS43252</t>
  </si>
  <si>
    <t>FPSAll CombinedJun-18</t>
  </si>
  <si>
    <t>FPSAll Combined43252</t>
  </si>
  <si>
    <t>Green DoorAll CombinedJun-18</t>
  </si>
  <si>
    <t>Green DoorAll Combined43252</t>
  </si>
  <si>
    <t>HillcrestAll CombinedJun-18</t>
  </si>
  <si>
    <t>HillcrestAll Combined43252</t>
  </si>
  <si>
    <t>LAYCAll CombinedJun-18</t>
  </si>
  <si>
    <t>LAYCAll Combined43252</t>
  </si>
  <si>
    <t>LESAll CombinedJun-18</t>
  </si>
  <si>
    <t>LESAll Combined43252</t>
  </si>
  <si>
    <t>Marys CenterAll CombinedJun-18</t>
  </si>
  <si>
    <t>Marys CenterAll Combined43252</t>
  </si>
  <si>
    <t>MBI HSAll CombinedJun-18</t>
  </si>
  <si>
    <t>MBI HSAll Combined43252</t>
  </si>
  <si>
    <t>MD Family ResourcesAll CombinedJun-18</t>
  </si>
  <si>
    <t>MD Family ResourcesAll Combined43252</t>
  </si>
  <si>
    <t>PASSAll CombinedJun-18</t>
  </si>
  <si>
    <t>PASSAll Combined43252</t>
  </si>
  <si>
    <t>PIECEAllJun-18</t>
  </si>
  <si>
    <t>PIECEAll43252</t>
  </si>
  <si>
    <t>RiversideAll CombinedJun-18</t>
  </si>
  <si>
    <t>RiversideAll Combined43252</t>
  </si>
  <si>
    <t>TFCCAll CombinedJun-18</t>
  </si>
  <si>
    <t>TFCCAll Combined43252</t>
  </si>
  <si>
    <t>UniversalAll CombinedJun-18</t>
  </si>
  <si>
    <t>UniversalAll Combined43252</t>
  </si>
  <si>
    <t>Wayne PlaceAll CombinedJun-18</t>
  </si>
  <si>
    <t>Wayne PlaceAll Combined43252</t>
  </si>
  <si>
    <t>Youth VillagesAll CombinedJun-18</t>
  </si>
  <si>
    <t>Youth VillagesAll Combined43252</t>
  </si>
  <si>
    <t>All A-CRA ProvidersA-CRA FFJun-18</t>
  </si>
  <si>
    <t>All A-CRA ProvidersA-CRA FF43252</t>
  </si>
  <si>
    <t>All CPP-FV ProvidersCPP-FV FFJun-18</t>
  </si>
  <si>
    <t>All CPP-FV ProvidersCPP-FV FF43252</t>
  </si>
  <si>
    <t>All CPP-FV ProvidersCPP-FV DCSJun-18</t>
  </si>
  <si>
    <t>All CPP-FV ProvidersCPP-FV DCS43252</t>
  </si>
  <si>
    <t>All CPP-FV ProvidersCPP-FV CombinedJun-18</t>
  </si>
  <si>
    <t>All CPP-FV ProvidersCPP-FV Combined43252</t>
  </si>
  <si>
    <t>All FFT ProvidersFFT FFJun-18</t>
  </si>
  <si>
    <t>All FFT ProvidersFFT FF43252</t>
  </si>
  <si>
    <t>All MST ProvidersMST FFJun-18</t>
  </si>
  <si>
    <t>All MST ProvidersMST FF43252</t>
  </si>
  <si>
    <t>All MST-PSB ProvidersMST-PSB FFJun-18</t>
  </si>
  <si>
    <t>All MST-PSB ProvidersMST-PSB FF43252</t>
  </si>
  <si>
    <t>All PCIT ProvidersPCIT FFJun-18</t>
  </si>
  <si>
    <t>All PCIT ProvidersPCIT FF43252</t>
  </si>
  <si>
    <t>All PCIT ProvidersPCIT DCSJun-18</t>
  </si>
  <si>
    <t>All PCIT ProvidersPCIT DCS43252</t>
  </si>
  <si>
    <t>All PCIT ProvidersPCIT CombinedJun-18</t>
  </si>
  <si>
    <t>All PCIT ProvidersPCIT Combined43252</t>
  </si>
  <si>
    <t>All TF-CBT ProvidersTF-CBT FFJun-18</t>
  </si>
  <si>
    <t>All TF-CBT ProvidersTF-CBT FF43252</t>
  </si>
  <si>
    <t>All TIP ProvidersTIP FFJun-18</t>
  </si>
  <si>
    <t>All TIP ProvidersTIP FF43252</t>
  </si>
  <si>
    <t>All TST ProvidersTST FFJun-18</t>
  </si>
  <si>
    <t>All TST ProvidersTST FF43252</t>
  </si>
  <si>
    <t>Families First ProvidersAll FFJun-18</t>
  </si>
  <si>
    <t>Families First ProvidersAll FF43252</t>
  </si>
  <si>
    <t>DC Seed ProvidersAll DCSJun-18</t>
  </si>
  <si>
    <t>DC Seed ProvidersAll DCS43252</t>
  </si>
  <si>
    <t/>
  </si>
  <si>
    <t>AllAll CombinedJun-18</t>
  </si>
  <si>
    <t>AllAll Combined43252</t>
  </si>
  <si>
    <t>Trauma ProvidersAll DCSJun-18</t>
  </si>
  <si>
    <t>Trauma ProvidersAll DCS43252</t>
  </si>
  <si>
    <t>Trauma ProvidersAll FFJun-18</t>
  </si>
  <si>
    <t>Trauma ProvidersAll FF43252</t>
  </si>
  <si>
    <t>Adoptions TogetherCPP-FV FFJun-18</t>
  </si>
  <si>
    <t>Adoptions TogetherCPP-FV FF43252</t>
  </si>
  <si>
    <t>Adoptions TogetherTST CombinedJun-18</t>
  </si>
  <si>
    <t>Adoptions TogetherTST Combined43252</t>
  </si>
  <si>
    <t>All A-CRA ProvidersA-CRA CombinedJun-18</t>
  </si>
  <si>
    <t>All A-CRA ProvidersA-CRA Combined43252</t>
  </si>
  <si>
    <t>All FFT ProvidersFFT CombinedJun-18</t>
  </si>
  <si>
    <t>All FFT ProvidersFFT Combined43252</t>
  </si>
  <si>
    <t>All MST ProvidersMST CombinedJun-18</t>
  </si>
  <si>
    <t>All MST ProvidersMST Combined43252</t>
  </si>
  <si>
    <t>All MST-PSB ProvidersMST-PSB CombinedJun-18</t>
  </si>
  <si>
    <t>All MST-PSB ProvidersMST-PSB Combined43252</t>
  </si>
  <si>
    <t>All TF-CBT ProvidersTF-CBT CombinedJun-18</t>
  </si>
  <si>
    <t>All TF-CBT ProvidersTF-CBT Combined43252</t>
  </si>
  <si>
    <t>All TIP ProvidersTIP CombinedJun-18</t>
  </si>
  <si>
    <t>All TIP ProvidersTIP Combined43252</t>
  </si>
  <si>
    <t>All TST ProvidersTST CombinedJun-18</t>
  </si>
  <si>
    <t>All TST ProvidersTST Combined43252</t>
  </si>
  <si>
    <t>Community ConnectionsAll FFJun-18</t>
  </si>
  <si>
    <t>Community ConnectionsAll FF43252</t>
  </si>
  <si>
    <t>Community ConnectionsTF-CBT CombinedJun-18</t>
  </si>
  <si>
    <t>Community ConnectionsTF-CBT Combined43252</t>
  </si>
  <si>
    <t>Community ConnectionsTIP CombinedJun-18</t>
  </si>
  <si>
    <t>Community ConnectionsTIP Combined43252</t>
  </si>
  <si>
    <t>ContemporaryAll FFJun-18</t>
  </si>
  <si>
    <t>ContemporaryAll FF43252</t>
  </si>
  <si>
    <t>ContemporaryTIP CombinedJun-18</t>
  </si>
  <si>
    <t>ContemporaryTIP Combined43252</t>
  </si>
  <si>
    <t>ContemporaryTST CombinedJun-18</t>
  </si>
  <si>
    <t>ContemporaryTST Combined43252</t>
  </si>
  <si>
    <t>Family MattersAll FFJun-18</t>
  </si>
  <si>
    <t>Family MattersAll FF43252</t>
  </si>
  <si>
    <t>Family MattersTST CombinedJun-18</t>
  </si>
  <si>
    <t>Family MattersTST Combined43252</t>
  </si>
  <si>
    <t>Federal CityA-CRA CombinedJun-18</t>
  </si>
  <si>
    <t>Federal CityA-CRA Combined43252</t>
  </si>
  <si>
    <t>Federal CityAll FFJun-18</t>
  </si>
  <si>
    <t>Federal CityAll FF43252</t>
  </si>
  <si>
    <t>First Home CareAll FFJun-18</t>
  </si>
  <si>
    <t>First Home CareAll FF43252</t>
  </si>
  <si>
    <t>First Home CareFFT CombinedJun-18</t>
  </si>
  <si>
    <t>First Home CareFFT Combined43252</t>
  </si>
  <si>
    <t>First Home CareTF-CBT CombinedJun-18</t>
  </si>
  <si>
    <t>First Home CareTF-CBT Combined43252</t>
  </si>
  <si>
    <t>First Home CareTST CombinedJun-18</t>
  </si>
  <si>
    <t>First Home CareTST Combined43252</t>
  </si>
  <si>
    <t>FPSAll FFJun-18</t>
  </si>
  <si>
    <t>FPSAll FF43252</t>
  </si>
  <si>
    <t>FPSTIP CombinedJun-18</t>
  </si>
  <si>
    <t>FPSTIP Combined43252</t>
  </si>
  <si>
    <t>Green DoorAll FFJun-18</t>
  </si>
  <si>
    <t>Green DoorAll FF43252</t>
  </si>
  <si>
    <t>Green DoorTIP CombinedJun-18</t>
  </si>
  <si>
    <t>Green DoorTIP Combined43252</t>
  </si>
  <si>
    <t>LESAll FFJun-18</t>
  </si>
  <si>
    <t>LESAll FF43252</t>
  </si>
  <si>
    <t>LESTIP CombinedJun-18</t>
  </si>
  <si>
    <t>LESTIP Combined43252</t>
  </si>
  <si>
    <t>MBI HSAll FFJun-18</t>
  </si>
  <si>
    <t>MBI HSAll FF43252</t>
  </si>
  <si>
    <t>MBI HSTIP CombinedJun-18</t>
  </si>
  <si>
    <t>MBI HSTIP Combined43252</t>
  </si>
  <si>
    <t>MD Family ResourcesAll FFJun-18</t>
  </si>
  <si>
    <t>MD Family ResourcesAll FF43252</t>
  </si>
  <si>
    <t>MD Family ResourcesTF-CBT CombinedJun-18</t>
  </si>
  <si>
    <t>MD Family ResourcesTF-CBT Combined43252</t>
  </si>
  <si>
    <t>MD Family ResourcesTST CombinedJun-18</t>
  </si>
  <si>
    <t>MD Family ResourcesTST Combined43252</t>
  </si>
  <si>
    <t>PASSAll FFJun-18</t>
  </si>
  <si>
    <t>PASSAll FF43252</t>
  </si>
  <si>
    <t>PASSFFT CombinedJun-18</t>
  </si>
  <si>
    <t>PASSFFT Combined43252</t>
  </si>
  <si>
    <t>PASSTIP CombinedJun-18</t>
  </si>
  <si>
    <t>PASSTIP Combined43252</t>
  </si>
  <si>
    <t>RiversideA-CRA CombinedJun-18</t>
  </si>
  <si>
    <t>RiversideA-CRA Combined43252</t>
  </si>
  <si>
    <t>RiversideAll FFJun-18</t>
  </si>
  <si>
    <t>RiversideAll FF43252</t>
  </si>
  <si>
    <t>TFCCAll FFJun-18</t>
  </si>
  <si>
    <t>TFCCAll FF43252</t>
  </si>
  <si>
    <t>TFCCTIP CombinedJun-18</t>
  </si>
  <si>
    <t>TFCCTIP Combined43252</t>
  </si>
  <si>
    <t>Wayne PlaceAll FFJun-18</t>
  </si>
  <si>
    <t>Wayne PlaceAll FF43252</t>
  </si>
  <si>
    <t>Wayne PlaceTIP CombinedJun-18</t>
  </si>
  <si>
    <t>Wayne PlaceTIP Combined43252</t>
  </si>
  <si>
    <t>Youth VillagesAll FFJun-18</t>
  </si>
  <si>
    <t>Youth VillagesAll FF43252</t>
  </si>
  <si>
    <t>Youth VillagesMST CombinedJun-18</t>
  </si>
  <si>
    <t>Youth VillagesMST Combined43252</t>
  </si>
  <si>
    <t>Youth VillagesMST-PSB CombinedJun-18</t>
  </si>
  <si>
    <t>Youth VillagesMST-PSB Combined43252</t>
  </si>
  <si>
    <t>HillcrestA-CRA CombinedJun-18</t>
  </si>
  <si>
    <t>HillcrestA-CRA Combined43252</t>
  </si>
  <si>
    <t>HillcrestAll FFJun-18</t>
  </si>
  <si>
    <t>HillcrestAll FF43252</t>
  </si>
  <si>
    <t>HillcrestFFT CombinedJun-18</t>
  </si>
  <si>
    <t>HillcrestFFT Combined43252</t>
  </si>
  <si>
    <t>HillcrestTF-CBT CombinedJun-18</t>
  </si>
  <si>
    <t>HillcrestTF-CBT Combined43252</t>
  </si>
  <si>
    <t>HillcrestTST CombinedJun-18</t>
  </si>
  <si>
    <t>HillcrestTST Combined43252</t>
  </si>
  <si>
    <t>LAYCA-CRA CombinedJun-18</t>
  </si>
  <si>
    <t>LAYCA-CRA Combined43252</t>
  </si>
  <si>
    <t>LAYCAll FFJun-18</t>
  </si>
  <si>
    <t>LAYCAll FF43252</t>
  </si>
  <si>
    <t>LAYCTF-CBT CombinedJun-18</t>
  </si>
  <si>
    <t>LAYCTF-CBT Combined43252</t>
  </si>
  <si>
    <t>UniversalAll FFJun-18</t>
  </si>
  <si>
    <t>UniversalAll FF43252</t>
  </si>
  <si>
    <t>UniversalTF-CBT CombinedJun-18</t>
  </si>
  <si>
    <t>UniversalTF-CBT Combined43252</t>
  </si>
  <si>
    <t>UniversalTIP CombinedJun-18</t>
  </si>
  <si>
    <t>UniversalTIP Combined43252</t>
  </si>
  <si>
    <t>Foundations for Home &amp; CommunityFFT FFJun-18</t>
  </si>
  <si>
    <t>Foundations for Home &amp; CommunityFFT FF43252</t>
  </si>
  <si>
    <t>Foundations for Home &amp; CommunityTF-CBT FFJun-18</t>
  </si>
  <si>
    <t>Foundations for Home &amp; CommunityTF-CBT FF43252</t>
  </si>
  <si>
    <t>Foundations for Home &amp; CommunityTST FFJun-18</t>
  </si>
  <si>
    <t>Foundations for Home &amp; CommunityTST FF43252</t>
  </si>
  <si>
    <t>Foundations for Home &amp; CommunityAll CombinedJun-18</t>
  </si>
  <si>
    <t>Foundations for Home &amp; CommunityAll Combined43252</t>
  </si>
  <si>
    <t>Foundations for Home &amp; CommunityFFT CombinedJun-18</t>
  </si>
  <si>
    <t>Foundations for Home &amp; CommunityFFT Combined43252</t>
  </si>
  <si>
    <t>Foundations for Home &amp; CommunityAll FFJun-18</t>
  </si>
  <si>
    <t>Foundations for Home &amp; CommunityAll FF43252</t>
  </si>
  <si>
    <t>Foundations for Home &amp; CommunityCPP-FV CombinedJun-18</t>
  </si>
  <si>
    <t>Foundations for Home &amp; CommunityCPP-FV Combined43252</t>
  </si>
  <si>
    <t>Foundations for Home &amp; CommunityTF-CBT CombinedJun-18</t>
  </si>
  <si>
    <t>Foundations for Home &amp; CommunityTF-CBT Combined43252</t>
  </si>
  <si>
    <t>Trauma ProvidersAll CombinedJul-18</t>
  </si>
  <si>
    <t>Trauma ProvidersAll Combined43282</t>
  </si>
  <si>
    <t>Federal CityA-CRA FFJul-18</t>
  </si>
  <si>
    <t>Federal CityA-CRA FF43282</t>
  </si>
  <si>
    <t>HillcrestA-CRA FFJul-18</t>
  </si>
  <si>
    <t>HillcrestA-CRA FF43282</t>
  </si>
  <si>
    <t>LAYCA-CRA FFJul-18</t>
  </si>
  <si>
    <t>LAYCA-CRA FF43282</t>
  </si>
  <si>
    <t>RiversideA-CRA FFJul-18</t>
  </si>
  <si>
    <t>RiversideA-CRA FF43282</t>
  </si>
  <si>
    <t>Adoptions TogetherCPP-FV CombinedJul-18</t>
  </si>
  <si>
    <t>Adoptions TogetherCPP-FV Combined43282</t>
  </si>
  <si>
    <t>Marys CenterCPP-FV FFJul-18</t>
  </si>
  <si>
    <t>Marys CenterCPP-FV FF43282</t>
  </si>
  <si>
    <t>PIECECPP-FV FFJul-18</t>
  </si>
  <si>
    <t>PIECECPP-FV FF43282</t>
  </si>
  <si>
    <t>Community ConnectionsCPP-FV DCSJul-18</t>
  </si>
  <si>
    <t>Community ConnectionsCPP-FV DCS43282</t>
  </si>
  <si>
    <t>Foundations for Home &amp; CommunityCPP-FV DCSJul-18</t>
  </si>
  <si>
    <t>Foundations for Home &amp; CommunityCPP-FV DCS43282</t>
  </si>
  <si>
    <t>Marys CenterCPP-FV DCSJul-18</t>
  </si>
  <si>
    <t>Marys CenterCPP-FV DCS43282</t>
  </si>
  <si>
    <t>PIECECPP-FV DCSJul-18</t>
  </si>
  <si>
    <t>PIECECPP-FV DCS43282</t>
  </si>
  <si>
    <t>First Home CareFFT FFJul-18</t>
  </si>
  <si>
    <t>First Home CareFFT FF43282</t>
  </si>
  <si>
    <t>Foundations for Home &amp; CommunityFFT FFJul-18</t>
  </si>
  <si>
    <t>Foundations for Home &amp; CommunityFFT FF43282</t>
  </si>
  <si>
    <t>HillcrestFFT FFJul-18</t>
  </si>
  <si>
    <t>HillcrestFFT FF43282</t>
  </si>
  <si>
    <t>PASSFFT FFJul-18</t>
  </si>
  <si>
    <t>PASSFFT FF43282</t>
  </si>
  <si>
    <t>Youth VillagesMST FFJul-18</t>
  </si>
  <si>
    <t>Youth VillagesMST FF43282</t>
  </si>
  <si>
    <t>Youth VillagesMST-PSB FFJul-18</t>
  </si>
  <si>
    <t>Youth VillagesMST-PSB FF43282</t>
  </si>
  <si>
    <t>Marys CenterPCIT FFJul-18</t>
  </si>
  <si>
    <t>Marys CenterPCIT FF43282</t>
  </si>
  <si>
    <t>PIECEPCIT FFJul-18</t>
  </si>
  <si>
    <t>PIECEPCIT FF43282</t>
  </si>
  <si>
    <t>Marys CenterPCIT DCSJul-18</t>
  </si>
  <si>
    <t>Marys CenterPCIT DCS43282</t>
  </si>
  <si>
    <t>PIECEPCIT DCSJul-18</t>
  </si>
  <si>
    <t>PIECEPCIT DCS43282</t>
  </si>
  <si>
    <t>Community ConnectionsPCIT DCSJul-18</t>
  </si>
  <si>
    <t>Community ConnectionsPCIT DCS43282</t>
  </si>
  <si>
    <t>Community ConnectionsPCIT</t>
  </si>
  <si>
    <t>Community ConnectionsTF-CBT FFJul-18</t>
  </si>
  <si>
    <t>Community ConnectionsTF-CBT FF43282</t>
  </si>
  <si>
    <t>First Home CareTF-CBT FFJul-18</t>
  </si>
  <si>
    <t>First Home CareTF-CBT FF43282</t>
  </si>
  <si>
    <t>Foundations for Home &amp; CommunityTF-CBT FFJul-18</t>
  </si>
  <si>
    <t>Foundations for Home &amp; CommunityTF-CBT FF43282</t>
  </si>
  <si>
    <t>HillcrestTF-CBT FFJul-18</t>
  </si>
  <si>
    <t>HillcrestTF-CBT FF43282</t>
  </si>
  <si>
    <t>LAYCTF-CBT FFJul-18</t>
  </si>
  <si>
    <t>LAYCTF-CBT FF43282</t>
  </si>
  <si>
    <t>LESTF-CBT FFJul-18</t>
  </si>
  <si>
    <t>LESTF-CBT FF43282</t>
  </si>
  <si>
    <t>LESTF-CBT</t>
  </si>
  <si>
    <t>MD Family ResourcesTF-CBT FFJul-18</t>
  </si>
  <si>
    <t>MD Family ResourcesTF-CBT FF43282</t>
  </si>
  <si>
    <t>UniversalTF-CBT FFJul-18</t>
  </si>
  <si>
    <t>UniversalTF-CBT FF43282</t>
  </si>
  <si>
    <t>Community ConnectionsTIP FFJul-18</t>
  </si>
  <si>
    <t>Community ConnectionsTIP FF43282</t>
  </si>
  <si>
    <t>ContemporaryTIP FFJul-18</t>
  </si>
  <si>
    <t>ContemporaryTIP FF43282</t>
  </si>
  <si>
    <t>FPSTIP FFJul-18</t>
  </si>
  <si>
    <t>FPSTIP FF43282</t>
  </si>
  <si>
    <t>Green DoorTIP FFJul-18</t>
  </si>
  <si>
    <t>Green DoorTIP FF43282</t>
  </si>
  <si>
    <t>LESTIP FFJul-18</t>
  </si>
  <si>
    <t>LESTIP FF43282</t>
  </si>
  <si>
    <t>MBI HSTIP FFJul-18</t>
  </si>
  <si>
    <t>MBI HSTIP FF43282</t>
  </si>
  <si>
    <t>PASSTIP FFJul-18</t>
  </si>
  <si>
    <t>PASSTIP FF43282</t>
  </si>
  <si>
    <t>TFCCTIP FFJul-18</t>
  </si>
  <si>
    <t>TFCCTIP FF43282</t>
  </si>
  <si>
    <t>UniversalTIP FFJul-18</t>
  </si>
  <si>
    <t>UniversalTIP FF43282</t>
  </si>
  <si>
    <t>Wayne PlaceTIP FFJul-18</t>
  </si>
  <si>
    <t>Wayne PlaceTIP FF43282</t>
  </si>
  <si>
    <t>Adoptions TogetherTST FFJul-18</t>
  </si>
  <si>
    <t>Adoptions TogetherTST FF43282</t>
  </si>
  <si>
    <t>ContemporaryTST FFJul-18</t>
  </si>
  <si>
    <t>ContemporaryTST FF43282</t>
  </si>
  <si>
    <t>Family MattersTST FFJul-18</t>
  </si>
  <si>
    <t>Family MattersTST FF43282</t>
  </si>
  <si>
    <t>First Home CareTST FFJul-18</t>
  </si>
  <si>
    <t>First Home CareTST FF43282</t>
  </si>
  <si>
    <t>Foundations for Home &amp; CommunityTST FFJul-18</t>
  </si>
  <si>
    <t>Foundations for Home &amp; CommunityTST FF43282</t>
  </si>
  <si>
    <t>HillcrestTST FFJul-18</t>
  </si>
  <si>
    <t>HillcrestTST FF43282</t>
  </si>
  <si>
    <t>MD Family ResourcesTST FFJul-18</t>
  </si>
  <si>
    <t>MD Family ResourcesTST FF43282</t>
  </si>
  <si>
    <t>Community ConnectionsCPP-FV CombinedJul-18</t>
  </si>
  <si>
    <t>Community ConnectionsCPP-FV Combined43282</t>
  </si>
  <si>
    <t>Marys CenterCPP-FV CombinedJul-18</t>
  </si>
  <si>
    <t>Marys CenterCPP-FV Combined43282</t>
  </si>
  <si>
    <t>PIECECPP-FV CombinedJul-18</t>
  </si>
  <si>
    <t>PIECECPP-FV Combined43282</t>
  </si>
  <si>
    <t>Community ConnectionsPCIT CombinedJul-18</t>
  </si>
  <si>
    <t>Community ConnectionsPCIT Combined43282</t>
  </si>
  <si>
    <t>Marys CenterPCIT CombinedJul-18</t>
  </si>
  <si>
    <t>Marys CenterPCIT Combined43282</t>
  </si>
  <si>
    <t>PIECEPCIT CombinedJul-18</t>
  </si>
  <si>
    <t>PIECEPCIT Combined43282</t>
  </si>
  <si>
    <t>Marys CenterAll FFJul-18</t>
  </si>
  <si>
    <t>Marys CenterAll FF 43282</t>
  </si>
  <si>
    <t>Marys CenterAll DCSJul-18</t>
  </si>
  <si>
    <t>Marys CenterAll DCS43282</t>
  </si>
  <si>
    <t>PIECEAll FFJul-18</t>
  </si>
  <si>
    <t>PIECEAll FF43282</t>
  </si>
  <si>
    <t>PIECEAll DCSJul-18</t>
  </si>
  <si>
    <t>PIECEAll DCS 43282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</si>
  <si>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</si>
  <si>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</si>
  <si>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</si>
  <si>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</si>
  <si>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</si>
  <si>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</si>
  <si>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</si>
  <si>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</si>
  <si>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Federal CityAll CombinedJul-18</t>
  </si>
  <si>
    <t>Federal CityAll Combined43282</t>
  </si>
  <si>
    <t>First Home CareAll CombinedJul-18</t>
  </si>
  <si>
    <t>First Home CareAll Combined43282</t>
  </si>
  <si>
    <t>Foundations for Home &amp; CommunityAll CombinedJul-18</t>
  </si>
  <si>
    <t>Foundations for Home &amp; CommunityAll Combined43282</t>
  </si>
  <si>
    <t>FPSAll CombinedJul-18</t>
  </si>
  <si>
    <t>FPSAll Combined43282</t>
  </si>
  <si>
    <t>Green DoorAll CombinedJul-18</t>
  </si>
  <si>
    <t>Green DoorAll Combined43282</t>
  </si>
  <si>
    <t>HillcrestAll CombinedJul-18</t>
  </si>
  <si>
    <t>HillcrestAll Combined43282</t>
  </si>
  <si>
    <t>LAYCAll CombinedJul-18</t>
  </si>
  <si>
    <t>LAYCAll Combined43282</t>
  </si>
  <si>
    <t>LESAll CombinedJul-18</t>
  </si>
  <si>
    <t>LESAll Combined43282</t>
  </si>
  <si>
    <t>Marys CenterAll CombinedJul-18</t>
  </si>
  <si>
    <t>Marys CenterAll Combined43282</t>
  </si>
  <si>
    <t>MBI HSAll CombinedJul-18</t>
  </si>
  <si>
    <t>MBI HSAll Combined43282</t>
  </si>
  <si>
    <t>MD Family ResourcesAll CombinedJul-18</t>
  </si>
  <si>
    <t>MD Family ResourcesAll Combined43282</t>
  </si>
  <si>
    <t>PASSAll CombinedJul-18</t>
  </si>
  <si>
    <t>PASSAll Combined43282</t>
  </si>
  <si>
    <t>PIECEAllJul-18</t>
  </si>
  <si>
    <t>PIECEAll43282</t>
  </si>
  <si>
    <t>RiversideAll CombinedJul-18</t>
  </si>
  <si>
    <t>RiversideAll Combined43282</t>
  </si>
  <si>
    <t>TFCCAll CombinedJul-18</t>
  </si>
  <si>
    <t>TFCCAll Combined43282</t>
  </si>
  <si>
    <t>UniversalAll CombinedJul-18</t>
  </si>
  <si>
    <t>UniversalAll Combined43282</t>
  </si>
  <si>
    <t>Wayne PlaceAll CombinedJul-18</t>
  </si>
  <si>
    <t>Wayne PlaceAll Combined43282</t>
  </si>
  <si>
    <t>Youth VillagesAll CombinedJul-18</t>
  </si>
  <si>
    <t>Youth VillagesAll Combined43282</t>
  </si>
  <si>
    <t>All A-CRA ProvidersA-CRA FFJul-18</t>
  </si>
  <si>
    <t>All A-CRA ProvidersA-CRA FF43282</t>
  </si>
  <si>
    <t>All CPP-FV ProvidersCPP-FV FFJul-18</t>
  </si>
  <si>
    <t>All CPP-FV ProvidersCPP-FV FF43282</t>
  </si>
  <si>
    <t>All CPP-FV ProvidersCPP-FV DCSJul-18</t>
  </si>
  <si>
    <t>All CPP-FV ProvidersCPP-FV DCS43282</t>
  </si>
  <si>
    <t>All CPP-FV ProvidersCPP-FV CombinedJul-18</t>
  </si>
  <si>
    <t>All CPP-FV ProvidersCPP-FV Combined43282</t>
  </si>
  <si>
    <t>All FFT ProvidersFFT FFJul-18</t>
  </si>
  <si>
    <t>All FFT ProvidersFFT FF43282</t>
  </si>
  <si>
    <t>All MST ProvidersMST FFJul-18</t>
  </si>
  <si>
    <t>All MST ProvidersMST FF43282</t>
  </si>
  <si>
    <t>All MST-PSB ProvidersMST-PSB FFJul-18</t>
  </si>
  <si>
    <t>All MST-PSB ProvidersMST-PSB FF43282</t>
  </si>
  <si>
    <t>All PCIT ProvidersPCIT FFJul-18</t>
  </si>
  <si>
    <t>All PCIT ProvidersPCIT FF43282</t>
  </si>
  <si>
    <t>All PCIT ProvidersPCIT DCSJul-18</t>
  </si>
  <si>
    <t>All PCIT ProvidersPCIT DCS43282</t>
  </si>
  <si>
    <t>All PCIT ProvidersPCIT CombinedJul-18</t>
  </si>
  <si>
    <t>All PCIT ProvidersPCIT Combined43282</t>
  </si>
  <si>
    <t>All TF-CBT ProvidersTF-CBT FFJul-18</t>
  </si>
  <si>
    <t>All TF-CBT ProvidersTF-CBT FF43282</t>
  </si>
  <si>
    <t>All TIP ProvidersTIP FFJul-18</t>
  </si>
  <si>
    <t>All TIP ProvidersTIP FF43282</t>
  </si>
  <si>
    <t>All TST ProvidersTST FFJul-18</t>
  </si>
  <si>
    <t>All TST ProvidersTST FF43282</t>
  </si>
  <si>
    <t>Families First ProvidersAll FFJul-18</t>
  </si>
  <si>
    <t>Families First ProvidersAll FF43282</t>
  </si>
  <si>
    <t>DC Seed ProvidersAll DCSJul-18</t>
  </si>
  <si>
    <t>DC Seed ProvidersAll DCS43282</t>
  </si>
  <si>
    <t>AllAll CombinedJul-18</t>
  </si>
  <si>
    <t>AllAll Combined43282</t>
  </si>
  <si>
    <t>Trauma ProvidersAll DCSJul-18</t>
  </si>
  <si>
    <t>Trauma ProvidersAll DCS43282</t>
  </si>
  <si>
    <t>Trauma ProvidersAll FFJul-18</t>
  </si>
  <si>
    <t>Trauma ProvidersAll FF43282</t>
  </si>
  <si>
    <t>Adoptions TogetherCPP-FV FFJul-18</t>
  </si>
  <si>
    <t>Adoptions TogetherCPP-FV FF43282</t>
  </si>
  <si>
    <t>Adoptions TogetherTST CombinedJul-18</t>
  </si>
  <si>
    <t>Adoptions TogetherTST Combined43282</t>
  </si>
  <si>
    <t>All A-CRA ProvidersA-CRA CombinedJul-18</t>
  </si>
  <si>
    <t>All A-CRA ProvidersA-CRA Combined43282</t>
  </si>
  <si>
    <t>All FFT ProvidersFFT CombinedJul-18</t>
  </si>
  <si>
    <t>All FFT ProvidersFFT Combined43282</t>
  </si>
  <si>
    <t>All MST ProvidersMST CombinedJul-18</t>
  </si>
  <si>
    <t>All MST ProvidersMST Combined43282</t>
  </si>
  <si>
    <t>All MST-PSB ProvidersMST-PSB CombinedJul-18</t>
  </si>
  <si>
    <t>All MST-PSB ProvidersMST-PSB Combined43282</t>
  </si>
  <si>
    <t>All TF-CBT ProvidersTF-CBT CombinedJul-18</t>
  </si>
  <si>
    <t>All TF-CBT ProvidersTF-CBT Combined43282</t>
  </si>
  <si>
    <t>All TIP ProvidersTIP CombinedJul-18</t>
  </si>
  <si>
    <t>All TIP ProvidersTIP Combined43282</t>
  </si>
  <si>
    <t>All TST ProvidersTST CombinedJul-18</t>
  </si>
  <si>
    <t>All TST ProvidersTST Combined43282</t>
  </si>
  <si>
    <t>Community ConnectionsAll FFJul-18</t>
  </si>
  <si>
    <t>Community ConnectionsAll FF43282</t>
  </si>
  <si>
    <t>Community ConnectionsTF-CBT CombinedJul-18</t>
  </si>
  <si>
    <t>Community ConnectionsTF-CBT Combined43282</t>
  </si>
  <si>
    <t>Community ConnectionsTIP CombinedJul-18</t>
  </si>
  <si>
    <t>Community ConnectionsTIP Combined43282</t>
  </si>
  <si>
    <t>ContemporaryAll FFJul-18</t>
  </si>
  <si>
    <t>ContemporaryAll FF43282</t>
  </si>
  <si>
    <t>ContemporaryTIP CombinedJul-18</t>
  </si>
  <si>
    <t>ContemporaryTIP Combined43282</t>
  </si>
  <si>
    <t>ContemporaryTST CombinedJul-18</t>
  </si>
  <si>
    <t>ContemporaryTST Combined43282</t>
  </si>
  <si>
    <t>Family MattersAll FFJul-18</t>
  </si>
  <si>
    <t>Family MattersAll FF43282</t>
  </si>
  <si>
    <t>Family MattersTST CombinedJul-18</t>
  </si>
  <si>
    <t>Family MattersTST Combined43282</t>
  </si>
  <si>
    <t>Federal CityA-CRA CombinedJul-18</t>
  </si>
  <si>
    <t>Federal CityA-CRA Combined43282</t>
  </si>
  <si>
    <t>Federal CityAll FFJul-18</t>
  </si>
  <si>
    <t>Federal CityAll FF43282</t>
  </si>
  <si>
    <t>First Home CareAll FFJul-18</t>
  </si>
  <si>
    <t>First Home CareAll FF43282</t>
  </si>
  <si>
    <t>First Home CareFFT CombinedJul-18</t>
  </si>
  <si>
    <t>First Home CareFFT Combined43282</t>
  </si>
  <si>
    <t>First Home CareTF-CBT CombinedJul-18</t>
  </si>
  <si>
    <t>First Home CareTF-CBT Combined43282</t>
  </si>
  <si>
    <t>First Home CareTST CombinedJul-18</t>
  </si>
  <si>
    <t>First Home CareTST Combined43282</t>
  </si>
  <si>
    <t>FPSAll FFJul-18</t>
  </si>
  <si>
    <t>FPSAll FF43282</t>
  </si>
  <si>
    <t>FPSTIP CombinedJul-18</t>
  </si>
  <si>
    <t>FPSTIP Combined43282</t>
  </si>
  <si>
    <t>Green DoorAll FFJul-18</t>
  </si>
  <si>
    <t>Green DoorAll FF43282</t>
  </si>
  <si>
    <t>Green DoorTIP CombinedJul-18</t>
  </si>
  <si>
    <t>Green DoorTIP Combined43282</t>
  </si>
  <si>
    <t>LESAll FFJul-18</t>
  </si>
  <si>
    <t>LESAll FF43282</t>
  </si>
  <si>
    <t>LESTF-CBT CombinedJul-18</t>
  </si>
  <si>
    <t>LESTF-CBT Combined43282</t>
  </si>
  <si>
    <t>LESTIP CombinedJul-18</t>
  </si>
  <si>
    <t>LESTIP Combined43282</t>
  </si>
  <si>
    <t>MBI HSAll FFJul-18</t>
  </si>
  <si>
    <t>MBI HSAll FF43282</t>
  </si>
  <si>
    <t>MBI HSTIP CombinedJul-18</t>
  </si>
  <si>
    <t>MBI HSTIP Combined43282</t>
  </si>
  <si>
    <t>MD Family ResourcesAll FFJul-18</t>
  </si>
  <si>
    <t>MD Family ResourcesAll FF43282</t>
  </si>
  <si>
    <t>MD Family ResourcesTF-CBT CombinedJul-18</t>
  </si>
  <si>
    <t>MD Family ResourcesTF-CBT Combined43282</t>
  </si>
  <si>
    <t>MD Family ResourcesTST CombinedJul-18</t>
  </si>
  <si>
    <t>MD Family ResourcesTST Combined43282</t>
  </si>
  <si>
    <t>PASSAll FFJul-18</t>
  </si>
  <si>
    <t>PASSAll FF43282</t>
  </si>
  <si>
    <t>PASSFFT CombinedJul-18</t>
  </si>
  <si>
    <t>PASSFFT Combined43282</t>
  </si>
  <si>
    <t>PASSTIP CombinedJul-18</t>
  </si>
  <si>
    <t>PASSTIP Combined43282</t>
  </si>
  <si>
    <t>RiversideA-CRA CombinedJul-18</t>
  </si>
  <si>
    <t>RiversideA-CRA Combined43282</t>
  </si>
  <si>
    <t>RiversideAll FFJul-18</t>
  </si>
  <si>
    <t>RiversideAll FF43282</t>
  </si>
  <si>
    <t>TFCCAll FFJul-18</t>
  </si>
  <si>
    <t>TFCCAll FF43282</t>
  </si>
  <si>
    <t>TFCCTIP CombinedJul-18</t>
  </si>
  <si>
    <t>TFCCTIP Combined43282</t>
  </si>
  <si>
    <t>Wayne PlaceAll FFJul-18</t>
  </si>
  <si>
    <t>Wayne PlaceAll FF43282</t>
  </si>
  <si>
    <t>Wayne PlaceTIP CombinedJul-18</t>
  </si>
  <si>
    <t>Wayne PlaceTIP Combined43282</t>
  </si>
  <si>
    <t>Youth VillagesAll FFJul-18</t>
  </si>
  <si>
    <t>Youth VillagesAll FF43282</t>
  </si>
  <si>
    <t>Youth VillagesMST CombinedJul-18</t>
  </si>
  <si>
    <t>Youth VillagesMST Combined43282</t>
  </si>
  <si>
    <t>Youth VillagesMST-PSB CombinedJul-18</t>
  </si>
  <si>
    <t>Youth VillagesMST-PSB Combined43282</t>
  </si>
  <si>
    <t>HillcrestA-CRA CombinedJul-18</t>
  </si>
  <si>
    <t>HillcrestA-CRA Combined43282</t>
  </si>
  <si>
    <t>HillcrestAll FFJul-18</t>
  </si>
  <si>
    <t>HillcrestAll FF43282</t>
  </si>
  <si>
    <t>HillcrestFFT CombinedJul-18</t>
  </si>
  <si>
    <t>HillcrestFFT Combined43282</t>
  </si>
  <si>
    <t>HillcrestTF-CBT CombinedJul-18</t>
  </si>
  <si>
    <t>HillcrestTF-CBT Combined43282</t>
  </si>
  <si>
    <t>HillcrestTST CombinedJul-18</t>
  </si>
  <si>
    <t>HillcrestTST Combined43282</t>
  </si>
  <si>
    <t>LAYCA-CRA CombinedJul-18</t>
  </si>
  <si>
    <t>LAYCA-CRA Combined43282</t>
  </si>
  <si>
    <t>LAYCAll FFJul-18</t>
  </si>
  <si>
    <t>LAYCAll FF43282</t>
  </si>
  <si>
    <t>LAYCTF-CBT CombinedJul-18</t>
  </si>
  <si>
    <t>LAYCTF-CBT Combined43282</t>
  </si>
  <si>
    <t>UniversalAll FFJul-18</t>
  </si>
  <si>
    <t>UniversalAll FF43282</t>
  </si>
  <si>
    <t>UniversalTF-CBT CombinedJul-18</t>
  </si>
  <si>
    <t>UniversalTF-CBT Combined43282</t>
  </si>
  <si>
    <t>UniversalTIP CombinedJul-18</t>
  </si>
  <si>
    <t>UniversalTIP Combined43282</t>
  </si>
  <si>
    <t>Foundations for Home &amp; CommunityFFT CombinedJul-18</t>
  </si>
  <si>
    <t>Foundations for Home &amp; CommunityFFT Combined43282</t>
  </si>
  <si>
    <t>Foundations for Home &amp; CommunityAll FFJul-18</t>
  </si>
  <si>
    <t>Foundations for Home &amp; CommunityAll FF43282</t>
  </si>
  <si>
    <t>Foundations for Home &amp; CommunityCPP-FV CombinedJul-18</t>
  </si>
  <si>
    <t>Foundations for Home &amp; CommunityCPP-FV Combined43282</t>
  </si>
  <si>
    <t>Foundations for Home &amp; CommunityTF-CBT CombinedJul-18</t>
  </si>
  <si>
    <t>Foundations for Home &amp; CommunityTF-CBT Combined43282</t>
  </si>
  <si>
    <t>Trauma ProvidersAll CombinedAug-18</t>
  </si>
  <si>
    <t>Trauma ProvidersAll Combined43313</t>
  </si>
  <si>
    <t>Federal CityA-CRA FFAug-18</t>
  </si>
  <si>
    <t>Federal CityA-CRA FF43313</t>
  </si>
  <si>
    <t>HillcrestA-CRA FFAug-18</t>
  </si>
  <si>
    <t>HillcrestA-CRA FF43313</t>
  </si>
  <si>
    <t>LAYCA-CRA FFAug-18</t>
  </si>
  <si>
    <t>LAYCA-CRA FF43313</t>
  </si>
  <si>
    <t>RiversideA-CRA FFAug-18</t>
  </si>
  <si>
    <t>RiversideA-CRA FF43313</t>
  </si>
  <si>
    <t>Adoptions TogetherCPP-FV CombinedAug-18</t>
  </si>
  <si>
    <t>Adoptions TogetherCPP-FV Combined43313</t>
  </si>
  <si>
    <t>Marys CenterCPP-FV FFAug-18</t>
  </si>
  <si>
    <t>Marys CenterCPP-FV FF43313</t>
  </si>
  <si>
    <t>PIECECPP-FV FFAug-18</t>
  </si>
  <si>
    <t>PIECECPP-FV FF43313</t>
  </si>
  <si>
    <t>Community ConnectionsCPP-FV DCSAug-18</t>
  </si>
  <si>
    <t>Community ConnectionsCPP-FV DCS43313</t>
  </si>
  <si>
    <t>Foundations for Home &amp; CommunityCPP-FV DCSAug-18</t>
  </si>
  <si>
    <t>Foundations for Home &amp; CommunityCPP-FV DCS43313</t>
  </si>
  <si>
    <t>Marys CenterCPP-FV DCSAug-18</t>
  </si>
  <si>
    <t>Marys CenterCPP-FV DCS43313</t>
  </si>
  <si>
    <t>PIECECPP-FV DCSAug-18</t>
  </si>
  <si>
    <t>PIECECPP-FV DCS43313</t>
  </si>
  <si>
    <t>First Home CareFFT FFAug-18</t>
  </si>
  <si>
    <t>First Home CareFFT FF43313</t>
  </si>
  <si>
    <t>Foundations for Home &amp; CommunityFFT FFAug-18</t>
  </si>
  <si>
    <t>Foundations for Home &amp; CommunityFFT FF43313</t>
  </si>
  <si>
    <t>HillcrestFFT FFAug-18</t>
  </si>
  <si>
    <t>HillcrestFFT FF43313</t>
  </si>
  <si>
    <t>PASSFFT FFAug-18</t>
  </si>
  <si>
    <t>PASSFFT FF43313</t>
  </si>
  <si>
    <t>Youth VillagesMST FFAug-18</t>
  </si>
  <si>
    <t>Youth VillagesMST FF43313</t>
  </si>
  <si>
    <t>Youth VillagesMST-PSB FFAug-18</t>
  </si>
  <si>
    <t>Youth VillagesMST-PSB FF43313</t>
  </si>
  <si>
    <t>Marys CenterPCIT FFAug-18</t>
  </si>
  <si>
    <t>Marys CenterPCIT FF43313</t>
  </si>
  <si>
    <t>PIECEPCIT FFAug-18</t>
  </si>
  <si>
    <t>PIECEPCIT FF43313</t>
  </si>
  <si>
    <t>Marys CenterPCIT DCSAug-18</t>
  </si>
  <si>
    <t>Marys CenterPCIT DCS43313</t>
  </si>
  <si>
    <t>PIECEPCIT DCSAug-18</t>
  </si>
  <si>
    <t>PIECEPCIT DCS43313</t>
  </si>
  <si>
    <t>Community ConnectionsPCIT DCSAug-18</t>
  </si>
  <si>
    <t>Community ConnectionsPCIT DCS43313</t>
  </si>
  <si>
    <t>Community ConnectionsTF-CBT FFAug-18</t>
  </si>
  <si>
    <t>Community ConnectionsTF-CBT FF43313</t>
  </si>
  <si>
    <t>First Home CareTF-CBT FFAug-18</t>
  </si>
  <si>
    <t>First Home CareTF-CBT FF43313</t>
  </si>
  <si>
    <t>Foundations for Home &amp; CommunityTF-CBT FFAug-18</t>
  </si>
  <si>
    <t>Foundations for Home &amp; CommunityTF-CBT FF43313</t>
  </si>
  <si>
    <t>HillcrestTF-CBT FFAug-18</t>
  </si>
  <si>
    <t>HillcrestTF-CBT FF43313</t>
  </si>
  <si>
    <t>LAYCTF-CBT FFAug-18</t>
  </si>
  <si>
    <t>LAYCTF-CBT FF43313</t>
  </si>
  <si>
    <t>LESTF-CBT FFAug-18</t>
  </si>
  <si>
    <t>LESTF-CBT FF43313</t>
  </si>
  <si>
    <t>MD Family ResourcesTF-CBT FFAug-18</t>
  </si>
  <si>
    <t>MD Family ResourcesTF-CBT FF43313</t>
  </si>
  <si>
    <t>UniversalTF-CBT FFAug-18</t>
  </si>
  <si>
    <t>UniversalTF-CBT FF43313</t>
  </si>
  <si>
    <t>Community ConnectionsTIP FFAug-18</t>
  </si>
  <si>
    <t>Community ConnectionsTIP FF43313</t>
  </si>
  <si>
    <t>ContemporaryTIP FFAug-18</t>
  </si>
  <si>
    <t>ContemporaryTIP FF43313</t>
  </si>
  <si>
    <t>FPSTIP FFAug-18</t>
  </si>
  <si>
    <t>FPSTIP FF43313</t>
  </si>
  <si>
    <t>Green DoorTIP FFAug-18</t>
  </si>
  <si>
    <t>Green DoorTIP FF43313</t>
  </si>
  <si>
    <t>LESTIP FFAug-18</t>
  </si>
  <si>
    <t>LESTIP FF43313</t>
  </si>
  <si>
    <t>MBI HSTIP FFAug-18</t>
  </si>
  <si>
    <t>MBI HSTIP FF43313</t>
  </si>
  <si>
    <t>PASSTIP FFAug-18</t>
  </si>
  <si>
    <t>PASSTIP FF43313</t>
  </si>
  <si>
    <t>TFCCTIP FFAug-18</t>
  </si>
  <si>
    <t>TFCCTIP FF43313</t>
  </si>
  <si>
    <t>UniversalTIP FFAug-18</t>
  </si>
  <si>
    <t>UniversalTIP FF43313</t>
  </si>
  <si>
    <t>Wayne PlaceTIP FFAug-18</t>
  </si>
  <si>
    <t>Wayne PlaceTIP FF43313</t>
  </si>
  <si>
    <t>Adoptions TogetherTST FFAug-18</t>
  </si>
  <si>
    <t>Adoptions TogetherTST FF43313</t>
  </si>
  <si>
    <t>ContemporaryTST FFAug-18</t>
  </si>
  <si>
    <t>ContemporaryTST FF43313</t>
  </si>
  <si>
    <t>Family MattersTST FFAug-18</t>
  </si>
  <si>
    <t>Family MattersTST FF43313</t>
  </si>
  <si>
    <t>First Home CareTST FFAug-18</t>
  </si>
  <si>
    <t>First Home CareTST FF43313</t>
  </si>
  <si>
    <t>Foundations for Home &amp; CommunityTST FFAug-18</t>
  </si>
  <si>
    <t>Foundations for Home &amp; CommunityTST FF43313</t>
  </si>
  <si>
    <t>HillcrestTST FFAug-18</t>
  </si>
  <si>
    <t>HillcrestTST FF43313</t>
  </si>
  <si>
    <t>MD Family ResourcesTST FFAug-18</t>
  </si>
  <si>
    <t>MD Family ResourcesTST FF43313</t>
  </si>
  <si>
    <t>Community ConnectionsCPP-FV CombinedAug-18</t>
  </si>
  <si>
    <t>Community ConnectionsCPP-FV Combined43313</t>
  </si>
  <si>
    <t>Marys CenterCPP-FV CombinedAug-18</t>
  </si>
  <si>
    <t>Marys CenterCPP-FV Combined43313</t>
  </si>
  <si>
    <t>PIECECPP-FV CombinedAug-18</t>
  </si>
  <si>
    <t>PIECECPP-FV Combined43313</t>
  </si>
  <si>
    <t>Community ConnectionsPCIT CombinedAug-18</t>
  </si>
  <si>
    <t>Community ConnectionsPCIT Combined43313</t>
  </si>
  <si>
    <t>Marys CenterPCIT CombinedAug-18</t>
  </si>
  <si>
    <t>Marys CenterPCIT Combined43313</t>
  </si>
  <si>
    <t>PIECEPCIT CombinedAug-18</t>
  </si>
  <si>
    <t>PIECEPCIT Combined43313</t>
  </si>
  <si>
    <t>Marys CenterAll FFAug-18</t>
  </si>
  <si>
    <t>Marys CenterAll FF 43313</t>
  </si>
  <si>
    <t>Marys CenterAll DCSAug-18</t>
  </si>
  <si>
    <t>Marys CenterAll DCS43313</t>
  </si>
  <si>
    <t>PIECEAll FFAug-18</t>
  </si>
  <si>
    <t>PIECEAll FF43313</t>
  </si>
  <si>
    <t>PIECEAll DCSAug-18</t>
  </si>
  <si>
    <t>PIECEAll DCS 43313</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</si>
  <si>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</si>
  <si>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</si>
  <si>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</si>
  <si>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</si>
  <si>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</si>
  <si>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</si>
  <si>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</si>
  <si>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</si>
  <si>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Federal CityAll CombinedAug-18</t>
  </si>
  <si>
    <t>Federal CityAll Combined43313</t>
  </si>
  <si>
    <t>First Home CareAll CombinedAug-18</t>
  </si>
  <si>
    <t>First Home CareAll Combined43313</t>
  </si>
  <si>
    <t>Foundations for Home &amp; CommunityAll CombinedAug-18</t>
  </si>
  <si>
    <t>Foundations for Home &amp; CommunityAll Combined43313</t>
  </si>
  <si>
    <t>FPSAll CombinedAug-18</t>
  </si>
  <si>
    <t>FPSAll Combined43313</t>
  </si>
  <si>
    <t>Green DoorAll CombinedAug-18</t>
  </si>
  <si>
    <t>Green DoorAll Combined43313</t>
  </si>
  <si>
    <t>HillcrestAll CombinedAug-18</t>
  </si>
  <si>
    <t>HillcrestAll Combined43313</t>
  </si>
  <si>
    <t>LAYCAll CombinedAug-18</t>
  </si>
  <si>
    <t>LAYCAll Combined43313</t>
  </si>
  <si>
    <t>LESAll CombinedAug-18</t>
  </si>
  <si>
    <t>LESAll Combined43313</t>
  </si>
  <si>
    <t>Marys CenterAll CombinedAug-18</t>
  </si>
  <si>
    <t>Marys CenterAll Combined43313</t>
  </si>
  <si>
    <t>MBI HSAll CombinedAug-18</t>
  </si>
  <si>
    <t>MBI HSAll Combined43313</t>
  </si>
  <si>
    <t>MD Family ResourcesAll CombinedAug-18</t>
  </si>
  <si>
    <t>MD Family ResourcesAll Combined43313</t>
  </si>
  <si>
    <t>PASSAll CombinedAug-18</t>
  </si>
  <si>
    <t>PASSAll Combined43313</t>
  </si>
  <si>
    <t>PIECEAllAug-18</t>
  </si>
  <si>
    <t>PIECEAll43313</t>
  </si>
  <si>
    <t>RiversideAll CombinedAug-18</t>
  </si>
  <si>
    <t>RiversideAll Combined43313</t>
  </si>
  <si>
    <t>TFCCAll CombinedAug-18</t>
  </si>
  <si>
    <t>TFCCAll Combined43313</t>
  </si>
  <si>
    <t>UniversalAll CombinedAug-18</t>
  </si>
  <si>
    <t>UniversalAll Combined43313</t>
  </si>
  <si>
    <t>Wayne PlaceAll CombinedAug-18</t>
  </si>
  <si>
    <t>Wayne PlaceAll Combined43313</t>
  </si>
  <si>
    <t>Youth VillagesAll CombinedAug-18</t>
  </si>
  <si>
    <t>Youth VillagesAll Combined43313</t>
  </si>
  <si>
    <t>All A-CRA ProvidersA-CRA FFAug-18</t>
  </si>
  <si>
    <t>All A-CRA ProvidersA-CRA FF43313</t>
  </si>
  <si>
    <t>All CPP-FV ProvidersCPP-FV FFAug-18</t>
  </si>
  <si>
    <t>All CPP-FV ProvidersCPP-FV FF43313</t>
  </si>
  <si>
    <t>All CPP-FV ProvidersCPP-FV DCSAug-18</t>
  </si>
  <si>
    <t>All CPP-FV ProvidersCPP-FV DCS43313</t>
  </si>
  <si>
    <t>All CPP-FV ProvidersCPP-FV CombinedAug-18</t>
  </si>
  <si>
    <t>All CPP-FV ProvidersCPP-FV Combined43313</t>
  </si>
  <si>
    <t>All FFT ProvidersFFT FFAug-18</t>
  </si>
  <si>
    <t>All FFT ProvidersFFT FF43313</t>
  </si>
  <si>
    <t>All MST ProvidersMST FFAug-18</t>
  </si>
  <si>
    <t>All MST ProvidersMST FF43313</t>
  </si>
  <si>
    <t>All MST-PSB ProvidersMST-PSB FFAug-18</t>
  </si>
  <si>
    <t>All MST-PSB ProvidersMST-PSB FF43313</t>
  </si>
  <si>
    <t>All PCIT ProvidersPCIT FFAug-18</t>
  </si>
  <si>
    <t>All PCIT ProvidersPCIT FF43313</t>
  </si>
  <si>
    <t>All PCIT ProvidersPCIT DCSAug-18</t>
  </si>
  <si>
    <t>All PCIT ProvidersPCIT DCS43313</t>
  </si>
  <si>
    <t>All PCIT ProvidersPCIT CombinedAug-18</t>
  </si>
  <si>
    <t>All PCIT ProvidersPCIT Combined43313</t>
  </si>
  <si>
    <t>All TF-CBT ProvidersTF-CBT FFAug-18</t>
  </si>
  <si>
    <t>All TF-CBT ProvidersTF-CBT FF43313</t>
  </si>
  <si>
    <t>All TIP ProvidersTIP FFAug-18</t>
  </si>
  <si>
    <t>All TIP ProvidersTIP FF43313</t>
  </si>
  <si>
    <t>All TST ProvidersTST FFAug-18</t>
  </si>
  <si>
    <t>All TST ProvidersTST FF43313</t>
  </si>
  <si>
    <t>Families First ProvidersAll FFAug-18</t>
  </si>
  <si>
    <t>Families First ProvidersAll FF43313</t>
  </si>
  <si>
    <t>DC Seed ProvidersAll DCSAug-18</t>
  </si>
  <si>
    <t>DC Seed ProvidersAll DCS43313</t>
  </si>
  <si>
    <t>AllAll CombinedAug-18</t>
  </si>
  <si>
    <t>AllAll Combined43313</t>
  </si>
  <si>
    <t>Trauma ProvidersAll DCSAug-18</t>
  </si>
  <si>
    <t>Trauma ProvidersAll DCS43313</t>
  </si>
  <si>
    <t>Trauma ProvidersAll FFAug-18</t>
  </si>
  <si>
    <t>Trauma ProvidersAll FF43313</t>
  </si>
  <si>
    <t>Adoptions TogetherCPP-FV FFAug-18</t>
  </si>
  <si>
    <t>Adoptions TogetherCPP-FV FF43313</t>
  </si>
  <si>
    <t>Adoptions TogetherTST CombinedAug-18</t>
  </si>
  <si>
    <t>Adoptions TogetherTST Combined43313</t>
  </si>
  <si>
    <t>All A-CRA ProvidersA-CRA CombinedAug-18</t>
  </si>
  <si>
    <t>All A-CRA ProvidersA-CRA Combined43313</t>
  </si>
  <si>
    <t>All FFT ProvidersFFT CombinedAug-18</t>
  </si>
  <si>
    <t>All FFT ProvidersFFT Combined43313</t>
  </si>
  <si>
    <t>All MST ProvidersMST CombinedAug-18</t>
  </si>
  <si>
    <t>All MST ProvidersMST Combined43313</t>
  </si>
  <si>
    <t>All MST-PSB ProvidersMST-PSB CombinedAug-18</t>
  </si>
  <si>
    <t>All MST-PSB ProvidersMST-PSB Combined43313</t>
  </si>
  <si>
    <t>All TF-CBT ProvidersTF-CBT CombinedAug-18</t>
  </si>
  <si>
    <t>All TF-CBT ProvidersTF-CBT Combined43313</t>
  </si>
  <si>
    <t>All TIP ProvidersTIP CombinedAug-18</t>
  </si>
  <si>
    <t>All TIP ProvidersTIP Combined43313</t>
  </si>
  <si>
    <t>All TST ProvidersTST CombinedAug-18</t>
  </si>
  <si>
    <t>All TST ProvidersTST Combined43313</t>
  </si>
  <si>
    <t>Community ConnectionsAll FFAug-18</t>
  </si>
  <si>
    <t>Community ConnectionsAll FF43313</t>
  </si>
  <si>
    <t>Community ConnectionsTF-CBT CombinedAug-18</t>
  </si>
  <si>
    <t>Community ConnectionsTF-CBT Combined43313</t>
  </si>
  <si>
    <t>Community ConnectionsTIP CombinedAug-18</t>
  </si>
  <si>
    <t>Community ConnectionsTIP Combined43313</t>
  </si>
  <si>
    <t>ContemporaryAll FFAug-18</t>
  </si>
  <si>
    <t>ContemporaryAll FF43313</t>
  </si>
  <si>
    <t>ContemporaryTIP CombinedAug-18</t>
  </si>
  <si>
    <t>ContemporaryTIP Combined43313</t>
  </si>
  <si>
    <t>ContemporaryTST CombinedAug-18</t>
  </si>
  <si>
    <t>ContemporaryTST Combined43313</t>
  </si>
  <si>
    <t>Family MattersAll FFAug-18</t>
  </si>
  <si>
    <t>Family MattersAll FF43313</t>
  </si>
  <si>
    <t>Family MattersTST CombinedAug-18</t>
  </si>
  <si>
    <t>Family MattersTST Combined43313</t>
  </si>
  <si>
    <t>Federal CityA-CRA CombinedAug-18</t>
  </si>
  <si>
    <t>Federal CityA-CRA Combined43313</t>
  </si>
  <si>
    <t>Federal CityAll FFAug-18</t>
  </si>
  <si>
    <t>Federal CityAll FF43313</t>
  </si>
  <si>
    <t>First Home CareAll FFAug-18</t>
  </si>
  <si>
    <t>First Home CareAll FF43313</t>
  </si>
  <si>
    <t>First Home CareFFT CombinedAug-18</t>
  </si>
  <si>
    <t>First Home CareFFT Combined43313</t>
  </si>
  <si>
    <t>First Home CareTF-CBT CombinedAug-18</t>
  </si>
  <si>
    <t>First Home CareTF-CBT Combined43313</t>
  </si>
  <si>
    <t>First Home CareTST CombinedAug-18</t>
  </si>
  <si>
    <t>First Home CareTST Combined43313</t>
  </si>
  <si>
    <t>FPSAll FFAug-18</t>
  </si>
  <si>
    <t>FPSAll FF43313</t>
  </si>
  <si>
    <t>FPSTIP CombinedAug-18</t>
  </si>
  <si>
    <t>FPSTIP Combined43313</t>
  </si>
  <si>
    <t>Green DoorAll FFAug-18</t>
  </si>
  <si>
    <t>Green DoorAll FF43313</t>
  </si>
  <si>
    <t>Green DoorTIP CombinedAug-18</t>
  </si>
  <si>
    <t>Green DoorTIP Combined43313</t>
  </si>
  <si>
    <t>LESAll FFAug-18</t>
  </si>
  <si>
    <t>LESAll FF43313</t>
  </si>
  <si>
    <t>LESTF-CBT CombinedAug-18</t>
  </si>
  <si>
    <t>LESTF-CBT Combined43313</t>
  </si>
  <si>
    <t>LESTIP CombinedAug-18</t>
  </si>
  <si>
    <t>LESTIP Combined43313</t>
  </si>
  <si>
    <t>MBI HSAll FFAug-18</t>
  </si>
  <si>
    <t>MBI HSAll FF43313</t>
  </si>
  <si>
    <t>MBI HSTIP CombinedAug-18</t>
  </si>
  <si>
    <t>MBI HSTIP Combined43313</t>
  </si>
  <si>
    <t>MD Family ResourcesAll FFAug-18</t>
  </si>
  <si>
    <t>MD Family ResourcesAll FF43313</t>
  </si>
  <si>
    <t>MD Family ResourcesTF-CBT CombinedAug-18</t>
  </si>
  <si>
    <t>MD Family ResourcesTF-CBT Combined43313</t>
  </si>
  <si>
    <t>MD Family ResourcesTST CombinedAug-18</t>
  </si>
  <si>
    <t>MD Family ResourcesTST Combined43313</t>
  </si>
  <si>
    <t>PASSAll FFAug-18</t>
  </si>
  <si>
    <t>PASSAll FF43313</t>
  </si>
  <si>
    <t>PASSFFT CombinedAug-18</t>
  </si>
  <si>
    <t>PASSFFT Combined43313</t>
  </si>
  <si>
    <t>PASSTIP CombinedAug-18</t>
  </si>
  <si>
    <t>PASSTIP Combined43313</t>
  </si>
  <si>
    <t>RiversideA-CRA CombinedAug-18</t>
  </si>
  <si>
    <t>RiversideA-CRA Combined43313</t>
  </si>
  <si>
    <t>RiversideAll FFAug-18</t>
  </si>
  <si>
    <t>RiversideAll FF43313</t>
  </si>
  <si>
    <t>TFCCAll FFAug-18</t>
  </si>
  <si>
    <t>TFCCAll FF43313</t>
  </si>
  <si>
    <t>TFCCTIP CombinedAug-18</t>
  </si>
  <si>
    <t>TFCCTIP Combined43313</t>
  </si>
  <si>
    <t>Wayne PlaceAll FFAug-18</t>
  </si>
  <si>
    <t>Wayne PlaceAll FF43313</t>
  </si>
  <si>
    <t>Wayne PlaceTIP CombinedAug-18</t>
  </si>
  <si>
    <t>Wayne PlaceTIP Combined43313</t>
  </si>
  <si>
    <t>Youth VillagesAll FFAug-18</t>
  </si>
  <si>
    <t>Youth VillagesAll FF43313</t>
  </si>
  <si>
    <t>Youth VillagesMST CombinedAug-18</t>
  </si>
  <si>
    <t>Youth VillagesMST Combined43313</t>
  </si>
  <si>
    <t>Youth VillagesMST-PSB CombinedAug-18</t>
  </si>
  <si>
    <t>Youth VillagesMST-PSB Combined43313</t>
  </si>
  <si>
    <t>HillcrestA-CRA CombinedAug-18</t>
  </si>
  <si>
    <t>HillcrestA-CRA Combined43313</t>
  </si>
  <si>
    <t>HillcrestAll FFAug-18</t>
  </si>
  <si>
    <t>HillcrestAll FF43313</t>
  </si>
  <si>
    <t>HillcrestFFT CombinedAug-18</t>
  </si>
  <si>
    <t>HillcrestFFT Combined43313</t>
  </si>
  <si>
    <t>HillcrestTF-CBT CombinedAug-18</t>
  </si>
  <si>
    <t>HillcrestTF-CBT Combined43313</t>
  </si>
  <si>
    <t>HillcrestTST CombinedAug-18</t>
  </si>
  <si>
    <t>HillcrestTST Combined43313</t>
  </si>
  <si>
    <t>LAYCA-CRA CombinedAug-18</t>
  </si>
  <si>
    <t>LAYCA-CRA Combined43313</t>
  </si>
  <si>
    <t>LAYCAll FFAug-18</t>
  </si>
  <si>
    <t>LAYCAll FF43313</t>
  </si>
  <si>
    <t>LAYCTF-CBT CombinedAug-18</t>
  </si>
  <si>
    <t>LAYCTF-CBT Combined43313</t>
  </si>
  <si>
    <t>UniversalAll FFAug-18</t>
  </si>
  <si>
    <t>UniversalAll FF43313</t>
  </si>
  <si>
    <t>UniversalTF-CBT CombinedAug-18</t>
  </si>
  <si>
    <t>UniversalTF-CBT Combined43313</t>
  </si>
  <si>
    <t>UniversalTIP CombinedAug-18</t>
  </si>
  <si>
    <t>UniversalTIP Combined43313</t>
  </si>
  <si>
    <t>Foundations for Home &amp; CommunityFFT CombinedAug-18</t>
  </si>
  <si>
    <t>Foundations for Home &amp; CommunityFFT Combined43313</t>
  </si>
  <si>
    <t>Foundations for Home &amp; CommunityAll FFAug-18</t>
  </si>
  <si>
    <t>Foundations for Home &amp; CommunityAll FF43313</t>
  </si>
  <si>
    <t>Foundations for Home &amp; CommunityCPP-FV CombinedAug-18</t>
  </si>
  <si>
    <t>Foundations for Home &amp; CommunityCPP-FV Combined43313</t>
  </si>
  <si>
    <t>Foundations for Home &amp; CommunityTF-CBT CombinedAug-18</t>
  </si>
  <si>
    <t>Foundations for Home &amp; CommunityTF-CBT Combined43313</t>
  </si>
  <si>
    <t>Trauma ProvidersAll CombinedSep-18</t>
  </si>
  <si>
    <t>Trauma ProvidersAll Combined43344</t>
  </si>
  <si>
    <t>Federal CityA-CRA FFSep-18</t>
  </si>
  <si>
    <t>Federal CityA-CRA FF43344</t>
  </si>
  <si>
    <t>HillcrestA-CRA FFSep-18</t>
  </si>
  <si>
    <t>HillcrestA-CRA FF43344</t>
  </si>
  <si>
    <t>LAYCA-CRA FFSep-18</t>
  </si>
  <si>
    <t>LAYCA-CRA FF43344</t>
  </si>
  <si>
    <t>RiversideA-CRA FFSep-18</t>
  </si>
  <si>
    <t>RiversideA-CRA FF43344</t>
  </si>
  <si>
    <t>Adoptions TogetherCPP-FV CombinedSep-18</t>
  </si>
  <si>
    <t>Adoptions TogetherCPP-FV Combined43344</t>
  </si>
  <si>
    <t>Marys CenterCPP-FV FFSep-18</t>
  </si>
  <si>
    <t>Marys CenterCPP-FV FF43344</t>
  </si>
  <si>
    <t>PIECECPP-FV FFSep-18</t>
  </si>
  <si>
    <t>PIECECPP-FV FF43344</t>
  </si>
  <si>
    <t>Community ConnectionsCPP-FV DCSSep-18</t>
  </si>
  <si>
    <t>Community ConnectionsCPP-FV DCS43344</t>
  </si>
  <si>
    <t>Foundations for Home &amp; CommunityCPP-FV DCSSep-18</t>
  </si>
  <si>
    <t>Foundations for Home &amp; CommunityCPP-FV DCS43344</t>
  </si>
  <si>
    <t>Marys CenterCPP-FV DCSSep-18</t>
  </si>
  <si>
    <t>Marys CenterCPP-FV DCS43344</t>
  </si>
  <si>
    <t>PIECECPP-FV DCSSep-18</t>
  </si>
  <si>
    <t>PIECECPP-FV DCS43344</t>
  </si>
  <si>
    <t>First Home CareFFT FFSep-18</t>
  </si>
  <si>
    <t>First Home CareFFT FF43344</t>
  </si>
  <si>
    <t>Foundations for Home &amp; CommunityFFT FFSep-18</t>
  </si>
  <si>
    <t>Foundations for Home &amp; CommunityFFT FF43344</t>
  </si>
  <si>
    <t>HillcrestFFT FFSep-18</t>
  </si>
  <si>
    <t>HillcrestFFT FF43344</t>
  </si>
  <si>
    <t>PASSFFT FFSep-18</t>
  </si>
  <si>
    <t>PASSFFT FF43344</t>
  </si>
  <si>
    <t>Youth VillagesMST FFSep-18</t>
  </si>
  <si>
    <t>Youth VillagesMST FF43344</t>
  </si>
  <si>
    <t>Youth VillagesMST-PSB FFSep-18</t>
  </si>
  <si>
    <t>Youth VillagesMST-PSB FF43344</t>
  </si>
  <si>
    <t>Marys CenterPCIT FFSep-18</t>
  </si>
  <si>
    <t>Marys CenterPCIT FF43344</t>
  </si>
  <si>
    <t>PIECEPCIT FFSep-18</t>
  </si>
  <si>
    <t>PIECEPCIT FF43344</t>
  </si>
  <si>
    <t>Marys CenterPCIT DCSSep-18</t>
  </si>
  <si>
    <t>Marys CenterPCIT DCS43344</t>
  </si>
  <si>
    <t>PIECEPCIT DCSSep-18</t>
  </si>
  <si>
    <t>PIECEPCIT DCS43344</t>
  </si>
  <si>
    <t>Community ConnectionsPCIT DCSSep-18</t>
  </si>
  <si>
    <t>Community ConnectionsPCIT DCS43344</t>
  </si>
  <si>
    <t>Community ConnectionsTF-CBT FFSep-18</t>
  </si>
  <si>
    <t>Community ConnectionsTF-CBT FF43344</t>
  </si>
  <si>
    <t>First Home CareTF-CBT FFSep-18</t>
  </si>
  <si>
    <t>First Home CareTF-CBT FF43344</t>
  </si>
  <si>
    <t>Foundations for Home &amp; CommunityTF-CBT FFSep-18</t>
  </si>
  <si>
    <t>Foundations for Home &amp; CommunityTF-CBT FF43344</t>
  </si>
  <si>
    <t>HillcrestTF-CBT FFSep-18</t>
  </si>
  <si>
    <t>HillcrestTF-CBT FF43344</t>
  </si>
  <si>
    <t>LAYCTF-CBT FFSep-18</t>
  </si>
  <si>
    <t>LAYCTF-CBT FF43344</t>
  </si>
  <si>
    <t>LESTF-CBT FFSep-18</t>
  </si>
  <si>
    <t>LESTF-CBT FF43344</t>
  </si>
  <si>
    <t>MD Family ResourcesTF-CBT FFSep-18</t>
  </si>
  <si>
    <t>MD Family ResourcesTF-CBT FF43344</t>
  </si>
  <si>
    <t>UniversalTF-CBT FFSep-18</t>
  </si>
  <si>
    <t>UniversalTF-CBT FF43344</t>
  </si>
  <si>
    <t>Community ConnectionsTIP FFSep-18</t>
  </si>
  <si>
    <t>Community ConnectionsTIP FF43344</t>
  </si>
  <si>
    <t>ContemporaryTIP FFSep-18</t>
  </si>
  <si>
    <t>ContemporaryTIP FF43344</t>
  </si>
  <si>
    <t>FPSTIP FFSep-18</t>
  </si>
  <si>
    <t>FPSTIP FF43344</t>
  </si>
  <si>
    <t>Green DoorTIP FFSep-18</t>
  </si>
  <si>
    <t>Green DoorTIP FF43344</t>
  </si>
  <si>
    <t>LESTIP FFSep-18</t>
  </si>
  <si>
    <t>LESTIP FF43344</t>
  </si>
  <si>
    <t>MBI HSTIP FFSep-18</t>
  </si>
  <si>
    <t>MBI HSTIP FF43344</t>
  </si>
  <si>
    <t>PASSTIP FFSep-18</t>
  </si>
  <si>
    <t>PASSTIP FF43344</t>
  </si>
  <si>
    <t>TFCCTIP FFSep-18</t>
  </si>
  <si>
    <t>TFCCTIP FF43344</t>
  </si>
  <si>
    <t>UniversalTIP FFSep-18</t>
  </si>
  <si>
    <t>UniversalTIP FF43344</t>
  </si>
  <si>
    <t>Wayne PlaceTIP FFSep-18</t>
  </si>
  <si>
    <t>Wayne PlaceTIP FF43344</t>
  </si>
  <si>
    <t>Adoptions TogetherTST FFSep-18</t>
  </si>
  <si>
    <t>Adoptions TogetherTST FF43344</t>
  </si>
  <si>
    <t>ContemporaryTST FFSep-18</t>
  </si>
  <si>
    <t>ContemporaryTST FF43344</t>
  </si>
  <si>
    <t>Family MattersTST FFSep-18</t>
  </si>
  <si>
    <t>Family MattersTST FF43344</t>
  </si>
  <si>
    <t>First Home CareTST FFSep-18</t>
  </si>
  <si>
    <t>First Home CareTST FF43344</t>
  </si>
  <si>
    <t>Foundations for Home &amp; CommunityTST FFSep-18</t>
  </si>
  <si>
    <t>Foundations for Home &amp; CommunityTST FF43344</t>
  </si>
  <si>
    <t>HillcrestTST FFSep-18</t>
  </si>
  <si>
    <t>HillcrestTST FF43344</t>
  </si>
  <si>
    <t>MD Family ResourcesTST FFSep-18</t>
  </si>
  <si>
    <t>MD Family ResourcesTST FF43344</t>
  </si>
  <si>
    <t>Community ConnectionsCPP-FV CombinedSep-18</t>
  </si>
  <si>
    <t>Community ConnectionsCPP-FV Combined43344</t>
  </si>
  <si>
    <t>Marys CenterCPP-FV CombinedSep-18</t>
  </si>
  <si>
    <t>Marys CenterCPP-FV Combined43344</t>
  </si>
  <si>
    <t>PIECECPP-FV CombinedSep-18</t>
  </si>
  <si>
    <t>PIECECPP-FV Combined43344</t>
  </si>
  <si>
    <t>Community ConnectionsPCIT CombinedSep-18</t>
  </si>
  <si>
    <t>Community ConnectionsPCIT Combined43344</t>
  </si>
  <si>
    <t>Marys CenterPCIT CombinedSep-18</t>
  </si>
  <si>
    <t>Marys CenterPCIT Combined43344</t>
  </si>
  <si>
    <t>PIECEPCIT CombinedSep-18</t>
  </si>
  <si>
    <t>PIECEPCIT Combined43344</t>
  </si>
  <si>
    <t>Marys CenterAll FFSep-18</t>
  </si>
  <si>
    <t>Marys CenterAll FF43344</t>
  </si>
  <si>
    <t>Marys CenterAll DCSSep-18</t>
  </si>
  <si>
    <t>Marys CenterAll DCS43344</t>
  </si>
  <si>
    <t>PIECEAll FFSep-18</t>
  </si>
  <si>
    <t>PIECEAll FF43344</t>
  </si>
  <si>
    <t>PIECEAll DCSSep-18</t>
  </si>
  <si>
    <t>PIECEAll DCS 43344</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</si>
  <si>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</si>
  <si>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</si>
  <si>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</si>
  <si>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</si>
  <si>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</si>
  <si>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</si>
  <si>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</si>
  <si>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</si>
  <si>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Federal CityAll CombinedSep-18</t>
  </si>
  <si>
    <t>Federal CityAll Combined43344</t>
  </si>
  <si>
    <t>First Home CareAll CombinedSep-18</t>
  </si>
  <si>
    <t>First Home CareAll Combined43344</t>
  </si>
  <si>
    <t>Foundations for Home &amp; CommunityAll CombinedSep-18</t>
  </si>
  <si>
    <t>Foundations for Home &amp; CommunityAll Combined43344</t>
  </si>
  <si>
    <t>FPSAll CombinedSep-18</t>
  </si>
  <si>
    <t>FPSAll Combined43344</t>
  </si>
  <si>
    <t>Green DoorAll CombinedSep-18</t>
  </si>
  <si>
    <t>Green DoorAll Combined43344</t>
  </si>
  <si>
    <t>HillcrestAll CombinedSep-18</t>
  </si>
  <si>
    <t>HillcrestAll Combined43344</t>
  </si>
  <si>
    <t>LAYCAll CombinedSep-18</t>
  </si>
  <si>
    <t>LAYCAll Combined43344</t>
  </si>
  <si>
    <t>LESAll CombinedSep-18</t>
  </si>
  <si>
    <t>LESAll Combined43344</t>
  </si>
  <si>
    <t>Marys CenterAll CombinedSep-18</t>
  </si>
  <si>
    <t>Marys CenterAll Combined43344</t>
  </si>
  <si>
    <t>MBI HSAll CombinedSep-18</t>
  </si>
  <si>
    <t>MBI HSAll Combined43344</t>
  </si>
  <si>
    <t>MD Family ResourcesAll CombinedSep-18</t>
  </si>
  <si>
    <t>MD Family ResourcesAll Combined43344</t>
  </si>
  <si>
    <t>PASSAll CombinedSep-18</t>
  </si>
  <si>
    <t>PASSAll Combined43344</t>
  </si>
  <si>
    <t>PIECEAllSep-18</t>
  </si>
  <si>
    <t>PIECEAll43344</t>
  </si>
  <si>
    <t>RiversideAll CombinedSep-18</t>
  </si>
  <si>
    <t>RiversideAll Combined43344</t>
  </si>
  <si>
    <t>TFCCAll CombinedSep-18</t>
  </si>
  <si>
    <t>TFCCAll Combined43344</t>
  </si>
  <si>
    <t>UniversalAll CombinedSep-18</t>
  </si>
  <si>
    <t>UniversalAll Combined43344</t>
  </si>
  <si>
    <t>Wayne PlaceAll CombinedSep-18</t>
  </si>
  <si>
    <t>Wayne PlaceAll Combined43344</t>
  </si>
  <si>
    <t>Youth VillagesAll CombinedSep-18</t>
  </si>
  <si>
    <t>Youth VillagesAll Combined43344</t>
  </si>
  <si>
    <t>All A-CRA ProvidersA-CRA FFSep-18</t>
  </si>
  <si>
    <t>All A-CRA ProvidersA-CRA FF43344</t>
  </si>
  <si>
    <t>All CPP-FV ProvidersCPP-FV FFSep-18</t>
  </si>
  <si>
    <t>All CPP-FV ProvidersCPP-FV FF43344</t>
  </si>
  <si>
    <t>All CPP-FV ProvidersCPP-FV DCSSep-18</t>
  </si>
  <si>
    <t>All CPP-FV ProvidersCPP-FV DCS43344</t>
  </si>
  <si>
    <t>All CPP-FV ProvidersCPP-FV CombinedSep-18</t>
  </si>
  <si>
    <t>All CPP-FV ProvidersCPP-FV Combined43344</t>
  </si>
  <si>
    <t>All FFT ProvidersFFT FFSep-18</t>
  </si>
  <si>
    <t>All FFT ProvidersFFT FF43344</t>
  </si>
  <si>
    <t>All MST ProvidersMST FFSep-18</t>
  </si>
  <si>
    <t>All MST ProvidersMST FF43344</t>
  </si>
  <si>
    <t>All MST-PSB ProvidersMST-PSB FFSep-18</t>
  </si>
  <si>
    <t>All MST-PSB ProvidersMST-PSB FF43344</t>
  </si>
  <si>
    <t>All PCIT ProvidersPCIT FFSep-18</t>
  </si>
  <si>
    <t>All PCIT ProvidersPCIT FF43344</t>
  </si>
  <si>
    <t>All PCIT ProvidersPCIT DCSSep-18</t>
  </si>
  <si>
    <t>All PCIT ProvidersPCIT DCS43344</t>
  </si>
  <si>
    <t>All PCIT ProvidersPCIT CombinedSep-18</t>
  </si>
  <si>
    <t>All PCIT ProvidersPCIT Combined43344</t>
  </si>
  <si>
    <t>All TF-CBT ProvidersTF-CBT FFSep-18</t>
  </si>
  <si>
    <t>All TF-CBT ProvidersTF-CBT FF43344</t>
  </si>
  <si>
    <t>All TIP ProvidersTIP FFSep-18</t>
  </si>
  <si>
    <t>All TIP ProvidersTIP FF43344</t>
  </si>
  <si>
    <t>All TST ProvidersTST FFSep-18</t>
  </si>
  <si>
    <t>All TST ProvidersTST FF43344</t>
  </si>
  <si>
    <t>Families First ProvidersAll FFSep-18</t>
  </si>
  <si>
    <t>Families First ProvidersAll FF43344</t>
  </si>
  <si>
    <t>DC Seed ProvidersAll DCSSep-18</t>
  </si>
  <si>
    <t>DC Seed ProvidersAll DCS43344</t>
  </si>
  <si>
    <t>AllAll CombinedSep-18</t>
  </si>
  <si>
    <t>AllAll Combined43344</t>
  </si>
  <si>
    <t>Trauma ProvidersAll DCSSep-18</t>
  </si>
  <si>
    <t>Trauma ProvidersAll DCS43344</t>
  </si>
  <si>
    <t>Trauma ProvidersAll FFSep-18</t>
  </si>
  <si>
    <t>Trauma ProvidersAll FF43344</t>
  </si>
  <si>
    <t>Adoptions TogetherCPP-FV FFSep-18</t>
  </si>
  <si>
    <t>Adoptions TogetherCPP-FV FF43344</t>
  </si>
  <si>
    <t>Adoptions TogetherTST CombinedSep-18</t>
  </si>
  <si>
    <t>Adoptions TogetherTST Combined43344</t>
  </si>
  <si>
    <t>All A-CRA ProvidersA-CRA CombinedSep-18</t>
  </si>
  <si>
    <t>All A-CRA ProvidersA-CRA Combined43344</t>
  </si>
  <si>
    <t>All FFT ProvidersFFT CombinedSep-18</t>
  </si>
  <si>
    <t>All FFT ProvidersFFT Combined43344</t>
  </si>
  <si>
    <t>All MST ProvidersMST CombinedSep-18</t>
  </si>
  <si>
    <t>All MST ProvidersMST Combined43344</t>
  </si>
  <si>
    <t>All MST-PSB ProvidersMST-PSB CombinedSep-18</t>
  </si>
  <si>
    <t>All MST-PSB ProvidersMST-PSB Combined43344</t>
  </si>
  <si>
    <t>All TF-CBT ProvidersTF-CBT CombinedSep-18</t>
  </si>
  <si>
    <t>All TF-CBT ProvidersTF-CBT Combined43344</t>
  </si>
  <si>
    <t>All TIP ProvidersTIP CombinedSep-18</t>
  </si>
  <si>
    <t>All TIP ProvidersTIP Combined43344</t>
  </si>
  <si>
    <t>All TST ProvidersTST CombinedSep-18</t>
  </si>
  <si>
    <t>All TST ProvidersTST Combined43344</t>
  </si>
  <si>
    <t>Community ConnectionsAll FFSep-18</t>
  </si>
  <si>
    <t>Community ConnectionsAll FF43344</t>
  </si>
  <si>
    <t>Community ConnectionsTF-CBT CombinedSep-18</t>
  </si>
  <si>
    <t>Community ConnectionsTF-CBT Combined43344</t>
  </si>
  <si>
    <t>Community ConnectionsTIP CombinedSep-18</t>
  </si>
  <si>
    <t>Community ConnectionsTIP Combined43344</t>
  </si>
  <si>
    <t>ContemporaryAll FFSep-18</t>
  </si>
  <si>
    <t>ContemporaryAll FF43344</t>
  </si>
  <si>
    <t>ContemporaryTIP CombinedSep-18</t>
  </si>
  <si>
    <t>ContemporaryTIP Combined43344</t>
  </si>
  <si>
    <t>ContemporaryTST CombinedSep-18</t>
  </si>
  <si>
    <t>ContemporaryTST Combined43344</t>
  </si>
  <si>
    <t>Family MattersAll FFSep-18</t>
  </si>
  <si>
    <t>Family MattersAll FF43344</t>
  </si>
  <si>
    <t>Family MattersTST CombinedSep-18</t>
  </si>
  <si>
    <t>Family MattersTST Combined43344</t>
  </si>
  <si>
    <t>Federal CityA-CRA CombinedSep-18</t>
  </si>
  <si>
    <t>Federal CityA-CRA Combined43344</t>
  </si>
  <si>
    <t>Federal CityAll FFSep-18</t>
  </si>
  <si>
    <t>Federal CityAll FF43344</t>
  </si>
  <si>
    <t>First Home CareAll FFSep-18</t>
  </si>
  <si>
    <t>First Home CareAll FF43344</t>
  </si>
  <si>
    <t>First Home CareFFT CombinedSep-18</t>
  </si>
  <si>
    <t>First Home CareFFT Combined43344</t>
  </si>
  <si>
    <t>First Home CareTF-CBT CombinedSep-18</t>
  </si>
  <si>
    <t>First Home CareTF-CBT Combined43344</t>
  </si>
  <si>
    <t>First Home CareTST CombinedSep-18</t>
  </si>
  <si>
    <t>First Home CareTST Combined43344</t>
  </si>
  <si>
    <t>FPSAll FFSep-18</t>
  </si>
  <si>
    <t>FPSAll FF43344</t>
  </si>
  <si>
    <t>FPSTIP CombinedSep-18</t>
  </si>
  <si>
    <t>FPSTIP Combined43344</t>
  </si>
  <si>
    <t>Green DoorAll FFSep-18</t>
  </si>
  <si>
    <t>Green DoorAll FF43344</t>
  </si>
  <si>
    <t>Green DoorTIP CombinedSep-18</t>
  </si>
  <si>
    <t>Green DoorTIP Combined43344</t>
  </si>
  <si>
    <t>LESAll FFSep-18</t>
  </si>
  <si>
    <t>LESAll FF43344</t>
  </si>
  <si>
    <t>LESTF-CBT CombinedSep-18</t>
  </si>
  <si>
    <t>LESTF-CBT Combined43344</t>
  </si>
  <si>
    <t>LESTIP CombinedSep-18</t>
  </si>
  <si>
    <t>LESTIP Combined43344</t>
  </si>
  <si>
    <t>MBI HSAll FFSep-18</t>
  </si>
  <si>
    <t>MBI HSAll FF43344</t>
  </si>
  <si>
    <t>MBI HSTIP CombinedSep-18</t>
  </si>
  <si>
    <t>MBI HSTIP Combined43344</t>
  </si>
  <si>
    <t>MD Family ResourcesAll FFSep-18</t>
  </si>
  <si>
    <t>MD Family ResourcesAll FF43344</t>
  </si>
  <si>
    <t>MD Family ResourcesTF-CBT CombinedSep-18</t>
  </si>
  <si>
    <t>MD Family ResourcesTF-CBT Combined43344</t>
  </si>
  <si>
    <t>MD Family ResourcesTST CombinedSep-18</t>
  </si>
  <si>
    <t>MD Family ResourcesTST Combined43344</t>
  </si>
  <si>
    <t>PASSAll FFSep-18</t>
  </si>
  <si>
    <t>PASSAll FF43344</t>
  </si>
  <si>
    <t>PASSFFT CombinedSep-18</t>
  </si>
  <si>
    <t>PASSFFT Combined43344</t>
  </si>
  <si>
    <t>PASSTIP CombinedSep-18</t>
  </si>
  <si>
    <t>PASSTIP Combined43344</t>
  </si>
  <si>
    <t>RiversideA-CRA CombinedSep-18</t>
  </si>
  <si>
    <t>RiversideA-CRA Combined43344</t>
  </si>
  <si>
    <t>RiversideAll FFSep-18</t>
  </si>
  <si>
    <t>RiversideAll FF43344</t>
  </si>
  <si>
    <t>TFCCAll FFSep-18</t>
  </si>
  <si>
    <t>TFCCAll FF43344</t>
  </si>
  <si>
    <t>TFCCTIP CombinedSep-18</t>
  </si>
  <si>
    <t>TFCCTIP Combined43344</t>
  </si>
  <si>
    <t>Wayne PlaceAll FFSep-18</t>
  </si>
  <si>
    <t>Wayne PlaceAll FF43344</t>
  </si>
  <si>
    <t>Wayne PlaceTIP CombinedSep-18</t>
  </si>
  <si>
    <t>Wayne PlaceTIP Combined43344</t>
  </si>
  <si>
    <t>Youth VillagesAll FFSep-18</t>
  </si>
  <si>
    <t>Youth VillagesAll FF43344</t>
  </si>
  <si>
    <t>Youth VillagesMST CombinedSep-18</t>
  </si>
  <si>
    <t>Youth VillagesMST Combined43344</t>
  </si>
  <si>
    <t>Youth VillagesMST-PSB CombinedSep-18</t>
  </si>
  <si>
    <t>Youth VillagesMST-PSB Combined43344</t>
  </si>
  <si>
    <t>HillcrestA-CRA CombinedSep-18</t>
  </si>
  <si>
    <t>HillcrestA-CRA Combined43344</t>
  </si>
  <si>
    <t>HillcrestAll FFSep-18</t>
  </si>
  <si>
    <t>HillcrestAll FF43344</t>
  </si>
  <si>
    <t>HillcrestFFT CombinedSep-18</t>
  </si>
  <si>
    <t>HillcrestFFT Combined43344</t>
  </si>
  <si>
    <t>HillcrestTF-CBT CombinedSep-18</t>
  </si>
  <si>
    <t>HillcrestTF-CBT Combined43344</t>
  </si>
  <si>
    <t>HillcrestTST CombinedSep-18</t>
  </si>
  <si>
    <t>HillcrestTST Combined43344</t>
  </si>
  <si>
    <t>LAYCA-CRA CombinedSep-18</t>
  </si>
  <si>
    <t>LAYCA-CRA Combined43344</t>
  </si>
  <si>
    <t>LAYCAll FFSep-18</t>
  </si>
  <si>
    <t>LAYCAll FF43344</t>
  </si>
  <si>
    <t>LAYCTF-CBT CombinedSep-18</t>
  </si>
  <si>
    <t>LAYCTF-CBT Combined43344</t>
  </si>
  <si>
    <t>UniversalAll FFSep-18</t>
  </si>
  <si>
    <t>UniversalAll FF43344</t>
  </si>
  <si>
    <t>UniversalTF-CBT CombinedSep-18</t>
  </si>
  <si>
    <t>UniversalTF-CBT Combined43344</t>
  </si>
  <si>
    <t>UniversalTIP CombinedSep-18</t>
  </si>
  <si>
    <t>UniversalTIP Combined43344</t>
  </si>
  <si>
    <t>Foundations for Home &amp; CommunityFFT CombinedSep-18</t>
  </si>
  <si>
    <t>Foundations for Home &amp; CommunityFFT Combined43344</t>
  </si>
  <si>
    <t>Foundations for Home &amp; CommunityAll FFSep-18</t>
  </si>
  <si>
    <t>Foundations for Home &amp; CommunityAll FF43344</t>
  </si>
  <si>
    <t>Foundations for Home &amp; CommunityCPP-FV CombinedSep-18</t>
  </si>
  <si>
    <t>Foundations for Home &amp; CommunityCPP-FV Combined43344</t>
  </si>
  <si>
    <t>Foundations for Home &amp; CommunityTF-CBT CombinedSep-18</t>
  </si>
  <si>
    <t>Foundations for Home &amp; CommunityTF-CBT Combined43344</t>
  </si>
  <si>
    <t>Trauma ProvidersAll CombinedOct-18</t>
  </si>
  <si>
    <t>Trauma ProvidersAll Combined43374</t>
  </si>
  <si>
    <t>Federal CityA-CRA FFOct-18</t>
  </si>
  <si>
    <t>Federal CityA-CRA FF43374</t>
  </si>
  <si>
    <t>HillcrestA-CRA FFOct-18</t>
  </si>
  <si>
    <t>HillcrestA-CRA FF43374</t>
  </si>
  <si>
    <t>LAYCA-CRA FFOct-18</t>
  </si>
  <si>
    <t>LAYCA-CRA FF43374</t>
  </si>
  <si>
    <t>RiversideA-CRA FFOct-18</t>
  </si>
  <si>
    <t>RiversideA-CRA FF43374</t>
  </si>
  <si>
    <t>Adoptions TogetherCPP-FV CombinedOct-18</t>
  </si>
  <si>
    <t>Adoptions TogetherCPP-FV Combined43374</t>
  </si>
  <si>
    <t>Marys CenterCPP-FV FFOct-18</t>
  </si>
  <si>
    <t>Marys CenterCPP-FV FF43374</t>
  </si>
  <si>
    <t>PIECECPP-FV FFOct-18</t>
  </si>
  <si>
    <t>PIECECPP-FV FF43374</t>
  </si>
  <si>
    <t>Community ConnectionsCPP-FV DCSOct-18</t>
  </si>
  <si>
    <t>Community ConnectionsCPP-FV DCS43374</t>
  </si>
  <si>
    <t>Foundations for Home &amp; CommunityCPP-FV DCSOct-18</t>
  </si>
  <si>
    <t>Foundations for Home &amp; CommunityCPP-FV DCS43374</t>
  </si>
  <si>
    <t>Marys CenterCPP-FV DCSOct-18</t>
  </si>
  <si>
    <t>Marys CenterCPP-FV DCS43374</t>
  </si>
  <si>
    <t>PIECECPP-FV DCSOct-18</t>
  </si>
  <si>
    <t>PIECECPP-FV DCS43374</t>
  </si>
  <si>
    <t>First Home CareFFT FFOct-18</t>
  </si>
  <si>
    <t>First Home CareFFT FF43374</t>
  </si>
  <si>
    <t>Foundations for Home &amp; CommunityFFT FFOct-18</t>
  </si>
  <si>
    <t>Foundations for Home &amp; CommunityFFT FF43374</t>
  </si>
  <si>
    <t>HillcrestFFT FFOct-18</t>
  </si>
  <si>
    <t>HillcrestFFT FF43374</t>
  </si>
  <si>
    <t>PASSFFT FFOct-18</t>
  </si>
  <si>
    <t>PASSFFT FF43374</t>
  </si>
  <si>
    <t>Youth VillagesMST FFOct-18</t>
  </si>
  <si>
    <t>Youth VillagesMST FF43374</t>
  </si>
  <si>
    <t>Youth VillagesMST-PSB FFOct-18</t>
  </si>
  <si>
    <t>Youth VillagesMST-PSB FF43374</t>
  </si>
  <si>
    <t>Marys CenterPCIT FFOct-18</t>
  </si>
  <si>
    <t>Marys CenterPCIT FF43374</t>
  </si>
  <si>
    <t>PIECEPCIT FFOct-18</t>
  </si>
  <si>
    <t>PIECEPCIT FF43374</t>
  </si>
  <si>
    <t>Marys CenterPCIT DCSOct-18</t>
  </si>
  <si>
    <t>Marys CenterPCIT DCS43374</t>
  </si>
  <si>
    <t>PIECEPCIT DCSOct-18</t>
  </si>
  <si>
    <t>PIECEPCIT DCS43374</t>
  </si>
  <si>
    <t>Community ConnectionsPCIT DCSOct-18</t>
  </si>
  <si>
    <t>Community ConnectionsPCIT DCS43374</t>
  </si>
  <si>
    <t>Community ConnectionsTF-CBT FFOct-18</t>
  </si>
  <si>
    <t>Community ConnectionsTF-CBT FF43374</t>
  </si>
  <si>
    <t>First Home CareTF-CBT FFOct-18</t>
  </si>
  <si>
    <t>First Home CareTF-CBT FF43374</t>
  </si>
  <si>
    <t>Foundations for Home &amp; CommunityTF-CBT FFOct-18</t>
  </si>
  <si>
    <t>Foundations for Home &amp; CommunityTF-CBT FF43374</t>
  </si>
  <si>
    <t>HillcrestTF-CBT FFOct-18</t>
  </si>
  <si>
    <t>HillcrestTF-CBT FF43374</t>
  </si>
  <si>
    <t>LAYCTF-CBT FFOct-18</t>
  </si>
  <si>
    <t>LAYCTF-CBT FF43374</t>
  </si>
  <si>
    <t>LESTF-CBT FFOct-18</t>
  </si>
  <si>
    <t>LESTF-CBT FF43374</t>
  </si>
  <si>
    <t>MD Family ResourcesTF-CBT FFOct-18</t>
  </si>
  <si>
    <t>MD Family ResourcesTF-CBT FF43374</t>
  </si>
  <si>
    <t>UniversalTF-CBT FFOct-18</t>
  </si>
  <si>
    <t>UniversalTF-CBT FF43374</t>
  </si>
  <si>
    <t>Community ConnectionsTIP FFOct-18</t>
  </si>
  <si>
    <t>Community ConnectionsTIP FF43374</t>
  </si>
  <si>
    <t>ContemporaryTIP FFOct-18</t>
  </si>
  <si>
    <t>ContemporaryTIP FF43374</t>
  </si>
  <si>
    <t>FPSTIP FFOct-18</t>
  </si>
  <si>
    <t>FPSTIP FF43374</t>
  </si>
  <si>
    <t>Green DoorTIP FFOct-18</t>
  </si>
  <si>
    <t>Green DoorTIP FF43374</t>
  </si>
  <si>
    <t>LESTIP FFOct-18</t>
  </si>
  <si>
    <t>LESTIP FF43374</t>
  </si>
  <si>
    <t>MBI HSTIP FFOct-18</t>
  </si>
  <si>
    <t>MBI HSTIP FF43374</t>
  </si>
  <si>
    <t>PASSTIP FFOct-18</t>
  </si>
  <si>
    <t>PASSTIP FF43374</t>
  </si>
  <si>
    <t>TFCCTIP FFOct-18</t>
  </si>
  <si>
    <t>TFCCTIP FF43374</t>
  </si>
  <si>
    <t>UniversalTIP FFOct-18</t>
  </si>
  <si>
    <t>UniversalTIP FF43374</t>
  </si>
  <si>
    <t>Wayne PlaceTIP FFOct-18</t>
  </si>
  <si>
    <t>Wayne PlaceTIP FF43374</t>
  </si>
  <si>
    <t>Adoptions TogetherTST FFOct-18</t>
  </si>
  <si>
    <t>Adoptions TogetherTST FF43374</t>
  </si>
  <si>
    <t>ContemporaryTST FFOct-18</t>
  </si>
  <si>
    <t>ContemporaryTST FF43374</t>
  </si>
  <si>
    <t>Family MattersTST FFOct-18</t>
  </si>
  <si>
    <t>Family MattersTST FF43374</t>
  </si>
  <si>
    <t>First Home CareTST FFOct-18</t>
  </si>
  <si>
    <t>First Home CareTST FF43374</t>
  </si>
  <si>
    <t>Foundations for Home &amp; CommunityTST FFOct-18</t>
  </si>
  <si>
    <t>Foundations for Home &amp; CommunityTST FF43374</t>
  </si>
  <si>
    <t>HillcrestTST FFOct-18</t>
  </si>
  <si>
    <t>HillcrestTST FF43374</t>
  </si>
  <si>
    <t>MD Family ResourcesTST FFOct-18</t>
  </si>
  <si>
    <t>MD Family ResourcesTST FF43374</t>
  </si>
  <si>
    <t>Community ConnectionsCPP-FV CombinedOct-18</t>
  </si>
  <si>
    <t>Community ConnectionsCPP-FV Combined43374</t>
  </si>
  <si>
    <t>Marys CenterCPP-FV CombinedOct-18</t>
  </si>
  <si>
    <t>Marys CenterCPP-FV Combined43374</t>
  </si>
  <si>
    <t>PIECECPP-FV CombinedOct-18</t>
  </si>
  <si>
    <t>PIECECPP-FV Combined43374</t>
  </si>
  <si>
    <t>Community ConnectionsPCIT CombinedOct-18</t>
  </si>
  <si>
    <t>Community ConnectionsPCIT Combined43374</t>
  </si>
  <si>
    <t>Marys CenterPCIT CombinedOct-18</t>
  </si>
  <si>
    <t>Marys CenterPCIT Combined43374</t>
  </si>
  <si>
    <t>PIECEPCIT CombinedOct-18</t>
  </si>
  <si>
    <t>PIECEPCIT Combined43374</t>
  </si>
  <si>
    <t>Marys CenterAll FFOct-18</t>
  </si>
  <si>
    <t>Marys CenterAll FF43374</t>
  </si>
  <si>
    <t>Marys CenterAll DCSOct-18</t>
  </si>
  <si>
    <t>Marys CenterAll DCS43374</t>
  </si>
  <si>
    <t>PIECEAll FFOct-18</t>
  </si>
  <si>
    <t>PIECEAll FF43374</t>
  </si>
  <si>
    <t>PIECEAll DCSOct-18</t>
  </si>
  <si>
    <t>PIECEAll DCS 43374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</si>
  <si>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</si>
  <si>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</si>
  <si>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</si>
  <si>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</si>
  <si>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</si>
  <si>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</si>
  <si>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</si>
  <si>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</si>
  <si>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Federal CityAll CombinedOct-18</t>
  </si>
  <si>
    <t>Federal CityAll Combined43374</t>
  </si>
  <si>
    <t>First Home CareAll CombinedOct-18</t>
  </si>
  <si>
    <t>First Home CareAll Combined43374</t>
  </si>
  <si>
    <t>Foundations for Home &amp; CommunityAll CombinedOct-18</t>
  </si>
  <si>
    <t>Foundations for Home &amp; CommunityAll Combined43374</t>
  </si>
  <si>
    <t>FPSAll CombinedOct-18</t>
  </si>
  <si>
    <t>FPSAll Combined43374</t>
  </si>
  <si>
    <t>Green DoorAll CombinedOct-18</t>
  </si>
  <si>
    <t>Green DoorAll Combined43374</t>
  </si>
  <si>
    <t>HillcrestAll CombinedOct-18</t>
  </si>
  <si>
    <t>HillcrestAll Combined43374</t>
  </si>
  <si>
    <t>LAYCAll CombinedOct-18</t>
  </si>
  <si>
    <t>LAYCAll Combined43374</t>
  </si>
  <si>
    <t>LESAll CombinedOct-18</t>
  </si>
  <si>
    <t>LESAll Combined43374</t>
  </si>
  <si>
    <t>Marys CenterAll CombinedOct-18</t>
  </si>
  <si>
    <t>Marys CenterAll Combined43374</t>
  </si>
  <si>
    <t>MBI HSAll CombinedOct-18</t>
  </si>
  <si>
    <t>MBI HSAll Combined43374</t>
  </si>
  <si>
    <t>MD Family ResourcesAll CombinedOct-18</t>
  </si>
  <si>
    <t>MD Family ResourcesAll Combined43374</t>
  </si>
  <si>
    <t>PASSAll CombinedOct-18</t>
  </si>
  <si>
    <t>PASSAll Combined43374</t>
  </si>
  <si>
    <t>PIECEAllOct-18</t>
  </si>
  <si>
    <t>PIECEAll43374</t>
  </si>
  <si>
    <t>RiversideAll CombinedOct-18</t>
  </si>
  <si>
    <t>RiversideAll Combined43374</t>
  </si>
  <si>
    <t>TFCCAll CombinedOct-18</t>
  </si>
  <si>
    <t>TFCCAll Combined43374</t>
  </si>
  <si>
    <t>UniversalAll CombinedOct-18</t>
  </si>
  <si>
    <t>UniversalAll Combined43374</t>
  </si>
  <si>
    <t>Wayne PlaceAll CombinedOct-18</t>
  </si>
  <si>
    <t>Wayne PlaceAll Combined43374</t>
  </si>
  <si>
    <t>Youth VillagesAll CombinedOct-18</t>
  </si>
  <si>
    <t>Youth VillagesAll Combined43374</t>
  </si>
  <si>
    <t>All A-CRA ProvidersA-CRA FFOct-18</t>
  </si>
  <si>
    <t>All A-CRA ProvidersA-CRA FF43374</t>
  </si>
  <si>
    <t>All CPP-FV ProvidersCPP-FV FFOct-18</t>
  </si>
  <si>
    <t>All CPP-FV ProvidersCPP-FV FF43374</t>
  </si>
  <si>
    <t>All CPP-FV ProvidersCPP-FV DCSOct-18</t>
  </si>
  <si>
    <t>All CPP-FV ProvidersCPP-FV DCS43374</t>
  </si>
  <si>
    <t>All CPP-FV ProvidersCPP-FV CombinedOct-18</t>
  </si>
  <si>
    <t>All CPP-FV ProvidersCPP-FV Combined43374</t>
  </si>
  <si>
    <t>All FFT ProvidersFFT FFOct-18</t>
  </si>
  <si>
    <t>All FFT ProvidersFFT FF43374</t>
  </si>
  <si>
    <t>All MST ProvidersMST FFOct-18</t>
  </si>
  <si>
    <t>All MST ProvidersMST FF43374</t>
  </si>
  <si>
    <t>All MST-PSB ProvidersMST-PSB FFOct-18</t>
  </si>
  <si>
    <t>All MST-PSB ProvidersMST-PSB FF43374</t>
  </si>
  <si>
    <t>All PCIT ProvidersPCIT FFOct-18</t>
  </si>
  <si>
    <t>All PCIT ProvidersPCIT FF43374</t>
  </si>
  <si>
    <t>All PCIT ProvidersPCIT DCSOct-18</t>
  </si>
  <si>
    <t>All PCIT ProvidersPCIT DCS43374</t>
  </si>
  <si>
    <t>All PCIT ProvidersPCIT CombinedOct-18</t>
  </si>
  <si>
    <t>All PCIT ProvidersPCIT Combined43374</t>
  </si>
  <si>
    <t>All TF-CBT ProvidersTF-CBT FFOct-18</t>
  </si>
  <si>
    <t>All TF-CBT ProvidersTF-CBT FF43374</t>
  </si>
  <si>
    <t>All TIP ProvidersTIP FFOct-18</t>
  </si>
  <si>
    <t>All TIP ProvidersTIP FF43374</t>
  </si>
  <si>
    <t>All TST ProvidersTST FFOct-18</t>
  </si>
  <si>
    <t>All TST ProvidersTST FF43374</t>
  </si>
  <si>
    <t>Families First ProvidersAll FFOct-18</t>
  </si>
  <si>
    <t>Families First ProvidersAll FF43374</t>
  </si>
  <si>
    <t>DC Seed ProvidersAll DCSOct-18</t>
  </si>
  <si>
    <t>DC Seed ProvidersAll DCS43374</t>
  </si>
  <si>
    <t>Trauma ProvidersAll DCSOct-18</t>
  </si>
  <si>
    <t>Trauma ProvidersAll DCS43374</t>
  </si>
  <si>
    <t>Trauma ProvidersAll FFOct-18</t>
  </si>
  <si>
    <t>Trauma ProvidersAll FF43374</t>
  </si>
  <si>
    <t>Adoptions TogetherCPP-FV FFOct-18</t>
  </si>
  <si>
    <t>Adoptions TogetherCPP-FV FF43374</t>
  </si>
  <si>
    <t>Adoptions TogetherTST CombinedOct-18</t>
  </si>
  <si>
    <t>Adoptions TogetherTST Combined43374</t>
  </si>
  <si>
    <t>All A-CRA ProvidersA-CRA CombinedOct-18</t>
  </si>
  <si>
    <t>All A-CRA ProvidersA-CRA Combined43374</t>
  </si>
  <si>
    <t>All FFT ProvidersFFT CombinedOct-18</t>
  </si>
  <si>
    <t>All FFT ProvidersFFT Combined43374</t>
  </si>
  <si>
    <t>All MST ProvidersMST CombinedOct-18</t>
  </si>
  <si>
    <t>All MST ProvidersMST Combined43374</t>
  </si>
  <si>
    <t>All MST-PSB ProvidersMST-PSB CombinedOct-18</t>
  </si>
  <si>
    <t>All MST-PSB ProvidersMST-PSB Combined43374</t>
  </si>
  <si>
    <t>All TF-CBT ProvidersTF-CBT CombinedOct-18</t>
  </si>
  <si>
    <t>All TF-CBT ProvidersTF-CBT Combined43374</t>
  </si>
  <si>
    <t>All TIP ProvidersTIP CombinedOct-18</t>
  </si>
  <si>
    <t>All TIP ProvidersTIP Combined43374</t>
  </si>
  <si>
    <t>All TST ProvidersTST CombinedOct-18</t>
  </si>
  <si>
    <t>All TST ProvidersTST Combined43374</t>
  </si>
  <si>
    <t>Community ConnectionsAll FFOct-18</t>
  </si>
  <si>
    <t>Community ConnectionsAll FF43374</t>
  </si>
  <si>
    <t>Community ConnectionsTF-CBT CombinedOct-18</t>
  </si>
  <si>
    <t>Community ConnectionsTF-CBT Combined43374</t>
  </si>
  <si>
    <t>Community ConnectionsTIP CombinedOct-18</t>
  </si>
  <si>
    <t>Community ConnectionsTIP Combined43374</t>
  </si>
  <si>
    <t>ContemporaryAll FFOct-18</t>
  </si>
  <si>
    <t>ContemporaryAll FF43374</t>
  </si>
  <si>
    <t>ContemporaryTIP CombinedOct-18</t>
  </si>
  <si>
    <t>ContemporaryTIP Combined43374</t>
  </si>
  <si>
    <t>ContemporaryTST CombinedOct-18</t>
  </si>
  <si>
    <t>ContemporaryTST Combined43374</t>
  </si>
  <si>
    <t>Family MattersAll FFOct-18</t>
  </si>
  <si>
    <t>Family MattersAll FF43374</t>
  </si>
  <si>
    <t>Family MattersTST CombinedOct-18</t>
  </si>
  <si>
    <t>Family MattersTST Combined43374</t>
  </si>
  <si>
    <t>Federal CityA-CRA CombinedOct-18</t>
  </si>
  <si>
    <t>Federal CityA-CRA Combined43374</t>
  </si>
  <si>
    <t>Federal CityAll FFOct-18</t>
  </si>
  <si>
    <t>Federal CityAll FF43374</t>
  </si>
  <si>
    <t>First Home CareAll FFOct-18</t>
  </si>
  <si>
    <t>First Home CareAll FF43374</t>
  </si>
  <si>
    <t>First Home CareFFT CombinedOct-18</t>
  </si>
  <si>
    <t>First Home CareFFT Combined43374</t>
  </si>
  <si>
    <t>First Home CareTF-CBT CombinedOct-18</t>
  </si>
  <si>
    <t>First Home CareTF-CBT Combined43374</t>
  </si>
  <si>
    <t>First Home CareTST CombinedOct-18</t>
  </si>
  <si>
    <t>First Home CareTST Combined43374</t>
  </si>
  <si>
    <t>FPSAll FFOct-18</t>
  </si>
  <si>
    <t>FPSAll FF43374</t>
  </si>
  <si>
    <t>FPSTIP CombinedOct-18</t>
  </si>
  <si>
    <t>FPSTIP Combined43374</t>
  </si>
  <si>
    <t>Green DoorAll FFOct-18</t>
  </si>
  <si>
    <t>Green DoorAll FF43374</t>
  </si>
  <si>
    <t>Green DoorTIP CombinedOct-18</t>
  </si>
  <si>
    <t>Green DoorTIP Combined43374</t>
  </si>
  <si>
    <t>LESAll FFOct-18</t>
  </si>
  <si>
    <t>LESAll FF43374</t>
  </si>
  <si>
    <t>LESTF-CBT CombinedOct-18</t>
  </si>
  <si>
    <t>LESTF-CBT Combined43374</t>
  </si>
  <si>
    <t>LESTIP CombinedOct-18</t>
  </si>
  <si>
    <t>LESTIP Combined43374</t>
  </si>
  <si>
    <t>MBI HSAll FFOct-18</t>
  </si>
  <si>
    <t>MBI HSAll FF43374</t>
  </si>
  <si>
    <t>MBI HSTIP CombinedOct-18</t>
  </si>
  <si>
    <t>MBI HSTIP Combined43374</t>
  </si>
  <si>
    <t>MD Family ResourcesAll FFOct-18</t>
  </si>
  <si>
    <t>MD Family ResourcesAll FF43374</t>
  </si>
  <si>
    <t>MD Family ResourcesTF-CBT CombinedOct-18</t>
  </si>
  <si>
    <t>MD Family ResourcesTF-CBT Combined43374</t>
  </si>
  <si>
    <t>MD Family ResourcesTST CombinedOct-18</t>
  </si>
  <si>
    <t>MD Family ResourcesTST Combined43374</t>
  </si>
  <si>
    <t>PASSAll FFOct-18</t>
  </si>
  <si>
    <t>PASSAll FF43374</t>
  </si>
  <si>
    <t>PASSFFT CombinedOct-18</t>
  </si>
  <si>
    <t>PASSFFT Combined43374</t>
  </si>
  <si>
    <t>PASSTIP CombinedOct-18</t>
  </si>
  <si>
    <t>PASSTIP Combined43374</t>
  </si>
  <si>
    <t>RiversideA-CRA CombinedOct-18</t>
  </si>
  <si>
    <t>RiversideA-CRA Combined43374</t>
  </si>
  <si>
    <t>RiversideAll FFOct-18</t>
  </si>
  <si>
    <t>RiversideAll FF43374</t>
  </si>
  <si>
    <t>TFCCAll FFOct-18</t>
  </si>
  <si>
    <t>TFCCAll FF43374</t>
  </si>
  <si>
    <t>TFCCTIP CombinedOct-18</t>
  </si>
  <si>
    <t>TFCCTIP Combined43374</t>
  </si>
  <si>
    <t>Wayne PlaceAll FFOct-18</t>
  </si>
  <si>
    <t>Wayne PlaceAll FF43374</t>
  </si>
  <si>
    <t>Wayne PlaceTIP CombinedOct-18</t>
  </si>
  <si>
    <t>Wayne PlaceTIP Combined43374</t>
  </si>
  <si>
    <t>Youth VillagesAll FFOct-18</t>
  </si>
  <si>
    <t>Youth VillagesAll FF43374</t>
  </si>
  <si>
    <t>Youth VillagesMST CombinedOct-18</t>
  </si>
  <si>
    <t>Youth VillagesMST Combined43374</t>
  </si>
  <si>
    <t>Youth VillagesMST-PSB CombinedOct-18</t>
  </si>
  <si>
    <t>Youth VillagesMST-PSB Combined43374</t>
  </si>
  <si>
    <t>HillcrestA-CRA CombinedOct-18</t>
  </si>
  <si>
    <t>HillcrestA-CRA Combined43374</t>
  </si>
  <si>
    <t>HillcrestAll FFOct-18</t>
  </si>
  <si>
    <t>HillcrestAll FF43374</t>
  </si>
  <si>
    <t>HillcrestFFT CombinedOct-18</t>
  </si>
  <si>
    <t>HillcrestFFT Combined43374</t>
  </si>
  <si>
    <t>HillcrestTF-CBT CombinedOct-18</t>
  </si>
  <si>
    <t>HillcrestTF-CBT Combined43374</t>
  </si>
  <si>
    <t>HillcrestTST CombinedOct-18</t>
  </si>
  <si>
    <t>HillcrestTST Combined43374</t>
  </si>
  <si>
    <t>LAYCA-CRA CombinedOct-18</t>
  </si>
  <si>
    <t>LAYCA-CRA Combined43374</t>
  </si>
  <si>
    <t>LAYCAll FFOct-18</t>
  </si>
  <si>
    <t>LAYCAll FF43374</t>
  </si>
  <si>
    <t>LAYCTF-CBT CombinedOct-18</t>
  </si>
  <si>
    <t>LAYCTF-CBT Combined43374</t>
  </si>
  <si>
    <t>UniversalAll FFOct-18</t>
  </si>
  <si>
    <t>UniversalAll FF43374</t>
  </si>
  <si>
    <t>UniversalTF-CBT CombinedOct-18</t>
  </si>
  <si>
    <t>UniversalTF-CBT Combined43374</t>
  </si>
  <si>
    <t>UniversalTIP CombinedOct-18</t>
  </si>
  <si>
    <t>UniversalTIP Combined43374</t>
  </si>
  <si>
    <t>Foundations for Home &amp; CommunityFFT CombinedOct-18</t>
  </si>
  <si>
    <t>Foundations for Home &amp; CommunityFFT Combined43374</t>
  </si>
  <si>
    <t>Foundations for Home &amp; CommunityAll FFOct-18</t>
  </si>
  <si>
    <t>Foundations for Home &amp; CommunityAll FF43374</t>
  </si>
  <si>
    <t>Foundations for Home &amp; CommunityCPP-FV CombinedOct-18</t>
  </si>
  <si>
    <t>Foundations for Home &amp; CommunityCPP-FV Combined43374</t>
  </si>
  <si>
    <t>Foundations for Home &amp; CommunityTF-CBT CombinedOct-18</t>
  </si>
  <si>
    <t>Foundations for Home &amp; CommunityTF-CBT Combined43374</t>
  </si>
  <si>
    <t>Trauma ProvidersAll CombinedNov-18</t>
  </si>
  <si>
    <t>Trauma ProvidersAll Combined43405</t>
  </si>
  <si>
    <t>AllAll CombinedOct-18</t>
  </si>
  <si>
    <t>AllAll Combined43374</t>
  </si>
  <si>
    <t>Federal CityA-CRA FFNov-18</t>
  </si>
  <si>
    <t>Federal CityA-CRA FF43405</t>
  </si>
  <si>
    <t>HillcrestA-CRA FFNov-18</t>
  </si>
  <si>
    <t>HillcrestA-CRA FF43405</t>
  </si>
  <si>
    <t>LAYCA-CRA FFNov-18</t>
  </si>
  <si>
    <t>LAYCA-CRA FF43405</t>
  </si>
  <si>
    <t>RiversideA-CRA FFNov-18</t>
  </si>
  <si>
    <t>RiversideA-CRA FF43405</t>
  </si>
  <si>
    <t>Adoptions TogetherCPP-FV CombinedNov-18</t>
  </si>
  <si>
    <t>Adoptions TogetherCPP-FV Combined43405</t>
  </si>
  <si>
    <t>Marys CenterCPP-FV FFNov-18</t>
  </si>
  <si>
    <t>Marys CenterCPP-FV FF43405</t>
  </si>
  <si>
    <t>PIECECPP-FV FFNov-18</t>
  </si>
  <si>
    <t>PIECECPP-FV FF43405</t>
  </si>
  <si>
    <t>Community ConnectionsCPP-FV DCSNov-18</t>
  </si>
  <si>
    <t>Community ConnectionsCPP-FV DCS43405</t>
  </si>
  <si>
    <t>Foundations for Home &amp; CommunityCPP-FV DCSNov-18</t>
  </si>
  <si>
    <t>Foundations for Home &amp; CommunityCPP-FV DCS43405</t>
  </si>
  <si>
    <t>Marys CenterCPP-FV DCSNov-18</t>
  </si>
  <si>
    <t>Marys CenterCPP-FV DCS43405</t>
  </si>
  <si>
    <t>PIECECPP-FV DCSNov-18</t>
  </si>
  <si>
    <t>PIECECPP-FV DCS43405</t>
  </si>
  <si>
    <t>First Home CareFFT FFNov-18</t>
  </si>
  <si>
    <t>First Home CareFFT FF43405</t>
  </si>
  <si>
    <t>Foundations for Home &amp; CommunityFFT FFNov-18</t>
  </si>
  <si>
    <t>Foundations for Home &amp; CommunityFFT FF43405</t>
  </si>
  <si>
    <t>HillcrestFFT FFNov-18</t>
  </si>
  <si>
    <t>HillcrestFFT FF43405</t>
  </si>
  <si>
    <t>PASSFFT FFNov-18</t>
  </si>
  <si>
    <t>PASSFFT FF43405</t>
  </si>
  <si>
    <t>Youth VillagesMST FFNov-18</t>
  </si>
  <si>
    <t>Youth VillagesMST FF43405</t>
  </si>
  <si>
    <t>Youth VillagesMST-PSB FFNov-18</t>
  </si>
  <si>
    <t>Youth VillagesMST-PSB FF43405</t>
  </si>
  <si>
    <t>Marys CenterPCIT FFNov-18</t>
  </si>
  <si>
    <t>Marys CenterPCIT FF43405</t>
  </si>
  <si>
    <t>PIECEPCIT FFNov-18</t>
  </si>
  <si>
    <t>PIECEPCIT FF43405</t>
  </si>
  <si>
    <t>Marys CenterPCIT DCSNov-18</t>
  </si>
  <si>
    <t>Marys CenterPCIT DCS43405</t>
  </si>
  <si>
    <t>PIECEPCIT DCSNov-18</t>
  </si>
  <si>
    <t>PIECEPCIT DCS43405</t>
  </si>
  <si>
    <t>Community ConnectionsPCIT DCSNov-18</t>
  </si>
  <si>
    <t>Community ConnectionsPCIT DCS43405</t>
  </si>
  <si>
    <t>Community ConnectionsTF-CBT FFNov-18</t>
  </si>
  <si>
    <t>Community ConnectionsTF-CBT FF43405</t>
  </si>
  <si>
    <t>First Home CareTF-CBT FFNov-18</t>
  </si>
  <si>
    <t>First Home CareTF-CBT FF43405</t>
  </si>
  <si>
    <t>Foundations for Home &amp; CommunityTF-CBT FFNov-18</t>
  </si>
  <si>
    <t>Foundations for Home &amp; CommunityTF-CBT FF43405</t>
  </si>
  <si>
    <t>HillcrestTF-CBT FFNov-18</t>
  </si>
  <si>
    <t>HillcrestTF-CBT FF43405</t>
  </si>
  <si>
    <t>LAYCTF-CBT FFNov-18</t>
  </si>
  <si>
    <t>LAYCTF-CBT FF43405</t>
  </si>
  <si>
    <t>LESTF-CBT FFNov-18</t>
  </si>
  <si>
    <t>LESTF-CBT FF43405</t>
  </si>
  <si>
    <t>MD Family ResourcesTF-CBT FFNov-18</t>
  </si>
  <si>
    <t>MD Family ResourcesTF-CBT FF43405</t>
  </si>
  <si>
    <t>UniversalTF-CBT FFNov-18</t>
  </si>
  <si>
    <t>UniversalTF-CBT FF43405</t>
  </si>
  <si>
    <t>Community ConnectionsTIP FFNov-18</t>
  </si>
  <si>
    <t>Community ConnectionsTIP FF43405</t>
  </si>
  <si>
    <t>ContemporaryTIP FFNov-18</t>
  </si>
  <si>
    <t>ContemporaryTIP FF43405</t>
  </si>
  <si>
    <t>FPSTIP FFNov-18</t>
  </si>
  <si>
    <t>FPSTIP FF43405</t>
  </si>
  <si>
    <t>Green DoorTIP FFNov-18</t>
  </si>
  <si>
    <t>Green DoorTIP FF43405</t>
  </si>
  <si>
    <t>LESTIP FFNov-18</t>
  </si>
  <si>
    <t>LESTIP FF43405</t>
  </si>
  <si>
    <t>MBI HSTIP FFNov-18</t>
  </si>
  <si>
    <t>MBI HSTIP FF43405</t>
  </si>
  <si>
    <t>PASSTIP FFNov-18</t>
  </si>
  <si>
    <t>PASSTIP FF43405</t>
  </si>
  <si>
    <t>TFCCTIP FFNov-18</t>
  </si>
  <si>
    <t>TFCCTIP FF43405</t>
  </si>
  <si>
    <t>UniversalTIP FFNov-18</t>
  </si>
  <si>
    <t>UniversalTIP FF43405</t>
  </si>
  <si>
    <t>Wayne PlaceTIP FFNov-18</t>
  </si>
  <si>
    <t>Wayne PlaceTIP FF43405</t>
  </si>
  <si>
    <t>Adoptions TogetherTST FFNov-18</t>
  </si>
  <si>
    <t>Adoptions TogetherTST FF43405</t>
  </si>
  <si>
    <t>ContemporaryTST FFNov-18</t>
  </si>
  <si>
    <t>ContemporaryTST FF43405</t>
  </si>
  <si>
    <t>Family MattersTST FFNov-18</t>
  </si>
  <si>
    <t>Family MattersTST FF43405</t>
  </si>
  <si>
    <t>First Home CareTST FFNov-18</t>
  </si>
  <si>
    <t>First Home CareTST FF43405</t>
  </si>
  <si>
    <t>Foundations for Home &amp; CommunityTST FFNov-18</t>
  </si>
  <si>
    <t>Foundations for Home &amp; CommunityTST FF43405</t>
  </si>
  <si>
    <t>HillcrestTST FFNov-18</t>
  </si>
  <si>
    <t>HillcrestTST FF43405</t>
  </si>
  <si>
    <t>MD Family ResourcesTST FFNov-18</t>
  </si>
  <si>
    <t>MD Family ResourcesTST FF43405</t>
  </si>
  <si>
    <t>Community ConnectionsCPP-FV CombinedNov-18</t>
  </si>
  <si>
    <t>Community ConnectionsCPP-FV Combined43405</t>
  </si>
  <si>
    <t>Marys CenterCPP-FV CombinedNov-18</t>
  </si>
  <si>
    <t>Marys CenterCPP-FV Combined43405</t>
  </si>
  <si>
    <t>PIECECPP-FV CombinedNov-18</t>
  </si>
  <si>
    <t>PIECECPP-FV Combined43405</t>
  </si>
  <si>
    <t>Community ConnectionsPCIT CombinedNov-18</t>
  </si>
  <si>
    <t>Community ConnectionsPCIT Combined43405</t>
  </si>
  <si>
    <t>Marys CenterPCIT CombinedNov-18</t>
  </si>
  <si>
    <t>Marys CenterPCIT Combined43405</t>
  </si>
  <si>
    <t>PIECEPCIT CombinedNov-18</t>
  </si>
  <si>
    <t>PIECEPCIT Combined43405</t>
  </si>
  <si>
    <t>Marys CenterAll FFNov-18</t>
  </si>
  <si>
    <t>Marys CenterAll FF43405</t>
  </si>
  <si>
    <t>Marys CenterAll DCSNov-18</t>
  </si>
  <si>
    <t>Marys CenterAll DCS43405</t>
  </si>
  <si>
    <t>PIECEAll FFNov-18</t>
  </si>
  <si>
    <t>PIECEAll FF43405</t>
  </si>
  <si>
    <t>PIECEAll DCS Nov-18</t>
  </si>
  <si>
    <t>PIECEAll DCS 43405</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</si>
  <si>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</si>
  <si>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</si>
  <si>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</si>
  <si>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</si>
  <si>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</si>
  <si>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</si>
  <si>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</si>
  <si>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</si>
  <si>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Federal CityAll CombinedNov-18</t>
  </si>
  <si>
    <t>Federal CityAll Combined43405</t>
  </si>
  <si>
    <t>First Home CareAll CombinedNov-18</t>
  </si>
  <si>
    <t>First Home CareAll Combined43405</t>
  </si>
  <si>
    <t>Foundations for Home &amp; CommunityAll CombinedNov-18</t>
  </si>
  <si>
    <t>Foundations for Home &amp; CommunityAll Combined43405</t>
  </si>
  <si>
    <t>FPSAll CombinedNov-18</t>
  </si>
  <si>
    <t>FPSAll Combined43405</t>
  </si>
  <si>
    <t>Green DoorAll CombinedNov-18</t>
  </si>
  <si>
    <t>Green DoorAll Combined43405</t>
  </si>
  <si>
    <t>HillcrestAll CombinedNov-18</t>
  </si>
  <si>
    <t>HillcrestAll Combined43405</t>
  </si>
  <si>
    <t>LAYCAll CombinedNov-18</t>
  </si>
  <si>
    <t>LAYCAll Combined43405</t>
  </si>
  <si>
    <t>LESAll CombinedNov-18</t>
  </si>
  <si>
    <t>LESAll Combined43405</t>
  </si>
  <si>
    <t>Marys CenterAll CombinedNov-18</t>
  </si>
  <si>
    <t>Marys CenterAll Combined43405</t>
  </si>
  <si>
    <t>MBI HSAll CombinedNov-18</t>
  </si>
  <si>
    <t>MBI HSAll Combined43405</t>
  </si>
  <si>
    <t>MD Family ResourcesAll CombinedNov-18</t>
  </si>
  <si>
    <t>MD Family ResourcesAll Combined43405</t>
  </si>
  <si>
    <t>PASSAll CombinedNov-18</t>
  </si>
  <si>
    <t>PASSAll Combined43405</t>
  </si>
  <si>
    <t>PIECEAllNov-18</t>
  </si>
  <si>
    <t>PIECEAll43405</t>
  </si>
  <si>
    <t>RiversideAll CombinedNov-18</t>
  </si>
  <si>
    <t>RiversideAll Combined43405</t>
  </si>
  <si>
    <t>TFCCAll CombinedNov-18</t>
  </si>
  <si>
    <t>TFCCAll Combined43405</t>
  </si>
  <si>
    <t>UniversalAll CombinedNov-18</t>
  </si>
  <si>
    <t>UniversalAll Combined43405</t>
  </si>
  <si>
    <t>Wayne PlaceAll CombinedNov-18</t>
  </si>
  <si>
    <t>Wayne PlaceAll Combined43405</t>
  </si>
  <si>
    <t>Youth VillagesAll CombinedNov-18</t>
  </si>
  <si>
    <t>Youth VillagesAll Combined43405</t>
  </si>
  <si>
    <t>All A-CRA ProvidersA-CRA FFNov-18</t>
  </si>
  <si>
    <t>All A-CRA ProvidersA-CRA FF43405</t>
  </si>
  <si>
    <t>All CPP-FV ProvidersCPP-FV FFNov-18</t>
  </si>
  <si>
    <t>All CPP-FV ProvidersCPP-FV FF43405</t>
  </si>
  <si>
    <t>All CPP-FV ProvidersCPP-FV DCSNov-18</t>
  </si>
  <si>
    <t>All CPP-FV ProvidersCPP-FV DCS43405</t>
  </si>
  <si>
    <t>All CPP-FV ProvidersCPP-FV CombinedNov-18</t>
  </si>
  <si>
    <t>All CPP-FV ProvidersCPP-FV Combined43405</t>
  </si>
  <si>
    <t>All FFT ProvidersFFT FFNov-18</t>
  </si>
  <si>
    <t>All FFT ProvidersFFT FF43405</t>
  </si>
  <si>
    <t>All MST ProvidersMST FFNov-18</t>
  </si>
  <si>
    <t>All MST ProvidersMST FF43405</t>
  </si>
  <si>
    <t>All MST-PSB ProvidersMST-PSB FFNov-18</t>
  </si>
  <si>
    <t>All MST-PSB ProvidersMST-PSB FF43405</t>
  </si>
  <si>
    <t>All PCIT ProvidersPCIT FFNov-18</t>
  </si>
  <si>
    <t>All PCIT ProvidersPCIT FF43405</t>
  </si>
  <si>
    <t>All PCIT ProvidersPCIT DCSNov-18</t>
  </si>
  <si>
    <t>All PCIT ProvidersPCIT DCS43405</t>
  </si>
  <si>
    <t>All PCIT ProvidersPCIT CombinedNov-18</t>
  </si>
  <si>
    <t>All PCIT ProvidersPCIT Combined43405</t>
  </si>
  <si>
    <t>All TF-CBT ProvidersTF-CBT FFNov-18</t>
  </si>
  <si>
    <t>All TF-CBT ProvidersTF-CBT FF43405</t>
  </si>
  <si>
    <t>All TIP ProvidersTIP FFNov-18</t>
  </si>
  <si>
    <t>All TIP ProvidersTIP FF43405</t>
  </si>
  <si>
    <t>All TST ProvidersTST FFNov-18</t>
  </si>
  <si>
    <t>All TST ProvidersTST FF43405</t>
  </si>
  <si>
    <t>Families First ProvidersAll FFNov-18</t>
  </si>
  <si>
    <t>Families First ProvidersAll FF43405</t>
  </si>
  <si>
    <t>DC Seed ProvidersAll DCSNov-18</t>
  </si>
  <si>
    <t>DC Seed ProvidersAll DCS43405</t>
  </si>
  <si>
    <t>AllAll CombinedNov-18</t>
  </si>
  <si>
    <t>AllAll Combined43405</t>
  </si>
  <si>
    <t>Trauma ProvidersAll DCSNov-18</t>
  </si>
  <si>
    <t>Trauma ProvidersAll DCS43405</t>
  </si>
  <si>
    <t>Trauma ProvidersAll FFNov-18</t>
  </si>
  <si>
    <t>Trauma ProvidersAll FF43405</t>
  </si>
  <si>
    <t>Adoptions TogetherCPP-FV FFNov-18</t>
  </si>
  <si>
    <t>Adoptions TogetherCPP-FV FF43405</t>
  </si>
  <si>
    <t>Adoptions TogetherTST CombinedNov-18</t>
  </si>
  <si>
    <t>Adoptions TogetherTST Combined43405</t>
  </si>
  <si>
    <t>All A-CRA ProvidersA-CRA CombinedNov-18</t>
  </si>
  <si>
    <t>All A-CRA ProvidersA-CRA Combined43405</t>
  </si>
  <si>
    <t>All FFT ProvidersFFT CombinedNov-18</t>
  </si>
  <si>
    <t>All FFT ProvidersFFT Combined43405</t>
  </si>
  <si>
    <t>All MST ProvidersMST CombinedNov-18</t>
  </si>
  <si>
    <t>All MST ProvidersMST Combined43405</t>
  </si>
  <si>
    <t>All MST-PSB ProvidersMST-PSB CombinedNov-18</t>
  </si>
  <si>
    <t>All MST-PSB ProvidersMST-PSB Combined43405</t>
  </si>
  <si>
    <t>All TF-CBT ProvidersTF-CBT CombinedNov-18</t>
  </si>
  <si>
    <t>All TF-CBT ProvidersTF-CBT Combined43405</t>
  </si>
  <si>
    <t>All TIP ProvidersTIP CombinedNov-18</t>
  </si>
  <si>
    <t>All TIP ProvidersTIP Combined43405</t>
  </si>
  <si>
    <t>All TST ProvidersTST CombinedNov-18</t>
  </si>
  <si>
    <t>All TST ProvidersTST Combined43405</t>
  </si>
  <si>
    <t>Community ConnectionsAll FFNov-18</t>
  </si>
  <si>
    <t>Community ConnectionsAll FF43405</t>
  </si>
  <si>
    <t>Community ConnectionsTF-CBT CombinedNov-18</t>
  </si>
  <si>
    <t>Community ConnectionsTF-CBT Combined43405</t>
  </si>
  <si>
    <t>Community ConnectionsTIP CombinedNov-18</t>
  </si>
  <si>
    <t>Community ConnectionsTIP Combined43405</t>
  </si>
  <si>
    <t>ContemporaryAll FFNov-18</t>
  </si>
  <si>
    <t>ContemporaryAll FF43405</t>
  </si>
  <si>
    <t>ContemporaryTIP CombinedNov-18</t>
  </si>
  <si>
    <t>ContemporaryTIP Combined43405</t>
  </si>
  <si>
    <t>ContemporaryTST CombinedNov-18</t>
  </si>
  <si>
    <t>ContemporaryTST Combined43405</t>
  </si>
  <si>
    <t>Family MattersAll FFNov-18</t>
  </si>
  <si>
    <t>Family MattersAll FF43405</t>
  </si>
  <si>
    <t>Family MattersTST CombinedNov-18</t>
  </si>
  <si>
    <t>Family MattersTST Combined43405</t>
  </si>
  <si>
    <t>Federal CityA-CRA CombinedNov-18</t>
  </si>
  <si>
    <t>Federal CityA-CRA Combined43405</t>
  </si>
  <si>
    <t>Federal CityAll FFNov-18</t>
  </si>
  <si>
    <t>Federal CityAll FF43405</t>
  </si>
  <si>
    <t>First Home CareAll FFNov-18</t>
  </si>
  <si>
    <t>First Home CareAll FF43405</t>
  </si>
  <si>
    <t>First Home CareFFT CombinedNov-18</t>
  </si>
  <si>
    <t>First Home CareFFT Combined43405</t>
  </si>
  <si>
    <t>First Home CareTF-CBT CombinedNov-18</t>
  </si>
  <si>
    <t>First Home CareTF-CBT Combined43405</t>
  </si>
  <si>
    <t>First Home CareTST CombinedNov-18</t>
  </si>
  <si>
    <t>First Home CareTST Combined43405</t>
  </si>
  <si>
    <t>FPSAll FFNov-18</t>
  </si>
  <si>
    <t>FPSAll FF43405</t>
  </si>
  <si>
    <t>FPSTIP CombinedNov-18</t>
  </si>
  <si>
    <t>FPSTIP Combined43405</t>
  </si>
  <si>
    <t>Green DoorAll FFNov-18</t>
  </si>
  <si>
    <t>Green DoorAll FF43405</t>
  </si>
  <si>
    <t>Green DoorTIP CombinedNov-18</t>
  </si>
  <si>
    <t>Green DoorTIP Combined43405</t>
  </si>
  <si>
    <t>LESAll FFNov-18</t>
  </si>
  <si>
    <t>LESAll FF43405</t>
  </si>
  <si>
    <t>LESTF-CBT CombinedNov-18</t>
  </si>
  <si>
    <t>LESTF-CBT Combined43405</t>
  </si>
  <si>
    <t>LESTIP CombinedNov-18</t>
  </si>
  <si>
    <t>LESTIP Combined43405</t>
  </si>
  <si>
    <t>MBI HSAll FFNov-18</t>
  </si>
  <si>
    <t>MBI HSAll FF43405</t>
  </si>
  <si>
    <t>MBI HSTIP CombinedNov-18</t>
  </si>
  <si>
    <t>MBI HSTIP Combined43405</t>
  </si>
  <si>
    <t>MD Family ResourcesAll FFNov-18</t>
  </si>
  <si>
    <t>MD Family ResourcesAll FF43405</t>
  </si>
  <si>
    <t>MD Family ResourcesTF-CBT CombinedNov-18</t>
  </si>
  <si>
    <t>MD Family ResourcesTF-CBT Combined43405</t>
  </si>
  <si>
    <t>MD Family ResourcesTST CombinedNov-18</t>
  </si>
  <si>
    <t>MD Family ResourcesTST Combined43405</t>
  </si>
  <si>
    <t>PASSAll FFNov-18</t>
  </si>
  <si>
    <t>PASSAll FF43405</t>
  </si>
  <si>
    <t>PASSFFT CombinedNov-18</t>
  </si>
  <si>
    <t>PASSFFT Combined43405</t>
  </si>
  <si>
    <t>PASSTIP CombinedNov-18</t>
  </si>
  <si>
    <t>PASSTIP Combined43405</t>
  </si>
  <si>
    <t>RiversideA-CRA CombinedNov-18</t>
  </si>
  <si>
    <t>RiversideA-CRA Combined43405</t>
  </si>
  <si>
    <t>RiversideAll FFNov-18</t>
  </si>
  <si>
    <t>RiversideAll FF43405</t>
  </si>
  <si>
    <t>TFCCAll FFNov-18</t>
  </si>
  <si>
    <t>TFCCAll FF43405</t>
  </si>
  <si>
    <t>TFCCTIP CombinedNov-18</t>
  </si>
  <si>
    <t>TFCCTIP Combined43405</t>
  </si>
  <si>
    <t>Wayne PlaceAll FFNov-18</t>
  </si>
  <si>
    <t>Wayne PlaceAll FF43405</t>
  </si>
  <si>
    <t>Wayne PlaceTIP CombinedNov-18</t>
  </si>
  <si>
    <t>Wayne PlaceTIP Combined43405</t>
  </si>
  <si>
    <t>Youth VillagesAll FFNov-18</t>
  </si>
  <si>
    <t>Youth VillagesAll FF43405</t>
  </si>
  <si>
    <t>Youth VillagesMST CombinedNov-18</t>
  </si>
  <si>
    <t>Youth VillagesMST Combined43405</t>
  </si>
  <si>
    <t>Youth VillagesMST-PSB CombinedNov-18</t>
  </si>
  <si>
    <t>Youth VillagesMST-PSB Combined43405</t>
  </si>
  <si>
    <t>HillcrestA-CRA CombinedNov-18</t>
  </si>
  <si>
    <t>HillcrestA-CRA Combined43405</t>
  </si>
  <si>
    <t>HillcrestAll FFNov-18</t>
  </si>
  <si>
    <t>HillcrestAll FF43405</t>
  </si>
  <si>
    <t>HillcrestFFT CombinedNov-18</t>
  </si>
  <si>
    <t>HillcrestFFT Combined43405</t>
  </si>
  <si>
    <t>HillcrestTF-CBT CombinedNov-18</t>
  </si>
  <si>
    <t>HillcrestTF-CBT Combined43405</t>
  </si>
  <si>
    <t>HillcrestTST CombinedNov-18</t>
  </si>
  <si>
    <t>HillcrestTST Combined43405</t>
  </si>
  <si>
    <t>LAYCA-CRA CombinedNov-18</t>
  </si>
  <si>
    <t>LAYCA-CRA Combined43405</t>
  </si>
  <si>
    <t>LAYCAll FFNov-18</t>
  </si>
  <si>
    <t>LAYCAll FF43405</t>
  </si>
  <si>
    <t>LAYCTF-CBT CombinedNov-18</t>
  </si>
  <si>
    <t>LAYCTF-CBT Combined43405</t>
  </si>
  <si>
    <t>UniversalAll FFNov-18</t>
  </si>
  <si>
    <t>UniversalAll FF43405</t>
  </si>
  <si>
    <t>UniversalTF-CBT CombinedNov-18</t>
  </si>
  <si>
    <t>UniversalTF-CBT Combined43405</t>
  </si>
  <si>
    <t>UniversalTIP CombinedNov-18</t>
  </si>
  <si>
    <t>UniversalTIP Combined43405</t>
  </si>
  <si>
    <t>Foundations for Home &amp; CommunityFFT CombinedNov-18</t>
  </si>
  <si>
    <t>Foundations for Home &amp; CommunityFFT Combined43405</t>
  </si>
  <si>
    <t>Foundations for Home &amp; CommunityAll FFNov-18</t>
  </si>
  <si>
    <t>Foundations for Home &amp; CommunityAll FF43405</t>
  </si>
  <si>
    <t>Foundations for Home &amp; CommunityCPP-FV CombinedNov-18</t>
  </si>
  <si>
    <t>Foundations for Home &amp; CommunityCPP-FV Combined43405</t>
  </si>
  <si>
    <t>Foundations for Home &amp; CommunityTF-CBT CombinedNov-18</t>
  </si>
  <si>
    <t>Foundations for Home &amp; CommunityTF-CBT Combined43405</t>
  </si>
  <si>
    <t>Trauma ProvidersAll CombinedDec-18</t>
  </si>
  <si>
    <t>Trauma ProvidersAll Combined43435</t>
  </si>
  <si>
    <t>Federal CityA-CRA FFDec-18</t>
  </si>
  <si>
    <t>Federal CityA-CRA FF43435</t>
  </si>
  <si>
    <t>HillcrestA-CRA FFDec-18</t>
  </si>
  <si>
    <t>HillcrestA-CRA FF43435</t>
  </si>
  <si>
    <t>LAYCA-CRA FFDec-18</t>
  </si>
  <si>
    <t>LAYCA-CRA FF43435</t>
  </si>
  <si>
    <t>RiversideA-CRA FFDec-18</t>
  </si>
  <si>
    <t>RiversideA-CRA FF43435</t>
  </si>
  <si>
    <t>Adoptions TogetherCPP-FV CombinedDec-18</t>
  </si>
  <si>
    <t>Adoptions TogetherCPP-FV Combined43435</t>
  </si>
  <si>
    <t>Marys CenterCPP-FV FFDec-18</t>
  </si>
  <si>
    <t>Marys CenterCPP-FV FF43435</t>
  </si>
  <si>
    <t>PIECECPP-FV FFDec-18</t>
  </si>
  <si>
    <t>PIECECPP-FV FF43435</t>
  </si>
  <si>
    <t>Community ConnectionsCPP-FV DCSDec-18</t>
  </si>
  <si>
    <t>Community ConnectionsCPP-FV DCS43435</t>
  </si>
  <si>
    <t>Foundations for Home &amp; CommunityCPP-FV DCSDec-18</t>
  </si>
  <si>
    <t>Foundations for Home &amp; CommunityCPP-FV DCS43435</t>
  </si>
  <si>
    <t>Marys CenterCPP-FV DCSDec-18</t>
  </si>
  <si>
    <t>Marys CenterCPP-FV DCS43435</t>
  </si>
  <si>
    <t>PIECECPP-FV DCSDec-18</t>
  </si>
  <si>
    <t>PIECECPP-FV DCS43435</t>
  </si>
  <si>
    <t>CatholicFFT FFDec-18</t>
  </si>
  <si>
    <t>CatholicFFT FF43435</t>
  </si>
  <si>
    <t>CatholicFFT</t>
  </si>
  <si>
    <t>First Home CareFFT FFDec-18</t>
  </si>
  <si>
    <t>First Home CareFFT FF43435</t>
  </si>
  <si>
    <t>Foundations for Home &amp; CommunityFFT FFDec-18</t>
  </si>
  <si>
    <t>Foundations for Home &amp; CommunityFFT FF43435</t>
  </si>
  <si>
    <t>HillcrestFFT FFDec-18</t>
  </si>
  <si>
    <t>HillcrestFFT FF43435</t>
  </si>
  <si>
    <t>PASSFFT FFDec-18</t>
  </si>
  <si>
    <t>PASSFFT FF43435</t>
  </si>
  <si>
    <t>LCSMST FFDec-18</t>
  </si>
  <si>
    <t>LCSMST FF43435</t>
  </si>
  <si>
    <t>LCSMST</t>
  </si>
  <si>
    <t>MBI HSMST FFDec-18</t>
  </si>
  <si>
    <t>MBI HSMST FF43435</t>
  </si>
  <si>
    <t>MBI HSMST</t>
  </si>
  <si>
    <t>Youth VillagesMST FFDec-18</t>
  </si>
  <si>
    <t>Youth VillagesMST FF43435</t>
  </si>
  <si>
    <t>Youth VillagesMST-PSB FFDec-18</t>
  </si>
  <si>
    <t>Youth VillagesMST-PSB FF43435</t>
  </si>
  <si>
    <t>Marys CenterPCIT FFDec-18</t>
  </si>
  <si>
    <t>Marys CenterPCIT FF43435</t>
  </si>
  <si>
    <t>PIECEPCIT FFDec-18</t>
  </si>
  <si>
    <t>PIECEPCIT FF43435</t>
  </si>
  <si>
    <t>Marys CenterPCIT DCSDec-18</t>
  </si>
  <si>
    <t>Marys CenterPCIT DCS43435</t>
  </si>
  <si>
    <t>PIECEPCIT DCSDec-18</t>
  </si>
  <si>
    <t>PIECEPCIT DCS43435</t>
  </si>
  <si>
    <t>Community ConnectionsPCIT DCSDec-18</t>
  </si>
  <si>
    <t>Community ConnectionsPCIT DCS43435</t>
  </si>
  <si>
    <t>Community ConnectionsTF-CBT FFDec-18</t>
  </si>
  <si>
    <t>Community ConnectionsTF-CBT FF43435</t>
  </si>
  <si>
    <t>First Home CareTF-CBT FFDec-18</t>
  </si>
  <si>
    <t>First Home CareTF-CBT FF43435</t>
  </si>
  <si>
    <t>Foundations for Home &amp; CommunityTF-CBT FFDec-18</t>
  </si>
  <si>
    <t>Foundations for Home &amp; CommunityTF-CBT FF43435</t>
  </si>
  <si>
    <t>HillcrestTF-CBT FFDec-18</t>
  </si>
  <si>
    <t>HillcrestTF-CBT FF43435</t>
  </si>
  <si>
    <t>LAYCTF-CBT FFDec-18</t>
  </si>
  <si>
    <t>LAYCTF-CBT FF43435</t>
  </si>
  <si>
    <t>LESTF-CBT FFDec-18</t>
  </si>
  <si>
    <t>LESTF-CBT FF43435</t>
  </si>
  <si>
    <t>MD Family ResourcesTF-CBT FFDec-18</t>
  </si>
  <si>
    <t>MD Family ResourcesTF-CBT FF43435</t>
  </si>
  <si>
    <t>UniversalTF-CBT FFDec-18</t>
  </si>
  <si>
    <t>UniversalTF-CBT FF43435</t>
  </si>
  <si>
    <t>Community ConnectionsTIP FFDec-18</t>
  </si>
  <si>
    <t>Community ConnectionsTIP FF43435</t>
  </si>
  <si>
    <t>ContemporaryTIP FFDec-18</t>
  </si>
  <si>
    <t>ContemporaryTIP FF43435</t>
  </si>
  <si>
    <t>FPSTIP FFDec-18</t>
  </si>
  <si>
    <t>FPSTIP FF43435</t>
  </si>
  <si>
    <t>Green DoorTIP FFDec-18</t>
  </si>
  <si>
    <t>Green DoorTIP FF43435</t>
  </si>
  <si>
    <t>LESTIP FFDec-18</t>
  </si>
  <si>
    <t>LESTIP FF43435</t>
  </si>
  <si>
    <t>MBI HSTIP FFDec-18</t>
  </si>
  <si>
    <t>MBI HSTIP FF43435</t>
  </si>
  <si>
    <t>PASSTIP FFDec-18</t>
  </si>
  <si>
    <t>PASSTIP FF43435</t>
  </si>
  <si>
    <t>TFCCTIP FFDec-18</t>
  </si>
  <si>
    <t>TFCCTIP FF43435</t>
  </si>
  <si>
    <t>UniversalTIP FFDec-18</t>
  </si>
  <si>
    <t>UniversalTIP FF43435</t>
  </si>
  <si>
    <t>Wayne PlaceTIP FFDec-18</t>
  </si>
  <si>
    <t>Wayne PlaceTIP FF43435</t>
  </si>
  <si>
    <t>Adoptions TogetherTST FFDec-18</t>
  </si>
  <si>
    <t>Adoptions TogetherTST FF43435</t>
  </si>
  <si>
    <t>ContemporaryTST FFDec-18</t>
  </si>
  <si>
    <t>ContemporaryTST FF43435</t>
  </si>
  <si>
    <t>Family MattersTST FFDec-18</t>
  </si>
  <si>
    <t>Family MattersTST FF43435</t>
  </si>
  <si>
    <t>First Home CareTST FFDec-18</t>
  </si>
  <si>
    <t>First Home CareTST FF43435</t>
  </si>
  <si>
    <t>Foundations for Home &amp; CommunityTST FFDec-18</t>
  </si>
  <si>
    <t>Foundations for Home &amp; CommunityTST FF43435</t>
  </si>
  <si>
    <t>HillcrestTST FFDec-18</t>
  </si>
  <si>
    <t>HillcrestTST FF43435</t>
  </si>
  <si>
    <t>MD Family ResourcesTST FFDec-18</t>
  </si>
  <si>
    <t>MD Family ResourcesTST FF43435</t>
  </si>
  <si>
    <t>Community ConnectionsCPP-FV CombinedDec-18</t>
  </si>
  <si>
    <t>Community ConnectionsCPP-FV Combined43435</t>
  </si>
  <si>
    <t>Marys CenterCPP-FV CombinedDec-18</t>
  </si>
  <si>
    <t>Marys CenterCPP-FV Combined43435</t>
  </si>
  <si>
    <t>PIECECPP-FV CombinedDec-18</t>
  </si>
  <si>
    <t>PIECECPP-FV Combined43435</t>
  </si>
  <si>
    <t>Community ConnectionsPCIT CombinedDec-18</t>
  </si>
  <si>
    <t>Community ConnectionsPCIT Combined43435</t>
  </si>
  <si>
    <t>Marys CenterPCIT CombinedDec-18</t>
  </si>
  <si>
    <t>Marys CenterPCIT Combined43435</t>
  </si>
  <si>
    <t>PIECEPCIT CombinedDec-18</t>
  </si>
  <si>
    <t>PIECEPCIT Combined43435</t>
  </si>
  <si>
    <t>Marys CenterAll FFDec-18</t>
  </si>
  <si>
    <t>Marys CenterAll FF43435</t>
  </si>
  <si>
    <t>Marys CenterAll DCSDec-18</t>
  </si>
  <si>
    <t>Marys CenterAll DCS43435</t>
  </si>
  <si>
    <t>PIECEAll FFDec-18</t>
  </si>
  <si>
    <t>PIECEAll FF43435</t>
  </si>
  <si>
    <t>PIECEAll DCS Dec-18</t>
  </si>
  <si>
    <t>PIECEAll DCS 43435</t>
  </si>
  <si>
    <t>Adoptions TogetherAll CombinedDec-18</t>
  </si>
  <si>
    <t>Adoptions TogetherAll Combined43435</t>
  </si>
  <si>
    <t>CatholicAll CombinedDec-18</t>
  </si>
  <si>
    <t>CatholicAll Combined43435</t>
  </si>
  <si>
    <t>CatholicAll</t>
  </si>
  <si>
    <t>Community ConnectionsAll CombinedDec-18</t>
  </si>
  <si>
    <t>Community ConnectionsAll Combined43435</t>
  </si>
  <si>
    <t>ContemporaryAll CombinedDec-18</t>
  </si>
  <si>
    <t>ContemporaryAll Combined43435</t>
  </si>
  <si>
    <t>Family MattersAll CombinedDec-18</t>
  </si>
  <si>
    <t>Family MattersAll Combined43435</t>
  </si>
  <si>
    <t>Federal CityAll CombinedDec-18</t>
  </si>
  <si>
    <t>Federal CityAll Combined43435</t>
  </si>
  <si>
    <t>First Home CareAll CombinedDec-18</t>
  </si>
  <si>
    <t>First Home CareAll Combined43435</t>
  </si>
  <si>
    <t>Foundations for Home &amp; CommunityAll CombinedDec-18</t>
  </si>
  <si>
    <t>Foundations for Home &amp; CommunityAll Combined43435</t>
  </si>
  <si>
    <t>FPSAll CombinedDec-18</t>
  </si>
  <si>
    <t>FPSAll Combined43435</t>
  </si>
  <si>
    <t>Green DoorAll CombinedDec-18</t>
  </si>
  <si>
    <t>Green DoorAll Combined43435</t>
  </si>
  <si>
    <t>HillcrestAll CombinedDec-18</t>
  </si>
  <si>
    <t>HillcrestAll Combined43435</t>
  </si>
  <si>
    <t>LAYCAll CombinedDec-18</t>
  </si>
  <si>
    <t>LAYCAll Combined43435</t>
  </si>
  <si>
    <t>LCSAll CombinedDec-18</t>
  </si>
  <si>
    <t>LCSAll Combined43435</t>
  </si>
  <si>
    <t>LCSAll</t>
  </si>
  <si>
    <t>LESAll CombinedDec-18</t>
  </si>
  <si>
    <t>LESAll Combined43435</t>
  </si>
  <si>
    <t>Marys CenterAll CombinedDec-18</t>
  </si>
  <si>
    <t>Marys CenterAll Combined43435</t>
  </si>
  <si>
    <t>MBI HSAll CombinedDec-18</t>
  </si>
  <si>
    <t>MBI HSAll Combined43435</t>
  </si>
  <si>
    <t>MD Family ResourcesAll CombinedDec-18</t>
  </si>
  <si>
    <t>MD Family ResourcesAll Combined43435</t>
  </si>
  <si>
    <t>PASSAll CombinedDec-18</t>
  </si>
  <si>
    <t>PASSAll Combined43435</t>
  </si>
  <si>
    <t>PIECEAll CombinedDec-18</t>
  </si>
  <si>
    <t>PIECEAll Combined43435</t>
  </si>
  <si>
    <t>RiversideAll CombinedDec-18</t>
  </si>
  <si>
    <t>RiversideAll Combined43435</t>
  </si>
  <si>
    <t>TFCCAll CombinedDec-18</t>
  </si>
  <si>
    <t>TFCCAll Combined43435</t>
  </si>
  <si>
    <t>UniversalAll CombinedDec-18</t>
  </si>
  <si>
    <t>UniversalAll Combined43435</t>
  </si>
  <si>
    <t>Wayne PlaceAll CombinedDec-18</t>
  </si>
  <si>
    <t>Wayne PlaceAll Combined43435</t>
  </si>
  <si>
    <t>Youth VillagesAll CombinedDec-18</t>
  </si>
  <si>
    <t>Youth VillagesAll Combined43435</t>
  </si>
  <si>
    <t>All A-CRA ProvidersA-CRA FFDec-18</t>
  </si>
  <si>
    <t>All A-CRA ProvidersA-CRA FF43435</t>
  </si>
  <si>
    <t>All CPP-FV ProvidersCPP-FV FFDec-18</t>
  </si>
  <si>
    <t>All CPP-FV ProvidersCPP-FV FF43435</t>
  </si>
  <si>
    <t>All CPP-FV ProvidersCPP-FV DCSDec-18</t>
  </si>
  <si>
    <t>All CPP-FV ProvidersCPP-FV DCS43435</t>
  </si>
  <si>
    <t>All CPP-FV ProvidersCPP-FV CombinedDec-18</t>
  </si>
  <si>
    <t>All CPP-FV ProvidersCPP-FV Combined43435</t>
  </si>
  <si>
    <t>All FFT ProvidersFFT FFDec-18</t>
  </si>
  <si>
    <t>All FFT ProvidersFFT FF43435</t>
  </si>
  <si>
    <t>All MST ProvidersMST FFDec-18</t>
  </si>
  <si>
    <t>All MST ProvidersMST FF43435</t>
  </si>
  <si>
    <t>All MST-PSB ProvidersMST-PSB FFDec-18</t>
  </si>
  <si>
    <t>All MST-PSB ProvidersMST-PSB FF43435</t>
  </si>
  <si>
    <t>All PCIT ProvidersPCIT FFDec-18</t>
  </si>
  <si>
    <t>All PCIT ProvidersPCIT FF43435</t>
  </si>
  <si>
    <t>All PCIT ProvidersPCIT DCSDec-18</t>
  </si>
  <si>
    <t>All PCIT ProvidersPCIT DCS43435</t>
  </si>
  <si>
    <t>All PCIT ProvidersPCIT CombinedDec-18</t>
  </si>
  <si>
    <t>All PCIT ProvidersPCIT Combined43435</t>
  </si>
  <si>
    <t>All TF-CBT ProvidersTF-CBT FFDec-18</t>
  </si>
  <si>
    <t>All TF-CBT ProvidersTF-CBT FF43435</t>
  </si>
  <si>
    <t>All TIP ProvidersTIP FFDec-18</t>
  </si>
  <si>
    <t>All TIP ProvidersTIP FF43435</t>
  </si>
  <si>
    <t>All TST ProvidersTST FFDec-18</t>
  </si>
  <si>
    <t>All TST ProvidersTST FF43435</t>
  </si>
  <si>
    <t>Families First ProvidersAll FFDec-18</t>
  </si>
  <si>
    <t>Families First ProvidersAll FF43435</t>
  </si>
  <si>
    <t>DC Seed ProvidersAll DCSDec-18</t>
  </si>
  <si>
    <t>DC Seed ProvidersAll DCS43435</t>
  </si>
  <si>
    <t>Trauma ProvidersAll DCSDec-18</t>
  </si>
  <si>
    <t>Trauma ProvidersAll DCS43435</t>
  </si>
  <si>
    <t>AllAll CombinedDec-18</t>
  </si>
  <si>
    <t>AllAll Combined43435</t>
  </si>
  <si>
    <t>Trauma ProvidersAll FFDec-18</t>
  </si>
  <si>
    <t>Trauma ProvidersAll FF43435</t>
  </si>
  <si>
    <t>Adoptions TogetherCPP-FV FFDec-18</t>
  </si>
  <si>
    <t>Adoptions TogetherCPP-FV FF43435</t>
  </si>
  <si>
    <t>Adoptions TogetherTST CombinedDec-18</t>
  </si>
  <si>
    <t>Adoptions TogetherTST Combined43435</t>
  </si>
  <si>
    <t>All A-CRA ProvidersA-CRA CombinedDec-18</t>
  </si>
  <si>
    <t>All A-CRA ProvidersA-CRA Combined43435</t>
  </si>
  <si>
    <t>All FFT ProvidersFFT CombinedDec-18</t>
  </si>
  <si>
    <t>All FFT ProvidersFFT Combined43435</t>
  </si>
  <si>
    <t>All MST ProvidersMST CombinedDec-18</t>
  </si>
  <si>
    <t>All MST ProvidersMST Combined43435</t>
  </si>
  <si>
    <t>All MST-PSB ProvidersMST-PSB CombinedDec-18</t>
  </si>
  <si>
    <t>All MST-PSB ProvidersMST-PSB Combined43435</t>
  </si>
  <si>
    <t>All TF-CBT ProvidersTF-CBT CombinedDec-18</t>
  </si>
  <si>
    <t>All TF-CBT ProvidersTF-CBT Combined43435</t>
  </si>
  <si>
    <t>All TIP ProvidersTIP CombinedDec-18</t>
  </si>
  <si>
    <t>All TIP ProvidersTIP Combined43435</t>
  </si>
  <si>
    <t>All TST ProvidersTST CombinedDec-18</t>
  </si>
  <si>
    <t>All TST ProvidersTST Combined43435</t>
  </si>
  <si>
    <t>CatholicAll FFDec-18</t>
  </si>
  <si>
    <t>CatholicAll FF43435</t>
  </si>
  <si>
    <t>CatholicFFT CombinedDec-18</t>
  </si>
  <si>
    <t>CatholicFFT Combined43435</t>
  </si>
  <si>
    <t>Community ConnectionsAll FFDec-18</t>
  </si>
  <si>
    <t>Community ConnectionsAll FF43435</t>
  </si>
  <si>
    <t>Community ConnectionsTF-CBT CombinedDec-18</t>
  </si>
  <si>
    <t>Community ConnectionsTF-CBT Combined43435</t>
  </si>
  <si>
    <t>Community ConnectionsTIP CombinedDec-18</t>
  </si>
  <si>
    <t>Community ConnectionsTIP Combined43435</t>
  </si>
  <si>
    <t>ContemporaryAll FFDec-18</t>
  </si>
  <si>
    <t>ContemporaryAll FF43435</t>
  </si>
  <si>
    <t>ContemporaryTIP CombinedDec-18</t>
  </si>
  <si>
    <t>ContemporaryTIP Combined43435</t>
  </si>
  <si>
    <t>ContemporaryTST CombinedDec-18</t>
  </si>
  <si>
    <t>ContemporaryTST Combined43435</t>
  </si>
  <si>
    <t>Family MattersAll FFDec-18</t>
  </si>
  <si>
    <t>Family MattersAll FF43435</t>
  </si>
  <si>
    <t>Family MattersTST CombinedDec-18</t>
  </si>
  <si>
    <t>Family MattersTST Combined43435</t>
  </si>
  <si>
    <t>Federal CityA-CRA CombinedDec-18</t>
  </si>
  <si>
    <t>Federal CityA-CRA Combined43435</t>
  </si>
  <si>
    <t>Federal CityAll FFDec-18</t>
  </si>
  <si>
    <t>Federal CityAll FF43435</t>
  </si>
  <si>
    <t>First Home CareAll FFDec-18</t>
  </si>
  <si>
    <t>First Home CareAll FF43435</t>
  </si>
  <si>
    <t>First Home CareFFT CombinedDec-18</t>
  </si>
  <si>
    <t>First Home CareFFT Combined43435</t>
  </si>
  <si>
    <t>First Home CareTF-CBT CombinedDec-18</t>
  </si>
  <si>
    <t>First Home CareTF-CBT Combined43435</t>
  </si>
  <si>
    <t>First Home CareTST CombinedDec-18</t>
  </si>
  <si>
    <t>First Home CareTST Combined43435</t>
  </si>
  <si>
    <t>FPSAll FFDec-18</t>
  </si>
  <si>
    <t>FPSAll FF43435</t>
  </si>
  <si>
    <t>FPSTIP CombinedDec-18</t>
  </si>
  <si>
    <t>FPSTIP Combined43435</t>
  </si>
  <si>
    <t>Green DoorAll FFDec-18</t>
  </si>
  <si>
    <t>Green DoorAll FF43435</t>
  </si>
  <si>
    <t>Green DoorTIP CombinedDec-18</t>
  </si>
  <si>
    <t>Green DoorTIP Combined43435</t>
  </si>
  <si>
    <t>LCSAll FFDec-18</t>
  </si>
  <si>
    <t>LCSAll FF43435</t>
  </si>
  <si>
    <t>LCSMST CombinedDec-18</t>
  </si>
  <si>
    <t>LCSMST Combined43435</t>
  </si>
  <si>
    <t>LESAll FFDec-18</t>
  </si>
  <si>
    <t>LESAll FF43435</t>
  </si>
  <si>
    <t>LESTF-CBT CombinedDec-18</t>
  </si>
  <si>
    <t>LESTF-CBT Combined43435</t>
  </si>
  <si>
    <t>LESTIP CombinedDec-18</t>
  </si>
  <si>
    <t>LESTIP Combined43435</t>
  </si>
  <si>
    <t>MBI HSAll FFDec-18</t>
  </si>
  <si>
    <t>MBI HSAll FF43435</t>
  </si>
  <si>
    <t>MBI HSMST CombinedDec-18</t>
  </si>
  <si>
    <t>MBI HSMST Combined43435</t>
  </si>
  <si>
    <t>MBI HSTIP CombinedDec-18</t>
  </si>
  <si>
    <t>MBI HSTIP Combined43435</t>
  </si>
  <si>
    <t>MD Family ResourcesAll FFDec-18</t>
  </si>
  <si>
    <t>MD Family ResourcesAll FF43435</t>
  </si>
  <si>
    <t>MD Family ResourcesTF-CBT CombinedDec-18</t>
  </si>
  <si>
    <t>MD Family ResourcesTF-CBT Combined43435</t>
  </si>
  <si>
    <t>MD Family ResourcesTST CombinedDec-18</t>
  </si>
  <si>
    <t>MD Family ResourcesTST Combined43435</t>
  </si>
  <si>
    <t>PASSAll FFDec-18</t>
  </si>
  <si>
    <t>PASSAll FF43435</t>
  </si>
  <si>
    <t>PASSFFT CombinedDec-18</t>
  </si>
  <si>
    <t>PASSFFT Combined43435</t>
  </si>
  <si>
    <t>PASSTIP CombinedDec-18</t>
  </si>
  <si>
    <t>PASSTIP Combined43435</t>
  </si>
  <si>
    <t>RiversideA-CRA CombinedDec-18</t>
  </si>
  <si>
    <t>RiversideA-CRA Combined43435</t>
  </si>
  <si>
    <t>RiversideAll FFDec-18</t>
  </si>
  <si>
    <t>RiversideAll FF43435</t>
  </si>
  <si>
    <t>TFCCAll FFDec-18</t>
  </si>
  <si>
    <t>TFCCAll FF43435</t>
  </si>
  <si>
    <t>TFCCTIP CombinedDec-18</t>
  </si>
  <si>
    <t>TFCCTIP Combined43435</t>
  </si>
  <si>
    <t>Wayne PlaceAll FFDec-18</t>
  </si>
  <si>
    <t>Wayne PlaceAll FF43435</t>
  </si>
  <si>
    <t>Wayne PlaceTIP CombinedDec-18</t>
  </si>
  <si>
    <t>Wayne PlaceTIP Combined43435</t>
  </si>
  <si>
    <t>Youth VillagesAll FFDec-18</t>
  </si>
  <si>
    <t>Youth VillagesAll FF43435</t>
  </si>
  <si>
    <t>Youth VillagesMST CombinedDec-18</t>
  </si>
  <si>
    <t>Youth VillagesMST Combined43435</t>
  </si>
  <si>
    <t>Youth VillagesMST-PSB CombinedDec-18</t>
  </si>
  <si>
    <t>Youth VillagesMST-PSB Combined43435</t>
  </si>
  <si>
    <t>HillcrestA-CRA CombinedDec-18</t>
  </si>
  <si>
    <t>HillcrestA-CRA Combined43435</t>
  </si>
  <si>
    <t>HillcrestAll FFDec-18</t>
  </si>
  <si>
    <t>HillcrestAll FF43435</t>
  </si>
  <si>
    <t>HillcrestFFT CombinedDec-18</t>
  </si>
  <si>
    <t>HillcrestFFT Combined43435</t>
  </si>
  <si>
    <t>HillcrestTF-CBT CombinedDec-18</t>
  </si>
  <si>
    <t>HillcrestTF-CBT Combined43435</t>
  </si>
  <si>
    <t>HillcrestTST CombinedDec-18</t>
  </si>
  <si>
    <t>HillcrestTST Combined43435</t>
  </si>
  <si>
    <t>LAYCA-CRA CombinedDec-18</t>
  </si>
  <si>
    <t>LAYCA-CRA Combined43435</t>
  </si>
  <si>
    <t>LAYCAll FFDec-18</t>
  </si>
  <si>
    <t>LAYCAll FF43435</t>
  </si>
  <si>
    <t>LAYCTF-CBT CombinedDec-18</t>
  </si>
  <si>
    <t>LAYCTF-CBT Combined43435</t>
  </si>
  <si>
    <t>UniversalAll FFDec-18</t>
  </si>
  <si>
    <t>UniversalAll FF43435</t>
  </si>
  <si>
    <t>UniversalTF-CBT CombinedDec-18</t>
  </si>
  <si>
    <t>UniversalTF-CBT Combined43435</t>
  </si>
  <si>
    <t>UniversalTIP CombinedDec-18</t>
  </si>
  <si>
    <t>UniversalTIP Combined43435</t>
  </si>
  <si>
    <t>Foundations for Home &amp; CommunityFFT CombinedDec-18</t>
  </si>
  <si>
    <t>Foundations for Home &amp; CommunityFFT Combined43435</t>
  </si>
  <si>
    <t>Foundations for Home &amp; CommunityAll FFDec-18</t>
  </si>
  <si>
    <t>Foundations for Home &amp; CommunityAll FF43435</t>
  </si>
  <si>
    <t>Foundations for Home &amp; CommunityCPP-FV CombinedDec-18</t>
  </si>
  <si>
    <t>Foundations for Home &amp; CommunityCPP-FV Combined43435</t>
  </si>
  <si>
    <t>Foundations for Home &amp; CommunityTF-CBT CombinedDec-18</t>
  </si>
  <si>
    <t>Foundations for Home &amp; CommunityTF-CBT Combined43435</t>
  </si>
  <si>
    <t>Trauma ProvidersAll CombinedJan-19</t>
  </si>
  <si>
    <t>Trauma ProvidersAll Combined43466</t>
  </si>
  <si>
    <t>Trauma ProvidersAll DCSJan-19</t>
  </si>
  <si>
    <t>Trauma ProvidersAll DCS43466</t>
  </si>
  <si>
    <t>Federal CityA-CRA FFJan-19</t>
  </si>
  <si>
    <t>Federal CityA-CRA FF43466</t>
  </si>
  <si>
    <t>HillcrestA-CRA FFJan-19</t>
  </si>
  <si>
    <t>HillcrestA-CRA FF43466</t>
  </si>
  <si>
    <t>LAYCA-CRA FFJan-19</t>
  </si>
  <si>
    <t>LAYCA-CRA FF43466</t>
  </si>
  <si>
    <t>RiversideA-CRA FFJan-19</t>
  </si>
  <si>
    <t>RiversideA-CRA FF43466</t>
  </si>
  <si>
    <t>Adoptions TogetherCPP-FV CombinedJan-19</t>
  </si>
  <si>
    <t>Adoptions TogetherCPP-FV Combined43466</t>
  </si>
  <si>
    <t>Marys CenterCPP-FV FFJan-19</t>
  </si>
  <si>
    <t>Marys CenterCPP-FV FF43466</t>
  </si>
  <si>
    <t>PIECECPP-FV FFJan-19</t>
  </si>
  <si>
    <t>PIECECPP-FV FF43466</t>
  </si>
  <si>
    <t>Community ConnectionsCPP-FV DCSJan-19</t>
  </si>
  <si>
    <t>Community ConnectionsCPP-FV DCS43466</t>
  </si>
  <si>
    <t>Foundations for Home &amp; CommunityCPP-FV DCSJan-19</t>
  </si>
  <si>
    <t>Foundations for Home &amp; CommunityCPP-FV DCS43466</t>
  </si>
  <si>
    <t>Marys CenterCPP-FV DCSJan-19</t>
  </si>
  <si>
    <t>Marys CenterCPP-FV DCS43466</t>
  </si>
  <si>
    <t>PIECECPP-FV DCSJan-19</t>
  </si>
  <si>
    <t>PIECECPP-FV DCS43466</t>
  </si>
  <si>
    <t>CatholicFFT FFJan-19</t>
  </si>
  <si>
    <t>CatholicFFT FF43466</t>
  </si>
  <si>
    <t>First Home CareFFT FFJan-19</t>
  </si>
  <si>
    <t>First Home CareFFT FF43466</t>
  </si>
  <si>
    <t>Foundations for Home &amp; CommunityFFT FFJan-19</t>
  </si>
  <si>
    <t>Foundations for Home &amp; CommunityFFT FF43466</t>
  </si>
  <si>
    <t>HillcrestFFT FFJan-19</t>
  </si>
  <si>
    <t>HillcrestFFT FF43466</t>
  </si>
  <si>
    <t>PASSFFT FFJan-19</t>
  </si>
  <si>
    <t>PASSFFT FF43466</t>
  </si>
  <si>
    <t>LCSMST FFJan-19</t>
  </si>
  <si>
    <t>LCSMST FF43466</t>
  </si>
  <si>
    <t>MBI HSMST FFJan-19</t>
  </si>
  <si>
    <t>MBI HSMST FF43466</t>
  </si>
  <si>
    <t>Youth VillagesMST FFJan-19</t>
  </si>
  <si>
    <t>Youth VillagesMST FF43466</t>
  </si>
  <si>
    <t>Youth VillagesMST-PSB FFJan-19</t>
  </si>
  <si>
    <t>Youth VillagesMST-PSB FF43466</t>
  </si>
  <si>
    <t>Marys CenterPCIT FFJan-19</t>
  </si>
  <si>
    <t>Marys CenterPCIT FF43466</t>
  </si>
  <si>
    <t>PIECEPCIT FFJan-19</t>
  </si>
  <si>
    <t>PIECEPCIT FF43466</t>
  </si>
  <si>
    <t>Marys CenterPCIT DCSJan-19</t>
  </si>
  <si>
    <t>Marys CenterPCIT DCS43466</t>
  </si>
  <si>
    <t>PIECEPCIT DCSJan-19</t>
  </si>
  <si>
    <t>PIECEPCIT DCS43466</t>
  </si>
  <si>
    <t>Community ConnectionsPCIT DCSJan-19</t>
  </si>
  <si>
    <t>Community ConnectionsPCIT DCS43466</t>
  </si>
  <si>
    <t>Community ConnectionsTF-CBT FFJan-19</t>
  </si>
  <si>
    <t>Community ConnectionsTF-CBT FF43466</t>
  </si>
  <si>
    <t>First Home CareTF-CBT FFJan-19</t>
  </si>
  <si>
    <t>First Home CareTF-CBT FF43466</t>
  </si>
  <si>
    <t>Foundations for Home &amp; CommunityTF-CBT FFJan-19</t>
  </si>
  <si>
    <t>Foundations for Home &amp; CommunityTF-CBT FF43466</t>
  </si>
  <si>
    <t>HillcrestTF-CBT FFJan-19</t>
  </si>
  <si>
    <t>HillcrestTF-CBT FF43466</t>
  </si>
  <si>
    <t>LAYCTF-CBT FFJan-19</t>
  </si>
  <si>
    <t>LAYCTF-CBT FF43466</t>
  </si>
  <si>
    <t>LESTF-CBT FFJan-19</t>
  </si>
  <si>
    <t>LESTF-CBT FF43466</t>
  </si>
  <si>
    <t>MD Family ResourcesTF-CBT FFJan-19</t>
  </si>
  <si>
    <t>MD Family ResourcesTF-CBT FF43466</t>
  </si>
  <si>
    <t>UniversalTF-CBT FFJan-19</t>
  </si>
  <si>
    <t>UniversalTF-CBT FF43466</t>
  </si>
  <si>
    <t>Community ConnectionsTIP FFJan-19</t>
  </si>
  <si>
    <t>Community ConnectionsTIP FF43466</t>
  </si>
  <si>
    <t>ContemporaryTIP FFJan-19</t>
  </si>
  <si>
    <t>ContemporaryTIP FF43466</t>
  </si>
  <si>
    <t>FPSTIP FFJan-19</t>
  </si>
  <si>
    <t>FPSTIP FF43466</t>
  </si>
  <si>
    <t>Green DoorTIP FFJan-19</t>
  </si>
  <si>
    <t>Green DoorTIP FF43466</t>
  </si>
  <si>
    <t>LESTIP FFJan-19</t>
  </si>
  <si>
    <t>LESTIP FF43466</t>
  </si>
  <si>
    <t>MBI HSTIP FFJan-19</t>
  </si>
  <si>
    <t>MBI HSTIP FF43466</t>
  </si>
  <si>
    <t>PASSTIP FFJan-19</t>
  </si>
  <si>
    <t>PASSTIP FF43466</t>
  </si>
  <si>
    <t>TFCCTIP FFJan-19</t>
  </si>
  <si>
    <t>TFCCTIP FF43466</t>
  </si>
  <si>
    <t>UniversalTIP FFJan-19</t>
  </si>
  <si>
    <t>UniversalTIP FF43466</t>
  </si>
  <si>
    <t>Wayne PlaceTIP FFJan-19</t>
  </si>
  <si>
    <t>Wayne PlaceTIP FF43466</t>
  </si>
  <si>
    <t>Adoptions TogetherTST FFJan-19</t>
  </si>
  <si>
    <t>Adoptions TogetherTST FF43466</t>
  </si>
  <si>
    <t>ContemporaryTST FFJan-19</t>
  </si>
  <si>
    <t>ContemporaryTST FF43466</t>
  </si>
  <si>
    <t>Family MattersTST FFJan-19</t>
  </si>
  <si>
    <t>Family MattersTST FF43466</t>
  </si>
  <si>
    <t>First Home CareTST FFJan-19</t>
  </si>
  <si>
    <t>First Home CareTST FF43466</t>
  </si>
  <si>
    <t>Foundations for Home &amp; CommunityTST FFJan-19</t>
  </si>
  <si>
    <t>Foundations for Home &amp; CommunityTST FF43466</t>
  </si>
  <si>
    <t>HillcrestTST FFJan-19</t>
  </si>
  <si>
    <t>HillcrestTST FF43466</t>
  </si>
  <si>
    <t>MD Family ResourcesTST FFJan-19</t>
  </si>
  <si>
    <t>MD Family ResourcesTST FF43466</t>
  </si>
  <si>
    <t>Community ConnectionsCPP-FV CombinedJan-19</t>
  </si>
  <si>
    <t>Community ConnectionsCPP-FV Combined43466</t>
  </si>
  <si>
    <t>Marys CenterCPP-FV CombinedJan-19</t>
  </si>
  <si>
    <t>Marys CenterCPP-FV Combined43466</t>
  </si>
  <si>
    <t>PIECECPP-FV CombinedJan-19</t>
  </si>
  <si>
    <t>PIECECPP-FV Combined43466</t>
  </si>
  <si>
    <t>Community ConnectionsPCIT CombinedJan-19</t>
  </si>
  <si>
    <t>Community ConnectionsPCIT Combined43466</t>
  </si>
  <si>
    <t>Marys CenterPCIT CombinedJan-19</t>
  </si>
  <si>
    <t>Marys CenterPCIT Combined43466</t>
  </si>
  <si>
    <t>PIECEPCIT CombinedJan-19</t>
  </si>
  <si>
    <t>PIECEPCIT Combined43466</t>
  </si>
  <si>
    <t>Marys CenterAll FFJan-19</t>
  </si>
  <si>
    <t>Marys CenterAll FF43466</t>
  </si>
  <si>
    <t>Marys CenterAll DCSJan-19</t>
  </si>
  <si>
    <t>Marys CenterAll DCS43466</t>
  </si>
  <si>
    <t>PIECEAll FFJan-19</t>
  </si>
  <si>
    <t>PIECEAll FF43466</t>
  </si>
  <si>
    <t>PIECEAll DCS Jan-19</t>
  </si>
  <si>
    <t>PIECEAll DCS 43466</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</si>
  <si>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</si>
  <si>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</si>
  <si>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</si>
  <si>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</si>
  <si>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</si>
  <si>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</si>
  <si>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</si>
  <si>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</si>
  <si>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</si>
  <si>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</si>
  <si>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Federal CityAll CombinedJan-19</t>
  </si>
  <si>
    <t>Federal CityAll Combined43466</t>
  </si>
  <si>
    <t>First Home CareAll CombinedJan-19</t>
  </si>
  <si>
    <t>First Home CareAll Combined43466</t>
  </si>
  <si>
    <t>Foundations for Home &amp; CommunityAll CombinedJan-19</t>
  </si>
  <si>
    <t>Foundations for Home &amp; CommunityAll Combined43466</t>
  </si>
  <si>
    <t>FPSAll CombinedJan-19</t>
  </si>
  <si>
    <t>FPSAll Combined43466</t>
  </si>
  <si>
    <t>Green DoorAll CombinedJan-19</t>
  </si>
  <si>
    <t>Green DoorAll Combined43466</t>
  </si>
  <si>
    <t>HillcrestAll CombinedJan-19</t>
  </si>
  <si>
    <t>HillcrestAll Combined43466</t>
  </si>
  <si>
    <t>LAYCAll CombinedJan-19</t>
  </si>
  <si>
    <t>LAYCAll Combined43466</t>
  </si>
  <si>
    <t>LCSAll CombinedJan-19</t>
  </si>
  <si>
    <t>LCSAll Combined43466</t>
  </si>
  <si>
    <t>LESAll CombinedJan-19</t>
  </si>
  <si>
    <t>LESAll Combined43466</t>
  </si>
  <si>
    <t>Marys CenterAll CombinedJan-19</t>
  </si>
  <si>
    <t>Marys CenterAll Combined43466</t>
  </si>
  <si>
    <t>MBI HSAll CombinedJan-19</t>
  </si>
  <si>
    <t>MBI HSAll Combined43466</t>
  </si>
  <si>
    <t>MD Family ResourcesAll CombinedJan-19</t>
  </si>
  <si>
    <t>MD Family ResourcesAll Combined43466</t>
  </si>
  <si>
    <t>PASSAll CombinedJan-19</t>
  </si>
  <si>
    <t>PASSAll Combined43466</t>
  </si>
  <si>
    <t>PIECEAll CombinedJan-19</t>
  </si>
  <si>
    <t>PIECEAll Combined43466</t>
  </si>
  <si>
    <t>RiversideAll CombinedJan-19</t>
  </si>
  <si>
    <t>RiversideAll Combined43466</t>
  </si>
  <si>
    <t>TFCCAll CombinedJan-19</t>
  </si>
  <si>
    <t>TFCCAll Combined43466</t>
  </si>
  <si>
    <t>UniversalAll CombinedJan-19</t>
  </si>
  <si>
    <t>UniversalAll Combined43466</t>
  </si>
  <si>
    <t>Wayne PlaceAll CombinedJan-19</t>
  </si>
  <si>
    <t>Wayne PlaceAll Combined43466</t>
  </si>
  <si>
    <t>Youth VillagesAll CombinedJan-19</t>
  </si>
  <si>
    <t>Youth VillagesAll Combined43466</t>
  </si>
  <si>
    <t>All A-CRA ProvidersA-CRA FFJan-19</t>
  </si>
  <si>
    <t>All A-CRA ProvidersA-CRA FF43466</t>
  </si>
  <si>
    <t>All CPP-FV ProvidersCPP-FV FFJan-19</t>
  </si>
  <si>
    <t>All CPP-FV ProvidersCPP-FV FF43466</t>
  </si>
  <si>
    <t>All CPP-FV ProvidersCPP-FV DCSJan-19</t>
  </si>
  <si>
    <t>All CPP-FV ProvidersCPP-FV DCS43466</t>
  </si>
  <si>
    <t>All CPP-FV ProvidersCPP-FV CombinedJan-19</t>
  </si>
  <si>
    <t>All CPP-FV ProvidersCPP-FV Combined43466</t>
  </si>
  <si>
    <t>All FFT ProvidersFFT FFJan-19</t>
  </si>
  <si>
    <t>All FFT ProvidersFFT FF43466</t>
  </si>
  <si>
    <t>All MST ProvidersMST FFJan-19</t>
  </si>
  <si>
    <t>All MST ProvidersMST FF43466</t>
  </si>
  <si>
    <t>All MST-PSB ProvidersMST-PSB FFJan-19</t>
  </si>
  <si>
    <t>All MST-PSB ProvidersMST-PSB FF43466</t>
  </si>
  <si>
    <t>All PCIT ProvidersPCIT FFJan-19</t>
  </si>
  <si>
    <t>All PCIT ProvidersPCIT FF43466</t>
  </si>
  <si>
    <t>All PCIT ProvidersPCIT DCSJan-19</t>
  </si>
  <si>
    <t>All PCIT ProvidersPCIT DCS43466</t>
  </si>
  <si>
    <t>All PCIT ProvidersPCIT CombinedJan-19</t>
  </si>
  <si>
    <t>All PCIT ProvidersPCIT Combined43466</t>
  </si>
  <si>
    <t>All TF-CBT ProvidersTF-CBT FFJan-19</t>
  </si>
  <si>
    <t>All TF-CBT ProvidersTF-CBT FF43466</t>
  </si>
  <si>
    <t>All TIP ProvidersTIP FFJan-19</t>
  </si>
  <si>
    <t>All TIP ProvidersTIP FF43466</t>
  </si>
  <si>
    <t>All TST ProvidersTST FFJan-19</t>
  </si>
  <si>
    <t>All TST ProvidersTST FF43466</t>
  </si>
  <si>
    <t>Families First ProvidersAll FFJan-19</t>
  </si>
  <si>
    <t>Families First ProvidersAll FF43466</t>
  </si>
  <si>
    <t>DC Seed ProvidersAll DCSJan-19</t>
  </si>
  <si>
    <t>DC Seed ProvidersAll DCS43466</t>
  </si>
  <si>
    <t>AllAll CombinedJan-19</t>
  </si>
  <si>
    <t>AllAll Combined43466</t>
  </si>
  <si>
    <t>Trauma ProvidersAll FFJan-19</t>
  </si>
  <si>
    <t>Trauma ProvidersAll FF43466</t>
  </si>
  <si>
    <t>Adoptions TogetherCPP-FV FFJan-19</t>
  </si>
  <si>
    <t>Adoptions TogetherCPP-FV FF43466</t>
  </si>
  <si>
    <t>Adoptions TogetherTST CombinedJan-19</t>
  </si>
  <si>
    <t>Adoptions TogetherTST Combined43466</t>
  </si>
  <si>
    <t>All A-CRA ProvidersA-CRA CombinedJan-19</t>
  </si>
  <si>
    <t>All A-CRA ProvidersA-CRA Combined43466</t>
  </si>
  <si>
    <t>All FFT ProvidersFFT CombinedJan-19</t>
  </si>
  <si>
    <t>All FFT ProvidersFFT Combined43466</t>
  </si>
  <si>
    <t>All MST ProvidersMST CombinedJan-19</t>
  </si>
  <si>
    <t>All MST ProvidersMST Combined43466</t>
  </si>
  <si>
    <t>All MST-PSB ProvidersMST-PSB CombinedJan-19</t>
  </si>
  <si>
    <t>All MST-PSB ProvidersMST-PSB Combined43466</t>
  </si>
  <si>
    <t>All TF-CBT ProvidersTF-CBT CombinedJan-19</t>
  </si>
  <si>
    <t>All TF-CBT ProvidersTF-CBT Combined43466</t>
  </si>
  <si>
    <t>All TIP ProvidersTIP CombinedJan-19</t>
  </si>
  <si>
    <t>All TIP ProvidersTIP Combined43466</t>
  </si>
  <si>
    <t>All TST ProvidersTST CombinedJan-19</t>
  </si>
  <si>
    <t>All TST ProvidersTST Combined43466</t>
  </si>
  <si>
    <t>CatholicAll FFJan-19</t>
  </si>
  <si>
    <t>CatholicAll FF43466</t>
  </si>
  <si>
    <t>CatholicFFT CombinedJan-19</t>
  </si>
  <si>
    <t>CatholicFFT Combined43466</t>
  </si>
  <si>
    <t>Community ConnectionsAll FFJan-19</t>
  </si>
  <si>
    <t>Community ConnectionsAll FF43466</t>
  </si>
  <si>
    <t>Community ConnectionsTF-CBT CombinedJan-19</t>
  </si>
  <si>
    <t>Community ConnectionsTF-CBT Combined43466</t>
  </si>
  <si>
    <t>Community ConnectionsTIP CombinedJan-19</t>
  </si>
  <si>
    <t>Community ConnectionsTIP Combined43466</t>
  </si>
  <si>
    <t>ContemporaryAll FFJan-19</t>
  </si>
  <si>
    <t>ContemporaryAll FF43466</t>
  </si>
  <si>
    <t>ContemporaryTIP CombinedJan-19</t>
  </si>
  <si>
    <t>ContemporaryTIP Combined43466</t>
  </si>
  <si>
    <t>ContemporaryTST CombinedJan-19</t>
  </si>
  <si>
    <t>ContemporaryTST Combined43466</t>
  </si>
  <si>
    <t>Family MattersAll FFJan-19</t>
  </si>
  <si>
    <t>Family MattersAll FF43466</t>
  </si>
  <si>
    <t>Family MattersTST CombinedJan-19</t>
  </si>
  <si>
    <t>Family MattersTST Combined43466</t>
  </si>
  <si>
    <t>Federal CityA-CRA CombinedJan-19</t>
  </si>
  <si>
    <t>Federal CityA-CRA Combined43466</t>
  </si>
  <si>
    <t>Federal CityAll FFJan-19</t>
  </si>
  <si>
    <t>Federal CityAll FF43466</t>
  </si>
  <si>
    <t>First Home CareAll FFJan-19</t>
  </si>
  <si>
    <t>First Home CareAll FF43466</t>
  </si>
  <si>
    <t>First Home CareFFT CombinedJan-19</t>
  </si>
  <si>
    <t>First Home CareFFT Combined43466</t>
  </si>
  <si>
    <t>First Home CareTF-CBT CombinedJan-19</t>
  </si>
  <si>
    <t>First Home CareTF-CBT Combined43466</t>
  </si>
  <si>
    <t>First Home CareTST CombinedJan-19</t>
  </si>
  <si>
    <t>First Home CareTST Combined43466</t>
  </si>
  <si>
    <t>FPSAll FFJan-19</t>
  </si>
  <si>
    <t>FPSAll FF43466</t>
  </si>
  <si>
    <t>FPSTIP CombinedJan-19</t>
  </si>
  <si>
    <t>FPSTIP Combined43466</t>
  </si>
  <si>
    <t>Green DoorAll FFJan-19</t>
  </si>
  <si>
    <t>Green DoorAll FF43466</t>
  </si>
  <si>
    <t>Green DoorTIP CombinedJan-19</t>
  </si>
  <si>
    <t>Green DoorTIP Combined43466</t>
  </si>
  <si>
    <t>LCSAll FFJan-19</t>
  </si>
  <si>
    <t>LCSAll FF43466</t>
  </si>
  <si>
    <t>LCSMST CombinedJan-19</t>
  </si>
  <si>
    <t>LCSMST Combined43466</t>
  </si>
  <si>
    <t>LESAll FFJan-19</t>
  </si>
  <si>
    <t>LESAll FF43466</t>
  </si>
  <si>
    <t>LESTF-CBT CombinedJan-19</t>
  </si>
  <si>
    <t>LESTF-CBT Combined43466</t>
  </si>
  <si>
    <t>LESTIP CombinedJan-19</t>
  </si>
  <si>
    <t>LESTIP Combined43466</t>
  </si>
  <si>
    <t>MBI HSAll FFJan-19</t>
  </si>
  <si>
    <t>MBI HSAll FF43466</t>
  </si>
  <si>
    <t>MBI HSMST CombinedJan-19</t>
  </si>
  <si>
    <t>MBI HSMST Combined43466</t>
  </si>
  <si>
    <t>MBI HSTIP CombinedJan-19</t>
  </si>
  <si>
    <t>MBI HSTIP Combined43466</t>
  </si>
  <si>
    <t>MD Family ResourcesAll FFJan-19</t>
  </si>
  <si>
    <t>MD Family ResourcesAll FF43466</t>
  </si>
  <si>
    <t>MD Family ResourcesTF-CBT CombinedJan-19</t>
  </si>
  <si>
    <t>MD Family ResourcesTF-CBT Combined43466</t>
  </si>
  <si>
    <t>MD Family ResourcesTST CombinedJan-19</t>
  </si>
  <si>
    <t>MD Family ResourcesTST Combined43466</t>
  </si>
  <si>
    <t>PASSAll FFJan-19</t>
  </si>
  <si>
    <t>PASSAll FF43466</t>
  </si>
  <si>
    <t>PASSFFT CombinedJan-19</t>
  </si>
  <si>
    <t>PASSFFT Combined43466</t>
  </si>
  <si>
    <t>PASSTIP CombinedJan-19</t>
  </si>
  <si>
    <t>PASSTIP Combined43466</t>
  </si>
  <si>
    <t>RiversideA-CRA CombinedJan-19</t>
  </si>
  <si>
    <t>RiversideA-CRA Combined43466</t>
  </si>
  <si>
    <t>RiversideAll FFJan-19</t>
  </si>
  <si>
    <t>RiversideAll FF43466</t>
  </si>
  <si>
    <t>TFCCAll FFJan-19</t>
  </si>
  <si>
    <t>TFCCAll FF43466</t>
  </si>
  <si>
    <t>TFCCTIP CombinedJan-19</t>
  </si>
  <si>
    <t>TFCCTIP Combined43466</t>
  </si>
  <si>
    <t>Wayne PlaceAll FFJan-19</t>
  </si>
  <si>
    <t>Wayne PlaceAll FF43466</t>
  </si>
  <si>
    <t>Wayne PlaceTIP CombinedJan-19</t>
  </si>
  <si>
    <t>Wayne PlaceTIP Combined43466</t>
  </si>
  <si>
    <t>Youth VillagesAll FFJan-19</t>
  </si>
  <si>
    <t>Youth VillagesAll FF43466</t>
  </si>
  <si>
    <t>Youth VillagesMST CombinedJan-19</t>
  </si>
  <si>
    <t>Youth VillagesMST Combined43466</t>
  </si>
  <si>
    <t>Youth VillagesMST-PSB CombinedJan-19</t>
  </si>
  <si>
    <t>Youth VillagesMST-PSB Combined43466</t>
  </si>
  <si>
    <t>HillcrestA-CRA CombinedJan-19</t>
  </si>
  <si>
    <t>HillcrestA-CRA Combined43466</t>
  </si>
  <si>
    <t>HillcrestAll FFJan-19</t>
  </si>
  <si>
    <t>HillcrestAll FF43466</t>
  </si>
  <si>
    <t>HillcrestFFT CombinedJan-19</t>
  </si>
  <si>
    <t>HillcrestFFT Combined43466</t>
  </si>
  <si>
    <t>HillcrestTF-CBT CombinedJan-19</t>
  </si>
  <si>
    <t>HillcrestTF-CBT Combined43466</t>
  </si>
  <si>
    <t>HillcrestTST CombinedJan-19</t>
  </si>
  <si>
    <t>HillcrestTST Combined43466</t>
  </si>
  <si>
    <t>LAYCA-CRA CombinedJan-19</t>
  </si>
  <si>
    <t>LAYCA-CRA Combined43466</t>
  </si>
  <si>
    <t>LAYCAll FFJan-19</t>
  </si>
  <si>
    <t>LAYCAll FF43466</t>
  </si>
  <si>
    <t>LAYCTF-CBT CombinedJan-19</t>
  </si>
  <si>
    <t>LAYCTF-CBT Combined43466</t>
  </si>
  <si>
    <t>UniversalAll FFJan-19</t>
  </si>
  <si>
    <t>UniversalAll FF43466</t>
  </si>
  <si>
    <t>UniversalTF-CBT CombinedJan-19</t>
  </si>
  <si>
    <t>UniversalTF-CBT Combined43466</t>
  </si>
  <si>
    <t>UniversalTIP CombinedJan-19</t>
  </si>
  <si>
    <t>UniversalTIP Combined43466</t>
  </si>
  <si>
    <t>Foundations for Home &amp; CommunityFFT CombinedJan-19</t>
  </si>
  <si>
    <t>Foundations for Home &amp; CommunityFFT Combined43466</t>
  </si>
  <si>
    <t>Foundations for Home &amp; CommunityAll FFJan-19</t>
  </si>
  <si>
    <t>Foundations for Home &amp; CommunityAll FF43466</t>
  </si>
  <si>
    <t>Foundations for Home &amp; CommunityCPP-FV CombinedJan-19</t>
  </si>
  <si>
    <t>Foundations for Home &amp; CommunityCPP-FV Combined43466</t>
  </si>
  <si>
    <t>Foundations for Home &amp; CommunityTF-CBT CombinedJan-19</t>
  </si>
  <si>
    <t>Foundations for Home &amp; CommunityTF-CBT Combined43466</t>
  </si>
  <si>
    <t>Trauma ProvidersAll CombinedFeb-19</t>
  </si>
  <si>
    <t>Trauma ProvidersAll Combined43497</t>
  </si>
  <si>
    <t>Trauma ProvidersAll DCSFeb-19</t>
  </si>
  <si>
    <t>Trauma ProvidersAll DCS43497</t>
  </si>
  <si>
    <t>Federal CityA-CRA FFFeb-19</t>
  </si>
  <si>
    <t>Federal CityA-CRA FF43497</t>
  </si>
  <si>
    <t>HillcrestA-CRA FFFeb-19</t>
  </si>
  <si>
    <t>HillcrestA-CRA FF43497</t>
  </si>
  <si>
    <t>LAYCA-CRA FFFeb-19</t>
  </si>
  <si>
    <t>LAYCA-CRA FF43497</t>
  </si>
  <si>
    <t>RiversideA-CRA FFFeb-19</t>
  </si>
  <si>
    <t>RiversideA-CRA FF43497</t>
  </si>
  <si>
    <t>Adoptions TogetherCPP-FV CombinedFeb-19</t>
  </si>
  <si>
    <t>Adoptions TogetherCPP-FV Combined43497</t>
  </si>
  <si>
    <t>Marys CenterCPP-FV FFFeb-19</t>
  </si>
  <si>
    <t>Marys CenterCPP-FV FF43497</t>
  </si>
  <si>
    <t>PIECECPP-FV FFFeb-19</t>
  </si>
  <si>
    <t>PIECECPP-FV FF43497</t>
  </si>
  <si>
    <t>Community ConnectionsCPP-FV DCSFeb-19</t>
  </si>
  <si>
    <t>Community ConnectionsCPP-FV DCS43497</t>
  </si>
  <si>
    <t>Foundations for Home &amp; CommunityCPP-FV DCSFeb-19</t>
  </si>
  <si>
    <t>Foundations for Home &amp; CommunityCPP-FV DCS43497</t>
  </si>
  <si>
    <t>Marys CenterCPP-FV DCSFeb-19</t>
  </si>
  <si>
    <t>Marys CenterCPP-FV DCS43497</t>
  </si>
  <si>
    <t>PIECECPP-FV DCSFeb-19</t>
  </si>
  <si>
    <t>PIECECPP-FV DCS43497</t>
  </si>
  <si>
    <t>CatholicFFT FFFeb-19</t>
  </si>
  <si>
    <t>CatholicFFT FF43497</t>
  </si>
  <si>
    <t>First Home CareFFT FFFeb-19</t>
  </si>
  <si>
    <t>First Home CareFFT FF43497</t>
  </si>
  <si>
    <t>Foundations for Home &amp; CommunityFFT FFFeb-19</t>
  </si>
  <si>
    <t>Foundations for Home &amp; CommunityFFT FF43497</t>
  </si>
  <si>
    <t>HillcrestFFT FFFeb-19</t>
  </si>
  <si>
    <t>HillcrestFFT FF43497</t>
  </si>
  <si>
    <t>PASSFFT FFFeb-19</t>
  </si>
  <si>
    <t>PASSFFT FF43497</t>
  </si>
  <si>
    <t>LCSMST FFFeb-19</t>
  </si>
  <si>
    <t>LCSMST FF43497</t>
  </si>
  <si>
    <t>MBI HSMST FFFeb-19</t>
  </si>
  <si>
    <t>MBI HSMST FF43497</t>
  </si>
  <si>
    <t>Youth VillagesMST FFFeb-19</t>
  </si>
  <si>
    <t>Youth VillagesMST FF43497</t>
  </si>
  <si>
    <t>Youth VillagesMST-PSB FFFeb-19</t>
  </si>
  <si>
    <t>Youth VillagesMST-PSB FF43497</t>
  </si>
  <si>
    <t>Marys CenterPCIT FFFeb-19</t>
  </si>
  <si>
    <t>Marys CenterPCIT FF43497</t>
  </si>
  <si>
    <t>PIECEPCIT FFFeb-19</t>
  </si>
  <si>
    <t>PIECEPCIT FF43497</t>
  </si>
  <si>
    <t>Marys CenterPCIT DCSFeb-19</t>
  </si>
  <si>
    <t>Marys CenterPCIT DCS43497</t>
  </si>
  <si>
    <t>PIECEPCIT DCSFeb-19</t>
  </si>
  <si>
    <t>PIECEPCIT DCS43497</t>
  </si>
  <si>
    <t>Community ConnectionsPCIT DCSFeb-19</t>
  </si>
  <si>
    <t>Community ConnectionsPCIT DCS43497</t>
  </si>
  <si>
    <t>Community ConnectionsTF-CBT FFFeb-19</t>
  </si>
  <si>
    <t>Community ConnectionsTF-CBT FF43497</t>
  </si>
  <si>
    <t>First Home CareTF-CBT FFFeb-19</t>
  </si>
  <si>
    <t>First Home CareTF-CBT FF43497</t>
  </si>
  <si>
    <t>Foundations for Home &amp; CommunityTF-CBT FFFeb-19</t>
  </si>
  <si>
    <t>Foundations for Home &amp; CommunityTF-CBT FF43497</t>
  </si>
  <si>
    <t>HillcrestTF-CBT FFFeb-19</t>
  </si>
  <si>
    <t>HillcrestTF-CBT FF43497</t>
  </si>
  <si>
    <t>LAYCTF-CBT FFFeb-19</t>
  </si>
  <si>
    <t>LAYCTF-CBT FF43497</t>
  </si>
  <si>
    <t>LESTF-CBT FFFeb-19</t>
  </si>
  <si>
    <t>LESTF-CBT FF43497</t>
  </si>
  <si>
    <t>MD Family ResourcesTF-CBT FFFeb-19</t>
  </si>
  <si>
    <t>MD Family ResourcesTF-CBT FF43497</t>
  </si>
  <si>
    <t>UniversalTF-CBT FFFeb-19</t>
  </si>
  <si>
    <t>UniversalTF-CBT FF43497</t>
  </si>
  <si>
    <t>Community ConnectionsTIP FFFeb-19</t>
  </si>
  <si>
    <t>Community ConnectionsTIP FF43497</t>
  </si>
  <si>
    <t>ContemporaryTIP FFFeb-19</t>
  </si>
  <si>
    <t>ContemporaryTIP FF43497</t>
  </si>
  <si>
    <t>FPSTIP FFFeb-19</t>
  </si>
  <si>
    <t>FPSTIP FF43497</t>
  </si>
  <si>
    <t>Green DoorTIP FFFeb-19</t>
  </si>
  <si>
    <t>Green DoorTIP FF43497</t>
  </si>
  <si>
    <t>LESTIP FFFeb-19</t>
  </si>
  <si>
    <t>LESTIP FF43497</t>
  </si>
  <si>
    <t>MBI HSTIP FFFeb-19</t>
  </si>
  <si>
    <t>MBI HSTIP FF43497</t>
  </si>
  <si>
    <t>PASSTIP FFFeb-19</t>
  </si>
  <si>
    <t>PASSTIP FF43497</t>
  </si>
  <si>
    <t>TFCCTIP FFFeb-19</t>
  </si>
  <si>
    <t>TFCCTIP FF43497</t>
  </si>
  <si>
    <t>UniversalTIP FFFeb-19</t>
  </si>
  <si>
    <t>UniversalTIP FF43497</t>
  </si>
  <si>
    <t>Wayne PlaceTIP FFFeb-19</t>
  </si>
  <si>
    <t>Wayne PlaceTIP FF43497</t>
  </si>
  <si>
    <t>Adoptions TogetherTST FFFeb-19</t>
  </si>
  <si>
    <t>Adoptions TogetherTST FF43497</t>
  </si>
  <si>
    <t>ContemporaryTST FFFeb-19</t>
  </si>
  <si>
    <t>ContemporaryTST FF43497</t>
  </si>
  <si>
    <t>Family MattersTST FFFeb-19</t>
  </si>
  <si>
    <t>Family MattersTST FF43497</t>
  </si>
  <si>
    <t>First Home CareTST FFFeb-19</t>
  </si>
  <si>
    <t>First Home CareTST FF43497</t>
  </si>
  <si>
    <t>Foundations for Home &amp; CommunityTST FFFeb-19</t>
  </si>
  <si>
    <t>Foundations for Home &amp; CommunityTST FF43497</t>
  </si>
  <si>
    <t>HillcrestTST FFFeb-19</t>
  </si>
  <si>
    <t>HillcrestTST FF43497</t>
  </si>
  <si>
    <t>MD Family ResourcesTST FFFeb-19</t>
  </si>
  <si>
    <t>MD Family ResourcesTST FF43497</t>
  </si>
  <si>
    <t>Community ConnectionsCPP-FV CombinedFeb-19</t>
  </si>
  <si>
    <t>Community ConnectionsCPP-FV Combined43497</t>
  </si>
  <si>
    <t>Marys CenterCPP-FV CombinedFeb-19</t>
  </si>
  <si>
    <t>Marys CenterCPP-FV Combined43497</t>
  </si>
  <si>
    <t>PIECECPP-FV CombinedFeb-19</t>
  </si>
  <si>
    <t>PIECECPP-FV Combined43497</t>
  </si>
  <si>
    <t>Community ConnectionsPCIT CombinedFeb-19</t>
  </si>
  <si>
    <t>Community ConnectionsPCIT Combined43497</t>
  </si>
  <si>
    <t>Marys CenterPCIT CombinedFeb-19</t>
  </si>
  <si>
    <t>Marys CenterPCIT Combined43497</t>
  </si>
  <si>
    <t>PIECEPCIT CombinedFeb-19</t>
  </si>
  <si>
    <t>PIECEPCIT Combined43497</t>
  </si>
  <si>
    <t>Marys CenterAll FFFeb-19</t>
  </si>
  <si>
    <t>Marys CenterAll FF43497</t>
  </si>
  <si>
    <t>Marys CenterAll DCSFeb-19</t>
  </si>
  <si>
    <t>Marys CenterAll DCS43497</t>
  </si>
  <si>
    <t>PIECEAll FFFeb-19</t>
  </si>
  <si>
    <t>PIECEAll FF43497</t>
  </si>
  <si>
    <t>PIECEAll DCS Feb-19</t>
  </si>
  <si>
    <t>PIECEAll DCS 43497</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</si>
  <si>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</si>
  <si>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</si>
  <si>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</si>
  <si>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</si>
  <si>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</si>
  <si>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</si>
  <si>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</si>
  <si>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</si>
  <si>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</si>
  <si>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</si>
  <si>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Federal CityAll CombinedFeb-19</t>
  </si>
  <si>
    <t>Federal CityAll Combined43497</t>
  </si>
  <si>
    <t>First Home CareAll CombinedFeb-19</t>
  </si>
  <si>
    <t>First Home CareAll Combined43497</t>
  </si>
  <si>
    <t>Foundations for Home &amp; CommunityAll CombinedFeb-19</t>
  </si>
  <si>
    <t>Foundations for Home &amp; CommunityAll Combined43497</t>
  </si>
  <si>
    <t>FPSAll CombinedFeb-19</t>
  </si>
  <si>
    <t>FPSAll Combined43497</t>
  </si>
  <si>
    <t>Green DoorAll CombinedFeb-19</t>
  </si>
  <si>
    <t>Green DoorAll Combined43497</t>
  </si>
  <si>
    <t>HillcrestAll CombinedFeb-19</t>
  </si>
  <si>
    <t>HillcrestAll Combined43497</t>
  </si>
  <si>
    <t>LAYCAll CombinedFeb-19</t>
  </si>
  <si>
    <t>LAYCAll Combined43497</t>
  </si>
  <si>
    <t>LCSAll CombinedFeb-19</t>
  </si>
  <si>
    <t>LCSAll Combined43497</t>
  </si>
  <si>
    <t>LESAll CombinedFeb-19</t>
  </si>
  <si>
    <t>LESAll Combined43497</t>
  </si>
  <si>
    <t>Marys CenterAll CombinedFeb-19</t>
  </si>
  <si>
    <t>Marys CenterAll Combined43497</t>
  </si>
  <si>
    <t>MBI HSAll CombinedFeb-19</t>
  </si>
  <si>
    <t>MBI HSAll Combined43497</t>
  </si>
  <si>
    <t>MD Family ResourcesAll CombinedFeb-19</t>
  </si>
  <si>
    <t>MD Family ResourcesAll Combined43497</t>
  </si>
  <si>
    <t>PASSAll CombinedFeb-19</t>
  </si>
  <si>
    <t>PASSAll Combined43497</t>
  </si>
  <si>
    <t>PIECEAll CombinedFeb-19</t>
  </si>
  <si>
    <t>PIECEAll Combined43497</t>
  </si>
  <si>
    <t>RiversideAll CombinedFeb-19</t>
  </si>
  <si>
    <t>RiversideAll Combined43497</t>
  </si>
  <si>
    <t>TFCCAll CombinedFeb-19</t>
  </si>
  <si>
    <t>TFCCAll Combined43497</t>
  </si>
  <si>
    <t>UniversalAll CombinedFeb-19</t>
  </si>
  <si>
    <t>UniversalAll Combined43497</t>
  </si>
  <si>
    <t>Wayne PlaceAll CombinedFeb-19</t>
  </si>
  <si>
    <t>Wayne PlaceAll Combined43497</t>
  </si>
  <si>
    <t>Youth VillagesAll CombinedFeb-19</t>
  </si>
  <si>
    <t>Youth VillagesAll Combined43497</t>
  </si>
  <si>
    <t>All A-CRA ProvidersA-CRA FFFeb-19</t>
  </si>
  <si>
    <t>All A-CRA ProvidersA-CRA FF43497</t>
  </si>
  <si>
    <t>All CPP-FV ProvidersCPP-FV FFFeb-19</t>
  </si>
  <si>
    <t>All CPP-FV ProvidersCPP-FV FF43497</t>
  </si>
  <si>
    <t>All CPP-FV ProvidersCPP-FV DCSFeb-19</t>
  </si>
  <si>
    <t>All CPP-FV ProvidersCPP-FV DCS43497</t>
  </si>
  <si>
    <t>All CPP-FV ProvidersCPP-FV CombinedFeb-19</t>
  </si>
  <si>
    <t>All CPP-FV ProvidersCPP-FV Combined43497</t>
  </si>
  <si>
    <t>All FFT ProvidersFFT FFFeb-19</t>
  </si>
  <si>
    <t>All FFT ProvidersFFT FF43497</t>
  </si>
  <si>
    <t>All MST ProvidersMST FFFeb-19</t>
  </si>
  <si>
    <t>All MST ProvidersMST FF43497</t>
  </si>
  <si>
    <t>All MST-PSB ProvidersMST-PSB FFFeb-19</t>
  </si>
  <si>
    <t>All MST-PSB ProvidersMST-PSB FF43497</t>
  </si>
  <si>
    <t>All PCIT ProvidersPCIT FFFeb-19</t>
  </si>
  <si>
    <t>All PCIT ProvidersPCIT FF43497</t>
  </si>
  <si>
    <t>All PCIT ProvidersPCIT DCSFeb-19</t>
  </si>
  <si>
    <t>All PCIT ProvidersPCIT DCS43497</t>
  </si>
  <si>
    <t>All PCIT ProvidersPCIT CombinedFeb-19</t>
  </si>
  <si>
    <t>All PCIT ProvidersPCIT Combined43497</t>
  </si>
  <si>
    <t>All TF-CBT ProvidersTF-CBT FFFeb-19</t>
  </si>
  <si>
    <t>All TF-CBT ProvidersTF-CBT FF43497</t>
  </si>
  <si>
    <t>All TIP ProvidersTIP FFFeb-19</t>
  </si>
  <si>
    <t>All TIP ProvidersTIP FF43497</t>
  </si>
  <si>
    <t>All TST ProvidersTST FFFeb-19</t>
  </si>
  <si>
    <t>All TST ProvidersTST FF43497</t>
  </si>
  <si>
    <t>Families First ProvidersAll FFFeb-19</t>
  </si>
  <si>
    <t>Families First ProvidersAll FF43497</t>
  </si>
  <si>
    <t>DC Seed ProvidersAll DCSFeb-19</t>
  </si>
  <si>
    <t>DC Seed ProvidersAll DCS43497</t>
  </si>
  <si>
    <t>AllAll CombinedFeb-19</t>
  </si>
  <si>
    <t>AllAll Combined43497</t>
  </si>
  <si>
    <t>Trauma ProvidersAll FFFeb-19</t>
  </si>
  <si>
    <t>Trauma ProvidersAll FF43497</t>
  </si>
  <si>
    <t>Adoptions TogetherCPP-FV FFFeb-19</t>
  </si>
  <si>
    <t>Adoptions TogetherCPP-FV FF43497</t>
  </si>
  <si>
    <t>Adoptions TogetherTST CombinedFeb-19</t>
  </si>
  <si>
    <t>Adoptions TogetherTST Combined43497</t>
  </si>
  <si>
    <t>All A-CRA ProvidersA-CRA CombinedFeb-19</t>
  </si>
  <si>
    <t>All A-CRA ProvidersA-CRA Combined43497</t>
  </si>
  <si>
    <t>All FFT ProvidersFFT CombinedFeb-19</t>
  </si>
  <si>
    <t>All FFT ProvidersFFT Combined43497</t>
  </si>
  <si>
    <t>All MST ProvidersMST CombinedFeb-19</t>
  </si>
  <si>
    <t>All MST ProvidersMST Combined43497</t>
  </si>
  <si>
    <t>All MST-PSB ProvidersMST-PSB CombinedFeb-19</t>
  </si>
  <si>
    <t>All MST-PSB ProvidersMST-PSB Combined43497</t>
  </si>
  <si>
    <t>All TF-CBT ProvidersTF-CBT CombinedFeb-19</t>
  </si>
  <si>
    <t>All TF-CBT ProvidersTF-CBT Combined43497</t>
  </si>
  <si>
    <t>All TIP ProvidersTIP CombinedFeb-19</t>
  </si>
  <si>
    <t>All TIP ProvidersTIP Combined43497</t>
  </si>
  <si>
    <t>All TST ProvidersTST CombinedFeb-19</t>
  </si>
  <si>
    <t>All TST ProvidersTST Combined43497</t>
  </si>
  <si>
    <t>CatholicAll FFFeb-19</t>
  </si>
  <si>
    <t>CatholicAll FF43497</t>
  </si>
  <si>
    <t>CatholicFFT CombinedFeb-19</t>
  </si>
  <si>
    <t>CatholicFFT Combined43497</t>
  </si>
  <si>
    <t>Community ConnectionsAll FFFeb-19</t>
  </si>
  <si>
    <t>Community ConnectionsAll FF43497</t>
  </si>
  <si>
    <t>Community ConnectionsTF-CBT CombinedFeb-19</t>
  </si>
  <si>
    <t>Community ConnectionsTF-CBT Combined43497</t>
  </si>
  <si>
    <t>Community ConnectionsTIP CombinedFeb-19</t>
  </si>
  <si>
    <t>Community ConnectionsTIP Combined43497</t>
  </si>
  <si>
    <t>ContemporaryAll FFFeb-19</t>
  </si>
  <si>
    <t>ContemporaryAll FF43497</t>
  </si>
  <si>
    <t>ContemporaryTIP CombinedFeb-19</t>
  </si>
  <si>
    <t>ContemporaryTIP Combined43497</t>
  </si>
  <si>
    <t>ContemporaryTST CombinedFeb-19</t>
  </si>
  <si>
    <t>ContemporaryTST Combined43497</t>
  </si>
  <si>
    <t>Family MattersAll FFFeb-19</t>
  </si>
  <si>
    <t>Family MattersAll FF43497</t>
  </si>
  <si>
    <t>Family MattersTST CombinedFeb-19</t>
  </si>
  <si>
    <t>Family MattersTST Combined43497</t>
  </si>
  <si>
    <t>Federal CityA-CRA CombinedFeb-19</t>
  </si>
  <si>
    <t>Federal CityA-CRA Combined43497</t>
  </si>
  <si>
    <t>Federal CityAll FFFeb-19</t>
  </si>
  <si>
    <t>Federal CityAll FF43497</t>
  </si>
  <si>
    <t>First Home CareAll FFFeb-19</t>
  </si>
  <si>
    <t>First Home CareAll FF43497</t>
  </si>
  <si>
    <t>First Home CareFFT CombinedFeb-19</t>
  </si>
  <si>
    <t>First Home CareFFT Combined43497</t>
  </si>
  <si>
    <t>First Home CareTF-CBT CombinedFeb-19</t>
  </si>
  <si>
    <t>First Home CareTF-CBT Combined43497</t>
  </si>
  <si>
    <t>First Home CareTST CombinedFeb-19</t>
  </si>
  <si>
    <t>First Home CareTST Combined43497</t>
  </si>
  <si>
    <t>FPSAll FFFeb-19</t>
  </si>
  <si>
    <t>FPSAll FF43497</t>
  </si>
  <si>
    <t>FPSTIP CombinedFeb-19</t>
  </si>
  <si>
    <t>FPSTIP Combined43497</t>
  </si>
  <si>
    <t>Green DoorAll FFFeb-19</t>
  </si>
  <si>
    <t>Green DoorAll FF43497</t>
  </si>
  <si>
    <t>Green DoorTIP CombinedFeb-19</t>
  </si>
  <si>
    <t>Green DoorTIP Combined43497</t>
  </si>
  <si>
    <t>LCSAll FFFeb-19</t>
  </si>
  <si>
    <t>LCSAll FF43497</t>
  </si>
  <si>
    <t>LCSMST CombinedFeb-19</t>
  </si>
  <si>
    <t>LCSMST Combined43497</t>
  </si>
  <si>
    <t>LESAll FFFeb-19</t>
  </si>
  <si>
    <t>LESAll FF43497</t>
  </si>
  <si>
    <t>LESTF-CBT CombinedFeb-19</t>
  </si>
  <si>
    <t>LESTF-CBT Combined43497</t>
  </si>
  <si>
    <t>LESTIP CombinedFeb-19</t>
  </si>
  <si>
    <t>LESTIP Combined43497</t>
  </si>
  <si>
    <t>MBI HSAll FFFeb-19</t>
  </si>
  <si>
    <t>MBI HSAll FF43497</t>
  </si>
  <si>
    <t>MBI HSMST CombinedFeb-19</t>
  </si>
  <si>
    <t>MBI HSMST Combined43497</t>
  </si>
  <si>
    <t>MBI HSTIP CombinedFeb-19</t>
  </si>
  <si>
    <t>MBI HSTIP Combined43497</t>
  </si>
  <si>
    <t>MD Family ResourcesAll FFFeb-19</t>
  </si>
  <si>
    <t>MD Family ResourcesAll FF43497</t>
  </si>
  <si>
    <t>MD Family ResourcesTF-CBT CombinedFeb-19</t>
  </si>
  <si>
    <t>MD Family ResourcesTF-CBT Combined43497</t>
  </si>
  <si>
    <t>MD Family ResourcesTST CombinedFeb-19</t>
  </si>
  <si>
    <t>MD Family ResourcesTST Combined43497</t>
  </si>
  <si>
    <t>PASSAll FFFeb-19</t>
  </si>
  <si>
    <t>PASSAll FF43497</t>
  </si>
  <si>
    <t>PASSFFT CombinedFeb-19</t>
  </si>
  <si>
    <t>PASSFFT Combined43497</t>
  </si>
  <si>
    <t>PASSTIP CombinedFeb-19</t>
  </si>
  <si>
    <t>PASSTIP Combined43497</t>
  </si>
  <si>
    <t>RiversideA-CRA CombinedFeb-19</t>
  </si>
  <si>
    <t>RiversideA-CRA Combined43497</t>
  </si>
  <si>
    <t>RiversideAll FFFeb-19</t>
  </si>
  <si>
    <t>RiversideAll FF43497</t>
  </si>
  <si>
    <t>TFCCAll FFFeb-19</t>
  </si>
  <si>
    <t>TFCCAll FF43497</t>
  </si>
  <si>
    <t>TFCCTIP CombinedFeb-19</t>
  </si>
  <si>
    <t>TFCCTIP Combined43497</t>
  </si>
  <si>
    <t>Wayne PlaceAll FFFeb-19</t>
  </si>
  <si>
    <t>Wayne PlaceAll FF43497</t>
  </si>
  <si>
    <t>Wayne PlaceTIP CombinedFeb-19</t>
  </si>
  <si>
    <t>Wayne PlaceTIP Combined43497</t>
  </si>
  <si>
    <t>Youth VillagesAll FFFeb-19</t>
  </si>
  <si>
    <t>Youth VillagesAll FF43497</t>
  </si>
  <si>
    <t>Youth VillagesMST CombinedFeb-19</t>
  </si>
  <si>
    <t>Youth VillagesMST Combined43497</t>
  </si>
  <si>
    <t>Youth VillagesMST-PSB CombinedFeb-19</t>
  </si>
  <si>
    <t>Youth VillagesMST-PSB Combined43497</t>
  </si>
  <si>
    <t>HillcrestA-CRA CombinedFeb-19</t>
  </si>
  <si>
    <t>HillcrestA-CRA Combined43497</t>
  </si>
  <si>
    <t>HillcrestAll FFFeb-19</t>
  </si>
  <si>
    <t>HillcrestAll FF43497</t>
  </si>
  <si>
    <t>HillcrestFFT CombinedFeb-19</t>
  </si>
  <si>
    <t>HillcrestFFT Combined43497</t>
  </si>
  <si>
    <t>HillcrestTF-CBT CombinedFeb-19</t>
  </si>
  <si>
    <t>HillcrestTF-CBT Combined43497</t>
  </si>
  <si>
    <t>HillcrestTST CombinedFeb-19</t>
  </si>
  <si>
    <t>HillcrestTST Combined43497</t>
  </si>
  <si>
    <t>LAYCA-CRA CombinedFeb-19</t>
  </si>
  <si>
    <t>LAYCA-CRA Combined43497</t>
  </si>
  <si>
    <t>LAYCAll FFFeb-19</t>
  </si>
  <si>
    <t>LAYCAll FF43497</t>
  </si>
  <si>
    <t>LAYCTF-CBT CombinedFeb-19</t>
  </si>
  <si>
    <t>LAYCTF-CBT Combined43497</t>
  </si>
  <si>
    <t>UniversalAll FFFeb-19</t>
  </si>
  <si>
    <t>UniversalAll FF43497</t>
  </si>
  <si>
    <t>UniversalTF-CBT CombinedFeb-19</t>
  </si>
  <si>
    <t>UniversalTF-CBT Combined43497</t>
  </si>
  <si>
    <t>UniversalTIP CombinedFeb-19</t>
  </si>
  <si>
    <t>UniversalTIP Combined43497</t>
  </si>
  <si>
    <t>Foundations for Home &amp; CommunityFFT CombinedFeb-19</t>
  </si>
  <si>
    <t>Foundations for Home &amp; CommunityFFT Combined43497</t>
  </si>
  <si>
    <t>Foundations for Home &amp; CommunityAll FFFeb-19</t>
  </si>
  <si>
    <t>Foundations for Home &amp; CommunityAll FF43497</t>
  </si>
  <si>
    <t>Foundations for Home &amp; CommunityCPP-FV CombinedFeb-19</t>
  </si>
  <si>
    <t>Foundations for Home &amp; CommunityCPP-FV Combined43497</t>
  </si>
  <si>
    <t>Foundations for Home &amp; CommunityTF-CBT CombinedFeb-19</t>
  </si>
  <si>
    <t>Foundations for Home &amp; CommunityTF-CBT Combined43497</t>
  </si>
  <si>
    <t>Trauma ProvidersAll CombinedMar-19</t>
  </si>
  <si>
    <t>Trauma ProvidersAll Combined43525</t>
  </si>
  <si>
    <t>Trauma ProvidersAll DCSMar-19</t>
  </si>
  <si>
    <t>Trauma ProvidersAll DCS43525</t>
  </si>
  <si>
    <t>Federal CityA-CRA FFMar-19</t>
  </si>
  <si>
    <t>Federal CityA-CRA FF43525</t>
  </si>
  <si>
    <t>HillcrestA-CRA FFMar-19</t>
  </si>
  <si>
    <t>HillcrestA-CRA FF43525</t>
  </si>
  <si>
    <t>LAYCA-CRA FFMar-19</t>
  </si>
  <si>
    <t>LAYCA-CRA FF43525</t>
  </si>
  <si>
    <t>RiversideA-CRA FFMar-19</t>
  </si>
  <si>
    <t>RiversideA-CRA FF43525</t>
  </si>
  <si>
    <t>Adoptions TogetherCPP-FV CombinedMar-19</t>
  </si>
  <si>
    <t>Adoptions TogetherCPP-FV Combined43525</t>
  </si>
  <si>
    <t>Marys CenterCPP-FV FFMar-19</t>
  </si>
  <si>
    <t>Marys CenterCPP-FV FF43525</t>
  </si>
  <si>
    <t>PIECECPP-FV FFMar-19</t>
  </si>
  <si>
    <t>PIECECPP-FV FF43525</t>
  </si>
  <si>
    <t>Community ConnectionsCPP-FV DCSMar-19</t>
  </si>
  <si>
    <t>Community ConnectionsCPP-FV DCS43525</t>
  </si>
  <si>
    <t>Foundations for Home &amp; CommunityCPP-FV DCSMar-19</t>
  </si>
  <si>
    <t>Foundations for Home &amp; CommunityCPP-FV DCS43525</t>
  </si>
  <si>
    <t>Marys CenterCPP-FV DCSMar-19</t>
  </si>
  <si>
    <t>Marys CenterCPP-FV DCS43525</t>
  </si>
  <si>
    <t>PIECECPP-FV DCSMar-19</t>
  </si>
  <si>
    <t>PIECECPP-FV DCS43525</t>
  </si>
  <si>
    <t>CatholicFFT FFMar-19</t>
  </si>
  <si>
    <t>CatholicFFT FF43525</t>
  </si>
  <si>
    <t>First Home CareFFT FFMar-19</t>
  </si>
  <si>
    <t>First Home CareFFT FF43525</t>
  </si>
  <si>
    <t>Foundations for Home &amp; CommunityFFT FFMar-19</t>
  </si>
  <si>
    <t>Foundations for Home &amp; CommunityFFT FF43525</t>
  </si>
  <si>
    <t>HillcrestFFT FFMar-19</t>
  </si>
  <si>
    <t>HillcrestFFT FF43525</t>
  </si>
  <si>
    <t>PASSFFT FFMar-19</t>
  </si>
  <si>
    <t>PASSFFT FF43525</t>
  </si>
  <si>
    <t>LCSMST FFMar-19</t>
  </si>
  <si>
    <t>LCSMST FF43525</t>
  </si>
  <si>
    <t>MBI HSMST FFMar-19</t>
  </si>
  <si>
    <t>MBI HSMST FF43525</t>
  </si>
  <si>
    <t>Youth VillagesMST FFMar-19</t>
  </si>
  <si>
    <t>Youth VillagesMST FF43525</t>
  </si>
  <si>
    <t>Youth VillagesMST-PSB FFMar-19</t>
  </si>
  <si>
    <t>Youth VillagesMST-PSB FF43525</t>
  </si>
  <si>
    <t>Marys CenterPCIT FFMar-19</t>
  </si>
  <si>
    <t>Marys CenterPCIT FF43525</t>
  </si>
  <si>
    <t>PIECEPCIT FFMar-19</t>
  </si>
  <si>
    <t>PIECEPCIT FF43525</t>
  </si>
  <si>
    <t>Marys CenterPCIT DCSMar-19</t>
  </si>
  <si>
    <t>Marys CenterPCIT DCS43525</t>
  </si>
  <si>
    <t>PIECEPCIT DCSMar-19</t>
  </si>
  <si>
    <t>PIECEPCIT DCS43525</t>
  </si>
  <si>
    <t>Community ConnectionsPCIT DCSMar-19</t>
  </si>
  <si>
    <t>Community ConnectionsPCIT DCS43525</t>
  </si>
  <si>
    <t>Community ConnectionsTF-CBT FFMar-19</t>
  </si>
  <si>
    <t>Community ConnectionsTF-CBT FF43525</t>
  </si>
  <si>
    <t>First Home CareTF-CBT FFMar-19</t>
  </si>
  <si>
    <t>First Home CareTF-CBT FF43525</t>
  </si>
  <si>
    <t>Foundations for Home &amp; CommunityTF-CBT FFMar-19</t>
  </si>
  <si>
    <t>Foundations for Home &amp; CommunityTF-CBT FF43525</t>
  </si>
  <si>
    <t>HillcrestTF-CBT FFMar-19</t>
  </si>
  <si>
    <t>HillcrestTF-CBT FF43525</t>
  </si>
  <si>
    <t>LAYCTF-CBT FFMar-19</t>
  </si>
  <si>
    <t>LAYCTF-CBT FF43525</t>
  </si>
  <si>
    <t>LESTF-CBT FFMar-19</t>
  </si>
  <si>
    <t>LESTF-CBT FF43525</t>
  </si>
  <si>
    <t>MD Family ResourcesTF-CBT FFMar-19</t>
  </si>
  <si>
    <t>MD Family ResourcesTF-CBT FF43525</t>
  </si>
  <si>
    <t>UniversalTF-CBT FFMar-19</t>
  </si>
  <si>
    <t>UniversalTF-CBT FF43525</t>
  </si>
  <si>
    <t>Community ConnectionsTIP FFMar-19</t>
  </si>
  <si>
    <t>Community ConnectionsTIP FF43525</t>
  </si>
  <si>
    <t>ContemporaryTIP FFMar-19</t>
  </si>
  <si>
    <t>ContemporaryTIP FF43525</t>
  </si>
  <si>
    <t>FPSTIP FFMar-19</t>
  </si>
  <si>
    <t>FPSTIP FF43525</t>
  </si>
  <si>
    <t>Green DoorTIP FFMar-19</t>
  </si>
  <si>
    <t>Green DoorTIP FF43525</t>
  </si>
  <si>
    <t>LESTIP FFMar-19</t>
  </si>
  <si>
    <t>LESTIP FF43525</t>
  </si>
  <si>
    <t>MBI HSTIP FFMar-19</t>
  </si>
  <si>
    <t>MBI HSTIP FF43525</t>
  </si>
  <si>
    <t>PASSTIP FFMar-19</t>
  </si>
  <si>
    <t>PASSTIP FF43525</t>
  </si>
  <si>
    <t>TFCCTIP FFMar-19</t>
  </si>
  <si>
    <t>TFCCTIP FF43525</t>
  </si>
  <si>
    <t>UniversalTIP FFMar-19</t>
  </si>
  <si>
    <t>UniversalTIP FF43525</t>
  </si>
  <si>
    <t>Wayne PlaceTIP FFMar-19</t>
  </si>
  <si>
    <t>Wayne PlaceTIP FF43525</t>
  </si>
  <si>
    <t>Adoptions TogetherTST FFMar-19</t>
  </si>
  <si>
    <t>Adoptions TogetherTST FF43525</t>
  </si>
  <si>
    <t>ContemporaryTST FFMar-19</t>
  </si>
  <si>
    <t>ContemporaryTST FF43525</t>
  </si>
  <si>
    <t>Family MattersTST FFMar-19</t>
  </si>
  <si>
    <t>Family MattersTST FF43525</t>
  </si>
  <si>
    <t>First Home CareTST FFMar-19</t>
  </si>
  <si>
    <t>First Home CareTST FF43525</t>
  </si>
  <si>
    <t>Foundations for Home &amp; CommunityTST FFMar-19</t>
  </si>
  <si>
    <t>Foundations for Home &amp; CommunityTST FF43525</t>
  </si>
  <si>
    <t>HillcrestTST FFMar-19</t>
  </si>
  <si>
    <t>HillcrestTST FF43525</t>
  </si>
  <si>
    <t>MD Family ResourcesTST FFMar-19</t>
  </si>
  <si>
    <t>MD Family ResourcesTST FF43525</t>
  </si>
  <si>
    <t>Community ConnectionsCPP-FV CombinedMar-19</t>
  </si>
  <si>
    <t>Community ConnectionsCPP-FV Combined43525</t>
  </si>
  <si>
    <t>Marys CenterCPP-FV CombinedMar-19</t>
  </si>
  <si>
    <t>Marys CenterCPP-FV Combined43525</t>
  </si>
  <si>
    <t>PIECECPP-FV CombinedMar-19</t>
  </si>
  <si>
    <t>PIECECPP-FV Combined43525</t>
  </si>
  <si>
    <t>Community ConnectionsPCIT CombinedMar-19</t>
  </si>
  <si>
    <t>Community ConnectionsPCIT Combined43525</t>
  </si>
  <si>
    <t>Marys CenterPCIT CombinedMar-19</t>
  </si>
  <si>
    <t>Marys CenterPCIT Combined43525</t>
  </si>
  <si>
    <t>PIECEPCIT CombinedMar-19</t>
  </si>
  <si>
    <t>PIECEPCIT Combined43525</t>
  </si>
  <si>
    <t>Marys CenterAll FFMar-19</t>
  </si>
  <si>
    <t>Marys CenterAll FF43525</t>
  </si>
  <si>
    <t>Marys CenterAll DCSMar-19</t>
  </si>
  <si>
    <t>Marys CenterAll DCS43525</t>
  </si>
  <si>
    <t>PIECEAll FFMar-19</t>
  </si>
  <si>
    <t>PIECEAll FF43525</t>
  </si>
  <si>
    <t>PIECEAll DCS Mar-19</t>
  </si>
  <si>
    <t>PIECEAll DCS 43525</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</si>
  <si>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</si>
  <si>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</si>
  <si>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</si>
  <si>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</si>
  <si>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</si>
  <si>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</si>
  <si>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</si>
  <si>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</si>
  <si>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</si>
  <si>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</si>
  <si>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Federal CityAll CombinedMar-19</t>
  </si>
  <si>
    <t>Federal CityAll Combined43525</t>
  </si>
  <si>
    <t>First Home CareAll CombinedMar-19</t>
  </si>
  <si>
    <t>First Home CareAll Combined43525</t>
  </si>
  <si>
    <t>Foundations for Home &amp; CommunityAll CombinedMar-19</t>
  </si>
  <si>
    <t>Foundations for Home &amp; CommunityAll Combined43525</t>
  </si>
  <si>
    <t>FPSAll CombinedMar-19</t>
  </si>
  <si>
    <t>FPSAll Combined43525</t>
  </si>
  <si>
    <t>Green DoorAll CombinedMar-19</t>
  </si>
  <si>
    <t>Green DoorAll Combined43525</t>
  </si>
  <si>
    <t>HillcrestAll CombinedMar-19</t>
  </si>
  <si>
    <t>HillcrestAll Combined43525</t>
  </si>
  <si>
    <t>LAYCAll CombinedMar-19</t>
  </si>
  <si>
    <t>LAYCAll Combined43525</t>
  </si>
  <si>
    <t>LCSAll CombinedMar-19</t>
  </si>
  <si>
    <t>LCSAll Combined43525</t>
  </si>
  <si>
    <t>LESAll CombinedMar-19</t>
  </si>
  <si>
    <t>LESAll Combined43525</t>
  </si>
  <si>
    <t>Marys CenterAll CombinedMar-19</t>
  </si>
  <si>
    <t>Marys CenterAll Combined43525</t>
  </si>
  <si>
    <t>MBI HSAll CombinedMar-19</t>
  </si>
  <si>
    <t>MBI HSAll Combined43525</t>
  </si>
  <si>
    <t>MD Family ResourcesAll CombinedMar-19</t>
  </si>
  <si>
    <t>MD Family ResourcesAll Combined43525</t>
  </si>
  <si>
    <t>PASSAll CombinedMar-19</t>
  </si>
  <si>
    <t>PASSAll Combined43525</t>
  </si>
  <si>
    <t>PIECEAll CombinedMar-19</t>
  </si>
  <si>
    <t>PIECEAll Combined43525</t>
  </si>
  <si>
    <t>RiversideAll CombinedMar-19</t>
  </si>
  <si>
    <t>RiversideAll Combined43525</t>
  </si>
  <si>
    <t>TFCCAll CombinedMar-19</t>
  </si>
  <si>
    <t>TFCCAll Combined43525</t>
  </si>
  <si>
    <t>UniversalAll CombinedMar-19</t>
  </si>
  <si>
    <t>UniversalAll Combined43525</t>
  </si>
  <si>
    <t>Wayne PlaceAll CombinedMar-19</t>
  </si>
  <si>
    <t>Wayne PlaceAll Combined43525</t>
  </si>
  <si>
    <t>Youth VillagesAll CombinedMar-19</t>
  </si>
  <si>
    <t>Youth VillagesAll Combined43525</t>
  </si>
  <si>
    <t>All A-CRA ProvidersA-CRA FFMar-19</t>
  </si>
  <si>
    <t>All A-CRA ProvidersA-CRA FF43525</t>
  </si>
  <si>
    <t>All CPP-FV ProvidersCPP-FV FFMar-19</t>
  </si>
  <si>
    <t>All CPP-FV ProvidersCPP-FV FF43525</t>
  </si>
  <si>
    <t>All CPP-FV ProvidersCPP-FV DCSMar-19</t>
  </si>
  <si>
    <t>All CPP-FV ProvidersCPP-FV DCS43525</t>
  </si>
  <si>
    <t>All CPP-FV ProvidersCPP-FV CombinedMar-19</t>
  </si>
  <si>
    <t>All CPP-FV ProvidersCPP-FV Combined43525</t>
  </si>
  <si>
    <t>All FFT ProvidersFFT FFMar-19</t>
  </si>
  <si>
    <t>All FFT ProvidersFFT FF43525</t>
  </si>
  <si>
    <t>All MST ProvidersMST FFMar-19</t>
  </si>
  <si>
    <t>All MST ProvidersMST FF43525</t>
  </si>
  <si>
    <t>All MST-PSB ProvidersMST-PSB FFMar-19</t>
  </si>
  <si>
    <t>All MST-PSB ProvidersMST-PSB FF43525</t>
  </si>
  <si>
    <t>All PCIT ProvidersPCIT FFMar-19</t>
  </si>
  <si>
    <t>All PCIT ProvidersPCIT FF43525</t>
  </si>
  <si>
    <t>All PCIT ProvidersPCIT DCSMar-19</t>
  </si>
  <si>
    <t>All PCIT ProvidersPCIT DCS43525</t>
  </si>
  <si>
    <t>All PCIT ProvidersPCIT CombinedMar-19</t>
  </si>
  <si>
    <t>All PCIT ProvidersPCIT Combined43525</t>
  </si>
  <si>
    <t>All TF-CBT ProvidersTF-CBT FFMar-19</t>
  </si>
  <si>
    <t>All TF-CBT ProvidersTF-CBT FF43525</t>
  </si>
  <si>
    <t>All TIP ProvidersTIP FFMar-19</t>
  </si>
  <si>
    <t>All TIP ProvidersTIP FF43525</t>
  </si>
  <si>
    <t>All TST ProvidersTST FFMar-19</t>
  </si>
  <si>
    <t>All TST ProvidersTST FF43525</t>
  </si>
  <si>
    <t>Families First ProvidersAll FFMar-19</t>
  </si>
  <si>
    <t>Families First ProvidersAll FF43525</t>
  </si>
  <si>
    <t>DC Seed ProvidersAll DCSMar-19</t>
  </si>
  <si>
    <t>DC Seed ProvidersAll DCS43525</t>
  </si>
  <si>
    <t>AllAll CombinedMar-19</t>
  </si>
  <si>
    <t>AllAll Combined43525</t>
  </si>
  <si>
    <t>Trauma ProvidersAll FFMar-19</t>
  </si>
  <si>
    <t>Trauma ProvidersAll FF43525</t>
  </si>
  <si>
    <t>Adoptions TogetherCPP-FV FFMar-19</t>
  </si>
  <si>
    <t>Adoptions TogetherCPP-FV FF43525</t>
  </si>
  <si>
    <t>Adoptions TogetherTST CombinedMar-19</t>
  </si>
  <si>
    <t>Adoptions TogetherTST Combined43525</t>
  </si>
  <si>
    <t>All A-CRA ProvidersA-CRA CombinedMar-19</t>
  </si>
  <si>
    <t>All A-CRA ProvidersA-CRA Combined43525</t>
  </si>
  <si>
    <t>All FFT ProvidersFFT CombinedMar-19</t>
  </si>
  <si>
    <t>All FFT ProvidersFFT Combined43525</t>
  </si>
  <si>
    <t>All MST ProvidersMST CombinedMar-19</t>
  </si>
  <si>
    <t>All MST ProvidersMST Combined43525</t>
  </si>
  <si>
    <t>All MST-PSB ProvidersMST-PSB CombinedMar-19</t>
  </si>
  <si>
    <t>All MST-PSB ProvidersMST-PSB Combined43525</t>
  </si>
  <si>
    <t>All TF-CBT ProvidersTF-CBT CombinedMar-19</t>
  </si>
  <si>
    <t>All TF-CBT ProvidersTF-CBT Combined43525</t>
  </si>
  <si>
    <t>All TIP ProvidersTIP CombinedMar-19</t>
  </si>
  <si>
    <t>All TIP ProvidersTIP Combined43525</t>
  </si>
  <si>
    <t>All TST ProvidersTST CombinedMar-19</t>
  </si>
  <si>
    <t>All TST ProvidersTST Combined43525</t>
  </si>
  <si>
    <t>CatholicAll FFMar-19</t>
  </si>
  <si>
    <t>CatholicAll FF43525</t>
  </si>
  <si>
    <t>CatholicFFT CombinedMar-19</t>
  </si>
  <si>
    <t>CatholicFFT Combined43525</t>
  </si>
  <si>
    <t>Community ConnectionsAll FFMar-19</t>
  </si>
  <si>
    <t>Community ConnectionsAll FF43525</t>
  </si>
  <si>
    <t>Community ConnectionsTF-CBT CombinedMar-19</t>
  </si>
  <si>
    <t>Community ConnectionsTF-CBT Combined43525</t>
  </si>
  <si>
    <t>Community ConnectionsTIP CombinedMar-19</t>
  </si>
  <si>
    <t>Community ConnectionsTIP Combined43525</t>
  </si>
  <si>
    <t>ContemporaryAll FFMar-19</t>
  </si>
  <si>
    <t>ContemporaryAll FF43525</t>
  </si>
  <si>
    <t>ContemporaryTIP CombinedMar-19</t>
  </si>
  <si>
    <t>ContemporaryTIP Combined43525</t>
  </si>
  <si>
    <t>ContemporaryTST CombinedMar-19</t>
  </si>
  <si>
    <t>ContemporaryTST Combined43525</t>
  </si>
  <si>
    <t>Family MattersAll FFMar-19</t>
  </si>
  <si>
    <t>Family MattersAll FF43525</t>
  </si>
  <si>
    <t>Family MattersTST CombinedMar-19</t>
  </si>
  <si>
    <t>Family MattersTST Combined43525</t>
  </si>
  <si>
    <t>Federal CityA-CRA CombinedMar-19</t>
  </si>
  <si>
    <t>Federal CityA-CRA Combined43525</t>
  </si>
  <si>
    <t>Federal CityAll FFMar-19</t>
  </si>
  <si>
    <t>Federal CityAll FF43525</t>
  </si>
  <si>
    <t>First Home CareAll FFMar-19</t>
  </si>
  <si>
    <t>First Home CareAll FF43525</t>
  </si>
  <si>
    <t>First Home CareFFT CombinedMar-19</t>
  </si>
  <si>
    <t>First Home CareFFT Combined43525</t>
  </si>
  <si>
    <t>First Home CareTF-CBT CombinedMar-19</t>
  </si>
  <si>
    <t>First Home CareTF-CBT Combined43525</t>
  </si>
  <si>
    <t>First Home CareTST CombinedMar-19</t>
  </si>
  <si>
    <t>First Home CareTST Combined43525</t>
  </si>
  <si>
    <t>FPSAll FFMar-19</t>
  </si>
  <si>
    <t>FPSAll FF43525</t>
  </si>
  <si>
    <t>FPSTIP CombinedMar-19</t>
  </si>
  <si>
    <t>FPSTIP Combined43525</t>
  </si>
  <si>
    <t>Green DoorAll FFMar-19</t>
  </si>
  <si>
    <t>Green DoorAll FF43525</t>
  </si>
  <si>
    <t>Green DoorTIP CombinedMar-19</t>
  </si>
  <si>
    <t>Green DoorTIP Combined43525</t>
  </si>
  <si>
    <t>LCSAll FFMar-19</t>
  </si>
  <si>
    <t>LCSAll FF43525</t>
  </si>
  <si>
    <t>LCSMST CombinedMar-19</t>
  </si>
  <si>
    <t>LCSMST Combined43525</t>
  </si>
  <si>
    <t>LESAll FFMar-19</t>
  </si>
  <si>
    <t>LESAll FF43525</t>
  </si>
  <si>
    <t>LESTF-CBT CombinedMar-19</t>
  </si>
  <si>
    <t>LESTF-CBT Combined43525</t>
  </si>
  <si>
    <t>LESTIP CombinedMar-19</t>
  </si>
  <si>
    <t>LESTIP Combined43525</t>
  </si>
  <si>
    <t>MBI HSAll FFMar-19</t>
  </si>
  <si>
    <t>MBI HSAll FF43525</t>
  </si>
  <si>
    <t>MBI HSMST CombinedMar-19</t>
  </si>
  <si>
    <t>MBI HSMST Combined43525</t>
  </si>
  <si>
    <t>MBI HSTIP CombinedMar-19</t>
  </si>
  <si>
    <t>MBI HSTIP Combined43525</t>
  </si>
  <si>
    <t>MD Family ResourcesAll FFMar-19</t>
  </si>
  <si>
    <t>MD Family ResourcesAll FF43525</t>
  </si>
  <si>
    <t>MD Family ResourcesTF-CBT CombinedMar-19</t>
  </si>
  <si>
    <t>MD Family ResourcesTF-CBT Combined43525</t>
  </si>
  <si>
    <t>MD Family ResourcesTST CombinedMar-19</t>
  </si>
  <si>
    <t>MD Family ResourcesTST Combined43525</t>
  </si>
  <si>
    <t>PASSAll FFMar-19</t>
  </si>
  <si>
    <t>PASSAll FF43525</t>
  </si>
  <si>
    <t>PASSFFT CombinedMar-19</t>
  </si>
  <si>
    <t>PASSFFT Combined43525</t>
  </si>
  <si>
    <t>PASSTIP CombinedMar-19</t>
  </si>
  <si>
    <t>PASSTIP Combined43525</t>
  </si>
  <si>
    <t>RiversideA-CRA CombinedMar-19</t>
  </si>
  <si>
    <t>RiversideA-CRA Combined43525</t>
  </si>
  <si>
    <t>RiversideAll FFMar-19</t>
  </si>
  <si>
    <t>RiversideAll FF43525</t>
  </si>
  <si>
    <t>TFCCAll FFMar-19</t>
  </si>
  <si>
    <t>TFCCAll FF43525</t>
  </si>
  <si>
    <t>TFCCTIP CombinedMar-19</t>
  </si>
  <si>
    <t>TFCCTIP Combined43525</t>
  </si>
  <si>
    <t>Wayne PlaceAll FFMar-19</t>
  </si>
  <si>
    <t>Wayne PlaceAll FF43525</t>
  </si>
  <si>
    <t>Wayne PlaceTIP CombinedMar-19</t>
  </si>
  <si>
    <t>Wayne PlaceTIP Combined43525</t>
  </si>
  <si>
    <t>Youth VillagesAll FFMar-19</t>
  </si>
  <si>
    <t>Youth VillagesAll FF43525</t>
  </si>
  <si>
    <t>Youth VillagesMST CombinedMar-19</t>
  </si>
  <si>
    <t>Youth VillagesMST Combined43525</t>
  </si>
  <si>
    <t>Youth VillagesMST-PSB CombinedMar-19</t>
  </si>
  <si>
    <t>Youth VillagesMST-PSB Combined43525</t>
  </si>
  <si>
    <t>HillcrestA-CRA CombinedMar-19</t>
  </si>
  <si>
    <t>HillcrestA-CRA Combined43525</t>
  </si>
  <si>
    <t>HillcrestAll FFMar-19</t>
  </si>
  <si>
    <t>HillcrestAll FF43525</t>
  </si>
  <si>
    <t>HillcrestFFT CombinedMar-19</t>
  </si>
  <si>
    <t>HillcrestFFT Combined43525</t>
  </si>
  <si>
    <t>HillcrestTF-CBT CombinedMar-19</t>
  </si>
  <si>
    <t>HillcrestTF-CBT Combined43525</t>
  </si>
  <si>
    <t>HillcrestTST CombinedMar-19</t>
  </si>
  <si>
    <t>HillcrestTST Combined43525</t>
  </si>
  <si>
    <t>LAYCA-CRA CombinedMar-19</t>
  </si>
  <si>
    <t>LAYCA-CRA Combined43525</t>
  </si>
  <si>
    <t>LAYCAll FFMar-19</t>
  </si>
  <si>
    <t>LAYCAll FF43525</t>
  </si>
  <si>
    <t>LAYCTF-CBT CombinedMar-19</t>
  </si>
  <si>
    <t>LAYCTF-CBT Combined43525</t>
  </si>
  <si>
    <t>UniversalAll FFMar-19</t>
  </si>
  <si>
    <t>UniversalAll FF43525</t>
  </si>
  <si>
    <t>UniversalTF-CBT CombinedMar-19</t>
  </si>
  <si>
    <t>UniversalTF-CBT Combined43525</t>
  </si>
  <si>
    <t>UniversalTIP CombinedMar-19</t>
  </si>
  <si>
    <t>UniversalTIP Combined43525</t>
  </si>
  <si>
    <t>Foundations for Home &amp; CommunityFFT CombinedMar-19</t>
  </si>
  <si>
    <t>Foundations for Home &amp; CommunityFFT Combined43525</t>
  </si>
  <si>
    <t>Foundations for Home &amp; CommunityAll FFMar-19</t>
  </si>
  <si>
    <t>Foundations for Home &amp; CommunityAll FF43525</t>
  </si>
  <si>
    <t>Foundations for Home &amp; CommunityCPP-FV CombinedMar-19</t>
  </si>
  <si>
    <t>Foundations for Home &amp; CommunityCPP-FV Combined43525</t>
  </si>
  <si>
    <t>Foundations for Home &amp; CommunityTF-CBT CombinedMar-19</t>
  </si>
  <si>
    <t>Foundations for Home &amp; CommunityTF-CBT Combined43525</t>
  </si>
  <si>
    <t>Trauma ProvidersAll CombinedApr-19</t>
  </si>
  <si>
    <t>Trauma ProvidersAll Combined43556</t>
  </si>
  <si>
    <t>Trauma ProvidersAll DCSApr-19</t>
  </si>
  <si>
    <t>Trauma ProvidersAll DCS43556</t>
  </si>
  <si>
    <t>Federal CityA-CRA FFApr-19</t>
  </si>
  <si>
    <t>Federal CityA-CRA FF43556</t>
  </si>
  <si>
    <t>HillcrestA-CRA FFApr-19</t>
  </si>
  <si>
    <t>HillcrestA-CRA FF43556</t>
  </si>
  <si>
    <t>LAYCA-CRA FFApr-19</t>
  </si>
  <si>
    <t>LAYCA-CRA FF43556</t>
  </si>
  <si>
    <t>RiversideA-CRA FFApr-19</t>
  </si>
  <si>
    <t>RiversideA-CRA FF43556</t>
  </si>
  <si>
    <t>Adoptions TogetherCPP-FV CombinedApr-19</t>
  </si>
  <si>
    <t>Adoptions TogetherCPP-FV Combined43556</t>
  </si>
  <si>
    <t>Marys CenterCPP-FV FFApr-19</t>
  </si>
  <si>
    <t>Marys CenterCPP-FV FF43556</t>
  </si>
  <si>
    <t>PIECECPP-FV FFApr-19</t>
  </si>
  <si>
    <t>PIECECPP-FV FF43556</t>
  </si>
  <si>
    <t>Community ConnectionsCPP-FV DCSApr-19</t>
  </si>
  <si>
    <t>Community ConnectionsCPP-FV DCS43556</t>
  </si>
  <si>
    <t>Foundations for Home &amp; CommunityCPP-FV DCSApr-19</t>
  </si>
  <si>
    <t>Foundations for Home &amp; CommunityCPP-FV DCS43556</t>
  </si>
  <si>
    <t>Marys CenterCPP-FV DCSApr-19</t>
  </si>
  <si>
    <t>Marys CenterCPP-FV DCS43556</t>
  </si>
  <si>
    <t>PIECECPP-FV DCSApr-19</t>
  </si>
  <si>
    <t>PIECECPP-FV DCS43556</t>
  </si>
  <si>
    <t>CatholicFFT FFApr-19</t>
  </si>
  <si>
    <t>CatholicFFT FF43556</t>
  </si>
  <si>
    <t>First Home CareFFT FFApr-19</t>
  </si>
  <si>
    <t>First Home CareFFT FF43556</t>
  </si>
  <si>
    <t>Foundations for Home &amp; CommunityFFT FFApr-19</t>
  </si>
  <si>
    <t>Foundations for Home &amp; CommunityFFT FF43556</t>
  </si>
  <si>
    <t>HillcrestFFT FFApr-19</t>
  </si>
  <si>
    <t>HillcrestFFT FF43556</t>
  </si>
  <si>
    <t>PASSFFT FFApr-19</t>
  </si>
  <si>
    <t>PASSFFT FF43556</t>
  </si>
  <si>
    <t>LCSMST FFApr-19</t>
  </si>
  <si>
    <t>LCSMST FF43556</t>
  </si>
  <si>
    <t>MBI HSMST FFApr-19</t>
  </si>
  <si>
    <t>MBI HSMST FF43556</t>
  </si>
  <si>
    <t>Youth VillagesMST FFApr-19</t>
  </si>
  <si>
    <t>Youth VillagesMST FF43556</t>
  </si>
  <si>
    <t>Youth VillagesMST-PSB FFApr-19</t>
  </si>
  <si>
    <t>Youth VillagesMST-PSB FF43556</t>
  </si>
  <si>
    <t>Marys CenterPCIT FFApr-19</t>
  </si>
  <si>
    <t>Marys CenterPCIT FF43556</t>
  </si>
  <si>
    <t>PIECEPCIT FFApr-19</t>
  </si>
  <si>
    <t>PIECEPCIT FF43556</t>
  </si>
  <si>
    <t>Marys CenterPCIT DCSApr-19</t>
  </si>
  <si>
    <t>Marys CenterPCIT DCS43556</t>
  </si>
  <si>
    <t>PIECEPCIT DCSApr-19</t>
  </si>
  <si>
    <t>PIECEPCIT DCS43556</t>
  </si>
  <si>
    <t>Community ConnectionsPCIT DCSApr-19</t>
  </si>
  <si>
    <t>Community ConnectionsPCIT DCS43556</t>
  </si>
  <si>
    <t>Community ConnectionsTF-CBT FFApr-19</t>
  </si>
  <si>
    <t>Community ConnectionsTF-CBT FF43556</t>
  </si>
  <si>
    <t>First Home CareTF-CBT FFApr-19</t>
  </si>
  <si>
    <t>First Home CareTF-CBT FF43556</t>
  </si>
  <si>
    <t>Foundations for Home &amp; CommunityTF-CBT FFApr-19</t>
  </si>
  <si>
    <t>Foundations for Home &amp; CommunityTF-CBT FF43556</t>
  </si>
  <si>
    <t>HillcrestTF-CBT FFApr-19</t>
  </si>
  <si>
    <t>HillcrestTF-CBT FF43556</t>
  </si>
  <si>
    <t>LAYCTF-CBT FFApr-19</t>
  </si>
  <si>
    <t>LAYCTF-CBT FF43556</t>
  </si>
  <si>
    <t>LESTF-CBT FFApr-19</t>
  </si>
  <si>
    <t>LESTF-CBT FF43556</t>
  </si>
  <si>
    <t>MD Family ResourcesTF-CBT FFApr-19</t>
  </si>
  <si>
    <t>MD Family ResourcesTF-CBT FF43556</t>
  </si>
  <si>
    <t>UniversalTF-CBT FFApr-19</t>
  </si>
  <si>
    <t>UniversalTF-CBT FF43556</t>
  </si>
  <si>
    <t>Community ConnectionsTIP FFApr-19</t>
  </si>
  <si>
    <t>Community ConnectionsTIP FF43556</t>
  </si>
  <si>
    <t>ContemporaryTIP FFApr-19</t>
  </si>
  <si>
    <t>ContemporaryTIP FF43556</t>
  </si>
  <si>
    <t>FPSTIP FFApr-19</t>
  </si>
  <si>
    <t>FPSTIP FF43556</t>
  </si>
  <si>
    <t>Green DoorTIP FFApr-19</t>
  </si>
  <si>
    <t>Green DoorTIP FF43556</t>
  </si>
  <si>
    <t>LESTIP FFApr-19</t>
  </si>
  <si>
    <t>LESTIP FF43556</t>
  </si>
  <si>
    <t>MBI HSTIP FFApr-19</t>
  </si>
  <si>
    <t>MBI HSTIP FF43556</t>
  </si>
  <si>
    <t>PASSTIP FFApr-19</t>
  </si>
  <si>
    <t>PASSTIP FF43556</t>
  </si>
  <si>
    <t>TFCCTIP FFApr-19</t>
  </si>
  <si>
    <t>TFCCTIP FF43556</t>
  </si>
  <si>
    <t>UniversalTIP FFApr-19</t>
  </si>
  <si>
    <t>UniversalTIP FF43556</t>
  </si>
  <si>
    <t>Wayne PlaceTIP FFApr-19</t>
  </si>
  <si>
    <t>Wayne PlaceTIP FF43556</t>
  </si>
  <si>
    <t>Adoptions TogetherTST FFApr-19</t>
  </si>
  <si>
    <t>Adoptions TogetherTST FF43556</t>
  </si>
  <si>
    <t>ContemporaryTST FFApr-19</t>
  </si>
  <si>
    <t>ContemporaryTST FF43556</t>
  </si>
  <si>
    <t>Family MattersTST FFApr-19</t>
  </si>
  <si>
    <t>Family MattersTST FF43556</t>
  </si>
  <si>
    <t>First Home CareTST FFApr-19</t>
  </si>
  <si>
    <t>First Home CareTST FF43556</t>
  </si>
  <si>
    <t>Foundations for Home &amp; CommunityTST FFApr-19</t>
  </si>
  <si>
    <t>Foundations for Home &amp; CommunityTST FF43556</t>
  </si>
  <si>
    <t>HillcrestTST FFApr-19</t>
  </si>
  <si>
    <t>HillcrestTST FF43556</t>
  </si>
  <si>
    <t>MD Family ResourcesTST FFApr-19</t>
  </si>
  <si>
    <t>MD Family ResourcesTST FF43556</t>
  </si>
  <si>
    <t>Community ConnectionsCPP-FV CombinedApr-19</t>
  </si>
  <si>
    <t>Community ConnectionsCPP-FV Combined43556</t>
  </si>
  <si>
    <t>Marys CenterCPP-FV CombinedApr-19</t>
  </si>
  <si>
    <t>Marys CenterCPP-FV Combined43556</t>
  </si>
  <si>
    <t>PIECECPP-FV CombinedApr-19</t>
  </si>
  <si>
    <t>PIECECPP-FV Combined43556</t>
  </si>
  <si>
    <t>Community ConnectionsPCIT CombinedApr-19</t>
  </si>
  <si>
    <t>Community ConnectionsPCIT Combined43556</t>
  </si>
  <si>
    <t>Marys CenterPCIT CombinedApr-19</t>
  </si>
  <si>
    <t>Marys CenterPCIT Combined43556</t>
  </si>
  <si>
    <t>PIECEPCIT CombinedApr-19</t>
  </si>
  <si>
    <t>PIECEPCIT Combined43556</t>
  </si>
  <si>
    <t>Marys CenterAll FFApr-19</t>
  </si>
  <si>
    <t>Marys CenterAll FF43556</t>
  </si>
  <si>
    <t>Marys CenterAll DCSApr-19</t>
  </si>
  <si>
    <t>Marys CenterAll DCS43556</t>
  </si>
  <si>
    <t>PIECEAll FFApr-19</t>
  </si>
  <si>
    <t>PIECEAll FF43556</t>
  </si>
  <si>
    <t>PIECEAll DCSApr-19</t>
  </si>
  <si>
    <t>PIECEAll DCS43556</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</si>
  <si>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</si>
  <si>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</si>
  <si>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</si>
  <si>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</si>
  <si>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</si>
  <si>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</si>
  <si>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</si>
  <si>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</si>
  <si>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</si>
  <si>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</si>
  <si>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Federal CityAll CombinedApr-19</t>
  </si>
  <si>
    <t>Federal CityAll Combined43556</t>
  </si>
  <si>
    <t>First Home CareAll CombinedApr-19</t>
  </si>
  <si>
    <t>First Home CareAll Combined43556</t>
  </si>
  <si>
    <t>Foundations for Home &amp; CommunityAll CombinedApr-19</t>
  </si>
  <si>
    <t>Foundations for Home &amp; CommunityAll Combined43556</t>
  </si>
  <si>
    <t>FPSAll CombinedApr-19</t>
  </si>
  <si>
    <t>FPSAll Combined43556</t>
  </si>
  <si>
    <t>Green DoorAll CombinedApr-19</t>
  </si>
  <si>
    <t>Green DoorAll Combined43556</t>
  </si>
  <si>
    <t>HillcrestAll CombinedApr-19</t>
  </si>
  <si>
    <t>HillcrestAll Combined43556</t>
  </si>
  <si>
    <t>LAYCAll CombinedApr-19</t>
  </si>
  <si>
    <t>LAYCAll Combined43556</t>
  </si>
  <si>
    <t>LCSAll CombinedApr-19</t>
  </si>
  <si>
    <t>LCSAll Combined43556</t>
  </si>
  <si>
    <t>LESAll CombinedApr-19</t>
  </si>
  <si>
    <t>LESAll Combined43556</t>
  </si>
  <si>
    <t>Marys CenterAll CombinedApr-19</t>
  </si>
  <si>
    <t>Marys CenterAll Combined43556</t>
  </si>
  <si>
    <t>MBI HSAll CombinedApr-19</t>
  </si>
  <si>
    <t>MBI HSAll Combined43556</t>
  </si>
  <si>
    <t>MD Family ResourcesAll CombinedApr-19</t>
  </si>
  <si>
    <t>MD Family ResourcesAll Combined43556</t>
  </si>
  <si>
    <t>PASSAll CombinedApr-19</t>
  </si>
  <si>
    <t>PASSAll Combined43556</t>
  </si>
  <si>
    <t>PIECEAll CombinedApr-19</t>
  </si>
  <si>
    <t>PIECEAll Combined43556</t>
  </si>
  <si>
    <t>RiversideAll CombinedApr-19</t>
  </si>
  <si>
    <t>RiversideAll Combined43556</t>
  </si>
  <si>
    <t>TFCCAll CombinedApr-19</t>
  </si>
  <si>
    <t>TFCCAll Combined43556</t>
  </si>
  <si>
    <t>UniversalAll CombinedApr-19</t>
  </si>
  <si>
    <t>UniversalAll Combined43556</t>
  </si>
  <si>
    <t>Wayne PlaceAll CombinedApr-19</t>
  </si>
  <si>
    <t>Wayne PlaceAll Combined43556</t>
  </si>
  <si>
    <t>Youth VillagesAll CombinedApr-19</t>
  </si>
  <si>
    <t>Youth VillagesAll Combined43556</t>
  </si>
  <si>
    <t>All A-CRA ProvidersA-CRA FFApr-19</t>
  </si>
  <si>
    <t>All A-CRA ProvidersA-CRA FF43556</t>
  </si>
  <si>
    <t>All CPP-FV ProvidersCPP-FV FFApr-19</t>
  </si>
  <si>
    <t>All CPP-FV ProvidersCPP-FV FF43556</t>
  </si>
  <si>
    <t>All CPP-FV ProvidersCPP-FV DCSApr-19</t>
  </si>
  <si>
    <t>All CPP-FV ProvidersCPP-FV DCS43556</t>
  </si>
  <si>
    <t>All CPP-FV ProvidersCPP-FV CombinedApr-19</t>
  </si>
  <si>
    <t>All CPP-FV ProvidersCPP-FV Combined43556</t>
  </si>
  <si>
    <t>All FFT ProvidersFFT FFApr-19</t>
  </si>
  <si>
    <t>All FFT ProvidersFFT FF43556</t>
  </si>
  <si>
    <t>All MST ProvidersMST FFApr-19</t>
  </si>
  <si>
    <t>All MST ProvidersMST FF43556</t>
  </si>
  <si>
    <t>All MST-PSB ProvidersMST-PSB FFApr-19</t>
  </si>
  <si>
    <t>All MST-PSB ProvidersMST-PSB FF43556</t>
  </si>
  <si>
    <t>All PCIT ProvidersPCIT FFApr-19</t>
  </si>
  <si>
    <t>All PCIT ProvidersPCIT FF43556</t>
  </si>
  <si>
    <t>All PCIT ProvidersPCIT DCSApr-19</t>
  </si>
  <si>
    <t>All PCIT ProvidersPCIT DCS43556</t>
  </si>
  <si>
    <t>All PCIT ProvidersPCIT CombinedApr-19</t>
  </si>
  <si>
    <t>All PCIT ProvidersPCIT Combined43556</t>
  </si>
  <si>
    <t>All SFCR ProvidersSFCR FFApr-19</t>
  </si>
  <si>
    <t>All SFCR ProvidersSFCR FF43556</t>
  </si>
  <si>
    <t>All SFCR ProvidersSFCR</t>
  </si>
  <si>
    <t>All TF-CBT ProvidersTF-CBT FFApr-19</t>
  </si>
  <si>
    <t>All TF-CBT ProvidersTF-CBT FF43556</t>
  </si>
  <si>
    <t>All TIP ProvidersTIP FFApr-19</t>
  </si>
  <si>
    <t>All TIP ProvidersTIP FF43556</t>
  </si>
  <si>
    <t>All TST ProvidersTST FFApr-19</t>
  </si>
  <si>
    <t>All TST ProvidersTST FF43556</t>
  </si>
  <si>
    <t>Families First ProvidersAll FFApr-19</t>
  </si>
  <si>
    <t>Families First ProvidersAll FF43556</t>
  </si>
  <si>
    <t>DC Seed ProvidersAll DCSApr-19</t>
  </si>
  <si>
    <t>DC Seed ProvidersAll DCS43556</t>
  </si>
  <si>
    <t>AllAll CombinedApr-19</t>
  </si>
  <si>
    <t>AllAll Combined43556</t>
  </si>
  <si>
    <t>Trauma ProvidersAll FFApr-19</t>
  </si>
  <si>
    <t>Trauma ProvidersAll FF43556</t>
  </si>
  <si>
    <t>Adoptions TogetherCPP-FV FFApr-19</t>
  </si>
  <si>
    <t>Adoptions TogetherCPP-FV FF43556</t>
  </si>
  <si>
    <t>Adoptions TogetherTST CombinedApr-19</t>
  </si>
  <si>
    <t>Adoptions TogetherTST Combined43556</t>
  </si>
  <si>
    <t>All A-CRA ProvidersA-CRA CombinedApr-19</t>
  </si>
  <si>
    <t>All A-CRA ProvidersA-CRA Combined43556</t>
  </si>
  <si>
    <t>All FFT ProvidersFFT CombinedApr-19</t>
  </si>
  <si>
    <t>All FFT ProvidersFFT Combined43556</t>
  </si>
  <si>
    <t>All MST ProvidersMST CombinedApr-19</t>
  </si>
  <si>
    <t>All MST ProvidersMST Combined43556</t>
  </si>
  <si>
    <t>All MST-PSB ProvidersMST-PSB CombinedApr-19</t>
  </si>
  <si>
    <t>All MST-PSB ProvidersMST-PSB Combined43556</t>
  </si>
  <si>
    <t>All SFCR ProvidersSFCR CombinedApr-19</t>
  </si>
  <si>
    <t>All SFCR ProvidersSFCR Combined43556</t>
  </si>
  <si>
    <t>All TF-CBT ProvidersTF-CBT CombinedApr-19</t>
  </si>
  <si>
    <t>All TF-CBT ProvidersTF-CBT Combined43556</t>
  </si>
  <si>
    <t>All TIP ProvidersTIP CombinedApr-19</t>
  </si>
  <si>
    <t>All TIP ProvidersTIP Combined43556</t>
  </si>
  <si>
    <t>All TST ProvidersTST CombinedApr-19</t>
  </si>
  <si>
    <t>All TST ProvidersTST Combined43556</t>
  </si>
  <si>
    <t>CatholicAll FFApr-19</t>
  </si>
  <si>
    <t>CatholicAll FF43556</t>
  </si>
  <si>
    <t>CatholicFFT CombinedApr-19</t>
  </si>
  <si>
    <t>CatholicFFT Combined43556</t>
  </si>
  <si>
    <t>Community ConnectionsAll FFApr-19</t>
  </si>
  <si>
    <t>Community ConnectionsAll FF43556</t>
  </si>
  <si>
    <t>Community ConnectionsTF-CBT CombinedApr-19</t>
  </si>
  <si>
    <t>Community ConnectionsTF-CBT Combined43556</t>
  </si>
  <si>
    <t>Community ConnectionsTIP CombinedApr-19</t>
  </si>
  <si>
    <t>Community ConnectionsTIP Combined43556</t>
  </si>
  <si>
    <t>ContemporaryAll FFApr-19</t>
  </si>
  <si>
    <t>ContemporaryAll FF43556</t>
  </si>
  <si>
    <t>ContemporaryTIP CombinedApr-19</t>
  </si>
  <si>
    <t>ContemporaryTIP Combined43556</t>
  </si>
  <si>
    <t>ContemporaryTST CombinedApr-19</t>
  </si>
  <si>
    <t>ContemporaryTST Combined43556</t>
  </si>
  <si>
    <t>Family MattersAll FFApr-19</t>
  </si>
  <si>
    <t>Family MattersAll FF43556</t>
  </si>
  <si>
    <t>Family MattersTST CombinedApr-19</t>
  </si>
  <si>
    <t>Family MattersTST Combined43556</t>
  </si>
  <si>
    <t>Federal CityA-CRA CombinedApr-19</t>
  </si>
  <si>
    <t>Federal CityA-CRA Combined43556</t>
  </si>
  <si>
    <t>Federal CityAll FFApr-19</t>
  </si>
  <si>
    <t>Federal CityAll FF43556</t>
  </si>
  <si>
    <t>First Home CareAll FFApr-19</t>
  </si>
  <si>
    <t>First Home CareAll FF43556</t>
  </si>
  <si>
    <t>First Home CareFFT CombinedApr-19</t>
  </si>
  <si>
    <t>First Home CareFFT Combined43556</t>
  </si>
  <si>
    <t>First Home CareTF-CBT CombinedApr-19</t>
  </si>
  <si>
    <t>First Home CareTF-CBT Combined43556</t>
  </si>
  <si>
    <t>First Home CareTST CombinedApr-19</t>
  </si>
  <si>
    <t>First Home CareTST Combined43556</t>
  </si>
  <si>
    <t>FPSAll FFApr-19</t>
  </si>
  <si>
    <t>FPSAll FF43556</t>
  </si>
  <si>
    <t>FPSTIP CombinedApr-19</t>
  </si>
  <si>
    <t>FPSTIP Combined43556</t>
  </si>
  <si>
    <t>Green DoorAll FFApr-19</t>
  </si>
  <si>
    <t>Green DoorAll FF43556</t>
  </si>
  <si>
    <t>Green DoorTIP CombinedApr-19</t>
  </si>
  <si>
    <t>Green DoorTIP Combined43556</t>
  </si>
  <si>
    <t>LCSAll FFApr-19</t>
  </si>
  <si>
    <t>LCSAll FF43556</t>
  </si>
  <si>
    <t>LCSMST CombinedApr-19</t>
  </si>
  <si>
    <t>LCSMST Combined43556</t>
  </si>
  <si>
    <t>LESAll FFApr-19</t>
  </si>
  <si>
    <t>LESAll FF43556</t>
  </si>
  <si>
    <t>LESTF-CBT CombinedApr-19</t>
  </si>
  <si>
    <t>LESTF-CBT Combined43556</t>
  </si>
  <si>
    <t>LESTIP CombinedApr-19</t>
  </si>
  <si>
    <t>LESTIP Combined43556</t>
  </si>
  <si>
    <t>MBI HSAll FFApr-19</t>
  </si>
  <si>
    <t>MBI HSAll FF43556</t>
  </si>
  <si>
    <t>MBI HSMST CombinedApr-19</t>
  </si>
  <si>
    <t>MBI HSMST Combined43556</t>
  </si>
  <si>
    <t>MBI HSTIP CombinedApr-19</t>
  </si>
  <si>
    <t>MBI HSTIP Combined43556</t>
  </si>
  <si>
    <t>MD Family ResourcesAll FFApr-19</t>
  </si>
  <si>
    <t>MD Family ResourcesAll FF43556</t>
  </si>
  <si>
    <t>MD Family ResourcesTF-CBT CombinedApr-19</t>
  </si>
  <si>
    <t>MD Family ResourcesTF-CBT Combined43556</t>
  </si>
  <si>
    <t>MD Family ResourcesTST CombinedApr-19</t>
  </si>
  <si>
    <t>MD Family ResourcesTST Combined43556</t>
  </si>
  <si>
    <t>PASSAll FFApr-19</t>
  </si>
  <si>
    <t>PASSAll FF43556</t>
  </si>
  <si>
    <t>PASSFFT CombinedApr-19</t>
  </si>
  <si>
    <t>PASSFFT Combined43556</t>
  </si>
  <si>
    <t>PASSTIP CombinedApr-19</t>
  </si>
  <si>
    <t>PASSTIP Combined43556</t>
  </si>
  <si>
    <t>RiversideA-CRA CombinedApr-19</t>
  </si>
  <si>
    <t>RiversideA-CRA Combined43556</t>
  </si>
  <si>
    <t>RiversideAll FFApr-19</t>
  </si>
  <si>
    <t>RiversideAll FF43556</t>
  </si>
  <si>
    <t>TFCCAll FFApr-19</t>
  </si>
  <si>
    <t>TFCCAll FF43556</t>
  </si>
  <si>
    <t>TFCCTIP CombinedApr-19</t>
  </si>
  <si>
    <t>TFCCTIP Combined43556</t>
  </si>
  <si>
    <t>Wayne PlaceAll FFApr-19</t>
  </si>
  <si>
    <t>Wayne PlaceAll FF43556</t>
  </si>
  <si>
    <t>Wayne PlaceTIP CombinedApr-19</t>
  </si>
  <si>
    <t>Wayne PlaceTIP Combined43556</t>
  </si>
  <si>
    <t>Youth VillagesAll FFApr-19</t>
  </si>
  <si>
    <t>Youth VillagesAll FF43556</t>
  </si>
  <si>
    <t>Youth VillagesMST CombinedApr-19</t>
  </si>
  <si>
    <t>Youth VillagesMST Combined43556</t>
  </si>
  <si>
    <t>Youth VillagesMST-PSB CombinedApr-19</t>
  </si>
  <si>
    <t>Youth VillagesMST-PSB Combined43556</t>
  </si>
  <si>
    <t>HillcrestA-CRA CombinedApr-19</t>
  </si>
  <si>
    <t>HillcrestA-CRA Combined43556</t>
  </si>
  <si>
    <t>HillcrestAll FFApr-19</t>
  </si>
  <si>
    <t>HillcrestAll FF43556</t>
  </si>
  <si>
    <t>HillcrestFFT CombinedApr-19</t>
  </si>
  <si>
    <t>HillcrestFFT Combined43556</t>
  </si>
  <si>
    <t>HillcrestTF-CBT CombinedApr-19</t>
  </si>
  <si>
    <t>HillcrestTF-CBT Combined43556</t>
  </si>
  <si>
    <t>HillcrestTST CombinedApr-19</t>
  </si>
  <si>
    <t>HillcrestTST Combined43556</t>
  </si>
  <si>
    <t>LAYCA-CRA CombinedApr-19</t>
  </si>
  <si>
    <t>LAYCA-CRA Combined43556</t>
  </si>
  <si>
    <t>LAYCAll FFApr-19</t>
  </si>
  <si>
    <t>LAYCAll FF43556</t>
  </si>
  <si>
    <t>LAYCTF-CBT CombinedApr-19</t>
  </si>
  <si>
    <t>LAYCTF-CBT Combined43556</t>
  </si>
  <si>
    <t>UniversalAll FFApr-19</t>
  </si>
  <si>
    <t>UniversalAll FF43556</t>
  </si>
  <si>
    <t>UniversalTF-CBT CombinedApr-19</t>
  </si>
  <si>
    <t>UniversalTF-CBT Combined43556</t>
  </si>
  <si>
    <t>UniversalTIP CombinedApr-19</t>
  </si>
  <si>
    <t>UniversalTIP Combined43556</t>
  </si>
  <si>
    <t>Foundations for Home &amp; CommunityFFT CombinedApr-19</t>
  </si>
  <si>
    <t>Foundations for Home &amp; CommunityFFT Combined43556</t>
  </si>
  <si>
    <t>Foundations for Home &amp; CommunityAll FFApr-19</t>
  </si>
  <si>
    <t>Foundations for Home &amp; CommunityAll FF43556</t>
  </si>
  <si>
    <t>Foundations for Home &amp; CommunityCPP-FV CombinedApr-19</t>
  </si>
  <si>
    <t>Foundations for Home &amp; CommunityCPP-FV Combined43556</t>
  </si>
  <si>
    <t>Foundations for Home &amp; CommunityTF-CBT CombinedApr-19</t>
  </si>
  <si>
    <t>Foundations for Home &amp; CommunityTF-CBT Combined43556</t>
  </si>
  <si>
    <t>Trauma ProvidersAll CombinedMay-19</t>
  </si>
  <si>
    <t>Trauma ProvidersAll Combined43586</t>
  </si>
  <si>
    <t>Trauma ProvidersAll DCSMay-19</t>
  </si>
  <si>
    <t>Trauma ProvidersAll DCS43586</t>
  </si>
  <si>
    <t>Federal CityA-CRA FFMay-19</t>
  </si>
  <si>
    <t>Federal CityA-CRA FF43586</t>
  </si>
  <si>
    <t>HillcrestA-CRA FFMay-19</t>
  </si>
  <si>
    <t>HillcrestA-CRA FF43586</t>
  </si>
  <si>
    <t>LAYCA-CRA FFMay-19</t>
  </si>
  <si>
    <t>LAYCA-CRA FF43586</t>
  </si>
  <si>
    <t>RiversideA-CRA FFMay-19</t>
  </si>
  <si>
    <t>RiversideA-CRA FF43586</t>
  </si>
  <si>
    <t>Adoptions TogetherCPP-FV CombinedMay-19</t>
  </si>
  <si>
    <t>Adoptions TogetherCPP-FV Combined43586</t>
  </si>
  <si>
    <t>Marys CenterCPP-FV FFMay-19</t>
  </si>
  <si>
    <t>Marys CenterCPP-FV FF43586</t>
  </si>
  <si>
    <t>PIECECPP-FV FFMay-19</t>
  </si>
  <si>
    <t>PIECECPP-FV FF43586</t>
  </si>
  <si>
    <t>Community ConnectionsCPP-FV DCSMay-19</t>
  </si>
  <si>
    <t>Community ConnectionsCPP-FV DCS43586</t>
  </si>
  <si>
    <t>Foundations for Home &amp; CommunityCPP-FV DCSMay-19</t>
  </si>
  <si>
    <t>Foundations for Home &amp; CommunityCPP-FV DCS43586</t>
  </si>
  <si>
    <t>Marys CenterCPP-FV DCSMay-19</t>
  </si>
  <si>
    <t>Marys CenterCPP-FV DCS43586</t>
  </si>
  <si>
    <t>PIECECPP-FV DCSMay-19</t>
  </si>
  <si>
    <t>PIECECPP-FV DCS43586</t>
  </si>
  <si>
    <t>CatholicFFT FFMay-19</t>
  </si>
  <si>
    <t>CatholicFFT FF43586</t>
  </si>
  <si>
    <t>First Home CareFFT FFMay-19</t>
  </si>
  <si>
    <t>First Home CareFFT FF43586</t>
  </si>
  <si>
    <t>Foundations for Home &amp; CommunityFFT FFMay-19</t>
  </si>
  <si>
    <t>Foundations for Home &amp; CommunityFFT FF43586</t>
  </si>
  <si>
    <t>HillcrestFFT FFMay-19</t>
  </si>
  <si>
    <t>HillcrestFFT FF43586</t>
  </si>
  <si>
    <t>PASSFFT FFMay-19</t>
  </si>
  <si>
    <t>PASSFFT FF43586</t>
  </si>
  <si>
    <t>LCSMST FFMay-19</t>
  </si>
  <si>
    <t>LCSMST FF43586</t>
  </si>
  <si>
    <t>MBI HSMST FFMay-19</t>
  </si>
  <si>
    <t>MBI HSMST FF43586</t>
  </si>
  <si>
    <t>Youth VillagesMST FFMay-19</t>
  </si>
  <si>
    <t>Youth VillagesMST FF43586</t>
  </si>
  <si>
    <t>Youth VillagesMST-PSB FFMay-19</t>
  </si>
  <si>
    <t>Youth VillagesMST-PSB FF43586</t>
  </si>
  <si>
    <t>Marys CenterPCIT FFMay-19</t>
  </si>
  <si>
    <t>Marys CenterPCIT FF43586</t>
  </si>
  <si>
    <t>PIECEPCIT FFMay-19</t>
  </si>
  <si>
    <t>PIECEPCIT FF43586</t>
  </si>
  <si>
    <t>Marys CenterPCIT DCSMay-19</t>
  </si>
  <si>
    <t>Marys CenterPCIT DCS43586</t>
  </si>
  <si>
    <t>PIECEPCIT DCSMay-19</t>
  </si>
  <si>
    <t>PIECEPCIT DCS43586</t>
  </si>
  <si>
    <t>Community ConnectionsPCIT DCSMay-19</t>
  </si>
  <si>
    <t>Community ConnectionsPCIT DCS43586</t>
  </si>
  <si>
    <t>Community ConnectionsTF-CBT FFMay-19</t>
  </si>
  <si>
    <t>Community ConnectionsTF-CBT FF43586</t>
  </si>
  <si>
    <t>First Home CareTF-CBT FFMay-19</t>
  </si>
  <si>
    <t>First Home CareTF-CBT FF43586</t>
  </si>
  <si>
    <t>Foundations for Home &amp; CommunityTF-CBT FFMay-19</t>
  </si>
  <si>
    <t>Foundations for Home &amp; CommunityTF-CBT FF43586</t>
  </si>
  <si>
    <t>HillcrestTF-CBT FFMay-19</t>
  </si>
  <si>
    <t>HillcrestTF-CBT FF43586</t>
  </si>
  <si>
    <t>LAYCTF-CBT FFMay-19</t>
  </si>
  <si>
    <t>LAYCTF-CBT FF43586</t>
  </si>
  <si>
    <t>LESTF-CBT FFMay-19</t>
  </si>
  <si>
    <t>LESTF-CBT FF43586</t>
  </si>
  <si>
    <t>MD Family ResourcesTF-CBT FFMay-19</t>
  </si>
  <si>
    <t>MD Family ResourcesTF-CBT FF43586</t>
  </si>
  <si>
    <t>UniversalTF-CBT FFMay-19</t>
  </si>
  <si>
    <t>UniversalTF-CBT FF43586</t>
  </si>
  <si>
    <t>Community ConnectionsTIP FFMay-19</t>
  </si>
  <si>
    <t>Community ConnectionsTIP FF43586</t>
  </si>
  <si>
    <t>ContemporaryTIP FFMay-19</t>
  </si>
  <si>
    <t>ContemporaryTIP FF43586</t>
  </si>
  <si>
    <t>FPSTIP FFMay-19</t>
  </si>
  <si>
    <t>FPSTIP FF43586</t>
  </si>
  <si>
    <t>Green DoorTIP FFMay-19</t>
  </si>
  <si>
    <t>Green DoorTIP FF43586</t>
  </si>
  <si>
    <t>LESTIP FFMay-19</t>
  </si>
  <si>
    <t>LESTIP FF43586</t>
  </si>
  <si>
    <t>MBI HSTIP FFMay-19</t>
  </si>
  <si>
    <t>MBI HSTIP FF43586</t>
  </si>
  <si>
    <t>PASSTIP FFMay-19</t>
  </si>
  <si>
    <t>PASSTIP FF43586</t>
  </si>
  <si>
    <t>TFCCTIP FFMay-19</t>
  </si>
  <si>
    <t>TFCCTIP FF43586</t>
  </si>
  <si>
    <t>UniversalTIP FFMay-19</t>
  </si>
  <si>
    <t>UniversalTIP FF43586</t>
  </si>
  <si>
    <t>Wayne PlaceTIP FFMay-19</t>
  </si>
  <si>
    <t>Wayne PlaceTIP FF43586</t>
  </si>
  <si>
    <t>Adoptions TogetherTST FFMay-19</t>
  </si>
  <si>
    <t>Adoptions TogetherTST FF43586</t>
  </si>
  <si>
    <t>ContemporaryTST FFMay-19</t>
  </si>
  <si>
    <t>ContemporaryTST FF43586</t>
  </si>
  <si>
    <t>Family MattersTST FFMay-19</t>
  </si>
  <si>
    <t>Family MattersTST FF43586</t>
  </si>
  <si>
    <t>First Home CareTST FFMay-19</t>
  </si>
  <si>
    <t>First Home CareTST FF43586</t>
  </si>
  <si>
    <t>Foundations for Home &amp; CommunityTST FFMay-19</t>
  </si>
  <si>
    <t>Foundations for Home &amp; CommunityTST FF43586</t>
  </si>
  <si>
    <t>HillcrestTST FFMay-19</t>
  </si>
  <si>
    <t>HillcrestTST FF43586</t>
  </si>
  <si>
    <t>MD Family ResourcesTST FFMay-19</t>
  </si>
  <si>
    <t>MD Family ResourcesTST FF43586</t>
  </si>
  <si>
    <t>Community ConnectionsCPP-FV CombinedMay-19</t>
  </si>
  <si>
    <t>Community ConnectionsCPP-FV Combined43586</t>
  </si>
  <si>
    <t>Marys CenterCPP-FV CombinedMay-19</t>
  </si>
  <si>
    <t>Marys CenterCPP-FV Combined43586</t>
  </si>
  <si>
    <t>PIECECPP-FV CombinedMay-19</t>
  </si>
  <si>
    <t>PIECECPP-FV Combined43586</t>
  </si>
  <si>
    <t>Community ConnectionsPCIT CombinedMay-19</t>
  </si>
  <si>
    <t>Community ConnectionsPCIT Combined43586</t>
  </si>
  <si>
    <t>Marys CenterPCIT CombinedMay-19</t>
  </si>
  <si>
    <t>Marys CenterPCIT Combined43586</t>
  </si>
  <si>
    <t>PIECEPCIT CombinedMay-19</t>
  </si>
  <si>
    <t>PIECEPCIT Combined43586</t>
  </si>
  <si>
    <t>Marys CenterAll FFMay-19</t>
  </si>
  <si>
    <t>Marys CenterAll FF43586</t>
  </si>
  <si>
    <t>Marys CenterAll DCSMay-19</t>
  </si>
  <si>
    <t>Marys CenterAll DCS43586</t>
  </si>
  <si>
    <t>PIECEAll FFMay-19</t>
  </si>
  <si>
    <t>PIECEAll FF43586</t>
  </si>
  <si>
    <t>PIECEAll DCSMay-19</t>
  </si>
  <si>
    <t>PIECEAll DCS43586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</si>
  <si>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</si>
  <si>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</si>
  <si>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</si>
  <si>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</si>
  <si>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</si>
  <si>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</si>
  <si>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</si>
  <si>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</si>
  <si>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</si>
  <si>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</si>
  <si>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Federal CityAll CombinedMay-19</t>
  </si>
  <si>
    <t>Federal CityAll Combined43586</t>
  </si>
  <si>
    <t>First Home CareAll CombinedMay-19</t>
  </si>
  <si>
    <t>First Home CareAll Combined43586</t>
  </si>
  <si>
    <t>Foundations for Home &amp; CommunityAll CombinedMay-19</t>
  </si>
  <si>
    <t>Foundations for Home &amp; CommunityAll Combined43586</t>
  </si>
  <si>
    <t>FPSAll CombinedMay-19</t>
  </si>
  <si>
    <t>FPSAll Combined43586</t>
  </si>
  <si>
    <t>Green DoorAll CombinedMay-19</t>
  </si>
  <si>
    <t>Green DoorAll Combined43586</t>
  </si>
  <si>
    <t>HillcrestAll CombinedMay-19</t>
  </si>
  <si>
    <t>HillcrestAll Combined43586</t>
  </si>
  <si>
    <t>LAYCAll CombinedMay-19</t>
  </si>
  <si>
    <t>LAYCAll Combined43586</t>
  </si>
  <si>
    <t>LCSAll CombinedMay-19</t>
  </si>
  <si>
    <t>LCSAll Combined43586</t>
  </si>
  <si>
    <t>LESAll CombinedMay-19</t>
  </si>
  <si>
    <t>LESAll Combined43586</t>
  </si>
  <si>
    <t>Marys CenterAll CombinedMay-19</t>
  </si>
  <si>
    <t>Marys CenterAll Combined43586</t>
  </si>
  <si>
    <t>MBI HSAll CombinedMay-19</t>
  </si>
  <si>
    <t>MBI HSAll Combined43586</t>
  </si>
  <si>
    <t>MD Family ResourcesAll CombinedMay-19</t>
  </si>
  <si>
    <t>MD Family ResourcesAll Combined43586</t>
  </si>
  <si>
    <t>PASSAll CombinedMay-19</t>
  </si>
  <si>
    <t>PASSAll Combined43586</t>
  </si>
  <si>
    <t>PIECEAll CombinedMay-19</t>
  </si>
  <si>
    <t>PIECEAll Combined43586</t>
  </si>
  <si>
    <t>RiversideAll CombinedMay-19</t>
  </si>
  <si>
    <t>RiversideAll Combined43586</t>
  </si>
  <si>
    <t>TFCCAll CombinedMay-19</t>
  </si>
  <si>
    <t>TFCCAll Combined43586</t>
  </si>
  <si>
    <t>UniversalAll CombinedMay-19</t>
  </si>
  <si>
    <t>UniversalAll Combined43586</t>
  </si>
  <si>
    <t>Wayne PlaceAll CombinedMay-19</t>
  </si>
  <si>
    <t>Wayne PlaceAll Combined43586</t>
  </si>
  <si>
    <t>Youth VillagesAll CombinedMay-19</t>
  </si>
  <si>
    <t>Youth VillagesAll Combined43586</t>
  </si>
  <si>
    <t>All A-CRA ProvidersA-CRA FFMay-19</t>
  </si>
  <si>
    <t>All A-CRA ProvidersA-CRA FF43586</t>
  </si>
  <si>
    <t>All CPP-FV ProvidersCPP-FV FFMay-19</t>
  </si>
  <si>
    <t>All CPP-FV ProvidersCPP-FV FF43586</t>
  </si>
  <si>
    <t>All CPP-FV ProvidersCPP-FV DCSMay-19</t>
  </si>
  <si>
    <t>All CPP-FV ProvidersCPP-FV DCS43586</t>
  </si>
  <si>
    <t>All CPP-FV ProvidersCPP-FV CombinedMay-19</t>
  </si>
  <si>
    <t>All CPP-FV ProvidersCPP-FV Combined43586</t>
  </si>
  <si>
    <t>All FFT ProvidersFFT FFMay-19</t>
  </si>
  <si>
    <t>All FFT ProvidersFFT FF43586</t>
  </si>
  <si>
    <t>All MST ProvidersMST FFMay-19</t>
  </si>
  <si>
    <t>All MST ProvidersMST FF43586</t>
  </si>
  <si>
    <t>All MST-PSB ProvidersMST-PSB FFMay-19</t>
  </si>
  <si>
    <t>All MST-PSB ProvidersMST-PSB FF43586</t>
  </si>
  <si>
    <t>All PCIT ProvidersPCIT FFMay-19</t>
  </si>
  <si>
    <t>All PCIT ProvidersPCIT FF43586</t>
  </si>
  <si>
    <t>All PCIT ProvidersPCIT DCSMay-19</t>
  </si>
  <si>
    <t>All PCIT ProvidersPCIT DCS43586</t>
  </si>
  <si>
    <t>All PCIT ProvidersPCIT CombinedMay-19</t>
  </si>
  <si>
    <t>All PCIT ProvidersPCIT Combined43586</t>
  </si>
  <si>
    <t>All SFCR ProvidersSFCR FFMay-19</t>
  </si>
  <si>
    <t>All SFCR ProvidersSFCR FF43586</t>
  </si>
  <si>
    <t>All TF-CBT ProvidersTF-CBT FFMay-19</t>
  </si>
  <si>
    <t>All TF-CBT ProvidersTF-CBT FF43586</t>
  </si>
  <si>
    <t>All TIP ProvidersTIP FFMay-19</t>
  </si>
  <si>
    <t>All TIP ProvidersTIP FF43586</t>
  </si>
  <si>
    <t>All TST ProvidersTST FFMay-19</t>
  </si>
  <si>
    <t>All TST ProvidersTST FF43586</t>
  </si>
  <si>
    <t>Families First ProvidersAll FFMay-19</t>
  </si>
  <si>
    <t>Families First ProvidersAll FF43586</t>
  </si>
  <si>
    <t>DC Seed ProvidersAll DCSMay-19</t>
  </si>
  <si>
    <t>DC Seed ProvidersAll DCS43586</t>
  </si>
  <si>
    <t>AllAll CombinedMay-19</t>
  </si>
  <si>
    <t>AllAll Combined43586</t>
  </si>
  <si>
    <t>Trauma ProvidersAll FFMay-19</t>
  </si>
  <si>
    <t>Trauma ProvidersAll FF43586</t>
  </si>
  <si>
    <t>Adoptions TogetherCPP-FV FFMay-19</t>
  </si>
  <si>
    <t>Adoptions TogetherCPP-FV FF43586</t>
  </si>
  <si>
    <t>Adoptions TogetherTST CombinedMay-19</t>
  </si>
  <si>
    <t>Adoptions TogetherTST Combined43586</t>
  </si>
  <si>
    <t>All A-CRA ProvidersA-CRA CombinedMay-19</t>
  </si>
  <si>
    <t>All A-CRA ProvidersA-CRA Combined43586</t>
  </si>
  <si>
    <t>All FFT ProvidersFFT CombinedMay-19</t>
  </si>
  <si>
    <t>All FFT ProvidersFFT Combined43586</t>
  </si>
  <si>
    <t>All MST ProvidersMST CombinedMay-19</t>
  </si>
  <si>
    <t>All MST ProvidersMST Combined43586</t>
  </si>
  <si>
    <t>All MST-PSB ProvidersMST-PSB CombinedMay-19</t>
  </si>
  <si>
    <t>All MST-PSB ProvidersMST-PSB Combined43586</t>
  </si>
  <si>
    <t>All SFCR ProvidersSFCR CombinedMay-19</t>
  </si>
  <si>
    <t>All SFCR ProvidersSFCR Combined43586</t>
  </si>
  <si>
    <t>All TF-CBT ProvidersTF-CBT CombinedMay-19</t>
  </si>
  <si>
    <t>All TF-CBT ProvidersTF-CBT Combined43586</t>
  </si>
  <si>
    <t>All TIP ProvidersTIP CombinedMay-19</t>
  </si>
  <si>
    <t>All TIP ProvidersTIP Combined43586</t>
  </si>
  <si>
    <t>All TST ProvidersTST CombinedMay-19</t>
  </si>
  <si>
    <t>All TST ProvidersTST Combined43586</t>
  </si>
  <si>
    <t>CatholicAll FFMay-19</t>
  </si>
  <si>
    <t>CatholicAll FF43586</t>
  </si>
  <si>
    <t>CatholicFFT CombinedMay-19</t>
  </si>
  <si>
    <t>CatholicFFT Combined43586</t>
  </si>
  <si>
    <t>Community ConnectionsAll FFMay-19</t>
  </si>
  <si>
    <t>Community ConnectionsAll FF43586</t>
  </si>
  <si>
    <t>Community ConnectionsTF-CBT CombinedMay-19</t>
  </si>
  <si>
    <t>Community ConnectionsTF-CBT Combined43586</t>
  </si>
  <si>
    <t>Community ConnectionsTIP CombinedMay-19</t>
  </si>
  <si>
    <t>Community ConnectionsTIP Combined43586</t>
  </si>
  <si>
    <t>ContemporaryAll FFMay-19</t>
  </si>
  <si>
    <t>ContemporaryAll FF43586</t>
  </si>
  <si>
    <t>ContemporaryTIP CombinedMay-19</t>
  </si>
  <si>
    <t>ContemporaryTIP Combined43586</t>
  </si>
  <si>
    <t>ContemporaryTST CombinedMay-19</t>
  </si>
  <si>
    <t>ContemporaryTST Combined43586</t>
  </si>
  <si>
    <t>Family MattersAll FFMay-19</t>
  </si>
  <si>
    <t>Family MattersAll FF43586</t>
  </si>
  <si>
    <t>Family MattersTST CombinedMay-19</t>
  </si>
  <si>
    <t>Family MattersTST Combined43586</t>
  </si>
  <si>
    <t>Federal CityA-CRA CombinedMay-19</t>
  </si>
  <si>
    <t>Federal CityA-CRA Combined43586</t>
  </si>
  <si>
    <t>Federal CityAll FFMay-19</t>
  </si>
  <si>
    <t>Federal CityAll FF43586</t>
  </si>
  <si>
    <t>First Home CareAll FFMay-19</t>
  </si>
  <si>
    <t>First Home CareAll FF43586</t>
  </si>
  <si>
    <t>First Home CareFFT CombinedMay-19</t>
  </si>
  <si>
    <t>First Home CareFFT Combined43586</t>
  </si>
  <si>
    <t>First Home CareTF-CBT CombinedMay-19</t>
  </si>
  <si>
    <t>First Home CareTF-CBT Combined43586</t>
  </si>
  <si>
    <t>First Home CareTST CombinedMay-19</t>
  </si>
  <si>
    <t>First Home CareTST Combined43586</t>
  </si>
  <si>
    <t>FPSAll FFMay-19</t>
  </si>
  <si>
    <t>FPSAll FF43586</t>
  </si>
  <si>
    <t>FPSTIP CombinedMay-19</t>
  </si>
  <si>
    <t>FPSTIP Combined43586</t>
  </si>
  <si>
    <t>Green DoorAll FFMay-19</t>
  </si>
  <si>
    <t>Green DoorAll FF43586</t>
  </si>
  <si>
    <t>Green DoorTIP CombinedMay-19</t>
  </si>
  <si>
    <t>Green DoorTIP Combined43586</t>
  </si>
  <si>
    <t>LCSAll FFMay-19</t>
  </si>
  <si>
    <t>LCSAll FF43586</t>
  </si>
  <si>
    <t>LCSMST CombinedMay-19</t>
  </si>
  <si>
    <t>LCSMST Combined43586</t>
  </si>
  <si>
    <t>LESAll FFMay-19</t>
  </si>
  <si>
    <t>LESAll FF43586</t>
  </si>
  <si>
    <t>LESTF-CBT CombinedMay-19</t>
  </si>
  <si>
    <t>LESTF-CBT Combined43586</t>
  </si>
  <si>
    <t>LESTIP CombinedMay-19</t>
  </si>
  <si>
    <t>LESTIP Combined43586</t>
  </si>
  <si>
    <t>MBI HSAll FFMay-19</t>
  </si>
  <si>
    <t>MBI HSAll FF43586</t>
  </si>
  <si>
    <t>MBI HSMST CombinedMay-19</t>
  </si>
  <si>
    <t>MBI HSMST Combined43586</t>
  </si>
  <si>
    <t>MBI HSTIP CombinedMay-19</t>
  </si>
  <si>
    <t>MBI HSTIP Combined43586</t>
  </si>
  <si>
    <t>MD Family ResourcesAll FFMay-19</t>
  </si>
  <si>
    <t>MD Family ResourcesAll FF43586</t>
  </si>
  <si>
    <t>MD Family ResourcesTF-CBT CombinedMay-19</t>
  </si>
  <si>
    <t>MD Family ResourcesTF-CBT Combined43586</t>
  </si>
  <si>
    <t>MD Family ResourcesTST CombinedMay-19</t>
  </si>
  <si>
    <t>MD Family ResourcesTST Combined43586</t>
  </si>
  <si>
    <t>PASSAll FFMay-19</t>
  </si>
  <si>
    <t>PASSAll FF43586</t>
  </si>
  <si>
    <t>PASSFFT CombinedMay-19</t>
  </si>
  <si>
    <t>PASSFFT Combined43586</t>
  </si>
  <si>
    <t>PASSTIP CombinedMay-19</t>
  </si>
  <si>
    <t>PASSTIP Combined43586</t>
  </si>
  <si>
    <t>RiversideA-CRA CombinedMay-19</t>
  </si>
  <si>
    <t>RiversideA-CRA Combined43586</t>
  </si>
  <si>
    <t>RiversideAll FFMay-19</t>
  </si>
  <si>
    <t>RiversideAll FF43586</t>
  </si>
  <si>
    <t>TFCCAll FFMay-19</t>
  </si>
  <si>
    <t>TFCCAll FF43586</t>
  </si>
  <si>
    <t>TFCCTIP CombinedMay-19</t>
  </si>
  <si>
    <t>TFCCTIP Combined43586</t>
  </si>
  <si>
    <t>Wayne PlaceAll FFMay-19</t>
  </si>
  <si>
    <t>Wayne PlaceAll FF43586</t>
  </si>
  <si>
    <t>Wayne PlaceTIP CombinedMay-19</t>
  </si>
  <si>
    <t>Wayne PlaceTIP Combined43586</t>
  </si>
  <si>
    <t>Youth VillagesAll FFMay-19</t>
  </si>
  <si>
    <t>Youth VillagesAll FF43586</t>
  </si>
  <si>
    <t>Youth VillagesMST CombinedMay-19</t>
  </si>
  <si>
    <t>Youth VillagesMST Combined43586</t>
  </si>
  <si>
    <t>Youth VillagesMST-PSB CombinedMay-19</t>
  </si>
  <si>
    <t>Youth VillagesMST-PSB Combined43586</t>
  </si>
  <si>
    <t>HillcrestA-CRA CombinedMay-19</t>
  </si>
  <si>
    <t>HillcrestA-CRA Combined43586</t>
  </si>
  <si>
    <t>HillcrestAll FFMay-19</t>
  </si>
  <si>
    <t>HillcrestAll FF43586</t>
  </si>
  <si>
    <t>HillcrestFFT CombinedMay-19</t>
  </si>
  <si>
    <t>HillcrestFFT Combined43586</t>
  </si>
  <si>
    <t>HillcrestTF-CBT CombinedMay-19</t>
  </si>
  <si>
    <t>HillcrestTF-CBT Combined43586</t>
  </si>
  <si>
    <t>HillcrestTST CombinedMay-19</t>
  </si>
  <si>
    <t>HillcrestTST Combined43586</t>
  </si>
  <si>
    <t>LAYCA-CRA CombinedMay-19</t>
  </si>
  <si>
    <t>LAYCA-CRA Combined43586</t>
  </si>
  <si>
    <t>LAYCAll FFMay-19</t>
  </si>
  <si>
    <t>LAYCAll FF43586</t>
  </si>
  <si>
    <t>LAYCTF-CBT CombinedMay-19</t>
  </si>
  <si>
    <t>LAYCTF-CBT Combined43586</t>
  </si>
  <si>
    <t>UniversalAll FFMay-19</t>
  </si>
  <si>
    <t>UniversalAll FF43586</t>
  </si>
  <si>
    <t>UniversalTF-CBT CombinedMay-19</t>
  </si>
  <si>
    <t>UniversalTF-CBT Combined43586</t>
  </si>
  <si>
    <t>UniversalTIP CombinedMay-19</t>
  </si>
  <si>
    <t>UniversalTIP Combined43586</t>
  </si>
  <si>
    <t>Foundations for Home &amp; CommunityFFT CombinedMay-19</t>
  </si>
  <si>
    <t>Foundations for Home &amp; CommunityFFT Combined43586</t>
  </si>
  <si>
    <t>Foundations for Home &amp; CommunityAll FFMay-19</t>
  </si>
  <si>
    <t>Foundations for Home &amp; CommunityAll FF43586</t>
  </si>
  <si>
    <t>Foundations for Home &amp; CommunityCPP-FV CombinedMay-19</t>
  </si>
  <si>
    <t>Foundations for Home &amp; CommunityCPP-FV Combined43586</t>
  </si>
  <si>
    <t>Foundations for Home &amp; CommunityTF-CBT CombinedMay-19</t>
  </si>
  <si>
    <t>Foundations for Home &amp; CommunityTF-CBT Combined43586</t>
  </si>
  <si>
    <t>Trauma ProvidersAll CombinedJun-19</t>
  </si>
  <si>
    <t>Trauma ProvidersAll Combined43617</t>
  </si>
  <si>
    <t>Trauma ProvidersAll DCSJun-19</t>
  </si>
  <si>
    <t>Trauma ProvidersAll DCS43617</t>
  </si>
  <si>
    <t>Federal CityA-CRA FFJun-19</t>
  </si>
  <si>
    <t>Federal CityA-CRA FF43617</t>
  </si>
  <si>
    <t>HillcrestA-CRA FFJun-19</t>
  </si>
  <si>
    <t>HillcrestA-CRA FF43617</t>
  </si>
  <si>
    <t>LAYCA-CRA FFJun-19</t>
  </si>
  <si>
    <t>LAYCA-CRA FF43617</t>
  </si>
  <si>
    <t>RiversideA-CRA FFJun-19</t>
  </si>
  <si>
    <t>RiversideA-CRA FF43617</t>
  </si>
  <si>
    <t>Adoptions TogetherCPP-FV CombinedJun-19</t>
  </si>
  <si>
    <t>Adoptions TogetherCPP-FV Combined43617</t>
  </si>
  <si>
    <t>Marys CenterCPP-FV FFJun-19</t>
  </si>
  <si>
    <t>Marys CenterCPP-FV FF43617</t>
  </si>
  <si>
    <t>PIECECPP-FV FFJun-19</t>
  </si>
  <si>
    <t>PIECECPP-FV FF43617</t>
  </si>
  <si>
    <t>Community ConnectionsCPP-FV DCSJun-19</t>
  </si>
  <si>
    <t>Community ConnectionsCPP-FV DCS43617</t>
  </si>
  <si>
    <t>Foundations for Home &amp; CommunityCPP-FV DCSJun-19</t>
  </si>
  <si>
    <t>Foundations for Home &amp; CommunityCPP-FV DCS43617</t>
  </si>
  <si>
    <t>Marys CenterCPP-FV DCSJun-19</t>
  </si>
  <si>
    <t>Marys CenterCPP-FV DCS43617</t>
  </si>
  <si>
    <t>PIECECPP-FV DCSJun-19</t>
  </si>
  <si>
    <t>PIECECPP-FV DCS43617</t>
  </si>
  <si>
    <t>CatholicFFT FFJun-19</t>
  </si>
  <si>
    <t>CatholicFFT FF43617</t>
  </si>
  <si>
    <t>First Home CareFFT FFJun-19</t>
  </si>
  <si>
    <t>First Home CareFFT FF43617</t>
  </si>
  <si>
    <t>Foundations for Home &amp; CommunityFFT FFJun-19</t>
  </si>
  <si>
    <t>Foundations for Home &amp; CommunityFFT FF43617</t>
  </si>
  <si>
    <t>HillcrestFFT FFJun-19</t>
  </si>
  <si>
    <t>HillcrestFFT FF43617</t>
  </si>
  <si>
    <t>PASSFFT FFJun-19</t>
  </si>
  <si>
    <t>PASSFFT FF43617</t>
  </si>
  <si>
    <t>LCSMST FFJun-19</t>
  </si>
  <si>
    <t>LCSMST FF43617</t>
  </si>
  <si>
    <t>MBI HSMST FFJun-19</t>
  </si>
  <si>
    <t>MBI HSMST FF43617</t>
  </si>
  <si>
    <t>Youth VillagesMST FFJun-19</t>
  </si>
  <si>
    <t>Youth VillagesMST FF43617</t>
  </si>
  <si>
    <t>Youth VillagesMST-PSB FFJun-19</t>
  </si>
  <si>
    <t>Youth VillagesMST-PSB FF43617</t>
  </si>
  <si>
    <t>Marys CenterPCIT FFJun-19</t>
  </si>
  <si>
    <t>Marys CenterPCIT FF43617</t>
  </si>
  <si>
    <t>PIECEPCIT FFJun-19</t>
  </si>
  <si>
    <t>PIECEPCIT FF43617</t>
  </si>
  <si>
    <t>Marys CenterPCIT DCSJun-19</t>
  </si>
  <si>
    <t>Marys CenterPCIT DCS43617</t>
  </si>
  <si>
    <t>PIECEPCIT DCSJun-19</t>
  </si>
  <si>
    <t>PIECEPCIT DCS43617</t>
  </si>
  <si>
    <t>Community ConnectionsPCIT DCSJun-19</t>
  </si>
  <si>
    <t>Community ConnectionsPCIT DCS43617</t>
  </si>
  <si>
    <t>Community ConnectionsTF-CBT FFJun-19</t>
  </si>
  <si>
    <t>Community ConnectionsTF-CBT FF43617</t>
  </si>
  <si>
    <t>First Home CareTF-CBT FFJun-19</t>
  </si>
  <si>
    <t>First Home CareTF-CBT FF43617</t>
  </si>
  <si>
    <t>Foundations for Home &amp; CommunityTF-CBT FFJun-19</t>
  </si>
  <si>
    <t>Foundations for Home &amp; CommunityTF-CBT FF43617</t>
  </si>
  <si>
    <t>HillcrestTF-CBT FFJun-19</t>
  </si>
  <si>
    <t>HillcrestTF-CBT FF43617</t>
  </si>
  <si>
    <t>LAYCTF-CBT FFJun-19</t>
  </si>
  <si>
    <t>LAYCTF-CBT FF43617</t>
  </si>
  <si>
    <t>LESTF-CBT FFJun-19</t>
  </si>
  <si>
    <t>LESTF-CBT FF43617</t>
  </si>
  <si>
    <t>MD Family ResourcesTF-CBT FFJun-19</t>
  </si>
  <si>
    <t>MD Family ResourcesTF-CBT FF43617</t>
  </si>
  <si>
    <t>UniversalTF-CBT FFJun-19</t>
  </si>
  <si>
    <t>UniversalTF-CBT FF43617</t>
  </si>
  <si>
    <t>Community ConnectionsTIP FFJun-19</t>
  </si>
  <si>
    <t>Community ConnectionsTIP FF43617</t>
  </si>
  <si>
    <t>ContemporaryTIP FFJun-19</t>
  </si>
  <si>
    <t>ContemporaryTIP FF43617</t>
  </si>
  <si>
    <t>FPSTIP FFJun-19</t>
  </si>
  <si>
    <t>FPSTIP FF43617</t>
  </si>
  <si>
    <t>Green DoorTIP FFJun-19</t>
  </si>
  <si>
    <t>Green DoorTIP FF43617</t>
  </si>
  <si>
    <t>LESTIP FFJun-19</t>
  </si>
  <si>
    <t>LESTIP FF43617</t>
  </si>
  <si>
    <t>MBI HSTIP FFJun-19</t>
  </si>
  <si>
    <t>MBI HSTIP FF43617</t>
  </si>
  <si>
    <t>PASSTIP FFJun-19</t>
  </si>
  <si>
    <t>PASSTIP FF43617</t>
  </si>
  <si>
    <t>TFCCTIP FFJun-19</t>
  </si>
  <si>
    <t>TFCCTIP FF43617</t>
  </si>
  <si>
    <t>UniversalTIP FFJun-19</t>
  </si>
  <si>
    <t>UniversalTIP FF43617</t>
  </si>
  <si>
    <t>Wayne PlaceTIP FFJun-19</t>
  </si>
  <si>
    <t>Wayne PlaceTIP FF43617</t>
  </si>
  <si>
    <t>Adoptions TogetherTST FFJun-19</t>
  </si>
  <si>
    <t>Adoptions TogetherTST FF43617</t>
  </si>
  <si>
    <t>ContemporaryTST FFJun-19</t>
  </si>
  <si>
    <t>ContemporaryTST FF43617</t>
  </si>
  <si>
    <t>Family MattersTST FFJun-19</t>
  </si>
  <si>
    <t>Family MattersTST FF43617</t>
  </si>
  <si>
    <t>First Home CareTST FFJun-19</t>
  </si>
  <si>
    <t>First Home CareTST FF43617</t>
  </si>
  <si>
    <t>Foundations for Home &amp; CommunityTST FFJun-19</t>
  </si>
  <si>
    <t>Foundations for Home &amp; CommunityTST FF43617</t>
  </si>
  <si>
    <t>HillcrestTST FFJun-19</t>
  </si>
  <si>
    <t>HillcrestTST FF43617</t>
  </si>
  <si>
    <t>MD Family ResourcesTST FFJun-19</t>
  </si>
  <si>
    <t>MD Family ResourcesTST FF43617</t>
  </si>
  <si>
    <t>Marys CenterCPP-FV CombinedJun-19</t>
  </si>
  <si>
    <t>Marys CenterCPP-FV Combined43617</t>
  </si>
  <si>
    <t>PIECECPP-FV CombinedJun-19</t>
  </si>
  <si>
    <t>PIECECPP-FV Combined43617</t>
  </si>
  <si>
    <t>Community ConnectionsCPP-FV CombinedJun-19</t>
  </si>
  <si>
    <t>Community ConnectionsCPP-FV Combined43617</t>
  </si>
  <si>
    <t>Community ConnectionsPCIT CombinedJun-19</t>
  </si>
  <si>
    <t>Community ConnectionsPCIT Combined43617</t>
  </si>
  <si>
    <t>Marys CenterPCIT CombinedJun-19</t>
  </si>
  <si>
    <t>Marys CenterPCIT Combined43617</t>
  </si>
  <si>
    <t>PIECEPCIT CombinedJun-19</t>
  </si>
  <si>
    <t>PIECEPCIT Combined43617</t>
  </si>
  <si>
    <t>Marys CenterAll FFJun-19</t>
  </si>
  <si>
    <t>Marys CenterAll FF43617</t>
  </si>
  <si>
    <t>Marys CenterAll DCSJun-19</t>
  </si>
  <si>
    <t>Marys CenterAll DCS43617</t>
  </si>
  <si>
    <t>PIECEAll FFJun-19</t>
  </si>
  <si>
    <t>PIECEAll FF43617</t>
  </si>
  <si>
    <t>PIECEAll DCSJun-19</t>
  </si>
  <si>
    <t>PIECEAll DCS43617</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</si>
  <si>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</si>
  <si>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</si>
  <si>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</si>
  <si>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</si>
  <si>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</si>
  <si>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</si>
  <si>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</si>
  <si>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</si>
  <si>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</si>
  <si>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</si>
  <si>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Federal CityAll CombinedJun-19</t>
  </si>
  <si>
    <t>Federal CityAll Combined43617</t>
  </si>
  <si>
    <t>First Home CareAll CombinedJun-19</t>
  </si>
  <si>
    <t>First Home CareAll Combined43617</t>
  </si>
  <si>
    <t>Foundations for Home &amp; CommunityAll CombinedJun-19</t>
  </si>
  <si>
    <t>Foundations for Home &amp; CommunityAll Combined43617</t>
  </si>
  <si>
    <t>FPSAll CombinedJun-19</t>
  </si>
  <si>
    <t>FPSAll Combined43617</t>
  </si>
  <si>
    <t>Green DoorAll CombinedJun-19</t>
  </si>
  <si>
    <t>Green DoorAll Combined43617</t>
  </si>
  <si>
    <t>HillcrestAll CombinedJun-19</t>
  </si>
  <si>
    <t>HillcrestAll Combined43617</t>
  </si>
  <si>
    <t>LAYCAll CombinedJun-19</t>
  </si>
  <si>
    <t>LAYCAll Combined43617</t>
  </si>
  <si>
    <t>LCSAll CombinedJun-19</t>
  </si>
  <si>
    <t>LCSAll Combined43617</t>
  </si>
  <si>
    <t>LESAll CombinedJun-19</t>
  </si>
  <si>
    <t>LESAll Combined43617</t>
  </si>
  <si>
    <t>Marys CenterAll CombinedJun-19</t>
  </si>
  <si>
    <t>Marys CenterAll Combined43617</t>
  </si>
  <si>
    <t>MBI HSAll CombinedJun-19</t>
  </si>
  <si>
    <t>MBI HSAll Combined43617</t>
  </si>
  <si>
    <t>MD Family ResourcesAll CombinedJun-19</t>
  </si>
  <si>
    <t>MD Family ResourcesAll Combined43617</t>
  </si>
  <si>
    <t>PASSAll CombinedJun-19</t>
  </si>
  <si>
    <t>PASSAll Combined43617</t>
  </si>
  <si>
    <t>PIECEAll CombinedJun-19</t>
  </si>
  <si>
    <t>PIECEAll Combined43617</t>
  </si>
  <si>
    <t>RiversideAll CombinedJun-19</t>
  </si>
  <si>
    <t>RiversideAll Combined43617</t>
  </si>
  <si>
    <t>TFCCAll CombinedJun-19</t>
  </si>
  <si>
    <t>TFCCAll Combined43617</t>
  </si>
  <si>
    <t>UniversalAll CombinedJun-19</t>
  </si>
  <si>
    <t>UniversalAll Combined43617</t>
  </si>
  <si>
    <t>Wayne PlaceAll CombinedJun-19</t>
  </si>
  <si>
    <t>Wayne PlaceAll Combined43617</t>
  </si>
  <si>
    <t>Youth VillagesAll CombinedJun-19</t>
  </si>
  <si>
    <t>Youth VillagesAll Combined43617</t>
  </si>
  <si>
    <t>All A-CRA ProvidersA-CRA FFJun-19</t>
  </si>
  <si>
    <t>All A-CRA ProvidersA-CRA FF43617</t>
  </si>
  <si>
    <t>All CPP-FV ProvidersCPP-FV FFJun-19</t>
  </si>
  <si>
    <t>All CPP-FV ProvidersCPP-FV FF43617</t>
  </si>
  <si>
    <t>All CPP-FV ProvidersCPP-FV DCSJun-19</t>
  </si>
  <si>
    <t>All CPP-FV ProvidersCPP-FV DCS43617</t>
  </si>
  <si>
    <t>All CPP-FV ProvidersCPP-FV CombinedJun-19</t>
  </si>
  <si>
    <t>All CPP-FV ProvidersCPP-FV Combined43617</t>
  </si>
  <si>
    <t>All FFT ProvidersFFT FFJun-19</t>
  </si>
  <si>
    <t>All FFT ProvidersFFT FF43617</t>
  </si>
  <si>
    <t>All MST ProvidersMST FFJun-19</t>
  </si>
  <si>
    <t>All MST ProvidersMST FF43617</t>
  </si>
  <si>
    <t>All MST-PSB ProvidersMST-PSB FFJun-19</t>
  </si>
  <si>
    <t>All MST-PSB ProvidersMST-PSB FF43617</t>
  </si>
  <si>
    <t>All PCIT ProvidersPCIT FFJun-19</t>
  </si>
  <si>
    <t>All PCIT ProvidersPCIT FF43617</t>
  </si>
  <si>
    <t>All PCIT ProvidersPCIT DCSJun-19</t>
  </si>
  <si>
    <t>All PCIT ProvidersPCIT DCS43617</t>
  </si>
  <si>
    <t>All PCIT ProvidersPCIT CombinedJun-19</t>
  </si>
  <si>
    <t>All PCIT ProvidersPCIT Combined43617</t>
  </si>
  <si>
    <t>All SFCR ProvidersSFCR FFJun-19</t>
  </si>
  <si>
    <t>All SFCR ProvidersSFCR FF43617</t>
  </si>
  <si>
    <t>All TF-CBT ProvidersTF-CBT FFJun-19</t>
  </si>
  <si>
    <t>All TF-CBT ProvidersTF-CBT FF43617</t>
  </si>
  <si>
    <t>All TIP ProvidersTIP FFJun-19</t>
  </si>
  <si>
    <t>All TIP ProvidersTIP FF43617</t>
  </si>
  <si>
    <t>All TST ProvidersTST FFJun-19</t>
  </si>
  <si>
    <t>All TST ProvidersTST FF43617</t>
  </si>
  <si>
    <t>Families First ProvidersAll FFJun-19</t>
  </si>
  <si>
    <t>Families First ProvidersAll FF43617</t>
  </si>
  <si>
    <t>DC Seed ProvidersAll DCSJun-19</t>
  </si>
  <si>
    <t>DC Seed ProvidersAll DCS43617</t>
  </si>
  <si>
    <t>AllAll CombinedJun-19</t>
  </si>
  <si>
    <t>AllAll Combined43617</t>
  </si>
  <si>
    <t>Trauma ProvidersAll FFJun-19</t>
  </si>
  <si>
    <t>Trauma ProvidersAll FF43617</t>
  </si>
  <si>
    <t>Adoptions TogetherCPP-FV FFJun-19</t>
  </si>
  <si>
    <t>Adoptions TogetherCPP-FV FF43617</t>
  </si>
  <si>
    <t>Adoptions TogetherTST CombinedJun-19</t>
  </si>
  <si>
    <t>Adoptions TogetherTST Combined43617</t>
  </si>
  <si>
    <t>All A-CRA ProvidersA-CRA CombinedJun-19</t>
  </si>
  <si>
    <t>All A-CRA ProvidersA-CRA Combined43617</t>
  </si>
  <si>
    <t>All FFT ProvidersFFT CombinedJun-19</t>
  </si>
  <si>
    <t>All FFT ProvidersFFT Combined43617</t>
  </si>
  <si>
    <t>All MST ProvidersMST CombinedJun-19</t>
  </si>
  <si>
    <t>All MST ProvidersMST Combined43617</t>
  </si>
  <si>
    <t>All MST-PSB ProvidersMST-PSB CombinedJun-19</t>
  </si>
  <si>
    <t>All MST-PSB ProvidersMST-PSB Combined43617</t>
  </si>
  <si>
    <t>All SFCR ProvidersSFCR CombinedJun-19</t>
  </si>
  <si>
    <t>All SFCR ProvidersSFCR Combined43617</t>
  </si>
  <si>
    <t>All TF-CBT ProvidersTF-CBT CombinedJun-19</t>
  </si>
  <si>
    <t>All TF-CBT ProvidersTF-CBT Combined43617</t>
  </si>
  <si>
    <t>All TIP ProvidersTIP CombinedJun-19</t>
  </si>
  <si>
    <t>All TIP ProvidersTIP Combined43617</t>
  </si>
  <si>
    <t>All TST ProvidersTST CombinedJun-19</t>
  </si>
  <si>
    <t>All TST ProvidersTST Combined43617</t>
  </si>
  <si>
    <t>CatholicAll FFJun-19</t>
  </si>
  <si>
    <t>CatholicAll FF43617</t>
  </si>
  <si>
    <t>CatholicFFT CombinedJun-19</t>
  </si>
  <si>
    <t>CatholicFFT Combined43617</t>
  </si>
  <si>
    <t>Community ConnectionsAll FFJun-19</t>
  </si>
  <si>
    <t>Community ConnectionsAll FF43617</t>
  </si>
  <si>
    <t>Community ConnectionsTF-CBT CombinedJun-19</t>
  </si>
  <si>
    <t>Community ConnectionsTF-CBT Combined43617</t>
  </si>
  <si>
    <t>Community ConnectionsTIP CombinedJun-19</t>
  </si>
  <si>
    <t>Community ConnectionsTIP Combined43617</t>
  </si>
  <si>
    <t>ContemporaryAll FFJun-19</t>
  </si>
  <si>
    <t>ContemporaryAll FF43617</t>
  </si>
  <si>
    <t>ContemporaryTIP CombinedJun-19</t>
  </si>
  <si>
    <t>ContemporaryTIP Combined43617</t>
  </si>
  <si>
    <t>ContemporaryTST CombinedJun-19</t>
  </si>
  <si>
    <t>ContemporaryTST Combined43617</t>
  </si>
  <si>
    <t>Family MattersAll FFJun-19</t>
  </si>
  <si>
    <t>Family MattersAll FF43617</t>
  </si>
  <si>
    <t>Family MattersTST CombinedJun-19</t>
  </si>
  <si>
    <t>Family MattersTST Combined43617</t>
  </si>
  <si>
    <t>Federal CityA-CRA CombinedJun-19</t>
  </si>
  <si>
    <t>Federal CityA-CRA Combined43617</t>
  </si>
  <si>
    <t>Federal CityAll FFJun-19</t>
  </si>
  <si>
    <t>Federal CityAll FF43617</t>
  </si>
  <si>
    <t>First Home CareAll FFJun-19</t>
  </si>
  <si>
    <t>First Home CareAll FF43617</t>
  </si>
  <si>
    <t>First Home CareFFT CombinedJun-19</t>
  </si>
  <si>
    <t>First Home CareFFT Combined43617</t>
  </si>
  <si>
    <t>First Home CareTF-CBT CombinedJun-19</t>
  </si>
  <si>
    <t>First Home CareTF-CBT Combined43617</t>
  </si>
  <si>
    <t>First Home CareTST CombinedJun-19</t>
  </si>
  <si>
    <t>First Home CareTST Combined43617</t>
  </si>
  <si>
    <t>FPSAll FFJun-19</t>
  </si>
  <si>
    <t>FPSAll FF43617</t>
  </si>
  <si>
    <t>FPSTIP CombinedJun-19</t>
  </si>
  <si>
    <t>FPSTIP Combined43617</t>
  </si>
  <si>
    <t>Green DoorAll FFJun-19</t>
  </si>
  <si>
    <t>Green DoorAll FF43617</t>
  </si>
  <si>
    <t>Green DoorTIP CombinedJun-19</t>
  </si>
  <si>
    <t>Green DoorTIP Combined43617</t>
  </si>
  <si>
    <t>LCSAll FFJun-19</t>
  </si>
  <si>
    <t>LCSAll FF43617</t>
  </si>
  <si>
    <t>LCSMST CombinedJun-19</t>
  </si>
  <si>
    <t>LCSMST Combined43617</t>
  </si>
  <si>
    <t>LESAll FFJun-19</t>
  </si>
  <si>
    <t>LESAll FF43617</t>
  </si>
  <si>
    <t>LESTF-CBT CombinedJun-19</t>
  </si>
  <si>
    <t>LESTF-CBT Combined43617</t>
  </si>
  <si>
    <t>LESTIP CombinedJun-19</t>
  </si>
  <si>
    <t>LESTIP Combined43617</t>
  </si>
  <si>
    <t>MBI HSAll FFJun-19</t>
  </si>
  <si>
    <t>MBI HSAll FF43617</t>
  </si>
  <si>
    <t>MBI HSMST CombinedJun-19</t>
  </si>
  <si>
    <t>MBI HSMST Combined43617</t>
  </si>
  <si>
    <t>MBI HSTIP CombinedJun-19</t>
  </si>
  <si>
    <t>MBI HSTIP Combined43617</t>
  </si>
  <si>
    <t>MD Family ResourcesAll FFJun-19</t>
  </si>
  <si>
    <t>MD Family ResourcesAll FF43617</t>
  </si>
  <si>
    <t>MD Family ResourcesTF-CBT CombinedJun-19</t>
  </si>
  <si>
    <t>MD Family ResourcesTF-CBT Combined43617</t>
  </si>
  <si>
    <t>MD Family ResourcesTST CombinedJun-19</t>
  </si>
  <si>
    <t>MD Family ResourcesTST Combined43617</t>
  </si>
  <si>
    <t>PASSAll FFJun-19</t>
  </si>
  <si>
    <t>PASSAll FF43617</t>
  </si>
  <si>
    <t>PASSFFT CombinedJun-19</t>
  </si>
  <si>
    <t>PASSFFT Combined43617</t>
  </si>
  <si>
    <t>PASSTIP CombinedJun-19</t>
  </si>
  <si>
    <t>PASSTIP Combined43617</t>
  </si>
  <si>
    <t>RiversideA-CRA CombinedJun-19</t>
  </si>
  <si>
    <t>RiversideA-CRA Combined43617</t>
  </si>
  <si>
    <t>RiversideAll FFJun-19</t>
  </si>
  <si>
    <t>RiversideAll FF43617</t>
  </si>
  <si>
    <t>TFCCAll FFJun-19</t>
  </si>
  <si>
    <t>TFCCAll FF43617</t>
  </si>
  <si>
    <t>TFCCTIP CombinedJun-19</t>
  </si>
  <si>
    <t>TFCCTIP Combined43617</t>
  </si>
  <si>
    <t>Wayne PlaceAll FFJun-19</t>
  </si>
  <si>
    <t>Wayne PlaceAll FF43617</t>
  </si>
  <si>
    <t>Wayne PlaceTIP CombinedJun-19</t>
  </si>
  <si>
    <t>Wayne PlaceTIP Combined43617</t>
  </si>
  <si>
    <t>Youth VillagesAll FFJun-19</t>
  </si>
  <si>
    <t>Youth VillagesAll FF43617</t>
  </si>
  <si>
    <t>Youth VillagesMST CombinedJun-19</t>
  </si>
  <si>
    <t>Youth VillagesMST Combined43617</t>
  </si>
  <si>
    <t>Youth VillagesMST-PSB CombinedJun-19</t>
  </si>
  <si>
    <t>Youth VillagesMST-PSB Combined43617</t>
  </si>
  <si>
    <t>HillcrestA-CRA CombinedJun-19</t>
  </si>
  <si>
    <t>HillcrestA-CRA Combined43617</t>
  </si>
  <si>
    <t>HillcrestAll FFJun-19</t>
  </si>
  <si>
    <t>HillcrestAll FF43617</t>
  </si>
  <si>
    <t>HillcrestFFT CombinedJun-19</t>
  </si>
  <si>
    <t>HillcrestFFT Combined43617</t>
  </si>
  <si>
    <t>HillcrestTF-CBT CombinedJun-19</t>
  </si>
  <si>
    <t>HillcrestTF-CBT Combined43617</t>
  </si>
  <si>
    <t>HillcrestTST CombinedJun-19</t>
  </si>
  <si>
    <t>HillcrestTST Combined43617</t>
  </si>
  <si>
    <t>LAYCA-CRA CombinedJun-19</t>
  </si>
  <si>
    <t>LAYCA-CRA Combined43617</t>
  </si>
  <si>
    <t>LAYCAll FFJun-19</t>
  </si>
  <si>
    <t>LAYCAll FF43617</t>
  </si>
  <si>
    <t>LAYCTF-CBT CombinedJun-19</t>
  </si>
  <si>
    <t>LAYCTF-CBT Combined43617</t>
  </si>
  <si>
    <t>UniversalAll FFJun-19</t>
  </si>
  <si>
    <t>UniversalAll FF43617</t>
  </si>
  <si>
    <t>UniversalTF-CBT CombinedJun-19</t>
  </si>
  <si>
    <t>UniversalTF-CBT Combined43617</t>
  </si>
  <si>
    <t>UniversalTIP CombinedJun-19</t>
  </si>
  <si>
    <t>UniversalTIP Combined43617</t>
  </si>
  <si>
    <t>Foundations for Home &amp; CommunityFFT CombinedJun-19</t>
  </si>
  <si>
    <t>Foundations for Home &amp; CommunityFFT Combined43617</t>
  </si>
  <si>
    <t>Foundations for Home &amp; CommunityAll FFJun-19</t>
  </si>
  <si>
    <t>Foundations for Home &amp; CommunityAll FF43617</t>
  </si>
  <si>
    <t>Foundations for Home &amp; CommunityCPP-FV CombinedJun-19</t>
  </si>
  <si>
    <t>Foundations for Home &amp; CommunityCPP-FV Combined43617</t>
  </si>
  <si>
    <t>Foundations for Home &amp; CommunityTF-CBT CombinedJun-19</t>
  </si>
  <si>
    <t>Foundations for Home &amp; CommunityTF-CBT Combined43617</t>
  </si>
  <si>
    <t>Trauma ProvidersAll CombinedJul-19</t>
  </si>
  <si>
    <t>Trauma ProvidersAll Combined43647</t>
  </si>
  <si>
    <t>Trauma ProvidersAll DCSJul-19</t>
  </si>
  <si>
    <t>Trauma ProvidersAll DCS43647</t>
  </si>
  <si>
    <t>Federal CityA-CRA FFJul-19</t>
  </si>
  <si>
    <t>Federal CityA-CRA FF43647</t>
  </si>
  <si>
    <t>HillcrestA-CRA FFJul-19</t>
  </si>
  <si>
    <t>HillcrestA-CRA FF43647</t>
  </si>
  <si>
    <t>LAYCA-CRA FFJul-19</t>
  </si>
  <si>
    <t>LAYCA-CRA FF43647</t>
  </si>
  <si>
    <t>RiversideA-CRA FFJul-19</t>
  </si>
  <si>
    <t>RiversideA-CRA FF43647</t>
  </si>
  <si>
    <t>Adoptions TogetherCPP-FV CombinedJul-19</t>
  </si>
  <si>
    <t>Adoptions TogetherCPP-FV Combined43647</t>
  </si>
  <si>
    <t>Marys CenterCPP-FV FFJul-19</t>
  </si>
  <si>
    <t>Marys CenterCPP-FV FF43647</t>
  </si>
  <si>
    <t>PIECECPP-FV FFJul-19</t>
  </si>
  <si>
    <t>PIECECPP-FV FF43647</t>
  </si>
  <si>
    <t>Community ConnectionsCPP-FV DCSJul-19</t>
  </si>
  <si>
    <t>Community ConnectionsCPP-FV DCS43647</t>
  </si>
  <si>
    <t>Foundations for Home &amp; CommunityCPP-FV DCSJul-19</t>
  </si>
  <si>
    <t>Foundations for Home &amp; CommunityCPP-FV DCS43647</t>
  </si>
  <si>
    <t>Marys CenterCPP-FV DCSJul-19</t>
  </si>
  <si>
    <t>Marys CenterCPP-FV DCS43647</t>
  </si>
  <si>
    <t>PIECECPP-FV DCSJul-19</t>
  </si>
  <si>
    <t>PIECECPP-FV DCS43647</t>
  </si>
  <si>
    <t>CatholicFFT FFJul-19</t>
  </si>
  <si>
    <t>CatholicFFT FF43647</t>
  </si>
  <si>
    <t>First Home CareFFT FFJul-19</t>
  </si>
  <si>
    <t>First Home CareFFT FF43647</t>
  </si>
  <si>
    <t>Foundations for Home &amp; CommunityFFT FFJul-19</t>
  </si>
  <si>
    <t>Foundations for Home &amp; CommunityFFT FF43647</t>
  </si>
  <si>
    <t>HillcrestFFT FFJul-19</t>
  </si>
  <si>
    <t>HillcrestFFT FF43647</t>
  </si>
  <si>
    <t>PASSFFT FFJul-19</t>
  </si>
  <si>
    <t>PASSFFT FF43647</t>
  </si>
  <si>
    <t>LCSMST FFJul-19</t>
  </si>
  <si>
    <t>LCSMST FF43647</t>
  </si>
  <si>
    <t>MBI HSMST FFJul-19</t>
  </si>
  <si>
    <t>MBI HSMST FF43647</t>
  </si>
  <si>
    <t>Youth VillagesMST FFJul-19</t>
  </si>
  <si>
    <t>Youth VillagesMST FF43647</t>
  </si>
  <si>
    <t>Youth VillagesMST-PSB FFJul-19</t>
  </si>
  <si>
    <t>Youth VillagesMST-PSB FF43647</t>
  </si>
  <si>
    <t>Marys CenterPCIT FFJul-19</t>
  </si>
  <si>
    <t>Marys CenterPCIT FF43647</t>
  </si>
  <si>
    <t>PIECEPCIT FFJul-19</t>
  </si>
  <si>
    <t>PIECEPCIT FF43647</t>
  </si>
  <si>
    <t>Marys CenterPCIT DCSJul-19</t>
  </si>
  <si>
    <t>Marys CenterPCIT DCS43647</t>
  </si>
  <si>
    <t>PIECEPCIT DCSJul-19</t>
  </si>
  <si>
    <t>PIECEPCIT DCS43647</t>
  </si>
  <si>
    <t>Community ConnectionsPCIT DCSJul-19</t>
  </si>
  <si>
    <t>Community ConnectionsPCIT DCS43647</t>
  </si>
  <si>
    <t>Community ConnectionsTF-CBT FFJul-19</t>
  </si>
  <si>
    <t>Community ConnectionsTF-CBT FF43647</t>
  </si>
  <si>
    <t>First Home CareTF-CBT FFJul-19</t>
  </si>
  <si>
    <t>First Home CareTF-CBT FF43647</t>
  </si>
  <si>
    <t>Foundations for Home &amp; CommunityTF-CBT FFJul-19</t>
  </si>
  <si>
    <t>Foundations for Home &amp; CommunityTF-CBT FF43647</t>
  </si>
  <si>
    <t>HillcrestTF-CBT FFJul-19</t>
  </si>
  <si>
    <t>HillcrestTF-CBT FF43647</t>
  </si>
  <si>
    <t>LAYCTF-CBT FFJul-19</t>
  </si>
  <si>
    <t>LAYCTF-CBT FF43647</t>
  </si>
  <si>
    <t>LESTF-CBT FFJul-19</t>
  </si>
  <si>
    <t>LESTF-CBT FF43647</t>
  </si>
  <si>
    <t>MD Family ResourcesTF-CBT FFJul-19</t>
  </si>
  <si>
    <t>MD Family ResourcesTF-CBT FF43647</t>
  </si>
  <si>
    <t>UniversalTF-CBT FFJul-19</t>
  </si>
  <si>
    <t>UniversalTF-CBT FF43647</t>
  </si>
  <si>
    <t>Community ConnectionsTIP FFJul-19</t>
  </si>
  <si>
    <t>Community ConnectionsTIP FF43647</t>
  </si>
  <si>
    <t>ContemporaryTIP FFJul-19</t>
  </si>
  <si>
    <t>ContemporaryTIP FF43647</t>
  </si>
  <si>
    <t>FPSTIP FFJul-19</t>
  </si>
  <si>
    <t>FPSTIP FF43647</t>
  </si>
  <si>
    <t>Green DoorTIP FFJul-19</t>
  </si>
  <si>
    <t>Green DoorTIP FF43647</t>
  </si>
  <si>
    <t>LESTIP FFJul-19</t>
  </si>
  <si>
    <t>LESTIP FF43647</t>
  </si>
  <si>
    <t>MBI HSTIP FFJul-19</t>
  </si>
  <si>
    <t>MBI HSTIP FF43647</t>
  </si>
  <si>
    <t>PASSTIP FFJul-19</t>
  </si>
  <si>
    <t>PASSTIP FF43647</t>
  </si>
  <si>
    <t>TFCCTIP FFJul-19</t>
  </si>
  <si>
    <t>TFCCTIP FF43647</t>
  </si>
  <si>
    <t>UniversalTIP FFJul-19</t>
  </si>
  <si>
    <t>UniversalTIP FF43647</t>
  </si>
  <si>
    <t>Wayne PlaceTIP FFJul-19</t>
  </si>
  <si>
    <t>Wayne PlaceTIP FF43647</t>
  </si>
  <si>
    <t>Adoptions TogetherTST FFJul-19</t>
  </si>
  <si>
    <t>Adoptions TogetherTST FF43647</t>
  </si>
  <si>
    <t>ContemporaryTST FFJul-19</t>
  </si>
  <si>
    <t>ContemporaryTST FF43647</t>
  </si>
  <si>
    <t>Family MattersTST FFJul-19</t>
  </si>
  <si>
    <t>Family MattersTST FF43647</t>
  </si>
  <si>
    <t>First Home CareTST FFJul-19</t>
  </si>
  <si>
    <t>First Home CareTST FF43647</t>
  </si>
  <si>
    <t>Foundations for Home &amp; CommunityTST FFJul-19</t>
  </si>
  <si>
    <t>Foundations for Home &amp; CommunityTST FF43647</t>
  </si>
  <si>
    <t>HillcrestTST FFJul-19</t>
  </si>
  <si>
    <t>HillcrestTST FF43647</t>
  </si>
  <si>
    <t>MD Family ResourcesTST FFJul-19</t>
  </si>
  <si>
    <t>MD Family ResourcesTST FF43647</t>
  </si>
  <si>
    <t>Marys CenterCPP-FV CombinedJul-19</t>
  </si>
  <si>
    <t>Marys CenterCPP-FV Combined43647</t>
  </si>
  <si>
    <t>PIECECPP-FV CombinedJul-19</t>
  </si>
  <si>
    <t>PIECECPP-FV Combined43647</t>
  </si>
  <si>
    <t>Community ConnectionsCPP-FV CombinedJul-19</t>
  </si>
  <si>
    <t>Community ConnectionsCPP-FV Combined43647</t>
  </si>
  <si>
    <t>Community ConnectionsPCIT CombinedJul-19</t>
  </si>
  <si>
    <t>Community ConnectionsPCIT Combined43647</t>
  </si>
  <si>
    <t>Marys CenterPCIT CombinedJul-19</t>
  </si>
  <si>
    <t>Marys CenterPCIT Combined43647</t>
  </si>
  <si>
    <t>PIECEPCIT CombinedJul-19</t>
  </si>
  <si>
    <t>PIECEPCIT Combined43647</t>
  </si>
  <si>
    <t>Marys CenterAll FFJul-19</t>
  </si>
  <si>
    <t>Marys CenterAll FF43647</t>
  </si>
  <si>
    <t>Marys CenterAll DCSJul-19</t>
  </si>
  <si>
    <t>Marys CenterAll DCS43647</t>
  </si>
  <si>
    <t>PIECEAll FFJul-19</t>
  </si>
  <si>
    <t>PIECEAll FF43647</t>
  </si>
  <si>
    <t>PIECEAll DCSJul-19</t>
  </si>
  <si>
    <t>PIECEAll DCS43647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</si>
  <si>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</si>
  <si>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</si>
  <si>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</si>
  <si>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</si>
  <si>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</si>
  <si>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</si>
  <si>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</si>
  <si>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</si>
  <si>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</si>
  <si>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</si>
  <si>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Federal CityAll CombinedJul-19</t>
  </si>
  <si>
    <t>Federal CityAll Combined43647</t>
  </si>
  <si>
    <t>First Home CareAll CombinedJul-19</t>
  </si>
  <si>
    <t>First Home CareAll Combined43647</t>
  </si>
  <si>
    <t>Foundations for Home &amp; CommunityAll CombinedJul-19</t>
  </si>
  <si>
    <t>Foundations for Home &amp; CommunityAll Combined43647</t>
  </si>
  <si>
    <t>FPSAll CombinedJul-19</t>
  </si>
  <si>
    <t>FPSAll Combined43647</t>
  </si>
  <si>
    <t>Green DoorAll CombinedJul-19</t>
  </si>
  <si>
    <t>Green DoorAll Combined43647</t>
  </si>
  <si>
    <t>HillcrestAll CombinedJul-19</t>
  </si>
  <si>
    <t>HillcrestAll Combined43647</t>
  </si>
  <si>
    <t>LAYCAll CombinedJul-19</t>
  </si>
  <si>
    <t>LAYCAll Combined43647</t>
  </si>
  <si>
    <t>LCSAll CombinedJul-19</t>
  </si>
  <si>
    <t>LCSAll Combined43647</t>
  </si>
  <si>
    <t>LESAll CombinedJul-19</t>
  </si>
  <si>
    <t>LESAll Combined43647</t>
  </si>
  <si>
    <t>Marys CenterAll CombinedJul-19</t>
  </si>
  <si>
    <t>Marys CenterAll Combined43647</t>
  </si>
  <si>
    <t>MBI HSAll CombinedJul-19</t>
  </si>
  <si>
    <t>MBI HSAll Combined43647</t>
  </si>
  <si>
    <t>MD Family ResourcesAll CombinedJul-19</t>
  </si>
  <si>
    <t>MD Family ResourcesAll Combined43647</t>
  </si>
  <si>
    <t>PASSAll CombinedJul-19</t>
  </si>
  <si>
    <t>PASSAll Combined43647</t>
  </si>
  <si>
    <t>PIECEAll CombinedJul-19</t>
  </si>
  <si>
    <t>PIECEAll Combined43647</t>
  </si>
  <si>
    <t>RiversideAll CombinedJul-19</t>
  </si>
  <si>
    <t>RiversideAll Combined43647</t>
  </si>
  <si>
    <t>TFCCAll CombinedJul-19</t>
  </si>
  <si>
    <t>TFCCAll Combined43647</t>
  </si>
  <si>
    <t>UniversalAll CombinedJul-19</t>
  </si>
  <si>
    <t>UniversalAll Combined43647</t>
  </si>
  <si>
    <t>Wayne PlaceAll CombinedJul-19</t>
  </si>
  <si>
    <t>Wayne PlaceAll Combined43647</t>
  </si>
  <si>
    <t>Youth VillagesAll CombinedJul-19</t>
  </si>
  <si>
    <t>Youth VillagesAll Combined43647</t>
  </si>
  <si>
    <t>All A-CRA ProvidersA-CRA FFJul-19</t>
  </si>
  <si>
    <t>All A-CRA ProvidersA-CRA FF43647</t>
  </si>
  <si>
    <t>All CPP-FV ProvidersCPP-FV FFJul-19</t>
  </si>
  <si>
    <t>All CPP-FV ProvidersCPP-FV FF43647</t>
  </si>
  <si>
    <t>All CPP-FV ProvidersCPP-FV DCSJul-19</t>
  </si>
  <si>
    <t>All CPP-FV ProvidersCPP-FV DCS43647</t>
  </si>
  <si>
    <t>All CPP-FV ProvidersCPP-FV CombinedJul-19</t>
  </si>
  <si>
    <t>All CPP-FV ProvidersCPP-FV Combined43647</t>
  </si>
  <si>
    <t>All FFT ProvidersFFT FFJul-19</t>
  </si>
  <si>
    <t>All FFT ProvidersFFT FF43647</t>
  </si>
  <si>
    <t>All MST ProvidersMST FFJul-19</t>
  </si>
  <si>
    <t>All MST ProvidersMST FF43647</t>
  </si>
  <si>
    <t>All MST-PSB ProvidersMST-PSB FFJul-19</t>
  </si>
  <si>
    <t>All MST-PSB ProvidersMST-PSB FF43647</t>
  </si>
  <si>
    <t>All PCIT ProvidersPCIT FFJul-19</t>
  </si>
  <si>
    <t>All PCIT ProvidersPCIT FF43647</t>
  </si>
  <si>
    <t>All PCIT ProvidersPCIT DCSJul-19</t>
  </si>
  <si>
    <t>All PCIT ProvidersPCIT DCS43647</t>
  </si>
  <si>
    <t>All PCIT ProvidersPCIT CombinedJul-19</t>
  </si>
  <si>
    <t>All PCIT ProvidersPCIT Combined43647</t>
  </si>
  <si>
    <t>All SFCR ProvidersSFCR FFJul-19</t>
  </si>
  <si>
    <t>All SFCR ProvidersSFCR FF43647</t>
  </si>
  <si>
    <t>All TF-CBT ProvidersTF-CBT FFJul-19</t>
  </si>
  <si>
    <t>All TF-CBT ProvidersTF-CBT FF43647</t>
  </si>
  <si>
    <t>All TIP ProvidersTIP FFJul-19</t>
  </si>
  <si>
    <t>All TIP ProvidersTIP FF43647</t>
  </si>
  <si>
    <t>All TST ProvidersTST FFJul-19</t>
  </si>
  <si>
    <t>All TST ProvidersTST FF43647</t>
  </si>
  <si>
    <t>Families First ProvidersAll FFJul-19</t>
  </si>
  <si>
    <t>Families First ProvidersAll FF43647</t>
  </si>
  <si>
    <t>DC Seed ProvidersAll DCSJul-19</t>
  </si>
  <si>
    <t>DC Seed ProvidersAll DCS43647</t>
  </si>
  <si>
    <t>AllAll CombinedJul-19</t>
  </si>
  <si>
    <t>AllAll Combined43647</t>
  </si>
  <si>
    <t>Trauma ProvidersAll FFJul-19</t>
  </si>
  <si>
    <t>Trauma ProvidersAll FF43647</t>
  </si>
  <si>
    <t>Adoptions TogetherCPP-FV FFJul-19</t>
  </si>
  <si>
    <t>Adoptions TogetherCPP-FV FF43647</t>
  </si>
  <si>
    <t>Adoptions TogetherTST CombinedJul-19</t>
  </si>
  <si>
    <t>Adoptions TogetherTST Combined43647</t>
  </si>
  <si>
    <t>All A-CRA ProvidersA-CRA CombinedJul-19</t>
  </si>
  <si>
    <t>All A-CRA ProvidersA-CRA Combined43647</t>
  </si>
  <si>
    <t>All FFT ProvidersFFT CombinedJul-19</t>
  </si>
  <si>
    <t>All FFT ProvidersFFT Combined43647</t>
  </si>
  <si>
    <t>All MST ProvidersMST CombinedJul-19</t>
  </si>
  <si>
    <t>All MST ProvidersMST Combined43647</t>
  </si>
  <si>
    <t>All MST-PSB ProvidersMST-PSB CombinedJul-19</t>
  </si>
  <si>
    <t>All MST-PSB ProvidersMST-PSB Combined43647</t>
  </si>
  <si>
    <t>All SFCR ProvidersSFCR CombinedJul-19</t>
  </si>
  <si>
    <t>All SFCR ProvidersSFCR Combined43647</t>
  </si>
  <si>
    <t>All TF-CBT ProvidersTF-CBT CombinedJul-19</t>
  </si>
  <si>
    <t>All TF-CBT ProvidersTF-CBT Combined43647</t>
  </si>
  <si>
    <t>All TIP ProvidersTIP CombinedJul-19</t>
  </si>
  <si>
    <t>All TIP ProvidersTIP Combined43647</t>
  </si>
  <si>
    <t>All TST ProvidersTST CombinedJul-19</t>
  </si>
  <si>
    <t>All TST ProvidersTST Combined43647</t>
  </si>
  <si>
    <t>CatholicAll FFJul-19</t>
  </si>
  <si>
    <t>CatholicAll FF43647</t>
  </si>
  <si>
    <t>CatholicFFT CombinedJul-19</t>
  </si>
  <si>
    <t>CatholicFFT Combined43647</t>
  </si>
  <si>
    <t>Community ConnectionsAll FFJul-19</t>
  </si>
  <si>
    <t>Community ConnectionsAll FF43647</t>
  </si>
  <si>
    <t>Community ConnectionsTF-CBT CombinedJul-19</t>
  </si>
  <si>
    <t>Community ConnectionsTF-CBT Combined43647</t>
  </si>
  <si>
    <t>Community ConnectionsTIP CombinedJul-19</t>
  </si>
  <si>
    <t>Community ConnectionsTIP Combined43647</t>
  </si>
  <si>
    <t>ContemporaryAll FFJul-19</t>
  </si>
  <si>
    <t>ContemporaryAll FF43647</t>
  </si>
  <si>
    <t>ContemporaryTIP CombinedJul-19</t>
  </si>
  <si>
    <t>ContemporaryTIP Combined43647</t>
  </si>
  <si>
    <t>ContemporaryTST CombinedJul-19</t>
  </si>
  <si>
    <t>ContemporaryTST Combined43647</t>
  </si>
  <si>
    <t>Family MattersAll FFJul-19</t>
  </si>
  <si>
    <t>Family MattersAll FF43647</t>
  </si>
  <si>
    <t>Family MattersTST CombinedJul-19</t>
  </si>
  <si>
    <t>Family MattersTST Combined43647</t>
  </si>
  <si>
    <t>Federal CityA-CRA CombinedJul-19</t>
  </si>
  <si>
    <t>Federal CityA-CRA Combined43647</t>
  </si>
  <si>
    <t>Federal CityAll FFJul-19</t>
  </si>
  <si>
    <t>Federal CityAll FF43647</t>
  </si>
  <si>
    <t>First Home CareAll FFJul-19</t>
  </si>
  <si>
    <t>First Home CareAll FF43647</t>
  </si>
  <si>
    <t>First Home CareFFT CombinedJul-19</t>
  </si>
  <si>
    <t>First Home CareFFT Combined43647</t>
  </si>
  <si>
    <t>First Home CareTF-CBT CombinedJul-19</t>
  </si>
  <si>
    <t>First Home CareTF-CBT Combined43647</t>
  </si>
  <si>
    <t>First Home CareTST CombinedJul-19</t>
  </si>
  <si>
    <t>First Home CareTST Combined43647</t>
  </si>
  <si>
    <t>FPSAll FFJul-19</t>
  </si>
  <si>
    <t>FPSAll FF43647</t>
  </si>
  <si>
    <t>FPSTIP CombinedJul-19</t>
  </si>
  <si>
    <t>FPSTIP Combined43647</t>
  </si>
  <si>
    <t>Green DoorAll FFJul-19</t>
  </si>
  <si>
    <t>Green DoorAll FF43647</t>
  </si>
  <si>
    <t>Green DoorTIP CombinedJul-19</t>
  </si>
  <si>
    <t>Green DoorTIP Combined43647</t>
  </si>
  <si>
    <t>LCSAll FFJul-19</t>
  </si>
  <si>
    <t>LCSAll FF43647</t>
  </si>
  <si>
    <t>LCSMST CombinedJul-19</t>
  </si>
  <si>
    <t>LCSMST Combined43647</t>
  </si>
  <si>
    <t>LESAll FFJul-19</t>
  </si>
  <si>
    <t>LESAll FF43647</t>
  </si>
  <si>
    <t>LESTF-CBT CombinedJul-19</t>
  </si>
  <si>
    <t>LESTF-CBT Combined43647</t>
  </si>
  <si>
    <t>LESTIP CombinedJul-19</t>
  </si>
  <si>
    <t>LESTIP Combined43647</t>
  </si>
  <si>
    <t>MBI HSAll FFJul-19</t>
  </si>
  <si>
    <t>MBI HSAll FF43647</t>
  </si>
  <si>
    <t>MBI HSMST CombinedJul-19</t>
  </si>
  <si>
    <t>MBI HSMST Combined43647</t>
  </si>
  <si>
    <t>MBI HSTIP CombinedJul-19</t>
  </si>
  <si>
    <t>MBI HSTIP Combined43647</t>
  </si>
  <si>
    <t>MD Family ResourcesAll FFJul-19</t>
  </si>
  <si>
    <t>MD Family ResourcesAll FF43647</t>
  </si>
  <si>
    <t>MD Family ResourcesTF-CBT CombinedJul-19</t>
  </si>
  <si>
    <t>MD Family ResourcesTF-CBT Combined43647</t>
  </si>
  <si>
    <t>MD Family ResourcesTST CombinedJul-19</t>
  </si>
  <si>
    <t>MD Family ResourcesTST Combined43647</t>
  </si>
  <si>
    <t>PASSAll FFJul-19</t>
  </si>
  <si>
    <t>PASSAll FF43647</t>
  </si>
  <si>
    <t>PASSFFT CombinedJul-19</t>
  </si>
  <si>
    <t>PASSFFT Combined43647</t>
  </si>
  <si>
    <t>PASSTIP CombinedJul-19</t>
  </si>
  <si>
    <t>PASSTIP Combined43647</t>
  </si>
  <si>
    <t>RiversideA-CRA CombinedJul-19</t>
  </si>
  <si>
    <t>RiversideA-CRA Combined43647</t>
  </si>
  <si>
    <t>RiversideAll FFJul-19</t>
  </si>
  <si>
    <t>RiversideAll FF43647</t>
  </si>
  <si>
    <t>TFCCAll FFJul-19</t>
  </si>
  <si>
    <t>TFCCAll FF43647</t>
  </si>
  <si>
    <t>TFCCTIP CombinedJul-19</t>
  </si>
  <si>
    <t>TFCCTIP Combined43647</t>
  </si>
  <si>
    <t>Wayne PlaceAll FFJul-19</t>
  </si>
  <si>
    <t>Wayne PlaceAll FF43647</t>
  </si>
  <si>
    <t>Wayne PlaceTIP CombinedJul-19</t>
  </si>
  <si>
    <t>Wayne PlaceTIP Combined43647</t>
  </si>
  <si>
    <t>Youth VillagesAll FFJul-19</t>
  </si>
  <si>
    <t>Youth VillagesAll FF43647</t>
  </si>
  <si>
    <t>Youth VillagesMST CombinedJul-19</t>
  </si>
  <si>
    <t>Youth VillagesMST Combined43647</t>
  </si>
  <si>
    <t>Youth VillagesMST-PSB CombinedJul-19</t>
  </si>
  <si>
    <t>Youth VillagesMST-PSB Combined43647</t>
  </si>
  <si>
    <t>HillcrestA-CRA CombinedJul-19</t>
  </si>
  <si>
    <t>HillcrestA-CRA Combined43647</t>
  </si>
  <si>
    <t>HillcrestAll FFJul-19</t>
  </si>
  <si>
    <t>HillcrestAll FF43647</t>
  </si>
  <si>
    <t>HillcrestFFT CombinedJul-19</t>
  </si>
  <si>
    <t>HillcrestFFT Combined43647</t>
  </si>
  <si>
    <t>HillcrestTF-CBT CombinedJul-19</t>
  </si>
  <si>
    <t>HillcrestTF-CBT Combined43647</t>
  </si>
  <si>
    <t>HillcrestTST CombinedJul-19</t>
  </si>
  <si>
    <t>HillcrestTST Combined43647</t>
  </si>
  <si>
    <t>LAYCA-CRA CombinedJul-19</t>
  </si>
  <si>
    <t>LAYCA-CRA Combined43647</t>
  </si>
  <si>
    <t>LAYCAll FFJul-19</t>
  </si>
  <si>
    <t>LAYCAll FF43647</t>
  </si>
  <si>
    <t>LAYCTF-CBT CombinedJul-19</t>
  </si>
  <si>
    <t>LAYCTF-CBT Combined43647</t>
  </si>
  <si>
    <t>UniversalAll FFJul-19</t>
  </si>
  <si>
    <t>UniversalAll FF43647</t>
  </si>
  <si>
    <t>UniversalTF-CBT CombinedJul-19</t>
  </si>
  <si>
    <t>UniversalTF-CBT Combined43647</t>
  </si>
  <si>
    <t>UniversalTIP CombinedJul-19</t>
  </si>
  <si>
    <t>UniversalTIP Combined43647</t>
  </si>
  <si>
    <t>Foundations for Home &amp; CommunityFFT CombinedJul-19</t>
  </si>
  <si>
    <t>Foundations for Home &amp; CommunityFFT Combined43647</t>
  </si>
  <si>
    <t>Foundations for Home &amp; CommunityAll FFJul-19</t>
  </si>
  <si>
    <t>Foundations for Home &amp; CommunityAll FF43647</t>
  </si>
  <si>
    <t>Foundations for Home &amp; CommunityCPP-FV CombinedJul-19</t>
  </si>
  <si>
    <t>Foundations for Home &amp; CommunityCPP-FV Combined43647</t>
  </si>
  <si>
    <t>Foundations for Home &amp; CommunityTF-CBT CombinedJul-19</t>
  </si>
  <si>
    <t>Foundations for Home &amp; CommunityTF-CBT Combined43647</t>
  </si>
  <si>
    <t>Adoptions TogetherAll Combined43678</t>
  </si>
  <si>
    <t>Adoptions TogetherCPP-FV CombinedAug-19</t>
  </si>
  <si>
    <t>Adoptions TogetherCPP-FV Combined43678</t>
  </si>
  <si>
    <t>Adoptions TogetherTST FF43678</t>
  </si>
  <si>
    <t>Adoptions TogetherTST CombinedAug-19</t>
  </si>
  <si>
    <t>Adoptions TogetherTST Combined43678</t>
  </si>
  <si>
    <t>All A-CRA ProvidersA-CRA FF43678</t>
  </si>
  <si>
    <t>All A-CRA ProvidersA-CRA CombinedAug-19</t>
  </si>
  <si>
    <t>All A-CRA ProvidersA-CRA Combined43678</t>
  </si>
  <si>
    <t>All CPP-FV ProvidersCPP-FV FF43678</t>
  </si>
  <si>
    <t>All CPP-FV ProvidersCPP-FV DCS43678</t>
  </si>
  <si>
    <t>All CPP-FV ProvidersCPP-FV Combined43678</t>
  </si>
  <si>
    <t>All FFT ProvidersFFT FF43678</t>
  </si>
  <si>
    <t>All FFT ProvidersFFT CombinedAug-19</t>
  </si>
  <si>
    <t>All FFT ProvidersFFT Combined43678</t>
  </si>
  <si>
    <t>All MST ProvidersMST FF43678</t>
  </si>
  <si>
    <t>All MST ProvidersMST CombinedAug-19</t>
  </si>
  <si>
    <t>All MST ProvidersMST Combined43678</t>
  </si>
  <si>
    <t>All MST-PSB ProvidersMST-PSB FF43678</t>
  </si>
  <si>
    <t>All MST-PSB ProvidersMST-PSB CombinedAug-19</t>
  </si>
  <si>
    <t>All MST-PSB ProvidersMST-PSB Combined43678</t>
  </si>
  <si>
    <t>All PCIT ProvidersPCIT FF43678</t>
  </si>
  <si>
    <t>All PCIT ProvidersPCIT DCS43678</t>
  </si>
  <si>
    <t>All PCIT ProvidersPCIT Combined43678</t>
  </si>
  <si>
    <t>All SFCR ProvidersSFCR FF43678</t>
  </si>
  <si>
    <t>All SFCR ProvidersSFCR CombinedAug-19</t>
  </si>
  <si>
    <t>All SFCR ProvidersSFCR Combined43678</t>
  </si>
  <si>
    <t>All TF-CBT ProvidersTF-CBT FF43678</t>
  </si>
  <si>
    <t>All TF-CBT ProvidersTF-CBT CombinedAug-19</t>
  </si>
  <si>
    <t>All TF-CBT ProvidersTF-CBT Combined43678</t>
  </si>
  <si>
    <t>All TIP ProvidersTIP FF43678</t>
  </si>
  <si>
    <t>All TIP ProvidersTIP CombinedAug-19</t>
  </si>
  <si>
    <t>All TIP ProvidersTIP Combined43678</t>
  </si>
  <si>
    <t>All TST ProvidersTST FF43678</t>
  </si>
  <si>
    <t>All TST ProvidersTST CombinedAug-19</t>
  </si>
  <si>
    <t>All TST ProvidersTST Combined43678</t>
  </si>
  <si>
    <t>AllAll Combined43678</t>
  </si>
  <si>
    <t>CatholicAll Combined43678</t>
  </si>
  <si>
    <t>CatholicAll FFAug-19</t>
  </si>
  <si>
    <t>CatholicAll FF43678</t>
  </si>
  <si>
    <t>CatholicFFT FF43678</t>
  </si>
  <si>
    <t>CatholicFFT CombinedAug-19</t>
  </si>
  <si>
    <t>CatholicFFT Combined43678</t>
  </si>
  <si>
    <t>Community ConnectionsAll FF43678</t>
  </si>
  <si>
    <t>Community ConnectionsAll DCS43678</t>
  </si>
  <si>
    <t>Community ConnectionsAll Combined43678</t>
  </si>
  <si>
    <t>Community ConnectionsCPP-FV DCS43678</t>
  </si>
  <si>
    <t>Community ConnectionsCPP-FV Combined43678</t>
  </si>
  <si>
    <t>Community ConnectionsPCIT DCS43678</t>
  </si>
  <si>
    <t>Community ConnectionsPCIT Combined43678</t>
  </si>
  <si>
    <t>Community ConnectionsTF-CBT FF43678</t>
  </si>
  <si>
    <t>Community ConnectionsTF-CBT CombinedAug-19</t>
  </si>
  <si>
    <t>Community ConnectionsTF-CBT Combined43678</t>
  </si>
  <si>
    <t>Community ConnectionsTIP FF43678</t>
  </si>
  <si>
    <t>Community ConnectionsTIP CombinedAug-19</t>
  </si>
  <si>
    <t>Community ConnectionsTIP Combined43678</t>
  </si>
  <si>
    <t>ContemporaryAll Combined43678</t>
  </si>
  <si>
    <t>ContemporaryAll FFAug-19</t>
  </si>
  <si>
    <t>ContemporaryAll FF43678</t>
  </si>
  <si>
    <t>ContemporaryTIP FF43678</t>
  </si>
  <si>
    <t>ContemporaryTIP CombinedAug-19</t>
  </si>
  <si>
    <t>ContemporaryTIP Combined43678</t>
  </si>
  <si>
    <t>ContemporaryTST FF43678</t>
  </si>
  <si>
    <t>ContemporaryTST CombinedAug-19</t>
  </si>
  <si>
    <t>ContemporaryTST Combined43678</t>
  </si>
  <si>
    <t>DC Seed ProvidersAll DCS43678</t>
  </si>
  <si>
    <t>Families First ProvidersAll FF43678</t>
  </si>
  <si>
    <t>Family MattersAll Combined43678</t>
  </si>
  <si>
    <t>Family MattersAll FFAug-19</t>
  </si>
  <si>
    <t>Family MattersAll FF43678</t>
  </si>
  <si>
    <t>Family MattersTST FF43678</t>
  </si>
  <si>
    <t>Family MattersTST CombinedAug-19</t>
  </si>
  <si>
    <t>Family MattersTST Combined43678</t>
  </si>
  <si>
    <t>Federal CityA-CRA FF43678</t>
  </si>
  <si>
    <t>Federal CityA-CRA CombinedAug-19</t>
  </si>
  <si>
    <t>Federal CityA-CRA Combined43678</t>
  </si>
  <si>
    <t>Federal CityAll Combined43678</t>
  </si>
  <si>
    <t>Federal CityAll FFAug-19</t>
  </si>
  <si>
    <t>Federal CityAll FF43678</t>
  </si>
  <si>
    <t>First Home CareAll Combined43678</t>
  </si>
  <si>
    <t>First Home CareAll FFAug-19</t>
  </si>
  <si>
    <t>First Home CareAll FF43678</t>
  </si>
  <si>
    <t>First Home CareFFT FF43678</t>
  </si>
  <si>
    <t>First Home CareFFT CombinedAug-19</t>
  </si>
  <si>
    <t>First Home CareFFT Combined43678</t>
  </si>
  <si>
    <t>First Home CareTF-CBT FF43678</t>
  </si>
  <si>
    <t>First Home CareTF-CBT CombinedAug-19</t>
  </si>
  <si>
    <t>First Home CareTF-CBT Combined43678</t>
  </si>
  <si>
    <t>First Home CareTST FF43678</t>
  </si>
  <si>
    <t>First Home CareTST CombinedAug-19</t>
  </si>
  <si>
    <t>First Home CareTST Combined43678</t>
  </si>
  <si>
    <t>Foundations for Home &amp; CommunityAll Combined43678</t>
  </si>
  <si>
    <t>Foundations for Home &amp; CommunityAll FFAug-19</t>
  </si>
  <si>
    <t>Foundations for Home &amp; CommunityAll FF43678</t>
  </si>
  <si>
    <t>Foundations for Home &amp; CommunityCPP-FV DCS43678</t>
  </si>
  <si>
    <t>Foundations for Home &amp; CommunityCPP-FV CombinedAug-19</t>
  </si>
  <si>
    <t>Foundations for Home &amp; CommunityCPP-FV Combined43678</t>
  </si>
  <si>
    <t>Foundations for Home &amp; CommunityFFT FF43678</t>
  </si>
  <si>
    <t>Foundations for Home &amp; CommunityFFT CombinedAug-19</t>
  </si>
  <si>
    <t>Foundations for Home &amp; CommunityFFT Combined43678</t>
  </si>
  <si>
    <t>Foundations for Home &amp; CommunityTF-CBT FF43678</t>
  </si>
  <si>
    <t>Foundations for Home &amp; CommunityTF-CBT CombinedAug-19</t>
  </si>
  <si>
    <t>Foundations for Home &amp; CommunityTF-CBT Combined43678</t>
  </si>
  <si>
    <t>Foundations for Home &amp; CommunityTST FF43678</t>
  </si>
  <si>
    <t>FPSAll Combined43678</t>
  </si>
  <si>
    <t>FPSAll FFAug-19</t>
  </si>
  <si>
    <t>FPSAll FF43678</t>
  </si>
  <si>
    <t>FPSTIP FF43678</t>
  </si>
  <si>
    <t>FPSTIP CombinedAug-19</t>
  </si>
  <si>
    <t>FPSTIP Combined43678</t>
  </si>
  <si>
    <t>Green DoorAll Combined43678</t>
  </si>
  <si>
    <t>Green DoorAll FFAug-19</t>
  </si>
  <si>
    <t>Green DoorAll FF43678</t>
  </si>
  <si>
    <t>Green DoorTIP FF43678</t>
  </si>
  <si>
    <t>Green DoorTIP CombinedAug-19</t>
  </si>
  <si>
    <t>Green DoorTIP Combined43678</t>
  </si>
  <si>
    <t>HillcrestA-CRA FF43678</t>
  </si>
  <si>
    <t>HillcrestA-CRA CombinedAug-19</t>
  </si>
  <si>
    <t>HillcrestA-CRA Combined43678</t>
  </si>
  <si>
    <t>HillcrestAll Combined43678</t>
  </si>
  <si>
    <t>HillcrestAll FFAug-19</t>
  </si>
  <si>
    <t>HillcrestAll FF43678</t>
  </si>
  <si>
    <t>HillcrestFFT FF43678</t>
  </si>
  <si>
    <t>HillcrestFFT CombinedAug-19</t>
  </si>
  <si>
    <t>HillcrestFFT Combined43678</t>
  </si>
  <si>
    <t>HillcrestTF-CBT FF43678</t>
  </si>
  <si>
    <t>HillcrestTF-CBT CombinedAug-19</t>
  </si>
  <si>
    <t>HillcrestTF-CBT Combined43678</t>
  </si>
  <si>
    <t>HillcrestTST FF43678</t>
  </si>
  <si>
    <t>HillcrestTST CombinedAug-19</t>
  </si>
  <si>
    <t>HillcrestTST Combined43678</t>
  </si>
  <si>
    <t>LAYCA-CRA FF43678</t>
  </si>
  <si>
    <t>LAYCA-CRA CombinedAug-19</t>
  </si>
  <si>
    <t>LAYCA-CRA Combined43678</t>
  </si>
  <si>
    <t>LAYCAll Combined43678</t>
  </si>
  <si>
    <t>LAYCAll FFAug-19</t>
  </si>
  <si>
    <t>LAYCAll FF43678</t>
  </si>
  <si>
    <t>LAYCTF-CBT FF43678</t>
  </si>
  <si>
    <t>LAYCTF-CBT CombinedAug-19</t>
  </si>
  <si>
    <t>LAYCTF-CBT Combined43678</t>
  </si>
  <si>
    <t>LCSAll Combined43678</t>
  </si>
  <si>
    <t>LCSAll FFAug-19</t>
  </si>
  <si>
    <t>LCSAll FF43678</t>
  </si>
  <si>
    <t>LCSMST FF43678</t>
  </si>
  <si>
    <t>LCSMST CombinedAug-19</t>
  </si>
  <si>
    <t>LCSMST Combined43678</t>
  </si>
  <si>
    <t>LESAll Combined43678</t>
  </si>
  <si>
    <t>LESAll FFAug-19</t>
  </si>
  <si>
    <t>LESAll FF43678</t>
  </si>
  <si>
    <t>LESTF-CBT FF43678</t>
  </si>
  <si>
    <t>LESTF-CBT CombinedAug-19</t>
  </si>
  <si>
    <t>LESTF-CBT Combined43678</t>
  </si>
  <si>
    <t>LESTIP FF43678</t>
  </si>
  <si>
    <t>LESTIP CombinedAug-19</t>
  </si>
  <si>
    <t>LESTIP Combined43678</t>
  </si>
  <si>
    <t>Marys CenterAll FF43678</t>
  </si>
  <si>
    <t>Marys CenterAll DCS43678</t>
  </si>
  <si>
    <t>Marys CenterAll Combined43678</t>
  </si>
  <si>
    <t>Marys CenterCPP-FV FF43678</t>
  </si>
  <si>
    <t>Marys CenterCPP-FV DCS43678</t>
  </si>
  <si>
    <t>Marys CenterCPP-FV Combined43678</t>
  </si>
  <si>
    <t>Marys CenterPCIT FF43678</t>
  </si>
  <si>
    <t>Marys CenterPCIT DCS43678</t>
  </si>
  <si>
    <t>Marys CenterPCIT Combined43678</t>
  </si>
  <si>
    <t>MBI HSAll Combined43678</t>
  </si>
  <si>
    <t>MBI HSAll FFAug-19</t>
  </si>
  <si>
    <t>MBI HSAll FF43678</t>
  </si>
  <si>
    <t>MBI HSMST FF43678</t>
  </si>
  <si>
    <t>MBI HSMST CombinedAug-19</t>
  </si>
  <si>
    <t>MBI HSMST Combined43678</t>
  </si>
  <si>
    <t>MBI HSTIP FF43678</t>
  </si>
  <si>
    <t>MBI HSTIP CombinedAug-19</t>
  </si>
  <si>
    <t>MBI HSTIP Combined43678</t>
  </si>
  <si>
    <t>MD Family ResourcesAll Combined43678</t>
  </si>
  <si>
    <t>MD Family ResourcesAll FFAug-19</t>
  </si>
  <si>
    <t>MD Family ResourcesAll FF43678</t>
  </si>
  <si>
    <t>MD Family ResourcesTF-CBT FF43678</t>
  </si>
  <si>
    <t>MD Family ResourcesTF-CBT CombinedAug-19</t>
  </si>
  <si>
    <t>MD Family ResourcesTF-CBT Combined43678</t>
  </si>
  <si>
    <t>MD Family ResourcesTST FF43678</t>
  </si>
  <si>
    <t>MD Family ResourcesTST CombinedAug-19</t>
  </si>
  <si>
    <t>MD Family ResourcesTST Combined43678</t>
  </si>
  <si>
    <t>PASSAll Combined43678</t>
  </si>
  <si>
    <t>PASSAll FFAug-19</t>
  </si>
  <si>
    <t>PASSAll FF43678</t>
  </si>
  <si>
    <t>PASSFFT FF43678</t>
  </si>
  <si>
    <t>PASSFFT CombinedAug-19</t>
  </si>
  <si>
    <t>PASSFFT Combined43678</t>
  </si>
  <si>
    <t>PASSTIP FF43678</t>
  </si>
  <si>
    <t>PASSTIP CombinedAug-19</t>
  </si>
  <si>
    <t>PASSTIP Combined43678</t>
  </si>
  <si>
    <t>PIECEAll FF43678</t>
  </si>
  <si>
    <t>PIECEAll DCS43678</t>
  </si>
  <si>
    <t>PIECEAll Combined43678</t>
  </si>
  <si>
    <t>PIECECPP-FV FF43678</t>
  </si>
  <si>
    <t>PIECECPP-FV DCS43678</t>
  </si>
  <si>
    <t>PIECECPP-FV Combined43678</t>
  </si>
  <si>
    <t>PIECEPCIT FF43678</t>
  </si>
  <si>
    <t>PIECEPCIT DCS43678</t>
  </si>
  <si>
    <t>PIECEPCIT Combined43678</t>
  </si>
  <si>
    <t>RiversideA-CRA FF43678</t>
  </si>
  <si>
    <t>RiversideA-CRA CombinedAug-19</t>
  </si>
  <si>
    <t>RiversideA-CRA Combined43678</t>
  </si>
  <si>
    <t>RiversideAll Combined43678</t>
  </si>
  <si>
    <t>RiversideAll FFAug-19</t>
  </si>
  <si>
    <t>RiversideAll FF43678</t>
  </si>
  <si>
    <t>TFCCAll Combined43678</t>
  </si>
  <si>
    <t>TFCCAll FFAug-19</t>
  </si>
  <si>
    <t>TFCCAll FF43678</t>
  </si>
  <si>
    <t>TFCCTIP FF43678</t>
  </si>
  <si>
    <t>TFCCTIP CombinedAug-19</t>
  </si>
  <si>
    <t>TFCCTIP Combined43678</t>
  </si>
  <si>
    <t>Trauma ProvidersAll CombinedAug-19</t>
  </si>
  <si>
    <t>Trauma ProvidersAll Combined43678</t>
  </si>
  <si>
    <t>Trauma ProvidersAll DCS Aug-19</t>
  </si>
  <si>
    <t>Trauma ProvidersAll DCS43678</t>
  </si>
  <si>
    <t>Trauma ProvidersAll FFAug-19</t>
  </si>
  <si>
    <t>Trauma ProvidersAll FF43678</t>
  </si>
  <si>
    <t>UniversalAll Combined43678</t>
  </si>
  <si>
    <t>UniversalAll FFAug-19</t>
  </si>
  <si>
    <t>UniversalAll FF43678</t>
  </si>
  <si>
    <t>UniversalTF-CBT FF43678</t>
  </si>
  <si>
    <t>UniversalTF-CBT CombinedAug-19</t>
  </si>
  <si>
    <t>UniversalTF-CBT Combined43678</t>
  </si>
  <si>
    <t>UniversalTIP FF43678</t>
  </si>
  <si>
    <t>UniversalTIP CombinedAug-19</t>
  </si>
  <si>
    <t>UniversalTIP Combined43678</t>
  </si>
  <si>
    <t>Wayne PlaceAll Combined43678</t>
  </si>
  <si>
    <t>Wayne PlaceAll FFAug-19</t>
  </si>
  <si>
    <t>Wayne PlaceAll FF43678</t>
  </si>
  <si>
    <t>Wayne PlaceTIP FF43678</t>
  </si>
  <si>
    <t>Wayne PlaceTIP CombinedAug-19</t>
  </si>
  <si>
    <t>Wayne PlaceTIP Combined43678</t>
  </si>
  <si>
    <t>Youth VillagesAll Combined43678</t>
  </si>
  <si>
    <t>Youth VillagesAll FFAug-19</t>
  </si>
  <si>
    <t>Youth VillagesAll FF43678</t>
  </si>
  <si>
    <t>Youth VillagesMST FF43678</t>
  </si>
  <si>
    <t>Youth VillagesMST CombinedAug-19</t>
  </si>
  <si>
    <t>Youth VillagesMST Combined43678</t>
  </si>
  <si>
    <t>Youth VillagesMST-PSB FF43678</t>
  </si>
  <si>
    <t>Youth VillagesMST-PSB CombinedAug-19</t>
  </si>
  <si>
    <t>Youth VillagesMST-PSB Combined43678</t>
  </si>
  <si>
    <t>Federal CityA-CRA FFSep-19</t>
  </si>
  <si>
    <t>Federal CityA-CRA FF43709</t>
  </si>
  <si>
    <t>HillcrestA-CRA FFSep-19</t>
  </si>
  <si>
    <t>HillcrestA-CRA FF43709</t>
  </si>
  <si>
    <t>LAYCA-CRA FFSep-19</t>
  </si>
  <si>
    <t>LAYCA-CRA FF43709</t>
  </si>
  <si>
    <t>RiversideA-CRA FFSep-19</t>
  </si>
  <si>
    <t>RiversideA-CRA FF43709</t>
  </si>
  <si>
    <t>Adoptions TogetherCPP-FV FFSep-19</t>
  </si>
  <si>
    <t>Adoptions TogetherCPP-FV FF43709</t>
  </si>
  <si>
    <t>Marys CenterCPP-FV FFSep-19</t>
  </si>
  <si>
    <t>Marys CenterCPP-FV FF43709</t>
  </si>
  <si>
    <t>PIECECPP-FV FFSep-19</t>
  </si>
  <si>
    <t>PIECECPP-FV FF43709</t>
  </si>
  <si>
    <t>Community ConnectionsCPP-FV DCSSep-19</t>
  </si>
  <si>
    <t>Community ConnectionsCPP-FV DCS43709</t>
  </si>
  <si>
    <t>Foundations for Home &amp; CommunityCPP-FV DCSSep-19</t>
  </si>
  <si>
    <t>Foundations for Home &amp; CommunityCPP-FV DCS43709</t>
  </si>
  <si>
    <t>Marys CenterCPP-FV DCSSep-19</t>
  </si>
  <si>
    <t>Marys CenterCPP-FV DCS43709</t>
  </si>
  <si>
    <t>PIECECPP-FV DCSSep-19</t>
  </si>
  <si>
    <t>PIECECPP-FV DCS43709</t>
  </si>
  <si>
    <t>CatholicFFT FFSep-19</t>
  </si>
  <si>
    <t>CatholicFFT FF43709</t>
  </si>
  <si>
    <t>First Home CareFFT FFSep-19</t>
  </si>
  <si>
    <t>First Home CareFFT FF43709</t>
  </si>
  <si>
    <t>Foundations for Home &amp; CommunityFFT FFSep-19</t>
  </si>
  <si>
    <t>Foundations for Home &amp; CommunityFFT FF43709</t>
  </si>
  <si>
    <t>HillcrestFFT FFSep-19</t>
  </si>
  <si>
    <t>HillcrestFFT FF43709</t>
  </si>
  <si>
    <t>PASSFFT FFSep-19</t>
  </si>
  <si>
    <t>PASSFFT FF43709</t>
  </si>
  <si>
    <t>LCSMST FFSep-19</t>
  </si>
  <si>
    <t>LCSMST FF43709</t>
  </si>
  <si>
    <t>MBI HSMST FFSep-19</t>
  </si>
  <si>
    <t>MBI HSMST FF43709</t>
  </si>
  <si>
    <t>Youth VillagesMST FFSep-19</t>
  </si>
  <si>
    <t>Youth VillagesMST FF43709</t>
  </si>
  <si>
    <t>Youth VillagesMST-PSB FFSep-19</t>
  </si>
  <si>
    <t>Youth VillagesMST-PSB FF43709</t>
  </si>
  <si>
    <t>Marys CenterPCIT FFSep-19</t>
  </si>
  <si>
    <t>Marys CenterPCIT FF43709</t>
  </si>
  <si>
    <t>PIECEPCIT FFSep-19</t>
  </si>
  <si>
    <t>PIECEPCIT FF43709</t>
  </si>
  <si>
    <t>Marys CenterPCIT DCSSep-19</t>
  </si>
  <si>
    <t>Marys CenterPCIT DCS43709</t>
  </si>
  <si>
    <t>PIECEPCIT DCSSep-19</t>
  </si>
  <si>
    <t>PIECEPCIT DCS43709</t>
  </si>
  <si>
    <t>Community ConnectionsPCIT DCSSep-19</t>
  </si>
  <si>
    <t>Community ConnectionsPCIT DCS43709</t>
  </si>
  <si>
    <t>Community ConnectionsTF-CBT FFSep-19</t>
  </si>
  <si>
    <t>Community ConnectionsTF-CBT FF43709</t>
  </si>
  <si>
    <t>First Home CareTF-CBT FFSep-19</t>
  </si>
  <si>
    <t>First Home CareTF-CBT FF43709</t>
  </si>
  <si>
    <t>Foundations for Home &amp; CommunityTF-CBT FFSep-19</t>
  </si>
  <si>
    <t>Foundations for Home &amp; CommunityTF-CBT FF43709</t>
  </si>
  <si>
    <t>HillcrestTF-CBT FFSep-19</t>
  </si>
  <si>
    <t>HillcrestTF-CBT FF43709</t>
  </si>
  <si>
    <t>LAYCTF-CBT FFSep-19</t>
  </si>
  <si>
    <t>LAYCTF-CBT FF43709</t>
  </si>
  <si>
    <t>LESTF-CBT FFSep-19</t>
  </si>
  <si>
    <t>LESTF-CBT FF43709</t>
  </si>
  <si>
    <t>MD Family ResourcesTF-CBT FFSep-19</t>
  </si>
  <si>
    <t>MD Family ResourcesTF-CBT FF43709</t>
  </si>
  <si>
    <t>UniversalTF-CBT FFSep-19</t>
  </si>
  <si>
    <t>UniversalTF-CBT FF43709</t>
  </si>
  <si>
    <t>Community ConnectionsTIP FFSep-19</t>
  </si>
  <si>
    <t>Community ConnectionsTIP FF43709</t>
  </si>
  <si>
    <t>ContemporaryTIP FFSep-19</t>
  </si>
  <si>
    <t>ContemporaryTIP FF43709</t>
  </si>
  <si>
    <t>FPSTIP FFSep-19</t>
  </si>
  <si>
    <t>FPSTIP FF43709</t>
  </si>
  <si>
    <t>Green DoorTIP FFSep-19</t>
  </si>
  <si>
    <t>Green DoorTIP FF43709</t>
  </si>
  <si>
    <t>LESTIP FFSep-19</t>
  </si>
  <si>
    <t>LESTIP FF43709</t>
  </si>
  <si>
    <t>MBI HSTIP FFSep-19</t>
  </si>
  <si>
    <t>MBI HSTIP FF43709</t>
  </si>
  <si>
    <t>PASSTIP FFSep-19</t>
  </si>
  <si>
    <t>PASSTIP FF43709</t>
  </si>
  <si>
    <t>TFCCTIP FFSep-19</t>
  </si>
  <si>
    <t>TFCCTIP FF43709</t>
  </si>
  <si>
    <t>UniversalTIP FFSep-19</t>
  </si>
  <si>
    <t>UniversalTIP FF43709</t>
  </si>
  <si>
    <t>Wayne PlaceTIP FFSep-19</t>
  </si>
  <si>
    <t>Wayne PlaceTIP FF43709</t>
  </si>
  <si>
    <t>Adoptions TogetherTST FFSep-19</t>
  </si>
  <si>
    <t>Adoptions TogetherTST FF43709</t>
  </si>
  <si>
    <t>ContemporaryTST FFSep-19</t>
  </si>
  <si>
    <t>ContemporaryTST FF43709</t>
  </si>
  <si>
    <t>Family MattersTST FFSep-19</t>
  </si>
  <si>
    <t>Family MattersTST FF43709</t>
  </si>
  <si>
    <t>First Home CareTST FFSep-19</t>
  </si>
  <si>
    <t>First Home CareTST FF43709</t>
  </si>
  <si>
    <t>Foundations for Home &amp; CommunityTST FFSep-19</t>
  </si>
  <si>
    <t>Foundations for Home &amp; CommunityTST FF43709</t>
  </si>
  <si>
    <t>HillcrestTST FFSep-19</t>
  </si>
  <si>
    <t>HillcrestTST FF43709</t>
  </si>
  <si>
    <t>MD Family ResourcesTST FFSep-19</t>
  </si>
  <si>
    <t>MD Family ResourcesTST FF43709</t>
  </si>
  <si>
    <t>Federal CityA-CRA CombinedSep-19</t>
  </si>
  <si>
    <t>Federal CityA-CRA Combined43709</t>
  </si>
  <si>
    <t>HillcrestA-CRA CombinedSep-19</t>
  </si>
  <si>
    <t>HillcrestA-CRA Combined43709</t>
  </si>
  <si>
    <t>LAYCA-CRA CombinedSep-19</t>
  </si>
  <si>
    <t>LAYCA-CRA Combined43709</t>
  </si>
  <si>
    <t>RiversideA-CRA CombinedSep-19</t>
  </si>
  <si>
    <t>RiversideA-CRA Combined43709</t>
  </si>
  <si>
    <t>Adoptions TogetherCPP-FV CombinedSep-19</t>
  </si>
  <si>
    <t>Adoptions TogetherCPP-FV Combined43709</t>
  </si>
  <si>
    <t>Foundations for Home &amp; CommunityCPP-FV CombinedSep-19</t>
  </si>
  <si>
    <t>Foundations for Home &amp; CommunityCPP-FV Combined43709</t>
  </si>
  <si>
    <t>CatholicFFT CombinedSep-19</t>
  </si>
  <si>
    <t>CatholicFFT Combined43709</t>
  </si>
  <si>
    <t>First Home CareFFT CombinedSep-19</t>
  </si>
  <si>
    <t>First Home CareFFT Combined43709</t>
  </si>
  <si>
    <t>Foundations for Home &amp; CommunityFFT CombinedSep-19</t>
  </si>
  <si>
    <t>Foundations for Home &amp; CommunityFFT Combined43709</t>
  </si>
  <si>
    <t>HillcrestFFT CombinedSep-19</t>
  </si>
  <si>
    <t>HillcrestFFT Combined43709</t>
  </si>
  <si>
    <t>PASSFFT CombinedSep-19</t>
  </si>
  <si>
    <t>PASSFFT Combined43709</t>
  </si>
  <si>
    <t>LCSMST CombinedSep-19</t>
  </si>
  <si>
    <t>LCSMST Combined43709</t>
  </si>
  <si>
    <t>MBI HSMST CombinedSep-19</t>
  </si>
  <si>
    <t>MBI HSMST Combined43709</t>
  </si>
  <si>
    <t>Youth VillagesMST CombinedSep-19</t>
  </si>
  <si>
    <t>Youth VillagesMST Combined43709</t>
  </si>
  <si>
    <t>Youth VillagesMST-PSB CombinedSep-19</t>
  </si>
  <si>
    <t>Youth VillagesMST-PSB Combined43709</t>
  </si>
  <si>
    <t>Community ConnectionsTF-CBT CombinedSep-19</t>
  </si>
  <si>
    <t>Community ConnectionsTF-CBT Combined43709</t>
  </si>
  <si>
    <t>First Home CareTF-CBT CombinedSep-19</t>
  </si>
  <si>
    <t>First Home CareTF-CBT Combined43709</t>
  </si>
  <si>
    <t>Foundations for Home &amp; CommunityTF-CBT CombinedSep-19</t>
  </si>
  <si>
    <t>Foundations for Home &amp; CommunityTF-CBT Combined43709</t>
  </si>
  <si>
    <t>HillcrestTF-CBT CombinedSep-19</t>
  </si>
  <si>
    <t>HillcrestTF-CBT Combined43709</t>
  </si>
  <si>
    <t>LAYCTF-CBT CombinedSep-19</t>
  </si>
  <si>
    <t>LAYCTF-CBT Combined43709</t>
  </si>
  <si>
    <t>LESTF-CBT CombinedSep-19</t>
  </si>
  <si>
    <t>LESTF-CBT Combined43709</t>
  </si>
  <si>
    <t>MD Family ResourcesTF-CBT CombinedSep-19</t>
  </si>
  <si>
    <t>MD Family ResourcesTF-CBT Combined43709</t>
  </si>
  <si>
    <t>UniversalTF-CBT CombinedSep-19</t>
  </si>
  <si>
    <t>UniversalTF-CBT Combined43709</t>
  </si>
  <si>
    <t>Community ConnectionsTIP CombinedSep-19</t>
  </si>
  <si>
    <t>Community ConnectionsTIP Combined43709</t>
  </si>
  <si>
    <t>ContemporaryTIP CombinedSep-19</t>
  </si>
  <si>
    <t>ContemporaryTIP Combined43709</t>
  </si>
  <si>
    <t>FPSTIP CombinedSep-19</t>
  </si>
  <si>
    <t>FPSTIP Combined43709</t>
  </si>
  <si>
    <t>Green DoorTIP CombinedSep-19</t>
  </si>
  <si>
    <t>Green DoorTIP Combined43709</t>
  </si>
  <si>
    <t>LESTIP CombinedSep-19</t>
  </si>
  <si>
    <t>LESTIP Combined43709</t>
  </si>
  <si>
    <t>MBI HSTIP CombinedSep-19</t>
  </si>
  <si>
    <t>MBI HSTIP Combined43709</t>
  </si>
  <si>
    <t>PASSTIP CombinedSep-19</t>
  </si>
  <si>
    <t>PASSTIP Combined43709</t>
  </si>
  <si>
    <t>TFCCTIP CombinedSep-19</t>
  </si>
  <si>
    <t>TFCCTIP Combined43709</t>
  </si>
  <si>
    <t>UniversalTIP CombinedSep-19</t>
  </si>
  <si>
    <t>UniversalTIP Combined43709</t>
  </si>
  <si>
    <t>Wayne PlaceTIP CombinedSep-19</t>
  </si>
  <si>
    <t>Wayne PlaceTIP Combined43709</t>
  </si>
  <si>
    <t>Adoptions TogetherTST CombinedSep-19</t>
  </si>
  <si>
    <t>Adoptions TogetherTST Combined43709</t>
  </si>
  <si>
    <t>ContemporaryTST CombinedSep-19</t>
  </si>
  <si>
    <t>ContemporaryTST Combined43709</t>
  </si>
  <si>
    <t>Family MattersTST CombinedSep-19</t>
  </si>
  <si>
    <t>Family MattersTST Combined43709</t>
  </si>
  <si>
    <t>First Home CareTST CombinedSep-19</t>
  </si>
  <si>
    <t>First Home CareTST Combined43709</t>
  </si>
  <si>
    <t>Foundations for Home &amp; CommunityTST CombinedSep-19</t>
  </si>
  <si>
    <t>Foundations for Home &amp; CommunityTST Combined43709</t>
  </si>
  <si>
    <t>HillcrestTST CombinedSep-19</t>
  </si>
  <si>
    <t>HillcrestTST Combined43709</t>
  </si>
  <si>
    <t>MD Family ResourcesTST CombinedSep-19</t>
  </si>
  <si>
    <t>MD Family ResourcesTST Combined43709</t>
  </si>
  <si>
    <t>Marys CenterCPP-FV CombinedSep-19</t>
  </si>
  <si>
    <t>Marys CenterCPP-FV Combined43709</t>
  </si>
  <si>
    <t>PIECECPP-FV CombinedSep-19</t>
  </si>
  <si>
    <t>PIECECPP-FV Combined43709</t>
  </si>
  <si>
    <t>Community ConnectionsCPP-FV CombinedSep-19</t>
  </si>
  <si>
    <t>Community ConnectionsCPP-FV Combined43709</t>
  </si>
  <si>
    <t>Community ConnectionsPCIT CombinedSep-19</t>
  </si>
  <si>
    <t>Community ConnectionsPCIT Combined43709</t>
  </si>
  <si>
    <t>Marys CenterPCIT CombinedSep-19</t>
  </si>
  <si>
    <t>Marys CenterPCIT Combined43709</t>
  </si>
  <si>
    <t>PIECEPCIT CombinedSep-19</t>
  </si>
  <si>
    <t>PIECEPCIT Combined43709</t>
  </si>
  <si>
    <t>CatholicAll FFSep-19</t>
  </si>
  <si>
    <t>CatholicAll FF43709</t>
  </si>
  <si>
    <t>ContemporaryAll FFSep-19</t>
  </si>
  <si>
    <t>ContemporaryAll FF43709</t>
  </si>
  <si>
    <t>Family MattersAll FFSep-19</t>
  </si>
  <si>
    <t>Family MattersAll FF43709</t>
  </si>
  <si>
    <t>Federal City All FFSep-19</t>
  </si>
  <si>
    <t>Federal City All FF43709</t>
  </si>
  <si>
    <t>Federal City All</t>
  </si>
  <si>
    <t>First Home CareAll FFSep-19</t>
  </si>
  <si>
    <t>First Home CareAll FF43709</t>
  </si>
  <si>
    <t>Foundations for Home &amp; CommunityAll FFSep-19</t>
  </si>
  <si>
    <t>Foundations for Home &amp; CommunityAll FF43709</t>
  </si>
  <si>
    <t>FPSAll FFSep-19</t>
  </si>
  <si>
    <t>FPSAll FF43709</t>
  </si>
  <si>
    <t>Green DoorAll FFSep-19</t>
  </si>
  <si>
    <t>Green DoorAll FF43709</t>
  </si>
  <si>
    <t>HillcrestAll FFSep-19</t>
  </si>
  <si>
    <t>HillcrestAll FF43709</t>
  </si>
  <si>
    <t>LAYCAll FFSep-19</t>
  </si>
  <si>
    <t>LAYCAll FF43709</t>
  </si>
  <si>
    <t>LCSAll FFSep-19</t>
  </si>
  <si>
    <t>LCSAll FF43709</t>
  </si>
  <si>
    <t>LESAll FFSep-19</t>
  </si>
  <si>
    <t>LESAll FF43709</t>
  </si>
  <si>
    <t>MBI HSAll FFSep-19</t>
  </si>
  <si>
    <t>MBI HSAll FF43709</t>
  </si>
  <si>
    <t>MD Family ResourcesAll FFSep-19</t>
  </si>
  <si>
    <t>MD Family ResourcesAll FF43709</t>
  </si>
  <si>
    <t>PASSAll FFSep-19</t>
  </si>
  <si>
    <t>PASSAll FF43709</t>
  </si>
  <si>
    <t>RiversideAll FFSep-19</t>
  </si>
  <si>
    <t>RiversideAll FF43709</t>
  </si>
  <si>
    <t>TFCCAll FFSep-19</t>
  </si>
  <si>
    <t>TFCCAll FF43709</t>
  </si>
  <si>
    <t>UniversalAll FFSep-19</t>
  </si>
  <si>
    <t>UniversalAll FF43709</t>
  </si>
  <si>
    <t>Wayne PlaceAll FFSep-19</t>
  </si>
  <si>
    <t>Wayne PlaceAll FF43709</t>
  </si>
  <si>
    <t>Youth VillagesAll FFSep-19</t>
  </si>
  <si>
    <t>Youth VillagesAll FF43709</t>
  </si>
  <si>
    <t>Community ConnectionsAll FFSep-19</t>
  </si>
  <si>
    <t>Community ConnectionsAll FF43709</t>
  </si>
  <si>
    <t>Community ConnectionsAll DCSSep-19</t>
  </si>
  <si>
    <t>Community ConnectionsAll DCS43709</t>
  </si>
  <si>
    <t>Marys CenterAll FFSep-19</t>
  </si>
  <si>
    <t>Marys CenterAll FF43709</t>
  </si>
  <si>
    <t>Marys CenterAll DCSSep-19</t>
  </si>
  <si>
    <t>Marys CenterAll DCS43709</t>
  </si>
  <si>
    <t>PIECEAll FFSep-19</t>
  </si>
  <si>
    <t>PIECEAll FF43709</t>
  </si>
  <si>
    <t>PIECEAll DCSSep-19</t>
  </si>
  <si>
    <t>PIECEAll DCS43709</t>
  </si>
  <si>
    <t>Adoptions TogetherAll CombinedSep-19</t>
  </si>
  <si>
    <t>Adoptions TogetherAll Combined43709</t>
  </si>
  <si>
    <t>CatholicAll CombinedSep-19</t>
  </si>
  <si>
    <t>CatholicAll Combined43709</t>
  </si>
  <si>
    <t>Community ConnectionsAll CombinedSep-19</t>
  </si>
  <si>
    <t>Community ConnectionsAll Combined43709</t>
  </si>
  <si>
    <t>ContemporaryAll CombinedSep-19</t>
  </si>
  <si>
    <t>ContemporaryAll Combined43709</t>
  </si>
  <si>
    <t>Family MattersAll CombinedSep-19</t>
  </si>
  <si>
    <t>Family MattersAll Combined43709</t>
  </si>
  <si>
    <t>Federal CityAll CombinedSep-19</t>
  </si>
  <si>
    <t>Federal CityAll Combined43709</t>
  </si>
  <si>
    <t>First Home CareAll CombinedSep-19</t>
  </si>
  <si>
    <t>First Home CareAll Combined43709</t>
  </si>
  <si>
    <t>Foundations for Home &amp; CommunityAll CombinedSep-19</t>
  </si>
  <si>
    <t>Foundations for Home &amp; CommunityAll Combined43709</t>
  </si>
  <si>
    <t>FPSAll CombinedSep-19</t>
  </si>
  <si>
    <t>FPSAll Combined43709</t>
  </si>
  <si>
    <t>Green DoorAll CombinedSep-19</t>
  </si>
  <si>
    <t>Green DoorAll Combined43709</t>
  </si>
  <si>
    <t>HillcrestAll CombinedSep-19</t>
  </si>
  <si>
    <t>HillcrestAll Combined43709</t>
  </si>
  <si>
    <t>LAYCAll CombinedSep-19</t>
  </si>
  <si>
    <t>LAYCAll Combined43709</t>
  </si>
  <si>
    <t>LCSAll CombinedSep-19</t>
  </si>
  <si>
    <t>LCSAll Combined43709</t>
  </si>
  <si>
    <t>LESAll CombinedSep-19</t>
  </si>
  <si>
    <t>LESAll Combined43709</t>
  </si>
  <si>
    <t>Marys CenterAll CombinedSep-19</t>
  </si>
  <si>
    <t>Marys CenterAll Combined43709</t>
  </si>
  <si>
    <t>MBI HSAll CombinedSep-19</t>
  </si>
  <si>
    <t>MBI HSAll Combined43709</t>
  </si>
  <si>
    <t>MD Family ResourcesAll CombinedSep-19</t>
  </si>
  <si>
    <t>MD Family ResourcesAll Combined43709</t>
  </si>
  <si>
    <t>PASSAll CombinedSep-19</t>
  </si>
  <si>
    <t>PASSAll Combined43709</t>
  </si>
  <si>
    <t>PIECEAll CombinedSep-19</t>
  </si>
  <si>
    <t>PIECEAll Combined43709</t>
  </si>
  <si>
    <t>RiversideAll CombinedSep-19</t>
  </si>
  <si>
    <t>RiversideAll Combined43709</t>
  </si>
  <si>
    <t>TFCCAll CombinedSep-19</t>
  </si>
  <si>
    <t>TFCCAll Combined43709</t>
  </si>
  <si>
    <t>UniversalAll CombinedSep-19</t>
  </si>
  <si>
    <t>UniversalAll Combined43709</t>
  </si>
  <si>
    <t>Wayne PlaceAll CombinedSep-19</t>
  </si>
  <si>
    <t>Wayne PlaceAll Combined43709</t>
  </si>
  <si>
    <t>Youth VillagesAll CombinedSep-19</t>
  </si>
  <si>
    <t>Youth VillagesAll Combined43709</t>
  </si>
  <si>
    <t>All A-CRA ProvidersA-CRA FFSep-19</t>
  </si>
  <si>
    <t>All A-CRA ProvidersA-CRA FF43709</t>
  </si>
  <si>
    <t>All A-CRA ProvidersA-CRA CombinedSep-19</t>
  </si>
  <si>
    <t>All A-CRA ProvidersA-CRA Combined43709</t>
  </si>
  <si>
    <t>All CPP-FV ProvidersCPP-FV FFSep-19</t>
  </si>
  <si>
    <t>All CPP-FV ProvidersCPP-FV FF43709</t>
  </si>
  <si>
    <t>All CPP-FV ProvidersCPP-FV DCSSep-19</t>
  </si>
  <si>
    <t>All CPP-FV ProvidersCPP-FV DCS43709</t>
  </si>
  <si>
    <t>All CPP-FV ProvidersCPP-FV CombinedSep-19</t>
  </si>
  <si>
    <t>All CPP-FV ProvidersCPP-FV Combined43709</t>
  </si>
  <si>
    <t>All FFT ProvidersFFT FFSep-19</t>
  </si>
  <si>
    <t>All FFT ProvidersFFT FF43709</t>
  </si>
  <si>
    <t>All FFT ProvidersFFT CombinedSep-19</t>
  </si>
  <si>
    <t>All FFT ProvidersFFT Combined43709</t>
  </si>
  <si>
    <t>All MST ProvidersMST FFSep-19</t>
  </si>
  <si>
    <t>All MST ProvidersMST FF43709</t>
  </si>
  <si>
    <t>All MST ProvidersMST CombinedSep-19</t>
  </si>
  <si>
    <t>All MST ProvidersMST Combined43709</t>
  </si>
  <si>
    <t>All MST-PSB ProvidersMST-PSB FFSep-19</t>
  </si>
  <si>
    <t>All MST-PSB ProvidersMST-PSB FF43709</t>
  </si>
  <si>
    <t>All MST-PSB ProvidersMST-PSB CombinedSep-19</t>
  </si>
  <si>
    <t>All MST-PSB ProvidersMST-PSB Combined43709</t>
  </si>
  <si>
    <t>All PCIT ProvidersPCIT FFSep-19</t>
  </si>
  <si>
    <t>All PCIT ProvidersPCIT FF43709</t>
  </si>
  <si>
    <t>All PCIT ProvidersPCIT DCSSep-19</t>
  </si>
  <si>
    <t>All PCIT ProvidersPCIT DCS43709</t>
  </si>
  <si>
    <t>All PCIT ProvidersPCIT CombinedSep-19</t>
  </si>
  <si>
    <t>All PCIT ProvidersPCIT Combined43709</t>
  </si>
  <si>
    <t>All SFCR ProvidersSFCR FFSep-19</t>
  </si>
  <si>
    <t>All SFCR ProvidersSFCR FF43709</t>
  </si>
  <si>
    <t>All SFCR ProvidersSFCR CombinedSep-19</t>
  </si>
  <si>
    <t>All SFCR ProvidersSFCR Combined43709</t>
  </si>
  <si>
    <t>All TF-CBT ProvidersTF-CBT FFSep-19</t>
  </si>
  <si>
    <t>All TF-CBT ProvidersTF-CBT FF43709</t>
  </si>
  <si>
    <t>All TF-CBT ProvidersTF-CBT CombinedSep-19</t>
  </si>
  <si>
    <t>All TF-CBT ProvidersTF-CBT Combined43709</t>
  </si>
  <si>
    <t>All TIP ProvidersTIP FFSep-19</t>
  </si>
  <si>
    <t>All TIP ProvidersTIP FF43709</t>
  </si>
  <si>
    <t>All TIP ProvidersTIP CombinedSep-19</t>
  </si>
  <si>
    <t>All TIP ProvidersTIP Combined43709</t>
  </si>
  <si>
    <t>All TST ProvidersTST FFSep-19</t>
  </si>
  <si>
    <t>All TST ProvidersTST FF43709</t>
  </si>
  <si>
    <t>All TST ProvidersTST CombinedSep-19</t>
  </si>
  <si>
    <t>All TST ProvidersTST Combined43709</t>
  </si>
  <si>
    <t>Families First ProvidersAll FFSep-19</t>
  </si>
  <si>
    <t>Families First ProvidersAll FF43709</t>
  </si>
  <si>
    <t>DC Seed ProvidersAll DCSSep-19</t>
  </si>
  <si>
    <t>DC Seed ProvidersAll DCS43709</t>
  </si>
  <si>
    <t>Trauma ProvidersAll FFSep-19</t>
  </si>
  <si>
    <t>Trauma ProvidersAll FF43709</t>
  </si>
  <si>
    <t>Trauma ProvidersAll DCSSep-19</t>
  </si>
  <si>
    <t>Trauma ProvidersAll DCS43709</t>
  </si>
  <si>
    <t>Trauma ProvidersAll CombinedSep-19</t>
  </si>
  <si>
    <t>Trauma ProvidersAll Combined43709</t>
  </si>
  <si>
    <t>AllAll CombinedSep-19</t>
  </si>
  <si>
    <t>AllAll Combined43709</t>
  </si>
  <si>
    <t>Federal CityA-CRA FFOct-19</t>
  </si>
  <si>
    <t>Federal CityA-CRA FF43739</t>
  </si>
  <si>
    <t>HillcrestA-CRA FFOct-19</t>
  </si>
  <si>
    <t>HillcrestA-CRA FF43739</t>
  </si>
  <si>
    <t>LAYCA-CRA FFOct-19</t>
  </si>
  <si>
    <t>LAYCA-CRA FF43739</t>
  </si>
  <si>
    <t>RiversideA-CRA FFOct-19</t>
  </si>
  <si>
    <t>RiversideA-CRA FF43739</t>
  </si>
  <si>
    <t>Adoptions TogetherCPP-FV FFOct-19</t>
  </si>
  <si>
    <t>Adoptions TogetherCPP-FV FF43739</t>
  </si>
  <si>
    <t>Marys CenterCPP-FV FFOct-19</t>
  </si>
  <si>
    <t>Marys CenterCPP-FV FF43739</t>
  </si>
  <si>
    <t>PIECECPP-FV FFOct-19</t>
  </si>
  <si>
    <t>PIECECPP-FV FF43739</t>
  </si>
  <si>
    <t>Community ConnectionsCPP-FV DCSOct-19</t>
  </si>
  <si>
    <t>Community ConnectionsCPP-FV DCS43739</t>
  </si>
  <si>
    <t>Foundations for Home &amp; CommunityCPP-FV DCSOct-19</t>
  </si>
  <si>
    <t>Foundations for Home &amp; CommunityCPP-FV DCS43739</t>
  </si>
  <si>
    <t>Marys CenterCPP-FV DCSOct-19</t>
  </si>
  <si>
    <t>Marys CenterCPP-FV DCS43739</t>
  </si>
  <si>
    <t>PIECECPP-FV DCSOct-19</t>
  </si>
  <si>
    <t>PIECECPP-FV DCS43739</t>
  </si>
  <si>
    <t>CatholicFFT FFOct-19</t>
  </si>
  <si>
    <t>CatholicFFT FF43739</t>
  </si>
  <si>
    <t>First Home CareFFT FFOct-19</t>
  </si>
  <si>
    <t>First Home CareFFT FF43739</t>
  </si>
  <si>
    <t>Foundations for Home &amp; CommunityFFT FFOct-19</t>
  </si>
  <si>
    <t>Foundations for Home &amp; CommunityFFT FF43739</t>
  </si>
  <si>
    <t>HillcrestFFT FFOct-19</t>
  </si>
  <si>
    <t>HillcrestFFT FF43739</t>
  </si>
  <si>
    <t>PASSFFT FFOct-19</t>
  </si>
  <si>
    <t>PASSFFT FF43739</t>
  </si>
  <si>
    <t>LCSMST FFOct-19</t>
  </si>
  <si>
    <t>LCSMST FF43739</t>
  </si>
  <si>
    <t>MBI HSMST FFOct-19</t>
  </si>
  <si>
    <t>MBI HSMST FF43739</t>
  </si>
  <si>
    <t>Youth VillagesMST FFOct-19</t>
  </si>
  <si>
    <t>Youth VillagesMST FF43739</t>
  </si>
  <si>
    <t>Youth VillagesMST-PSB FFOct-19</t>
  </si>
  <si>
    <t>Youth VillagesMST-PSB FF43739</t>
  </si>
  <si>
    <t>Marys CenterPCIT FFOct-19</t>
  </si>
  <si>
    <t>Marys CenterPCIT FF43739</t>
  </si>
  <si>
    <t>PIECEPCIT FFOct-19</t>
  </si>
  <si>
    <t>PIECEPCIT FF43739</t>
  </si>
  <si>
    <t>Marys CenterPCIT DCSOct-19</t>
  </si>
  <si>
    <t>Marys CenterPCIT DCS43739</t>
  </si>
  <si>
    <t>PIECEPCIT DCSOct-19</t>
  </si>
  <si>
    <t>PIECEPCIT DCS43739</t>
  </si>
  <si>
    <t>Community ConnectionsPCIT DCSOct-19</t>
  </si>
  <si>
    <t>Community ConnectionsPCIT DCS43739</t>
  </si>
  <si>
    <t>Community ConnectionsTF-CBT FFOct-19</t>
  </si>
  <si>
    <t>Community ConnectionsTF-CBT FF43739</t>
  </si>
  <si>
    <t>First Home CareTF-CBT FFOct-19</t>
  </si>
  <si>
    <t>First Home CareTF-CBT FF43739</t>
  </si>
  <si>
    <t>Foundations for Home &amp; CommunityTF-CBT FFOct-19</t>
  </si>
  <si>
    <t>Foundations for Home &amp; CommunityTF-CBT FF43739</t>
  </si>
  <si>
    <t>HillcrestTF-CBT FFOct-19</t>
  </si>
  <si>
    <t>HillcrestTF-CBT FF43739</t>
  </si>
  <si>
    <t>LAYCTF-CBT FFOct-19</t>
  </si>
  <si>
    <t>LAYCTF-CBT FF43739</t>
  </si>
  <si>
    <t>LESTF-CBT FFOct-19</t>
  </si>
  <si>
    <t>LESTF-CBT FF43739</t>
  </si>
  <si>
    <t>MD Family ResourcesTF-CBT FFOct-19</t>
  </si>
  <si>
    <t>MD Family ResourcesTF-CBT FF43739</t>
  </si>
  <si>
    <t>UniversalTF-CBT FFOct-19</t>
  </si>
  <si>
    <t>UniversalTF-CBT FF43739</t>
  </si>
  <si>
    <t>Community ConnectionsTIP FFOct-19</t>
  </si>
  <si>
    <t>Community ConnectionsTIP FF43739</t>
  </si>
  <si>
    <t>ContemporaryTIP FFOct-19</t>
  </si>
  <si>
    <t>ContemporaryTIP FF43739</t>
  </si>
  <si>
    <t>FPSTIP FFOct-19</t>
  </si>
  <si>
    <t>FPSTIP FF43739</t>
  </si>
  <si>
    <t>Green DoorTIP FFOct-19</t>
  </si>
  <si>
    <t>Green DoorTIP FF43739</t>
  </si>
  <si>
    <t>LESTIP FFOct-19</t>
  </si>
  <si>
    <t>LESTIP FF43739</t>
  </si>
  <si>
    <t>MBI HSTIP FFOct-19</t>
  </si>
  <si>
    <t>MBI HSTIP FF43739</t>
  </si>
  <si>
    <t>PASSTIP FFOct-19</t>
  </si>
  <si>
    <t>PASSTIP FF43739</t>
  </si>
  <si>
    <t>TFCCTIP FFOct-19</t>
  </si>
  <si>
    <t>TFCCTIP FF43739</t>
  </si>
  <si>
    <t>UniversalTIP FFOct-19</t>
  </si>
  <si>
    <t>UniversalTIP FF43739</t>
  </si>
  <si>
    <t>Wayne PlaceTIP FFOct-19</t>
  </si>
  <si>
    <t>Wayne PlaceTIP FF43739</t>
  </si>
  <si>
    <t>Adoptions TogetherTST FFOct-19</t>
  </si>
  <si>
    <t>Adoptions TogetherTST FF43739</t>
  </si>
  <si>
    <t>ContemporaryTST FFOct-19</t>
  </si>
  <si>
    <t>ContemporaryTST FF43739</t>
  </si>
  <si>
    <t>Family MattersTST FFOct-19</t>
  </si>
  <si>
    <t>Family MattersTST FF43739</t>
  </si>
  <si>
    <t>First Home CareTST FFOct-19</t>
  </si>
  <si>
    <t>First Home CareTST FF43739</t>
  </si>
  <si>
    <t>Foundations for Home &amp; CommunityTST FFOct-19</t>
  </si>
  <si>
    <t>Foundations for Home &amp; CommunityTST FF43739</t>
  </si>
  <si>
    <t>HillcrestTST FFOct-19</t>
  </si>
  <si>
    <t>HillcrestTST FF43739</t>
  </si>
  <si>
    <t>MD Family ResourcesTST FFOct-19</t>
  </si>
  <si>
    <t>MD Family ResourcesTST FF43739</t>
  </si>
  <si>
    <t>Federal CityA-CRA CombinedOct-19</t>
  </si>
  <si>
    <t>Federal CityA-CRA Combined43739</t>
  </si>
  <si>
    <t>HillcrestA-CRA CombinedOct-19</t>
  </si>
  <si>
    <t>HillcrestA-CRA Combined43739</t>
  </si>
  <si>
    <t>LAYCA-CRA CombinedOct-19</t>
  </si>
  <si>
    <t>LAYCA-CRA Combined43739</t>
  </si>
  <si>
    <t>RiversideA-CRA CombinedOct-19</t>
  </si>
  <si>
    <t>RiversideA-CRA Combined43739</t>
  </si>
  <si>
    <t>Adoptions TogetherCPP-FV CombinedOct-19</t>
  </si>
  <si>
    <t>Adoptions TogetherCPP-FV Combined43739</t>
  </si>
  <si>
    <t>Foundations for Home &amp; CommunityCPP-FV CombinedOct-19</t>
  </si>
  <si>
    <t>Foundations for Home &amp; CommunityCPP-FV Combined43739</t>
  </si>
  <si>
    <t>CatholicFFT CombinedOct-19</t>
  </si>
  <si>
    <t>CatholicFFT Combined43739</t>
  </si>
  <si>
    <t>First Home CareFFT CombinedOct-19</t>
  </si>
  <si>
    <t>First Home CareFFT Combined43739</t>
  </si>
  <si>
    <t>Foundations for Home &amp; CommunityFFT CombinedOct-19</t>
  </si>
  <si>
    <t>Foundations for Home &amp; CommunityFFT Combined43739</t>
  </si>
  <si>
    <t>HillcrestFFT CombinedOct-19</t>
  </si>
  <si>
    <t>HillcrestFFT Combined43739</t>
  </si>
  <si>
    <t>PASSFFT CombinedOct-19</t>
  </si>
  <si>
    <t>PASSFFT Combined43739</t>
  </si>
  <si>
    <t>LCSMST CombinedOct-19</t>
  </si>
  <si>
    <t>LCSMST Combined43739</t>
  </si>
  <si>
    <t>MBI HSMST CombinedOct-19</t>
  </si>
  <si>
    <t>MBI HSMST Combined43739</t>
  </si>
  <si>
    <t>Youth VillagesMST CombinedOct-19</t>
  </si>
  <si>
    <t>Youth VillagesMST Combined43739</t>
  </si>
  <si>
    <t>Youth VillagesMST-PSB CombinedOct-19</t>
  </si>
  <si>
    <t>Youth VillagesMST-PSB Combined43739</t>
  </si>
  <si>
    <t>Community ConnectionsTF-CBT CombinedOct-19</t>
  </si>
  <si>
    <t>Community ConnectionsTF-CBT Combined43739</t>
  </si>
  <si>
    <t>First Home CareTF-CBT CombinedOct-19</t>
  </si>
  <si>
    <t>First Home CareTF-CBT Combined43739</t>
  </si>
  <si>
    <t>Foundations for Home &amp; CommunityTF-CBT CombinedOct-19</t>
  </si>
  <si>
    <t>Foundations for Home &amp; CommunityTF-CBT Combined43739</t>
  </si>
  <si>
    <t>HillcrestTF-CBT CombinedOct-19</t>
  </si>
  <si>
    <t>HillcrestTF-CBT Combined43739</t>
  </si>
  <si>
    <t>LAYCTF-CBT CombinedOct-19</t>
  </si>
  <si>
    <t>LAYCTF-CBT Combined43739</t>
  </si>
  <si>
    <t>LESTF-CBT CombinedOct-19</t>
  </si>
  <si>
    <t>LESTF-CBT Combined43739</t>
  </si>
  <si>
    <t>MD Family ResourcesTF-CBT CombinedOct-19</t>
  </si>
  <si>
    <t>MD Family ResourcesTF-CBT Combined43739</t>
  </si>
  <si>
    <t>UniversalTF-CBT CombinedOct-19</t>
  </si>
  <si>
    <t>UniversalTF-CBT Combined43739</t>
  </si>
  <si>
    <t>Community ConnectionsTIP CombinedOct-19</t>
  </si>
  <si>
    <t>Community ConnectionsTIP Combined43739</t>
  </si>
  <si>
    <t>ContemporaryTIP CombinedOct-19</t>
  </si>
  <si>
    <t>ContemporaryTIP Combined43739</t>
  </si>
  <si>
    <t>FPSTIP CombinedOct-19</t>
  </si>
  <si>
    <t>FPSTIP Combined43739</t>
  </si>
  <si>
    <t>Green DoorTIP CombinedOct-19</t>
  </si>
  <si>
    <t>Green DoorTIP Combined43739</t>
  </si>
  <si>
    <t>LESTIP CombinedOct-19</t>
  </si>
  <si>
    <t>LESTIP Combined43739</t>
  </si>
  <si>
    <t>MBI HSTIP CombinedOct-19</t>
  </si>
  <si>
    <t>MBI HSTIP Combined43739</t>
  </si>
  <si>
    <t>PASSTIP CombinedOct-19</t>
  </si>
  <si>
    <t>PASSTIP Combined43739</t>
  </si>
  <si>
    <t>TFCCTIP CombinedOct-19</t>
  </si>
  <si>
    <t>TFCCTIP Combined43739</t>
  </si>
  <si>
    <t>UniversalTIP CombinedOct-19</t>
  </si>
  <si>
    <t>UniversalTIP Combined43739</t>
  </si>
  <si>
    <t>Wayne PlaceTIP CombinedOct-19</t>
  </si>
  <si>
    <t>Wayne PlaceTIP Combined43739</t>
  </si>
  <si>
    <t>Adoptions TogetherTST CombinedOct-19</t>
  </si>
  <si>
    <t>Adoptions TogetherTST Combined43739</t>
  </si>
  <si>
    <t>ContemporaryTST CombinedOct-19</t>
  </si>
  <si>
    <t>ContemporaryTST Combined43739</t>
  </si>
  <si>
    <t>Family MattersTST CombinedOct-19</t>
  </si>
  <si>
    <t>Family MattersTST Combined43739</t>
  </si>
  <si>
    <t>First Home CareTST CombinedOct-19</t>
  </si>
  <si>
    <t>First Home CareTST Combined43739</t>
  </si>
  <si>
    <t>Foundations for Home &amp; CommunityTST CombinedOct-19</t>
  </si>
  <si>
    <t>Foundations for Home &amp; CommunityTST Combined43739</t>
  </si>
  <si>
    <t>HillcrestTST CombinedOct-19</t>
  </si>
  <si>
    <t>HillcrestTST Combined43739</t>
  </si>
  <si>
    <t>MD Family ResourcesTST CombinedOct-19</t>
  </si>
  <si>
    <t>MD Family ResourcesTST Combined43739</t>
  </si>
  <si>
    <t>Marys CenterCPP-FV CombinedOct-19</t>
  </si>
  <si>
    <t>Marys CenterCPP-FV Combined43739</t>
  </si>
  <si>
    <t>PIECECPP-FV CombinedOct-19</t>
  </si>
  <si>
    <t>PIECECPP-FV Combined43739</t>
  </si>
  <si>
    <t>Community ConnectionsCPP-FV CombinedOct-19</t>
  </si>
  <si>
    <t>Community ConnectionsCPP-FV Combined43739</t>
  </si>
  <si>
    <t>Community ConnectionsPCIT CombinedOct-19</t>
  </si>
  <si>
    <t>Community ConnectionsPCIT Combined43739</t>
  </si>
  <si>
    <t>Marys CenterPCIT CombinedOct-19</t>
  </si>
  <si>
    <t>Marys CenterPCIT Combined43739</t>
  </si>
  <si>
    <t>PIECEPCIT CombinedOct-19</t>
  </si>
  <si>
    <t>PIECEPCIT Combined43739</t>
  </si>
  <si>
    <t>CatholicAll FFOct-19</t>
  </si>
  <si>
    <t>CatholicAll FF43739</t>
  </si>
  <si>
    <t>ContemporaryAll FFOct-19</t>
  </si>
  <si>
    <t>ContemporaryAll FF43739</t>
  </si>
  <si>
    <t>Family MattersAll FFOct-19</t>
  </si>
  <si>
    <t>Family MattersAll FF43739</t>
  </si>
  <si>
    <t>Federal City All FFOct-19</t>
  </si>
  <si>
    <t>Federal City All FF43739</t>
  </si>
  <si>
    <t>First Home CareAll FFOct-19</t>
  </si>
  <si>
    <t>First Home CareAll FF43739</t>
  </si>
  <si>
    <t>Foundations for Home &amp; CommunityAll FFOct-19</t>
  </si>
  <si>
    <t>Foundations for Home &amp; CommunityAll FF43739</t>
  </si>
  <si>
    <t>FPSAll FFOct-19</t>
  </si>
  <si>
    <t>FPSAll FF43739</t>
  </si>
  <si>
    <t>Green DoorAll FFOct-19</t>
  </si>
  <si>
    <t>Green DoorAll FF43739</t>
  </si>
  <si>
    <t>HillcrestAll FFOct-19</t>
  </si>
  <si>
    <t>HillcrestAll FF43739</t>
  </si>
  <si>
    <t>LAYCAll FFOct-19</t>
  </si>
  <si>
    <t>LAYCAll FF43739</t>
  </si>
  <si>
    <t>LCSAll FFOct-19</t>
  </si>
  <si>
    <t>LCSAll FF43739</t>
  </si>
  <si>
    <t>LESAll FFOct-19</t>
  </si>
  <si>
    <t>LESAll FF43739</t>
  </si>
  <si>
    <t>MBI HSAll FFOct-19</t>
  </si>
  <si>
    <t>MBI HSAll FF43739</t>
  </si>
  <si>
    <t>MD Family ResourcesAll FFOct-19</t>
  </si>
  <si>
    <t>MD Family ResourcesAll FF43739</t>
  </si>
  <si>
    <t>PASSAll FFOct-19</t>
  </si>
  <si>
    <t>PASSAll FF43739</t>
  </si>
  <si>
    <t>RiversideAll FFOct-19</t>
  </si>
  <si>
    <t>RiversideAll FF43739</t>
  </si>
  <si>
    <t>TFCCAll FFOct-19</t>
  </si>
  <si>
    <t>TFCCAll FF43739</t>
  </si>
  <si>
    <t>UniversalAll FFOct-19</t>
  </si>
  <si>
    <t>UniversalAll FF43739</t>
  </si>
  <si>
    <t>Wayne PlaceAll FFOct-19</t>
  </si>
  <si>
    <t>Wayne PlaceAll FF43739</t>
  </si>
  <si>
    <t>Youth VillagesAll FFOct-19</t>
  </si>
  <si>
    <t>Youth VillagesAll FF43739</t>
  </si>
  <si>
    <t>Community ConnectionsAll FFOct-19</t>
  </si>
  <si>
    <t>Community ConnectionsAll FF43739</t>
  </si>
  <si>
    <t>Community ConnectionsAll DCSOct-19</t>
  </si>
  <si>
    <t>Community ConnectionsAll DCS43739</t>
  </si>
  <si>
    <t>Marys CenterAll FFOct-19</t>
  </si>
  <si>
    <t>Marys CenterAll FF43739</t>
  </si>
  <si>
    <t>Marys CenterAll DCSOct-19</t>
  </si>
  <si>
    <t>Marys CenterAll DCS43739</t>
  </si>
  <si>
    <t>PIECEAll FFOct-19</t>
  </si>
  <si>
    <t>PIECEAll FF43739</t>
  </si>
  <si>
    <t>PIECEAll DCSOct-19</t>
  </si>
  <si>
    <t>PIECEAll DCS43739</t>
  </si>
  <si>
    <t>Adoptions TogetherAll CombinedOct-19</t>
  </si>
  <si>
    <t>Adoptions TogetherAll Combined43739</t>
  </si>
  <si>
    <t>CatholicAll CombinedOct-19</t>
  </si>
  <si>
    <t>CatholicAll Combined43739</t>
  </si>
  <si>
    <t>Community ConnectionsAll CombinedOct-19</t>
  </si>
  <si>
    <t>Community ConnectionsAll Combined43739</t>
  </si>
  <si>
    <t>ContemporaryAll CombinedOct-19</t>
  </si>
  <si>
    <t>ContemporaryAll Combined43739</t>
  </si>
  <si>
    <t>Family MattersAll CombinedOct-19</t>
  </si>
  <si>
    <t>Family MattersAll Combined43739</t>
  </si>
  <si>
    <t>Federal CityAll CombinedOct-19</t>
  </si>
  <si>
    <t>Federal CityAll Combined43739</t>
  </si>
  <si>
    <t>First Home CareAll CombinedOct-19</t>
  </si>
  <si>
    <t>First Home CareAll Combined43739</t>
  </si>
  <si>
    <t>Foundations for Home &amp; CommunityAll CombinedOct-19</t>
  </si>
  <si>
    <t>Foundations for Home &amp; CommunityAll Combined43739</t>
  </si>
  <si>
    <t>FPSAll CombinedOct-19</t>
  </si>
  <si>
    <t>FPSAll Combined43739</t>
  </si>
  <si>
    <t>Green DoorAll CombinedOct-19</t>
  </si>
  <si>
    <t>Green DoorAll Combined43739</t>
  </si>
  <si>
    <t>HillcrestAll CombinedOct-19</t>
  </si>
  <si>
    <t>HillcrestAll Combined43739</t>
  </si>
  <si>
    <t>LAYCAll CombinedOct-19</t>
  </si>
  <si>
    <t>LAYCAll Combined43739</t>
  </si>
  <si>
    <t>LCSAll CombinedOct-19</t>
  </si>
  <si>
    <t>LCSAll Combined43739</t>
  </si>
  <si>
    <t>LESAll CombinedOct-19</t>
  </si>
  <si>
    <t>LESAll Combined43739</t>
  </si>
  <si>
    <t>Marys CenterAll CombinedOct-19</t>
  </si>
  <si>
    <t>Marys CenterAll Combined43739</t>
  </si>
  <si>
    <t>MBI HSAll CombinedOct-19</t>
  </si>
  <si>
    <t>MBI HSAll Combined43739</t>
  </si>
  <si>
    <t>MD Family ResourcesAll CombinedOct-19</t>
  </si>
  <si>
    <t>MD Family ResourcesAll Combined43739</t>
  </si>
  <si>
    <t>PASSAll CombinedOct-19</t>
  </si>
  <si>
    <t>PASSAll Combined43739</t>
  </si>
  <si>
    <t>PIECEAll CombinedOct-19</t>
  </si>
  <si>
    <t>PIECEAll Combined43739</t>
  </si>
  <si>
    <t>RiversideAll CombinedOct-19</t>
  </si>
  <si>
    <t>RiversideAll Combined43739</t>
  </si>
  <si>
    <t>TFCCAll CombinedOct-19</t>
  </si>
  <si>
    <t>TFCCAll Combined43739</t>
  </si>
  <si>
    <t>UniversalAll CombinedOct-19</t>
  </si>
  <si>
    <t>UniversalAll Combined43739</t>
  </si>
  <si>
    <t>Wayne PlaceAll CombinedOct-19</t>
  </si>
  <si>
    <t>Wayne PlaceAll Combined43739</t>
  </si>
  <si>
    <t>Youth VillagesAll CombinedOct-19</t>
  </si>
  <si>
    <t>Youth VillagesAll Combined43739</t>
  </si>
  <si>
    <t>All A-CRA ProvidersA-CRA FFOct-19</t>
  </si>
  <si>
    <t>All A-CRA ProvidersA-CRA FF43739</t>
  </si>
  <si>
    <t>All A-CRA ProvidersA-CRA CombinedOct-19</t>
  </si>
  <si>
    <t>All A-CRA ProvidersA-CRA Combined43739</t>
  </si>
  <si>
    <t>All CPP-FV ProvidersCPP-FV FFOct-19</t>
  </si>
  <si>
    <t>All CPP-FV ProvidersCPP-FV FF43739</t>
  </si>
  <si>
    <t>All CPP-FV ProvidersCPP-FV DCSOct-19</t>
  </si>
  <si>
    <t>All CPP-FV ProvidersCPP-FV DCS43739</t>
  </si>
  <si>
    <t>All CPP-FV ProvidersCPP-FV CombinedOct-19</t>
  </si>
  <si>
    <t>All CPP-FV ProvidersCPP-FV Combined43739</t>
  </si>
  <si>
    <t>All FFT ProvidersFFT FFOct-19</t>
  </si>
  <si>
    <t>All FFT ProvidersFFT FF43739</t>
  </si>
  <si>
    <t>All FFT ProvidersFFT CombinedOct-19</t>
  </si>
  <si>
    <t>All FFT ProvidersFFT Combined43739</t>
  </si>
  <si>
    <t>All MST ProvidersMST FFOct-19</t>
  </si>
  <si>
    <t>All MST ProvidersMST FF43739</t>
  </si>
  <si>
    <t>All MST ProvidersMST CombinedOct-19</t>
  </si>
  <si>
    <t>All MST ProvidersMST Combined43739</t>
  </si>
  <si>
    <t>All MST-PSB ProvidersMST-PSB FFOct-19</t>
  </si>
  <si>
    <t>All MST-PSB ProvidersMST-PSB FF43739</t>
  </si>
  <si>
    <t>All MST-PSB ProvidersMST-PSB CombinedOct-19</t>
  </si>
  <si>
    <t>All MST-PSB ProvidersMST-PSB Combined43739</t>
  </si>
  <si>
    <t>All PCIT ProvidersPCIT FFOct-19</t>
  </si>
  <si>
    <t>All PCIT ProvidersPCIT FF43739</t>
  </si>
  <si>
    <t>All PCIT ProvidersPCIT DCSOct-19</t>
  </si>
  <si>
    <t>All PCIT ProvidersPCIT DCS43739</t>
  </si>
  <si>
    <t>All PCIT ProvidersPCIT CombinedOct-19</t>
  </si>
  <si>
    <t>All PCIT ProvidersPCIT Combined43739</t>
  </si>
  <si>
    <t>All SFCR ProvidersSFCR FFOct-19</t>
  </si>
  <si>
    <t>All SFCR ProvidersSFCR FF43739</t>
  </si>
  <si>
    <t>All SFCR ProvidersSFCR CombinedOct-19</t>
  </si>
  <si>
    <t>All SFCR ProvidersSFCR Combined43739</t>
  </si>
  <si>
    <t>All TF-CBT ProvidersTF-CBT FFOct-19</t>
  </si>
  <si>
    <t>All TF-CBT ProvidersTF-CBT FF43739</t>
  </si>
  <si>
    <t>All TF-CBT ProvidersTF-CBT CombinedOct-19</t>
  </si>
  <si>
    <t>All TF-CBT ProvidersTF-CBT Combined43739</t>
  </si>
  <si>
    <t>All TIP ProvidersTIP FFOct-19</t>
  </si>
  <si>
    <t>All TIP ProvidersTIP FF43739</t>
  </si>
  <si>
    <t>All TIP ProvidersTIP CombinedOct-19</t>
  </si>
  <si>
    <t>All TIP ProvidersTIP Combined43739</t>
  </si>
  <si>
    <t>All TST ProvidersTST FFOct-19</t>
  </si>
  <si>
    <t>All TST ProvidersTST FF43739</t>
  </si>
  <si>
    <t>All TST ProvidersTST CombinedOct-19</t>
  </si>
  <si>
    <t>All TST ProvidersTST Combined43739</t>
  </si>
  <si>
    <t>Families First ProvidersAll FFOct-19</t>
  </si>
  <si>
    <t>Families First ProvidersAll FF43739</t>
  </si>
  <si>
    <t>DC Seed ProvidersAll DCSOct-19</t>
  </si>
  <si>
    <t>DC Seed ProvidersAll DCS43739</t>
  </si>
  <si>
    <t>Trauma ProvidersAll FFOct-19</t>
  </si>
  <si>
    <t>Trauma ProvidersAll FF43739</t>
  </si>
  <si>
    <t>Trauma ProvidersAll DCSOct-19</t>
  </si>
  <si>
    <t>Trauma ProvidersAll DCS43739</t>
  </si>
  <si>
    <t>Trauma ProvidersAll CombinedOct-19</t>
  </si>
  <si>
    <t>Trauma ProvidersAll Combined43739</t>
  </si>
  <si>
    <t>AllAll CombinedOct-19</t>
  </si>
  <si>
    <t>AllAll Combined43739</t>
  </si>
  <si>
    <t>Federal CityA-CRA FFNov-19</t>
  </si>
  <si>
    <t>Federal CityA-CRA FF43770</t>
  </si>
  <si>
    <t>HillcrestA-CRA FFNov-19</t>
  </si>
  <si>
    <t>HillcrestA-CRA FF43770</t>
  </si>
  <si>
    <t>LAYCA-CRA FFNov-19</t>
  </si>
  <si>
    <t>LAYCA-CRA FF43770</t>
  </si>
  <si>
    <t>RiversideA-CRA FFNov-19</t>
  </si>
  <si>
    <t>RiversideA-CRA FF43770</t>
  </si>
  <si>
    <t>Adoptions TogetherCPP-FV FFNov-19</t>
  </si>
  <si>
    <t>Adoptions TogetherCPP-FV FF43770</t>
  </si>
  <si>
    <t>Marys CenterCPP-FV FFNov-19</t>
  </si>
  <si>
    <t>Marys CenterCPP-FV FF43770</t>
  </si>
  <si>
    <t>PIECECPP-FV FFNov-19</t>
  </si>
  <si>
    <t>PIECECPP-FV FF43770</t>
  </si>
  <si>
    <t>Community ConnectionsCPP-FV DCSNov-19</t>
  </si>
  <si>
    <t>Community ConnectionsCPP-FV DCS43770</t>
  </si>
  <si>
    <t>Foundations for Home &amp; CommunityCPP-FV DCSNov-19</t>
  </si>
  <si>
    <t>Foundations for Home &amp; CommunityCPP-FV DCS43770</t>
  </si>
  <si>
    <t>Marys CenterCPP-FV DCSNov-19</t>
  </si>
  <si>
    <t>Marys CenterCPP-FV DCS43770</t>
  </si>
  <si>
    <t>PIECECPP-FV DCSNov-19</t>
  </si>
  <si>
    <t>PIECECPP-FV DCS43770</t>
  </si>
  <si>
    <t>CatholicFFT FFNov-19</t>
  </si>
  <si>
    <t>CatholicFFT FF43770</t>
  </si>
  <si>
    <t>First Home CareFFT FFNov-19</t>
  </si>
  <si>
    <t>First Home CareFFT FF43770</t>
  </si>
  <si>
    <t>Foundations for Home &amp; CommunityFFT FFNov-19</t>
  </si>
  <si>
    <t>Foundations for Home &amp; CommunityFFT FF43770</t>
  </si>
  <si>
    <t>HillcrestFFT FFNov-19</t>
  </si>
  <si>
    <t>HillcrestFFT FF43770</t>
  </si>
  <si>
    <t>PASSFFT FFNov-19</t>
  </si>
  <si>
    <t>PASSFFT FF43770</t>
  </si>
  <si>
    <t>LCSMST FFNov-19</t>
  </si>
  <si>
    <t>LCSMST FF43770</t>
  </si>
  <si>
    <t>MBI HSMST FFNov-19</t>
  </si>
  <si>
    <t>MBI HSMST FF43770</t>
  </si>
  <si>
    <t>Youth VillagesMST FFNov-19</t>
  </si>
  <si>
    <t>Youth VillagesMST FF43770</t>
  </si>
  <si>
    <t>Youth VillagesMST-PSB FFNov-19</t>
  </si>
  <si>
    <t>Youth VillagesMST-PSB FF43770</t>
  </si>
  <si>
    <t>Marys CenterPCIT FFNov-19</t>
  </si>
  <si>
    <t>Marys CenterPCIT FF43770</t>
  </si>
  <si>
    <t>PIECEPCIT FFNov-19</t>
  </si>
  <si>
    <t>PIECEPCIT FF43770</t>
  </si>
  <si>
    <t>Marys CenterPCIT DCSNov-19</t>
  </si>
  <si>
    <t>Marys CenterPCIT DCS43770</t>
  </si>
  <si>
    <t>PIECEPCIT DCSNov-19</t>
  </si>
  <si>
    <t>PIECEPCIT DCS43770</t>
  </si>
  <si>
    <t>Community ConnectionsPCIT DCSNov-19</t>
  </si>
  <si>
    <t>Community ConnectionsPCIT DCS43770</t>
  </si>
  <si>
    <t>Community ConnectionsTF-CBT FFNov-19</t>
  </si>
  <si>
    <t>Community ConnectionsTF-CBT FF43770</t>
  </si>
  <si>
    <t>First Home CareTF-CBT FFNov-19</t>
  </si>
  <si>
    <t>First Home CareTF-CBT FF43770</t>
  </si>
  <si>
    <t>Foundations for Home &amp; CommunityTF-CBT FFNov-19</t>
  </si>
  <si>
    <t>Foundations for Home &amp; CommunityTF-CBT FF43770</t>
  </si>
  <si>
    <t>HillcrestTF-CBT FFNov-19</t>
  </si>
  <si>
    <t>HillcrestTF-CBT FF43770</t>
  </si>
  <si>
    <t>LAYCTF-CBT FFNov-19</t>
  </si>
  <si>
    <t>LAYCTF-CBT FF43770</t>
  </si>
  <si>
    <t>LESTF-CBT FFNov-19</t>
  </si>
  <si>
    <t>LESTF-CBT FF43770</t>
  </si>
  <si>
    <t>MD Family ResourcesTF-CBT FFNov-19</t>
  </si>
  <si>
    <t>MD Family ResourcesTF-CBT FF43770</t>
  </si>
  <si>
    <t>UniversalTF-CBT FFNov-19</t>
  </si>
  <si>
    <t>UniversalTF-CBT FF43770</t>
  </si>
  <si>
    <t>Community ConnectionsTIP FFNov-19</t>
  </si>
  <si>
    <t>Community ConnectionsTIP FF43770</t>
  </si>
  <si>
    <t>ContemporaryTIP FFNov-19</t>
  </si>
  <si>
    <t>ContemporaryTIP FF43770</t>
  </si>
  <si>
    <t>FPSTIP FFNov-19</t>
  </si>
  <si>
    <t>FPSTIP FF43770</t>
  </si>
  <si>
    <t>Green DoorTIP FFNov-19</t>
  </si>
  <si>
    <t>Green DoorTIP FF43770</t>
  </si>
  <si>
    <t>LESTIP FFNov-19</t>
  </si>
  <si>
    <t>LESTIP FF43770</t>
  </si>
  <si>
    <t>MBI HSTIP FFNov-19</t>
  </si>
  <si>
    <t>MBI HSTIP FF43770</t>
  </si>
  <si>
    <t>PASSTIP FFNov-19</t>
  </si>
  <si>
    <t>PASSTIP FF43770</t>
  </si>
  <si>
    <t>TFCCTIP FFNov-19</t>
  </si>
  <si>
    <t>TFCCTIP FF43770</t>
  </si>
  <si>
    <t>UniversalTIP FFNov-19</t>
  </si>
  <si>
    <t>UniversalTIP FF43770</t>
  </si>
  <si>
    <t>Wayne PlaceTIP FFNov-19</t>
  </si>
  <si>
    <t>Wayne PlaceTIP FF43770</t>
  </si>
  <si>
    <t>Adoptions TogetherTST FFNov-19</t>
  </si>
  <si>
    <t>Adoptions TogetherTST FF43770</t>
  </si>
  <si>
    <t>ContemporaryTST FFNov-19</t>
  </si>
  <si>
    <t>ContemporaryTST FF43770</t>
  </si>
  <si>
    <t>Family MattersTST FFNov-19</t>
  </si>
  <si>
    <t>Family MattersTST FF43770</t>
  </si>
  <si>
    <t>First Home CareTST FFNov-19</t>
  </si>
  <si>
    <t>First Home CareTST FF43770</t>
  </si>
  <si>
    <t>Foundations for Home &amp; CommunityTST FFNov-19</t>
  </si>
  <si>
    <t>Foundations for Home &amp; CommunityTST FF43770</t>
  </si>
  <si>
    <t>HillcrestTST FFNov-19</t>
  </si>
  <si>
    <t>HillcrestTST FF43770</t>
  </si>
  <si>
    <t>MD Family ResourcesTST FFNov-19</t>
  </si>
  <si>
    <t>MD Family ResourcesTST FF43770</t>
  </si>
  <si>
    <t>Federal CityA-CRA CombinedNov-19</t>
  </si>
  <si>
    <t>Federal CityA-CRA Combined43770</t>
  </si>
  <si>
    <t>HillcrestA-CRA CombinedNov-19</t>
  </si>
  <si>
    <t>HillcrestA-CRA Combined43770</t>
  </si>
  <si>
    <t>LAYCA-CRA CombinedNov-19</t>
  </si>
  <si>
    <t>LAYCA-CRA Combined43770</t>
  </si>
  <si>
    <t>RiversideA-CRA CombinedNov-19</t>
  </si>
  <si>
    <t>RiversideA-CRA Combined43770</t>
  </si>
  <si>
    <t>Adoptions TogetherCPP-FV CombinedNov-19</t>
  </si>
  <si>
    <t>Adoptions TogetherCPP-FV Combined43770</t>
  </si>
  <si>
    <t>Foundations for Home &amp; CommunityCPP-FV CombinedNov-19</t>
  </si>
  <si>
    <t>Foundations for Home &amp; CommunityCPP-FV Combined43770</t>
  </si>
  <si>
    <t>CatholicFFT CombinedNov-19</t>
  </si>
  <si>
    <t>CatholicFFT Combined43770</t>
  </si>
  <si>
    <t>First Home CareFFT CombinedNov-19</t>
  </si>
  <si>
    <t>First Home CareFFT Combined43770</t>
  </si>
  <si>
    <t>Foundations for Home &amp; CommunityFFT CombinedNov-19</t>
  </si>
  <si>
    <t>Foundations for Home &amp; CommunityFFT Combined43770</t>
  </si>
  <si>
    <t>HillcrestFFT CombinedNov-19</t>
  </si>
  <si>
    <t>HillcrestFFT Combined43770</t>
  </si>
  <si>
    <t>PASSFFT CombinedNov-19</t>
  </si>
  <si>
    <t>PASSFFT Combined43770</t>
  </si>
  <si>
    <t>LCSMST CombinedNov-19</t>
  </si>
  <si>
    <t>LCSMST Combined43770</t>
  </si>
  <si>
    <t>MBI HSMST CombinedNov-19</t>
  </si>
  <si>
    <t>MBI HSMST Combined43770</t>
  </si>
  <si>
    <t>Youth VillagesMST CombinedNov-19</t>
  </si>
  <si>
    <t>Youth VillagesMST Combined43770</t>
  </si>
  <si>
    <t>Youth VillagesMST-PSB CombinedNov-19</t>
  </si>
  <si>
    <t>Youth VillagesMST-PSB Combined43770</t>
  </si>
  <si>
    <t>Community ConnectionsTF-CBT CombinedNov-19</t>
  </si>
  <si>
    <t>Community ConnectionsTF-CBT Combined43770</t>
  </si>
  <si>
    <t>First Home CareTF-CBT CombinedNov-19</t>
  </si>
  <si>
    <t>First Home CareTF-CBT Combined43770</t>
  </si>
  <si>
    <t>Foundations for Home &amp; CommunityTF-CBT CombinedNov-19</t>
  </si>
  <si>
    <t>Foundations for Home &amp; CommunityTF-CBT Combined43770</t>
  </si>
  <si>
    <t>HillcrestTF-CBT CombinedNov-19</t>
  </si>
  <si>
    <t>HillcrestTF-CBT Combined43770</t>
  </si>
  <si>
    <t>LAYCTF-CBT CombinedNov-19</t>
  </si>
  <si>
    <t>LAYCTF-CBT Combined43770</t>
  </si>
  <si>
    <t>LESTF-CBT CombinedNov-19</t>
  </si>
  <si>
    <t>LESTF-CBT Combined43770</t>
  </si>
  <si>
    <t>MD Family ResourcesTF-CBT CombinedNov-19</t>
  </si>
  <si>
    <t>MD Family ResourcesTF-CBT Combined43770</t>
  </si>
  <si>
    <t>UniversalTF-CBT CombinedNov-19</t>
  </si>
  <si>
    <t>UniversalTF-CBT Combined43770</t>
  </si>
  <si>
    <t>Community ConnectionsTIP CombinedNov-19</t>
  </si>
  <si>
    <t>Community ConnectionsTIP Combined43770</t>
  </si>
  <si>
    <t>ContemporaryTIP CombinedNov-19</t>
  </si>
  <si>
    <t>ContemporaryTIP Combined43770</t>
  </si>
  <si>
    <t>FPSTIP CombinedNov-19</t>
  </si>
  <si>
    <t>FPSTIP Combined43770</t>
  </si>
  <si>
    <t>Green DoorTIP CombinedNov-19</t>
  </si>
  <si>
    <t>Green DoorTIP Combined43770</t>
  </si>
  <si>
    <t>LESTIP CombinedNov-19</t>
  </si>
  <si>
    <t>LESTIP Combined43770</t>
  </si>
  <si>
    <t>MBI HSTIP CombinedNov-19</t>
  </si>
  <si>
    <t>MBI HSTIP Combined43770</t>
  </si>
  <si>
    <t>PASSTIP CombinedNov-19</t>
  </si>
  <si>
    <t>PASSTIP Combined43770</t>
  </si>
  <si>
    <t>TFCCTIP CombinedNov-19</t>
  </si>
  <si>
    <t>TFCCTIP Combined43770</t>
  </si>
  <si>
    <t>UniversalTIP CombinedNov-19</t>
  </si>
  <si>
    <t>UniversalTIP Combined43770</t>
  </si>
  <si>
    <t>Wayne PlaceTIP CombinedNov-19</t>
  </si>
  <si>
    <t>Wayne PlaceTIP Combined43770</t>
  </si>
  <si>
    <t>Adoptions TogetherTST CombinedNov-19</t>
  </si>
  <si>
    <t>Adoptions TogetherTST Combined43770</t>
  </si>
  <si>
    <t>ContemporaryTST CombinedNov-19</t>
  </si>
  <si>
    <t>ContemporaryTST Combined43770</t>
  </si>
  <si>
    <t>Family MattersTST CombinedNov-19</t>
  </si>
  <si>
    <t>Family MattersTST Combined43770</t>
  </si>
  <si>
    <t>First Home CareTST CombinedNov-19</t>
  </si>
  <si>
    <t>First Home CareTST Combined43770</t>
  </si>
  <si>
    <t>Foundations for Home &amp; CommunityTST CombinedNov-19</t>
  </si>
  <si>
    <t>Foundations for Home &amp; CommunityTST Combined43770</t>
  </si>
  <si>
    <t>HillcrestTST CombinedNov-19</t>
  </si>
  <si>
    <t>HillcrestTST Combined43770</t>
  </si>
  <si>
    <t>MD Family ResourcesTST CombinedNov-19</t>
  </si>
  <si>
    <t>MD Family ResourcesTST Combined43770</t>
  </si>
  <si>
    <t>Marys CenterCPP-FV CombinedNov-19</t>
  </si>
  <si>
    <t>Marys CenterCPP-FV Combined43770</t>
  </si>
  <si>
    <t>PIECECPP-FV CombinedNov-19</t>
  </si>
  <si>
    <t>PIECECPP-FV Combined43770</t>
  </si>
  <si>
    <t>Community ConnectionsCPP-FV CombinedNov-19</t>
  </si>
  <si>
    <t>Community ConnectionsCPP-FV Combined43770</t>
  </si>
  <si>
    <t>Community ConnectionsPCIT CombinedNov-19</t>
  </si>
  <si>
    <t>Community ConnectionsPCIT Combined43770</t>
  </si>
  <si>
    <t>Marys CenterPCIT CombinedNov-19</t>
  </si>
  <si>
    <t>Marys CenterPCIT Combined43770</t>
  </si>
  <si>
    <t>PIECEPCIT CombinedNov-19</t>
  </si>
  <si>
    <t>PIECEPCIT Combined43770</t>
  </si>
  <si>
    <t>CatholicAll FFNov-19</t>
  </si>
  <si>
    <t>CatholicAll FF43770</t>
  </si>
  <si>
    <t>ContemporaryAll FFNov-19</t>
  </si>
  <si>
    <t>ContemporaryAll FF43770</t>
  </si>
  <si>
    <t>Family MattersAll FFNov-19</t>
  </si>
  <si>
    <t>Family MattersAll FF43770</t>
  </si>
  <si>
    <t>Federal City All FFNov-19</t>
  </si>
  <si>
    <t>Federal City All FF43770</t>
  </si>
  <si>
    <t>First Home CareAll FFNov-19</t>
  </si>
  <si>
    <t>First Home CareAll FF43770</t>
  </si>
  <si>
    <t>Foundations for Home &amp; CommunityAll FFNov-19</t>
  </si>
  <si>
    <t>Foundations for Home &amp; CommunityAll FF43770</t>
  </si>
  <si>
    <t>FPSAll FFNov-19</t>
  </si>
  <si>
    <t>FPSAll FF43770</t>
  </si>
  <si>
    <t>Green DoorAll FFNov-19</t>
  </si>
  <si>
    <t>Green DoorAll FF43770</t>
  </si>
  <si>
    <t>HillcrestAll FFNov-19</t>
  </si>
  <si>
    <t>HillcrestAll FF43770</t>
  </si>
  <si>
    <t>LAYCAll FFNov-19</t>
  </si>
  <si>
    <t>LAYCAll FF43770</t>
  </si>
  <si>
    <t>LCSAll FFNov-19</t>
  </si>
  <si>
    <t>LCSAll FF43770</t>
  </si>
  <si>
    <t>LESAll FFNov-19</t>
  </si>
  <si>
    <t>LESAll FF43770</t>
  </si>
  <si>
    <t>MBI HSAll FFNov-19</t>
  </si>
  <si>
    <t>MBI HSAll FF43770</t>
  </si>
  <si>
    <t>MD Family ResourcesAll FFNov-19</t>
  </si>
  <si>
    <t>MD Family ResourcesAll FF43770</t>
  </si>
  <si>
    <t>PASSAll FFNov-19</t>
  </si>
  <si>
    <t>PASSAll FF43770</t>
  </si>
  <si>
    <t>RiversideAll FFNov-19</t>
  </si>
  <si>
    <t>RiversideAll FF43770</t>
  </si>
  <si>
    <t>TFCCAll FFNov-19</t>
  </si>
  <si>
    <t>TFCCAll FF43770</t>
  </si>
  <si>
    <t>UniversalAll FFNov-19</t>
  </si>
  <si>
    <t>UniversalAll FF43770</t>
  </si>
  <si>
    <t>Wayne PlaceAll FFNov-19</t>
  </si>
  <si>
    <t>Wayne PlaceAll FF43770</t>
  </si>
  <si>
    <t>Youth VillagesAll FFNov-19</t>
  </si>
  <si>
    <t>Youth VillagesAll FF43770</t>
  </si>
  <si>
    <t>Community ConnectionsAll FFNov-19</t>
  </si>
  <si>
    <t>Community ConnectionsAll FF43770</t>
  </si>
  <si>
    <t>Community ConnectionsAll DCSNov-19</t>
  </si>
  <si>
    <t>Community ConnectionsAll DCS43770</t>
  </si>
  <si>
    <t>Marys CenterAll FFNov-19</t>
  </si>
  <si>
    <t>Marys CenterAll FF43770</t>
  </si>
  <si>
    <t>Marys CenterAll DCSNov-19</t>
  </si>
  <si>
    <t>Marys CenterAll DCS43770</t>
  </si>
  <si>
    <t>PIECEAll FFNov-19</t>
  </si>
  <si>
    <t>PIECEAll FF43770</t>
  </si>
  <si>
    <t>PIECEAll DCSNov-19</t>
  </si>
  <si>
    <t>PIECEAll DCS43770</t>
  </si>
  <si>
    <t>Adoptions TogetherAll CombinedNov-19</t>
  </si>
  <si>
    <t>Adoptions TogetherAll Combined43770</t>
  </si>
  <si>
    <t>CatholicAll CombinedNov-19</t>
  </si>
  <si>
    <t>CatholicAll Combined43770</t>
  </si>
  <si>
    <t>Community ConnectionsAll CombinedNov-19</t>
  </si>
  <si>
    <t>Community ConnectionsAll Combined43770</t>
  </si>
  <si>
    <t>ContemporaryAll CombinedNov-19</t>
  </si>
  <si>
    <t>ContemporaryAll Combined43770</t>
  </si>
  <si>
    <t>Family MattersAll CombinedNov-19</t>
  </si>
  <si>
    <t>Family MattersAll Combined43770</t>
  </si>
  <si>
    <t>Federal CityAll CombinedNov-19</t>
  </si>
  <si>
    <t>Federal CityAll Combined43770</t>
  </si>
  <si>
    <t>First Home CareAll CombinedNov-19</t>
  </si>
  <si>
    <t>First Home CareAll Combined43770</t>
  </si>
  <si>
    <t>Foundations for Home &amp; CommunityAll CombinedNov-19</t>
  </si>
  <si>
    <t>Foundations for Home &amp; CommunityAll Combined43770</t>
  </si>
  <si>
    <t>FPSAll CombinedNov-19</t>
  </si>
  <si>
    <t>FPSAll Combined43770</t>
  </si>
  <si>
    <t>Green DoorAll CombinedNov-19</t>
  </si>
  <si>
    <t>Green DoorAll Combined43770</t>
  </si>
  <si>
    <t>HillcrestAll CombinedNov-19</t>
  </si>
  <si>
    <t>HillcrestAll Combined43770</t>
  </si>
  <si>
    <t>LAYCAll CombinedNov-19</t>
  </si>
  <si>
    <t>LAYCAll Combined43770</t>
  </si>
  <si>
    <t>LCSAll CombinedNov-19</t>
  </si>
  <si>
    <t>LCSAll Combined43770</t>
  </si>
  <si>
    <t>LESAll CombinedNov-19</t>
  </si>
  <si>
    <t>LESAll Combined43770</t>
  </si>
  <si>
    <t>Marys CenterAll CombinedNov-19</t>
  </si>
  <si>
    <t>Marys CenterAll Combined43770</t>
  </si>
  <si>
    <t>MBI HSAll CombinedNov-19</t>
  </si>
  <si>
    <t>MBI HSAll Combined43770</t>
  </si>
  <si>
    <t>MD Family ResourcesAll CombinedNov-19</t>
  </si>
  <si>
    <t>MD Family ResourcesAll Combined43770</t>
  </si>
  <si>
    <t>PASSAll CombinedNov-19</t>
  </si>
  <si>
    <t>PASSAll Combined43770</t>
  </si>
  <si>
    <t>PIECEAll CombinedNov-19</t>
  </si>
  <si>
    <t>PIECEAll Combined43770</t>
  </si>
  <si>
    <t>RiversideAll CombinedNov-19</t>
  </si>
  <si>
    <t>RiversideAll Combined43770</t>
  </si>
  <si>
    <t>TFCCAll CombinedNov-19</t>
  </si>
  <si>
    <t>TFCCAll Combined43770</t>
  </si>
  <si>
    <t>UniversalAll CombinedNov-19</t>
  </si>
  <si>
    <t>UniversalAll Combined43770</t>
  </si>
  <si>
    <t>Wayne PlaceAll CombinedNov-19</t>
  </si>
  <si>
    <t>Wayne PlaceAll Combined43770</t>
  </si>
  <si>
    <t>Youth VillagesAll CombinedNov-19</t>
  </si>
  <si>
    <t>Youth VillagesAll Combined43770</t>
  </si>
  <si>
    <t>All A-CRA ProvidersA-CRA FFNov-19</t>
  </si>
  <si>
    <t>All A-CRA ProvidersA-CRA FF43770</t>
  </si>
  <si>
    <t>All A-CRA ProvidersA-CRA CombinedNov-19</t>
  </si>
  <si>
    <t>All A-CRA ProvidersA-CRA Combined43770</t>
  </si>
  <si>
    <t>All CPP-FV ProvidersCPP-FV FFNov-19</t>
  </si>
  <si>
    <t>All CPP-FV ProvidersCPP-FV FF43770</t>
  </si>
  <si>
    <t>All CPP-FV ProvidersCPP-FV DCSNov-19</t>
  </si>
  <si>
    <t>All CPP-FV ProvidersCPP-FV DCS43770</t>
  </si>
  <si>
    <t>All CPP-FV ProvidersCPP-FV CombinedNov-19</t>
  </si>
  <si>
    <t>All CPP-FV ProvidersCPP-FV Combined43770</t>
  </si>
  <si>
    <t>All FFT ProvidersFFT FFNov-19</t>
  </si>
  <si>
    <t>All FFT ProvidersFFT FF43770</t>
  </si>
  <si>
    <t>All FFT ProvidersFFT CombinedNov-19</t>
  </si>
  <si>
    <t>All FFT ProvidersFFT Combined43770</t>
  </si>
  <si>
    <t>All MST ProvidersMST FFNov-19</t>
  </si>
  <si>
    <t>All MST ProvidersMST FF43770</t>
  </si>
  <si>
    <t>All MST ProvidersMST CombinedNov-19</t>
  </si>
  <si>
    <t>All MST ProvidersMST Combined43770</t>
  </si>
  <si>
    <t>All MST-PSB ProvidersMST-PSB FFNov-19</t>
  </si>
  <si>
    <t>All MST-PSB ProvidersMST-PSB FF43770</t>
  </si>
  <si>
    <t>All MST-PSB ProvidersMST-PSB CombinedNov-19</t>
  </si>
  <si>
    <t>All MST-PSB ProvidersMST-PSB Combined43770</t>
  </si>
  <si>
    <t>All PCIT ProvidersPCIT FFNov-19</t>
  </si>
  <si>
    <t>All PCIT ProvidersPCIT FF43770</t>
  </si>
  <si>
    <t>All PCIT ProvidersPCIT DCSNov-19</t>
  </si>
  <si>
    <t>All PCIT ProvidersPCIT DCS43770</t>
  </si>
  <si>
    <t>All PCIT ProvidersPCIT CombinedNov-19</t>
  </si>
  <si>
    <t>All PCIT ProvidersPCIT Combined43770</t>
  </si>
  <si>
    <t>All SFCR ProvidersSFCR FFNov-19</t>
  </si>
  <si>
    <t>All SFCR ProvidersSFCR FF43770</t>
  </si>
  <si>
    <t>All SFCR ProvidersSFCR CombinedNov-19</t>
  </si>
  <si>
    <t>All SFCR ProvidersSFCR Combined43770</t>
  </si>
  <si>
    <t>All TF-CBT ProvidersTF-CBT FFNov-19</t>
  </si>
  <si>
    <t>All TF-CBT ProvidersTF-CBT FF43770</t>
  </si>
  <si>
    <t>All TF-CBT ProvidersTF-CBT CombinedNov-19</t>
  </si>
  <si>
    <t>All TF-CBT ProvidersTF-CBT Combined43770</t>
  </si>
  <si>
    <t>All TIP ProvidersTIP FFNov-19</t>
  </si>
  <si>
    <t>All TIP ProvidersTIP FF43770</t>
  </si>
  <si>
    <t>All TIP ProvidersTIP CombinedNov-19</t>
  </si>
  <si>
    <t>All TIP ProvidersTIP Combined43770</t>
  </si>
  <si>
    <t>All TST ProvidersTST FFNov-19</t>
  </si>
  <si>
    <t>All TST ProvidersTST FF43770</t>
  </si>
  <si>
    <t>All TST ProvidersTST CombinedNov-19</t>
  </si>
  <si>
    <t>All TST ProvidersTST Combined43770</t>
  </si>
  <si>
    <t>Families First ProvidersAll FFNov-19</t>
  </si>
  <si>
    <t>Families First ProvidersAll FF43770</t>
  </si>
  <si>
    <t>DC Seed ProvidersAll DCSNov-19</t>
  </si>
  <si>
    <t>DC Seed ProvidersAll DCS43770</t>
  </si>
  <si>
    <t>Trauma ProvidersAll FFNov-19</t>
  </si>
  <si>
    <t>Trauma ProvidersAll FF43770</t>
  </si>
  <si>
    <t>Trauma ProvidersAll DCSNov-19</t>
  </si>
  <si>
    <t>Trauma ProvidersAll DCS43770</t>
  </si>
  <si>
    <t>Trauma ProvidersAll CombinedNov-19</t>
  </si>
  <si>
    <t>Trauma ProvidersAll Combined43770</t>
  </si>
  <si>
    <t>AllAll CombinedNov-19</t>
  </si>
  <si>
    <t>AllAll Combined43770</t>
  </si>
  <si>
    <t>Federal CityA-CRA FFDec-19</t>
  </si>
  <si>
    <t>Federal CityA-CRA FF43800</t>
  </si>
  <si>
    <t>HillcrestA-CRA FFDec-19</t>
  </si>
  <si>
    <t>HillcrestA-CRA FF43800</t>
  </si>
  <si>
    <t>LAYCA-CRA FFDec-19</t>
  </si>
  <si>
    <t>LAYCA-CRA FF43800</t>
  </si>
  <si>
    <t>RiversideA-CRA FFDec-19</t>
  </si>
  <si>
    <t>RiversideA-CRA FF43800</t>
  </si>
  <si>
    <t>Adoptions TogetherCPP-FV FFDec-19</t>
  </si>
  <si>
    <t>Adoptions TogetherCPP-FV FF43800</t>
  </si>
  <si>
    <t>Marys CenterCPP-FV FFDec-19</t>
  </si>
  <si>
    <t>Marys CenterCPP-FV FF43800</t>
  </si>
  <si>
    <t>PIECECPP-FV FFDec-19</t>
  </si>
  <si>
    <t>PIECECPP-FV FF43800</t>
  </si>
  <si>
    <t>Community ConnectionsCPP-FV DCSDec-19</t>
  </si>
  <si>
    <t>Community ConnectionsCPP-FV DCS43800</t>
  </si>
  <si>
    <t>Foundations for Home &amp; CommunityCPP-FV DCSDec-19</t>
  </si>
  <si>
    <t>Foundations for Home &amp; CommunityCPP-FV DCS43800</t>
  </si>
  <si>
    <t>Marys CenterCPP-FV DCSDec-19</t>
  </si>
  <si>
    <t>Marys CenterCPP-FV DCS43800</t>
  </si>
  <si>
    <t>PIECECPP-FV DCSDec-19</t>
  </si>
  <si>
    <t>PIECECPP-FV DCS43800</t>
  </si>
  <si>
    <t>CatholicFFT FFDec-19</t>
  </si>
  <si>
    <t>CatholicFFT FF43800</t>
  </si>
  <si>
    <t>First Home CareFFT FFDec-19</t>
  </si>
  <si>
    <t>First Home CareFFT FF43800</t>
  </si>
  <si>
    <t>Foundations for Home &amp; CommunityFFT FFDec-19</t>
  </si>
  <si>
    <t>Foundations for Home &amp; CommunityFFT FF43800</t>
  </si>
  <si>
    <t>HillcrestFFT FFDec-19</t>
  </si>
  <si>
    <t>HillcrestFFT FF43800</t>
  </si>
  <si>
    <t>0%%</t>
  </si>
  <si>
    <t>PASSFFT FFDec-19</t>
  </si>
  <si>
    <t>PASSFFT FF43800</t>
  </si>
  <si>
    <t>LCSMST FFDec-19</t>
  </si>
  <si>
    <t>LCSMST FF43800</t>
  </si>
  <si>
    <t>MBI HSMST FFDec-19</t>
  </si>
  <si>
    <t>MBI HSMST FF43800</t>
  </si>
  <si>
    <t>Youth VillagesMST FFDec-19</t>
  </si>
  <si>
    <t>Youth VillagesMST FF43800</t>
  </si>
  <si>
    <t>Youth VillagesMST-PSB FFDec-19</t>
  </si>
  <si>
    <t>Youth VillagesMST-PSB FF43800</t>
  </si>
  <si>
    <t>Marys CenterPCIT FFDec-19</t>
  </si>
  <si>
    <t>Marys CenterPCIT FF43800</t>
  </si>
  <si>
    <t>PIECEPCIT FFDec-19</t>
  </si>
  <si>
    <t>PIECEPCIT FF43800</t>
  </si>
  <si>
    <t>Marys CenterPCIT DCSDec-19</t>
  </si>
  <si>
    <t>Marys CenterPCIT DCS43800</t>
  </si>
  <si>
    <t>PIECEPCIT DCSDec-19</t>
  </si>
  <si>
    <t>PIECEPCIT DCS43800</t>
  </si>
  <si>
    <t>Community ConnectionsPCIT DCSDec-19</t>
  </si>
  <si>
    <t>Community ConnectionsPCIT DCS43800</t>
  </si>
  <si>
    <t>Community ConnectionsTF-CBT FFDec-19</t>
  </si>
  <si>
    <t>Community ConnectionsTF-CBT FF43800</t>
  </si>
  <si>
    <t>First Home CareTF-CBT FFDec-19</t>
  </si>
  <si>
    <t>First Home CareTF-CBT FF43800</t>
  </si>
  <si>
    <t>Foundations for Home &amp; CommunityTF-CBT FFDec-19</t>
  </si>
  <si>
    <t>Foundations for Home &amp; CommunityTF-CBT FF43800</t>
  </si>
  <si>
    <t>HillcrestTF-CBT FFDec-19</t>
  </si>
  <si>
    <t>HillcrestTF-CBT FF43800</t>
  </si>
  <si>
    <t>LAYCTF-CBT FFDec-19</t>
  </si>
  <si>
    <t>LAYCTF-CBT FF43800</t>
  </si>
  <si>
    <t>LESTF-CBT FFDec-19</t>
  </si>
  <si>
    <t>LESTF-CBT FF43800</t>
  </si>
  <si>
    <t>MD Family ResourcesTF-CBT FFDec-19</t>
  </si>
  <si>
    <t>MD Family ResourcesTF-CBT FF43800</t>
  </si>
  <si>
    <t>UniversalTF-CBT FFDec-19</t>
  </si>
  <si>
    <t>UniversalTF-CBT FF43800</t>
  </si>
  <si>
    <t>Community ConnectionsTIP FFDec-19</t>
  </si>
  <si>
    <t>Community ConnectionsTIP FF43800</t>
  </si>
  <si>
    <t>ContemporaryTIP FFDec-19</t>
  </si>
  <si>
    <t>ContemporaryTIP FF43800</t>
  </si>
  <si>
    <t>FPSTIP FFDec-19</t>
  </si>
  <si>
    <t>FPSTIP FF43800</t>
  </si>
  <si>
    <t>Green DoorTIP FFDec-19</t>
  </si>
  <si>
    <t>Green DoorTIP FF43800</t>
  </si>
  <si>
    <t>LESTIP FFDec-19</t>
  </si>
  <si>
    <t>LESTIP FF43800</t>
  </si>
  <si>
    <t>MBI HSTIP FFDec-19</t>
  </si>
  <si>
    <t>MBI HSTIP FF43800</t>
  </si>
  <si>
    <t>PASSTIP FFDec-19</t>
  </si>
  <si>
    <t>PASSTIP FF43800</t>
  </si>
  <si>
    <t>TFCCTIP FFDec-19</t>
  </si>
  <si>
    <t>TFCCTIP FF43800</t>
  </si>
  <si>
    <t>UniversalTIP FFDec-19</t>
  </si>
  <si>
    <t>UniversalTIP FF43800</t>
  </si>
  <si>
    <t>Wayne PlaceTIP FFDec-19</t>
  </si>
  <si>
    <t>Wayne PlaceTIP FF43800</t>
  </si>
  <si>
    <t>Adoptions TogetherTST FFDec-19</t>
  </si>
  <si>
    <t>Adoptions TogetherTST FF43800</t>
  </si>
  <si>
    <t>ContemporaryTST FFDec-19</t>
  </si>
  <si>
    <t>ContemporaryTST FF43800</t>
  </si>
  <si>
    <t>Family MattersTST FFDec-19</t>
  </si>
  <si>
    <t>Family MattersTST FF43800</t>
  </si>
  <si>
    <t>First Home CareTST FFDec-19</t>
  </si>
  <si>
    <t>First Home CareTST FF43800</t>
  </si>
  <si>
    <t>Foundations for Home &amp; CommunityTST FFDec-19</t>
  </si>
  <si>
    <t>Foundations for Home &amp; CommunityTST FF43800</t>
  </si>
  <si>
    <t>HillcrestTST FFDec-19</t>
  </si>
  <si>
    <t>HillcrestTST FF43800</t>
  </si>
  <si>
    <t>MD Family ResourcesTST FFDec-19</t>
  </si>
  <si>
    <t>MD Family ResourcesTST FF43800</t>
  </si>
  <si>
    <t>Federal CityA-CRA CombinedDec-19</t>
  </si>
  <si>
    <t>Federal CityA-CRA Combined43800</t>
  </si>
  <si>
    <t>HillcrestA-CRA CombinedDec-19</t>
  </si>
  <si>
    <t>HillcrestA-CRA Combined43800</t>
  </si>
  <si>
    <t>LAYCA-CRA CombinedDec-19</t>
  </si>
  <si>
    <t>LAYCA-CRA Combined43800</t>
  </si>
  <si>
    <t>RiversideA-CRA CombinedDec-19</t>
  </si>
  <si>
    <t>RiversideA-CRA Combined43800</t>
  </si>
  <si>
    <t>Adoptions TogetherCPP-FV CombinedDec-19</t>
  </si>
  <si>
    <t>Adoptions TogetherCPP-FV Combined43800</t>
  </si>
  <si>
    <t>Foundations for Home &amp; CommunityCPP-FV CombinedDec-19</t>
  </si>
  <si>
    <t>Foundations for Home &amp; CommunityCPP-FV Combined43800</t>
  </si>
  <si>
    <t>CatholicFFT CombinedDec-19</t>
  </si>
  <si>
    <t>CatholicFFT Combined43800</t>
  </si>
  <si>
    <t>First Home CareFFT CombinedDec-19</t>
  </si>
  <si>
    <t>First Home CareFFT Combined43800</t>
  </si>
  <si>
    <t>Foundations for Home &amp; CommunityFFT CombinedDec-19</t>
  </si>
  <si>
    <t>Foundations for Home &amp; CommunityFFT Combined43800</t>
  </si>
  <si>
    <t>HillcrestFFT CombinedDec-19</t>
  </si>
  <si>
    <t>HillcrestFFT Combined43800</t>
  </si>
  <si>
    <t>PASSFFT CombinedDec-19</t>
  </si>
  <si>
    <t>PASSFFT Combined43800</t>
  </si>
  <si>
    <t>LCSMST CombinedDec-19</t>
  </si>
  <si>
    <t>LCSMST Combined43800</t>
  </si>
  <si>
    <t>MBI HSMST CombinedDec-19</t>
  </si>
  <si>
    <t>MBI HSMST Combined43800</t>
  </si>
  <si>
    <t>Youth VillagesMST CombinedDec-19</t>
  </si>
  <si>
    <t>Youth VillagesMST Combined43800</t>
  </si>
  <si>
    <t>Youth VillagesMST-PSB CombinedDec-19</t>
  </si>
  <si>
    <t>Youth VillagesMST-PSB Combined43800</t>
  </si>
  <si>
    <t>Community ConnectionsTF-CBT CombinedDec-19</t>
  </si>
  <si>
    <t>Community ConnectionsTF-CBT Combined43800</t>
  </si>
  <si>
    <t>First Home CareTF-CBT CombinedDec-19</t>
  </si>
  <si>
    <t>First Home CareTF-CBT Combined43800</t>
  </si>
  <si>
    <t>Foundations for Home &amp; CommunityTF-CBT CombinedDec-19</t>
  </si>
  <si>
    <t>Foundations for Home &amp; CommunityTF-CBT Combined43800</t>
  </si>
  <si>
    <t>HillcrestTF-CBT CombinedDec-19</t>
  </si>
  <si>
    <t>HillcrestTF-CBT Combined43800</t>
  </si>
  <si>
    <t>LAYCTF-CBT CombinedDec-19</t>
  </si>
  <si>
    <t>LAYCTF-CBT Combined43800</t>
  </si>
  <si>
    <t>LESTF-CBT CombinedDec-19</t>
  </si>
  <si>
    <t>LESTF-CBT Combined43800</t>
  </si>
  <si>
    <t>MD Family ResourcesTF-CBT CombinedDec-19</t>
  </si>
  <si>
    <t>MD Family ResourcesTF-CBT Combined43800</t>
  </si>
  <si>
    <t>UniversalTF-CBT CombinedDec-19</t>
  </si>
  <si>
    <t>UniversalTF-CBT Combined43800</t>
  </si>
  <si>
    <t>Community ConnectionsTIP CombinedDec-19</t>
  </si>
  <si>
    <t>Community ConnectionsTIP Combined43800</t>
  </si>
  <si>
    <t>ContemporaryTIP CombinedDec-19</t>
  </si>
  <si>
    <t>ContemporaryTIP Combined43800</t>
  </si>
  <si>
    <t>FPSTIP CombinedDec-19</t>
  </si>
  <si>
    <t>FPSTIP Combined43800</t>
  </si>
  <si>
    <t>Green DoorTIP CombinedDec-19</t>
  </si>
  <si>
    <t>Green DoorTIP Combined43800</t>
  </si>
  <si>
    <t>LESTIP CombinedDec-19</t>
  </si>
  <si>
    <t>LESTIP Combined43800</t>
  </si>
  <si>
    <t>MBI HSTIP CombinedDec-19</t>
  </si>
  <si>
    <t>MBI HSTIP Combined43800</t>
  </si>
  <si>
    <t>PASSTIP CombinedDec-19</t>
  </si>
  <si>
    <t>PASSTIP Combined43800</t>
  </si>
  <si>
    <t>TFCCTIP CombinedDec-19</t>
  </si>
  <si>
    <t>TFCCTIP Combined43800</t>
  </si>
  <si>
    <t>UniversalTIP CombinedDec-19</t>
  </si>
  <si>
    <t>UniversalTIP Combined43800</t>
  </si>
  <si>
    <t>Wayne PlaceTIP CombinedDec-19</t>
  </si>
  <si>
    <t>Wayne PlaceTIP Combined43800</t>
  </si>
  <si>
    <t>Adoptions TogetherTST CombinedDec-19</t>
  </si>
  <si>
    <t>Adoptions TogetherTST Combined43800</t>
  </si>
  <si>
    <t>ContemporaryTST CombinedDec-19</t>
  </si>
  <si>
    <t>ContemporaryTST Combined43800</t>
  </si>
  <si>
    <t>Family MattersTST CombinedDec-19</t>
  </si>
  <si>
    <t>Family MattersTST Combined43800</t>
  </si>
  <si>
    <t>First Home CareTST CombinedDec-19</t>
  </si>
  <si>
    <t>First Home CareTST Combined43800</t>
  </si>
  <si>
    <t>Foundations for Home &amp; CommunityTST CombinedDec-19</t>
  </si>
  <si>
    <t>Foundations for Home &amp; CommunityTST Combined43800</t>
  </si>
  <si>
    <t>HillcrestTST CombinedDec-19</t>
  </si>
  <si>
    <t>HillcrestTST Combined43800</t>
  </si>
  <si>
    <t>MD Family ResourcesTST CombinedDec-19</t>
  </si>
  <si>
    <t>MD Family ResourcesTST Combined43800</t>
  </si>
  <si>
    <t>Marys CenterCPP-FV CombinedDec-19</t>
  </si>
  <si>
    <t>Marys CenterCPP-FV Combined43800</t>
  </si>
  <si>
    <t>PIECECPP-FV CombinedDec-19</t>
  </si>
  <si>
    <t>PIECECPP-FV Combined43800</t>
  </si>
  <si>
    <t>Community ConnectionsCPP-FV CombinedDec-19</t>
  </si>
  <si>
    <t>Community ConnectionsCPP-FV Combined43800</t>
  </si>
  <si>
    <t>Community ConnectionsPCIT CombinedDec-19</t>
  </si>
  <si>
    <t>Community ConnectionsPCIT Combined43800</t>
  </si>
  <si>
    <t>Marys CenterPCIT CombinedDec-19</t>
  </si>
  <si>
    <t>Marys CenterPCIT Combined43800</t>
  </si>
  <si>
    <t>PIECEPCIT CombinedDec-19</t>
  </si>
  <si>
    <t>PIECEPCIT Combined43800</t>
  </si>
  <si>
    <t>CatholicAll FFDec-19</t>
  </si>
  <si>
    <t>CatholicAll FF43800</t>
  </si>
  <si>
    <t>ContemporaryAll FFDec-19</t>
  </si>
  <si>
    <t>ContemporaryAll FF43800</t>
  </si>
  <si>
    <t>Family MattersAll FFDec-19</t>
  </si>
  <si>
    <t>Family MattersAll FF43800</t>
  </si>
  <si>
    <t>Federal City All FFDec-19</t>
  </si>
  <si>
    <t>Federal City All FF43800</t>
  </si>
  <si>
    <t>First Home CareAll FFDec-19</t>
  </si>
  <si>
    <t>First Home CareAll FF43800</t>
  </si>
  <si>
    <t>Foundations for Home &amp; CommunityAll FFDec-19</t>
  </si>
  <si>
    <t>Foundations for Home &amp; CommunityAll FF43800</t>
  </si>
  <si>
    <t>FPSAll FFDec-19</t>
  </si>
  <si>
    <t>FPSAll FF43800</t>
  </si>
  <si>
    <t>Green DoorAll FFDec-19</t>
  </si>
  <si>
    <t>Green DoorAll FF43800</t>
  </si>
  <si>
    <t>HillcrestAll FFDec-19</t>
  </si>
  <si>
    <t>HillcrestAll FF43800</t>
  </si>
  <si>
    <t>LAYCAll FFDec-19</t>
  </si>
  <si>
    <t>LAYCAll FF43800</t>
  </si>
  <si>
    <t>LCSAll FFDec-19</t>
  </si>
  <si>
    <t>LCSAll FF43800</t>
  </si>
  <si>
    <t>LESAll FFDec-19</t>
  </si>
  <si>
    <t>LESAll FF43800</t>
  </si>
  <si>
    <t>MBI HSAll FFDec-19</t>
  </si>
  <si>
    <t>MBI HSAll FF43800</t>
  </si>
  <si>
    <t>MD Family ResourcesAll FFDec-19</t>
  </si>
  <si>
    <t>MD Family ResourcesAll FF43800</t>
  </si>
  <si>
    <t>PASSAll FFDec-19</t>
  </si>
  <si>
    <t>PASSAll FF43800</t>
  </si>
  <si>
    <t>RiversideAll FFDec-19</t>
  </si>
  <si>
    <t>RiversideAll FF43800</t>
  </si>
  <si>
    <t>TFCCAll FFDec-19</t>
  </si>
  <si>
    <t>TFCCAll FF43800</t>
  </si>
  <si>
    <t>UniversalAll FFDec-19</t>
  </si>
  <si>
    <t>UniversalAll FF43800</t>
  </si>
  <si>
    <t>Wayne PlaceAll FFDec-19</t>
  </si>
  <si>
    <t>Wayne PlaceAll FF43800</t>
  </si>
  <si>
    <t>Youth VillagesAll FFDec-19</t>
  </si>
  <si>
    <t>Youth VillagesAll FF43800</t>
  </si>
  <si>
    <t>Community ConnectionsAll FFDec-19</t>
  </si>
  <si>
    <t>Community ConnectionsAll FF43800</t>
  </si>
  <si>
    <t>Community ConnectionsAll DCSDec-19</t>
  </si>
  <si>
    <t>Community ConnectionsAll DCS43800</t>
  </si>
  <si>
    <t>Marys CenterAll FFDec-19</t>
  </si>
  <si>
    <t>Marys CenterAll FF43800</t>
  </si>
  <si>
    <t>Marys CenterAll DCSDec-19</t>
  </si>
  <si>
    <t>Marys CenterAll DCS43800</t>
  </si>
  <si>
    <t>PIECEAll FFDec-19</t>
  </si>
  <si>
    <t>PIECEAll FF43800</t>
  </si>
  <si>
    <t>PIECEAll DCSDec-19</t>
  </si>
  <si>
    <t>PIECEAll DCS43800</t>
  </si>
  <si>
    <t>Adoptions TogetherAll CombinedDec-19</t>
  </si>
  <si>
    <t>Adoptions TogetherAll Combined43800</t>
  </si>
  <si>
    <t>CatholicAll CombinedDec-19</t>
  </si>
  <si>
    <t>CatholicAll Combined43800</t>
  </si>
  <si>
    <t>Community ConnectionsAll CombinedDec-19</t>
  </si>
  <si>
    <t>Community ConnectionsAll Combined43800</t>
  </si>
  <si>
    <t>ContemporaryAll CombinedDec-19</t>
  </si>
  <si>
    <t>ContemporaryAll Combined43800</t>
  </si>
  <si>
    <t>Family MattersAll CombinedDec-19</t>
  </si>
  <si>
    <t>Family MattersAll Combined43800</t>
  </si>
  <si>
    <t>Federal CityAll CombinedDec-19</t>
  </si>
  <si>
    <t>Federal CityAll Combined43800</t>
  </si>
  <si>
    <t>First Home CareAll CombinedDec-19</t>
  </si>
  <si>
    <t>First Home CareAll Combined43800</t>
  </si>
  <si>
    <t>Foundations for Home &amp; CommunityAll CombinedDec-19</t>
  </si>
  <si>
    <t>Foundations for Home &amp; CommunityAll Combined43800</t>
  </si>
  <si>
    <t>FPSAll CombinedDec-19</t>
  </si>
  <si>
    <t>FPSAll Combined43800</t>
  </si>
  <si>
    <t>Green DoorAll CombinedDec-19</t>
  </si>
  <si>
    <t>Green DoorAll Combined43800</t>
  </si>
  <si>
    <t>HillcrestAll CombinedDec-19</t>
  </si>
  <si>
    <t>HillcrestAll Combined43800</t>
  </si>
  <si>
    <t>LAYCAll CombinedDec-19</t>
  </si>
  <si>
    <t>LAYCAll Combined43800</t>
  </si>
  <si>
    <t>LCSAll CombinedDec-19</t>
  </si>
  <si>
    <t>LCSAll Combined43800</t>
  </si>
  <si>
    <t>LESAll CombinedDec-19</t>
  </si>
  <si>
    <t>LESAll Combined43800</t>
  </si>
  <si>
    <t>Marys CenterAll CombinedDec-19</t>
  </si>
  <si>
    <t>Marys CenterAll Combined43800</t>
  </si>
  <si>
    <t>MBI HSAll CombinedDec-19</t>
  </si>
  <si>
    <t>MBI HSAll Combined43800</t>
  </si>
  <si>
    <t>MD Family ResourcesAll CombinedDec-19</t>
  </si>
  <si>
    <t>MD Family ResourcesAll Combined43800</t>
  </si>
  <si>
    <t>PASSAll CombinedDec-19</t>
  </si>
  <si>
    <t>PASSAll Combined43800</t>
  </si>
  <si>
    <t>PIECEAll CombinedDec-19</t>
  </si>
  <si>
    <t>PIECEAll Combined43800</t>
  </si>
  <si>
    <t>RiversideAll CombinedDec-19</t>
  </si>
  <si>
    <t>RiversideAll Combined43800</t>
  </si>
  <si>
    <t>TFCCAll CombinedDec-19</t>
  </si>
  <si>
    <t>TFCCAll Combined43800</t>
  </si>
  <si>
    <t>UniversalAll CombinedDec-19</t>
  </si>
  <si>
    <t>UniversalAll Combined43800</t>
  </si>
  <si>
    <t>Wayne PlaceAll CombinedDec-19</t>
  </si>
  <si>
    <t>Wayne PlaceAll Combined43800</t>
  </si>
  <si>
    <t>Youth VillagesAll CombinedDec-19</t>
  </si>
  <si>
    <t>Youth VillagesAll Combined43800</t>
  </si>
  <si>
    <t>All A-CRA ProvidersA-CRA FFDec-19</t>
  </si>
  <si>
    <t>All A-CRA ProvidersA-CRA FF43800</t>
  </si>
  <si>
    <t>All A-CRA ProvidersA-CRA CombinedDec-19</t>
  </si>
  <si>
    <t>All A-CRA ProvidersA-CRA Combined43800</t>
  </si>
  <si>
    <t>All CPP-FV ProvidersCPP-FV FFDec-19</t>
  </si>
  <si>
    <t>All CPP-FV ProvidersCPP-FV FF43800</t>
  </si>
  <si>
    <t>All CPP-FV ProvidersCPP-FV DCSDec-19</t>
  </si>
  <si>
    <t>All CPP-FV ProvidersCPP-FV DCS43800</t>
  </si>
  <si>
    <t>All CPP-FV ProvidersCPP-FV CombinedDec-19</t>
  </si>
  <si>
    <t>All CPP-FV ProvidersCPP-FV Combined43800</t>
  </si>
  <si>
    <t>All FFT ProvidersFFT FFDec-19</t>
  </si>
  <si>
    <t>All FFT ProvidersFFT FF43800</t>
  </si>
  <si>
    <t>All FFT ProvidersFFT CombinedDec-19</t>
  </si>
  <si>
    <t>All FFT ProvidersFFT Combined43800</t>
  </si>
  <si>
    <t>All MST ProvidersMST FFDec-19</t>
  </si>
  <si>
    <t>All MST ProvidersMST FF43800</t>
  </si>
  <si>
    <t>All MST ProvidersMST CombinedDec-19</t>
  </si>
  <si>
    <t>All MST ProvidersMST Combined43800</t>
  </si>
  <si>
    <t>All MST-PSB ProvidersMST-PSB FFDec-19</t>
  </si>
  <si>
    <t>All MST-PSB ProvidersMST-PSB FF43800</t>
  </si>
  <si>
    <t>All MST-PSB ProvidersMST-PSB CombinedDec-19</t>
  </si>
  <si>
    <t>All MST-PSB ProvidersMST-PSB Combined43800</t>
  </si>
  <si>
    <t>All PCIT ProvidersPCIT FFDec-19</t>
  </si>
  <si>
    <t>All PCIT ProvidersPCIT FF43800</t>
  </si>
  <si>
    <t>All PCIT ProvidersPCIT DCSDec-19</t>
  </si>
  <si>
    <t>All PCIT ProvidersPCIT DCS43800</t>
  </si>
  <si>
    <t>All PCIT ProvidersPCIT CombinedDec-19</t>
  </si>
  <si>
    <t>All PCIT ProvidersPCIT Combined43800</t>
  </si>
  <si>
    <t>All SFCR ProvidersSFCR FFDec-19</t>
  </si>
  <si>
    <t>All SFCR ProvidersSFCR FF43800</t>
  </si>
  <si>
    <t>All SFCR ProvidersSFCR CombinedDec-19</t>
  </si>
  <si>
    <t>All SFCR ProvidersSFCR Combined43800</t>
  </si>
  <si>
    <t>All TF-CBT ProvidersTF-CBT FFDec-19</t>
  </si>
  <si>
    <t>All TF-CBT ProvidersTF-CBT FF43800</t>
  </si>
  <si>
    <t>All TF-CBT ProvidersTF-CBT CombinedDec-19</t>
  </si>
  <si>
    <t>All TF-CBT ProvidersTF-CBT Combined43800</t>
  </si>
  <si>
    <t>All TIP ProvidersTIP FFDec-19</t>
  </si>
  <si>
    <t>All TIP ProvidersTIP FF43800</t>
  </si>
  <si>
    <t>All TIP ProvidersTIP CombinedDec-19</t>
  </si>
  <si>
    <t>All TIP ProvidersTIP Combined43800</t>
  </si>
  <si>
    <t>All TST ProvidersTST FFDec-19</t>
  </si>
  <si>
    <t>All TST ProvidersTST FF43800</t>
  </si>
  <si>
    <t>All TST ProvidersTST CombinedDec-19</t>
  </si>
  <si>
    <t>All TST ProvidersTST Combined43800</t>
  </si>
  <si>
    <t>Families First ProvidersAll FFDec-19</t>
  </si>
  <si>
    <t>Families First ProvidersAll FF43800</t>
  </si>
  <si>
    <t>DC Seed ProvidersAll DCSDec-19</t>
  </si>
  <si>
    <t>DC Seed ProvidersAll DCS43800</t>
  </si>
  <si>
    <t>Trauma ProvidersAll FFDec-19</t>
  </si>
  <si>
    <t>Trauma ProvidersAll FF43800</t>
  </si>
  <si>
    <t>Trauma ProvidersAll DCSDec-19</t>
  </si>
  <si>
    <t>Trauma ProvidersAll DCS43800</t>
  </si>
  <si>
    <t>Trauma ProvidersAll CombinedDec-19</t>
  </si>
  <si>
    <t>Trauma ProvidersAll Combined43800</t>
  </si>
  <si>
    <t>AllAll CombinedDec-19</t>
  </si>
  <si>
    <t>AllAll Combined43800</t>
  </si>
  <si>
    <t>Federal CityA-CRA FFJan-20</t>
  </si>
  <si>
    <t>Federal CityA-CRA FF43831</t>
  </si>
  <si>
    <t>HillcrestA-CRA FFJan-20</t>
  </si>
  <si>
    <t>HillcrestA-CRA FF43831</t>
  </si>
  <si>
    <t>LAYCA-CRA FFJan-20</t>
  </si>
  <si>
    <t>LAYCA-CRA FF43831</t>
  </si>
  <si>
    <t>RiversideA-CRA FFJan-20</t>
  </si>
  <si>
    <t>RiversideA-CRA FF43831</t>
  </si>
  <si>
    <t>Adoptions TogetherCPP-FV FFJan-20</t>
  </si>
  <si>
    <t>Adoptions TogetherCPP-FV FF43831</t>
  </si>
  <si>
    <t>Marys CenterCPP-FV FFJan-20</t>
  </si>
  <si>
    <t>Marys CenterCPP-FV FF43831</t>
  </si>
  <si>
    <t>PIECECPP-FV FFJan-20</t>
  </si>
  <si>
    <t>PIECECPP-FV FF43831</t>
  </si>
  <si>
    <t>Community ConnectionsCPP-FV DCSJan-20</t>
  </si>
  <si>
    <t>Community ConnectionsCPP-FV DCS43831</t>
  </si>
  <si>
    <t>Foundations for Home &amp; CommunityCPP-FV DCSJan-20</t>
  </si>
  <si>
    <t>Foundations for Home &amp; CommunityCPP-FV DCS43831</t>
  </si>
  <si>
    <t>Marys CenterCPP-FV DCSJan-20</t>
  </si>
  <si>
    <t>Marys CenterCPP-FV DCS43831</t>
  </si>
  <si>
    <t>PIECECPP-FV DCSJan-20</t>
  </si>
  <si>
    <t>PIECECPP-FV DCS43831</t>
  </si>
  <si>
    <t>CatholicFFT FFJan-20</t>
  </si>
  <si>
    <t>CatholicFFT FF43831</t>
  </si>
  <si>
    <t>First Home CareFFT FFJan-20</t>
  </si>
  <si>
    <t>First Home CareFFT FF43831</t>
  </si>
  <si>
    <t>Foundations for Home &amp; CommunityFFT FFJan-20</t>
  </si>
  <si>
    <t>Foundations for Home &amp; CommunityFFT FF43831</t>
  </si>
  <si>
    <t>HillcrestFFT FFJan-20</t>
  </si>
  <si>
    <t>HillcrestFFT FF43831</t>
  </si>
  <si>
    <t>PASSFFT FFJan-20</t>
  </si>
  <si>
    <t>PASSFFT FF43831</t>
  </si>
  <si>
    <t>LCSMST FFJan-20</t>
  </si>
  <si>
    <t>LCSMST FF43831</t>
  </si>
  <si>
    <t>MBI HSMST FFJan-20</t>
  </si>
  <si>
    <t>MBI HSMST FF43831</t>
  </si>
  <si>
    <t>Youth VillagesMST FFJan-20</t>
  </si>
  <si>
    <t>Youth VillagesMST FF43831</t>
  </si>
  <si>
    <t>Youth VillagesMST-PSB FFJan-20</t>
  </si>
  <si>
    <t>Youth VillagesMST-PSB FF43831</t>
  </si>
  <si>
    <t>Marys CenterPCIT FFJan-20</t>
  </si>
  <si>
    <t>Marys CenterPCIT FF43831</t>
  </si>
  <si>
    <t>PIECEPCIT FFJan-20</t>
  </si>
  <si>
    <t>PIECEPCIT FF43831</t>
  </si>
  <si>
    <t>Marys CenterPCIT DCSJan-20</t>
  </si>
  <si>
    <t>Marys CenterPCIT DCS43831</t>
  </si>
  <si>
    <t>PIECEPCIT DCSJan-20</t>
  </si>
  <si>
    <t>PIECEPCIT DCS43831</t>
  </si>
  <si>
    <t>Community ConnectionsPCIT DCSJan-20</t>
  </si>
  <si>
    <t>Community ConnectionsPCIT DCS43831</t>
  </si>
  <si>
    <t>Community ConnectionsTF-CBT FFJan-20</t>
  </si>
  <si>
    <t>Community ConnectionsTF-CBT FF43831</t>
  </si>
  <si>
    <t>First Home CareTF-CBT FFJan-20</t>
  </si>
  <si>
    <t>First Home CareTF-CBT FF43831</t>
  </si>
  <si>
    <t>Foundations for Home &amp; CommunityTF-CBT FFJan-20</t>
  </si>
  <si>
    <t>Foundations for Home &amp; CommunityTF-CBT FF43831</t>
  </si>
  <si>
    <t>HillcrestTF-CBT FFJan-20</t>
  </si>
  <si>
    <t>HillcrestTF-CBT FF43831</t>
  </si>
  <si>
    <t>LAYCTF-CBT FFJan-20</t>
  </si>
  <si>
    <t>LAYCTF-CBT FF43831</t>
  </si>
  <si>
    <t>LESTF-CBT FFJan-20</t>
  </si>
  <si>
    <t>LESTF-CBT FF43831</t>
  </si>
  <si>
    <t>MD Family ResourcesTF-CBT FFJan-20</t>
  </si>
  <si>
    <t>MD Family ResourcesTF-CBT FF43831</t>
  </si>
  <si>
    <t>UniversalTF-CBT FFJan-20</t>
  </si>
  <si>
    <t>UniversalTF-CBT FF43831</t>
  </si>
  <si>
    <t>Community ConnectionsTIP FFJan-20</t>
  </si>
  <si>
    <t>Community ConnectionsTIP FF43831</t>
  </si>
  <si>
    <t>ContemporaryTIP FFJan-20</t>
  </si>
  <si>
    <t>ContemporaryTIP FF43831</t>
  </si>
  <si>
    <t>FPSTIP FFJan-20</t>
  </si>
  <si>
    <t>FPSTIP FF43831</t>
  </si>
  <si>
    <t>Green DoorTIP FFJan-20</t>
  </si>
  <si>
    <t>Green DoorTIP FF43831</t>
  </si>
  <si>
    <t>LESTIP FFJan-20</t>
  </si>
  <si>
    <t>LESTIP FF43831</t>
  </si>
  <si>
    <t>MBI HSTIP FFJan-20</t>
  </si>
  <si>
    <t>MBI HSTIP FF43831</t>
  </si>
  <si>
    <t>PASSTIP FFJan-20</t>
  </si>
  <si>
    <t>PASSTIP FF43831</t>
  </si>
  <si>
    <t>TFCCTIP FFJan-20</t>
  </si>
  <si>
    <t>TFCCTIP FF43831</t>
  </si>
  <si>
    <t>UniversalTIP FFJan-20</t>
  </si>
  <si>
    <t>UniversalTIP FF43831</t>
  </si>
  <si>
    <t>Wayne PlaceTIP FFJan-20</t>
  </si>
  <si>
    <t>Wayne PlaceTIP FF43831</t>
  </si>
  <si>
    <t>Adoptions TogetherTST FFJan-20</t>
  </si>
  <si>
    <t>Adoptions TogetherTST FF43831</t>
  </si>
  <si>
    <t>ContemporaryTST FFJan-20</t>
  </si>
  <si>
    <t>ContemporaryTST FF43831</t>
  </si>
  <si>
    <t>Family MattersTST FFJan-20</t>
  </si>
  <si>
    <t>Family MattersTST FF43831</t>
  </si>
  <si>
    <t>First Home CareTST FFJan-20</t>
  </si>
  <si>
    <t>First Home CareTST FF43831</t>
  </si>
  <si>
    <t>Foundations for Home &amp; CommunityTST FFJan-20</t>
  </si>
  <si>
    <t>Foundations for Home &amp; CommunityTST FF43831</t>
  </si>
  <si>
    <t>HillcrestTST FFJan-20</t>
  </si>
  <si>
    <t>HillcrestTST FF43831</t>
  </si>
  <si>
    <t>MD Family ResourcesTST FFJan-20</t>
  </si>
  <si>
    <t>MD Family ResourcesTST FF43831</t>
  </si>
  <si>
    <t>Federal CityA-CRA CombinedJan-20</t>
  </si>
  <si>
    <t>Federal CityA-CRA Combined43831</t>
  </si>
  <si>
    <t>HillcrestA-CRA CombinedJan-20</t>
  </si>
  <si>
    <t>HillcrestA-CRA Combined43831</t>
  </si>
  <si>
    <t>LAYCA-CRA CombinedJan-20</t>
  </si>
  <si>
    <t>LAYCA-CRA Combined43831</t>
  </si>
  <si>
    <t>RiversideA-CRA CombinedJan-20</t>
  </si>
  <si>
    <t>RiversideA-CRA Combined43831</t>
  </si>
  <si>
    <t>Adoptions TogetherCPP-FV CombinedJan-20</t>
  </si>
  <si>
    <t>Adoptions TogetherCPP-FV Combined43831</t>
  </si>
  <si>
    <t>Foundations for Home &amp; CommunityCPP-FV CombinedJan-20</t>
  </si>
  <si>
    <t>Foundations for Home &amp; CommunityCPP-FV Combined43831</t>
  </si>
  <si>
    <t>CatholicFFT CombinedJan-20</t>
  </si>
  <si>
    <t>CatholicFFT Combined43831</t>
  </si>
  <si>
    <t>First Home CareFFT CombinedJan-20</t>
  </si>
  <si>
    <t>First Home CareFFT Combined43831</t>
  </si>
  <si>
    <t>Foundations for Home &amp; CommunityFFT CombinedJan-20</t>
  </si>
  <si>
    <t>Foundations for Home &amp; CommunityFFT Combined43831</t>
  </si>
  <si>
    <t>HillcrestFFT CombinedJan-20</t>
  </si>
  <si>
    <t>HillcrestFFT Combined43831</t>
  </si>
  <si>
    <t>PASSFFT CombinedJan-20</t>
  </si>
  <si>
    <t>PASSFFT Combined43831</t>
  </si>
  <si>
    <t>LCSMST CombinedJan-20</t>
  </si>
  <si>
    <t>LCSMST Combined43831</t>
  </si>
  <si>
    <t>MBI HSMST CombinedJan-20</t>
  </si>
  <si>
    <t>MBI HSMST Combined43831</t>
  </si>
  <si>
    <t>Youth VillagesMST CombinedJan-20</t>
  </si>
  <si>
    <t>Youth VillagesMST Combined43831</t>
  </si>
  <si>
    <t>Youth VillagesMST-PSB CombinedJan-20</t>
  </si>
  <si>
    <t>Youth VillagesMST-PSB Combined43831</t>
  </si>
  <si>
    <t>Community ConnectionsTF-CBT CombinedJan-20</t>
  </si>
  <si>
    <t>Community ConnectionsTF-CBT Combined43831</t>
  </si>
  <si>
    <t>First Home CareTF-CBT CombinedJan-20</t>
  </si>
  <si>
    <t>First Home CareTF-CBT Combined43831</t>
  </si>
  <si>
    <t>Foundations for Home &amp; CommunityTF-CBT CombinedJan-20</t>
  </si>
  <si>
    <t>Foundations for Home &amp; CommunityTF-CBT Combined43831</t>
  </si>
  <si>
    <t>HillcrestTF-CBT CombinedJan-20</t>
  </si>
  <si>
    <t>HillcrestTF-CBT Combined43831</t>
  </si>
  <si>
    <t>LAYCTF-CBT CombinedJan-20</t>
  </si>
  <si>
    <t>LAYCTF-CBT Combined43831</t>
  </si>
  <si>
    <t>LESTF-CBT CombinedJan-20</t>
  </si>
  <si>
    <t>LESTF-CBT Combined43831</t>
  </si>
  <si>
    <t>MD Family ResourcesTF-CBT CombinedJan-20</t>
  </si>
  <si>
    <t>MD Family ResourcesTF-CBT Combined43831</t>
  </si>
  <si>
    <t>UniversalTF-CBT CombinedJan-20</t>
  </si>
  <si>
    <t>UniversalTF-CBT Combined43831</t>
  </si>
  <si>
    <t>Community ConnectionsTIP CombinedJan-20</t>
  </si>
  <si>
    <t>Community ConnectionsTIP Combined43831</t>
  </si>
  <si>
    <t>ContemporaryTIP CombinedJan-20</t>
  </si>
  <si>
    <t>ContemporaryTIP Combined43831</t>
  </si>
  <si>
    <t>FPSTIP CombinedJan-20</t>
  </si>
  <si>
    <t>FPSTIP Combined43831</t>
  </si>
  <si>
    <t>Green DoorTIP CombinedJan-20</t>
  </si>
  <si>
    <t>Green DoorTIP Combined43831</t>
  </si>
  <si>
    <t>LESTIP CombinedJan-20</t>
  </si>
  <si>
    <t>LESTIP Combined43831</t>
  </si>
  <si>
    <t>MBI HSTIP CombinedJan-20</t>
  </si>
  <si>
    <t>MBI HSTIP Combined43831</t>
  </si>
  <si>
    <t>PASSTIP CombinedJan-20</t>
  </si>
  <si>
    <t>PASSTIP Combined43831</t>
  </si>
  <si>
    <t>TFCCTIP CombinedJan-20</t>
  </si>
  <si>
    <t>TFCCTIP Combined43831</t>
  </si>
  <si>
    <t>UniversalTIP CombinedJan-20</t>
  </si>
  <si>
    <t>UniversalTIP Combined43831</t>
  </si>
  <si>
    <t>Wayne PlaceTIP CombinedJan-20</t>
  </si>
  <si>
    <t>Wayne PlaceTIP Combined43831</t>
  </si>
  <si>
    <t>Adoptions TogetherTST CombinedJan-20</t>
  </si>
  <si>
    <t>Adoptions TogetherTST Combined43831</t>
  </si>
  <si>
    <t>ContemporaryTST CombinedJan-20</t>
  </si>
  <si>
    <t>ContemporaryTST Combined43831</t>
  </si>
  <si>
    <t>Family MattersTST CombinedJan-20</t>
  </si>
  <si>
    <t>Family MattersTST Combined43831</t>
  </si>
  <si>
    <t>First Home CareTST CombinedJan-20</t>
  </si>
  <si>
    <t>First Home CareTST Combined43831</t>
  </si>
  <si>
    <t>Foundations for Home &amp; CommunityTST CombinedJan-20</t>
  </si>
  <si>
    <t>Foundations for Home &amp; CommunityTST Combined43831</t>
  </si>
  <si>
    <t>HillcrestTST CombinedJan-20</t>
  </si>
  <si>
    <t>HillcrestTST Combined43831</t>
  </si>
  <si>
    <t>MD Family ResourcesTST CombinedJan-20</t>
  </si>
  <si>
    <t>MD Family ResourcesTST Combined43831</t>
  </si>
  <si>
    <t>Marys CenterCPP-FV CombinedJan-20</t>
  </si>
  <si>
    <t>Marys CenterCPP-FV Combined43831</t>
  </si>
  <si>
    <t>PIECECPP-FV CombinedJan-20</t>
  </si>
  <si>
    <t>PIECECPP-FV Combined43831</t>
  </si>
  <si>
    <t>Community ConnectionsCPP-FV CombinedJan-20</t>
  </si>
  <si>
    <t>Community ConnectionsCPP-FV Combined43831</t>
  </si>
  <si>
    <t>Community ConnectionsPCIT CombinedJan-20</t>
  </si>
  <si>
    <t>Community ConnectionsPCIT Combined43831</t>
  </si>
  <si>
    <t>Marys CenterPCIT CombinedJan-20</t>
  </si>
  <si>
    <t>Marys CenterPCIT Combined43831</t>
  </si>
  <si>
    <t>PIECEPCIT CombinedJan-20</t>
  </si>
  <si>
    <t>PIECEPCIT Combined43831</t>
  </si>
  <si>
    <t>CatholicAll FFJan-20</t>
  </si>
  <si>
    <t>CatholicAll FF43831</t>
  </si>
  <si>
    <t>ContemporaryAll FFJan-20</t>
  </si>
  <si>
    <t>ContemporaryAll FF43831</t>
  </si>
  <si>
    <t>Family MattersAll FFJan-20</t>
  </si>
  <si>
    <t>Family MattersAll FF43831</t>
  </si>
  <si>
    <t>Federal City All FFJan-20</t>
  </si>
  <si>
    <t>Federal City All FF43831</t>
  </si>
  <si>
    <t>First Home CareAll FFJan-20</t>
  </si>
  <si>
    <t>First Home CareAll FF43831</t>
  </si>
  <si>
    <t>Foundations for Home &amp; CommunityAll FFJan-20</t>
  </si>
  <si>
    <t>Foundations for Home &amp; CommunityAll FF43831</t>
  </si>
  <si>
    <t>FPSAll FFJan-20</t>
  </si>
  <si>
    <t>FPSAll FF43831</t>
  </si>
  <si>
    <t>Green DoorAll FFJan-20</t>
  </si>
  <si>
    <t>Green DoorAll FF43831</t>
  </si>
  <si>
    <t>HillcrestAll FFJan-20</t>
  </si>
  <si>
    <t>HillcrestAll FF43831</t>
  </si>
  <si>
    <t>LAYCAll FFJan-20</t>
  </si>
  <si>
    <t>LAYCAll FF43831</t>
  </si>
  <si>
    <t>LCSAll FFJan-20</t>
  </si>
  <si>
    <t>LCSAll FF43831</t>
  </si>
  <si>
    <t>LESAll FFJan-20</t>
  </si>
  <si>
    <t>LESAll FF43831</t>
  </si>
  <si>
    <t>MBI HSAll FFJan-20</t>
  </si>
  <si>
    <t>MBI HSAll FF43831</t>
  </si>
  <si>
    <t>MD Family ResourcesAll FFJan-20</t>
  </si>
  <si>
    <t>MD Family ResourcesAll FF43831</t>
  </si>
  <si>
    <t>PASSAll FFJan-20</t>
  </si>
  <si>
    <t>PASSAll FF43831</t>
  </si>
  <si>
    <t>RiversideAll FFJan-20</t>
  </si>
  <si>
    <t>RiversideAll FF43831</t>
  </si>
  <si>
    <t>TFCCAll FFJan-20</t>
  </si>
  <si>
    <t>TFCCAll FF43831</t>
  </si>
  <si>
    <t>UniversalAll FFJan-20</t>
  </si>
  <si>
    <t>UniversalAll FF43831</t>
  </si>
  <si>
    <t>Wayne PlaceAll FFJan-20</t>
  </si>
  <si>
    <t>Wayne PlaceAll FF43831</t>
  </si>
  <si>
    <t>Youth VillagesAll FFJan-20</t>
  </si>
  <si>
    <t>Youth VillagesAll FF43831</t>
  </si>
  <si>
    <t>Community ConnectionsAll FFJan-20</t>
  </si>
  <si>
    <t>Community ConnectionsAll FF43831</t>
  </si>
  <si>
    <t>Community ConnectionsAll DCSJan-20</t>
  </si>
  <si>
    <t>Community ConnectionsAll DCS43831</t>
  </si>
  <si>
    <t>Marys CenterAll FFJan-20</t>
  </si>
  <si>
    <t>Marys CenterAll FF43831</t>
  </si>
  <si>
    <t>Marys CenterAll DCSJan-20</t>
  </si>
  <si>
    <t>Marys CenterAll DCS43831</t>
  </si>
  <si>
    <t>PIECEAll FFJan-20</t>
  </si>
  <si>
    <t>PIECEAll FF43831</t>
  </si>
  <si>
    <t>PIECEAll DCSJan-20</t>
  </si>
  <si>
    <t>PIECEAll DCS43831</t>
  </si>
  <si>
    <t>Adoptions TogetherAll CombinedJan-20</t>
  </si>
  <si>
    <t>Adoptions TogetherAll Combined43831</t>
  </si>
  <si>
    <t>CatholicAll CombinedJan-20</t>
  </si>
  <si>
    <t>CatholicAll Combined43831</t>
  </si>
  <si>
    <t>Community ConnectionsAll CombinedJan-20</t>
  </si>
  <si>
    <t>Community ConnectionsAll Combined43831</t>
  </si>
  <si>
    <t>ContemporaryAll CombinedJan-20</t>
  </si>
  <si>
    <t>ContemporaryAll Combined43831</t>
  </si>
  <si>
    <t>Family MattersAll CombinedJan-20</t>
  </si>
  <si>
    <t>Family MattersAll Combined43831</t>
  </si>
  <si>
    <t>Federal CityAll CombinedJan-20</t>
  </si>
  <si>
    <t>Federal CityAll Combined43831</t>
  </si>
  <si>
    <t>First Home CareAll CombinedJan-20</t>
  </si>
  <si>
    <t>First Home CareAll Combined43831</t>
  </si>
  <si>
    <t>Foundations for Home &amp; CommunityAll CombinedJan-20</t>
  </si>
  <si>
    <t>Foundations for Home &amp; CommunityAll Combined43831</t>
  </si>
  <si>
    <t>FPSAll CombinedJan-20</t>
  </si>
  <si>
    <t>FPSAll Combined43831</t>
  </si>
  <si>
    <t>Green DoorAll CombinedJan-20</t>
  </si>
  <si>
    <t>Green DoorAll Combined43831</t>
  </si>
  <si>
    <t>HillcrestAll CombinedJan-20</t>
  </si>
  <si>
    <t>HillcrestAll Combined43831</t>
  </si>
  <si>
    <t>LAYCAll CombinedJan-20</t>
  </si>
  <si>
    <t>LAYCAll Combined43831</t>
  </si>
  <si>
    <t>LCSAll CombinedJan-20</t>
  </si>
  <si>
    <t>LCSAll Combined43831</t>
  </si>
  <si>
    <t>LESAll CombinedJan-20</t>
  </si>
  <si>
    <t>LESAll Combined43831</t>
  </si>
  <si>
    <t>Marys CenterAll CombinedJan-20</t>
  </si>
  <si>
    <t>Marys CenterAll Combined43831</t>
  </si>
  <si>
    <t>MBI HSAll CombinedJan-20</t>
  </si>
  <si>
    <t>MBI HSAll Combined43831</t>
  </si>
  <si>
    <t>MD Family ResourcesAll CombinedJan-20</t>
  </si>
  <si>
    <t>MD Family ResourcesAll Combined43831</t>
  </si>
  <si>
    <t>PASSAll CombinedJan-20</t>
  </si>
  <si>
    <t>PASSAll Combined43831</t>
  </si>
  <si>
    <t>PIECEAll CombinedJan-20</t>
  </si>
  <si>
    <t>PIECEAll Combined43831</t>
  </si>
  <si>
    <t>RiversideAll CombinedJan-20</t>
  </si>
  <si>
    <t>RiversideAll Combined43831</t>
  </si>
  <si>
    <t>TFCCAll CombinedJan-20</t>
  </si>
  <si>
    <t>TFCCAll Combined43831</t>
  </si>
  <si>
    <t>UniversalAll CombinedJan-20</t>
  </si>
  <si>
    <t>UniversalAll Combined43831</t>
  </si>
  <si>
    <t>Wayne PlaceAll CombinedJan-20</t>
  </si>
  <si>
    <t>Wayne PlaceAll Combined43831</t>
  </si>
  <si>
    <t>Youth VillagesAll CombinedJan-20</t>
  </si>
  <si>
    <t>Youth VillagesAll Combined43831</t>
  </si>
  <si>
    <t>All A-CRA ProvidersA-CRA FFJan-20</t>
  </si>
  <si>
    <t>All A-CRA ProvidersA-CRA FF43831</t>
  </si>
  <si>
    <t>All A-CRA ProvidersA-CRA CombinedJan-20</t>
  </si>
  <si>
    <t>All A-CRA ProvidersA-CRA Combined43831</t>
  </si>
  <si>
    <t>All CPP-FV ProvidersCPP-FV FFJan-20</t>
  </si>
  <si>
    <t>All CPP-FV ProvidersCPP-FV FF43831</t>
  </si>
  <si>
    <t>All CPP-FV ProvidersCPP-FV DCSJan-20</t>
  </si>
  <si>
    <t>All CPP-FV ProvidersCPP-FV DCS43831</t>
  </si>
  <si>
    <t>All CPP-FV ProvidersCPP-FV CombinedJan-20</t>
  </si>
  <si>
    <t>All CPP-FV ProvidersCPP-FV Combined43831</t>
  </si>
  <si>
    <t>All FFT ProvidersFFT FFJan-20</t>
  </si>
  <si>
    <t>All FFT ProvidersFFT FF43831</t>
  </si>
  <si>
    <t>All FFT ProvidersFFT CombinedJan-20</t>
  </si>
  <si>
    <t>All FFT ProvidersFFT Combined43831</t>
  </si>
  <si>
    <t>All MST ProvidersMST FFJan-20</t>
  </si>
  <si>
    <t>All MST ProvidersMST FF43831</t>
  </si>
  <si>
    <t>All MST ProvidersMST CombinedJan-20</t>
  </si>
  <si>
    <t>All MST ProvidersMST Combined43831</t>
  </si>
  <si>
    <t>All MST-PSB ProvidersMST-PSB FFJan-20</t>
  </si>
  <si>
    <t>All MST-PSB ProvidersMST-PSB FF43831</t>
  </si>
  <si>
    <t>All MST-PSB ProvidersMST-PSB CombinedJan-20</t>
  </si>
  <si>
    <t>All MST-PSB ProvidersMST-PSB Combined43831</t>
  </si>
  <si>
    <t>All PCIT ProvidersPCIT FFJan-20</t>
  </si>
  <si>
    <t>All PCIT ProvidersPCIT FF43831</t>
  </si>
  <si>
    <t>All PCIT ProvidersPCIT DCSJan-20</t>
  </si>
  <si>
    <t>All PCIT ProvidersPCIT DCS43831</t>
  </si>
  <si>
    <t>All PCIT ProvidersPCIT CombinedJan-20</t>
  </si>
  <si>
    <t>All PCIT ProvidersPCIT Combined43831</t>
  </si>
  <si>
    <t>All SFCR ProvidersSFCR FFJan-20</t>
  </si>
  <si>
    <t>All SFCR ProvidersSFCR FF43831</t>
  </si>
  <si>
    <t>All SFCR ProvidersSFCR CombinedJan-20</t>
  </si>
  <si>
    <t>All SFCR ProvidersSFCR Combined43831</t>
  </si>
  <si>
    <t>All TF-CBT ProvidersTF-CBT FFJan-20</t>
  </si>
  <si>
    <t>All TF-CBT ProvidersTF-CBT FF43831</t>
  </si>
  <si>
    <t>All TF-CBT ProvidersTF-CBT CombinedJan-20</t>
  </si>
  <si>
    <t>All TF-CBT ProvidersTF-CBT Combined43831</t>
  </si>
  <si>
    <t>All TIP ProvidersTIP FFJan-20</t>
  </si>
  <si>
    <t>All TIP ProvidersTIP FF43831</t>
  </si>
  <si>
    <t>All TIP ProvidersTIP CombinedJan-20</t>
  </si>
  <si>
    <t>All TIP ProvidersTIP Combined43831</t>
  </si>
  <si>
    <t>All TST ProvidersTST FFJan-20</t>
  </si>
  <si>
    <t>All TST ProvidersTST FF43831</t>
  </si>
  <si>
    <t>All TST ProvidersTST CombinedJan-20</t>
  </si>
  <si>
    <t>All TST ProvidersTST Combined43831</t>
  </si>
  <si>
    <t>Families First ProvidersAll FFJan-20</t>
  </si>
  <si>
    <t>Families First ProvidersAll FF43831</t>
  </si>
  <si>
    <t>DC Seed ProvidersAll DCSJan-20</t>
  </si>
  <si>
    <t>DC Seed ProvidersAll DCS43831</t>
  </si>
  <si>
    <t>Trauma ProvidersAll FFJan-20</t>
  </si>
  <si>
    <t>Trauma ProvidersAll FF43831</t>
  </si>
  <si>
    <t>Trauma ProvidersAll DCSJan-20</t>
  </si>
  <si>
    <t>Trauma ProvidersAll DCS43831</t>
  </si>
  <si>
    <t>Trauma ProvidersAll CombinedJan-20</t>
  </si>
  <si>
    <t>Trauma ProvidersAll Combined43831</t>
  </si>
  <si>
    <t>AllAll CombinedJan-20</t>
  </si>
  <si>
    <t>AllAll Combined43831</t>
  </si>
  <si>
    <t>Federal CityA-CRA FFFeb-20</t>
  </si>
  <si>
    <t>Federal CityA-CRA FF43862</t>
  </si>
  <si>
    <t>HillcrestA-CRA FFFeb-20</t>
  </si>
  <si>
    <t>HillcrestA-CRA FF43862</t>
  </si>
  <si>
    <t>LAYCA-CRA FFFeb-20</t>
  </si>
  <si>
    <t>LAYCA-CRA FF43862</t>
  </si>
  <si>
    <t>RiversideA-CRA FFFeb-20</t>
  </si>
  <si>
    <t>RiversideA-CRA FF43862</t>
  </si>
  <si>
    <t>Adoptions TogetherCPP-FV FFFeb-20</t>
  </si>
  <si>
    <t>Adoptions TogetherCPP-FV FF43862</t>
  </si>
  <si>
    <t>Marys CenterCPP-FV FFFeb-20</t>
  </si>
  <si>
    <t>Marys CenterCPP-FV FF43862</t>
  </si>
  <si>
    <t>PIECECPP-FV FFFeb-20</t>
  </si>
  <si>
    <t>PIECECPP-FV FF43862</t>
  </si>
  <si>
    <t>Community ConnectionsCPP-FV DCSFeb-20</t>
  </si>
  <si>
    <t>Community ConnectionsCPP-FV DCS43862</t>
  </si>
  <si>
    <t>Foundations for Home &amp; CommunityCPP-FV DCSFeb-20</t>
  </si>
  <si>
    <t>Foundations for Home &amp; CommunityCPP-FV DCS43862</t>
  </si>
  <si>
    <t>Marys CenterCPP-FV DCSFeb-20</t>
  </si>
  <si>
    <t>Marys CenterCPP-FV DCS43862</t>
  </si>
  <si>
    <t>PIECECPP-FV DCSFeb-20</t>
  </si>
  <si>
    <t>PIECECPP-FV DCS43862</t>
  </si>
  <si>
    <t>CatholicFFT FFFeb-20</t>
  </si>
  <si>
    <t>CatholicFFT FF43862</t>
  </si>
  <si>
    <t>First Home CareFFT FFFeb-20</t>
  </si>
  <si>
    <t>First Home CareFFT FF43862</t>
  </si>
  <si>
    <t>Foundations for Home &amp; CommunityFFT FFFeb-20</t>
  </si>
  <si>
    <t>Foundations for Home &amp; CommunityFFT FF43862</t>
  </si>
  <si>
    <t>HillcrestFFT FFFeb-20</t>
  </si>
  <si>
    <t>HillcrestFFT FF43862</t>
  </si>
  <si>
    <t>PASSFFT FFFeb-20</t>
  </si>
  <si>
    <t>PASSFFT FF43862</t>
  </si>
  <si>
    <t>LCSMST FFFeb-20</t>
  </si>
  <si>
    <t>LCSMST FF43862</t>
  </si>
  <si>
    <t>MBI HSMST FFFeb-20</t>
  </si>
  <si>
    <t>MBI HSMST FF43862</t>
  </si>
  <si>
    <t>Youth VillagesMST FFFeb-20</t>
  </si>
  <si>
    <t>Youth VillagesMST FF43862</t>
  </si>
  <si>
    <t>Youth VillagesMST-PSB FFFeb-20</t>
  </si>
  <si>
    <t>Youth VillagesMST-PSB FF43862</t>
  </si>
  <si>
    <t>Marys CenterPCIT FFFeb-20</t>
  </si>
  <si>
    <t>Marys CenterPCIT FF43862</t>
  </si>
  <si>
    <t>PIECEPCIT FFFeb-20</t>
  </si>
  <si>
    <t>PIECEPCIT FF43862</t>
  </si>
  <si>
    <t>Marys CenterPCIT DCSFeb-20</t>
  </si>
  <si>
    <t>Marys CenterPCIT DCS43862</t>
  </si>
  <si>
    <t>PIECEPCIT DCSFeb-20</t>
  </si>
  <si>
    <t>PIECEPCIT DCS43862</t>
  </si>
  <si>
    <t>Community ConnectionsPCIT DCSFeb-20</t>
  </si>
  <si>
    <t>Community ConnectionsPCIT DCS43862</t>
  </si>
  <si>
    <t>Community ConnectionsTF-CBT FFFeb-20</t>
  </si>
  <si>
    <t>Community ConnectionsTF-CBT FF43862</t>
  </si>
  <si>
    <t>First Home CareTF-CBT FFFeb-20</t>
  </si>
  <si>
    <t>First Home CareTF-CBT FF43862</t>
  </si>
  <si>
    <t>Foundations for Home &amp; CommunityTF-CBT FFFeb-20</t>
  </si>
  <si>
    <t>Foundations for Home &amp; CommunityTF-CBT FF43862</t>
  </si>
  <si>
    <t>HillcrestTF-CBT FFFeb-20</t>
  </si>
  <si>
    <t>HillcrestTF-CBT FF43862</t>
  </si>
  <si>
    <t>LAYCTF-CBT FFFeb-20</t>
  </si>
  <si>
    <t>LAYCTF-CBT FF43862</t>
  </si>
  <si>
    <t>LESTF-CBT FFFeb-20</t>
  </si>
  <si>
    <t>LESTF-CBT FF43862</t>
  </si>
  <si>
    <t>MD Family ResourcesTF-CBT FFFeb-20</t>
  </si>
  <si>
    <t>MD Family ResourcesTF-CBT FF43862</t>
  </si>
  <si>
    <t>UniversalTF-CBT FFFeb-20</t>
  </si>
  <si>
    <t>UniversalTF-CBT FF43862</t>
  </si>
  <si>
    <t>Community ConnectionsTIP FFFeb-20</t>
  </si>
  <si>
    <t>Community ConnectionsTIP FF43862</t>
  </si>
  <si>
    <t>ContemporaryTIP FFFeb-20</t>
  </si>
  <si>
    <t>ContemporaryTIP FF43862</t>
  </si>
  <si>
    <t>FPSTIP FFFeb-20</t>
  </si>
  <si>
    <t>FPSTIP FF43862</t>
  </si>
  <si>
    <t>Green DoorTIP FFFeb-20</t>
  </si>
  <si>
    <t>Green DoorTIP FF43862</t>
  </si>
  <si>
    <t>LESTIP FFFeb-20</t>
  </si>
  <si>
    <t>LESTIP FF43862</t>
  </si>
  <si>
    <t>MBI HSTIP FFFeb-20</t>
  </si>
  <si>
    <t>MBI HSTIP FF43862</t>
  </si>
  <si>
    <t>PASSTIP FFFeb-20</t>
  </si>
  <si>
    <t>PASSTIP FF43862</t>
  </si>
  <si>
    <t>TFCCTIP FFFeb-20</t>
  </si>
  <si>
    <t>TFCCTIP FF43862</t>
  </si>
  <si>
    <t>UniversalTIP FFFeb-20</t>
  </si>
  <si>
    <t>UniversalTIP FF43862</t>
  </si>
  <si>
    <t>Wayne PlaceTIP FFFeb-20</t>
  </si>
  <si>
    <t>Wayne PlaceTIP FF43862</t>
  </si>
  <si>
    <t>Adoptions TogetherTST FFFeb-20</t>
  </si>
  <si>
    <t>Adoptions TogetherTST FF43862</t>
  </si>
  <si>
    <t>ContemporaryTST FFFeb-20</t>
  </si>
  <si>
    <t>ContemporaryTST FF43862</t>
  </si>
  <si>
    <t>Family MattersTST FFFeb-20</t>
  </si>
  <si>
    <t>Family MattersTST FF43862</t>
  </si>
  <si>
    <t>First Home CareTST FFFeb-20</t>
  </si>
  <si>
    <t>First Home CareTST FF43862</t>
  </si>
  <si>
    <t>Foundations for Home &amp; CommunityTST FFFeb-20</t>
  </si>
  <si>
    <t>Foundations for Home &amp; CommunityTST FF43862</t>
  </si>
  <si>
    <t>HillcrestTST FFFeb-20</t>
  </si>
  <si>
    <t>HillcrestTST FF43862</t>
  </si>
  <si>
    <t>MD Family ResourcesTST FFFeb-20</t>
  </si>
  <si>
    <t>MD Family ResourcesTST FF43862</t>
  </si>
  <si>
    <t>Federal CityA-CRA CombinedFeb-20</t>
  </si>
  <si>
    <t>Federal CityA-CRA Combined43862</t>
  </si>
  <si>
    <t>HillcrestA-CRA CombinedFeb-20</t>
  </si>
  <si>
    <t>HillcrestA-CRA Combined43862</t>
  </si>
  <si>
    <t>LAYCA-CRA CombinedFeb-20</t>
  </si>
  <si>
    <t>LAYCA-CRA Combined43862</t>
  </si>
  <si>
    <t>RiversideA-CRA CombinedFeb-20</t>
  </si>
  <si>
    <t>RiversideA-CRA Combined43862</t>
  </si>
  <si>
    <t>Adoptions TogetherCPP-FV CombinedFeb-20</t>
  </si>
  <si>
    <t>Adoptions TogetherCPP-FV Combined43862</t>
  </si>
  <si>
    <t>Foundations for Home &amp; CommunityCPP-FV CombinedFeb-20</t>
  </si>
  <si>
    <t>Foundations for Home &amp; CommunityCPP-FV Combined43862</t>
  </si>
  <si>
    <t>CatholicFFT CombinedFeb-20</t>
  </si>
  <si>
    <t>CatholicFFT Combined43862</t>
  </si>
  <si>
    <t>First Home CareFFT CombinedFeb-20</t>
  </si>
  <si>
    <t>First Home CareFFT Combined43862</t>
  </si>
  <si>
    <t>Foundations for Home &amp; CommunityFFT CombinedFeb-20</t>
  </si>
  <si>
    <t>Foundations for Home &amp; CommunityFFT Combined43862</t>
  </si>
  <si>
    <t>HillcrestFFT CombinedFeb-20</t>
  </si>
  <si>
    <t>HillcrestFFT Combined43862</t>
  </si>
  <si>
    <t>PASSFFT CombinedFeb-20</t>
  </si>
  <si>
    <t>PASSFFT Combined43862</t>
  </si>
  <si>
    <t>LCSMST CombinedFeb-20</t>
  </si>
  <si>
    <t>LCSMST Combined43862</t>
  </si>
  <si>
    <t>MBI HSMST CombinedFeb-20</t>
  </si>
  <si>
    <t>MBI HSMST Combined43862</t>
  </si>
  <si>
    <t>Youth VillagesMST CombinedFeb-20</t>
  </si>
  <si>
    <t>Youth VillagesMST Combined43862</t>
  </si>
  <si>
    <t>Youth VillagesMST-PSB CombinedFeb-20</t>
  </si>
  <si>
    <t>Youth VillagesMST-PSB Combined43862</t>
  </si>
  <si>
    <t>Community ConnectionsTF-CBT CombinedFeb-20</t>
  </si>
  <si>
    <t>Community ConnectionsTF-CBT Combined43862</t>
  </si>
  <si>
    <t>First Home CareTF-CBT CombinedFeb-20</t>
  </si>
  <si>
    <t>First Home CareTF-CBT Combined43862</t>
  </si>
  <si>
    <t>Foundations for Home &amp; CommunityTF-CBT CombinedFeb-20</t>
  </si>
  <si>
    <t>Foundations for Home &amp; CommunityTF-CBT Combined43862</t>
  </si>
  <si>
    <t>HillcrestTF-CBT CombinedFeb-20</t>
  </si>
  <si>
    <t>HillcrestTF-CBT Combined43862</t>
  </si>
  <si>
    <t>LAYCTF-CBT CombinedFeb-20</t>
  </si>
  <si>
    <t>LAYCTF-CBT Combined43862</t>
  </si>
  <si>
    <t>LESTF-CBT CombinedFeb-20</t>
  </si>
  <si>
    <t>LESTF-CBT Combined43862</t>
  </si>
  <si>
    <t>MD Family ResourcesTF-CBT CombinedFeb-20</t>
  </si>
  <si>
    <t>MD Family ResourcesTF-CBT Combined43862</t>
  </si>
  <si>
    <t>UniversalTF-CBT CombinedFeb-20</t>
  </si>
  <si>
    <t>UniversalTF-CBT Combined43862</t>
  </si>
  <si>
    <t>Community ConnectionsTIP CombinedFeb-20</t>
  </si>
  <si>
    <t>Community ConnectionsTIP Combined43862</t>
  </si>
  <si>
    <t>ContemporaryTIP CombinedFeb-20</t>
  </si>
  <si>
    <t>ContemporaryTIP Combined43862</t>
  </si>
  <si>
    <t>FPSTIP CombinedFeb-20</t>
  </si>
  <si>
    <t>FPSTIP Combined43862</t>
  </si>
  <si>
    <t>Green DoorTIP CombinedFeb-20</t>
  </si>
  <si>
    <t>Green DoorTIP Combined43862</t>
  </si>
  <si>
    <t>LESTIP CombinedFeb-20</t>
  </si>
  <si>
    <t>LESTIP Combined43862</t>
  </si>
  <si>
    <t>MBI HSTIP CombinedFeb-20</t>
  </si>
  <si>
    <t>MBI HSTIP Combined43862</t>
  </si>
  <si>
    <t>PASSTIP CombinedFeb-20</t>
  </si>
  <si>
    <t>PASSTIP Combined43862</t>
  </si>
  <si>
    <t>TFCCTIP CombinedFeb-20</t>
  </si>
  <si>
    <t>TFCCTIP Combined43862</t>
  </si>
  <si>
    <t>UniversalTIP CombinedFeb-20</t>
  </si>
  <si>
    <t>UniversalTIP Combined43862</t>
  </si>
  <si>
    <t>Wayne PlaceTIP CombinedFeb-20</t>
  </si>
  <si>
    <t>Wayne PlaceTIP Combined43862</t>
  </si>
  <si>
    <t>Adoptions TogetherTST CombinedFeb-20</t>
  </si>
  <si>
    <t>Adoptions TogetherTST Combined43862</t>
  </si>
  <si>
    <t>ContemporaryTST CombinedFeb-20</t>
  </si>
  <si>
    <t>ContemporaryTST Combined43862</t>
  </si>
  <si>
    <t>Family MattersTST CombinedFeb-20</t>
  </si>
  <si>
    <t>Family MattersTST Combined43862</t>
  </si>
  <si>
    <t>First Home CareTST CombinedFeb-20</t>
  </si>
  <si>
    <t>First Home CareTST Combined43862</t>
  </si>
  <si>
    <t>Foundations for Home &amp; CommunityTST CombinedFeb-20</t>
  </si>
  <si>
    <t>Foundations for Home &amp; CommunityTST Combined43862</t>
  </si>
  <si>
    <t>HillcrestTST CombinedFeb-20</t>
  </si>
  <si>
    <t>HillcrestTST Combined43862</t>
  </si>
  <si>
    <t>MD Family ResourcesTST CombinedFeb-20</t>
  </si>
  <si>
    <t>MD Family ResourcesTST Combined43862</t>
  </si>
  <si>
    <t>Marys CenterCPP-FV CombinedFeb-20</t>
  </si>
  <si>
    <t>Marys CenterCPP-FV Combined43862</t>
  </si>
  <si>
    <t>PIECECPP-FV CombinedFeb-20</t>
  </si>
  <si>
    <t>PIECECPP-FV Combined43862</t>
  </si>
  <si>
    <t>Community ConnectionsCPP-FV CombinedFeb-20</t>
  </si>
  <si>
    <t>Community ConnectionsCPP-FV Combined43862</t>
  </si>
  <si>
    <t>Community ConnectionsPCIT CombinedFeb-20</t>
  </si>
  <si>
    <t>Community ConnectionsPCIT Combined43862</t>
  </si>
  <si>
    <t>Marys CenterPCIT CombinedFeb-20</t>
  </si>
  <si>
    <t>Marys CenterPCIT Combined43862</t>
  </si>
  <si>
    <t>PIECEPCIT CombinedFeb-20</t>
  </si>
  <si>
    <t>PIECEPCIT Combined43862</t>
  </si>
  <si>
    <t>CatholicAll FFFeb-20</t>
  </si>
  <si>
    <t>CatholicAll FF43862</t>
  </si>
  <si>
    <t>ContemporaryAll FFFeb-20</t>
  </si>
  <si>
    <t>ContemporaryAll FF43862</t>
  </si>
  <si>
    <t>Family MattersAll FFFeb-20</t>
  </si>
  <si>
    <t>Family MattersAll FF43862</t>
  </si>
  <si>
    <t>Federal City All FFFeb-20</t>
  </si>
  <si>
    <t>Federal City All FF43862</t>
  </si>
  <si>
    <t>First Home CareAll FFFeb-20</t>
  </si>
  <si>
    <t>First Home CareAll FF43862</t>
  </si>
  <si>
    <t>Foundations for Home &amp; CommunityAll FFFeb-20</t>
  </si>
  <si>
    <t>Foundations for Home &amp; CommunityAll FF43862</t>
  </si>
  <si>
    <t>FPSAll FFFeb-20</t>
  </si>
  <si>
    <t>FPSAll FF43862</t>
  </si>
  <si>
    <t>Green DoorAll FFFeb-20</t>
  </si>
  <si>
    <t>Green DoorAll FF43862</t>
  </si>
  <si>
    <t>HillcrestAll FFFeb-20</t>
  </si>
  <si>
    <t>HillcrestAll FF43862</t>
  </si>
  <si>
    <t>LAYCAll FFFeb-20</t>
  </si>
  <si>
    <t>LAYCAll FF43862</t>
  </si>
  <si>
    <t>LCSAll FFFeb-20</t>
  </si>
  <si>
    <t>LCSAll FF43862</t>
  </si>
  <si>
    <t>LESAll FFFeb-20</t>
  </si>
  <si>
    <t>LESAll FF43862</t>
  </si>
  <si>
    <t>MBI HSAll FFFeb-20</t>
  </si>
  <si>
    <t>MBI HSAll FF43862</t>
  </si>
  <si>
    <t>MD Family ResourcesAll FFFeb-20</t>
  </si>
  <si>
    <t>MD Family ResourcesAll FF43862</t>
  </si>
  <si>
    <t>PASSAll FFFeb-20</t>
  </si>
  <si>
    <t>PASSAll FF43862</t>
  </si>
  <si>
    <t>RiversideAll FFFeb-20</t>
  </si>
  <si>
    <t>RiversideAll FF43862</t>
  </si>
  <si>
    <t>TFCCAll FFFeb-20</t>
  </si>
  <si>
    <t>TFCCAll FF43862</t>
  </si>
  <si>
    <t>UniversalAll FFFeb-20</t>
  </si>
  <si>
    <t>UniversalAll FF43862</t>
  </si>
  <si>
    <t>Wayne PlaceAll FFFeb-20</t>
  </si>
  <si>
    <t>Wayne PlaceAll FF43862</t>
  </si>
  <si>
    <t>Youth VillagesAll FFFeb-20</t>
  </si>
  <si>
    <t>Youth VillagesAll FF43862</t>
  </si>
  <si>
    <t>Community ConnectionsAll FFFeb-20</t>
  </si>
  <si>
    <t>Community ConnectionsAll FF43862</t>
  </si>
  <si>
    <t>Community ConnectionsAll DCSFeb-20</t>
  </si>
  <si>
    <t>Community ConnectionsAll DCS43862</t>
  </si>
  <si>
    <t>Marys CenterAll FFFeb-20</t>
  </si>
  <si>
    <t>Marys CenterAll FF43862</t>
  </si>
  <si>
    <t>Marys CenterAll DCSFeb-20</t>
  </si>
  <si>
    <t>Marys CenterAll DCS43862</t>
  </si>
  <si>
    <t>PIECEAll FFFeb-20</t>
  </si>
  <si>
    <t>PIECEAll FF43862</t>
  </si>
  <si>
    <t>PIECEAll DCSFeb-20</t>
  </si>
  <si>
    <t>PIECEAll DCS43862</t>
  </si>
  <si>
    <t>Adoptions TogetherAll CombinedFeb-20</t>
  </si>
  <si>
    <t>Adoptions TogetherAll Combined43862</t>
  </si>
  <si>
    <t>CatholicAll CombinedFeb-20</t>
  </si>
  <si>
    <t>CatholicAll Combined43862</t>
  </si>
  <si>
    <t>Community ConnectionsAll CombinedFeb-20</t>
  </si>
  <si>
    <t>Community ConnectionsAll Combined43862</t>
  </si>
  <si>
    <t>ContemporaryAll CombinedFeb-20</t>
  </si>
  <si>
    <t>ContemporaryAll Combined43862</t>
  </si>
  <si>
    <t>Family MattersAll CombinedFeb-20</t>
  </si>
  <si>
    <t>Family MattersAll Combined43862</t>
  </si>
  <si>
    <t>Federal CityAll CombinedFeb-20</t>
  </si>
  <si>
    <t>Federal CityAll Combined43862</t>
  </si>
  <si>
    <t>First Home CareAll CombinedFeb-20</t>
  </si>
  <si>
    <t>First Home CareAll Combined43862</t>
  </si>
  <si>
    <t>Foundations for Home &amp; CommunityAll CombinedFeb-20</t>
  </si>
  <si>
    <t>Foundations for Home &amp; CommunityAll Combined43862</t>
  </si>
  <si>
    <t>FPSAll CombinedFeb-20</t>
  </si>
  <si>
    <t>FPSAll Combined43862</t>
  </si>
  <si>
    <t>Green DoorAll CombinedFeb-20</t>
  </si>
  <si>
    <t>Green DoorAll Combined43862</t>
  </si>
  <si>
    <t>HillcrestAll CombinedFeb-20</t>
  </si>
  <si>
    <t>HillcrestAll Combined43862</t>
  </si>
  <si>
    <t>LAYCAll CombinedFeb-20</t>
  </si>
  <si>
    <t>LAYCAll Combined43862</t>
  </si>
  <si>
    <t>LCSAll CombinedFeb-20</t>
  </si>
  <si>
    <t>LCSAll Combined43862</t>
  </si>
  <si>
    <t>LESAll CombinedFeb-20</t>
  </si>
  <si>
    <t>LESAll Combined43862</t>
  </si>
  <si>
    <t>Marys CenterAll CombinedFeb-20</t>
  </si>
  <si>
    <t>Marys CenterAll Combined43862</t>
  </si>
  <si>
    <t>MBI HSAll CombinedFeb-20</t>
  </si>
  <si>
    <t>MBI HSAll Combined43862</t>
  </si>
  <si>
    <t>MD Family ResourcesAll CombinedFeb-20</t>
  </si>
  <si>
    <t>MD Family ResourcesAll Combined43862</t>
  </si>
  <si>
    <t>PASSAll CombinedFeb-20</t>
  </si>
  <si>
    <t>PASSAll Combined43862</t>
  </si>
  <si>
    <t>PIECEAll CombinedFeb-20</t>
  </si>
  <si>
    <t>PIECEAll Combined43862</t>
  </si>
  <si>
    <t>RiversideAll CombinedFeb-20</t>
  </si>
  <si>
    <t>RiversideAll Combined43862</t>
  </si>
  <si>
    <t>TFCCAll CombinedFeb-20</t>
  </si>
  <si>
    <t>TFCCAll Combined43862</t>
  </si>
  <si>
    <t>UniversalAll CombinedFeb-20</t>
  </si>
  <si>
    <t>UniversalAll Combined43862</t>
  </si>
  <si>
    <t>Wayne PlaceAll CombinedFeb-20</t>
  </si>
  <si>
    <t>Wayne PlaceAll Combined43862</t>
  </si>
  <si>
    <t>Youth VillagesAll CombinedFeb-20</t>
  </si>
  <si>
    <t>Youth VillagesAll Combined43862</t>
  </si>
  <si>
    <t>All A-CRA ProvidersA-CRA FFFeb-20</t>
  </si>
  <si>
    <t>All A-CRA ProvidersA-CRA FF43862</t>
  </si>
  <si>
    <t>All A-CRA ProvidersA-CRA CombinedFeb-20</t>
  </si>
  <si>
    <t>All A-CRA ProvidersA-CRA Combined43862</t>
  </si>
  <si>
    <t>All CPP-FV ProvidersCPP-FV FFFeb-20</t>
  </si>
  <si>
    <t>All CPP-FV ProvidersCPP-FV FF43862</t>
  </si>
  <si>
    <t>All CPP-FV ProvidersCPP-FV DCSFeb-20</t>
  </si>
  <si>
    <t>All CPP-FV ProvidersCPP-FV DCS43862</t>
  </si>
  <si>
    <t>All CPP-FV ProvidersCPP-FV CombinedFeb-20</t>
  </si>
  <si>
    <t>All CPP-FV ProvidersCPP-FV Combined43862</t>
  </si>
  <si>
    <t>All FFT ProvidersFFT FFFeb-20</t>
  </si>
  <si>
    <t>All FFT ProvidersFFT FF43862</t>
  </si>
  <si>
    <t>All FFT ProvidersFFT CombinedFeb-20</t>
  </si>
  <si>
    <t>All FFT ProvidersFFT Combined43862</t>
  </si>
  <si>
    <t>All MST ProvidersMST FFFeb-20</t>
  </si>
  <si>
    <t>All MST ProvidersMST FF43862</t>
  </si>
  <si>
    <t>All MST ProvidersMST CombinedFeb-20</t>
  </si>
  <si>
    <t>All MST ProvidersMST Combined43862</t>
  </si>
  <si>
    <t>All MST-PSB ProvidersMST-PSB FFFeb-20</t>
  </si>
  <si>
    <t>All MST-PSB ProvidersMST-PSB FF43862</t>
  </si>
  <si>
    <t>All MST-PSB ProvidersMST-PSB CombinedFeb-20</t>
  </si>
  <si>
    <t>All MST-PSB ProvidersMST-PSB Combined43862</t>
  </si>
  <si>
    <t>All PCIT ProvidersPCIT FFFeb-20</t>
  </si>
  <si>
    <t>All PCIT ProvidersPCIT FF43862</t>
  </si>
  <si>
    <t>All PCIT ProvidersPCIT DCSFeb-20</t>
  </si>
  <si>
    <t>All PCIT ProvidersPCIT DCS43862</t>
  </si>
  <si>
    <t>All PCIT ProvidersPCIT CombinedFeb-20</t>
  </si>
  <si>
    <t>All PCIT ProvidersPCIT Combined43862</t>
  </si>
  <si>
    <t>All SFCR ProvidersSFCR FFFeb-20</t>
  </si>
  <si>
    <t>All SFCR ProvidersSFCR FF43862</t>
  </si>
  <si>
    <t>All SFCR ProvidersSFCR CombinedFeb-20</t>
  </si>
  <si>
    <t>All SFCR ProvidersSFCR Combined43862</t>
  </si>
  <si>
    <t>All TF-CBT ProvidersTF-CBT FFFeb-20</t>
  </si>
  <si>
    <t>All TF-CBT ProvidersTF-CBT FF43862</t>
  </si>
  <si>
    <t>All TF-CBT ProvidersTF-CBT CombinedFeb-20</t>
  </si>
  <si>
    <t>All TF-CBT ProvidersTF-CBT Combined43862</t>
  </si>
  <si>
    <t>All TIP ProvidersTIP FFFeb-20</t>
  </si>
  <si>
    <t>All TIP ProvidersTIP FF43862</t>
  </si>
  <si>
    <t>All TIP ProvidersTIP CombinedFeb-20</t>
  </si>
  <si>
    <t>All TIP ProvidersTIP Combined43862</t>
  </si>
  <si>
    <t>All TST ProvidersTST FFFeb-20</t>
  </si>
  <si>
    <t>All TST ProvidersTST FF43862</t>
  </si>
  <si>
    <t>All TST ProvidersTST CombinedFeb-20</t>
  </si>
  <si>
    <t>All TST ProvidersTST Combined43862</t>
  </si>
  <si>
    <t>Families First ProvidersAll FFFeb-20</t>
  </si>
  <si>
    <t>Families First ProvidersAll FF43862</t>
  </si>
  <si>
    <t>DC Seed ProvidersAll DCSFeb-20</t>
  </si>
  <si>
    <t>DC Seed ProvidersAll DCS43862</t>
  </si>
  <si>
    <t>Trauma ProvidersAll FFFeb-20</t>
  </si>
  <si>
    <t>Trauma ProvidersAll FF43862</t>
  </si>
  <si>
    <t>Trauma ProvidersAll DCSFeb-20</t>
  </si>
  <si>
    <t>Trauma ProvidersAll DCS43862</t>
  </si>
  <si>
    <t>Trauma ProvidersAll CombinedFeb-20</t>
  </si>
  <si>
    <t>Trauma ProvidersAll Combined43862</t>
  </si>
  <si>
    <t>AllAll CombinedFeb-20</t>
  </si>
  <si>
    <t>AllAll Combined43862</t>
  </si>
  <si>
    <t>Federal CityA-CRA FFMar-20</t>
  </si>
  <si>
    <t>Federal CityA-CRA FF43891</t>
  </si>
  <si>
    <t>HillcrestA-CRA FFMar-20</t>
  </si>
  <si>
    <t>HillcrestA-CRA FF43891</t>
  </si>
  <si>
    <t>LAYCA-CRA FFMar-20</t>
  </si>
  <si>
    <t>LAYCA-CRA FF43891</t>
  </si>
  <si>
    <t>RiversideA-CRA FFMar-20</t>
  </si>
  <si>
    <t>RiversideA-CRA FF43891</t>
  </si>
  <si>
    <t>Adoptions TogetherCPP-FV FFMar-20</t>
  </si>
  <si>
    <t>Adoptions TogetherCPP-FV FF43891</t>
  </si>
  <si>
    <t>Marys CenterCPP-FV FFMar-20</t>
  </si>
  <si>
    <t>Marys CenterCPP-FV FF43891</t>
  </si>
  <si>
    <t>PIECECPP-FV FFMar-20</t>
  </si>
  <si>
    <t>PIECECPP-FV FF43891</t>
  </si>
  <si>
    <t>Community ConnectionsCPP-FV DCSMar-20</t>
  </si>
  <si>
    <t>Community ConnectionsCPP-FV DCS43891</t>
  </si>
  <si>
    <t>Foundations for Home &amp; CommunityCPP-FV DCSMar-20</t>
  </si>
  <si>
    <t>Foundations for Home &amp; CommunityCPP-FV DCS43891</t>
  </si>
  <si>
    <t>Marys CenterCPP-FV DCSMar-20</t>
  </si>
  <si>
    <t>Marys CenterCPP-FV DCS43891</t>
  </si>
  <si>
    <t>MedStar GeorgetownCPP-FV DCSMar-20</t>
  </si>
  <si>
    <t>MedStar GeorgetownCPP-FV DCS43891</t>
  </si>
  <si>
    <t>MedStar GeorgetownCPP-FV</t>
  </si>
  <si>
    <t>PIECECPP-FV DCSMar-20</t>
  </si>
  <si>
    <t>PIECECPP-FV DCS43891</t>
  </si>
  <si>
    <t>CatholicFFT FFMar-20</t>
  </si>
  <si>
    <t>CatholicFFT FF43891</t>
  </si>
  <si>
    <t>First Home CareFFT FFMar-20</t>
  </si>
  <si>
    <t>First Home CareFFT FF43891</t>
  </si>
  <si>
    <t>Foundations for Home &amp; CommunityFFT FFMar-20</t>
  </si>
  <si>
    <t>Foundations for Home &amp; CommunityFFT FF43891</t>
  </si>
  <si>
    <t>HillcrestFFT FFMar-20</t>
  </si>
  <si>
    <t>HillcrestFFT FF43891</t>
  </si>
  <si>
    <t>PASSFFT FFMar-20</t>
  </si>
  <si>
    <t>PASSFFT FF43891</t>
  </si>
  <si>
    <t>LCSMST FFMar-20</t>
  </si>
  <si>
    <t>LCSMST FF43891</t>
  </si>
  <si>
    <t>MBI HSMST FFMar-20</t>
  </si>
  <si>
    <t>MBI HSMST FF43891</t>
  </si>
  <si>
    <t>Youth VillagesMST FFMar-20</t>
  </si>
  <si>
    <t>Youth VillagesMST FF43891</t>
  </si>
  <si>
    <t>Youth VillagesMST-PSB FFMar-20</t>
  </si>
  <si>
    <t>Youth VillagesMST-PSB FF43891</t>
  </si>
  <si>
    <t>Marys CenterPCIT FFMar-20</t>
  </si>
  <si>
    <t>Marys CenterPCIT FF43891</t>
  </si>
  <si>
    <t>PIECEPCIT FFMar-20</t>
  </si>
  <si>
    <t>PIECEPCIT FF43891</t>
  </si>
  <si>
    <t>Marys CenterPCIT DCSMar-20</t>
  </si>
  <si>
    <t>Marys CenterPCIT DCS43891</t>
  </si>
  <si>
    <t>PIECEPCIT DCSMar-20</t>
  </si>
  <si>
    <t>PIECEPCIT DCS43891</t>
  </si>
  <si>
    <t>Community ConnectionsPCIT DCSMar-20</t>
  </si>
  <si>
    <t>Community ConnectionsPCIT DCS43891</t>
  </si>
  <si>
    <t>MedStar GeorgetownPCIT DCSMar-20</t>
  </si>
  <si>
    <t>MedStar GeorgetownPCIT DCS43891</t>
  </si>
  <si>
    <t>MedStar GeorgetownPCIT</t>
  </si>
  <si>
    <t>Community ConnectionsTF-CBT FFMar-20</t>
  </si>
  <si>
    <t>Community ConnectionsTF-CBT FF43891</t>
  </si>
  <si>
    <t>First Home CareTF-CBT FFMar-20</t>
  </si>
  <si>
    <t>First Home CareTF-CBT FF43891</t>
  </si>
  <si>
    <t>Foundations for Home &amp; CommunityTF-CBT FFMar-20</t>
  </si>
  <si>
    <t>Foundations for Home &amp; CommunityTF-CBT FF43891</t>
  </si>
  <si>
    <t>HillcrestTF-CBT FFMar-20</t>
  </si>
  <si>
    <t>HillcrestTF-CBT FF43891</t>
  </si>
  <si>
    <t>LAYCTF-CBT FFMar-20</t>
  </si>
  <si>
    <t>LAYCTF-CBT FF43891</t>
  </si>
  <si>
    <t>LESTF-CBT FFMar-20</t>
  </si>
  <si>
    <t>LESTF-CBT FF43891</t>
  </si>
  <si>
    <t>MD Family ResourcesTF-CBT FFMar-20</t>
  </si>
  <si>
    <t>MD Family ResourcesTF-CBT FF43891</t>
  </si>
  <si>
    <t>UniversalTF-CBT FFMar-20</t>
  </si>
  <si>
    <t>UniversalTF-CBT FF43891</t>
  </si>
  <si>
    <t>Community ConnectionsTIP FFMar-20</t>
  </si>
  <si>
    <t>Community ConnectionsTIP FF43891</t>
  </si>
  <si>
    <t>ContemporaryTIP FFMar-20</t>
  </si>
  <si>
    <t>ContemporaryTIP FF43891</t>
  </si>
  <si>
    <t>FPSTIP FFMar-20</t>
  </si>
  <si>
    <t>FPSTIP FF43891</t>
  </si>
  <si>
    <t>Green DoorTIP FFMar-20</t>
  </si>
  <si>
    <t>Green DoorTIP FF43891</t>
  </si>
  <si>
    <t>LESTIP FFMar-20</t>
  </si>
  <si>
    <t>LESTIP FF43891</t>
  </si>
  <si>
    <t>MBI HSTIP FFMar-20</t>
  </si>
  <si>
    <t>MBI HSTIP FF43891</t>
  </si>
  <si>
    <t>PASSTIP FFMar-20</t>
  </si>
  <si>
    <t>PASSTIP FF43891</t>
  </si>
  <si>
    <t>TFCCTIP FFMar-20</t>
  </si>
  <si>
    <t>TFCCTIP FF43891</t>
  </si>
  <si>
    <t>UniversalTIP FFMar-20</t>
  </si>
  <si>
    <t>UniversalTIP FF43891</t>
  </si>
  <si>
    <t>Wayne PlaceTIP FFMar-20</t>
  </si>
  <si>
    <t>Wayne PlaceTIP FF43891</t>
  </si>
  <si>
    <t>Adoptions TogetherTST FFMar-20</t>
  </si>
  <si>
    <t>Adoptions TogetherTST FF43891</t>
  </si>
  <si>
    <t>ContemporaryTST FFMar-20</t>
  </si>
  <si>
    <t>ContemporaryTST FF43891</t>
  </si>
  <si>
    <t>Family MattersTST FFMar-20</t>
  </si>
  <si>
    <t>Family MattersTST FF43891</t>
  </si>
  <si>
    <t>First Home CareTST FFMar-20</t>
  </si>
  <si>
    <t>First Home CareTST FF43891</t>
  </si>
  <si>
    <t>Foundations for Home &amp; CommunityTST FFMar-20</t>
  </si>
  <si>
    <t>Foundations for Home &amp; CommunityTST FF43891</t>
  </si>
  <si>
    <t>HillcrestTST FFMar-20</t>
  </si>
  <si>
    <t>HillcrestTST FF43891</t>
  </si>
  <si>
    <t>MD Family ResourcesTST FFMar-20</t>
  </si>
  <si>
    <t>MD Family ResourcesTST FF43891</t>
  </si>
  <si>
    <t>Federal CityA-CRA CombinedMar-20</t>
  </si>
  <si>
    <t>Federal CityA-CRA Combined43891</t>
  </si>
  <si>
    <t>HillcrestA-CRA CombinedMar-20</t>
  </si>
  <si>
    <t>HillcrestA-CRA Combined43891</t>
  </si>
  <si>
    <t>LAYCA-CRA CombinedMar-20</t>
  </si>
  <si>
    <t>LAYCA-CRA Combined43891</t>
  </si>
  <si>
    <t>RiversideA-CRA CombinedMar-20</t>
  </si>
  <si>
    <t>RiversideA-CRA Combined43891</t>
  </si>
  <si>
    <t>Adoptions TogetherCPP-FV CombinedMar-20</t>
  </si>
  <si>
    <t>Adoptions TogetherCPP-FV Combined43891</t>
  </si>
  <si>
    <t>Foundations for Home &amp; CommunityCPP-FV CombinedMar-20</t>
  </si>
  <si>
    <t>Foundations for Home &amp; CommunityCPP-FV Combined43891</t>
  </si>
  <si>
    <t>CatholicFFT CombinedMar-20</t>
  </si>
  <si>
    <t>CatholicFFT Combined43891</t>
  </si>
  <si>
    <t>First Home CareFFT CombinedMar-20</t>
  </si>
  <si>
    <t>First Home CareFFT Combined43891</t>
  </si>
  <si>
    <t>Foundations for Home &amp; CommunityFFT CombinedMar-20</t>
  </si>
  <si>
    <t>Foundations for Home &amp; CommunityFFT Combined43891</t>
  </si>
  <si>
    <t>HillcrestFFT CombinedMar-20</t>
  </si>
  <si>
    <t>HillcrestFFT Combined43891</t>
  </si>
  <si>
    <t>PASSFFT CombinedMar-20</t>
  </si>
  <si>
    <t>PASSFFT Combined43891</t>
  </si>
  <si>
    <t>LCSMST CombinedMar-20</t>
  </si>
  <si>
    <t>LCSMST Combined43891</t>
  </si>
  <si>
    <t>MBI HSMST CombinedMar-20</t>
  </si>
  <si>
    <t>MBI HSMST Combined43891</t>
  </si>
  <si>
    <t>Youth VillagesMST CombinedMar-20</t>
  </si>
  <si>
    <t>Youth VillagesMST Combined43891</t>
  </si>
  <si>
    <t>Youth VillagesMST-PSB CombinedMar-20</t>
  </si>
  <si>
    <t>Youth VillagesMST-PSB Combined43891</t>
  </si>
  <si>
    <t>Community ConnectionsTF-CBT CombinedMar-20</t>
  </si>
  <si>
    <t>Community ConnectionsTF-CBT Combined43891</t>
  </si>
  <si>
    <t>First Home CareTF-CBT CombinedMar-20</t>
  </si>
  <si>
    <t>First Home CareTF-CBT Combined43891</t>
  </si>
  <si>
    <t>Foundations for Home &amp; CommunityTF-CBT CombinedMar-20</t>
  </si>
  <si>
    <t>Foundations for Home &amp; CommunityTF-CBT Combined43891</t>
  </si>
  <si>
    <t>HillcrestTF-CBT CombinedMar-20</t>
  </si>
  <si>
    <t>HillcrestTF-CBT Combined43891</t>
  </si>
  <si>
    <t>LAYCTF-CBT CombinedMar-20</t>
  </si>
  <si>
    <t>LAYCTF-CBT Combined43891</t>
  </si>
  <si>
    <t>LESTF-CBT CombinedMar-20</t>
  </si>
  <si>
    <t>LESTF-CBT Combined43891</t>
  </si>
  <si>
    <t>MD Family ResourcesTF-CBT CombinedMar-20</t>
  </si>
  <si>
    <t>MD Family ResourcesTF-CBT Combined43891</t>
  </si>
  <si>
    <t>UniversalTF-CBT CombinedMar-20</t>
  </si>
  <si>
    <t>UniversalTF-CBT Combined43891</t>
  </si>
  <si>
    <t>Community ConnectionsTIP CombinedMar-20</t>
  </si>
  <si>
    <t>Community ConnectionsTIP Combined43891</t>
  </si>
  <si>
    <t>ContemporaryTIP CombinedMar-20</t>
  </si>
  <si>
    <t>ContemporaryTIP Combined43891</t>
  </si>
  <si>
    <t>FPSTIP CombinedMar-20</t>
  </si>
  <si>
    <t>FPSTIP Combined43891</t>
  </si>
  <si>
    <t>Green DoorTIP CombinedMar-20</t>
  </si>
  <si>
    <t>Green DoorTIP Combined43891</t>
  </si>
  <si>
    <t>LESTIP CombinedMar-20</t>
  </si>
  <si>
    <t>LESTIP Combined43891</t>
  </si>
  <si>
    <t>MBI HSTIP CombinedMar-20</t>
  </si>
  <si>
    <t>MBI HSTIP Combined43891</t>
  </si>
  <si>
    <t>PASSTIP CombinedMar-20</t>
  </si>
  <si>
    <t>PASSTIP Combined43891</t>
  </si>
  <si>
    <t>TFCCTIP CombinedMar-20</t>
  </si>
  <si>
    <t>TFCCTIP Combined43891</t>
  </si>
  <si>
    <t>UniversalTIP CombinedMar-20</t>
  </si>
  <si>
    <t>UniversalTIP Combined43891</t>
  </si>
  <si>
    <t>Wayne PlaceTIP CombinedMar-20</t>
  </si>
  <si>
    <t>Wayne PlaceTIP Combined43891</t>
  </si>
  <si>
    <t>Adoptions TogetherTST CombinedMar-20</t>
  </si>
  <si>
    <t>Adoptions TogetherTST Combined43891</t>
  </si>
  <si>
    <t>ContemporaryTST CombinedMar-20</t>
  </si>
  <si>
    <t>ContemporaryTST Combined43891</t>
  </si>
  <si>
    <t>Family MattersTST CombinedMar-20</t>
  </si>
  <si>
    <t>Family MattersTST Combined43891</t>
  </si>
  <si>
    <t>First Home CareTST CombinedMar-20</t>
  </si>
  <si>
    <t>First Home CareTST Combined43891</t>
  </si>
  <si>
    <t>Foundations for Home &amp; CommunityTST CombinedMar-20</t>
  </si>
  <si>
    <t>Foundations for Home &amp; CommunityTST Combined43891</t>
  </si>
  <si>
    <t>HillcrestTST CombinedMar-20</t>
  </si>
  <si>
    <t>HillcrestTST Combined43891</t>
  </si>
  <si>
    <t>MD Family ResourcesTST CombinedMar-20</t>
  </si>
  <si>
    <t>MD Family ResourcesTST Combined43891</t>
  </si>
  <si>
    <t>Marys CenterCPP-FV CombinedMar-20</t>
  </si>
  <si>
    <t>Marys CenterCPP-FV Combined43891</t>
  </si>
  <si>
    <t>MedStar GeorgetownCPP-FV CombinedMar-20</t>
  </si>
  <si>
    <t>MedStar GeorgetownCPP-FV Combined43891</t>
  </si>
  <si>
    <t>PIECECPP-FV CombinedMar-20</t>
  </si>
  <si>
    <t>PIECECPP-FV Combined43891</t>
  </si>
  <si>
    <t>Community ConnectionsCPP-FV CombinedMar-20</t>
  </si>
  <si>
    <t>Community ConnectionsCPP-FV Combined43891</t>
  </si>
  <si>
    <t>Community ConnectionsPCIT CombinedMar-20</t>
  </si>
  <si>
    <t>Community ConnectionsPCIT Combined43891</t>
  </si>
  <si>
    <t>Marys CenterPCIT CombinedMar-20</t>
  </si>
  <si>
    <t>Marys CenterPCIT Combined43891</t>
  </si>
  <si>
    <t>MedStar GeorgetownPCIT CombinedMar-20</t>
  </si>
  <si>
    <t>MedStar GeorgetownPCIT Combined43891</t>
  </si>
  <si>
    <t>PIECEPCIT CombinedMar-20</t>
  </si>
  <si>
    <t>PIECEPCIT Combined43891</t>
  </si>
  <si>
    <t>CatholicAll FFMar-20</t>
  </si>
  <si>
    <t>CatholicAll FF43891</t>
  </si>
  <si>
    <t>ContemporaryAll FFMar-20</t>
  </si>
  <si>
    <t>ContemporaryAll FF43891</t>
  </si>
  <si>
    <t>Family MattersAll FFMar-20</t>
  </si>
  <si>
    <t>Family MattersAll FF43891</t>
  </si>
  <si>
    <t>Federal City All FFMar-20</t>
  </si>
  <si>
    <t>Federal City All FF43891</t>
  </si>
  <si>
    <t>First Home CareAll FFMar-20</t>
  </si>
  <si>
    <t>First Home CareAll FF43891</t>
  </si>
  <si>
    <t>Foundations for Home &amp; CommunityAll FFMar-20</t>
  </si>
  <si>
    <t>Foundations for Home &amp; CommunityAll FF43891</t>
  </si>
  <si>
    <t>FPSAll FFMar-20</t>
  </si>
  <si>
    <t>FPSAll FF43891</t>
  </si>
  <si>
    <t>Green DoorAll FFMar-20</t>
  </si>
  <si>
    <t>Green DoorAll FF43891</t>
  </si>
  <si>
    <t>HillcrestAll FFMar-20</t>
  </si>
  <si>
    <t>HillcrestAll FF43891</t>
  </si>
  <si>
    <t>LAYCAll FFMar-20</t>
  </si>
  <si>
    <t>LAYCAll FF43891</t>
  </si>
  <si>
    <t>LCSAll FFMar-20</t>
  </si>
  <si>
    <t>LCSAll FF43891</t>
  </si>
  <si>
    <t>LESAll FFMar-20</t>
  </si>
  <si>
    <t>LESAll FF43891</t>
  </si>
  <si>
    <t>MBI HSAll FFMar-20</t>
  </si>
  <si>
    <t>MBI HSAll FF43891</t>
  </si>
  <si>
    <t>MD Family ResourcesAll FFMar-20</t>
  </si>
  <si>
    <t>MD Family ResourcesAll FF43891</t>
  </si>
  <si>
    <t>MedStar GeorgetownAll DCSMar-20</t>
  </si>
  <si>
    <t>MedStar GeorgetownAll DCS43891</t>
  </si>
  <si>
    <t>MedStar GeorgetownAll</t>
  </si>
  <si>
    <t>PASSAll FFMar-20</t>
  </si>
  <si>
    <t>PASSAll FF43891</t>
  </si>
  <si>
    <t>RiversideAll FFMar-20</t>
  </si>
  <si>
    <t>RiversideAll FF43891</t>
  </si>
  <si>
    <t>TFCCAll FFMar-20</t>
  </si>
  <si>
    <t>TFCCAll FF43891</t>
  </si>
  <si>
    <t>UniversalAll FFMar-20</t>
  </si>
  <si>
    <t>UniversalAll FF43891</t>
  </si>
  <si>
    <t>Wayne PlaceAll FFMar-20</t>
  </si>
  <si>
    <t>Wayne PlaceAll FF43891</t>
  </si>
  <si>
    <t>Youth VillagesAll FFMar-20</t>
  </si>
  <si>
    <t>Youth VillagesAll FF43891</t>
  </si>
  <si>
    <t>Community ConnectionsAll FFMar-20</t>
  </si>
  <si>
    <t>Community ConnectionsAll FF43891</t>
  </si>
  <si>
    <t>Community ConnectionsAll DCSMar-20</t>
  </si>
  <si>
    <t>Community ConnectionsAll DCS43891</t>
  </si>
  <si>
    <t>Marys CenterAll FFMar-20</t>
  </si>
  <si>
    <t>Marys CenterAll FF43891</t>
  </si>
  <si>
    <t>Marys CenterAll DCSMar-20</t>
  </si>
  <si>
    <t>Marys CenterAll DCS43891</t>
  </si>
  <si>
    <t>PIECEAll FFMar-20</t>
  </si>
  <si>
    <t>PIECEAll FF43891</t>
  </si>
  <si>
    <t>PIECEAll DCSMar-20</t>
  </si>
  <si>
    <t>PIECEAll DCS43891</t>
  </si>
  <si>
    <t>Adoptions TogetherAll CombinedMar-20</t>
  </si>
  <si>
    <t>Adoptions TogetherAll Combined43891</t>
  </si>
  <si>
    <t>CatholicAll CombinedMar-20</t>
  </si>
  <si>
    <t>CatholicAll Combined43891</t>
  </si>
  <si>
    <t>Community ConnectionsAll CombinedMar-20</t>
  </si>
  <si>
    <t>Community ConnectionsAll Combined43891</t>
  </si>
  <si>
    <t>ContemporaryAll CombinedMar-20</t>
  </si>
  <si>
    <t>ContemporaryAll Combined43891</t>
  </si>
  <si>
    <t>Family MattersAll CombinedMar-20</t>
  </si>
  <si>
    <t>Family MattersAll Combined43891</t>
  </si>
  <si>
    <t>Federal CityAll CombinedMar-20</t>
  </si>
  <si>
    <t>Federal CityAll Combined43891</t>
  </si>
  <si>
    <t>First Home CareAll CombinedMar-20</t>
  </si>
  <si>
    <t>First Home CareAll Combined43891</t>
  </si>
  <si>
    <t>Foundations for Home &amp; CommunityAll CombinedMar-20</t>
  </si>
  <si>
    <t>Foundations for Home &amp; CommunityAll Combined43891</t>
  </si>
  <si>
    <t>FPSAll CombinedMar-20</t>
  </si>
  <si>
    <t>FPSAll Combined43891</t>
  </si>
  <si>
    <t>Green DoorAll CombinedMar-20</t>
  </si>
  <si>
    <t>Green DoorAll Combined43891</t>
  </si>
  <si>
    <t>HillcrestAll CombinedMar-20</t>
  </si>
  <si>
    <t>HillcrestAll Combined43891</t>
  </si>
  <si>
    <t>LAYCAll CombinedMar-20</t>
  </si>
  <si>
    <t>LAYCAll Combined43891</t>
  </si>
  <si>
    <t>LCSAll CombinedMar-20</t>
  </si>
  <si>
    <t>LCSAll Combined43891</t>
  </si>
  <si>
    <t>LESAll CombinedMar-20</t>
  </si>
  <si>
    <t>LESAll Combined43891</t>
  </si>
  <si>
    <t>Marys CenterAll CombinedMar-20</t>
  </si>
  <si>
    <t>Marys CenterAll Combined43891</t>
  </si>
  <si>
    <t>MBI HSAll CombinedMar-20</t>
  </si>
  <si>
    <t>MBI HSAll Combined43891</t>
  </si>
  <si>
    <t>MD Family ResourcesAll CombinedMar-20</t>
  </si>
  <si>
    <t>MD Family ResourcesAll Combined43891</t>
  </si>
  <si>
    <t>MedStar GeorgetownAll CombinedMar-20</t>
  </si>
  <si>
    <t>MedStar GeorgetownAll Combined43891</t>
  </si>
  <si>
    <t>PASSAll CombinedMar-20</t>
  </si>
  <si>
    <t>PASSAll Combined43891</t>
  </si>
  <si>
    <t>PIECEAll CombinedMar-20</t>
  </si>
  <si>
    <t>PIECEAll Combined43891</t>
  </si>
  <si>
    <t>RiversideAll CombinedMar-20</t>
  </si>
  <si>
    <t>RiversideAll Combined43891</t>
  </si>
  <si>
    <t>TFCCAll CombinedMar-20</t>
  </si>
  <si>
    <t>TFCCAll Combined43891</t>
  </si>
  <si>
    <t>UniversalAll CombinedMar-20</t>
  </si>
  <si>
    <t>UniversalAll Combined43891</t>
  </si>
  <si>
    <t>Wayne PlaceAll CombinedMar-20</t>
  </si>
  <si>
    <t>Wayne PlaceAll Combined43891</t>
  </si>
  <si>
    <t>Youth VillagesAll CombinedMar-20</t>
  </si>
  <si>
    <t>Youth VillagesAll Combined43891</t>
  </si>
  <si>
    <t>All A-CRA ProvidersA-CRA FFMar-20</t>
  </si>
  <si>
    <t>All A-CRA ProvidersA-CRA FF43891</t>
  </si>
  <si>
    <t>All A-CRA ProvidersA-CRA CombinedMar-20</t>
  </si>
  <si>
    <t>All A-CRA ProvidersA-CRA Combined43891</t>
  </si>
  <si>
    <t>All CPP-FV ProvidersCPP-FV FFMar-20</t>
  </si>
  <si>
    <t>All CPP-FV ProvidersCPP-FV FF43891</t>
  </si>
  <si>
    <t>All CPP-FV ProvidersCPP-FV DCSMar-20</t>
  </si>
  <si>
    <t>All CPP-FV ProvidersCPP-FV DCS43891</t>
  </si>
  <si>
    <t>All CPP-FV ProvidersCPP-FV CombinedMar-20</t>
  </si>
  <si>
    <t>All CPP-FV ProvidersCPP-FV Combined43891</t>
  </si>
  <si>
    <t>All FFT ProvidersFFT FFMar-20</t>
  </si>
  <si>
    <t>All FFT ProvidersFFT FF43891</t>
  </si>
  <si>
    <t>All FFT ProvidersFFT CombinedMar-20</t>
  </si>
  <si>
    <t>All FFT ProvidersFFT Combined43891</t>
  </si>
  <si>
    <t>All MST ProvidersMST FFMar-20</t>
  </si>
  <si>
    <t>All MST ProvidersMST FF43891</t>
  </si>
  <si>
    <t>All MST ProvidersMST CombinedMar-20</t>
  </si>
  <si>
    <t>All MST ProvidersMST Combined43891</t>
  </si>
  <si>
    <t>All MST-PSB ProvidersMST-PSB FFMar-20</t>
  </si>
  <si>
    <t>All MST-PSB ProvidersMST-PSB FF43891</t>
  </si>
  <si>
    <t>All MST-PSB ProvidersMST-PSB CombinedMar-20</t>
  </si>
  <si>
    <t>All MST-PSB ProvidersMST-PSB Combined43891</t>
  </si>
  <si>
    <t>All PCIT ProvidersPCIT FFMar-20</t>
  </si>
  <si>
    <t>All PCIT ProvidersPCIT FF43891</t>
  </si>
  <si>
    <t>All PCIT ProvidersPCIT DCSMar-20</t>
  </si>
  <si>
    <t>All PCIT ProvidersPCIT DCS43891</t>
  </si>
  <si>
    <t>All PCIT ProvidersPCIT CombinedMar-20</t>
  </si>
  <si>
    <t>All PCIT ProvidersPCIT Combined43891</t>
  </si>
  <si>
    <t>All SFCR ProvidersSFCR FFMar-20</t>
  </si>
  <si>
    <t>All SFCR ProvidersSFCR FF43891</t>
  </si>
  <si>
    <t>All SFCR ProvidersSFCR CombinedMar-20</t>
  </si>
  <si>
    <t>All SFCR ProvidersSFCR Combined43891</t>
  </si>
  <si>
    <t>All TF-CBT ProvidersTF-CBT FFMar-20</t>
  </si>
  <si>
    <t>All TF-CBT ProvidersTF-CBT FF43891</t>
  </si>
  <si>
    <t>All TF-CBT ProvidersTF-CBT CombinedMar-20</t>
  </si>
  <si>
    <t>All TF-CBT ProvidersTF-CBT Combined43891</t>
  </si>
  <si>
    <t>All TIP ProvidersTIP FFMar-20</t>
  </si>
  <si>
    <t>All TIP ProvidersTIP FF43891</t>
  </si>
  <si>
    <t>All TIP ProvidersTIP CombinedMar-20</t>
  </si>
  <si>
    <t>All TIP ProvidersTIP Combined43891</t>
  </si>
  <si>
    <t>All TST ProvidersTST FFMar-20</t>
  </si>
  <si>
    <t>All TST ProvidersTST FF43891</t>
  </si>
  <si>
    <t>All TST ProvidersTST CombinedMar-20</t>
  </si>
  <si>
    <t>All TST ProvidersTST Combined43891</t>
  </si>
  <si>
    <t>Families First ProvidersAll FFMar-20</t>
  </si>
  <si>
    <t>Families First ProvidersAll FF43891</t>
  </si>
  <si>
    <t>DC Seed ProvidersAll DCSMar-20</t>
  </si>
  <si>
    <t>DC Seed ProvidersAll DCS43891</t>
  </si>
  <si>
    <t>Trauma ProvidersAll FFMar-20</t>
  </si>
  <si>
    <t>Trauma ProvidersAll FF43891</t>
  </si>
  <si>
    <t>Trauma ProvidersAll DCSMar-20</t>
  </si>
  <si>
    <t>Trauma ProvidersAll DCS43891</t>
  </si>
  <si>
    <t>Trauma ProvidersAll CombinedMar-20</t>
  </si>
  <si>
    <t>Trauma ProvidersAll Combined43891</t>
  </si>
  <si>
    <t>AllAll CombinedMar-20</t>
  </si>
  <si>
    <t>AllAll Combined43891</t>
  </si>
  <si>
    <t>Federal CityA-CRA FFApr-20</t>
  </si>
  <si>
    <t>Federal CityA-CRA FF43922</t>
  </si>
  <si>
    <t>HillcrestA-CRA FFApr-20</t>
  </si>
  <si>
    <t>HillcrestA-CRA FF43922</t>
  </si>
  <si>
    <t>LAYCA-CRA FFApr-20</t>
  </si>
  <si>
    <t>LAYCA-CRA FF43922</t>
  </si>
  <si>
    <t>RiversideA-CRA FFApr-20</t>
  </si>
  <si>
    <t>RiversideA-CRA FF43922</t>
  </si>
  <si>
    <t>Adoptions TogetherCPP-FV FFApr-20</t>
  </si>
  <si>
    <t>Adoptions TogetherCPP-FV FF43922</t>
  </si>
  <si>
    <t>Marys CenterCPP-FV FFApr-20</t>
  </si>
  <si>
    <t>Marys CenterCPP-FV FF43922</t>
  </si>
  <si>
    <t>PIECECPP-FV FFApr-20</t>
  </si>
  <si>
    <t>PIECECPP-FV FF43922</t>
  </si>
  <si>
    <t>Community ConnectionsCPP-FV DCSApr-20</t>
  </si>
  <si>
    <t>Community ConnectionsCPP-FV DCS43922</t>
  </si>
  <si>
    <t>Foundations for Home &amp; CommunityCPP-FV DCSApr-20</t>
  </si>
  <si>
    <t>Foundations for Home &amp; CommunityCPP-FV DCS43922</t>
  </si>
  <si>
    <t>Marys CenterCPP-FV DCSApr-20</t>
  </si>
  <si>
    <t>Marys CenterCPP-FV DCS43922</t>
  </si>
  <si>
    <t>MedStar GeorgetownCPP-FV DCSApr-20</t>
  </si>
  <si>
    <t>MedStar GeorgetownCPP-FV DCS43922</t>
  </si>
  <si>
    <t>PIECECPP-FV DCSApr-20</t>
  </si>
  <si>
    <t>PIECECPP-FV DCS43922</t>
  </si>
  <si>
    <t>CatholicFFT FFApr-20</t>
  </si>
  <si>
    <t>CatholicFFT FF43922</t>
  </si>
  <si>
    <t>First Home CareFFT FFApr-20</t>
  </si>
  <si>
    <t>First Home CareFFT FF43922</t>
  </si>
  <si>
    <t>Foundations for Home &amp; CommunityFFT FFApr-20</t>
  </si>
  <si>
    <t>Foundations for Home &amp; CommunityFFT FF43922</t>
  </si>
  <si>
    <t>HillcrestFFT FFApr-20</t>
  </si>
  <si>
    <t>HillcrestFFT FF43922</t>
  </si>
  <si>
    <t>PASSFFT FFApr-20</t>
  </si>
  <si>
    <t>PASSFFT FF43922</t>
  </si>
  <si>
    <t>LCSMST FFApr-20</t>
  </si>
  <si>
    <t>LCSMST FF43922</t>
  </si>
  <si>
    <t>MBI HSMST FFApr-20</t>
  </si>
  <si>
    <t>MBI HSMST FF43922</t>
  </si>
  <si>
    <t>Youth VillagesMST FFApr-20</t>
  </si>
  <si>
    <t>Youth VillagesMST FF43922</t>
  </si>
  <si>
    <t>Youth VillagesMST-PSB FFApr-20</t>
  </si>
  <si>
    <t>Youth VillagesMST-PSB FF43922</t>
  </si>
  <si>
    <t>Marys CenterPCIT FFApr-20</t>
  </si>
  <si>
    <t>Marys CenterPCIT FF43922</t>
  </si>
  <si>
    <t>PIECEPCIT FFApr-20</t>
  </si>
  <si>
    <t>PIECEPCIT FF43922</t>
  </si>
  <si>
    <t>Marys CenterPCIT DCSApr-20</t>
  </si>
  <si>
    <t>Marys CenterPCIT DCS43922</t>
  </si>
  <si>
    <t>PIECEPCIT DCSApr-20</t>
  </si>
  <si>
    <t>PIECEPCIT DCS43922</t>
  </si>
  <si>
    <t>Community ConnectionsPCIT DCSApr-20</t>
  </si>
  <si>
    <t>Community ConnectionsPCIT DCS43922</t>
  </si>
  <si>
    <t>MedStar GeorgetownPCIT DCSApr-20</t>
  </si>
  <si>
    <t>MedStar GeorgetownPCIT DCS43922</t>
  </si>
  <si>
    <t>Community ConnectionsTF-CBT FFApr-20</t>
  </si>
  <si>
    <t>Community ConnectionsTF-CBT FF43922</t>
  </si>
  <si>
    <t>First Home CareTF-CBT FFApr-20</t>
  </si>
  <si>
    <t>First Home CareTF-CBT FF43922</t>
  </si>
  <si>
    <t>Foundations for Home &amp; CommunityTF-CBT FFApr-20</t>
  </si>
  <si>
    <t>Foundations for Home &amp; CommunityTF-CBT FF43922</t>
  </si>
  <si>
    <t>HillcrestTF-CBT FFApr-20</t>
  </si>
  <si>
    <t>HillcrestTF-CBT FF43922</t>
  </si>
  <si>
    <t>LAYCTF-CBT FFApr-20</t>
  </si>
  <si>
    <t>LAYCTF-CBT FF43922</t>
  </si>
  <si>
    <t>LESTF-CBT FFApr-20</t>
  </si>
  <si>
    <t>LESTF-CBT FF43922</t>
  </si>
  <si>
    <t>MD Family ResourcesTF-CBT FFApr-20</t>
  </si>
  <si>
    <t>MD Family ResourcesTF-CBT FF43922</t>
  </si>
  <si>
    <t>UniversalTF-CBT FFApr-20</t>
  </si>
  <si>
    <t>UniversalTF-CBT FF43922</t>
  </si>
  <si>
    <t>Community ConnectionsTIP FFApr-20</t>
  </si>
  <si>
    <t>Community ConnectionsTIP FF43922</t>
  </si>
  <si>
    <t>ContemporaryTIP FFApr-20</t>
  </si>
  <si>
    <t>ContemporaryTIP FF43922</t>
  </si>
  <si>
    <t>FPSTIP FFApr-20</t>
  </si>
  <si>
    <t>FPSTIP FF43922</t>
  </si>
  <si>
    <t>Green DoorTIP FFApr-20</t>
  </si>
  <si>
    <t>Green DoorTIP FF43922</t>
  </si>
  <si>
    <t>LESTIP FFApr-20</t>
  </si>
  <si>
    <t>LESTIP FF43922</t>
  </si>
  <si>
    <t>MBI HSTIP FFApr-20</t>
  </si>
  <si>
    <t>MBI HSTIP FF43922</t>
  </si>
  <si>
    <t>PASSTIP FFApr-20</t>
  </si>
  <si>
    <t>PASSTIP FF43922</t>
  </si>
  <si>
    <t>TFCCTIP FFApr-20</t>
  </si>
  <si>
    <t>TFCCTIP FF43922</t>
  </si>
  <si>
    <t>UniversalTIP FFApr-20</t>
  </si>
  <si>
    <t>UniversalTIP FF43922</t>
  </si>
  <si>
    <t>Wayne PlaceTIP FFApr-20</t>
  </si>
  <si>
    <t>Wayne PlaceTIP FF43922</t>
  </si>
  <si>
    <t>Adoptions TogetherTST FFApr-20</t>
  </si>
  <si>
    <t>Adoptions TogetherTST FF43922</t>
  </si>
  <si>
    <t>ContemporaryTST FFApr-20</t>
  </si>
  <si>
    <t>ContemporaryTST FF43922</t>
  </si>
  <si>
    <t>Family MattersTST FFApr-20</t>
  </si>
  <si>
    <t>Family MattersTST FF43922</t>
  </si>
  <si>
    <t>First Home CareTST FFApr-20</t>
  </si>
  <si>
    <t>First Home CareTST FF43922</t>
  </si>
  <si>
    <t>Foundations for Home &amp; CommunityTST FFApr-20</t>
  </si>
  <si>
    <t>Foundations for Home &amp; CommunityTST FF43922</t>
  </si>
  <si>
    <t>HillcrestTST FFApr-20</t>
  </si>
  <si>
    <t>HillcrestTST FF43922</t>
  </si>
  <si>
    <t>MD Family ResourcesTST FFApr-20</t>
  </si>
  <si>
    <t>MD Family ResourcesTST FF43922</t>
  </si>
  <si>
    <t>Federal CityA-CRA CombinedApr-20</t>
  </si>
  <si>
    <t>Federal CityA-CRA Combined43922</t>
  </si>
  <si>
    <t>HillcrestA-CRA CombinedApr-20</t>
  </si>
  <si>
    <t>HillcrestA-CRA Combined43922</t>
  </si>
  <si>
    <t>LAYCA-CRA CombinedApr-20</t>
  </si>
  <si>
    <t>LAYCA-CRA Combined43922</t>
  </si>
  <si>
    <t>RiversideA-CRA CombinedApr-20</t>
  </si>
  <si>
    <t>RiversideA-CRA Combined43922</t>
  </si>
  <si>
    <t>Adoptions TogetherCPP-FV CombinedApr-20</t>
  </si>
  <si>
    <t>Adoptions TogetherCPP-FV Combined43922</t>
  </si>
  <si>
    <t>Foundations for Home &amp; CommunityCPP-FV CombinedApr-20</t>
  </si>
  <si>
    <t>Foundations for Home &amp; CommunityCPP-FV Combined43922</t>
  </si>
  <si>
    <t>CatholicFFT CombinedApr-20</t>
  </si>
  <si>
    <t>CatholicFFT Combined43922</t>
  </si>
  <si>
    <t>First Home CareFFT CombinedApr-20</t>
  </si>
  <si>
    <t>First Home CareFFT Combined43922</t>
  </si>
  <si>
    <t>Foundations for Home &amp; CommunityFFT CombinedApr-20</t>
  </si>
  <si>
    <t>Foundations for Home &amp; CommunityFFT Combined43922</t>
  </si>
  <si>
    <t>HillcrestFFT CombinedApr-20</t>
  </si>
  <si>
    <t>HillcrestFFT Combined43922</t>
  </si>
  <si>
    <t>PASSFFT CombinedApr-20</t>
  </si>
  <si>
    <t>PASSFFT Combined43922</t>
  </si>
  <si>
    <t>LCSMST CombinedApr-20</t>
  </si>
  <si>
    <t>LCSMST Combined43922</t>
  </si>
  <si>
    <t>MBI HSMST CombinedApr-20</t>
  </si>
  <si>
    <t>MBI HSMST Combined43922</t>
  </si>
  <si>
    <t>Youth VillagesMST CombinedApr-20</t>
  </si>
  <si>
    <t>Youth VillagesMST Combined43922</t>
  </si>
  <si>
    <t>Youth VillagesMST-PSB CombinedApr-20</t>
  </si>
  <si>
    <t>Youth VillagesMST-PSB Combined43922</t>
  </si>
  <si>
    <t>Community ConnectionsTF-CBT CombinedApr-20</t>
  </si>
  <si>
    <t>Community ConnectionsTF-CBT Combined43922</t>
  </si>
  <si>
    <t>First Home CareTF-CBT CombinedApr-20</t>
  </si>
  <si>
    <t>First Home CareTF-CBT Combined43922</t>
  </si>
  <si>
    <t>Foundations for Home &amp; CommunityTF-CBT CombinedApr-20</t>
  </si>
  <si>
    <t>Foundations for Home &amp; CommunityTF-CBT Combined43922</t>
  </si>
  <si>
    <t>HillcrestTF-CBT CombinedApr-20</t>
  </si>
  <si>
    <t>HillcrestTF-CBT Combined43922</t>
  </si>
  <si>
    <t>LAYCTF-CBT CombinedApr-20</t>
  </si>
  <si>
    <t>LAYCTF-CBT Combined43922</t>
  </si>
  <si>
    <t>LESTF-CBT CombinedApr-20</t>
  </si>
  <si>
    <t>LESTF-CBT Combined43922</t>
  </si>
  <si>
    <t>MD Family ResourcesTF-CBT CombinedApr-20</t>
  </si>
  <si>
    <t>MD Family ResourcesTF-CBT Combined43922</t>
  </si>
  <si>
    <t>UniversalTF-CBT CombinedApr-20</t>
  </si>
  <si>
    <t>UniversalTF-CBT Combined43922</t>
  </si>
  <si>
    <t>Community ConnectionsTIP CombinedApr-20</t>
  </si>
  <si>
    <t>Community ConnectionsTIP Combined43922</t>
  </si>
  <si>
    <t>ContemporaryTIP CombinedApr-20</t>
  </si>
  <si>
    <t>ContemporaryTIP Combined43922</t>
  </si>
  <si>
    <t>FPSTIP CombinedApr-20</t>
  </si>
  <si>
    <t>FPSTIP Combined43922</t>
  </si>
  <si>
    <t>Green DoorTIP CombinedApr-20</t>
  </si>
  <si>
    <t>Green DoorTIP Combined43922</t>
  </si>
  <si>
    <t>LESTIP CombinedApr-20</t>
  </si>
  <si>
    <t>LESTIP Combined43922</t>
  </si>
  <si>
    <t>MBI HSTIP CombinedApr-20</t>
  </si>
  <si>
    <t>MBI HSTIP Combined43922</t>
  </si>
  <si>
    <t>PASSTIP CombinedApr-20</t>
  </si>
  <si>
    <t>PASSTIP Combined43922</t>
  </si>
  <si>
    <t>TFCCTIP CombinedApr-20</t>
  </si>
  <si>
    <t>TFCCTIP Combined43922</t>
  </si>
  <si>
    <t>UniversalTIP CombinedApr-20</t>
  </si>
  <si>
    <t>UniversalTIP Combined43922</t>
  </si>
  <si>
    <t>Wayne PlaceTIP CombinedApr-20</t>
  </si>
  <si>
    <t>Wayne PlaceTIP Combined43922</t>
  </si>
  <si>
    <t>Adoptions TogetherTST CombinedApr-20</t>
  </si>
  <si>
    <t>Adoptions TogetherTST Combined43922</t>
  </si>
  <si>
    <t>ContemporaryTST CombinedApr-20</t>
  </si>
  <si>
    <t>ContemporaryTST Combined43922</t>
  </si>
  <si>
    <t>Family MattersTST CombinedApr-20</t>
  </si>
  <si>
    <t>Family MattersTST Combined43922</t>
  </si>
  <si>
    <t>First Home CareTST CombinedApr-20</t>
  </si>
  <si>
    <t>First Home CareTST Combined43922</t>
  </si>
  <si>
    <t>Foundations for Home &amp; CommunityTST CombinedApr-20</t>
  </si>
  <si>
    <t>Foundations for Home &amp; CommunityTST Combined43922</t>
  </si>
  <si>
    <t>HillcrestTST CombinedApr-20</t>
  </si>
  <si>
    <t>HillcrestTST Combined43922</t>
  </si>
  <si>
    <t>MD Family ResourcesTST CombinedApr-20</t>
  </si>
  <si>
    <t>MD Family ResourcesTST Combined43922</t>
  </si>
  <si>
    <t>Marys CenterCPP-FV CombinedApr-20</t>
  </si>
  <si>
    <t>Marys CenterCPP-FV Combined43922</t>
  </si>
  <si>
    <t>MedStar GeorgetownCPP-FV CombinedApr-20</t>
  </si>
  <si>
    <t>MedStar GeorgetownCPP-FV Combined43922</t>
  </si>
  <si>
    <t>PIECECPP-FV CombinedApr-20</t>
  </si>
  <si>
    <t>PIECECPP-FV Combined43922</t>
  </si>
  <si>
    <t>Community ConnectionsCPP-FV CombinedApr-20</t>
  </si>
  <si>
    <t>Community ConnectionsCPP-FV Combined43922</t>
  </si>
  <si>
    <t>Community ConnectionsPCIT CombinedApr-20</t>
  </si>
  <si>
    <t>Community ConnectionsPCIT Combined43922</t>
  </si>
  <si>
    <t>Marys CenterPCIT CombinedApr-20</t>
  </si>
  <si>
    <t>Marys CenterPCIT Combined43922</t>
  </si>
  <si>
    <t>MedStar GeorgetownPCIT CombinedApr-20</t>
  </si>
  <si>
    <t>MedStar GeorgetownPCIT Combined43922</t>
  </si>
  <si>
    <t>PIECEPCIT CombinedApr-20</t>
  </si>
  <si>
    <t>PIECEPCIT Combined43922</t>
  </si>
  <si>
    <t>CatholicAll FFApr-20</t>
  </si>
  <si>
    <t>CatholicAll FF43922</t>
  </si>
  <si>
    <t>ContemporaryAll FFApr-20</t>
  </si>
  <si>
    <t>ContemporaryAll FF43922</t>
  </si>
  <si>
    <t>Family MattersAll FFApr-20</t>
  </si>
  <si>
    <t>Family MattersAll FF43922</t>
  </si>
  <si>
    <t>Federal City All FFApr-20</t>
  </si>
  <si>
    <t>Federal City All FF43922</t>
  </si>
  <si>
    <t>First Home CareAll FFApr-20</t>
  </si>
  <si>
    <t>First Home CareAll FF43922</t>
  </si>
  <si>
    <t>Foundations for Home &amp; CommunityAll FFApr-20</t>
  </si>
  <si>
    <t>Foundations for Home &amp; CommunityAll FF43922</t>
  </si>
  <si>
    <t>FPSAll FFApr-20</t>
  </si>
  <si>
    <t>FPSAll FF43922</t>
  </si>
  <si>
    <t>Green DoorAll FFApr-20</t>
  </si>
  <si>
    <t>Green DoorAll FF43922</t>
  </si>
  <si>
    <t>HillcrestAll FFApr-20</t>
  </si>
  <si>
    <t>HillcrestAll FF43922</t>
  </si>
  <si>
    <t>LAYCAll FFApr-20</t>
  </si>
  <si>
    <t>LAYCAll FF43922</t>
  </si>
  <si>
    <t>LCSAll FFApr-20</t>
  </si>
  <si>
    <t>LCSAll FF43922</t>
  </si>
  <si>
    <t>LESAll FFApr-20</t>
  </si>
  <si>
    <t>LESAll FF43922</t>
  </si>
  <si>
    <t>MBI HSAll FFApr-20</t>
  </si>
  <si>
    <t>MBI HSAll FF43922</t>
  </si>
  <si>
    <t>MD Family ResourcesAll FFApr-20</t>
  </si>
  <si>
    <t>MD Family ResourcesAll FF43922</t>
  </si>
  <si>
    <t>MedStar GeorgetownAll DCSApr-20</t>
  </si>
  <si>
    <t>MedStar GeorgetownAll DCS43922</t>
  </si>
  <si>
    <t>PASSAll FFApr-20</t>
  </si>
  <si>
    <t>PASSAll FF43922</t>
  </si>
  <si>
    <t>RiversideAll FFApr-20</t>
  </si>
  <si>
    <t>RiversideAll FF43922</t>
  </si>
  <si>
    <t>TFCCAll FFApr-20</t>
  </si>
  <si>
    <t>TFCCAll FF43922</t>
  </si>
  <si>
    <t>UniversalAll FFApr-20</t>
  </si>
  <si>
    <t>UniversalAll FF43922</t>
  </si>
  <si>
    <t>Wayne PlaceAll FFApr-20</t>
  </si>
  <si>
    <t>Wayne PlaceAll FF43922</t>
  </si>
  <si>
    <t>Youth VillagesAll FFApr-20</t>
  </si>
  <si>
    <t>Youth VillagesAll FF43922</t>
  </si>
  <si>
    <t>Community ConnectionsAll FFApr-20</t>
  </si>
  <si>
    <t>Community ConnectionsAll FF43922</t>
  </si>
  <si>
    <t>Community ConnectionsAll DCSApr-20</t>
  </si>
  <si>
    <t>Community ConnectionsAll DCS43922</t>
  </si>
  <si>
    <t>Marys CenterAll FFApr-20</t>
  </si>
  <si>
    <t>Marys CenterAll FF43922</t>
  </si>
  <si>
    <t>Marys CenterAll DCSApr-20</t>
  </si>
  <si>
    <t>Marys CenterAll DCS43922</t>
  </si>
  <si>
    <t>PIECEAll FFApr-20</t>
  </si>
  <si>
    <t>PIECEAll FF43922</t>
  </si>
  <si>
    <t>PIECEAll DCSApr-20</t>
  </si>
  <si>
    <t>PIECEAll DCS43922</t>
  </si>
  <si>
    <t>Adoptions TogetherAll CombinedApr-20</t>
  </si>
  <si>
    <t>Adoptions TogetherAll Combined43922</t>
  </si>
  <si>
    <t>CatholicAll CombinedApr-20</t>
  </si>
  <si>
    <t>CatholicAll Combined43922</t>
  </si>
  <si>
    <t>Community ConnectionsAll CombinedApr-20</t>
  </si>
  <si>
    <t>Community ConnectionsAll Combined43922</t>
  </si>
  <si>
    <t>ContemporaryAll CombinedApr-20</t>
  </si>
  <si>
    <t>ContemporaryAll Combined43922</t>
  </si>
  <si>
    <t>Family MattersAll CombinedApr-20</t>
  </si>
  <si>
    <t>Family MattersAll Combined43922</t>
  </si>
  <si>
    <t>Federal CityAll CombinedApr-20</t>
  </si>
  <si>
    <t>Federal CityAll Combined43922</t>
  </si>
  <si>
    <t>First Home CareAll CombinedApr-20</t>
  </si>
  <si>
    <t>First Home CareAll Combined43922</t>
  </si>
  <si>
    <t>Foundations for Home &amp; CommunityAll CombinedApr-20</t>
  </si>
  <si>
    <t>Foundations for Home &amp; CommunityAll Combined43922</t>
  </si>
  <si>
    <t>FPSAll CombinedApr-20</t>
  </si>
  <si>
    <t>FPSAll Combined43922</t>
  </si>
  <si>
    <t>Green DoorAll CombinedApr-20</t>
  </si>
  <si>
    <t>Green DoorAll Combined43922</t>
  </si>
  <si>
    <t>HillcrestAll CombinedApr-20</t>
  </si>
  <si>
    <t>HillcrestAll Combined43922</t>
  </si>
  <si>
    <t>LAYCAll CombinedApr-20</t>
  </si>
  <si>
    <t>LAYCAll Combined43922</t>
  </si>
  <si>
    <t>LCSAll CombinedApr-20</t>
  </si>
  <si>
    <t>LCSAll Combined43922</t>
  </si>
  <si>
    <t>LESAll CombinedApr-20</t>
  </si>
  <si>
    <t>LESAll Combined43922</t>
  </si>
  <si>
    <t>Marys CenterAll CombinedApr-20</t>
  </si>
  <si>
    <t>Marys CenterAll Combined43922</t>
  </si>
  <si>
    <t>MBI HSAll CombinedApr-20</t>
  </si>
  <si>
    <t>MBI HSAll Combined43922</t>
  </si>
  <si>
    <t>MD Family ResourcesAll CombinedApr-20</t>
  </si>
  <si>
    <t>MD Family ResourcesAll Combined43922</t>
  </si>
  <si>
    <t>MedStar GeorgetownAll CombinedApr-20</t>
  </si>
  <si>
    <t>MedStar GeorgetownAll Combined43922</t>
  </si>
  <si>
    <t>PASSAll CombinedApr-20</t>
  </si>
  <si>
    <t>PASSAll Combined43922</t>
  </si>
  <si>
    <t>PIECEAll CombinedApr-20</t>
  </si>
  <si>
    <t>PIECEAll Combined43922</t>
  </si>
  <si>
    <t>RiversideAll CombinedApr-20</t>
  </si>
  <si>
    <t>RiversideAll Combined43922</t>
  </si>
  <si>
    <t>TFCCAll CombinedApr-20</t>
  </si>
  <si>
    <t>TFCCAll Combined43922</t>
  </si>
  <si>
    <t>UniversalAll CombinedApr-20</t>
  </si>
  <si>
    <t>UniversalAll Combined43922</t>
  </si>
  <si>
    <t>Wayne PlaceAll CombinedApr-20</t>
  </si>
  <si>
    <t>Wayne PlaceAll Combined43922</t>
  </si>
  <si>
    <t>Youth VillagesAll CombinedApr-20</t>
  </si>
  <si>
    <t>Youth VillagesAll Combined43922</t>
  </si>
  <si>
    <t>All A-CRA ProvidersA-CRA FFApr-20</t>
  </si>
  <si>
    <t>All A-CRA ProvidersA-CRA FF43922</t>
  </si>
  <si>
    <t>All A-CRA ProvidersA-CRA CombinedApr-20</t>
  </si>
  <si>
    <t>All A-CRA ProvidersA-CRA Combined43922</t>
  </si>
  <si>
    <t>All CPP-FV ProvidersCPP-FV FFApr-20</t>
  </si>
  <si>
    <t>All CPP-FV ProvidersCPP-FV FF43922</t>
  </si>
  <si>
    <t>All CPP-FV ProvidersCPP-FV DCSApr-20</t>
  </si>
  <si>
    <t>All CPP-FV ProvidersCPP-FV DCS43922</t>
  </si>
  <si>
    <t>All CPP-FV ProvidersCPP-FV CombinedApr-20</t>
  </si>
  <si>
    <t>All CPP-FV ProvidersCPP-FV Combined43922</t>
  </si>
  <si>
    <t>All FFT ProvidersFFT FFApr-20</t>
  </si>
  <si>
    <t>All FFT ProvidersFFT FF43922</t>
  </si>
  <si>
    <t>All FFT ProvidersFFT CombinedApr-20</t>
  </si>
  <si>
    <t>All FFT ProvidersFFT Combined43922</t>
  </si>
  <si>
    <t>All MST ProvidersMST FFApr-20</t>
  </si>
  <si>
    <t>All MST ProvidersMST FF43922</t>
  </si>
  <si>
    <t>All MST ProvidersMST CombinedApr-20</t>
  </si>
  <si>
    <t>All MST ProvidersMST Combined43922</t>
  </si>
  <si>
    <t>All MST-PSB ProvidersMST-PSB FFApr-20</t>
  </si>
  <si>
    <t>All MST-PSB ProvidersMST-PSB FF43922</t>
  </si>
  <si>
    <t>All MST-PSB ProvidersMST-PSB CombinedApr-20</t>
  </si>
  <si>
    <t>All MST-PSB ProvidersMST-PSB Combined43922</t>
  </si>
  <si>
    <t>All PCIT ProvidersPCIT FFApr-20</t>
  </si>
  <si>
    <t>All PCIT ProvidersPCIT FF43922</t>
  </si>
  <si>
    <t>All PCIT ProvidersPCIT DCSApr-20</t>
  </si>
  <si>
    <t>All PCIT ProvidersPCIT DCS43922</t>
  </si>
  <si>
    <t>All PCIT ProvidersPCIT CombinedApr-20</t>
  </si>
  <si>
    <t>All PCIT ProvidersPCIT Combined43922</t>
  </si>
  <si>
    <t>All SFCR ProvidersSFCR FFApr-20</t>
  </si>
  <si>
    <t>All SFCR ProvidersSFCR FF43922</t>
  </si>
  <si>
    <t>All SFCR ProvidersSFCR CombinedApr-20</t>
  </si>
  <si>
    <t>All SFCR ProvidersSFCR Combined43922</t>
  </si>
  <si>
    <t>All TF-CBT ProvidersTF-CBT FFApr-20</t>
  </si>
  <si>
    <t>All TF-CBT ProvidersTF-CBT FF43922</t>
  </si>
  <si>
    <t>All TF-CBT ProvidersTF-CBT CombinedApr-20</t>
  </si>
  <si>
    <t>All TF-CBT ProvidersTF-CBT Combined43922</t>
  </si>
  <si>
    <t>All TIP ProvidersTIP FFApr-20</t>
  </si>
  <si>
    <t>All TIP ProvidersTIP FF43922</t>
  </si>
  <si>
    <t>All TIP ProvidersTIP CombinedApr-20</t>
  </si>
  <si>
    <t>All TIP ProvidersTIP Combined43922</t>
  </si>
  <si>
    <t>All TST ProvidersTST FFApr-20</t>
  </si>
  <si>
    <t>All TST ProvidersTST FF43922</t>
  </si>
  <si>
    <t>All TST ProvidersTST CombinedApr-20</t>
  </si>
  <si>
    <t>All TST ProvidersTST Combined43922</t>
  </si>
  <si>
    <t>Families First ProvidersAll FFApr-20</t>
  </si>
  <si>
    <t>Families First ProvidersAll FF43922</t>
  </si>
  <si>
    <t>DC Seed ProvidersAll DCSApr-20</t>
  </si>
  <si>
    <t>DC Seed ProvidersAll DCS43922</t>
  </si>
  <si>
    <t>Trauma ProvidersAll FFApr-20</t>
  </si>
  <si>
    <t>Trauma ProvidersAll FF43922</t>
  </si>
  <si>
    <t>Trauma ProvidersAll DCSApr-20</t>
  </si>
  <si>
    <t>Trauma ProvidersAll DCS43922</t>
  </si>
  <si>
    <t>Trauma ProvidersAll CombinedApr-20</t>
  </si>
  <si>
    <t>Trauma ProvidersAll Combined43922</t>
  </si>
  <si>
    <t>AllAll CombinedApr-20</t>
  </si>
  <si>
    <t>AllAll Combined43922</t>
  </si>
  <si>
    <t>Federal CityA-CRA FFMay-20</t>
  </si>
  <si>
    <t>Federal CityA-CRA FF43952</t>
  </si>
  <si>
    <t>HillcrestA-CRA FFMay-20</t>
  </si>
  <si>
    <t>HillcrestA-CRA FF43952</t>
  </si>
  <si>
    <t>LAYCA-CRA FFMay-20</t>
  </si>
  <si>
    <t>LAYCA-CRA FF43952</t>
  </si>
  <si>
    <t>RiversideA-CRA FFMay-20</t>
  </si>
  <si>
    <t>RiversideA-CRA FF43952</t>
  </si>
  <si>
    <t>Adoptions TogetherCPP-FV FFMay-20</t>
  </si>
  <si>
    <t>Adoptions TogetherCPP-FV FF43952</t>
  </si>
  <si>
    <t>Marys CenterCPP-FV FFMay-20</t>
  </si>
  <si>
    <t>Marys CenterCPP-FV FF43952</t>
  </si>
  <si>
    <t>PIECECPP-FV FFMay-20</t>
  </si>
  <si>
    <t>PIECECPP-FV FF43952</t>
  </si>
  <si>
    <t>Community ConnectionsCPP-FV DCSMay-20</t>
  </si>
  <si>
    <t>Community ConnectionsCPP-FV DCS43952</t>
  </si>
  <si>
    <t>Foundations for Home &amp; CommunityCPP-FV DCSMay-20</t>
  </si>
  <si>
    <t>Foundations for Home &amp; CommunityCPP-FV DCS43952</t>
  </si>
  <si>
    <t>Marys CenterCPP-FV DCSMay-20</t>
  </si>
  <si>
    <t>Marys CenterCPP-FV DCS43952</t>
  </si>
  <si>
    <t>MedStar GeorgetownCPP-FV DCSMay-20</t>
  </si>
  <si>
    <t>MedStar GeorgetownCPP-FV DCS43952</t>
  </si>
  <si>
    <t>PIECECPP-FV DCSMay-20</t>
  </si>
  <si>
    <t>PIECECPP-FV DCS43952</t>
  </si>
  <si>
    <t>CatholicFFT FFMay-20</t>
  </si>
  <si>
    <t>CatholicFFT FF43952</t>
  </si>
  <si>
    <t>First Home CareFFT FFMay-20</t>
  </si>
  <si>
    <t>First Home CareFFT FF43952</t>
  </si>
  <si>
    <t>Foundations for Home &amp; CommunityFFT FFMay-20</t>
  </si>
  <si>
    <t>Foundations for Home &amp; CommunityFFT FF43952</t>
  </si>
  <si>
    <t>HillcrestFFT FFMay-20</t>
  </si>
  <si>
    <t>HillcrestFFT FF43952</t>
  </si>
  <si>
    <t>PASSFFT FFMay-20</t>
  </si>
  <si>
    <t>PASSFFT FF43952</t>
  </si>
  <si>
    <t>LCSMST FFMay-20</t>
  </si>
  <si>
    <t>LCSMST FF43952</t>
  </si>
  <si>
    <t>MBI HSMST FFMay-20</t>
  </si>
  <si>
    <t>MBI HSMST FF43952</t>
  </si>
  <si>
    <t>Youth VillagesMST FFMay-20</t>
  </si>
  <si>
    <t>Youth VillagesMST FF43952</t>
  </si>
  <si>
    <t>Youth VillagesMST-PSB FFMay-20</t>
  </si>
  <si>
    <t>Youth VillagesMST-PSB FF43952</t>
  </si>
  <si>
    <t>Marys CenterPCIT FFMay-20</t>
  </si>
  <si>
    <t>Marys CenterPCIT FF43952</t>
  </si>
  <si>
    <t>PIECEPCIT FFMay-20</t>
  </si>
  <si>
    <t>PIECEPCIT FF43952</t>
  </si>
  <si>
    <t>Marys CenterPCIT DCSMay-20</t>
  </si>
  <si>
    <t>Marys CenterPCIT DCS43952</t>
  </si>
  <si>
    <t>PIECEPCIT DCSMay-20</t>
  </si>
  <si>
    <t>PIECEPCIT DCS43952</t>
  </si>
  <si>
    <t>Community ConnectionsPCIT DCSMay-20</t>
  </si>
  <si>
    <t>Community ConnectionsPCIT DCS43952</t>
  </si>
  <si>
    <t>MedStar GeorgetownPCIT DCSMay-20</t>
  </si>
  <si>
    <t>MedStar GeorgetownPCIT DCS43952</t>
  </si>
  <si>
    <t>Community ConnectionsTF-CBT FFMay-20</t>
  </si>
  <si>
    <t>Community ConnectionsTF-CBT FF43952</t>
  </si>
  <si>
    <t>First Home CareTF-CBT FFMay-20</t>
  </si>
  <si>
    <t>First Home CareTF-CBT FF43952</t>
  </si>
  <si>
    <t>Foundations for Home &amp; CommunityTF-CBT FFMay-20</t>
  </si>
  <si>
    <t>Foundations for Home &amp; CommunityTF-CBT FF43952</t>
  </si>
  <si>
    <t>HillcrestTF-CBT FFMay-20</t>
  </si>
  <si>
    <t>HillcrestTF-CBT FF43952</t>
  </si>
  <si>
    <t>LAYCTF-CBT FFMay-20</t>
  </si>
  <si>
    <t>LAYCTF-CBT FF43952</t>
  </si>
  <si>
    <t>LESTF-CBT FFMay-20</t>
  </si>
  <si>
    <t>LESTF-CBT FF43952</t>
  </si>
  <si>
    <t>MD Family ResourcesTF-CBT FFMay-20</t>
  </si>
  <si>
    <t>MD Family ResourcesTF-CBT FF43952</t>
  </si>
  <si>
    <t>UniversalTF-CBT FFMay-20</t>
  </si>
  <si>
    <t>UniversalTF-CBT FF43952</t>
  </si>
  <si>
    <t>Community ConnectionsTIP FFMay-20</t>
  </si>
  <si>
    <t>Community ConnectionsTIP FF43952</t>
  </si>
  <si>
    <t>ContemporaryTIP FFMay-20</t>
  </si>
  <si>
    <t>ContemporaryTIP FF43952</t>
  </si>
  <si>
    <t>FPSTIP FFMay-20</t>
  </si>
  <si>
    <t>FPSTIP FF43952</t>
  </si>
  <si>
    <t>Green DoorTIP FFMay-20</t>
  </si>
  <si>
    <t>Green DoorTIP FF43952</t>
  </si>
  <si>
    <t>LESTIP FFMay-20</t>
  </si>
  <si>
    <t>LESTIP FF43952</t>
  </si>
  <si>
    <t>MBI HSTIP FFMay-20</t>
  </si>
  <si>
    <t>MBI HSTIP FF43952</t>
  </si>
  <si>
    <t>PASSTIP FFMay-20</t>
  </si>
  <si>
    <t>PASSTIP FF43952</t>
  </si>
  <si>
    <t>TFCCTIP FFMay-20</t>
  </si>
  <si>
    <t>TFCCTIP FF43952</t>
  </si>
  <si>
    <t>UniversalTIP FFMay-20</t>
  </si>
  <si>
    <t>UniversalTIP FF43952</t>
  </si>
  <si>
    <t>Wayne PlaceTIP FFMay-20</t>
  </si>
  <si>
    <t>Wayne PlaceTIP FF43952</t>
  </si>
  <si>
    <t>Adoptions TogetherTST FFMay-20</t>
  </si>
  <si>
    <t>Adoptions TogetherTST FF43952</t>
  </si>
  <si>
    <t>ContemporaryTST FFMay-20</t>
  </si>
  <si>
    <t>ContemporaryTST FF43952</t>
  </si>
  <si>
    <t>Family MattersTST FFMay-20</t>
  </si>
  <si>
    <t>Family MattersTST FF43952</t>
  </si>
  <si>
    <t>First Home CareTST FFMay-20</t>
  </si>
  <si>
    <t>First Home CareTST FF43952</t>
  </si>
  <si>
    <t>Foundations for Home &amp; CommunityTST FFMay-20</t>
  </si>
  <si>
    <t>Foundations for Home &amp; CommunityTST FF43952</t>
  </si>
  <si>
    <t>HillcrestTST FFMay-20</t>
  </si>
  <si>
    <t>HillcrestTST FF43952</t>
  </si>
  <si>
    <t>MD Family ResourcesTST FFMay-20</t>
  </si>
  <si>
    <t>MD Family ResourcesTST FF43952</t>
  </si>
  <si>
    <t>Federal CityA-CRA CombinedMay-20</t>
  </si>
  <si>
    <t>Federal CityA-CRA Combined43952</t>
  </si>
  <si>
    <t>HillcrestA-CRA CombinedMay-20</t>
  </si>
  <si>
    <t>HillcrestA-CRA Combined43952</t>
  </si>
  <si>
    <t>LAYCA-CRA CombinedMay-20</t>
  </si>
  <si>
    <t>LAYCA-CRA Combined43952</t>
  </si>
  <si>
    <t>RiversideA-CRA CombinedMay-20</t>
  </si>
  <si>
    <t>RiversideA-CRA Combined43952</t>
  </si>
  <si>
    <t>Adoptions TogetherCPP-FV CombinedMay-20</t>
  </si>
  <si>
    <t>Adoptions TogetherCPP-FV Combined43952</t>
  </si>
  <si>
    <t>Foundations for Home &amp; CommunityCPP-FV CombinedMay-20</t>
  </si>
  <si>
    <t>Foundations for Home &amp; CommunityCPP-FV Combined43952</t>
  </si>
  <si>
    <t>CatholicFFT CombinedMay-20</t>
  </si>
  <si>
    <t>CatholicFFT Combined43952</t>
  </si>
  <si>
    <t>First Home CareFFT CombinedMay-20</t>
  </si>
  <si>
    <t>First Home CareFFT Combined43952</t>
  </si>
  <si>
    <t>Foundations for Home &amp; CommunityFFT CombinedMay-20</t>
  </si>
  <si>
    <t>Foundations for Home &amp; CommunityFFT Combined43952</t>
  </si>
  <si>
    <t>HillcrestFFT CombinedMay-20</t>
  </si>
  <si>
    <t>HillcrestFFT Combined43952</t>
  </si>
  <si>
    <t>PASSFFT CombinedMay-20</t>
  </si>
  <si>
    <t>PASSFFT Combined43952</t>
  </si>
  <si>
    <t>LCSMST CombinedMay-20</t>
  </si>
  <si>
    <t>LCSMST Combined43952</t>
  </si>
  <si>
    <t>MBI HSMST CombinedMay-20</t>
  </si>
  <si>
    <t>MBI HSMST Combined43952</t>
  </si>
  <si>
    <t>Youth VillagesMST CombinedMay-20</t>
  </si>
  <si>
    <t>Youth VillagesMST Combined43952</t>
  </si>
  <si>
    <t>Youth VillagesMST-PSB CombinedMay-20</t>
  </si>
  <si>
    <t>Youth VillagesMST-PSB Combined43952</t>
  </si>
  <si>
    <t>Community ConnectionsTF-CBT CombinedMay-20</t>
  </si>
  <si>
    <t>Community ConnectionsTF-CBT Combined43952</t>
  </si>
  <si>
    <t>First Home CareTF-CBT CombinedMay-20</t>
  </si>
  <si>
    <t>First Home CareTF-CBT Combined43952</t>
  </si>
  <si>
    <t>Foundations for Home &amp; CommunityTF-CBT CombinedMay-20</t>
  </si>
  <si>
    <t>Foundations for Home &amp; CommunityTF-CBT Combined43952</t>
  </si>
  <si>
    <t>HillcrestTF-CBT CombinedMay-20</t>
  </si>
  <si>
    <t>HillcrestTF-CBT Combined43952</t>
  </si>
  <si>
    <t>LAYCTF-CBT CombinedMay-20</t>
  </si>
  <si>
    <t>LAYCTF-CBT Combined43952</t>
  </si>
  <si>
    <t>LESTF-CBT CombinedMay-20</t>
  </si>
  <si>
    <t>LESTF-CBT Combined43952</t>
  </si>
  <si>
    <t>MD Family ResourcesTF-CBT CombinedMay-20</t>
  </si>
  <si>
    <t>MD Family ResourcesTF-CBT Combined43952</t>
  </si>
  <si>
    <t>UniversalTF-CBT CombinedMay-20</t>
  </si>
  <si>
    <t>UniversalTF-CBT Combined43952</t>
  </si>
  <si>
    <t>Community ConnectionsTIP CombinedMay-20</t>
  </si>
  <si>
    <t>Community ConnectionsTIP Combined43952</t>
  </si>
  <si>
    <t>ContemporaryTIP CombinedMay-20</t>
  </si>
  <si>
    <t>ContemporaryTIP Combined43952</t>
  </si>
  <si>
    <t>FPSTIP CombinedMay-20</t>
  </si>
  <si>
    <t>FPSTIP Combined43952</t>
  </si>
  <si>
    <t>Green DoorTIP CombinedMay-20</t>
  </si>
  <si>
    <t>Green DoorTIP Combined43952</t>
  </si>
  <si>
    <t>LESTIP CombinedMay-20</t>
  </si>
  <si>
    <t>LESTIP Combined43952</t>
  </si>
  <si>
    <t>MBI HSTIP CombinedMay-20</t>
  </si>
  <si>
    <t>MBI HSTIP Combined43952</t>
  </si>
  <si>
    <t>PASSTIP CombinedMay-20</t>
  </si>
  <si>
    <t>PASSTIP Combined43952</t>
  </si>
  <si>
    <t>TFCCTIP CombinedMay-20</t>
  </si>
  <si>
    <t>TFCCTIP Combined43952</t>
  </si>
  <si>
    <t>UniversalTIP CombinedMay-20</t>
  </si>
  <si>
    <t>UniversalTIP Combined43952</t>
  </si>
  <si>
    <t>Wayne PlaceTIP CombinedMay-20</t>
  </si>
  <si>
    <t>Wayne PlaceTIP Combined43952</t>
  </si>
  <si>
    <t>Adoptions TogetherTST CombinedMay-20</t>
  </si>
  <si>
    <t>Adoptions TogetherTST Combined43952</t>
  </si>
  <si>
    <t>ContemporaryTST CombinedMay-20</t>
  </si>
  <si>
    <t>ContemporaryTST Combined43952</t>
  </si>
  <si>
    <t>Family MattersTST CombinedMay-20</t>
  </si>
  <si>
    <t>Family MattersTST Combined43952</t>
  </si>
  <si>
    <t>First Home CareTST CombinedMay-20</t>
  </si>
  <si>
    <t>First Home CareTST Combined43952</t>
  </si>
  <si>
    <t>Foundations for Home &amp; CommunityTST CombinedMay-20</t>
  </si>
  <si>
    <t>Foundations for Home &amp; CommunityTST Combined43952</t>
  </si>
  <si>
    <t>HillcrestTST CombinedMay-20</t>
  </si>
  <si>
    <t>HillcrestTST Combined43952</t>
  </si>
  <si>
    <t>MD Family ResourcesTST CombinedMay-20</t>
  </si>
  <si>
    <t>MD Family ResourcesTST Combined43952</t>
  </si>
  <si>
    <t>Marys CenterCPP-FV CombinedMay-20</t>
  </si>
  <si>
    <t>Marys CenterCPP-FV Combined43952</t>
  </si>
  <si>
    <t>MedStar GeorgetownCPP-FV CombinedMay-20</t>
  </si>
  <si>
    <t>MedStar GeorgetownCPP-FV Combined43952</t>
  </si>
  <si>
    <t>PIECECPP-FV CombinedMay-20</t>
  </si>
  <si>
    <t>PIECECPP-FV Combined43952</t>
  </si>
  <si>
    <t>Community ConnectionsCPP-FV CombinedMay-20</t>
  </si>
  <si>
    <t>Community ConnectionsCPP-FV Combined43952</t>
  </si>
  <si>
    <t>Community ConnectionsPCIT CombinedMay-20</t>
  </si>
  <si>
    <t>Community ConnectionsPCIT Combined43952</t>
  </si>
  <si>
    <t>Marys CenterPCIT CombinedMay-20</t>
  </si>
  <si>
    <t>Marys CenterPCIT Combined43952</t>
  </si>
  <si>
    <t>MedStar GeorgetownPCIT CombinedMay-20</t>
  </si>
  <si>
    <t>MedStar GeorgetownPCIT Combined43952</t>
  </si>
  <si>
    <t>PIECEPCIT CombinedMay-20</t>
  </si>
  <si>
    <t>PIECEPCIT Combined43952</t>
  </si>
  <si>
    <t>CatholicAll FFMay-20</t>
  </si>
  <si>
    <t>CatholicAll FF43952</t>
  </si>
  <si>
    <t>ContemporaryAll FFMay-20</t>
  </si>
  <si>
    <t>ContemporaryAll FF43952</t>
  </si>
  <si>
    <t>Family MattersAll FFMay-20</t>
  </si>
  <si>
    <t>Family MattersAll FF43952</t>
  </si>
  <si>
    <t>Federal City All FFMay-20</t>
  </si>
  <si>
    <t>Federal City All FF43952</t>
  </si>
  <si>
    <t>First Home CareAll FFMay-20</t>
  </si>
  <si>
    <t>First Home CareAll FF43952</t>
  </si>
  <si>
    <t>Foundations for Home &amp; CommunityAll FFMay-20</t>
  </si>
  <si>
    <t>Foundations for Home &amp; CommunityAll FF43952</t>
  </si>
  <si>
    <t>FPSAll FFMay-20</t>
  </si>
  <si>
    <t>FPSAll FF43952</t>
  </si>
  <si>
    <t>Green DoorAll FFMay-20</t>
  </si>
  <si>
    <t>Green DoorAll FF43952</t>
  </si>
  <si>
    <t>HillcrestAll FFMay-20</t>
  </si>
  <si>
    <t>HillcrestAll FF43952</t>
  </si>
  <si>
    <t>LAYCAll FFMay-20</t>
  </si>
  <si>
    <t>LAYCAll FF43952</t>
  </si>
  <si>
    <t>LCSAll FFMay-20</t>
  </si>
  <si>
    <t>LCSAll FF43952</t>
  </si>
  <si>
    <t>LESAll FFMay-20</t>
  </si>
  <si>
    <t>LESAll FF43952</t>
  </si>
  <si>
    <t>MBI HSAll FFMay-20</t>
  </si>
  <si>
    <t>MBI HSAll FF43952</t>
  </si>
  <si>
    <t>MD Family ResourcesAll FFMay-20</t>
  </si>
  <si>
    <t>MD Family ResourcesAll FF43952</t>
  </si>
  <si>
    <t>MedStar GeorgetownAll DCSMay-20</t>
  </si>
  <si>
    <t>MedStar GeorgetownAll DCS43952</t>
  </si>
  <si>
    <t>PASSAll FFMay-20</t>
  </si>
  <si>
    <t>PASSAll FF43952</t>
  </si>
  <si>
    <t>RiversideAll FFMay-20</t>
  </si>
  <si>
    <t>RiversideAll FF43952</t>
  </si>
  <si>
    <t>TFCCAll FFMay-20</t>
  </si>
  <si>
    <t>TFCCAll FF43952</t>
  </si>
  <si>
    <t>UniversalAll FFMay-20</t>
  </si>
  <si>
    <t>UniversalAll FF43952</t>
  </si>
  <si>
    <t>Wayne PlaceAll FFMay-20</t>
  </si>
  <si>
    <t>Wayne PlaceAll FF43952</t>
  </si>
  <si>
    <t>Youth VillagesAll FFMay-20</t>
  </si>
  <si>
    <t>Youth VillagesAll FF43952</t>
  </si>
  <si>
    <t>Community ConnectionsAll FFMay-20</t>
  </si>
  <si>
    <t>Community ConnectionsAll FF43952</t>
  </si>
  <si>
    <t>Community ConnectionsAll DCSMay-20</t>
  </si>
  <si>
    <t>Community ConnectionsAll DCS43952</t>
  </si>
  <si>
    <t>Marys CenterAll FFMay-20</t>
  </si>
  <si>
    <t>Marys CenterAll FF43952</t>
  </si>
  <si>
    <t>Marys CenterAll DCSMay-20</t>
  </si>
  <si>
    <t>Marys CenterAll DCS43952</t>
  </si>
  <si>
    <t>PIECEAll FFMay-20</t>
  </si>
  <si>
    <t>PIECEAll FF43952</t>
  </si>
  <si>
    <t>PIECEAll DCSMay-20</t>
  </si>
  <si>
    <t>PIECEAll DCS43952</t>
  </si>
  <si>
    <t>Adoptions TogetherAll CombinedMay-20</t>
  </si>
  <si>
    <t>Adoptions TogetherAll Combined43952</t>
  </si>
  <si>
    <t>CatholicAll CombinedMay-20</t>
  </si>
  <si>
    <t>CatholicAll Combined43952</t>
  </si>
  <si>
    <t>Community ConnectionsAll CombinedMay-20</t>
  </si>
  <si>
    <t>Community ConnectionsAll Combined43952</t>
  </si>
  <si>
    <t>ContemporaryAll CombinedMay-20</t>
  </si>
  <si>
    <t>ContemporaryAll Combined43952</t>
  </si>
  <si>
    <t>Family MattersAll CombinedMay-20</t>
  </si>
  <si>
    <t>Family MattersAll Combined43952</t>
  </si>
  <si>
    <t>Federal CityAll CombinedMay-20</t>
  </si>
  <si>
    <t>Federal CityAll Combined43952</t>
  </si>
  <si>
    <t>First Home CareAll CombinedMay-20</t>
  </si>
  <si>
    <t>First Home CareAll Combined43952</t>
  </si>
  <si>
    <t>Foundations for Home &amp; CommunityAll CombinedMay-20</t>
  </si>
  <si>
    <t>Foundations for Home &amp; CommunityAll Combined43952</t>
  </si>
  <si>
    <t>FPSAll CombinedMay-20</t>
  </si>
  <si>
    <t>FPSAll Combined43952</t>
  </si>
  <si>
    <t>Green DoorAll CombinedMay-20</t>
  </si>
  <si>
    <t>Green DoorAll Combined43952</t>
  </si>
  <si>
    <t>HillcrestAll CombinedMay-20</t>
  </si>
  <si>
    <t>HillcrestAll Combined43952</t>
  </si>
  <si>
    <t>LAYCAll CombinedMay-20</t>
  </si>
  <si>
    <t>LAYCAll Combined43952</t>
  </si>
  <si>
    <t>LCSAll CombinedMay-20</t>
  </si>
  <si>
    <t>LCSAll Combined43952</t>
  </si>
  <si>
    <t>LESAll CombinedMay-20</t>
  </si>
  <si>
    <t>LESAll Combined43952</t>
  </si>
  <si>
    <t>Marys CenterAll CombinedMay-20</t>
  </si>
  <si>
    <t>Marys CenterAll Combined43952</t>
  </si>
  <si>
    <t>MBI HSAll CombinedMay-20</t>
  </si>
  <si>
    <t>MBI HSAll Combined43952</t>
  </si>
  <si>
    <t>MD Family ResourcesAll CombinedMay-20</t>
  </si>
  <si>
    <t>MD Family ResourcesAll Combined43952</t>
  </si>
  <si>
    <t>MedStar GeorgetownAll CombinedMay-20</t>
  </si>
  <si>
    <t>MedStar GeorgetownAll Combined43952</t>
  </si>
  <si>
    <t>PASSAll CombinedMay-20</t>
  </si>
  <si>
    <t>PASSAll Combined43952</t>
  </si>
  <si>
    <t>PIECEAll CombinedMay-20</t>
  </si>
  <si>
    <t>PIECEAll Combined43952</t>
  </si>
  <si>
    <t>RiversideAll CombinedMay-20</t>
  </si>
  <si>
    <t>RiversideAll Combined43952</t>
  </si>
  <si>
    <t>TFCCAll CombinedMay-20</t>
  </si>
  <si>
    <t>TFCCAll Combined43952</t>
  </si>
  <si>
    <t>UniversalAll CombinedMay-20</t>
  </si>
  <si>
    <t>UniversalAll Combined43952</t>
  </si>
  <si>
    <t>Wayne PlaceAll CombinedMay-20</t>
  </si>
  <si>
    <t>Wayne PlaceAll Combined43952</t>
  </si>
  <si>
    <t>Youth VillagesAll CombinedMay-20</t>
  </si>
  <si>
    <t>Youth VillagesAll Combined43952</t>
  </si>
  <si>
    <t>All A-CRA ProvidersA-CRA FFMay-20</t>
  </si>
  <si>
    <t>All A-CRA ProvidersA-CRA FF43952</t>
  </si>
  <si>
    <t>All A-CRA ProvidersA-CRA CombinedMay-20</t>
  </si>
  <si>
    <t>All A-CRA ProvidersA-CRA Combined43952</t>
  </si>
  <si>
    <t>All CPP-FV ProvidersCPP-FV FFMay-20</t>
  </si>
  <si>
    <t>All CPP-FV ProvidersCPP-FV FF43952</t>
  </si>
  <si>
    <t>All CPP-FV ProvidersCPP-FV DCSMay-20</t>
  </si>
  <si>
    <t>All CPP-FV ProvidersCPP-FV DCS43952</t>
  </si>
  <si>
    <t>All CPP-FV ProvidersCPP-FV CombinedMay-20</t>
  </si>
  <si>
    <t>All CPP-FV ProvidersCPP-FV Combined43952</t>
  </si>
  <si>
    <t>All FFT ProvidersFFT FFMay-20</t>
  </si>
  <si>
    <t>All FFT ProvidersFFT FF43952</t>
  </si>
  <si>
    <t>All FFT ProvidersFFT CombinedMay-20</t>
  </si>
  <si>
    <t>All FFT ProvidersFFT Combined43952</t>
  </si>
  <si>
    <t>All MST ProvidersMST FFMay-20</t>
  </si>
  <si>
    <t>All MST ProvidersMST FF43952</t>
  </si>
  <si>
    <t>All MST ProvidersMST CombinedMay-20</t>
  </si>
  <si>
    <t>All MST ProvidersMST Combined43952</t>
  </si>
  <si>
    <t>All MST-PSB ProvidersMST-PSB FFMay-20</t>
  </si>
  <si>
    <t>All MST-PSB ProvidersMST-PSB FF43952</t>
  </si>
  <si>
    <t>All MST-PSB ProvidersMST-PSB CombinedMay-20</t>
  </si>
  <si>
    <t>All MST-PSB ProvidersMST-PSB Combined43952</t>
  </si>
  <si>
    <t>All PCIT ProvidersPCIT FFMay-20</t>
  </si>
  <si>
    <t>All PCIT ProvidersPCIT FF43952</t>
  </si>
  <si>
    <t>All PCIT ProvidersPCIT DCSMay-20</t>
  </si>
  <si>
    <t>All PCIT ProvidersPCIT DCS43952</t>
  </si>
  <si>
    <t>All PCIT ProvidersPCIT CombinedMay-20</t>
  </si>
  <si>
    <t>All PCIT ProvidersPCIT Combined43952</t>
  </si>
  <si>
    <t>All SFCR ProvidersSFCR FFMay-20</t>
  </si>
  <si>
    <t>All SFCR ProvidersSFCR FF43952</t>
  </si>
  <si>
    <t>All SFCR ProvidersSFCR CombinedMay-20</t>
  </si>
  <si>
    <t>All SFCR ProvidersSFCR Combined43952</t>
  </si>
  <si>
    <t>All TF-CBT ProvidersTF-CBT FFMay-20</t>
  </si>
  <si>
    <t>All TF-CBT ProvidersTF-CBT FF43952</t>
  </si>
  <si>
    <t>All TF-CBT ProvidersTF-CBT CombinedMay-20</t>
  </si>
  <si>
    <t>All TF-CBT ProvidersTF-CBT Combined43952</t>
  </si>
  <si>
    <t>All TIP ProvidersTIP FFMay-20</t>
  </si>
  <si>
    <t>All TIP ProvidersTIP FF43952</t>
  </si>
  <si>
    <t>All TIP ProvidersTIP CombinedMay-20</t>
  </si>
  <si>
    <t>All TIP ProvidersTIP Combined43952</t>
  </si>
  <si>
    <t>All TST ProvidersTST FFMay-20</t>
  </si>
  <si>
    <t>All TST ProvidersTST FF43952</t>
  </si>
  <si>
    <t>All TST ProvidersTST CombinedMay-20</t>
  </si>
  <si>
    <t>All TST ProvidersTST Combined43952</t>
  </si>
  <si>
    <t>Families First ProvidersAll FFMay-20</t>
  </si>
  <si>
    <t>Families First ProvidersAll FF43952</t>
  </si>
  <si>
    <t>DC Seed ProvidersAll DCSMay-20</t>
  </si>
  <si>
    <t>DC Seed ProvidersAll DCS43952</t>
  </si>
  <si>
    <t>Trauma ProvidersAll FFMay-20</t>
  </si>
  <si>
    <t>Trauma ProvidersAll FF43952</t>
  </si>
  <si>
    <t>Trauma ProvidersAll DCSMay-20</t>
  </si>
  <si>
    <t>Trauma ProvidersAll DCS43952</t>
  </si>
  <si>
    <t>Trauma ProvidersAll CombinedMay-20</t>
  </si>
  <si>
    <t>Trauma ProvidersAll Combined43952</t>
  </si>
  <si>
    <t>AllAll CombinedMay-20</t>
  </si>
  <si>
    <t>AllAll Combined43952</t>
  </si>
  <si>
    <t>Federal CityA-CRA FFJun-20</t>
  </si>
  <si>
    <t>Federal CityA-CRA FF43983</t>
  </si>
  <si>
    <t>HillcrestA-CRA FFJun-20</t>
  </si>
  <si>
    <t>HillcrestA-CRA FF43983</t>
  </si>
  <si>
    <t>LAYCA-CRA FFJun-20</t>
  </si>
  <si>
    <t>LAYCA-CRA FF43983</t>
  </si>
  <si>
    <t>RiversideA-CRA FFJun-20</t>
  </si>
  <si>
    <t>RiversideA-CRA FF43983</t>
  </si>
  <si>
    <t>Adoptions TogetherCPP-FV FFJun-20</t>
  </si>
  <si>
    <t>Adoptions TogetherCPP-FV FF43983</t>
  </si>
  <si>
    <t>Marys CenterCPP-FV FFJun-20</t>
  </si>
  <si>
    <t>Marys CenterCPP-FV FF43983</t>
  </si>
  <si>
    <t>PIECECPP-FV FFJun-20</t>
  </si>
  <si>
    <t>PIECECPP-FV FF43983</t>
  </si>
  <si>
    <t>Community ConnectionsCPP-FV DCSJun-20</t>
  </si>
  <si>
    <t>Community ConnectionsCPP-FV DCS43983</t>
  </si>
  <si>
    <t>Foundations for Home &amp; CommunityCPP-FV DCSJun-20</t>
  </si>
  <si>
    <t>Foundations for Home &amp; CommunityCPP-FV DCS43983</t>
  </si>
  <si>
    <t>Marys CenterCPP-FV DCSJun-20</t>
  </si>
  <si>
    <t>Marys CenterCPP-FV DCS43983</t>
  </si>
  <si>
    <t>PIECECPP-FV DCSJun-20</t>
  </si>
  <si>
    <t>PIECECPP-FV DCS43983</t>
  </si>
  <si>
    <t>Medstar GeorgetownCPP-FV DCSJun-20</t>
  </si>
  <si>
    <t>Medstar GeorgetownCPP-FV DCS43983</t>
  </si>
  <si>
    <t>Medstar GeorgetownCPP-FV</t>
  </si>
  <si>
    <t>Better MorningsFFT FFJun-20</t>
  </si>
  <si>
    <t>Better MorningsFFT FF43983</t>
  </si>
  <si>
    <t>Better MorningsFFT</t>
  </si>
  <si>
    <t>CatholicFFT FFJun-20</t>
  </si>
  <si>
    <t>CatholicFFT FF43983</t>
  </si>
  <si>
    <t>First Home CareFFT FFJun-20</t>
  </si>
  <si>
    <t>First Home CareFFT FF43983</t>
  </si>
  <si>
    <t>Foundations for Home &amp; CommunityFFT FFJun-20</t>
  </si>
  <si>
    <t>Foundations for Home &amp; CommunityFFT FF43983</t>
  </si>
  <si>
    <t>HillcrestFFT FFJun-20</t>
  </si>
  <si>
    <t>HillcrestFFT FF43983</t>
  </si>
  <si>
    <t>PASSFFT FFJun-20</t>
  </si>
  <si>
    <t>PASSFFT FF43983</t>
  </si>
  <si>
    <t>LCSMST FFJun-20</t>
  </si>
  <si>
    <t>LCSMST FF43983</t>
  </si>
  <si>
    <t>MBI HSMST FFJun-20</t>
  </si>
  <si>
    <t>MBI HSMST FF43983</t>
  </si>
  <si>
    <t>Youth VillagesMST FFJun-20</t>
  </si>
  <si>
    <t>Youth VillagesMST FF43983</t>
  </si>
  <si>
    <t>Youth VillagesMST-PSB FFJun-20</t>
  </si>
  <si>
    <t>Youth VillagesMST-PSB FF43983</t>
  </si>
  <si>
    <t>Marys CenterPCIT FFJun-20</t>
  </si>
  <si>
    <t>Marys CenterPCIT FF43983</t>
  </si>
  <si>
    <t>PIECEPCIT FFJun-20</t>
  </si>
  <si>
    <t>PIECEPCIT FF43983</t>
  </si>
  <si>
    <t>Marys CenterPCIT DCSJun-20</t>
  </si>
  <si>
    <t>Marys CenterPCIT DCS43983</t>
  </si>
  <si>
    <t>PIECEPCIT DCSJun-20</t>
  </si>
  <si>
    <t>PIECEPCIT DCS43983</t>
  </si>
  <si>
    <t>Community ConnectionsPCIT DCSJun-20</t>
  </si>
  <si>
    <t>Community ConnectionsPCIT DCS43983</t>
  </si>
  <si>
    <t>Medstar GeorgetownPCIT DCSJun-20</t>
  </si>
  <si>
    <t>Medstar GeorgetownPCIT DCS43983</t>
  </si>
  <si>
    <t>Medstar GeorgetownPCIT</t>
  </si>
  <si>
    <t>Community ConnectionsTF-CBT FFJun-20</t>
  </si>
  <si>
    <t>Community ConnectionsTF-CBT FF43983</t>
  </si>
  <si>
    <t>First Home CareTF-CBT FFJun-20</t>
  </si>
  <si>
    <t>First Home CareTF-CBT FF43983</t>
  </si>
  <si>
    <t>Foundations for Home &amp; CommunityTF-CBT FFJun-20</t>
  </si>
  <si>
    <t>Foundations for Home &amp; CommunityTF-CBT FF43983</t>
  </si>
  <si>
    <t>HillcrestTF-CBT FFJun-20</t>
  </si>
  <si>
    <t>HillcrestTF-CBT FF43983</t>
  </si>
  <si>
    <t>LAYCTF-CBT FFJun-20</t>
  </si>
  <si>
    <t>LAYCTF-CBT FF43983</t>
  </si>
  <si>
    <t>LESTF-CBT FFJun-20</t>
  </si>
  <si>
    <t>LESTF-CBT FF43983</t>
  </si>
  <si>
    <t>MD Family ResourcesTF-CBT FFJun-20</t>
  </si>
  <si>
    <t>MD Family ResourcesTF-CBT FF43983</t>
  </si>
  <si>
    <t>UniversalTF-CBT FFJun-20</t>
  </si>
  <si>
    <t>UniversalTF-CBT FF43983</t>
  </si>
  <si>
    <t>Community ConnectionsTIP FFJun-20</t>
  </si>
  <si>
    <t>Community ConnectionsTIP FF43983</t>
  </si>
  <si>
    <t>ContemporaryTIP FFJun-20</t>
  </si>
  <si>
    <t>ContemporaryTIP FF43983</t>
  </si>
  <si>
    <t>FPSTIP FFJun-20</t>
  </si>
  <si>
    <t>FPSTIP FF43983</t>
  </si>
  <si>
    <t>Green DoorTIP FFJun-20</t>
  </si>
  <si>
    <t>Green DoorTIP FF43983</t>
  </si>
  <si>
    <t>LESTIP FFJun-20</t>
  </si>
  <si>
    <t>LESTIP FF43983</t>
  </si>
  <si>
    <t>MBI HSTIP FFJun-20</t>
  </si>
  <si>
    <t>MBI HSTIP FF43983</t>
  </si>
  <si>
    <t>PASSTIP FFJun-20</t>
  </si>
  <si>
    <t>PASSTIP FF43983</t>
  </si>
  <si>
    <t>TFCCTIP FFJun-20</t>
  </si>
  <si>
    <t>TFCCTIP FF43983</t>
  </si>
  <si>
    <t>UniversalTIP FFJun-20</t>
  </si>
  <si>
    <t>UniversalTIP FF43983</t>
  </si>
  <si>
    <t>Wayne PlaceTIP FFJun-20</t>
  </si>
  <si>
    <t>Wayne PlaceTIP FF43983</t>
  </si>
  <si>
    <t>Adoptions TogetherTST FFJun-20</t>
  </si>
  <si>
    <t>Adoptions TogetherTST FF43983</t>
  </si>
  <si>
    <t>ContemporaryTST FFJun-20</t>
  </si>
  <si>
    <t>ContemporaryTST FF43983</t>
  </si>
  <si>
    <t>Family MattersTST FFJun-20</t>
  </si>
  <si>
    <t>Family MattersTST FF43983</t>
  </si>
  <si>
    <t>First Home CareTST FFJun-20</t>
  </si>
  <si>
    <t>First Home CareTST FF43983</t>
  </si>
  <si>
    <t>Foundations for Home &amp; CommunityTST FFJun-20</t>
  </si>
  <si>
    <t>Foundations for Home &amp; CommunityTST FF43983</t>
  </si>
  <si>
    <t>HillcrestTST FFJun-20</t>
  </si>
  <si>
    <t>HillcrestTST FF43983</t>
  </si>
  <si>
    <t>MD Family ResourcesTST FFJun-20</t>
  </si>
  <si>
    <t>MD Family ResourcesTST FF43983</t>
  </si>
  <si>
    <t>Federal CityA-CRA CombinedJun-20</t>
  </si>
  <si>
    <t>Federal CityA-CRA Combined43983</t>
  </si>
  <si>
    <t>HillcrestA-CRA CombinedJun-20</t>
  </si>
  <si>
    <t>HillcrestA-CRA Combined43983</t>
  </si>
  <si>
    <t>LAYCA-CRA CombinedJun-20</t>
  </si>
  <si>
    <t>LAYCA-CRA Combined43983</t>
  </si>
  <si>
    <t>RiversideA-CRA CombinedJun-20</t>
  </si>
  <si>
    <t>RiversideA-CRA Combined43983</t>
  </si>
  <si>
    <t>Adoptions TogetherCPP-FV CombinedJun-20</t>
  </si>
  <si>
    <t>Adoptions TogetherCPP-FV Combined43983</t>
  </si>
  <si>
    <t>Foundations for Home &amp; CommunityCPP-FV CombinedJun-20</t>
  </si>
  <si>
    <t>Foundations for Home &amp; CommunityCPP-FV Combined43983</t>
  </si>
  <si>
    <t>Medstar GeorgetownCPP-FV CombinedJun-20</t>
  </si>
  <si>
    <t>Medstar GeorgetownCPP-FV Combined43983</t>
  </si>
  <si>
    <t>Better MorningsFFT CombinedJun-20</t>
  </si>
  <si>
    <t>Better MorningsFFT Combined43983</t>
  </si>
  <si>
    <t>CatholicFFT CombinedJun-20</t>
  </si>
  <si>
    <t>CatholicFFT Combined43983</t>
  </si>
  <si>
    <t>First Home CareFFT CombinedJun-20</t>
  </si>
  <si>
    <t>First Home CareFFT Combined43983</t>
  </si>
  <si>
    <t>Foundations for Home &amp; CommunityFFT CombinedJun-20</t>
  </si>
  <si>
    <t>Foundations for Home &amp; CommunityFFT Combined43983</t>
  </si>
  <si>
    <t>HillcrestFFT CombinedJun-20</t>
  </si>
  <si>
    <t>HillcrestFFT Combined43983</t>
  </si>
  <si>
    <t>PASSFFT CombinedJun-20</t>
  </si>
  <si>
    <t>PASSFFT Combined43983</t>
  </si>
  <si>
    <t>LCSMST CombinedJun-20</t>
  </si>
  <si>
    <t>LCSMST Combined43983</t>
  </si>
  <si>
    <t>MBI HSMST CombinedJun-20</t>
  </si>
  <si>
    <t>MBI HSMST Combined43983</t>
  </si>
  <si>
    <t>Youth VillagesMST CombinedJun-20</t>
  </si>
  <si>
    <t>Youth VillagesMST Combined43983</t>
  </si>
  <si>
    <t>Youth VillagesMST-PSB CombinedJun-20</t>
  </si>
  <si>
    <t>Youth VillagesMST-PSB Combined43983</t>
  </si>
  <si>
    <t>Medstar GeorgetownPCIT CombinedJun-20</t>
  </si>
  <si>
    <t>Medstar GeorgetownPCIT Combined43983</t>
  </si>
  <si>
    <t>Community ConnectionsTF-CBT CombinedJun-20</t>
  </si>
  <si>
    <t>Community ConnectionsTF-CBT Combined43983</t>
  </si>
  <si>
    <t>First Home CareTF-CBT CombinedJun-20</t>
  </si>
  <si>
    <t>First Home CareTF-CBT Combined43983</t>
  </si>
  <si>
    <t>Foundations for Home &amp; CommunityTF-CBT CombinedJun-20</t>
  </si>
  <si>
    <t>Foundations for Home &amp; CommunityTF-CBT Combined43983</t>
  </si>
  <si>
    <t>HillcrestTF-CBT CombinedJun-20</t>
  </si>
  <si>
    <t>HillcrestTF-CBT Combined43983</t>
  </si>
  <si>
    <t>LAYCTF-CBT CombinedJun-20</t>
  </si>
  <si>
    <t>LAYCTF-CBT Combined43983</t>
  </si>
  <si>
    <t>LESTF-CBT CombinedJun-20</t>
  </si>
  <si>
    <t>LESTF-CBT Combined43983</t>
  </si>
  <si>
    <t>MD Family ResourcesTF-CBT CombinedJun-20</t>
  </si>
  <si>
    <t>MD Family ResourcesTF-CBT Combined43983</t>
  </si>
  <si>
    <t>UniversalTF-CBT CombinedJun-20</t>
  </si>
  <si>
    <t>UniversalTF-CBT Combined43983</t>
  </si>
  <si>
    <t>Community ConnectionsTIP CombinedJun-20</t>
  </si>
  <si>
    <t>Community ConnectionsTIP Combined43983</t>
  </si>
  <si>
    <t>ContemporaryTIP CombinedJun-20</t>
  </si>
  <si>
    <t>ContemporaryTIP Combined43983</t>
  </si>
  <si>
    <t>FPSTIP CombinedJun-20</t>
  </si>
  <si>
    <t>FPSTIP Combined43983</t>
  </si>
  <si>
    <t>Green DoorTIP CombinedJun-20</t>
  </si>
  <si>
    <t>Green DoorTIP Combined43983</t>
  </si>
  <si>
    <t>LESTIP CombinedJun-20</t>
  </si>
  <si>
    <t>LESTIP Combined43983</t>
  </si>
  <si>
    <t>MBI HSTIP CombinedJun-20</t>
  </si>
  <si>
    <t>MBI HSTIP Combined43983</t>
  </si>
  <si>
    <t>PASSTIP CombinedJun-20</t>
  </si>
  <si>
    <t>PASSTIP Combined43983</t>
  </si>
  <si>
    <t>TFCCTIP CombinedJun-20</t>
  </si>
  <si>
    <t>TFCCTIP Combined43983</t>
  </si>
  <si>
    <t>UniversalTIP CombinedJun-20</t>
  </si>
  <si>
    <t>UniversalTIP Combined43983</t>
  </si>
  <si>
    <t>Wayne PlaceTIP CombinedJun-20</t>
  </si>
  <si>
    <t>Wayne PlaceTIP Combined43983</t>
  </si>
  <si>
    <t>Adoptions TogetherTST CombinedJun-20</t>
  </si>
  <si>
    <t>Adoptions TogetherTST Combined43983</t>
  </si>
  <si>
    <t>ContemporaryTST CombinedJun-20</t>
  </si>
  <si>
    <t>ContemporaryTST Combined43983</t>
  </si>
  <si>
    <t>Family MattersTST CombinedJun-20</t>
  </si>
  <si>
    <t>Family MattersTST Combined43983</t>
  </si>
  <si>
    <t>First Home CareTST CombinedJun-20</t>
  </si>
  <si>
    <t>First Home CareTST Combined43983</t>
  </si>
  <si>
    <t>Foundations for Home &amp; CommunityTST CombinedJun-20</t>
  </si>
  <si>
    <t>Foundations for Home &amp; CommunityTST Combined43983</t>
  </si>
  <si>
    <t>HillcrestTST CombinedJun-20</t>
  </si>
  <si>
    <t>HillcrestTST Combined43983</t>
  </si>
  <si>
    <t>MD Family ResourcesTST CombinedJun-20</t>
  </si>
  <si>
    <t>MD Family ResourcesTST Combined43983</t>
  </si>
  <si>
    <t>Marys CenterCPP-FV CombinedJun-20</t>
  </si>
  <si>
    <t>Marys CenterCPP-FV Combined43983</t>
  </si>
  <si>
    <t>PIECECPP-FV CombinedJun-20</t>
  </si>
  <si>
    <t>PIECECPP-FV Combined43983</t>
  </si>
  <si>
    <t>Community ConnectionsCPP-FV CombinedJun-20</t>
  </si>
  <si>
    <t>Community ConnectionsCPP-FV Combined43983</t>
  </si>
  <si>
    <t>Community ConnectionsPCIT CombinedJun-20</t>
  </si>
  <si>
    <t>Community ConnectionsPCIT Combined43983</t>
  </si>
  <si>
    <t>Marys CenterPCIT CombinedJun-20</t>
  </si>
  <si>
    <t>Marys CenterPCIT Combined43983</t>
  </si>
  <si>
    <t>PIECEPCIT CombinedJun-20</t>
  </si>
  <si>
    <t>PIECEPCIT Combined43983</t>
  </si>
  <si>
    <t>Better MorningsAll FFJun-20</t>
  </si>
  <si>
    <t>Better MorningsAll FF43983</t>
  </si>
  <si>
    <t>CatholicAll FFJun-20</t>
  </si>
  <si>
    <t>CatholicAll FF43983</t>
  </si>
  <si>
    <t>ContemporaryAll FFJun-20</t>
  </si>
  <si>
    <t>ContemporaryAll FF43983</t>
  </si>
  <si>
    <t>Family MattersAll FFJun-20</t>
  </si>
  <si>
    <t>Family MattersAll FF43983</t>
  </si>
  <si>
    <t>Federal City All FFJun-20</t>
  </si>
  <si>
    <t>Federal City All FF43983</t>
  </si>
  <si>
    <t>First Home CareAll FFJun-20</t>
  </si>
  <si>
    <t>First Home CareAll FF43983</t>
  </si>
  <si>
    <t>Foundations for Home &amp; CommunityAll FFJun-20</t>
  </si>
  <si>
    <t>Foundations for Home &amp; CommunityAll FF43983</t>
  </si>
  <si>
    <t>FPSAll FFJun-20</t>
  </si>
  <si>
    <t>FPSAll FF43983</t>
  </si>
  <si>
    <t>Green DoorAll FFJun-20</t>
  </si>
  <si>
    <t>Green DoorAll FF43983</t>
  </si>
  <si>
    <t>HillcrestAll FFJun-20</t>
  </si>
  <si>
    <t>HillcrestAll FF43983</t>
  </si>
  <si>
    <t>LAYCAll FFJun-20</t>
  </si>
  <si>
    <t>LAYCAll FF43983</t>
  </si>
  <si>
    <t>LCSAll FFJun-20</t>
  </si>
  <si>
    <t>LCSAll FF43983</t>
  </si>
  <si>
    <t>LESAll FFJun-20</t>
  </si>
  <si>
    <t>LESAll FF43983</t>
  </si>
  <si>
    <t>MBI HSAll FFJun-20</t>
  </si>
  <si>
    <t>MBI HSAll FF43983</t>
  </si>
  <si>
    <t>MD Family ResourcesAll FFJun-20</t>
  </si>
  <si>
    <t>MD Family ResourcesAll FF43983</t>
  </si>
  <si>
    <t>PASSAll FFJun-20</t>
  </si>
  <si>
    <t>PASSAll FF43983</t>
  </si>
  <si>
    <t>RiversideAll FFJun-20</t>
  </si>
  <si>
    <t>RiversideAll FF43983</t>
  </si>
  <si>
    <t>TFCCAll FFJun-20</t>
  </si>
  <si>
    <t>TFCCAll FF43983</t>
  </si>
  <si>
    <t>UniversalAll FFJun-20</t>
  </si>
  <si>
    <t>UniversalAll FF43983</t>
  </si>
  <si>
    <t>Wayne PlaceAll FFJun-20</t>
  </si>
  <si>
    <t>Wayne PlaceAll FF43983</t>
  </si>
  <si>
    <t>Youth VillagesAll FFJun-20</t>
  </si>
  <si>
    <t>Youth VillagesAll FF43983</t>
  </si>
  <si>
    <t>Medstar GeorgetownAll DCSJun-20</t>
  </si>
  <si>
    <t>Medstar GeorgetownAll DCS43983</t>
  </si>
  <si>
    <t>Medstar GeorgetownAll</t>
  </si>
  <si>
    <t>Community ConnectionsAll FFJun-20</t>
  </si>
  <si>
    <t>Community ConnectionsAll FF43983</t>
  </si>
  <si>
    <t>Community ConnectionsAll DCSJun-20</t>
  </si>
  <si>
    <t>Community ConnectionsAll DCS43983</t>
  </si>
  <si>
    <t>Marys CenterAll FFJun-20</t>
  </si>
  <si>
    <t>Marys CenterAll FF43983</t>
  </si>
  <si>
    <t>Marys CenterAll DCSJun-20</t>
  </si>
  <si>
    <t>Marys CenterAll DCS43983</t>
  </si>
  <si>
    <t>PIECEAll FFJun-20</t>
  </si>
  <si>
    <t>PIECEAll FF43983</t>
  </si>
  <si>
    <t>PIECEAll DCSJun-20</t>
  </si>
  <si>
    <t>PIECEAll DCS43983</t>
  </si>
  <si>
    <t>Adoptions TogetherAll CombinedJun-20</t>
  </si>
  <si>
    <t>Adoptions TogetherAll Combined43983</t>
  </si>
  <si>
    <t>Better MorningsAll CombinedJun-20</t>
  </si>
  <si>
    <t>Better MorningsAll Combined43983</t>
  </si>
  <si>
    <t>CatholicAll CombinedJun-20</t>
  </si>
  <si>
    <t>CatholicAll Combined43983</t>
  </si>
  <si>
    <t>Community ConnectionsAll CombinedJun-20</t>
  </si>
  <si>
    <t>Community ConnectionsAll Combined43983</t>
  </si>
  <si>
    <t>ContemporaryAll CombinedJun-20</t>
  </si>
  <si>
    <t>ContemporaryAll Combined43983</t>
  </si>
  <si>
    <t>Family MattersAll CombinedJun-20</t>
  </si>
  <si>
    <t>Family MattersAll Combined43983</t>
  </si>
  <si>
    <t>Federal CityAll CombinedJun-20</t>
  </si>
  <si>
    <t>Federal CityAll Combined43983</t>
  </si>
  <si>
    <t>First Home CareAll CombinedJun-20</t>
  </si>
  <si>
    <t>First Home CareAll Combined43983</t>
  </si>
  <si>
    <t>Foundations for Home &amp; CommunityAll CombinedJun-20</t>
  </si>
  <si>
    <t>Foundations for Home &amp; CommunityAll Combined43983</t>
  </si>
  <si>
    <t>FPSAll CombinedJun-20</t>
  </si>
  <si>
    <t>FPSAll Combined43983</t>
  </si>
  <si>
    <t>Green DoorAll CombinedJun-20</t>
  </si>
  <si>
    <t>Green DoorAll Combined43983</t>
  </si>
  <si>
    <t>HillcrestAll CombinedJun-20</t>
  </si>
  <si>
    <t>HillcrestAll Combined43983</t>
  </si>
  <si>
    <t>LAYCAll CombinedJun-20</t>
  </si>
  <si>
    <t>LAYCAll Combined43983</t>
  </si>
  <si>
    <t>LCSAll CombinedJun-20</t>
  </si>
  <si>
    <t>LCSAll Combined43983</t>
  </si>
  <si>
    <t>LESAll CombinedJun-20</t>
  </si>
  <si>
    <t>LESAll Combined43983</t>
  </si>
  <si>
    <t>Marys CenterAll CombinedJun-20</t>
  </si>
  <si>
    <t>Marys CenterAll Combined43983</t>
  </si>
  <si>
    <t>MBI HSAll CombinedJun-20</t>
  </si>
  <si>
    <t>MBI HSAll Combined43983</t>
  </si>
  <si>
    <t>MD Family ResourcesAll CombinedJun-20</t>
  </si>
  <si>
    <t>MD Family ResourcesAll Combined43983</t>
  </si>
  <si>
    <t>Medstar GeorgetownAll CombinedJun-20</t>
  </si>
  <si>
    <t>Medstar GeorgetownAll Combined43983</t>
  </si>
  <si>
    <t>PASSAll CombinedJun-20</t>
  </si>
  <si>
    <t>PASSAll Combined43983</t>
  </si>
  <si>
    <t>PIECEAll CombinedJun-20</t>
  </si>
  <si>
    <t>PIECEAll Combined43983</t>
  </si>
  <si>
    <t>RiversideAll CombinedJun-20</t>
  </si>
  <si>
    <t>RiversideAll Combined43983</t>
  </si>
  <si>
    <t>TFCCAll CombinedJun-20</t>
  </si>
  <si>
    <t>TFCCAll Combined43983</t>
  </si>
  <si>
    <t>UniversalAll CombinedJun-20</t>
  </si>
  <si>
    <t>UniversalAll Combined43983</t>
  </si>
  <si>
    <t>Wayne PlaceAll CombinedJun-20</t>
  </si>
  <si>
    <t>Wayne PlaceAll Combined43983</t>
  </si>
  <si>
    <t>Youth VillagesAll CombinedJun-20</t>
  </si>
  <si>
    <t>Youth VillagesAll Combined43983</t>
  </si>
  <si>
    <t>All A-CRA ProvidersA-CRA FFJun-20</t>
  </si>
  <si>
    <t>All A-CRA ProvidersA-CRA FF43983</t>
  </si>
  <si>
    <t>All A-CRA ProvidersA-CRA CombinedJun-20</t>
  </si>
  <si>
    <t>All A-CRA ProvidersA-CRA Combined43983</t>
  </si>
  <si>
    <t>All CPP-FV ProvidersCPP-FV FFJun-20</t>
  </si>
  <si>
    <t>All CPP-FV ProvidersCPP-FV FF43983</t>
  </si>
  <si>
    <t>All CPP-FV ProvidersCPP-FV DCSJun-20</t>
  </si>
  <si>
    <t>All CPP-FV ProvidersCPP-FV DCS43983</t>
  </si>
  <si>
    <t>All CPP-FV ProvidersCPP-FV CombinedJun-20</t>
  </si>
  <si>
    <t>All CPP-FV ProvidersCPP-FV Combined43983</t>
  </si>
  <si>
    <t>All FFT ProvidersFFT FFJun-20</t>
  </si>
  <si>
    <t>All FFT ProvidersFFT FF43983</t>
  </si>
  <si>
    <t>All FFT ProvidersFFT CombinedJun-20</t>
  </si>
  <si>
    <t>All FFT ProvidersFFT Combined43983</t>
  </si>
  <si>
    <t>All MST ProvidersMST FFJun-20</t>
  </si>
  <si>
    <t>All MST ProvidersMST FF43983</t>
  </si>
  <si>
    <t>All MST ProvidersMST CombinedJun-20</t>
  </si>
  <si>
    <t>All MST ProvidersMST Combined43983</t>
  </si>
  <si>
    <t>All MST-PSB ProvidersMST-PSB FFJun-20</t>
  </si>
  <si>
    <t>All MST-PSB ProvidersMST-PSB FF43983</t>
  </si>
  <si>
    <t>All MST-PSB ProvidersMST-PSB CombinedJun-20</t>
  </si>
  <si>
    <t>All MST-PSB ProvidersMST-PSB Combined43983</t>
  </si>
  <si>
    <t>All PCIT ProvidersPCIT FFJun-20</t>
  </si>
  <si>
    <t>All PCIT ProvidersPCIT FF43983</t>
  </si>
  <si>
    <t>All PCIT ProvidersPCIT DCSJun-20</t>
  </si>
  <si>
    <t>All PCIT ProvidersPCIT DCS43983</t>
  </si>
  <si>
    <t>All PCIT ProvidersPCIT CombinedJun-20</t>
  </si>
  <si>
    <t>All PCIT ProvidersPCIT Combined43983</t>
  </si>
  <si>
    <t>All SFCR ProvidersSFCR FFJun-20</t>
  </si>
  <si>
    <t>All SFCR ProvidersSFCR FF43983</t>
  </si>
  <si>
    <t>All SFCR ProvidersSFCR CombinedJun-20</t>
  </si>
  <si>
    <t>All SFCR ProvidersSFCR Combined43983</t>
  </si>
  <si>
    <t>All TF-CBT ProvidersTF-CBT FFJun-20</t>
  </si>
  <si>
    <t>All TF-CBT ProvidersTF-CBT FF43983</t>
  </si>
  <si>
    <t>All TF-CBT ProvidersTF-CBT CombinedJun-20</t>
  </si>
  <si>
    <t>All TF-CBT ProvidersTF-CBT Combined43983</t>
  </si>
  <si>
    <t>All TIP ProvidersTIP FFJun-20</t>
  </si>
  <si>
    <t>All TIP ProvidersTIP FF43983</t>
  </si>
  <si>
    <t>All TIP ProvidersTIP CombinedJun-20</t>
  </si>
  <si>
    <t>All TIP ProvidersTIP Combined43983</t>
  </si>
  <si>
    <t>All TST ProvidersTST FFJun-20</t>
  </si>
  <si>
    <t>All TST ProvidersTST FF43983</t>
  </si>
  <si>
    <t>All TST ProvidersTST CombinedJun-20</t>
  </si>
  <si>
    <t>All TST ProvidersTST Combined43983</t>
  </si>
  <si>
    <t>Families First ProvidersAll FFJun-20</t>
  </si>
  <si>
    <t>Families First ProvidersAll FF43983</t>
  </si>
  <si>
    <t>DC Seed ProvidersAll DCSJun-20</t>
  </si>
  <si>
    <t>DC Seed ProvidersAll DCS43983</t>
  </si>
  <si>
    <t>Trauma ProvidersAll FFJun-20</t>
  </si>
  <si>
    <t>Trauma ProvidersAll FF43983</t>
  </si>
  <si>
    <t>Trauma ProvidersAll DCSJun-20</t>
  </si>
  <si>
    <t>Trauma ProvidersAll DCS43983</t>
  </si>
  <si>
    <t>Trauma ProvidersAll CombinedJun-20</t>
  </si>
  <si>
    <t>Trauma ProvidersAll Combined43983</t>
  </si>
  <si>
    <t>AllAll CombinedJun-20</t>
  </si>
  <si>
    <t>AllAll Combined43983</t>
  </si>
  <si>
    <t>Federal CityA-CRA FFJul-20</t>
  </si>
  <si>
    <t>Federal CityA-CRA FF44013</t>
  </si>
  <si>
    <t>HillcrestA-CRA FFJul-20</t>
  </si>
  <si>
    <t>HillcrestA-CRA FF44013</t>
  </si>
  <si>
    <t>LAYCA-CRA FFJul-20</t>
  </si>
  <si>
    <t>LAYCA-CRA FF44013</t>
  </si>
  <si>
    <t>RiversideA-CRA FFJul-20</t>
  </si>
  <si>
    <t>RiversideA-CRA FF44013</t>
  </si>
  <si>
    <t>Adoptions TogetherCPP-FV FFJul-20</t>
  </si>
  <si>
    <t>Adoptions TogetherCPP-FV FF44013</t>
  </si>
  <si>
    <t>Marys CenterCPP-FV FFJul-20</t>
  </si>
  <si>
    <t>Marys CenterCPP-FV FF44013</t>
  </si>
  <si>
    <t>PIECECPP-FV FFJul-20</t>
  </si>
  <si>
    <t>PIECECPP-FV FF44013</t>
  </si>
  <si>
    <t>Community ConnectionsCPP-FV DCSJul-20</t>
  </si>
  <si>
    <t>Community ConnectionsCPP-FV DCS44013</t>
  </si>
  <si>
    <t>Foundations for Home &amp; CommunityCPP-FV DCSJul-20</t>
  </si>
  <si>
    <t>Foundations for Home &amp; CommunityCPP-FV DCS44013</t>
  </si>
  <si>
    <t>Marys CenterCPP-FV DCSJul-20</t>
  </si>
  <si>
    <t>Marys CenterCPP-FV DCS44013</t>
  </si>
  <si>
    <t>PIECECPP-FV DCSJul-20</t>
  </si>
  <si>
    <t>PIECECPP-FV DCS44013</t>
  </si>
  <si>
    <t>Medstar GeorgetownCPP-FV DCSJul-20</t>
  </si>
  <si>
    <t>Medstar GeorgetownCPP-FV DCS44013</t>
  </si>
  <si>
    <t>Better MorningsFFT FFJul-20</t>
  </si>
  <si>
    <t>Better MorningsFFT FF44013</t>
  </si>
  <si>
    <t>CatholicFFT FFJul-20</t>
  </si>
  <si>
    <t>CatholicFFT FF44013</t>
  </si>
  <si>
    <t>First Home CareFFT FFJul-20</t>
  </si>
  <si>
    <t>First Home CareFFT FF44013</t>
  </si>
  <si>
    <t>Foundations for Home &amp; CommunityFFT FFJul-20</t>
  </si>
  <si>
    <t>Foundations for Home &amp; CommunityFFT FF44013</t>
  </si>
  <si>
    <t>HillcrestFFT FFJul-20</t>
  </si>
  <si>
    <t>HillcrestFFT FF44013</t>
  </si>
  <si>
    <t>PASSFFT FFJul-20</t>
  </si>
  <si>
    <t>PASSFFT FF44013</t>
  </si>
  <si>
    <t>LCSMST FFJul-20</t>
  </si>
  <si>
    <t>LCSMST FF44013</t>
  </si>
  <si>
    <t>MBI HSMST FFJul-20</t>
  </si>
  <si>
    <t>MBI HSMST FF44013</t>
  </si>
  <si>
    <t>Youth VillagesMST FFJul-20</t>
  </si>
  <si>
    <t>Youth VillagesMST FF44013</t>
  </si>
  <si>
    <t>Youth VillagesMST-PSB FFJul-20</t>
  </si>
  <si>
    <t>Youth VillagesMST-PSB FF44013</t>
  </si>
  <si>
    <t>Marys CenterPCIT FFJul-20</t>
  </si>
  <si>
    <t>Marys CenterPCIT FF44013</t>
  </si>
  <si>
    <t>PIECEPCIT FFJul-20</t>
  </si>
  <si>
    <t>PIECEPCIT FF44013</t>
  </si>
  <si>
    <t>Marys CenterPCIT DCSJul-20</t>
  </si>
  <si>
    <t>Marys CenterPCIT DCS44013</t>
  </si>
  <si>
    <t>PIECEPCIT DCSJul-20</t>
  </si>
  <si>
    <t>PIECEPCIT DCS44013</t>
  </si>
  <si>
    <t>Community ConnectionsPCIT DCSJul-20</t>
  </si>
  <si>
    <t>Community ConnectionsPCIT DCS44013</t>
  </si>
  <si>
    <t>Medstar GeorgetownPCIT DCSJul-20</t>
  </si>
  <si>
    <t>Medstar GeorgetownPCIT DCS44013</t>
  </si>
  <si>
    <t>Community ConnectionsTF-CBT FFJul-20</t>
  </si>
  <si>
    <t>Community ConnectionsTF-CBT FF44013</t>
  </si>
  <si>
    <t>First Home CareTF-CBT FFJul-20</t>
  </si>
  <si>
    <t>First Home CareTF-CBT FF44013</t>
  </si>
  <si>
    <t>Foundations for Home &amp; CommunityTF-CBT FFJul-20</t>
  </si>
  <si>
    <t>Foundations for Home &amp; CommunityTF-CBT FF44013</t>
  </si>
  <si>
    <t>HillcrestTF-CBT FFJul-20</t>
  </si>
  <si>
    <t>HillcrestTF-CBT FF44013</t>
  </si>
  <si>
    <t>LAYCTF-CBT FFJul-20</t>
  </si>
  <si>
    <t>LAYCTF-CBT FF44013</t>
  </si>
  <si>
    <t>LESTF-CBT FFJul-20</t>
  </si>
  <si>
    <t>LESTF-CBT FF44013</t>
  </si>
  <si>
    <t>MD Family ResourcesTF-CBT FFJul-20</t>
  </si>
  <si>
    <t>MD Family ResourcesTF-CBT FF44013</t>
  </si>
  <si>
    <t>UniversalTF-CBT FFJul-20</t>
  </si>
  <si>
    <t>UniversalTF-CBT FF44013</t>
  </si>
  <si>
    <t>Community ConnectionsTIP FFJul-20</t>
  </si>
  <si>
    <t>Community ConnectionsTIP FF44013</t>
  </si>
  <si>
    <t>ContemporaryTIP FFJul-20</t>
  </si>
  <si>
    <t>ContemporaryTIP FF44013</t>
  </si>
  <si>
    <t>FPSTIP FFJul-20</t>
  </si>
  <si>
    <t>FPSTIP FF44013</t>
  </si>
  <si>
    <t>Green DoorTIP FFJul-20</t>
  </si>
  <si>
    <t>Green DoorTIP FF44013</t>
  </si>
  <si>
    <t>LESTIP FFJul-20</t>
  </si>
  <si>
    <t>LESTIP FF44013</t>
  </si>
  <si>
    <t>MBI HSTIP FFJul-20</t>
  </si>
  <si>
    <t>MBI HSTIP FF44013</t>
  </si>
  <si>
    <t>PASSTIP FFJul-20</t>
  </si>
  <si>
    <t>PASSTIP FF44013</t>
  </si>
  <si>
    <t>TFCCTIP FFJul-20</t>
  </si>
  <si>
    <t>TFCCTIP FF44013</t>
  </si>
  <si>
    <t>UniversalTIP FFJul-20</t>
  </si>
  <si>
    <t>UniversalTIP FF44013</t>
  </si>
  <si>
    <t>Wayne PlaceTIP FFJul-20</t>
  </si>
  <si>
    <t>Wayne PlaceTIP FF44013</t>
  </si>
  <si>
    <t>Adoptions TogetherTST FFJul-20</t>
  </si>
  <si>
    <t>Adoptions TogetherTST FF44013</t>
  </si>
  <si>
    <t>ContemporaryTST FFJul-20</t>
  </si>
  <si>
    <t>ContemporaryTST FF44013</t>
  </si>
  <si>
    <t>Family MattersTST FFJul-20</t>
  </si>
  <si>
    <t>Family MattersTST FF44013</t>
  </si>
  <si>
    <t>First Home CareTST FFJul-20</t>
  </si>
  <si>
    <t>First Home CareTST FF44013</t>
  </si>
  <si>
    <t>Foundations for Home &amp; CommunityTST FFJul-20</t>
  </si>
  <si>
    <t>Foundations for Home &amp; CommunityTST FF44013</t>
  </si>
  <si>
    <t>HillcrestTST FFJul-20</t>
  </si>
  <si>
    <t>HillcrestTST FF44013</t>
  </si>
  <si>
    <t>MD Family ResourcesTST FFJul-20</t>
  </si>
  <si>
    <t>MD Family ResourcesTST FF44013</t>
  </si>
  <si>
    <t>Federal CityA-CRA CombinedJul-20</t>
  </si>
  <si>
    <t>Federal CityA-CRA Combined44013</t>
  </si>
  <si>
    <t>HillcrestA-CRA CombinedJul-20</t>
  </si>
  <si>
    <t>HillcrestA-CRA Combined44013</t>
  </si>
  <si>
    <t>LAYCA-CRA CombinedJul-20</t>
  </si>
  <si>
    <t>LAYCA-CRA Combined44013</t>
  </si>
  <si>
    <t>RiversideA-CRA CombinedJul-20</t>
  </si>
  <si>
    <t>RiversideA-CRA Combined44013</t>
  </si>
  <si>
    <t>Adoptions TogetherCPP-FV CombinedJul-20</t>
  </si>
  <si>
    <t>Adoptions TogetherCPP-FV Combined44013</t>
  </si>
  <si>
    <t>Foundations for Home &amp; CommunityCPP-FV CombinedJul-20</t>
  </si>
  <si>
    <t>Foundations for Home &amp; CommunityCPP-FV Combined44013</t>
  </si>
  <si>
    <t>Medstar GeorgetownCPP-FV CombinedJul-20</t>
  </si>
  <si>
    <t>Medstar GeorgetownCPP-FV Combined44013</t>
  </si>
  <si>
    <t>Better MorningsFFT CombinedJul-20</t>
  </si>
  <si>
    <t>Better MorningsFFT Combined44013</t>
  </si>
  <si>
    <t>CatholicFFT CombinedJul-20</t>
  </si>
  <si>
    <t>CatholicFFT Combined44013</t>
  </si>
  <si>
    <t>First Home CareFFT CombinedJul-20</t>
  </si>
  <si>
    <t>First Home CareFFT Combined44013</t>
  </si>
  <si>
    <t>Foundations for Home &amp; CommunityFFT CombinedJul-20</t>
  </si>
  <si>
    <t>Foundations for Home &amp; CommunityFFT Combined44013</t>
  </si>
  <si>
    <t>HillcrestFFT CombinedJul-20</t>
  </si>
  <si>
    <t>HillcrestFFT Combined44013</t>
  </si>
  <si>
    <t>PASSFFT CombinedJul-20</t>
  </si>
  <si>
    <t>PASSFFT Combined44013</t>
  </si>
  <si>
    <t>LCSMST CombinedJul-20</t>
  </si>
  <si>
    <t>LCSMST Combined44013</t>
  </si>
  <si>
    <t>MBI HSMST CombinedJul-20</t>
  </si>
  <si>
    <t>MBI HSMST Combined44013</t>
  </si>
  <si>
    <t>Youth VillagesMST CombinedJul-20</t>
  </si>
  <si>
    <t>Youth VillagesMST Combined44013</t>
  </si>
  <si>
    <t>Youth VillagesMST-PSB CombinedJul-20</t>
  </si>
  <si>
    <t>Youth VillagesMST-PSB Combined44013</t>
  </si>
  <si>
    <t>Medstar GeorgetownPCIT CombinedJul-20</t>
  </si>
  <si>
    <t>Medstar GeorgetownPCIT Combined44013</t>
  </si>
  <si>
    <t>Community ConnectionsTF-CBT CombinedJul-20</t>
  </si>
  <si>
    <t>Community ConnectionsTF-CBT Combined44013</t>
  </si>
  <si>
    <t>First Home CareTF-CBT CombinedJul-20</t>
  </si>
  <si>
    <t>First Home CareTF-CBT Combined44013</t>
  </si>
  <si>
    <t>Foundations for Home &amp; CommunityTF-CBT CombinedJul-20</t>
  </si>
  <si>
    <t>Foundations for Home &amp; CommunityTF-CBT Combined44013</t>
  </si>
  <si>
    <t>HillcrestTF-CBT CombinedJul-20</t>
  </si>
  <si>
    <t>HillcrestTF-CBT Combined44013</t>
  </si>
  <si>
    <t>LAYCTF-CBT CombinedJul-20</t>
  </si>
  <si>
    <t>LAYCTF-CBT Combined44013</t>
  </si>
  <si>
    <t>LESTF-CBT CombinedJul-20</t>
  </si>
  <si>
    <t>LESTF-CBT Combined44013</t>
  </si>
  <si>
    <t>MD Family ResourcesTF-CBT CombinedJul-20</t>
  </si>
  <si>
    <t>MD Family ResourcesTF-CBT Combined44013</t>
  </si>
  <si>
    <t>UniversalTF-CBT CombinedJul-20</t>
  </si>
  <si>
    <t>UniversalTF-CBT Combined44013</t>
  </si>
  <si>
    <t>Community ConnectionsTIP CombinedJul-20</t>
  </si>
  <si>
    <t>Community ConnectionsTIP Combined44013</t>
  </si>
  <si>
    <t>ContemporaryTIP CombinedJul-20</t>
  </si>
  <si>
    <t>ContemporaryTIP Combined44013</t>
  </si>
  <si>
    <t>FPSTIP CombinedJul-20</t>
  </si>
  <si>
    <t>FPSTIP Combined44013</t>
  </si>
  <si>
    <t>Green DoorTIP CombinedJul-20</t>
  </si>
  <si>
    <t>Green DoorTIP Combined44013</t>
  </si>
  <si>
    <t>LESTIP CombinedJul-20</t>
  </si>
  <si>
    <t>LESTIP Combined44013</t>
  </si>
  <si>
    <t>MBI HSTIP CombinedJul-20</t>
  </si>
  <si>
    <t>MBI HSTIP Combined44013</t>
  </si>
  <si>
    <t>PASSTIP CombinedJul-20</t>
  </si>
  <si>
    <t>PASSTIP Combined44013</t>
  </si>
  <si>
    <t>TFCCTIP CombinedJul-20</t>
  </si>
  <si>
    <t>TFCCTIP Combined44013</t>
  </si>
  <si>
    <t>UniversalTIP CombinedJul-20</t>
  </si>
  <si>
    <t>UniversalTIP Combined44013</t>
  </si>
  <si>
    <t>Wayne PlaceTIP CombinedJul-20</t>
  </si>
  <si>
    <t>Wayne PlaceTIP Combined44013</t>
  </si>
  <si>
    <t>Adoptions TogetherTST CombinedJul-20</t>
  </si>
  <si>
    <t>Adoptions TogetherTST Combined44013</t>
  </si>
  <si>
    <t>ContemporaryTST CombinedJul-20</t>
  </si>
  <si>
    <t>ContemporaryTST Combined44013</t>
  </si>
  <si>
    <t>Family MattersTST CombinedJul-20</t>
  </si>
  <si>
    <t>Family MattersTST Combined44013</t>
  </si>
  <si>
    <t>First Home CareTST CombinedJul-20</t>
  </si>
  <si>
    <t>First Home CareTST Combined44013</t>
  </si>
  <si>
    <t>Foundations for Home &amp; CommunityTST CombinedJul-20</t>
  </si>
  <si>
    <t>Foundations for Home &amp; CommunityTST Combined44013</t>
  </si>
  <si>
    <t>HillcrestTST CombinedJul-20</t>
  </si>
  <si>
    <t>HillcrestTST Combined44013</t>
  </si>
  <si>
    <t>MD Family ResourcesTST CombinedJul-20</t>
  </si>
  <si>
    <t>MD Family ResourcesTST Combined44013</t>
  </si>
  <si>
    <t>Marys CenterCPP-FV CombinedJul-20</t>
  </si>
  <si>
    <t>Marys CenterCPP-FV Combined44013</t>
  </si>
  <si>
    <t>PIECECPP-FV CombinedJul-20</t>
  </si>
  <si>
    <t>PIECECPP-FV Combined44013</t>
  </si>
  <si>
    <t>Community ConnectionsCPP-FV CombinedJul-20</t>
  </si>
  <si>
    <t>Community ConnectionsCPP-FV Combined44013</t>
  </si>
  <si>
    <t>Community ConnectionsPCIT CombinedJul-20</t>
  </si>
  <si>
    <t>Community ConnectionsPCIT Combined44013</t>
  </si>
  <si>
    <t>Marys CenterPCIT CombinedJul-20</t>
  </si>
  <si>
    <t>Marys CenterPCIT Combined44013</t>
  </si>
  <si>
    <t>PIECEPCIT CombinedJul-20</t>
  </si>
  <si>
    <t>PIECEPCIT Combined44013</t>
  </si>
  <si>
    <t>CatholicAll FFJul-20</t>
  </si>
  <si>
    <t>CatholicAll FF44013</t>
  </si>
  <si>
    <t>ContemporaryAll FFJul-20</t>
  </si>
  <si>
    <t>ContemporaryAll FF44013</t>
  </si>
  <si>
    <t>Family MattersAll FFJul-20</t>
  </si>
  <si>
    <t>Family MattersAll FF44013</t>
  </si>
  <si>
    <t>Federal City All FFJul-20</t>
  </si>
  <si>
    <t>Federal City All FF44013</t>
  </si>
  <si>
    <t>First Home CareAll FFJul-20</t>
  </si>
  <si>
    <t>First Home CareAll FF44013</t>
  </si>
  <si>
    <t>Foundations for Home &amp; CommunityAll FFJul-20</t>
  </si>
  <si>
    <t>Foundations for Home &amp; CommunityAll FF44013</t>
  </si>
  <si>
    <t>FPSAll FFJul-20</t>
  </si>
  <si>
    <t>FPSAll FF44013</t>
  </si>
  <si>
    <t>Green DoorAll FFJul-20</t>
  </si>
  <si>
    <t>Green DoorAll FF44013</t>
  </si>
  <si>
    <t>HillcrestAll FFJul-20</t>
  </si>
  <si>
    <t>HillcrestAll FF44013</t>
  </si>
  <si>
    <t>LAYCAll FFJul-20</t>
  </si>
  <si>
    <t>LAYCAll FF44013</t>
  </si>
  <si>
    <t>LCSAll FFJul-20</t>
  </si>
  <si>
    <t>LCSAll FF44013</t>
  </si>
  <si>
    <t>LESAll FFJul-20</t>
  </si>
  <si>
    <t>LESAll FF44013</t>
  </si>
  <si>
    <t>MBI HSAll FFJul-20</t>
  </si>
  <si>
    <t>MBI HSAll FF44013</t>
  </si>
  <si>
    <t>MD Family ResourcesAll FFJul-20</t>
  </si>
  <si>
    <t>MD Family ResourcesAll FF44013</t>
  </si>
  <si>
    <t>PASSAll FFJul-20</t>
  </si>
  <si>
    <t>PASSAll FF44013</t>
  </si>
  <si>
    <t>RiversideAll FFJul-20</t>
  </si>
  <si>
    <t>RiversideAll FF44013</t>
  </si>
  <si>
    <t>TFCCAll FFJul-20</t>
  </si>
  <si>
    <t>TFCCAll FF44013</t>
  </si>
  <si>
    <t>UniversalAll FFJul-20</t>
  </si>
  <si>
    <t>UniversalAll FF44013</t>
  </si>
  <si>
    <t>Wayne PlaceAll FFJul-20</t>
  </si>
  <si>
    <t>Wayne PlaceAll FF44013</t>
  </si>
  <si>
    <t>Youth VillagesAll FFJul-20</t>
  </si>
  <si>
    <t>Youth VillagesAll FF44013</t>
  </si>
  <si>
    <t>Medstar GeorgetownAll DCSJul-20</t>
  </si>
  <si>
    <t>Medstar GeorgetownAll DCS44013</t>
  </si>
  <si>
    <t>Community ConnectionsAll FFJul-20</t>
  </si>
  <si>
    <t>Community ConnectionsAll FF44013</t>
  </si>
  <si>
    <t>Community ConnectionsAll DCSJul-20</t>
  </si>
  <si>
    <t>Community ConnectionsAll DCS44013</t>
  </si>
  <si>
    <t>Marys CenterAll FFJul-20</t>
  </si>
  <si>
    <t>Marys CenterAll FF44013</t>
  </si>
  <si>
    <t>Marys CenterAll DCSJul-20</t>
  </si>
  <si>
    <t>Marys CenterAll DCS44013</t>
  </si>
  <si>
    <t>PIECEAll FFJul-20</t>
  </si>
  <si>
    <t>PIECEAll FF44013</t>
  </si>
  <si>
    <t>PIECEAll DCSJul-20</t>
  </si>
  <si>
    <t>PIECEAll DCS44013</t>
  </si>
  <si>
    <t>Adoptions TogetherAll CombinedJul-20</t>
  </si>
  <si>
    <t>Adoptions TogetherAll Combined44013</t>
  </si>
  <si>
    <t>Better MorningsAll CombinedJul-20</t>
  </si>
  <si>
    <t>Better MorningsAll Combined44013</t>
  </si>
  <si>
    <t>Better MorningsAll</t>
  </si>
  <si>
    <t>CatholicAll CombinedJul-20</t>
  </si>
  <si>
    <t>CatholicAll Combined44013</t>
  </si>
  <si>
    <t>Community ConnectionsAll CombinedJul-20</t>
  </si>
  <si>
    <t>Community ConnectionsAll Combined44013</t>
  </si>
  <si>
    <t>ContemporaryAll CombinedJul-20</t>
  </si>
  <si>
    <t>ContemporaryAll Combined44013</t>
  </si>
  <si>
    <t>Family MattersAll CombinedJul-20</t>
  </si>
  <si>
    <t>Family MattersAll Combined44013</t>
  </si>
  <si>
    <t>Federal CityAll CombinedJul-20</t>
  </si>
  <si>
    <t>Federal CityAll Combined44013</t>
  </si>
  <si>
    <t>First Home CareAll CombinedJul-20</t>
  </si>
  <si>
    <t>First Home CareAll Combined44013</t>
  </si>
  <si>
    <t>Foundations for Home &amp; CommunityAll CombinedJul-20</t>
  </si>
  <si>
    <t>Foundations for Home &amp; CommunityAll Combined44013</t>
  </si>
  <si>
    <t>FPSAll CombinedJul-20</t>
  </si>
  <si>
    <t>FPSAll Combined44013</t>
  </si>
  <si>
    <t>Green DoorAll CombinedJul-20</t>
  </si>
  <si>
    <t>Green DoorAll Combined44013</t>
  </si>
  <si>
    <t>HillcrestAll CombinedJul-20</t>
  </si>
  <si>
    <t>HillcrestAll Combined44013</t>
  </si>
  <si>
    <t>LAYCAll CombinedJul-20</t>
  </si>
  <si>
    <t>LAYCAll Combined44013</t>
  </si>
  <si>
    <t>LCSAll CombinedJul-20</t>
  </si>
  <si>
    <t>LCSAll Combined44013</t>
  </si>
  <si>
    <t>LESAll CombinedJul-20</t>
  </si>
  <si>
    <t>LESAll Combined44013</t>
  </si>
  <si>
    <t>Marys CenterAll CombinedJul-20</t>
  </si>
  <si>
    <t>Marys CenterAll Combined44013</t>
  </si>
  <si>
    <t>MBI HSAll CombinedJul-20</t>
  </si>
  <si>
    <t>MBI HSAll Combined44013</t>
  </si>
  <si>
    <t>MD Family ResourcesAll CombinedJul-20</t>
  </si>
  <si>
    <t>MD Family ResourcesAll Combined44013</t>
  </si>
  <si>
    <t>Medstar GeorgetownAll CombinedJul-20</t>
  </si>
  <si>
    <t>Medstar GeorgetownAll Combined44013</t>
  </si>
  <si>
    <t>PASSAll CombinedJul-20</t>
  </si>
  <si>
    <t>PASSAll Combined44013</t>
  </si>
  <si>
    <t>PIECEAll CombinedJul-20</t>
  </si>
  <si>
    <t>PIECEAll Combined44013</t>
  </si>
  <si>
    <t>RiversideAll CombinedJul-20</t>
  </si>
  <si>
    <t>RiversideAll Combined44013</t>
  </si>
  <si>
    <t>TFCCAll CombinedJul-20</t>
  </si>
  <si>
    <t>TFCCAll Combined44013</t>
  </si>
  <si>
    <t>UniversalAll CombinedJul-20</t>
  </si>
  <si>
    <t>UniversalAll Combined44013</t>
  </si>
  <si>
    <t>Wayne PlaceAll CombinedJul-20</t>
  </si>
  <si>
    <t>Wayne PlaceAll Combined44013</t>
  </si>
  <si>
    <t>Youth VillagesAll CombinedJul-20</t>
  </si>
  <si>
    <t>Youth VillagesAll Combined44013</t>
  </si>
  <si>
    <t>All A-CRA ProvidersA-CRA FFJul-20</t>
  </si>
  <si>
    <t>All A-CRA ProvidersA-CRA FF44013</t>
  </si>
  <si>
    <t>All A-CRA ProvidersA-CRA CombinedJul-20</t>
  </si>
  <si>
    <t>All A-CRA ProvidersA-CRA Combined44013</t>
  </si>
  <si>
    <t>All CPP-FV ProvidersCPP-FV FFJul-20</t>
  </si>
  <si>
    <t>All CPP-FV ProvidersCPP-FV FF44013</t>
  </si>
  <si>
    <t>All CPP-FV ProvidersCPP-FV DCSJul-20</t>
  </si>
  <si>
    <t>All CPP-FV ProvidersCPP-FV DCS44013</t>
  </si>
  <si>
    <t>All CPP-FV ProvidersCPP-FV CombinedJul-20</t>
  </si>
  <si>
    <t>All CPP-FV ProvidersCPP-FV Combined44013</t>
  </si>
  <si>
    <t>All FFT ProvidersFFT FFJul-20</t>
  </si>
  <si>
    <t>All FFT ProvidersFFT FF44013</t>
  </si>
  <si>
    <t>All FFT ProvidersFFT CombinedJul-20</t>
  </si>
  <si>
    <t>All FFT ProvidersFFT Combined44013</t>
  </si>
  <si>
    <t>All MST ProvidersMST FFJul-20</t>
  </si>
  <si>
    <t>All MST ProvidersMST FF44013</t>
  </si>
  <si>
    <t>All MST ProvidersMST CombinedJul-20</t>
  </si>
  <si>
    <t>All MST ProvidersMST Combined44013</t>
  </si>
  <si>
    <t>All MST-PSB ProvidersMST-PSB FFJul-20</t>
  </si>
  <si>
    <t>All MST-PSB ProvidersMST-PSB FF44013</t>
  </si>
  <si>
    <t>All MST-PSB ProvidersMST-PSB CombinedJul-20</t>
  </si>
  <si>
    <t>All MST-PSB ProvidersMST-PSB Combined44013</t>
  </si>
  <si>
    <t>All PCIT ProvidersPCIT FFJul-20</t>
  </si>
  <si>
    <t>All PCIT ProvidersPCIT FF44013</t>
  </si>
  <si>
    <t>All PCIT ProvidersPCIT DCSJul-20</t>
  </si>
  <si>
    <t>All PCIT ProvidersPCIT DCS44013</t>
  </si>
  <si>
    <t>All PCIT ProvidersPCIT CombinedJul-20</t>
  </si>
  <si>
    <t>All PCIT ProvidersPCIT Combined44013</t>
  </si>
  <si>
    <t>All SFCR ProvidersSFCR FFJul-20</t>
  </si>
  <si>
    <t>All SFCR ProvidersSFCR FF44013</t>
  </si>
  <si>
    <t>All SFCR ProvidersSFCR CombinedJul-20</t>
  </si>
  <si>
    <t>All SFCR ProvidersSFCR Combined44013</t>
  </si>
  <si>
    <t>All TF-CBT ProvidersTF-CBT FFJul-20</t>
  </si>
  <si>
    <t>All TF-CBT ProvidersTF-CBT FF44013</t>
  </si>
  <si>
    <t>All TF-CBT ProvidersTF-CBT CombinedJul-20</t>
  </si>
  <si>
    <t>All TF-CBT ProvidersTF-CBT Combined44013</t>
  </si>
  <si>
    <t>All TIP ProvidersTIP FFJul-20</t>
  </si>
  <si>
    <t>All TIP ProvidersTIP FF44013</t>
  </si>
  <si>
    <t>All TIP ProvidersTIP CombinedJul-20</t>
  </si>
  <si>
    <t>All TIP ProvidersTIP Combined44013</t>
  </si>
  <si>
    <t>All TST ProvidersTST FFJul-20</t>
  </si>
  <si>
    <t>All TST ProvidersTST FF44013</t>
  </si>
  <si>
    <t>All TST ProvidersTST CombinedJul-20</t>
  </si>
  <si>
    <t>All TST ProvidersTST Combined44013</t>
  </si>
  <si>
    <t>Families First ProvidersAll FFJul-20</t>
  </si>
  <si>
    <t>Families First ProvidersAll FF44013</t>
  </si>
  <si>
    <t>DC Seed ProvidersAll DCSJul-20</t>
  </si>
  <si>
    <t>DC Seed ProvidersAll DCS44013</t>
  </si>
  <si>
    <t>Trauma ProvidersAll FFJul-20</t>
  </si>
  <si>
    <t>Trauma ProvidersAll FF44013</t>
  </si>
  <si>
    <t>Trauma ProvidersAll DCSJul-20</t>
  </si>
  <si>
    <t>Trauma ProvidersAll DCS44013</t>
  </si>
  <si>
    <t>Trauma ProvidersAll CombinedJul-20</t>
  </si>
  <si>
    <t>Trauma ProvidersAll Combined44013</t>
  </si>
  <si>
    <t>AllAll CombinedJul-20</t>
  </si>
  <si>
    <t>AllAll Combined44013</t>
  </si>
  <si>
    <t>Federal CityA-CRA FFAug-20</t>
  </si>
  <si>
    <t>Federal CityA-CRA FF44044</t>
  </si>
  <si>
    <t>HillcrestA-CRA FFAug-20</t>
  </si>
  <si>
    <t>HillcrestA-CRA FF44044</t>
  </si>
  <si>
    <t>LAYCA-CRA FFAug-20</t>
  </si>
  <si>
    <t>LAYCA-CRA FF44044</t>
  </si>
  <si>
    <t>RiversideA-CRA FFAug-20</t>
  </si>
  <si>
    <t>RiversideA-CRA FF44044</t>
  </si>
  <si>
    <t>Adoptions TogetherCPP-FV FFAug-20</t>
  </si>
  <si>
    <t>Adoptions TogetherCPP-FV FF44044</t>
  </si>
  <si>
    <t>Marys CenterCPP-FV FFAug-20</t>
  </si>
  <si>
    <t>Marys CenterCPP-FV FF44044</t>
  </si>
  <si>
    <t>PIECECPP-FV FFAug-20</t>
  </si>
  <si>
    <t>PIECECPP-FV FF44044</t>
  </si>
  <si>
    <t>Community ConnectionsCPP-FV DCSAug-20</t>
  </si>
  <si>
    <t>Community ConnectionsCPP-FV DCS44044</t>
  </si>
  <si>
    <t>Foundations for Home &amp; CommunityCPP-FV DCSAug-20</t>
  </si>
  <si>
    <t>Foundations for Home &amp; CommunityCPP-FV DCS44044</t>
  </si>
  <si>
    <t>Marys CenterCPP-FV DCSAug-20</t>
  </si>
  <si>
    <t>Marys CenterCPP-FV DCS44044</t>
  </si>
  <si>
    <t>PIECECPP-FV DCSAug-20</t>
  </si>
  <si>
    <t>PIECECPP-FV DCS44044</t>
  </si>
  <si>
    <t>Medstar GeorgetownCPP-FV DCSAug-20</t>
  </si>
  <si>
    <t>Medstar GeorgetownCPP-FV DCS44044</t>
  </si>
  <si>
    <t>Better MorningsFFT FFAug-20</t>
  </si>
  <si>
    <t>Better MorningsFFT FF44044</t>
  </si>
  <si>
    <t>CatholicFFT FFAug-20</t>
  </si>
  <si>
    <t>CatholicFFT FF44044</t>
  </si>
  <si>
    <t>First Home CareFFT FFAug-20</t>
  </si>
  <si>
    <t>First Home CareFFT FF44044</t>
  </si>
  <si>
    <t>Foundations for Home &amp; CommunityFFT FFAug-20</t>
  </si>
  <si>
    <t>Foundations for Home &amp; CommunityFFT FF44044</t>
  </si>
  <si>
    <t>HillcrestFFT FFAug-20</t>
  </si>
  <si>
    <t>HillcrestFFT FF44044</t>
  </si>
  <si>
    <t>PASSFFT FFAug-20</t>
  </si>
  <si>
    <t>PASSFFT FF44044</t>
  </si>
  <si>
    <t>LCSMST FFAug-20</t>
  </si>
  <si>
    <t>LCSMST FF44044</t>
  </si>
  <si>
    <t>MBI HSMST FFAug-20</t>
  </si>
  <si>
    <t>MBI HSMST FF44044</t>
  </si>
  <si>
    <t>Youth VillagesMST FFAug-20</t>
  </si>
  <si>
    <t>Youth VillagesMST FF44044</t>
  </si>
  <si>
    <t>Youth VillagesMST-PSB FFAug-20</t>
  </si>
  <si>
    <t>Youth VillagesMST-PSB FF44044</t>
  </si>
  <si>
    <t>Marys CenterPCIT FFAug-20</t>
  </si>
  <si>
    <t>Marys CenterPCIT FF44044</t>
  </si>
  <si>
    <t>PIECEPCIT FFAug-20</t>
  </si>
  <si>
    <t>PIECEPCIT FF44044</t>
  </si>
  <si>
    <t>Marys CenterPCIT DCSAug-20</t>
  </si>
  <si>
    <t>Marys CenterPCIT DCS44044</t>
  </si>
  <si>
    <t>PIECEPCIT DCSAug-20</t>
  </si>
  <si>
    <t>PIECEPCIT DCS44044</t>
  </si>
  <si>
    <t>Community ConnectionsPCIT DCSAug-20</t>
  </si>
  <si>
    <t>Community ConnectionsPCIT DCS44044</t>
  </si>
  <si>
    <t>Medstar GeorgetownPCIT DCSAug-20</t>
  </si>
  <si>
    <t>Medstar GeorgetownPCIT DCS44044</t>
  </si>
  <si>
    <t>Community ConnectionsTF-CBT FFAug-20</t>
  </si>
  <si>
    <t>Community ConnectionsTF-CBT FF44044</t>
  </si>
  <si>
    <t>First Home CareTF-CBT FFAug-20</t>
  </si>
  <si>
    <t>First Home CareTF-CBT FF44044</t>
  </si>
  <si>
    <t>Foundations for Home &amp; CommunityTF-CBT FFAug-20</t>
  </si>
  <si>
    <t>Foundations for Home &amp; CommunityTF-CBT FF44044</t>
  </si>
  <si>
    <t>HillcrestTF-CBT FFAug-20</t>
  </si>
  <si>
    <t>HillcrestTF-CBT FF44044</t>
  </si>
  <si>
    <t>LAYCTF-CBT FFAug-20</t>
  </si>
  <si>
    <t>LAYCTF-CBT FF44044</t>
  </si>
  <si>
    <t>LESTF-CBT FFAug-20</t>
  </si>
  <si>
    <t>LESTF-CBT FF44044</t>
  </si>
  <si>
    <t>MD Family ResourcesTF-CBT FFAug-20</t>
  </si>
  <si>
    <t>MD Family ResourcesTF-CBT FF44044</t>
  </si>
  <si>
    <t>UniversalTF-CBT FFAug-20</t>
  </si>
  <si>
    <t>UniversalTF-CBT FF44044</t>
  </si>
  <si>
    <t>Community ConnectionsTIP FFAug-20</t>
  </si>
  <si>
    <t>Community ConnectionsTIP FF44044</t>
  </si>
  <si>
    <t>ContemporaryTIP FFAug-20</t>
  </si>
  <si>
    <t>ContemporaryTIP FF44044</t>
  </si>
  <si>
    <t>FPSTIP FFAug-20</t>
  </si>
  <si>
    <t>FPSTIP FF44044</t>
  </si>
  <si>
    <t>Green DoorTIP FFAug-20</t>
  </si>
  <si>
    <t>Green DoorTIP FF44044</t>
  </si>
  <si>
    <t>LESTIP FFAug-20</t>
  </si>
  <si>
    <t>LESTIP FF44044</t>
  </si>
  <si>
    <t>MBI HSTIP FFAug-20</t>
  </si>
  <si>
    <t>MBI HSTIP FF44044</t>
  </si>
  <si>
    <t>PASSTIP FFAug-20</t>
  </si>
  <si>
    <t>PASSTIP FF44044</t>
  </si>
  <si>
    <t>TFCCTIP FFAug-20</t>
  </si>
  <si>
    <t>TFCCTIP FF44044</t>
  </si>
  <si>
    <t>UniversalTIP FFAug-20</t>
  </si>
  <si>
    <t>UniversalTIP FF44044</t>
  </si>
  <si>
    <t>Wayne PlaceTIP FFAug-20</t>
  </si>
  <si>
    <t>Wayne PlaceTIP FF44044</t>
  </si>
  <si>
    <t>Adoptions TogetherTST FFAug-20</t>
  </si>
  <si>
    <t>Adoptions TogetherTST FF44044</t>
  </si>
  <si>
    <t>ContemporaryTST FFAug-20</t>
  </si>
  <si>
    <t>ContemporaryTST FF44044</t>
  </si>
  <si>
    <t>Family MattersTST FFAug-20</t>
  </si>
  <si>
    <t>Family MattersTST FF44044</t>
  </si>
  <si>
    <t>First Home CareTST FFAug-20</t>
  </si>
  <si>
    <t>First Home CareTST FF44044</t>
  </si>
  <si>
    <t>Foundations for Home &amp; CommunityTST FFAug-20</t>
  </si>
  <si>
    <t>Foundations for Home &amp; CommunityTST FF44044</t>
  </si>
  <si>
    <t>HillcrestTST FFAug-20</t>
  </si>
  <si>
    <t>HillcrestTST FF44044</t>
  </si>
  <si>
    <t>MD Family ResourcesTST FFAug-20</t>
  </si>
  <si>
    <t>MD Family ResourcesTST FF44044</t>
  </si>
  <si>
    <t>Federal CityA-CRA CombinedAug-20</t>
  </si>
  <si>
    <t>Federal CityA-CRA Combined44044</t>
  </si>
  <si>
    <t>HillcrestA-CRA CombinedAug-20</t>
  </si>
  <si>
    <t>HillcrestA-CRA Combined44044</t>
  </si>
  <si>
    <t>LAYCA-CRA CombinedAug-20</t>
  </si>
  <si>
    <t>LAYCA-CRA Combined44044</t>
  </si>
  <si>
    <t>RiversideA-CRA CombinedAug-20</t>
  </si>
  <si>
    <t>RiversideA-CRA Combined44044</t>
  </si>
  <si>
    <t>Adoptions TogetherCPP-FV CombinedAug-20</t>
  </si>
  <si>
    <t>Adoptions TogetherCPP-FV Combined44044</t>
  </si>
  <si>
    <t>Foundations for Home &amp; CommunityCPP-FV CombinedAug-20</t>
  </si>
  <si>
    <t>Foundations for Home &amp; CommunityCPP-FV Combined44044</t>
  </si>
  <si>
    <t>Medstar GeorgetownCPP-FV CombinedAug-20</t>
  </si>
  <si>
    <t>Medstar GeorgetownCPP-FV Combined44044</t>
  </si>
  <si>
    <t>Better MorningsFFT CombinedAug-20</t>
  </si>
  <si>
    <t>Better MorningsFFT Combined44044</t>
  </si>
  <si>
    <t>CatholicFFT CombinedAug-20</t>
  </si>
  <si>
    <t>CatholicFFT Combined44044</t>
  </si>
  <si>
    <t>First Home CareFFT CombinedAug-20</t>
  </si>
  <si>
    <t>First Home CareFFT Combined44044</t>
  </si>
  <si>
    <t>Foundations for Home &amp; CommunityFFT CombinedAug-20</t>
  </si>
  <si>
    <t>Foundations for Home &amp; CommunityFFT Combined44044</t>
  </si>
  <si>
    <t>HillcrestFFT CombinedAug-20</t>
  </si>
  <si>
    <t>HillcrestFFT Combined44044</t>
  </si>
  <si>
    <t>PASSFFT CombinedAug-20</t>
  </si>
  <si>
    <t>PASSFFT Combined44044</t>
  </si>
  <si>
    <t>LCSMST CombinedAug-20</t>
  </si>
  <si>
    <t>LCSMST Combined44044</t>
  </si>
  <si>
    <t>MBI HSMST CombinedAug-20</t>
  </si>
  <si>
    <t>MBI HSMST Combined44044</t>
  </si>
  <si>
    <t>Youth VillagesMST CombinedAug-20</t>
  </si>
  <si>
    <t>Youth VillagesMST Combined44044</t>
  </si>
  <si>
    <t>Youth VillagesMST-PSB CombinedAug-20</t>
  </si>
  <si>
    <t>Youth VillagesMST-PSB Combined44044</t>
  </si>
  <si>
    <t>Medstar GeorgetownPCIT CombinedAug-20</t>
  </si>
  <si>
    <t>Medstar GeorgetownPCIT Combined44044</t>
  </si>
  <si>
    <t>Community ConnectionsTF-CBT CombinedAug-20</t>
  </si>
  <si>
    <t>Community ConnectionsTF-CBT Combined44044</t>
  </si>
  <si>
    <t>First Home CareTF-CBT CombinedAug-20</t>
  </si>
  <si>
    <t>First Home CareTF-CBT Combined44044</t>
  </si>
  <si>
    <t>Foundations for Home &amp; CommunityTF-CBT CombinedAug-20</t>
  </si>
  <si>
    <t>Foundations for Home &amp; CommunityTF-CBT Combined44044</t>
  </si>
  <si>
    <t>HillcrestTF-CBT CombinedAug-20</t>
  </si>
  <si>
    <t>HillcrestTF-CBT Combined44044</t>
  </si>
  <si>
    <t>LAYCTF-CBT CombinedAug-20</t>
  </si>
  <si>
    <t>LAYCTF-CBT Combined44044</t>
  </si>
  <si>
    <t>LESTF-CBT CombinedAug-20</t>
  </si>
  <si>
    <t>LESTF-CBT Combined44044</t>
  </si>
  <si>
    <t>MD Family ResourcesTF-CBT CombinedAug-20</t>
  </si>
  <si>
    <t>MD Family ResourcesTF-CBT Combined44044</t>
  </si>
  <si>
    <t>UniversalTF-CBT CombinedAug-20</t>
  </si>
  <si>
    <t>UniversalTF-CBT Combined44044</t>
  </si>
  <si>
    <t>Community ConnectionsTIP CombinedAug-20</t>
  </si>
  <si>
    <t>Community ConnectionsTIP Combined44044</t>
  </si>
  <si>
    <t>ContemporaryTIP CombinedAug-20</t>
  </si>
  <si>
    <t>ContemporaryTIP Combined44044</t>
  </si>
  <si>
    <t>FPSTIP CombinedAug-20</t>
  </si>
  <si>
    <t>FPSTIP Combined44044</t>
  </si>
  <si>
    <t>Green DoorTIP CombinedAug-20</t>
  </si>
  <si>
    <t>Green DoorTIP Combined44044</t>
  </si>
  <si>
    <t>LESTIP CombinedAug-20</t>
  </si>
  <si>
    <t>LESTIP Combined44044</t>
  </si>
  <si>
    <t>MBI HSTIP CombinedAug-20</t>
  </si>
  <si>
    <t>MBI HSTIP Combined44044</t>
  </si>
  <si>
    <t>PASSTIP CombinedAug-20</t>
  </si>
  <si>
    <t>PASSTIP Combined44044</t>
  </si>
  <si>
    <t>TFCCTIP CombinedAug-20</t>
  </si>
  <si>
    <t>TFCCTIP Combined44044</t>
  </si>
  <si>
    <t>UniversalTIP CombinedAug-20</t>
  </si>
  <si>
    <t>UniversalTIP Combined44044</t>
  </si>
  <si>
    <t>Wayne PlaceTIP CombinedAug-20</t>
  </si>
  <si>
    <t>Wayne PlaceTIP Combined44044</t>
  </si>
  <si>
    <t>Adoptions TogetherTST CombinedAug-20</t>
  </si>
  <si>
    <t>Adoptions TogetherTST Combined44044</t>
  </si>
  <si>
    <t>ContemporaryTST CombinedAug-20</t>
  </si>
  <si>
    <t>ContemporaryTST Combined44044</t>
  </si>
  <si>
    <t>Family MattersTST CombinedAug-20</t>
  </si>
  <si>
    <t>Family MattersTST Combined44044</t>
  </si>
  <si>
    <t>First Home CareTST CombinedAug-20</t>
  </si>
  <si>
    <t>First Home CareTST Combined44044</t>
  </si>
  <si>
    <t>Foundations for Home &amp; CommunityTST CombinedAug-20</t>
  </si>
  <si>
    <t>Foundations for Home &amp; CommunityTST Combined44044</t>
  </si>
  <si>
    <t>HillcrestTST CombinedAug-20</t>
  </si>
  <si>
    <t>HillcrestTST Combined44044</t>
  </si>
  <si>
    <t>MD Family ResourcesTST CombinedAug-20</t>
  </si>
  <si>
    <t>MD Family ResourcesTST Combined44044</t>
  </si>
  <si>
    <t>Marys CenterCPP-FV CombinedAug-20</t>
  </si>
  <si>
    <t>Marys CenterCPP-FV Combined44044</t>
  </si>
  <si>
    <t>PIECECPP-FV CombinedAug-20</t>
  </si>
  <si>
    <t>PIECECPP-FV Combined44044</t>
  </si>
  <si>
    <t>Community ConnectionsCPP-FV CombinedAug-20</t>
  </si>
  <si>
    <t>Community ConnectionsCPP-FV Combined44044</t>
  </si>
  <si>
    <t>Community ConnectionsPCIT CombinedAug-20</t>
  </si>
  <si>
    <t>Community ConnectionsPCIT Combined44044</t>
  </si>
  <si>
    <t>Marys CenterPCIT CombinedAug-20</t>
  </si>
  <si>
    <t>Marys CenterPCIT Combined44044</t>
  </si>
  <si>
    <t>PIECEPCIT CombinedAug-20</t>
  </si>
  <si>
    <t>PIECEPCIT Combined44044</t>
  </si>
  <si>
    <t>CatholicAll FFAug-20</t>
  </si>
  <si>
    <t>CatholicAll FF44044</t>
  </si>
  <si>
    <t>ContemporaryAll FFAug-20</t>
  </si>
  <si>
    <t>ContemporaryAll FF44044</t>
  </si>
  <si>
    <t>Family MattersAll FFAug-20</t>
  </si>
  <si>
    <t>Family MattersAll FF44044</t>
  </si>
  <si>
    <t>Federal City All FFAug-20</t>
  </si>
  <si>
    <t>Federal City All FF44044</t>
  </si>
  <si>
    <t>First Home CareAll FFAug-20</t>
  </si>
  <si>
    <t>First Home CareAll FF44044</t>
  </si>
  <si>
    <t>Foundations for Home &amp; CommunityAll FFAug-20</t>
  </si>
  <si>
    <t>Foundations for Home &amp; CommunityAll FF44044</t>
  </si>
  <si>
    <t>FPSAll FFAug-20</t>
  </si>
  <si>
    <t>FPSAll FF44044</t>
  </si>
  <si>
    <t>Green DoorAll FFAug-20</t>
  </si>
  <si>
    <t>Green DoorAll FF44044</t>
  </si>
  <si>
    <t>HillcrestAll FFAug-20</t>
  </si>
  <si>
    <t>HillcrestAll FF44044</t>
  </si>
  <si>
    <t>LAYCAll FFAug-20</t>
  </si>
  <si>
    <t>LAYCAll FF44044</t>
  </si>
  <si>
    <t>LCSAll FFAug-20</t>
  </si>
  <si>
    <t>LCSAll FF44044</t>
  </si>
  <si>
    <t>LESAll FFAug-20</t>
  </si>
  <si>
    <t>LESAll FF44044</t>
  </si>
  <si>
    <t>MBI HSAll FFAug-20</t>
  </si>
  <si>
    <t>MBI HSAll FF44044</t>
  </si>
  <si>
    <t>MD Family ResourcesAll FFAug-20</t>
  </si>
  <si>
    <t>MD Family ResourcesAll FF44044</t>
  </si>
  <si>
    <t>PASSAll FFAug-20</t>
  </si>
  <si>
    <t>PASSAll FF44044</t>
  </si>
  <si>
    <t>RiversideAll FFAug-20</t>
  </si>
  <si>
    <t>RiversideAll FF44044</t>
  </si>
  <si>
    <t>TFCCAll FFAug-20</t>
  </si>
  <si>
    <t>TFCCAll FF44044</t>
  </si>
  <si>
    <t>UniversalAll FFAug-20</t>
  </si>
  <si>
    <t>UniversalAll FF44044</t>
  </si>
  <si>
    <t>Wayne PlaceAll FFAug-20</t>
  </si>
  <si>
    <t>Wayne PlaceAll FF44044</t>
  </si>
  <si>
    <t>Youth VillagesAll FFAug-20</t>
  </si>
  <si>
    <t>Youth VillagesAll FF44044</t>
  </si>
  <si>
    <t>Medstar GeorgetownAll DCSAug-20</t>
  </si>
  <si>
    <t>Medstar GeorgetownAll DCS44044</t>
  </si>
  <si>
    <t>Community ConnectionsAll FFAug-20</t>
  </si>
  <si>
    <t>Community ConnectionsAll FF44044</t>
  </si>
  <si>
    <t>Community ConnectionsAll DCSAug-20</t>
  </si>
  <si>
    <t>Community ConnectionsAll DCS44044</t>
  </si>
  <si>
    <t>Marys CenterAll FFAug-20</t>
  </si>
  <si>
    <t>Marys CenterAll FF44044</t>
  </si>
  <si>
    <t>Marys CenterAll DCSAug-20</t>
  </si>
  <si>
    <t>Marys CenterAll DCS44044</t>
  </si>
  <si>
    <t>PIECEAll FFAug-20</t>
  </si>
  <si>
    <t>PIECEAll FF44044</t>
  </si>
  <si>
    <t>PIECEAll DCSAug-20</t>
  </si>
  <si>
    <t>PIECEAll DCS44044</t>
  </si>
  <si>
    <t>Adoptions TogetherAll CombinedAug-20</t>
  </si>
  <si>
    <t>Adoptions TogetherAll Combined44044</t>
  </si>
  <si>
    <t>Better MorningsAll CombinedAug-20</t>
  </si>
  <si>
    <t>Better MorningsAll Combined44044</t>
  </si>
  <si>
    <t>CatholicAll CombinedAug-20</t>
  </si>
  <si>
    <t>CatholicAll Combined44044</t>
  </si>
  <si>
    <t>Community ConnectionsAll CombinedAug-20</t>
  </si>
  <si>
    <t>Community ConnectionsAll Combined44044</t>
  </si>
  <si>
    <t>ContemporaryAll CombinedAug-20</t>
  </si>
  <si>
    <t>ContemporaryAll Combined44044</t>
  </si>
  <si>
    <t>Family MattersAll CombinedAug-20</t>
  </si>
  <si>
    <t>Family MattersAll Combined44044</t>
  </si>
  <si>
    <t>Federal CityAll CombinedAug-20</t>
  </si>
  <si>
    <t>Federal CityAll Combined44044</t>
  </si>
  <si>
    <t>First Home CareAll CombinedAug-20</t>
  </si>
  <si>
    <t>First Home CareAll Combined44044</t>
  </si>
  <si>
    <t>Foundations for Home &amp; CommunityAll CombinedAug-20</t>
  </si>
  <si>
    <t>Foundations for Home &amp; CommunityAll Combined44044</t>
  </si>
  <si>
    <t>FPSAll CombinedAug-20</t>
  </si>
  <si>
    <t>FPSAll Combined44044</t>
  </si>
  <si>
    <t>Green DoorAll CombinedAug-20</t>
  </si>
  <si>
    <t>Green DoorAll Combined44044</t>
  </si>
  <si>
    <t>HillcrestAll CombinedAug-20</t>
  </si>
  <si>
    <t>HillcrestAll Combined44044</t>
  </si>
  <si>
    <t>LAYCAll CombinedAug-20</t>
  </si>
  <si>
    <t>LAYCAll Combined44044</t>
  </si>
  <si>
    <t>LCSAll CombinedAug-20</t>
  </si>
  <si>
    <t>LCSAll Combined44044</t>
  </si>
  <si>
    <t>LESAll CombinedAug-20</t>
  </si>
  <si>
    <t>LESAll Combined44044</t>
  </si>
  <si>
    <t>Marys CenterAll CombinedAug-20</t>
  </si>
  <si>
    <t>Marys CenterAll Combined44044</t>
  </si>
  <si>
    <t>MBI HSAll CombinedAug-20</t>
  </si>
  <si>
    <t>MBI HSAll Combined44044</t>
  </si>
  <si>
    <t>MD Family ResourcesAll CombinedAug-20</t>
  </si>
  <si>
    <t>MD Family ResourcesAll Combined44044</t>
  </si>
  <si>
    <t>Medstar GeorgetownAll CombinedAug-20</t>
  </si>
  <si>
    <t>Medstar GeorgetownAll Combined44044</t>
  </si>
  <si>
    <t>PASSAll CombinedAug-20</t>
  </si>
  <si>
    <t>PASSAll Combined44044</t>
  </si>
  <si>
    <t>PIECEAll CombinedAug-20</t>
  </si>
  <si>
    <t>PIECEAll Combined44044</t>
  </si>
  <si>
    <t>RiversideAll CombinedAug-20</t>
  </si>
  <si>
    <t>RiversideAll Combined44044</t>
  </si>
  <si>
    <t>TFCCAll CombinedAug-20</t>
  </si>
  <si>
    <t>TFCCAll Combined44044</t>
  </si>
  <si>
    <t>UniversalAll CombinedAug-20</t>
  </si>
  <si>
    <t>UniversalAll Combined44044</t>
  </si>
  <si>
    <t>Wayne PlaceAll CombinedAug-20</t>
  </si>
  <si>
    <t>Wayne PlaceAll Combined44044</t>
  </si>
  <si>
    <t>Youth VillagesAll CombinedAug-20</t>
  </si>
  <si>
    <t>Youth VillagesAll Combined44044</t>
  </si>
  <si>
    <t>All A-CRA ProvidersA-CRA FFAug-20</t>
  </si>
  <si>
    <t>All A-CRA ProvidersA-CRA FF44044</t>
  </si>
  <si>
    <t>All A-CRA ProvidersA-CRA CombinedAug-20</t>
  </si>
  <si>
    <t>All A-CRA ProvidersA-CRA Combined44044</t>
  </si>
  <si>
    <t>All CPP-FV ProvidersCPP-FV FFAug-20</t>
  </si>
  <si>
    <t>All CPP-FV ProvidersCPP-FV FF44044</t>
  </si>
  <si>
    <t>All CPP-FV ProvidersCPP-FV DCSAug-20</t>
  </si>
  <si>
    <t>All CPP-FV ProvidersCPP-FV DCS44044</t>
  </si>
  <si>
    <t>All CPP-FV ProvidersCPP-FV CombinedAug-20</t>
  </si>
  <si>
    <t>All CPP-FV ProvidersCPP-FV Combined44044</t>
  </si>
  <si>
    <t>All FFT ProvidersFFT FFAug-20</t>
  </si>
  <si>
    <t>All FFT ProvidersFFT FF44044</t>
  </si>
  <si>
    <t>All FFT ProvidersFFT CombinedAug-20</t>
  </si>
  <si>
    <t>All FFT ProvidersFFT Combined44044</t>
  </si>
  <si>
    <t>All MST ProvidersMST FFAug-20</t>
  </si>
  <si>
    <t>All MST ProvidersMST FF44044</t>
  </si>
  <si>
    <t>All MST ProvidersMST CombinedAug-20</t>
  </si>
  <si>
    <t>All MST ProvidersMST Combined44044</t>
  </si>
  <si>
    <t>All MST-PSB ProvidersMST-PSB FFAug-20</t>
  </si>
  <si>
    <t>All MST-PSB ProvidersMST-PSB FF44044</t>
  </si>
  <si>
    <t>All MST-PSB ProvidersMST-PSB CombinedAug-20</t>
  </si>
  <si>
    <t>All MST-PSB ProvidersMST-PSB Combined44044</t>
  </si>
  <si>
    <t>All PCIT ProvidersPCIT FFAug-20</t>
  </si>
  <si>
    <t>All PCIT ProvidersPCIT FF44044</t>
  </si>
  <si>
    <t>All PCIT ProvidersPCIT DCSAug-20</t>
  </si>
  <si>
    <t>All PCIT ProvidersPCIT DCS44044</t>
  </si>
  <si>
    <t>All PCIT ProvidersPCIT CombinedAug-20</t>
  </si>
  <si>
    <t>All PCIT ProvidersPCIT Combined44044</t>
  </si>
  <si>
    <t>All SFCR ProvidersSFCR FFAug-20</t>
  </si>
  <si>
    <t>All SFCR ProvidersSFCR FF44044</t>
  </si>
  <si>
    <t>All SFCR ProvidersSFCR CombinedAug-20</t>
  </si>
  <si>
    <t>All SFCR ProvidersSFCR Combined44044</t>
  </si>
  <si>
    <t>All TF-CBT ProvidersTF-CBT FFAug-20</t>
  </si>
  <si>
    <t>All TF-CBT ProvidersTF-CBT FF44044</t>
  </si>
  <si>
    <t>All TF-CBT ProvidersTF-CBT CombinedAug-20</t>
  </si>
  <si>
    <t>All TF-CBT ProvidersTF-CBT Combined44044</t>
  </si>
  <si>
    <t>All TIP ProvidersTIP FFAug-20</t>
  </si>
  <si>
    <t>All TIP ProvidersTIP FF44044</t>
  </si>
  <si>
    <t>All TIP ProvidersTIP CombinedAug-20</t>
  </si>
  <si>
    <t>All TIP ProvidersTIP Combined44044</t>
  </si>
  <si>
    <t>All TST ProvidersTST FFAug-20</t>
  </si>
  <si>
    <t>All TST ProvidersTST FF44044</t>
  </si>
  <si>
    <t>All TST ProvidersTST CombinedAug-20</t>
  </si>
  <si>
    <t>All TST ProvidersTST Combined44044</t>
  </si>
  <si>
    <t>Families First ProvidersAll FFAug-20</t>
  </si>
  <si>
    <t>Families First ProvidersAll FF44044</t>
  </si>
  <si>
    <t>DC Seed ProvidersAll DCSAug-20</t>
  </si>
  <si>
    <t>DC Seed ProvidersAll DCS44044</t>
  </si>
  <si>
    <t>Trauma ProvidersAll FFAug-20</t>
  </si>
  <si>
    <t>Trauma ProvidersAll FF44044</t>
  </si>
  <si>
    <t>Trauma ProvidersAll DCSAug-20</t>
  </si>
  <si>
    <t>Trauma ProvidersAll DCS44044</t>
  </si>
  <si>
    <t>Trauma ProvidersAll CombinedAug-20</t>
  </si>
  <si>
    <t>Trauma ProvidersAll Combined44044</t>
  </si>
  <si>
    <t>AllAll CombinedAug-20</t>
  </si>
  <si>
    <t>AllAll Combined44044</t>
  </si>
  <si>
    <t>Federal CityA-CRA FFSep-20</t>
  </si>
  <si>
    <t>Federal CityA-CRA FF44075</t>
  </si>
  <si>
    <t>HillcrestA-CRA FFSep-20</t>
  </si>
  <si>
    <t>HillcrestA-CRA FF44075</t>
  </si>
  <si>
    <t>LAYCA-CRA FFSep-20</t>
  </si>
  <si>
    <t>LAYCA-CRA FF44075</t>
  </si>
  <si>
    <t>RiversideA-CRA FFSep-20</t>
  </si>
  <si>
    <t>RiversideA-CRA FF44075</t>
  </si>
  <si>
    <t>Adoptions TogetherCPP-FV FFSep-20</t>
  </si>
  <si>
    <t>Adoptions TogetherCPP-FV FF44075</t>
  </si>
  <si>
    <t>Marys CenterCPP-FV FFSep-20</t>
  </si>
  <si>
    <t>Marys CenterCPP-FV FF44075</t>
  </si>
  <si>
    <t>PIECECPP-FV FFSep-20</t>
  </si>
  <si>
    <t>PIECECPP-FV FF44075</t>
  </si>
  <si>
    <t>Community ConnectionsCPP-FV DCSSep-20</t>
  </si>
  <si>
    <t>Community ConnectionsCPP-FV DCS44075</t>
  </si>
  <si>
    <t>Foundations for Home &amp; CommunityCPP-FV DCSSep-20</t>
  </si>
  <si>
    <t>Foundations for Home &amp; CommunityCPP-FV DCS44075</t>
  </si>
  <si>
    <t>Marys CenterCPP-FV DCSSep-20</t>
  </si>
  <si>
    <t>Marys CenterCPP-FV DCS44075</t>
  </si>
  <si>
    <t>PIECECPP-FV DCSSep-20</t>
  </si>
  <si>
    <t>PIECECPP-FV DCS44075</t>
  </si>
  <si>
    <t>Medstar GeorgetownCPP-FV DCSSep-20</t>
  </si>
  <si>
    <t>Medstar GeorgetownCPP-FV DCS44075</t>
  </si>
  <si>
    <t>Better MorningsFFT FFSep-20</t>
  </si>
  <si>
    <t>Better MorningsFFT FF44075</t>
  </si>
  <si>
    <t>CatholicFFT FFSep-20</t>
  </si>
  <si>
    <t>CatholicFFT FF44075</t>
  </si>
  <si>
    <t>First Home CareFFT FFSep-20</t>
  </si>
  <si>
    <t>First Home CareFFT FF44075</t>
  </si>
  <si>
    <t>Foundations for Home &amp; CommunityFFT FFSep-20</t>
  </si>
  <si>
    <t>Foundations for Home &amp; CommunityFFT FF44075</t>
  </si>
  <si>
    <t>HillcrestFFT FFSep-20</t>
  </si>
  <si>
    <t>HillcrestFFT FF44075</t>
  </si>
  <si>
    <t>PASSFFT FFSep-20</t>
  </si>
  <si>
    <t>PASSFFT FF44075</t>
  </si>
  <si>
    <t>LCSMST FFSep-20</t>
  </si>
  <si>
    <t>LCSMST FF44075</t>
  </si>
  <si>
    <t>MBI HSMST FFSep-20</t>
  </si>
  <si>
    <t>MBI HSMST FF44075</t>
  </si>
  <si>
    <t>Youth VillagesMST FFSep-20</t>
  </si>
  <si>
    <t>Youth VillagesMST FF44075</t>
  </si>
  <si>
    <t>Youth VillagesMST-PSB FFSep-20</t>
  </si>
  <si>
    <t>Youth VillagesMST-PSB FF44075</t>
  </si>
  <si>
    <t>Marys CenterPCIT FFSep-20</t>
  </si>
  <si>
    <t>Marys CenterPCIT FF44075</t>
  </si>
  <si>
    <t>PIECEPCIT FFSep-20</t>
  </si>
  <si>
    <t>PIECEPCIT FF44075</t>
  </si>
  <si>
    <t>Marys CenterPCIT DCSSep-20</t>
  </si>
  <si>
    <t>Marys CenterPCIT DCS44075</t>
  </si>
  <si>
    <t>PIECEPCIT DCSSep-20</t>
  </si>
  <si>
    <t>PIECEPCIT DCS44075</t>
  </si>
  <si>
    <t>Community ConnectionsPCIT DCSSep-20</t>
  </si>
  <si>
    <t>Community ConnectionsPCIT DCS44075</t>
  </si>
  <si>
    <t>Medstar GeorgetownPCIT DCSSep-20</t>
  </si>
  <si>
    <t>Medstar GeorgetownPCIT DCS44075</t>
  </si>
  <si>
    <t>Community ConnectionsTF-CBT FFSep-20</t>
  </si>
  <si>
    <t>Community ConnectionsTF-CBT FF44075</t>
  </si>
  <si>
    <t>First Home CareTF-CBT FFSep-20</t>
  </si>
  <si>
    <t>First Home CareTF-CBT FF44075</t>
  </si>
  <si>
    <t>Foundations for Home &amp; CommunityTF-CBT FFSep-20</t>
  </si>
  <si>
    <t>Foundations for Home &amp; CommunityTF-CBT FF44075</t>
  </si>
  <si>
    <t>HillcrestTF-CBT FFSep-20</t>
  </si>
  <si>
    <t>HillcrestTF-CBT FF44075</t>
  </si>
  <si>
    <t>LAYCTF-CBT FFSep-20</t>
  </si>
  <si>
    <t>LAYCTF-CBT FF44075</t>
  </si>
  <si>
    <t>LESTF-CBT FFSep-20</t>
  </si>
  <si>
    <t>LESTF-CBT FF44075</t>
  </si>
  <si>
    <t>MD Family ResourcesTF-CBT FFSep-20</t>
  </si>
  <si>
    <t>MD Family ResourcesTF-CBT FF44075</t>
  </si>
  <si>
    <t>UniversalTF-CBT FFSep-20</t>
  </si>
  <si>
    <t>UniversalTF-CBT FF44075</t>
  </si>
  <si>
    <t>Community ConnectionsTIP FFSep-20</t>
  </si>
  <si>
    <t>Community ConnectionsTIP FF44075</t>
  </si>
  <si>
    <t>ContemporaryTIP FFSep-20</t>
  </si>
  <si>
    <t>ContemporaryTIP FF44075</t>
  </si>
  <si>
    <t>FPSTIP FFSep-20</t>
  </si>
  <si>
    <t>FPSTIP FF44075</t>
  </si>
  <si>
    <t>Green DoorTIP FFSep-20</t>
  </si>
  <si>
    <t>Green DoorTIP FF44075</t>
  </si>
  <si>
    <t>LESTIP FFSep-20</t>
  </si>
  <si>
    <t>LESTIP FF44075</t>
  </si>
  <si>
    <t>MBI HSTIP FFSep-20</t>
  </si>
  <si>
    <t>MBI HSTIP FF44075</t>
  </si>
  <si>
    <t>PASSTIP FFSep-20</t>
  </si>
  <si>
    <t>PASSTIP FF44075</t>
  </si>
  <si>
    <t>TFCCTIP FFSep-20</t>
  </si>
  <si>
    <t>TFCCTIP FF44075</t>
  </si>
  <si>
    <t>UniversalTIP FFSep-20</t>
  </si>
  <si>
    <t>UniversalTIP FF44075</t>
  </si>
  <si>
    <t>Wayne PlaceTIP FFSep-20</t>
  </si>
  <si>
    <t>Wayne PlaceTIP FF44075</t>
  </si>
  <si>
    <t>Adoptions TogetherTST FFSep-20</t>
  </si>
  <si>
    <t>Adoptions TogetherTST FF44075</t>
  </si>
  <si>
    <t>ContemporaryTST FFSep-20</t>
  </si>
  <si>
    <t>ContemporaryTST FF44075</t>
  </si>
  <si>
    <t>Family MattersTST FFSep-20</t>
  </si>
  <si>
    <t>Family MattersTST FF44075</t>
  </si>
  <si>
    <t>First Home CareTST FFSep-20</t>
  </si>
  <si>
    <t>First Home CareTST FF44075</t>
  </si>
  <si>
    <t>Foundations for Home &amp; CommunityTST FFSep-20</t>
  </si>
  <si>
    <t>Foundations for Home &amp; CommunityTST FF44075</t>
  </si>
  <si>
    <t>HillcrestTST FFSep-20</t>
  </si>
  <si>
    <t>HillcrestTST FF44075</t>
  </si>
  <si>
    <t>MD Family ResourcesTST FFSep-20</t>
  </si>
  <si>
    <t>MD Family ResourcesTST FF44075</t>
  </si>
  <si>
    <t>Federal CityA-CRA CombinedSep-20</t>
  </si>
  <si>
    <t>Federal CityA-CRA Combined44075</t>
  </si>
  <si>
    <t>HillcrestA-CRA CombinedSep-20</t>
  </si>
  <si>
    <t>HillcrestA-CRA Combined44075</t>
  </si>
  <si>
    <t>LAYCA-CRA CombinedSep-20</t>
  </si>
  <si>
    <t>LAYCA-CRA Combined44075</t>
  </si>
  <si>
    <t>RiversideA-CRA CombinedSep-20</t>
  </si>
  <si>
    <t>RiversideA-CRA Combined44075</t>
  </si>
  <si>
    <t>Adoptions TogetherCPP-FV CombinedSep-20</t>
  </si>
  <si>
    <t>Adoptions TogetherCPP-FV Combined44075</t>
  </si>
  <si>
    <t>Foundations for Home &amp; CommunityCPP-FV CombinedSep-20</t>
  </si>
  <si>
    <t>Foundations for Home &amp; CommunityCPP-FV Combined44075</t>
  </si>
  <si>
    <t>Medstar GeorgetownCPP-FV CombinedSep-20</t>
  </si>
  <si>
    <t>Medstar GeorgetownCPP-FV Combined44075</t>
  </si>
  <si>
    <t>Better MorningsFFT CombinedSep-20</t>
  </si>
  <si>
    <t>Better MorningsFFT Combined44075</t>
  </si>
  <si>
    <t>CatholicFFT CombinedSep-20</t>
  </si>
  <si>
    <t>CatholicFFT Combined44075</t>
  </si>
  <si>
    <t>First Home CareFFT CombinedSep-20</t>
  </si>
  <si>
    <t>First Home CareFFT Combined44075</t>
  </si>
  <si>
    <t>Foundations for Home &amp; CommunityFFT CombinedSep-20</t>
  </si>
  <si>
    <t>Foundations for Home &amp; CommunityFFT Combined44075</t>
  </si>
  <si>
    <t>HillcrestFFT CombinedSep-20</t>
  </si>
  <si>
    <t>HillcrestFFT Combined44075</t>
  </si>
  <si>
    <t>PASSFFT CombinedSep-20</t>
  </si>
  <si>
    <t>PASSFFT Combined44075</t>
  </si>
  <si>
    <t>LCSMST CombinedSep-20</t>
  </si>
  <si>
    <t>LCSMST Combined44075</t>
  </si>
  <si>
    <t>MBI HSMST CombinedSep-20</t>
  </si>
  <si>
    <t>MBI HSMST Combined44075</t>
  </si>
  <si>
    <t>Youth VillagesMST CombinedSep-20</t>
  </si>
  <si>
    <t>Youth VillagesMST Combined44075</t>
  </si>
  <si>
    <t>Youth VillagesMST-PSB CombinedSep-20</t>
  </si>
  <si>
    <t>Youth VillagesMST-PSB Combined44075</t>
  </si>
  <si>
    <t>Medstar GeorgetownPCIT CombinedSep-20</t>
  </si>
  <si>
    <t>Medstar GeorgetownPCIT Combined44075</t>
  </si>
  <si>
    <t>Community ConnectionsTF-CBT CombinedSep-20</t>
  </si>
  <si>
    <t>Community ConnectionsTF-CBT Combined44075</t>
  </si>
  <si>
    <t>First Home CareTF-CBT CombinedSep-20</t>
  </si>
  <si>
    <t>First Home CareTF-CBT Combined44075</t>
  </si>
  <si>
    <t>Foundations for Home &amp; CommunityTF-CBT CombinedSep-20</t>
  </si>
  <si>
    <t>Foundations for Home &amp; CommunityTF-CBT Combined44075</t>
  </si>
  <si>
    <t>HillcrestTF-CBT CombinedSep-20</t>
  </si>
  <si>
    <t>HillcrestTF-CBT Combined44075</t>
  </si>
  <si>
    <t>LAYCTF-CBT CombinedSep-20</t>
  </si>
  <si>
    <t>LAYCTF-CBT Combined44075</t>
  </si>
  <si>
    <t>LESTF-CBT CombinedSep-20</t>
  </si>
  <si>
    <t>LESTF-CBT Combined44075</t>
  </si>
  <si>
    <t>MD Family ResourcesTF-CBT CombinedSep-20</t>
  </si>
  <si>
    <t>MD Family ResourcesTF-CBT Combined44075</t>
  </si>
  <si>
    <t>UniversalTF-CBT CombinedSep-20</t>
  </si>
  <si>
    <t>UniversalTF-CBT Combined44075</t>
  </si>
  <si>
    <t>Community ConnectionsTIP CombinedSep-20</t>
  </si>
  <si>
    <t>Community ConnectionsTIP Combined44075</t>
  </si>
  <si>
    <t>ContemporaryTIP CombinedSep-20</t>
  </si>
  <si>
    <t>ContemporaryTIP Combined44075</t>
  </si>
  <si>
    <t>FPSTIP CombinedSep-20</t>
  </si>
  <si>
    <t>FPSTIP Combined44075</t>
  </si>
  <si>
    <t>Green DoorTIP CombinedSep-20</t>
  </si>
  <si>
    <t>Green DoorTIP Combined44075</t>
  </si>
  <si>
    <t>LESTIP CombinedSep-20</t>
  </si>
  <si>
    <t>LESTIP Combined44075</t>
  </si>
  <si>
    <t>MBI HSTIP CombinedSep-20</t>
  </si>
  <si>
    <t>MBI HSTIP Combined44075</t>
  </si>
  <si>
    <t>PASSTIP CombinedSep-20</t>
  </si>
  <si>
    <t>PASSTIP Combined44075</t>
  </si>
  <si>
    <t>TFCCTIP CombinedSep-20</t>
  </si>
  <si>
    <t>TFCCTIP Combined44075</t>
  </si>
  <si>
    <t>UniversalTIP CombinedSep-20</t>
  </si>
  <si>
    <t>UniversalTIP Combined44075</t>
  </si>
  <si>
    <t>Wayne PlaceTIP CombinedSep-20</t>
  </si>
  <si>
    <t>Wayne PlaceTIP Combined44075</t>
  </si>
  <si>
    <t>Adoptions TogetherTST CombinedSep-20</t>
  </si>
  <si>
    <t>Adoptions TogetherTST Combined44075</t>
  </si>
  <si>
    <t>ContemporaryTST CombinedSep-20</t>
  </si>
  <si>
    <t>ContemporaryTST Combined44075</t>
  </si>
  <si>
    <t>Family MattersTST CombinedSep-20</t>
  </si>
  <si>
    <t>Family MattersTST Combined44075</t>
  </si>
  <si>
    <t>First Home CareTST CombinedSep-20</t>
  </si>
  <si>
    <t>First Home CareTST Combined44075</t>
  </si>
  <si>
    <t>Foundations for Home &amp; CommunityTST CombinedSep-20</t>
  </si>
  <si>
    <t>Foundations for Home &amp; CommunityTST Combined44075</t>
  </si>
  <si>
    <t>HillcrestTST CombinedSep-20</t>
  </si>
  <si>
    <t>HillcrestTST Combined44075</t>
  </si>
  <si>
    <t>MD Family ResourcesTST CombinedSep-20</t>
  </si>
  <si>
    <t>MD Family ResourcesTST Combined44075</t>
  </si>
  <si>
    <t>Marys CenterCPP-FV CombinedSep-20</t>
  </si>
  <si>
    <t>Marys CenterCPP-FV Combined44075</t>
  </si>
  <si>
    <t>PIECECPP-FV CombinedSep-20</t>
  </si>
  <si>
    <t>PIECECPP-FV Combined44075</t>
  </si>
  <si>
    <t>Community ConnectionsCPP-FV CombinedSep-20</t>
  </si>
  <si>
    <t>Community ConnectionsCPP-FV Combined44075</t>
  </si>
  <si>
    <t>Community ConnectionsPCIT CombinedSep-20</t>
  </si>
  <si>
    <t>Community ConnectionsPCIT Combined44075</t>
  </si>
  <si>
    <t>Marys CenterPCIT CombinedSep-20</t>
  </si>
  <si>
    <t>Marys CenterPCIT Combined44075</t>
  </si>
  <si>
    <t>PIECEPCIT CombinedSep-20</t>
  </si>
  <si>
    <t>PIECEPCIT Combined44075</t>
  </si>
  <si>
    <t>CatholicAll FFSep-20</t>
  </si>
  <si>
    <t>CatholicAll FF44075</t>
  </si>
  <si>
    <t>ContemporaryAll FFSep-20</t>
  </si>
  <si>
    <t>ContemporaryAll FF44075</t>
  </si>
  <si>
    <t>Family MattersAll FFSep-20</t>
  </si>
  <si>
    <t>Family MattersAll FF44075</t>
  </si>
  <si>
    <t>Federal City All FFSep-20</t>
  </si>
  <si>
    <t>Federal City All FF44075</t>
  </si>
  <si>
    <t>First Home CareAll FFSep-20</t>
  </si>
  <si>
    <t>First Home CareAll FF44075</t>
  </si>
  <si>
    <t>Foundations for Home &amp; CommunityAll FFSep-20</t>
  </si>
  <si>
    <t>Foundations for Home &amp; CommunityAll FF44075</t>
  </si>
  <si>
    <t>FPSAll FFSep-20</t>
  </si>
  <si>
    <t>FPSAll FF44075</t>
  </si>
  <si>
    <t>Green DoorAll FFSep-20</t>
  </si>
  <si>
    <t>Green DoorAll FF44075</t>
  </si>
  <si>
    <t>HillcrestAll FFSep-20</t>
  </si>
  <si>
    <t>HillcrestAll FF44075</t>
  </si>
  <si>
    <t>LAYCAll FFSep-20</t>
  </si>
  <si>
    <t>LAYCAll FF44075</t>
  </si>
  <si>
    <t>LCSAll FFSep-20</t>
  </si>
  <si>
    <t>LCSAll FF44075</t>
  </si>
  <si>
    <t>LESAll FFSep-20</t>
  </si>
  <si>
    <t>LESAll FF44075</t>
  </si>
  <si>
    <t>MBI HSAll FFSep-20</t>
  </si>
  <si>
    <t>MBI HSAll FF44075</t>
  </si>
  <si>
    <t>MD Family ResourcesAll FFSep-20</t>
  </si>
  <si>
    <t>MD Family ResourcesAll FF44075</t>
  </si>
  <si>
    <t>PASSAll FFSep-20</t>
  </si>
  <si>
    <t>PASSAll FF44075</t>
  </si>
  <si>
    <t>RiversideAll FFSep-20</t>
  </si>
  <si>
    <t>RiversideAll FF44075</t>
  </si>
  <si>
    <t>TFCCAll FFSep-20</t>
  </si>
  <si>
    <t>TFCCAll FF44075</t>
  </si>
  <si>
    <t>UniversalAll FFSep-20</t>
  </si>
  <si>
    <t>UniversalAll FF44075</t>
  </si>
  <si>
    <t>Wayne PlaceAll FFSep-20</t>
  </si>
  <si>
    <t>Wayne PlaceAll FF44075</t>
  </si>
  <si>
    <t>Youth VillagesAll FFSep-20</t>
  </si>
  <si>
    <t>Youth VillagesAll FF44075</t>
  </si>
  <si>
    <t>Medstar GeorgetownAll DCSSep-20</t>
  </si>
  <si>
    <t>Medstar GeorgetownAll DCS44075</t>
  </si>
  <si>
    <t>Community ConnectionsAll FFSep-20</t>
  </si>
  <si>
    <t>Community ConnectionsAll FF44075</t>
  </si>
  <si>
    <t>Community ConnectionsAll DCSSep-20</t>
  </si>
  <si>
    <t>Community ConnectionsAll DCS44075</t>
  </si>
  <si>
    <t>Marys CenterAll FFSep-20</t>
  </si>
  <si>
    <t>Marys CenterAll FF44075</t>
  </si>
  <si>
    <t>Marys CenterAll DCSSep-20</t>
  </si>
  <si>
    <t>Marys CenterAll DCS44075</t>
  </si>
  <si>
    <t>PIECEAll FFSep-20</t>
  </si>
  <si>
    <t>PIECEAll FF44075</t>
  </si>
  <si>
    <t>PIECEAll DCSSep-20</t>
  </si>
  <si>
    <t>PIECEAll DCS44075</t>
  </si>
  <si>
    <t>Adoptions TogetherAll CombinedSep-20</t>
  </si>
  <si>
    <t>Adoptions TogetherAll Combined44075</t>
  </si>
  <si>
    <t>Better MorningsAll CombinedSep-20</t>
  </si>
  <si>
    <t>Better MorningsAll Combined44075</t>
  </si>
  <si>
    <t>CatholicAll CombinedSep-20</t>
  </si>
  <si>
    <t>CatholicAll Combined44075</t>
  </si>
  <si>
    <t>Community ConnectionsAll CombinedSep-20</t>
  </si>
  <si>
    <t>Community ConnectionsAll Combined44075</t>
  </si>
  <si>
    <t>ContemporaryAll CombinedSep-20</t>
  </si>
  <si>
    <t>ContemporaryAll Combined44075</t>
  </si>
  <si>
    <t>Family MattersAll CombinedSep-20</t>
  </si>
  <si>
    <t>Family MattersAll Combined44075</t>
  </si>
  <si>
    <t>Federal CityAll CombinedSep-20</t>
  </si>
  <si>
    <t>Federal CityAll Combined44075</t>
  </si>
  <si>
    <t>First Home CareAll CombinedSep-20</t>
  </si>
  <si>
    <t>First Home CareAll Combined44075</t>
  </si>
  <si>
    <t>Foundations for Home &amp; CommunityAll CombinedSep-20</t>
  </si>
  <si>
    <t>Foundations for Home &amp; CommunityAll Combined44075</t>
  </si>
  <si>
    <t>FPSAll CombinedSep-20</t>
  </si>
  <si>
    <t>FPSAll Combined44075</t>
  </si>
  <si>
    <t>Green DoorAll CombinedSep-20</t>
  </si>
  <si>
    <t>Green DoorAll Combined44075</t>
  </si>
  <si>
    <t>HillcrestAll CombinedSep-20</t>
  </si>
  <si>
    <t>HillcrestAll Combined44075</t>
  </si>
  <si>
    <t>LAYCAll CombinedSep-20</t>
  </si>
  <si>
    <t>LAYCAll Combined44075</t>
  </si>
  <si>
    <t>LCSAll CombinedSep-20</t>
  </si>
  <si>
    <t>LCSAll Combined44075</t>
  </si>
  <si>
    <t>LESAll CombinedSep-20</t>
  </si>
  <si>
    <t>LESAll Combined44075</t>
  </si>
  <si>
    <t>Marys CenterAll CombinedSep-20</t>
  </si>
  <si>
    <t>Marys CenterAll Combined44075</t>
  </si>
  <si>
    <t>MBI HSAll CombinedSep-20</t>
  </si>
  <si>
    <t>MBI HSAll Combined44075</t>
  </si>
  <si>
    <t>MD Family ResourcesAll CombinedSep-20</t>
  </si>
  <si>
    <t>MD Family ResourcesAll Combined44075</t>
  </si>
  <si>
    <t>Medstar GeorgetownAll CombinedSep-20</t>
  </si>
  <si>
    <t>Medstar GeorgetownAll Combined44075</t>
  </si>
  <si>
    <t>PASSAll CombinedSep-20</t>
  </si>
  <si>
    <t>PASSAll Combined44075</t>
  </si>
  <si>
    <t>PIECEAll CombinedSep-20</t>
  </si>
  <si>
    <t>PIECEAll Combined44075</t>
  </si>
  <si>
    <t>RiversideAll CombinedSep-20</t>
  </si>
  <si>
    <t>RiversideAll Combined44075</t>
  </si>
  <si>
    <t>TFCCAll CombinedSep-20</t>
  </si>
  <si>
    <t>TFCCAll Combined44075</t>
  </si>
  <si>
    <t>UniversalAll CombinedSep-20</t>
  </si>
  <si>
    <t>UniversalAll Combined44075</t>
  </si>
  <si>
    <t>Wayne PlaceAll CombinedSep-20</t>
  </si>
  <si>
    <t>Wayne PlaceAll Combined44075</t>
  </si>
  <si>
    <t>Youth VillagesAll CombinedSep-20</t>
  </si>
  <si>
    <t>Youth VillagesAll Combined44075</t>
  </si>
  <si>
    <t>All A-CRA ProvidersA-CRA FFSep-20</t>
  </si>
  <si>
    <t>All A-CRA ProvidersA-CRA FF44075</t>
  </si>
  <si>
    <t>All A-CRA ProvidersA-CRA CombinedSep-20</t>
  </si>
  <si>
    <t>All A-CRA ProvidersA-CRA Combined44075</t>
  </si>
  <si>
    <t>All CPP-FV ProvidersCPP-FV FFSep-20</t>
  </si>
  <si>
    <t>All CPP-FV ProvidersCPP-FV FF44075</t>
  </si>
  <si>
    <t>All CPP-FV ProvidersCPP-FV DCSSep-20</t>
  </si>
  <si>
    <t>All CPP-FV ProvidersCPP-FV DCS44075</t>
  </si>
  <si>
    <t>All CPP-FV ProvidersCPP-FV CombinedSep-20</t>
  </si>
  <si>
    <t>All CPP-FV ProvidersCPP-FV Combined44075</t>
  </si>
  <si>
    <t>All FFT ProvidersFFT FFSep-20</t>
  </si>
  <si>
    <t>All FFT ProvidersFFT FF44075</t>
  </si>
  <si>
    <t>All FFT ProvidersFFT CombinedSep-20</t>
  </si>
  <si>
    <t>All FFT ProvidersFFT Combined44075</t>
  </si>
  <si>
    <t>All MST ProvidersMST FFSep-20</t>
  </si>
  <si>
    <t>All MST ProvidersMST FF44075</t>
  </si>
  <si>
    <t>All MST ProvidersMST CombinedSep-20</t>
  </si>
  <si>
    <t>All MST ProvidersMST Combined44075</t>
  </si>
  <si>
    <t>All MST-PSB ProvidersMST-PSB FFSep-20</t>
  </si>
  <si>
    <t>All MST-PSB ProvidersMST-PSB FF44075</t>
  </si>
  <si>
    <t>All MST-PSB ProvidersMST-PSB CombinedSep-20</t>
  </si>
  <si>
    <t>All MST-PSB ProvidersMST-PSB Combined44075</t>
  </si>
  <si>
    <t>All PCIT ProvidersPCIT FFSep-20</t>
  </si>
  <si>
    <t>All PCIT ProvidersPCIT FF44075</t>
  </si>
  <si>
    <t>All PCIT ProvidersPCIT DCSSep-20</t>
  </si>
  <si>
    <t>All PCIT ProvidersPCIT DCS44075</t>
  </si>
  <si>
    <t>All PCIT ProvidersPCIT CombinedSep-20</t>
  </si>
  <si>
    <t>All PCIT ProvidersPCIT Combined44075</t>
  </si>
  <si>
    <t>All SFCR ProvidersSFCR FFSep-20</t>
  </si>
  <si>
    <t>All SFCR ProvidersSFCR FF44075</t>
  </si>
  <si>
    <t>All SFCR ProvidersSFCR CombinedSep-20</t>
  </si>
  <si>
    <t>All SFCR ProvidersSFCR Combined44075</t>
  </si>
  <si>
    <t>All TF-CBT ProvidersTF-CBT FFSep-20</t>
  </si>
  <si>
    <t>All TF-CBT ProvidersTF-CBT FF44075</t>
  </si>
  <si>
    <t>All TF-CBT ProvidersTF-CBT CombinedSep-20</t>
  </si>
  <si>
    <t>All TF-CBT ProvidersTF-CBT Combined44075</t>
  </si>
  <si>
    <t>All TIP ProvidersTIP FFSep-20</t>
  </si>
  <si>
    <t>All TIP ProvidersTIP FF44075</t>
  </si>
  <si>
    <t>All TIP ProvidersTIP CombinedSep-20</t>
  </si>
  <si>
    <t>All TIP ProvidersTIP Combined44075</t>
  </si>
  <si>
    <t>All TST ProvidersTST FFSep-20</t>
  </si>
  <si>
    <t>All TST ProvidersTST FF44075</t>
  </si>
  <si>
    <t>All TST ProvidersTST CombinedSep-20</t>
  </si>
  <si>
    <t>All TST ProvidersTST Combined44075</t>
  </si>
  <si>
    <t>Families First ProvidersAll FFSep-20</t>
  </si>
  <si>
    <t>Families First ProvidersAll FF44075</t>
  </si>
  <si>
    <t>DC Seed ProvidersAll DCSSep-20</t>
  </si>
  <si>
    <t>DC Seed ProvidersAll DCS44075</t>
  </si>
  <si>
    <t>Trauma ProvidersAll FFSep-20</t>
  </si>
  <si>
    <t>Trauma ProvidersAll FF44075</t>
  </si>
  <si>
    <t>Trauma ProvidersAll DCSSep-20</t>
  </si>
  <si>
    <t>Trauma ProvidersAll DCS44075</t>
  </si>
  <si>
    <t>Trauma ProvidersAll CombinedSep-20</t>
  </si>
  <si>
    <t>Trauma ProvidersAll Combined44075</t>
  </si>
  <si>
    <t>AllAll CombinedSep-20</t>
  </si>
  <si>
    <t>AllAll Combined44075</t>
  </si>
  <si>
    <t>Federal CityA-CRA FFOct-20</t>
  </si>
  <si>
    <t>Federal CityA-CRA FF44105</t>
  </si>
  <si>
    <t>HillcrestA-CRA FFOct-20</t>
  </si>
  <si>
    <t>HillcrestA-CRA FF44105</t>
  </si>
  <si>
    <t>LAYCA-CRA FFOct-20</t>
  </si>
  <si>
    <t>LAYCA-CRA FF44105</t>
  </si>
  <si>
    <t>RiversideA-CRA FFOct-20</t>
  </si>
  <si>
    <t>RiversideA-CRA FF44105</t>
  </si>
  <si>
    <t>Adoptions TogetherCPP-FV FFOct-20</t>
  </si>
  <si>
    <t>Adoptions TogetherCPP-FV FF44105</t>
  </si>
  <si>
    <t>Marys CenterCPP-FV FFOct-20</t>
  </si>
  <si>
    <t>Marys CenterCPP-FV FF44105</t>
  </si>
  <si>
    <t>PIECECPP-FV FFOct-20</t>
  </si>
  <si>
    <t>PIECECPP-FV FF44105</t>
  </si>
  <si>
    <t>Community ConnectionsCPP-FV DCSOct-20</t>
  </si>
  <si>
    <t>Community ConnectionsCPP-FV DCS44105</t>
  </si>
  <si>
    <t>Community ConnectionsCPP-FV FFOct-20</t>
  </si>
  <si>
    <t>Community ConnectionsCPP-FV FF44105</t>
  </si>
  <si>
    <t>Foundations for Home &amp; CommunityCPP-FV DCSOct-20</t>
  </si>
  <si>
    <t>Foundations for Home &amp; CommunityCPP-FV DCS44105</t>
  </si>
  <si>
    <t>Marys CenterCPP-FV DCSOct-20</t>
  </si>
  <si>
    <t>Marys CenterCPP-FV DCS44105</t>
  </si>
  <si>
    <t>PIECECPP-FV DCSOct-20</t>
  </si>
  <si>
    <t>PIECECPP-FV DCS44105</t>
  </si>
  <si>
    <t>Medstar GeorgetownCPP-FV DCSOct-20</t>
  </si>
  <si>
    <t>Medstar GeorgetownCPP-FV DCS44105</t>
  </si>
  <si>
    <t>Medstar GeorgetownCPP-FV FFOct-20</t>
  </si>
  <si>
    <t>Medstar GeorgetownCPP-FV FF44105</t>
  </si>
  <si>
    <t>Better MorningsFFT FFOct-20</t>
  </si>
  <si>
    <t>Better MorningsFFT FF44105</t>
  </si>
  <si>
    <t>CatholicFFT FFOct-20</t>
  </si>
  <si>
    <t>CatholicFFT FF44105</t>
  </si>
  <si>
    <t>First Home CareFFT FFOct-20</t>
  </si>
  <si>
    <t>First Home CareFFT FF44105</t>
  </si>
  <si>
    <t>Foundations for Home &amp; CommunityFFT FFOct-20</t>
  </si>
  <si>
    <t>Foundations for Home &amp; CommunityFFT FF44105</t>
  </si>
  <si>
    <t>HillcrestFFT FFOct-20</t>
  </si>
  <si>
    <t>HillcrestFFT FF44105</t>
  </si>
  <si>
    <t>PASSFFT FFOct-20</t>
  </si>
  <si>
    <t>PASSFFT FF44105</t>
  </si>
  <si>
    <t>LCSMST FFOct-20</t>
  </si>
  <si>
    <t>LCSMST FF44105</t>
  </si>
  <si>
    <t>MBI HSMST FFOct-20</t>
  </si>
  <si>
    <t>MBI HSMST FF44105</t>
  </si>
  <si>
    <t>Youth VillagesMST FFOct-20</t>
  </si>
  <si>
    <t>Youth VillagesMST FF44105</t>
  </si>
  <si>
    <t>Youth VillagesMST-PSB FFOct-20</t>
  </si>
  <si>
    <t>Youth VillagesMST-PSB FF44105</t>
  </si>
  <si>
    <t>Marys CenterPCIT FFOct-20</t>
  </si>
  <si>
    <t>Marys CenterPCIT FF44105</t>
  </si>
  <si>
    <t>PIECEPCIT FFOct-20</t>
  </si>
  <si>
    <t>PIECEPCIT FF44105</t>
  </si>
  <si>
    <t>Marys CenterPCIT DCSOct-20</t>
  </si>
  <si>
    <t>Marys CenterPCIT DCS44105</t>
  </si>
  <si>
    <t>PIECEPCIT DCSOct-20</t>
  </si>
  <si>
    <t>PIECEPCIT DCS44105</t>
  </si>
  <si>
    <t>Community ConnectionsPCIT DCSOct-20</t>
  </si>
  <si>
    <t>Community ConnectionsPCIT DCS44105</t>
  </si>
  <si>
    <t>Community ConnectionsPCIT FFOct-20</t>
  </si>
  <si>
    <t>Community ConnectionsPCIT FF44105</t>
  </si>
  <si>
    <t>Medstar GeorgetownPCIT DCSOct-20</t>
  </si>
  <si>
    <t>Medstar GeorgetownPCIT DCS44105</t>
  </si>
  <si>
    <t>Medstar GeorgetownPCIT FFOct-20</t>
  </si>
  <si>
    <t>Medstar GeorgetownPCIT FF44105</t>
  </si>
  <si>
    <t>Community ConnectionsTF-CBT FFOct-20</t>
  </si>
  <si>
    <t>Community ConnectionsTF-CBT FF44105</t>
  </si>
  <si>
    <t>First Home CareTF-CBT FFOct-20</t>
  </si>
  <si>
    <t>First Home CareTF-CBT FF44105</t>
  </si>
  <si>
    <t>Foundations for Home &amp; CommunityTF-CBT FFOct-20</t>
  </si>
  <si>
    <t>Foundations for Home &amp; CommunityTF-CBT FF44105</t>
  </si>
  <si>
    <t>HillcrestTF-CBT FFOct-20</t>
  </si>
  <si>
    <t>HillcrestTF-CBT FF44105</t>
  </si>
  <si>
    <t>LAYCTF-CBT FFOct-20</t>
  </si>
  <si>
    <t>LAYCTF-CBT FF44105</t>
  </si>
  <si>
    <t>LESTF-CBT FFOct-20</t>
  </si>
  <si>
    <t>LESTF-CBT FF44105</t>
  </si>
  <si>
    <t>MD Family ResourcesTF-CBT FFOct-20</t>
  </si>
  <si>
    <t>MD Family ResourcesTF-CBT FF44105</t>
  </si>
  <si>
    <t>UniversalTF-CBT FFOct-20</t>
  </si>
  <si>
    <t>UniversalTF-CBT FF44105</t>
  </si>
  <si>
    <t>Community ConnectionsTIP FFOct-20</t>
  </si>
  <si>
    <t>Community ConnectionsTIP FF44105</t>
  </si>
  <si>
    <t>ContemporaryTIP FFOct-20</t>
  </si>
  <si>
    <t>ContemporaryTIP FF44105</t>
  </si>
  <si>
    <t>FPSTIP FFOct-20</t>
  </si>
  <si>
    <t>FPSTIP FF44105</t>
  </si>
  <si>
    <t>Green DoorTIP FFOct-20</t>
  </si>
  <si>
    <t>Green DoorTIP FF44105</t>
  </si>
  <si>
    <t>LESTIP FFOct-20</t>
  </si>
  <si>
    <t>LESTIP FF44105</t>
  </si>
  <si>
    <t>MBI HSTIP FFOct-20</t>
  </si>
  <si>
    <t>MBI HSTIP FF44105</t>
  </si>
  <si>
    <t>PASSTIP FFOct-20</t>
  </si>
  <si>
    <t>PASSTIP FF44105</t>
  </si>
  <si>
    <t>TFCCTIP FFOct-20</t>
  </si>
  <si>
    <t>TFCCTIP FF44105</t>
  </si>
  <si>
    <t>UniversalTIP FFOct-20</t>
  </si>
  <si>
    <t>UniversalTIP FF44105</t>
  </si>
  <si>
    <t>Wayne PlaceTIP FFOct-20</t>
  </si>
  <si>
    <t>Wayne PlaceTIP FF44105</t>
  </si>
  <si>
    <t>Adoptions TogetherTST FFOct-20</t>
  </si>
  <si>
    <t>Adoptions TogetherTST FF44105</t>
  </si>
  <si>
    <t>ContemporaryTST FFOct-20</t>
  </si>
  <si>
    <t>ContemporaryTST FF44105</t>
  </si>
  <si>
    <t>Family MattersTST FFOct-20</t>
  </si>
  <si>
    <t>Family MattersTST FF44105</t>
  </si>
  <si>
    <t>First Home CareTST FFOct-20</t>
  </si>
  <si>
    <t>First Home CareTST FF44105</t>
  </si>
  <si>
    <t>Foundations for Home &amp; CommunityTST FFOct-20</t>
  </si>
  <si>
    <t>Foundations for Home &amp; CommunityTST FF44105</t>
  </si>
  <si>
    <t>HillcrestTST FFOct-20</t>
  </si>
  <si>
    <t>HillcrestTST FF44105</t>
  </si>
  <si>
    <t>MD Family ResourcesTST FFOct-20</t>
  </si>
  <si>
    <t>MD Family ResourcesTST FF44105</t>
  </si>
  <si>
    <t>Federal CityA-CRA CombinedOct-20</t>
  </si>
  <si>
    <t>Federal CityA-CRA Combined44105</t>
  </si>
  <si>
    <t>HillcrestA-CRA CombinedOct-20</t>
  </si>
  <si>
    <t>HillcrestA-CRA Combined44105</t>
  </si>
  <si>
    <t>LAYCA-CRA CombinedOct-20</t>
  </si>
  <si>
    <t>LAYCA-CRA Combined44105</t>
  </si>
  <si>
    <t>RiversideA-CRA CombinedOct-20</t>
  </si>
  <si>
    <t>RiversideA-CRA Combined44105</t>
  </si>
  <si>
    <t>Adoptions TogetherCPP-FV CombinedOct-20</t>
  </si>
  <si>
    <t>Adoptions TogetherCPP-FV Combined44105</t>
  </si>
  <si>
    <t>Foundations for Home &amp; CommunityCPP-FV CombinedOct-20</t>
  </si>
  <si>
    <t>Foundations for Home &amp; CommunityCPP-FV Combined44105</t>
  </si>
  <si>
    <t>Medstar GeorgetownCPP-FV CombinedOct-20</t>
  </si>
  <si>
    <t>Medstar GeorgetownCPP-FV Combined44105</t>
  </si>
  <si>
    <t>Better MorningsFFT CombinedOct-20</t>
  </si>
  <si>
    <t>Better MorningsFFT Combined44105</t>
  </si>
  <si>
    <t>CatholicFFT CombinedOct-20</t>
  </si>
  <si>
    <t>CatholicFFT Combined44105</t>
  </si>
  <si>
    <t>First Home CareFFT CombinedOct-20</t>
  </si>
  <si>
    <t>First Home CareFFT Combined44105</t>
  </si>
  <si>
    <t>Foundations for Home &amp; CommunityFFT CombinedOct-20</t>
  </si>
  <si>
    <t>Foundations for Home &amp; CommunityFFT Combined44105</t>
  </si>
  <si>
    <t>HillcrestFFT CombinedOct-20</t>
  </si>
  <si>
    <t>HillcrestFFT Combined44105</t>
  </si>
  <si>
    <t>PASSFFT CombinedOct-20</t>
  </si>
  <si>
    <t>PASSFFT Combined44105</t>
  </si>
  <si>
    <t>LCSMST CombinedOct-20</t>
  </si>
  <si>
    <t>LCSMST Combined44105</t>
  </si>
  <si>
    <t>MBI HSMST CombinedOct-20</t>
  </si>
  <si>
    <t>MBI HSMST Combined44105</t>
  </si>
  <si>
    <t>Youth VillagesMST CombinedOct-20</t>
  </si>
  <si>
    <t>Youth VillagesMST Combined44105</t>
  </si>
  <si>
    <t>Youth VillagesMST-PSB CombinedOct-20</t>
  </si>
  <si>
    <t>Youth VillagesMST-PSB Combined44105</t>
  </si>
  <si>
    <t>Medstar GeorgetownPCIT CombinedOct-20</t>
  </si>
  <si>
    <t>Medstar GeorgetownPCIT Combined44105</t>
  </si>
  <si>
    <t>Community ConnectionsTF-CBT CombinedOct-20</t>
  </si>
  <si>
    <t>Community ConnectionsTF-CBT Combined44105</t>
  </si>
  <si>
    <t>First Home CareTF-CBT CombinedOct-20</t>
  </si>
  <si>
    <t>First Home CareTF-CBT Combined44105</t>
  </si>
  <si>
    <t>Foundations for Home &amp; CommunityTF-CBT CombinedOct-20</t>
  </si>
  <si>
    <t>Foundations for Home &amp; CommunityTF-CBT Combined44105</t>
  </si>
  <si>
    <t>HillcrestTF-CBT CombinedOct-20</t>
  </si>
  <si>
    <t>HillcrestTF-CBT Combined44105</t>
  </si>
  <si>
    <t>LAYCTF-CBT CombinedOct-20</t>
  </si>
  <si>
    <t>LAYCTF-CBT Combined44105</t>
  </si>
  <si>
    <t>LESTF-CBT CombinedOct-20</t>
  </si>
  <si>
    <t>LESTF-CBT Combined44105</t>
  </si>
  <si>
    <t>MD Family ResourcesTF-CBT CombinedOct-20</t>
  </si>
  <si>
    <t>MD Family ResourcesTF-CBT Combined44105</t>
  </si>
  <si>
    <t>UniversalTF-CBT CombinedOct-20</t>
  </si>
  <si>
    <t>UniversalTF-CBT Combined44105</t>
  </si>
  <si>
    <t>Community ConnectionsTIP CombinedOct-20</t>
  </si>
  <si>
    <t>Community ConnectionsTIP Combined44105</t>
  </si>
  <si>
    <t>ContemporaryTIP CombinedOct-20</t>
  </si>
  <si>
    <t>ContemporaryTIP Combined44105</t>
  </si>
  <si>
    <t>FPSTIP CombinedOct-20</t>
  </si>
  <si>
    <t>FPSTIP Combined44105</t>
  </si>
  <si>
    <t>Green DoorTIP CombinedOct-20</t>
  </si>
  <si>
    <t>Green DoorTIP Combined44105</t>
  </si>
  <si>
    <t>LESTIP CombinedOct-20</t>
  </si>
  <si>
    <t>LESTIP Combined44105</t>
  </si>
  <si>
    <t>MBI HSTIP CombinedOct-20</t>
  </si>
  <si>
    <t>MBI HSTIP Combined44105</t>
  </si>
  <si>
    <t>PASSTIP CombinedOct-20</t>
  </si>
  <si>
    <t>PASSTIP Combined44105</t>
  </si>
  <si>
    <t>TFCCTIP CombinedOct-20</t>
  </si>
  <si>
    <t>TFCCTIP Combined44105</t>
  </si>
  <si>
    <t>UniversalTIP CombinedOct-20</t>
  </si>
  <si>
    <t>UniversalTIP Combined44105</t>
  </si>
  <si>
    <t>Wayne PlaceTIP CombinedOct-20</t>
  </si>
  <si>
    <t>Wayne PlaceTIP Combined44105</t>
  </si>
  <si>
    <t>Adoptions TogetherTST CombinedOct-20</t>
  </si>
  <si>
    <t>Adoptions TogetherTST Combined44105</t>
  </si>
  <si>
    <t>ContemporaryTST CombinedOct-20</t>
  </si>
  <si>
    <t>ContemporaryTST Combined44105</t>
  </si>
  <si>
    <t>Family MattersTST CombinedOct-20</t>
  </si>
  <si>
    <t>Family MattersTST Combined44105</t>
  </si>
  <si>
    <t>First Home CareTST CombinedOct-20</t>
  </si>
  <si>
    <t>First Home CareTST Combined44105</t>
  </si>
  <si>
    <t>Foundations for Home &amp; CommunityTST CombinedOct-20</t>
  </si>
  <si>
    <t>Foundations for Home &amp; CommunityTST Combined44105</t>
  </si>
  <si>
    <t>HillcrestTST CombinedOct-20</t>
  </si>
  <si>
    <t>HillcrestTST Combined44105</t>
  </si>
  <si>
    <t>MD Family ResourcesTST CombinedOct-20</t>
  </si>
  <si>
    <t>MD Family ResourcesTST Combined44105</t>
  </si>
  <si>
    <t>Marys CenterCPP-FV CombinedOct-20</t>
  </si>
  <si>
    <t>Marys CenterCPP-FV Combined44105</t>
  </si>
  <si>
    <t>PIECECPP-FV CombinedOct-20</t>
  </si>
  <si>
    <t>PIECECPP-FV Combined44105</t>
  </si>
  <si>
    <t>Community ConnectionsCPP-FV CombinedOct-20</t>
  </si>
  <si>
    <t>Community ConnectionsCPP-FV Combined44105</t>
  </si>
  <si>
    <t>Community ConnectionsPCIT CombinedOct-20</t>
  </si>
  <si>
    <t>Community ConnectionsPCIT Combined44105</t>
  </si>
  <si>
    <t>Marys CenterPCIT CombinedOct-20</t>
  </si>
  <si>
    <t>Marys CenterPCIT Combined44105</t>
  </si>
  <si>
    <t>PIECEPCIT CombinedOct-20</t>
  </si>
  <si>
    <t>PIECEPCIT Combined44105</t>
  </si>
  <si>
    <t>CatholicAll FFOct-20</t>
  </si>
  <si>
    <t>CatholicAll FF44105</t>
  </si>
  <si>
    <t>ContemporaryAll FFOct-20</t>
  </si>
  <si>
    <t>ContemporaryAll FF44105</t>
  </si>
  <si>
    <t>Family MattersAll FFOct-20</t>
  </si>
  <si>
    <t>Family MattersAll FF44105</t>
  </si>
  <si>
    <t>Federal City All FFOct-20</t>
  </si>
  <si>
    <t>Federal City All FF44105</t>
  </si>
  <si>
    <t>First Home CareAll FFOct-20</t>
  </si>
  <si>
    <t>First Home CareAll FF44105</t>
  </si>
  <si>
    <t>Foundations for Home &amp; CommunityAll FFOct-20</t>
  </si>
  <si>
    <t>Foundations for Home &amp; CommunityAll FF44105</t>
  </si>
  <si>
    <t>FPSAll FFOct-20</t>
  </si>
  <si>
    <t>FPSAll FF44105</t>
  </si>
  <si>
    <t>Green DoorAll FFOct-20</t>
  </si>
  <si>
    <t>Green DoorAll FF44105</t>
  </si>
  <si>
    <t>HillcrestAll FFOct-20</t>
  </si>
  <si>
    <t>HillcrestAll FF44105</t>
  </si>
  <si>
    <t>LAYCAll FFOct-20</t>
  </si>
  <si>
    <t>LAYCAll FF44105</t>
  </si>
  <si>
    <t>LCSAll FFOct-20</t>
  </si>
  <si>
    <t>LCSAll FF44105</t>
  </si>
  <si>
    <t>LESAll FFOct-20</t>
  </si>
  <si>
    <t>LESAll FF44105</t>
  </si>
  <si>
    <t>MBI HSAll FFOct-20</t>
  </si>
  <si>
    <t>MBI HSAll FF44105</t>
  </si>
  <si>
    <t>MD Family ResourcesAll FFOct-20</t>
  </si>
  <si>
    <t>MD Family ResourcesAll FF44105</t>
  </si>
  <si>
    <t>PASSAll FFOct-20</t>
  </si>
  <si>
    <t>PASSAll FF44105</t>
  </si>
  <si>
    <t>RiversideAll FFOct-20</t>
  </si>
  <si>
    <t>RiversideAll FF44105</t>
  </si>
  <si>
    <t>TFCCAll FFOct-20</t>
  </si>
  <si>
    <t>TFCCAll FF44105</t>
  </si>
  <si>
    <t>UniversalAll FFOct-20</t>
  </si>
  <si>
    <t>UniversalAll FF44105</t>
  </si>
  <si>
    <t>Wayne PlaceAll FFOct-20</t>
  </si>
  <si>
    <t>Wayne PlaceAll FF44105</t>
  </si>
  <si>
    <t>Youth VillagesAll FFOct-20</t>
  </si>
  <si>
    <t>Youth VillagesAll FF44105</t>
  </si>
  <si>
    <t>Medstar GeorgetownAll DCSOct-20</t>
  </si>
  <si>
    <t>Medstar GeorgetownAll DCS44105</t>
  </si>
  <si>
    <t>Medstar GeorgetownAll FFOct-20</t>
  </si>
  <si>
    <t>Medstar GeorgetownAll FF44105</t>
  </si>
  <si>
    <t>Community ConnectionsAll FFOct-20</t>
  </si>
  <si>
    <t>Community ConnectionsAll FF44105</t>
  </si>
  <si>
    <t>Community ConnectionsAll DCSOct-20</t>
  </si>
  <si>
    <t>Community ConnectionsAll DCS44105</t>
  </si>
  <si>
    <t>Marys CenterAll FFOct-20</t>
  </si>
  <si>
    <t>Marys CenterAll FF44105</t>
  </si>
  <si>
    <t>Marys CenterAll DCSOct-20</t>
  </si>
  <si>
    <t>Marys CenterAll DCS44105</t>
  </si>
  <si>
    <t>PIECEAll FFOct-20</t>
  </si>
  <si>
    <t>PIECEAll FF44105</t>
  </si>
  <si>
    <t>PIECEAll DCSOct-20</t>
  </si>
  <si>
    <t>PIECEAll DCS44105</t>
  </si>
  <si>
    <t>Adoptions TogetherAll CombinedOct-20</t>
  </si>
  <si>
    <t>Adoptions TogetherAll Combined44105</t>
  </si>
  <si>
    <t>Better MorningsAll CombinedOct-20</t>
  </si>
  <si>
    <t>Better MorningsAll Combined44105</t>
  </si>
  <si>
    <t>CatholicAll CombinedOct-20</t>
  </si>
  <si>
    <t>CatholicAll Combined44105</t>
  </si>
  <si>
    <t>Community ConnectionsAll CombinedOct-20</t>
  </si>
  <si>
    <t>Community ConnectionsAll Combined44105</t>
  </si>
  <si>
    <t>ContemporaryAll CombinedOct-20</t>
  </si>
  <si>
    <t>ContemporaryAll Combined44105</t>
  </si>
  <si>
    <t>Family MattersAll CombinedOct-20</t>
  </si>
  <si>
    <t>Family MattersAll Combined44105</t>
  </si>
  <si>
    <t>Federal CityAll CombinedOct-20</t>
  </si>
  <si>
    <t>Federal CityAll Combined44105</t>
  </si>
  <si>
    <t>First Home CareAll CombinedOct-20</t>
  </si>
  <si>
    <t>First Home CareAll Combined44105</t>
  </si>
  <si>
    <t>Foundations for Home &amp; CommunityAll CombinedOct-20</t>
  </si>
  <si>
    <t>Foundations for Home &amp; CommunityAll Combined44105</t>
  </si>
  <si>
    <t>FPSAll CombinedOct-20</t>
  </si>
  <si>
    <t>FPSAll Combined44105</t>
  </si>
  <si>
    <t>Green DoorAll CombinedOct-20</t>
  </si>
  <si>
    <t>Green DoorAll Combined44105</t>
  </si>
  <si>
    <t>HillcrestAll CombinedOct-20</t>
  </si>
  <si>
    <t>HillcrestAll Combined44105</t>
  </si>
  <si>
    <t>LAYCAll CombinedOct-20</t>
  </si>
  <si>
    <t>LAYCAll Combined44105</t>
  </si>
  <si>
    <t>LCSAll CombinedOct-20</t>
  </si>
  <si>
    <t>LCSAll Combined44105</t>
  </si>
  <si>
    <t>LESAll CombinedOct-20</t>
  </si>
  <si>
    <t>LESAll Combined44105</t>
  </si>
  <si>
    <t>Marys CenterAll CombinedOct-20</t>
  </si>
  <si>
    <t>Marys CenterAll Combined44105</t>
  </si>
  <si>
    <t>MBI HSAll CombinedOct-20</t>
  </si>
  <si>
    <t>MBI HSAll Combined44105</t>
  </si>
  <si>
    <t>MD Family ResourcesAll CombinedOct-20</t>
  </si>
  <si>
    <t>MD Family ResourcesAll Combined44105</t>
  </si>
  <si>
    <t>Medstar GeorgetownAll CombinedOct-20</t>
  </si>
  <si>
    <t>Medstar GeorgetownAll Combined44105</t>
  </si>
  <si>
    <t>PASSAll CombinedOct-20</t>
  </si>
  <si>
    <t>PASSAll Combined44105</t>
  </si>
  <si>
    <t>PIECEAll CombinedOct-20</t>
  </si>
  <si>
    <t>PIECEAll Combined44105</t>
  </si>
  <si>
    <t>RiversideAll CombinedOct-20</t>
  </si>
  <si>
    <t>RiversideAll Combined44105</t>
  </si>
  <si>
    <t>TFCCAll CombinedOct-20</t>
  </si>
  <si>
    <t>TFCCAll Combined44105</t>
  </si>
  <si>
    <t>UniversalAll CombinedOct-20</t>
  </si>
  <si>
    <t>UniversalAll Combined44105</t>
  </si>
  <si>
    <t>Wayne PlaceAll CombinedOct-20</t>
  </si>
  <si>
    <t>Wayne PlaceAll Combined44105</t>
  </si>
  <si>
    <t>Youth VillagesAll CombinedOct-20</t>
  </si>
  <si>
    <t>Youth VillagesAll Combined44105</t>
  </si>
  <si>
    <t>All A-CRA ProvidersA-CRA FFOct-20</t>
  </si>
  <si>
    <t>All A-CRA ProvidersA-CRA FF44105</t>
  </si>
  <si>
    <t>All A-CRA ProvidersA-CRA CombinedOct-20</t>
  </si>
  <si>
    <t>All A-CRA ProvidersA-CRA Combined44105</t>
  </si>
  <si>
    <t>All CPP-FV ProvidersCPP-FV FFOct-20</t>
  </si>
  <si>
    <t>All CPP-FV ProvidersCPP-FV FF44105</t>
  </si>
  <si>
    <t>All CPP-FV ProvidersCPP-FV DCSOct-20</t>
  </si>
  <si>
    <t>All CPP-FV ProvidersCPP-FV DCS44105</t>
  </si>
  <si>
    <t>All CPP-FV ProvidersCPP-FV CombinedOct-20</t>
  </si>
  <si>
    <t>All CPP-FV ProvidersCPP-FV Combined44105</t>
  </si>
  <si>
    <t>All FFT ProvidersFFT FFOct-20</t>
  </si>
  <si>
    <t>All FFT ProvidersFFT FF44105</t>
  </si>
  <si>
    <t>All FFT ProvidersFFT CombinedOct-20</t>
  </si>
  <si>
    <t>All FFT ProvidersFFT Combined44105</t>
  </si>
  <si>
    <t>All MST ProvidersMST FFOct-20</t>
  </si>
  <si>
    <t>All MST ProvidersMST FF44105</t>
  </si>
  <si>
    <t>All MST ProvidersMST CombinedOct-20</t>
  </si>
  <si>
    <t>All MST ProvidersMST Combined44105</t>
  </si>
  <si>
    <t>All MST-PSB ProvidersMST-PSB FFOct-20</t>
  </si>
  <si>
    <t>All MST-PSB ProvidersMST-PSB FF44105</t>
  </si>
  <si>
    <t>All MST-PSB ProvidersMST-PSB CombinedOct-20</t>
  </si>
  <si>
    <t>All MST-PSB ProvidersMST-PSB Combined44105</t>
  </si>
  <si>
    <t>All PCIT ProvidersPCIT FFOct-20</t>
  </si>
  <si>
    <t>All PCIT ProvidersPCIT FF44105</t>
  </si>
  <si>
    <t>All PCIT ProvidersPCIT DCSOct-20</t>
  </si>
  <si>
    <t>All PCIT ProvidersPCIT DCS44105</t>
  </si>
  <si>
    <t>All PCIT ProvidersPCIT CombinedOct-20</t>
  </si>
  <si>
    <t>All PCIT ProvidersPCIT Combined44105</t>
  </si>
  <si>
    <t>All SFCR ProvidersSFCR FFOct-20</t>
  </si>
  <si>
    <t>All SFCR ProvidersSFCR FF44105</t>
  </si>
  <si>
    <t>All SFCR ProvidersSFCR CombinedOct-20</t>
  </si>
  <si>
    <t>All SFCR ProvidersSFCR Combined44105</t>
  </si>
  <si>
    <t>All TF-CBT ProvidersTF-CBT FFOct-20</t>
  </si>
  <si>
    <t>All TF-CBT ProvidersTF-CBT FF44105</t>
  </si>
  <si>
    <t>All TF-CBT ProvidersTF-CBT CombinedOct-20</t>
  </si>
  <si>
    <t>All TF-CBT ProvidersTF-CBT Combined44105</t>
  </si>
  <si>
    <t>All TIP ProvidersTIP FFOct-20</t>
  </si>
  <si>
    <t>All TIP ProvidersTIP FF44105</t>
  </si>
  <si>
    <t>All TIP ProvidersTIP CombinedOct-20</t>
  </si>
  <si>
    <t>All TIP ProvidersTIP Combined44105</t>
  </si>
  <si>
    <t>All TST ProvidersTST FFOct-20</t>
  </si>
  <si>
    <t>All TST ProvidersTST FF44105</t>
  </si>
  <si>
    <t>All TST ProvidersTST CombinedOct-20</t>
  </si>
  <si>
    <t>All TST ProvidersTST Combined44105</t>
  </si>
  <si>
    <t>Families First ProvidersAll FFOct-20</t>
  </si>
  <si>
    <t>Families First ProvidersAll FF44105</t>
  </si>
  <si>
    <t>DC Seed ProvidersAll DCSOct-20</t>
  </si>
  <si>
    <t>DC Seed ProvidersAll DCS44105</t>
  </si>
  <si>
    <t>Trauma ProvidersAll FFOct-20</t>
  </si>
  <si>
    <t>Trauma ProvidersAll FF44105</t>
  </si>
  <si>
    <t>Trauma ProvidersAll DCSOct-20</t>
  </si>
  <si>
    <t>Trauma ProvidersAll DCS44105</t>
  </si>
  <si>
    <t>Trauma ProvidersAll CombinedOct-20</t>
  </si>
  <si>
    <t>Trauma ProvidersAll Combined44105</t>
  </si>
  <si>
    <t>AllAll CombinedOct-20</t>
  </si>
  <si>
    <t>AllAll Combined44105</t>
  </si>
  <si>
    <t>Federal CityA-CRA FFNov-20</t>
  </si>
  <si>
    <t>Federal CityA-CRA FF44136</t>
  </si>
  <si>
    <t>HillcrestA-CRA FFNov-20</t>
  </si>
  <si>
    <t>HillcrestA-CRA FF44136</t>
  </si>
  <si>
    <t>LAYCA-CRA FFNov-20</t>
  </si>
  <si>
    <t>LAYCA-CRA FF44136</t>
  </si>
  <si>
    <t>RiversideA-CRA FFNov-20</t>
  </si>
  <si>
    <t>RiversideA-CRA FF44136</t>
  </si>
  <si>
    <t>Adoptions TogetherCPP-FV FFNov-20</t>
  </si>
  <si>
    <t>Adoptions TogetherCPP-FV FF44136</t>
  </si>
  <si>
    <t>Marys CenterCPP-FV FFNov-20</t>
  </si>
  <si>
    <t>Marys CenterCPP-FV FF44136</t>
  </si>
  <si>
    <t>PIECECPP-FV FFNov-20</t>
  </si>
  <si>
    <t>PIECECPP-FV FF44136</t>
  </si>
  <si>
    <t>Community ConnectionsCPP-FV DCSNov-20</t>
  </si>
  <si>
    <t>Community ConnectionsCPP-FV DCS44136</t>
  </si>
  <si>
    <t>Community ConnectionsCPP-FV FFNov-20</t>
  </si>
  <si>
    <t>Community ConnectionsCPP-FV FF44136</t>
  </si>
  <si>
    <t>Foundations for Home &amp; CommunityCPP-FV DCSNov-20</t>
  </si>
  <si>
    <t>Foundations for Home &amp; CommunityCPP-FV DCS44136</t>
  </si>
  <si>
    <t>Marys CenterCPP-FV DCSNov-20</t>
  </si>
  <si>
    <t>Marys CenterCPP-FV DCS44136</t>
  </si>
  <si>
    <t>PIECECPP-FV DCSNov-20</t>
  </si>
  <si>
    <t>PIECECPP-FV DCS44136</t>
  </si>
  <si>
    <t>Medstar GeorgetownCPP-FV DCSNov-20</t>
  </si>
  <si>
    <t>Medstar GeorgetownCPP-FV DCS44136</t>
  </si>
  <si>
    <t>Medstar GeorgetownCPP-FV FFNov-20</t>
  </si>
  <si>
    <t>Medstar GeorgetownCPP-FV FF44136</t>
  </si>
  <si>
    <t>Better MorningsFFT FFNov-20</t>
  </si>
  <si>
    <t>Better MorningsFFT FF44136</t>
  </si>
  <si>
    <t>CatholicFFT FFNov-20</t>
  </si>
  <si>
    <t>CatholicFFT FF44136</t>
  </si>
  <si>
    <t>First Home CareFFT FFNov-20</t>
  </si>
  <si>
    <t>First Home CareFFT FF44136</t>
  </si>
  <si>
    <t>Foundations for Home &amp; CommunityFFT FFNov-20</t>
  </si>
  <si>
    <t>Foundations for Home &amp; CommunityFFT FF44136</t>
  </si>
  <si>
    <t>HillcrestFFT FFNov-20</t>
  </si>
  <si>
    <t>HillcrestFFT FF44136</t>
  </si>
  <si>
    <t>PASSFFT FFNov-20</t>
  </si>
  <si>
    <t>PASSFFT FF44136</t>
  </si>
  <si>
    <t>LCSMST FFNov-20</t>
  </si>
  <si>
    <t>LCSMST FF44136</t>
  </si>
  <si>
    <t>MBI HSMST FFNov-20</t>
  </si>
  <si>
    <t>MBI HSMST FF44136</t>
  </si>
  <si>
    <t>Youth VillagesMST FFNov-20</t>
  </si>
  <si>
    <t>Youth VillagesMST FF44136</t>
  </si>
  <si>
    <t>Youth VillagesMST-PSB FFNov-20</t>
  </si>
  <si>
    <t>Youth VillagesMST-PSB FF44136</t>
  </si>
  <si>
    <t>Marys CenterPCIT FFNov-20</t>
  </si>
  <si>
    <t>Marys CenterPCIT FF44136</t>
  </si>
  <si>
    <t>PIECEPCIT FFNov-20</t>
  </si>
  <si>
    <t>PIECEPCIT FF44136</t>
  </si>
  <si>
    <t>Marys CenterPCIT DCSNov-20</t>
  </si>
  <si>
    <t>Marys CenterPCIT DCS44136</t>
  </si>
  <si>
    <t>PIECEPCIT DCSNov-20</t>
  </si>
  <si>
    <t>PIECEPCIT DCS44136</t>
  </si>
  <si>
    <t>Community ConnectionsPCIT DCSNov-20</t>
  </si>
  <si>
    <t>Community ConnectionsPCIT DCS44136</t>
  </si>
  <si>
    <t>Community ConnectionsPCIT FFNov-20</t>
  </si>
  <si>
    <t>Community ConnectionsPCIT FF44136</t>
  </si>
  <si>
    <t>Medstar GeorgetownPCIT DCSNov-20</t>
  </si>
  <si>
    <t>Medstar GeorgetownPCIT DCS44136</t>
  </si>
  <si>
    <t>Medstar GeorgetownPCIT FFNov-20</t>
  </si>
  <si>
    <t>Medstar GeorgetownPCIT FF44136</t>
  </si>
  <si>
    <t>Community ConnectionsTF-CBT FFNov-20</t>
  </si>
  <si>
    <t>Community ConnectionsTF-CBT FF44136</t>
  </si>
  <si>
    <t>First Home CareTF-CBT FFNov-20</t>
  </si>
  <si>
    <t>First Home CareTF-CBT FF44136</t>
  </si>
  <si>
    <t>Foundations for Home &amp; CommunityTF-CBT FFNov-20</t>
  </si>
  <si>
    <t>Foundations for Home &amp; CommunityTF-CBT FF44136</t>
  </si>
  <si>
    <t>HillcrestTF-CBT FFNov-20</t>
  </si>
  <si>
    <t>HillcrestTF-CBT FF44136</t>
  </si>
  <si>
    <t>LAYCTF-CBT FFNov-20</t>
  </si>
  <si>
    <t>LAYCTF-CBT FF44136</t>
  </si>
  <si>
    <t>LESTF-CBT FFNov-20</t>
  </si>
  <si>
    <t>LESTF-CBT FF44136</t>
  </si>
  <si>
    <t>MD Family ResourcesTF-CBT FFNov-20</t>
  </si>
  <si>
    <t>MD Family ResourcesTF-CBT FF44136</t>
  </si>
  <si>
    <t>UniversalTF-CBT FFNov-20</t>
  </si>
  <si>
    <t>UniversalTF-CBT FF44136</t>
  </si>
  <si>
    <t>Community ConnectionsTIP FFNov-20</t>
  </si>
  <si>
    <t>Community ConnectionsTIP FF44136</t>
  </si>
  <si>
    <t>ContemporaryTIP FFNov-20</t>
  </si>
  <si>
    <t>ContemporaryTIP FF44136</t>
  </si>
  <si>
    <t>FPSTIP FFNov-20</t>
  </si>
  <si>
    <t>FPSTIP FF44136</t>
  </si>
  <si>
    <t>Green DoorTIP FFNov-20</t>
  </si>
  <si>
    <t>Green DoorTIP FF44136</t>
  </si>
  <si>
    <t>LESTIP FFNov-20</t>
  </si>
  <si>
    <t>LESTIP FF44136</t>
  </si>
  <si>
    <t>MBI HSTIP FFNov-20</t>
  </si>
  <si>
    <t>MBI HSTIP FF44136</t>
  </si>
  <si>
    <t>PASSTIP FFNov-20</t>
  </si>
  <si>
    <t>PASSTIP FF44136</t>
  </si>
  <si>
    <t>TFCCTIP FFNov-20</t>
  </si>
  <si>
    <t>TFCCTIP FF44136</t>
  </si>
  <si>
    <t>UniversalTIP FFNov-20</t>
  </si>
  <si>
    <t>UniversalTIP FF44136</t>
  </si>
  <si>
    <t>Wayne PlaceTIP FFNov-20</t>
  </si>
  <si>
    <t>Wayne PlaceTIP FF44136</t>
  </si>
  <si>
    <t>Adoptions TogetherTST FFNov-20</t>
  </si>
  <si>
    <t>Adoptions TogetherTST FF44136</t>
  </si>
  <si>
    <t>ContemporaryTST FFNov-20</t>
  </si>
  <si>
    <t>ContemporaryTST FF44136</t>
  </si>
  <si>
    <t>Family MattersTST FFNov-20</t>
  </si>
  <si>
    <t>Family MattersTST FF44136</t>
  </si>
  <si>
    <t>First Home CareTST FFNov-20</t>
  </si>
  <si>
    <t>First Home CareTST FF44136</t>
  </si>
  <si>
    <t>Foundations for Home &amp; CommunityTST FFNov-20</t>
  </si>
  <si>
    <t>Foundations for Home &amp; CommunityTST FF44136</t>
  </si>
  <si>
    <t>HillcrestTST FFNov-20</t>
  </si>
  <si>
    <t>HillcrestTST FF44136</t>
  </si>
  <si>
    <t>MD Family ResourcesTST FFNov-20</t>
  </si>
  <si>
    <t>MD Family ResourcesTST FF44136</t>
  </si>
  <si>
    <t>Federal CityA-CRA CombinedNov-20</t>
  </si>
  <si>
    <t>Federal CityA-CRA Combined44136</t>
  </si>
  <si>
    <t>HillcrestA-CRA CombinedNov-20</t>
  </si>
  <si>
    <t>HillcrestA-CRA Combined44136</t>
  </si>
  <si>
    <t>LAYCA-CRA CombinedNov-20</t>
  </si>
  <si>
    <t>LAYCA-CRA Combined44136</t>
  </si>
  <si>
    <t>RiversideA-CRA CombinedNov-20</t>
  </si>
  <si>
    <t>RiversideA-CRA Combined44136</t>
  </si>
  <si>
    <t>Adoptions TogetherCPP-FV CombinedNov-20</t>
  </si>
  <si>
    <t>Adoptions TogetherCPP-FV Combined44136</t>
  </si>
  <si>
    <t>Foundations for Home &amp; CommunityCPP-FV CombinedNov-20</t>
  </si>
  <si>
    <t>Foundations for Home &amp; CommunityCPP-FV Combined44136</t>
  </si>
  <si>
    <t>Medstar GeorgetownCPP-FV CombinedNov-20</t>
  </si>
  <si>
    <t>Medstar GeorgetownCPP-FV Combined44136</t>
  </si>
  <si>
    <t>Better MorningsFFT CombinedNov-20</t>
  </si>
  <si>
    <t>Better MorningsFFT Combined44136</t>
  </si>
  <si>
    <t>CatholicFFT CombinedNov-20</t>
  </si>
  <si>
    <t>CatholicFFT Combined44136</t>
  </si>
  <si>
    <t>First Home CareFFT CombinedNov-20</t>
  </si>
  <si>
    <t>First Home CareFFT Combined44136</t>
  </si>
  <si>
    <t>Foundations for Home &amp; CommunityFFT CombinedNov-20</t>
  </si>
  <si>
    <t>Foundations for Home &amp; CommunityFFT Combined44136</t>
  </si>
  <si>
    <t>HillcrestFFT CombinedNov-20</t>
  </si>
  <si>
    <t>HillcrestFFT Combined44136</t>
  </si>
  <si>
    <t>PASSFFT CombinedNov-20</t>
  </si>
  <si>
    <t>PASSFFT Combined44136</t>
  </si>
  <si>
    <t>LCSMST CombinedNov-20</t>
  </si>
  <si>
    <t>LCSMST Combined44136</t>
  </si>
  <si>
    <t>MBI HSMST CombinedNov-20</t>
  </si>
  <si>
    <t>MBI HSMST Combined44136</t>
  </si>
  <si>
    <t>Youth VillagesMST CombinedNov-20</t>
  </si>
  <si>
    <t>Youth VillagesMST Combined44136</t>
  </si>
  <si>
    <t>Youth VillagesMST-PSB CombinedNov-20</t>
  </si>
  <si>
    <t>Youth VillagesMST-PSB Combined44136</t>
  </si>
  <si>
    <t>Medstar GeorgetownPCIT CombinedNov-20</t>
  </si>
  <si>
    <t>Medstar GeorgetownPCIT Combined44136</t>
  </si>
  <si>
    <t>Community ConnectionsTF-CBT CombinedNov-20</t>
  </si>
  <si>
    <t>Community ConnectionsTF-CBT Combined44136</t>
  </si>
  <si>
    <t>First Home CareTF-CBT CombinedNov-20</t>
  </si>
  <si>
    <t>First Home CareTF-CBT Combined44136</t>
  </si>
  <si>
    <t>Foundations for Home &amp; CommunityTF-CBT CombinedNov-20</t>
  </si>
  <si>
    <t>Foundations for Home &amp; CommunityTF-CBT Combined44136</t>
  </si>
  <si>
    <t>HillcrestTF-CBT CombinedNov-20</t>
  </si>
  <si>
    <t>HillcrestTF-CBT Combined44136</t>
  </si>
  <si>
    <t>LAYCTF-CBT CombinedNov-20</t>
  </si>
  <si>
    <t>LAYCTF-CBT Combined44136</t>
  </si>
  <si>
    <t>LESTF-CBT CombinedNov-20</t>
  </si>
  <si>
    <t>LESTF-CBT Combined44136</t>
  </si>
  <si>
    <t>MD Family ResourcesTF-CBT CombinedNov-20</t>
  </si>
  <si>
    <t>MD Family ResourcesTF-CBT Combined44136</t>
  </si>
  <si>
    <t>UniversalTF-CBT CombinedNov-20</t>
  </si>
  <si>
    <t>UniversalTF-CBT Combined44136</t>
  </si>
  <si>
    <t>Community ConnectionsTIP CombinedNov-20</t>
  </si>
  <si>
    <t>Community ConnectionsTIP Combined44136</t>
  </si>
  <si>
    <t>ContemporaryTIP CombinedNov-20</t>
  </si>
  <si>
    <t>ContemporaryTIP Combined44136</t>
  </si>
  <si>
    <t>FPSTIP CombinedNov-20</t>
  </si>
  <si>
    <t>FPSTIP Combined44136</t>
  </si>
  <si>
    <t>Green DoorTIP CombinedNov-20</t>
  </si>
  <si>
    <t>Green DoorTIP Combined44136</t>
  </si>
  <si>
    <t>LESTIP CombinedNov-20</t>
  </si>
  <si>
    <t>LESTIP Combined44136</t>
  </si>
  <si>
    <t>MBI HSTIP CombinedNov-20</t>
  </si>
  <si>
    <t>MBI HSTIP Combined44136</t>
  </si>
  <si>
    <t>PASSTIP CombinedNov-20</t>
  </si>
  <si>
    <t>PASSTIP Combined44136</t>
  </si>
  <si>
    <t>TFCCTIP CombinedNov-20</t>
  </si>
  <si>
    <t>TFCCTIP Combined44136</t>
  </si>
  <si>
    <t>UniversalTIP CombinedNov-20</t>
  </si>
  <si>
    <t>UniversalTIP Combined44136</t>
  </si>
  <si>
    <t>Wayne PlaceTIP CombinedNov-20</t>
  </si>
  <si>
    <t>Wayne PlaceTIP Combined44136</t>
  </si>
  <si>
    <t>Adoptions TogetherTST CombinedNov-20</t>
  </si>
  <si>
    <t>Adoptions TogetherTST Combined44136</t>
  </si>
  <si>
    <t>ContemporaryTST CombinedNov-20</t>
  </si>
  <si>
    <t>ContemporaryTST Combined44136</t>
  </si>
  <si>
    <t>Family MattersTST CombinedNov-20</t>
  </si>
  <si>
    <t>Family MattersTST Combined44136</t>
  </si>
  <si>
    <t>First Home CareTST CombinedNov-20</t>
  </si>
  <si>
    <t>First Home CareTST Combined44136</t>
  </si>
  <si>
    <t>Foundations for Home &amp; CommunityTST CombinedNov-20</t>
  </si>
  <si>
    <t>Foundations for Home &amp; CommunityTST Combined44136</t>
  </si>
  <si>
    <t>HillcrestTST CombinedNov-20</t>
  </si>
  <si>
    <t>HillcrestTST Combined44136</t>
  </si>
  <si>
    <t>MD Family ResourcesTST CombinedNov-20</t>
  </si>
  <si>
    <t>MD Family ResourcesTST Combined44136</t>
  </si>
  <si>
    <t>Marys CenterCPP-FV CombinedNov-20</t>
  </si>
  <si>
    <t>Marys CenterCPP-FV Combined44136</t>
  </si>
  <si>
    <t>PIECECPP-FV CombinedNov-20</t>
  </si>
  <si>
    <t>PIECECPP-FV Combined44136</t>
  </si>
  <si>
    <t>Community ConnectionsCPP-FV CombinedNov-20</t>
  </si>
  <si>
    <t>Community ConnectionsCPP-FV Combined44136</t>
  </si>
  <si>
    <t>Community ConnectionsPCIT CombinedNov-20</t>
  </si>
  <si>
    <t>Community ConnectionsPCIT Combined44136</t>
  </si>
  <si>
    <t>Marys CenterPCIT CombinedNov-20</t>
  </si>
  <si>
    <t>Marys CenterPCIT Combined44136</t>
  </si>
  <si>
    <t>PIECEPCIT CombinedNov-20</t>
  </si>
  <si>
    <t>PIECEPCIT Combined44136</t>
  </si>
  <si>
    <t>CatholicAll FFNov-20</t>
  </si>
  <si>
    <t>CatholicAll FF44136</t>
  </si>
  <si>
    <t>ContemporaryAll FFNov-20</t>
  </si>
  <si>
    <t>ContemporaryAll FF44136</t>
  </si>
  <si>
    <t>Family MattersAll FFNov-20</t>
  </si>
  <si>
    <t>Family MattersAll FF44136</t>
  </si>
  <si>
    <t>Federal City All FFNov-20</t>
  </si>
  <si>
    <t>Federal City All FF44136</t>
  </si>
  <si>
    <t>First Home CareAll FFNov-20</t>
  </si>
  <si>
    <t>First Home CareAll FF44136</t>
  </si>
  <si>
    <t>Foundations for Home &amp; CommunityAll FFNov-20</t>
  </si>
  <si>
    <t>Foundations for Home &amp; CommunityAll FF44136</t>
  </si>
  <si>
    <t>FPSAll FFNov-20</t>
  </si>
  <si>
    <t>FPSAll FF44136</t>
  </si>
  <si>
    <t>Green DoorAll FFNov-20</t>
  </si>
  <si>
    <t>Green DoorAll FF44136</t>
  </si>
  <si>
    <t>HillcrestAll FFNov-20</t>
  </si>
  <si>
    <t>HillcrestAll FF44136</t>
  </si>
  <si>
    <t>LAYCAll FFNov-20</t>
  </si>
  <si>
    <t>LAYCAll FF44136</t>
  </si>
  <si>
    <t>LCSAll FFNov-20</t>
  </si>
  <si>
    <t>LCSAll FF44136</t>
  </si>
  <si>
    <t>LESAll FFNov-20</t>
  </si>
  <si>
    <t>LESAll FF44136</t>
  </si>
  <si>
    <t>MBI HSAll FFNov-20</t>
  </si>
  <si>
    <t>MBI HSAll FF44136</t>
  </si>
  <si>
    <t>MD Family ResourcesAll FFNov-20</t>
  </si>
  <si>
    <t>MD Family ResourcesAll FF44136</t>
  </si>
  <si>
    <t>PASSAll FFNov-20</t>
  </si>
  <si>
    <t>PASSAll FF44136</t>
  </si>
  <si>
    <t>RiversideAll FFNov-20</t>
  </si>
  <si>
    <t>RiversideAll FF44136</t>
  </si>
  <si>
    <t>TFCCAll FFNov-20</t>
  </si>
  <si>
    <t>TFCCAll FF44136</t>
  </si>
  <si>
    <t>UniversalAll FFNov-20</t>
  </si>
  <si>
    <t>UniversalAll FF44136</t>
  </si>
  <si>
    <t>Wayne PlaceAll FFNov-20</t>
  </si>
  <si>
    <t>Wayne PlaceAll FF44136</t>
  </si>
  <si>
    <t>Youth VillagesAll FFNov-20</t>
  </si>
  <si>
    <t>Youth VillagesAll FF44136</t>
  </si>
  <si>
    <t>Medstar GeorgetownAll DCSNov-20</t>
  </si>
  <si>
    <t>Medstar GeorgetownAll DCS44136</t>
  </si>
  <si>
    <t>Medstar GeorgetownAll FFNov-20</t>
  </si>
  <si>
    <t>Medstar GeorgetownAll FF44136</t>
  </si>
  <si>
    <t>Community ConnectionsAll FFNov-20</t>
  </si>
  <si>
    <t>Community ConnectionsAll FF44136</t>
  </si>
  <si>
    <t>Community ConnectionsAll DCSNov-20</t>
  </si>
  <si>
    <t>Community ConnectionsAll DCS44136</t>
  </si>
  <si>
    <t>Marys CenterAll FFNov-20</t>
  </si>
  <si>
    <t>Marys CenterAll FF44136</t>
  </si>
  <si>
    <t>Marys CenterAll DCSNov-20</t>
  </si>
  <si>
    <t>Marys CenterAll DCS44136</t>
  </si>
  <si>
    <t>PIECEAll FFNov-20</t>
  </si>
  <si>
    <t>PIECEAll FF44136</t>
  </si>
  <si>
    <t>PIECEAll DCSNov-20</t>
  </si>
  <si>
    <t>PIECEAll DCS44136</t>
  </si>
  <si>
    <t>Adoptions TogetherAll CombinedNov-20</t>
  </si>
  <si>
    <t>Adoptions TogetherAll Combined44136</t>
  </si>
  <si>
    <t>Better MorningsAll CombinedNov-20</t>
  </si>
  <si>
    <t>Better MorningsAll Combined44136</t>
  </si>
  <si>
    <t>CatholicAll CombinedNov-20</t>
  </si>
  <si>
    <t>CatholicAll Combined44136</t>
  </si>
  <si>
    <t>Community ConnectionsAll CombinedNov-20</t>
  </si>
  <si>
    <t>Community ConnectionsAll Combined44136</t>
  </si>
  <si>
    <t>ContemporaryAll CombinedNov-20</t>
  </si>
  <si>
    <t>ContemporaryAll Combined44136</t>
  </si>
  <si>
    <t>Family MattersAll CombinedNov-20</t>
  </si>
  <si>
    <t>Family MattersAll Combined44136</t>
  </si>
  <si>
    <t>Federal CityAll CombinedNov-20</t>
  </si>
  <si>
    <t>Federal CityAll Combined44136</t>
  </si>
  <si>
    <t>First Home CareAll CombinedNov-20</t>
  </si>
  <si>
    <t>First Home CareAll Combined44136</t>
  </si>
  <si>
    <t>Foundations for Home &amp; CommunityAll CombinedNov-20</t>
  </si>
  <si>
    <t>Foundations for Home &amp; CommunityAll Combined44136</t>
  </si>
  <si>
    <t>FPSAll CombinedNov-20</t>
  </si>
  <si>
    <t>FPSAll Combined44136</t>
  </si>
  <si>
    <t>Green DoorAll CombinedNov-20</t>
  </si>
  <si>
    <t>Green DoorAll Combined44136</t>
  </si>
  <si>
    <t>HillcrestAll CombinedNov-20</t>
  </si>
  <si>
    <t>HillcrestAll Combined44136</t>
  </si>
  <si>
    <t>LAYCAll CombinedNov-20</t>
  </si>
  <si>
    <t>LAYCAll Combined44136</t>
  </si>
  <si>
    <t>LCSAll CombinedNov-20</t>
  </si>
  <si>
    <t>LCSAll Combined44136</t>
  </si>
  <si>
    <t>LESAll CombinedNov-20</t>
  </si>
  <si>
    <t>LESAll Combined44136</t>
  </si>
  <si>
    <t>Marys CenterAll CombinedNov-20</t>
  </si>
  <si>
    <t>Marys CenterAll Combined44136</t>
  </si>
  <si>
    <t>MBI HSAll CombinedNov-20</t>
  </si>
  <si>
    <t>MBI HSAll Combined44136</t>
  </si>
  <si>
    <t>MD Family ResourcesAll CombinedNov-20</t>
  </si>
  <si>
    <t>MD Family ResourcesAll Combined44136</t>
  </si>
  <si>
    <t>Medstar GeorgetownAll CombinedNov-20</t>
  </si>
  <si>
    <t>Medstar GeorgetownAll Combined44136</t>
  </si>
  <si>
    <t>PASSAll CombinedNov-20</t>
  </si>
  <si>
    <t>PASSAll Combined44136</t>
  </si>
  <si>
    <t>PIECEAll CombinedNov-20</t>
  </si>
  <si>
    <t>PIECEAll Combined44136</t>
  </si>
  <si>
    <t>RiversideAll CombinedNov-20</t>
  </si>
  <si>
    <t>RiversideAll Combined44136</t>
  </si>
  <si>
    <t>TFCCAll CombinedNov-20</t>
  </si>
  <si>
    <t>TFCCAll Combined44136</t>
  </si>
  <si>
    <t>UniversalAll CombinedNov-20</t>
  </si>
  <si>
    <t>UniversalAll Combined44136</t>
  </si>
  <si>
    <t>Wayne PlaceAll CombinedNov-20</t>
  </si>
  <si>
    <t>Wayne PlaceAll Combined44136</t>
  </si>
  <si>
    <t>Youth VillagesAll CombinedNov-20</t>
  </si>
  <si>
    <t>Youth VillagesAll Combined44136</t>
  </si>
  <si>
    <t>All A-CRA ProvidersA-CRA FFNov-20</t>
  </si>
  <si>
    <t>All A-CRA ProvidersA-CRA FF44136</t>
  </si>
  <si>
    <t>All A-CRA ProvidersA-CRA CombinedNov-20</t>
  </si>
  <si>
    <t>All A-CRA ProvidersA-CRA Combined44136</t>
  </si>
  <si>
    <t>All CPP-FV ProvidersCPP-FV FFNov-20</t>
  </si>
  <si>
    <t>All CPP-FV ProvidersCPP-FV FF44136</t>
  </si>
  <si>
    <t>All CPP-FV ProvidersCPP-FV DCSNov-20</t>
  </si>
  <si>
    <t>All CPP-FV ProvidersCPP-FV DCS44136</t>
  </si>
  <si>
    <t>All CPP-FV ProvidersCPP-FV CombinedNov-20</t>
  </si>
  <si>
    <t>All CPP-FV ProvidersCPP-FV Combined44136</t>
  </si>
  <si>
    <t>All FFT ProvidersFFT FFNov-20</t>
  </si>
  <si>
    <t>All FFT ProvidersFFT FF44136</t>
  </si>
  <si>
    <t>All FFT ProvidersFFT CombinedNov-20</t>
  </si>
  <si>
    <t>All FFT ProvidersFFT Combined44136</t>
  </si>
  <si>
    <t>All MST ProvidersMST FFNov-20</t>
  </si>
  <si>
    <t>All MST ProvidersMST FF44136</t>
  </si>
  <si>
    <t>All MST ProvidersMST CombinedNov-20</t>
  </si>
  <si>
    <t>All MST ProvidersMST Combined44136</t>
  </si>
  <si>
    <t>All MST-PSB ProvidersMST-PSB FFNov-20</t>
  </si>
  <si>
    <t>All MST-PSB ProvidersMST-PSB FF44136</t>
  </si>
  <si>
    <t>All MST-PSB ProvidersMST-PSB CombinedNov-20</t>
  </si>
  <si>
    <t>All MST-PSB ProvidersMST-PSB Combined44136</t>
  </si>
  <si>
    <t>All PCIT ProvidersPCIT FFNov-20</t>
  </si>
  <si>
    <t>All PCIT ProvidersPCIT FF44136</t>
  </si>
  <si>
    <t>All PCIT ProvidersPCIT DCSNov-20</t>
  </si>
  <si>
    <t>All PCIT ProvidersPCIT DCS44136</t>
  </si>
  <si>
    <t>All PCIT ProvidersPCIT CombinedNov-20</t>
  </si>
  <si>
    <t>All PCIT ProvidersPCIT Combined44136</t>
  </si>
  <si>
    <t>All SFCR ProvidersSFCR FFNov-20</t>
  </si>
  <si>
    <t>All SFCR ProvidersSFCR FF44136</t>
  </si>
  <si>
    <t>All SFCR ProvidersSFCR CombinedNov-20</t>
  </si>
  <si>
    <t>All SFCR ProvidersSFCR Combined44136</t>
  </si>
  <si>
    <t>All TF-CBT ProvidersTF-CBT FFNov-20</t>
  </si>
  <si>
    <t>All TF-CBT ProvidersTF-CBT FF44136</t>
  </si>
  <si>
    <t>All TF-CBT ProvidersTF-CBT CombinedNov-20</t>
  </si>
  <si>
    <t>All TF-CBT ProvidersTF-CBT Combined44136</t>
  </si>
  <si>
    <t>All TIP ProvidersTIP FFNov-20</t>
  </si>
  <si>
    <t>All TIP ProvidersTIP FF44136</t>
  </si>
  <si>
    <t>All TIP ProvidersTIP CombinedNov-20</t>
  </si>
  <si>
    <t>All TIP ProvidersTIP Combined44136</t>
  </si>
  <si>
    <t>All TST ProvidersTST FFNov-20</t>
  </si>
  <si>
    <t>All TST ProvidersTST FF44136</t>
  </si>
  <si>
    <t>All TST ProvidersTST CombinedNov-20</t>
  </si>
  <si>
    <t>All TST ProvidersTST Combined44136</t>
  </si>
  <si>
    <t>Families First ProvidersAll FFNov-20</t>
  </si>
  <si>
    <t>Families First ProvidersAll FF44136</t>
  </si>
  <si>
    <t>DC Seed ProvidersAll DCSNov-20</t>
  </si>
  <si>
    <t>DC Seed ProvidersAll DCS44136</t>
  </si>
  <si>
    <t>Trauma ProvidersAll FFNov-20</t>
  </si>
  <si>
    <t>Trauma ProvidersAll FF44136</t>
  </si>
  <si>
    <t>Trauma ProvidersAll DCSNov-20</t>
  </si>
  <si>
    <t>Trauma ProvidersAll DCS44136</t>
  </si>
  <si>
    <t>Trauma ProvidersAll CombinedNov-20</t>
  </si>
  <si>
    <t>Trauma ProvidersAll Combined44136</t>
  </si>
  <si>
    <t>AllAll CombinedNov-20</t>
  </si>
  <si>
    <t>AllAll Combined44136</t>
  </si>
  <si>
    <t>Federal CityA-CRA FFDec-20</t>
  </si>
  <si>
    <t>Federal CityA-CRA FF44166</t>
  </si>
  <si>
    <t>HillcrestA-CRA FFDec-20</t>
  </si>
  <si>
    <t>HillcrestA-CRA FF44166</t>
  </si>
  <si>
    <t>LAYCA-CRA FFDec-20</t>
  </si>
  <si>
    <t>LAYCA-CRA FF44166</t>
  </si>
  <si>
    <t>RiversideA-CRA FFDec-20</t>
  </si>
  <si>
    <t>RiversideA-CRA FF44166</t>
  </si>
  <si>
    <t>Adoptions TogetherCPP-FV FFDec-20</t>
  </si>
  <si>
    <t>Adoptions TogetherCPP-FV FF44166</t>
  </si>
  <si>
    <t>Marys CenterCPP-FV FFDec-20</t>
  </si>
  <si>
    <t>Marys CenterCPP-FV FF44166</t>
  </si>
  <si>
    <t>PIECECPP-FV FFDec-20</t>
  </si>
  <si>
    <t>PIECECPP-FV FF44166</t>
  </si>
  <si>
    <t>Community ConnectionsCPP-FV DCSDec-20</t>
  </si>
  <si>
    <t>Community ConnectionsCPP-FV DCS44166</t>
  </si>
  <si>
    <t>Community ConnectionsCPP-FV FFDec-20</t>
  </si>
  <si>
    <t>Community ConnectionsCPP-FV FF44166</t>
  </si>
  <si>
    <t>Foundations for Home &amp; CommunityCPP-FV DCSDec-20</t>
  </si>
  <si>
    <t>Foundations for Home &amp; CommunityCPP-FV DCS44166</t>
  </si>
  <si>
    <t>Marys CenterCPP-FV DCSDec-20</t>
  </si>
  <si>
    <t>Marys CenterCPP-FV DCS44166</t>
  </si>
  <si>
    <t>PIECECPP-FV DCSDec-20</t>
  </si>
  <si>
    <t>PIECECPP-FV DCS44166</t>
  </si>
  <si>
    <t>Medstar GeorgetownCPP-FV DCSDec-20</t>
  </si>
  <si>
    <t>Medstar GeorgetownCPP-FV DCS44166</t>
  </si>
  <si>
    <t>Medstar GeorgetownCPP-FV FFDec-20</t>
  </si>
  <si>
    <t>Medstar GeorgetownCPP-FV FF44166</t>
  </si>
  <si>
    <t>Better MorningsFFT FFDec-20</t>
  </si>
  <si>
    <t>Better MorningsFFT FF44166</t>
  </si>
  <si>
    <t>CatholicFFT FFDec-20</t>
  </si>
  <si>
    <t>CatholicFFT FF44166</t>
  </si>
  <si>
    <t>First Home CareFFT FFDec-20</t>
  </si>
  <si>
    <t>First Home CareFFT FF44166</t>
  </si>
  <si>
    <t>Foundations for Home &amp; CommunityFFT FFDec-20</t>
  </si>
  <si>
    <t>Foundations for Home &amp; CommunityFFT FF44166</t>
  </si>
  <si>
    <t>HillcrestFFT FFDec-20</t>
  </si>
  <si>
    <t>HillcrestFFT FF44166</t>
  </si>
  <si>
    <t>PASSFFT FFDec-20</t>
  </si>
  <si>
    <t>PASSFFT FF44166</t>
  </si>
  <si>
    <t>LCSMST FFDec-20</t>
  </si>
  <si>
    <t>LCSMST FF44166</t>
  </si>
  <si>
    <t>MBI HSMST FFDec-20</t>
  </si>
  <si>
    <t>MBI HSMST FF44166</t>
  </si>
  <si>
    <t>Youth VillagesMST FFDec-20</t>
  </si>
  <si>
    <t>Youth VillagesMST FF44166</t>
  </si>
  <si>
    <t>Youth VillagesMST-PSB FFDec-20</t>
  </si>
  <si>
    <t>Youth VillagesMST-PSB FF44166</t>
  </si>
  <si>
    <t>Marys CenterPCIT FFDec-20</t>
  </si>
  <si>
    <t>Marys CenterPCIT FF44166</t>
  </si>
  <si>
    <t>PIECEPCIT FFDec-20</t>
  </si>
  <si>
    <t>PIECEPCIT FF44166</t>
  </si>
  <si>
    <t>Marys CenterPCIT DCSDec-20</t>
  </si>
  <si>
    <t>Marys CenterPCIT DCS44166</t>
  </si>
  <si>
    <t>PIECEPCIT DCSDec-20</t>
  </si>
  <si>
    <t>PIECEPCIT DCS44166</t>
  </si>
  <si>
    <t>Community ConnectionsPCIT DCSDec-20</t>
  </si>
  <si>
    <t>Community ConnectionsPCIT DCS44166</t>
  </si>
  <si>
    <t>Community ConnectionsPCIT FFDec-20</t>
  </si>
  <si>
    <t>Community ConnectionsPCIT FF44166</t>
  </si>
  <si>
    <t>Medstar GeorgetownPCIT DCSDec-20</t>
  </si>
  <si>
    <t>Medstar GeorgetownPCIT DCS44166</t>
  </si>
  <si>
    <t>Medstar GeorgetownPCIT FFDec-20</t>
  </si>
  <si>
    <t>Medstar GeorgetownPCIT FF44166</t>
  </si>
  <si>
    <t>Community ConnectionsTF-CBT FFDec-20</t>
  </si>
  <si>
    <t>Community ConnectionsTF-CBT FF44166</t>
  </si>
  <si>
    <t>First Home CareTF-CBT FFDec-20</t>
  </si>
  <si>
    <t>First Home CareTF-CBT FF44166</t>
  </si>
  <si>
    <t>Foundations for Home &amp; CommunityTF-CBT FFDec-20</t>
  </si>
  <si>
    <t>Foundations for Home &amp; CommunityTF-CBT FF44166</t>
  </si>
  <si>
    <t>HillcrestTF-CBT FFDec-20</t>
  </si>
  <si>
    <t>HillcrestTF-CBT FF44166</t>
  </si>
  <si>
    <t>LAYCTF-CBT FFDec-20</t>
  </si>
  <si>
    <t>LAYCTF-CBT FF44166</t>
  </si>
  <si>
    <t>LESTF-CBT FFDec-20</t>
  </si>
  <si>
    <t>LESTF-CBT FF44166</t>
  </si>
  <si>
    <t>MD Family ResourcesTF-CBT FFDec-20</t>
  </si>
  <si>
    <t>MD Family ResourcesTF-CBT FF44166</t>
  </si>
  <si>
    <t>UniversalTF-CBT FFDec-20</t>
  </si>
  <si>
    <t>UniversalTF-CBT FF44166</t>
  </si>
  <si>
    <t>Community ConnectionsTIP FFDec-20</t>
  </si>
  <si>
    <t>Community ConnectionsTIP FF44166</t>
  </si>
  <si>
    <t>ContemporaryTIP FFDec-20</t>
  </si>
  <si>
    <t>ContemporaryTIP FF44166</t>
  </si>
  <si>
    <t>FPSTIP FFDec-20</t>
  </si>
  <si>
    <t>FPSTIP FF44166</t>
  </si>
  <si>
    <t>Green DoorTIP FFDec-20</t>
  </si>
  <si>
    <t>Green DoorTIP FF44166</t>
  </si>
  <si>
    <t>LESTIP FFDec-20</t>
  </si>
  <si>
    <t>LESTIP FF44166</t>
  </si>
  <si>
    <t>MBI HSTIP FFDec-20</t>
  </si>
  <si>
    <t>MBI HSTIP FF44166</t>
  </si>
  <si>
    <t>PASSTIP FFDec-20</t>
  </si>
  <si>
    <t>PASSTIP FF44166</t>
  </si>
  <si>
    <t>TFCCTIP FFDec-20</t>
  </si>
  <si>
    <t>TFCCTIP FF44166</t>
  </si>
  <si>
    <t>UniversalTIP FFDec-20</t>
  </si>
  <si>
    <t>UniversalTIP FF44166</t>
  </si>
  <si>
    <t>Wayne PlaceTIP FFDec-20</t>
  </si>
  <si>
    <t>Wayne PlaceTIP FF44166</t>
  </si>
  <si>
    <t>Adoptions TogetherTST FFDec-20</t>
  </si>
  <si>
    <t>Adoptions TogetherTST FF44166</t>
  </si>
  <si>
    <t>ContemporaryTST FFDec-20</t>
  </si>
  <si>
    <t>ContemporaryTST FF44166</t>
  </si>
  <si>
    <t>Family MattersTST FFDec-20</t>
  </si>
  <si>
    <t>Family MattersTST FF44166</t>
  </si>
  <si>
    <t>First Home CareTST FFDec-20</t>
  </si>
  <si>
    <t>First Home CareTST FF44166</t>
  </si>
  <si>
    <t>Foundations for Home &amp; CommunityTST FFDec-20</t>
  </si>
  <si>
    <t>Foundations for Home &amp; CommunityTST FF44166</t>
  </si>
  <si>
    <t>HillcrestTST FFDec-20</t>
  </si>
  <si>
    <t>HillcrestTST FF44166</t>
  </si>
  <si>
    <t>MD Family ResourcesTST FFDec-20</t>
  </si>
  <si>
    <t>MD Family ResourcesTST FF44166</t>
  </si>
  <si>
    <t>Federal CityA-CRA CombinedDec-20</t>
  </si>
  <si>
    <t>Federal CityA-CRA Combined44166</t>
  </si>
  <si>
    <t>HillcrestA-CRA CombinedDec-20</t>
  </si>
  <si>
    <t>HillcrestA-CRA Combined44166</t>
  </si>
  <si>
    <t>LAYCA-CRA CombinedDec-20</t>
  </si>
  <si>
    <t>LAYCA-CRA Combined44166</t>
  </si>
  <si>
    <t>RiversideA-CRA CombinedDec-20</t>
  </si>
  <si>
    <t>RiversideA-CRA Combined44166</t>
  </si>
  <si>
    <t>Adoptions TogetherCPP-FV CombinedDec-20</t>
  </si>
  <si>
    <t>Adoptions TogetherCPP-FV Combined44166</t>
  </si>
  <si>
    <t>Foundations for Home &amp; CommunityCPP-FV CombinedDec-20</t>
  </si>
  <si>
    <t>Foundations for Home &amp; CommunityCPP-FV Combined44166</t>
  </si>
  <si>
    <t>Medstar GeorgetownCPP-FV CombinedDec-20</t>
  </si>
  <si>
    <t>Medstar GeorgetownCPP-FV Combined44166</t>
  </si>
  <si>
    <t>Better MorningsFFT CombinedDec-20</t>
  </si>
  <si>
    <t>Better MorningsFFT Combined44166</t>
  </si>
  <si>
    <t>CatholicFFT CombinedDec-20</t>
  </si>
  <si>
    <t>CatholicFFT Combined44166</t>
  </si>
  <si>
    <t>First Home CareFFT CombinedDec-20</t>
  </si>
  <si>
    <t>First Home CareFFT Combined44166</t>
  </si>
  <si>
    <t>Foundations for Home &amp; CommunityFFT CombinedDec-20</t>
  </si>
  <si>
    <t>Foundations for Home &amp; CommunityFFT Combined44166</t>
  </si>
  <si>
    <t>HillcrestFFT CombinedDec-20</t>
  </si>
  <si>
    <t>HillcrestFFT Combined44166</t>
  </si>
  <si>
    <t>PASSFFT CombinedDec-20</t>
  </si>
  <si>
    <t>PASSFFT Combined44166</t>
  </si>
  <si>
    <t>LCSMST CombinedDec-20</t>
  </si>
  <si>
    <t>LCSMST Combined44166</t>
  </si>
  <si>
    <t>MBI HSMST CombinedDec-20</t>
  </si>
  <si>
    <t>MBI HSMST Combined44166</t>
  </si>
  <si>
    <t>Youth VillagesMST CombinedDec-20</t>
  </si>
  <si>
    <t>Youth VillagesMST Combined44166</t>
  </si>
  <si>
    <t>Youth VillagesMST-PSB CombinedDec-20</t>
  </si>
  <si>
    <t>Youth VillagesMST-PSB Combined44166</t>
  </si>
  <si>
    <t>Medstar GeorgetownPCIT CombinedDec-20</t>
  </si>
  <si>
    <t>Medstar GeorgetownPCIT Combined44166</t>
  </si>
  <si>
    <t>Community ConnectionsTF-CBT CombinedDec-20</t>
  </si>
  <si>
    <t>Community ConnectionsTF-CBT Combined44166</t>
  </si>
  <si>
    <t>First Home CareTF-CBT CombinedDec-20</t>
  </si>
  <si>
    <t>First Home CareTF-CBT Combined44166</t>
  </si>
  <si>
    <t>Foundations for Home &amp; CommunityTF-CBT CombinedDec-20</t>
  </si>
  <si>
    <t>Foundations for Home &amp; CommunityTF-CBT Combined44166</t>
  </si>
  <si>
    <t>HillcrestTF-CBT CombinedDec-20</t>
  </si>
  <si>
    <t>HillcrestTF-CBT Combined44166</t>
  </si>
  <si>
    <t>LAYCTF-CBT CombinedDec-20</t>
  </si>
  <si>
    <t>LAYCTF-CBT Combined44166</t>
  </si>
  <si>
    <t>LESTF-CBT CombinedDec-20</t>
  </si>
  <si>
    <t>LESTF-CBT Combined44166</t>
  </si>
  <si>
    <t>MD Family ResourcesTF-CBT CombinedDec-20</t>
  </si>
  <si>
    <t>MD Family ResourcesTF-CBT Combined44166</t>
  </si>
  <si>
    <t>UniversalTF-CBT CombinedDec-20</t>
  </si>
  <si>
    <t>UniversalTF-CBT Combined44166</t>
  </si>
  <si>
    <t>Community ConnectionsTIP CombinedDec-20</t>
  </si>
  <si>
    <t>Community ConnectionsTIP Combined44166</t>
  </si>
  <si>
    <t>ContemporaryTIP CombinedDec-20</t>
  </si>
  <si>
    <t>ContemporaryTIP Combined44166</t>
  </si>
  <si>
    <t>FPSTIP CombinedDec-20</t>
  </si>
  <si>
    <t>FPSTIP Combined44166</t>
  </si>
  <si>
    <t>Green DoorTIP CombinedDec-20</t>
  </si>
  <si>
    <t>Green DoorTIP Combined44166</t>
  </si>
  <si>
    <t>LESTIP CombinedDec-20</t>
  </si>
  <si>
    <t>LESTIP Combined44166</t>
  </si>
  <si>
    <t>MBI HSTIP CombinedDec-20</t>
  </si>
  <si>
    <t>MBI HSTIP Combined44166</t>
  </si>
  <si>
    <t>PASSTIP CombinedDec-20</t>
  </si>
  <si>
    <t>PASSTIP Combined44166</t>
  </si>
  <si>
    <t>TFCCTIP CombinedDec-20</t>
  </si>
  <si>
    <t>TFCCTIP Combined44166</t>
  </si>
  <si>
    <t>UniversalTIP CombinedDec-20</t>
  </si>
  <si>
    <t>UniversalTIP Combined44166</t>
  </si>
  <si>
    <t>Wayne PlaceTIP CombinedDec-20</t>
  </si>
  <si>
    <t>Wayne PlaceTIP Combined44166</t>
  </si>
  <si>
    <t>Adoptions TogetherTST CombinedDec-20</t>
  </si>
  <si>
    <t>Adoptions TogetherTST Combined44166</t>
  </si>
  <si>
    <t>ContemporaryTST CombinedDec-20</t>
  </si>
  <si>
    <t>ContemporaryTST Combined44166</t>
  </si>
  <si>
    <t>Family MattersTST CombinedDec-20</t>
  </si>
  <si>
    <t>Family MattersTST Combined44166</t>
  </si>
  <si>
    <t>First Home CareTST CombinedDec-20</t>
  </si>
  <si>
    <t>First Home CareTST Combined44166</t>
  </si>
  <si>
    <t>Foundations for Home &amp; CommunityTST CombinedDec-20</t>
  </si>
  <si>
    <t>Foundations for Home &amp; CommunityTST Combined44166</t>
  </si>
  <si>
    <t>HillcrestTST CombinedDec-20</t>
  </si>
  <si>
    <t>HillcrestTST Combined44166</t>
  </si>
  <si>
    <t>MD Family ResourcesTST CombinedDec-20</t>
  </si>
  <si>
    <t>MD Family ResourcesTST Combined44166</t>
  </si>
  <si>
    <t>Marys CenterCPP-FV CombinedDec-20</t>
  </si>
  <si>
    <t>Marys CenterCPP-FV Combined44166</t>
  </si>
  <si>
    <t>PIECECPP-FV CombinedDec-20</t>
  </si>
  <si>
    <t>PIECECPP-FV Combined44166</t>
  </si>
  <si>
    <t>Community ConnectionsCPP-FV CombinedDec-20</t>
  </si>
  <si>
    <t>Community ConnectionsCPP-FV Combined44166</t>
  </si>
  <si>
    <t>Community ConnectionsPCIT CombinedDec-20</t>
  </si>
  <si>
    <t>Community ConnectionsPCIT Combined44166</t>
  </si>
  <si>
    <t>Marys CenterPCIT CombinedDec-20</t>
  </si>
  <si>
    <t>Marys CenterPCIT Combined44166</t>
  </si>
  <si>
    <t>PIECEPCIT CombinedDec-20</t>
  </si>
  <si>
    <t>PIECEPCIT Combined44166</t>
  </si>
  <si>
    <t>CatholicAll FFDec-20</t>
  </si>
  <si>
    <t>CatholicAll FF44166</t>
  </si>
  <si>
    <t>ContemporaryAll FFDec-20</t>
  </si>
  <si>
    <t>ContemporaryAll FF44166</t>
  </si>
  <si>
    <t>Family MattersAll FFDec-20</t>
  </si>
  <si>
    <t>Family MattersAll FF44166</t>
  </si>
  <si>
    <t>Federal City All FFDec-20</t>
  </si>
  <si>
    <t>Federal City All FF44166</t>
  </si>
  <si>
    <t>First Home CareAll FFDec-20</t>
  </si>
  <si>
    <t>First Home CareAll FF44166</t>
  </si>
  <si>
    <t>Foundations for Home &amp; CommunityAll FFDec-20</t>
  </si>
  <si>
    <t>Foundations for Home &amp; CommunityAll FF44166</t>
  </si>
  <si>
    <t>FPSAll FFDec-20</t>
  </si>
  <si>
    <t>FPSAll FF44166</t>
  </si>
  <si>
    <t>Green DoorAll FFDec-20</t>
  </si>
  <si>
    <t>Green DoorAll FF44166</t>
  </si>
  <si>
    <t>HillcrestAll FFDec-20</t>
  </si>
  <si>
    <t>HillcrestAll FF44166</t>
  </si>
  <si>
    <t>LAYCAll FFDec-20</t>
  </si>
  <si>
    <t>LAYCAll FF44166</t>
  </si>
  <si>
    <t>LCSAll FFDec-20</t>
  </si>
  <si>
    <t>LCSAll FF44166</t>
  </si>
  <si>
    <t>LESAll FFDec-20</t>
  </si>
  <si>
    <t>LESAll FF44166</t>
  </si>
  <si>
    <t>MBI HSAll FFDec-20</t>
  </si>
  <si>
    <t>MBI HSAll FF44166</t>
  </si>
  <si>
    <t>MD Family ResourcesAll FFDec-20</t>
  </si>
  <si>
    <t>MD Family ResourcesAll FF44166</t>
  </si>
  <si>
    <t>PASSAll FFDec-20</t>
  </si>
  <si>
    <t>PASSAll FF44166</t>
  </si>
  <si>
    <t>RiversideAll FFDec-20</t>
  </si>
  <si>
    <t>RiversideAll FF44166</t>
  </si>
  <si>
    <t>TFCCAll FFDec-20</t>
  </si>
  <si>
    <t>TFCCAll FF44166</t>
  </si>
  <si>
    <t>UniversalAll FFDec-20</t>
  </si>
  <si>
    <t>UniversalAll FF44166</t>
  </si>
  <si>
    <t>Wayne PlaceAll FFDec-20</t>
  </si>
  <si>
    <t>Wayne PlaceAll FF44166</t>
  </si>
  <si>
    <t>Youth VillagesAll FFDec-20</t>
  </si>
  <si>
    <t>Youth VillagesAll FF44166</t>
  </si>
  <si>
    <t>Medstar GeorgetownAll DCSDec-20</t>
  </si>
  <si>
    <t>Medstar GeorgetownAll DCS44166</t>
  </si>
  <si>
    <t>Medstar GeorgetownAll FFDec-20</t>
  </si>
  <si>
    <t>Medstar GeorgetownAll FF44166</t>
  </si>
  <si>
    <t>Community ConnectionsAll FFDec-20</t>
  </si>
  <si>
    <t>Community ConnectionsAll FF44166</t>
  </si>
  <si>
    <t>Community ConnectionsAll DCSDec-20</t>
  </si>
  <si>
    <t>Community ConnectionsAll DCS44166</t>
  </si>
  <si>
    <t>Marys CenterAll FFDec-20</t>
  </si>
  <si>
    <t>Marys CenterAll FF44166</t>
  </si>
  <si>
    <t>Marys CenterAll DCSDec-20</t>
  </si>
  <si>
    <t>Marys CenterAll DCS44166</t>
  </si>
  <si>
    <t>PIECEAll FFDec-20</t>
  </si>
  <si>
    <t>PIECEAll FF44166</t>
  </si>
  <si>
    <t>PIECEAll DCSDec-20</t>
  </si>
  <si>
    <t>PIECEAll DCS44166</t>
  </si>
  <si>
    <t>Adoptions TogetherAll CombinedDec-20</t>
  </si>
  <si>
    <t>Adoptions TogetherAll Combined44166</t>
  </si>
  <si>
    <t>Better MorningsAll CombinedDec-20</t>
  </si>
  <si>
    <t>Better MorningsAll Combined44166</t>
  </si>
  <si>
    <t>CatholicAll CombinedDec-20</t>
  </si>
  <si>
    <t>CatholicAll Combined44166</t>
  </si>
  <si>
    <t>Community ConnectionsAll CombinedDec-20</t>
  </si>
  <si>
    <t>Community ConnectionsAll Combined44166</t>
  </si>
  <si>
    <t>ContemporaryAll CombinedDec-20</t>
  </si>
  <si>
    <t>ContemporaryAll Combined44166</t>
  </si>
  <si>
    <t>Family MattersAll CombinedDec-20</t>
  </si>
  <si>
    <t>Family MattersAll Combined44166</t>
  </si>
  <si>
    <t>Federal CityAll CombinedDec-20</t>
  </si>
  <si>
    <t>Federal CityAll Combined44166</t>
  </si>
  <si>
    <t>First Home CareAll CombinedDec-20</t>
  </si>
  <si>
    <t>First Home CareAll Combined44166</t>
  </si>
  <si>
    <t>Foundations for Home &amp; CommunityAll CombinedDec-20</t>
  </si>
  <si>
    <t>Foundations for Home &amp; CommunityAll Combined44166</t>
  </si>
  <si>
    <t>FPSAll CombinedDec-20</t>
  </si>
  <si>
    <t>FPSAll Combined44166</t>
  </si>
  <si>
    <t>Green DoorAll CombinedDec-20</t>
  </si>
  <si>
    <t>Green DoorAll Combined44166</t>
  </si>
  <si>
    <t>HillcrestAll CombinedDec-20</t>
  </si>
  <si>
    <t>HillcrestAll Combined44166</t>
  </si>
  <si>
    <t>LAYCAll CombinedDec-20</t>
  </si>
  <si>
    <t>LAYCAll Combined44166</t>
  </si>
  <si>
    <t>LCSAll CombinedDec-20</t>
  </si>
  <si>
    <t>LCSAll Combined44166</t>
  </si>
  <si>
    <t>LESAll CombinedDec-20</t>
  </si>
  <si>
    <t>LESAll Combined44166</t>
  </si>
  <si>
    <t>Marys CenterAll CombinedDec-20</t>
  </si>
  <si>
    <t>Marys CenterAll Combined44166</t>
  </si>
  <si>
    <t>MBI HSAll CombinedDec-20</t>
  </si>
  <si>
    <t>MBI HSAll Combined44166</t>
  </si>
  <si>
    <t>MD Family ResourcesAll CombinedDec-20</t>
  </si>
  <si>
    <t>MD Family ResourcesAll Combined44166</t>
  </si>
  <si>
    <t>Medstar GeorgetownAll CombinedDec-20</t>
  </si>
  <si>
    <t>Medstar GeorgetownAll Combined44166</t>
  </si>
  <si>
    <t>PASSAll CombinedDec-20</t>
  </si>
  <si>
    <t>PASSAll Combined44166</t>
  </si>
  <si>
    <t>PIECEAll CombinedDec-20</t>
  </si>
  <si>
    <t>PIECEAll Combined44166</t>
  </si>
  <si>
    <t>RiversideAll CombinedDec-20</t>
  </si>
  <si>
    <t>RiversideAll Combined44166</t>
  </si>
  <si>
    <t>TFCCAll CombinedDec-20</t>
  </si>
  <si>
    <t>TFCCAll Combined44166</t>
  </si>
  <si>
    <t>UniversalAll CombinedDec-20</t>
  </si>
  <si>
    <t>UniversalAll Combined44166</t>
  </si>
  <si>
    <t>Wayne PlaceAll CombinedDec-20</t>
  </si>
  <si>
    <t>Wayne PlaceAll Combined44166</t>
  </si>
  <si>
    <t>Youth VillagesAll CombinedDec-20</t>
  </si>
  <si>
    <t>Youth VillagesAll Combined44166</t>
  </si>
  <si>
    <t>All A-CRA ProvidersA-CRA FFDec-20</t>
  </si>
  <si>
    <t>All A-CRA ProvidersA-CRA FF44166</t>
  </si>
  <si>
    <t>All A-CRA ProvidersA-CRA CombinedDec-20</t>
  </si>
  <si>
    <t>All A-CRA ProvidersA-CRA Combined44166</t>
  </si>
  <si>
    <t>All CPP-FV ProvidersCPP-FV FFDec-20</t>
  </si>
  <si>
    <t>All CPP-FV ProvidersCPP-FV FF44166</t>
  </si>
  <si>
    <t>All CPP-FV ProvidersCPP-FV DCSDec-20</t>
  </si>
  <si>
    <t>All CPP-FV ProvidersCPP-FV DCS44166</t>
  </si>
  <si>
    <t>All CPP-FV ProvidersCPP-FV CombinedDec-20</t>
  </si>
  <si>
    <t>All CPP-FV ProvidersCPP-FV Combined44166</t>
  </si>
  <si>
    <t>All FFT ProvidersFFT FFDec-20</t>
  </si>
  <si>
    <t>All FFT ProvidersFFT FF44166</t>
  </si>
  <si>
    <t>All FFT ProvidersFFT CombinedDec-20</t>
  </si>
  <si>
    <t>All FFT ProvidersFFT Combined44166</t>
  </si>
  <si>
    <t>All MST ProvidersMST FFDec-20</t>
  </si>
  <si>
    <t>All MST ProvidersMST FF44166</t>
  </si>
  <si>
    <t>All MST ProvidersMST CombinedDec-20</t>
  </si>
  <si>
    <t>All MST ProvidersMST Combined44166</t>
  </si>
  <si>
    <t>All MST-PSB ProvidersMST-PSB FFDec-20</t>
  </si>
  <si>
    <t>All MST-PSB ProvidersMST-PSB FF44166</t>
  </si>
  <si>
    <t>All MST-PSB ProvidersMST-PSB CombinedDec-20</t>
  </si>
  <si>
    <t>All MST-PSB ProvidersMST-PSB Combined44166</t>
  </si>
  <si>
    <t>All PCIT ProvidersPCIT FFDec-20</t>
  </si>
  <si>
    <t>All PCIT ProvidersPCIT FF44166</t>
  </si>
  <si>
    <t>All PCIT ProvidersPCIT DCSDec-20</t>
  </si>
  <si>
    <t>All PCIT ProvidersPCIT DCS44166</t>
  </si>
  <si>
    <t>All PCIT ProvidersPCIT CombinedDec-20</t>
  </si>
  <si>
    <t>All PCIT ProvidersPCIT Combined44166</t>
  </si>
  <si>
    <t>All SFCR ProvidersSFCR FFDec-20</t>
  </si>
  <si>
    <t>All SFCR ProvidersSFCR FF44166</t>
  </si>
  <si>
    <t>All SFCR ProvidersSFCR CombinedDec-20</t>
  </si>
  <si>
    <t>All SFCR ProvidersSFCR Combined44166</t>
  </si>
  <si>
    <t>All TF-CBT ProvidersTF-CBT FFDec-20</t>
  </si>
  <si>
    <t>All TF-CBT ProvidersTF-CBT FF44166</t>
  </si>
  <si>
    <t>All TF-CBT ProvidersTF-CBT CombinedDec-20</t>
  </si>
  <si>
    <t>All TF-CBT ProvidersTF-CBT Combined44166</t>
  </si>
  <si>
    <t>All TIP ProvidersTIP FFDec-20</t>
  </si>
  <si>
    <t>All TIP ProvidersTIP FF44166</t>
  </si>
  <si>
    <t>All TIP ProvidersTIP CombinedDec-20</t>
  </si>
  <si>
    <t>All TIP ProvidersTIP Combined44166</t>
  </si>
  <si>
    <t>All TST ProvidersTST FFDec-20</t>
  </si>
  <si>
    <t>All TST ProvidersTST FF44166</t>
  </si>
  <si>
    <t>All TST ProvidersTST CombinedDec-20</t>
  </si>
  <si>
    <t>All TST ProvidersTST Combined44166</t>
  </si>
  <si>
    <t>Families First ProvidersAll FFDec-20</t>
  </si>
  <si>
    <t>Families First ProvidersAll FF44166</t>
  </si>
  <si>
    <t>DC Seed ProvidersAll DCSDec-20</t>
  </si>
  <si>
    <t>DC Seed ProvidersAll DCS44166</t>
  </si>
  <si>
    <t>Trauma ProvidersAll FFDec-20</t>
  </si>
  <si>
    <t>Trauma ProvidersAll FF44166</t>
  </si>
  <si>
    <t>Trauma ProvidersAll DCSDec-20</t>
  </si>
  <si>
    <t>Trauma ProvidersAll DCS44166</t>
  </si>
  <si>
    <t>Trauma ProvidersAll CombinedDec-20</t>
  </si>
  <si>
    <t>Trauma ProvidersAll Combined44166</t>
  </si>
  <si>
    <t>AllAll CombinedDec-20</t>
  </si>
  <si>
    <t>AllAll Combined44166</t>
  </si>
  <si>
    <t>Federal CityA-CRA FFJan-21</t>
  </si>
  <si>
    <t>Federal CityA-CRA FF44197</t>
  </si>
  <si>
    <t>HillcrestA-CRA FFJan-21</t>
  </si>
  <si>
    <t>HillcrestA-CRA FF44197</t>
  </si>
  <si>
    <t>LAYCA-CRA FFJan-21</t>
  </si>
  <si>
    <t>LAYCA-CRA FF44197</t>
  </si>
  <si>
    <t>RiversideA-CRA FFJan-21</t>
  </si>
  <si>
    <t>RiversideA-CRA FF44197</t>
  </si>
  <si>
    <t>Adoptions TogetherCPP-FV FFJan-21</t>
  </si>
  <si>
    <t>Adoptions TogetherCPP-FV FF44197</t>
  </si>
  <si>
    <t>Marys CenterCPP-FV FFJan-21</t>
  </si>
  <si>
    <t>Marys CenterCPP-FV FF44197</t>
  </si>
  <si>
    <t>PIECECPP-FV FFJan-21</t>
  </si>
  <si>
    <t>PIECECPP-FV FF44197</t>
  </si>
  <si>
    <t>Community ConnectionsCPP-FV DCSJan-21</t>
  </si>
  <si>
    <t>Community ConnectionsCPP-FV DCS44197</t>
  </si>
  <si>
    <t>Community ConnectionsCPP-FV FFJan-21</t>
  </si>
  <si>
    <t>Community ConnectionsCPP-FV FF44197</t>
  </si>
  <si>
    <t>Foundations for Home &amp; CommunityCPP-FV DCSJan-21</t>
  </si>
  <si>
    <t>Foundations for Home &amp; CommunityCPP-FV DCS44197</t>
  </si>
  <si>
    <t>Marys CenterCPP-FV DCSJan-21</t>
  </si>
  <si>
    <t>Marys CenterCPP-FV DCS44197</t>
  </si>
  <si>
    <t>PIECECPP-FV DCSJan-21</t>
  </si>
  <si>
    <t>PIECECPP-FV DCS44197</t>
  </si>
  <si>
    <t>Medstar GeorgetownCPP-FV DCSJan-21</t>
  </si>
  <si>
    <t>Medstar GeorgetownCPP-FV DCS44197</t>
  </si>
  <si>
    <t>Medstar GeorgetownCPP-FV FFJan-21</t>
  </si>
  <si>
    <t>Medstar GeorgetownCPP-FV FF44197</t>
  </si>
  <si>
    <t>Better MorningsFFT FFJan-21</t>
  </si>
  <si>
    <t>Better MorningsFFT FF44197</t>
  </si>
  <si>
    <t>CatholicFFT FFJan-21</t>
  </si>
  <si>
    <t>CatholicFFT FF44197</t>
  </si>
  <si>
    <t>First Home CareFFT FFJan-21</t>
  </si>
  <si>
    <t>First Home CareFFT FF44197</t>
  </si>
  <si>
    <t>Foundations for Home &amp; CommunityFFT FFJan-21</t>
  </si>
  <si>
    <t>Foundations for Home &amp; CommunityFFT FF44197</t>
  </si>
  <si>
    <t>HillcrestFFT FFJan-21</t>
  </si>
  <si>
    <t>HillcrestFFT FF44197</t>
  </si>
  <si>
    <t>PASSFFT FFJan-21</t>
  </si>
  <si>
    <t>PASSFFT FF44197</t>
  </si>
  <si>
    <t>LCSMST FFJan-21</t>
  </si>
  <si>
    <t>LCSMST FF44197</t>
  </si>
  <si>
    <t>MBI HSMST FFJan-21</t>
  </si>
  <si>
    <t>MBI HSMST FF44197</t>
  </si>
  <si>
    <t>Youth VillagesMST FFJan-21</t>
  </si>
  <si>
    <t>Youth VillagesMST FF44197</t>
  </si>
  <si>
    <t>Youth VillagesMST-PSB FFJan-21</t>
  </si>
  <si>
    <t>Youth VillagesMST-PSB FF44197</t>
  </si>
  <si>
    <t>Marys CenterPCIT FFJan-21</t>
  </si>
  <si>
    <t>Marys CenterPCIT FF44197</t>
  </si>
  <si>
    <t>PIECEPCIT FFJan-21</t>
  </si>
  <si>
    <t>PIECEPCIT FF44197</t>
  </si>
  <si>
    <t>Marys CenterPCIT DCSJan-21</t>
  </si>
  <si>
    <t>Marys CenterPCIT DCS44197</t>
  </si>
  <si>
    <t>PIECEPCIT DCSJan-21</t>
  </si>
  <si>
    <t>PIECEPCIT DCS44197</t>
  </si>
  <si>
    <t>Community ConnectionsPCIT DCSJan-21</t>
  </si>
  <si>
    <t>Community ConnectionsPCIT DCS44197</t>
  </si>
  <si>
    <t>Community ConnectionsPCIT FFJan-21</t>
  </si>
  <si>
    <t>Community ConnectionsPCIT FF44197</t>
  </si>
  <si>
    <t>Medstar GeorgetownPCIT DCSJan-21</t>
  </si>
  <si>
    <t>Medstar GeorgetownPCIT DCS44197</t>
  </si>
  <si>
    <t>Medstar GeorgetownPCIT FFJan-21</t>
  </si>
  <si>
    <t>Medstar GeorgetownPCIT FF44197</t>
  </si>
  <si>
    <t>Community ConnectionsTF-CBT FFJan-21</t>
  </si>
  <si>
    <t>Community ConnectionsTF-CBT FF44197</t>
  </si>
  <si>
    <t>First Home CareTF-CBT FFJan-21</t>
  </si>
  <si>
    <t>First Home CareTF-CBT FF44197</t>
  </si>
  <si>
    <t>Foundations for Home &amp; CommunityTF-CBT FFJan-21</t>
  </si>
  <si>
    <t>Foundations for Home &amp; CommunityTF-CBT FF44197</t>
  </si>
  <si>
    <t>HillcrestTF-CBT FFJan-21</t>
  </si>
  <si>
    <t>HillcrestTF-CBT FF44197</t>
  </si>
  <si>
    <t>LAYCTF-CBT FFJan-21</t>
  </si>
  <si>
    <t>LAYCTF-CBT FF44197</t>
  </si>
  <si>
    <t>LESTF-CBT FFJan-21</t>
  </si>
  <si>
    <t>LESTF-CBT FF44197</t>
  </si>
  <si>
    <t>MD Family ResourcesTF-CBT FFJan-21</t>
  </si>
  <si>
    <t>MD Family ResourcesTF-CBT FF44197</t>
  </si>
  <si>
    <t>UniversalTF-CBT FFJan-21</t>
  </si>
  <si>
    <t>UniversalTF-CBT FF44197</t>
  </si>
  <si>
    <t>Community ConnectionsTIP FFJan-21</t>
  </si>
  <si>
    <t>Community ConnectionsTIP FF44197</t>
  </si>
  <si>
    <t>ContemporaryTIP FFJan-21</t>
  </si>
  <si>
    <t>ContemporaryTIP FF44197</t>
  </si>
  <si>
    <t>FPSTIP FFJan-21</t>
  </si>
  <si>
    <t>FPSTIP FF44197</t>
  </si>
  <si>
    <t>Green DoorTIP FFJan-21</t>
  </si>
  <si>
    <t>Green DoorTIP FF44197</t>
  </si>
  <si>
    <t>LESTIP FFJan-21</t>
  </si>
  <si>
    <t>LESTIP FF44197</t>
  </si>
  <si>
    <t>MBI HSTIP FFJan-21</t>
  </si>
  <si>
    <t>MBI HSTIP FF44197</t>
  </si>
  <si>
    <t>PASSTIP FFJan-21</t>
  </si>
  <si>
    <t>PASSTIP FF44197</t>
  </si>
  <si>
    <t>TFCCTIP FFJan-21</t>
  </si>
  <si>
    <t>TFCCTIP FF44197</t>
  </si>
  <si>
    <t>UniversalTIP FFJan-21</t>
  </si>
  <si>
    <t>UniversalTIP FF44197</t>
  </si>
  <si>
    <t>Wayne PlaceTIP FFJan-21</t>
  </si>
  <si>
    <t>Wayne PlaceTIP FF44197</t>
  </si>
  <si>
    <t>Adoptions TogetherTST FFJan-21</t>
  </si>
  <si>
    <t>Adoptions TogetherTST FF44197</t>
  </si>
  <si>
    <t>ContemporaryTST FFJan-21</t>
  </si>
  <si>
    <t>ContemporaryTST FF44197</t>
  </si>
  <si>
    <t>Family MattersTST FFJan-21</t>
  </si>
  <si>
    <t>Family MattersTST FF44197</t>
  </si>
  <si>
    <t>First Home CareTST FFJan-21</t>
  </si>
  <si>
    <t>First Home CareTST FF44197</t>
  </si>
  <si>
    <t>Foundations for Home &amp; CommunityTST FFJan-21</t>
  </si>
  <si>
    <t>Foundations for Home &amp; CommunityTST FF44197</t>
  </si>
  <si>
    <t>HillcrestTST FFJan-21</t>
  </si>
  <si>
    <t>HillcrestTST FF44197</t>
  </si>
  <si>
    <t>MD Family ResourcesTST FFJan-21</t>
  </si>
  <si>
    <t>MD Family ResourcesTST FF44197</t>
  </si>
  <si>
    <t>Federal CityA-CRA CombinedJan-21</t>
  </si>
  <si>
    <t>Federal CityA-CRA Combined44197</t>
  </si>
  <si>
    <t>HillcrestA-CRA CombinedJan-21</t>
  </si>
  <si>
    <t>HillcrestA-CRA Combined44197</t>
  </si>
  <si>
    <t>LAYCA-CRA CombinedJan-21</t>
  </si>
  <si>
    <t>LAYCA-CRA Combined44197</t>
  </si>
  <si>
    <t>RiversideA-CRA CombinedJan-21</t>
  </si>
  <si>
    <t>RiversideA-CRA Combined44197</t>
  </si>
  <si>
    <t>Adoptions TogetherCPP-FV CombinedJan-21</t>
  </si>
  <si>
    <t>Adoptions TogetherCPP-FV Combined44197</t>
  </si>
  <si>
    <t>Foundations for Home &amp; CommunityCPP-FV CombinedJan-21</t>
  </si>
  <si>
    <t>Foundations for Home &amp; CommunityCPP-FV Combined44197</t>
  </si>
  <si>
    <t>Medstar GeorgetownCPP-FV CombinedJan-21</t>
  </si>
  <si>
    <t>Medstar GeorgetownCPP-FV Combined44197</t>
  </si>
  <si>
    <t>Better MorningsFFT CombinedJan-21</t>
  </si>
  <si>
    <t>Better MorningsFFT Combined44197</t>
  </si>
  <si>
    <t>CatholicFFT CombinedJan-21</t>
  </si>
  <si>
    <t>CatholicFFT Combined44197</t>
  </si>
  <si>
    <t>First Home CareFFT CombinedJan-21</t>
  </si>
  <si>
    <t>First Home CareFFT Combined44197</t>
  </si>
  <si>
    <t>Foundations for Home &amp; CommunityFFT CombinedJan-21</t>
  </si>
  <si>
    <t>Foundations for Home &amp; CommunityFFT Combined44197</t>
  </si>
  <si>
    <t>HillcrestFFT CombinedJan-21</t>
  </si>
  <si>
    <t>HillcrestFFT Combined44197</t>
  </si>
  <si>
    <t>PASSFFT CombinedJan-21</t>
  </si>
  <si>
    <t>PASSFFT Combined44197</t>
  </si>
  <si>
    <t>LCSMST CombinedJan-21</t>
  </si>
  <si>
    <t>LCSMST Combined44197</t>
  </si>
  <si>
    <t>MBI HSMST CombinedJan-21</t>
  </si>
  <si>
    <t>MBI HSMST Combined44197</t>
  </si>
  <si>
    <t>Youth VillagesMST CombinedJan-21</t>
  </si>
  <si>
    <t>Youth VillagesMST Combined44197</t>
  </si>
  <si>
    <t>Youth VillagesMST-PSB CombinedJan-21</t>
  </si>
  <si>
    <t>Youth VillagesMST-PSB Combined44197</t>
  </si>
  <si>
    <t>Medstar GeorgetownPCIT CombinedJan-21</t>
  </si>
  <si>
    <t>Medstar GeorgetownPCIT Combined44197</t>
  </si>
  <si>
    <t>Community ConnectionsTF-CBT CombinedJan-21</t>
  </si>
  <si>
    <t>Community ConnectionsTF-CBT Combined44197</t>
  </si>
  <si>
    <t>First Home CareTF-CBT CombinedJan-21</t>
  </si>
  <si>
    <t>First Home CareTF-CBT Combined44197</t>
  </si>
  <si>
    <t>Foundations for Home &amp; CommunityTF-CBT CombinedJan-21</t>
  </si>
  <si>
    <t>Foundations for Home &amp; CommunityTF-CBT Combined44197</t>
  </si>
  <si>
    <t>HillcrestTF-CBT CombinedJan-21</t>
  </si>
  <si>
    <t>HillcrestTF-CBT Combined44197</t>
  </si>
  <si>
    <t>LAYCTF-CBT CombinedJan-21</t>
  </si>
  <si>
    <t>LAYCTF-CBT Combined44197</t>
  </si>
  <si>
    <t>LESTF-CBT CombinedJan-21</t>
  </si>
  <si>
    <t>LESTF-CBT Combined44197</t>
  </si>
  <si>
    <t>MD Family ResourcesTF-CBT CombinedJan-21</t>
  </si>
  <si>
    <t>MD Family ResourcesTF-CBT Combined44197</t>
  </si>
  <si>
    <t>UniversalTF-CBT CombinedJan-21</t>
  </si>
  <si>
    <t>UniversalTF-CBT Combined44197</t>
  </si>
  <si>
    <t>Community ConnectionsTIP CombinedJan-21</t>
  </si>
  <si>
    <t>Community ConnectionsTIP Combined44197</t>
  </si>
  <si>
    <t>ContemporaryTIP CombinedJan-21</t>
  </si>
  <si>
    <t>ContemporaryTIP Combined44197</t>
  </si>
  <si>
    <t>FPSTIP CombinedJan-21</t>
  </si>
  <si>
    <t>FPSTIP Combined44197</t>
  </si>
  <si>
    <t>Green DoorTIP CombinedJan-21</t>
  </si>
  <si>
    <t>Green DoorTIP Combined44197</t>
  </si>
  <si>
    <t>LESTIP CombinedJan-21</t>
  </si>
  <si>
    <t>LESTIP Combined44197</t>
  </si>
  <si>
    <t>MBI HSTIP CombinedJan-21</t>
  </si>
  <si>
    <t>MBI HSTIP Combined44197</t>
  </si>
  <si>
    <t>PASSTIP CombinedJan-21</t>
  </si>
  <si>
    <t>PASSTIP Combined44197</t>
  </si>
  <si>
    <t>TFCCTIP CombinedJan-21</t>
  </si>
  <si>
    <t>TFCCTIP Combined44197</t>
  </si>
  <si>
    <t>UniversalTIP CombinedJan-21</t>
  </si>
  <si>
    <t>UniversalTIP Combined44197</t>
  </si>
  <si>
    <t>Wayne PlaceTIP CombinedJan-21</t>
  </si>
  <si>
    <t>Wayne PlaceTIP Combined44197</t>
  </si>
  <si>
    <t>Adoptions TogetherTST CombinedJan-21</t>
  </si>
  <si>
    <t>Adoptions TogetherTST Combined44197</t>
  </si>
  <si>
    <t>ContemporaryTST CombinedJan-21</t>
  </si>
  <si>
    <t>ContemporaryTST Combined44197</t>
  </si>
  <si>
    <t>Family MattersTST CombinedJan-21</t>
  </si>
  <si>
    <t>Family MattersTST Combined44197</t>
  </si>
  <si>
    <t>First Home CareTST CombinedJan-21</t>
  </si>
  <si>
    <t>First Home CareTST Combined44197</t>
  </si>
  <si>
    <t>Foundations for Home &amp; CommunityTST CombinedJan-21</t>
  </si>
  <si>
    <t>Foundations for Home &amp; CommunityTST Combined44197</t>
  </si>
  <si>
    <t>HillcrestTST CombinedJan-21</t>
  </si>
  <si>
    <t>HillcrestTST Combined44197</t>
  </si>
  <si>
    <t>MD Family ResourcesTST CombinedJan-21</t>
  </si>
  <si>
    <t>MD Family ResourcesTST Combined44197</t>
  </si>
  <si>
    <t>Marys CenterCPP-FV CombinedJan-21</t>
  </si>
  <si>
    <t>Marys CenterCPP-FV Combined44197</t>
  </si>
  <si>
    <t>PIECECPP-FV CombinedJan-21</t>
  </si>
  <si>
    <t>PIECECPP-FV Combined44197</t>
  </si>
  <si>
    <t>Community ConnectionsCPP-FV CombinedJan-21</t>
  </si>
  <si>
    <t>Community ConnectionsCPP-FV Combined44197</t>
  </si>
  <si>
    <t>Community ConnectionsPCIT CombinedJan-21</t>
  </si>
  <si>
    <t>Community ConnectionsPCIT Combined44197</t>
  </si>
  <si>
    <t>Marys CenterPCIT CombinedJan-21</t>
  </si>
  <si>
    <t>Marys CenterPCIT Combined44197</t>
  </si>
  <si>
    <t>PIECEPCIT CombinedJan-21</t>
  </si>
  <si>
    <t>PIECEPCIT Combined44197</t>
  </si>
  <si>
    <t>CatholicAll FFJan-21</t>
  </si>
  <si>
    <t>CatholicAll FF44197</t>
  </si>
  <si>
    <t>ContemporaryAll FFJan-21</t>
  </si>
  <si>
    <t>ContemporaryAll FF44197</t>
  </si>
  <si>
    <t>Family MattersAll FFJan-21</t>
  </si>
  <si>
    <t>Family MattersAll FF44197</t>
  </si>
  <si>
    <t>Federal City All FFJan-21</t>
  </si>
  <si>
    <t>Federal City All FF44197</t>
  </si>
  <si>
    <t>First Home CareAll FFJan-21</t>
  </si>
  <si>
    <t>First Home CareAll FF44197</t>
  </si>
  <si>
    <t>Foundations for Home &amp; CommunityAll FFJan-21</t>
  </si>
  <si>
    <t>Foundations for Home &amp; CommunityAll FF44197</t>
  </si>
  <si>
    <t>FPSAll FFJan-21</t>
  </si>
  <si>
    <t>FPSAll FF44197</t>
  </si>
  <si>
    <t>Green DoorAll FFJan-21</t>
  </si>
  <si>
    <t>Green DoorAll FF44197</t>
  </si>
  <si>
    <t>HillcrestAll FFJan-21</t>
  </si>
  <si>
    <t>HillcrestAll FF44197</t>
  </si>
  <si>
    <t>LAYCAll FFJan-21</t>
  </si>
  <si>
    <t>LAYCAll FF44197</t>
  </si>
  <si>
    <t>LCSAll FFJan-21</t>
  </si>
  <si>
    <t>LCSAll FF44197</t>
  </si>
  <si>
    <t>LESAll FFJan-21</t>
  </si>
  <si>
    <t>LESAll FF44197</t>
  </si>
  <si>
    <t>MBI HSAll FFJan-21</t>
  </si>
  <si>
    <t>MBI HSAll FF44197</t>
  </si>
  <si>
    <t>MD Family ResourcesAll FFJan-21</t>
  </si>
  <si>
    <t>MD Family ResourcesAll FF44197</t>
  </si>
  <si>
    <t>PASSAll FFJan-21</t>
  </si>
  <si>
    <t>PASSAll FF44197</t>
  </si>
  <si>
    <t>RiversideAll FFJan-21</t>
  </si>
  <si>
    <t>RiversideAll FF44197</t>
  </si>
  <si>
    <t>TFCCAll FFJan-21</t>
  </si>
  <si>
    <t>TFCCAll FF44197</t>
  </si>
  <si>
    <t>UniversalAll FFJan-21</t>
  </si>
  <si>
    <t>UniversalAll FF44197</t>
  </si>
  <si>
    <t>Wayne PlaceAll FFJan-21</t>
  </si>
  <si>
    <t>Wayne PlaceAll FF44197</t>
  </si>
  <si>
    <t>Youth VillagesAll FFJan-21</t>
  </si>
  <si>
    <t>Youth VillagesAll FF44197</t>
  </si>
  <si>
    <t>Medstar GeorgetownAll DCSJan-21</t>
  </si>
  <si>
    <t>Medstar GeorgetownAll DCS44197</t>
  </si>
  <si>
    <t>Medstar GeorgetownAll FFJan-21</t>
  </si>
  <si>
    <t>Medstar GeorgetownAll FF44197</t>
  </si>
  <si>
    <t>Community ConnectionsAll FFJan-21</t>
  </si>
  <si>
    <t>Community ConnectionsAll FF44197</t>
  </si>
  <si>
    <t>Community ConnectionsAll DCSJan-21</t>
  </si>
  <si>
    <t>Community ConnectionsAll DCS44197</t>
  </si>
  <si>
    <t>Marys CenterAll FFJan-21</t>
  </si>
  <si>
    <t>Marys CenterAll FF44197</t>
  </si>
  <si>
    <t>Marys CenterAll DCSJan-21</t>
  </si>
  <si>
    <t>Marys CenterAll DCS44197</t>
  </si>
  <si>
    <t>PIECEAll FFJan-21</t>
  </si>
  <si>
    <t>PIECEAll FF44197</t>
  </si>
  <si>
    <t>PIECEAll DCSJan-21</t>
  </si>
  <si>
    <t>PIECEAll DCS44197</t>
  </si>
  <si>
    <t>Adoptions TogetherAll CombinedJan-21</t>
  </si>
  <si>
    <t>Adoptions TogetherAll Combined44197</t>
  </si>
  <si>
    <t>Better MorningsAll CombinedJan-21</t>
  </si>
  <si>
    <t>Better MorningsAll Combined44197</t>
  </si>
  <si>
    <t>CatholicAll CombinedJan-21</t>
  </si>
  <si>
    <t>CatholicAll Combined44197</t>
  </si>
  <si>
    <t>Community ConnectionsAll CombinedJan-21</t>
  </si>
  <si>
    <t>Community ConnectionsAll Combined44197</t>
  </si>
  <si>
    <t>ContemporaryAll CombinedJan-21</t>
  </si>
  <si>
    <t>ContemporaryAll Combined44197</t>
  </si>
  <si>
    <t>Family MattersAll CombinedJan-21</t>
  </si>
  <si>
    <t>Family MattersAll Combined44197</t>
  </si>
  <si>
    <t>Federal CityAll CombinedJan-21</t>
  </si>
  <si>
    <t>Federal CityAll Combined44197</t>
  </si>
  <si>
    <t>First Home CareAll CombinedJan-21</t>
  </si>
  <si>
    <t>First Home CareAll Combined44197</t>
  </si>
  <si>
    <t>Foundations for Home &amp; CommunityAll CombinedJan-21</t>
  </si>
  <si>
    <t>Foundations for Home &amp; CommunityAll Combined44197</t>
  </si>
  <si>
    <t>FPSAll CombinedJan-21</t>
  </si>
  <si>
    <t>FPSAll Combined44197</t>
  </si>
  <si>
    <t>Green DoorAll CombinedJan-21</t>
  </si>
  <si>
    <t>Green DoorAll Combined44197</t>
  </si>
  <si>
    <t>HillcrestAll CombinedJan-21</t>
  </si>
  <si>
    <t>HillcrestAll Combined44197</t>
  </si>
  <si>
    <t>LAYCAll CombinedJan-21</t>
  </si>
  <si>
    <t>LAYCAll Combined44197</t>
  </si>
  <si>
    <t>LCSAll CombinedJan-21</t>
  </si>
  <si>
    <t>LCSAll Combined44197</t>
  </si>
  <si>
    <t>LESAll CombinedJan-21</t>
  </si>
  <si>
    <t>LESAll Combined44197</t>
  </si>
  <si>
    <t>Marys CenterAll CombinedJan-21</t>
  </si>
  <si>
    <t>Marys CenterAll Combined44197</t>
  </si>
  <si>
    <t>MBI HSAll CombinedJan-21</t>
  </si>
  <si>
    <t>MBI HSAll Combined44197</t>
  </si>
  <si>
    <t>MD Family ResourcesAll CombinedJan-21</t>
  </si>
  <si>
    <t>MD Family ResourcesAll Combined44197</t>
  </si>
  <si>
    <t>Medstar GeorgetownAll CombinedJan-21</t>
  </si>
  <si>
    <t>Medstar GeorgetownAll Combined44197</t>
  </si>
  <si>
    <t>PASSAll CombinedJan-21</t>
  </si>
  <si>
    <t>PASSAll Combined44197</t>
  </si>
  <si>
    <t>PIECEAll CombinedJan-21</t>
  </si>
  <si>
    <t>PIECEAll Combined44197</t>
  </si>
  <si>
    <t>RiversideAll CombinedJan-21</t>
  </si>
  <si>
    <t>RiversideAll Combined44197</t>
  </si>
  <si>
    <t>TFCCAll CombinedJan-21</t>
  </si>
  <si>
    <t>TFCCAll Combined44197</t>
  </si>
  <si>
    <t>UniversalAll CombinedJan-21</t>
  </si>
  <si>
    <t>UniversalAll Combined44197</t>
  </si>
  <si>
    <t>Wayne PlaceAll CombinedJan-21</t>
  </si>
  <si>
    <t>Wayne PlaceAll Combined44197</t>
  </si>
  <si>
    <t>Youth VillagesAll CombinedJan-21</t>
  </si>
  <si>
    <t>Youth VillagesAll Combined44197</t>
  </si>
  <si>
    <t>All A-CRA ProvidersA-CRA FFJan-21</t>
  </si>
  <si>
    <t>All A-CRA ProvidersA-CRA FF44197</t>
  </si>
  <si>
    <t>All A-CRA ProvidersA-CRA CombinedJan-21</t>
  </si>
  <si>
    <t>All A-CRA ProvidersA-CRA Combined44197</t>
  </si>
  <si>
    <t>All CPP-FV ProvidersCPP-FV FFJan-21</t>
  </si>
  <si>
    <t>All CPP-FV ProvidersCPP-FV FF44197</t>
  </si>
  <si>
    <t>All CPP-FV ProvidersCPP-FV DCSJan-21</t>
  </si>
  <si>
    <t>All CPP-FV ProvidersCPP-FV DCS44197</t>
  </si>
  <si>
    <t>All CPP-FV ProvidersCPP-FV CombinedJan-21</t>
  </si>
  <si>
    <t>All CPP-FV ProvidersCPP-FV Combined44197</t>
  </si>
  <si>
    <t>All FFT ProvidersFFT FFJan-21</t>
  </si>
  <si>
    <t>All FFT ProvidersFFT FF44197</t>
  </si>
  <si>
    <t>All FFT ProvidersFFT CombinedJan-21</t>
  </si>
  <si>
    <t>All FFT ProvidersFFT Combined44197</t>
  </si>
  <si>
    <t>All MST ProvidersMST FFJan-21</t>
  </si>
  <si>
    <t>All MST ProvidersMST FF44197</t>
  </si>
  <si>
    <t>All MST ProvidersMST CombinedJan-21</t>
  </si>
  <si>
    <t>All MST ProvidersMST Combined44197</t>
  </si>
  <si>
    <t>All MST-PSB ProvidersMST-PSB FFJan-21</t>
  </si>
  <si>
    <t>All MST-PSB ProvidersMST-PSB FF44197</t>
  </si>
  <si>
    <t>All MST-PSB ProvidersMST-PSB CombinedJan-21</t>
  </si>
  <si>
    <t>All MST-PSB ProvidersMST-PSB Combined44197</t>
  </si>
  <si>
    <t>All PCIT ProvidersPCIT FFJan-21</t>
  </si>
  <si>
    <t>All PCIT ProvidersPCIT FF44197</t>
  </si>
  <si>
    <t>All PCIT ProvidersPCIT DCSJan-21</t>
  </si>
  <si>
    <t>All PCIT ProvidersPCIT DCS44197</t>
  </si>
  <si>
    <t>All PCIT ProvidersPCIT CombinedJan-21</t>
  </si>
  <si>
    <t>All PCIT ProvidersPCIT Combined44197</t>
  </si>
  <si>
    <t>All SFCR ProvidersSFCR FFJan-21</t>
  </si>
  <si>
    <t>All SFCR ProvidersSFCR FF44197</t>
  </si>
  <si>
    <t>All SFCR ProvidersSFCR CombinedJan-21</t>
  </si>
  <si>
    <t>All SFCR ProvidersSFCR Combined44197</t>
  </si>
  <si>
    <t>All TF-CBT ProvidersTF-CBT FFJan-21</t>
  </si>
  <si>
    <t>All TF-CBT ProvidersTF-CBT FF44197</t>
  </si>
  <si>
    <t>All TF-CBT ProvidersTF-CBT CombinedJan-21</t>
  </si>
  <si>
    <t>All TF-CBT ProvidersTF-CBT Combined44197</t>
  </si>
  <si>
    <t>All TIP ProvidersTIP FFJan-21</t>
  </si>
  <si>
    <t>All TIP ProvidersTIP FF44197</t>
  </si>
  <si>
    <t>All TIP ProvidersTIP CombinedJan-21</t>
  </si>
  <si>
    <t>All TIP ProvidersTIP Combined44197</t>
  </si>
  <si>
    <t>All TST ProvidersTST FFJan-21</t>
  </si>
  <si>
    <t>All TST ProvidersTST FF44197</t>
  </si>
  <si>
    <t>All TST ProvidersTST CombinedJan-21</t>
  </si>
  <si>
    <t>All TST ProvidersTST Combined44197</t>
  </si>
  <si>
    <t>Families First ProvidersAll FFJan-21</t>
  </si>
  <si>
    <t>Families First ProvidersAll FF44197</t>
  </si>
  <si>
    <t>DC Seed ProvidersAll DCSJan-21</t>
  </si>
  <si>
    <t>DC Seed ProvidersAll DCS44197</t>
  </si>
  <si>
    <t>Trauma ProvidersAll FFJan-21</t>
  </si>
  <si>
    <t>Trauma ProvidersAll FF44197</t>
  </si>
  <si>
    <t>Trauma ProvidersAll DCSJan-21</t>
  </si>
  <si>
    <t>Trauma ProvidersAll DCS44197</t>
  </si>
  <si>
    <t>Trauma ProvidersAll CombinedJan-21</t>
  </si>
  <si>
    <t>Trauma ProvidersAll Combined44197</t>
  </si>
  <si>
    <t>AllAll CombinedJan-21</t>
  </si>
  <si>
    <t>AllAll Combined44197</t>
  </si>
  <si>
    <t>Federal CityA-CRA FFFeb-21</t>
  </si>
  <si>
    <t>Federal CityA-CRA FF44228</t>
  </si>
  <si>
    <t>HillcrestA-CRA FFFeb-21</t>
  </si>
  <si>
    <t>HillcrestA-CRA FF44228</t>
  </si>
  <si>
    <t>LAYCA-CRA FFFeb-21</t>
  </si>
  <si>
    <t>LAYCA-CRA FF44228</t>
  </si>
  <si>
    <t>RiversideA-CRA FFFeb-21</t>
  </si>
  <si>
    <t>RiversideA-CRA FF44228</t>
  </si>
  <si>
    <t>Adoptions TogetherCPP-FV FFFeb-21</t>
  </si>
  <si>
    <t>Adoptions TogetherCPP-FV FF44228</t>
  </si>
  <si>
    <t>Marys CenterCPP-FV FFFeb-21</t>
  </si>
  <si>
    <t>Marys CenterCPP-FV FF44228</t>
  </si>
  <si>
    <t>PIECECPP-FV FFFeb-21</t>
  </si>
  <si>
    <t>PIECECPP-FV FF44228</t>
  </si>
  <si>
    <t>Community ConnectionsCPP-FV DCSFeb-21</t>
  </si>
  <si>
    <t>Community ConnectionsCPP-FV DCS44228</t>
  </si>
  <si>
    <t>Community ConnectionsCPP-FV FFFeb-21</t>
  </si>
  <si>
    <t>Community ConnectionsCPP-FV FF44228</t>
  </si>
  <si>
    <t>Foundations for Home &amp; CommunityCPP-FV DCSFeb-21</t>
  </si>
  <si>
    <t>Foundations for Home &amp; CommunityCPP-FV DCS44228</t>
  </si>
  <si>
    <t>Marys CenterCPP-FV DCSFeb-21</t>
  </si>
  <si>
    <t>Marys CenterCPP-FV DCS44228</t>
  </si>
  <si>
    <t>PIECECPP-FV DCSFeb-21</t>
  </si>
  <si>
    <t>PIECECPP-FV DCS44228</t>
  </si>
  <si>
    <t>Medstar GeorgetownCPP-FV DCSFeb-21</t>
  </si>
  <si>
    <t>Medstar GeorgetownCPP-FV DCS44228</t>
  </si>
  <si>
    <t>Medstar GeorgetownCPP-FV FFFeb-21</t>
  </si>
  <si>
    <t>Medstar GeorgetownCPP-FV FF44228</t>
  </si>
  <si>
    <t>Better MorningsFFT FFFeb-21</t>
  </si>
  <si>
    <t>Better MorningsFFT FF44228</t>
  </si>
  <si>
    <t>CatholicFFT FFFeb-21</t>
  </si>
  <si>
    <t>CatholicFFT FF44228</t>
  </si>
  <si>
    <t>First Home CareFFT FFFeb-21</t>
  </si>
  <si>
    <t>First Home CareFFT FF44228</t>
  </si>
  <si>
    <t>Foundations for Home &amp; CommunityFFT FFFeb-21</t>
  </si>
  <si>
    <t>Foundations for Home &amp; CommunityFFT FF44228</t>
  </si>
  <si>
    <t>HillcrestFFT FFFeb-21</t>
  </si>
  <si>
    <t>HillcrestFFT FF44228</t>
  </si>
  <si>
    <t>PASSFFT FFFeb-21</t>
  </si>
  <si>
    <t>PASSFFT FF44228</t>
  </si>
  <si>
    <t>LCSMST FFFeb-21</t>
  </si>
  <si>
    <t>LCSMST FF44228</t>
  </si>
  <si>
    <t>MBI HSMST FFFeb-21</t>
  </si>
  <si>
    <t>MBI HSMST FF44228</t>
  </si>
  <si>
    <t>Youth VillagesMST FFFeb-21</t>
  </si>
  <si>
    <t>Youth VillagesMST FF44228</t>
  </si>
  <si>
    <t>Youth VillagesMST-PSB FFFeb-21</t>
  </si>
  <si>
    <t>Youth VillagesMST-PSB FF44228</t>
  </si>
  <si>
    <t>Marys CenterPCIT FFFeb-21</t>
  </si>
  <si>
    <t>Marys CenterPCIT FF44228</t>
  </si>
  <si>
    <t>PIECEPCIT FFFeb-21</t>
  </si>
  <si>
    <t>PIECEPCIT FF44228</t>
  </si>
  <si>
    <t>Marys CenterPCIT DCSFeb-21</t>
  </si>
  <si>
    <t>Marys CenterPCIT DCS44228</t>
  </si>
  <si>
    <t>PIECEPCIT DCSFeb-21</t>
  </si>
  <si>
    <t>PIECEPCIT DCS44228</t>
  </si>
  <si>
    <t>Community ConnectionsPCIT DCSFeb-21</t>
  </si>
  <si>
    <t>Community ConnectionsPCIT DCS44228</t>
  </si>
  <si>
    <t>Community ConnectionsPCIT FFFeb-21</t>
  </si>
  <si>
    <t>Community ConnectionsPCIT FF44228</t>
  </si>
  <si>
    <t>Medstar GeorgetownPCIT DCSFeb-21</t>
  </si>
  <si>
    <t>Medstar GeorgetownPCIT DCS44228</t>
  </si>
  <si>
    <t>Medstar GeorgetownPCIT FFFeb-21</t>
  </si>
  <si>
    <t>Medstar GeorgetownPCIT FF44228</t>
  </si>
  <si>
    <t>Community ConnectionsTF-CBT FFFeb-21</t>
  </si>
  <si>
    <t>Community ConnectionsTF-CBT FF44228</t>
  </si>
  <si>
    <t>First Home CareTF-CBT FFFeb-21</t>
  </si>
  <si>
    <t>First Home CareTF-CBT FF44228</t>
  </si>
  <si>
    <t>Foundations for Home &amp; CommunityTF-CBT FFFeb-21</t>
  </si>
  <si>
    <t>Foundations for Home &amp; CommunityTF-CBT FF44228</t>
  </si>
  <si>
    <t>HillcrestTF-CBT FFFeb-21</t>
  </si>
  <si>
    <t>HillcrestTF-CBT FF44228</t>
  </si>
  <si>
    <t>LAYCTF-CBT FFFeb-21</t>
  </si>
  <si>
    <t>LAYCTF-CBT FF44228</t>
  </si>
  <si>
    <t>LESTF-CBT FFFeb-21</t>
  </si>
  <si>
    <t>LESTF-CBT FF44228</t>
  </si>
  <si>
    <t>MD Family ResourcesTF-CBT FFFeb-21</t>
  </si>
  <si>
    <t>MD Family ResourcesTF-CBT FF44228</t>
  </si>
  <si>
    <t>UniversalTF-CBT FFFeb-21</t>
  </si>
  <si>
    <t>UniversalTF-CBT FF44228</t>
  </si>
  <si>
    <t>Community ConnectionsTIP FFFeb-21</t>
  </si>
  <si>
    <t>Community ConnectionsTIP FF44228</t>
  </si>
  <si>
    <t>ContemporaryTIP FFFeb-21</t>
  </si>
  <si>
    <t>ContemporaryTIP FF44228</t>
  </si>
  <si>
    <t>FPSTIP FFFeb-21</t>
  </si>
  <si>
    <t>FPSTIP FF44228</t>
  </si>
  <si>
    <t>Green DoorTIP FFFeb-21</t>
  </si>
  <si>
    <t>Green DoorTIP FF44228</t>
  </si>
  <si>
    <t>LESTIP FFFeb-21</t>
  </si>
  <si>
    <t>LESTIP FF44228</t>
  </si>
  <si>
    <t>MBI HSTIP FFFeb-21</t>
  </si>
  <si>
    <t>MBI HSTIP FF44228</t>
  </si>
  <si>
    <t>PASSTIP FFFeb-21</t>
  </si>
  <si>
    <t>PASSTIP FF44228</t>
  </si>
  <si>
    <t>TFCCTIP FFFeb-21</t>
  </si>
  <si>
    <t>TFCCTIP FF44228</t>
  </si>
  <si>
    <t>UniversalTIP FFFeb-21</t>
  </si>
  <si>
    <t>UniversalTIP FF44228</t>
  </si>
  <si>
    <t>Wayne PlaceTIP FFFeb-21</t>
  </si>
  <si>
    <t>Wayne PlaceTIP FF44228</t>
  </si>
  <si>
    <t>Adoptions TogetherTST FFFeb-21</t>
  </si>
  <si>
    <t>Adoptions TogetherTST FF44228</t>
  </si>
  <si>
    <t>ContemporaryTST FFFeb-21</t>
  </si>
  <si>
    <t>ContemporaryTST FF44228</t>
  </si>
  <si>
    <t>Family MattersTST FFFeb-21</t>
  </si>
  <si>
    <t>Family MattersTST FF44228</t>
  </si>
  <si>
    <t>First Home CareTST FFFeb-21</t>
  </si>
  <si>
    <t>First Home CareTST FF44228</t>
  </si>
  <si>
    <t>Foundations for Home &amp; CommunityTST FFFeb-21</t>
  </si>
  <si>
    <t>Foundations for Home &amp; CommunityTST FF44228</t>
  </si>
  <si>
    <t>HillcrestTST FFFeb-21</t>
  </si>
  <si>
    <t>HillcrestTST FF44228</t>
  </si>
  <si>
    <t>MD Family ResourcesTST FFFeb-21</t>
  </si>
  <si>
    <t>MD Family ResourcesTST FF44228</t>
  </si>
  <si>
    <t>Federal CityA-CRA CombinedFeb-21</t>
  </si>
  <si>
    <t>Federal CityA-CRA Combined44228</t>
  </si>
  <si>
    <t>HillcrestA-CRA CombinedFeb-21</t>
  </si>
  <si>
    <t>HillcrestA-CRA Combined44228</t>
  </si>
  <si>
    <t>LAYCA-CRA CombinedFeb-21</t>
  </si>
  <si>
    <t>LAYCA-CRA Combined44228</t>
  </si>
  <si>
    <t>RiversideA-CRA CombinedFeb-21</t>
  </si>
  <si>
    <t>RiversideA-CRA Combined44228</t>
  </si>
  <si>
    <t>Adoptions TogetherCPP-FV CombinedFeb-21</t>
  </si>
  <si>
    <t>Adoptions TogetherCPP-FV Combined44228</t>
  </si>
  <si>
    <t>Foundations for Home &amp; CommunityCPP-FV CombinedFeb-21</t>
  </si>
  <si>
    <t>Foundations for Home &amp; CommunityCPP-FV Combined44228</t>
  </si>
  <si>
    <t>Medstar GeorgetownCPP-FV CombinedFeb-21</t>
  </si>
  <si>
    <t>Medstar GeorgetownCPP-FV Combined44228</t>
  </si>
  <si>
    <t>Better MorningsFFT CombinedFeb-21</t>
  </si>
  <si>
    <t>Better MorningsFFT Combined44228</t>
  </si>
  <si>
    <t>CatholicFFT CombinedFeb-21</t>
  </si>
  <si>
    <t>CatholicFFT Combined44228</t>
  </si>
  <si>
    <t>First Home CareFFT CombinedFeb-21</t>
  </si>
  <si>
    <t>First Home CareFFT Combined44228</t>
  </si>
  <si>
    <t>Foundations for Home &amp; CommunityFFT CombinedFeb-21</t>
  </si>
  <si>
    <t>Foundations for Home &amp; CommunityFFT Combined44228</t>
  </si>
  <si>
    <t>HillcrestFFT CombinedFeb-21</t>
  </si>
  <si>
    <t>HillcrestFFT Combined44228</t>
  </si>
  <si>
    <t>PASSFFT CombinedFeb-21</t>
  </si>
  <si>
    <t>PASSFFT Combined44228</t>
  </si>
  <si>
    <t>LCSMST CombinedFeb-21</t>
  </si>
  <si>
    <t>LCSMST Combined44228</t>
  </si>
  <si>
    <t>MBI HSMST CombinedFeb-21</t>
  </si>
  <si>
    <t>MBI HSMST Combined44228</t>
  </si>
  <si>
    <t>Youth VillagesMST CombinedFeb-21</t>
  </si>
  <si>
    <t>Youth VillagesMST Combined44228</t>
  </si>
  <si>
    <t>Youth VillagesMST-PSB CombinedFeb-21</t>
  </si>
  <si>
    <t>Youth VillagesMST-PSB Combined44228</t>
  </si>
  <si>
    <t>Medstar GeorgetownPCIT CombinedFeb-21</t>
  </si>
  <si>
    <t>Medstar GeorgetownPCIT Combined44228</t>
  </si>
  <si>
    <t>Community ConnectionsTF-CBT CombinedFeb-21</t>
  </si>
  <si>
    <t>Community ConnectionsTF-CBT Combined44228</t>
  </si>
  <si>
    <t>First Home CareTF-CBT CombinedFeb-21</t>
  </si>
  <si>
    <t>First Home CareTF-CBT Combined44228</t>
  </si>
  <si>
    <t>Foundations for Home &amp; CommunityTF-CBT CombinedFeb-21</t>
  </si>
  <si>
    <t>Foundations for Home &amp; CommunityTF-CBT Combined44228</t>
  </si>
  <si>
    <t>HillcrestTF-CBT CombinedFeb-21</t>
  </si>
  <si>
    <t>HillcrestTF-CBT Combined44228</t>
  </si>
  <si>
    <t>LAYCTF-CBT CombinedFeb-21</t>
  </si>
  <si>
    <t>LAYCTF-CBT Combined44228</t>
  </si>
  <si>
    <t>LESTF-CBT CombinedFeb-21</t>
  </si>
  <si>
    <t>LESTF-CBT Combined44228</t>
  </si>
  <si>
    <t>MD Family ResourcesTF-CBT CombinedFeb-21</t>
  </si>
  <si>
    <t>MD Family ResourcesTF-CBT Combined44228</t>
  </si>
  <si>
    <t>UniversalTF-CBT CombinedFeb-21</t>
  </si>
  <si>
    <t>UniversalTF-CBT Combined44228</t>
  </si>
  <si>
    <t>Community ConnectionsTIP CombinedFeb-21</t>
  </si>
  <si>
    <t>Community ConnectionsTIP Combined44228</t>
  </si>
  <si>
    <t>ContemporaryTIP CombinedFeb-21</t>
  </si>
  <si>
    <t>ContemporaryTIP Combined44228</t>
  </si>
  <si>
    <t>FPSTIP CombinedFeb-21</t>
  </si>
  <si>
    <t>FPSTIP Combined44228</t>
  </si>
  <si>
    <t>Green DoorTIP CombinedFeb-21</t>
  </si>
  <si>
    <t>Green DoorTIP Combined44228</t>
  </si>
  <si>
    <t>LESTIP CombinedFeb-21</t>
  </si>
  <si>
    <t>LESTIP Combined44228</t>
  </si>
  <si>
    <t>MBI HSTIP CombinedFeb-21</t>
  </si>
  <si>
    <t>MBI HSTIP Combined44228</t>
  </si>
  <si>
    <t>PASSTIP CombinedFeb-21</t>
  </si>
  <si>
    <t>PASSTIP Combined44228</t>
  </si>
  <si>
    <t>TFCCTIP CombinedFeb-21</t>
  </si>
  <si>
    <t>TFCCTIP Combined44228</t>
  </si>
  <si>
    <t>UniversalTIP CombinedFeb-21</t>
  </si>
  <si>
    <t>UniversalTIP Combined44228</t>
  </si>
  <si>
    <t>Wayne PlaceTIP CombinedFeb-21</t>
  </si>
  <si>
    <t>Wayne PlaceTIP Combined44228</t>
  </si>
  <si>
    <t>Adoptions TogetherTST CombinedFeb-21</t>
  </si>
  <si>
    <t>Adoptions TogetherTST Combined44228</t>
  </si>
  <si>
    <t>ContemporaryTST CombinedFeb-21</t>
  </si>
  <si>
    <t>ContemporaryTST Combined44228</t>
  </si>
  <si>
    <t>Family MattersTST CombinedFeb-21</t>
  </si>
  <si>
    <t>Family MattersTST Combined44228</t>
  </si>
  <si>
    <t>First Home CareTST CombinedFeb-21</t>
  </si>
  <si>
    <t>First Home CareTST Combined44228</t>
  </si>
  <si>
    <t>Foundations for Home &amp; CommunityTST CombinedFeb-21</t>
  </si>
  <si>
    <t>Foundations for Home &amp; CommunityTST Combined44228</t>
  </si>
  <si>
    <t>HillcrestTST CombinedFeb-21</t>
  </si>
  <si>
    <t>HillcrestTST Combined44228</t>
  </si>
  <si>
    <t>MD Family ResourcesTST CombinedFeb-21</t>
  </si>
  <si>
    <t>MD Family ResourcesTST Combined44228</t>
  </si>
  <si>
    <t>Marys CenterCPP-FV CombinedFeb-21</t>
  </si>
  <si>
    <t>Marys CenterCPP-FV Combined44228</t>
  </si>
  <si>
    <t>PIECECPP-FV CombinedFeb-21</t>
  </si>
  <si>
    <t>PIECECPP-FV Combined44228</t>
  </si>
  <si>
    <t>Community ConnectionsCPP-FV CombinedFeb-21</t>
  </si>
  <si>
    <t>Community ConnectionsCPP-FV Combined44228</t>
  </si>
  <si>
    <t>Community ConnectionsPCIT CombinedFeb-21</t>
  </si>
  <si>
    <t>Community ConnectionsPCIT Combined44228</t>
  </si>
  <si>
    <t>Marys CenterPCIT CombinedFeb-21</t>
  </si>
  <si>
    <t>Marys CenterPCIT Combined44228</t>
  </si>
  <si>
    <t>PIECEPCIT CombinedFeb-21</t>
  </si>
  <si>
    <t>PIECEPCIT Combined44228</t>
  </si>
  <si>
    <t>CatholicAll FFFeb-21</t>
  </si>
  <si>
    <t>CatholicAll FF44228</t>
  </si>
  <si>
    <t>ContemporaryAll FFFeb-21</t>
  </si>
  <si>
    <t>ContemporaryAll FF44228</t>
  </si>
  <si>
    <t>Family MattersAll FFFeb-21</t>
  </si>
  <si>
    <t>Family MattersAll FF44228</t>
  </si>
  <si>
    <t>Federal City All FFFeb-21</t>
  </si>
  <si>
    <t>Federal City All FF44228</t>
  </si>
  <si>
    <t>First Home CareAll FFFeb-21</t>
  </si>
  <si>
    <t>First Home CareAll FF44228</t>
  </si>
  <si>
    <t>Foundations for Home &amp; CommunityAll FFFeb-21</t>
  </si>
  <si>
    <t>Foundations for Home &amp; CommunityAll FF44228</t>
  </si>
  <si>
    <t>FPSAll FFFeb-21</t>
  </si>
  <si>
    <t>FPSAll FF44228</t>
  </si>
  <si>
    <t>Green DoorAll FFFeb-21</t>
  </si>
  <si>
    <t>Green DoorAll FF44228</t>
  </si>
  <si>
    <t>HillcrestAll FFFeb-21</t>
  </si>
  <si>
    <t>HillcrestAll FF44228</t>
  </si>
  <si>
    <t>LAYCAll FFFeb-21</t>
  </si>
  <si>
    <t>LAYCAll FF44228</t>
  </si>
  <si>
    <t>LCSAll FFFeb-21</t>
  </si>
  <si>
    <t>LCSAll FF44228</t>
  </si>
  <si>
    <t>LESAll FFFeb-21</t>
  </si>
  <si>
    <t>LESAll FF44228</t>
  </si>
  <si>
    <t>MBI HSAll FFFeb-21</t>
  </si>
  <si>
    <t>MBI HSAll FF44228</t>
  </si>
  <si>
    <t>MD Family ResourcesAll FFFeb-21</t>
  </si>
  <si>
    <t>MD Family ResourcesAll FF44228</t>
  </si>
  <si>
    <t>PASSAll FFFeb-21</t>
  </si>
  <si>
    <t>PASSAll FF44228</t>
  </si>
  <si>
    <t>RiversideAll FFFeb-21</t>
  </si>
  <si>
    <t>RiversideAll FF44228</t>
  </si>
  <si>
    <t>TFCCAll FFFeb-21</t>
  </si>
  <si>
    <t>TFCCAll FF44228</t>
  </si>
  <si>
    <t>UniversalAll FFFeb-21</t>
  </si>
  <si>
    <t>UniversalAll FF44228</t>
  </si>
  <si>
    <t>Wayne PlaceAll FFFeb-21</t>
  </si>
  <si>
    <t>Wayne PlaceAll FF44228</t>
  </si>
  <si>
    <t>Youth VillagesAll FFFeb-21</t>
  </si>
  <si>
    <t>Youth VillagesAll FF44228</t>
  </si>
  <si>
    <t>Medstar GeorgetownAll DCSFeb-21</t>
  </si>
  <si>
    <t>Medstar GeorgetownAll DCS44228</t>
  </si>
  <si>
    <t>Medstar GeorgetownAll FFFeb-21</t>
  </si>
  <si>
    <t>Medstar GeorgetownAll FF44228</t>
  </si>
  <si>
    <t>Community ConnectionsAll FFFeb-21</t>
  </si>
  <si>
    <t>Community ConnectionsAll FF44228</t>
  </si>
  <si>
    <t>Community ConnectionsAll DCSFeb-21</t>
  </si>
  <si>
    <t>Community ConnectionsAll DCS44228</t>
  </si>
  <si>
    <t>Marys CenterAll FFFeb-21</t>
  </si>
  <si>
    <t>Marys CenterAll FF44228</t>
  </si>
  <si>
    <t>Marys CenterAll DCSFeb-21</t>
  </si>
  <si>
    <t>Marys CenterAll DCS44228</t>
  </si>
  <si>
    <t>PIECEAll FFFeb-21</t>
  </si>
  <si>
    <t>PIECEAll FF44228</t>
  </si>
  <si>
    <t>PIECEAll DCSFeb-21</t>
  </si>
  <si>
    <t>PIECEAll DCS44228</t>
  </si>
  <si>
    <t>Adoptions TogetherAll CombinedFeb-21</t>
  </si>
  <si>
    <t>Adoptions TogetherAll Combined44228</t>
  </si>
  <si>
    <t>Better MorningsAll CombinedFeb-21</t>
  </si>
  <si>
    <t>Better MorningsAll Combined44228</t>
  </si>
  <si>
    <t>CatholicAll CombinedFeb-21</t>
  </si>
  <si>
    <t>CatholicAll Combined44228</t>
  </si>
  <si>
    <t>Community ConnectionsAll CombinedFeb-21</t>
  </si>
  <si>
    <t>Community ConnectionsAll Combined44228</t>
  </si>
  <si>
    <t>ContemporaryAll CombinedFeb-21</t>
  </si>
  <si>
    <t>ContemporaryAll Combined44228</t>
  </si>
  <si>
    <t>Family MattersAll CombinedFeb-21</t>
  </si>
  <si>
    <t>Family MattersAll Combined44228</t>
  </si>
  <si>
    <t>Federal CityAll CombinedFeb-21</t>
  </si>
  <si>
    <t>Federal CityAll Combined44228</t>
  </si>
  <si>
    <t>First Home CareAll CombinedFeb-21</t>
  </si>
  <si>
    <t>First Home CareAll Combined44228</t>
  </si>
  <si>
    <t>Foundations for Home &amp; CommunityAll CombinedFeb-21</t>
  </si>
  <si>
    <t>Foundations for Home &amp; CommunityAll Combined44228</t>
  </si>
  <si>
    <t>FPSAll CombinedFeb-21</t>
  </si>
  <si>
    <t>FPSAll Combined44228</t>
  </si>
  <si>
    <t>Green DoorAll CombinedFeb-21</t>
  </si>
  <si>
    <t>Green DoorAll Combined44228</t>
  </si>
  <si>
    <t>HillcrestAll CombinedFeb-21</t>
  </si>
  <si>
    <t>HillcrestAll Combined44228</t>
  </si>
  <si>
    <t>LAYCAll CombinedFeb-21</t>
  </si>
  <si>
    <t>LAYCAll Combined44228</t>
  </si>
  <si>
    <t>LCSAll CombinedFeb-21</t>
  </si>
  <si>
    <t>LCSAll Combined44228</t>
  </si>
  <si>
    <t>LESAll CombinedFeb-21</t>
  </si>
  <si>
    <t>LESAll Combined44228</t>
  </si>
  <si>
    <t>Marys CenterAll CombinedFeb-21</t>
  </si>
  <si>
    <t>Marys CenterAll Combined44228</t>
  </si>
  <si>
    <t>MBI HSAll CombinedFeb-21</t>
  </si>
  <si>
    <t>MBI HSAll Combined44228</t>
  </si>
  <si>
    <t>MD Family ResourcesAll CombinedFeb-21</t>
  </si>
  <si>
    <t>MD Family ResourcesAll Combined44228</t>
  </si>
  <si>
    <t>Medstar GeorgetownAll CombinedFeb-21</t>
  </si>
  <si>
    <t>Medstar GeorgetownAll Combined44228</t>
  </si>
  <si>
    <t>PASSAll CombinedFeb-21</t>
  </si>
  <si>
    <t>PASSAll Combined44228</t>
  </si>
  <si>
    <t>PIECEAll CombinedFeb-21</t>
  </si>
  <si>
    <t>PIECEAll Combined44228</t>
  </si>
  <si>
    <t>RiversideAll CombinedFeb-21</t>
  </si>
  <si>
    <t>RiversideAll Combined44228</t>
  </si>
  <si>
    <t>TFCCAll CombinedFeb-21</t>
  </si>
  <si>
    <t>TFCCAll Combined44228</t>
  </si>
  <si>
    <t>UniversalAll CombinedFeb-21</t>
  </si>
  <si>
    <t>UniversalAll Combined44228</t>
  </si>
  <si>
    <t>Wayne PlaceAll CombinedFeb-21</t>
  </si>
  <si>
    <t>Wayne PlaceAll Combined44228</t>
  </si>
  <si>
    <t>Youth VillagesAll CombinedFeb-21</t>
  </si>
  <si>
    <t>Youth VillagesAll Combined44228</t>
  </si>
  <si>
    <t>All A-CRA ProvidersA-CRA FFFeb-21</t>
  </si>
  <si>
    <t>All A-CRA ProvidersA-CRA FF44228</t>
  </si>
  <si>
    <t>All A-CRA ProvidersA-CRA CombinedFeb-21</t>
  </si>
  <si>
    <t>All A-CRA ProvidersA-CRA Combined44228</t>
  </si>
  <si>
    <t>All CPP-FV ProvidersCPP-FV FFFeb-21</t>
  </si>
  <si>
    <t>All CPP-FV ProvidersCPP-FV FF44228</t>
  </si>
  <si>
    <t>All CPP-FV ProvidersCPP-FV DCSFeb-21</t>
  </si>
  <si>
    <t>All CPP-FV ProvidersCPP-FV DCS44228</t>
  </si>
  <si>
    <t>All CPP-FV ProvidersCPP-FV CombinedFeb-21</t>
  </si>
  <si>
    <t>All CPP-FV ProvidersCPP-FV Combined44228</t>
  </si>
  <si>
    <t>All FFT ProvidersFFT FFFeb-21</t>
  </si>
  <si>
    <t>All FFT ProvidersFFT FF44228</t>
  </si>
  <si>
    <t>All FFT ProvidersFFT CombinedFeb-21</t>
  </si>
  <si>
    <t>All FFT ProvidersFFT Combined44228</t>
  </si>
  <si>
    <t>All MST ProvidersMST FFFeb-21</t>
  </si>
  <si>
    <t>All MST ProvidersMST FF44228</t>
  </si>
  <si>
    <t>All MST ProvidersMST CombinedFeb-21</t>
  </si>
  <si>
    <t>All MST ProvidersMST Combined44228</t>
  </si>
  <si>
    <t>All MST-PSB ProvidersMST-PSB FFFeb-21</t>
  </si>
  <si>
    <t>All MST-PSB ProvidersMST-PSB FF44228</t>
  </si>
  <si>
    <t>All MST-PSB ProvidersMST-PSB CombinedFeb-21</t>
  </si>
  <si>
    <t>All MST-PSB ProvidersMST-PSB Combined44228</t>
  </si>
  <si>
    <t>All PCIT ProvidersPCIT FFFeb-21</t>
  </si>
  <si>
    <t>All PCIT ProvidersPCIT FF44228</t>
  </si>
  <si>
    <t>All PCIT ProvidersPCIT DCSFeb-21</t>
  </si>
  <si>
    <t>All PCIT ProvidersPCIT DCS44228</t>
  </si>
  <si>
    <t>All PCIT ProvidersPCIT CombinedFeb-21</t>
  </si>
  <si>
    <t>All PCIT ProvidersPCIT Combined44228</t>
  </si>
  <si>
    <t>All SFCR ProvidersSFCR FFFeb-21</t>
  </si>
  <si>
    <t>All SFCR ProvidersSFCR FF44228</t>
  </si>
  <si>
    <t>All SFCR ProvidersSFCR CombinedFeb-21</t>
  </si>
  <si>
    <t>All SFCR ProvidersSFCR Combined44228</t>
  </si>
  <si>
    <t>All TF-CBT ProvidersTF-CBT FFFeb-21</t>
  </si>
  <si>
    <t>All TF-CBT ProvidersTF-CBT FF44228</t>
  </si>
  <si>
    <t>All TF-CBT ProvidersTF-CBT CombinedFeb-21</t>
  </si>
  <si>
    <t>All TF-CBT ProvidersTF-CBT Combined44228</t>
  </si>
  <si>
    <t>All TIP ProvidersTIP FFFeb-21</t>
  </si>
  <si>
    <t>All TIP ProvidersTIP FF44228</t>
  </si>
  <si>
    <t>All TIP ProvidersTIP CombinedFeb-21</t>
  </si>
  <si>
    <t>All TIP ProvidersTIP Combined44228</t>
  </si>
  <si>
    <t>All TST ProvidersTST FFFeb-21</t>
  </si>
  <si>
    <t>All TST ProvidersTST FF44228</t>
  </si>
  <si>
    <t>All TST ProvidersTST CombinedFeb-21</t>
  </si>
  <si>
    <t>All TST ProvidersTST Combined44228</t>
  </si>
  <si>
    <t>Families First ProvidersAll FFFeb-21</t>
  </si>
  <si>
    <t>Families First ProvidersAll FF44228</t>
  </si>
  <si>
    <t>DC Seed ProvidersAll DCSFeb-21</t>
  </si>
  <si>
    <t>DC Seed ProvidersAll DCS44228</t>
  </si>
  <si>
    <t>Trauma ProvidersAll FFFeb-21</t>
  </si>
  <si>
    <t>Trauma ProvidersAll FF44228</t>
  </si>
  <si>
    <t>Trauma ProvidersAll DCSFeb-21</t>
  </si>
  <si>
    <t>Trauma ProvidersAll DCS44228</t>
  </si>
  <si>
    <t>Trauma ProvidersAll CombinedFeb-21</t>
  </si>
  <si>
    <t>Trauma ProvidersAll Combined44228</t>
  </si>
  <si>
    <t>AllAll CombinedFeb-21</t>
  </si>
  <si>
    <t>AllAll Combined44228</t>
  </si>
  <si>
    <t>Federal CityA-CRA FFMar-21</t>
  </si>
  <si>
    <t>Federal CityA-CRA FF44256</t>
  </si>
  <si>
    <t>HillcrestA-CRA FFMar-21</t>
  </si>
  <si>
    <t>HillcrestA-CRA FF44256</t>
  </si>
  <si>
    <t>LAYCA-CRA FFMar-21</t>
  </si>
  <si>
    <t>LAYCA-CRA FF44256</t>
  </si>
  <si>
    <t>RiversideA-CRA FFMar-21</t>
  </si>
  <si>
    <t>RiversideA-CRA FF44256</t>
  </si>
  <si>
    <t>Adoptions TogetherCPP-FV FFMar-21</t>
  </si>
  <si>
    <t>Adoptions TogetherCPP-FV FF44256</t>
  </si>
  <si>
    <t>Marys CenterCPP-FV FFMar-21</t>
  </si>
  <si>
    <t>Marys CenterCPP-FV FF44256</t>
  </si>
  <si>
    <t>PIECECPP-FV FFMar-21</t>
  </si>
  <si>
    <t>PIECECPP-FV FF44256</t>
  </si>
  <si>
    <t>Community ConnectionsCPP-FV DCSMar-21</t>
  </si>
  <si>
    <t>Community ConnectionsCPP-FV DCS44256</t>
  </si>
  <si>
    <t>Community ConnectionsCPP-FV FFMar-21</t>
  </si>
  <si>
    <t>Community ConnectionsCPP-FV FF44256</t>
  </si>
  <si>
    <t>Foundations for Home &amp; CommunityCPP-FV DCSMar-21</t>
  </si>
  <si>
    <t>Foundations for Home &amp; CommunityCPP-FV DCS44256</t>
  </si>
  <si>
    <t>Marys CenterCPP-FV DCSMar-21</t>
  </si>
  <si>
    <t>Marys CenterCPP-FV DCS44256</t>
  </si>
  <si>
    <t>PIECECPP-FV DCSMar-21</t>
  </si>
  <si>
    <t>PIECECPP-FV DCS44256</t>
  </si>
  <si>
    <t>Medstar GeorgetownCPP-FV DCSMar-21</t>
  </si>
  <si>
    <t>Medstar GeorgetownCPP-FV DCS44256</t>
  </si>
  <si>
    <t>Medstar GeorgetownCPP-FV FFMar-21</t>
  </si>
  <si>
    <t>Medstar GeorgetownCPP-FV FF44256</t>
  </si>
  <si>
    <t>Better MorningsFFT FFMar-21</t>
  </si>
  <si>
    <t>Better MorningsFFT FF44256</t>
  </si>
  <si>
    <t>CatholicFFT FFMar-21</t>
  </si>
  <si>
    <t>CatholicFFT FF44256</t>
  </si>
  <si>
    <t>First Home CareFFT FFMar-21</t>
  </si>
  <si>
    <t>First Home CareFFT FF44256</t>
  </si>
  <si>
    <t>Foundations for Home &amp; CommunityFFT FFMar-21</t>
  </si>
  <si>
    <t>Foundations for Home &amp; CommunityFFT FF44256</t>
  </si>
  <si>
    <t>HillcrestFFT FFMar-21</t>
  </si>
  <si>
    <t>HillcrestFFT FF44256</t>
  </si>
  <si>
    <t>PASSFFT FFMar-21</t>
  </si>
  <si>
    <t>PASSFFT FF44256</t>
  </si>
  <si>
    <t>LCSMST FFMar-21</t>
  </si>
  <si>
    <t>LCSMST FF44256</t>
  </si>
  <si>
    <t>MBI HSMST FFMar-21</t>
  </si>
  <si>
    <t>MBI HSMST FF44256</t>
  </si>
  <si>
    <t>Youth VillagesMST FFMar-21</t>
  </si>
  <si>
    <t>Youth VillagesMST FF44256</t>
  </si>
  <si>
    <t>Youth VillagesMST-PSB FFMar-21</t>
  </si>
  <si>
    <t>Youth VillagesMST-PSB FF44256</t>
  </si>
  <si>
    <t>Marys CenterPCIT FFMar-21</t>
  </si>
  <si>
    <t>Marys CenterPCIT FF44256</t>
  </si>
  <si>
    <t>PIECEPCIT FFMar-21</t>
  </si>
  <si>
    <t>PIECEPCIT FF44256</t>
  </si>
  <si>
    <t>Marys CenterPCIT DCSMar-21</t>
  </si>
  <si>
    <t>Marys CenterPCIT DCS44256</t>
  </si>
  <si>
    <t>PIECEPCIT DCSMar-21</t>
  </si>
  <si>
    <t>PIECEPCIT DCS44256</t>
  </si>
  <si>
    <t>Community ConnectionsPCIT DCSMar-21</t>
  </si>
  <si>
    <t>Community ConnectionsPCIT DCS44256</t>
  </si>
  <si>
    <t>Community ConnectionsPCIT FFMar-21</t>
  </si>
  <si>
    <t>Community ConnectionsPCIT FF44256</t>
  </si>
  <si>
    <t>Medstar GeorgetownPCIT DCSMar-21</t>
  </si>
  <si>
    <t>Medstar GeorgetownPCIT DCS44256</t>
  </si>
  <si>
    <t>Medstar GeorgetownPCIT FFMar-21</t>
  </si>
  <si>
    <t>Medstar GeorgetownPCIT FF44256</t>
  </si>
  <si>
    <t>Community ConnectionsTF-CBT FFMar-21</t>
  </si>
  <si>
    <t>Community ConnectionsTF-CBT FF44256</t>
  </si>
  <si>
    <t>First Home CareTF-CBT FFMar-21</t>
  </si>
  <si>
    <t>First Home CareTF-CBT FF44256</t>
  </si>
  <si>
    <t>Foundations for Home &amp; CommunityTF-CBT FFMar-21</t>
  </si>
  <si>
    <t>Foundations for Home &amp; CommunityTF-CBT FF44256</t>
  </si>
  <si>
    <t>HillcrestTF-CBT FFMar-21</t>
  </si>
  <si>
    <t>HillcrestTF-CBT FF44256</t>
  </si>
  <si>
    <t>LAYCTF-CBT FFMar-21</t>
  </si>
  <si>
    <t>LAYCTF-CBT FF44256</t>
  </si>
  <si>
    <t>LESTF-CBT FFMar-21</t>
  </si>
  <si>
    <t>LESTF-CBT FF44256</t>
  </si>
  <si>
    <t>MD Family ResourcesTF-CBT FFMar-21</t>
  </si>
  <si>
    <t>MD Family ResourcesTF-CBT FF44256</t>
  </si>
  <si>
    <t>UniversalTF-CBT FFMar-21</t>
  </si>
  <si>
    <t>UniversalTF-CBT FF44256</t>
  </si>
  <si>
    <t>Community ConnectionsTIP FFMar-21</t>
  </si>
  <si>
    <t>Community ConnectionsTIP FF44256</t>
  </si>
  <si>
    <t>ContemporaryTIP FFMar-21</t>
  </si>
  <si>
    <t>ContemporaryTIP FF44256</t>
  </si>
  <si>
    <t>FPSTIP FFMar-21</t>
  </si>
  <si>
    <t>FPSTIP FF44256</t>
  </si>
  <si>
    <t>Green DoorTIP FFMar-21</t>
  </si>
  <si>
    <t>Green DoorTIP FF44256</t>
  </si>
  <si>
    <t>LESTIP FFMar-21</t>
  </si>
  <si>
    <t>LESTIP FF44256</t>
  </si>
  <si>
    <t>MBI HSTIP FFMar-21</t>
  </si>
  <si>
    <t>MBI HSTIP FF44256</t>
  </si>
  <si>
    <t>PASSTIP FFMar-21</t>
  </si>
  <si>
    <t>PASSTIP FF44256</t>
  </si>
  <si>
    <t>TFCCTIP FFMar-21</t>
  </si>
  <si>
    <t>TFCCTIP FF44256</t>
  </si>
  <si>
    <t>UniversalTIP FFMar-21</t>
  </si>
  <si>
    <t>UniversalTIP FF44256</t>
  </si>
  <si>
    <t>Wayne PlaceTIP FFMar-21</t>
  </si>
  <si>
    <t>Wayne PlaceTIP FF44256</t>
  </si>
  <si>
    <t>Adoptions TogetherTST FFMar-21</t>
  </si>
  <si>
    <t>Adoptions TogetherTST FF44256</t>
  </si>
  <si>
    <t>ContemporaryTST FFMar-21</t>
  </si>
  <si>
    <t>ContemporaryTST FF44256</t>
  </si>
  <si>
    <t>Family MattersTST FFMar-21</t>
  </si>
  <si>
    <t>Family MattersTST FF44256</t>
  </si>
  <si>
    <t>First Home CareTST FFMar-21</t>
  </si>
  <si>
    <t>First Home CareTST FF44256</t>
  </si>
  <si>
    <t>Foundations for Home &amp; CommunityTST FFMar-21</t>
  </si>
  <si>
    <t>Foundations for Home &amp; CommunityTST FF44256</t>
  </si>
  <si>
    <t>HillcrestTST FFMar-21</t>
  </si>
  <si>
    <t>HillcrestTST FF44256</t>
  </si>
  <si>
    <t>MD Family ResourcesTST FFMar-21</t>
  </si>
  <si>
    <t>MD Family ResourcesTST FF44256</t>
  </si>
  <si>
    <t>Federal CityA-CRA CombinedMar-21</t>
  </si>
  <si>
    <t>Federal CityA-CRA Combined44256</t>
  </si>
  <si>
    <t>HillcrestA-CRA CombinedMar-21</t>
  </si>
  <si>
    <t>HillcrestA-CRA Combined44256</t>
  </si>
  <si>
    <t>LAYCA-CRA CombinedMar-21</t>
  </si>
  <si>
    <t>LAYCA-CRA Combined44256</t>
  </si>
  <si>
    <t>RiversideA-CRA CombinedMar-21</t>
  </si>
  <si>
    <t>RiversideA-CRA Combined44256</t>
  </si>
  <si>
    <t>Adoptions TogetherCPP-FV CombinedMar-21</t>
  </si>
  <si>
    <t>Adoptions TogetherCPP-FV Combined44256</t>
  </si>
  <si>
    <t>Foundations for Home &amp; CommunityCPP-FV CombinedMar-21</t>
  </si>
  <si>
    <t>Foundations for Home &amp; CommunityCPP-FV Combined44256</t>
  </si>
  <si>
    <t>Medstar GeorgetownCPP-FV CombinedMar-21</t>
  </si>
  <si>
    <t>Medstar GeorgetownCPP-FV Combined44256</t>
  </si>
  <si>
    <t>Better MorningsFFT CombinedMar-21</t>
  </si>
  <si>
    <t>Better MorningsFFT Combined44256</t>
  </si>
  <si>
    <t>CatholicFFT CombinedMar-21</t>
  </si>
  <si>
    <t>CatholicFFT Combined44256</t>
  </si>
  <si>
    <t>First Home CareFFT CombinedMar-21</t>
  </si>
  <si>
    <t>First Home CareFFT Combined44256</t>
  </si>
  <si>
    <t>Foundations for Home &amp; CommunityFFT CombinedMar-21</t>
  </si>
  <si>
    <t>Foundations for Home &amp; CommunityFFT Combined44256</t>
  </si>
  <si>
    <t>HillcrestFFT CombinedMar-21</t>
  </si>
  <si>
    <t>HillcrestFFT Combined44256</t>
  </si>
  <si>
    <t>PASSFFT CombinedMar-21</t>
  </si>
  <si>
    <t>PASSFFT Combined44256</t>
  </si>
  <si>
    <t>LCSMST CombinedMar-21</t>
  </si>
  <si>
    <t>LCSMST Combined44256</t>
  </si>
  <si>
    <t>MBI HSMST CombinedMar-21</t>
  </si>
  <si>
    <t>MBI HSMST Combined44256</t>
  </si>
  <si>
    <t>Youth VillagesMST CombinedMar-21</t>
  </si>
  <si>
    <t>Youth VillagesMST Combined44256</t>
  </si>
  <si>
    <t>Youth VillagesMST-PSB CombinedMar-21</t>
  </si>
  <si>
    <t>Youth VillagesMST-PSB Combined44256</t>
  </si>
  <si>
    <t>Medstar GeorgetownPCIT CombinedMar-21</t>
  </si>
  <si>
    <t>Medstar GeorgetownPCIT Combined44256</t>
  </si>
  <si>
    <t>Community ConnectionsTF-CBT CombinedMar-21</t>
  </si>
  <si>
    <t>Community ConnectionsTF-CBT Combined44256</t>
  </si>
  <si>
    <t>First Home CareTF-CBT CombinedMar-21</t>
  </si>
  <si>
    <t>First Home CareTF-CBT Combined44256</t>
  </si>
  <si>
    <t>Foundations for Home &amp; CommunityTF-CBT CombinedMar-21</t>
  </si>
  <si>
    <t>Foundations for Home &amp; CommunityTF-CBT Combined44256</t>
  </si>
  <si>
    <t>HillcrestTF-CBT CombinedMar-21</t>
  </si>
  <si>
    <t>HillcrestTF-CBT Combined44256</t>
  </si>
  <si>
    <t>LAYCTF-CBT CombinedMar-21</t>
  </si>
  <si>
    <t>LAYCTF-CBT Combined44256</t>
  </si>
  <si>
    <t>LESTF-CBT CombinedMar-21</t>
  </si>
  <si>
    <t>LESTF-CBT Combined44256</t>
  </si>
  <si>
    <t>MD Family ResourcesTF-CBT CombinedMar-21</t>
  </si>
  <si>
    <t>MD Family ResourcesTF-CBT Combined44256</t>
  </si>
  <si>
    <t>UniversalTF-CBT CombinedMar-21</t>
  </si>
  <si>
    <t>UniversalTF-CBT Combined44256</t>
  </si>
  <si>
    <t>Community ConnectionsTIP CombinedMar-21</t>
  </si>
  <si>
    <t>Community ConnectionsTIP Combined44256</t>
  </si>
  <si>
    <t>ContemporaryTIP CombinedMar-21</t>
  </si>
  <si>
    <t>ContemporaryTIP Combined44256</t>
  </si>
  <si>
    <t>FPSTIP CombinedMar-21</t>
  </si>
  <si>
    <t>FPSTIP Combined44256</t>
  </si>
  <si>
    <t>Green DoorTIP CombinedMar-21</t>
  </si>
  <si>
    <t>Green DoorTIP Combined44256</t>
  </si>
  <si>
    <t>LESTIP CombinedMar-21</t>
  </si>
  <si>
    <t>LESTIP Combined44256</t>
  </si>
  <si>
    <t>MBI HSTIP CombinedMar-21</t>
  </si>
  <si>
    <t>MBI HSTIP Combined44256</t>
  </si>
  <si>
    <t>PASSTIP CombinedMar-21</t>
  </si>
  <si>
    <t>PASSTIP Combined44256</t>
  </si>
  <si>
    <t>TFCCTIP CombinedMar-21</t>
  </si>
  <si>
    <t>TFCCTIP Combined44256</t>
  </si>
  <si>
    <t>UniversalTIP CombinedMar-21</t>
  </si>
  <si>
    <t>UniversalTIP Combined44256</t>
  </si>
  <si>
    <t>Wayne PlaceTIP CombinedMar-21</t>
  </si>
  <si>
    <t>Wayne PlaceTIP Combined44256</t>
  </si>
  <si>
    <t>Adoptions TogetherTST CombinedMar-21</t>
  </si>
  <si>
    <t>Adoptions TogetherTST Combined44256</t>
  </si>
  <si>
    <t>ContemporaryTST CombinedMar-21</t>
  </si>
  <si>
    <t>ContemporaryTST Combined44256</t>
  </si>
  <si>
    <t>Family MattersTST CombinedMar-21</t>
  </si>
  <si>
    <t>Family MattersTST Combined44256</t>
  </si>
  <si>
    <t>First Home CareTST CombinedMar-21</t>
  </si>
  <si>
    <t>First Home CareTST Combined44256</t>
  </si>
  <si>
    <t>Foundations for Home &amp; CommunityTST CombinedMar-21</t>
  </si>
  <si>
    <t>Foundations for Home &amp; CommunityTST Combined44256</t>
  </si>
  <si>
    <t>HillcrestTST CombinedMar-21</t>
  </si>
  <si>
    <t>HillcrestTST Combined44256</t>
  </si>
  <si>
    <t>MD Family ResourcesTST CombinedMar-21</t>
  </si>
  <si>
    <t>MD Family ResourcesTST Combined44256</t>
  </si>
  <si>
    <t>Marys CenterCPP-FV CombinedMar-21</t>
  </si>
  <si>
    <t>Marys CenterCPP-FV Combined44256</t>
  </si>
  <si>
    <t>PIECECPP-FV CombinedMar-21</t>
  </si>
  <si>
    <t>PIECECPP-FV Combined44256</t>
  </si>
  <si>
    <t>Community ConnectionsCPP-FV CombinedMar-21</t>
  </si>
  <si>
    <t>Community ConnectionsCPP-FV Combined44256</t>
  </si>
  <si>
    <t>Community ConnectionsPCIT CombinedMar-21</t>
  </si>
  <si>
    <t>Community ConnectionsPCIT Combined44256</t>
  </si>
  <si>
    <t>Marys CenterPCIT CombinedMar-21</t>
  </si>
  <si>
    <t>Marys CenterPCIT Combined44256</t>
  </si>
  <si>
    <t>PIECEPCIT CombinedMar-21</t>
  </si>
  <si>
    <t>PIECEPCIT Combined44256</t>
  </si>
  <si>
    <t>CatholicAll FFMar-21</t>
  </si>
  <si>
    <t>CatholicAll FF44256</t>
  </si>
  <si>
    <t>ContemporaryAll FFMar-21</t>
  </si>
  <si>
    <t>ContemporaryAll FF44256</t>
  </si>
  <si>
    <t>Family MattersAll FFMar-21</t>
  </si>
  <si>
    <t>Family MattersAll FF44256</t>
  </si>
  <si>
    <t>Federal City All FFMar-21</t>
  </si>
  <si>
    <t>Federal City All FF44256</t>
  </si>
  <si>
    <t>First Home CareAll FFMar-21</t>
  </si>
  <si>
    <t>First Home CareAll FF44256</t>
  </si>
  <si>
    <t>Foundations for Home &amp; CommunityAll FFMar-21</t>
  </si>
  <si>
    <t>Foundations for Home &amp; CommunityAll FF44256</t>
  </si>
  <si>
    <t>FPSAll FFMar-21</t>
  </si>
  <si>
    <t>FPSAll FF44256</t>
  </si>
  <si>
    <t>Green DoorAll FFMar-21</t>
  </si>
  <si>
    <t>Green DoorAll FF44256</t>
  </si>
  <si>
    <t>HillcrestAll FFMar-21</t>
  </si>
  <si>
    <t>HillcrestAll FF44256</t>
  </si>
  <si>
    <t>LAYCAll FFMar-21</t>
  </si>
  <si>
    <t>LAYCAll FF44256</t>
  </si>
  <si>
    <t>LCSAll FFMar-21</t>
  </si>
  <si>
    <t>LCSAll FF44256</t>
  </si>
  <si>
    <t>LESAll FFMar-21</t>
  </si>
  <si>
    <t>LESAll FF44256</t>
  </si>
  <si>
    <t>MBI HSAll FFMar-21</t>
  </si>
  <si>
    <t>MBI HSAll FF44256</t>
  </si>
  <si>
    <t>MD Family ResourcesAll FFMar-21</t>
  </si>
  <si>
    <t>MD Family ResourcesAll FF44256</t>
  </si>
  <si>
    <t>PASSAll FFMar-21</t>
  </si>
  <si>
    <t>PASSAll FF44256</t>
  </si>
  <si>
    <t>RiversideAll FFMar-21</t>
  </si>
  <si>
    <t>RiversideAll FF44256</t>
  </si>
  <si>
    <t>TFCCAll FFMar-21</t>
  </si>
  <si>
    <t>TFCCAll FF44256</t>
  </si>
  <si>
    <t>UniversalAll FFMar-21</t>
  </si>
  <si>
    <t>UniversalAll FF44256</t>
  </si>
  <si>
    <t>Wayne PlaceAll FFMar-21</t>
  </si>
  <si>
    <t>Wayne PlaceAll FF44256</t>
  </si>
  <si>
    <t>Youth VillagesAll FFMar-21</t>
  </si>
  <si>
    <t>Youth VillagesAll FF44256</t>
  </si>
  <si>
    <t>Medstar GeorgetownAll DCSMar-21</t>
  </si>
  <si>
    <t>Medstar GeorgetownAll DCS44256</t>
  </si>
  <si>
    <t>Medstar GeorgetownAll FFMar-21</t>
  </si>
  <si>
    <t>Medstar GeorgetownAll FF44256</t>
  </si>
  <si>
    <t>Community ConnectionsAll FFMar-21</t>
  </si>
  <si>
    <t>Community ConnectionsAll FF44256</t>
  </si>
  <si>
    <t>Community ConnectionsAll DCSMar-21</t>
  </si>
  <si>
    <t>Community ConnectionsAll DCS44256</t>
  </si>
  <si>
    <t>Marys CenterAll FFMar-21</t>
  </si>
  <si>
    <t>Marys CenterAll FF44256</t>
  </si>
  <si>
    <t>Marys CenterAll DCSMar-21</t>
  </si>
  <si>
    <t>Marys CenterAll DCS44256</t>
  </si>
  <si>
    <t>PIECEAll FFMar-21</t>
  </si>
  <si>
    <t>PIECEAll FF44256</t>
  </si>
  <si>
    <t>PIECEAll DCSMar-21</t>
  </si>
  <si>
    <t>PIECEAll DCS44256</t>
  </si>
  <si>
    <t>Adoptions TogetherAll CombinedMar-21</t>
  </si>
  <si>
    <t>Adoptions TogetherAll Combined44256</t>
  </si>
  <si>
    <t>Better MorningsAll CombinedMar-21</t>
  </si>
  <si>
    <t>Better MorningsAll Combined44256</t>
  </si>
  <si>
    <t>CatholicAll CombinedMar-21</t>
  </si>
  <si>
    <t>CatholicAll Combined44256</t>
  </si>
  <si>
    <t>Community ConnectionsAll CombinedMar-21</t>
  </si>
  <si>
    <t>Community ConnectionsAll Combined44256</t>
  </si>
  <si>
    <t>ContemporaryAll CombinedMar-21</t>
  </si>
  <si>
    <t>ContemporaryAll Combined44256</t>
  </si>
  <si>
    <t>Family MattersAll CombinedMar-21</t>
  </si>
  <si>
    <t>Family MattersAll Combined44256</t>
  </si>
  <si>
    <t>Federal CityAll CombinedMar-21</t>
  </si>
  <si>
    <t>Federal CityAll Combined44256</t>
  </si>
  <si>
    <t>First Home CareAll CombinedMar-21</t>
  </si>
  <si>
    <t>First Home CareAll Combined44256</t>
  </si>
  <si>
    <t>Foundations for Home &amp; CommunityAll CombinedMar-21</t>
  </si>
  <si>
    <t>Foundations for Home &amp; CommunityAll Combined44256</t>
  </si>
  <si>
    <t>FPSAll CombinedMar-21</t>
  </si>
  <si>
    <t>FPSAll Combined44256</t>
  </si>
  <si>
    <t>Green DoorAll CombinedMar-21</t>
  </si>
  <si>
    <t>Green DoorAll Combined44256</t>
  </si>
  <si>
    <t>HillcrestAll CombinedMar-21</t>
  </si>
  <si>
    <t>HillcrestAll Combined44256</t>
  </si>
  <si>
    <t>LAYCAll CombinedMar-21</t>
  </si>
  <si>
    <t>LAYCAll Combined44256</t>
  </si>
  <si>
    <t>LCSAll CombinedMar-21</t>
  </si>
  <si>
    <t>LCSAll Combined44256</t>
  </si>
  <si>
    <t>LESAll CombinedMar-21</t>
  </si>
  <si>
    <t>LESAll Combined44256</t>
  </si>
  <si>
    <t>Marys CenterAll CombinedMar-21</t>
  </si>
  <si>
    <t>Marys CenterAll Combined44256</t>
  </si>
  <si>
    <t>MBI HSAll CombinedMar-21</t>
  </si>
  <si>
    <t>MBI HSAll Combined44256</t>
  </si>
  <si>
    <t>MD Family ResourcesAll CombinedMar-21</t>
  </si>
  <si>
    <t>MD Family ResourcesAll Combined44256</t>
  </si>
  <si>
    <t>Medstar GeorgetownAll CombinedMar-21</t>
  </si>
  <si>
    <t>Medstar GeorgetownAll Combined44256</t>
  </si>
  <si>
    <t>PASSAll CombinedMar-21</t>
  </si>
  <si>
    <t>PASSAll Combined44256</t>
  </si>
  <si>
    <t>PIECEAll CombinedMar-21</t>
  </si>
  <si>
    <t>PIECEAll Combined44256</t>
  </si>
  <si>
    <t>RiversideAll CombinedMar-21</t>
  </si>
  <si>
    <t>RiversideAll Combined44256</t>
  </si>
  <si>
    <t>TFCCAll CombinedMar-21</t>
  </si>
  <si>
    <t>TFCCAll Combined44256</t>
  </si>
  <si>
    <t>UniversalAll CombinedMar-21</t>
  </si>
  <si>
    <t>UniversalAll Combined44256</t>
  </si>
  <si>
    <t>Wayne PlaceAll CombinedMar-21</t>
  </si>
  <si>
    <t>Wayne PlaceAll Combined44256</t>
  </si>
  <si>
    <t>Youth VillagesAll CombinedMar-21</t>
  </si>
  <si>
    <t>Youth VillagesAll Combined44256</t>
  </si>
  <si>
    <t>All A-CRA ProvidersA-CRA FFMar-21</t>
  </si>
  <si>
    <t>All A-CRA ProvidersA-CRA FF44256</t>
  </si>
  <si>
    <t>All A-CRA ProvidersA-CRA CombinedMar-21</t>
  </si>
  <si>
    <t>All A-CRA ProvidersA-CRA Combined44256</t>
  </si>
  <si>
    <t>All CPP-FV ProvidersCPP-FV FFMar-21</t>
  </si>
  <si>
    <t>All CPP-FV ProvidersCPP-FV FF44256</t>
  </si>
  <si>
    <t>All CPP-FV ProvidersCPP-FV DCSMar-21</t>
  </si>
  <si>
    <t>All CPP-FV ProvidersCPP-FV DCS44256</t>
  </si>
  <si>
    <t>All CPP-FV ProvidersCPP-FV CombinedMar-21</t>
  </si>
  <si>
    <t>All CPP-FV ProvidersCPP-FV Combined44256</t>
  </si>
  <si>
    <t>All FFT ProvidersFFT FFMar-21</t>
  </si>
  <si>
    <t>All FFT ProvidersFFT FF44256</t>
  </si>
  <si>
    <t>All FFT ProvidersFFT CombinedMar-21</t>
  </si>
  <si>
    <t>All FFT ProvidersFFT Combined44256</t>
  </si>
  <si>
    <t>All MST ProvidersMST FFMar-21</t>
  </si>
  <si>
    <t>All MST ProvidersMST FF44256</t>
  </si>
  <si>
    <t>All MST ProvidersMST CombinedMar-21</t>
  </si>
  <si>
    <t>All MST ProvidersMST Combined44256</t>
  </si>
  <si>
    <t>All MST-PSB ProvidersMST-PSB FFMar-21</t>
  </si>
  <si>
    <t>All MST-PSB ProvidersMST-PSB FF44256</t>
  </si>
  <si>
    <t>All MST-PSB ProvidersMST-PSB CombinedMar-21</t>
  </si>
  <si>
    <t>All MST-PSB ProvidersMST-PSB Combined44256</t>
  </si>
  <si>
    <t>All PCIT ProvidersPCIT FFMar-21</t>
  </si>
  <si>
    <t>All PCIT ProvidersPCIT FF44256</t>
  </si>
  <si>
    <t>All PCIT ProvidersPCIT DCSMar-21</t>
  </si>
  <si>
    <t>All PCIT ProvidersPCIT DCS44256</t>
  </si>
  <si>
    <t>All PCIT ProvidersPCIT CombinedMar-21</t>
  </si>
  <si>
    <t>All PCIT ProvidersPCIT Combined44256</t>
  </si>
  <si>
    <t>All SFCR ProvidersSFCR FFMar-21</t>
  </si>
  <si>
    <t>All SFCR ProvidersSFCR FF44256</t>
  </si>
  <si>
    <t>All SFCR ProvidersSFCR CombinedMar-21</t>
  </si>
  <si>
    <t>All SFCR ProvidersSFCR Combined44256</t>
  </si>
  <si>
    <t>All TF-CBT ProvidersTF-CBT FFMar-21</t>
  </si>
  <si>
    <t>All TF-CBT ProvidersTF-CBT FF44256</t>
  </si>
  <si>
    <t>All TF-CBT ProvidersTF-CBT CombinedMar-21</t>
  </si>
  <si>
    <t>All TF-CBT ProvidersTF-CBT Combined44256</t>
  </si>
  <si>
    <t>All TIP ProvidersTIP FFMar-21</t>
  </si>
  <si>
    <t>All TIP ProvidersTIP FF44256</t>
  </si>
  <si>
    <t>All TIP ProvidersTIP CombinedMar-21</t>
  </si>
  <si>
    <t>All TIP ProvidersTIP Combined44256</t>
  </si>
  <si>
    <t>All TST ProvidersTST FFMar-21</t>
  </si>
  <si>
    <t>All TST ProvidersTST FF44256</t>
  </si>
  <si>
    <t>All TST ProvidersTST CombinedMar-21</t>
  </si>
  <si>
    <t>All TST ProvidersTST Combined44256</t>
  </si>
  <si>
    <t>Families First ProvidersAll FFMar-21</t>
  </si>
  <si>
    <t>Families First ProvidersAll FF44256</t>
  </si>
  <si>
    <t>DC Seed ProvidersAll DCSMar-21</t>
  </si>
  <si>
    <t>DC Seed ProvidersAll DCS44256</t>
  </si>
  <si>
    <t>Trauma ProvidersAll FFMar-21</t>
  </si>
  <si>
    <t>Trauma ProvidersAll FF44256</t>
  </si>
  <si>
    <t>Trauma ProvidersAll DCSMar-21</t>
  </si>
  <si>
    <t>Trauma ProvidersAll DCS44256</t>
  </si>
  <si>
    <t>Trauma ProvidersAll CombinedMar-21</t>
  </si>
  <si>
    <t>Trauma ProvidersAll Combined44256</t>
  </si>
  <si>
    <t>AllAll CombinedMar-21</t>
  </si>
  <si>
    <t>AllAll Combined44256</t>
  </si>
  <si>
    <t>Federal CityA-CRA FFApr-21</t>
  </si>
  <si>
    <t>Federal CityA-CRA FF44287</t>
  </si>
  <si>
    <t>HillcrestA-CRA FFApr-21</t>
  </si>
  <si>
    <t>HillcrestA-CRA FF44287</t>
  </si>
  <si>
    <t>LAYCA-CRA FFApr-21</t>
  </si>
  <si>
    <t>LAYCA-CRA FF44287</t>
  </si>
  <si>
    <t>RiversideA-CRA FFApr-21</t>
  </si>
  <si>
    <t>RiversideA-CRA FF44287</t>
  </si>
  <si>
    <t>Adoptions TogetherCPP-FV FFApr-21</t>
  </si>
  <si>
    <t>Adoptions TogetherCPP-FV FF44287</t>
  </si>
  <si>
    <t>Marys CenterCPP-FV FFApr-21</t>
  </si>
  <si>
    <t>Marys CenterCPP-FV FF44287</t>
  </si>
  <si>
    <t>PIECECPP-FV FFApr-21</t>
  </si>
  <si>
    <t>PIECECPP-FV FF44287</t>
  </si>
  <si>
    <t>Community ConnectionsCPP-FV DCSApr-21</t>
  </si>
  <si>
    <t>Community ConnectionsCPP-FV DCS44287</t>
  </si>
  <si>
    <t>Community ConnectionsCPP-FV FFApr-21</t>
  </si>
  <si>
    <t>Community ConnectionsCPP-FV FF44287</t>
  </si>
  <si>
    <t>Foundations for Home &amp; CommunityCPP-FV DCSApr-21</t>
  </si>
  <si>
    <t>Foundations for Home &amp; CommunityCPP-FV DCS44287</t>
  </si>
  <si>
    <t>Marys CenterCPP-FV DCSApr-21</t>
  </si>
  <si>
    <t>Marys CenterCPP-FV DCS44287</t>
  </si>
  <si>
    <t>PIECECPP-FV DCSApr-21</t>
  </si>
  <si>
    <t>PIECECPP-FV DCS44287</t>
  </si>
  <si>
    <t>Medstar GeorgetownCPP-FV DCSApr-21</t>
  </si>
  <si>
    <t>Medstar GeorgetownCPP-FV DCS44287</t>
  </si>
  <si>
    <t>Medstar GeorgetownCPP-FV FFApr-21</t>
  </si>
  <si>
    <t>Medstar GeorgetownCPP-FV FF44287</t>
  </si>
  <si>
    <t>Better MorningsFFT FFApr-21</t>
  </si>
  <si>
    <t>Better MorningsFFT FF44287</t>
  </si>
  <si>
    <t>CatholicFFT FFApr-21</t>
  </si>
  <si>
    <t>CatholicFFT FF44287</t>
  </si>
  <si>
    <t>First Home CareFFT FFApr-21</t>
  </si>
  <si>
    <t>First Home CareFFT FF44287</t>
  </si>
  <si>
    <t>Foundations for Home &amp; CommunityFFT FFApr-21</t>
  </si>
  <si>
    <t>Foundations for Home &amp; CommunityFFT FF44287</t>
  </si>
  <si>
    <t>HillcrestFFT FFApr-21</t>
  </si>
  <si>
    <t>HillcrestFFT FF44287</t>
  </si>
  <si>
    <t>PASSFFT FFApr-21</t>
  </si>
  <si>
    <t>PASSFFT FF44287</t>
  </si>
  <si>
    <t>LCSMST FFApr-21</t>
  </si>
  <si>
    <t>LCSMST FF44287</t>
  </si>
  <si>
    <t>MBI HSMST FFApr-21</t>
  </si>
  <si>
    <t>MBI HSMST FF44287</t>
  </si>
  <si>
    <t>Youth VillagesMST FFApr-21</t>
  </si>
  <si>
    <t>Youth VillagesMST FF44287</t>
  </si>
  <si>
    <t>Youth VillagesMST-PSB FFApr-21</t>
  </si>
  <si>
    <t>Youth VillagesMST-PSB FF44287</t>
  </si>
  <si>
    <t>Marys CenterPCIT FFApr-21</t>
  </si>
  <si>
    <t>Marys CenterPCIT FF44287</t>
  </si>
  <si>
    <t>PIECEPCIT FFApr-21</t>
  </si>
  <si>
    <t>PIECEPCIT FF44287</t>
  </si>
  <si>
    <t>Marys CenterPCIT DCSApr-21</t>
  </si>
  <si>
    <t>Marys CenterPCIT DCS44287</t>
  </si>
  <si>
    <t>PIECEPCIT DCSApr-21</t>
  </si>
  <si>
    <t>PIECEPCIT DCS44287</t>
  </si>
  <si>
    <t>Community ConnectionsPCIT DCSApr-21</t>
  </si>
  <si>
    <t>Community ConnectionsPCIT DCS44287</t>
  </si>
  <si>
    <t>Community ConnectionsPCIT FFApr-21</t>
  </si>
  <si>
    <t>Community ConnectionsPCIT FF44287</t>
  </si>
  <si>
    <t>Medstar GeorgetownPCIT DCSApr-21</t>
  </si>
  <si>
    <t>Medstar GeorgetownPCIT DCS44287</t>
  </si>
  <si>
    <t>Medstar GeorgetownPCIT FFApr-21</t>
  </si>
  <si>
    <t>Medstar GeorgetownPCIT FF44287</t>
  </si>
  <si>
    <t>Community ConnectionsTF-CBT FFApr-21</t>
  </si>
  <si>
    <t>Community ConnectionsTF-CBT FF44287</t>
  </si>
  <si>
    <t>First Home CareTF-CBT FFApr-21</t>
  </si>
  <si>
    <t>First Home CareTF-CBT FF44287</t>
  </si>
  <si>
    <t>Foundations for Home &amp; CommunityTF-CBT FFApr-21</t>
  </si>
  <si>
    <t>Foundations for Home &amp; CommunityTF-CBT FF44287</t>
  </si>
  <si>
    <t>HillcrestTF-CBT FFApr-21</t>
  </si>
  <si>
    <t>HillcrestTF-CBT FF44287</t>
  </si>
  <si>
    <t>LAYCTF-CBT FFApr-21</t>
  </si>
  <si>
    <t>LAYCTF-CBT FF44287</t>
  </si>
  <si>
    <t>LESTF-CBT FFApr-21</t>
  </si>
  <si>
    <t>LESTF-CBT FF44287</t>
  </si>
  <si>
    <t>MD Family ResourcesTF-CBT FFApr-21</t>
  </si>
  <si>
    <t>MD Family ResourcesTF-CBT FF44287</t>
  </si>
  <si>
    <t>UniversalTF-CBT FFApr-21</t>
  </si>
  <si>
    <t>UniversalTF-CBT FF44287</t>
  </si>
  <si>
    <t>Community ConnectionsTIP FFApr-21</t>
  </si>
  <si>
    <t>Community ConnectionsTIP FF44287</t>
  </si>
  <si>
    <t>ContemporaryTIP FFApr-21</t>
  </si>
  <si>
    <t>ContemporaryTIP FF44287</t>
  </si>
  <si>
    <t>FPSTIP FFApr-21</t>
  </si>
  <si>
    <t>FPSTIP FF44287</t>
  </si>
  <si>
    <t>Green DoorTIP FFApr-21</t>
  </si>
  <si>
    <t>Green DoorTIP FF44287</t>
  </si>
  <si>
    <t>LESTIP FFApr-21</t>
  </si>
  <si>
    <t>LESTIP FF44287</t>
  </si>
  <si>
    <t>MBI HSTIP FFApr-21</t>
  </si>
  <si>
    <t>MBI HSTIP FF44287</t>
  </si>
  <si>
    <t>PASSTIP FFApr-21</t>
  </si>
  <si>
    <t>PASSTIP FF44287</t>
  </si>
  <si>
    <t>TFCCTIP FFApr-21</t>
  </si>
  <si>
    <t>TFCCTIP FF44287</t>
  </si>
  <si>
    <t>UniversalTIP FFApr-21</t>
  </si>
  <si>
    <t>UniversalTIP FF44287</t>
  </si>
  <si>
    <t>Wayne PlaceTIP FFApr-21</t>
  </si>
  <si>
    <t>Wayne PlaceTIP FF44287</t>
  </si>
  <si>
    <t>Adoptions TogetherTST FFApr-21</t>
  </si>
  <si>
    <t>Adoptions TogetherTST FF44287</t>
  </si>
  <si>
    <t>ContemporaryTST FFApr-21</t>
  </si>
  <si>
    <t>ContemporaryTST FF44287</t>
  </si>
  <si>
    <t>Family MattersTST FFApr-21</t>
  </si>
  <si>
    <t>Family MattersTST FF44287</t>
  </si>
  <si>
    <t>First Home CareTST FFApr-21</t>
  </si>
  <si>
    <t>First Home CareTST FF44287</t>
  </si>
  <si>
    <t>Foundations for Home &amp; CommunityTST FFApr-21</t>
  </si>
  <si>
    <t>Foundations for Home &amp; CommunityTST FF44287</t>
  </si>
  <si>
    <t>HillcrestTST FFApr-21</t>
  </si>
  <si>
    <t>HillcrestTST FF44287</t>
  </si>
  <si>
    <t>MD Family ResourcesTST FFApr-21</t>
  </si>
  <si>
    <t>MD Family ResourcesTST FF44287</t>
  </si>
  <si>
    <t>Federal CityA-CRA CombinedApr-21</t>
  </si>
  <si>
    <t>Federal CityA-CRA Combined44287</t>
  </si>
  <si>
    <t>HillcrestA-CRA CombinedApr-21</t>
  </si>
  <si>
    <t>HillcrestA-CRA Combined44287</t>
  </si>
  <si>
    <t>LAYCA-CRA CombinedApr-21</t>
  </si>
  <si>
    <t>LAYCA-CRA Combined44287</t>
  </si>
  <si>
    <t>RiversideA-CRA CombinedApr-21</t>
  </si>
  <si>
    <t>RiversideA-CRA Combined44287</t>
  </si>
  <si>
    <t>Adoptions TogetherCPP-FV CombinedApr-21</t>
  </si>
  <si>
    <t>Adoptions TogetherCPP-FV Combined44287</t>
  </si>
  <si>
    <t>Foundations for Home &amp; CommunityCPP-FV CombinedApr-21</t>
  </si>
  <si>
    <t>Foundations for Home &amp; CommunityCPP-FV Combined44287</t>
  </si>
  <si>
    <t>Medstar GeorgetownCPP-FV CombinedApr-21</t>
  </si>
  <si>
    <t>Medstar GeorgetownCPP-FV Combined44287</t>
  </si>
  <si>
    <t>Better MorningsFFT CombinedApr-21</t>
  </si>
  <si>
    <t>Better MorningsFFT Combined44287</t>
  </si>
  <si>
    <t>CatholicFFT CombinedApr-21</t>
  </si>
  <si>
    <t>CatholicFFT Combined44287</t>
  </si>
  <si>
    <t>First Home CareFFT CombinedApr-21</t>
  </si>
  <si>
    <t>First Home CareFFT Combined44287</t>
  </si>
  <si>
    <t>Foundations for Home &amp; CommunityFFT CombinedApr-21</t>
  </si>
  <si>
    <t>Foundations for Home &amp; CommunityFFT Combined44287</t>
  </si>
  <si>
    <t>HillcrestFFT CombinedApr-21</t>
  </si>
  <si>
    <t>HillcrestFFT Combined44287</t>
  </si>
  <si>
    <t>PASSFFT CombinedApr-21</t>
  </si>
  <si>
    <t>PASSFFT Combined44287</t>
  </si>
  <si>
    <t>LCSMST CombinedApr-21</t>
  </si>
  <si>
    <t>LCSMST Combined44287</t>
  </si>
  <si>
    <t>MBI HSMST CombinedApr-21</t>
  </si>
  <si>
    <t>MBI HSMST Combined44287</t>
  </si>
  <si>
    <t>Youth VillagesMST CombinedApr-21</t>
  </si>
  <si>
    <t>Youth VillagesMST Combined44287</t>
  </si>
  <si>
    <t>Youth VillagesMST-PSB CombinedApr-21</t>
  </si>
  <si>
    <t>Youth VillagesMST-PSB Combined44287</t>
  </si>
  <si>
    <t>Medstar GeorgetownPCIT CombinedApr-21</t>
  </si>
  <si>
    <t>Medstar GeorgetownPCIT Combined44287</t>
  </si>
  <si>
    <t>Community ConnectionsTF-CBT CombinedApr-21</t>
  </si>
  <si>
    <t>Community ConnectionsTF-CBT Combined44287</t>
  </si>
  <si>
    <t>First Home CareTF-CBT CombinedApr-21</t>
  </si>
  <si>
    <t>First Home CareTF-CBT Combined44287</t>
  </si>
  <si>
    <t>Foundations for Home &amp; CommunityTF-CBT CombinedApr-21</t>
  </si>
  <si>
    <t>Foundations for Home &amp; CommunityTF-CBT Combined44287</t>
  </si>
  <si>
    <t>HillcrestTF-CBT CombinedApr-21</t>
  </si>
  <si>
    <t>HillcrestTF-CBT Combined44287</t>
  </si>
  <si>
    <t>LAYCTF-CBT CombinedApr-21</t>
  </si>
  <si>
    <t>LAYCTF-CBT Combined44287</t>
  </si>
  <si>
    <t>LESTF-CBT CombinedApr-21</t>
  </si>
  <si>
    <t>LESTF-CBT Combined44287</t>
  </si>
  <si>
    <t>MD Family ResourcesTF-CBT CombinedApr-21</t>
  </si>
  <si>
    <t>MD Family ResourcesTF-CBT Combined44287</t>
  </si>
  <si>
    <t>UniversalTF-CBT CombinedApr-21</t>
  </si>
  <si>
    <t>UniversalTF-CBT Combined44287</t>
  </si>
  <si>
    <t>Community ConnectionsTIP CombinedApr-21</t>
  </si>
  <si>
    <t>Community ConnectionsTIP Combined44287</t>
  </si>
  <si>
    <t>ContemporaryTIP CombinedApr-21</t>
  </si>
  <si>
    <t>ContemporaryTIP Combined44287</t>
  </si>
  <si>
    <t>FPSTIP CombinedApr-21</t>
  </si>
  <si>
    <t>FPSTIP Combined44287</t>
  </si>
  <si>
    <t>Green DoorTIP CombinedApr-21</t>
  </si>
  <si>
    <t>Green DoorTIP Combined44287</t>
  </si>
  <si>
    <t>LESTIP CombinedApr-21</t>
  </si>
  <si>
    <t>LESTIP Combined44287</t>
  </si>
  <si>
    <t>MBI HSTIP CombinedApr-21</t>
  </si>
  <si>
    <t>MBI HSTIP Combined44287</t>
  </si>
  <si>
    <t>PASSTIP CombinedApr-21</t>
  </si>
  <si>
    <t>PASSTIP Combined44287</t>
  </si>
  <si>
    <t>TFCCTIP CombinedApr-21</t>
  </si>
  <si>
    <t>TFCCTIP Combined44287</t>
  </si>
  <si>
    <t>UniversalTIP CombinedApr-21</t>
  </si>
  <si>
    <t>UniversalTIP Combined44287</t>
  </si>
  <si>
    <t>Wayne PlaceTIP CombinedApr-21</t>
  </si>
  <si>
    <t>Wayne PlaceTIP Combined44287</t>
  </si>
  <si>
    <t>Adoptions TogetherTST CombinedApr-21</t>
  </si>
  <si>
    <t>Adoptions TogetherTST Combined44287</t>
  </si>
  <si>
    <t>ContemporaryTST CombinedApr-21</t>
  </si>
  <si>
    <t>ContemporaryTST Combined44287</t>
  </si>
  <si>
    <t>Family MattersTST CombinedApr-21</t>
  </si>
  <si>
    <t>Family MattersTST Combined44287</t>
  </si>
  <si>
    <t>First Home CareTST CombinedApr-21</t>
  </si>
  <si>
    <t>First Home CareTST Combined44287</t>
  </si>
  <si>
    <t>Foundations for Home &amp; CommunityTST CombinedApr-21</t>
  </si>
  <si>
    <t>Foundations for Home &amp; CommunityTST Combined44287</t>
  </si>
  <si>
    <t>HillcrestTST CombinedApr-21</t>
  </si>
  <si>
    <t>HillcrestTST Combined44287</t>
  </si>
  <si>
    <t>MD Family ResourcesTST CombinedApr-21</t>
  </si>
  <si>
    <t>MD Family ResourcesTST Combined44287</t>
  </si>
  <si>
    <t>Marys CenterCPP-FV CombinedApr-21</t>
  </si>
  <si>
    <t>Marys CenterCPP-FV Combined44287</t>
  </si>
  <si>
    <t>PIECECPP-FV CombinedApr-21</t>
  </si>
  <si>
    <t>PIECECPP-FV Combined44287</t>
  </si>
  <si>
    <t>Community ConnectionsCPP-FV CombinedApr-21</t>
  </si>
  <si>
    <t>Community ConnectionsCPP-FV Combined44287</t>
  </si>
  <si>
    <t>Community ConnectionsPCIT CombinedApr-21</t>
  </si>
  <si>
    <t>Community ConnectionsPCIT Combined44287</t>
  </si>
  <si>
    <t>Marys CenterPCIT CombinedApr-21</t>
  </si>
  <si>
    <t>Marys CenterPCIT Combined44287</t>
  </si>
  <si>
    <t>PIECEPCIT CombinedApr-21</t>
  </si>
  <si>
    <t>PIECEPCIT Combined44287</t>
  </si>
  <si>
    <t>CatholicAll FFApr-21</t>
  </si>
  <si>
    <t>CatholicAll FF44287</t>
  </si>
  <si>
    <t>ContemporaryAll FFApr-21</t>
  </si>
  <si>
    <t>ContemporaryAll FF44287</t>
  </si>
  <si>
    <t>Family MattersAll FFApr-21</t>
  </si>
  <si>
    <t>Family MattersAll FF44287</t>
  </si>
  <si>
    <t>Federal City All FFApr-21</t>
  </si>
  <si>
    <t>Federal City All FF44287</t>
  </si>
  <si>
    <t>First Home CareAll FFApr-21</t>
  </si>
  <si>
    <t>First Home CareAll FF44287</t>
  </si>
  <si>
    <t>Foundations for Home &amp; CommunityAll FFApr-21</t>
  </si>
  <si>
    <t>Foundations for Home &amp; CommunityAll FF44287</t>
  </si>
  <si>
    <t>FPSAll FFApr-21</t>
  </si>
  <si>
    <t>FPSAll FF44287</t>
  </si>
  <si>
    <t>Green DoorAll FFApr-21</t>
  </si>
  <si>
    <t>Green DoorAll FF44287</t>
  </si>
  <si>
    <t>HillcrestAll FFApr-21</t>
  </si>
  <si>
    <t>HillcrestAll FF44287</t>
  </si>
  <si>
    <t>LAYCAll FFApr-21</t>
  </si>
  <si>
    <t>LAYCAll FF44287</t>
  </si>
  <si>
    <t>LCSAll FFApr-21</t>
  </si>
  <si>
    <t>LCSAll FF44287</t>
  </si>
  <si>
    <t>LESAll FFApr-21</t>
  </si>
  <si>
    <t>LESAll FF44287</t>
  </si>
  <si>
    <t>MBI HSAll FFApr-21</t>
  </si>
  <si>
    <t>MBI HSAll FF44287</t>
  </si>
  <si>
    <t>MD Family ResourcesAll FFApr-21</t>
  </si>
  <si>
    <t>MD Family ResourcesAll FF44287</t>
  </si>
  <si>
    <t>PASSAll FFApr-21</t>
  </si>
  <si>
    <t>PASSAll FF44287</t>
  </si>
  <si>
    <t>RiversideAll FFApr-21</t>
  </si>
  <si>
    <t>RiversideAll FF44287</t>
  </si>
  <si>
    <t>TFCCAll FFApr-21</t>
  </si>
  <si>
    <t>TFCCAll FF44287</t>
  </si>
  <si>
    <t>UniversalAll FFApr-21</t>
  </si>
  <si>
    <t>UniversalAll FF44287</t>
  </si>
  <si>
    <t>Wayne PlaceAll FFApr-21</t>
  </si>
  <si>
    <t>Wayne PlaceAll FF44287</t>
  </si>
  <si>
    <t>Youth VillagesAll FFApr-21</t>
  </si>
  <si>
    <t>Youth VillagesAll FF44287</t>
  </si>
  <si>
    <t>Medstar GeorgetownAll DCSApr-21</t>
  </si>
  <si>
    <t>Medstar GeorgetownAll DCS44287</t>
  </si>
  <si>
    <t>Medstar GeorgetownAll FFApr-21</t>
  </si>
  <si>
    <t>Medstar GeorgetownAll FF44287</t>
  </si>
  <si>
    <t>Community ConnectionsAll FFApr-21</t>
  </si>
  <si>
    <t>Community ConnectionsAll FF44287</t>
  </si>
  <si>
    <t>Community ConnectionsAll DCSApr-21</t>
  </si>
  <si>
    <t>Community ConnectionsAll DCS44287</t>
  </si>
  <si>
    <t>Marys CenterAll FFApr-21</t>
  </si>
  <si>
    <t>Marys CenterAll FF44287</t>
  </si>
  <si>
    <t>Marys CenterAll DCSApr-21</t>
  </si>
  <si>
    <t>Marys CenterAll DCS44287</t>
  </si>
  <si>
    <t>PIECEAll FFApr-21</t>
  </si>
  <si>
    <t>PIECEAll FF44287</t>
  </si>
  <si>
    <t>PIECEAll DCSApr-21</t>
  </si>
  <si>
    <t>PIECEAll DCS44287</t>
  </si>
  <si>
    <t>Adoptions TogetherAll CombinedApr-21</t>
  </si>
  <si>
    <t>Adoptions TogetherAll Combined44287</t>
  </si>
  <si>
    <t>Better MorningsAll CombinedApr-21</t>
  </si>
  <si>
    <t>Better MorningsAll Combined44287</t>
  </si>
  <si>
    <t>CatholicAll CombinedApr-21</t>
  </si>
  <si>
    <t>CatholicAll Combined44287</t>
  </si>
  <si>
    <t>Community ConnectionsAll CombinedApr-21</t>
  </si>
  <si>
    <t>Community ConnectionsAll Combined44287</t>
  </si>
  <si>
    <t>ContemporaryAll CombinedApr-21</t>
  </si>
  <si>
    <t>ContemporaryAll Combined44287</t>
  </si>
  <si>
    <t>Family MattersAll CombinedApr-21</t>
  </si>
  <si>
    <t>Family MattersAll Combined44287</t>
  </si>
  <si>
    <t>Federal CityAll CombinedApr-21</t>
  </si>
  <si>
    <t>Federal CityAll Combined44287</t>
  </si>
  <si>
    <t>First Home CareAll CombinedApr-21</t>
  </si>
  <si>
    <t>First Home CareAll Combined44287</t>
  </si>
  <si>
    <t>Foundations for Home &amp; CommunityAll CombinedApr-21</t>
  </si>
  <si>
    <t>Foundations for Home &amp; CommunityAll Combined44287</t>
  </si>
  <si>
    <t>FPSAll CombinedApr-21</t>
  </si>
  <si>
    <t>FPSAll Combined44287</t>
  </si>
  <si>
    <t>Green DoorAll CombinedApr-21</t>
  </si>
  <si>
    <t>Green DoorAll Combined44287</t>
  </si>
  <si>
    <t>HillcrestAll CombinedApr-21</t>
  </si>
  <si>
    <t>HillcrestAll Combined44287</t>
  </si>
  <si>
    <t>LAYCAll CombinedApr-21</t>
  </si>
  <si>
    <t>LAYCAll Combined44287</t>
  </si>
  <si>
    <t>LCSAll CombinedApr-21</t>
  </si>
  <si>
    <t>LCSAll Combined44287</t>
  </si>
  <si>
    <t>LESAll CombinedApr-21</t>
  </si>
  <si>
    <t>LESAll Combined44287</t>
  </si>
  <si>
    <t>Marys CenterAll CombinedApr-21</t>
  </si>
  <si>
    <t>Marys CenterAll Combined44287</t>
  </si>
  <si>
    <t>MBI HSAll CombinedApr-21</t>
  </si>
  <si>
    <t>MBI HSAll Combined44287</t>
  </si>
  <si>
    <t>MD Family ResourcesAll CombinedApr-21</t>
  </si>
  <si>
    <t>MD Family ResourcesAll Combined44287</t>
  </si>
  <si>
    <t>Medstar GeorgetownAll CombinedApr-21</t>
  </si>
  <si>
    <t>Medstar GeorgetownAll Combined44287</t>
  </si>
  <si>
    <t>PASSAll CombinedApr-21</t>
  </si>
  <si>
    <t>PASSAll Combined44287</t>
  </si>
  <si>
    <t>PIECEAll CombinedApr-21</t>
  </si>
  <si>
    <t>PIECEAll Combined44287</t>
  </si>
  <si>
    <t>RiversideAll CombinedApr-21</t>
  </si>
  <si>
    <t>RiversideAll Combined44287</t>
  </si>
  <si>
    <t>TFCCAll CombinedApr-21</t>
  </si>
  <si>
    <t>TFCCAll Combined44287</t>
  </si>
  <si>
    <t>UniversalAll CombinedApr-21</t>
  </si>
  <si>
    <t>UniversalAll Combined44287</t>
  </si>
  <si>
    <t>Wayne PlaceAll CombinedApr-21</t>
  </si>
  <si>
    <t>Wayne PlaceAll Combined44287</t>
  </si>
  <si>
    <t>Youth VillagesAll CombinedApr-21</t>
  </si>
  <si>
    <t>Youth VillagesAll Combined44287</t>
  </si>
  <si>
    <t>All A-CRA ProvidersA-CRA FFApr-21</t>
  </si>
  <si>
    <t>All A-CRA ProvidersA-CRA FF44287</t>
  </si>
  <si>
    <t>All A-CRA ProvidersA-CRA CombinedApr-21</t>
  </si>
  <si>
    <t>All A-CRA ProvidersA-CRA Combined44287</t>
  </si>
  <si>
    <t>All CPP-FV ProvidersCPP-FV FFApr-21</t>
  </si>
  <si>
    <t>All CPP-FV ProvidersCPP-FV FF44287</t>
  </si>
  <si>
    <t>All CPP-FV ProvidersCPP-FV DCSApr-21</t>
  </si>
  <si>
    <t>All CPP-FV ProvidersCPP-FV DCS44287</t>
  </si>
  <si>
    <t>All CPP-FV ProvidersCPP-FV CombinedApr-21</t>
  </si>
  <si>
    <t>All CPP-FV ProvidersCPP-FV Combined44287</t>
  </si>
  <si>
    <t>All FFT ProvidersFFT FFApr-21</t>
  </si>
  <si>
    <t>All FFT ProvidersFFT FF44287</t>
  </si>
  <si>
    <t>All FFT ProvidersFFT CombinedApr-21</t>
  </si>
  <si>
    <t>All FFT ProvidersFFT Combined44287</t>
  </si>
  <si>
    <t>All MST ProvidersMST FFApr-21</t>
  </si>
  <si>
    <t>All MST ProvidersMST FF44287</t>
  </si>
  <si>
    <t>All MST ProvidersMST CombinedApr-21</t>
  </si>
  <si>
    <t>All MST ProvidersMST Combined44287</t>
  </si>
  <si>
    <t>All MST-PSB ProvidersMST-PSB FFApr-21</t>
  </si>
  <si>
    <t>All MST-PSB ProvidersMST-PSB FF44287</t>
  </si>
  <si>
    <t>All MST-PSB ProvidersMST-PSB CombinedApr-21</t>
  </si>
  <si>
    <t>All MST-PSB ProvidersMST-PSB Combined44287</t>
  </si>
  <si>
    <t>All PCIT ProvidersPCIT FFApr-21</t>
  </si>
  <si>
    <t>All PCIT ProvidersPCIT FF44287</t>
  </si>
  <si>
    <t>All PCIT ProvidersPCIT DCSApr-21</t>
  </si>
  <si>
    <t>All PCIT ProvidersPCIT DCS44287</t>
  </si>
  <si>
    <t>All PCIT ProvidersPCIT CombinedApr-21</t>
  </si>
  <si>
    <t>All PCIT ProvidersPCIT Combined44287</t>
  </si>
  <si>
    <t>All SFCR ProvidersSFCR FFApr-21</t>
  </si>
  <si>
    <t>All SFCR ProvidersSFCR FF44287</t>
  </si>
  <si>
    <t>All SFCR ProvidersSFCR CombinedApr-21</t>
  </si>
  <si>
    <t>All SFCR ProvidersSFCR Combined44287</t>
  </si>
  <si>
    <t>All TF-CBT ProvidersTF-CBT FFApr-21</t>
  </si>
  <si>
    <t>All TF-CBT ProvidersTF-CBT FF44287</t>
  </si>
  <si>
    <t>All TF-CBT ProvidersTF-CBT CombinedApr-21</t>
  </si>
  <si>
    <t>All TF-CBT ProvidersTF-CBT Combined44287</t>
  </si>
  <si>
    <t>All TIP ProvidersTIP FFApr-21</t>
  </si>
  <si>
    <t>All TIP ProvidersTIP FF44287</t>
  </si>
  <si>
    <t>All TIP ProvidersTIP CombinedApr-21</t>
  </si>
  <si>
    <t>All TIP ProvidersTIP Combined44287</t>
  </si>
  <si>
    <t>All TST ProvidersTST FFApr-21</t>
  </si>
  <si>
    <t>All TST ProvidersTST FF44287</t>
  </si>
  <si>
    <t>All TST ProvidersTST CombinedApr-21</t>
  </si>
  <si>
    <t>All TST ProvidersTST Combined44287</t>
  </si>
  <si>
    <t>Families First ProvidersAll FFApr-21</t>
  </si>
  <si>
    <t>Families First ProvidersAll FF44287</t>
  </si>
  <si>
    <t>DC Seed ProvidersAll DCSApr-21</t>
  </si>
  <si>
    <t>DC Seed ProvidersAll DCS44287</t>
  </si>
  <si>
    <t>Trauma ProvidersAll FFApr-21</t>
  </si>
  <si>
    <t>Trauma ProvidersAll FF44287</t>
  </si>
  <si>
    <t>Trauma ProvidersAll DCSApr-21</t>
  </si>
  <si>
    <t>Trauma ProvidersAll DCS44287</t>
  </si>
  <si>
    <t>Trauma ProvidersAll CombinedApr-21</t>
  </si>
  <si>
    <t>Trauma ProvidersAll Combined44287</t>
  </si>
  <si>
    <t>AllAll CombinedApr-21</t>
  </si>
  <si>
    <t>AllAll Combined44287</t>
  </si>
  <si>
    <t>Federal CityA-CRA FFMay-21</t>
  </si>
  <si>
    <t>Federal CityA-CRA FF44317</t>
  </si>
  <si>
    <t>HillcrestA-CRA FFMay-21</t>
  </si>
  <si>
    <t>HillcrestA-CRA FF44317</t>
  </si>
  <si>
    <t>LAYCA-CRA FFMay-21</t>
  </si>
  <si>
    <t>LAYCA-CRA FF44317</t>
  </si>
  <si>
    <t>RiversideA-CRA FFMay-21</t>
  </si>
  <si>
    <t>RiversideA-CRA FF44317</t>
  </si>
  <si>
    <t>Adoptions TogetherCPP-FV FFMay-21</t>
  </si>
  <si>
    <t>Adoptions TogetherCPP-FV FF44317</t>
  </si>
  <si>
    <t>Marys CenterCPP-FV FFMay-21</t>
  </si>
  <si>
    <t>Marys CenterCPP-FV FF44317</t>
  </si>
  <si>
    <t>PIECECPP-FV FFMay-21</t>
  </si>
  <si>
    <t>PIECECPP-FV FF44317</t>
  </si>
  <si>
    <t>Community ConnectionsCPP-FV DCSMay-21</t>
  </si>
  <si>
    <t>Community ConnectionsCPP-FV DCS44317</t>
  </si>
  <si>
    <t>Community ConnectionsCPP-FV FFMay-21</t>
  </si>
  <si>
    <t>Community ConnectionsCPP-FV FF44317</t>
  </si>
  <si>
    <t>Foundations for Home &amp; CommunityCPP-FV DCSMay-21</t>
  </si>
  <si>
    <t>Foundations for Home &amp; CommunityCPP-FV DCS44317</t>
  </si>
  <si>
    <t>Marys CenterCPP-FV DCSMay-21</t>
  </si>
  <si>
    <t>Marys CenterCPP-FV DCS44317</t>
  </si>
  <si>
    <t>PIECECPP-FV DCSMay-21</t>
  </si>
  <si>
    <t>PIECECPP-FV DCS44317</t>
  </si>
  <si>
    <t>Medstar GeorgetownCPP-FV DCSMay-21</t>
  </si>
  <si>
    <t>Medstar GeorgetownCPP-FV DCS44317</t>
  </si>
  <si>
    <t>Medstar GeorgetownCPP-FV FFMay-21</t>
  </si>
  <si>
    <t>Medstar GeorgetownCPP-FV FF44317</t>
  </si>
  <si>
    <t>Better MorningsFFT FFMay-21</t>
  </si>
  <si>
    <t>Better MorningsFFT FF44317</t>
  </si>
  <si>
    <t>CatholicFFT FFMay-21</t>
  </si>
  <si>
    <t>CatholicFFT FF44317</t>
  </si>
  <si>
    <t>First Home CareFFT FFMay-21</t>
  </si>
  <si>
    <t>First Home CareFFT FF44317</t>
  </si>
  <si>
    <t>Foundations for Home &amp; CommunityFFT FFMay-21</t>
  </si>
  <si>
    <t>Foundations for Home &amp; CommunityFFT FF44317</t>
  </si>
  <si>
    <t>HillcrestFFT FFMay-21</t>
  </si>
  <si>
    <t>HillcrestFFT FF44317</t>
  </si>
  <si>
    <t>PASSFFT FFMay-21</t>
  </si>
  <si>
    <t>PASSFFT FF44317</t>
  </si>
  <si>
    <t>LCSMST FFMay-21</t>
  </si>
  <si>
    <t>LCSMST FF44317</t>
  </si>
  <si>
    <t>MBI HSMST FFMay-21</t>
  </si>
  <si>
    <t>MBI HSMST FF44317</t>
  </si>
  <si>
    <t>Youth VillagesMST FFMay-21</t>
  </si>
  <si>
    <t>Youth VillagesMST FF44317</t>
  </si>
  <si>
    <t>Youth VillagesMST-PSB FFMay-21</t>
  </si>
  <si>
    <t>Youth VillagesMST-PSB FF44317</t>
  </si>
  <si>
    <t>Marys CenterPCIT FFMay-21</t>
  </si>
  <si>
    <t>Marys CenterPCIT FF44317</t>
  </si>
  <si>
    <t>PIECEPCIT FFMay-21</t>
  </si>
  <si>
    <t>PIECEPCIT FF44317</t>
  </si>
  <si>
    <t>Marys CenterPCIT DCSMay-21</t>
  </si>
  <si>
    <t>Marys CenterPCIT DCS44317</t>
  </si>
  <si>
    <t>PIECEPCIT DCSMay-21</t>
  </si>
  <si>
    <t>PIECEPCIT DCS44317</t>
  </si>
  <si>
    <t>Community ConnectionsPCIT DCSMay-21</t>
  </si>
  <si>
    <t>Community ConnectionsPCIT DCS44317</t>
  </si>
  <si>
    <t>Community ConnectionsPCIT FFMay-21</t>
  </si>
  <si>
    <t>Community ConnectionsPCIT FF44317</t>
  </si>
  <si>
    <t>Medstar GeorgetownPCIT DCSMay-21</t>
  </si>
  <si>
    <t>Medstar GeorgetownPCIT DCS44317</t>
  </si>
  <si>
    <t>Medstar GeorgetownPCIT FFMay-21</t>
  </si>
  <si>
    <t>Medstar GeorgetownPCIT FF44317</t>
  </si>
  <si>
    <t>Community ConnectionsTF-CBT FFMay-21</t>
  </si>
  <si>
    <t>Community ConnectionsTF-CBT FF44317</t>
  </si>
  <si>
    <t>First Home CareTF-CBT FFMay-21</t>
  </si>
  <si>
    <t>First Home CareTF-CBT FF44317</t>
  </si>
  <si>
    <t>Foundations for Home &amp; CommunityTF-CBT FFMay-21</t>
  </si>
  <si>
    <t>Foundations for Home &amp; CommunityTF-CBT FF44317</t>
  </si>
  <si>
    <t>HillcrestTF-CBT FFMay-21</t>
  </si>
  <si>
    <t>HillcrestTF-CBT FF44317</t>
  </si>
  <si>
    <t>LAYCTF-CBT FFMay-21</t>
  </si>
  <si>
    <t>LAYCTF-CBT FF44317</t>
  </si>
  <si>
    <t>LESTF-CBT FFMay-21</t>
  </si>
  <si>
    <t>LESTF-CBT FF44317</t>
  </si>
  <si>
    <t>MD Family ResourcesTF-CBT FFMay-21</t>
  </si>
  <si>
    <t>MD Family ResourcesTF-CBT FF44317</t>
  </si>
  <si>
    <t>UniversalTF-CBT FFMay-21</t>
  </si>
  <si>
    <t>UniversalTF-CBT FF44317</t>
  </si>
  <si>
    <t>Community ConnectionsTIP FFMay-21</t>
  </si>
  <si>
    <t>Community ConnectionsTIP FF44317</t>
  </si>
  <si>
    <t>ContemporaryTIP FFMay-21</t>
  </si>
  <si>
    <t>ContemporaryTIP FF44317</t>
  </si>
  <si>
    <t>FPSTIP FFMay-21</t>
  </si>
  <si>
    <t>FPSTIP FF44317</t>
  </si>
  <si>
    <t>Green DoorTIP FFMay-21</t>
  </si>
  <si>
    <t>Green DoorTIP FF44317</t>
  </si>
  <si>
    <t>LESTIP FFMay-21</t>
  </si>
  <si>
    <t>LESTIP FF44317</t>
  </si>
  <si>
    <t>MBI HSTIP FFMay-21</t>
  </si>
  <si>
    <t>MBI HSTIP FF44317</t>
  </si>
  <si>
    <t>PASSTIP FFMay-21</t>
  </si>
  <si>
    <t>PASSTIP FF44317</t>
  </si>
  <si>
    <t>TFCCTIP FFMay-21</t>
  </si>
  <si>
    <t>TFCCTIP FF44317</t>
  </si>
  <si>
    <t>UniversalTIP FFMay-21</t>
  </si>
  <si>
    <t>UniversalTIP FF44317</t>
  </si>
  <si>
    <t>Wayne PlaceTIP FFMay-21</t>
  </si>
  <si>
    <t>Wayne PlaceTIP FF44317</t>
  </si>
  <si>
    <t>Adoptions TogetherTST FFMay-21</t>
  </si>
  <si>
    <t>Adoptions TogetherTST FF44317</t>
  </si>
  <si>
    <t>ContemporaryTST FFMay-21</t>
  </si>
  <si>
    <t>ContemporaryTST FF44317</t>
  </si>
  <si>
    <t>Family MattersTST FFMay-21</t>
  </si>
  <si>
    <t>Family MattersTST FF44317</t>
  </si>
  <si>
    <t>First Home CareTST FFMay-21</t>
  </si>
  <si>
    <t>First Home CareTST FF44317</t>
  </si>
  <si>
    <t>Foundations for Home &amp; CommunityTST FFMay-21</t>
  </si>
  <si>
    <t>Foundations for Home &amp; CommunityTST FF44317</t>
  </si>
  <si>
    <t>HillcrestTST FFMay-21</t>
  </si>
  <si>
    <t>HillcrestTST FF44317</t>
  </si>
  <si>
    <t>MD Family ResourcesTST FFMay-21</t>
  </si>
  <si>
    <t>MD Family ResourcesTST FF44317</t>
  </si>
  <si>
    <t>Federal CityA-CRA CombinedMay-21</t>
  </si>
  <si>
    <t>Federal CityA-CRA Combined44317</t>
  </si>
  <si>
    <t>HillcrestA-CRA CombinedMay-21</t>
  </si>
  <si>
    <t>HillcrestA-CRA Combined44317</t>
  </si>
  <si>
    <t>LAYCA-CRA CombinedMay-21</t>
  </si>
  <si>
    <t>LAYCA-CRA Combined44317</t>
  </si>
  <si>
    <t>RiversideA-CRA CombinedMay-21</t>
  </si>
  <si>
    <t>RiversideA-CRA Combined44317</t>
  </si>
  <si>
    <t>Adoptions TogetherCPP-FV CombinedMay-21</t>
  </si>
  <si>
    <t>Adoptions TogetherCPP-FV Combined44317</t>
  </si>
  <si>
    <t>Foundations for Home &amp; CommunityCPP-FV CombinedMay-21</t>
  </si>
  <si>
    <t>Foundations for Home &amp; CommunityCPP-FV Combined44317</t>
  </si>
  <si>
    <t>Medstar GeorgetownCPP-FV CombinedMay-21</t>
  </si>
  <si>
    <t>Medstar GeorgetownCPP-FV Combined44317</t>
  </si>
  <si>
    <t>Better MorningsFFT CombinedMay-21</t>
  </si>
  <si>
    <t>Better MorningsFFT Combined44317</t>
  </si>
  <si>
    <t>CatholicFFT CombinedMay-21</t>
  </si>
  <si>
    <t>CatholicFFT Combined44317</t>
  </si>
  <si>
    <t>First Home CareFFT CombinedMay-21</t>
  </si>
  <si>
    <t>First Home CareFFT Combined44317</t>
  </si>
  <si>
    <t>Foundations for Home &amp; CommunityFFT CombinedMay-21</t>
  </si>
  <si>
    <t>Foundations for Home &amp; CommunityFFT Combined44317</t>
  </si>
  <si>
    <t>HillcrestFFT CombinedMay-21</t>
  </si>
  <si>
    <t>HillcrestFFT Combined44317</t>
  </si>
  <si>
    <t>PASSFFT CombinedMay-21</t>
  </si>
  <si>
    <t>PASSFFT Combined44317</t>
  </si>
  <si>
    <t>LCSMST CombinedMay-21</t>
  </si>
  <si>
    <t>LCSMST Combined44317</t>
  </si>
  <si>
    <t>MBI HSMST CombinedMay-21</t>
  </si>
  <si>
    <t>MBI HSMST Combined44317</t>
  </si>
  <si>
    <t>Youth VillagesMST CombinedMay-21</t>
  </si>
  <si>
    <t>Youth VillagesMST Combined44317</t>
  </si>
  <si>
    <t>Youth VillagesMST-PSB CombinedMay-21</t>
  </si>
  <si>
    <t>Youth VillagesMST-PSB Combined44317</t>
  </si>
  <si>
    <t>Medstar GeorgetownPCIT CombinedMay-21</t>
  </si>
  <si>
    <t>Medstar GeorgetownPCIT Combined44317</t>
  </si>
  <si>
    <t>Community ConnectionsTF-CBT CombinedMay-21</t>
  </si>
  <si>
    <t>Community ConnectionsTF-CBT Combined44317</t>
  </si>
  <si>
    <t>First Home CareTF-CBT CombinedMay-21</t>
  </si>
  <si>
    <t>First Home CareTF-CBT Combined44317</t>
  </si>
  <si>
    <t>Foundations for Home &amp; CommunityTF-CBT CombinedMay-21</t>
  </si>
  <si>
    <t>Foundations for Home &amp; CommunityTF-CBT Combined44317</t>
  </si>
  <si>
    <t>HillcrestTF-CBT CombinedMay-21</t>
  </si>
  <si>
    <t>HillcrestTF-CBT Combined44317</t>
  </si>
  <si>
    <t>LAYCTF-CBT CombinedMay-21</t>
  </si>
  <si>
    <t>LAYCTF-CBT Combined44317</t>
  </si>
  <si>
    <t>LESTF-CBT CombinedMay-21</t>
  </si>
  <si>
    <t>LESTF-CBT Combined44317</t>
  </si>
  <si>
    <t>MD Family ResourcesTF-CBT CombinedMay-21</t>
  </si>
  <si>
    <t>MD Family ResourcesTF-CBT Combined44317</t>
  </si>
  <si>
    <t>UniversalTF-CBT CombinedMay-21</t>
  </si>
  <si>
    <t>UniversalTF-CBT Combined44317</t>
  </si>
  <si>
    <t>Community ConnectionsTIP CombinedMay-21</t>
  </si>
  <si>
    <t>Community ConnectionsTIP Combined44317</t>
  </si>
  <si>
    <t>ContemporaryTIP CombinedMay-21</t>
  </si>
  <si>
    <t>ContemporaryTIP Combined44317</t>
  </si>
  <si>
    <t>FPSTIP CombinedMay-21</t>
  </si>
  <si>
    <t>FPSTIP Combined44317</t>
  </si>
  <si>
    <t>Green DoorTIP CombinedMay-21</t>
  </si>
  <si>
    <t>Green DoorTIP Combined44317</t>
  </si>
  <si>
    <t>LESTIP CombinedMay-21</t>
  </si>
  <si>
    <t>LESTIP Combined44317</t>
  </si>
  <si>
    <t>MBI HSTIP CombinedMay-21</t>
  </si>
  <si>
    <t>MBI HSTIP Combined44317</t>
  </si>
  <si>
    <t>PASSTIP CombinedMay-21</t>
  </si>
  <si>
    <t>PASSTIP Combined44317</t>
  </si>
  <si>
    <t>TFCCTIP CombinedMay-21</t>
  </si>
  <si>
    <t>TFCCTIP Combined44317</t>
  </si>
  <si>
    <t>UniversalTIP CombinedMay-21</t>
  </si>
  <si>
    <t>UniversalTIP Combined44317</t>
  </si>
  <si>
    <t>Wayne PlaceTIP CombinedMay-21</t>
  </si>
  <si>
    <t>Wayne PlaceTIP Combined44317</t>
  </si>
  <si>
    <t>Adoptions TogetherTST CombinedMay-21</t>
  </si>
  <si>
    <t>Adoptions TogetherTST Combined44317</t>
  </si>
  <si>
    <t>ContemporaryTST CombinedMay-21</t>
  </si>
  <si>
    <t>ContemporaryTST Combined44317</t>
  </si>
  <si>
    <t>Family MattersTST CombinedMay-21</t>
  </si>
  <si>
    <t>Family MattersTST Combined44317</t>
  </si>
  <si>
    <t>First Home CareTST CombinedMay-21</t>
  </si>
  <si>
    <t>First Home CareTST Combined44317</t>
  </si>
  <si>
    <t>Foundations for Home &amp; CommunityTST CombinedMay-21</t>
  </si>
  <si>
    <t>Foundations for Home &amp; CommunityTST Combined44317</t>
  </si>
  <si>
    <t>HillcrestTST CombinedMay-21</t>
  </si>
  <si>
    <t>HillcrestTST Combined44317</t>
  </si>
  <si>
    <t>MD Family ResourcesTST CombinedMay-21</t>
  </si>
  <si>
    <t>MD Family ResourcesTST Combined44317</t>
  </si>
  <si>
    <t>Marys CenterCPP-FV CombinedMay-21</t>
  </si>
  <si>
    <t>Marys CenterCPP-FV Combined44317</t>
  </si>
  <si>
    <t>PIECECPP-FV CombinedMay-21</t>
  </si>
  <si>
    <t>PIECECPP-FV Combined44317</t>
  </si>
  <si>
    <t>Community ConnectionsCPP-FV CombinedMay-21</t>
  </si>
  <si>
    <t>Community ConnectionsCPP-FV Combined44317</t>
  </si>
  <si>
    <t>Community ConnectionsPCIT CombinedMay-21</t>
  </si>
  <si>
    <t>Community ConnectionsPCIT Combined44317</t>
  </si>
  <si>
    <t>Marys CenterPCIT CombinedMay-21</t>
  </si>
  <si>
    <t>Marys CenterPCIT Combined44317</t>
  </si>
  <si>
    <t>PIECEPCIT CombinedMay-21</t>
  </si>
  <si>
    <t>PIECEPCIT Combined44317</t>
  </si>
  <si>
    <t>CatholicAll FFMay-21</t>
  </si>
  <si>
    <t>CatholicAll FF44317</t>
  </si>
  <si>
    <t>ContemporaryAll FFMay-21</t>
  </si>
  <si>
    <t>ContemporaryAll FF44317</t>
  </si>
  <si>
    <t>Family MattersAll FFMay-21</t>
  </si>
  <si>
    <t>Family MattersAll FF44317</t>
  </si>
  <si>
    <t>Federal City All FFMay-21</t>
  </si>
  <si>
    <t>Federal City All FF44317</t>
  </si>
  <si>
    <t>First Home CareAll FFMay-21</t>
  </si>
  <si>
    <t>First Home CareAll FF44317</t>
  </si>
  <si>
    <t>Foundations for Home &amp; CommunityAll FFMay-21</t>
  </si>
  <si>
    <t>Foundations for Home &amp; CommunityAll FF44317</t>
  </si>
  <si>
    <t>FPSAll FFMay-21</t>
  </si>
  <si>
    <t>FPSAll FF44317</t>
  </si>
  <si>
    <t>Green DoorAll FFMay-21</t>
  </si>
  <si>
    <t>Green DoorAll FF44317</t>
  </si>
  <si>
    <t>HillcrestAll FFMay-21</t>
  </si>
  <si>
    <t>HillcrestAll FF44317</t>
  </si>
  <si>
    <t>LAYCAll FFMay-21</t>
  </si>
  <si>
    <t>LAYCAll FF44317</t>
  </si>
  <si>
    <t>LCSAll FFMay-21</t>
  </si>
  <si>
    <t>LCSAll FF44317</t>
  </si>
  <si>
    <t>LESAll FFMay-21</t>
  </si>
  <si>
    <t>LESAll FF44317</t>
  </si>
  <si>
    <t>MBI HSAll FFMay-21</t>
  </si>
  <si>
    <t>MBI HSAll FF44317</t>
  </si>
  <si>
    <t>MD Family ResourcesAll FFMay-21</t>
  </si>
  <si>
    <t>MD Family ResourcesAll FF44317</t>
  </si>
  <si>
    <t>PASSAll FFMay-21</t>
  </si>
  <si>
    <t>PASSAll FF44317</t>
  </si>
  <si>
    <t>RiversideAll FFMay-21</t>
  </si>
  <si>
    <t>RiversideAll FF44317</t>
  </si>
  <si>
    <t>TFCCAll FFMay-21</t>
  </si>
  <si>
    <t>TFCCAll FF44317</t>
  </si>
  <si>
    <t>UniversalAll FFMay-21</t>
  </si>
  <si>
    <t>UniversalAll FF44317</t>
  </si>
  <si>
    <t>Wayne PlaceAll FFMay-21</t>
  </si>
  <si>
    <t>Wayne PlaceAll FF44317</t>
  </si>
  <si>
    <t>Youth VillagesAll FFMay-21</t>
  </si>
  <si>
    <t>Youth VillagesAll FF44317</t>
  </si>
  <si>
    <t>Medstar GeorgetownAll DCSMay-21</t>
  </si>
  <si>
    <t>Medstar GeorgetownAll DCS44317</t>
  </si>
  <si>
    <t>Medstar GeorgetownAll FFMay-21</t>
  </si>
  <si>
    <t>Medstar GeorgetownAll FF44317</t>
  </si>
  <si>
    <t>Community ConnectionsAll FFMay-21</t>
  </si>
  <si>
    <t>Community ConnectionsAll FF44317</t>
  </si>
  <si>
    <t>Community ConnectionsAll DCSMay-21</t>
  </si>
  <si>
    <t>Community ConnectionsAll DCS44317</t>
  </si>
  <si>
    <t>Marys CenterAll FFMay-21</t>
  </si>
  <si>
    <t>Marys CenterAll FF44317</t>
  </si>
  <si>
    <t>Marys CenterAll DCSMay-21</t>
  </si>
  <si>
    <t>Marys CenterAll DCS44317</t>
  </si>
  <si>
    <t>PIECEAll FFMay-21</t>
  </si>
  <si>
    <t>PIECEAll FF44317</t>
  </si>
  <si>
    <t>PIECEAll DCSMay-21</t>
  </si>
  <si>
    <t>PIECEAll DCS44317</t>
  </si>
  <si>
    <t>Adoptions TogetherAll CombinedMay-21</t>
  </si>
  <si>
    <t>Adoptions TogetherAll Combined44317</t>
  </si>
  <si>
    <t>Better MorningsAll CombinedMay-21</t>
  </si>
  <si>
    <t>Better MorningsAll Combined44317</t>
  </si>
  <si>
    <t>CatholicAll CombinedMay-21</t>
  </si>
  <si>
    <t>CatholicAll Combined44317</t>
  </si>
  <si>
    <t>Community ConnectionsAll CombinedMay-21</t>
  </si>
  <si>
    <t>Community ConnectionsAll Combined44317</t>
  </si>
  <si>
    <t>ContemporaryAll CombinedMay-21</t>
  </si>
  <si>
    <t>ContemporaryAll Combined44317</t>
  </si>
  <si>
    <t>Family MattersAll CombinedMay-21</t>
  </si>
  <si>
    <t>Family MattersAll Combined44317</t>
  </si>
  <si>
    <t>Federal CityAll CombinedMay-21</t>
  </si>
  <si>
    <t>Federal CityAll Combined44317</t>
  </si>
  <si>
    <t>First Home CareAll CombinedMay-21</t>
  </si>
  <si>
    <t>First Home CareAll Combined44317</t>
  </si>
  <si>
    <t>Foundations for Home &amp; CommunityAll CombinedMay-21</t>
  </si>
  <si>
    <t>Foundations for Home &amp; CommunityAll Combined44317</t>
  </si>
  <si>
    <t>FPSAll CombinedMay-21</t>
  </si>
  <si>
    <t>FPSAll Combined44317</t>
  </si>
  <si>
    <t>Green DoorAll CombinedMay-21</t>
  </si>
  <si>
    <t>Green DoorAll Combined44317</t>
  </si>
  <si>
    <t>HillcrestAll CombinedMay-21</t>
  </si>
  <si>
    <t>HillcrestAll Combined44317</t>
  </si>
  <si>
    <t>LAYCAll CombinedMay-21</t>
  </si>
  <si>
    <t>LAYCAll Combined44317</t>
  </si>
  <si>
    <t>LCSAll CombinedMay-21</t>
  </si>
  <si>
    <t>LCSAll Combined44317</t>
  </si>
  <si>
    <t>LESAll CombinedMay-21</t>
  </si>
  <si>
    <t>LESAll Combined44317</t>
  </si>
  <si>
    <t>Marys CenterAll CombinedMay-21</t>
  </si>
  <si>
    <t>Marys CenterAll Combined44317</t>
  </si>
  <si>
    <t>MBI HSAll CombinedMay-21</t>
  </si>
  <si>
    <t>MBI HSAll Combined44317</t>
  </si>
  <si>
    <t>MD Family ResourcesAll CombinedMay-21</t>
  </si>
  <si>
    <t>MD Family ResourcesAll Combined44317</t>
  </si>
  <si>
    <t>Medstar GeorgetownAll CombinedMay-21</t>
  </si>
  <si>
    <t>Medstar GeorgetownAll Combined44317</t>
  </si>
  <si>
    <t>PASSAll CombinedMay-21</t>
  </si>
  <si>
    <t>PASSAll Combined44317</t>
  </si>
  <si>
    <t>PIECEAll CombinedMay-21</t>
  </si>
  <si>
    <t>PIECEAll Combined44317</t>
  </si>
  <si>
    <t>RiversideAll CombinedMay-21</t>
  </si>
  <si>
    <t>RiversideAll Combined44317</t>
  </si>
  <si>
    <t>TFCCAll CombinedMay-21</t>
  </si>
  <si>
    <t>TFCCAll Combined44317</t>
  </si>
  <si>
    <t>UniversalAll CombinedMay-21</t>
  </si>
  <si>
    <t>UniversalAll Combined44317</t>
  </si>
  <si>
    <t>Wayne PlaceAll CombinedMay-21</t>
  </si>
  <si>
    <t>Wayne PlaceAll Combined44317</t>
  </si>
  <si>
    <t>Youth VillagesAll CombinedMay-21</t>
  </si>
  <si>
    <t>Youth VillagesAll Combined44317</t>
  </si>
  <si>
    <t>All A-CRA ProvidersA-CRA FFMay-21</t>
  </si>
  <si>
    <t>All A-CRA ProvidersA-CRA FF44317</t>
  </si>
  <si>
    <t>All A-CRA ProvidersA-CRA CombinedMay-21</t>
  </si>
  <si>
    <t>All A-CRA ProvidersA-CRA Combined44317</t>
  </si>
  <si>
    <t>All CPP-FV ProvidersCPP-FV FFMay-21</t>
  </si>
  <si>
    <t>All CPP-FV ProvidersCPP-FV FF44317</t>
  </si>
  <si>
    <t>All CPP-FV ProvidersCPP-FV DCSMay-21</t>
  </si>
  <si>
    <t>All CPP-FV ProvidersCPP-FV DCS44317</t>
  </si>
  <si>
    <t>All CPP-FV ProvidersCPP-FV CombinedMay-21</t>
  </si>
  <si>
    <t>All CPP-FV ProvidersCPP-FV Combined44317</t>
  </si>
  <si>
    <t>All FFT ProvidersFFT FFMay-21</t>
  </si>
  <si>
    <t>All FFT ProvidersFFT FF44317</t>
  </si>
  <si>
    <t>All FFT ProvidersFFT CombinedMay-21</t>
  </si>
  <si>
    <t>All FFT ProvidersFFT Combined44317</t>
  </si>
  <si>
    <t>All MST ProvidersMST FFMay-21</t>
  </si>
  <si>
    <t>All MST ProvidersMST FF44317</t>
  </si>
  <si>
    <t>All MST ProvidersMST CombinedMay-21</t>
  </si>
  <si>
    <t>All MST ProvidersMST Combined44317</t>
  </si>
  <si>
    <t>All MST-PSB ProvidersMST-PSB FFMay-21</t>
  </si>
  <si>
    <t>All MST-PSB ProvidersMST-PSB FF44317</t>
  </si>
  <si>
    <t>All MST-PSB ProvidersMST-PSB CombinedMay-21</t>
  </si>
  <si>
    <t>All MST-PSB ProvidersMST-PSB Combined44317</t>
  </si>
  <si>
    <t>All PCIT ProvidersPCIT FFMay-21</t>
  </si>
  <si>
    <t>All PCIT ProvidersPCIT FF44317</t>
  </si>
  <si>
    <t>All PCIT ProvidersPCIT DCSMay-21</t>
  </si>
  <si>
    <t>All PCIT ProvidersPCIT DCS44317</t>
  </si>
  <si>
    <t>All PCIT ProvidersPCIT CombinedMay-21</t>
  </si>
  <si>
    <t>All PCIT ProvidersPCIT Combined44317</t>
  </si>
  <si>
    <t>All SFCR ProvidersSFCR FFMay-21</t>
  </si>
  <si>
    <t>All SFCR ProvidersSFCR FF44317</t>
  </si>
  <si>
    <t>All SFCR ProvidersSFCR CombinedMay-21</t>
  </si>
  <si>
    <t>All SFCR ProvidersSFCR Combined44317</t>
  </si>
  <si>
    <t>All TF-CBT ProvidersTF-CBT FFMay-21</t>
  </si>
  <si>
    <t>All TF-CBT ProvidersTF-CBT FF44317</t>
  </si>
  <si>
    <t>All TF-CBT ProvidersTF-CBT CombinedMay-21</t>
  </si>
  <si>
    <t>All TF-CBT ProvidersTF-CBT Combined44317</t>
  </si>
  <si>
    <t>All TIP ProvidersTIP FFMay-21</t>
  </si>
  <si>
    <t>All TIP ProvidersTIP FF44317</t>
  </si>
  <si>
    <t>All TIP ProvidersTIP CombinedMay-21</t>
  </si>
  <si>
    <t>All TIP ProvidersTIP Combined44317</t>
  </si>
  <si>
    <t>All TST ProvidersTST FFMay-21</t>
  </si>
  <si>
    <t>All TST ProvidersTST FF44317</t>
  </si>
  <si>
    <t>All TST ProvidersTST CombinedMay-21</t>
  </si>
  <si>
    <t>All TST ProvidersTST Combined44317</t>
  </si>
  <si>
    <t>Families First ProvidersAll FFMay-21</t>
  </si>
  <si>
    <t>Families First ProvidersAll FF44317</t>
  </si>
  <si>
    <t>DC Seed ProvidersAll DCSMay-21</t>
  </si>
  <si>
    <t>DC Seed ProvidersAll DCS44317</t>
  </si>
  <si>
    <t>Trauma ProvidersAll FFMay-21</t>
  </si>
  <si>
    <t>Trauma ProvidersAll FF44317</t>
  </si>
  <si>
    <t>Trauma ProvidersAll DCSMay-21</t>
  </si>
  <si>
    <t>Trauma ProvidersAll DCS44317</t>
  </si>
  <si>
    <t>Trauma ProvidersAll CombinedMay-21</t>
  </si>
  <si>
    <t>Trauma ProvidersAll Combined44317</t>
  </si>
  <si>
    <t>AllAll CombinedMay-21</t>
  </si>
  <si>
    <t>AllAll Combined44317</t>
  </si>
  <si>
    <t>Federal CityA-CRA FFJun-21</t>
  </si>
  <si>
    <t>Federal CityA-CRA FF44348</t>
  </si>
  <si>
    <t>HillcrestA-CRA FFJun-21</t>
  </si>
  <si>
    <t>HillcrestA-CRA FF44348</t>
  </si>
  <si>
    <t>LAYCA-CRA FFJun-21</t>
  </si>
  <si>
    <t>LAYCA-CRA FF44348</t>
  </si>
  <si>
    <t>RiversideA-CRA FFJun-21</t>
  </si>
  <si>
    <t>RiversideA-CRA FF44348</t>
  </si>
  <si>
    <t>Adoptions TogetherCPP-FV FFJun-21</t>
  </si>
  <si>
    <t>Adoptions TogetherCPP-FV FF44348</t>
  </si>
  <si>
    <t>Marys CenterCPP-FV FFJun-21</t>
  </si>
  <si>
    <t>Marys CenterCPP-FV FF44348</t>
  </si>
  <si>
    <t>PIECECPP-FV FFJun-21</t>
  </si>
  <si>
    <t>PIECECPP-FV FF44348</t>
  </si>
  <si>
    <t>Community ConnectionsCPP-FV DCSJun-21</t>
  </si>
  <si>
    <t>Community ConnectionsCPP-FV DCS44348</t>
  </si>
  <si>
    <t>Community ConnectionsCPP-FV FFJun-21</t>
  </si>
  <si>
    <t>Community ConnectionsCPP-FV FF44348</t>
  </si>
  <si>
    <t>Foundations for Home &amp; CommunityCPP-FV DCSJun-21</t>
  </si>
  <si>
    <t>Foundations for Home &amp; CommunityCPP-FV DCS44348</t>
  </si>
  <si>
    <t>Marys CenterCPP-FV DCSJun-21</t>
  </si>
  <si>
    <t>Marys CenterCPP-FV DCS44348</t>
  </si>
  <si>
    <t>PIECECPP-FV DCSJun-21</t>
  </si>
  <si>
    <t>PIECECPP-FV DCS44348</t>
  </si>
  <si>
    <t>Medstar GeorgetownCPP-FV DCSJun-21</t>
  </si>
  <si>
    <t>Medstar GeorgetownCPP-FV DCS44348</t>
  </si>
  <si>
    <t>Medstar GeorgetownCPP-FV FFJun-21</t>
  </si>
  <si>
    <t>Medstar GeorgetownCPP-FV FF44348</t>
  </si>
  <si>
    <t>Better MorningsFFT FFJun-21</t>
  </si>
  <si>
    <t>Better MorningsFFT FF44348</t>
  </si>
  <si>
    <t>CatholicFFT FFJun-21</t>
  </si>
  <si>
    <t>CatholicFFT FF44348</t>
  </si>
  <si>
    <t>First Home CareFFT FFJun-21</t>
  </si>
  <si>
    <t>First Home CareFFT FF44348</t>
  </si>
  <si>
    <t>Foundations for Home &amp; CommunityFFT FFJun-21</t>
  </si>
  <si>
    <t>Foundations for Home &amp; CommunityFFT FF44348</t>
  </si>
  <si>
    <t>HillcrestFFT FFJun-21</t>
  </si>
  <si>
    <t>HillcrestFFT FF44348</t>
  </si>
  <si>
    <t>PASSFFT FFJun-21</t>
  </si>
  <si>
    <t>PASSFFT FF44348</t>
  </si>
  <si>
    <t>LCSMST FFJun-21</t>
  </si>
  <si>
    <t>LCSMST FF44348</t>
  </si>
  <si>
    <t>MBI HSMST FFJun-21</t>
  </si>
  <si>
    <t>MBI HSMST FF44348</t>
  </si>
  <si>
    <t>Youth VillagesMST FFJun-21</t>
  </si>
  <si>
    <t>Youth VillagesMST FF44348</t>
  </si>
  <si>
    <t>Youth VillagesMST-PSB FFJun-21</t>
  </si>
  <si>
    <t>Youth VillagesMST-PSB FF44348</t>
  </si>
  <si>
    <t>Marys CenterPCIT FFJun-21</t>
  </si>
  <si>
    <t>Marys CenterPCIT FF44348</t>
  </si>
  <si>
    <t>PIECEPCIT FFJun-21</t>
  </si>
  <si>
    <t>PIECEPCIT FF44348</t>
  </si>
  <si>
    <t>Marys CenterPCIT DCSJun-21</t>
  </si>
  <si>
    <t>Marys CenterPCIT DCS44348</t>
  </si>
  <si>
    <t>PIECEPCIT DCSJun-21</t>
  </si>
  <si>
    <t>PIECEPCIT DCS44348</t>
  </si>
  <si>
    <t>Community ConnectionsPCIT DCSJun-21</t>
  </si>
  <si>
    <t>Community ConnectionsPCIT DCS44348</t>
  </si>
  <si>
    <t>Community ConnectionsPCIT FFJun-21</t>
  </si>
  <si>
    <t>Community ConnectionsPCIT FF44348</t>
  </si>
  <si>
    <t>Medstar GeorgetownPCIT DCSJun-21</t>
  </si>
  <si>
    <t>Medstar GeorgetownPCIT DCS44348</t>
  </si>
  <si>
    <t>Medstar GeorgetownPCIT FFJun-21</t>
  </si>
  <si>
    <t>Medstar GeorgetownPCIT FF44348</t>
  </si>
  <si>
    <t>Community ConnectionsTF-CBT FFJun-21</t>
  </si>
  <si>
    <t>Community ConnectionsTF-CBT FF44348</t>
  </si>
  <si>
    <t>First Home CareTF-CBT FFJun-21</t>
  </si>
  <si>
    <t>First Home CareTF-CBT FF44348</t>
  </si>
  <si>
    <t>Foundations for Home &amp; CommunityTF-CBT FFJun-21</t>
  </si>
  <si>
    <t>Foundations for Home &amp; CommunityTF-CBT FF44348</t>
  </si>
  <si>
    <t>HillcrestTF-CBT FFJun-21</t>
  </si>
  <si>
    <t>HillcrestTF-CBT FF44348</t>
  </si>
  <si>
    <t>LAYCTF-CBT FFJun-21</t>
  </si>
  <si>
    <t>LAYCTF-CBT FF44348</t>
  </si>
  <si>
    <t>LESTF-CBT FFJun-21</t>
  </si>
  <si>
    <t>LESTF-CBT FF44348</t>
  </si>
  <si>
    <t>MD Family ResourcesTF-CBT FFJun-21</t>
  </si>
  <si>
    <t>MD Family ResourcesTF-CBT FF44348</t>
  </si>
  <si>
    <t>UniversalTF-CBT FFJun-21</t>
  </si>
  <si>
    <t>UniversalTF-CBT FF44348</t>
  </si>
  <si>
    <t>Community ConnectionsTIP FFJun-21</t>
  </si>
  <si>
    <t>Community ConnectionsTIP FF44348</t>
  </si>
  <si>
    <t>ContemporaryTIP FFJun-21</t>
  </si>
  <si>
    <t>ContemporaryTIP FF44348</t>
  </si>
  <si>
    <t>FPSTIP FFJun-21</t>
  </si>
  <si>
    <t>FPSTIP FF44348</t>
  </si>
  <si>
    <t>Green DoorTIP FFJun-21</t>
  </si>
  <si>
    <t>Green DoorTIP FF44348</t>
  </si>
  <si>
    <t>LESTIP FFJun-21</t>
  </si>
  <si>
    <t>LESTIP FF44348</t>
  </si>
  <si>
    <t>MBI HSTIP FFJun-21</t>
  </si>
  <si>
    <t>MBI HSTIP FF44348</t>
  </si>
  <si>
    <t>PASSTIP FFJun-21</t>
  </si>
  <si>
    <t>PASSTIP FF44348</t>
  </si>
  <si>
    <t>TFCCTIP FFJun-21</t>
  </si>
  <si>
    <t>TFCCTIP FF44348</t>
  </si>
  <si>
    <t>UniversalTIP FFJun-21</t>
  </si>
  <si>
    <t>UniversalTIP FF44348</t>
  </si>
  <si>
    <t>Wayne PlaceTIP FFJun-21</t>
  </si>
  <si>
    <t>Wayne PlaceTIP FF44348</t>
  </si>
  <si>
    <t>Adoptions TogetherTST FFJun-21</t>
  </si>
  <si>
    <t>Adoptions TogetherTST FF44348</t>
  </si>
  <si>
    <t>ContemporaryTST FFJun-21</t>
  </si>
  <si>
    <t>ContemporaryTST FF44348</t>
  </si>
  <si>
    <t>Family MattersTST FFJun-21</t>
  </si>
  <si>
    <t>Family MattersTST FF44348</t>
  </si>
  <si>
    <t>First Home CareTST FFJun-21</t>
  </si>
  <si>
    <t>First Home CareTST FF44348</t>
  </si>
  <si>
    <t>Foundations for Home &amp; CommunityTST FFJun-21</t>
  </si>
  <si>
    <t>Foundations for Home &amp; CommunityTST FF44348</t>
  </si>
  <si>
    <t>HillcrestTST FFJun-21</t>
  </si>
  <si>
    <t>HillcrestTST FF44348</t>
  </si>
  <si>
    <t>MD Family ResourcesTST FFJun-21</t>
  </si>
  <si>
    <t>MD Family ResourcesTST FF44348</t>
  </si>
  <si>
    <t>Federal CityA-CRA CombinedJun-21</t>
  </si>
  <si>
    <t>Federal CityA-CRA Combined44348</t>
  </si>
  <si>
    <t>HillcrestA-CRA CombinedJun-21</t>
  </si>
  <si>
    <t>HillcrestA-CRA Combined44348</t>
  </si>
  <si>
    <t>LAYCA-CRA CombinedJun-21</t>
  </si>
  <si>
    <t>LAYCA-CRA Combined44348</t>
  </si>
  <si>
    <t>RiversideA-CRA CombinedJun-21</t>
  </si>
  <si>
    <t>RiversideA-CRA Combined44348</t>
  </si>
  <si>
    <t>Adoptions TogetherCPP-FV CombinedJun-21</t>
  </si>
  <si>
    <t>Adoptions TogetherCPP-FV Combined44348</t>
  </si>
  <si>
    <t>Foundations for Home &amp; CommunityCPP-FV CombinedJun-21</t>
  </si>
  <si>
    <t>Foundations for Home &amp; CommunityCPP-FV Combined44348</t>
  </si>
  <si>
    <t>Medstar GeorgetownCPP-FV CombinedJun-21</t>
  </si>
  <si>
    <t>Medstar GeorgetownCPP-FV Combined44348</t>
  </si>
  <si>
    <t>Better MorningsFFT CombinedJun-21</t>
  </si>
  <si>
    <t>Better MorningsFFT Combined44348</t>
  </si>
  <si>
    <t>CatholicFFT CombinedJun-21</t>
  </si>
  <si>
    <t>CatholicFFT Combined44348</t>
  </si>
  <si>
    <t>First Home CareFFT CombinedJun-21</t>
  </si>
  <si>
    <t>First Home CareFFT Combined44348</t>
  </si>
  <si>
    <t>Foundations for Home &amp; CommunityFFT CombinedJun-21</t>
  </si>
  <si>
    <t>Foundations for Home &amp; CommunityFFT Combined44348</t>
  </si>
  <si>
    <t>HillcrestFFT CombinedJun-21</t>
  </si>
  <si>
    <t>HillcrestFFT Combined44348</t>
  </si>
  <si>
    <t>PASSFFT CombinedJun-21</t>
  </si>
  <si>
    <t>PASSFFT Combined44348</t>
  </si>
  <si>
    <t>LCSMST CombinedJun-21</t>
  </si>
  <si>
    <t>LCSMST Combined44348</t>
  </si>
  <si>
    <t>MBI HSMST CombinedJun-21</t>
  </si>
  <si>
    <t>MBI HSMST Combined44348</t>
  </si>
  <si>
    <t>Youth VillagesMST CombinedJun-21</t>
  </si>
  <si>
    <t>Youth VillagesMST Combined44348</t>
  </si>
  <si>
    <t>Youth VillagesMST-PSB CombinedJun-21</t>
  </si>
  <si>
    <t>Youth VillagesMST-PSB Combined44348</t>
  </si>
  <si>
    <t>Medstar GeorgetownPCIT CombinedJun-21</t>
  </si>
  <si>
    <t>Medstar GeorgetownPCIT Combined44348</t>
  </si>
  <si>
    <t>Community ConnectionsTF-CBT CombinedJun-21</t>
  </si>
  <si>
    <t>Community ConnectionsTF-CBT Combined44348</t>
  </si>
  <si>
    <t>First Home CareTF-CBT CombinedJun-21</t>
  </si>
  <si>
    <t>First Home CareTF-CBT Combined44348</t>
  </si>
  <si>
    <t>Foundations for Home &amp; CommunityTF-CBT CombinedJun-21</t>
  </si>
  <si>
    <t>Foundations for Home &amp; CommunityTF-CBT Combined44348</t>
  </si>
  <si>
    <t>HillcrestTF-CBT CombinedJun-21</t>
  </si>
  <si>
    <t>HillcrestTF-CBT Combined44348</t>
  </si>
  <si>
    <t>LAYCTF-CBT CombinedJun-21</t>
  </si>
  <si>
    <t>LAYCTF-CBT Combined44348</t>
  </si>
  <si>
    <t>LESTF-CBT CombinedJun-21</t>
  </si>
  <si>
    <t>LESTF-CBT Combined44348</t>
  </si>
  <si>
    <t>MD Family ResourcesTF-CBT CombinedJun-21</t>
  </si>
  <si>
    <t>MD Family ResourcesTF-CBT Combined44348</t>
  </si>
  <si>
    <t>UniversalTF-CBT CombinedJun-21</t>
  </si>
  <si>
    <t>UniversalTF-CBT Combined44348</t>
  </si>
  <si>
    <t>Community ConnectionsTIP CombinedJun-21</t>
  </si>
  <si>
    <t>Community ConnectionsTIP Combined44348</t>
  </si>
  <si>
    <t>ContemporaryTIP CombinedJun-21</t>
  </si>
  <si>
    <t>ContemporaryTIP Combined44348</t>
  </si>
  <si>
    <t>FPSTIP CombinedJun-21</t>
  </si>
  <si>
    <t>FPSTIP Combined44348</t>
  </si>
  <si>
    <t>Green DoorTIP CombinedJun-21</t>
  </si>
  <si>
    <t>Green DoorTIP Combined44348</t>
  </si>
  <si>
    <t>LESTIP CombinedJun-21</t>
  </si>
  <si>
    <t>LESTIP Combined44348</t>
  </si>
  <si>
    <t>MBI HSTIP CombinedJun-21</t>
  </si>
  <si>
    <t>MBI HSTIP Combined44348</t>
  </si>
  <si>
    <t>PASSTIP CombinedJun-21</t>
  </si>
  <si>
    <t>PASSTIP Combined44348</t>
  </si>
  <si>
    <t>TFCCTIP CombinedJun-21</t>
  </si>
  <si>
    <t>TFCCTIP Combined44348</t>
  </si>
  <si>
    <t>UniversalTIP CombinedJun-21</t>
  </si>
  <si>
    <t>UniversalTIP Combined44348</t>
  </si>
  <si>
    <t>Wayne PlaceTIP CombinedJun-21</t>
  </si>
  <si>
    <t>Wayne PlaceTIP Combined44348</t>
  </si>
  <si>
    <t>Adoptions TogetherTST CombinedJun-21</t>
  </si>
  <si>
    <t>Adoptions TogetherTST Combined44348</t>
  </si>
  <si>
    <t>ContemporaryTST CombinedJun-21</t>
  </si>
  <si>
    <t>ContemporaryTST Combined44348</t>
  </si>
  <si>
    <t>Family MattersTST CombinedJun-21</t>
  </si>
  <si>
    <t>Family MattersTST Combined44348</t>
  </si>
  <si>
    <t>First Home CareTST CombinedJun-21</t>
  </si>
  <si>
    <t>First Home CareTST Combined44348</t>
  </si>
  <si>
    <t>Foundations for Home &amp; CommunityTST CombinedJun-21</t>
  </si>
  <si>
    <t>Foundations for Home &amp; CommunityTST Combined44348</t>
  </si>
  <si>
    <t>HillcrestTST CombinedJun-21</t>
  </si>
  <si>
    <t>HillcrestTST Combined44348</t>
  </si>
  <si>
    <t>MD Family ResourcesTST CombinedJun-21</t>
  </si>
  <si>
    <t>MD Family ResourcesTST Combined44348</t>
  </si>
  <si>
    <t>Marys CenterCPP-FV CombinedJun-21</t>
  </si>
  <si>
    <t>Marys CenterCPP-FV Combined44348</t>
  </si>
  <si>
    <t>PIECECPP-FV CombinedJun-21</t>
  </si>
  <si>
    <t>PIECECPP-FV Combined44348</t>
  </si>
  <si>
    <t>Community ConnectionsCPP-FV CombinedJun-21</t>
  </si>
  <si>
    <t>Community ConnectionsCPP-FV Combined44348</t>
  </si>
  <si>
    <t>Community ConnectionsPCIT CombinedJun-21</t>
  </si>
  <si>
    <t>Community ConnectionsPCIT Combined44348</t>
  </si>
  <si>
    <t>Marys CenterPCIT CombinedJun-21</t>
  </si>
  <si>
    <t>Marys CenterPCIT Combined44348</t>
  </si>
  <si>
    <t>PIECEPCIT CombinedJun-21</t>
  </si>
  <si>
    <t>PIECEPCIT Combined44348</t>
  </si>
  <si>
    <t>CatholicAll FFJun-21</t>
  </si>
  <si>
    <t>CatholicAll FF44348</t>
  </si>
  <si>
    <t>ContemporaryAll FFJun-21</t>
  </si>
  <si>
    <t>ContemporaryAll FF44348</t>
  </si>
  <si>
    <t>Family MattersAll FFJun-21</t>
  </si>
  <si>
    <t>Family MattersAll FF44348</t>
  </si>
  <si>
    <t>Federal City All FFJun-21</t>
  </si>
  <si>
    <t>Federal City All FF44348</t>
  </si>
  <si>
    <t>First Home CareAll FFJun-21</t>
  </si>
  <si>
    <t>First Home CareAll FF44348</t>
  </si>
  <si>
    <t>Foundations for Home &amp; CommunityAll FFJun-21</t>
  </si>
  <si>
    <t>Foundations for Home &amp; CommunityAll FF44348</t>
  </si>
  <si>
    <t>FPSAll FFJun-21</t>
  </si>
  <si>
    <t>FPSAll FF44348</t>
  </si>
  <si>
    <t>Green DoorAll FFJun-21</t>
  </si>
  <si>
    <t>Green DoorAll FF44348</t>
  </si>
  <si>
    <t>HillcrestAll FFJun-21</t>
  </si>
  <si>
    <t>HillcrestAll FF44348</t>
  </si>
  <si>
    <t>LAYCAll FFJun-21</t>
  </si>
  <si>
    <t>LAYCAll FF44348</t>
  </si>
  <si>
    <t>LCSAll FFJun-21</t>
  </si>
  <si>
    <t>LCSAll FF44348</t>
  </si>
  <si>
    <t>LESAll FFJun-21</t>
  </si>
  <si>
    <t>LESAll FF44348</t>
  </si>
  <si>
    <t>MBI HSAll FFJun-21</t>
  </si>
  <si>
    <t>MBI HSAll FF44348</t>
  </si>
  <si>
    <t>MD Family ResourcesAll FFJun-21</t>
  </si>
  <si>
    <t>MD Family ResourcesAll FF44348</t>
  </si>
  <si>
    <t>PASSAll FFJun-21</t>
  </si>
  <si>
    <t>PASSAll FF44348</t>
  </si>
  <si>
    <t>RiversideAll FFJun-21</t>
  </si>
  <si>
    <t>RiversideAll FF44348</t>
  </si>
  <si>
    <t>TFCCAll FFJun-21</t>
  </si>
  <si>
    <t>TFCCAll FF44348</t>
  </si>
  <si>
    <t>UniversalAll FFJun-21</t>
  </si>
  <si>
    <t>UniversalAll FF44348</t>
  </si>
  <si>
    <t>Wayne PlaceAll FFJun-21</t>
  </si>
  <si>
    <t>Wayne PlaceAll FF44348</t>
  </si>
  <si>
    <t>Youth VillagesAll FFJun-21</t>
  </si>
  <si>
    <t>Youth VillagesAll FF44348</t>
  </si>
  <si>
    <t>Medstar GeorgetownAll DCSJun-21</t>
  </si>
  <si>
    <t>Medstar GeorgetownAll DCS44348</t>
  </si>
  <si>
    <t>Medstar GeorgetownAll FFJun-21</t>
  </si>
  <si>
    <t>Medstar GeorgetownAll FF44348</t>
  </si>
  <si>
    <t>Community ConnectionsAll FFJun-21</t>
  </si>
  <si>
    <t>Community ConnectionsAll FF44348</t>
  </si>
  <si>
    <t>Community ConnectionsAll DCSJun-21</t>
  </si>
  <si>
    <t>Community ConnectionsAll DCS44348</t>
  </si>
  <si>
    <t>Marys CenterAll FFJun-21</t>
  </si>
  <si>
    <t>Marys CenterAll FF44348</t>
  </si>
  <si>
    <t>Marys CenterAll DCSJun-21</t>
  </si>
  <si>
    <t>Marys CenterAll DCS44348</t>
  </si>
  <si>
    <t>PIECEAll FFJun-21</t>
  </si>
  <si>
    <t>PIECEAll FF44348</t>
  </si>
  <si>
    <t>PIECEAll DCSJun-21</t>
  </si>
  <si>
    <t>PIECEAll DCS44348</t>
  </si>
  <si>
    <t>Adoptions TogetherAll CombinedJun-21</t>
  </si>
  <si>
    <t>Adoptions TogetherAll Combined44348</t>
  </si>
  <si>
    <t>Better MorningsAll CombinedJun-21</t>
  </si>
  <si>
    <t>Better MorningsAll Combined44348</t>
  </si>
  <si>
    <t>CatholicAll CombinedJun-21</t>
  </si>
  <si>
    <t>CatholicAll Combined44348</t>
  </si>
  <si>
    <t>Community ConnectionsAll CombinedJun-21</t>
  </si>
  <si>
    <t>Community ConnectionsAll Combined44348</t>
  </si>
  <si>
    <t>ContemporaryAll CombinedJun-21</t>
  </si>
  <si>
    <t>ContemporaryAll Combined44348</t>
  </si>
  <si>
    <t>Family MattersAll CombinedJun-21</t>
  </si>
  <si>
    <t>Family MattersAll Combined44348</t>
  </si>
  <si>
    <t>Federal CityAll CombinedJun-21</t>
  </si>
  <si>
    <t>Federal CityAll Combined44348</t>
  </si>
  <si>
    <t>First Home CareAll CombinedJun-21</t>
  </si>
  <si>
    <t>First Home CareAll Combined44348</t>
  </si>
  <si>
    <t>Foundations for Home &amp; CommunityAll CombinedJun-21</t>
  </si>
  <si>
    <t>Foundations for Home &amp; CommunityAll Combined44348</t>
  </si>
  <si>
    <t>FPSAll CombinedJun-21</t>
  </si>
  <si>
    <t>FPSAll Combined44348</t>
  </si>
  <si>
    <t>Green DoorAll CombinedJun-21</t>
  </si>
  <si>
    <t>Green DoorAll Combined44348</t>
  </si>
  <si>
    <t>HillcrestAll CombinedJun-21</t>
  </si>
  <si>
    <t>HillcrestAll Combined44348</t>
  </si>
  <si>
    <t>LAYCAll CombinedJun-21</t>
  </si>
  <si>
    <t>LAYCAll Combined44348</t>
  </si>
  <si>
    <t>LCSAll CombinedJun-21</t>
  </si>
  <si>
    <t>LCSAll Combined44348</t>
  </si>
  <si>
    <t>LESAll CombinedJun-21</t>
  </si>
  <si>
    <t>LESAll Combined44348</t>
  </si>
  <si>
    <t>Marys CenterAll CombinedJun-21</t>
  </si>
  <si>
    <t>Marys CenterAll Combined44348</t>
  </si>
  <si>
    <t>MBI HSAll CombinedJun-21</t>
  </si>
  <si>
    <t>MBI HSAll Combined44348</t>
  </si>
  <si>
    <t>MD Family ResourcesAll CombinedJun-21</t>
  </si>
  <si>
    <t>MD Family ResourcesAll Combined44348</t>
  </si>
  <si>
    <t>Medstar GeorgetownAll CombinedJun-21</t>
  </si>
  <si>
    <t>Medstar GeorgetownAll Combined44348</t>
  </si>
  <si>
    <t>PASSAll CombinedJun-21</t>
  </si>
  <si>
    <t>PASSAll Combined44348</t>
  </si>
  <si>
    <t>PIECEAll CombinedJun-21</t>
  </si>
  <si>
    <t>PIECEAll Combined44348</t>
  </si>
  <si>
    <t>RiversideAll CombinedJun-21</t>
  </si>
  <si>
    <t>RiversideAll Combined44348</t>
  </si>
  <si>
    <t>TFCCAll CombinedJun-21</t>
  </si>
  <si>
    <t>TFCCAll Combined44348</t>
  </si>
  <si>
    <t>UniversalAll CombinedJun-21</t>
  </si>
  <si>
    <t>UniversalAll Combined44348</t>
  </si>
  <si>
    <t>Wayne PlaceAll CombinedJun-21</t>
  </si>
  <si>
    <t>Wayne PlaceAll Combined44348</t>
  </si>
  <si>
    <t>Youth VillagesAll CombinedJun-21</t>
  </si>
  <si>
    <t>Youth VillagesAll Combined44348</t>
  </si>
  <si>
    <t>All A-CRA ProvidersA-CRA FFJun-21</t>
  </si>
  <si>
    <t>All A-CRA ProvidersA-CRA FF44348</t>
  </si>
  <si>
    <t>All A-CRA ProvidersA-CRA CombinedJun-21</t>
  </si>
  <si>
    <t>All A-CRA ProvidersA-CRA Combined44348</t>
  </si>
  <si>
    <t>All CPP-FV ProvidersCPP-FV FFJun-21</t>
  </si>
  <si>
    <t>All CPP-FV ProvidersCPP-FV FF44348</t>
  </si>
  <si>
    <t>All CPP-FV ProvidersCPP-FV DCSJun-21</t>
  </si>
  <si>
    <t>All CPP-FV ProvidersCPP-FV DCS44348</t>
  </si>
  <si>
    <t>All CPP-FV ProvidersCPP-FV CombinedJun-21</t>
  </si>
  <si>
    <t>All CPP-FV ProvidersCPP-FV Combined44348</t>
  </si>
  <si>
    <t>All FFT ProvidersFFT FFJun-21</t>
  </si>
  <si>
    <t>All FFT ProvidersFFT FF44348</t>
  </si>
  <si>
    <t>All FFT ProvidersFFT CombinedJun-21</t>
  </si>
  <si>
    <t>All FFT ProvidersFFT Combined44348</t>
  </si>
  <si>
    <t>All MST ProvidersMST FFJun-21</t>
  </si>
  <si>
    <t>All MST ProvidersMST FF44348</t>
  </si>
  <si>
    <t>All MST ProvidersMST CombinedJun-21</t>
  </si>
  <si>
    <t>All MST ProvidersMST Combined44348</t>
  </si>
  <si>
    <t>All MST-PSB ProvidersMST-PSB FFJun-21</t>
  </si>
  <si>
    <t>All MST-PSB ProvidersMST-PSB FF44348</t>
  </si>
  <si>
    <t>All MST-PSB ProvidersMST-PSB CombinedJun-21</t>
  </si>
  <si>
    <t>All MST-PSB ProvidersMST-PSB Combined44348</t>
  </si>
  <si>
    <t>All PCIT ProvidersPCIT FFJun-21</t>
  </si>
  <si>
    <t>All PCIT ProvidersPCIT FF44348</t>
  </si>
  <si>
    <t>All PCIT ProvidersPCIT DCSJun-21</t>
  </si>
  <si>
    <t>All PCIT ProvidersPCIT DCS44348</t>
  </si>
  <si>
    <t>All PCIT ProvidersPCIT CombinedJun-21</t>
  </si>
  <si>
    <t>All PCIT ProvidersPCIT Combined44348</t>
  </si>
  <si>
    <t>All SFCR ProvidersSFCR FFJun-21</t>
  </si>
  <si>
    <t>All SFCR ProvidersSFCR FF44348</t>
  </si>
  <si>
    <t>All SFCR ProvidersSFCR CombinedJun-21</t>
  </si>
  <si>
    <t>All SFCR ProvidersSFCR Combined44348</t>
  </si>
  <si>
    <t>All TF-CBT ProvidersTF-CBT FFJun-21</t>
  </si>
  <si>
    <t>All TF-CBT ProvidersTF-CBT FF44348</t>
  </si>
  <si>
    <t>All TF-CBT ProvidersTF-CBT CombinedJun-21</t>
  </si>
  <si>
    <t>All TF-CBT ProvidersTF-CBT Combined44348</t>
  </si>
  <si>
    <t>All TIP ProvidersTIP FFJun-21</t>
  </si>
  <si>
    <t>All TIP ProvidersTIP FF44348</t>
  </si>
  <si>
    <t>All TIP ProvidersTIP CombinedJun-21</t>
  </si>
  <si>
    <t>All TIP ProvidersTIP Combined44348</t>
  </si>
  <si>
    <t>All TST ProvidersTST FFJun-21</t>
  </si>
  <si>
    <t>All TST ProvidersTST FF44348</t>
  </si>
  <si>
    <t>All TST ProvidersTST CombinedJun-21</t>
  </si>
  <si>
    <t>All TST ProvidersTST Combined44348</t>
  </si>
  <si>
    <t>Families First ProvidersAll FFJun-21</t>
  </si>
  <si>
    <t>Families First ProvidersAll FF44348</t>
  </si>
  <si>
    <t>DC Seed ProvidersAll DCSJun-21</t>
  </si>
  <si>
    <t>DC Seed ProvidersAll DCS44348</t>
  </si>
  <si>
    <t>Trauma ProvidersAll FFJun-21</t>
  </si>
  <si>
    <t>Trauma ProvidersAll FF44348</t>
  </si>
  <si>
    <t>Trauma ProvidersAll DCSJun-21</t>
  </si>
  <si>
    <t>Trauma ProvidersAll DCS44348</t>
  </si>
  <si>
    <t>Trauma ProvidersAll CombinedJun-21</t>
  </si>
  <si>
    <t>Trauma ProvidersAll Combined44348</t>
  </si>
  <si>
    <t>AllAll CombinedJun-21</t>
  </si>
  <si>
    <t>AllAll Combined44348</t>
  </si>
  <si>
    <t>Federal CityA-CRA FFJul-21</t>
  </si>
  <si>
    <t>Federal CityA-CRA FF44378</t>
  </si>
  <si>
    <t>HillcrestA-CRA FFJul-21</t>
  </si>
  <si>
    <t>HillcrestA-CRA FF44378</t>
  </si>
  <si>
    <t>LAYCA-CRA FFJul-21</t>
  </si>
  <si>
    <t>LAYCA-CRA FF44378</t>
  </si>
  <si>
    <t>RiversideA-CRA FFJul-21</t>
  </si>
  <si>
    <t>RiversideA-CRA FF44378</t>
  </si>
  <si>
    <t>Adoptions TogetherCPP-FV FFJul-21</t>
  </si>
  <si>
    <t>Adoptions TogetherCPP-FV FF44378</t>
  </si>
  <si>
    <t>Marys CenterCPP-FV FFJul-21</t>
  </si>
  <si>
    <t>Marys CenterCPP-FV FF44378</t>
  </si>
  <si>
    <t>PIECECPP-FV FFJul-21</t>
  </si>
  <si>
    <t>PIECECPP-FV FF44378</t>
  </si>
  <si>
    <t>Community ConnectionsCPP-FV DCSJul-21</t>
  </si>
  <si>
    <t>Community ConnectionsCPP-FV DCS44378</t>
  </si>
  <si>
    <t>Community ConnectionsCPP-FV FFJul-21</t>
  </si>
  <si>
    <t>Community ConnectionsCPP-FV FF44378</t>
  </si>
  <si>
    <t>Foundations for Home &amp; CommunityCPP-FV DCSJul-21</t>
  </si>
  <si>
    <t>Foundations for Home &amp; CommunityCPP-FV DCS44378</t>
  </si>
  <si>
    <t>Marys CenterCPP-FV DCSJul-21</t>
  </si>
  <si>
    <t>Marys CenterCPP-FV DCS44378</t>
  </si>
  <si>
    <t>PIECECPP-FV DCSJul-21</t>
  </si>
  <si>
    <t>PIECECPP-FV DCS44378</t>
  </si>
  <si>
    <t>Medstar GeorgetownCPP-FV DCSJul-21</t>
  </si>
  <si>
    <t>Medstar GeorgetownCPP-FV DCS44378</t>
  </si>
  <si>
    <t>Medstar GeorgetownCPP-FV FFJul-21</t>
  </si>
  <si>
    <t>Medstar GeorgetownCPP-FV FF44378</t>
  </si>
  <si>
    <t>Better MorningsFFT FFJul-21</t>
  </si>
  <si>
    <t>Better MorningsFFT FF44378</t>
  </si>
  <si>
    <t>CatholicFFT FFJul-21</t>
  </si>
  <si>
    <t>CatholicFFT FF44378</t>
  </si>
  <si>
    <t>First Home CareFFT FFJul-21</t>
  </si>
  <si>
    <t>First Home CareFFT FF44378</t>
  </si>
  <si>
    <t>Foundations for Home &amp; CommunityFFT FFJul-21</t>
  </si>
  <si>
    <t>Foundations for Home &amp; CommunityFFT FF44378</t>
  </si>
  <si>
    <t>HillcrestFFT FFJul-21</t>
  </si>
  <si>
    <t>HillcrestFFT FF44378</t>
  </si>
  <si>
    <t>PASSFFT FFJul-21</t>
  </si>
  <si>
    <t>PASSFFT FF44378</t>
  </si>
  <si>
    <t>LCSMST FFJul-21</t>
  </si>
  <si>
    <t>LCSMST FF44378</t>
  </si>
  <si>
    <t>MBI HSMST FFJul-21</t>
  </si>
  <si>
    <t>MBI HSMST FF44378</t>
  </si>
  <si>
    <t>Youth VillagesMST FFJul-21</t>
  </si>
  <si>
    <t>Youth VillagesMST FF44378</t>
  </si>
  <si>
    <t>Youth VillagesMST-PSB FFJul-21</t>
  </si>
  <si>
    <t>Youth VillagesMST-PSB FF44378</t>
  </si>
  <si>
    <t>Marys CenterPCIT FFJul-21</t>
  </si>
  <si>
    <t>Marys CenterPCIT FF44378</t>
  </si>
  <si>
    <t>PIECEPCIT FFJul-21</t>
  </si>
  <si>
    <t>PIECEPCIT FF44378</t>
  </si>
  <si>
    <t>Marys CenterPCIT DCSJul-21</t>
  </si>
  <si>
    <t>Marys CenterPCIT DCS44378</t>
  </si>
  <si>
    <t>PIECEPCIT DCSJul-21</t>
  </si>
  <si>
    <t>PIECEPCIT DCS44378</t>
  </si>
  <si>
    <t>Community ConnectionsPCIT DCSJul-21</t>
  </si>
  <si>
    <t>Community ConnectionsPCIT DCS44378</t>
  </si>
  <si>
    <t>Community ConnectionsPCIT FFJul-21</t>
  </si>
  <si>
    <t>Community ConnectionsPCIT FF44378</t>
  </si>
  <si>
    <t>Medstar GeorgetownPCIT DCSJul-21</t>
  </si>
  <si>
    <t>Medstar GeorgetownPCIT DCS44378</t>
  </si>
  <si>
    <t>Medstar GeorgetownPCIT FFJul-21</t>
  </si>
  <si>
    <t>Medstar GeorgetownPCIT FF44378</t>
  </si>
  <si>
    <t>Community ConnectionsTF-CBT FFJul-21</t>
  </si>
  <si>
    <t>Community ConnectionsTF-CBT FF44378</t>
  </si>
  <si>
    <t>First Home CareTF-CBT FFJul-21</t>
  </si>
  <si>
    <t>First Home CareTF-CBT FF44378</t>
  </si>
  <si>
    <t>Foundations for Home &amp; CommunityTF-CBT FFJul-21</t>
  </si>
  <si>
    <t>Foundations for Home &amp; CommunityTF-CBT FF44378</t>
  </si>
  <si>
    <t>HillcrestTF-CBT FFJul-21</t>
  </si>
  <si>
    <t>HillcrestTF-CBT FF44378</t>
  </si>
  <si>
    <t>LAYCTF-CBT FFJul-21</t>
  </si>
  <si>
    <t>LAYCTF-CBT FF44378</t>
  </si>
  <si>
    <t>LESTF-CBT FFJul-21</t>
  </si>
  <si>
    <t>LESTF-CBT FF44378</t>
  </si>
  <si>
    <t>MD Family ResourcesTF-CBT FFJul-21</t>
  </si>
  <si>
    <t>MD Family ResourcesTF-CBT FF44378</t>
  </si>
  <si>
    <t>UniversalTF-CBT FFJul-21</t>
  </si>
  <si>
    <t>UniversalTF-CBT FF44378</t>
  </si>
  <si>
    <t>Community ConnectionsTIP FFJul-21</t>
  </si>
  <si>
    <t>Community ConnectionsTIP FF44378</t>
  </si>
  <si>
    <t>ContemporaryTIP FFJul-21</t>
  </si>
  <si>
    <t>ContemporaryTIP FF44378</t>
  </si>
  <si>
    <t>FPSTIP FFJul-21</t>
  </si>
  <si>
    <t>FPSTIP FF44378</t>
  </si>
  <si>
    <t>Green DoorTIP FFJul-21</t>
  </si>
  <si>
    <t>Green DoorTIP FF44378</t>
  </si>
  <si>
    <t>LESTIP FFJul-21</t>
  </si>
  <si>
    <t>LESTIP FF44378</t>
  </si>
  <si>
    <t>MBI HSTIP FFJul-21</t>
  </si>
  <si>
    <t>MBI HSTIP FF44378</t>
  </si>
  <si>
    <t>PASSTIP FFJul-21</t>
  </si>
  <si>
    <t>PASSTIP FF44378</t>
  </si>
  <si>
    <t>TFCCTIP FFJul-21</t>
  </si>
  <si>
    <t>TFCCTIP FF44378</t>
  </si>
  <si>
    <t>UniversalTIP FFJul-21</t>
  </si>
  <si>
    <t>UniversalTIP FF44378</t>
  </si>
  <si>
    <t>Wayne PlaceTIP FFJul-21</t>
  </si>
  <si>
    <t>Wayne PlaceTIP FF44378</t>
  </si>
  <si>
    <t>Adoptions TogetherTST FFJul-21</t>
  </si>
  <si>
    <t>Adoptions TogetherTST FF44378</t>
  </si>
  <si>
    <t>ContemporaryTST FFJul-21</t>
  </si>
  <si>
    <t>ContemporaryTST FF44378</t>
  </si>
  <si>
    <t>Family MattersTST FFJul-21</t>
  </si>
  <si>
    <t>Family MattersTST FF44378</t>
  </si>
  <si>
    <t>First Home CareTST FFJul-21</t>
  </si>
  <si>
    <t>First Home CareTST FF44378</t>
  </si>
  <si>
    <t>Foundations for Home &amp; CommunityTST FFJul-21</t>
  </si>
  <si>
    <t>Foundations for Home &amp; CommunityTST FF44378</t>
  </si>
  <si>
    <t>HillcrestTST FFJul-21</t>
  </si>
  <si>
    <t>HillcrestTST FF44378</t>
  </si>
  <si>
    <t>MD Family ResourcesTST FFJul-21</t>
  </si>
  <si>
    <t>MD Family ResourcesTST FF44378</t>
  </si>
  <si>
    <t>Federal CityA-CRA CombinedJul-21</t>
  </si>
  <si>
    <t>Federal CityA-CRA Combined44378</t>
  </si>
  <si>
    <t>HillcrestA-CRA CombinedJul-21</t>
  </si>
  <si>
    <t>HillcrestA-CRA Combined44378</t>
  </si>
  <si>
    <t>LAYCA-CRA CombinedJul-21</t>
  </si>
  <si>
    <t>LAYCA-CRA Combined44378</t>
  </si>
  <si>
    <t>RiversideA-CRA CombinedJul-21</t>
  </si>
  <si>
    <t>RiversideA-CRA Combined44378</t>
  </si>
  <si>
    <t>Adoptions TogetherCPP-FV CombinedJul-21</t>
  </si>
  <si>
    <t>Adoptions TogetherCPP-FV Combined44378</t>
  </si>
  <si>
    <t>Foundations for Home &amp; CommunityCPP-FV CombinedJul-21</t>
  </si>
  <si>
    <t>Foundations for Home &amp; CommunityCPP-FV Combined44378</t>
  </si>
  <si>
    <t>Medstar GeorgetownCPP-FV CombinedJul-21</t>
  </si>
  <si>
    <t>Medstar GeorgetownCPP-FV Combined44378</t>
  </si>
  <si>
    <t>Better MorningsFFT CombinedJul-21</t>
  </si>
  <si>
    <t>Better MorningsFFT Combined44378</t>
  </si>
  <si>
    <t>CatholicFFT CombinedJul-21</t>
  </si>
  <si>
    <t>CatholicFFT Combined44378</t>
  </si>
  <si>
    <t>First Home CareFFT CombinedJul-21</t>
  </si>
  <si>
    <t>First Home CareFFT Combined44378</t>
  </si>
  <si>
    <t>Foundations for Home &amp; CommunityFFT CombinedJul-21</t>
  </si>
  <si>
    <t>Foundations for Home &amp; CommunityFFT Combined44378</t>
  </si>
  <si>
    <t>HillcrestFFT CombinedJul-21</t>
  </si>
  <si>
    <t>HillcrestFFT Combined44378</t>
  </si>
  <si>
    <t>PASSFFT CombinedJul-21</t>
  </si>
  <si>
    <t>PASSFFT Combined44378</t>
  </si>
  <si>
    <t>LCSMST CombinedJul-21</t>
  </si>
  <si>
    <t>LCSMST Combined44378</t>
  </si>
  <si>
    <t>MBI HSMST CombinedJul-21</t>
  </si>
  <si>
    <t>MBI HSMST Combined44378</t>
  </si>
  <si>
    <t>Youth VillagesMST CombinedJul-21</t>
  </si>
  <si>
    <t>Youth VillagesMST Combined44378</t>
  </si>
  <si>
    <t>Youth VillagesMST-PSB CombinedJul-21</t>
  </si>
  <si>
    <t>Youth VillagesMST-PSB Combined44378</t>
  </si>
  <si>
    <t>Medstar GeorgetownPCIT CombinedJul-21</t>
  </si>
  <si>
    <t>Medstar GeorgetownPCIT Combined44378</t>
  </si>
  <si>
    <t>Community ConnectionsTF-CBT CombinedJul-21</t>
  </si>
  <si>
    <t>Community ConnectionsTF-CBT Combined44378</t>
  </si>
  <si>
    <t>First Home CareTF-CBT CombinedJul-21</t>
  </si>
  <si>
    <t>First Home CareTF-CBT Combined44378</t>
  </si>
  <si>
    <t>Foundations for Home &amp; CommunityTF-CBT CombinedJul-21</t>
  </si>
  <si>
    <t>Foundations for Home &amp; CommunityTF-CBT Combined44378</t>
  </si>
  <si>
    <t>HillcrestTF-CBT CombinedJul-21</t>
  </si>
  <si>
    <t>HillcrestTF-CBT Combined44378</t>
  </si>
  <si>
    <t>LAYCTF-CBT CombinedJul-21</t>
  </si>
  <si>
    <t>LAYCTF-CBT Combined44378</t>
  </si>
  <si>
    <t>LESTF-CBT CombinedJul-21</t>
  </si>
  <si>
    <t>LESTF-CBT Combined44378</t>
  </si>
  <si>
    <t>MD Family ResourcesTF-CBT CombinedJul-21</t>
  </si>
  <si>
    <t>MD Family ResourcesTF-CBT Combined44378</t>
  </si>
  <si>
    <t>UniversalTF-CBT CombinedJul-21</t>
  </si>
  <si>
    <t>UniversalTF-CBT Combined44378</t>
  </si>
  <si>
    <t>Community ConnectionsTIP CombinedJul-21</t>
  </si>
  <si>
    <t>Community ConnectionsTIP Combined44378</t>
  </si>
  <si>
    <t>ContemporaryTIP CombinedJul-21</t>
  </si>
  <si>
    <t>ContemporaryTIP Combined44378</t>
  </si>
  <si>
    <t>FPSTIP CombinedJul-21</t>
  </si>
  <si>
    <t>FPSTIP Combined44378</t>
  </si>
  <si>
    <t>Green DoorTIP CombinedJul-21</t>
  </si>
  <si>
    <t>Green DoorTIP Combined44378</t>
  </si>
  <si>
    <t>LESTIP CombinedJul-21</t>
  </si>
  <si>
    <t>LESTIP Combined44378</t>
  </si>
  <si>
    <t>MBI HSTIP CombinedJul-21</t>
  </si>
  <si>
    <t>MBI HSTIP Combined44378</t>
  </si>
  <si>
    <t>PASSTIP CombinedJul-21</t>
  </si>
  <si>
    <t>PASSTIP Combined44378</t>
  </si>
  <si>
    <t>TFCCTIP CombinedJul-21</t>
  </si>
  <si>
    <t>TFCCTIP Combined44378</t>
  </si>
  <si>
    <t>UniversalTIP CombinedJul-21</t>
  </si>
  <si>
    <t>UniversalTIP Combined44378</t>
  </si>
  <si>
    <t>Wayne PlaceTIP CombinedJul-21</t>
  </si>
  <si>
    <t>Wayne PlaceTIP Combined44378</t>
  </si>
  <si>
    <t>Adoptions TogetherTST CombinedJul-21</t>
  </si>
  <si>
    <t>Adoptions TogetherTST Combined44378</t>
  </si>
  <si>
    <t>ContemporaryTST CombinedJul-21</t>
  </si>
  <si>
    <t>ContemporaryTST Combined44378</t>
  </si>
  <si>
    <t>Family MattersTST CombinedJul-21</t>
  </si>
  <si>
    <t>Family MattersTST Combined44378</t>
  </si>
  <si>
    <t>First Home CareTST CombinedJul-21</t>
  </si>
  <si>
    <t>First Home CareTST Combined44378</t>
  </si>
  <si>
    <t>Foundations for Home &amp; CommunityTST CombinedJul-21</t>
  </si>
  <si>
    <t>Foundations for Home &amp; CommunityTST Combined44378</t>
  </si>
  <si>
    <t>HillcrestTST CombinedJul-21</t>
  </si>
  <si>
    <t>HillcrestTST Combined44378</t>
  </si>
  <si>
    <t>MD Family ResourcesTST CombinedJul-21</t>
  </si>
  <si>
    <t>MD Family ResourcesTST Combined44378</t>
  </si>
  <si>
    <t>Marys CenterCPP-FV CombinedJul-21</t>
  </si>
  <si>
    <t>Marys CenterCPP-FV Combined44378</t>
  </si>
  <si>
    <t>PIECECPP-FV CombinedJul-21</t>
  </si>
  <si>
    <t>PIECECPP-FV Combined44378</t>
  </si>
  <si>
    <t>Community ConnectionsCPP-FV CombinedJul-21</t>
  </si>
  <si>
    <t>Community ConnectionsCPP-FV Combined44378</t>
  </si>
  <si>
    <t>Community ConnectionsPCIT CombinedJul-21</t>
  </si>
  <si>
    <t>Community ConnectionsPCIT Combined44378</t>
  </si>
  <si>
    <t>Marys CenterPCIT CombinedJul-21</t>
  </si>
  <si>
    <t>Marys CenterPCIT Combined44378</t>
  </si>
  <si>
    <t>PIECEPCIT CombinedJul-21</t>
  </si>
  <si>
    <t>PIECEPCIT Combined44378</t>
  </si>
  <si>
    <t>CatholicAll FFJul-21</t>
  </si>
  <si>
    <t>CatholicAll FF44378</t>
  </si>
  <si>
    <t>ContemporaryAll FFJul-21</t>
  </si>
  <si>
    <t>ContemporaryAll FF44378</t>
  </si>
  <si>
    <t>Family MattersAll FFJul-21</t>
  </si>
  <si>
    <t>Family MattersAll FF44378</t>
  </si>
  <si>
    <t>Federal City All FFJul-21</t>
  </si>
  <si>
    <t>Federal City All FF44378</t>
  </si>
  <si>
    <t>First Home CareAll FFJul-21</t>
  </si>
  <si>
    <t>First Home CareAll FF44378</t>
  </si>
  <si>
    <t>Foundations for Home &amp; CommunityAll FFJul-21</t>
  </si>
  <si>
    <t>Foundations for Home &amp; CommunityAll FF44378</t>
  </si>
  <si>
    <t>FPSAll FFJul-21</t>
  </si>
  <si>
    <t>FPSAll FF44378</t>
  </si>
  <si>
    <t>Green DoorAll FFJul-21</t>
  </si>
  <si>
    <t>Green DoorAll FF44378</t>
  </si>
  <si>
    <t>HillcrestAll FFJul-21</t>
  </si>
  <si>
    <t>HillcrestAll FF44378</t>
  </si>
  <si>
    <t>LAYCAll FFJul-21</t>
  </si>
  <si>
    <t>LAYCAll FF44378</t>
  </si>
  <si>
    <t>LCSAll FFJul-21</t>
  </si>
  <si>
    <t>LCSAll FF44378</t>
  </si>
  <si>
    <t>LESAll FFJul-21</t>
  </si>
  <si>
    <t>LESAll FF44378</t>
  </si>
  <si>
    <t>MBI HSAll FFJul-21</t>
  </si>
  <si>
    <t>MBI HSAll FF44378</t>
  </si>
  <si>
    <t>MD Family ResourcesAll FFJul-21</t>
  </si>
  <si>
    <t>MD Family ResourcesAll FF44378</t>
  </si>
  <si>
    <t>PASSAll FFJul-21</t>
  </si>
  <si>
    <t>PASSAll FF44378</t>
  </si>
  <si>
    <t>RiversideAll FFJul-21</t>
  </si>
  <si>
    <t>RiversideAll FF44378</t>
  </si>
  <si>
    <t>TFCCAll FFJul-21</t>
  </si>
  <si>
    <t>TFCCAll FF44378</t>
  </si>
  <si>
    <t>UniversalAll FFJul-21</t>
  </si>
  <si>
    <t>UniversalAll FF44378</t>
  </si>
  <si>
    <t>Wayne PlaceAll FFJul-21</t>
  </si>
  <si>
    <t>Wayne PlaceAll FF44378</t>
  </si>
  <si>
    <t>Youth VillagesAll FFJul-21</t>
  </si>
  <si>
    <t>Youth VillagesAll FF44378</t>
  </si>
  <si>
    <t>Medstar GeorgetownAll DCSJul-21</t>
  </si>
  <si>
    <t>Medstar GeorgetownAll DCS44378</t>
  </si>
  <si>
    <t>Medstar GeorgetownAll FFJul-21</t>
  </si>
  <si>
    <t>Medstar GeorgetownAll FF44378</t>
  </si>
  <si>
    <t>Community ConnectionsAll FFJul-21</t>
  </si>
  <si>
    <t>Community ConnectionsAll FF44378</t>
  </si>
  <si>
    <t>Community ConnectionsAll DCSJul-21</t>
  </si>
  <si>
    <t>Community ConnectionsAll DCS44378</t>
  </si>
  <si>
    <t>Marys CenterAll FFJul-21</t>
  </si>
  <si>
    <t>Marys CenterAll FF44378</t>
  </si>
  <si>
    <t>Marys CenterAll DCSJul-21</t>
  </si>
  <si>
    <t>Marys CenterAll DCS44378</t>
  </si>
  <si>
    <t>PIECEAll FFJul-21</t>
  </si>
  <si>
    <t>PIECEAll FF44378</t>
  </si>
  <si>
    <t>PIECEAll DCSJul-21</t>
  </si>
  <si>
    <t>PIECEAll DCS44378</t>
  </si>
  <si>
    <t>Adoptions TogetherAll CombinedJul-21</t>
  </si>
  <si>
    <t>Adoptions TogetherAll Combined44378</t>
  </si>
  <si>
    <t>Better MorningsAll CombinedJul-21</t>
  </si>
  <si>
    <t>Better MorningsAll Combined44378</t>
  </si>
  <si>
    <t>CatholicAll CombinedJul-21</t>
  </si>
  <si>
    <t>CatholicAll Combined44378</t>
  </si>
  <si>
    <t>Community ConnectionsAll CombinedJul-21</t>
  </si>
  <si>
    <t>Community ConnectionsAll Combined44378</t>
  </si>
  <si>
    <t>ContemporaryAll CombinedJul-21</t>
  </si>
  <si>
    <t>ContemporaryAll Combined44378</t>
  </si>
  <si>
    <t>Family MattersAll CombinedJul-21</t>
  </si>
  <si>
    <t>Family MattersAll Combined44378</t>
  </si>
  <si>
    <t>Federal CityAll CombinedJul-21</t>
  </si>
  <si>
    <t>Federal CityAll Combined44378</t>
  </si>
  <si>
    <t>First Home CareAll CombinedJul-21</t>
  </si>
  <si>
    <t>First Home CareAll Combined44378</t>
  </si>
  <si>
    <t>Foundations for Home &amp; CommunityAll CombinedJul-21</t>
  </si>
  <si>
    <t>Foundations for Home &amp; CommunityAll Combined44378</t>
  </si>
  <si>
    <t>FPSAll CombinedJul-21</t>
  </si>
  <si>
    <t>FPSAll Combined44378</t>
  </si>
  <si>
    <t>Green DoorAll CombinedJul-21</t>
  </si>
  <si>
    <t>Green DoorAll Combined44378</t>
  </si>
  <si>
    <t>HillcrestAll CombinedJul-21</t>
  </si>
  <si>
    <t>HillcrestAll Combined44378</t>
  </si>
  <si>
    <t>LAYCAll CombinedJul-21</t>
  </si>
  <si>
    <t>LAYCAll Combined44378</t>
  </si>
  <si>
    <t>LCSAll CombinedJul-21</t>
  </si>
  <si>
    <t>LCSAll Combined44378</t>
  </si>
  <si>
    <t>LESAll CombinedJul-21</t>
  </si>
  <si>
    <t>LESAll Combined44378</t>
  </si>
  <si>
    <t>Marys CenterAll CombinedJul-21</t>
  </si>
  <si>
    <t>Marys CenterAll Combined44378</t>
  </si>
  <si>
    <t>MBI HSAll CombinedJul-21</t>
  </si>
  <si>
    <t>MBI HSAll Combined44378</t>
  </si>
  <si>
    <t>MD Family ResourcesAll CombinedJul-21</t>
  </si>
  <si>
    <t>MD Family ResourcesAll Combined44378</t>
  </si>
  <si>
    <t>Medstar GeorgetownAll CombinedJul-21</t>
  </si>
  <si>
    <t>Medstar GeorgetownAll Combined44378</t>
  </si>
  <si>
    <t>PASSAll CombinedJul-21</t>
  </si>
  <si>
    <t>PASSAll Combined44378</t>
  </si>
  <si>
    <t>PIECEAll CombinedJul-21</t>
  </si>
  <si>
    <t>PIECEAll Combined44378</t>
  </si>
  <si>
    <t>RiversideAll CombinedJul-21</t>
  </si>
  <si>
    <t>RiversideAll Combined44378</t>
  </si>
  <si>
    <t>TFCCAll CombinedJul-21</t>
  </si>
  <si>
    <t>TFCCAll Combined44378</t>
  </si>
  <si>
    <t>UniversalAll CombinedJul-21</t>
  </si>
  <si>
    <t>UniversalAll Combined44378</t>
  </si>
  <si>
    <t>Wayne PlaceAll CombinedJul-21</t>
  </si>
  <si>
    <t>Wayne PlaceAll Combined44378</t>
  </si>
  <si>
    <t>Youth VillagesAll CombinedJul-21</t>
  </si>
  <si>
    <t>Youth VillagesAll Combined44378</t>
  </si>
  <si>
    <t>All A-CRA ProvidersA-CRA FFJul-21</t>
  </si>
  <si>
    <t>All A-CRA ProvidersA-CRA FF44378</t>
  </si>
  <si>
    <t>All A-CRA ProvidersA-CRA CombinedJul-21</t>
  </si>
  <si>
    <t>All A-CRA ProvidersA-CRA Combined44378</t>
  </si>
  <si>
    <t>All CPP-FV ProvidersCPP-FV FFJul-21</t>
  </si>
  <si>
    <t>All CPP-FV ProvidersCPP-FV FF44378</t>
  </si>
  <si>
    <t>All CPP-FV ProvidersCPP-FV DCSJul-21</t>
  </si>
  <si>
    <t>All CPP-FV ProvidersCPP-FV DCS44378</t>
  </si>
  <si>
    <t>All CPP-FV ProvidersCPP-FV CombinedJul-21</t>
  </si>
  <si>
    <t>All CPP-FV ProvidersCPP-FV Combined44378</t>
  </si>
  <si>
    <t>All FFT ProvidersFFT FFJul-21</t>
  </si>
  <si>
    <t>All FFT ProvidersFFT FF44378</t>
  </si>
  <si>
    <t>All FFT ProvidersFFT CombinedJul-21</t>
  </si>
  <si>
    <t>All FFT ProvidersFFT Combined44378</t>
  </si>
  <si>
    <t>All MST ProvidersMST FFJul-21</t>
  </si>
  <si>
    <t>All MST ProvidersMST FF44378</t>
  </si>
  <si>
    <t>All MST ProvidersMST CombinedJul-21</t>
  </si>
  <si>
    <t>All MST ProvidersMST Combined44378</t>
  </si>
  <si>
    <t>All MST-PSB ProvidersMST-PSB FFJul-21</t>
  </si>
  <si>
    <t>All MST-PSB ProvidersMST-PSB FF44378</t>
  </si>
  <si>
    <t>All MST-PSB ProvidersMST-PSB CombinedJul-21</t>
  </si>
  <si>
    <t>All MST-PSB ProvidersMST-PSB Combined44378</t>
  </si>
  <si>
    <t>All PCIT ProvidersPCIT FFJul-21</t>
  </si>
  <si>
    <t>All PCIT ProvidersPCIT FF44378</t>
  </si>
  <si>
    <t>All PCIT ProvidersPCIT DCSJul-21</t>
  </si>
  <si>
    <t>All PCIT ProvidersPCIT DCS44378</t>
  </si>
  <si>
    <t>All PCIT ProvidersPCIT CombinedJul-21</t>
  </si>
  <si>
    <t>All PCIT ProvidersPCIT Combined44378</t>
  </si>
  <si>
    <t>All SFCR ProvidersSFCR FFJul-21</t>
  </si>
  <si>
    <t>All SFCR ProvidersSFCR FF44378</t>
  </si>
  <si>
    <t>All SFCR ProvidersSFCR CombinedJul-21</t>
  </si>
  <si>
    <t>All SFCR ProvidersSFCR Combined44378</t>
  </si>
  <si>
    <t>All TF-CBT ProvidersTF-CBT FFJul-21</t>
  </si>
  <si>
    <t>All TF-CBT ProvidersTF-CBT FF44378</t>
  </si>
  <si>
    <t>All TF-CBT ProvidersTF-CBT CombinedJul-21</t>
  </si>
  <si>
    <t>All TF-CBT ProvidersTF-CBT Combined44378</t>
  </si>
  <si>
    <t>All TIP ProvidersTIP FFJul-21</t>
  </si>
  <si>
    <t>All TIP ProvidersTIP FF44378</t>
  </si>
  <si>
    <t>All TIP ProvidersTIP CombinedJul-21</t>
  </si>
  <si>
    <t>All TIP ProvidersTIP Combined44378</t>
  </si>
  <si>
    <t>All TST ProvidersTST FFJul-21</t>
  </si>
  <si>
    <t>All TST ProvidersTST FF44378</t>
  </si>
  <si>
    <t>All TST ProvidersTST CombinedJul-21</t>
  </si>
  <si>
    <t>All TST ProvidersTST Combined44378</t>
  </si>
  <si>
    <t>Families First ProvidersAll FFJul-21</t>
  </si>
  <si>
    <t>Families First ProvidersAll FF44378</t>
  </si>
  <si>
    <t>DC Seed ProvidersAll DCSJul-21</t>
  </si>
  <si>
    <t>DC Seed ProvidersAll DCS44378</t>
  </si>
  <si>
    <t>Trauma ProvidersAll FFJul-21</t>
  </si>
  <si>
    <t>Trauma ProvidersAll FF44378</t>
  </si>
  <si>
    <t>Trauma ProvidersAll DCSJul-21</t>
  </si>
  <si>
    <t>Trauma ProvidersAll DCS44378</t>
  </si>
  <si>
    <t>Trauma ProvidersAll CombinedJul-21</t>
  </si>
  <si>
    <t>Trauma ProvidersAll Combined44378</t>
  </si>
  <si>
    <t>AllAll CombinedJul-21</t>
  </si>
  <si>
    <t>AllAll Combined44378</t>
  </si>
  <si>
    <t>Federal CityA-CRA FFAug-21</t>
  </si>
  <si>
    <t>Federal CityA-CRA FF44409</t>
  </si>
  <si>
    <t>HillcrestA-CRA FFAug-21</t>
  </si>
  <si>
    <t>HillcrestA-CRA FF44409</t>
  </si>
  <si>
    <t>LAYCA-CRA FFAug-21</t>
  </si>
  <si>
    <t>LAYCA-CRA FF44409</t>
  </si>
  <si>
    <t>RiversideA-CRA FFAug-21</t>
  </si>
  <si>
    <t>RiversideA-CRA FF44409</t>
  </si>
  <si>
    <t>Adoptions TogetherCPP-FV FFAug-21</t>
  </si>
  <si>
    <t>Adoptions TogetherCPP-FV FF44409</t>
  </si>
  <si>
    <t>Marys CenterCPP-FV FFAug-21</t>
  </si>
  <si>
    <t>Marys CenterCPP-FV FF44409</t>
  </si>
  <si>
    <t>PIECECPP-FV FFAug-21</t>
  </si>
  <si>
    <t>PIECECPP-FV FF44409</t>
  </si>
  <si>
    <t>Community ConnectionsCPP-FV DCSAug-21</t>
  </si>
  <si>
    <t>Community ConnectionsCPP-FV DCS44409</t>
  </si>
  <si>
    <t>Community ConnectionsCPP-FV FFAug-21</t>
  </si>
  <si>
    <t>Community ConnectionsCPP-FV FF44409</t>
  </si>
  <si>
    <t>Foundations for Home &amp; CommunityCPP-FV DCSAug-21</t>
  </si>
  <si>
    <t>Foundations for Home &amp; CommunityCPP-FV DCS44409</t>
  </si>
  <si>
    <t>Marys CenterCPP-FV DCSAug-21</t>
  </si>
  <si>
    <t>Marys CenterCPP-FV DCS44409</t>
  </si>
  <si>
    <t>PIECECPP-FV DCSAug-21</t>
  </si>
  <si>
    <t>PIECECPP-FV DCS44409</t>
  </si>
  <si>
    <t>Medstar GeorgetownCPP-FV DCSAug-21</t>
  </si>
  <si>
    <t>Medstar GeorgetownCPP-FV DCS44409</t>
  </si>
  <si>
    <t>Medstar GeorgetownCPP-FV FFAug-21</t>
  </si>
  <si>
    <t>Medstar GeorgetownCPP-FV FF44409</t>
  </si>
  <si>
    <t>Better MorningsFFT FFAug-21</t>
  </si>
  <si>
    <t>Better MorningsFFT FF44409</t>
  </si>
  <si>
    <t>CatholicFFT FFAug-21</t>
  </si>
  <si>
    <t>CatholicFFT FF44409</t>
  </si>
  <si>
    <t>First Home CareFFT FFAug-21</t>
  </si>
  <si>
    <t>First Home CareFFT FF44409</t>
  </si>
  <si>
    <t>Foundations for Home &amp; CommunityFFT FFAug-21</t>
  </si>
  <si>
    <t>Foundations for Home &amp; CommunityFFT FF44409</t>
  </si>
  <si>
    <t>HillcrestFFT FFAug-21</t>
  </si>
  <si>
    <t>HillcrestFFT FF44409</t>
  </si>
  <si>
    <t>PASSFFT FFAug-21</t>
  </si>
  <si>
    <t>PASSFFT FF44409</t>
  </si>
  <si>
    <t>LCSMST FFAug-21</t>
  </si>
  <si>
    <t>LCSMST FF44409</t>
  </si>
  <si>
    <t>MBI HSMST FFAug-21</t>
  </si>
  <si>
    <t>MBI HSMST FF44409</t>
  </si>
  <si>
    <t>Youth VillagesMST FFAug-21</t>
  </si>
  <si>
    <t>Youth VillagesMST FF44409</t>
  </si>
  <si>
    <t>Youth VillagesMST-PSB FFAug-21</t>
  </si>
  <si>
    <t>Youth VillagesMST-PSB FF44409</t>
  </si>
  <si>
    <t>Marys CenterPCIT FFAug-21</t>
  </si>
  <si>
    <t>Marys CenterPCIT FF44409</t>
  </si>
  <si>
    <t>PIECEPCIT FFAug-21</t>
  </si>
  <si>
    <t>PIECEPCIT FF44409</t>
  </si>
  <si>
    <t>Marys CenterPCIT DCSAug-21</t>
  </si>
  <si>
    <t>Marys CenterPCIT DCS44409</t>
  </si>
  <si>
    <t>PIECEPCIT DCSAug-21</t>
  </si>
  <si>
    <t>PIECEPCIT DCS44409</t>
  </si>
  <si>
    <t>Community ConnectionsPCIT DCSAug-21</t>
  </si>
  <si>
    <t>Community ConnectionsPCIT DCS44409</t>
  </si>
  <si>
    <t>Community ConnectionsPCIT FFAug-21</t>
  </si>
  <si>
    <t>Community ConnectionsPCIT FF44409</t>
  </si>
  <si>
    <t>Medstar GeorgetownPCIT DCSAug-21</t>
  </si>
  <si>
    <t>Medstar GeorgetownPCIT DCS44409</t>
  </si>
  <si>
    <t>Medstar GeorgetownPCIT FFAug-21</t>
  </si>
  <si>
    <t>Medstar GeorgetownPCIT FF44409</t>
  </si>
  <si>
    <t>Community ConnectionsTF-CBT FFAug-21</t>
  </si>
  <si>
    <t>Community ConnectionsTF-CBT FF44409</t>
  </si>
  <si>
    <t>First Home CareTF-CBT FFAug-21</t>
  </si>
  <si>
    <t>First Home CareTF-CBT FF44409</t>
  </si>
  <si>
    <t>Foundations for Home &amp; CommunityTF-CBT FFAug-21</t>
  </si>
  <si>
    <t>Foundations for Home &amp; CommunityTF-CBT FF44409</t>
  </si>
  <si>
    <t>HillcrestTF-CBT FFAug-21</t>
  </si>
  <si>
    <t>HillcrestTF-CBT FF44409</t>
  </si>
  <si>
    <t>LAYCTF-CBT FFAug-21</t>
  </si>
  <si>
    <t>LAYCTF-CBT FF44409</t>
  </si>
  <si>
    <t>LESTF-CBT FFAug-21</t>
  </si>
  <si>
    <t>LESTF-CBT FF44409</t>
  </si>
  <si>
    <t>MD Family ResourcesTF-CBT FFAug-21</t>
  </si>
  <si>
    <t>MD Family ResourcesTF-CBT FF44409</t>
  </si>
  <si>
    <t>UniversalTF-CBT FFAug-21</t>
  </si>
  <si>
    <t>UniversalTF-CBT FF44409</t>
  </si>
  <si>
    <t>Community ConnectionsTIP FFAug-21</t>
  </si>
  <si>
    <t>Community ConnectionsTIP FF44409</t>
  </si>
  <si>
    <t>ContemporaryTIP FFAug-21</t>
  </si>
  <si>
    <t>ContemporaryTIP FF44409</t>
  </si>
  <si>
    <t>FPSTIP FFAug-21</t>
  </si>
  <si>
    <t>FPSTIP FF44409</t>
  </si>
  <si>
    <t>Green DoorTIP FFAug-21</t>
  </si>
  <si>
    <t>Green DoorTIP FF44409</t>
  </si>
  <si>
    <t>LESTIP FFAug-21</t>
  </si>
  <si>
    <t>LESTIP FF44409</t>
  </si>
  <si>
    <t>MBI HSTIP FFAug-21</t>
  </si>
  <si>
    <t>MBI HSTIP FF44409</t>
  </si>
  <si>
    <t>PASSTIP FFAug-21</t>
  </si>
  <si>
    <t>PASSTIP FF44409</t>
  </si>
  <si>
    <t>TFCCTIP FFAug-21</t>
  </si>
  <si>
    <t>TFCCTIP FF44409</t>
  </si>
  <si>
    <t>UniversalTIP FFAug-21</t>
  </si>
  <si>
    <t>UniversalTIP FF44409</t>
  </si>
  <si>
    <t>Wayne PlaceTIP FFAug-21</t>
  </si>
  <si>
    <t>Wayne PlaceTIP FF44409</t>
  </si>
  <si>
    <t>Adoptions TogetherTST FFAug-21</t>
  </si>
  <si>
    <t>Adoptions TogetherTST FF44409</t>
  </si>
  <si>
    <t>ContemporaryTST FFAug-21</t>
  </si>
  <si>
    <t>ContemporaryTST FF44409</t>
  </si>
  <si>
    <t>Family MattersTST FFAug-21</t>
  </si>
  <si>
    <t>Family MattersTST FF44409</t>
  </si>
  <si>
    <t>First Home CareTST FFAug-21</t>
  </si>
  <si>
    <t>First Home CareTST FF44409</t>
  </si>
  <si>
    <t>Foundations for Home &amp; CommunityTST FFAug-21</t>
  </si>
  <si>
    <t>Foundations for Home &amp; CommunityTST FF44409</t>
  </si>
  <si>
    <t>HillcrestTST FFAug-21</t>
  </si>
  <si>
    <t>HillcrestTST FF44409</t>
  </si>
  <si>
    <t>MD Family ResourcesTST FFAug-21</t>
  </si>
  <si>
    <t>MD Family ResourcesTST FF44409</t>
  </si>
  <si>
    <t>Federal CityA-CRA CombinedAug-21</t>
  </si>
  <si>
    <t>Federal CityA-CRA Combined44409</t>
  </si>
  <si>
    <t>HillcrestA-CRA CombinedAug-21</t>
  </si>
  <si>
    <t>HillcrestA-CRA Combined44409</t>
  </si>
  <si>
    <t>LAYCA-CRA CombinedAug-21</t>
  </si>
  <si>
    <t>LAYCA-CRA Combined44409</t>
  </si>
  <si>
    <t>RiversideA-CRA CombinedAug-21</t>
  </si>
  <si>
    <t>RiversideA-CRA Combined44409</t>
  </si>
  <si>
    <t>Adoptions TogetherCPP-FV CombinedAug-21</t>
  </si>
  <si>
    <t>Adoptions TogetherCPP-FV Combined44409</t>
  </si>
  <si>
    <t>Foundations for Home &amp; CommunityCPP-FV CombinedAug-21</t>
  </si>
  <si>
    <t>Foundations for Home &amp; CommunityCPP-FV Combined44409</t>
  </si>
  <si>
    <t>Medstar GeorgetownCPP-FV CombinedAug-21</t>
  </si>
  <si>
    <t>Medstar GeorgetownCPP-FV Combined44409</t>
  </si>
  <si>
    <t>Better MorningsFFT CombinedAug-21</t>
  </si>
  <si>
    <t>Better MorningsFFT Combined44409</t>
  </si>
  <si>
    <t>CatholicFFT CombinedAug-21</t>
  </si>
  <si>
    <t>CatholicFFT Combined44409</t>
  </si>
  <si>
    <t>First Home CareFFT CombinedAug-21</t>
  </si>
  <si>
    <t>First Home CareFFT Combined44409</t>
  </si>
  <si>
    <t>Foundations for Home &amp; CommunityFFT CombinedAug-21</t>
  </si>
  <si>
    <t>Foundations for Home &amp; CommunityFFT Combined44409</t>
  </si>
  <si>
    <t>HillcrestFFT CombinedAug-21</t>
  </si>
  <si>
    <t>HillcrestFFT Combined44409</t>
  </si>
  <si>
    <t>PASSFFT CombinedAug-21</t>
  </si>
  <si>
    <t>PASSFFT Combined44409</t>
  </si>
  <si>
    <t>LCSMST CombinedAug-21</t>
  </si>
  <si>
    <t>LCSMST Combined44409</t>
  </si>
  <si>
    <t>MBI HSMST CombinedAug-21</t>
  </si>
  <si>
    <t>MBI HSMST Combined44409</t>
  </si>
  <si>
    <t>Youth VillagesMST CombinedAug-21</t>
  </si>
  <si>
    <t>Youth VillagesMST Combined44409</t>
  </si>
  <si>
    <t>Youth VillagesMST-PSB CombinedAug-21</t>
  </si>
  <si>
    <t>Youth VillagesMST-PSB Combined44409</t>
  </si>
  <si>
    <t>Medstar GeorgetownPCIT CombinedAug-21</t>
  </si>
  <si>
    <t>Medstar GeorgetownPCIT Combined44409</t>
  </si>
  <si>
    <t>Community ConnectionsTF-CBT CombinedAug-21</t>
  </si>
  <si>
    <t>Community ConnectionsTF-CBT Combined44409</t>
  </si>
  <si>
    <t>First Home CareTF-CBT CombinedAug-21</t>
  </si>
  <si>
    <t>First Home CareTF-CBT Combined44409</t>
  </si>
  <si>
    <t>Foundations for Home &amp; CommunityTF-CBT CombinedAug-21</t>
  </si>
  <si>
    <t>Foundations for Home &amp; CommunityTF-CBT Combined44409</t>
  </si>
  <si>
    <t>HillcrestTF-CBT CombinedAug-21</t>
  </si>
  <si>
    <t>HillcrestTF-CBT Combined44409</t>
  </si>
  <si>
    <t>LAYCTF-CBT CombinedAug-21</t>
  </si>
  <si>
    <t>LAYCTF-CBT Combined44409</t>
  </si>
  <si>
    <t>LESTF-CBT CombinedAug-21</t>
  </si>
  <si>
    <t>LESTF-CBT Combined44409</t>
  </si>
  <si>
    <t>MD Family ResourcesTF-CBT CombinedAug-21</t>
  </si>
  <si>
    <t>MD Family ResourcesTF-CBT Combined44409</t>
  </si>
  <si>
    <t>UniversalTF-CBT CombinedAug-21</t>
  </si>
  <si>
    <t>UniversalTF-CBT Combined44409</t>
  </si>
  <si>
    <t>Community ConnectionsTIP CombinedAug-21</t>
  </si>
  <si>
    <t>Community ConnectionsTIP Combined44409</t>
  </si>
  <si>
    <t>ContemporaryTIP CombinedAug-21</t>
  </si>
  <si>
    <t>ContemporaryTIP Combined44409</t>
  </si>
  <si>
    <t>FPSTIP CombinedAug-21</t>
  </si>
  <si>
    <t>FPSTIP Combined44409</t>
  </si>
  <si>
    <t>Green DoorTIP CombinedAug-21</t>
  </si>
  <si>
    <t>Green DoorTIP Combined44409</t>
  </si>
  <si>
    <t>LESTIP CombinedAug-21</t>
  </si>
  <si>
    <t>LESTIP Combined44409</t>
  </si>
  <si>
    <t>MBI HSTIP CombinedAug-21</t>
  </si>
  <si>
    <t>MBI HSTIP Combined44409</t>
  </si>
  <si>
    <t>PASSTIP CombinedAug-21</t>
  </si>
  <si>
    <t>PASSTIP Combined44409</t>
  </si>
  <si>
    <t>TFCCTIP CombinedAug-21</t>
  </si>
  <si>
    <t>TFCCTIP Combined44409</t>
  </si>
  <si>
    <t>UniversalTIP CombinedAug-21</t>
  </si>
  <si>
    <t>UniversalTIP Combined44409</t>
  </si>
  <si>
    <t>Wayne PlaceTIP CombinedAug-21</t>
  </si>
  <si>
    <t>Wayne PlaceTIP Combined44409</t>
  </si>
  <si>
    <t>Adoptions TogetherTST CombinedAug-21</t>
  </si>
  <si>
    <t>Adoptions TogetherTST Combined44409</t>
  </si>
  <si>
    <t>ContemporaryTST CombinedAug-21</t>
  </si>
  <si>
    <t>ContemporaryTST Combined44409</t>
  </si>
  <si>
    <t>Family MattersTST CombinedAug-21</t>
  </si>
  <si>
    <t>Family MattersTST Combined44409</t>
  </si>
  <si>
    <t>First Home CareTST CombinedAug-21</t>
  </si>
  <si>
    <t>First Home CareTST Combined44409</t>
  </si>
  <si>
    <t>Foundations for Home &amp; CommunityTST CombinedAug-21</t>
  </si>
  <si>
    <t>Foundations for Home &amp; CommunityTST Combined44409</t>
  </si>
  <si>
    <t>HillcrestTST CombinedAug-21</t>
  </si>
  <si>
    <t>HillcrestTST Combined44409</t>
  </si>
  <si>
    <t>MD Family ResourcesTST CombinedAug-21</t>
  </si>
  <si>
    <t>MD Family ResourcesTST Combined44409</t>
  </si>
  <si>
    <t>Marys CenterCPP-FV CombinedAug-21</t>
  </si>
  <si>
    <t>Marys CenterCPP-FV Combined44409</t>
  </si>
  <si>
    <t>PIECECPP-FV CombinedAug-21</t>
  </si>
  <si>
    <t>PIECECPP-FV Combined44409</t>
  </si>
  <si>
    <t>Community ConnectionsCPP-FV CombinedAug-21</t>
  </si>
  <si>
    <t>Community ConnectionsCPP-FV Combined44409</t>
  </si>
  <si>
    <t>Community ConnectionsPCIT CombinedAug-21</t>
  </si>
  <si>
    <t>Community ConnectionsPCIT Combined44409</t>
  </si>
  <si>
    <t>Marys CenterPCIT CombinedAug-21</t>
  </si>
  <si>
    <t>Marys CenterPCIT Combined44409</t>
  </si>
  <si>
    <t>PIECEPCIT CombinedAug-21</t>
  </si>
  <si>
    <t>PIECEPCIT Combined44409</t>
  </si>
  <si>
    <t>CatholicAll FFAug-21</t>
  </si>
  <si>
    <t>CatholicAll FF44409</t>
  </si>
  <si>
    <t>ContemporaryAll FFAug-21</t>
  </si>
  <si>
    <t>ContemporaryAll FF44409</t>
  </si>
  <si>
    <t>Family MattersAll FFAug-21</t>
  </si>
  <si>
    <t>Family MattersAll FF44409</t>
  </si>
  <si>
    <t>Federal City All FFAug-21</t>
  </si>
  <si>
    <t>Federal City All FF44409</t>
  </si>
  <si>
    <t>First Home CareAll FFAug-21</t>
  </si>
  <si>
    <t>First Home CareAll FF44409</t>
  </si>
  <si>
    <t>Foundations for Home &amp; CommunityAll FFAug-21</t>
  </si>
  <si>
    <t>Foundations for Home &amp; CommunityAll FF44409</t>
  </si>
  <si>
    <t>FPSAll FFAug-21</t>
  </si>
  <si>
    <t>FPSAll FF44409</t>
  </si>
  <si>
    <t>Green DoorAll FFAug-21</t>
  </si>
  <si>
    <t>Green DoorAll FF44409</t>
  </si>
  <si>
    <t>HillcrestAll FFAug-21</t>
  </si>
  <si>
    <t>HillcrestAll FF44409</t>
  </si>
  <si>
    <t>LAYCAll FFAug-21</t>
  </si>
  <si>
    <t>LAYCAll FF44409</t>
  </si>
  <si>
    <t>LCSAll FFAug-21</t>
  </si>
  <si>
    <t>LCSAll FF44409</t>
  </si>
  <si>
    <t>LESAll FFAug-21</t>
  </si>
  <si>
    <t>LESAll FF44409</t>
  </si>
  <si>
    <t>MBI HSAll FFAug-21</t>
  </si>
  <si>
    <t>MBI HSAll FF44409</t>
  </si>
  <si>
    <t>MD Family ResourcesAll FFAug-21</t>
  </si>
  <si>
    <t>MD Family ResourcesAll FF44409</t>
  </si>
  <si>
    <t>PASSAll FFAug-21</t>
  </si>
  <si>
    <t>PASSAll FF44409</t>
  </si>
  <si>
    <t>RiversideAll FFAug-21</t>
  </si>
  <si>
    <t>RiversideAll FF44409</t>
  </si>
  <si>
    <t>TFCCAll FFAug-21</t>
  </si>
  <si>
    <t>TFCCAll FF44409</t>
  </si>
  <si>
    <t>UniversalAll FFAug-21</t>
  </si>
  <si>
    <t>UniversalAll FF44409</t>
  </si>
  <si>
    <t>Wayne PlaceAll FFAug-21</t>
  </si>
  <si>
    <t>Wayne PlaceAll FF44409</t>
  </si>
  <si>
    <t>Youth VillagesAll FFAug-21</t>
  </si>
  <si>
    <t>Youth VillagesAll FF44409</t>
  </si>
  <si>
    <t>Medstar GeorgetownAll DCSAug-21</t>
  </si>
  <si>
    <t>Medstar GeorgetownAll DCS44409</t>
  </si>
  <si>
    <t>Medstar GeorgetownAll FFAug-21</t>
  </si>
  <si>
    <t>Medstar GeorgetownAll FF44409</t>
  </si>
  <si>
    <t>Community ConnectionsAll FFAug-21</t>
  </si>
  <si>
    <t>Community ConnectionsAll FF44409</t>
  </si>
  <si>
    <t>Community ConnectionsAll DCSAug-21</t>
  </si>
  <si>
    <t>Community ConnectionsAll DCS44409</t>
  </si>
  <si>
    <t>Marys CenterAll FFAug-21</t>
  </si>
  <si>
    <t>Marys CenterAll FF44409</t>
  </si>
  <si>
    <t>Marys CenterAll DCSAug-21</t>
  </si>
  <si>
    <t>Marys CenterAll DCS44409</t>
  </si>
  <si>
    <t>PIECEAll FFAug-21</t>
  </si>
  <si>
    <t>PIECEAll FF44409</t>
  </si>
  <si>
    <t>PIECEAll DCSAug-21</t>
  </si>
  <si>
    <t>PIECEAll DCS44409</t>
  </si>
  <si>
    <t>Adoptions TogetherAll CombinedAug-21</t>
  </si>
  <si>
    <t>Adoptions TogetherAll Combined44409</t>
  </si>
  <si>
    <t>Better MorningsAll CombinedAug-21</t>
  </si>
  <si>
    <t>Better MorningsAll Combined44409</t>
  </si>
  <si>
    <t>CatholicAll CombinedAug-21</t>
  </si>
  <si>
    <t>CatholicAll Combined44409</t>
  </si>
  <si>
    <t>Community ConnectionsAll CombinedAug-21</t>
  </si>
  <si>
    <t>Community ConnectionsAll Combined44409</t>
  </si>
  <si>
    <t>ContemporaryAll CombinedAug-21</t>
  </si>
  <si>
    <t>ContemporaryAll Combined44409</t>
  </si>
  <si>
    <t>Family MattersAll CombinedAug-21</t>
  </si>
  <si>
    <t>Family MattersAll Combined44409</t>
  </si>
  <si>
    <t>Federal CityAll CombinedAug-21</t>
  </si>
  <si>
    <t>Federal CityAll Combined44409</t>
  </si>
  <si>
    <t>First Home CareAll CombinedAug-21</t>
  </si>
  <si>
    <t>First Home CareAll Combined44409</t>
  </si>
  <si>
    <t>Foundations for Home &amp; CommunityAll CombinedAug-21</t>
  </si>
  <si>
    <t>Foundations for Home &amp; CommunityAll Combined44409</t>
  </si>
  <si>
    <t>FPSAll CombinedAug-21</t>
  </si>
  <si>
    <t>FPSAll Combined44409</t>
  </si>
  <si>
    <t>Green DoorAll CombinedAug-21</t>
  </si>
  <si>
    <t>Green DoorAll Combined44409</t>
  </si>
  <si>
    <t>HillcrestAll CombinedAug-21</t>
  </si>
  <si>
    <t>HillcrestAll Combined44409</t>
  </si>
  <si>
    <t>LAYCAll CombinedAug-21</t>
  </si>
  <si>
    <t>LAYCAll Combined44409</t>
  </si>
  <si>
    <t>LCSAll CombinedAug-21</t>
  </si>
  <si>
    <t>LCSAll Combined44409</t>
  </si>
  <si>
    <t>LESAll CombinedAug-21</t>
  </si>
  <si>
    <t>LESAll Combined44409</t>
  </si>
  <si>
    <t>Marys CenterAll CombinedAug-21</t>
  </si>
  <si>
    <t>Marys CenterAll Combined44409</t>
  </si>
  <si>
    <t>MBI HSAll CombinedAug-21</t>
  </si>
  <si>
    <t>MBI HSAll Combined44409</t>
  </si>
  <si>
    <t>MD Family ResourcesAll CombinedAug-21</t>
  </si>
  <si>
    <t>MD Family ResourcesAll Combined44409</t>
  </si>
  <si>
    <t>Medstar GeorgetownAll CombinedAug-21</t>
  </si>
  <si>
    <t>Medstar GeorgetownAll Combined44409</t>
  </si>
  <si>
    <t>PASSAll CombinedAug-21</t>
  </si>
  <si>
    <t>PASSAll Combined44409</t>
  </si>
  <si>
    <t>PIECEAll CombinedAug-21</t>
  </si>
  <si>
    <t>PIECEAll Combined44409</t>
  </si>
  <si>
    <t>RiversideAll CombinedAug-21</t>
  </si>
  <si>
    <t>RiversideAll Combined44409</t>
  </si>
  <si>
    <t>TFCCAll CombinedAug-21</t>
  </si>
  <si>
    <t>TFCCAll Combined44409</t>
  </si>
  <si>
    <t>UniversalAll CombinedAug-21</t>
  </si>
  <si>
    <t>UniversalAll Combined44409</t>
  </si>
  <si>
    <t>Wayne PlaceAll CombinedAug-21</t>
  </si>
  <si>
    <t>Wayne PlaceAll Combined44409</t>
  </si>
  <si>
    <t>Youth VillagesAll CombinedAug-21</t>
  </si>
  <si>
    <t>Youth VillagesAll Combined44409</t>
  </si>
  <si>
    <t>All A-CRA ProvidersA-CRA FFAug-21</t>
  </si>
  <si>
    <t>All A-CRA ProvidersA-CRA FF44409</t>
  </si>
  <si>
    <t>All A-CRA ProvidersA-CRA CombinedAug-21</t>
  </si>
  <si>
    <t>All A-CRA ProvidersA-CRA Combined44409</t>
  </si>
  <si>
    <t>All CPP-FV ProvidersCPP-FV FFAug-21</t>
  </si>
  <si>
    <t>All CPP-FV ProvidersCPP-FV FF44409</t>
  </si>
  <si>
    <t>All CPP-FV ProvidersCPP-FV DCSAug-21</t>
  </si>
  <si>
    <t>All CPP-FV ProvidersCPP-FV DCS44409</t>
  </si>
  <si>
    <t>All CPP-FV ProvidersCPP-FV CombinedAug-21</t>
  </si>
  <si>
    <t>All CPP-FV ProvidersCPP-FV Combined44409</t>
  </si>
  <si>
    <t>All FFT ProvidersFFT FFAug-21</t>
  </si>
  <si>
    <t>All FFT ProvidersFFT FF44409</t>
  </si>
  <si>
    <t>All FFT ProvidersFFT CombinedAug-21</t>
  </si>
  <si>
    <t>All FFT ProvidersFFT Combined44409</t>
  </si>
  <si>
    <t>All MST ProvidersMST FFAug-21</t>
  </si>
  <si>
    <t>All MST ProvidersMST FF44409</t>
  </si>
  <si>
    <t>All MST ProvidersMST CombinedAug-21</t>
  </si>
  <si>
    <t>All MST ProvidersMST Combined44409</t>
  </si>
  <si>
    <t>All MST-PSB ProvidersMST-PSB FFAug-21</t>
  </si>
  <si>
    <t>All MST-PSB ProvidersMST-PSB FF44409</t>
  </si>
  <si>
    <t>All MST-PSB ProvidersMST-PSB CombinedAug-21</t>
  </si>
  <si>
    <t>All MST-PSB ProvidersMST-PSB Combined44409</t>
  </si>
  <si>
    <t>All PCIT ProvidersPCIT FFAug-21</t>
  </si>
  <si>
    <t>All PCIT ProvidersPCIT FF44409</t>
  </si>
  <si>
    <t>All PCIT ProvidersPCIT DCSAug-21</t>
  </si>
  <si>
    <t>All PCIT ProvidersPCIT DCS44409</t>
  </si>
  <si>
    <t>All PCIT ProvidersPCIT CombinedAug-21</t>
  </si>
  <si>
    <t>All PCIT ProvidersPCIT Combined44409</t>
  </si>
  <si>
    <t>All SFCR ProvidersSFCR FFAug-21</t>
  </si>
  <si>
    <t>All SFCR ProvidersSFCR FF44409</t>
  </si>
  <si>
    <t>All SFCR ProvidersSFCR CombinedAug-21</t>
  </si>
  <si>
    <t>All SFCR ProvidersSFCR Combined44409</t>
  </si>
  <si>
    <t>All TF-CBT ProvidersTF-CBT FFAug-21</t>
  </si>
  <si>
    <t>All TF-CBT ProvidersTF-CBT FF44409</t>
  </si>
  <si>
    <t>All TF-CBT ProvidersTF-CBT CombinedAug-21</t>
  </si>
  <si>
    <t>All TF-CBT ProvidersTF-CBT Combined44409</t>
  </si>
  <si>
    <t>All TIP ProvidersTIP FFAug-21</t>
  </si>
  <si>
    <t>All TIP ProvidersTIP FF44409</t>
  </si>
  <si>
    <t>All TIP ProvidersTIP CombinedAug-21</t>
  </si>
  <si>
    <t>All TIP ProvidersTIP Combined44409</t>
  </si>
  <si>
    <t>All TST ProvidersTST FFAug-21</t>
  </si>
  <si>
    <t>All TST ProvidersTST FF44409</t>
  </si>
  <si>
    <t>All TST ProvidersTST CombinedAug-21</t>
  </si>
  <si>
    <t>All TST ProvidersTST Combined44409</t>
  </si>
  <si>
    <t>Families First ProvidersAll FFAug-21</t>
  </si>
  <si>
    <t>Families First ProvidersAll FF44409</t>
  </si>
  <si>
    <t>DC Seed ProvidersAll DCSAug-21</t>
  </si>
  <si>
    <t>DC Seed ProvidersAll DCS44409</t>
  </si>
  <si>
    <t>Trauma ProvidersAll FFAug-21</t>
  </si>
  <si>
    <t>Trauma ProvidersAll FF44409</t>
  </si>
  <si>
    <t>Trauma ProvidersAll DCSAug-21</t>
  </si>
  <si>
    <t>Trauma ProvidersAll DCS44409</t>
  </si>
  <si>
    <t>Trauma ProvidersAll CombinedAug-21</t>
  </si>
  <si>
    <t>Trauma ProvidersAll Combined44409</t>
  </si>
  <si>
    <t>AllAll CombinedAug-21</t>
  </si>
  <si>
    <t>AllAll Combined44409</t>
  </si>
  <si>
    <t>Federal CityA-CRA FFSep-21</t>
  </si>
  <si>
    <t>Federal CityA-CRA FF44440</t>
  </si>
  <si>
    <t>HillcrestA-CRA FFSep-21</t>
  </si>
  <si>
    <t>HillcrestA-CRA FF44440</t>
  </si>
  <si>
    <t>LAYCA-CRA FFSep-21</t>
  </si>
  <si>
    <t>LAYCA-CRA FF44440</t>
  </si>
  <si>
    <t>RiversideA-CRA FFSep-21</t>
  </si>
  <si>
    <t>RiversideA-CRA FF44440</t>
  </si>
  <si>
    <t>Adoptions TogetherCPP-FV FFSep-21</t>
  </si>
  <si>
    <t>Adoptions TogetherCPP-FV FF44440</t>
  </si>
  <si>
    <t>Marys CenterCPP-FV FFSep-21</t>
  </si>
  <si>
    <t>Marys CenterCPP-FV FF44440</t>
  </si>
  <si>
    <t>PIECECPP-FV FFSep-21</t>
  </si>
  <si>
    <t>PIECECPP-FV FF44440</t>
  </si>
  <si>
    <t>Community ConnectionsCPP-FV DCSSep-21</t>
  </si>
  <si>
    <t>Community ConnectionsCPP-FV DCS44440</t>
  </si>
  <si>
    <t>Community ConnectionsCPP-FV FFSep-21</t>
  </si>
  <si>
    <t>Community ConnectionsCPP-FV FF44440</t>
  </si>
  <si>
    <t>Foundations for Home &amp; CommunityCPP-FV DCSSep-21</t>
  </si>
  <si>
    <t>Foundations for Home &amp; CommunityCPP-FV DCS44440</t>
  </si>
  <si>
    <t>Marys CenterCPP-FV DCSSep-21</t>
  </si>
  <si>
    <t>Marys CenterCPP-FV DCS44440</t>
  </si>
  <si>
    <t>PIECECPP-FV DCSSep-21</t>
  </si>
  <si>
    <t>PIECECPP-FV DCS44440</t>
  </si>
  <si>
    <t>Medstar GeorgetownCPP-FV DCSSep-21</t>
  </si>
  <si>
    <t>Medstar GeorgetownCPP-FV DCS44440</t>
  </si>
  <si>
    <t>Medstar GeorgetownCPP-FV FFSep-21</t>
  </si>
  <si>
    <t>Medstar GeorgetownCPP-FV FF44440</t>
  </si>
  <si>
    <t>Better MorningsFFT FFSep-21</t>
  </si>
  <si>
    <t>Better MorningsFFT FF44440</t>
  </si>
  <si>
    <t>CatholicFFT FFSep-21</t>
  </si>
  <si>
    <t>CatholicFFT FF44440</t>
  </si>
  <si>
    <t>First Home CareFFT FFSep-21</t>
  </si>
  <si>
    <t>First Home CareFFT FF44440</t>
  </si>
  <si>
    <t>Foundations for Home &amp; CommunityFFT FFSep-21</t>
  </si>
  <si>
    <t>Foundations for Home &amp; CommunityFFT FF44440</t>
  </si>
  <si>
    <t>HillcrestFFT FFSep-21</t>
  </si>
  <si>
    <t>HillcrestFFT FF44440</t>
  </si>
  <si>
    <t>PASSFFT FFSep-21</t>
  </si>
  <si>
    <t>PASSFFT FF44440</t>
  </si>
  <si>
    <t>LCSMST FFSep-21</t>
  </si>
  <si>
    <t>LCSMST FF44440</t>
  </si>
  <si>
    <t>MBI HSMST FFSep-21</t>
  </si>
  <si>
    <t>MBI HSMST FF44440</t>
  </si>
  <si>
    <t>Youth VillagesMST FFSep-21</t>
  </si>
  <si>
    <t>Youth VillagesMST FF44440</t>
  </si>
  <si>
    <t>Youth VillagesMST-PSB FFSep-21</t>
  </si>
  <si>
    <t>Youth VillagesMST-PSB FF44440</t>
  </si>
  <si>
    <t>Marys CenterPCIT FFSep-21</t>
  </si>
  <si>
    <t>Marys CenterPCIT FF44440</t>
  </si>
  <si>
    <t>PIECEPCIT FFSep-21</t>
  </si>
  <si>
    <t>PIECEPCIT FF44440</t>
  </si>
  <si>
    <t>Marys CenterPCIT DCSSep-21</t>
  </si>
  <si>
    <t>Marys CenterPCIT DCS44440</t>
  </si>
  <si>
    <t>PIECEPCIT DCSSep-21</t>
  </si>
  <si>
    <t>PIECEPCIT DCS44440</t>
  </si>
  <si>
    <t>Community ConnectionsPCIT DCSSep-21</t>
  </si>
  <si>
    <t>Community ConnectionsPCIT DCS44440</t>
  </si>
  <si>
    <t>Community ConnectionsPCIT FFSep-21</t>
  </si>
  <si>
    <t>Community ConnectionsPCIT FF44440</t>
  </si>
  <si>
    <t>Medstar GeorgetownPCIT DCSSep-21</t>
  </si>
  <si>
    <t>Medstar GeorgetownPCIT DCS44440</t>
  </si>
  <si>
    <t>Medstar GeorgetownPCIT FFSep-21</t>
  </si>
  <si>
    <t>Medstar GeorgetownPCIT FF44440</t>
  </si>
  <si>
    <t>Community ConnectionsTF-CBT FFSep-21</t>
  </si>
  <si>
    <t>Community ConnectionsTF-CBT FF44440</t>
  </si>
  <si>
    <t>First Home CareTF-CBT FFSep-21</t>
  </si>
  <si>
    <t>First Home CareTF-CBT FF44440</t>
  </si>
  <si>
    <t>Foundations for Home &amp; CommunityTF-CBT FFSep-21</t>
  </si>
  <si>
    <t>Foundations for Home &amp; CommunityTF-CBT FF44440</t>
  </si>
  <si>
    <t>HillcrestTF-CBT FFSep-21</t>
  </si>
  <si>
    <t>HillcrestTF-CBT FF44440</t>
  </si>
  <si>
    <t>LAYCTF-CBT FFSep-21</t>
  </si>
  <si>
    <t>LAYCTF-CBT FF44440</t>
  </si>
  <si>
    <t>LESTF-CBT FFSep-21</t>
  </si>
  <si>
    <t>LESTF-CBT FF44440</t>
  </si>
  <si>
    <t>MD Family ResourcesTF-CBT FFSep-21</t>
  </si>
  <si>
    <t>MD Family ResourcesTF-CBT FF44440</t>
  </si>
  <si>
    <t>UniversalTF-CBT FFSep-21</t>
  </si>
  <si>
    <t>UniversalTF-CBT FF44440</t>
  </si>
  <si>
    <t>Community ConnectionsTIP FFSep-21</t>
  </si>
  <si>
    <t>Community ConnectionsTIP FF44440</t>
  </si>
  <si>
    <t>ContemporaryTIP FFSep-21</t>
  </si>
  <si>
    <t>ContemporaryTIP FF44440</t>
  </si>
  <si>
    <t>FPSTIP FFSep-21</t>
  </si>
  <si>
    <t>FPSTIP FF44440</t>
  </si>
  <si>
    <t>Green DoorTIP FFSep-21</t>
  </si>
  <si>
    <t>Green DoorTIP FF44440</t>
  </si>
  <si>
    <t>LESTIP FFSep-21</t>
  </si>
  <si>
    <t>LESTIP FF44440</t>
  </si>
  <si>
    <t>MBI HSTIP FFSep-21</t>
  </si>
  <si>
    <t>MBI HSTIP FF44440</t>
  </si>
  <si>
    <t>PASSTIP FFSep-21</t>
  </si>
  <si>
    <t>PASSTIP FF44440</t>
  </si>
  <si>
    <t>TFCCTIP FFSep-21</t>
  </si>
  <si>
    <t>TFCCTIP FF44440</t>
  </si>
  <si>
    <t>UniversalTIP FFSep-21</t>
  </si>
  <si>
    <t>UniversalTIP FF44440</t>
  </si>
  <si>
    <t>Wayne PlaceTIP FFSep-21</t>
  </si>
  <si>
    <t>Wayne PlaceTIP FF44440</t>
  </si>
  <si>
    <t>Adoptions TogetherTST FFSep-21</t>
  </si>
  <si>
    <t>Adoptions TogetherTST FF44440</t>
  </si>
  <si>
    <t>ContemporaryTST FFSep-21</t>
  </si>
  <si>
    <t>ContemporaryTST FF44440</t>
  </si>
  <si>
    <t>Family MattersTST FFSep-21</t>
  </si>
  <si>
    <t>Family MattersTST FF44440</t>
  </si>
  <si>
    <t>First Home CareTST FFSep-21</t>
  </si>
  <si>
    <t>First Home CareTST FF44440</t>
  </si>
  <si>
    <t>Foundations for Home &amp; CommunityTST FFSep-21</t>
  </si>
  <si>
    <t>Foundations for Home &amp; CommunityTST FF44440</t>
  </si>
  <si>
    <t>HillcrestTST FFSep-21</t>
  </si>
  <si>
    <t>HillcrestTST FF44440</t>
  </si>
  <si>
    <t>MD Family ResourcesTST FFSep-21</t>
  </si>
  <si>
    <t>MD Family ResourcesTST FF44440</t>
  </si>
  <si>
    <t>Federal CityA-CRA CombinedSep-21</t>
  </si>
  <si>
    <t>Federal CityA-CRA Combined44440</t>
  </si>
  <si>
    <t>HillcrestA-CRA CombinedSep-21</t>
  </si>
  <si>
    <t>HillcrestA-CRA Combined44440</t>
  </si>
  <si>
    <t>LAYCA-CRA CombinedSep-21</t>
  </si>
  <si>
    <t>LAYCA-CRA Combined44440</t>
  </si>
  <si>
    <t>RiversideA-CRA CombinedSep-21</t>
  </si>
  <si>
    <t>RiversideA-CRA Combined44440</t>
  </si>
  <si>
    <t>Adoptions TogetherCPP-FV CombinedSep-21</t>
  </si>
  <si>
    <t>Adoptions TogetherCPP-FV Combined44440</t>
  </si>
  <si>
    <t>Foundations for Home &amp; CommunityCPP-FV CombinedSep-21</t>
  </si>
  <si>
    <t>Foundations for Home &amp; CommunityCPP-FV Combined44440</t>
  </si>
  <si>
    <t>Medstar GeorgetownCPP-FV CombinedSep-21</t>
  </si>
  <si>
    <t>Medstar GeorgetownCPP-FV Combined44440</t>
  </si>
  <si>
    <t>Better MorningsFFT CombinedSep-21</t>
  </si>
  <si>
    <t>Better MorningsFFT Combined44440</t>
  </si>
  <si>
    <t>CatholicFFT CombinedSep-21</t>
  </si>
  <si>
    <t>CatholicFFT Combined44440</t>
  </si>
  <si>
    <t>First Home CareFFT CombinedSep-21</t>
  </si>
  <si>
    <t>First Home CareFFT Combined44440</t>
  </si>
  <si>
    <t>Foundations for Home &amp; CommunityFFT CombinedSep-21</t>
  </si>
  <si>
    <t>Foundations for Home &amp; CommunityFFT Combined44440</t>
  </si>
  <si>
    <t>HillcrestFFT CombinedSep-21</t>
  </si>
  <si>
    <t>HillcrestFFT Combined44440</t>
  </si>
  <si>
    <t>PASSFFT CombinedSep-21</t>
  </si>
  <si>
    <t>PASSFFT Combined44440</t>
  </si>
  <si>
    <t>LCSMST CombinedSep-21</t>
  </si>
  <si>
    <t>LCSMST Combined44440</t>
  </si>
  <si>
    <t>MBI HSMST CombinedSep-21</t>
  </si>
  <si>
    <t>MBI HSMST Combined44440</t>
  </si>
  <si>
    <t>Youth VillagesMST CombinedSep-21</t>
  </si>
  <si>
    <t>Youth VillagesMST Combined44440</t>
  </si>
  <si>
    <t>Youth VillagesMST-PSB CombinedSep-21</t>
  </si>
  <si>
    <t>Youth VillagesMST-PSB Combined44440</t>
  </si>
  <si>
    <t>Medstar GeorgetownPCIT CombinedSep-21</t>
  </si>
  <si>
    <t>Medstar GeorgetownPCIT Combined44440</t>
  </si>
  <si>
    <t>Community ConnectionsTF-CBT CombinedSep-21</t>
  </si>
  <si>
    <t>Community ConnectionsTF-CBT Combined44440</t>
  </si>
  <si>
    <t>First Home CareTF-CBT CombinedSep-21</t>
  </si>
  <si>
    <t>First Home CareTF-CBT Combined44440</t>
  </si>
  <si>
    <t>Foundations for Home &amp; CommunityTF-CBT CombinedSep-21</t>
  </si>
  <si>
    <t>Foundations for Home &amp; CommunityTF-CBT Combined44440</t>
  </si>
  <si>
    <t>HillcrestTF-CBT CombinedSep-21</t>
  </si>
  <si>
    <t>HillcrestTF-CBT Combined44440</t>
  </si>
  <si>
    <t>LAYCTF-CBT CombinedSep-21</t>
  </si>
  <si>
    <t>LAYCTF-CBT Combined44440</t>
  </si>
  <si>
    <t>LESTF-CBT CombinedSep-21</t>
  </si>
  <si>
    <t>LESTF-CBT Combined44440</t>
  </si>
  <si>
    <t>MD Family ResourcesTF-CBT CombinedSep-21</t>
  </si>
  <si>
    <t>MD Family ResourcesTF-CBT Combined44440</t>
  </si>
  <si>
    <t>UniversalTF-CBT CombinedSep-21</t>
  </si>
  <si>
    <t>UniversalTF-CBT Combined44440</t>
  </si>
  <si>
    <t>Community ConnectionsTIP CombinedSep-21</t>
  </si>
  <si>
    <t>Community ConnectionsTIP Combined44440</t>
  </si>
  <si>
    <t>ContemporaryTIP CombinedSep-21</t>
  </si>
  <si>
    <t>ContemporaryTIP Combined44440</t>
  </si>
  <si>
    <t>FPSTIP CombinedSep-21</t>
  </si>
  <si>
    <t>FPSTIP Combined44440</t>
  </si>
  <si>
    <t>Green DoorTIP CombinedSep-21</t>
  </si>
  <si>
    <t>Green DoorTIP Combined44440</t>
  </si>
  <si>
    <t>LESTIP CombinedSep-21</t>
  </si>
  <si>
    <t>LESTIP Combined44440</t>
  </si>
  <si>
    <t>MBI HSTIP CombinedSep-21</t>
  </si>
  <si>
    <t>MBI HSTIP Combined44440</t>
  </si>
  <si>
    <t>PASSTIP CombinedSep-21</t>
  </si>
  <si>
    <t>PASSTIP Combined44440</t>
  </si>
  <si>
    <t>TFCCTIP CombinedSep-21</t>
  </si>
  <si>
    <t>TFCCTIP Combined44440</t>
  </si>
  <si>
    <t>UniversalTIP CombinedSep-21</t>
  </si>
  <si>
    <t>UniversalTIP Combined44440</t>
  </si>
  <si>
    <t>Wayne PlaceTIP CombinedSep-21</t>
  </si>
  <si>
    <t>Wayne PlaceTIP Combined44440</t>
  </si>
  <si>
    <t>Adoptions TogetherTST CombinedSep-21</t>
  </si>
  <si>
    <t>Adoptions TogetherTST Combined44440</t>
  </si>
  <si>
    <t>ContemporaryTST CombinedSep-21</t>
  </si>
  <si>
    <t>ContemporaryTST Combined44440</t>
  </si>
  <si>
    <t>Family MattersTST CombinedSep-21</t>
  </si>
  <si>
    <t>Family MattersTST Combined44440</t>
  </si>
  <si>
    <t>First Home CareTST CombinedSep-21</t>
  </si>
  <si>
    <t>First Home CareTST Combined44440</t>
  </si>
  <si>
    <t>Foundations for Home &amp; CommunityTST CombinedSep-21</t>
  </si>
  <si>
    <t>Foundations for Home &amp; CommunityTST Combined44440</t>
  </si>
  <si>
    <t>HillcrestTST CombinedSep-21</t>
  </si>
  <si>
    <t>HillcrestTST Combined44440</t>
  </si>
  <si>
    <t>MD Family ResourcesTST CombinedSep-21</t>
  </si>
  <si>
    <t>MD Family ResourcesTST Combined44440</t>
  </si>
  <si>
    <t>Marys CenterCPP-FV CombinedSep-21</t>
  </si>
  <si>
    <t>Marys CenterCPP-FV Combined44440</t>
  </si>
  <si>
    <t>PIECECPP-FV CombinedSep-21</t>
  </si>
  <si>
    <t>PIECECPP-FV Combined44440</t>
  </si>
  <si>
    <t>Community ConnectionsCPP-FV CombinedSep-21</t>
  </si>
  <si>
    <t>Community ConnectionsCPP-FV Combined44440</t>
  </si>
  <si>
    <t>Community ConnectionsPCIT CombinedSep-21</t>
  </si>
  <si>
    <t>Community ConnectionsPCIT Combined44440</t>
  </si>
  <si>
    <t>Marys CenterPCIT CombinedSep-21</t>
  </si>
  <si>
    <t>Marys CenterPCIT Combined44440</t>
  </si>
  <si>
    <t>PIECEPCIT CombinedSep-21</t>
  </si>
  <si>
    <t>PIECEPCIT Combined44440</t>
  </si>
  <si>
    <t>CatholicAll FFSep-21</t>
  </si>
  <si>
    <t>CatholicAll FF44440</t>
  </si>
  <si>
    <t>ContemporaryAll FFSep-21</t>
  </si>
  <si>
    <t>ContemporaryAll FF44440</t>
  </si>
  <si>
    <t>Family MattersAll FFSep-21</t>
  </si>
  <si>
    <t>Family MattersAll FF44440</t>
  </si>
  <si>
    <t>Federal City All FFSep-21</t>
  </si>
  <si>
    <t>Federal City All FF44440</t>
  </si>
  <si>
    <t>First Home CareAll FFSep-21</t>
  </si>
  <si>
    <t>First Home CareAll FF44440</t>
  </si>
  <si>
    <t>Foundations for Home &amp; CommunityAll FFSep-21</t>
  </si>
  <si>
    <t>Foundations for Home &amp; CommunityAll FF44440</t>
  </si>
  <si>
    <t>FPSAll FFSep-21</t>
  </si>
  <si>
    <t>FPSAll FF44440</t>
  </si>
  <si>
    <t>Green DoorAll FFSep-21</t>
  </si>
  <si>
    <t>Green DoorAll FF44440</t>
  </si>
  <si>
    <t>HillcrestAll FFSep-21</t>
  </si>
  <si>
    <t>HillcrestAll FF44440</t>
  </si>
  <si>
    <t>LAYCAll FFSep-21</t>
  </si>
  <si>
    <t>LAYCAll FF44440</t>
  </si>
  <si>
    <t>LCSAll FFSep-21</t>
  </si>
  <si>
    <t>LCSAll FF44440</t>
  </si>
  <si>
    <t>LESAll FFSep-21</t>
  </si>
  <si>
    <t>LESAll FF44440</t>
  </si>
  <si>
    <t>MBI HSAll FFSep-21</t>
  </si>
  <si>
    <t>MBI HSAll FF44440</t>
  </si>
  <si>
    <t>MD Family ResourcesAll FFSep-21</t>
  </si>
  <si>
    <t>MD Family ResourcesAll FF44440</t>
  </si>
  <si>
    <t>PASSAll FFSep-21</t>
  </si>
  <si>
    <t>PASSAll FF44440</t>
  </si>
  <si>
    <t>RiversideAll FFSep-21</t>
  </si>
  <si>
    <t>RiversideAll FF44440</t>
  </si>
  <si>
    <t>TFCCAll FFSep-21</t>
  </si>
  <si>
    <t>TFCCAll FF44440</t>
  </si>
  <si>
    <t>UniversalAll FFSep-21</t>
  </si>
  <si>
    <t>UniversalAll FF44440</t>
  </si>
  <si>
    <t>Wayne PlaceAll FFSep-21</t>
  </si>
  <si>
    <t>Wayne PlaceAll FF44440</t>
  </si>
  <si>
    <t>Youth VillagesAll FFSep-21</t>
  </si>
  <si>
    <t>Youth VillagesAll FF44440</t>
  </si>
  <si>
    <t>Medstar GeorgetownAll DCSSep-21</t>
  </si>
  <si>
    <t>Medstar GeorgetownAll DCS44440</t>
  </si>
  <si>
    <t>Medstar GeorgetownAll FFSep-21</t>
  </si>
  <si>
    <t>Medstar GeorgetownAll FF44440</t>
  </si>
  <si>
    <t>Community ConnectionsAll FFSep-21</t>
  </si>
  <si>
    <t>Community ConnectionsAll FF44440</t>
  </si>
  <si>
    <t>Community ConnectionsAll DCSSep-21</t>
  </si>
  <si>
    <t>Community ConnectionsAll DCS44440</t>
  </si>
  <si>
    <t>Marys CenterAll FFSep-21</t>
  </si>
  <si>
    <t>Marys CenterAll FF44440</t>
  </si>
  <si>
    <t>Marys CenterAll DCSSep-21</t>
  </si>
  <si>
    <t>Marys CenterAll DCS44440</t>
  </si>
  <si>
    <t>PIECEAll FFSep-21</t>
  </si>
  <si>
    <t>PIECEAll FF44440</t>
  </si>
  <si>
    <t>PIECEAll DCSSep-21</t>
  </si>
  <si>
    <t>PIECEAll DCS44440</t>
  </si>
  <si>
    <t>Adoptions TogetherAll CombinedSep-21</t>
  </si>
  <si>
    <t>Adoptions TogetherAll Combined44440</t>
  </si>
  <si>
    <t>Better MorningsAll CombinedSep-21</t>
  </si>
  <si>
    <t>Better MorningsAll Combined44440</t>
  </si>
  <si>
    <t>CatholicAll CombinedSep-21</t>
  </si>
  <si>
    <t>CatholicAll Combined44440</t>
  </si>
  <si>
    <t>Community ConnectionsAll CombinedSep-21</t>
  </si>
  <si>
    <t>Community ConnectionsAll Combined44440</t>
  </si>
  <si>
    <t>ContemporaryAll CombinedSep-21</t>
  </si>
  <si>
    <t>ContemporaryAll Combined44440</t>
  </si>
  <si>
    <t>Family MattersAll CombinedSep-21</t>
  </si>
  <si>
    <t>Family MattersAll Combined44440</t>
  </si>
  <si>
    <t>Federal CityAll CombinedSep-21</t>
  </si>
  <si>
    <t>Federal CityAll Combined44440</t>
  </si>
  <si>
    <t>First Home CareAll CombinedSep-21</t>
  </si>
  <si>
    <t>First Home CareAll Combined44440</t>
  </si>
  <si>
    <t>Foundations for Home &amp; CommunityAll CombinedSep-21</t>
  </si>
  <si>
    <t>Foundations for Home &amp; CommunityAll Combined44440</t>
  </si>
  <si>
    <t>FPSAll CombinedSep-21</t>
  </si>
  <si>
    <t>FPSAll Combined44440</t>
  </si>
  <si>
    <t>Green DoorAll CombinedSep-21</t>
  </si>
  <si>
    <t>Green DoorAll Combined44440</t>
  </si>
  <si>
    <t>HillcrestAll CombinedSep-21</t>
  </si>
  <si>
    <t>HillcrestAll Combined44440</t>
  </si>
  <si>
    <t>LAYCAll CombinedSep-21</t>
  </si>
  <si>
    <t>LAYCAll Combined44440</t>
  </si>
  <si>
    <t>LCSAll CombinedSep-21</t>
  </si>
  <si>
    <t>LCSAll Combined44440</t>
  </si>
  <si>
    <t>LESAll CombinedSep-21</t>
  </si>
  <si>
    <t>LESAll Combined44440</t>
  </si>
  <si>
    <t>Marys CenterAll CombinedSep-21</t>
  </si>
  <si>
    <t>Marys CenterAll Combined44440</t>
  </si>
  <si>
    <t>MBI HSAll CombinedSep-21</t>
  </si>
  <si>
    <t>MBI HSAll Combined44440</t>
  </si>
  <si>
    <t>MD Family ResourcesAll CombinedSep-21</t>
  </si>
  <si>
    <t>MD Family ResourcesAll Combined44440</t>
  </si>
  <si>
    <t>Medstar GeorgetownAll CombinedSep-21</t>
  </si>
  <si>
    <t>Medstar GeorgetownAll Combined44440</t>
  </si>
  <si>
    <t>PASSAll CombinedSep-21</t>
  </si>
  <si>
    <t>PASSAll Combined44440</t>
  </si>
  <si>
    <t>PIECEAll CombinedSep-21</t>
  </si>
  <si>
    <t>PIECEAll Combined44440</t>
  </si>
  <si>
    <t>RiversideAll CombinedSep-21</t>
  </si>
  <si>
    <t>RiversideAll Combined44440</t>
  </si>
  <si>
    <t>TFCCAll CombinedSep-21</t>
  </si>
  <si>
    <t>TFCCAll Combined44440</t>
  </si>
  <si>
    <t>UniversalAll CombinedSep-21</t>
  </si>
  <si>
    <t>UniversalAll Combined44440</t>
  </si>
  <si>
    <t>Wayne PlaceAll CombinedSep-21</t>
  </si>
  <si>
    <t>Wayne PlaceAll Combined44440</t>
  </si>
  <si>
    <t>Youth VillagesAll CombinedSep-21</t>
  </si>
  <si>
    <t>Youth VillagesAll Combined44440</t>
  </si>
  <si>
    <t>All A-CRA ProvidersA-CRA FFSep-21</t>
  </si>
  <si>
    <t>All A-CRA ProvidersA-CRA FF44440</t>
  </si>
  <si>
    <t>All A-CRA ProvidersA-CRA CombinedSep-21</t>
  </si>
  <si>
    <t>All A-CRA ProvidersA-CRA Combined44440</t>
  </si>
  <si>
    <t>All CPP-FV ProvidersCPP-FV FFSep-21</t>
  </si>
  <si>
    <t>All CPP-FV ProvidersCPP-FV FF44440</t>
  </si>
  <si>
    <t>All CPP-FV ProvidersCPP-FV DCSSep-21</t>
  </si>
  <si>
    <t>All CPP-FV ProvidersCPP-FV DCS44440</t>
  </si>
  <si>
    <t>All CPP-FV ProvidersCPP-FV CombinedSep-21</t>
  </si>
  <si>
    <t>All CPP-FV ProvidersCPP-FV Combined44440</t>
  </si>
  <si>
    <t>All FFT ProvidersFFT FFSep-21</t>
  </si>
  <si>
    <t>All FFT ProvidersFFT FF44440</t>
  </si>
  <si>
    <t>All FFT ProvidersFFT CombinedSep-21</t>
  </si>
  <si>
    <t>All FFT ProvidersFFT Combined44440</t>
  </si>
  <si>
    <t>All MST ProvidersMST FFSep-21</t>
  </si>
  <si>
    <t>All MST ProvidersMST FF44440</t>
  </si>
  <si>
    <t>All MST ProvidersMST CombinedSep-21</t>
  </si>
  <si>
    <t>All MST ProvidersMST Combined44440</t>
  </si>
  <si>
    <t>All MST-PSB ProvidersMST-PSB FFSep-21</t>
  </si>
  <si>
    <t>All MST-PSB ProvidersMST-PSB FF44440</t>
  </si>
  <si>
    <t>All MST-PSB ProvidersMST-PSB CombinedSep-21</t>
  </si>
  <si>
    <t>All MST-PSB ProvidersMST-PSB Combined44440</t>
  </si>
  <si>
    <t>All PCIT ProvidersPCIT FFSep-21</t>
  </si>
  <si>
    <t>All PCIT ProvidersPCIT FF44440</t>
  </si>
  <si>
    <t>All PCIT ProvidersPCIT DCSSep-21</t>
  </si>
  <si>
    <t>All PCIT ProvidersPCIT DCS44440</t>
  </si>
  <si>
    <t>All PCIT ProvidersPCIT CombinedSep-21</t>
  </si>
  <si>
    <t>All PCIT ProvidersPCIT Combined44440</t>
  </si>
  <si>
    <t>All SFCR ProvidersSFCR FFSep-21</t>
  </si>
  <si>
    <t>All SFCR ProvidersSFCR FF44440</t>
  </si>
  <si>
    <t>All SFCR ProvidersSFCR CombinedSep-21</t>
  </si>
  <si>
    <t>All SFCR ProvidersSFCR Combined44440</t>
  </si>
  <si>
    <t>All TF-CBT ProvidersTF-CBT FFSep-21</t>
  </si>
  <si>
    <t>All TF-CBT ProvidersTF-CBT FF44440</t>
  </si>
  <si>
    <t>All TF-CBT ProvidersTF-CBT CombinedSep-21</t>
  </si>
  <si>
    <t>All TF-CBT ProvidersTF-CBT Combined44440</t>
  </si>
  <si>
    <t>All TIP ProvidersTIP FFSep-21</t>
  </si>
  <si>
    <t>All TIP ProvidersTIP FF44440</t>
  </si>
  <si>
    <t>All TIP ProvidersTIP CombinedSep-21</t>
  </si>
  <si>
    <t>All TIP ProvidersTIP Combined44440</t>
  </si>
  <si>
    <t>All TST ProvidersTST FFSep-21</t>
  </si>
  <si>
    <t>All TST ProvidersTST FF44440</t>
  </si>
  <si>
    <t>All TST ProvidersTST CombinedSep-21</t>
  </si>
  <si>
    <t>All TST ProvidersTST Combined44440</t>
  </si>
  <si>
    <t>Families First ProvidersAll FFSep-21</t>
  </si>
  <si>
    <t>Families First ProvidersAll FF44440</t>
  </si>
  <si>
    <t>DC Seed ProvidersAll DCSSep-21</t>
  </si>
  <si>
    <t>DC Seed ProvidersAll DCS44440</t>
  </si>
  <si>
    <t>Trauma ProvidersAll FFSep-21</t>
  </si>
  <si>
    <t>Trauma ProvidersAll FF44440</t>
  </si>
  <si>
    <t>Trauma ProvidersAll DCSSep-21</t>
  </si>
  <si>
    <t>Trauma ProvidersAll DCS44440</t>
  </si>
  <si>
    <t>Trauma ProvidersAll CombinedSep-21</t>
  </si>
  <si>
    <t>Trauma ProvidersAll Combined44440</t>
  </si>
  <si>
    <t>AllAll CombinedSep-21</t>
  </si>
  <si>
    <t>AllAll Combined44440</t>
  </si>
  <si>
    <t>Federal CityA-CRA FFOct-21</t>
  </si>
  <si>
    <t>Federal CityA-CRA FF44470</t>
  </si>
  <si>
    <t>HillcrestA-CRA FFOct-21</t>
  </si>
  <si>
    <t>HillcrestA-CRA FF44470</t>
  </si>
  <si>
    <t>LAYCA-CRA FFOct-21</t>
  </si>
  <si>
    <t>LAYCA-CRA FF44470</t>
  </si>
  <si>
    <t>RiversideA-CRA FFOct-21</t>
  </si>
  <si>
    <t>RiversideA-CRA FF44470</t>
  </si>
  <si>
    <t>Adoptions TogetherCPP-FV FFOct-21</t>
  </si>
  <si>
    <t>Adoptions TogetherCPP-FV FF44470</t>
  </si>
  <si>
    <t>Marys CenterCPP-FV FFOct-21</t>
  </si>
  <si>
    <t>Marys CenterCPP-FV FF44470</t>
  </si>
  <si>
    <t>PIECECPP-FV FFOct-21</t>
  </si>
  <si>
    <t>PIECECPP-FV FF44470</t>
  </si>
  <si>
    <t>Community ConnectionsCPP-FV DCSOct-21</t>
  </si>
  <si>
    <t>Community ConnectionsCPP-FV DCS44470</t>
  </si>
  <si>
    <t>Community ConnectionsCPP-FV FFOct-21</t>
  </si>
  <si>
    <t>Community ConnectionsCPP-FV FF44470</t>
  </si>
  <si>
    <t>Foundations for Home &amp; CommunityCPP-FV DCSOct-21</t>
  </si>
  <si>
    <t>Foundations for Home &amp; CommunityCPP-FV DCS44470</t>
  </si>
  <si>
    <t>Marys CenterCPP-FV DCSOct-21</t>
  </si>
  <si>
    <t>Marys CenterCPP-FV DCS44470</t>
  </si>
  <si>
    <t>PIECECPP-FV DCSOct-21</t>
  </si>
  <si>
    <t>PIECECPP-FV DCS44470</t>
  </si>
  <si>
    <t>Medstar GeorgetownCPP-FV DCSOct-21</t>
  </si>
  <si>
    <t>Medstar GeorgetownCPP-FV DCS44470</t>
  </si>
  <si>
    <t>Medstar GeorgetownCPP-FV FFOct-21</t>
  </si>
  <si>
    <t>Medstar GeorgetownCPP-FV FF44470</t>
  </si>
  <si>
    <t>Better MorningsFFT FFOct-21</t>
  </si>
  <si>
    <t>Better MorningsFFT FF44470</t>
  </si>
  <si>
    <t>CatholicFFT FFOct-21</t>
  </si>
  <si>
    <t>CatholicFFT FF44470</t>
  </si>
  <si>
    <t>First Home CareFFT FFOct-21</t>
  </si>
  <si>
    <t>First Home CareFFT FF44470</t>
  </si>
  <si>
    <t>Foundations for Home &amp; CommunityFFT FFOct-21</t>
  </si>
  <si>
    <t>Foundations for Home &amp; CommunityFFT FF44470</t>
  </si>
  <si>
    <t>HillcrestFFT FFOct-21</t>
  </si>
  <si>
    <t>HillcrestFFT FF44470</t>
  </si>
  <si>
    <t>PASSFFT FFOct-21</t>
  </si>
  <si>
    <t>PASSFFT FF44470</t>
  </si>
  <si>
    <t>LCSMST FFOct-21</t>
  </si>
  <si>
    <t>LCSMST FF44470</t>
  </si>
  <si>
    <t>MBI HSMST FFOct-21</t>
  </si>
  <si>
    <t>MBI HSMST FF44470</t>
  </si>
  <si>
    <t>Youth VillagesMST FFOct-21</t>
  </si>
  <si>
    <t>Youth VillagesMST FF44470</t>
  </si>
  <si>
    <t>Youth VillagesMST-PSB FFOct-21</t>
  </si>
  <si>
    <t>Youth VillagesMST-PSB FF44470</t>
  </si>
  <si>
    <t>Marys CenterPCIT FFOct-21</t>
  </si>
  <si>
    <t>Marys CenterPCIT FF44470</t>
  </si>
  <si>
    <t>PIECEPCIT FFOct-21</t>
  </si>
  <si>
    <t>PIECEPCIT FF44470</t>
  </si>
  <si>
    <t>Marys CenterPCIT DCSOct-21</t>
  </si>
  <si>
    <t>Marys CenterPCIT DCS44470</t>
  </si>
  <si>
    <t>PIECEPCIT DCSOct-21</t>
  </si>
  <si>
    <t>PIECEPCIT DCS44470</t>
  </si>
  <si>
    <t>Community ConnectionsPCIT DCSOct-21</t>
  </si>
  <si>
    <t>Community ConnectionsPCIT DCS44470</t>
  </si>
  <si>
    <t>Community ConnectionsPCIT FFOct-21</t>
  </si>
  <si>
    <t>Community ConnectionsPCIT FF44470</t>
  </si>
  <si>
    <t>Medstar GeorgetownPCIT DCSOct-21</t>
  </si>
  <si>
    <t>Medstar GeorgetownPCIT DCS44470</t>
  </si>
  <si>
    <t>Medstar GeorgetownPCIT FFOct-21</t>
  </si>
  <si>
    <t>Medstar GeorgetownPCIT FF44470</t>
  </si>
  <si>
    <t>Community ConnectionsTF-CBT FFOct-21</t>
  </si>
  <si>
    <t>Community ConnectionsTF-CBT FF44470</t>
  </si>
  <si>
    <t>First Home CareTF-CBT FFOct-21</t>
  </si>
  <si>
    <t>First Home CareTF-CBT FF44470</t>
  </si>
  <si>
    <t>Foundations for Home &amp; CommunityTF-CBT FFOct-21</t>
  </si>
  <si>
    <t>Foundations for Home &amp; CommunityTF-CBT FF44470</t>
  </si>
  <si>
    <t>HillcrestTF-CBT FFOct-21</t>
  </si>
  <si>
    <t>HillcrestTF-CBT FF44470</t>
  </si>
  <si>
    <t>LAYCTF-CBT FFOct-21</t>
  </si>
  <si>
    <t>LAYCTF-CBT FF44470</t>
  </si>
  <si>
    <t>LESTF-CBT FFOct-21</t>
  </si>
  <si>
    <t>LESTF-CBT FF44470</t>
  </si>
  <si>
    <t>MD Family ResourcesTF-CBT FFOct-21</t>
  </si>
  <si>
    <t>MD Family ResourcesTF-CBT FF44470</t>
  </si>
  <si>
    <t>UniversalTF-CBT FFOct-21</t>
  </si>
  <si>
    <t>UniversalTF-CBT FF44470</t>
  </si>
  <si>
    <t>Community ConnectionsTIP FFOct-21</t>
  </si>
  <si>
    <t>Community ConnectionsTIP FF44470</t>
  </si>
  <si>
    <t>ContemporaryTIP FFOct-21</t>
  </si>
  <si>
    <t>ContemporaryTIP FF44470</t>
  </si>
  <si>
    <t>FPSTIP FFOct-21</t>
  </si>
  <si>
    <t>FPSTIP FF44470</t>
  </si>
  <si>
    <t>Green DoorTIP FFOct-21</t>
  </si>
  <si>
    <t>Green DoorTIP FF44470</t>
  </si>
  <si>
    <t>LESTIP FFOct-21</t>
  </si>
  <si>
    <t>LESTIP FF44470</t>
  </si>
  <si>
    <t>MBI HSTIP FFOct-21</t>
  </si>
  <si>
    <t>MBI HSTIP FF44470</t>
  </si>
  <si>
    <t>PASSTIP FFOct-21</t>
  </si>
  <si>
    <t>PASSTIP FF44470</t>
  </si>
  <si>
    <t>TFCCTIP FFOct-21</t>
  </si>
  <si>
    <t>TFCCTIP FF44470</t>
  </si>
  <si>
    <t>UniversalTIP FFOct-21</t>
  </si>
  <si>
    <t>UniversalTIP FF44470</t>
  </si>
  <si>
    <t>Wayne PlaceTIP FFOct-21</t>
  </si>
  <si>
    <t>Wayne PlaceTIP FF44470</t>
  </si>
  <si>
    <t>Adoptions TogetherTST FFOct-21</t>
  </si>
  <si>
    <t>Adoptions TogetherTST FF44470</t>
  </si>
  <si>
    <t>ContemporaryTST FFOct-21</t>
  </si>
  <si>
    <t>ContemporaryTST FF44470</t>
  </si>
  <si>
    <t>Family MattersTST FFOct-21</t>
  </si>
  <si>
    <t>Family MattersTST FF44470</t>
  </si>
  <si>
    <t>First Home CareTST FFOct-21</t>
  </si>
  <si>
    <t>First Home CareTST FF44470</t>
  </si>
  <si>
    <t>Foundations for Home &amp; CommunityTST FFOct-21</t>
  </si>
  <si>
    <t>Foundations for Home &amp; CommunityTST FF44470</t>
  </si>
  <si>
    <t>HillcrestTST FFOct-21</t>
  </si>
  <si>
    <t>HillcrestTST FF44470</t>
  </si>
  <si>
    <t>MD Family ResourcesTST FFOct-21</t>
  </si>
  <si>
    <t>MD Family ResourcesTST FF44470</t>
  </si>
  <si>
    <t>Federal CityA-CRA CombinedOct-21</t>
  </si>
  <si>
    <t>Federal CityA-CRA Combined44470</t>
  </si>
  <si>
    <t>HillcrestA-CRA CombinedOct-21</t>
  </si>
  <si>
    <t>HillcrestA-CRA Combined44470</t>
  </si>
  <si>
    <t>LAYCA-CRA CombinedOct-21</t>
  </si>
  <si>
    <t>LAYCA-CRA Combined44470</t>
  </si>
  <si>
    <t>RiversideA-CRA CombinedOct-21</t>
  </si>
  <si>
    <t>RiversideA-CRA Combined44470</t>
  </si>
  <si>
    <t>Adoptions TogetherCPP-FV CombinedOct-21</t>
  </si>
  <si>
    <t>Adoptions TogetherCPP-FV Combined44470</t>
  </si>
  <si>
    <t>Foundations for Home &amp; CommunityCPP-FV CombinedOct-21</t>
  </si>
  <si>
    <t>Foundations for Home &amp; CommunityCPP-FV Combined44470</t>
  </si>
  <si>
    <t>Medstar GeorgetownCPP-FV CombinedOct-21</t>
  </si>
  <si>
    <t>Medstar GeorgetownCPP-FV Combined44470</t>
  </si>
  <si>
    <t>Better MorningsFFT CombinedOct-21</t>
  </si>
  <si>
    <t>Better MorningsFFT Combined44470</t>
  </si>
  <si>
    <t>CatholicFFT CombinedOct-21</t>
  </si>
  <si>
    <t>CatholicFFT Combined44470</t>
  </si>
  <si>
    <t>First Home CareFFT CombinedOct-21</t>
  </si>
  <si>
    <t>First Home CareFFT Combined44470</t>
  </si>
  <si>
    <t>Foundations for Home &amp; CommunityFFT CombinedOct-21</t>
  </si>
  <si>
    <t>Foundations for Home &amp; CommunityFFT Combined44470</t>
  </si>
  <si>
    <t>HillcrestFFT CombinedOct-21</t>
  </si>
  <si>
    <t>HillcrestFFT Combined44470</t>
  </si>
  <si>
    <t>PASSFFT CombinedOct-21</t>
  </si>
  <si>
    <t>PASSFFT Combined44470</t>
  </si>
  <si>
    <t>LCSMST CombinedOct-21</t>
  </si>
  <si>
    <t>LCSMST Combined44470</t>
  </si>
  <si>
    <t>MBI HSMST CombinedOct-21</t>
  </si>
  <si>
    <t>MBI HSMST Combined44470</t>
  </si>
  <si>
    <t>Youth VillagesMST CombinedOct-21</t>
  </si>
  <si>
    <t>Youth VillagesMST Combined44470</t>
  </si>
  <si>
    <t>Youth VillagesMST-PSB CombinedOct-21</t>
  </si>
  <si>
    <t>Youth VillagesMST-PSB Combined44470</t>
  </si>
  <si>
    <t>Medstar GeorgetownPCIT CombinedOct-21</t>
  </si>
  <si>
    <t>Medstar GeorgetownPCIT Combined44470</t>
  </si>
  <si>
    <t>Community ConnectionsTF-CBT CombinedOct-21</t>
  </si>
  <si>
    <t>Community ConnectionsTF-CBT Combined44470</t>
  </si>
  <si>
    <t>First Home CareTF-CBT CombinedOct-21</t>
  </si>
  <si>
    <t>First Home CareTF-CBT Combined44470</t>
  </si>
  <si>
    <t>Foundations for Home &amp; CommunityTF-CBT CombinedOct-21</t>
  </si>
  <si>
    <t>Foundations for Home &amp; CommunityTF-CBT Combined44470</t>
  </si>
  <si>
    <t>HillcrestTF-CBT CombinedOct-21</t>
  </si>
  <si>
    <t>HillcrestTF-CBT Combined44470</t>
  </si>
  <si>
    <t>LAYCTF-CBT CombinedOct-21</t>
  </si>
  <si>
    <t>LAYCTF-CBT Combined44470</t>
  </si>
  <si>
    <t>LESTF-CBT CombinedOct-21</t>
  </si>
  <si>
    <t>LESTF-CBT Combined44470</t>
  </si>
  <si>
    <t>MD Family ResourcesTF-CBT CombinedOct-21</t>
  </si>
  <si>
    <t>MD Family ResourcesTF-CBT Combined44470</t>
  </si>
  <si>
    <t>UniversalTF-CBT CombinedOct-21</t>
  </si>
  <si>
    <t>UniversalTF-CBT Combined44470</t>
  </si>
  <si>
    <t>Community ConnectionsTIP CombinedOct-21</t>
  </si>
  <si>
    <t>Community ConnectionsTIP Combined44470</t>
  </si>
  <si>
    <t>ContemporaryTIP CombinedOct-21</t>
  </si>
  <si>
    <t>ContemporaryTIP Combined44470</t>
  </si>
  <si>
    <t>FPSTIP CombinedOct-21</t>
  </si>
  <si>
    <t>FPSTIP Combined44470</t>
  </si>
  <si>
    <t>Green DoorTIP CombinedOct-21</t>
  </si>
  <si>
    <t>Green DoorTIP Combined44470</t>
  </si>
  <si>
    <t>LESTIP CombinedOct-21</t>
  </si>
  <si>
    <t>LESTIP Combined44470</t>
  </si>
  <si>
    <t>MBI HSTIP CombinedOct-21</t>
  </si>
  <si>
    <t>MBI HSTIP Combined44470</t>
  </si>
  <si>
    <t>PASSTIP CombinedOct-21</t>
  </si>
  <si>
    <t>PASSTIP Combined44470</t>
  </si>
  <si>
    <t>TFCCTIP CombinedOct-21</t>
  </si>
  <si>
    <t>TFCCTIP Combined44470</t>
  </si>
  <si>
    <t>UniversalTIP CombinedOct-21</t>
  </si>
  <si>
    <t>UniversalTIP Combined44470</t>
  </si>
  <si>
    <t>Wayne PlaceTIP CombinedOct-21</t>
  </si>
  <si>
    <t>Wayne PlaceTIP Combined44470</t>
  </si>
  <si>
    <t>Adoptions TogetherTST CombinedOct-21</t>
  </si>
  <si>
    <t>Adoptions TogetherTST Combined44470</t>
  </si>
  <si>
    <t>ContemporaryTST CombinedOct-21</t>
  </si>
  <si>
    <t>ContemporaryTST Combined44470</t>
  </si>
  <si>
    <t>Family MattersTST CombinedOct-21</t>
  </si>
  <si>
    <t>Family MattersTST Combined44470</t>
  </si>
  <si>
    <t>First Home CareTST CombinedOct-21</t>
  </si>
  <si>
    <t>First Home CareTST Combined44470</t>
  </si>
  <si>
    <t>Foundations for Home &amp; CommunityTST CombinedOct-21</t>
  </si>
  <si>
    <t>Foundations for Home &amp; CommunityTST Combined44470</t>
  </si>
  <si>
    <t>HillcrestTST CombinedOct-21</t>
  </si>
  <si>
    <t>HillcrestTST Combined44470</t>
  </si>
  <si>
    <t>MD Family ResourcesTST CombinedOct-21</t>
  </si>
  <si>
    <t>MD Family ResourcesTST Combined44470</t>
  </si>
  <si>
    <t>Marys CenterCPP-FV CombinedOct-21</t>
  </si>
  <si>
    <t>Marys CenterCPP-FV Combined44470</t>
  </si>
  <si>
    <t>PIECECPP-FV CombinedOct-21</t>
  </si>
  <si>
    <t>PIECECPP-FV Combined44470</t>
  </si>
  <si>
    <t>Community ConnectionsCPP-FV CombinedOct-21</t>
  </si>
  <si>
    <t>Community ConnectionsCPP-FV Combined44470</t>
  </si>
  <si>
    <t>Community ConnectionsPCIT CombinedOct-21</t>
  </si>
  <si>
    <t>Community ConnectionsPCIT Combined44470</t>
  </si>
  <si>
    <t>Marys CenterPCIT CombinedOct-21</t>
  </si>
  <si>
    <t>Marys CenterPCIT Combined44470</t>
  </si>
  <si>
    <t>PIECEPCIT CombinedOct-21</t>
  </si>
  <si>
    <t>PIECEPCIT Combined44470</t>
  </si>
  <si>
    <t>CatholicAll FFOct-21</t>
  </si>
  <si>
    <t>CatholicAll FF44470</t>
  </si>
  <si>
    <t>ContemporaryAll FFOct-21</t>
  </si>
  <si>
    <t>ContemporaryAll FF44470</t>
  </si>
  <si>
    <t>Family MattersAll FFOct-21</t>
  </si>
  <si>
    <t>Family MattersAll FF44470</t>
  </si>
  <si>
    <t>Federal City All FFOct-21</t>
  </si>
  <si>
    <t>Federal City All FF44470</t>
  </si>
  <si>
    <t>First Home CareAll FFOct-21</t>
  </si>
  <si>
    <t>First Home CareAll FF44470</t>
  </si>
  <si>
    <t>Foundations for Home &amp; CommunityAll FFOct-21</t>
  </si>
  <si>
    <t>Foundations for Home &amp; CommunityAll FF44470</t>
  </si>
  <si>
    <t>FPSAll FFOct-21</t>
  </si>
  <si>
    <t>FPSAll FF44470</t>
  </si>
  <si>
    <t>Green DoorAll FFOct-21</t>
  </si>
  <si>
    <t>Green DoorAll FF44470</t>
  </si>
  <si>
    <t>HillcrestAll FFOct-21</t>
  </si>
  <si>
    <t>HillcrestAll FF44470</t>
  </si>
  <si>
    <t>LAYCAll FFOct-21</t>
  </si>
  <si>
    <t>LAYCAll FF44470</t>
  </si>
  <si>
    <t>LCSAll FFOct-21</t>
  </si>
  <si>
    <t>LCSAll FF44470</t>
  </si>
  <si>
    <t>LESAll FFOct-21</t>
  </si>
  <si>
    <t>LESAll FF44470</t>
  </si>
  <si>
    <t>MBI HSAll FFOct-21</t>
  </si>
  <si>
    <t>MBI HSAll FF44470</t>
  </si>
  <si>
    <t>MD Family ResourcesAll FFOct-21</t>
  </si>
  <si>
    <t>MD Family ResourcesAll FF44470</t>
  </si>
  <si>
    <t>PASSAll FFOct-21</t>
  </si>
  <si>
    <t>PASSAll FF44470</t>
  </si>
  <si>
    <t>RiversideAll FFOct-21</t>
  </si>
  <si>
    <t>RiversideAll FF44470</t>
  </si>
  <si>
    <t>TFCCAll FFOct-21</t>
  </si>
  <si>
    <t>TFCCAll FF44470</t>
  </si>
  <si>
    <t>UniversalAll FFOct-21</t>
  </si>
  <si>
    <t>UniversalAll FF44470</t>
  </si>
  <si>
    <t>Wayne PlaceAll FFOct-21</t>
  </si>
  <si>
    <t>Wayne PlaceAll FF44470</t>
  </si>
  <si>
    <t>Youth VillagesAll FFOct-21</t>
  </si>
  <si>
    <t>Youth VillagesAll FF44470</t>
  </si>
  <si>
    <t>Medstar GeorgetownAll DCSOct-21</t>
  </si>
  <si>
    <t>Medstar GeorgetownAll DCS44470</t>
  </si>
  <si>
    <t>Medstar GeorgetownAll FFOct-21</t>
  </si>
  <si>
    <t>Medstar GeorgetownAll FF44470</t>
  </si>
  <si>
    <t>Community ConnectionsAll FFOct-21</t>
  </si>
  <si>
    <t>Community ConnectionsAll FF44470</t>
  </si>
  <si>
    <t>Community ConnectionsAll DCSOct-21</t>
  </si>
  <si>
    <t>Community ConnectionsAll DCS44470</t>
  </si>
  <si>
    <t>Marys CenterAll FFOct-21</t>
  </si>
  <si>
    <t>Marys CenterAll FF44470</t>
  </si>
  <si>
    <t>Marys CenterAll DCSOct-21</t>
  </si>
  <si>
    <t>Marys CenterAll DCS44470</t>
  </si>
  <si>
    <t>PIECEAll FFOct-21</t>
  </si>
  <si>
    <t>PIECEAll FF44470</t>
  </si>
  <si>
    <t>PIECEAll DCSOct-21</t>
  </si>
  <si>
    <t>PIECEAll DCS44470</t>
  </si>
  <si>
    <t>Adoptions TogetherAll CombinedOct-21</t>
  </si>
  <si>
    <t>Adoptions TogetherAll Combined44470</t>
  </si>
  <si>
    <t>Better MorningsAll CombinedOct-21</t>
  </si>
  <si>
    <t>Better MorningsAll Combined44470</t>
  </si>
  <si>
    <t>CatholicAll CombinedOct-21</t>
  </si>
  <si>
    <t>CatholicAll Combined44470</t>
  </si>
  <si>
    <t>Community ConnectionsAll CombinedOct-21</t>
  </si>
  <si>
    <t>Community ConnectionsAll Combined44470</t>
  </si>
  <si>
    <t>ContemporaryAll CombinedOct-21</t>
  </si>
  <si>
    <t>ContemporaryAll Combined44470</t>
  </si>
  <si>
    <t>Family MattersAll CombinedOct-21</t>
  </si>
  <si>
    <t>Family MattersAll Combined44470</t>
  </si>
  <si>
    <t>Federal CityAll CombinedOct-21</t>
  </si>
  <si>
    <t>Federal CityAll Combined44470</t>
  </si>
  <si>
    <t>First Home CareAll CombinedOct-21</t>
  </si>
  <si>
    <t>First Home CareAll Combined44470</t>
  </si>
  <si>
    <t>Foundations for Home &amp; CommunityAll CombinedOct-21</t>
  </si>
  <si>
    <t>Foundations for Home &amp; CommunityAll Combined44470</t>
  </si>
  <si>
    <t>FPSAll CombinedOct-21</t>
  </si>
  <si>
    <t>FPSAll Combined44470</t>
  </si>
  <si>
    <t>Green DoorAll CombinedOct-21</t>
  </si>
  <si>
    <t>Green DoorAll Combined44470</t>
  </si>
  <si>
    <t>HillcrestAll CombinedOct-21</t>
  </si>
  <si>
    <t>HillcrestAll Combined44470</t>
  </si>
  <si>
    <t>LAYCAll CombinedOct-21</t>
  </si>
  <si>
    <t>LAYCAll Combined44470</t>
  </si>
  <si>
    <t>LCSAll CombinedOct-21</t>
  </si>
  <si>
    <t>LCSAll Combined44470</t>
  </si>
  <si>
    <t>LESAll CombinedOct-21</t>
  </si>
  <si>
    <t>LESAll Combined44470</t>
  </si>
  <si>
    <t>Marys CenterAll CombinedOct-21</t>
  </si>
  <si>
    <t>Marys CenterAll Combined44470</t>
  </si>
  <si>
    <t>MBI HSAll CombinedOct-21</t>
  </si>
  <si>
    <t>MBI HSAll Combined44470</t>
  </si>
  <si>
    <t>MD Family ResourcesAll CombinedOct-21</t>
  </si>
  <si>
    <t>MD Family ResourcesAll Combined44470</t>
  </si>
  <si>
    <t>Medstar GeorgetownAll CombinedOct-21</t>
  </si>
  <si>
    <t>Medstar GeorgetownAll Combined44470</t>
  </si>
  <si>
    <t>PASSAll CombinedOct-21</t>
  </si>
  <si>
    <t>PASSAll Combined44470</t>
  </si>
  <si>
    <t>PIECEAll CombinedOct-21</t>
  </si>
  <si>
    <t>PIECEAll Combined44470</t>
  </si>
  <si>
    <t>RiversideAll CombinedOct-21</t>
  </si>
  <si>
    <t>RiversideAll Combined44470</t>
  </si>
  <si>
    <t>TFCCAll CombinedOct-21</t>
  </si>
  <si>
    <t>TFCCAll Combined44470</t>
  </si>
  <si>
    <t>UniversalAll CombinedOct-21</t>
  </si>
  <si>
    <t>UniversalAll Combined44470</t>
  </si>
  <si>
    <t>Wayne PlaceAll CombinedOct-21</t>
  </si>
  <si>
    <t>Wayne PlaceAll Combined44470</t>
  </si>
  <si>
    <t>Youth VillagesAll CombinedOct-21</t>
  </si>
  <si>
    <t>Youth VillagesAll Combined44470</t>
  </si>
  <si>
    <t>All A-CRA ProvidersA-CRA FFOct-21</t>
  </si>
  <si>
    <t>All A-CRA ProvidersA-CRA FF44470</t>
  </si>
  <si>
    <t>All A-CRA ProvidersA-CRA CombinedOct-21</t>
  </si>
  <si>
    <t>All A-CRA ProvidersA-CRA Combined44470</t>
  </si>
  <si>
    <t>All CPP-FV ProvidersCPP-FV FFOct-21</t>
  </si>
  <si>
    <t>All CPP-FV ProvidersCPP-FV FF44470</t>
  </si>
  <si>
    <t>All CPP-FV ProvidersCPP-FV DCSOct-21</t>
  </si>
  <si>
    <t>All CPP-FV ProvidersCPP-FV DCS44470</t>
  </si>
  <si>
    <t>All CPP-FV ProvidersCPP-FV CombinedOct-21</t>
  </si>
  <si>
    <t>All CPP-FV ProvidersCPP-FV Combined44470</t>
  </si>
  <si>
    <t>All FFT ProvidersFFT FFOct-21</t>
  </si>
  <si>
    <t>All FFT ProvidersFFT FF44470</t>
  </si>
  <si>
    <t>All FFT ProvidersFFT CombinedOct-21</t>
  </si>
  <si>
    <t>All FFT ProvidersFFT Combined44470</t>
  </si>
  <si>
    <t>All MST ProvidersMST FFOct-21</t>
  </si>
  <si>
    <t>All MST ProvidersMST FF44470</t>
  </si>
  <si>
    <t>All MST ProvidersMST CombinedOct-21</t>
  </si>
  <si>
    <t>All MST ProvidersMST Combined44470</t>
  </si>
  <si>
    <t>All MST-PSB ProvidersMST-PSB FFOct-21</t>
  </si>
  <si>
    <t>All MST-PSB ProvidersMST-PSB FF44470</t>
  </si>
  <si>
    <t>All MST-PSB ProvidersMST-PSB CombinedOct-21</t>
  </si>
  <si>
    <t>All MST-PSB ProvidersMST-PSB Combined44470</t>
  </si>
  <si>
    <t>All PCIT ProvidersPCIT FFOct-21</t>
  </si>
  <si>
    <t>All PCIT ProvidersPCIT FF44470</t>
  </si>
  <si>
    <t>All PCIT ProvidersPCIT DCSOct-21</t>
  </si>
  <si>
    <t>All PCIT ProvidersPCIT DCS44470</t>
  </si>
  <si>
    <t>All PCIT ProvidersPCIT CombinedOct-21</t>
  </si>
  <si>
    <t>All PCIT ProvidersPCIT Combined44470</t>
  </si>
  <si>
    <t>All SFCR ProvidersSFCR FFOct-21</t>
  </si>
  <si>
    <t>All SFCR ProvidersSFCR FF44470</t>
  </si>
  <si>
    <t>All SFCR ProvidersSFCR CombinedOct-21</t>
  </si>
  <si>
    <t>All SFCR ProvidersSFCR Combined44470</t>
  </si>
  <si>
    <t>All TF-CBT ProvidersTF-CBT FFOct-21</t>
  </si>
  <si>
    <t>All TF-CBT ProvidersTF-CBT FF44470</t>
  </si>
  <si>
    <t>All TF-CBT ProvidersTF-CBT CombinedOct-21</t>
  </si>
  <si>
    <t>All TF-CBT ProvidersTF-CBT Combined44470</t>
  </si>
  <si>
    <t>All TIP ProvidersTIP FFOct-21</t>
  </si>
  <si>
    <t>All TIP ProvidersTIP FF44470</t>
  </si>
  <si>
    <t>All TIP ProvidersTIP CombinedOct-21</t>
  </si>
  <si>
    <t>All TIP ProvidersTIP Combined44470</t>
  </si>
  <si>
    <t>All TST ProvidersTST FFOct-21</t>
  </si>
  <si>
    <t>All TST ProvidersTST FF44470</t>
  </si>
  <si>
    <t>All TST ProvidersTST CombinedOct-21</t>
  </si>
  <si>
    <t>All TST ProvidersTST Combined44470</t>
  </si>
  <si>
    <t>Families First ProvidersAll FFOct-21</t>
  </si>
  <si>
    <t>Families First ProvidersAll FF44470</t>
  </si>
  <si>
    <t>DC Seed ProvidersAll DCSOct-21</t>
  </si>
  <si>
    <t>DC Seed ProvidersAll DCS44470</t>
  </si>
  <si>
    <t>Trauma ProvidersAll FFOct-21</t>
  </si>
  <si>
    <t>Trauma ProvidersAll FF44470</t>
  </si>
  <si>
    <t>Trauma ProvidersAll DCSOct-21</t>
  </si>
  <si>
    <t>Trauma ProvidersAll DCS44470</t>
  </si>
  <si>
    <t>Trauma ProvidersAll CombinedOct-21</t>
  </si>
  <si>
    <t>Trauma ProvidersAll Combined44470</t>
  </si>
  <si>
    <t>AllAll CombinedOct-21</t>
  </si>
  <si>
    <t>AllAll Combined44470</t>
  </si>
  <si>
    <t>Federal CityA-CRA FFNov-21</t>
  </si>
  <si>
    <t>Federal CityA-CRA FF44501</t>
  </si>
  <si>
    <t>HillcrestA-CRA FFNov-21</t>
  </si>
  <si>
    <t>HillcrestA-CRA FF44501</t>
  </si>
  <si>
    <t>LAYCA-CRA FFNov-21</t>
  </si>
  <si>
    <t>LAYCA-CRA FF44501</t>
  </si>
  <si>
    <t>RiversideA-CRA FFNov-21</t>
  </si>
  <si>
    <t>RiversideA-CRA FF44501</t>
  </si>
  <si>
    <t>Adoptions TogetherCPP-FV FFNov-21</t>
  </si>
  <si>
    <t>Adoptions TogetherCPP-FV FF44501</t>
  </si>
  <si>
    <t>Marys CenterCPP-FV FFNov-21</t>
  </si>
  <si>
    <t>Marys CenterCPP-FV FF44501</t>
  </si>
  <si>
    <t>PIECECPP-FV FFNov-21</t>
  </si>
  <si>
    <t>PIECECPP-FV FF44501</t>
  </si>
  <si>
    <t>Community ConnectionsCPP-FV DCSNov-21</t>
  </si>
  <si>
    <t>Community ConnectionsCPP-FV DCS44501</t>
  </si>
  <si>
    <t>Community ConnectionsCPP-FV FFNov-21</t>
  </si>
  <si>
    <t>Community ConnectionsCPP-FV FF44501</t>
  </si>
  <si>
    <t>Foundations for Home &amp; CommunityCPP-FV DCSNov-21</t>
  </si>
  <si>
    <t>Foundations for Home &amp; CommunityCPP-FV DCS44501</t>
  </si>
  <si>
    <t>Marys CenterCPP-FV DCSNov-21</t>
  </si>
  <si>
    <t>Marys CenterCPP-FV DCS44501</t>
  </si>
  <si>
    <t>PIECECPP-FV DCSNov-21</t>
  </si>
  <si>
    <t>PIECECPP-FV DCS44501</t>
  </si>
  <si>
    <t>Medstar GeorgetownCPP-FV DCSNov-21</t>
  </si>
  <si>
    <t>Medstar GeorgetownCPP-FV DCS44501</t>
  </si>
  <si>
    <t>Medstar GeorgetownCPP-FV FFNov-21</t>
  </si>
  <si>
    <t>Medstar GeorgetownCPP-FV FF44501</t>
  </si>
  <si>
    <t>Better MorningsFFT FFNov-21</t>
  </si>
  <si>
    <t>Better MorningsFFT FF44501</t>
  </si>
  <si>
    <t>CatholicFFT FFNov-21</t>
  </si>
  <si>
    <t>CatholicFFT FF44501</t>
  </si>
  <si>
    <t>First Home CareFFT FFNov-21</t>
  </si>
  <si>
    <t>First Home CareFFT FF44501</t>
  </si>
  <si>
    <t>Foundations for Home &amp; CommunityFFT FFNov-21</t>
  </si>
  <si>
    <t>Foundations for Home &amp; CommunityFFT FF44501</t>
  </si>
  <si>
    <t>HillcrestFFT FFNov-21</t>
  </si>
  <si>
    <t>HillcrestFFT FF44501</t>
  </si>
  <si>
    <t>PASSFFT FFNov-21</t>
  </si>
  <si>
    <t>PASSFFT FF44501</t>
  </si>
  <si>
    <t>LCSMST FFNov-21</t>
  </si>
  <si>
    <t>LCSMST FF44501</t>
  </si>
  <si>
    <t>MBI HSMST FFNov-21</t>
  </si>
  <si>
    <t>MBI HSMST FF44501</t>
  </si>
  <si>
    <t>Youth VillagesMST FFNov-21</t>
  </si>
  <si>
    <t>Youth VillagesMST FF44501</t>
  </si>
  <si>
    <t>Youth VillagesMST-PSB FFNov-21</t>
  </si>
  <si>
    <t>Youth VillagesMST-PSB FF44501</t>
  </si>
  <si>
    <t>Marys CenterPCIT FFNov-21</t>
  </si>
  <si>
    <t>Marys CenterPCIT FF44501</t>
  </si>
  <si>
    <t>PIECEPCIT FFNov-21</t>
  </si>
  <si>
    <t>PIECEPCIT FF44501</t>
  </si>
  <si>
    <t>Marys CenterPCIT DCSNov-21</t>
  </si>
  <si>
    <t>Marys CenterPCIT DCS44501</t>
  </si>
  <si>
    <t>PIECEPCIT DCSNov-21</t>
  </si>
  <si>
    <t>PIECEPCIT DCS44501</t>
  </si>
  <si>
    <t>Community ConnectionsPCIT DCSNov-21</t>
  </si>
  <si>
    <t>Community ConnectionsPCIT DCS44501</t>
  </si>
  <si>
    <t>Community ConnectionsPCIT FFNov-21</t>
  </si>
  <si>
    <t>Community ConnectionsPCIT FF44501</t>
  </si>
  <si>
    <t>Medstar GeorgetownPCIT DCSNov-21</t>
  </si>
  <si>
    <t>Medstar GeorgetownPCIT DCS44501</t>
  </si>
  <si>
    <t>Medstar GeorgetownPCIT FFNov-21</t>
  </si>
  <si>
    <t>Medstar GeorgetownPCIT FF44501</t>
  </si>
  <si>
    <t>Community ConnectionsTF-CBT FFNov-21</t>
  </si>
  <si>
    <t>Community ConnectionsTF-CBT FF44501</t>
  </si>
  <si>
    <t>First Home CareTF-CBT FFNov-21</t>
  </si>
  <si>
    <t>First Home CareTF-CBT FF44501</t>
  </si>
  <si>
    <t>Foundations for Home &amp; CommunityTF-CBT FFNov-21</t>
  </si>
  <si>
    <t>Foundations for Home &amp; CommunityTF-CBT FF44501</t>
  </si>
  <si>
    <t>HillcrestTF-CBT FFNov-21</t>
  </si>
  <si>
    <t>HillcrestTF-CBT FF44501</t>
  </si>
  <si>
    <t>LAYCTF-CBT FFNov-21</t>
  </si>
  <si>
    <t>LAYCTF-CBT FF44501</t>
  </si>
  <si>
    <t>LESTF-CBT FFNov-21</t>
  </si>
  <si>
    <t>LESTF-CBT FF44501</t>
  </si>
  <si>
    <t>MD Family ResourcesTF-CBT FFNov-21</t>
  </si>
  <si>
    <t>MD Family ResourcesTF-CBT FF44501</t>
  </si>
  <si>
    <t>UniversalTF-CBT FFNov-21</t>
  </si>
  <si>
    <t>UniversalTF-CBT FF44501</t>
  </si>
  <si>
    <t>Community ConnectionsTIP FFNov-21</t>
  </si>
  <si>
    <t>Community ConnectionsTIP FF44501</t>
  </si>
  <si>
    <t>ContemporaryTIP FFNov-21</t>
  </si>
  <si>
    <t>ContemporaryTIP FF44501</t>
  </si>
  <si>
    <t>FPSTIP FFNov-21</t>
  </si>
  <si>
    <t>FPSTIP FF44501</t>
  </si>
  <si>
    <t>Green DoorTIP FFNov-21</t>
  </si>
  <si>
    <t>Green DoorTIP FF44501</t>
  </si>
  <si>
    <t>LESTIP FFNov-21</t>
  </si>
  <si>
    <t>LESTIP FF44501</t>
  </si>
  <si>
    <t>MBI HSTIP FFNov-21</t>
  </si>
  <si>
    <t>MBI HSTIP FF44501</t>
  </si>
  <si>
    <t>PASSTIP FFNov-21</t>
  </si>
  <si>
    <t>PASSTIP FF44501</t>
  </si>
  <si>
    <t>TFCCTIP FFNov-21</t>
  </si>
  <si>
    <t>TFCCTIP FF44501</t>
  </si>
  <si>
    <t>UniversalTIP FFNov-21</t>
  </si>
  <si>
    <t>UniversalTIP FF44501</t>
  </si>
  <si>
    <t>Wayne PlaceTIP FFNov-21</t>
  </si>
  <si>
    <t>Wayne PlaceTIP FF44501</t>
  </si>
  <si>
    <t>Adoptions TogetherTST FFNov-21</t>
  </si>
  <si>
    <t>Adoptions TogetherTST FF44501</t>
  </si>
  <si>
    <t>ContemporaryTST FFNov-21</t>
  </si>
  <si>
    <t>ContemporaryTST FF44501</t>
  </si>
  <si>
    <t>Family MattersTST FFNov-21</t>
  </si>
  <si>
    <t>Family MattersTST FF44501</t>
  </si>
  <si>
    <t>First Home CareTST FFNov-21</t>
  </si>
  <si>
    <t>First Home CareTST FF44501</t>
  </si>
  <si>
    <t>Foundations for Home &amp; CommunityTST FFNov-21</t>
  </si>
  <si>
    <t>Foundations for Home &amp; CommunityTST FF44501</t>
  </si>
  <si>
    <t>HillcrestTST FFNov-21</t>
  </si>
  <si>
    <t>HillcrestTST FF44501</t>
  </si>
  <si>
    <t>MD Family ResourcesTST FFNov-21</t>
  </si>
  <si>
    <t>MD Family ResourcesTST FF44501</t>
  </si>
  <si>
    <t>Federal CityA-CRA CombinedNov-21</t>
  </si>
  <si>
    <t>Federal CityA-CRA Combined44501</t>
  </si>
  <si>
    <t>HillcrestA-CRA CombinedNov-21</t>
  </si>
  <si>
    <t>HillcrestA-CRA Combined44501</t>
  </si>
  <si>
    <t>LAYCA-CRA CombinedNov-21</t>
  </si>
  <si>
    <t>LAYCA-CRA Combined44501</t>
  </si>
  <si>
    <t>RiversideA-CRA CombinedNov-21</t>
  </si>
  <si>
    <t>RiversideA-CRA Combined44501</t>
  </si>
  <si>
    <t>Adoptions TogetherCPP-FV CombinedNov-21</t>
  </si>
  <si>
    <t>Adoptions TogetherCPP-FV Combined44501</t>
  </si>
  <si>
    <t>Foundations for Home &amp; CommunityCPP-FV CombinedNov-21</t>
  </si>
  <si>
    <t>Foundations for Home &amp; CommunityCPP-FV Combined44501</t>
  </si>
  <si>
    <t>Medstar GeorgetownCPP-FV CombinedNov-21</t>
  </si>
  <si>
    <t>Medstar GeorgetownCPP-FV Combined44501</t>
  </si>
  <si>
    <t>Better MorningsFFT CombinedNov-21</t>
  </si>
  <si>
    <t>Better MorningsFFT Combined44501</t>
  </si>
  <si>
    <t>CatholicFFT CombinedNov-21</t>
  </si>
  <si>
    <t>CatholicFFT Combined44501</t>
  </si>
  <si>
    <t>First Home CareFFT CombinedNov-21</t>
  </si>
  <si>
    <t>First Home CareFFT Combined44501</t>
  </si>
  <si>
    <t>Foundations for Home &amp; CommunityFFT CombinedNov-21</t>
  </si>
  <si>
    <t>Foundations for Home &amp; CommunityFFT Combined44501</t>
  </si>
  <si>
    <t>HillcrestFFT CombinedNov-21</t>
  </si>
  <si>
    <t>HillcrestFFT Combined44501</t>
  </si>
  <si>
    <t>PASSFFT CombinedNov-21</t>
  </si>
  <si>
    <t>PASSFFT Combined44501</t>
  </si>
  <si>
    <t>LCSMST CombinedNov-21</t>
  </si>
  <si>
    <t>LCSMST Combined44501</t>
  </si>
  <si>
    <t>MBI HSMST CombinedNov-21</t>
  </si>
  <si>
    <t>MBI HSMST Combined44501</t>
  </si>
  <si>
    <t>Youth VillagesMST CombinedNov-21</t>
  </si>
  <si>
    <t>Youth VillagesMST Combined44501</t>
  </si>
  <si>
    <t>Youth VillagesMST-PSB CombinedNov-21</t>
  </si>
  <si>
    <t>Youth VillagesMST-PSB Combined44501</t>
  </si>
  <si>
    <t>Medstar GeorgetownPCIT CombinedNov-21</t>
  </si>
  <si>
    <t>Medstar GeorgetownPCIT Combined44501</t>
  </si>
  <si>
    <t>Community ConnectionsTF-CBT CombinedNov-21</t>
  </si>
  <si>
    <t>Community ConnectionsTF-CBT Combined44501</t>
  </si>
  <si>
    <t>First Home CareTF-CBT CombinedNov-21</t>
  </si>
  <si>
    <t>First Home CareTF-CBT Combined44501</t>
  </si>
  <si>
    <t>Foundations for Home &amp; CommunityTF-CBT CombinedNov-21</t>
  </si>
  <si>
    <t>Foundations for Home &amp; CommunityTF-CBT Combined44501</t>
  </si>
  <si>
    <t>HillcrestTF-CBT CombinedNov-21</t>
  </si>
  <si>
    <t>HillcrestTF-CBT Combined44501</t>
  </si>
  <si>
    <t>LAYCTF-CBT CombinedNov-21</t>
  </si>
  <si>
    <t>LAYCTF-CBT Combined44501</t>
  </si>
  <si>
    <t>LESTF-CBT CombinedNov-21</t>
  </si>
  <si>
    <t>LESTF-CBT Combined44501</t>
  </si>
  <si>
    <t>MD Family ResourcesTF-CBT CombinedNov-21</t>
  </si>
  <si>
    <t>MD Family ResourcesTF-CBT Combined44501</t>
  </si>
  <si>
    <t>UniversalTF-CBT CombinedNov-21</t>
  </si>
  <si>
    <t>UniversalTF-CBT Combined44501</t>
  </si>
  <si>
    <t>Community ConnectionsTIP CombinedNov-21</t>
  </si>
  <si>
    <t>Community ConnectionsTIP Combined44501</t>
  </si>
  <si>
    <t>ContemporaryTIP CombinedNov-21</t>
  </si>
  <si>
    <t>ContemporaryTIP Combined44501</t>
  </si>
  <si>
    <t>FPSTIP CombinedNov-21</t>
  </si>
  <si>
    <t>FPSTIP Combined44501</t>
  </si>
  <si>
    <t>Green DoorTIP CombinedNov-21</t>
  </si>
  <si>
    <t>Green DoorTIP Combined44501</t>
  </si>
  <si>
    <t>LESTIP CombinedNov-21</t>
  </si>
  <si>
    <t>LESTIP Combined44501</t>
  </si>
  <si>
    <t>MBI HSTIP CombinedNov-21</t>
  </si>
  <si>
    <t>MBI HSTIP Combined44501</t>
  </si>
  <si>
    <t>PASSTIP CombinedNov-21</t>
  </si>
  <si>
    <t>PASSTIP Combined44501</t>
  </si>
  <si>
    <t>TFCCTIP CombinedNov-21</t>
  </si>
  <si>
    <t>TFCCTIP Combined44501</t>
  </si>
  <si>
    <t>UniversalTIP CombinedNov-21</t>
  </si>
  <si>
    <t>UniversalTIP Combined44501</t>
  </si>
  <si>
    <t>Wayne PlaceTIP CombinedNov-21</t>
  </si>
  <si>
    <t>Wayne PlaceTIP Combined44501</t>
  </si>
  <si>
    <t>Adoptions TogetherTST CombinedNov-21</t>
  </si>
  <si>
    <t>Adoptions TogetherTST Combined44501</t>
  </si>
  <si>
    <t>ContemporaryTST CombinedNov-21</t>
  </si>
  <si>
    <t>ContemporaryTST Combined44501</t>
  </si>
  <si>
    <t>Family MattersTST CombinedNov-21</t>
  </si>
  <si>
    <t>Family MattersTST Combined44501</t>
  </si>
  <si>
    <t>First Home CareTST CombinedNov-21</t>
  </si>
  <si>
    <t>First Home CareTST Combined44501</t>
  </si>
  <si>
    <t>Foundations for Home &amp; CommunityTST CombinedNov-21</t>
  </si>
  <si>
    <t>Foundations for Home &amp; CommunityTST Combined44501</t>
  </si>
  <si>
    <t>HillcrestTST CombinedNov-21</t>
  </si>
  <si>
    <t>HillcrestTST Combined44501</t>
  </si>
  <si>
    <t>MD Family ResourcesTST CombinedNov-21</t>
  </si>
  <si>
    <t>MD Family ResourcesTST Combined44501</t>
  </si>
  <si>
    <t>Marys CenterCPP-FV CombinedNov-21</t>
  </si>
  <si>
    <t>Marys CenterCPP-FV Combined44501</t>
  </si>
  <si>
    <t>PIECECPP-FV CombinedNov-21</t>
  </si>
  <si>
    <t>PIECECPP-FV Combined44501</t>
  </si>
  <si>
    <t>Community ConnectionsCPP-FV CombinedNov-21</t>
  </si>
  <si>
    <t>Community ConnectionsCPP-FV Combined44501</t>
  </si>
  <si>
    <t>Community ConnectionsPCIT CombinedNov-21</t>
  </si>
  <si>
    <t>Community ConnectionsPCIT Combined44501</t>
  </si>
  <si>
    <t>Marys CenterPCIT CombinedNov-21</t>
  </si>
  <si>
    <t>Marys CenterPCIT Combined44501</t>
  </si>
  <si>
    <t>PIECEPCIT CombinedNov-21</t>
  </si>
  <si>
    <t>PIECEPCIT Combined44501</t>
  </si>
  <si>
    <t>CatholicAll FFNov-21</t>
  </si>
  <si>
    <t>CatholicAll FF44501</t>
  </si>
  <si>
    <t>ContemporaryAll FFNov-21</t>
  </si>
  <si>
    <t>ContemporaryAll FF44501</t>
  </si>
  <si>
    <t>Family MattersAll FFNov-21</t>
  </si>
  <si>
    <t>Family MattersAll FF44501</t>
  </si>
  <si>
    <t>Federal City All FFNov-21</t>
  </si>
  <si>
    <t>Federal City All FF44501</t>
  </si>
  <si>
    <t>First Home CareAll FFNov-21</t>
  </si>
  <si>
    <t>First Home CareAll FF44501</t>
  </si>
  <si>
    <t>Foundations for Home &amp; CommunityAll FFNov-21</t>
  </si>
  <si>
    <t>Foundations for Home &amp; CommunityAll FF44501</t>
  </si>
  <si>
    <t>FPSAll FFNov-21</t>
  </si>
  <si>
    <t>FPSAll FF44501</t>
  </si>
  <si>
    <t>Green DoorAll FFNov-21</t>
  </si>
  <si>
    <t>Green DoorAll FF44501</t>
  </si>
  <si>
    <t>HillcrestAll FFNov-21</t>
  </si>
  <si>
    <t>HillcrestAll FF44501</t>
  </si>
  <si>
    <t>LAYCAll FFNov-21</t>
  </si>
  <si>
    <t>LAYCAll FF44501</t>
  </si>
  <si>
    <t>LCSAll FFNov-21</t>
  </si>
  <si>
    <t>LCSAll FF44501</t>
  </si>
  <si>
    <t>LESAll FFNov-21</t>
  </si>
  <si>
    <t>LESAll FF44501</t>
  </si>
  <si>
    <t>MBI HSAll FFNov-21</t>
  </si>
  <si>
    <t>MBI HSAll FF44501</t>
  </si>
  <si>
    <t>MD Family ResourcesAll FFNov-21</t>
  </si>
  <si>
    <t>MD Family ResourcesAll FF44501</t>
  </si>
  <si>
    <t>PASSAll FFNov-21</t>
  </si>
  <si>
    <t>PASSAll FF44501</t>
  </si>
  <si>
    <t>RiversideAll FFNov-21</t>
  </si>
  <si>
    <t>RiversideAll FF44501</t>
  </si>
  <si>
    <t>TFCCAll FFNov-21</t>
  </si>
  <si>
    <t>TFCCAll FF44501</t>
  </si>
  <si>
    <t>UniversalAll FFNov-21</t>
  </si>
  <si>
    <t>UniversalAll FF44501</t>
  </si>
  <si>
    <t>Wayne PlaceAll FFNov-21</t>
  </si>
  <si>
    <t>Wayne PlaceAll FF44501</t>
  </si>
  <si>
    <t>Youth VillagesAll FFNov-21</t>
  </si>
  <si>
    <t>Youth VillagesAll FF44501</t>
  </si>
  <si>
    <t>Medstar GeorgetownAll DCSNov-21</t>
  </si>
  <si>
    <t>Medstar GeorgetownAll DCS44501</t>
  </si>
  <si>
    <t>Medstar GeorgetownAll FFNov-21</t>
  </si>
  <si>
    <t>Medstar GeorgetownAll FF44501</t>
  </si>
  <si>
    <t>Community ConnectionsAll FFNov-21</t>
  </si>
  <si>
    <t>Community ConnectionsAll FF44501</t>
  </si>
  <si>
    <t>Community ConnectionsAll DCSNov-21</t>
  </si>
  <si>
    <t>Community ConnectionsAll DCS44501</t>
  </si>
  <si>
    <t>Marys CenterAll FFNov-21</t>
  </si>
  <si>
    <t>Marys CenterAll FF44501</t>
  </si>
  <si>
    <t>Marys CenterAll DCSNov-21</t>
  </si>
  <si>
    <t>Marys CenterAll DCS44501</t>
  </si>
  <si>
    <t>PIECEAll FFNov-21</t>
  </si>
  <si>
    <t>PIECEAll FF44501</t>
  </si>
  <si>
    <t>PIECEAll DCSNov-21</t>
  </si>
  <si>
    <t>PIECEAll DCS44501</t>
  </si>
  <si>
    <t>Adoptions TogetherAll CombinedNov-21</t>
  </si>
  <si>
    <t>Adoptions TogetherAll Combined44501</t>
  </si>
  <si>
    <t>Better MorningsAll CombinedNov-21</t>
  </si>
  <si>
    <t>Better MorningsAll Combined44501</t>
  </si>
  <si>
    <t>CatholicAll CombinedNov-21</t>
  </si>
  <si>
    <t>CatholicAll Combined44501</t>
  </si>
  <si>
    <t>Community ConnectionsAll CombinedNov-21</t>
  </si>
  <si>
    <t>Community ConnectionsAll Combined44501</t>
  </si>
  <si>
    <t>ContemporaryAll CombinedNov-21</t>
  </si>
  <si>
    <t>ContemporaryAll Combined44501</t>
  </si>
  <si>
    <t>Family MattersAll CombinedNov-21</t>
  </si>
  <si>
    <t>Family MattersAll Combined44501</t>
  </si>
  <si>
    <t>Federal CityAll CombinedNov-21</t>
  </si>
  <si>
    <t>Federal CityAll Combined44501</t>
  </si>
  <si>
    <t>First Home CareAll CombinedNov-21</t>
  </si>
  <si>
    <t>First Home CareAll Combined44501</t>
  </si>
  <si>
    <t>Foundations for Home &amp; CommunityAll CombinedNov-21</t>
  </si>
  <si>
    <t>Foundations for Home &amp; CommunityAll Combined44501</t>
  </si>
  <si>
    <t>FPSAll CombinedNov-21</t>
  </si>
  <si>
    <t>FPSAll Combined44501</t>
  </si>
  <si>
    <t>Green DoorAll CombinedNov-21</t>
  </si>
  <si>
    <t>Green DoorAll Combined44501</t>
  </si>
  <si>
    <t>HillcrestAll CombinedNov-21</t>
  </si>
  <si>
    <t>HillcrestAll Combined44501</t>
  </si>
  <si>
    <t>LAYCAll CombinedNov-21</t>
  </si>
  <si>
    <t>LAYCAll Combined44501</t>
  </si>
  <si>
    <t>LCSAll CombinedNov-21</t>
  </si>
  <si>
    <t>LCSAll Combined44501</t>
  </si>
  <si>
    <t>LESAll CombinedNov-21</t>
  </si>
  <si>
    <t>LESAll Combined44501</t>
  </si>
  <si>
    <t>Marys CenterAll CombinedNov-21</t>
  </si>
  <si>
    <t>Marys CenterAll Combined44501</t>
  </si>
  <si>
    <t>MBI HSAll CombinedNov-21</t>
  </si>
  <si>
    <t>MBI HSAll Combined44501</t>
  </si>
  <si>
    <t>MD Family ResourcesAll CombinedNov-21</t>
  </si>
  <si>
    <t>MD Family ResourcesAll Combined44501</t>
  </si>
  <si>
    <t>Medstar GeorgetownAll CombinedNov-21</t>
  </si>
  <si>
    <t>Medstar GeorgetownAll Combined44501</t>
  </si>
  <si>
    <t>PASSAll CombinedNov-21</t>
  </si>
  <si>
    <t>PASSAll Combined44501</t>
  </si>
  <si>
    <t>PIECEAll CombinedNov-21</t>
  </si>
  <si>
    <t>PIECEAll Combined44501</t>
  </si>
  <si>
    <t>RiversideAll CombinedNov-21</t>
  </si>
  <si>
    <t>RiversideAll Combined44501</t>
  </si>
  <si>
    <t>TFCCAll CombinedNov-21</t>
  </si>
  <si>
    <t>TFCCAll Combined44501</t>
  </si>
  <si>
    <t>UniversalAll CombinedNov-21</t>
  </si>
  <si>
    <t>UniversalAll Combined44501</t>
  </si>
  <si>
    <t>Wayne PlaceAll CombinedNov-21</t>
  </si>
  <si>
    <t>Wayne PlaceAll Combined44501</t>
  </si>
  <si>
    <t>Youth VillagesAll CombinedNov-21</t>
  </si>
  <si>
    <t>Youth VillagesAll Combined44501</t>
  </si>
  <si>
    <t>All A-CRA ProvidersA-CRA FFNov-21</t>
  </si>
  <si>
    <t>All A-CRA ProvidersA-CRA FF44501</t>
  </si>
  <si>
    <t>All A-CRA ProvidersA-CRA CombinedNov-21</t>
  </si>
  <si>
    <t>All A-CRA ProvidersA-CRA Combined44501</t>
  </si>
  <si>
    <t>All CPP-FV ProvidersCPP-FV FFNov-21</t>
  </si>
  <si>
    <t>All CPP-FV ProvidersCPP-FV FF44501</t>
  </si>
  <si>
    <t>All CPP-FV ProvidersCPP-FV DCSNov-21</t>
  </si>
  <si>
    <t>All CPP-FV ProvidersCPP-FV DCS44501</t>
  </si>
  <si>
    <t>All CPP-FV ProvidersCPP-FV CombinedNov-21</t>
  </si>
  <si>
    <t>All CPP-FV ProvidersCPP-FV Combined44501</t>
  </si>
  <si>
    <t>All FFT ProvidersFFT FFNov-21</t>
  </si>
  <si>
    <t>All FFT ProvidersFFT FF44501</t>
  </si>
  <si>
    <t>All FFT ProvidersFFT CombinedNov-21</t>
  </si>
  <si>
    <t>All FFT ProvidersFFT Combined44501</t>
  </si>
  <si>
    <t>All MST ProvidersMST FFNov-21</t>
  </si>
  <si>
    <t>All MST ProvidersMST FF44501</t>
  </si>
  <si>
    <t>All MST ProvidersMST CombinedNov-21</t>
  </si>
  <si>
    <t>All MST ProvidersMST Combined44501</t>
  </si>
  <si>
    <t>All MST-PSB ProvidersMST-PSB FFNov-21</t>
  </si>
  <si>
    <t>All MST-PSB ProvidersMST-PSB FF44501</t>
  </si>
  <si>
    <t>All MST-PSB ProvidersMST-PSB CombinedNov-21</t>
  </si>
  <si>
    <t>All MST-PSB ProvidersMST-PSB Combined44501</t>
  </si>
  <si>
    <t>All PCIT ProvidersPCIT FFNov-21</t>
  </si>
  <si>
    <t>All PCIT ProvidersPCIT FF44501</t>
  </si>
  <si>
    <t>All PCIT ProvidersPCIT DCSNov-21</t>
  </si>
  <si>
    <t>All PCIT ProvidersPCIT DCS44501</t>
  </si>
  <si>
    <t>All PCIT ProvidersPCIT CombinedNov-21</t>
  </si>
  <si>
    <t>All PCIT ProvidersPCIT Combined44501</t>
  </si>
  <si>
    <t>All SFCR ProvidersSFCR FFNov-21</t>
  </si>
  <si>
    <t>All SFCR ProvidersSFCR FF44501</t>
  </si>
  <si>
    <t>All SFCR ProvidersSFCR CombinedNov-21</t>
  </si>
  <si>
    <t>All SFCR ProvidersSFCR Combined44501</t>
  </si>
  <si>
    <t>All TF-CBT ProvidersTF-CBT FFNov-21</t>
  </si>
  <si>
    <t>All TF-CBT ProvidersTF-CBT FF44501</t>
  </si>
  <si>
    <t>All TF-CBT ProvidersTF-CBT CombinedNov-21</t>
  </si>
  <si>
    <t>All TF-CBT ProvidersTF-CBT Combined44501</t>
  </si>
  <si>
    <t>All TIP ProvidersTIP FFNov-21</t>
  </si>
  <si>
    <t>All TIP ProvidersTIP FF44501</t>
  </si>
  <si>
    <t>All TIP ProvidersTIP CombinedNov-21</t>
  </si>
  <si>
    <t>All TIP ProvidersTIP Combined44501</t>
  </si>
  <si>
    <t>All TST ProvidersTST FFNov-21</t>
  </si>
  <si>
    <t>All TST ProvidersTST FF44501</t>
  </si>
  <si>
    <t>All TST ProvidersTST CombinedNov-21</t>
  </si>
  <si>
    <t>All TST ProvidersTST Combined44501</t>
  </si>
  <si>
    <t>Families First ProvidersAll FFNov-21</t>
  </si>
  <si>
    <t>Families First ProvidersAll FF44501</t>
  </si>
  <si>
    <t>DC Seed ProvidersAll DCSNov-21</t>
  </si>
  <si>
    <t>DC Seed ProvidersAll DCS44501</t>
  </si>
  <si>
    <t>Trauma ProvidersAll FFNov-21</t>
  </si>
  <si>
    <t>Trauma ProvidersAll FF44501</t>
  </si>
  <si>
    <t>Trauma ProvidersAll DCSNov-21</t>
  </si>
  <si>
    <t>Trauma ProvidersAll DCS44501</t>
  </si>
  <si>
    <t>Trauma ProvidersAll CombinedNov-21</t>
  </si>
  <si>
    <t>Trauma ProvidersAll Combined44501</t>
  </si>
  <si>
    <t>AllAll CombinedNov-21</t>
  </si>
  <si>
    <t>AllAll Combined44501</t>
  </si>
  <si>
    <t>Federal CityA-CRA FFDec-21</t>
  </si>
  <si>
    <t>Federal CityA-CRA FF44531</t>
  </si>
  <si>
    <t>HillcrestA-CRA FFDec-21</t>
  </si>
  <si>
    <t>HillcrestA-CRA FF44531</t>
  </si>
  <si>
    <t>LAYCA-CRA FFDec-21</t>
  </si>
  <si>
    <t>LAYCA-CRA FF44531</t>
  </si>
  <si>
    <t>RiversideA-CRA FFDec-21</t>
  </si>
  <si>
    <t>RiversideA-CRA FF44531</t>
  </si>
  <si>
    <t>Adoptions TogetherCPP-FV FFDec-21</t>
  </si>
  <si>
    <t>Adoptions TogetherCPP-FV FF44531</t>
  </si>
  <si>
    <t>Marys CenterCPP-FV FFDec-21</t>
  </si>
  <si>
    <t>Marys CenterCPP-FV FF44531</t>
  </si>
  <si>
    <t>PIECECPP-FV FFDec-21</t>
  </si>
  <si>
    <t>PIECECPP-FV FF44531</t>
  </si>
  <si>
    <t>Community ConnectionsCPP-FV DCSDec-21</t>
  </si>
  <si>
    <t>Community ConnectionsCPP-FV DCS44531</t>
  </si>
  <si>
    <t>Community ConnectionsCPP-FV FFDec-21</t>
  </si>
  <si>
    <t>Community ConnectionsCPP-FV FF44531</t>
  </si>
  <si>
    <t>Foundations for Home &amp; CommunityCPP-FV DCSDec-21</t>
  </si>
  <si>
    <t>Foundations for Home &amp; CommunityCPP-FV DCS44531</t>
  </si>
  <si>
    <t>Marys CenterCPP-FV DCSDec-21</t>
  </si>
  <si>
    <t>Marys CenterCPP-FV DCS44531</t>
  </si>
  <si>
    <t>PIECECPP-FV DCSDec-21</t>
  </si>
  <si>
    <t>PIECECPP-FV DCS44531</t>
  </si>
  <si>
    <t>Medstar GeorgetownCPP-FV DCSDec-21</t>
  </si>
  <si>
    <t>Medstar GeorgetownCPP-FV DCS44531</t>
  </si>
  <si>
    <t>Medstar GeorgetownCPP-FV FFDec-21</t>
  </si>
  <si>
    <t>Medstar GeorgetownCPP-FV FF44531</t>
  </si>
  <si>
    <t>Better MorningsFFT FFDec-21</t>
  </si>
  <si>
    <t>Better MorningsFFT FF44531</t>
  </si>
  <si>
    <t>CatholicFFT FFDec-21</t>
  </si>
  <si>
    <t>CatholicFFT FF44531</t>
  </si>
  <si>
    <t>First Home CareFFT FFDec-21</t>
  </si>
  <si>
    <t>First Home CareFFT FF44531</t>
  </si>
  <si>
    <t>Foundations for Home &amp; CommunityFFT FFDec-21</t>
  </si>
  <si>
    <t>Foundations for Home &amp; CommunityFFT FF44531</t>
  </si>
  <si>
    <t>HillcrestFFT FFDec-21</t>
  </si>
  <si>
    <t>HillcrestFFT FF44531</t>
  </si>
  <si>
    <t>PASSFFT FFDec-21</t>
  </si>
  <si>
    <t>PASSFFT FF44531</t>
  </si>
  <si>
    <t>LCSMST FFDec-21</t>
  </si>
  <si>
    <t>LCSMST FF44531</t>
  </si>
  <si>
    <t>MBI HSMST FFDec-21</t>
  </si>
  <si>
    <t>MBI HSMST FF44531</t>
  </si>
  <si>
    <t>Youth VillagesMST FFDec-21</t>
  </si>
  <si>
    <t>Youth VillagesMST FF44531</t>
  </si>
  <si>
    <t>Youth VillagesMST-PSB FFDec-21</t>
  </si>
  <si>
    <t>Youth VillagesMST-PSB FF44531</t>
  </si>
  <si>
    <t>Marys CenterPCIT FFDec-21</t>
  </si>
  <si>
    <t>Marys CenterPCIT FF44531</t>
  </si>
  <si>
    <t>PIECEPCIT FFDec-21</t>
  </si>
  <si>
    <t>PIECEPCIT FF44531</t>
  </si>
  <si>
    <t>Marys CenterPCIT DCSDec-21</t>
  </si>
  <si>
    <t>Marys CenterPCIT DCS44531</t>
  </si>
  <si>
    <t>PIECEPCIT DCSDec-21</t>
  </si>
  <si>
    <t>PIECEPCIT DCS44531</t>
  </si>
  <si>
    <t>Community ConnectionsPCIT DCSDec-21</t>
  </si>
  <si>
    <t>Community ConnectionsPCIT DCS44531</t>
  </si>
  <si>
    <t>Community ConnectionsPCIT FFDec-21</t>
  </si>
  <si>
    <t>Community ConnectionsPCIT FF44531</t>
  </si>
  <si>
    <t>Medstar GeorgetownPCIT DCSDec-21</t>
  </si>
  <si>
    <t>Medstar GeorgetownPCIT DCS44531</t>
  </si>
  <si>
    <t>Medstar GeorgetownPCIT FFDec-21</t>
  </si>
  <si>
    <t>Medstar GeorgetownPCIT FF44531</t>
  </si>
  <si>
    <t>Community ConnectionsTF-CBT FFDec-21</t>
  </si>
  <si>
    <t>Community ConnectionsTF-CBT FF44531</t>
  </si>
  <si>
    <t>First Home CareTF-CBT FFDec-21</t>
  </si>
  <si>
    <t>First Home CareTF-CBT FF44531</t>
  </si>
  <si>
    <t>Foundations for Home &amp; CommunityTF-CBT FFDec-21</t>
  </si>
  <si>
    <t>Foundations for Home &amp; CommunityTF-CBT FF44531</t>
  </si>
  <si>
    <t>HillcrestTF-CBT FFDec-21</t>
  </si>
  <si>
    <t>HillcrestTF-CBT FF44531</t>
  </si>
  <si>
    <t>LAYCTF-CBT FFDec-21</t>
  </si>
  <si>
    <t>LAYCTF-CBT FF44531</t>
  </si>
  <si>
    <t>LESTF-CBT FFDec-21</t>
  </si>
  <si>
    <t>LESTF-CBT FF44531</t>
  </si>
  <si>
    <t>MD Family ResourcesTF-CBT FFDec-21</t>
  </si>
  <si>
    <t>MD Family ResourcesTF-CBT FF44531</t>
  </si>
  <si>
    <t>UniversalTF-CBT FFDec-21</t>
  </si>
  <si>
    <t>UniversalTF-CBT FF44531</t>
  </si>
  <si>
    <t>Community ConnectionsTIP FFDec-21</t>
  </si>
  <si>
    <t>Community ConnectionsTIP FF44531</t>
  </si>
  <si>
    <t>ContemporaryTIP FFDec-21</t>
  </si>
  <si>
    <t>ContemporaryTIP FF44531</t>
  </si>
  <si>
    <t>FPSTIP FFDec-21</t>
  </si>
  <si>
    <t>FPSTIP FF44531</t>
  </si>
  <si>
    <t>Green DoorTIP FFDec-21</t>
  </si>
  <si>
    <t>Green DoorTIP FF44531</t>
  </si>
  <si>
    <t>LESTIP FFDec-21</t>
  </si>
  <si>
    <t>LESTIP FF44531</t>
  </si>
  <si>
    <t>MBI HSTIP FFDec-21</t>
  </si>
  <si>
    <t>MBI HSTIP FF44531</t>
  </si>
  <si>
    <t>PASSTIP FFDec-21</t>
  </si>
  <si>
    <t>PASSTIP FF44531</t>
  </si>
  <si>
    <t>TFCCTIP FFDec-21</t>
  </si>
  <si>
    <t>TFCCTIP FF44531</t>
  </si>
  <si>
    <t>UniversalTIP FFDec-21</t>
  </si>
  <si>
    <t>UniversalTIP FF44531</t>
  </si>
  <si>
    <t>Wayne PlaceTIP FFDec-21</t>
  </si>
  <si>
    <t>Wayne PlaceTIP FF44531</t>
  </si>
  <si>
    <t>Adoptions TogetherTST FFDec-21</t>
  </si>
  <si>
    <t>Adoptions TogetherTST FF44531</t>
  </si>
  <si>
    <t>ContemporaryTST FFDec-21</t>
  </si>
  <si>
    <t>ContemporaryTST FF44531</t>
  </si>
  <si>
    <t>Family MattersTST FFDec-21</t>
  </si>
  <si>
    <t>Family MattersTST FF44531</t>
  </si>
  <si>
    <t>First Home CareTST FFDec-21</t>
  </si>
  <si>
    <t>First Home CareTST FF44531</t>
  </si>
  <si>
    <t>Foundations for Home &amp; CommunityTST FFDec-21</t>
  </si>
  <si>
    <t>Foundations for Home &amp; CommunityTST FF44531</t>
  </si>
  <si>
    <t>HillcrestTST FFDec-21</t>
  </si>
  <si>
    <t>HillcrestTST FF44531</t>
  </si>
  <si>
    <t>MD Family ResourcesTST FFDec-21</t>
  </si>
  <si>
    <t>MD Family ResourcesTST FF44531</t>
  </si>
  <si>
    <t>Federal CityA-CRA CombinedDec-21</t>
  </si>
  <si>
    <t>Federal CityA-CRA Combined44531</t>
  </si>
  <si>
    <t>HillcrestA-CRA CombinedDec-21</t>
  </si>
  <si>
    <t>HillcrestA-CRA Combined44531</t>
  </si>
  <si>
    <t>LAYCA-CRA CombinedDec-21</t>
  </si>
  <si>
    <t>LAYCA-CRA Combined44531</t>
  </si>
  <si>
    <t>RiversideA-CRA CombinedDec-21</t>
  </si>
  <si>
    <t>RiversideA-CRA Combined44531</t>
  </si>
  <si>
    <t>Adoptions TogetherCPP-FV CombinedDec-21</t>
  </si>
  <si>
    <t>Adoptions TogetherCPP-FV Combined44531</t>
  </si>
  <si>
    <t>Foundations for Home &amp; CommunityCPP-FV CombinedDec-21</t>
  </si>
  <si>
    <t>Foundations for Home &amp; CommunityCPP-FV Combined44531</t>
  </si>
  <si>
    <t>Medstar GeorgetownCPP-FV CombinedDec-21</t>
  </si>
  <si>
    <t>Medstar GeorgetownCPP-FV Combined44531</t>
  </si>
  <si>
    <t>Better MorningsFFT CombinedDec-21</t>
  </si>
  <si>
    <t>Better MorningsFFT Combined44531</t>
  </si>
  <si>
    <t>CatholicFFT CombinedDec-21</t>
  </si>
  <si>
    <t>CatholicFFT Combined44531</t>
  </si>
  <si>
    <t>First Home CareFFT CombinedDec-21</t>
  </si>
  <si>
    <t>First Home CareFFT Combined44531</t>
  </si>
  <si>
    <t>Foundations for Home &amp; CommunityFFT CombinedDec-21</t>
  </si>
  <si>
    <t>Foundations for Home &amp; CommunityFFT Combined44531</t>
  </si>
  <si>
    <t>HillcrestFFT CombinedDec-21</t>
  </si>
  <si>
    <t>HillcrestFFT Combined44531</t>
  </si>
  <si>
    <t>PASSFFT CombinedDec-21</t>
  </si>
  <si>
    <t>PASSFFT Combined44531</t>
  </si>
  <si>
    <t>LCSMST CombinedDec-21</t>
  </si>
  <si>
    <t>LCSMST Combined44531</t>
  </si>
  <si>
    <t>MBI HSMST CombinedDec-21</t>
  </si>
  <si>
    <t>MBI HSMST Combined44531</t>
  </si>
  <si>
    <t>Youth VillagesMST CombinedDec-21</t>
  </si>
  <si>
    <t>Youth VillagesMST Combined44531</t>
  </si>
  <si>
    <t>Youth VillagesMST-PSB CombinedDec-21</t>
  </si>
  <si>
    <t>Youth VillagesMST-PSB Combined44531</t>
  </si>
  <si>
    <t>Medstar GeorgetownPCIT CombinedDec-21</t>
  </si>
  <si>
    <t>Medstar GeorgetownPCIT Combined44531</t>
  </si>
  <si>
    <t>Community ConnectionsTF-CBT CombinedDec-21</t>
  </si>
  <si>
    <t>Community ConnectionsTF-CBT Combined44531</t>
  </si>
  <si>
    <t>First Home CareTF-CBT CombinedDec-21</t>
  </si>
  <si>
    <t>First Home CareTF-CBT Combined44531</t>
  </si>
  <si>
    <t>Foundations for Home &amp; CommunityTF-CBT CombinedDec-21</t>
  </si>
  <si>
    <t>Foundations for Home &amp; CommunityTF-CBT Combined44531</t>
  </si>
  <si>
    <t>HillcrestTF-CBT CombinedDec-21</t>
  </si>
  <si>
    <t>HillcrestTF-CBT Combined44531</t>
  </si>
  <si>
    <t>LAYCTF-CBT CombinedDec-21</t>
  </si>
  <si>
    <t>LAYCTF-CBT Combined44531</t>
  </si>
  <si>
    <t>LESTF-CBT CombinedDec-21</t>
  </si>
  <si>
    <t>LESTF-CBT Combined44531</t>
  </si>
  <si>
    <t>MD Family ResourcesTF-CBT CombinedDec-21</t>
  </si>
  <si>
    <t>MD Family ResourcesTF-CBT Combined44531</t>
  </si>
  <si>
    <t>UniversalTF-CBT CombinedDec-21</t>
  </si>
  <si>
    <t>UniversalTF-CBT Combined44531</t>
  </si>
  <si>
    <t>Community ConnectionsTIP CombinedDec-21</t>
  </si>
  <si>
    <t>Community ConnectionsTIP Combined44531</t>
  </si>
  <si>
    <t>ContemporaryTIP CombinedDec-21</t>
  </si>
  <si>
    <t>ContemporaryTIP Combined44531</t>
  </si>
  <si>
    <t>FPSTIP CombinedDec-21</t>
  </si>
  <si>
    <t>FPSTIP Combined44531</t>
  </si>
  <si>
    <t>Green DoorTIP CombinedDec-21</t>
  </si>
  <si>
    <t>Green DoorTIP Combined44531</t>
  </si>
  <si>
    <t>LESTIP CombinedDec-21</t>
  </si>
  <si>
    <t>LESTIP Combined44531</t>
  </si>
  <si>
    <t>MBI HSTIP CombinedDec-21</t>
  </si>
  <si>
    <t>MBI HSTIP Combined44531</t>
  </si>
  <si>
    <t>PASSTIP CombinedDec-21</t>
  </si>
  <si>
    <t>PASSTIP Combined44531</t>
  </si>
  <si>
    <t>TFCCTIP CombinedDec-21</t>
  </si>
  <si>
    <t>TFCCTIP Combined44531</t>
  </si>
  <si>
    <t>UniversalTIP CombinedDec-21</t>
  </si>
  <si>
    <t>UniversalTIP Combined44531</t>
  </si>
  <si>
    <t>Wayne PlaceTIP CombinedDec-21</t>
  </si>
  <si>
    <t>Wayne PlaceTIP Combined44531</t>
  </si>
  <si>
    <t>Adoptions TogetherTST CombinedDec-21</t>
  </si>
  <si>
    <t>Adoptions TogetherTST Combined44531</t>
  </si>
  <si>
    <t>ContemporaryTST CombinedDec-21</t>
  </si>
  <si>
    <t>ContemporaryTST Combined44531</t>
  </si>
  <si>
    <t>Family MattersTST CombinedDec-21</t>
  </si>
  <si>
    <t>Family MattersTST Combined44531</t>
  </si>
  <si>
    <t>First Home CareTST CombinedDec-21</t>
  </si>
  <si>
    <t>First Home CareTST Combined44531</t>
  </si>
  <si>
    <t>Foundations for Home &amp; CommunityTST CombinedDec-21</t>
  </si>
  <si>
    <t>Foundations for Home &amp; CommunityTST Combined44531</t>
  </si>
  <si>
    <t>HillcrestTST CombinedDec-21</t>
  </si>
  <si>
    <t>HillcrestTST Combined44531</t>
  </si>
  <si>
    <t>MD Family ResourcesTST CombinedDec-21</t>
  </si>
  <si>
    <t>MD Family ResourcesTST Combined44531</t>
  </si>
  <si>
    <t>Marys CenterCPP-FV CombinedDec-21</t>
  </si>
  <si>
    <t>Marys CenterCPP-FV Combined44531</t>
  </si>
  <si>
    <t>PIECECPP-FV CombinedDec-21</t>
  </si>
  <si>
    <t>PIECECPP-FV Combined44531</t>
  </si>
  <si>
    <t>Community ConnectionsCPP-FV CombinedDec-21</t>
  </si>
  <si>
    <t>Community ConnectionsCPP-FV Combined44531</t>
  </si>
  <si>
    <t>Community ConnectionsPCIT CombinedDec-21</t>
  </si>
  <si>
    <t>Community ConnectionsPCIT Combined44531</t>
  </si>
  <si>
    <t>Marys CenterPCIT CombinedDec-21</t>
  </si>
  <si>
    <t>Marys CenterPCIT Combined44531</t>
  </si>
  <si>
    <t>PIECEPCIT CombinedDec-21</t>
  </si>
  <si>
    <t>PIECEPCIT Combined44531</t>
  </si>
  <si>
    <t>CatholicAll FFDec-21</t>
  </si>
  <si>
    <t>CatholicAll FF44531</t>
  </si>
  <si>
    <t>ContemporaryAll FFDec-21</t>
  </si>
  <si>
    <t>ContemporaryAll FF44531</t>
  </si>
  <si>
    <t>Family MattersAll FFDec-21</t>
  </si>
  <si>
    <t>Family MattersAll FF44531</t>
  </si>
  <si>
    <t>Federal City All FFDec-21</t>
  </si>
  <si>
    <t>Federal City All FF44531</t>
  </si>
  <si>
    <t>First Home CareAll FFDec-21</t>
  </si>
  <si>
    <t>First Home CareAll FF44531</t>
  </si>
  <si>
    <t>Foundations for Home &amp; CommunityAll FFDec-21</t>
  </si>
  <si>
    <t>Foundations for Home &amp; CommunityAll FF44531</t>
  </si>
  <si>
    <t>FPSAll FFDec-21</t>
  </si>
  <si>
    <t>FPSAll FF44531</t>
  </si>
  <si>
    <t>Green DoorAll FFDec-21</t>
  </si>
  <si>
    <t>Green DoorAll FF44531</t>
  </si>
  <si>
    <t>HillcrestAll FFDec-21</t>
  </si>
  <si>
    <t>HillcrestAll FF44531</t>
  </si>
  <si>
    <t>LAYCAll FFDec-21</t>
  </si>
  <si>
    <t>LAYCAll FF44531</t>
  </si>
  <si>
    <t>LCSAll FFDec-21</t>
  </si>
  <si>
    <t>LCSAll FF44531</t>
  </si>
  <si>
    <t>LESAll FFDec-21</t>
  </si>
  <si>
    <t>LESAll FF44531</t>
  </si>
  <si>
    <t>MBI HSAll FFDec-21</t>
  </si>
  <si>
    <t>MBI HSAll FF44531</t>
  </si>
  <si>
    <t>MD Family ResourcesAll FFDec-21</t>
  </si>
  <si>
    <t>MD Family ResourcesAll FF44531</t>
  </si>
  <si>
    <t>PASSAll FFDec-21</t>
  </si>
  <si>
    <t>PASSAll FF44531</t>
  </si>
  <si>
    <t>RiversideAll FFDec-21</t>
  </si>
  <si>
    <t>RiversideAll FF44531</t>
  </si>
  <si>
    <t>TFCCAll FFDec-21</t>
  </si>
  <si>
    <t>TFCCAll FF44531</t>
  </si>
  <si>
    <t>UniversalAll FFDec-21</t>
  </si>
  <si>
    <t>UniversalAll FF44531</t>
  </si>
  <si>
    <t>Wayne PlaceAll FFDec-21</t>
  </si>
  <si>
    <t>Wayne PlaceAll FF44531</t>
  </si>
  <si>
    <t>Youth VillagesAll FFDec-21</t>
  </si>
  <si>
    <t>Youth VillagesAll FF44531</t>
  </si>
  <si>
    <t>Medstar GeorgetownAll DCSDec-21</t>
  </si>
  <si>
    <t>Medstar GeorgetownAll DCS44531</t>
  </si>
  <si>
    <t>Medstar GeorgetownAll FFDec-21</t>
  </si>
  <si>
    <t>Medstar GeorgetownAll FF44531</t>
  </si>
  <si>
    <t>Community ConnectionsAll FFDec-21</t>
  </si>
  <si>
    <t>Community ConnectionsAll FF44531</t>
  </si>
  <si>
    <t>Community ConnectionsAll DCSDec-21</t>
  </si>
  <si>
    <t>Community ConnectionsAll DCS44531</t>
  </si>
  <si>
    <t>Marys CenterAll FFDec-21</t>
  </si>
  <si>
    <t>Marys CenterAll FF44531</t>
  </si>
  <si>
    <t>Marys CenterAll DCSDec-21</t>
  </si>
  <si>
    <t>Marys CenterAll DCS44531</t>
  </si>
  <si>
    <t>PIECEAll FFDec-21</t>
  </si>
  <si>
    <t>PIECEAll FF44531</t>
  </si>
  <si>
    <t>PIECEAll DCSDec-21</t>
  </si>
  <si>
    <t>PIECEAll DCS44531</t>
  </si>
  <si>
    <t>Adoptions TogetherAll CombinedDec-21</t>
  </si>
  <si>
    <t>Adoptions TogetherAll Combined44531</t>
  </si>
  <si>
    <t>Better MorningsAll CombinedDec-21</t>
  </si>
  <si>
    <t>Better MorningsAll Combined44531</t>
  </si>
  <si>
    <t>CatholicAll CombinedDec-21</t>
  </si>
  <si>
    <t>CatholicAll Combined44531</t>
  </si>
  <si>
    <t>Community ConnectionsAll CombinedDec-21</t>
  </si>
  <si>
    <t>Community ConnectionsAll Combined44531</t>
  </si>
  <si>
    <t>ContemporaryAll CombinedDec-21</t>
  </si>
  <si>
    <t>ContemporaryAll Combined44531</t>
  </si>
  <si>
    <t>Family MattersAll CombinedDec-21</t>
  </si>
  <si>
    <t>Family MattersAll Combined44531</t>
  </si>
  <si>
    <t>Federal CityAll CombinedDec-21</t>
  </si>
  <si>
    <t>Federal CityAll Combined44531</t>
  </si>
  <si>
    <t>First Home CareAll CombinedDec-21</t>
  </si>
  <si>
    <t>First Home CareAll Combined44531</t>
  </si>
  <si>
    <t>Foundations for Home &amp; CommunityAll CombinedDec-21</t>
  </si>
  <si>
    <t>Foundations for Home &amp; CommunityAll Combined44531</t>
  </si>
  <si>
    <t>FPSAll CombinedDec-21</t>
  </si>
  <si>
    <t>FPSAll Combined44531</t>
  </si>
  <si>
    <t>Green DoorAll CombinedDec-21</t>
  </si>
  <si>
    <t>Green DoorAll Combined44531</t>
  </si>
  <si>
    <t>HillcrestAll CombinedDec-21</t>
  </si>
  <si>
    <t>HillcrestAll Combined44531</t>
  </si>
  <si>
    <t>LAYCAll CombinedDec-21</t>
  </si>
  <si>
    <t>LAYCAll Combined44531</t>
  </si>
  <si>
    <t>LCSAll CombinedDec-21</t>
  </si>
  <si>
    <t>LCSAll Combined44531</t>
  </si>
  <si>
    <t>LESAll CombinedDec-21</t>
  </si>
  <si>
    <t>LESAll Combined44531</t>
  </si>
  <si>
    <t>Marys CenterAll CombinedDec-21</t>
  </si>
  <si>
    <t>Marys CenterAll Combined44531</t>
  </si>
  <si>
    <t>MBI HSAll CombinedDec-21</t>
  </si>
  <si>
    <t>MBI HSAll Combined44531</t>
  </si>
  <si>
    <t>MD Family ResourcesAll CombinedDec-21</t>
  </si>
  <si>
    <t>MD Family ResourcesAll Combined44531</t>
  </si>
  <si>
    <t>Medstar GeorgetownAll CombinedDec-21</t>
  </si>
  <si>
    <t>Medstar GeorgetownAll Combined44531</t>
  </si>
  <si>
    <t>PASSAll CombinedDec-21</t>
  </si>
  <si>
    <t>PASSAll Combined44531</t>
  </si>
  <si>
    <t>PIECEAll CombinedDec-21</t>
  </si>
  <si>
    <t>PIECEAll Combined44531</t>
  </si>
  <si>
    <t>RiversideAll CombinedDec-21</t>
  </si>
  <si>
    <t>RiversideAll Combined44531</t>
  </si>
  <si>
    <t>TFCCAll CombinedDec-21</t>
  </si>
  <si>
    <t>TFCCAll Combined44531</t>
  </si>
  <si>
    <t>UniversalAll CombinedDec-21</t>
  </si>
  <si>
    <t>UniversalAll Combined44531</t>
  </si>
  <si>
    <t>Wayne PlaceAll CombinedDec-21</t>
  </si>
  <si>
    <t>Wayne PlaceAll Combined44531</t>
  </si>
  <si>
    <t>Youth VillagesAll CombinedDec-21</t>
  </si>
  <si>
    <t>Youth VillagesAll Combined44531</t>
  </si>
  <si>
    <t>All A-CRA ProvidersA-CRA FFDec-21</t>
  </si>
  <si>
    <t>All A-CRA ProvidersA-CRA FF44531</t>
  </si>
  <si>
    <t>All A-CRA ProvidersA-CRA CombinedDec-21</t>
  </si>
  <si>
    <t>All A-CRA ProvidersA-CRA Combined44531</t>
  </si>
  <si>
    <t>All CPP-FV ProvidersCPP-FV FFDec-21</t>
  </si>
  <si>
    <t>All CPP-FV ProvidersCPP-FV FF44531</t>
  </si>
  <si>
    <t>All CPP-FV ProvidersCPP-FV DCSDec-21</t>
  </si>
  <si>
    <t>All CPP-FV ProvidersCPP-FV DCS44531</t>
  </si>
  <si>
    <t>All CPP-FV ProvidersCPP-FV CombinedDec-21</t>
  </si>
  <si>
    <t>All CPP-FV ProvidersCPP-FV Combined44531</t>
  </si>
  <si>
    <t>All FFT ProvidersFFT FFDec-21</t>
  </si>
  <si>
    <t>All FFT ProvidersFFT FF44531</t>
  </si>
  <si>
    <t>All FFT ProvidersFFT CombinedDec-21</t>
  </si>
  <si>
    <t>All FFT ProvidersFFT Combined44531</t>
  </si>
  <si>
    <t>All MST ProvidersMST FFDec-21</t>
  </si>
  <si>
    <t>All MST ProvidersMST FF44531</t>
  </si>
  <si>
    <t>All MST ProvidersMST CombinedDec-21</t>
  </si>
  <si>
    <t>All MST ProvidersMST Combined44531</t>
  </si>
  <si>
    <t>All MST-PSB ProvidersMST-PSB FFDec-21</t>
  </si>
  <si>
    <t>All MST-PSB ProvidersMST-PSB FF44531</t>
  </si>
  <si>
    <t>All MST-PSB ProvidersMST-PSB CombinedDec-21</t>
  </si>
  <si>
    <t>All MST-PSB ProvidersMST-PSB Combined44531</t>
  </si>
  <si>
    <t>All PCIT ProvidersPCIT FFDec-21</t>
  </si>
  <si>
    <t>All PCIT ProvidersPCIT FF44531</t>
  </si>
  <si>
    <t>All PCIT ProvidersPCIT DCSDec-21</t>
  </si>
  <si>
    <t>All PCIT ProvidersPCIT DCS44531</t>
  </si>
  <si>
    <t>All PCIT ProvidersPCIT CombinedDec-21</t>
  </si>
  <si>
    <t>All PCIT ProvidersPCIT Combined44531</t>
  </si>
  <si>
    <t>All SFCR ProvidersSFCR FFDec-21</t>
  </si>
  <si>
    <t>All SFCR ProvidersSFCR FF44531</t>
  </si>
  <si>
    <t>All SFCR ProvidersSFCR CombinedDec-21</t>
  </si>
  <si>
    <t>All SFCR ProvidersSFCR Combined44531</t>
  </si>
  <si>
    <t>All TF-CBT ProvidersTF-CBT FFDec-21</t>
  </si>
  <si>
    <t>All TF-CBT ProvidersTF-CBT FF44531</t>
  </si>
  <si>
    <t>All TF-CBT ProvidersTF-CBT CombinedDec-21</t>
  </si>
  <si>
    <t>All TF-CBT ProvidersTF-CBT Combined44531</t>
  </si>
  <si>
    <t>All TIP ProvidersTIP FFDec-21</t>
  </si>
  <si>
    <t>All TIP ProvidersTIP FF44531</t>
  </si>
  <si>
    <t>All TIP ProvidersTIP CombinedDec-21</t>
  </si>
  <si>
    <t>All TIP ProvidersTIP Combined44531</t>
  </si>
  <si>
    <t>All TST ProvidersTST FFDec-21</t>
  </si>
  <si>
    <t>All TST ProvidersTST FF44531</t>
  </si>
  <si>
    <t>All TST ProvidersTST CombinedDec-21</t>
  </si>
  <si>
    <t>All TST ProvidersTST Combined44531</t>
  </si>
  <si>
    <t>Families First ProvidersAll FFDec-21</t>
  </si>
  <si>
    <t>Families First ProvidersAll FF44531</t>
  </si>
  <si>
    <t>DC Seed ProvidersAll DCSDec-21</t>
  </si>
  <si>
    <t>DC Seed ProvidersAll DCS44531</t>
  </si>
  <si>
    <t>Trauma ProvidersAll FFDec-21</t>
  </si>
  <si>
    <t>Trauma ProvidersAll FF44531</t>
  </si>
  <si>
    <t>Trauma ProvidersAll DCSDec-21</t>
  </si>
  <si>
    <t>Trauma ProvidersAll DCS44531</t>
  </si>
  <si>
    <t>Trauma ProvidersAll CombinedDec-21</t>
  </si>
  <si>
    <t>Trauma ProvidersAll Combined44531</t>
  </si>
  <si>
    <t>AllAll CombinedDec-21</t>
  </si>
  <si>
    <t>AllAll Combined44531</t>
  </si>
  <si>
    <t>Federal CityA-CRA FFJan-22</t>
  </si>
  <si>
    <t>Federal CityA-CRA FF44562</t>
  </si>
  <si>
    <t>HillcrestA-CRA FFJan-22</t>
  </si>
  <si>
    <t>HillcrestA-CRA FF44562</t>
  </si>
  <si>
    <t>LAYCA-CRA FFJan-22</t>
  </si>
  <si>
    <t>LAYCA-CRA FF44562</t>
  </si>
  <si>
    <t>RiversideA-CRA FFJan-22</t>
  </si>
  <si>
    <t>RiversideA-CRA FF44562</t>
  </si>
  <si>
    <t>Adoptions TogetherCPP-FV FFJan-22</t>
  </si>
  <si>
    <t>Adoptions TogetherCPP-FV FF44562</t>
  </si>
  <si>
    <t>Marys CenterCPP-FV FFJan-22</t>
  </si>
  <si>
    <t>Marys CenterCPP-FV FF44562</t>
  </si>
  <si>
    <t>PIECECPP-FV FFJan-22</t>
  </si>
  <si>
    <t>PIECECPP-FV FF44562</t>
  </si>
  <si>
    <t>Community ConnectionsCPP-FV DCSJan-22</t>
  </si>
  <si>
    <t>Community ConnectionsCPP-FV DCS44562</t>
  </si>
  <si>
    <t>Community ConnectionsCPP-FV FFJan-22</t>
  </si>
  <si>
    <t>Community ConnectionsCPP-FV FF44562</t>
  </si>
  <si>
    <t>Foundations for Home &amp; CommunityCPP-FV DCSJan-22</t>
  </si>
  <si>
    <t>Foundations for Home &amp; CommunityCPP-FV DCS44562</t>
  </si>
  <si>
    <t>Marys CenterCPP-FV DCSJan-22</t>
  </si>
  <si>
    <t>Marys CenterCPP-FV DCS44562</t>
  </si>
  <si>
    <t>PIECECPP-FV DCSJan-22</t>
  </si>
  <si>
    <t>PIECECPP-FV DCS44562</t>
  </si>
  <si>
    <t>Medstar GeorgetownCPP-FV DCSJan-22</t>
  </si>
  <si>
    <t>Medstar GeorgetownCPP-FV DCS44562</t>
  </si>
  <si>
    <t>Medstar GeorgetownCPP-FV FFJan-22</t>
  </si>
  <si>
    <t>Medstar GeorgetownCPP-FV FF44562</t>
  </si>
  <si>
    <t>Better MorningsFFT FFJan-22</t>
  </si>
  <si>
    <t>Better MorningsFFT FF44562</t>
  </si>
  <si>
    <t>CatholicFFT FFJan-22</t>
  </si>
  <si>
    <t>CatholicFFT FF44562</t>
  </si>
  <si>
    <t>First Home CareFFT FFJan-22</t>
  </si>
  <si>
    <t>First Home CareFFT FF44562</t>
  </si>
  <si>
    <t>Foundations for Home &amp; CommunityFFT FFJan-22</t>
  </si>
  <si>
    <t>Foundations for Home &amp; CommunityFFT FF44562</t>
  </si>
  <si>
    <t>HillcrestFFT FFJan-22</t>
  </si>
  <si>
    <t>HillcrestFFT FF44562</t>
  </si>
  <si>
    <t>PASSFFT FFJan-22</t>
  </si>
  <si>
    <t>PASSFFT FF44562</t>
  </si>
  <si>
    <t>LCSMST FFJan-22</t>
  </si>
  <si>
    <t>LCSMST FF44562</t>
  </si>
  <si>
    <t>MBI HSMST FFJan-22</t>
  </si>
  <si>
    <t>MBI HSMST FF44562</t>
  </si>
  <si>
    <t>Youth VillagesMST FFJan-22</t>
  </si>
  <si>
    <t>Youth VillagesMST FF44562</t>
  </si>
  <si>
    <t>Youth VillagesMST-PSB FFJan-22</t>
  </si>
  <si>
    <t>Youth VillagesMST-PSB FF44562</t>
  </si>
  <si>
    <t>Marys CenterPCIT FFJan-22</t>
  </si>
  <si>
    <t>Marys CenterPCIT FF44562</t>
  </si>
  <si>
    <t>PIECEPCIT FFJan-22</t>
  </si>
  <si>
    <t>PIECEPCIT FF44562</t>
  </si>
  <si>
    <t>Marys CenterPCIT DCSJan-22</t>
  </si>
  <si>
    <t>Marys CenterPCIT DCS44562</t>
  </si>
  <si>
    <t>PIECEPCIT DCSJan-22</t>
  </si>
  <si>
    <t>PIECEPCIT DCS44562</t>
  </si>
  <si>
    <t>Community ConnectionsPCIT DCSJan-22</t>
  </si>
  <si>
    <t>Community ConnectionsPCIT DCS44562</t>
  </si>
  <si>
    <t>Community ConnectionsPCIT FFJan-22</t>
  </si>
  <si>
    <t>Community ConnectionsPCIT FF44562</t>
  </si>
  <si>
    <t>Medstar GeorgetownPCIT DCSJan-22</t>
  </si>
  <si>
    <t>Medstar GeorgetownPCIT DCS44562</t>
  </si>
  <si>
    <t>Medstar GeorgetownPCIT FFJan-22</t>
  </si>
  <si>
    <t>Medstar GeorgetownPCIT FF44562</t>
  </si>
  <si>
    <t>Community ConnectionsTF-CBT FFJan-22</t>
  </si>
  <si>
    <t>Community ConnectionsTF-CBT FF44562</t>
  </si>
  <si>
    <t>First Home CareTF-CBT FFJan-22</t>
  </si>
  <si>
    <t>First Home CareTF-CBT FF44562</t>
  </si>
  <si>
    <t>Foundations for Home &amp; CommunityTF-CBT FFJan-22</t>
  </si>
  <si>
    <t>Foundations for Home &amp; CommunityTF-CBT FF44562</t>
  </si>
  <si>
    <t>HillcrestTF-CBT FFJan-22</t>
  </si>
  <si>
    <t>HillcrestTF-CBT FF44562</t>
  </si>
  <si>
    <t>LAYCTF-CBT FFJan-22</t>
  </si>
  <si>
    <t>LAYCTF-CBT FF44562</t>
  </si>
  <si>
    <t>LESTF-CBT FFJan-22</t>
  </si>
  <si>
    <t>LESTF-CBT FF44562</t>
  </si>
  <si>
    <t>MD Family ResourcesTF-CBT FFJan-22</t>
  </si>
  <si>
    <t>MD Family ResourcesTF-CBT FF44562</t>
  </si>
  <si>
    <t>UniversalTF-CBT FFJan-22</t>
  </si>
  <si>
    <t>UniversalTF-CBT FF44562</t>
  </si>
  <si>
    <t>Community ConnectionsTIP FFJan-22</t>
  </si>
  <si>
    <t>Community ConnectionsTIP FF44562</t>
  </si>
  <si>
    <t>ContemporaryTIP FFJan-22</t>
  </si>
  <si>
    <t>ContemporaryTIP FF44562</t>
  </si>
  <si>
    <t>FPSTIP FFJan-22</t>
  </si>
  <si>
    <t>FPSTIP FF44562</t>
  </si>
  <si>
    <t>Green DoorTIP FFJan-22</t>
  </si>
  <si>
    <t>Green DoorTIP FF44562</t>
  </si>
  <si>
    <t>LESTIP FFJan-22</t>
  </si>
  <si>
    <t>LESTIP FF44562</t>
  </si>
  <si>
    <t>MBI HSTIP FFJan-22</t>
  </si>
  <si>
    <t>MBI HSTIP FF44562</t>
  </si>
  <si>
    <t>PASSTIP FFJan-22</t>
  </si>
  <si>
    <t>PASSTIP FF44562</t>
  </si>
  <si>
    <t>TFCCTIP FFJan-22</t>
  </si>
  <si>
    <t>TFCCTIP FF44562</t>
  </si>
  <si>
    <t>UniversalTIP FFJan-22</t>
  </si>
  <si>
    <t>UniversalTIP FF44562</t>
  </si>
  <si>
    <t>Wayne PlaceTIP FFJan-22</t>
  </si>
  <si>
    <t>Wayne PlaceTIP FF44562</t>
  </si>
  <si>
    <t>Adoptions TogetherTST FFJan-22</t>
  </si>
  <si>
    <t>Adoptions TogetherTST FF44562</t>
  </si>
  <si>
    <t>ContemporaryTST FFJan-22</t>
  </si>
  <si>
    <t>ContemporaryTST FF44562</t>
  </si>
  <si>
    <t>Family MattersTST FFJan-22</t>
  </si>
  <si>
    <t>Family MattersTST FF44562</t>
  </si>
  <si>
    <t>First Home CareTST FFJan-22</t>
  </si>
  <si>
    <t>First Home CareTST FF44562</t>
  </si>
  <si>
    <t>Foundations for Home &amp; CommunityTST FFJan-22</t>
  </si>
  <si>
    <t>Foundations for Home &amp; CommunityTST FF44562</t>
  </si>
  <si>
    <t>HillcrestTST FFJan-22</t>
  </si>
  <si>
    <t>HillcrestTST FF44562</t>
  </si>
  <si>
    <t>MD Family ResourcesTST FFJan-22</t>
  </si>
  <si>
    <t>MD Family ResourcesTST FF44562</t>
  </si>
  <si>
    <t>Federal CityA-CRA CombinedJan-22</t>
  </si>
  <si>
    <t>Federal CityA-CRA Combined44562</t>
  </si>
  <si>
    <t>HillcrestA-CRA CombinedJan-22</t>
  </si>
  <si>
    <t>HillcrestA-CRA Combined44562</t>
  </si>
  <si>
    <t>LAYCA-CRA CombinedJan-22</t>
  </si>
  <si>
    <t>LAYCA-CRA Combined44562</t>
  </si>
  <si>
    <t>RiversideA-CRA CombinedJan-22</t>
  </si>
  <si>
    <t>RiversideA-CRA Combined44562</t>
  </si>
  <si>
    <t>Adoptions TogetherCPP-FV CombinedJan-22</t>
  </si>
  <si>
    <t>Adoptions TogetherCPP-FV Combined44562</t>
  </si>
  <si>
    <t>Foundations for Home &amp; CommunityCPP-FV CombinedJan-22</t>
  </si>
  <si>
    <t>Foundations for Home &amp; CommunityCPP-FV Combined44562</t>
  </si>
  <si>
    <t>Medstar GeorgetownCPP-FV CombinedJan-22</t>
  </si>
  <si>
    <t>Medstar GeorgetownCPP-FV Combined44562</t>
  </si>
  <si>
    <t>Better MorningsFFT CombinedJan-22</t>
  </si>
  <si>
    <t>Better MorningsFFT Combined44562</t>
  </si>
  <si>
    <t>CatholicFFT CombinedJan-22</t>
  </si>
  <si>
    <t>CatholicFFT Combined44562</t>
  </si>
  <si>
    <t>First Home CareFFT CombinedJan-22</t>
  </si>
  <si>
    <t>First Home CareFFT Combined44562</t>
  </si>
  <si>
    <t>Foundations for Home &amp; CommunityFFT CombinedJan-22</t>
  </si>
  <si>
    <t>Foundations for Home &amp; CommunityFFT Combined44562</t>
  </si>
  <si>
    <t>HillcrestFFT CombinedJan-22</t>
  </si>
  <si>
    <t>HillcrestFFT Combined44562</t>
  </si>
  <si>
    <t>PASSFFT CombinedJan-22</t>
  </si>
  <si>
    <t>PASSFFT Combined44562</t>
  </si>
  <si>
    <t>LCSMST CombinedJan-22</t>
  </si>
  <si>
    <t>LCSMST Combined44562</t>
  </si>
  <si>
    <t>MBI HSMST CombinedJan-22</t>
  </si>
  <si>
    <t>MBI HSMST Combined44562</t>
  </si>
  <si>
    <t>Youth VillagesMST CombinedJan-22</t>
  </si>
  <si>
    <t>Youth VillagesMST Combined44562</t>
  </si>
  <si>
    <t>Youth VillagesMST-PSB CombinedJan-22</t>
  </si>
  <si>
    <t>Youth VillagesMST-PSB Combined44562</t>
  </si>
  <si>
    <t>Medstar GeorgetownPCIT CombinedJan-22</t>
  </si>
  <si>
    <t>Medstar GeorgetownPCIT Combined44562</t>
  </si>
  <si>
    <t>Community ConnectionsTF-CBT CombinedJan-22</t>
  </si>
  <si>
    <t>Community ConnectionsTF-CBT Combined44562</t>
  </si>
  <si>
    <t>First Home CareTF-CBT CombinedJan-22</t>
  </si>
  <si>
    <t>First Home CareTF-CBT Combined44562</t>
  </si>
  <si>
    <t>Foundations for Home &amp; CommunityTF-CBT CombinedJan-22</t>
  </si>
  <si>
    <t>Foundations for Home &amp; CommunityTF-CBT Combined44562</t>
  </si>
  <si>
    <t>HillcrestTF-CBT CombinedJan-22</t>
  </si>
  <si>
    <t>HillcrestTF-CBT Combined44562</t>
  </si>
  <si>
    <t>LAYCTF-CBT CombinedJan-22</t>
  </si>
  <si>
    <t>LAYCTF-CBT Combined44562</t>
  </si>
  <si>
    <t>LESTF-CBT CombinedJan-22</t>
  </si>
  <si>
    <t>LESTF-CBT Combined44562</t>
  </si>
  <si>
    <t>MD Family ResourcesTF-CBT CombinedJan-22</t>
  </si>
  <si>
    <t>MD Family ResourcesTF-CBT Combined44562</t>
  </si>
  <si>
    <t>UniversalTF-CBT CombinedJan-22</t>
  </si>
  <si>
    <t>UniversalTF-CBT Combined44562</t>
  </si>
  <si>
    <t>Community ConnectionsTIP CombinedJan-22</t>
  </si>
  <si>
    <t>Community ConnectionsTIP Combined44562</t>
  </si>
  <si>
    <t>ContemporaryTIP CombinedJan-22</t>
  </si>
  <si>
    <t>ContemporaryTIP Combined44562</t>
  </si>
  <si>
    <t>FPSTIP CombinedJan-22</t>
  </si>
  <si>
    <t>FPSTIP Combined44562</t>
  </si>
  <si>
    <t>Green DoorTIP CombinedJan-22</t>
  </si>
  <si>
    <t>Green DoorTIP Combined44562</t>
  </si>
  <si>
    <t>LESTIP CombinedJan-22</t>
  </si>
  <si>
    <t>LESTIP Combined44562</t>
  </si>
  <si>
    <t>MBI HSTIP CombinedJan-22</t>
  </si>
  <si>
    <t>MBI HSTIP Combined44562</t>
  </si>
  <si>
    <t>PASSTIP CombinedJan-22</t>
  </si>
  <si>
    <t>PASSTIP Combined44562</t>
  </si>
  <si>
    <t>TFCCTIP CombinedJan-22</t>
  </si>
  <si>
    <t>TFCCTIP Combined44562</t>
  </si>
  <si>
    <t>UniversalTIP CombinedJan-22</t>
  </si>
  <si>
    <t>UniversalTIP Combined44562</t>
  </si>
  <si>
    <t>Wayne PlaceTIP CombinedJan-22</t>
  </si>
  <si>
    <t>Wayne PlaceTIP Combined44562</t>
  </si>
  <si>
    <t>Adoptions TogetherTST CombinedJan-22</t>
  </si>
  <si>
    <t>Adoptions TogetherTST Combined44562</t>
  </si>
  <si>
    <t>ContemporaryTST CombinedJan-22</t>
  </si>
  <si>
    <t>ContemporaryTST Combined44562</t>
  </si>
  <si>
    <t>Family MattersTST CombinedJan-22</t>
  </si>
  <si>
    <t>Family MattersTST Combined44562</t>
  </si>
  <si>
    <t>First Home CareTST CombinedJan-22</t>
  </si>
  <si>
    <t>First Home CareTST Combined44562</t>
  </si>
  <si>
    <t>Foundations for Home &amp; CommunityTST CombinedJan-22</t>
  </si>
  <si>
    <t>Foundations for Home &amp; CommunityTST Combined44562</t>
  </si>
  <si>
    <t>HillcrestTST CombinedJan-22</t>
  </si>
  <si>
    <t>HillcrestTST Combined44562</t>
  </si>
  <si>
    <t>MD Family ResourcesTST CombinedJan-22</t>
  </si>
  <si>
    <t>MD Family ResourcesTST Combined44562</t>
  </si>
  <si>
    <t>Marys CenterCPP-FV CombinedJan-22</t>
  </si>
  <si>
    <t>Marys CenterCPP-FV Combined44562</t>
  </si>
  <si>
    <t>PIECECPP-FV CombinedJan-22</t>
  </si>
  <si>
    <t>PIECECPP-FV Combined44562</t>
  </si>
  <si>
    <t>Community ConnectionsCPP-FV CombinedJan-22</t>
  </si>
  <si>
    <t>Community ConnectionsCPP-FV Combined44562</t>
  </si>
  <si>
    <t>Community ConnectionsPCIT CombinedJan-22</t>
  </si>
  <si>
    <t>Community ConnectionsPCIT Combined44562</t>
  </si>
  <si>
    <t>Marys CenterPCIT CombinedJan-22</t>
  </si>
  <si>
    <t>Marys CenterPCIT Combined44562</t>
  </si>
  <si>
    <t>PIECEPCIT CombinedJan-22</t>
  </si>
  <si>
    <t>PIECEPCIT Combined44562</t>
  </si>
  <si>
    <t>CatholicAll FFJan-22</t>
  </si>
  <si>
    <t>CatholicAll FF44562</t>
  </si>
  <si>
    <t>ContemporaryAll FFJan-22</t>
  </si>
  <si>
    <t>ContemporaryAll FF44562</t>
  </si>
  <si>
    <t>Family MattersAll FFJan-22</t>
  </si>
  <si>
    <t>Family MattersAll FF44562</t>
  </si>
  <si>
    <t>Federal City All FFJan-22</t>
  </si>
  <si>
    <t>Federal City All FF44562</t>
  </si>
  <si>
    <t>First Home CareAll FFJan-22</t>
  </si>
  <si>
    <t>First Home CareAll FF44562</t>
  </si>
  <si>
    <t>Foundations for Home &amp; CommunityAll FFJan-22</t>
  </si>
  <si>
    <t>Foundations for Home &amp; CommunityAll FF44562</t>
  </si>
  <si>
    <t>FPSAll FFJan-22</t>
  </si>
  <si>
    <t>FPSAll FF44562</t>
  </si>
  <si>
    <t>Green DoorAll FFJan-22</t>
  </si>
  <si>
    <t>Green DoorAll FF44562</t>
  </si>
  <si>
    <t>HillcrestAll FFJan-22</t>
  </si>
  <si>
    <t>HillcrestAll FF44562</t>
  </si>
  <si>
    <t>LAYCAll FFJan-22</t>
  </si>
  <si>
    <t>LAYCAll FF44562</t>
  </si>
  <si>
    <t>LCSAll FFJan-22</t>
  </si>
  <si>
    <t>LCSAll FF44562</t>
  </si>
  <si>
    <t>LESAll FFJan-22</t>
  </si>
  <si>
    <t>LESAll FF44562</t>
  </si>
  <si>
    <t>MBI HSAll FFJan-22</t>
  </si>
  <si>
    <t>MBI HSAll FF44562</t>
  </si>
  <si>
    <t>MD Family ResourcesAll FFJan-22</t>
  </si>
  <si>
    <t>MD Family ResourcesAll FF44562</t>
  </si>
  <si>
    <t>PASSAll FFJan-22</t>
  </si>
  <si>
    <t>PASSAll FF44562</t>
  </si>
  <si>
    <t>RiversideAll FFJan-22</t>
  </si>
  <si>
    <t>RiversideAll FF44562</t>
  </si>
  <si>
    <t>TFCCAll FFJan-22</t>
  </si>
  <si>
    <t>TFCCAll FF44562</t>
  </si>
  <si>
    <t>UniversalAll FFJan-22</t>
  </si>
  <si>
    <t>UniversalAll FF44562</t>
  </si>
  <si>
    <t>Wayne PlaceAll FFJan-22</t>
  </si>
  <si>
    <t>Wayne PlaceAll FF44562</t>
  </si>
  <si>
    <t>Youth VillagesAll FFJan-22</t>
  </si>
  <si>
    <t>Youth VillagesAll FF44562</t>
  </si>
  <si>
    <t>Medstar GeorgetownAll DCSJan-22</t>
  </si>
  <si>
    <t>Medstar GeorgetownAll DCS44562</t>
  </si>
  <si>
    <t>Medstar GeorgetownAll FFJan-22</t>
  </si>
  <si>
    <t>Medstar GeorgetownAll FF44562</t>
  </si>
  <si>
    <t>Community ConnectionsAll FFJan-22</t>
  </si>
  <si>
    <t>Community ConnectionsAll FF44562</t>
  </si>
  <si>
    <t>Community ConnectionsAll DCSJan-22</t>
  </si>
  <si>
    <t>Community ConnectionsAll DCS44562</t>
  </si>
  <si>
    <t>Marys CenterAll FFJan-22</t>
  </si>
  <si>
    <t>Marys CenterAll FF44562</t>
  </si>
  <si>
    <t>Marys CenterAll DCSJan-22</t>
  </si>
  <si>
    <t>Marys CenterAll DCS44562</t>
  </si>
  <si>
    <t>PIECEAll FFJan-22</t>
  </si>
  <si>
    <t>PIECEAll FF44562</t>
  </si>
  <si>
    <t>PIECEAll DCSJan-22</t>
  </si>
  <si>
    <t>PIECEAll DCS44562</t>
  </si>
  <si>
    <t>Adoptions TogetherAll CombinedJan-22</t>
  </si>
  <si>
    <t>Adoptions TogetherAll Combined44562</t>
  </si>
  <si>
    <t>Better MorningsAll CombinedJan-22</t>
  </si>
  <si>
    <t>Better MorningsAll Combined44562</t>
  </si>
  <si>
    <t>CatholicAll CombinedJan-22</t>
  </si>
  <si>
    <t>CatholicAll Combined44562</t>
  </si>
  <si>
    <t>Community ConnectionsAll CombinedJan-22</t>
  </si>
  <si>
    <t>Community ConnectionsAll Combined44562</t>
  </si>
  <si>
    <t>ContemporaryAll CombinedJan-22</t>
  </si>
  <si>
    <t>ContemporaryAll Combined44562</t>
  </si>
  <si>
    <t>Family MattersAll CombinedJan-22</t>
  </si>
  <si>
    <t>Family MattersAll Combined44562</t>
  </si>
  <si>
    <t>Federal CityAll CombinedJan-22</t>
  </si>
  <si>
    <t>Federal CityAll Combined44562</t>
  </si>
  <si>
    <t>First Home CareAll CombinedJan-22</t>
  </si>
  <si>
    <t>First Home CareAll Combined44562</t>
  </si>
  <si>
    <t>Foundations for Home &amp; CommunityAll CombinedJan-22</t>
  </si>
  <si>
    <t>Foundations for Home &amp; CommunityAll Combined44562</t>
  </si>
  <si>
    <t>FPSAll CombinedJan-22</t>
  </si>
  <si>
    <t>FPSAll Combined44562</t>
  </si>
  <si>
    <t>Green DoorAll CombinedJan-22</t>
  </si>
  <si>
    <t>Green DoorAll Combined44562</t>
  </si>
  <si>
    <t>HillcrestAll CombinedJan-22</t>
  </si>
  <si>
    <t>HillcrestAll Combined44562</t>
  </si>
  <si>
    <t>LAYCAll CombinedJan-22</t>
  </si>
  <si>
    <t>LAYCAll Combined44562</t>
  </si>
  <si>
    <t>LCSAll CombinedJan-22</t>
  </si>
  <si>
    <t>LCSAll Combined44562</t>
  </si>
  <si>
    <t>LESAll CombinedJan-22</t>
  </si>
  <si>
    <t>LESAll Combined44562</t>
  </si>
  <si>
    <t>Marys CenterAll CombinedJan-22</t>
  </si>
  <si>
    <t>Marys CenterAll Combined44562</t>
  </si>
  <si>
    <t>MBI HSAll CombinedJan-22</t>
  </si>
  <si>
    <t>MBI HSAll Combined44562</t>
  </si>
  <si>
    <t>MD Family ResourcesAll CombinedJan-22</t>
  </si>
  <si>
    <t>MD Family ResourcesAll Combined44562</t>
  </si>
  <si>
    <t>Medstar GeorgetownAll CombinedJan-22</t>
  </si>
  <si>
    <t>Medstar GeorgetownAll Combined44562</t>
  </si>
  <si>
    <t>PASSAll CombinedJan-22</t>
  </si>
  <si>
    <t>PASSAll Combined44562</t>
  </si>
  <si>
    <t>PIECEAll CombinedJan-22</t>
  </si>
  <si>
    <t>PIECEAll Combined44562</t>
  </si>
  <si>
    <t>RiversideAll CombinedJan-22</t>
  </si>
  <si>
    <t>RiversideAll Combined44562</t>
  </si>
  <si>
    <t>TFCCAll CombinedJan-22</t>
  </si>
  <si>
    <t>TFCCAll Combined44562</t>
  </si>
  <si>
    <t>UniversalAll CombinedJan-22</t>
  </si>
  <si>
    <t>UniversalAll Combined44562</t>
  </si>
  <si>
    <t>Wayne PlaceAll CombinedJan-22</t>
  </si>
  <si>
    <t>Wayne PlaceAll Combined44562</t>
  </si>
  <si>
    <t>Youth VillagesAll CombinedJan-22</t>
  </si>
  <si>
    <t>Youth VillagesAll Combined44562</t>
  </si>
  <si>
    <t>All A-CRA ProvidersA-CRA FFJan-22</t>
  </si>
  <si>
    <t>All A-CRA ProvidersA-CRA FF44562</t>
  </si>
  <si>
    <t>All A-CRA ProvidersA-CRA CombinedJan-22</t>
  </si>
  <si>
    <t>All A-CRA ProvidersA-CRA Combined44562</t>
  </si>
  <si>
    <t>All CPP-FV ProvidersCPP-FV FFJan-22</t>
  </si>
  <si>
    <t>All CPP-FV ProvidersCPP-FV FF44562</t>
  </si>
  <si>
    <t>All CPP-FV ProvidersCPP-FV DCSJan-22</t>
  </si>
  <si>
    <t>All CPP-FV ProvidersCPP-FV DCS44562</t>
  </si>
  <si>
    <t>All CPP-FV ProvidersCPP-FV CombinedJan-22</t>
  </si>
  <si>
    <t>All CPP-FV ProvidersCPP-FV Combined44562</t>
  </si>
  <si>
    <t>All FFT ProvidersFFT FFJan-22</t>
  </si>
  <si>
    <t>All FFT ProvidersFFT FF44562</t>
  </si>
  <si>
    <t>All FFT ProvidersFFT CombinedJan-22</t>
  </si>
  <si>
    <t>All FFT ProvidersFFT Combined44562</t>
  </si>
  <si>
    <t>All MST ProvidersMST FFJan-22</t>
  </si>
  <si>
    <t>All MST ProvidersMST FF44562</t>
  </si>
  <si>
    <t>All MST ProvidersMST CombinedJan-22</t>
  </si>
  <si>
    <t>All MST ProvidersMST Combined44562</t>
  </si>
  <si>
    <t>All MST-PSB ProvidersMST-PSB FFJan-22</t>
  </si>
  <si>
    <t>All MST-PSB ProvidersMST-PSB FF44562</t>
  </si>
  <si>
    <t>All MST-PSB ProvidersMST-PSB CombinedJan-22</t>
  </si>
  <si>
    <t>All MST-PSB ProvidersMST-PSB Combined44562</t>
  </si>
  <si>
    <t>All PCIT ProvidersPCIT FFJan-22</t>
  </si>
  <si>
    <t>All PCIT ProvidersPCIT FF44562</t>
  </si>
  <si>
    <t>All PCIT ProvidersPCIT DCSJan-22</t>
  </si>
  <si>
    <t>All PCIT ProvidersPCIT DCS44562</t>
  </si>
  <si>
    <t>All PCIT ProvidersPCIT CombinedJan-22</t>
  </si>
  <si>
    <t>All PCIT ProvidersPCIT Combined44562</t>
  </si>
  <si>
    <t>All SFCR ProvidersSFCR FFJan-22</t>
  </si>
  <si>
    <t>All SFCR ProvidersSFCR FF44562</t>
  </si>
  <si>
    <t>All SFCR ProvidersSFCR CombinedJan-22</t>
  </si>
  <si>
    <t>All SFCR ProvidersSFCR Combined44562</t>
  </si>
  <si>
    <t>All TF-CBT ProvidersTF-CBT FFJan-22</t>
  </si>
  <si>
    <t>All TF-CBT ProvidersTF-CBT FF44562</t>
  </si>
  <si>
    <t>All TF-CBT ProvidersTF-CBT CombinedJan-22</t>
  </si>
  <si>
    <t>All TF-CBT ProvidersTF-CBT Combined44562</t>
  </si>
  <si>
    <t>All TIP ProvidersTIP FFJan-22</t>
  </si>
  <si>
    <t>All TIP ProvidersTIP FF44562</t>
  </si>
  <si>
    <t>All TIP ProvidersTIP CombinedJan-22</t>
  </si>
  <si>
    <t>All TIP ProvidersTIP Combined44562</t>
  </si>
  <si>
    <t>All TST ProvidersTST FFJan-22</t>
  </si>
  <si>
    <t>All TST ProvidersTST FF44562</t>
  </si>
  <si>
    <t>All TST ProvidersTST CombinedJan-22</t>
  </si>
  <si>
    <t>All TST ProvidersTST Combined44562</t>
  </si>
  <si>
    <t>Families First ProvidersAll FFJan-22</t>
  </si>
  <si>
    <t>Families First ProvidersAll FF44562</t>
  </si>
  <si>
    <t>DC Seed ProvidersAll DCSJan-22</t>
  </si>
  <si>
    <t>DC Seed ProvidersAll DCS44562</t>
  </si>
  <si>
    <t>Trauma ProvidersAll FFJan-22</t>
  </si>
  <si>
    <t>Trauma ProvidersAll FF44562</t>
  </si>
  <si>
    <t>Trauma ProvidersAll DCSJan-22</t>
  </si>
  <si>
    <t>Trauma ProvidersAll DCS44562</t>
  </si>
  <si>
    <t>Trauma ProvidersAll CombinedJan-22</t>
  </si>
  <si>
    <t>Trauma ProvidersAll Combined44562</t>
  </si>
  <si>
    <t>AllAll CombinedJan-22</t>
  </si>
  <si>
    <t>AllAll Combined44562</t>
  </si>
  <si>
    <t>Federal CityA-CRA FFFeb-22</t>
  </si>
  <si>
    <t>Federal CityA-CRA FF44593</t>
  </si>
  <si>
    <t>HillcrestA-CRA FFFeb-22</t>
  </si>
  <si>
    <t>HillcrestA-CRA FF44593</t>
  </si>
  <si>
    <t>LAYCA-CRA FFFeb-22</t>
  </si>
  <si>
    <t>LAYCA-CRA FF44593</t>
  </si>
  <si>
    <t>RiversideA-CRA FFFeb-22</t>
  </si>
  <si>
    <t>RiversideA-CRA FF44593</t>
  </si>
  <si>
    <t>Adoptions TogetherCPP-FV FFFeb-22</t>
  </si>
  <si>
    <t>Adoptions TogetherCPP-FV FF44593</t>
  </si>
  <si>
    <t>Marys CenterCPP-FV FFFeb-22</t>
  </si>
  <si>
    <t>Marys CenterCPP-FV FF44593</t>
  </si>
  <si>
    <t>PIECECPP-FV FFFeb-22</t>
  </si>
  <si>
    <t>PIECECPP-FV FF44593</t>
  </si>
  <si>
    <t>Community ConnectionsCPP-FV DCSFeb-22</t>
  </si>
  <si>
    <t>Community ConnectionsCPP-FV DCS44593</t>
  </si>
  <si>
    <t>Community ConnectionsCPP-FV FFFeb-22</t>
  </si>
  <si>
    <t>Community ConnectionsCPP-FV FF44593</t>
  </si>
  <si>
    <t>Foundations for Home &amp; CommunityCPP-FV DCSFeb-22</t>
  </si>
  <si>
    <t>Foundations for Home &amp; CommunityCPP-FV DCS44593</t>
  </si>
  <si>
    <t>Marys CenterCPP-FV DCSFeb-22</t>
  </si>
  <si>
    <t>Marys CenterCPP-FV DCS44593</t>
  </si>
  <si>
    <t>PIECECPP-FV DCSFeb-22</t>
  </si>
  <si>
    <t>PIECECPP-FV DCS44593</t>
  </si>
  <si>
    <t>Medstar GeorgetownCPP-FV DCSFeb-22</t>
  </si>
  <si>
    <t>Medstar GeorgetownCPP-FV DCS44593</t>
  </si>
  <si>
    <t>Medstar GeorgetownCPP-FV FFFeb-22</t>
  </si>
  <si>
    <t>Medstar GeorgetownCPP-FV FF44593</t>
  </si>
  <si>
    <t>Better MorningsFFT FFFeb-22</t>
  </si>
  <si>
    <t>Better MorningsFFT FF44593</t>
  </si>
  <si>
    <t>CatholicFFT FFFeb-22</t>
  </si>
  <si>
    <t>CatholicFFT FF44593</t>
  </si>
  <si>
    <t>First Home CareFFT FFFeb-22</t>
  </si>
  <si>
    <t>First Home CareFFT FF44593</t>
  </si>
  <si>
    <t>Foundations for Home &amp; CommunityFFT FFFeb-22</t>
  </si>
  <si>
    <t>Foundations for Home &amp; CommunityFFT FF44593</t>
  </si>
  <si>
    <t>HillcrestFFT FFFeb-22</t>
  </si>
  <si>
    <t>HillcrestFFT FF44593</t>
  </si>
  <si>
    <t>PASSFFT FFFeb-22</t>
  </si>
  <si>
    <t>PASSFFT FF44593</t>
  </si>
  <si>
    <t>LCSMST FFFeb-22</t>
  </si>
  <si>
    <t>LCSMST FF44593</t>
  </si>
  <si>
    <t>MBI HSMST FFFeb-22</t>
  </si>
  <si>
    <t>MBI HSMST FF44593</t>
  </si>
  <si>
    <t>Youth VillagesMST FFFeb-22</t>
  </si>
  <si>
    <t>Youth VillagesMST FF44593</t>
  </si>
  <si>
    <t>Youth VillagesMST-PSB FFFeb-22</t>
  </si>
  <si>
    <t>Youth VillagesMST-PSB FF44593</t>
  </si>
  <si>
    <t>Marys CenterPCIT FFFeb-22</t>
  </si>
  <si>
    <t>Marys CenterPCIT FF44593</t>
  </si>
  <si>
    <t>PIECEPCIT FFFeb-22</t>
  </si>
  <si>
    <t>PIECEPCIT FF44593</t>
  </si>
  <si>
    <t>Marys CenterPCIT DCSFeb-22</t>
  </si>
  <si>
    <t>Marys CenterPCIT DCS44593</t>
  </si>
  <si>
    <t>PIECEPCIT DCSFeb-22</t>
  </si>
  <si>
    <t>PIECEPCIT DCS44593</t>
  </si>
  <si>
    <t>Community ConnectionsPCIT DCSFeb-22</t>
  </si>
  <si>
    <t>Community ConnectionsPCIT DCS44593</t>
  </si>
  <si>
    <t>Community ConnectionsPCIT FFFeb-22</t>
  </si>
  <si>
    <t>Community ConnectionsPCIT FF44593</t>
  </si>
  <si>
    <t>Medstar GeorgetownPCIT DCSFeb-22</t>
  </si>
  <si>
    <t>Medstar GeorgetownPCIT DCS44593</t>
  </si>
  <si>
    <t>Medstar GeorgetownPCIT FFFeb-22</t>
  </si>
  <si>
    <t>Medstar GeorgetownPCIT FF44593</t>
  </si>
  <si>
    <t>Community ConnectionsTF-CBT FFFeb-22</t>
  </si>
  <si>
    <t>Community ConnectionsTF-CBT FF44593</t>
  </si>
  <si>
    <t>First Home CareTF-CBT FFFeb-22</t>
  </si>
  <si>
    <t>First Home CareTF-CBT FF44593</t>
  </si>
  <si>
    <t>Foundations for Home &amp; CommunityTF-CBT FFFeb-22</t>
  </si>
  <si>
    <t>Foundations for Home &amp; CommunityTF-CBT FF44593</t>
  </si>
  <si>
    <t>HillcrestTF-CBT FFFeb-22</t>
  </si>
  <si>
    <t>HillcrestTF-CBT FF44593</t>
  </si>
  <si>
    <t>LAYCTF-CBT FFFeb-22</t>
  </si>
  <si>
    <t>LAYCTF-CBT FF44593</t>
  </si>
  <si>
    <t>LESTF-CBT FFFeb-22</t>
  </si>
  <si>
    <t>LESTF-CBT FF44593</t>
  </si>
  <si>
    <t>MD Family ResourcesTF-CBT FFFeb-22</t>
  </si>
  <si>
    <t>MD Family ResourcesTF-CBT FF44593</t>
  </si>
  <si>
    <t>UniversalTF-CBT FFFeb-22</t>
  </si>
  <si>
    <t>UniversalTF-CBT FF44593</t>
  </si>
  <si>
    <t>Community ConnectionsTIP FFFeb-22</t>
  </si>
  <si>
    <t>Community ConnectionsTIP FF44593</t>
  </si>
  <si>
    <t>ContemporaryTIP FFFeb-22</t>
  </si>
  <si>
    <t>ContemporaryTIP FF44593</t>
  </si>
  <si>
    <t>FPSTIP FFFeb-22</t>
  </si>
  <si>
    <t>FPSTIP FF44593</t>
  </si>
  <si>
    <t>Green DoorTIP FFFeb-22</t>
  </si>
  <si>
    <t>Green DoorTIP FF44593</t>
  </si>
  <si>
    <t>LESTIP FFFeb-22</t>
  </si>
  <si>
    <t>LESTIP FF44593</t>
  </si>
  <si>
    <t>MBI HSTIP FFFeb-22</t>
  </si>
  <si>
    <t>MBI HSTIP FF44593</t>
  </si>
  <si>
    <t>PASSTIP FFFeb-22</t>
  </si>
  <si>
    <t>PASSTIP FF44593</t>
  </si>
  <si>
    <t>TFCCTIP FFFeb-22</t>
  </si>
  <si>
    <t>TFCCTIP FF44593</t>
  </si>
  <si>
    <t>UniversalTIP FFFeb-22</t>
  </si>
  <si>
    <t>UniversalTIP FF44593</t>
  </si>
  <si>
    <t>Wayne PlaceTIP FFFeb-22</t>
  </si>
  <si>
    <t>Wayne PlaceTIP FF44593</t>
  </si>
  <si>
    <t>Adoptions TogetherTST FFFeb-22</t>
  </si>
  <si>
    <t>Adoptions TogetherTST FF44593</t>
  </si>
  <si>
    <t>ContemporaryTST FFFeb-22</t>
  </si>
  <si>
    <t>ContemporaryTST FF44593</t>
  </si>
  <si>
    <t>Family MattersTST FFFeb-22</t>
  </si>
  <si>
    <t>Family MattersTST FF44593</t>
  </si>
  <si>
    <t>First Home CareTST FFFeb-22</t>
  </si>
  <si>
    <t>First Home CareTST FF44593</t>
  </si>
  <si>
    <t>Foundations for Home &amp; CommunityTST FFFeb-22</t>
  </si>
  <si>
    <t>Foundations for Home &amp; CommunityTST FF44593</t>
  </si>
  <si>
    <t>HillcrestTST FFFeb-22</t>
  </si>
  <si>
    <t>HillcrestTST FF44593</t>
  </si>
  <si>
    <t>MD Family ResourcesTST FFFeb-22</t>
  </si>
  <si>
    <t>MD Family ResourcesTST FF44593</t>
  </si>
  <si>
    <t>Federal CityA-CRA CombinedFeb-22</t>
  </si>
  <si>
    <t>Federal CityA-CRA Combined44593</t>
  </si>
  <si>
    <t>HillcrestA-CRA CombinedFeb-22</t>
  </si>
  <si>
    <t>HillcrestA-CRA Combined44593</t>
  </si>
  <si>
    <t>LAYCA-CRA CombinedFeb-22</t>
  </si>
  <si>
    <t>LAYCA-CRA Combined44593</t>
  </si>
  <si>
    <t>RiversideA-CRA CombinedFeb-22</t>
  </si>
  <si>
    <t>RiversideA-CRA Combined44593</t>
  </si>
  <si>
    <t>Adoptions TogetherCPP-FV CombinedFeb-22</t>
  </si>
  <si>
    <t>Adoptions TogetherCPP-FV Combined44593</t>
  </si>
  <si>
    <t>Foundations for Home &amp; CommunityCPP-FV CombinedFeb-22</t>
  </si>
  <si>
    <t>Foundations for Home &amp; CommunityCPP-FV Combined44593</t>
  </si>
  <si>
    <t>Medstar GeorgetownCPP-FV CombinedFeb-22</t>
  </si>
  <si>
    <t>Medstar GeorgetownCPP-FV Combined44593</t>
  </si>
  <si>
    <t>Better MorningsFFT CombinedFeb-22</t>
  </si>
  <si>
    <t>Better MorningsFFT Combined44593</t>
  </si>
  <si>
    <t>CatholicFFT CombinedFeb-22</t>
  </si>
  <si>
    <t>CatholicFFT Combined44593</t>
  </si>
  <si>
    <t>First Home CareFFT CombinedFeb-22</t>
  </si>
  <si>
    <t>First Home CareFFT Combined44593</t>
  </si>
  <si>
    <t>Foundations for Home &amp; CommunityFFT CombinedFeb-22</t>
  </si>
  <si>
    <t>Foundations for Home &amp; CommunityFFT Combined44593</t>
  </si>
  <si>
    <t>HillcrestFFT CombinedFeb-22</t>
  </si>
  <si>
    <t>HillcrestFFT Combined44593</t>
  </si>
  <si>
    <t>PASSFFT CombinedFeb-22</t>
  </si>
  <si>
    <t>PASSFFT Combined44593</t>
  </si>
  <si>
    <t>LCSMST CombinedFeb-22</t>
  </si>
  <si>
    <t>LCSMST Combined44593</t>
  </si>
  <si>
    <t>MBI HSMST CombinedFeb-22</t>
  </si>
  <si>
    <t>MBI HSMST Combined44593</t>
  </si>
  <si>
    <t>Youth VillagesMST CombinedFeb-22</t>
  </si>
  <si>
    <t>Youth VillagesMST Combined44593</t>
  </si>
  <si>
    <t>Youth VillagesMST-PSB CombinedFeb-22</t>
  </si>
  <si>
    <t>Youth VillagesMST-PSB Combined44593</t>
  </si>
  <si>
    <t>Medstar GeorgetownPCIT CombinedFeb-22</t>
  </si>
  <si>
    <t>Medstar GeorgetownPCIT Combined44593</t>
  </si>
  <si>
    <t>Community ConnectionsTF-CBT CombinedFeb-22</t>
  </si>
  <si>
    <t>Community ConnectionsTF-CBT Combined44593</t>
  </si>
  <si>
    <t>First Home CareTF-CBT CombinedFeb-22</t>
  </si>
  <si>
    <t>First Home CareTF-CBT Combined44593</t>
  </si>
  <si>
    <t>Foundations for Home &amp; CommunityTF-CBT CombinedFeb-22</t>
  </si>
  <si>
    <t>Foundations for Home &amp; CommunityTF-CBT Combined44593</t>
  </si>
  <si>
    <t>HillcrestTF-CBT CombinedFeb-22</t>
  </si>
  <si>
    <t>HillcrestTF-CBT Combined44593</t>
  </si>
  <si>
    <t>LAYCTF-CBT CombinedFeb-22</t>
  </si>
  <si>
    <t>LAYCTF-CBT Combined44593</t>
  </si>
  <si>
    <t>LESTF-CBT CombinedFeb-22</t>
  </si>
  <si>
    <t>LESTF-CBT Combined44593</t>
  </si>
  <si>
    <t>MD Family ResourcesTF-CBT CombinedFeb-22</t>
  </si>
  <si>
    <t>MD Family ResourcesTF-CBT Combined44593</t>
  </si>
  <si>
    <t>UniversalTF-CBT CombinedFeb-22</t>
  </si>
  <si>
    <t>UniversalTF-CBT Combined44593</t>
  </si>
  <si>
    <t>Community ConnectionsTIP CombinedFeb-22</t>
  </si>
  <si>
    <t>Community ConnectionsTIP Combined44593</t>
  </si>
  <si>
    <t>ContemporaryTIP CombinedFeb-22</t>
  </si>
  <si>
    <t>ContemporaryTIP Combined44593</t>
  </si>
  <si>
    <t>FPSTIP CombinedFeb-22</t>
  </si>
  <si>
    <t>FPSTIP Combined44593</t>
  </si>
  <si>
    <t>Green DoorTIP CombinedFeb-22</t>
  </si>
  <si>
    <t>Green DoorTIP Combined44593</t>
  </si>
  <si>
    <t>LESTIP CombinedFeb-22</t>
  </si>
  <si>
    <t>LESTIP Combined44593</t>
  </si>
  <si>
    <t>MBI HSTIP CombinedFeb-22</t>
  </si>
  <si>
    <t>MBI HSTIP Combined44593</t>
  </si>
  <si>
    <t>PASSTIP CombinedFeb-22</t>
  </si>
  <si>
    <t>PASSTIP Combined44593</t>
  </si>
  <si>
    <t>TFCCTIP CombinedFeb-22</t>
  </si>
  <si>
    <t>TFCCTIP Combined44593</t>
  </si>
  <si>
    <t>UniversalTIP CombinedFeb-22</t>
  </si>
  <si>
    <t>UniversalTIP Combined44593</t>
  </si>
  <si>
    <t>Wayne PlaceTIP CombinedFeb-22</t>
  </si>
  <si>
    <t>Wayne PlaceTIP Combined44593</t>
  </si>
  <si>
    <t>Adoptions TogetherTST CombinedFeb-22</t>
  </si>
  <si>
    <t>Adoptions TogetherTST Combined44593</t>
  </si>
  <si>
    <t>ContemporaryTST CombinedFeb-22</t>
  </si>
  <si>
    <t>ContemporaryTST Combined44593</t>
  </si>
  <si>
    <t>Family MattersTST CombinedFeb-22</t>
  </si>
  <si>
    <t>Family MattersTST Combined44593</t>
  </si>
  <si>
    <t>First Home CareTST CombinedFeb-22</t>
  </si>
  <si>
    <t>First Home CareTST Combined44593</t>
  </si>
  <si>
    <t>Foundations for Home &amp; CommunityTST CombinedFeb-22</t>
  </si>
  <si>
    <t>Foundations for Home &amp; CommunityTST Combined44593</t>
  </si>
  <si>
    <t>HillcrestTST CombinedFeb-22</t>
  </si>
  <si>
    <t>HillcrestTST Combined44593</t>
  </si>
  <si>
    <t>MD Family ResourcesTST CombinedFeb-22</t>
  </si>
  <si>
    <t>MD Family ResourcesTST Combined44593</t>
  </si>
  <si>
    <t>Marys CenterCPP-FV CombinedFeb-22</t>
  </si>
  <si>
    <t>Marys CenterCPP-FV Combined44593</t>
  </si>
  <si>
    <t>PIECECPP-FV CombinedFeb-22</t>
  </si>
  <si>
    <t>PIECECPP-FV Combined44593</t>
  </si>
  <si>
    <t>Community ConnectionsCPP-FV CombinedFeb-22</t>
  </si>
  <si>
    <t>Community ConnectionsCPP-FV Combined44593</t>
  </si>
  <si>
    <t>Community ConnectionsPCIT CombinedFeb-22</t>
  </si>
  <si>
    <t>Community ConnectionsPCIT Combined44593</t>
  </si>
  <si>
    <t>Marys CenterPCIT CombinedFeb-22</t>
  </si>
  <si>
    <t>Marys CenterPCIT Combined44593</t>
  </si>
  <si>
    <t>PIECEPCIT CombinedFeb-22</t>
  </si>
  <si>
    <t>PIECEPCIT Combined44593</t>
  </si>
  <si>
    <t>CatholicAll FFFeb-22</t>
  </si>
  <si>
    <t>CatholicAll FF44593</t>
  </si>
  <si>
    <t>ContemporaryAll FFFeb-22</t>
  </si>
  <si>
    <t>ContemporaryAll FF44593</t>
  </si>
  <si>
    <t>Family MattersAll FFFeb-22</t>
  </si>
  <si>
    <t>Family MattersAll FF44593</t>
  </si>
  <si>
    <t>Federal City All FFFeb-22</t>
  </si>
  <si>
    <t>Federal City All FF44593</t>
  </si>
  <si>
    <t>First Home CareAll FFFeb-22</t>
  </si>
  <si>
    <t>First Home CareAll FF44593</t>
  </si>
  <si>
    <t>Foundations for Home &amp; CommunityAll FFFeb-22</t>
  </si>
  <si>
    <t>Foundations for Home &amp; CommunityAll FF44593</t>
  </si>
  <si>
    <t>FPSAll FFFeb-22</t>
  </si>
  <si>
    <t>FPSAll FF44593</t>
  </si>
  <si>
    <t>Green DoorAll FFFeb-22</t>
  </si>
  <si>
    <t>Green DoorAll FF44593</t>
  </si>
  <si>
    <t>HillcrestAll FFFeb-22</t>
  </si>
  <si>
    <t>HillcrestAll FF44593</t>
  </si>
  <si>
    <t>LAYCAll FFFeb-22</t>
  </si>
  <si>
    <t>LAYCAll FF44593</t>
  </si>
  <si>
    <t>LCSAll FFFeb-22</t>
  </si>
  <si>
    <t>LCSAll FF44593</t>
  </si>
  <si>
    <t>LESAll FFFeb-22</t>
  </si>
  <si>
    <t>LESAll FF44593</t>
  </si>
  <si>
    <t>MBI HSAll FFFeb-22</t>
  </si>
  <si>
    <t>MBI HSAll FF44593</t>
  </si>
  <si>
    <t>MD Family ResourcesAll FFFeb-22</t>
  </si>
  <si>
    <t>MD Family ResourcesAll FF44593</t>
  </si>
  <si>
    <t>PASSAll FFFeb-22</t>
  </si>
  <si>
    <t>PASSAll FF44593</t>
  </si>
  <si>
    <t>RiversideAll FFFeb-22</t>
  </si>
  <si>
    <t>RiversideAll FF44593</t>
  </si>
  <si>
    <t>TFCCAll FFFeb-22</t>
  </si>
  <si>
    <t>TFCCAll FF44593</t>
  </si>
  <si>
    <t>UniversalAll FFFeb-22</t>
  </si>
  <si>
    <t>UniversalAll FF44593</t>
  </si>
  <si>
    <t>Wayne PlaceAll FFFeb-22</t>
  </si>
  <si>
    <t>Wayne PlaceAll FF44593</t>
  </si>
  <si>
    <t>Youth VillagesAll FFFeb-22</t>
  </si>
  <si>
    <t>Youth VillagesAll FF44593</t>
  </si>
  <si>
    <t>Medstar GeorgetownAll DCSFeb-22</t>
  </si>
  <si>
    <t>Medstar GeorgetownAll DCS44593</t>
  </si>
  <si>
    <t>Medstar GeorgetownAll FFFeb-22</t>
  </si>
  <si>
    <t>Medstar GeorgetownAll FF44593</t>
  </si>
  <si>
    <t>Community ConnectionsAll FFFeb-22</t>
  </si>
  <si>
    <t>Community ConnectionsAll FF44593</t>
  </si>
  <si>
    <t>Community ConnectionsAll DCSFeb-22</t>
  </si>
  <si>
    <t>Community ConnectionsAll DCS44593</t>
  </si>
  <si>
    <t>Marys CenterAll FFFeb-22</t>
  </si>
  <si>
    <t>Marys CenterAll FF44593</t>
  </si>
  <si>
    <t>Marys CenterAll DCSFeb-22</t>
  </si>
  <si>
    <t>Marys CenterAll DCS44593</t>
  </si>
  <si>
    <t>PIECEAll FFFeb-22</t>
  </si>
  <si>
    <t>PIECEAll FF44593</t>
  </si>
  <si>
    <t>PIECEAll DCSFeb-22</t>
  </si>
  <si>
    <t>PIECEAll DCS44593</t>
  </si>
  <si>
    <t>Adoptions TogetherAll CombinedFeb-22</t>
  </si>
  <si>
    <t>Adoptions TogetherAll Combined44593</t>
  </si>
  <si>
    <t>Better MorningsAll CombinedFeb-22</t>
  </si>
  <si>
    <t>Better MorningsAll Combined44593</t>
  </si>
  <si>
    <t>CatholicAll CombinedFeb-22</t>
  </si>
  <si>
    <t>CatholicAll Combined44593</t>
  </si>
  <si>
    <t>Community ConnectionsAll CombinedFeb-22</t>
  </si>
  <si>
    <t>Community ConnectionsAll Combined44593</t>
  </si>
  <si>
    <t>ContemporaryAll CombinedFeb-22</t>
  </si>
  <si>
    <t>ContemporaryAll Combined44593</t>
  </si>
  <si>
    <t>Family MattersAll CombinedFeb-22</t>
  </si>
  <si>
    <t>Family MattersAll Combined44593</t>
  </si>
  <si>
    <t>Federal CityAll CombinedFeb-22</t>
  </si>
  <si>
    <t>Federal CityAll Combined44593</t>
  </si>
  <si>
    <t>First Home CareAll CombinedFeb-22</t>
  </si>
  <si>
    <t>First Home CareAll Combined44593</t>
  </si>
  <si>
    <t>Foundations for Home &amp; CommunityAll CombinedFeb-22</t>
  </si>
  <si>
    <t>Foundations for Home &amp; CommunityAll Combined44593</t>
  </si>
  <si>
    <t>FPSAll CombinedFeb-22</t>
  </si>
  <si>
    <t>FPSAll Combined44593</t>
  </si>
  <si>
    <t>Green DoorAll CombinedFeb-22</t>
  </si>
  <si>
    <t>Green DoorAll Combined44593</t>
  </si>
  <si>
    <t>HillcrestAll CombinedFeb-22</t>
  </si>
  <si>
    <t>HillcrestAll Combined44593</t>
  </si>
  <si>
    <t>LAYCAll CombinedFeb-22</t>
  </si>
  <si>
    <t>LAYCAll Combined44593</t>
  </si>
  <si>
    <t>LCSAll CombinedFeb-22</t>
  </si>
  <si>
    <t>LCSAll Combined44593</t>
  </si>
  <si>
    <t>LESAll CombinedFeb-22</t>
  </si>
  <si>
    <t>LESAll Combined44593</t>
  </si>
  <si>
    <t>Marys CenterAll CombinedFeb-22</t>
  </si>
  <si>
    <t>Marys CenterAll Combined44593</t>
  </si>
  <si>
    <t>MBI HSAll CombinedFeb-22</t>
  </si>
  <si>
    <t>MBI HSAll Combined44593</t>
  </si>
  <si>
    <t>MD Family ResourcesAll CombinedFeb-22</t>
  </si>
  <si>
    <t>MD Family ResourcesAll Combined44593</t>
  </si>
  <si>
    <t>Medstar GeorgetownAll CombinedFeb-22</t>
  </si>
  <si>
    <t>Medstar GeorgetownAll Combined44593</t>
  </si>
  <si>
    <t>PASSAll CombinedFeb-22</t>
  </si>
  <si>
    <t>PASSAll Combined44593</t>
  </si>
  <si>
    <t>PIECEAll CombinedFeb-22</t>
  </si>
  <si>
    <t>PIECEAll Combined44593</t>
  </si>
  <si>
    <t>RiversideAll CombinedFeb-22</t>
  </si>
  <si>
    <t>RiversideAll Combined44593</t>
  </si>
  <si>
    <t>TFCCAll CombinedFeb-22</t>
  </si>
  <si>
    <t>TFCCAll Combined44593</t>
  </si>
  <si>
    <t>UniversalAll CombinedFeb-22</t>
  </si>
  <si>
    <t>UniversalAll Combined44593</t>
  </si>
  <si>
    <t>Wayne PlaceAll CombinedFeb-22</t>
  </si>
  <si>
    <t>Wayne PlaceAll Combined44593</t>
  </si>
  <si>
    <t>Youth VillagesAll CombinedFeb-22</t>
  </si>
  <si>
    <t>Youth VillagesAll Combined44593</t>
  </si>
  <si>
    <t>All A-CRA ProvidersA-CRA FFFeb-22</t>
  </si>
  <si>
    <t>All A-CRA ProvidersA-CRA FF44593</t>
  </si>
  <si>
    <t>All A-CRA ProvidersA-CRA CombinedFeb-22</t>
  </si>
  <si>
    <t>All A-CRA ProvidersA-CRA Combined44593</t>
  </si>
  <si>
    <t>All CPP-FV ProvidersCPP-FV FFFeb-22</t>
  </si>
  <si>
    <t>All CPP-FV ProvidersCPP-FV FF44593</t>
  </si>
  <si>
    <t>All CPP-FV ProvidersCPP-FV DCSFeb-22</t>
  </si>
  <si>
    <t>All CPP-FV ProvidersCPP-FV DCS44593</t>
  </si>
  <si>
    <t>All CPP-FV ProvidersCPP-FV CombinedFeb-22</t>
  </si>
  <si>
    <t>All CPP-FV ProvidersCPP-FV Combined44593</t>
  </si>
  <si>
    <t>All FFT ProvidersFFT FFFeb-22</t>
  </si>
  <si>
    <t>All FFT ProvidersFFT FF44593</t>
  </si>
  <si>
    <t>All FFT ProvidersFFT CombinedFeb-22</t>
  </si>
  <si>
    <t>All FFT ProvidersFFT Combined44593</t>
  </si>
  <si>
    <t>All MST ProvidersMST FFFeb-22</t>
  </si>
  <si>
    <t>All MST ProvidersMST FF44593</t>
  </si>
  <si>
    <t>All MST ProvidersMST CombinedFeb-22</t>
  </si>
  <si>
    <t>All MST ProvidersMST Combined44593</t>
  </si>
  <si>
    <t>All MST-PSB ProvidersMST-PSB FFFeb-22</t>
  </si>
  <si>
    <t>All MST-PSB ProvidersMST-PSB FF44593</t>
  </si>
  <si>
    <t>All MST-PSB ProvidersMST-PSB CombinedFeb-22</t>
  </si>
  <si>
    <t>All MST-PSB ProvidersMST-PSB Combined44593</t>
  </si>
  <si>
    <t>All PCIT ProvidersPCIT FFFeb-22</t>
  </si>
  <si>
    <t>All PCIT ProvidersPCIT FF44593</t>
  </si>
  <si>
    <t>All PCIT ProvidersPCIT DCSFeb-22</t>
  </si>
  <si>
    <t>All PCIT ProvidersPCIT DCS44593</t>
  </si>
  <si>
    <t>All PCIT ProvidersPCIT CombinedFeb-22</t>
  </si>
  <si>
    <t>All PCIT ProvidersPCIT Combined44593</t>
  </si>
  <si>
    <t>All SFCR ProvidersSFCR FFFeb-22</t>
  </si>
  <si>
    <t>All SFCR ProvidersSFCR FF44593</t>
  </si>
  <si>
    <t>All SFCR ProvidersSFCR CombinedFeb-22</t>
  </si>
  <si>
    <t>All SFCR ProvidersSFCR Combined44593</t>
  </si>
  <si>
    <t>All TF-CBT ProvidersTF-CBT FFFeb-22</t>
  </si>
  <si>
    <t>All TF-CBT ProvidersTF-CBT FF44593</t>
  </si>
  <si>
    <t>All TF-CBT ProvidersTF-CBT CombinedFeb-22</t>
  </si>
  <si>
    <t>All TF-CBT ProvidersTF-CBT Combined44593</t>
  </si>
  <si>
    <t>All TIP ProvidersTIP FFFeb-22</t>
  </si>
  <si>
    <t>All TIP ProvidersTIP FF44593</t>
  </si>
  <si>
    <t>All TIP ProvidersTIP CombinedFeb-22</t>
  </si>
  <si>
    <t>All TIP ProvidersTIP Combined44593</t>
  </si>
  <si>
    <t>All TST ProvidersTST FFFeb-22</t>
  </si>
  <si>
    <t>All TST ProvidersTST FF44593</t>
  </si>
  <si>
    <t>All TST ProvidersTST CombinedFeb-22</t>
  </si>
  <si>
    <t>All TST ProvidersTST Combined44593</t>
  </si>
  <si>
    <t>Families First ProvidersAll FFFeb-22</t>
  </si>
  <si>
    <t>Families First ProvidersAll FF44593</t>
  </si>
  <si>
    <t>DC Seed ProvidersAll DCSFeb-22</t>
  </si>
  <si>
    <t>DC Seed ProvidersAll DCS44593</t>
  </si>
  <si>
    <t>Trauma ProvidersAll FFFeb-22</t>
  </si>
  <si>
    <t>Trauma ProvidersAll FF44593</t>
  </si>
  <si>
    <t>Trauma ProvidersAll DCSFeb-22</t>
  </si>
  <si>
    <t>Trauma ProvidersAll DCS44593</t>
  </si>
  <si>
    <t>Trauma ProvidersAll CombinedFeb-22</t>
  </si>
  <si>
    <t>Trauma ProvidersAll Combined44593</t>
  </si>
  <si>
    <t>AllAll CombinedFeb-22</t>
  </si>
  <si>
    <t>AllAll Combined44593</t>
  </si>
  <si>
    <t>Federal CityA-CRA FFMar-22</t>
  </si>
  <si>
    <t>Federal CityA-CRA FF44621</t>
  </si>
  <si>
    <t>HillcrestA-CRA FFMar-22</t>
  </si>
  <si>
    <t>HillcrestA-CRA FF44621</t>
  </si>
  <si>
    <t>LAYCA-CRA FFMar-22</t>
  </si>
  <si>
    <t>LAYCA-CRA FF44621</t>
  </si>
  <si>
    <t>RiversideA-CRA FFMar-22</t>
  </si>
  <si>
    <t>RiversideA-CRA FF44621</t>
  </si>
  <si>
    <t>Adoptions TogetherCPP-FV FFMar-22</t>
  </si>
  <si>
    <t>Adoptions TogetherCPP-FV FF44621</t>
  </si>
  <si>
    <t>Marys CenterCPP-FV FFMar-22</t>
  </si>
  <si>
    <t>Marys CenterCPP-FV FF44621</t>
  </si>
  <si>
    <t>PIECECPP-FV FFMar-22</t>
  </si>
  <si>
    <t>PIECECPP-FV FF44621</t>
  </si>
  <si>
    <t>Community ConnectionsCPP-FV DCSMar-22</t>
  </si>
  <si>
    <t>Community ConnectionsCPP-FV DCS44621</t>
  </si>
  <si>
    <t>Community ConnectionsCPP-FV FFMar-22</t>
  </si>
  <si>
    <t>Community ConnectionsCPP-FV FF44621</t>
  </si>
  <si>
    <t>Foundations for Home &amp; CommunityCPP-FV DCSMar-22</t>
  </si>
  <si>
    <t>Foundations for Home &amp; CommunityCPP-FV DCS44621</t>
  </si>
  <si>
    <t>Marys CenterCPP-FV DCSMar-22</t>
  </si>
  <si>
    <t>Marys CenterCPP-FV DCS44621</t>
  </si>
  <si>
    <t>PIECECPP-FV DCSMar-22</t>
  </si>
  <si>
    <t>PIECECPP-FV DCS44621</t>
  </si>
  <si>
    <t>Medstar GeorgetownCPP-FV DCSMar-22</t>
  </si>
  <si>
    <t>Medstar GeorgetownCPP-FV DCS44621</t>
  </si>
  <si>
    <t>Medstar GeorgetownCPP-FV FFMar-22</t>
  </si>
  <si>
    <t>Medstar GeorgetownCPP-FV FF44621</t>
  </si>
  <si>
    <t>Better MorningsFFT FFMar-22</t>
  </si>
  <si>
    <t>Better MorningsFFT FF44621</t>
  </si>
  <si>
    <t>CatholicFFT FFMar-22</t>
  </si>
  <si>
    <t>CatholicFFT FF44621</t>
  </si>
  <si>
    <t>First Home CareFFT FFMar-22</t>
  </si>
  <si>
    <t>First Home CareFFT FF44621</t>
  </si>
  <si>
    <t>Foundations for Home &amp; CommunityFFT FFMar-22</t>
  </si>
  <si>
    <t>Foundations for Home &amp; CommunityFFT FF44621</t>
  </si>
  <si>
    <t>HillcrestFFT FFMar-22</t>
  </si>
  <si>
    <t>HillcrestFFT FF44621</t>
  </si>
  <si>
    <t>PASSFFT FFMar-22</t>
  </si>
  <si>
    <t>PASSFFT FF44621</t>
  </si>
  <si>
    <t>LCSMST FFMar-22</t>
  </si>
  <si>
    <t>LCSMST FF44621</t>
  </si>
  <si>
    <t>MBI HSMST FFMar-22</t>
  </si>
  <si>
    <t>MBI HSMST FF44621</t>
  </si>
  <si>
    <t>Youth VillagesMST FFMar-22</t>
  </si>
  <si>
    <t>Youth VillagesMST FF44621</t>
  </si>
  <si>
    <t>Youth VillagesMST-PSB FFMar-22</t>
  </si>
  <si>
    <t>Youth VillagesMST-PSB FF44621</t>
  </si>
  <si>
    <t>Marys CenterPCIT FFMar-22</t>
  </si>
  <si>
    <t>Marys CenterPCIT FF44621</t>
  </si>
  <si>
    <t>PIECEPCIT FFMar-22</t>
  </si>
  <si>
    <t>PIECEPCIT FF44621</t>
  </si>
  <si>
    <t>Marys CenterPCIT DCSMar-22</t>
  </si>
  <si>
    <t>Marys CenterPCIT DCS44621</t>
  </si>
  <si>
    <t>PIECEPCIT DCSMar-22</t>
  </si>
  <si>
    <t>PIECEPCIT DCS44621</t>
  </si>
  <si>
    <t>Community ConnectionsPCIT DCSMar-22</t>
  </si>
  <si>
    <t>Community ConnectionsPCIT DCS44621</t>
  </si>
  <si>
    <t>Community ConnectionsPCIT FFMar-22</t>
  </si>
  <si>
    <t>Community ConnectionsPCIT FF44621</t>
  </si>
  <si>
    <t>Medstar GeorgetownPCIT DCSMar-22</t>
  </si>
  <si>
    <t>Medstar GeorgetownPCIT DCS44621</t>
  </si>
  <si>
    <t>Medstar GeorgetownPCIT FFMar-22</t>
  </si>
  <si>
    <t>Medstar GeorgetownPCIT FF44621</t>
  </si>
  <si>
    <t>Community ConnectionsTF-CBT FFMar-22</t>
  </si>
  <si>
    <t>Community ConnectionsTF-CBT FF44621</t>
  </si>
  <si>
    <t>First Home CareTF-CBT FFMar-22</t>
  </si>
  <si>
    <t>First Home CareTF-CBT FF44621</t>
  </si>
  <si>
    <t>Foundations for Home &amp; CommunityTF-CBT FFMar-22</t>
  </si>
  <si>
    <t>Foundations for Home &amp; CommunityTF-CBT FF44621</t>
  </si>
  <si>
    <t>HillcrestTF-CBT FFMar-22</t>
  </si>
  <si>
    <t>HillcrestTF-CBT FF44621</t>
  </si>
  <si>
    <t>LAYCTF-CBT FFMar-22</t>
  </si>
  <si>
    <t>LAYCTF-CBT FF44621</t>
  </si>
  <si>
    <t>LESTF-CBT FFMar-22</t>
  </si>
  <si>
    <t>LESTF-CBT FF44621</t>
  </si>
  <si>
    <t>MD Family ResourcesTF-CBT FFMar-22</t>
  </si>
  <si>
    <t>MD Family ResourcesTF-CBT FF44621</t>
  </si>
  <si>
    <t>UniversalTF-CBT FFMar-22</t>
  </si>
  <si>
    <t>UniversalTF-CBT FF44621</t>
  </si>
  <si>
    <t>Community ConnectionsTIP FFMar-22</t>
  </si>
  <si>
    <t>Community ConnectionsTIP FF44621</t>
  </si>
  <si>
    <t>ContemporaryTIP FFMar-22</t>
  </si>
  <si>
    <t>ContemporaryTIP FF44621</t>
  </si>
  <si>
    <t>FPSTIP FFMar-22</t>
  </si>
  <si>
    <t>FPSTIP FF44621</t>
  </si>
  <si>
    <t>Green DoorTIP FFMar-22</t>
  </si>
  <si>
    <t>Green DoorTIP FF44621</t>
  </si>
  <si>
    <t>LESTIP FFMar-22</t>
  </si>
  <si>
    <t>LESTIP FF44621</t>
  </si>
  <si>
    <t>MBI HSTIP FFMar-22</t>
  </si>
  <si>
    <t>MBI HSTIP FF44621</t>
  </si>
  <si>
    <t>PASSTIP FFMar-22</t>
  </si>
  <si>
    <t>PASSTIP FF44621</t>
  </si>
  <si>
    <t>TFCCTIP FFMar-22</t>
  </si>
  <si>
    <t>TFCCTIP FF44621</t>
  </si>
  <si>
    <t>UniversalTIP FFMar-22</t>
  </si>
  <si>
    <t>UniversalTIP FF44621</t>
  </si>
  <si>
    <t>Wayne PlaceTIP FFMar-22</t>
  </si>
  <si>
    <t>Wayne PlaceTIP FF44621</t>
  </si>
  <si>
    <t>Adoptions TogetherTST FFMar-22</t>
  </si>
  <si>
    <t>Adoptions TogetherTST FF44621</t>
  </si>
  <si>
    <t>ContemporaryTST FFMar-22</t>
  </si>
  <si>
    <t>ContemporaryTST FF44621</t>
  </si>
  <si>
    <t>Family MattersTST FFMar-22</t>
  </si>
  <si>
    <t>Family MattersTST FF44621</t>
  </si>
  <si>
    <t>First Home CareTST FFMar-22</t>
  </si>
  <si>
    <t>First Home CareTST FF44621</t>
  </si>
  <si>
    <t>Foundations for Home &amp; CommunityTST FFMar-22</t>
  </si>
  <si>
    <t>Foundations for Home &amp; CommunityTST FF44621</t>
  </si>
  <si>
    <t>HillcrestTST FFMar-22</t>
  </si>
  <si>
    <t>HillcrestTST FF44621</t>
  </si>
  <si>
    <t>MD Family ResourcesTST FFMar-22</t>
  </si>
  <si>
    <t>MD Family ResourcesTST FF44621</t>
  </si>
  <si>
    <t>Federal CityA-CRA CombinedMar-22</t>
  </si>
  <si>
    <t>Federal CityA-CRA Combined44621</t>
  </si>
  <si>
    <t>HillcrestA-CRA CombinedMar-22</t>
  </si>
  <si>
    <t>HillcrestA-CRA Combined44621</t>
  </si>
  <si>
    <t>LAYCA-CRA CombinedMar-22</t>
  </si>
  <si>
    <t>LAYCA-CRA Combined44621</t>
  </si>
  <si>
    <t>RiversideA-CRA CombinedMar-22</t>
  </si>
  <si>
    <t>RiversideA-CRA Combined44621</t>
  </si>
  <si>
    <t>Adoptions TogetherCPP-FV CombinedMar-22</t>
  </si>
  <si>
    <t>Adoptions TogetherCPP-FV Combined44621</t>
  </si>
  <si>
    <t>Foundations for Home &amp; CommunityCPP-FV CombinedMar-22</t>
  </si>
  <si>
    <t>Foundations for Home &amp; CommunityCPP-FV Combined44621</t>
  </si>
  <si>
    <t>Medstar GeorgetownCPP-FV CombinedMar-22</t>
  </si>
  <si>
    <t>Medstar GeorgetownCPP-FV Combined44621</t>
  </si>
  <si>
    <t>Better MorningsFFT CombinedMar-22</t>
  </si>
  <si>
    <t>Better MorningsFFT Combined44621</t>
  </si>
  <si>
    <t>CatholicFFT CombinedMar-22</t>
  </si>
  <si>
    <t>CatholicFFT Combined44621</t>
  </si>
  <si>
    <t>First Home CareFFT CombinedMar-22</t>
  </si>
  <si>
    <t>First Home CareFFT Combined44621</t>
  </si>
  <si>
    <t>Foundations for Home &amp; CommunityFFT CombinedMar-22</t>
  </si>
  <si>
    <t>Foundations for Home &amp; CommunityFFT Combined44621</t>
  </si>
  <si>
    <t>HillcrestFFT CombinedMar-22</t>
  </si>
  <si>
    <t>HillcrestFFT Combined44621</t>
  </si>
  <si>
    <t>PASSFFT CombinedMar-22</t>
  </si>
  <si>
    <t>PASSFFT Combined44621</t>
  </si>
  <si>
    <t>LCSMST CombinedMar-22</t>
  </si>
  <si>
    <t>LCSMST Combined44621</t>
  </si>
  <si>
    <t>MBI HSMST CombinedMar-22</t>
  </si>
  <si>
    <t>MBI HSMST Combined44621</t>
  </si>
  <si>
    <t>Youth VillagesMST CombinedMar-22</t>
  </si>
  <si>
    <t>Youth VillagesMST Combined44621</t>
  </si>
  <si>
    <t>Youth VillagesMST-PSB CombinedMar-22</t>
  </si>
  <si>
    <t>Youth VillagesMST-PSB Combined44621</t>
  </si>
  <si>
    <t>Medstar GeorgetownPCIT CombinedMar-22</t>
  </si>
  <si>
    <t>Medstar GeorgetownPCIT Combined44621</t>
  </si>
  <si>
    <t>Community ConnectionsTF-CBT CombinedMar-22</t>
  </si>
  <si>
    <t>Community ConnectionsTF-CBT Combined44621</t>
  </si>
  <si>
    <t>First Home CareTF-CBT CombinedMar-22</t>
  </si>
  <si>
    <t>First Home CareTF-CBT Combined44621</t>
  </si>
  <si>
    <t>Foundations for Home &amp; CommunityTF-CBT CombinedMar-22</t>
  </si>
  <si>
    <t>Foundations for Home &amp; CommunityTF-CBT Combined44621</t>
  </si>
  <si>
    <t>HillcrestTF-CBT CombinedMar-22</t>
  </si>
  <si>
    <t>HillcrestTF-CBT Combined44621</t>
  </si>
  <si>
    <t>LAYCTF-CBT CombinedMar-22</t>
  </si>
  <si>
    <t>LAYCTF-CBT Combined44621</t>
  </si>
  <si>
    <t>LESTF-CBT CombinedMar-22</t>
  </si>
  <si>
    <t>LESTF-CBT Combined44621</t>
  </si>
  <si>
    <t>MD Family ResourcesTF-CBT CombinedMar-22</t>
  </si>
  <si>
    <t>MD Family ResourcesTF-CBT Combined44621</t>
  </si>
  <si>
    <t>UniversalTF-CBT CombinedMar-22</t>
  </si>
  <si>
    <t>UniversalTF-CBT Combined44621</t>
  </si>
  <si>
    <t>Community ConnectionsTIP CombinedMar-22</t>
  </si>
  <si>
    <t>Community ConnectionsTIP Combined44621</t>
  </si>
  <si>
    <t>ContemporaryTIP CombinedMar-22</t>
  </si>
  <si>
    <t>ContemporaryTIP Combined44621</t>
  </si>
  <si>
    <t>FPSTIP CombinedMar-22</t>
  </si>
  <si>
    <t>FPSTIP Combined44621</t>
  </si>
  <si>
    <t>Green DoorTIP CombinedMar-22</t>
  </si>
  <si>
    <t>Green DoorTIP Combined44621</t>
  </si>
  <si>
    <t>LESTIP CombinedMar-22</t>
  </si>
  <si>
    <t>LESTIP Combined44621</t>
  </si>
  <si>
    <t>MBI HSTIP CombinedMar-22</t>
  </si>
  <si>
    <t>MBI HSTIP Combined44621</t>
  </si>
  <si>
    <t>PASSTIP CombinedMar-22</t>
  </si>
  <si>
    <t>PASSTIP Combined44621</t>
  </si>
  <si>
    <t>TFCCTIP CombinedMar-22</t>
  </si>
  <si>
    <t>TFCCTIP Combined44621</t>
  </si>
  <si>
    <t>UniversalTIP CombinedMar-22</t>
  </si>
  <si>
    <t>UniversalTIP Combined44621</t>
  </si>
  <si>
    <t>Wayne PlaceTIP CombinedMar-22</t>
  </si>
  <si>
    <t>Wayne PlaceTIP Combined44621</t>
  </si>
  <si>
    <t>Adoptions TogetherTST CombinedMar-22</t>
  </si>
  <si>
    <t>Adoptions TogetherTST Combined44621</t>
  </si>
  <si>
    <t>ContemporaryTST CombinedMar-22</t>
  </si>
  <si>
    <t>ContemporaryTST Combined44621</t>
  </si>
  <si>
    <t>Family MattersTST CombinedMar-22</t>
  </si>
  <si>
    <t>Family MattersTST Combined44621</t>
  </si>
  <si>
    <t>First Home CareTST CombinedMar-22</t>
  </si>
  <si>
    <t>First Home CareTST Combined44621</t>
  </si>
  <si>
    <t>Foundations for Home &amp; CommunityTST CombinedMar-22</t>
  </si>
  <si>
    <t>Foundations for Home &amp; CommunityTST Combined44621</t>
  </si>
  <si>
    <t>HillcrestTST CombinedMar-22</t>
  </si>
  <si>
    <t>HillcrestTST Combined44621</t>
  </si>
  <si>
    <t>MD Family ResourcesTST CombinedMar-22</t>
  </si>
  <si>
    <t>MD Family ResourcesTST Combined44621</t>
  </si>
  <si>
    <t>Marys CenterCPP-FV CombinedMar-22</t>
  </si>
  <si>
    <t>Marys CenterCPP-FV Combined44621</t>
  </si>
  <si>
    <t>PIECECPP-FV CombinedMar-22</t>
  </si>
  <si>
    <t>PIECECPP-FV Combined44621</t>
  </si>
  <si>
    <t>Community ConnectionsCPP-FV CombinedMar-22</t>
  </si>
  <si>
    <t>Community ConnectionsCPP-FV Combined44621</t>
  </si>
  <si>
    <t>Community ConnectionsPCIT CombinedMar-22</t>
  </si>
  <si>
    <t>Community ConnectionsPCIT Combined44621</t>
  </si>
  <si>
    <t>Marys CenterPCIT CombinedMar-22</t>
  </si>
  <si>
    <t>Marys CenterPCIT Combined44621</t>
  </si>
  <si>
    <t>PIECEPCIT CombinedMar-22</t>
  </si>
  <si>
    <t>PIECEPCIT Combined44621</t>
  </si>
  <si>
    <t>CatholicAll FFMar-22</t>
  </si>
  <si>
    <t>CatholicAll FF44621</t>
  </si>
  <si>
    <t>ContemporaryAll FFMar-22</t>
  </si>
  <si>
    <t>ContemporaryAll FF44621</t>
  </si>
  <si>
    <t>Family MattersAll FFMar-22</t>
  </si>
  <si>
    <t>Family MattersAll FF44621</t>
  </si>
  <si>
    <t>Federal City All FFMar-22</t>
  </si>
  <si>
    <t>Federal City All FF44621</t>
  </si>
  <si>
    <t>First Home CareAll FFMar-22</t>
  </si>
  <si>
    <t>First Home CareAll FF44621</t>
  </si>
  <si>
    <t>Foundations for Home &amp; CommunityAll FFMar-22</t>
  </si>
  <si>
    <t>Foundations for Home &amp; CommunityAll FF44621</t>
  </si>
  <si>
    <t>FPSAll FFMar-22</t>
  </si>
  <si>
    <t>FPSAll FF44621</t>
  </si>
  <si>
    <t>Green DoorAll FFMar-22</t>
  </si>
  <si>
    <t>Green DoorAll FF44621</t>
  </si>
  <si>
    <t>HillcrestAll FFMar-22</t>
  </si>
  <si>
    <t>HillcrestAll FF44621</t>
  </si>
  <si>
    <t>LAYCAll FFMar-22</t>
  </si>
  <si>
    <t>LAYCAll FF44621</t>
  </si>
  <si>
    <t>LCSAll FFMar-22</t>
  </si>
  <si>
    <t>LCSAll FF44621</t>
  </si>
  <si>
    <t>LESAll FFMar-22</t>
  </si>
  <si>
    <t>LESAll FF44621</t>
  </si>
  <si>
    <t>MBI HSAll FFMar-22</t>
  </si>
  <si>
    <t>MBI HSAll FF44621</t>
  </si>
  <si>
    <t>MD Family ResourcesAll FFMar-22</t>
  </si>
  <si>
    <t>MD Family ResourcesAll FF44621</t>
  </si>
  <si>
    <t>PASSAll FFMar-22</t>
  </si>
  <si>
    <t>PASSAll FF44621</t>
  </si>
  <si>
    <t>RiversideAll FFMar-22</t>
  </si>
  <si>
    <t>RiversideAll FF44621</t>
  </si>
  <si>
    <t>TFCCAll FFMar-22</t>
  </si>
  <si>
    <t>TFCCAll FF44621</t>
  </si>
  <si>
    <t>UniversalAll FFMar-22</t>
  </si>
  <si>
    <t>UniversalAll FF44621</t>
  </si>
  <si>
    <t>Wayne PlaceAll FFMar-22</t>
  </si>
  <si>
    <t>Wayne PlaceAll FF44621</t>
  </si>
  <si>
    <t>Youth VillagesAll FFMar-22</t>
  </si>
  <si>
    <t>Youth VillagesAll FF44621</t>
  </si>
  <si>
    <t>Medstar GeorgetownAll DCSMar-22</t>
  </si>
  <si>
    <t>Medstar GeorgetownAll DCS44621</t>
  </si>
  <si>
    <t>Medstar GeorgetownAll FFMar-22</t>
  </si>
  <si>
    <t>Medstar GeorgetownAll FF44621</t>
  </si>
  <si>
    <t>Community ConnectionsAll FFMar-22</t>
  </si>
  <si>
    <t>Community ConnectionsAll FF44621</t>
  </si>
  <si>
    <t>Community ConnectionsAll DCSMar-22</t>
  </si>
  <si>
    <t>Community ConnectionsAll DCS44621</t>
  </si>
  <si>
    <t>Marys CenterAll FFMar-22</t>
  </si>
  <si>
    <t>Marys CenterAll FF44621</t>
  </si>
  <si>
    <t>Marys CenterAll DCSMar-22</t>
  </si>
  <si>
    <t>Marys CenterAll DCS44621</t>
  </si>
  <si>
    <t>PIECEAll FFMar-22</t>
  </si>
  <si>
    <t>PIECEAll FF44621</t>
  </si>
  <si>
    <t>PIECEAll DCSMar-22</t>
  </si>
  <si>
    <t>PIECEAll DCS44621</t>
  </si>
  <si>
    <t>Adoptions TogetherAll CombinedMar-22</t>
  </si>
  <si>
    <t>Adoptions TogetherAll Combined44621</t>
  </si>
  <si>
    <t>Better MorningsAll CombinedMar-22</t>
  </si>
  <si>
    <t>Better MorningsAll Combined44621</t>
  </si>
  <si>
    <t>CatholicAll CombinedMar-22</t>
  </si>
  <si>
    <t>CatholicAll Combined44621</t>
  </si>
  <si>
    <t>Community ConnectionsAll CombinedMar-22</t>
  </si>
  <si>
    <t>Community ConnectionsAll Combined44621</t>
  </si>
  <si>
    <t>ContemporaryAll CombinedMar-22</t>
  </si>
  <si>
    <t>ContemporaryAll Combined44621</t>
  </si>
  <si>
    <t>Family MattersAll CombinedMar-22</t>
  </si>
  <si>
    <t>Family MattersAll Combined44621</t>
  </si>
  <si>
    <t>Federal CityAll CombinedMar-22</t>
  </si>
  <si>
    <t>Federal CityAll Combined44621</t>
  </si>
  <si>
    <t>First Home CareAll CombinedMar-22</t>
  </si>
  <si>
    <t>First Home CareAll Combined44621</t>
  </si>
  <si>
    <t>Foundations for Home &amp; CommunityAll CombinedMar-22</t>
  </si>
  <si>
    <t>Foundations for Home &amp; CommunityAll Combined44621</t>
  </si>
  <si>
    <t>FPSAll CombinedMar-22</t>
  </si>
  <si>
    <t>FPSAll Combined44621</t>
  </si>
  <si>
    <t>Green DoorAll CombinedMar-22</t>
  </si>
  <si>
    <t>Green DoorAll Combined44621</t>
  </si>
  <si>
    <t>HillcrestAll CombinedMar-22</t>
  </si>
  <si>
    <t>HillcrestAll Combined44621</t>
  </si>
  <si>
    <t>LAYCAll CombinedMar-22</t>
  </si>
  <si>
    <t>LAYCAll Combined44621</t>
  </si>
  <si>
    <t>LCSAll CombinedMar-22</t>
  </si>
  <si>
    <t>LCSAll Combined44621</t>
  </si>
  <si>
    <t>LESAll CombinedMar-22</t>
  </si>
  <si>
    <t>LESAll Combined44621</t>
  </si>
  <si>
    <t>Marys CenterAll CombinedMar-22</t>
  </si>
  <si>
    <t>Marys CenterAll Combined44621</t>
  </si>
  <si>
    <t>MBI HSAll CombinedMar-22</t>
  </si>
  <si>
    <t>MBI HSAll Combined44621</t>
  </si>
  <si>
    <t>MD Family ResourcesAll CombinedMar-22</t>
  </si>
  <si>
    <t>MD Family ResourcesAll Combined44621</t>
  </si>
  <si>
    <t>Medstar GeorgetownAll CombinedMar-22</t>
  </si>
  <si>
    <t>Medstar GeorgetownAll Combined44621</t>
  </si>
  <si>
    <t>PASSAll CombinedMar-22</t>
  </si>
  <si>
    <t>PASSAll Combined44621</t>
  </si>
  <si>
    <t>PIECEAll CombinedMar-22</t>
  </si>
  <si>
    <t>PIECEAll Combined44621</t>
  </si>
  <si>
    <t>RiversideAll CombinedMar-22</t>
  </si>
  <si>
    <t>RiversideAll Combined44621</t>
  </si>
  <si>
    <t>TFCCAll CombinedMar-22</t>
  </si>
  <si>
    <t>TFCCAll Combined44621</t>
  </si>
  <si>
    <t>UniversalAll CombinedMar-22</t>
  </si>
  <si>
    <t>UniversalAll Combined44621</t>
  </si>
  <si>
    <t>Wayne PlaceAll CombinedMar-22</t>
  </si>
  <si>
    <t>Wayne PlaceAll Combined44621</t>
  </si>
  <si>
    <t>Youth VillagesAll CombinedMar-22</t>
  </si>
  <si>
    <t>Youth VillagesAll Combined44621</t>
  </si>
  <si>
    <t>All A-CRA ProvidersA-CRA FFMar-22</t>
  </si>
  <si>
    <t>All A-CRA ProvidersA-CRA FF44621</t>
  </si>
  <si>
    <t>All A-CRA ProvidersA-CRA CombinedMar-22</t>
  </si>
  <si>
    <t>All A-CRA ProvidersA-CRA Combined44621</t>
  </si>
  <si>
    <t>All CPP-FV ProvidersCPP-FV FFMar-22</t>
  </si>
  <si>
    <t>All CPP-FV ProvidersCPP-FV FF44621</t>
  </si>
  <si>
    <t>All CPP-FV ProvidersCPP-FV DCSMar-22</t>
  </si>
  <si>
    <t>All CPP-FV ProvidersCPP-FV DCS44621</t>
  </si>
  <si>
    <t>All CPP-FV ProvidersCPP-FV CombinedMar-22</t>
  </si>
  <si>
    <t>All CPP-FV ProvidersCPP-FV Combined44621</t>
  </si>
  <si>
    <t>All FFT ProvidersFFT FFMar-22</t>
  </si>
  <si>
    <t>All FFT ProvidersFFT FF44621</t>
  </si>
  <si>
    <t>All FFT ProvidersFFT CombinedMar-22</t>
  </si>
  <si>
    <t>All FFT ProvidersFFT Combined44621</t>
  </si>
  <si>
    <t>All MST ProvidersMST FFMar-22</t>
  </si>
  <si>
    <t>All MST ProvidersMST FF44621</t>
  </si>
  <si>
    <t>All MST ProvidersMST CombinedMar-22</t>
  </si>
  <si>
    <t>All MST ProvidersMST Combined44621</t>
  </si>
  <si>
    <t>All MST-PSB ProvidersMST-PSB FFMar-22</t>
  </si>
  <si>
    <t>All MST-PSB ProvidersMST-PSB FF44621</t>
  </si>
  <si>
    <t>All MST-PSB ProvidersMST-PSB CombinedMar-22</t>
  </si>
  <si>
    <t>All MST-PSB ProvidersMST-PSB Combined44621</t>
  </si>
  <si>
    <t>All PCIT ProvidersPCIT FFMar-22</t>
  </si>
  <si>
    <t>All PCIT ProvidersPCIT FF44621</t>
  </si>
  <si>
    <t>All PCIT ProvidersPCIT DCSMar-22</t>
  </si>
  <si>
    <t>All PCIT ProvidersPCIT DCS44621</t>
  </si>
  <si>
    <t>All PCIT ProvidersPCIT CombinedMar-22</t>
  </si>
  <si>
    <t>All PCIT ProvidersPCIT Combined44621</t>
  </si>
  <si>
    <t>All SFCR ProvidersSFCR FFMar-22</t>
  </si>
  <si>
    <t>All SFCR ProvidersSFCR FF44621</t>
  </si>
  <si>
    <t>All SFCR ProvidersSFCR CombinedMar-22</t>
  </si>
  <si>
    <t>All SFCR ProvidersSFCR Combined44621</t>
  </si>
  <si>
    <t>All TF-CBT ProvidersTF-CBT FFMar-22</t>
  </si>
  <si>
    <t>All TF-CBT ProvidersTF-CBT FF44621</t>
  </si>
  <si>
    <t>All TF-CBT ProvidersTF-CBT CombinedMar-22</t>
  </si>
  <si>
    <t>All TF-CBT ProvidersTF-CBT Combined44621</t>
  </si>
  <si>
    <t>All TIP ProvidersTIP FFMar-22</t>
  </si>
  <si>
    <t>All TIP ProvidersTIP FF44621</t>
  </si>
  <si>
    <t>All TIP ProvidersTIP CombinedMar-22</t>
  </si>
  <si>
    <t>All TIP ProvidersTIP Combined44621</t>
  </si>
  <si>
    <t>All TST ProvidersTST FFMar-22</t>
  </si>
  <si>
    <t>All TST ProvidersTST FF44621</t>
  </si>
  <si>
    <t>All TST ProvidersTST CombinedMar-22</t>
  </si>
  <si>
    <t>All TST ProvidersTST Combined44621</t>
  </si>
  <si>
    <t>Families First ProvidersAll FFMar-22</t>
  </si>
  <si>
    <t>Families First ProvidersAll FF44621</t>
  </si>
  <si>
    <t>DC Seed ProvidersAll DCSMar-22</t>
  </si>
  <si>
    <t>DC Seed ProvidersAll DCS44621</t>
  </si>
  <si>
    <t>Trauma ProvidersAll FFMar-22</t>
  </si>
  <si>
    <t>Trauma ProvidersAll FF44621</t>
  </si>
  <si>
    <t>Trauma ProvidersAll DCSMar-22</t>
  </si>
  <si>
    <t>Trauma ProvidersAll DCS44621</t>
  </si>
  <si>
    <t>Trauma ProvidersAll CombinedMar-22</t>
  </si>
  <si>
    <t>Trauma ProvidersAll Combined44621</t>
  </si>
  <si>
    <t>AllAll CombinedMar-22</t>
  </si>
  <si>
    <t>AllAll Combined44621</t>
  </si>
  <si>
    <t>Federal CityA-CRA FFApr-22</t>
  </si>
  <si>
    <t>Federal CityA-CRA FF44652</t>
  </si>
  <si>
    <t>HillcrestA-CRA FFApr-22</t>
  </si>
  <si>
    <t>HillcrestA-CRA FF44652</t>
  </si>
  <si>
    <t>LAYCA-CRA FFApr-22</t>
  </si>
  <si>
    <t>LAYCA-CRA FF44652</t>
  </si>
  <si>
    <t>RiversideA-CRA FFApr-22</t>
  </si>
  <si>
    <t>RiversideA-CRA FF44652</t>
  </si>
  <si>
    <t>Adoptions TogetherCPP-FV FFApr-22</t>
  </si>
  <si>
    <t>Adoptions TogetherCPP-FV FF44652</t>
  </si>
  <si>
    <t>Marys CenterCPP-FV FFApr-22</t>
  </si>
  <si>
    <t>Marys CenterCPP-FV FF44652</t>
  </si>
  <si>
    <t>PIECECPP-FV FFApr-22</t>
  </si>
  <si>
    <t>PIECECPP-FV FF44652</t>
  </si>
  <si>
    <t>Community ConnectionsCPP-FV DCSApr-22</t>
  </si>
  <si>
    <t>Community ConnectionsCPP-FV DCS44652</t>
  </si>
  <si>
    <t>Community ConnectionsCPP-FV FFApr-22</t>
  </si>
  <si>
    <t>Community ConnectionsCPP-FV FF44652</t>
  </si>
  <si>
    <t>Foundations for Home &amp; CommunityCPP-FV DCSApr-22</t>
  </si>
  <si>
    <t>Foundations for Home &amp; CommunityCPP-FV DCS44652</t>
  </si>
  <si>
    <t>Marys CenterCPP-FV DCSApr-22</t>
  </si>
  <si>
    <t>Marys CenterCPP-FV DCS44652</t>
  </si>
  <si>
    <t>PIECECPP-FV DCSApr-22</t>
  </si>
  <si>
    <t>PIECECPP-FV DCS44652</t>
  </si>
  <si>
    <t>Medstar GeorgetownCPP-FV DCSApr-22</t>
  </si>
  <si>
    <t>Medstar GeorgetownCPP-FV DCS44652</t>
  </si>
  <si>
    <t>Medstar GeorgetownCPP-FV FFApr-22</t>
  </si>
  <si>
    <t>Medstar GeorgetownCPP-FV FF44652</t>
  </si>
  <si>
    <t>Better MorningsFFT FFApr-22</t>
  </si>
  <si>
    <t>Better MorningsFFT FF44652</t>
  </si>
  <si>
    <t>CatholicFFT FFApr-22</t>
  </si>
  <si>
    <t>CatholicFFT FF44652</t>
  </si>
  <si>
    <t>First Home CareFFT FFApr-22</t>
  </si>
  <si>
    <t>First Home CareFFT FF44652</t>
  </si>
  <si>
    <t>Foundations for Home &amp; CommunityFFT FFApr-22</t>
  </si>
  <si>
    <t>Foundations for Home &amp; CommunityFFT FF44652</t>
  </si>
  <si>
    <t>HillcrestFFT FFApr-22</t>
  </si>
  <si>
    <t>HillcrestFFT FF44652</t>
  </si>
  <si>
    <t>PASSFFT FFApr-22</t>
  </si>
  <si>
    <t>PASSFFT FF44652</t>
  </si>
  <si>
    <t>LCSMST FFApr-22</t>
  </si>
  <si>
    <t>LCSMST FF44652</t>
  </si>
  <si>
    <t>MBI HSMST FFApr-22</t>
  </si>
  <si>
    <t>MBI HSMST FF44652</t>
  </si>
  <si>
    <t>Youth VillagesMST FFApr-22</t>
  </si>
  <si>
    <t>Youth VillagesMST FF44652</t>
  </si>
  <si>
    <t>Youth VillagesMST-PSB FFApr-22</t>
  </si>
  <si>
    <t>Youth VillagesMST-PSB FF44652</t>
  </si>
  <si>
    <t>Marys CenterPCIT FFApr-22</t>
  </si>
  <si>
    <t>Marys CenterPCIT FF44652</t>
  </si>
  <si>
    <t>PIECEPCIT FFApr-22</t>
  </si>
  <si>
    <t>PIECEPCIT FF44652</t>
  </si>
  <si>
    <t>Marys CenterPCIT DCSApr-22</t>
  </si>
  <si>
    <t>Marys CenterPCIT DCS44652</t>
  </si>
  <si>
    <t>PIECEPCIT DCSApr-22</t>
  </si>
  <si>
    <t>PIECEPCIT DCS44652</t>
  </si>
  <si>
    <t>Community ConnectionsPCIT DCSApr-22</t>
  </si>
  <si>
    <t>Community ConnectionsPCIT DCS44652</t>
  </si>
  <si>
    <t>Community ConnectionsPCIT FFApr-22</t>
  </si>
  <si>
    <t>Community ConnectionsPCIT FF44652</t>
  </si>
  <si>
    <t>Medstar GeorgetownPCIT DCSApr-22</t>
  </si>
  <si>
    <t>Medstar GeorgetownPCIT DCS44652</t>
  </si>
  <si>
    <t>Medstar GeorgetownPCIT FFApr-22</t>
  </si>
  <si>
    <t>Medstar GeorgetownPCIT FF44652</t>
  </si>
  <si>
    <t>Community ConnectionsTF-CBT FFApr-22</t>
  </si>
  <si>
    <t>Community ConnectionsTF-CBT FF44652</t>
  </si>
  <si>
    <t>First Home CareTF-CBT FFApr-22</t>
  </si>
  <si>
    <t>First Home CareTF-CBT FF44652</t>
  </si>
  <si>
    <t>Foundations for Home &amp; CommunityTF-CBT FFApr-22</t>
  </si>
  <si>
    <t>Foundations for Home &amp; CommunityTF-CBT FF44652</t>
  </si>
  <si>
    <t>HillcrestTF-CBT FFApr-22</t>
  </si>
  <si>
    <t>HillcrestTF-CBT FF44652</t>
  </si>
  <si>
    <t>LAYCTF-CBT FFApr-22</t>
  </si>
  <si>
    <t>LAYCTF-CBT FF44652</t>
  </si>
  <si>
    <t>LESTF-CBT FFApr-22</t>
  </si>
  <si>
    <t>LESTF-CBT FF44652</t>
  </si>
  <si>
    <t>MD Family ResourcesTF-CBT FFApr-22</t>
  </si>
  <si>
    <t>MD Family ResourcesTF-CBT FF44652</t>
  </si>
  <si>
    <t>UniversalTF-CBT FFApr-22</t>
  </si>
  <si>
    <t>UniversalTF-CBT FF44652</t>
  </si>
  <si>
    <t>Community ConnectionsTIP FFApr-22</t>
  </si>
  <si>
    <t>Community ConnectionsTIP FF44652</t>
  </si>
  <si>
    <t>ContemporaryTIP FFApr-22</t>
  </si>
  <si>
    <t>ContemporaryTIP FF44652</t>
  </si>
  <si>
    <t>FPSTIP FFApr-22</t>
  </si>
  <si>
    <t>FPSTIP FF44652</t>
  </si>
  <si>
    <t>Green DoorTIP FFApr-22</t>
  </si>
  <si>
    <t>Green DoorTIP FF44652</t>
  </si>
  <si>
    <t>LESTIP FFApr-22</t>
  </si>
  <si>
    <t>LESTIP FF44652</t>
  </si>
  <si>
    <t>MBI HSTIP FFApr-22</t>
  </si>
  <si>
    <t>MBI HSTIP FF44652</t>
  </si>
  <si>
    <t>PASSTIP FFApr-22</t>
  </si>
  <si>
    <t>PASSTIP FF44652</t>
  </si>
  <si>
    <t>TFCCTIP FFApr-22</t>
  </si>
  <si>
    <t>TFCCTIP FF44652</t>
  </si>
  <si>
    <t>UniversalTIP FFApr-22</t>
  </si>
  <si>
    <t>UniversalTIP FF44652</t>
  </si>
  <si>
    <t>Wayne PlaceTIP FFApr-22</t>
  </si>
  <si>
    <t>Wayne PlaceTIP FF44652</t>
  </si>
  <si>
    <t>Adoptions TogetherTST FFApr-22</t>
  </si>
  <si>
    <t>Adoptions TogetherTST FF44652</t>
  </si>
  <si>
    <t>ContemporaryTST FFApr-22</t>
  </si>
  <si>
    <t>ContemporaryTST FF44652</t>
  </si>
  <si>
    <t>Family MattersTST FFApr-22</t>
  </si>
  <si>
    <t>Family MattersTST FF44652</t>
  </si>
  <si>
    <t>First Home CareTST FFApr-22</t>
  </si>
  <si>
    <t>First Home CareTST FF44652</t>
  </si>
  <si>
    <t>Foundations for Home &amp; CommunityTST FFApr-22</t>
  </si>
  <si>
    <t>Foundations for Home &amp; CommunityTST FF44652</t>
  </si>
  <si>
    <t>HillcrestTST FFApr-22</t>
  </si>
  <si>
    <t>HillcrestTST FF44652</t>
  </si>
  <si>
    <t>MD Family ResourcesTST FFApr-22</t>
  </si>
  <si>
    <t>MD Family ResourcesTST FF44652</t>
  </si>
  <si>
    <t>Federal CityA-CRA CombinedApr-22</t>
  </si>
  <si>
    <t>Federal CityA-CRA Combined44652</t>
  </si>
  <si>
    <t>HillcrestA-CRA CombinedApr-22</t>
  </si>
  <si>
    <t>HillcrestA-CRA Combined44652</t>
  </si>
  <si>
    <t>LAYCA-CRA CombinedApr-22</t>
  </si>
  <si>
    <t>LAYCA-CRA Combined44652</t>
  </si>
  <si>
    <t>RiversideA-CRA CombinedApr-22</t>
  </si>
  <si>
    <t>RiversideA-CRA Combined44652</t>
  </si>
  <si>
    <t>Adoptions TogetherCPP-FV CombinedApr-22</t>
  </si>
  <si>
    <t>Adoptions TogetherCPP-FV Combined44652</t>
  </si>
  <si>
    <t>Foundations for Home &amp; CommunityCPP-FV CombinedApr-22</t>
  </si>
  <si>
    <t>Foundations for Home &amp; CommunityCPP-FV Combined44652</t>
  </si>
  <si>
    <t>Medstar GeorgetownCPP-FV CombinedApr-22</t>
  </si>
  <si>
    <t>Medstar GeorgetownCPP-FV Combined44652</t>
  </si>
  <si>
    <t>Better MorningsFFT CombinedApr-22</t>
  </si>
  <si>
    <t>Better MorningsFFT Combined44652</t>
  </si>
  <si>
    <t>CatholicFFT CombinedApr-22</t>
  </si>
  <si>
    <t>CatholicFFT Combined44652</t>
  </si>
  <si>
    <t>First Home CareFFT CombinedApr-22</t>
  </si>
  <si>
    <t>First Home CareFFT Combined44652</t>
  </si>
  <si>
    <t>Foundations for Home &amp; CommunityFFT CombinedApr-22</t>
  </si>
  <si>
    <t>Foundations for Home &amp; CommunityFFT Combined44652</t>
  </si>
  <si>
    <t>HillcrestFFT CombinedApr-22</t>
  </si>
  <si>
    <t>HillcrestFFT Combined44652</t>
  </si>
  <si>
    <t>PASSFFT CombinedApr-22</t>
  </si>
  <si>
    <t>PASSFFT Combined44652</t>
  </si>
  <si>
    <t>LCSMST CombinedApr-22</t>
  </si>
  <si>
    <t>LCSMST Combined44652</t>
  </si>
  <si>
    <t>MBI HSMST CombinedApr-22</t>
  </si>
  <si>
    <t>MBI HSMST Combined44652</t>
  </si>
  <si>
    <t>Youth VillagesMST CombinedApr-22</t>
  </si>
  <si>
    <t>Youth VillagesMST Combined44652</t>
  </si>
  <si>
    <t>Youth VillagesMST-PSB CombinedApr-22</t>
  </si>
  <si>
    <t>Youth VillagesMST-PSB Combined44652</t>
  </si>
  <si>
    <t>Medstar GeorgetownPCIT CombinedApr-22</t>
  </si>
  <si>
    <t>Medstar GeorgetownPCIT Combined44652</t>
  </si>
  <si>
    <t>Community ConnectionsTF-CBT CombinedApr-22</t>
  </si>
  <si>
    <t>Community ConnectionsTF-CBT Combined44652</t>
  </si>
  <si>
    <t>First Home CareTF-CBT CombinedApr-22</t>
  </si>
  <si>
    <t>First Home CareTF-CBT Combined44652</t>
  </si>
  <si>
    <t>Foundations for Home &amp; CommunityTF-CBT CombinedApr-22</t>
  </si>
  <si>
    <t>Foundations for Home &amp; CommunityTF-CBT Combined44652</t>
  </si>
  <si>
    <t>HillcrestTF-CBT CombinedApr-22</t>
  </si>
  <si>
    <t>HillcrestTF-CBT Combined44652</t>
  </si>
  <si>
    <t>LAYCTF-CBT CombinedApr-22</t>
  </si>
  <si>
    <t>LAYCTF-CBT Combined44652</t>
  </si>
  <si>
    <t>LESTF-CBT CombinedApr-22</t>
  </si>
  <si>
    <t>LESTF-CBT Combined44652</t>
  </si>
  <si>
    <t>MD Family ResourcesTF-CBT CombinedApr-22</t>
  </si>
  <si>
    <t>MD Family ResourcesTF-CBT Combined44652</t>
  </si>
  <si>
    <t>UniversalTF-CBT CombinedApr-22</t>
  </si>
  <si>
    <t>UniversalTF-CBT Combined44652</t>
  </si>
  <si>
    <t>Community ConnectionsTIP CombinedApr-22</t>
  </si>
  <si>
    <t>Community ConnectionsTIP Combined44652</t>
  </si>
  <si>
    <t>ContemporaryTIP CombinedApr-22</t>
  </si>
  <si>
    <t>ContemporaryTIP Combined44652</t>
  </si>
  <si>
    <t>FPSTIP CombinedApr-22</t>
  </si>
  <si>
    <t>FPSTIP Combined44652</t>
  </si>
  <si>
    <t>Green DoorTIP CombinedApr-22</t>
  </si>
  <si>
    <t>Green DoorTIP Combined44652</t>
  </si>
  <si>
    <t>LESTIP CombinedApr-22</t>
  </si>
  <si>
    <t>LESTIP Combined44652</t>
  </si>
  <si>
    <t>MBI HSTIP CombinedApr-22</t>
  </si>
  <si>
    <t>MBI HSTIP Combined44652</t>
  </si>
  <si>
    <t>PASSTIP CombinedApr-22</t>
  </si>
  <si>
    <t>PASSTIP Combined44652</t>
  </si>
  <si>
    <t>TFCCTIP CombinedApr-22</t>
  </si>
  <si>
    <t>TFCCTIP Combined44652</t>
  </si>
  <si>
    <t>UniversalTIP CombinedApr-22</t>
  </si>
  <si>
    <t>UniversalTIP Combined44652</t>
  </si>
  <si>
    <t>Wayne PlaceTIP CombinedApr-22</t>
  </si>
  <si>
    <t>Wayne PlaceTIP Combined44652</t>
  </si>
  <si>
    <t>Adoptions TogetherTST CombinedApr-22</t>
  </si>
  <si>
    <t>Adoptions TogetherTST Combined44652</t>
  </si>
  <si>
    <t>ContemporaryTST CombinedApr-22</t>
  </si>
  <si>
    <t>ContemporaryTST Combined44652</t>
  </si>
  <si>
    <t>Family MattersTST CombinedApr-22</t>
  </si>
  <si>
    <t>Family MattersTST Combined44652</t>
  </si>
  <si>
    <t>First Home CareTST CombinedApr-22</t>
  </si>
  <si>
    <t>First Home CareTST Combined44652</t>
  </si>
  <si>
    <t>Foundations for Home &amp; CommunityTST CombinedApr-22</t>
  </si>
  <si>
    <t>Foundations for Home &amp; CommunityTST Combined44652</t>
  </si>
  <si>
    <t>HillcrestTST CombinedApr-22</t>
  </si>
  <si>
    <t>HillcrestTST Combined44652</t>
  </si>
  <si>
    <t>MD Family ResourcesTST CombinedApr-22</t>
  </si>
  <si>
    <t>MD Family ResourcesTST Combined44652</t>
  </si>
  <si>
    <t>Marys CenterCPP-FV CombinedApr-22</t>
  </si>
  <si>
    <t>Marys CenterCPP-FV Combined44652</t>
  </si>
  <si>
    <t>PIECECPP-FV CombinedApr-22</t>
  </si>
  <si>
    <t>PIECECPP-FV Combined44652</t>
  </si>
  <si>
    <t>Community ConnectionsCPP-FV CombinedApr-22</t>
  </si>
  <si>
    <t>Community ConnectionsCPP-FV Combined44652</t>
  </si>
  <si>
    <t>Community ConnectionsPCIT CombinedApr-22</t>
  </si>
  <si>
    <t>Community ConnectionsPCIT Combined44652</t>
  </si>
  <si>
    <t>Marys CenterPCIT CombinedApr-22</t>
  </si>
  <si>
    <t>Marys CenterPCIT Combined44652</t>
  </si>
  <si>
    <t>PIECEPCIT CombinedApr-22</t>
  </si>
  <si>
    <t>PIECEPCIT Combined44652</t>
  </si>
  <si>
    <t>CatholicAll FFApr-22</t>
  </si>
  <si>
    <t>CatholicAll FF44652</t>
  </si>
  <si>
    <t>ContemporaryAll FFApr-22</t>
  </si>
  <si>
    <t>ContemporaryAll FF44652</t>
  </si>
  <si>
    <t>Family MattersAll FFApr-22</t>
  </si>
  <si>
    <t>Family MattersAll FF44652</t>
  </si>
  <si>
    <t>Federal City All FFApr-22</t>
  </si>
  <si>
    <t>Federal City All FF44652</t>
  </si>
  <si>
    <t>First Home CareAll FFApr-22</t>
  </si>
  <si>
    <t>First Home CareAll FF44652</t>
  </si>
  <si>
    <t>Foundations for Home &amp; CommunityAll FFApr-22</t>
  </si>
  <si>
    <t>Foundations for Home &amp; CommunityAll FF44652</t>
  </si>
  <si>
    <t>FPSAll FFApr-22</t>
  </si>
  <si>
    <t>FPSAll FF44652</t>
  </si>
  <si>
    <t>Green DoorAll FFApr-22</t>
  </si>
  <si>
    <t>Green DoorAll FF44652</t>
  </si>
  <si>
    <t>HillcrestAll FFApr-22</t>
  </si>
  <si>
    <t>HillcrestAll FF44652</t>
  </si>
  <si>
    <t>LAYCAll FFApr-22</t>
  </si>
  <si>
    <t>LAYCAll FF44652</t>
  </si>
  <si>
    <t>LCSAll FFApr-22</t>
  </si>
  <si>
    <t>LCSAll FF44652</t>
  </si>
  <si>
    <t>LESAll FFApr-22</t>
  </si>
  <si>
    <t>LESAll FF44652</t>
  </si>
  <si>
    <t>MBI HSAll FFApr-22</t>
  </si>
  <si>
    <t>MBI HSAll FF44652</t>
  </si>
  <si>
    <t>MD Family ResourcesAll FFApr-22</t>
  </si>
  <si>
    <t>MD Family ResourcesAll FF44652</t>
  </si>
  <si>
    <t>PASSAll FFApr-22</t>
  </si>
  <si>
    <t>PASSAll FF44652</t>
  </si>
  <si>
    <t>RiversideAll FFApr-22</t>
  </si>
  <si>
    <t>RiversideAll FF44652</t>
  </si>
  <si>
    <t>TFCCAll FFApr-22</t>
  </si>
  <si>
    <t>TFCCAll FF44652</t>
  </si>
  <si>
    <t>UniversalAll FFApr-22</t>
  </si>
  <si>
    <t>UniversalAll FF44652</t>
  </si>
  <si>
    <t>Wayne PlaceAll FFApr-22</t>
  </si>
  <si>
    <t>Wayne PlaceAll FF44652</t>
  </si>
  <si>
    <t>Youth VillagesAll FFApr-22</t>
  </si>
  <si>
    <t>Youth VillagesAll FF44652</t>
  </si>
  <si>
    <t>Medstar GeorgetownAll DCSApr-22</t>
  </si>
  <si>
    <t>Medstar GeorgetownAll DCS44652</t>
  </si>
  <si>
    <t>Medstar GeorgetownAll FFApr-22</t>
  </si>
  <si>
    <t>Medstar GeorgetownAll FF44652</t>
  </si>
  <si>
    <t>Community ConnectionsAll FFApr-22</t>
  </si>
  <si>
    <t>Community ConnectionsAll FF44652</t>
  </si>
  <si>
    <t>Community ConnectionsAll DCSApr-22</t>
  </si>
  <si>
    <t>Community ConnectionsAll DCS44652</t>
  </si>
  <si>
    <t>Marys CenterAll FFApr-22</t>
  </si>
  <si>
    <t>Marys CenterAll FF44652</t>
  </si>
  <si>
    <t>Marys CenterAll DCSApr-22</t>
  </si>
  <si>
    <t>Marys CenterAll DCS44652</t>
  </si>
  <si>
    <t>PIECEAll FFApr-22</t>
  </si>
  <si>
    <t>PIECEAll FF44652</t>
  </si>
  <si>
    <t>PIECEAll DCSApr-22</t>
  </si>
  <si>
    <t>PIECEAll DCS44652</t>
  </si>
  <si>
    <t>Adoptions TogetherAll CombinedApr-22</t>
  </si>
  <si>
    <t>Adoptions TogetherAll Combined44652</t>
  </si>
  <si>
    <t>Better MorningsAll CombinedApr-22</t>
  </si>
  <si>
    <t>Better MorningsAll Combined44652</t>
  </si>
  <si>
    <t>CatholicAll CombinedApr-22</t>
  </si>
  <si>
    <t>CatholicAll Combined44652</t>
  </si>
  <si>
    <t>Community ConnectionsAll CombinedApr-22</t>
  </si>
  <si>
    <t>Community ConnectionsAll Combined44652</t>
  </si>
  <si>
    <t>ContemporaryAll CombinedApr-22</t>
  </si>
  <si>
    <t>ContemporaryAll Combined44652</t>
  </si>
  <si>
    <t>Family MattersAll CombinedApr-22</t>
  </si>
  <si>
    <t>Family MattersAll Combined44652</t>
  </si>
  <si>
    <t>Federal CityAll CombinedApr-22</t>
  </si>
  <si>
    <t>Federal CityAll Combined44652</t>
  </si>
  <si>
    <t>First Home CareAll CombinedApr-22</t>
  </si>
  <si>
    <t>First Home CareAll Combined44652</t>
  </si>
  <si>
    <t>Foundations for Home &amp; CommunityAll CombinedApr-22</t>
  </si>
  <si>
    <t>Foundations for Home &amp; CommunityAll Combined44652</t>
  </si>
  <si>
    <t>FPSAll CombinedApr-22</t>
  </si>
  <si>
    <t>FPSAll Combined44652</t>
  </si>
  <si>
    <t>Green DoorAll CombinedApr-22</t>
  </si>
  <si>
    <t>Green DoorAll Combined44652</t>
  </si>
  <si>
    <t>HillcrestAll CombinedApr-22</t>
  </si>
  <si>
    <t>HillcrestAll Combined44652</t>
  </si>
  <si>
    <t>LAYCAll CombinedApr-22</t>
  </si>
  <si>
    <t>LAYCAll Combined44652</t>
  </si>
  <si>
    <t>LCSAll CombinedApr-22</t>
  </si>
  <si>
    <t>LCSAll Combined44652</t>
  </si>
  <si>
    <t>LESAll CombinedApr-22</t>
  </si>
  <si>
    <t>LESAll Combined44652</t>
  </si>
  <si>
    <t>Marys CenterAll CombinedApr-22</t>
  </si>
  <si>
    <t>Marys CenterAll Combined44652</t>
  </si>
  <si>
    <t>MBI HSAll CombinedApr-22</t>
  </si>
  <si>
    <t>MBI HSAll Combined44652</t>
  </si>
  <si>
    <t>MD Family ResourcesAll CombinedApr-22</t>
  </si>
  <si>
    <t>MD Family ResourcesAll Combined44652</t>
  </si>
  <si>
    <t>Medstar GeorgetownAll CombinedApr-22</t>
  </si>
  <si>
    <t>Medstar GeorgetownAll Combined44652</t>
  </si>
  <si>
    <t>PASSAll CombinedApr-22</t>
  </si>
  <si>
    <t>PASSAll Combined44652</t>
  </si>
  <si>
    <t>PIECEAll CombinedApr-22</t>
  </si>
  <si>
    <t>PIECEAll Combined44652</t>
  </si>
  <si>
    <t>RiversideAll CombinedApr-22</t>
  </si>
  <si>
    <t>RiversideAll Combined44652</t>
  </si>
  <si>
    <t>TFCCAll CombinedApr-22</t>
  </si>
  <si>
    <t>TFCCAll Combined44652</t>
  </si>
  <si>
    <t>UniversalAll CombinedApr-22</t>
  </si>
  <si>
    <t>UniversalAll Combined44652</t>
  </si>
  <si>
    <t>Wayne PlaceAll CombinedApr-22</t>
  </si>
  <si>
    <t>Wayne PlaceAll Combined44652</t>
  </si>
  <si>
    <t>Youth VillagesAll CombinedApr-22</t>
  </si>
  <si>
    <t>Youth VillagesAll Combined44652</t>
  </si>
  <si>
    <t>All A-CRA ProvidersA-CRA FFApr-22</t>
  </si>
  <si>
    <t>All A-CRA ProvidersA-CRA FF44652</t>
  </si>
  <si>
    <t>All A-CRA ProvidersA-CRA CombinedApr-22</t>
  </si>
  <si>
    <t>All A-CRA ProvidersA-CRA Combined44652</t>
  </si>
  <si>
    <t>All CPP-FV ProvidersCPP-FV FFApr-22</t>
  </si>
  <si>
    <t>All CPP-FV ProvidersCPP-FV FF44652</t>
  </si>
  <si>
    <t>All CPP-FV ProvidersCPP-FV DCSApr-22</t>
  </si>
  <si>
    <t>All CPP-FV ProvidersCPP-FV DCS44652</t>
  </si>
  <si>
    <t>All CPP-FV ProvidersCPP-FV CombinedApr-22</t>
  </si>
  <si>
    <t>All CPP-FV ProvidersCPP-FV Combined44652</t>
  </si>
  <si>
    <t>All FFT ProvidersFFT FFApr-22</t>
  </si>
  <si>
    <t>All FFT ProvidersFFT FF44652</t>
  </si>
  <si>
    <t>All FFT ProvidersFFT CombinedApr-22</t>
  </si>
  <si>
    <t>All FFT ProvidersFFT Combined44652</t>
  </si>
  <si>
    <t>All MST ProvidersMST FFApr-22</t>
  </si>
  <si>
    <t>All MST ProvidersMST FF44652</t>
  </si>
  <si>
    <t>All MST ProvidersMST CombinedApr-22</t>
  </si>
  <si>
    <t>All MST ProvidersMST Combined44652</t>
  </si>
  <si>
    <t>All MST-PSB ProvidersMST-PSB FFApr-22</t>
  </si>
  <si>
    <t>All MST-PSB ProvidersMST-PSB FF44652</t>
  </si>
  <si>
    <t>All MST-PSB ProvidersMST-PSB CombinedApr-22</t>
  </si>
  <si>
    <t>All MST-PSB ProvidersMST-PSB Combined44652</t>
  </si>
  <si>
    <t>All PCIT ProvidersPCIT FFApr-22</t>
  </si>
  <si>
    <t>All PCIT ProvidersPCIT FF44652</t>
  </si>
  <si>
    <t>All PCIT ProvidersPCIT DCSApr-22</t>
  </si>
  <si>
    <t>All PCIT ProvidersPCIT DCS44652</t>
  </si>
  <si>
    <t>All PCIT ProvidersPCIT CombinedApr-22</t>
  </si>
  <si>
    <t>All PCIT ProvidersPCIT Combined44652</t>
  </si>
  <si>
    <t>All SFCR ProvidersSFCR FFApr-22</t>
  </si>
  <si>
    <t>All SFCR ProvidersSFCR FF44652</t>
  </si>
  <si>
    <t>All SFCR ProvidersSFCR CombinedApr-22</t>
  </si>
  <si>
    <t>All SFCR ProvidersSFCR Combined44652</t>
  </si>
  <si>
    <t>All TF-CBT ProvidersTF-CBT FFApr-22</t>
  </si>
  <si>
    <t>All TF-CBT ProvidersTF-CBT FF44652</t>
  </si>
  <si>
    <t>All TF-CBT ProvidersTF-CBT CombinedApr-22</t>
  </si>
  <si>
    <t>All TF-CBT ProvidersTF-CBT Combined44652</t>
  </si>
  <si>
    <t>All TIP ProvidersTIP FFApr-22</t>
  </si>
  <si>
    <t>All TIP ProvidersTIP FF44652</t>
  </si>
  <si>
    <t>All TIP ProvidersTIP CombinedApr-22</t>
  </si>
  <si>
    <t>All TIP ProvidersTIP Combined44652</t>
  </si>
  <si>
    <t>All TST ProvidersTST FFApr-22</t>
  </si>
  <si>
    <t>All TST ProvidersTST FF44652</t>
  </si>
  <si>
    <t>All TST ProvidersTST CombinedApr-22</t>
  </si>
  <si>
    <t>All TST ProvidersTST Combined44652</t>
  </si>
  <si>
    <t>Families First ProvidersAll FFApr-22</t>
  </si>
  <si>
    <t>Families First ProvidersAll FF44652</t>
  </si>
  <si>
    <t>DC Seed ProvidersAll DCSApr-22</t>
  </si>
  <si>
    <t>DC Seed ProvidersAll DCS44652</t>
  </si>
  <si>
    <t>Trauma ProvidersAll FFApr-22</t>
  </si>
  <si>
    <t>Trauma ProvidersAll FF44652</t>
  </si>
  <si>
    <t>Trauma ProvidersAll DCSApr-22</t>
  </si>
  <si>
    <t>Trauma ProvidersAll DCS44652</t>
  </si>
  <si>
    <t>Trauma ProvidersAll CombinedApr-22</t>
  </si>
  <si>
    <t>Trauma ProvidersAll Combined44652</t>
  </si>
  <si>
    <t>AllAll CombinedApr-22</t>
  </si>
  <si>
    <t>AllAll Combined44652</t>
  </si>
  <si>
    <t>Federal CityA-CRA FFMay-22</t>
  </si>
  <si>
    <t>Federal CityA-CRA FF44682</t>
  </si>
  <si>
    <t>HillcrestA-CRA FFMay-22</t>
  </si>
  <si>
    <t>HillcrestA-CRA FF44682</t>
  </si>
  <si>
    <t>LAYCA-CRA FFMay-22</t>
  </si>
  <si>
    <t>LAYCA-CRA FF44682</t>
  </si>
  <si>
    <t>RiversideA-CRA FFMay-22</t>
  </si>
  <si>
    <t>RiversideA-CRA FF44682</t>
  </si>
  <si>
    <t>Adoptions TogetherCPP-FV FFMay-22</t>
  </si>
  <si>
    <t>Adoptions TogetherCPP-FV FF44682</t>
  </si>
  <si>
    <t>Marys CenterCPP-FV FFMay-22</t>
  </si>
  <si>
    <t>Marys CenterCPP-FV FF44682</t>
  </si>
  <si>
    <t>PIECECPP-FV FFMay-22</t>
  </si>
  <si>
    <t>PIECECPP-FV FF44682</t>
  </si>
  <si>
    <t>Community ConnectionsCPP-FV DCSMay-22</t>
  </si>
  <si>
    <t>Community ConnectionsCPP-FV DCS44682</t>
  </si>
  <si>
    <t>Community ConnectionsCPP-FV FFMay-22</t>
  </si>
  <si>
    <t>Community ConnectionsCPP-FV FF44682</t>
  </si>
  <si>
    <t>Foundations for Home &amp; CommunityCPP-FV DCSMay-22</t>
  </si>
  <si>
    <t>Foundations for Home &amp; CommunityCPP-FV DCS44682</t>
  </si>
  <si>
    <t>Marys CenterCPP-FV DCSMay-22</t>
  </si>
  <si>
    <t>Marys CenterCPP-FV DCS44682</t>
  </si>
  <si>
    <t>PIECECPP-FV DCSMay-22</t>
  </si>
  <si>
    <t>PIECECPP-FV DCS44682</t>
  </si>
  <si>
    <t>Medstar GeorgetownCPP-FV DCSMay-22</t>
  </si>
  <si>
    <t>Medstar GeorgetownCPP-FV DCS44682</t>
  </si>
  <si>
    <t>Medstar GeorgetownCPP-FV FFMay-22</t>
  </si>
  <si>
    <t>Medstar GeorgetownCPP-FV FF44682</t>
  </si>
  <si>
    <t>Better MorningsFFT FFMay-22</t>
  </si>
  <si>
    <t>Better MorningsFFT FF44682</t>
  </si>
  <si>
    <t>CatholicFFT FFMay-22</t>
  </si>
  <si>
    <t>CatholicFFT FF44682</t>
  </si>
  <si>
    <t>First Home CareFFT FFMay-22</t>
  </si>
  <si>
    <t>First Home CareFFT FF44682</t>
  </si>
  <si>
    <t>Foundations for Home &amp; CommunityFFT FFMay-22</t>
  </si>
  <si>
    <t>Foundations for Home &amp; CommunityFFT FF44682</t>
  </si>
  <si>
    <t>HillcrestFFT FFMay-22</t>
  </si>
  <si>
    <t>HillcrestFFT FF44682</t>
  </si>
  <si>
    <t>PASSFFT FFMay-22</t>
  </si>
  <si>
    <t>PASSFFT FF44682</t>
  </si>
  <si>
    <t>LCSMST FFMay-22</t>
  </si>
  <si>
    <t>LCSMST FF44682</t>
  </si>
  <si>
    <t>MBI HSMST FFMay-22</t>
  </si>
  <si>
    <t>MBI HSMST FF44682</t>
  </si>
  <si>
    <t>Youth VillagesMST FFMay-22</t>
  </si>
  <si>
    <t>Youth VillagesMST FF44682</t>
  </si>
  <si>
    <t>Youth VillagesMST-PSB FFMay-22</t>
  </si>
  <si>
    <t>Youth VillagesMST-PSB FF44682</t>
  </si>
  <si>
    <t>Marys CenterPCIT FFMay-22</t>
  </si>
  <si>
    <t>Marys CenterPCIT FF44682</t>
  </si>
  <si>
    <t>PIECEPCIT FFMay-22</t>
  </si>
  <si>
    <t>PIECEPCIT FF44682</t>
  </si>
  <si>
    <t>Marys CenterPCIT DCSMay-22</t>
  </si>
  <si>
    <t>Marys CenterPCIT DCS44682</t>
  </si>
  <si>
    <t>PIECEPCIT DCSMay-22</t>
  </si>
  <si>
    <t>PIECEPCIT DCS44682</t>
  </si>
  <si>
    <t>Community ConnectionsPCIT DCSMay-22</t>
  </si>
  <si>
    <t>Community ConnectionsPCIT DCS44682</t>
  </si>
  <si>
    <t>Community ConnectionsPCIT FFMay-22</t>
  </si>
  <si>
    <t>Community ConnectionsPCIT FF44682</t>
  </si>
  <si>
    <t>Medstar GeorgetownPCIT DCSMay-22</t>
  </si>
  <si>
    <t>Medstar GeorgetownPCIT DCS44682</t>
  </si>
  <si>
    <t>Medstar GeorgetownPCIT FFMay-22</t>
  </si>
  <si>
    <t>Medstar GeorgetownPCIT FF44682</t>
  </si>
  <si>
    <t>Community ConnectionsTF-CBT FFMay-22</t>
  </si>
  <si>
    <t>Community ConnectionsTF-CBT FF44682</t>
  </si>
  <si>
    <t>First Home CareTF-CBT FFMay-22</t>
  </si>
  <si>
    <t>First Home CareTF-CBT FF44682</t>
  </si>
  <si>
    <t>Foundations for Home &amp; CommunityTF-CBT FFMay-22</t>
  </si>
  <si>
    <t>Foundations for Home &amp; CommunityTF-CBT FF44682</t>
  </si>
  <si>
    <t>HillcrestTF-CBT FFMay-22</t>
  </si>
  <si>
    <t>HillcrestTF-CBT FF44682</t>
  </si>
  <si>
    <t>LAYCTF-CBT FFMay-22</t>
  </si>
  <si>
    <t>LAYCTF-CBT FF44682</t>
  </si>
  <si>
    <t>LESTF-CBT FFMay-22</t>
  </si>
  <si>
    <t>LESTF-CBT FF44682</t>
  </si>
  <si>
    <t>MD Family ResourcesTF-CBT FFMay-22</t>
  </si>
  <si>
    <t>MD Family ResourcesTF-CBT FF44682</t>
  </si>
  <si>
    <t>UniversalTF-CBT FFMay-22</t>
  </si>
  <si>
    <t>UniversalTF-CBT FF44682</t>
  </si>
  <si>
    <t>Community ConnectionsTIP FFMay-22</t>
  </si>
  <si>
    <t>Community ConnectionsTIP FF44682</t>
  </si>
  <si>
    <t>ContemporaryTIP FFMay-22</t>
  </si>
  <si>
    <t>ContemporaryTIP FF44682</t>
  </si>
  <si>
    <t>FPSTIP FFMay-22</t>
  </si>
  <si>
    <t>FPSTIP FF44682</t>
  </si>
  <si>
    <t>Green DoorTIP FFMay-22</t>
  </si>
  <si>
    <t>Green DoorTIP FF44682</t>
  </si>
  <si>
    <t>LESTIP FFMay-22</t>
  </si>
  <si>
    <t>LESTIP FF44682</t>
  </si>
  <si>
    <t>MBI HSTIP FFMay-22</t>
  </si>
  <si>
    <t>MBI HSTIP FF44682</t>
  </si>
  <si>
    <t>PASSTIP FFMay-22</t>
  </si>
  <si>
    <t>PASSTIP FF44682</t>
  </si>
  <si>
    <t>TFCCTIP FFMay-22</t>
  </si>
  <si>
    <t>TFCCTIP FF44682</t>
  </si>
  <si>
    <t>UniversalTIP FFMay-22</t>
  </si>
  <si>
    <t>UniversalTIP FF44682</t>
  </si>
  <si>
    <t>Wayne PlaceTIP FFMay-22</t>
  </si>
  <si>
    <t>Wayne PlaceTIP FF44682</t>
  </si>
  <si>
    <t>Adoptions TogetherTST FFMay-22</t>
  </si>
  <si>
    <t>Adoptions TogetherTST FF44682</t>
  </si>
  <si>
    <t>ContemporaryTST FFMay-22</t>
  </si>
  <si>
    <t>ContemporaryTST FF44682</t>
  </si>
  <si>
    <t>Family MattersTST FFMay-22</t>
  </si>
  <si>
    <t>Family MattersTST FF44682</t>
  </si>
  <si>
    <t>First Home CareTST FFMay-22</t>
  </si>
  <si>
    <t>First Home CareTST FF44682</t>
  </si>
  <si>
    <t>Foundations for Home &amp; CommunityTST FFMay-22</t>
  </si>
  <si>
    <t>Foundations for Home &amp; CommunityTST FF44682</t>
  </si>
  <si>
    <t>HillcrestTST FFMay-22</t>
  </si>
  <si>
    <t>HillcrestTST FF44682</t>
  </si>
  <si>
    <t>MD Family ResourcesTST FFMay-22</t>
  </si>
  <si>
    <t>MD Family ResourcesTST FF44682</t>
  </si>
  <si>
    <t>Federal CityA-CRA CombinedMay-22</t>
  </si>
  <si>
    <t>Federal CityA-CRA Combined44682</t>
  </si>
  <si>
    <t>HillcrestA-CRA CombinedMay-22</t>
  </si>
  <si>
    <t>HillcrestA-CRA Combined44682</t>
  </si>
  <si>
    <t>LAYCA-CRA CombinedMay-22</t>
  </si>
  <si>
    <t>LAYCA-CRA Combined44682</t>
  </si>
  <si>
    <t>RiversideA-CRA CombinedMay-22</t>
  </si>
  <si>
    <t>RiversideA-CRA Combined44682</t>
  </si>
  <si>
    <t>Adoptions TogetherCPP-FV CombinedMay-22</t>
  </si>
  <si>
    <t>Adoptions TogetherCPP-FV Combined44682</t>
  </si>
  <si>
    <t>Foundations for Home &amp; CommunityCPP-FV CombinedMay-22</t>
  </si>
  <si>
    <t>Foundations for Home &amp; CommunityCPP-FV Combined44682</t>
  </si>
  <si>
    <t>Medstar GeorgetownCPP-FV CombinedMay-22</t>
  </si>
  <si>
    <t>Medstar GeorgetownCPP-FV Combined44682</t>
  </si>
  <si>
    <t>Better MorningsFFT CombinedMay-22</t>
  </si>
  <si>
    <t>Better MorningsFFT Combined44682</t>
  </si>
  <si>
    <t>CatholicFFT CombinedMay-22</t>
  </si>
  <si>
    <t>CatholicFFT Combined44682</t>
  </si>
  <si>
    <t>First Home CareFFT CombinedMay-22</t>
  </si>
  <si>
    <t>First Home CareFFT Combined44682</t>
  </si>
  <si>
    <t>Foundations for Home &amp; CommunityFFT CombinedMay-22</t>
  </si>
  <si>
    <t>Foundations for Home &amp; CommunityFFT Combined44682</t>
  </si>
  <si>
    <t>HillcrestFFT CombinedMay-22</t>
  </si>
  <si>
    <t>HillcrestFFT Combined44682</t>
  </si>
  <si>
    <t>PASSFFT CombinedMay-22</t>
  </si>
  <si>
    <t>PASSFFT Combined44682</t>
  </si>
  <si>
    <t>LCSMST CombinedMay-22</t>
  </si>
  <si>
    <t>LCSMST Combined44682</t>
  </si>
  <si>
    <t>MBI HSMST CombinedMay-22</t>
  </si>
  <si>
    <t>MBI HSMST Combined44682</t>
  </si>
  <si>
    <t>Youth VillagesMST CombinedMay-22</t>
  </si>
  <si>
    <t>Youth VillagesMST Combined44682</t>
  </si>
  <si>
    <t>Youth VillagesMST-PSB CombinedMay-22</t>
  </si>
  <si>
    <t>Youth VillagesMST-PSB Combined44682</t>
  </si>
  <si>
    <t>Medstar GeorgetownPCIT CombinedMay-22</t>
  </si>
  <si>
    <t>Medstar GeorgetownPCIT Combined44682</t>
  </si>
  <si>
    <t>Community ConnectionsTF-CBT CombinedMay-22</t>
  </si>
  <si>
    <t>Community ConnectionsTF-CBT Combined44682</t>
  </si>
  <si>
    <t>First Home CareTF-CBT CombinedMay-22</t>
  </si>
  <si>
    <t>First Home CareTF-CBT Combined44682</t>
  </si>
  <si>
    <t>Foundations for Home &amp; CommunityTF-CBT CombinedMay-22</t>
  </si>
  <si>
    <t>Foundations for Home &amp; CommunityTF-CBT Combined44682</t>
  </si>
  <si>
    <t>HillcrestTF-CBT CombinedMay-22</t>
  </si>
  <si>
    <t>HillcrestTF-CBT Combined44682</t>
  </si>
  <si>
    <t>LAYCTF-CBT CombinedMay-22</t>
  </si>
  <si>
    <t>LAYCTF-CBT Combined44682</t>
  </si>
  <si>
    <t>LESTF-CBT CombinedMay-22</t>
  </si>
  <si>
    <t>LESTF-CBT Combined44682</t>
  </si>
  <si>
    <t>MD Family ResourcesTF-CBT CombinedMay-22</t>
  </si>
  <si>
    <t>MD Family ResourcesTF-CBT Combined44682</t>
  </si>
  <si>
    <t>UniversalTF-CBT CombinedMay-22</t>
  </si>
  <si>
    <t>UniversalTF-CBT Combined44682</t>
  </si>
  <si>
    <t>Community ConnectionsTIP CombinedMay-22</t>
  </si>
  <si>
    <t>Community ConnectionsTIP Combined44682</t>
  </si>
  <si>
    <t>ContemporaryTIP CombinedMay-22</t>
  </si>
  <si>
    <t>ContemporaryTIP Combined44682</t>
  </si>
  <si>
    <t>FPSTIP CombinedMay-22</t>
  </si>
  <si>
    <t>FPSTIP Combined44682</t>
  </si>
  <si>
    <t>Green DoorTIP CombinedMay-22</t>
  </si>
  <si>
    <t>Green DoorTIP Combined44682</t>
  </si>
  <si>
    <t>LESTIP CombinedMay-22</t>
  </si>
  <si>
    <t>LESTIP Combined44682</t>
  </si>
  <si>
    <t>MBI HSTIP CombinedMay-22</t>
  </si>
  <si>
    <t>MBI HSTIP Combined44682</t>
  </si>
  <si>
    <t>PASSTIP CombinedMay-22</t>
  </si>
  <si>
    <t>PASSTIP Combined44682</t>
  </si>
  <si>
    <t>TFCCTIP CombinedMay-22</t>
  </si>
  <si>
    <t>TFCCTIP Combined44682</t>
  </si>
  <si>
    <t>UniversalTIP CombinedMay-22</t>
  </si>
  <si>
    <t>UniversalTIP Combined44682</t>
  </si>
  <si>
    <t>Wayne PlaceTIP CombinedMay-22</t>
  </si>
  <si>
    <t>Wayne PlaceTIP Combined44682</t>
  </si>
  <si>
    <t>Adoptions TogetherTST CombinedMay-22</t>
  </si>
  <si>
    <t>Adoptions TogetherTST Combined44682</t>
  </si>
  <si>
    <t>ContemporaryTST CombinedMay-22</t>
  </si>
  <si>
    <t>ContemporaryTST Combined44682</t>
  </si>
  <si>
    <t>Family MattersTST CombinedMay-22</t>
  </si>
  <si>
    <t>Family MattersTST Combined44682</t>
  </si>
  <si>
    <t>First Home CareTST CombinedMay-22</t>
  </si>
  <si>
    <t>First Home CareTST Combined44682</t>
  </si>
  <si>
    <t>Foundations for Home &amp; CommunityTST CombinedMay-22</t>
  </si>
  <si>
    <t>Foundations for Home &amp; CommunityTST Combined44682</t>
  </si>
  <si>
    <t>HillcrestTST CombinedMay-22</t>
  </si>
  <si>
    <t>HillcrestTST Combined44682</t>
  </si>
  <si>
    <t>MD Family ResourcesTST CombinedMay-22</t>
  </si>
  <si>
    <t>MD Family ResourcesTST Combined44682</t>
  </si>
  <si>
    <t>Marys CenterCPP-FV CombinedMay-22</t>
  </si>
  <si>
    <t>Marys CenterCPP-FV Combined44682</t>
  </si>
  <si>
    <t>PIECECPP-FV CombinedMay-22</t>
  </si>
  <si>
    <t>PIECECPP-FV Combined44682</t>
  </si>
  <si>
    <t>Community ConnectionsCPP-FV CombinedMay-22</t>
  </si>
  <si>
    <t>Community ConnectionsCPP-FV Combined44682</t>
  </si>
  <si>
    <t>Community ConnectionsPCIT CombinedMay-22</t>
  </si>
  <si>
    <t>Community ConnectionsPCIT Combined44682</t>
  </si>
  <si>
    <t>Marys CenterPCIT CombinedMay-22</t>
  </si>
  <si>
    <t>Marys CenterPCIT Combined44682</t>
  </si>
  <si>
    <t>PIECEPCIT CombinedMay-22</t>
  </si>
  <si>
    <t>PIECEPCIT Combined44682</t>
  </si>
  <si>
    <t>CatholicAll FFMay-22</t>
  </si>
  <si>
    <t>CatholicAll FF44682</t>
  </si>
  <si>
    <t>ContemporaryAll FFMay-22</t>
  </si>
  <si>
    <t>ContemporaryAll FF44682</t>
  </si>
  <si>
    <t>Family MattersAll FFMay-22</t>
  </si>
  <si>
    <t>Family MattersAll FF44682</t>
  </si>
  <si>
    <t>Federal City All FFMay-22</t>
  </si>
  <si>
    <t>Federal City All FF44682</t>
  </si>
  <si>
    <t>First Home CareAll FFMay-22</t>
  </si>
  <si>
    <t>First Home CareAll FF44682</t>
  </si>
  <si>
    <t>Foundations for Home &amp; CommunityAll FFMay-22</t>
  </si>
  <si>
    <t>Foundations for Home &amp; CommunityAll FF44682</t>
  </si>
  <si>
    <t>FPSAll FFMay-22</t>
  </si>
  <si>
    <t>FPSAll FF44682</t>
  </si>
  <si>
    <t>Green DoorAll FFMay-22</t>
  </si>
  <si>
    <t>Green DoorAll FF44682</t>
  </si>
  <si>
    <t>HillcrestAll FFMay-22</t>
  </si>
  <si>
    <t>HillcrestAll FF44682</t>
  </si>
  <si>
    <t>LAYCAll FFMay-22</t>
  </si>
  <si>
    <t>LAYCAll FF44682</t>
  </si>
  <si>
    <t>LCSAll FFMay-22</t>
  </si>
  <si>
    <t>LCSAll FF44682</t>
  </si>
  <si>
    <t>LESAll FFMay-22</t>
  </si>
  <si>
    <t>LESAll FF44682</t>
  </si>
  <si>
    <t>MBI HSAll FFMay-22</t>
  </si>
  <si>
    <t>MBI HSAll FF44682</t>
  </si>
  <si>
    <t>MD Family ResourcesAll FFMay-22</t>
  </si>
  <si>
    <t>MD Family ResourcesAll FF44682</t>
  </si>
  <si>
    <t>PASSAll FFMay-22</t>
  </si>
  <si>
    <t>PASSAll FF44682</t>
  </si>
  <si>
    <t>RiversideAll FFMay-22</t>
  </si>
  <si>
    <t>RiversideAll FF44682</t>
  </si>
  <si>
    <t>TFCCAll FFMay-22</t>
  </si>
  <si>
    <t>TFCCAll FF44682</t>
  </si>
  <si>
    <t>UniversalAll FFMay-22</t>
  </si>
  <si>
    <t>UniversalAll FF44682</t>
  </si>
  <si>
    <t>Wayne PlaceAll FFMay-22</t>
  </si>
  <si>
    <t>Wayne PlaceAll FF44682</t>
  </si>
  <si>
    <t>Youth VillagesAll FFMay-22</t>
  </si>
  <si>
    <t>Youth VillagesAll FF44682</t>
  </si>
  <si>
    <t>Medstar GeorgetownAll DCSMay-22</t>
  </si>
  <si>
    <t>Medstar GeorgetownAll DCS44682</t>
  </si>
  <si>
    <t>Medstar GeorgetownAll FFMay-22</t>
  </si>
  <si>
    <t>Medstar GeorgetownAll FF44682</t>
  </si>
  <si>
    <t>Community ConnectionsAll FFMay-22</t>
  </si>
  <si>
    <t>Community ConnectionsAll FF44682</t>
  </si>
  <si>
    <t>Community ConnectionsAll DCSMay-22</t>
  </si>
  <si>
    <t>Community ConnectionsAll DCS44682</t>
  </si>
  <si>
    <t>Marys CenterAll FFMay-22</t>
  </si>
  <si>
    <t>Marys CenterAll FF44682</t>
  </si>
  <si>
    <t>Marys CenterAll DCSMay-22</t>
  </si>
  <si>
    <t>Marys CenterAll DCS44682</t>
  </si>
  <si>
    <t>PIECEAll FFMay-22</t>
  </si>
  <si>
    <t>PIECEAll FF44682</t>
  </si>
  <si>
    <t>PIECEAll DCSMay-22</t>
  </si>
  <si>
    <t>PIECEAll DCS44682</t>
  </si>
  <si>
    <t>Adoptions TogetherAll CombinedMay-22</t>
  </si>
  <si>
    <t>Adoptions TogetherAll Combined44682</t>
  </si>
  <si>
    <t>Better MorningsAll CombinedMay-22</t>
  </si>
  <si>
    <t>Better MorningsAll Combined44682</t>
  </si>
  <si>
    <t>CatholicAll CombinedMay-22</t>
  </si>
  <si>
    <t>CatholicAll Combined44682</t>
  </si>
  <si>
    <t>Community ConnectionsAll CombinedMay-22</t>
  </si>
  <si>
    <t>Community ConnectionsAll Combined44682</t>
  </si>
  <si>
    <t>ContemporaryAll CombinedMay-22</t>
  </si>
  <si>
    <t>ContemporaryAll Combined44682</t>
  </si>
  <si>
    <t>Family MattersAll CombinedMay-22</t>
  </si>
  <si>
    <t>Family MattersAll Combined44682</t>
  </si>
  <si>
    <t>Federal CityAll CombinedMay-22</t>
  </si>
  <si>
    <t>Federal CityAll Combined44682</t>
  </si>
  <si>
    <t>First Home CareAll CombinedMay-22</t>
  </si>
  <si>
    <t>First Home CareAll Combined44682</t>
  </si>
  <si>
    <t>Foundations for Home &amp; CommunityAll CombinedMay-22</t>
  </si>
  <si>
    <t>Foundations for Home &amp; CommunityAll Combined44682</t>
  </si>
  <si>
    <t>FPSAll CombinedMay-22</t>
  </si>
  <si>
    <t>FPSAll Combined44682</t>
  </si>
  <si>
    <t>Green DoorAll CombinedMay-22</t>
  </si>
  <si>
    <t>Green DoorAll Combined44682</t>
  </si>
  <si>
    <t>HillcrestAll CombinedMay-22</t>
  </si>
  <si>
    <t>HillcrestAll Combined44682</t>
  </si>
  <si>
    <t>LAYCAll CombinedMay-22</t>
  </si>
  <si>
    <t>LAYCAll Combined44682</t>
  </si>
  <si>
    <t>LCSAll CombinedMay-22</t>
  </si>
  <si>
    <t>LCSAll Combined44682</t>
  </si>
  <si>
    <t>LESAll CombinedMay-22</t>
  </si>
  <si>
    <t>LESAll Combined44682</t>
  </si>
  <si>
    <t>Marys CenterAll CombinedMay-22</t>
  </si>
  <si>
    <t>Marys CenterAll Combined44682</t>
  </si>
  <si>
    <t>MBI HSAll CombinedMay-22</t>
  </si>
  <si>
    <t>MBI HSAll Combined44682</t>
  </si>
  <si>
    <t>MD Family ResourcesAll CombinedMay-22</t>
  </si>
  <si>
    <t>MD Family ResourcesAll Combined44682</t>
  </si>
  <si>
    <t>Medstar GeorgetownAll CombinedMay-22</t>
  </si>
  <si>
    <t>Medstar GeorgetownAll Combined44682</t>
  </si>
  <si>
    <t>PASSAll CombinedMay-22</t>
  </si>
  <si>
    <t>PASSAll Combined44682</t>
  </si>
  <si>
    <t>PIECEAll CombinedMay-22</t>
  </si>
  <si>
    <t>PIECEAll Combined44682</t>
  </si>
  <si>
    <t>RiversideAll CombinedMay-22</t>
  </si>
  <si>
    <t>RiversideAll Combined44682</t>
  </si>
  <si>
    <t>TFCCAll CombinedMay-22</t>
  </si>
  <si>
    <t>TFCCAll Combined44682</t>
  </si>
  <si>
    <t>UniversalAll CombinedMay-22</t>
  </si>
  <si>
    <t>UniversalAll Combined44682</t>
  </si>
  <si>
    <t>Wayne PlaceAll CombinedMay-22</t>
  </si>
  <si>
    <t>Wayne PlaceAll Combined44682</t>
  </si>
  <si>
    <t>Youth VillagesAll CombinedMay-22</t>
  </si>
  <si>
    <t>Youth VillagesAll Combined44682</t>
  </si>
  <si>
    <t>All A-CRA ProvidersA-CRA FFMay-22</t>
  </si>
  <si>
    <t>All A-CRA ProvidersA-CRA FF44682</t>
  </si>
  <si>
    <t>All A-CRA ProvidersA-CRA CombinedMay-22</t>
  </si>
  <si>
    <t>All A-CRA ProvidersA-CRA Combined44682</t>
  </si>
  <si>
    <t>All CPP-FV ProvidersCPP-FV FFMay-22</t>
  </si>
  <si>
    <t>All CPP-FV ProvidersCPP-FV FF44682</t>
  </si>
  <si>
    <t>All CPP-FV ProvidersCPP-FV DCSMay-22</t>
  </si>
  <si>
    <t>All CPP-FV ProvidersCPP-FV DCS44682</t>
  </si>
  <si>
    <t>All CPP-FV ProvidersCPP-FV CombinedMay-22</t>
  </si>
  <si>
    <t>All CPP-FV ProvidersCPP-FV Combined44682</t>
  </si>
  <si>
    <t>All FFT ProvidersFFT FFMay-22</t>
  </si>
  <si>
    <t>All FFT ProvidersFFT FF44682</t>
  </si>
  <si>
    <t>All FFT ProvidersFFT CombinedMay-22</t>
  </si>
  <si>
    <t>All FFT ProvidersFFT Combined44682</t>
  </si>
  <si>
    <t>All MST ProvidersMST FFMay-22</t>
  </si>
  <si>
    <t>All MST ProvidersMST FF44682</t>
  </si>
  <si>
    <t>All MST ProvidersMST CombinedMay-22</t>
  </si>
  <si>
    <t>All MST ProvidersMST Combined44682</t>
  </si>
  <si>
    <t>All MST-PSB ProvidersMST-PSB FFMay-22</t>
  </si>
  <si>
    <t>All MST-PSB ProvidersMST-PSB FF44682</t>
  </si>
  <si>
    <t>All MST-PSB ProvidersMST-PSB CombinedMay-22</t>
  </si>
  <si>
    <t>All MST-PSB ProvidersMST-PSB Combined44682</t>
  </si>
  <si>
    <t>All PCIT ProvidersPCIT FFMay-22</t>
  </si>
  <si>
    <t>All PCIT ProvidersPCIT FF44682</t>
  </si>
  <si>
    <t>All PCIT ProvidersPCIT DCSMay-22</t>
  </si>
  <si>
    <t>All PCIT ProvidersPCIT DCS44682</t>
  </si>
  <si>
    <t>All PCIT ProvidersPCIT CombinedMay-22</t>
  </si>
  <si>
    <t>All PCIT ProvidersPCIT Combined44682</t>
  </si>
  <si>
    <t>All SFCR ProvidersSFCR FFMay-22</t>
  </si>
  <si>
    <t>All SFCR ProvidersSFCR FF44682</t>
  </si>
  <si>
    <t>All SFCR ProvidersSFCR CombinedMay-22</t>
  </si>
  <si>
    <t>All SFCR ProvidersSFCR Combined44682</t>
  </si>
  <si>
    <t>All TF-CBT ProvidersTF-CBT FFMay-22</t>
  </si>
  <si>
    <t>All TF-CBT ProvidersTF-CBT FF44682</t>
  </si>
  <si>
    <t>All TF-CBT ProvidersTF-CBT CombinedMay-22</t>
  </si>
  <si>
    <t>All TF-CBT ProvidersTF-CBT Combined44682</t>
  </si>
  <si>
    <t>All TIP ProvidersTIP FFMay-22</t>
  </si>
  <si>
    <t>All TIP ProvidersTIP FF44682</t>
  </si>
  <si>
    <t>All TIP ProvidersTIP CombinedMay-22</t>
  </si>
  <si>
    <t>All TIP ProvidersTIP Combined44682</t>
  </si>
  <si>
    <t>All TST ProvidersTST FFMay-22</t>
  </si>
  <si>
    <t>All TST ProvidersTST FF44682</t>
  </si>
  <si>
    <t>All TST ProvidersTST CombinedMay-22</t>
  </si>
  <si>
    <t>All TST ProvidersTST Combined44682</t>
  </si>
  <si>
    <t>Families First ProvidersAll FFMay-22</t>
  </si>
  <si>
    <t>Families First ProvidersAll FF44682</t>
  </si>
  <si>
    <t>DC Seed ProvidersAll DCSMay-22</t>
  </si>
  <si>
    <t>DC Seed ProvidersAll DCS44682</t>
  </si>
  <si>
    <t>Trauma ProvidersAll FFMay-22</t>
  </si>
  <si>
    <t>Trauma ProvidersAll FF44682</t>
  </si>
  <si>
    <t>Trauma ProvidersAll DCSMay-22</t>
  </si>
  <si>
    <t>Trauma ProvidersAll DCS44682</t>
  </si>
  <si>
    <t>Trauma ProvidersAll CombinedMay-22</t>
  </si>
  <si>
    <t>Trauma ProvidersAll Combined44682</t>
  </si>
  <si>
    <t>AllAll CombinedMay-22</t>
  </si>
  <si>
    <t>AllAll Combined44682</t>
  </si>
  <si>
    <t>Federal CityA-CRA FFJun-22</t>
  </si>
  <si>
    <t>Federal CityA-CRA FF44713</t>
  </si>
  <si>
    <t>HillcrestA-CRA FFJun-22</t>
  </si>
  <si>
    <t>HillcrestA-CRA FF44713</t>
  </si>
  <si>
    <t>LAYCA-CRA FFJun-22</t>
  </si>
  <si>
    <t>LAYCA-CRA FF44713</t>
  </si>
  <si>
    <t>RiversideA-CRA FFJun-22</t>
  </si>
  <si>
    <t>RiversideA-CRA FF44713</t>
  </si>
  <si>
    <t>Adoptions TogetherCPP-FV FFJun-22</t>
  </si>
  <si>
    <t>Adoptions TogetherCPP-FV FF44713</t>
  </si>
  <si>
    <t>Marys CenterCPP-FV FFJun-22</t>
  </si>
  <si>
    <t>Marys CenterCPP-FV FF44713</t>
  </si>
  <si>
    <t>PIECECPP-FV FFJun-22</t>
  </si>
  <si>
    <t>PIECECPP-FV FF44713</t>
  </si>
  <si>
    <t>Community ConnectionsCPP-FV DCSJun-22</t>
  </si>
  <si>
    <t>Community ConnectionsCPP-FV DCS44713</t>
  </si>
  <si>
    <t>Community ConnectionsCPP-FV FFJun-22</t>
  </si>
  <si>
    <t>Community ConnectionsCPP-FV FF44713</t>
  </si>
  <si>
    <t>Foundations for Home &amp; CommunityCPP-FV DCSJun-22</t>
  </si>
  <si>
    <t>Foundations for Home &amp; CommunityCPP-FV DCS44713</t>
  </si>
  <si>
    <t>Marys CenterCPP-FV DCSJun-22</t>
  </si>
  <si>
    <t>Marys CenterCPP-FV DCS44713</t>
  </si>
  <si>
    <t>PIECECPP-FV DCSJun-22</t>
  </si>
  <si>
    <t>PIECECPP-FV DCS44713</t>
  </si>
  <si>
    <t>Medstar GeorgetownCPP-FV DCSJun-22</t>
  </si>
  <si>
    <t>Medstar GeorgetownCPP-FV DCS44713</t>
  </si>
  <si>
    <t>Medstar GeorgetownCPP-FV FFJun-22</t>
  </si>
  <si>
    <t>Medstar GeorgetownCPP-FV FF44713</t>
  </si>
  <si>
    <t>Better MorningsFFT FFJun-22</t>
  </si>
  <si>
    <t>Better MorningsFFT FF44713</t>
  </si>
  <si>
    <t>CatholicFFT FFJun-22</t>
  </si>
  <si>
    <t>CatholicFFT FF44713</t>
  </si>
  <si>
    <t>First Home CareFFT FFJun-22</t>
  </si>
  <si>
    <t>First Home CareFFT FF44713</t>
  </si>
  <si>
    <t>Foundations for Home &amp; CommunityFFT FFJun-22</t>
  </si>
  <si>
    <t>Foundations for Home &amp; CommunityFFT FF44713</t>
  </si>
  <si>
    <t>HillcrestFFT FFJun-22</t>
  </si>
  <si>
    <t>HillcrestFFT FF44713</t>
  </si>
  <si>
    <t>PASSFFT FFJun-22</t>
  </si>
  <si>
    <t>PASSFFT FF44713</t>
  </si>
  <si>
    <t>LCSMST FFJun-22</t>
  </si>
  <si>
    <t>LCSMST FF44713</t>
  </si>
  <si>
    <t>MBI HSMST FFJun-22</t>
  </si>
  <si>
    <t>MBI HSMST FF44713</t>
  </si>
  <si>
    <t>Youth VillagesMST FFJun-22</t>
  </si>
  <si>
    <t>Youth VillagesMST FF44713</t>
  </si>
  <si>
    <t>Youth VillagesMST-PSB FFJun-22</t>
  </si>
  <si>
    <t>Youth VillagesMST-PSB FF44713</t>
  </si>
  <si>
    <t>Marys CenterPCIT FFJun-22</t>
  </si>
  <si>
    <t>Marys CenterPCIT FF44713</t>
  </si>
  <si>
    <t>PIECEPCIT FFJun-22</t>
  </si>
  <si>
    <t>PIECEPCIT FF44713</t>
  </si>
  <si>
    <t>Marys CenterPCIT DCSJun-22</t>
  </si>
  <si>
    <t>Marys CenterPCIT DCS44713</t>
  </si>
  <si>
    <t>PIECEPCIT DCSJun-22</t>
  </si>
  <si>
    <t>PIECEPCIT DCS44713</t>
  </si>
  <si>
    <t>Community ConnectionsPCIT DCSJun-22</t>
  </si>
  <si>
    <t>Community ConnectionsPCIT DCS44713</t>
  </si>
  <si>
    <t>Community ConnectionsPCIT FFJun-22</t>
  </si>
  <si>
    <t>Community ConnectionsPCIT FF44713</t>
  </si>
  <si>
    <t>Medstar GeorgetownPCIT DCSJun-22</t>
  </si>
  <si>
    <t>Medstar GeorgetownPCIT DCS44713</t>
  </si>
  <si>
    <t>Medstar GeorgetownPCIT FFJun-22</t>
  </si>
  <si>
    <t>Medstar GeorgetownPCIT FF44713</t>
  </si>
  <si>
    <t>Community ConnectionsTF-CBT FFJun-22</t>
  </si>
  <si>
    <t>Community ConnectionsTF-CBT FF44713</t>
  </si>
  <si>
    <t>First Home CareTF-CBT FFJun-22</t>
  </si>
  <si>
    <t>First Home CareTF-CBT FF44713</t>
  </si>
  <si>
    <t>Foundations for Home &amp; CommunityTF-CBT FFJun-22</t>
  </si>
  <si>
    <t>Foundations for Home &amp; CommunityTF-CBT FF44713</t>
  </si>
  <si>
    <t>HillcrestTF-CBT FFJun-22</t>
  </si>
  <si>
    <t>HillcrestTF-CBT FF44713</t>
  </si>
  <si>
    <t>LAYCTF-CBT FFJun-22</t>
  </si>
  <si>
    <t>LAYCTF-CBT FF44713</t>
  </si>
  <si>
    <t>LESTF-CBT FFJun-22</t>
  </si>
  <si>
    <t>LESTF-CBT FF44713</t>
  </si>
  <si>
    <t>MD Family ResourcesTF-CBT FFJun-22</t>
  </si>
  <si>
    <t>MD Family ResourcesTF-CBT FF44713</t>
  </si>
  <si>
    <t>UniversalTF-CBT FFJun-22</t>
  </si>
  <si>
    <t>UniversalTF-CBT FF44713</t>
  </si>
  <si>
    <t>Community ConnectionsTIP FFJun-22</t>
  </si>
  <si>
    <t>Community ConnectionsTIP FF44713</t>
  </si>
  <si>
    <t>ContemporaryTIP FFJun-22</t>
  </si>
  <si>
    <t>ContemporaryTIP FF44713</t>
  </si>
  <si>
    <t>FPSTIP FFJun-22</t>
  </si>
  <si>
    <t>FPSTIP FF44713</t>
  </si>
  <si>
    <t>Green DoorTIP FFJun-22</t>
  </si>
  <si>
    <t>Green DoorTIP FF44713</t>
  </si>
  <si>
    <t>LESTIP FFJun-22</t>
  </si>
  <si>
    <t>LESTIP FF44713</t>
  </si>
  <si>
    <t>MBI HSTIP FFJun-22</t>
  </si>
  <si>
    <t>MBI HSTIP FF44713</t>
  </si>
  <si>
    <t>PASSTIP FFJun-22</t>
  </si>
  <si>
    <t>PASSTIP FF44713</t>
  </si>
  <si>
    <t>TFCCTIP FFJun-22</t>
  </si>
  <si>
    <t>TFCCTIP FF44713</t>
  </si>
  <si>
    <t>UniversalTIP FFJun-22</t>
  </si>
  <si>
    <t>UniversalTIP FF44713</t>
  </si>
  <si>
    <t>Wayne PlaceTIP FFJun-22</t>
  </si>
  <si>
    <t>Wayne PlaceTIP FF44713</t>
  </si>
  <si>
    <t>Adoptions TogetherTST FFJun-22</t>
  </si>
  <si>
    <t>Adoptions TogetherTST FF44713</t>
  </si>
  <si>
    <t>ContemporaryTST FFJun-22</t>
  </si>
  <si>
    <t>ContemporaryTST FF44713</t>
  </si>
  <si>
    <t>Family MattersTST FFJun-22</t>
  </si>
  <si>
    <t>Family MattersTST FF44713</t>
  </si>
  <si>
    <t>First Home CareTST FFJun-22</t>
  </si>
  <si>
    <t>First Home CareTST FF44713</t>
  </si>
  <si>
    <t>Foundations for Home &amp; CommunityTST FFJun-22</t>
  </si>
  <si>
    <t>Foundations for Home &amp; CommunityTST FF44713</t>
  </si>
  <si>
    <t>HillcrestTST FFJun-22</t>
  </si>
  <si>
    <t>HillcrestTST FF44713</t>
  </si>
  <si>
    <t>MD Family ResourcesTST FFJun-22</t>
  </si>
  <si>
    <t>MD Family ResourcesTST FF44713</t>
  </si>
  <si>
    <t>Federal CityA-CRA CombinedJun-22</t>
  </si>
  <si>
    <t>Federal CityA-CRA Combined44713</t>
  </si>
  <si>
    <t>HillcrestA-CRA CombinedJun-22</t>
  </si>
  <si>
    <t>HillcrestA-CRA Combined44713</t>
  </si>
  <si>
    <t>LAYCA-CRA CombinedJun-22</t>
  </si>
  <si>
    <t>LAYCA-CRA Combined44713</t>
  </si>
  <si>
    <t>RiversideA-CRA CombinedJun-22</t>
  </si>
  <si>
    <t>RiversideA-CRA Combined44713</t>
  </si>
  <si>
    <t>Adoptions TogetherCPP-FV CombinedJun-22</t>
  </si>
  <si>
    <t>Adoptions TogetherCPP-FV Combined44713</t>
  </si>
  <si>
    <t>Foundations for Home &amp; CommunityCPP-FV CombinedJun-22</t>
  </si>
  <si>
    <t>Foundations for Home &amp; CommunityCPP-FV Combined44713</t>
  </si>
  <si>
    <t>Medstar GeorgetownCPP-FV CombinedJun-22</t>
  </si>
  <si>
    <t>Medstar GeorgetownCPP-FV Combined44713</t>
  </si>
  <si>
    <t>Better MorningsFFT CombinedJun-22</t>
  </si>
  <si>
    <t>Better MorningsFFT Combined44713</t>
  </si>
  <si>
    <t>CatholicFFT CombinedJun-22</t>
  </si>
  <si>
    <t>CatholicFFT Combined44713</t>
  </si>
  <si>
    <t>First Home CareFFT CombinedJun-22</t>
  </si>
  <si>
    <t>First Home CareFFT Combined44713</t>
  </si>
  <si>
    <t>Foundations for Home &amp; CommunityFFT CombinedJun-22</t>
  </si>
  <si>
    <t>Foundations for Home &amp; CommunityFFT Combined44713</t>
  </si>
  <si>
    <t>HillcrestFFT CombinedJun-22</t>
  </si>
  <si>
    <t>HillcrestFFT Combined44713</t>
  </si>
  <si>
    <t>PASSFFT CombinedJun-22</t>
  </si>
  <si>
    <t>PASSFFT Combined44713</t>
  </si>
  <si>
    <t>LCSMST CombinedJun-22</t>
  </si>
  <si>
    <t>LCSMST Combined44713</t>
  </si>
  <si>
    <t>MBI HSMST CombinedJun-22</t>
  </si>
  <si>
    <t>MBI HSMST Combined44713</t>
  </si>
  <si>
    <t>Youth VillagesMST CombinedJun-22</t>
  </si>
  <si>
    <t>Youth VillagesMST Combined44713</t>
  </si>
  <si>
    <t>Youth VillagesMST-PSB CombinedJun-22</t>
  </si>
  <si>
    <t>Youth VillagesMST-PSB Combined44713</t>
  </si>
  <si>
    <t>Medstar GeorgetownPCIT CombinedJun-22</t>
  </si>
  <si>
    <t>Medstar GeorgetownPCIT Combined44713</t>
  </si>
  <si>
    <t>Community ConnectionsTF-CBT CombinedJun-22</t>
  </si>
  <si>
    <t>Community ConnectionsTF-CBT Combined44713</t>
  </si>
  <si>
    <t>First Home CareTF-CBT CombinedJun-22</t>
  </si>
  <si>
    <t>First Home CareTF-CBT Combined44713</t>
  </si>
  <si>
    <t>Foundations for Home &amp; CommunityTF-CBT CombinedJun-22</t>
  </si>
  <si>
    <t>Foundations for Home &amp; CommunityTF-CBT Combined44713</t>
  </si>
  <si>
    <t>HillcrestTF-CBT CombinedJun-22</t>
  </si>
  <si>
    <t>HillcrestTF-CBT Combined44713</t>
  </si>
  <si>
    <t>LAYCTF-CBT CombinedJun-22</t>
  </si>
  <si>
    <t>LAYCTF-CBT Combined44713</t>
  </si>
  <si>
    <t>LESTF-CBT CombinedJun-22</t>
  </si>
  <si>
    <t>LESTF-CBT Combined44713</t>
  </si>
  <si>
    <t>MD Family ResourcesTF-CBT CombinedJun-22</t>
  </si>
  <si>
    <t>MD Family ResourcesTF-CBT Combined44713</t>
  </si>
  <si>
    <t>UniversalTF-CBT CombinedJun-22</t>
  </si>
  <si>
    <t>UniversalTF-CBT Combined44713</t>
  </si>
  <si>
    <t>Community ConnectionsTIP CombinedJun-22</t>
  </si>
  <si>
    <t>Community ConnectionsTIP Combined44713</t>
  </si>
  <si>
    <t>ContemporaryTIP CombinedJun-22</t>
  </si>
  <si>
    <t>ContemporaryTIP Combined44713</t>
  </si>
  <si>
    <t>FPSTIP CombinedJun-22</t>
  </si>
  <si>
    <t>FPSTIP Combined44713</t>
  </si>
  <si>
    <t>Green DoorTIP CombinedJun-22</t>
  </si>
  <si>
    <t>Green DoorTIP Combined44713</t>
  </si>
  <si>
    <t>LESTIP CombinedJun-22</t>
  </si>
  <si>
    <t>LESTIP Combined44713</t>
  </si>
  <si>
    <t>MBI HSTIP CombinedJun-22</t>
  </si>
  <si>
    <t>MBI HSTIP Combined44713</t>
  </si>
  <si>
    <t>PASSTIP CombinedJun-22</t>
  </si>
  <si>
    <t>PASSTIP Combined44713</t>
  </si>
  <si>
    <t>TFCCTIP CombinedJun-22</t>
  </si>
  <si>
    <t>TFCCTIP Combined44713</t>
  </si>
  <si>
    <t>UniversalTIP CombinedJun-22</t>
  </si>
  <si>
    <t>UniversalTIP Combined44713</t>
  </si>
  <si>
    <t>Wayne PlaceTIP CombinedJun-22</t>
  </si>
  <si>
    <t>Wayne PlaceTIP Combined44713</t>
  </si>
  <si>
    <t>Adoptions TogetherTST CombinedJun-22</t>
  </si>
  <si>
    <t>Adoptions TogetherTST Combined44713</t>
  </si>
  <si>
    <t>ContemporaryTST CombinedJun-22</t>
  </si>
  <si>
    <t>ContemporaryTST Combined44713</t>
  </si>
  <si>
    <t>Family MattersTST CombinedJun-22</t>
  </si>
  <si>
    <t>Family MattersTST Combined44713</t>
  </si>
  <si>
    <t>First Home CareTST CombinedJun-22</t>
  </si>
  <si>
    <t>First Home CareTST Combined44713</t>
  </si>
  <si>
    <t>Foundations for Home &amp; CommunityTST CombinedJun-22</t>
  </si>
  <si>
    <t>Foundations for Home &amp; CommunityTST Combined44713</t>
  </si>
  <si>
    <t>HillcrestTST CombinedJun-22</t>
  </si>
  <si>
    <t>HillcrestTST Combined44713</t>
  </si>
  <si>
    <t>MD Family ResourcesTST CombinedJun-22</t>
  </si>
  <si>
    <t>MD Family ResourcesTST Combined44713</t>
  </si>
  <si>
    <t>Marys CenterCPP-FV CombinedJun-22</t>
  </si>
  <si>
    <t>Marys CenterCPP-FV Combined44713</t>
  </si>
  <si>
    <t>PIECECPP-FV CombinedJun-22</t>
  </si>
  <si>
    <t>PIECECPP-FV Combined44713</t>
  </si>
  <si>
    <t>Community ConnectionsCPP-FV CombinedJun-22</t>
  </si>
  <si>
    <t>Community ConnectionsCPP-FV Combined44713</t>
  </si>
  <si>
    <t>Community ConnectionsPCIT CombinedJun-22</t>
  </si>
  <si>
    <t>Community ConnectionsPCIT Combined44713</t>
  </si>
  <si>
    <t>Marys CenterPCIT CombinedJun-22</t>
  </si>
  <si>
    <t>Marys CenterPCIT Combined44713</t>
  </si>
  <si>
    <t>PIECEPCIT CombinedJun-22</t>
  </si>
  <si>
    <t>PIECEPCIT Combined44713</t>
  </si>
  <si>
    <t>CatholicAll FFJun-22</t>
  </si>
  <si>
    <t>CatholicAll FF44713</t>
  </si>
  <si>
    <t>ContemporaryAll FFJun-22</t>
  </si>
  <si>
    <t>ContemporaryAll FF44713</t>
  </si>
  <si>
    <t>Family MattersAll FFJun-22</t>
  </si>
  <si>
    <t>Family MattersAll FF44713</t>
  </si>
  <si>
    <t>Federal City All FFJun-22</t>
  </si>
  <si>
    <t>Federal City All FF44713</t>
  </si>
  <si>
    <t>First Home CareAll FFJun-22</t>
  </si>
  <si>
    <t>First Home CareAll FF44713</t>
  </si>
  <si>
    <t>Foundations for Home &amp; CommunityAll FFJun-22</t>
  </si>
  <si>
    <t>Foundations for Home &amp; CommunityAll FF44713</t>
  </si>
  <si>
    <t>FPSAll FFJun-22</t>
  </si>
  <si>
    <t>FPSAll FF44713</t>
  </si>
  <si>
    <t>Green DoorAll FFJun-22</t>
  </si>
  <si>
    <t>Green DoorAll FF44713</t>
  </si>
  <si>
    <t>HillcrestAll FFJun-22</t>
  </si>
  <si>
    <t>HillcrestAll FF44713</t>
  </si>
  <si>
    <t>LAYCAll FFJun-22</t>
  </si>
  <si>
    <t>LAYCAll FF44713</t>
  </si>
  <si>
    <t>LCSAll FFJun-22</t>
  </si>
  <si>
    <t>LCSAll FF44713</t>
  </si>
  <si>
    <t>LESAll FFJun-22</t>
  </si>
  <si>
    <t>LESAll FF44713</t>
  </si>
  <si>
    <t>MBI HSAll FFJun-22</t>
  </si>
  <si>
    <t>MBI HSAll FF44713</t>
  </si>
  <si>
    <t>MD Family ResourcesAll FFJun-22</t>
  </si>
  <si>
    <t>MD Family ResourcesAll FF44713</t>
  </si>
  <si>
    <t>PASSAll FFJun-22</t>
  </si>
  <si>
    <t>PASSAll FF44713</t>
  </si>
  <si>
    <t>RiversideAll FFJun-22</t>
  </si>
  <si>
    <t>RiversideAll FF44713</t>
  </si>
  <si>
    <t>TFCCAll FFJun-22</t>
  </si>
  <si>
    <t>TFCCAll FF44713</t>
  </si>
  <si>
    <t>UniversalAll FFJun-22</t>
  </si>
  <si>
    <t>UniversalAll FF44713</t>
  </si>
  <si>
    <t>Wayne PlaceAll FFJun-22</t>
  </si>
  <si>
    <t>Wayne PlaceAll FF44713</t>
  </si>
  <si>
    <t>Youth VillagesAll FFJun-22</t>
  </si>
  <si>
    <t>Youth VillagesAll FF44713</t>
  </si>
  <si>
    <t>Medstar GeorgetownAll DCSJun-22</t>
  </si>
  <si>
    <t>Medstar GeorgetownAll DCS44713</t>
  </si>
  <si>
    <t>Medstar GeorgetownAll FFJun-22</t>
  </si>
  <si>
    <t>Medstar GeorgetownAll FF44713</t>
  </si>
  <si>
    <t>Community ConnectionsAll FFJun-22</t>
  </si>
  <si>
    <t>Community ConnectionsAll FF44713</t>
  </si>
  <si>
    <t>Community ConnectionsAll DCSJun-22</t>
  </si>
  <si>
    <t>Community ConnectionsAll DCS44713</t>
  </si>
  <si>
    <t>Marys CenterAll FFJun-22</t>
  </si>
  <si>
    <t>Marys CenterAll FF44713</t>
  </si>
  <si>
    <t>Marys CenterAll DCSJun-22</t>
  </si>
  <si>
    <t>Marys CenterAll DCS44713</t>
  </si>
  <si>
    <t>PIECEAll FFJun-22</t>
  </si>
  <si>
    <t>PIECEAll FF44713</t>
  </si>
  <si>
    <t>PIECEAll DCSJun-22</t>
  </si>
  <si>
    <t>PIECEAll DCS44713</t>
  </si>
  <si>
    <t>Adoptions TogetherAll CombinedJun-22</t>
  </si>
  <si>
    <t>Adoptions TogetherAll Combined44713</t>
  </si>
  <si>
    <t>Better MorningsAll CombinedJun-22</t>
  </si>
  <si>
    <t>Better MorningsAll Combined44713</t>
  </si>
  <si>
    <t>CatholicAll CombinedJun-22</t>
  </si>
  <si>
    <t>CatholicAll Combined44713</t>
  </si>
  <si>
    <t>Community ConnectionsAll CombinedJun-22</t>
  </si>
  <si>
    <t>Community ConnectionsAll Combined44713</t>
  </si>
  <si>
    <t>ContemporaryAll CombinedJun-22</t>
  </si>
  <si>
    <t>ContemporaryAll Combined44713</t>
  </si>
  <si>
    <t>Family MattersAll CombinedJun-22</t>
  </si>
  <si>
    <t>Family MattersAll Combined44713</t>
  </si>
  <si>
    <t>Federal CityAll CombinedJun-22</t>
  </si>
  <si>
    <t>Federal CityAll Combined44713</t>
  </si>
  <si>
    <t>First Home CareAll CombinedJun-22</t>
  </si>
  <si>
    <t>First Home CareAll Combined44713</t>
  </si>
  <si>
    <t>Foundations for Home &amp; CommunityAll CombinedJun-22</t>
  </si>
  <si>
    <t>Foundations for Home &amp; CommunityAll Combined44713</t>
  </si>
  <si>
    <t>FPSAll CombinedJun-22</t>
  </si>
  <si>
    <t>FPSAll Combined44713</t>
  </si>
  <si>
    <t>Green DoorAll CombinedJun-22</t>
  </si>
  <si>
    <t>Green DoorAll Combined44713</t>
  </si>
  <si>
    <t>HillcrestAll CombinedJun-22</t>
  </si>
  <si>
    <t>HillcrestAll Combined44713</t>
  </si>
  <si>
    <t>LAYCAll CombinedJun-22</t>
  </si>
  <si>
    <t>LAYCAll Combined44713</t>
  </si>
  <si>
    <t>LCSAll CombinedJun-22</t>
  </si>
  <si>
    <t>LCSAll Combined44713</t>
  </si>
  <si>
    <t>LESAll CombinedJun-22</t>
  </si>
  <si>
    <t>LESAll Combined44713</t>
  </si>
  <si>
    <t>Marys CenterAll CombinedJun-22</t>
  </si>
  <si>
    <t>Marys CenterAll Combined44713</t>
  </si>
  <si>
    <t>MBI HSAll CombinedJun-22</t>
  </si>
  <si>
    <t>MBI HSAll Combined44713</t>
  </si>
  <si>
    <t>MD Family ResourcesAll CombinedJun-22</t>
  </si>
  <si>
    <t>MD Family ResourcesAll Combined44713</t>
  </si>
  <si>
    <t>Medstar GeorgetownAll CombinedJun-22</t>
  </si>
  <si>
    <t>Medstar GeorgetownAll Combined44713</t>
  </si>
  <si>
    <t>PASSAll CombinedJun-22</t>
  </si>
  <si>
    <t>PASSAll Combined44713</t>
  </si>
  <si>
    <t>PIECEAll CombinedJun-22</t>
  </si>
  <si>
    <t>PIECEAll Combined44713</t>
  </si>
  <si>
    <t>RiversideAll CombinedJun-22</t>
  </si>
  <si>
    <t>RiversideAll Combined44713</t>
  </si>
  <si>
    <t>TFCCAll CombinedJun-22</t>
  </si>
  <si>
    <t>TFCCAll Combined44713</t>
  </si>
  <si>
    <t>UniversalAll CombinedJun-22</t>
  </si>
  <si>
    <t>UniversalAll Combined44713</t>
  </si>
  <si>
    <t>Wayne PlaceAll CombinedJun-22</t>
  </si>
  <si>
    <t>Wayne PlaceAll Combined44713</t>
  </si>
  <si>
    <t>Youth VillagesAll CombinedJun-22</t>
  </si>
  <si>
    <t>Youth VillagesAll Combined44713</t>
  </si>
  <si>
    <t>All A-CRA ProvidersA-CRA FFJun-22</t>
  </si>
  <si>
    <t>All A-CRA ProvidersA-CRA FF44713</t>
  </si>
  <si>
    <t>All A-CRA ProvidersA-CRA CombinedJun-22</t>
  </si>
  <si>
    <t>All A-CRA ProvidersA-CRA Combined44713</t>
  </si>
  <si>
    <t>All CPP-FV ProvidersCPP-FV FFJun-22</t>
  </si>
  <si>
    <t>All CPP-FV ProvidersCPP-FV FF44713</t>
  </si>
  <si>
    <t>All CPP-FV ProvidersCPP-FV DCSJun-22</t>
  </si>
  <si>
    <t>All CPP-FV ProvidersCPP-FV DCS44713</t>
  </si>
  <si>
    <t>All CPP-FV ProvidersCPP-FV CombinedJun-22</t>
  </si>
  <si>
    <t>All CPP-FV ProvidersCPP-FV Combined44713</t>
  </si>
  <si>
    <t>All FFT ProvidersFFT FFJun-22</t>
  </si>
  <si>
    <t>All FFT ProvidersFFT FF44713</t>
  </si>
  <si>
    <t>All FFT ProvidersFFT CombinedJun-22</t>
  </si>
  <si>
    <t>All FFT ProvidersFFT Combined44713</t>
  </si>
  <si>
    <t>All MST ProvidersMST FFJun-22</t>
  </si>
  <si>
    <t>All MST ProvidersMST FF44713</t>
  </si>
  <si>
    <t>All MST ProvidersMST CombinedJun-22</t>
  </si>
  <si>
    <t>All MST ProvidersMST Combined44713</t>
  </si>
  <si>
    <t>All MST-PSB ProvidersMST-PSB FFJun-22</t>
  </si>
  <si>
    <t>All MST-PSB ProvidersMST-PSB FF44713</t>
  </si>
  <si>
    <t>All MST-PSB ProvidersMST-PSB CombinedJun-22</t>
  </si>
  <si>
    <t>All MST-PSB ProvidersMST-PSB Combined44713</t>
  </si>
  <si>
    <t>All PCIT ProvidersPCIT FFJun-22</t>
  </si>
  <si>
    <t>All PCIT ProvidersPCIT FF44713</t>
  </si>
  <si>
    <t>All PCIT ProvidersPCIT DCSJun-22</t>
  </si>
  <si>
    <t>All PCIT ProvidersPCIT DCS44713</t>
  </si>
  <si>
    <t>All PCIT ProvidersPCIT CombinedJun-22</t>
  </si>
  <si>
    <t>All PCIT ProvidersPCIT Combined44713</t>
  </si>
  <si>
    <t>All SFCR ProvidersSFCR FFJun-22</t>
  </si>
  <si>
    <t>All SFCR ProvidersSFCR FF44713</t>
  </si>
  <si>
    <t>All SFCR ProvidersSFCR CombinedJun-22</t>
  </si>
  <si>
    <t>All SFCR ProvidersSFCR Combined44713</t>
  </si>
  <si>
    <t>All TF-CBT ProvidersTF-CBT FFJun-22</t>
  </si>
  <si>
    <t>All TF-CBT ProvidersTF-CBT FF44713</t>
  </si>
  <si>
    <t>All TF-CBT ProvidersTF-CBT CombinedJun-22</t>
  </si>
  <si>
    <t>All TF-CBT ProvidersTF-CBT Combined44713</t>
  </si>
  <si>
    <t>All TIP ProvidersTIP FFJun-22</t>
  </si>
  <si>
    <t>All TIP ProvidersTIP FF44713</t>
  </si>
  <si>
    <t>All TIP ProvidersTIP CombinedJun-22</t>
  </si>
  <si>
    <t>All TIP ProvidersTIP Combined44713</t>
  </si>
  <si>
    <t>All TST ProvidersTST FFJun-22</t>
  </si>
  <si>
    <t>All TST ProvidersTST FF44713</t>
  </si>
  <si>
    <t>All TST ProvidersTST CombinedJun-22</t>
  </si>
  <si>
    <t>All TST ProvidersTST Combined44713</t>
  </si>
  <si>
    <t>Families First ProvidersAll FFJun-22</t>
  </si>
  <si>
    <t>Families First ProvidersAll FF44713</t>
  </si>
  <si>
    <t>DC Seed ProvidersAll DCSJun-22</t>
  </si>
  <si>
    <t>DC Seed ProvidersAll DCS44713</t>
  </si>
  <si>
    <t>Trauma ProvidersAll FFJun-22</t>
  </si>
  <si>
    <t>Trauma ProvidersAll FF44713</t>
  </si>
  <si>
    <t>Trauma ProvidersAll DCSJun-22</t>
  </si>
  <si>
    <t>Trauma ProvidersAll DCS44713</t>
  </si>
  <si>
    <t>Trauma ProvidersAll CombinedJun-22</t>
  </si>
  <si>
    <t>Trauma ProvidersAll Combined44713</t>
  </si>
  <si>
    <t>AllAll CombinedJun-22</t>
  </si>
  <si>
    <t>AllAll Combined44713</t>
  </si>
  <si>
    <t>Federal CityA-CRA FFJul-22</t>
  </si>
  <si>
    <t>Federal CityA-CRA FF44743</t>
  </si>
  <si>
    <t>HillcrestA-CRA FFJul-22</t>
  </si>
  <si>
    <t>HillcrestA-CRA FF44743</t>
  </si>
  <si>
    <t>LAYCA-CRA FFJul-22</t>
  </si>
  <si>
    <t>LAYCA-CRA FF44743</t>
  </si>
  <si>
    <t>RiversideA-CRA FFJul-22</t>
  </si>
  <si>
    <t>RiversideA-CRA FF44743</t>
  </si>
  <si>
    <t>Adoptions TogetherCPP-FV FFJul-22</t>
  </si>
  <si>
    <t>Adoptions TogetherCPP-FV FF44743</t>
  </si>
  <si>
    <t>Marys CenterCPP-FV FFJul-22</t>
  </si>
  <si>
    <t>Marys CenterCPP-FV FF44743</t>
  </si>
  <si>
    <t>PIECECPP-FV FFJul-22</t>
  </si>
  <si>
    <t>PIECECPP-FV FF44743</t>
  </si>
  <si>
    <t>Community ConnectionsCPP-FV DCSJul-22</t>
  </si>
  <si>
    <t>Community ConnectionsCPP-FV DCS44743</t>
  </si>
  <si>
    <t>Community ConnectionsCPP-FV FFJul-22</t>
  </si>
  <si>
    <t>Community ConnectionsCPP-FV FF44743</t>
  </si>
  <si>
    <t>Foundations for Home &amp; CommunityCPP-FV DCSJul-22</t>
  </si>
  <si>
    <t>Foundations for Home &amp; CommunityCPP-FV DCS44743</t>
  </si>
  <si>
    <t>Marys CenterCPP-FV DCSJul-22</t>
  </si>
  <si>
    <t>Marys CenterCPP-FV DCS44743</t>
  </si>
  <si>
    <t>PIECECPP-FV DCSJul-22</t>
  </si>
  <si>
    <t>PIECECPP-FV DCS44743</t>
  </si>
  <si>
    <t>Medstar GeorgetownCPP-FV DCSJul-22</t>
  </si>
  <si>
    <t>Medstar GeorgetownCPP-FV DCS44743</t>
  </si>
  <si>
    <t>Medstar GeorgetownCPP-FV FFJul-22</t>
  </si>
  <si>
    <t>Medstar GeorgetownCPP-FV FF44743</t>
  </si>
  <si>
    <t>Better MorningsFFT FFJul-22</t>
  </si>
  <si>
    <t>Better MorningsFFT FF44743</t>
  </si>
  <si>
    <t>CatholicFFT FFJul-22</t>
  </si>
  <si>
    <t>CatholicFFT FF44743</t>
  </si>
  <si>
    <t>First Home CareFFT FFJul-22</t>
  </si>
  <si>
    <t>First Home CareFFT FF44743</t>
  </si>
  <si>
    <t>Foundations for Home &amp; CommunityFFT FFJul-22</t>
  </si>
  <si>
    <t>Foundations for Home &amp; CommunityFFT FF44743</t>
  </si>
  <si>
    <t>HillcrestFFT FFJul-22</t>
  </si>
  <si>
    <t>HillcrestFFT FF44743</t>
  </si>
  <si>
    <t>PASSFFT FFJul-22</t>
  </si>
  <si>
    <t>PASSFFT FF44743</t>
  </si>
  <si>
    <t>LCSMST FFJul-22</t>
  </si>
  <si>
    <t>LCSMST FF44743</t>
  </si>
  <si>
    <t>MBI HSMST FFJul-22</t>
  </si>
  <si>
    <t>MBI HSMST FF44743</t>
  </si>
  <si>
    <t>Youth VillagesMST FFJul-22</t>
  </si>
  <si>
    <t>Youth VillagesMST FF44743</t>
  </si>
  <si>
    <t>Youth VillagesMST-PSB FFJul-22</t>
  </si>
  <si>
    <t>Youth VillagesMST-PSB FF44743</t>
  </si>
  <si>
    <t>Marys CenterPCIT FFJul-22</t>
  </si>
  <si>
    <t>Marys CenterPCIT FF44743</t>
  </si>
  <si>
    <t>PIECEPCIT FFJul-22</t>
  </si>
  <si>
    <t>PIECEPCIT FF44743</t>
  </si>
  <si>
    <t>Marys CenterPCIT DCSJul-22</t>
  </si>
  <si>
    <t>Marys CenterPCIT DCS44743</t>
  </si>
  <si>
    <t>PIECEPCIT DCSJul-22</t>
  </si>
  <si>
    <t>PIECEPCIT DCS44743</t>
  </si>
  <si>
    <t>Community ConnectionsPCIT DCSJul-22</t>
  </si>
  <si>
    <t>Community ConnectionsPCIT DCS44743</t>
  </si>
  <si>
    <t>Community ConnectionsPCIT FFJul-22</t>
  </si>
  <si>
    <t>Community ConnectionsPCIT FF44743</t>
  </si>
  <si>
    <t>Medstar GeorgetownPCIT DCSJul-22</t>
  </si>
  <si>
    <t>Medstar GeorgetownPCIT DCS44743</t>
  </si>
  <si>
    <t>Medstar GeorgetownPCIT FFJul-22</t>
  </si>
  <si>
    <t>Medstar GeorgetownPCIT FF44743</t>
  </si>
  <si>
    <t>Community ConnectionsTF-CBT FFJul-22</t>
  </si>
  <si>
    <t>Community ConnectionsTF-CBT FF44743</t>
  </si>
  <si>
    <t>First Home CareTF-CBT FFJul-22</t>
  </si>
  <si>
    <t>First Home CareTF-CBT FF44743</t>
  </si>
  <si>
    <t>Foundations for Home &amp; CommunityTF-CBT FFJul-22</t>
  </si>
  <si>
    <t>Foundations for Home &amp; CommunityTF-CBT FF44743</t>
  </si>
  <si>
    <t>HillcrestTF-CBT FFJul-22</t>
  </si>
  <si>
    <t>HillcrestTF-CBT FF44743</t>
  </si>
  <si>
    <t>LAYCTF-CBT FFJul-22</t>
  </si>
  <si>
    <t>LAYCTF-CBT FF44743</t>
  </si>
  <si>
    <t>LESTF-CBT FFJul-22</t>
  </si>
  <si>
    <t>LESTF-CBT FF44743</t>
  </si>
  <si>
    <t>MD Family ResourcesTF-CBT FFJul-22</t>
  </si>
  <si>
    <t>MD Family ResourcesTF-CBT FF44743</t>
  </si>
  <si>
    <t>UniversalTF-CBT FFJul-22</t>
  </si>
  <si>
    <t>UniversalTF-CBT FF44743</t>
  </si>
  <si>
    <t>Community ConnectionsTIP FFJul-22</t>
  </si>
  <si>
    <t>Community ConnectionsTIP FF44743</t>
  </si>
  <si>
    <t>ContemporaryTIP FFJul-22</t>
  </si>
  <si>
    <t>ContemporaryTIP FF44743</t>
  </si>
  <si>
    <t>FPSTIP FFJul-22</t>
  </si>
  <si>
    <t>FPSTIP FF44743</t>
  </si>
  <si>
    <t>Green DoorTIP FFJul-22</t>
  </si>
  <si>
    <t>Green DoorTIP FF44743</t>
  </si>
  <si>
    <t>LESTIP FFJul-22</t>
  </si>
  <si>
    <t>LESTIP FF44743</t>
  </si>
  <si>
    <t>MBI HSTIP FFJul-22</t>
  </si>
  <si>
    <t>MBI HSTIP FF44743</t>
  </si>
  <si>
    <t>PASSTIP FFJul-22</t>
  </si>
  <si>
    <t>PASSTIP FF44743</t>
  </si>
  <si>
    <t>TFCCTIP FFJul-22</t>
  </si>
  <si>
    <t>TFCCTIP FF44743</t>
  </si>
  <si>
    <t>UniversalTIP FFJul-22</t>
  </si>
  <si>
    <t>UniversalTIP FF44743</t>
  </si>
  <si>
    <t>Wayne PlaceTIP FFJul-22</t>
  </si>
  <si>
    <t>Wayne PlaceTIP FF44743</t>
  </si>
  <si>
    <t>Adoptions TogetherTST FFJul-22</t>
  </si>
  <si>
    <t>Adoptions TogetherTST FF44743</t>
  </si>
  <si>
    <t>ContemporaryTST FFJul-22</t>
  </si>
  <si>
    <t>ContemporaryTST FF44743</t>
  </si>
  <si>
    <t>Family MattersTST FFJul-22</t>
  </si>
  <si>
    <t>Family MattersTST FF44743</t>
  </si>
  <si>
    <t>First Home CareTST FFJul-22</t>
  </si>
  <si>
    <t>First Home CareTST FF44743</t>
  </si>
  <si>
    <t>Foundations for Home &amp; CommunityTST FFJul-22</t>
  </si>
  <si>
    <t>Foundations for Home &amp; CommunityTST FF44743</t>
  </si>
  <si>
    <t>HillcrestTST FFJul-22</t>
  </si>
  <si>
    <t>HillcrestTST FF44743</t>
  </si>
  <si>
    <t>MD Family ResourcesTST FFJul-22</t>
  </si>
  <si>
    <t>MD Family ResourcesTST FF44743</t>
  </si>
  <si>
    <t>Federal CityA-CRA CombinedJul-22</t>
  </si>
  <si>
    <t>Federal CityA-CRA Combined44743</t>
  </si>
  <si>
    <t>HillcrestA-CRA CombinedJul-22</t>
  </si>
  <si>
    <t>HillcrestA-CRA Combined44743</t>
  </si>
  <si>
    <t>LAYCA-CRA CombinedJul-22</t>
  </si>
  <si>
    <t>LAYCA-CRA Combined44743</t>
  </si>
  <si>
    <t>RiversideA-CRA CombinedJul-22</t>
  </si>
  <si>
    <t>RiversideA-CRA Combined44743</t>
  </si>
  <si>
    <t>Adoptions TogetherCPP-FV CombinedJul-22</t>
  </si>
  <si>
    <t>Adoptions TogetherCPP-FV Combined44743</t>
  </si>
  <si>
    <t>Foundations for Home &amp; CommunityCPP-FV CombinedJul-22</t>
  </si>
  <si>
    <t>Foundations for Home &amp; CommunityCPP-FV Combined44743</t>
  </si>
  <si>
    <t>Medstar GeorgetownCPP-FV CombinedJul-22</t>
  </si>
  <si>
    <t>Medstar GeorgetownCPP-FV Combined44743</t>
  </si>
  <si>
    <t>Better MorningsFFT CombinedJul-22</t>
  </si>
  <si>
    <t>Better MorningsFFT Combined44743</t>
  </si>
  <si>
    <t>CatholicFFT CombinedJul-22</t>
  </si>
  <si>
    <t>CatholicFFT Combined44743</t>
  </si>
  <si>
    <t>First Home CareFFT CombinedJul-22</t>
  </si>
  <si>
    <t>First Home CareFFT Combined44743</t>
  </si>
  <si>
    <t>Foundations for Home &amp; CommunityFFT CombinedJul-22</t>
  </si>
  <si>
    <t>Foundations for Home &amp; CommunityFFT Combined44743</t>
  </si>
  <si>
    <t>HillcrestFFT CombinedJul-22</t>
  </si>
  <si>
    <t>HillcrestFFT Combined44743</t>
  </si>
  <si>
    <t>PASSFFT CombinedJul-22</t>
  </si>
  <si>
    <t>PASSFFT Combined44743</t>
  </si>
  <si>
    <t>LCSMST CombinedJul-22</t>
  </si>
  <si>
    <t>LCSMST Combined44743</t>
  </si>
  <si>
    <t>MBI HSMST CombinedJul-22</t>
  </si>
  <si>
    <t>MBI HSMST Combined44743</t>
  </si>
  <si>
    <t>Youth VillagesMST CombinedJul-22</t>
  </si>
  <si>
    <t>Youth VillagesMST Combined44743</t>
  </si>
  <si>
    <t>Youth VillagesMST-PSB CombinedJul-22</t>
  </si>
  <si>
    <t>Youth VillagesMST-PSB Combined44743</t>
  </si>
  <si>
    <t>Medstar GeorgetownPCIT CombinedJul-22</t>
  </si>
  <si>
    <t>Medstar GeorgetownPCIT Combined44743</t>
  </si>
  <si>
    <t>Community ConnectionsTF-CBT CombinedJul-22</t>
  </si>
  <si>
    <t>Community ConnectionsTF-CBT Combined44743</t>
  </si>
  <si>
    <t>First Home CareTF-CBT CombinedJul-22</t>
  </si>
  <si>
    <t>First Home CareTF-CBT Combined44743</t>
  </si>
  <si>
    <t>Foundations for Home &amp; CommunityTF-CBT CombinedJul-22</t>
  </si>
  <si>
    <t>Foundations for Home &amp; CommunityTF-CBT Combined44743</t>
  </si>
  <si>
    <t>HillcrestTF-CBT CombinedJul-22</t>
  </si>
  <si>
    <t>HillcrestTF-CBT Combined44743</t>
  </si>
  <si>
    <t>LAYCTF-CBT CombinedJul-22</t>
  </si>
  <si>
    <t>LAYCTF-CBT Combined44743</t>
  </si>
  <si>
    <t>LESTF-CBT CombinedJul-22</t>
  </si>
  <si>
    <t>LESTF-CBT Combined44743</t>
  </si>
  <si>
    <t>MD Family ResourcesTF-CBT CombinedJul-22</t>
  </si>
  <si>
    <t>MD Family ResourcesTF-CBT Combined44743</t>
  </si>
  <si>
    <t>UniversalTF-CBT CombinedJul-22</t>
  </si>
  <si>
    <t>UniversalTF-CBT Combined44743</t>
  </si>
  <si>
    <t>Community ConnectionsTIP CombinedJul-22</t>
  </si>
  <si>
    <t>Community ConnectionsTIP Combined44743</t>
  </si>
  <si>
    <t>ContemporaryTIP CombinedJul-22</t>
  </si>
  <si>
    <t>ContemporaryTIP Combined44743</t>
  </si>
  <si>
    <t>FPSTIP CombinedJul-22</t>
  </si>
  <si>
    <t>FPSTIP Combined44743</t>
  </si>
  <si>
    <t>Green DoorTIP CombinedJul-22</t>
  </si>
  <si>
    <t>Green DoorTIP Combined44743</t>
  </si>
  <si>
    <t>LESTIP CombinedJul-22</t>
  </si>
  <si>
    <t>LESTIP Combined44743</t>
  </si>
  <si>
    <t>MBI HSTIP CombinedJul-22</t>
  </si>
  <si>
    <t>MBI HSTIP Combined44743</t>
  </si>
  <si>
    <t>PASSTIP CombinedJul-22</t>
  </si>
  <si>
    <t>PASSTIP Combined44743</t>
  </si>
  <si>
    <t>TFCCTIP CombinedJul-22</t>
  </si>
  <si>
    <t>TFCCTIP Combined44743</t>
  </si>
  <si>
    <t>UniversalTIP CombinedJul-22</t>
  </si>
  <si>
    <t>UniversalTIP Combined44743</t>
  </si>
  <si>
    <t>Wayne PlaceTIP CombinedJul-22</t>
  </si>
  <si>
    <t>Wayne PlaceTIP Combined44743</t>
  </si>
  <si>
    <t>Adoptions TogetherTST CombinedJul-22</t>
  </si>
  <si>
    <t>Adoptions TogetherTST Combined44743</t>
  </si>
  <si>
    <t>ContemporaryTST CombinedJul-22</t>
  </si>
  <si>
    <t>ContemporaryTST Combined44743</t>
  </si>
  <si>
    <t>Family MattersTST CombinedJul-22</t>
  </si>
  <si>
    <t>Family MattersTST Combined44743</t>
  </si>
  <si>
    <t>First Home CareTST CombinedJul-22</t>
  </si>
  <si>
    <t>First Home CareTST Combined44743</t>
  </si>
  <si>
    <t>Foundations for Home &amp; CommunityTST CombinedJul-22</t>
  </si>
  <si>
    <t>Foundations for Home &amp; CommunityTST Combined44743</t>
  </si>
  <si>
    <t>HillcrestTST CombinedJul-22</t>
  </si>
  <si>
    <t>HillcrestTST Combined44743</t>
  </si>
  <si>
    <t>MD Family ResourcesTST CombinedJul-22</t>
  </si>
  <si>
    <t>MD Family ResourcesTST Combined44743</t>
  </si>
  <si>
    <t>Marys CenterCPP-FV CombinedJul-22</t>
  </si>
  <si>
    <t>Marys CenterCPP-FV Combined44743</t>
  </si>
  <si>
    <t>PIECECPP-FV CombinedJul-22</t>
  </si>
  <si>
    <t>PIECECPP-FV Combined44743</t>
  </si>
  <si>
    <t>Community ConnectionsCPP-FV CombinedJul-22</t>
  </si>
  <si>
    <t>Community ConnectionsCPP-FV Combined44743</t>
  </si>
  <si>
    <t>Community ConnectionsPCIT CombinedJul-22</t>
  </si>
  <si>
    <t>Community ConnectionsPCIT Combined44743</t>
  </si>
  <si>
    <t>Marys CenterPCIT CombinedJul-22</t>
  </si>
  <si>
    <t>Marys CenterPCIT Combined44743</t>
  </si>
  <si>
    <t>PIECEPCIT CombinedJul-22</t>
  </si>
  <si>
    <t>PIECEPCIT Combined44743</t>
  </si>
  <si>
    <t>CatholicAll FFJul-22</t>
  </si>
  <si>
    <t>CatholicAll FF44743</t>
  </si>
  <si>
    <t>ContemporaryAll FFJul-22</t>
  </si>
  <si>
    <t>ContemporaryAll FF44743</t>
  </si>
  <si>
    <t>Family MattersAll FFJul-22</t>
  </si>
  <si>
    <t>Family MattersAll FF44743</t>
  </si>
  <si>
    <t>Federal City All FFJul-22</t>
  </si>
  <si>
    <t>Federal City All FF44743</t>
  </si>
  <si>
    <t>First Home CareAll FFJul-22</t>
  </si>
  <si>
    <t>First Home CareAll FF44743</t>
  </si>
  <si>
    <t>Foundations for Home &amp; CommunityAll FFJul-22</t>
  </si>
  <si>
    <t>Foundations for Home &amp; CommunityAll FF44743</t>
  </si>
  <si>
    <t>FPSAll FFJul-22</t>
  </si>
  <si>
    <t>FPSAll FF44743</t>
  </si>
  <si>
    <t>Green DoorAll FFJul-22</t>
  </si>
  <si>
    <t>Green DoorAll FF44743</t>
  </si>
  <si>
    <t>HillcrestAll FFJul-22</t>
  </si>
  <si>
    <t>HillcrestAll FF44743</t>
  </si>
  <si>
    <t>LAYCAll FFJul-22</t>
  </si>
  <si>
    <t>LAYCAll FF44743</t>
  </si>
  <si>
    <t>LCSAll FFJul-22</t>
  </si>
  <si>
    <t>LCSAll FF44743</t>
  </si>
  <si>
    <t>LESAll FFJul-22</t>
  </si>
  <si>
    <t>LESAll FF44743</t>
  </si>
  <si>
    <t>MBI HSAll FFJul-22</t>
  </si>
  <si>
    <t>MBI HSAll FF44743</t>
  </si>
  <si>
    <t>MD Family ResourcesAll FFJul-22</t>
  </si>
  <si>
    <t>MD Family ResourcesAll FF44743</t>
  </si>
  <si>
    <t>PASSAll FFJul-22</t>
  </si>
  <si>
    <t>PASSAll FF44743</t>
  </si>
  <si>
    <t>RiversideAll FFJul-22</t>
  </si>
  <si>
    <t>RiversideAll FF44743</t>
  </si>
  <si>
    <t>TFCCAll FFJul-22</t>
  </si>
  <si>
    <t>TFCCAll FF44743</t>
  </si>
  <si>
    <t>UniversalAll FFJul-22</t>
  </si>
  <si>
    <t>UniversalAll FF44743</t>
  </si>
  <si>
    <t>Wayne PlaceAll FFJul-22</t>
  </si>
  <si>
    <t>Wayne PlaceAll FF44743</t>
  </si>
  <si>
    <t>Youth VillagesAll FFJul-22</t>
  </si>
  <si>
    <t>Youth VillagesAll FF44743</t>
  </si>
  <si>
    <t>Medstar GeorgetownAll DCSJul-22</t>
  </si>
  <si>
    <t>Medstar GeorgetownAll DCS44743</t>
  </si>
  <si>
    <t>Medstar GeorgetownAll FFJul-22</t>
  </si>
  <si>
    <t>Medstar GeorgetownAll FF44743</t>
  </si>
  <si>
    <t>Community ConnectionsAll FFJul-22</t>
  </si>
  <si>
    <t>Community ConnectionsAll FF44743</t>
  </si>
  <si>
    <t>Community ConnectionsAll DCSJul-22</t>
  </si>
  <si>
    <t>Community ConnectionsAll DCS44743</t>
  </si>
  <si>
    <t>Marys CenterAll FFJul-22</t>
  </si>
  <si>
    <t>Marys CenterAll FF44743</t>
  </si>
  <si>
    <t>Marys CenterAll DCSJul-22</t>
  </si>
  <si>
    <t>Marys CenterAll DCS44743</t>
  </si>
  <si>
    <t>PIECEAll FFJul-22</t>
  </si>
  <si>
    <t>PIECEAll FF44743</t>
  </si>
  <si>
    <t>PIECEAll DCSJul-22</t>
  </si>
  <si>
    <t>PIECEAll DCS44743</t>
  </si>
  <si>
    <t>Adoptions TogetherAll CombinedJul-22</t>
  </si>
  <si>
    <t>Adoptions TogetherAll Combined44743</t>
  </si>
  <si>
    <t>Better MorningsAll CombinedJul-22</t>
  </si>
  <si>
    <t>Better MorningsAll Combined44743</t>
  </si>
  <si>
    <t>CatholicAll CombinedJul-22</t>
  </si>
  <si>
    <t>CatholicAll Combined44743</t>
  </si>
  <si>
    <t>Community ConnectionsAll CombinedJul-22</t>
  </si>
  <si>
    <t>Community ConnectionsAll Combined44743</t>
  </si>
  <si>
    <t>ContemporaryAll CombinedJul-22</t>
  </si>
  <si>
    <t>ContemporaryAll Combined44743</t>
  </si>
  <si>
    <t>Family MattersAll CombinedJul-22</t>
  </si>
  <si>
    <t>Family MattersAll Combined44743</t>
  </si>
  <si>
    <t>Federal CityAll CombinedJul-22</t>
  </si>
  <si>
    <t>Federal CityAll Combined44743</t>
  </si>
  <si>
    <t>First Home CareAll CombinedJul-22</t>
  </si>
  <si>
    <t>First Home CareAll Combined44743</t>
  </si>
  <si>
    <t>Foundations for Home &amp; CommunityAll CombinedJul-22</t>
  </si>
  <si>
    <t>Foundations for Home &amp; CommunityAll Combined44743</t>
  </si>
  <si>
    <t>FPSAll CombinedJul-22</t>
  </si>
  <si>
    <t>FPSAll Combined44743</t>
  </si>
  <si>
    <t>Green DoorAll CombinedJul-22</t>
  </si>
  <si>
    <t>Green DoorAll Combined44743</t>
  </si>
  <si>
    <t>HillcrestAll CombinedJul-22</t>
  </si>
  <si>
    <t>HillcrestAll Combined44743</t>
  </si>
  <si>
    <t>LAYCAll CombinedJul-22</t>
  </si>
  <si>
    <t>LAYCAll Combined44743</t>
  </si>
  <si>
    <t>LCSAll CombinedJul-22</t>
  </si>
  <si>
    <t>LCSAll Combined44743</t>
  </si>
  <si>
    <t>LESAll CombinedJul-22</t>
  </si>
  <si>
    <t>LESAll Combined44743</t>
  </si>
  <si>
    <t>Marys CenterAll CombinedJul-22</t>
  </si>
  <si>
    <t>Marys CenterAll Combined44743</t>
  </si>
  <si>
    <t>MBI HSAll CombinedJul-22</t>
  </si>
  <si>
    <t>MBI HSAll Combined44743</t>
  </si>
  <si>
    <t>MD Family ResourcesAll CombinedJul-22</t>
  </si>
  <si>
    <t>MD Family ResourcesAll Combined44743</t>
  </si>
  <si>
    <t>Medstar GeorgetownAll CombinedJul-22</t>
  </si>
  <si>
    <t>Medstar GeorgetownAll Combined44743</t>
  </si>
  <si>
    <t>PASSAll CombinedJul-22</t>
  </si>
  <si>
    <t>PASSAll Combined44743</t>
  </si>
  <si>
    <t>PIECEAll CombinedJul-22</t>
  </si>
  <si>
    <t>PIECEAll Combined44743</t>
  </si>
  <si>
    <t>RiversideAll CombinedJul-22</t>
  </si>
  <si>
    <t>RiversideAll Combined44743</t>
  </si>
  <si>
    <t>TFCCAll CombinedJul-22</t>
  </si>
  <si>
    <t>TFCCAll Combined44743</t>
  </si>
  <si>
    <t>UniversalAll CombinedJul-22</t>
  </si>
  <si>
    <t>UniversalAll Combined44743</t>
  </si>
  <si>
    <t>Wayne PlaceAll CombinedJul-22</t>
  </si>
  <si>
    <t>Wayne PlaceAll Combined44743</t>
  </si>
  <si>
    <t>Youth VillagesAll CombinedJul-22</t>
  </si>
  <si>
    <t>Youth VillagesAll Combined44743</t>
  </si>
  <si>
    <t>All A-CRA ProvidersA-CRA FFJul-22</t>
  </si>
  <si>
    <t>All A-CRA ProvidersA-CRA FF44743</t>
  </si>
  <si>
    <t>All A-CRA ProvidersA-CRA CombinedJul-22</t>
  </si>
  <si>
    <t>All A-CRA ProvidersA-CRA Combined44743</t>
  </si>
  <si>
    <t>All CPP-FV ProvidersCPP-FV FFJul-22</t>
  </si>
  <si>
    <t>All CPP-FV ProvidersCPP-FV FF44743</t>
  </si>
  <si>
    <t>All CPP-FV ProvidersCPP-FV DCSJul-22</t>
  </si>
  <si>
    <t>All CPP-FV ProvidersCPP-FV DCS44743</t>
  </si>
  <si>
    <t>All CPP-FV ProvidersCPP-FV CombinedJul-22</t>
  </si>
  <si>
    <t>All CPP-FV ProvidersCPP-FV Combined44743</t>
  </si>
  <si>
    <t>All FFT ProvidersFFT FFJul-22</t>
  </si>
  <si>
    <t>All FFT ProvidersFFT FF44743</t>
  </si>
  <si>
    <t>All FFT ProvidersFFT CombinedJul-22</t>
  </si>
  <si>
    <t>All FFT ProvidersFFT Combined44743</t>
  </si>
  <si>
    <t>All MST ProvidersMST FFJul-22</t>
  </si>
  <si>
    <t>All MST ProvidersMST FF44743</t>
  </si>
  <si>
    <t>All MST ProvidersMST CombinedJul-22</t>
  </si>
  <si>
    <t>All MST ProvidersMST Combined44743</t>
  </si>
  <si>
    <t>All MST-PSB ProvidersMST-PSB FFJul-22</t>
  </si>
  <si>
    <t>All MST-PSB ProvidersMST-PSB FF44743</t>
  </si>
  <si>
    <t>All MST-PSB ProvidersMST-PSB CombinedJul-22</t>
  </si>
  <si>
    <t>All MST-PSB ProvidersMST-PSB Combined44743</t>
  </si>
  <si>
    <t>All PCIT ProvidersPCIT FFJul-22</t>
  </si>
  <si>
    <t>All PCIT ProvidersPCIT FF44743</t>
  </si>
  <si>
    <t>All PCIT ProvidersPCIT DCSJul-22</t>
  </si>
  <si>
    <t>All PCIT ProvidersPCIT DCS44743</t>
  </si>
  <si>
    <t>All PCIT ProvidersPCIT CombinedJul-22</t>
  </si>
  <si>
    <t>All PCIT ProvidersPCIT Combined44743</t>
  </si>
  <si>
    <t>All SFCR ProvidersSFCR FFJul-22</t>
  </si>
  <si>
    <t>All SFCR ProvidersSFCR FF44743</t>
  </si>
  <si>
    <t>All SFCR ProvidersSFCR CombinedJul-22</t>
  </si>
  <si>
    <t>All SFCR ProvidersSFCR Combined44743</t>
  </si>
  <si>
    <t>All TF-CBT ProvidersTF-CBT FFJul-22</t>
  </si>
  <si>
    <t>All TF-CBT ProvidersTF-CBT FF44743</t>
  </si>
  <si>
    <t>All TF-CBT ProvidersTF-CBT CombinedJul-22</t>
  </si>
  <si>
    <t>All TF-CBT ProvidersTF-CBT Combined44743</t>
  </si>
  <si>
    <t>All TIP ProvidersTIP FFJul-22</t>
  </si>
  <si>
    <t>All TIP ProvidersTIP FF44743</t>
  </si>
  <si>
    <t>All TIP ProvidersTIP CombinedJul-22</t>
  </si>
  <si>
    <t>All TIP ProvidersTIP Combined44743</t>
  </si>
  <si>
    <t>All TST ProvidersTST FFJul-22</t>
  </si>
  <si>
    <t>All TST ProvidersTST FF44743</t>
  </si>
  <si>
    <t>All TST ProvidersTST CombinedJul-22</t>
  </si>
  <si>
    <t>All TST ProvidersTST Combined44743</t>
  </si>
  <si>
    <t>Families First ProvidersAll FFJul-22</t>
  </si>
  <si>
    <t>Families First ProvidersAll FF44743</t>
  </si>
  <si>
    <t>DC Seed ProvidersAll DCSJul-22</t>
  </si>
  <si>
    <t>DC Seed ProvidersAll DCS44743</t>
  </si>
  <si>
    <t>Trauma ProvidersAll FFJul-22</t>
  </si>
  <si>
    <t>Trauma ProvidersAll FF44743</t>
  </si>
  <si>
    <t>Trauma ProvidersAll DCSJul-22</t>
  </si>
  <si>
    <t>Trauma ProvidersAll DCS44743</t>
  </si>
  <si>
    <t>Trauma ProvidersAll CombinedJul-22</t>
  </si>
  <si>
    <t>Trauma ProvidersAll Combined44743</t>
  </si>
  <si>
    <t>AllAll CombinedJul-22</t>
  </si>
  <si>
    <t>AllAll Combined44743</t>
  </si>
  <si>
    <t>Federal CityA-CRA FFAug-22</t>
  </si>
  <si>
    <t>Federal CityA-CRA FF44774</t>
  </si>
  <si>
    <t>HillcrestA-CRA FFAug-22</t>
  </si>
  <si>
    <t>HillcrestA-CRA FF44774</t>
  </si>
  <si>
    <t>LAYCA-CRA FFAug-22</t>
  </si>
  <si>
    <t>LAYCA-CRA FF44774</t>
  </si>
  <si>
    <t>RiversideA-CRA FFAug-22</t>
  </si>
  <si>
    <t>RiversideA-CRA FF44774</t>
  </si>
  <si>
    <t>Adoptions TogetherCPP-FV FFAug-22</t>
  </si>
  <si>
    <t>Adoptions TogetherCPP-FV FF44774</t>
  </si>
  <si>
    <t>Marys CenterCPP-FV FFAug-22</t>
  </si>
  <si>
    <t>Marys CenterCPP-FV FF44774</t>
  </si>
  <si>
    <t>PIECECPP-FV FFAug-22</t>
  </si>
  <si>
    <t>PIECECPP-FV FF44774</t>
  </si>
  <si>
    <t>Community ConnectionsCPP-FV DCSAug-22</t>
  </si>
  <si>
    <t>Community ConnectionsCPP-FV DCS44774</t>
  </si>
  <si>
    <t>Community ConnectionsCPP-FV FFAug-22</t>
  </si>
  <si>
    <t>Community ConnectionsCPP-FV FF44774</t>
  </si>
  <si>
    <t>Foundations for Home &amp; CommunityCPP-FV DCSAug-22</t>
  </si>
  <si>
    <t>Foundations for Home &amp; CommunityCPP-FV DCS44774</t>
  </si>
  <si>
    <t>Marys CenterCPP-FV DCSAug-22</t>
  </si>
  <si>
    <t>Marys CenterCPP-FV DCS44774</t>
  </si>
  <si>
    <t>PIECECPP-FV DCSAug-22</t>
  </si>
  <si>
    <t>PIECECPP-FV DCS44774</t>
  </si>
  <si>
    <t>Medstar GeorgetownCPP-FV DCSAug-22</t>
  </si>
  <si>
    <t>Medstar GeorgetownCPP-FV DCS44774</t>
  </si>
  <si>
    <t>Medstar GeorgetownCPP-FV FFAug-22</t>
  </si>
  <si>
    <t>Medstar GeorgetownCPP-FV FF44774</t>
  </si>
  <si>
    <t>Better MorningsFFT FFAug-22</t>
  </si>
  <si>
    <t>Better MorningsFFT FF44774</t>
  </si>
  <si>
    <t>CatholicFFT FFAug-22</t>
  </si>
  <si>
    <t>CatholicFFT FF44774</t>
  </si>
  <si>
    <t>First Home CareFFT FFAug-22</t>
  </si>
  <si>
    <t>First Home CareFFT FF44774</t>
  </si>
  <si>
    <t>Foundations for Home &amp; CommunityFFT FFAug-22</t>
  </si>
  <si>
    <t>Foundations for Home &amp; CommunityFFT FF44774</t>
  </si>
  <si>
    <t>HillcrestFFT FFAug-22</t>
  </si>
  <si>
    <t>HillcrestFFT FF44774</t>
  </si>
  <si>
    <t>PASSFFT FFAug-22</t>
  </si>
  <si>
    <t>PASSFFT FF44774</t>
  </si>
  <si>
    <t>LCSMST FFAug-22</t>
  </si>
  <si>
    <t>LCSMST FF44774</t>
  </si>
  <si>
    <t>MBI HSMST FFAug-22</t>
  </si>
  <si>
    <t>MBI HSMST FF44774</t>
  </si>
  <si>
    <t>Youth VillagesMST FFAug-22</t>
  </si>
  <si>
    <t>Youth VillagesMST FF44774</t>
  </si>
  <si>
    <t>Youth VillagesMST-PSB FFAug-22</t>
  </si>
  <si>
    <t>Youth VillagesMST-PSB FF44774</t>
  </si>
  <si>
    <t>Marys CenterPCIT FFAug-22</t>
  </si>
  <si>
    <t>Marys CenterPCIT FF44774</t>
  </si>
  <si>
    <t>PIECEPCIT FFAug-22</t>
  </si>
  <si>
    <t>PIECEPCIT FF44774</t>
  </si>
  <si>
    <t>Marys CenterPCIT DCSAug-22</t>
  </si>
  <si>
    <t>Marys CenterPCIT DCS44774</t>
  </si>
  <si>
    <t>PIECEPCIT DCSAug-22</t>
  </si>
  <si>
    <t>PIECEPCIT DCS44774</t>
  </si>
  <si>
    <t>Community ConnectionsPCIT DCSAug-22</t>
  </si>
  <si>
    <t>Community ConnectionsPCIT DCS44774</t>
  </si>
  <si>
    <t>Community ConnectionsPCIT FFAug-22</t>
  </si>
  <si>
    <t>Community ConnectionsPCIT FF44774</t>
  </si>
  <si>
    <t>Medstar GeorgetownPCIT DCSAug-22</t>
  </si>
  <si>
    <t>Medstar GeorgetownPCIT DCS44774</t>
  </si>
  <si>
    <t>Medstar GeorgetownPCIT FFAug-22</t>
  </si>
  <si>
    <t>Medstar GeorgetownPCIT FF44774</t>
  </si>
  <si>
    <t>Community ConnectionsTF-CBT FFAug-22</t>
  </si>
  <si>
    <t>Community ConnectionsTF-CBT FF44774</t>
  </si>
  <si>
    <t>First Home CareTF-CBT FFAug-22</t>
  </si>
  <si>
    <t>First Home CareTF-CBT FF44774</t>
  </si>
  <si>
    <t>Foundations for Home &amp; CommunityTF-CBT FFAug-22</t>
  </si>
  <si>
    <t>Foundations for Home &amp; CommunityTF-CBT FF44774</t>
  </si>
  <si>
    <t>HillcrestTF-CBT FFAug-22</t>
  </si>
  <si>
    <t>HillcrestTF-CBT FF44774</t>
  </si>
  <si>
    <t>LAYCTF-CBT FFAug-22</t>
  </si>
  <si>
    <t>LAYCTF-CBT FF44774</t>
  </si>
  <si>
    <t>LESTF-CBT FFAug-22</t>
  </si>
  <si>
    <t>LESTF-CBT FF44774</t>
  </si>
  <si>
    <t>MD Family ResourcesTF-CBT FFAug-22</t>
  </si>
  <si>
    <t>MD Family ResourcesTF-CBT FF44774</t>
  </si>
  <si>
    <t>UniversalTF-CBT FFAug-22</t>
  </si>
  <si>
    <t>UniversalTF-CBT FF44774</t>
  </si>
  <si>
    <t>Community ConnectionsTIP FFAug-22</t>
  </si>
  <si>
    <t>Community ConnectionsTIP FF44774</t>
  </si>
  <si>
    <t>ContemporaryTIP FFAug-22</t>
  </si>
  <si>
    <t>ContemporaryTIP FF44774</t>
  </si>
  <si>
    <t>FPSTIP FFAug-22</t>
  </si>
  <si>
    <t>FPSTIP FF44774</t>
  </si>
  <si>
    <t>Green DoorTIP FFAug-22</t>
  </si>
  <si>
    <t>Green DoorTIP FF44774</t>
  </si>
  <si>
    <t>LESTIP FFAug-22</t>
  </si>
  <si>
    <t>LESTIP FF44774</t>
  </si>
  <si>
    <t>MBI HSTIP FFAug-22</t>
  </si>
  <si>
    <t>MBI HSTIP FF44774</t>
  </si>
  <si>
    <t>PASSTIP FFAug-22</t>
  </si>
  <si>
    <t>PASSTIP FF44774</t>
  </si>
  <si>
    <t>TFCCTIP FFAug-22</t>
  </si>
  <si>
    <t>TFCCTIP FF44774</t>
  </si>
  <si>
    <t>UniversalTIP FFAug-22</t>
  </si>
  <si>
    <t>UniversalTIP FF44774</t>
  </si>
  <si>
    <t>Wayne PlaceTIP FFAug-22</t>
  </si>
  <si>
    <t>Wayne PlaceTIP FF44774</t>
  </si>
  <si>
    <t>Adoptions TogetherTST FFAug-22</t>
  </si>
  <si>
    <t>Adoptions TogetherTST FF44774</t>
  </si>
  <si>
    <t>ContemporaryTST FFAug-22</t>
  </si>
  <si>
    <t>ContemporaryTST FF44774</t>
  </si>
  <si>
    <t>Family MattersTST FFAug-22</t>
  </si>
  <si>
    <t>Family MattersTST FF44774</t>
  </si>
  <si>
    <t>First Home CareTST FFAug-22</t>
  </si>
  <si>
    <t>First Home CareTST FF44774</t>
  </si>
  <si>
    <t>Foundations for Home &amp; CommunityTST FFAug-22</t>
  </si>
  <si>
    <t>Foundations for Home &amp; CommunityTST FF44774</t>
  </si>
  <si>
    <t>HillcrestTST FFAug-22</t>
  </si>
  <si>
    <t>HillcrestTST FF44774</t>
  </si>
  <si>
    <t>MD Family ResourcesTST FFAug-22</t>
  </si>
  <si>
    <t>MD Family ResourcesTST FF44774</t>
  </si>
  <si>
    <t>Federal CityA-CRA CombinedAug-22</t>
  </si>
  <si>
    <t>Federal CityA-CRA Combined44774</t>
  </si>
  <si>
    <t>HillcrestA-CRA CombinedAug-22</t>
  </si>
  <si>
    <t>HillcrestA-CRA Combined44774</t>
  </si>
  <si>
    <t>LAYCA-CRA CombinedAug-22</t>
  </si>
  <si>
    <t>LAYCA-CRA Combined44774</t>
  </si>
  <si>
    <t>RiversideA-CRA CombinedAug-22</t>
  </si>
  <si>
    <t>RiversideA-CRA Combined44774</t>
  </si>
  <si>
    <t>Adoptions TogetherCPP-FV CombinedAug-22</t>
  </si>
  <si>
    <t>Adoptions TogetherCPP-FV Combined44774</t>
  </si>
  <si>
    <t>Foundations for Home &amp; CommunityCPP-FV CombinedAug-22</t>
  </si>
  <si>
    <t>Foundations for Home &amp; CommunityCPP-FV Combined44774</t>
  </si>
  <si>
    <t>Medstar GeorgetownCPP-FV CombinedAug-22</t>
  </si>
  <si>
    <t>Medstar GeorgetownCPP-FV Combined44774</t>
  </si>
  <si>
    <t>Better MorningsFFT CombinedAug-22</t>
  </si>
  <si>
    <t>Better MorningsFFT Combined44774</t>
  </si>
  <si>
    <t>CatholicFFT CombinedAug-22</t>
  </si>
  <si>
    <t>CatholicFFT Combined44774</t>
  </si>
  <si>
    <t>First Home CareFFT CombinedAug-22</t>
  </si>
  <si>
    <t>First Home CareFFT Combined44774</t>
  </si>
  <si>
    <t>Foundations for Home &amp; CommunityFFT CombinedAug-22</t>
  </si>
  <si>
    <t>Foundations for Home &amp; CommunityFFT Combined44774</t>
  </si>
  <si>
    <t>HillcrestFFT CombinedAug-22</t>
  </si>
  <si>
    <t>HillcrestFFT Combined44774</t>
  </si>
  <si>
    <t>PASSFFT CombinedAug-22</t>
  </si>
  <si>
    <t>PASSFFT Combined44774</t>
  </si>
  <si>
    <t>LCSMST CombinedAug-22</t>
  </si>
  <si>
    <t>LCSMST Combined44774</t>
  </si>
  <si>
    <t>MBI HSMST CombinedAug-22</t>
  </si>
  <si>
    <t>MBI HSMST Combined44774</t>
  </si>
  <si>
    <t>Youth VillagesMST CombinedAug-22</t>
  </si>
  <si>
    <t>Youth VillagesMST Combined44774</t>
  </si>
  <si>
    <t>Youth VillagesMST-PSB CombinedAug-22</t>
  </si>
  <si>
    <t>Youth VillagesMST-PSB Combined44774</t>
  </si>
  <si>
    <t>Medstar GeorgetownPCIT CombinedAug-22</t>
  </si>
  <si>
    <t>Medstar GeorgetownPCIT Combined44774</t>
  </si>
  <si>
    <t>Community ConnectionsTF-CBT CombinedAug-22</t>
  </si>
  <si>
    <t>Community ConnectionsTF-CBT Combined44774</t>
  </si>
  <si>
    <t>First Home CareTF-CBT CombinedAug-22</t>
  </si>
  <si>
    <t>First Home CareTF-CBT Combined44774</t>
  </si>
  <si>
    <t>Foundations for Home &amp; CommunityTF-CBT CombinedAug-22</t>
  </si>
  <si>
    <t>Foundations for Home &amp; CommunityTF-CBT Combined44774</t>
  </si>
  <si>
    <t>HillcrestTF-CBT CombinedAug-22</t>
  </si>
  <si>
    <t>HillcrestTF-CBT Combined44774</t>
  </si>
  <si>
    <t>LAYCTF-CBT CombinedAug-22</t>
  </si>
  <si>
    <t>LAYCTF-CBT Combined44774</t>
  </si>
  <si>
    <t>LESTF-CBT CombinedAug-22</t>
  </si>
  <si>
    <t>LESTF-CBT Combined44774</t>
  </si>
  <si>
    <t>MD Family ResourcesTF-CBT CombinedAug-22</t>
  </si>
  <si>
    <t>MD Family ResourcesTF-CBT Combined44774</t>
  </si>
  <si>
    <t>UniversalTF-CBT CombinedAug-22</t>
  </si>
  <si>
    <t>UniversalTF-CBT Combined44774</t>
  </si>
  <si>
    <t>Community ConnectionsTIP CombinedAug-22</t>
  </si>
  <si>
    <t>Community ConnectionsTIP Combined44774</t>
  </si>
  <si>
    <t>ContemporaryTIP CombinedAug-22</t>
  </si>
  <si>
    <t>ContemporaryTIP Combined44774</t>
  </si>
  <si>
    <t>FPSTIP CombinedAug-22</t>
  </si>
  <si>
    <t>FPSTIP Combined44774</t>
  </si>
  <si>
    <t>Green DoorTIP CombinedAug-22</t>
  </si>
  <si>
    <t>Green DoorTIP Combined44774</t>
  </si>
  <si>
    <t>LESTIP CombinedAug-22</t>
  </si>
  <si>
    <t>LESTIP Combined44774</t>
  </si>
  <si>
    <t>MBI HSTIP CombinedAug-22</t>
  </si>
  <si>
    <t>MBI HSTIP Combined44774</t>
  </si>
  <si>
    <t>PASSTIP CombinedAug-22</t>
  </si>
  <si>
    <t>PASSTIP Combined44774</t>
  </si>
  <si>
    <t>TFCCTIP CombinedAug-22</t>
  </si>
  <si>
    <t>TFCCTIP Combined44774</t>
  </si>
  <si>
    <t>UniversalTIP CombinedAug-22</t>
  </si>
  <si>
    <t>UniversalTIP Combined44774</t>
  </si>
  <si>
    <t>Wayne PlaceTIP CombinedAug-22</t>
  </si>
  <si>
    <t>Wayne PlaceTIP Combined44774</t>
  </si>
  <si>
    <t>Adoptions TogetherTST CombinedAug-22</t>
  </si>
  <si>
    <t>Adoptions TogetherTST Combined44774</t>
  </si>
  <si>
    <t>ContemporaryTST CombinedAug-22</t>
  </si>
  <si>
    <t>ContemporaryTST Combined44774</t>
  </si>
  <si>
    <t>Family MattersTST CombinedAug-22</t>
  </si>
  <si>
    <t>Family MattersTST Combined44774</t>
  </si>
  <si>
    <t>First Home CareTST CombinedAug-22</t>
  </si>
  <si>
    <t>First Home CareTST Combined44774</t>
  </si>
  <si>
    <t>Foundations for Home &amp; CommunityTST CombinedAug-22</t>
  </si>
  <si>
    <t>Foundations for Home &amp; CommunityTST Combined44774</t>
  </si>
  <si>
    <t>HillcrestTST CombinedAug-22</t>
  </si>
  <si>
    <t>HillcrestTST Combined44774</t>
  </si>
  <si>
    <t>MD Family ResourcesTST CombinedAug-22</t>
  </si>
  <si>
    <t>MD Family ResourcesTST Combined44774</t>
  </si>
  <si>
    <t>Marys CenterCPP-FV CombinedAug-22</t>
  </si>
  <si>
    <t>Marys CenterCPP-FV Combined44774</t>
  </si>
  <si>
    <t>PIECECPP-FV CombinedAug-22</t>
  </si>
  <si>
    <t>PIECECPP-FV Combined44774</t>
  </si>
  <si>
    <t>Community ConnectionsCPP-FV CombinedAug-22</t>
  </si>
  <si>
    <t>Community ConnectionsCPP-FV Combined44774</t>
  </si>
  <si>
    <t>Community ConnectionsPCIT CombinedAug-22</t>
  </si>
  <si>
    <t>Community ConnectionsPCIT Combined44774</t>
  </si>
  <si>
    <t>Marys CenterPCIT CombinedAug-22</t>
  </si>
  <si>
    <t>Marys CenterPCIT Combined44774</t>
  </si>
  <si>
    <t>PIECEPCIT CombinedAug-22</t>
  </si>
  <si>
    <t>PIECEPCIT Combined44774</t>
  </si>
  <si>
    <t>CatholicAll FFAug-22</t>
  </si>
  <si>
    <t>CatholicAll FF44774</t>
  </si>
  <si>
    <t>ContemporaryAll FFAug-22</t>
  </si>
  <si>
    <t>ContemporaryAll FF44774</t>
  </si>
  <si>
    <t>Family MattersAll FFAug-22</t>
  </si>
  <si>
    <t>Family MattersAll FF44774</t>
  </si>
  <si>
    <t>Federal City All FFAug-22</t>
  </si>
  <si>
    <t>Federal City All FF44774</t>
  </si>
  <si>
    <t>First Home CareAll FFAug-22</t>
  </si>
  <si>
    <t>First Home CareAll FF44774</t>
  </si>
  <si>
    <t>Foundations for Home &amp; CommunityAll FFAug-22</t>
  </si>
  <si>
    <t>Foundations for Home &amp; CommunityAll FF44774</t>
  </si>
  <si>
    <t>FPSAll FFAug-22</t>
  </si>
  <si>
    <t>FPSAll FF44774</t>
  </si>
  <si>
    <t>Green DoorAll FFAug-22</t>
  </si>
  <si>
    <t>Green DoorAll FF44774</t>
  </si>
  <si>
    <t>HillcrestAll FFAug-22</t>
  </si>
  <si>
    <t>HillcrestAll FF44774</t>
  </si>
  <si>
    <t>LAYCAll FFAug-22</t>
  </si>
  <si>
    <t>LAYCAll FF44774</t>
  </si>
  <si>
    <t>LCSAll FFAug-22</t>
  </si>
  <si>
    <t>LCSAll FF44774</t>
  </si>
  <si>
    <t>LESAll FFAug-22</t>
  </si>
  <si>
    <t>LESAll FF44774</t>
  </si>
  <si>
    <t>MBI HSAll FFAug-22</t>
  </si>
  <si>
    <t>MBI HSAll FF44774</t>
  </si>
  <si>
    <t>MD Family ResourcesAll FFAug-22</t>
  </si>
  <si>
    <t>MD Family ResourcesAll FF44774</t>
  </si>
  <si>
    <t>PASSAll FFAug-22</t>
  </si>
  <si>
    <t>PASSAll FF44774</t>
  </si>
  <si>
    <t>RiversideAll FFAug-22</t>
  </si>
  <si>
    <t>RiversideAll FF44774</t>
  </si>
  <si>
    <t>TFCCAll FFAug-22</t>
  </si>
  <si>
    <t>TFCCAll FF44774</t>
  </si>
  <si>
    <t>UniversalAll FFAug-22</t>
  </si>
  <si>
    <t>UniversalAll FF44774</t>
  </si>
  <si>
    <t>Wayne PlaceAll FFAug-22</t>
  </si>
  <si>
    <t>Wayne PlaceAll FF44774</t>
  </si>
  <si>
    <t>Youth VillagesAll FFAug-22</t>
  </si>
  <si>
    <t>Youth VillagesAll FF44774</t>
  </si>
  <si>
    <t>Medstar GeorgetownAll DCSAug-22</t>
  </si>
  <si>
    <t>Medstar GeorgetownAll DCS44774</t>
  </si>
  <si>
    <t>Medstar GeorgetownAll FFAug-22</t>
  </si>
  <si>
    <t>Medstar GeorgetownAll FF44774</t>
  </si>
  <si>
    <t>Community ConnectionsAll FFAug-22</t>
  </si>
  <si>
    <t>Community ConnectionsAll FF44774</t>
  </si>
  <si>
    <t>Community ConnectionsAll DCSAug-22</t>
  </si>
  <si>
    <t>Community ConnectionsAll DCS44774</t>
  </si>
  <si>
    <t>Marys CenterAll FFAug-22</t>
  </si>
  <si>
    <t>Marys CenterAll FF44774</t>
  </si>
  <si>
    <t>Marys CenterAll DCSAug-22</t>
  </si>
  <si>
    <t>Marys CenterAll DCS44774</t>
  </si>
  <si>
    <t>PIECEAll FFAug-22</t>
  </si>
  <si>
    <t>PIECEAll FF44774</t>
  </si>
  <si>
    <t>PIECEAll DCSAug-22</t>
  </si>
  <si>
    <t>PIECEAll DCS44774</t>
  </si>
  <si>
    <t>Adoptions TogetherAll CombinedAug-22</t>
  </si>
  <si>
    <t>Adoptions TogetherAll Combined44774</t>
  </si>
  <si>
    <t>Better MorningsAll CombinedAug-22</t>
  </si>
  <si>
    <t>Better MorningsAll Combined44774</t>
  </si>
  <si>
    <t>CatholicAll CombinedAug-22</t>
  </si>
  <si>
    <t>CatholicAll Combined44774</t>
  </si>
  <si>
    <t>Community ConnectionsAll CombinedAug-22</t>
  </si>
  <si>
    <t>Community ConnectionsAll Combined44774</t>
  </si>
  <si>
    <t>ContemporaryAll CombinedAug-22</t>
  </si>
  <si>
    <t>ContemporaryAll Combined44774</t>
  </si>
  <si>
    <t>Family MattersAll CombinedAug-22</t>
  </si>
  <si>
    <t>Family MattersAll Combined44774</t>
  </si>
  <si>
    <t>Federal CityAll CombinedAug-22</t>
  </si>
  <si>
    <t>Federal CityAll Combined44774</t>
  </si>
  <si>
    <t>First Home CareAll CombinedAug-22</t>
  </si>
  <si>
    <t>First Home CareAll Combined44774</t>
  </si>
  <si>
    <t>Foundations for Home &amp; CommunityAll CombinedAug-22</t>
  </si>
  <si>
    <t>Foundations for Home &amp; CommunityAll Combined44774</t>
  </si>
  <si>
    <t>FPSAll CombinedAug-22</t>
  </si>
  <si>
    <t>FPSAll Combined44774</t>
  </si>
  <si>
    <t>Green DoorAll CombinedAug-22</t>
  </si>
  <si>
    <t>Green DoorAll Combined44774</t>
  </si>
  <si>
    <t>HillcrestAll CombinedAug-22</t>
  </si>
  <si>
    <t>HillcrestAll Combined44774</t>
  </si>
  <si>
    <t>LAYCAll CombinedAug-22</t>
  </si>
  <si>
    <t>LAYCAll Combined44774</t>
  </si>
  <si>
    <t>LCSAll CombinedAug-22</t>
  </si>
  <si>
    <t>LCSAll Combined44774</t>
  </si>
  <si>
    <t>LESAll CombinedAug-22</t>
  </si>
  <si>
    <t>LESAll Combined44774</t>
  </si>
  <si>
    <t>Marys CenterAll CombinedAug-22</t>
  </si>
  <si>
    <t>Marys CenterAll Combined44774</t>
  </si>
  <si>
    <t>MBI HSAll CombinedAug-22</t>
  </si>
  <si>
    <t>MBI HSAll Combined44774</t>
  </si>
  <si>
    <t>MD Family ResourcesAll CombinedAug-22</t>
  </si>
  <si>
    <t>MD Family ResourcesAll Combined44774</t>
  </si>
  <si>
    <t>Medstar GeorgetownAll CombinedAug-22</t>
  </si>
  <si>
    <t>Medstar GeorgetownAll Combined44774</t>
  </si>
  <si>
    <t>PASSAll CombinedAug-22</t>
  </si>
  <si>
    <t>PASSAll Combined44774</t>
  </si>
  <si>
    <t>PIECEAll CombinedAug-22</t>
  </si>
  <si>
    <t>PIECEAll Combined44774</t>
  </si>
  <si>
    <t>RiversideAll CombinedAug-22</t>
  </si>
  <si>
    <t>RiversideAll Combined44774</t>
  </si>
  <si>
    <t>TFCCAll CombinedAug-22</t>
  </si>
  <si>
    <t>TFCCAll Combined44774</t>
  </si>
  <si>
    <t>UniversalAll CombinedAug-22</t>
  </si>
  <si>
    <t>UniversalAll Combined44774</t>
  </si>
  <si>
    <t>Wayne PlaceAll CombinedAug-22</t>
  </si>
  <si>
    <t>Wayne PlaceAll Combined44774</t>
  </si>
  <si>
    <t>Youth VillagesAll CombinedAug-22</t>
  </si>
  <si>
    <t>Youth VillagesAll Combined44774</t>
  </si>
  <si>
    <t>All A-CRA ProvidersA-CRA FFAug-22</t>
  </si>
  <si>
    <t>All A-CRA ProvidersA-CRA FF44774</t>
  </si>
  <si>
    <t>All A-CRA ProvidersA-CRA CombinedAug-22</t>
  </si>
  <si>
    <t>All A-CRA ProvidersA-CRA Combined44774</t>
  </si>
  <si>
    <t>All CPP-FV ProvidersCPP-FV FFAug-22</t>
  </si>
  <si>
    <t>All CPP-FV ProvidersCPP-FV FF44774</t>
  </si>
  <si>
    <t>All CPP-FV ProvidersCPP-FV DCSAug-22</t>
  </si>
  <si>
    <t>All CPP-FV ProvidersCPP-FV DCS44774</t>
  </si>
  <si>
    <t>All CPP-FV ProvidersCPP-FV CombinedAug-22</t>
  </si>
  <si>
    <t>All CPP-FV ProvidersCPP-FV Combined44774</t>
  </si>
  <si>
    <t>All FFT ProvidersFFT FFAug-22</t>
  </si>
  <si>
    <t>All FFT ProvidersFFT FF44774</t>
  </si>
  <si>
    <t>All FFT ProvidersFFT CombinedAug-22</t>
  </si>
  <si>
    <t>All FFT ProvidersFFT Combined44774</t>
  </si>
  <si>
    <t>All MST ProvidersMST FFAug-22</t>
  </si>
  <si>
    <t>All MST ProvidersMST FF44774</t>
  </si>
  <si>
    <t>All MST ProvidersMST CombinedAug-22</t>
  </si>
  <si>
    <t>All MST ProvidersMST Combined44774</t>
  </si>
  <si>
    <t>All MST-PSB ProvidersMST-PSB FFAug-22</t>
  </si>
  <si>
    <t>All MST-PSB ProvidersMST-PSB FF44774</t>
  </si>
  <si>
    <t>All MST-PSB ProvidersMST-PSB CombinedAug-22</t>
  </si>
  <si>
    <t>All MST-PSB ProvidersMST-PSB Combined44774</t>
  </si>
  <si>
    <t>All PCIT ProvidersPCIT FFAug-22</t>
  </si>
  <si>
    <t>All PCIT ProvidersPCIT FF44774</t>
  </si>
  <si>
    <t>All PCIT ProvidersPCIT DCSAug-22</t>
  </si>
  <si>
    <t>All PCIT ProvidersPCIT DCS44774</t>
  </si>
  <si>
    <t>All PCIT ProvidersPCIT CombinedAug-22</t>
  </si>
  <si>
    <t>All PCIT ProvidersPCIT Combined44774</t>
  </si>
  <si>
    <t>All SFCR ProvidersSFCR FFAug-22</t>
  </si>
  <si>
    <t>All SFCR ProvidersSFCR FF44774</t>
  </si>
  <si>
    <t>All SFCR ProvidersSFCR CombinedAug-22</t>
  </si>
  <si>
    <t>All SFCR ProvidersSFCR Combined44774</t>
  </si>
  <si>
    <t>All TF-CBT ProvidersTF-CBT FFAug-22</t>
  </si>
  <si>
    <t>All TF-CBT ProvidersTF-CBT FF44774</t>
  </si>
  <si>
    <t>All TF-CBT ProvidersTF-CBT CombinedAug-22</t>
  </si>
  <si>
    <t>All TF-CBT ProvidersTF-CBT Combined44774</t>
  </si>
  <si>
    <t>All TIP ProvidersTIP FFAug-22</t>
  </si>
  <si>
    <t>All TIP ProvidersTIP FF44774</t>
  </si>
  <si>
    <t>All TIP ProvidersTIP CombinedAug-22</t>
  </si>
  <si>
    <t>All TIP ProvidersTIP Combined44774</t>
  </si>
  <si>
    <t>All TST ProvidersTST FFAug-22</t>
  </si>
  <si>
    <t>All TST ProvidersTST FF44774</t>
  </si>
  <si>
    <t>All TST ProvidersTST CombinedAug-22</t>
  </si>
  <si>
    <t>All TST ProvidersTST Combined44774</t>
  </si>
  <si>
    <t>Families First ProvidersAll FFAug-22</t>
  </si>
  <si>
    <t>Families First ProvidersAll FF44774</t>
  </si>
  <si>
    <t>DC Seed ProvidersAll DCSAug-22</t>
  </si>
  <si>
    <t>DC Seed ProvidersAll DCS44774</t>
  </si>
  <si>
    <t>Trauma ProvidersAll FFAug-22</t>
  </si>
  <si>
    <t>Trauma ProvidersAll FF44774</t>
  </si>
  <si>
    <t>Trauma ProvidersAll DCSAug-22</t>
  </si>
  <si>
    <t>Trauma ProvidersAll DCS44774</t>
  </si>
  <si>
    <t>Trauma ProvidersAll CombinedAug-22</t>
  </si>
  <si>
    <t>Trauma ProvidersAll Combined44774</t>
  </si>
  <si>
    <t>AllAll CombinedAug-22</t>
  </si>
  <si>
    <t>AllAll Combined44774</t>
  </si>
  <si>
    <t>Federal CityA-CRA FFSep-22</t>
  </si>
  <si>
    <t>Federal CityA-CRA FF44805</t>
  </si>
  <si>
    <t>HillcrestA-CRA FFSep-22</t>
  </si>
  <si>
    <t>HillcrestA-CRA FF44805</t>
  </si>
  <si>
    <t>LAYCA-CRA FFSep-22</t>
  </si>
  <si>
    <t>LAYCA-CRA FF44805</t>
  </si>
  <si>
    <t>RiversideA-CRA FFSep-22</t>
  </si>
  <si>
    <t>RiversideA-CRA FF44805</t>
  </si>
  <si>
    <t>Adoptions TogetherCPP-FV FFSep-22</t>
  </si>
  <si>
    <t>Adoptions TogetherCPP-FV FF44805</t>
  </si>
  <si>
    <t>Marys CenterCPP-FV FFSep-22</t>
  </si>
  <si>
    <t>Marys CenterCPP-FV FF44805</t>
  </si>
  <si>
    <t>PIECECPP-FV FFSep-22</t>
  </si>
  <si>
    <t>PIECECPP-FV FF44805</t>
  </si>
  <si>
    <t>Community ConnectionsCPP-FV DCSSep-22</t>
  </si>
  <si>
    <t>Community ConnectionsCPP-FV DCS44805</t>
  </si>
  <si>
    <t>Community ConnectionsCPP-FV FFSep-22</t>
  </si>
  <si>
    <t>Community ConnectionsCPP-FV FF44805</t>
  </si>
  <si>
    <t>Foundations for Home &amp; CommunityCPP-FV DCSSep-22</t>
  </si>
  <si>
    <t>Foundations for Home &amp; CommunityCPP-FV DCS44805</t>
  </si>
  <si>
    <t>Marys CenterCPP-FV DCSSep-22</t>
  </si>
  <si>
    <t>Marys CenterCPP-FV DCS44805</t>
  </si>
  <si>
    <t>PIECECPP-FV DCSSep-22</t>
  </si>
  <si>
    <t>PIECECPP-FV DCS44805</t>
  </si>
  <si>
    <t>Medstar GeorgetownCPP-FV DCSSep-22</t>
  </si>
  <si>
    <t>Medstar GeorgetownCPP-FV DCS44805</t>
  </si>
  <si>
    <t>Medstar GeorgetownCPP-FV FFSep-22</t>
  </si>
  <si>
    <t>Medstar GeorgetownCPP-FV FF44805</t>
  </si>
  <si>
    <t>Better MorningsFFT FFSep-22</t>
  </si>
  <si>
    <t>Better MorningsFFT FF44805</t>
  </si>
  <si>
    <t>CatholicFFT FFSep-22</t>
  </si>
  <si>
    <t>CatholicFFT FF44805</t>
  </si>
  <si>
    <t>First Home CareFFT FFSep-22</t>
  </si>
  <si>
    <t>First Home CareFFT FF44805</t>
  </si>
  <si>
    <t>Foundations for Home &amp; CommunityFFT FFSep-22</t>
  </si>
  <si>
    <t>Foundations for Home &amp; CommunityFFT FF44805</t>
  </si>
  <si>
    <t>HillcrestFFT FFSep-22</t>
  </si>
  <si>
    <t>HillcrestFFT FF44805</t>
  </si>
  <si>
    <t>PASSFFT FFSep-22</t>
  </si>
  <si>
    <t>PASSFFT FF44805</t>
  </si>
  <si>
    <t>LCSMST FFSep-22</t>
  </si>
  <si>
    <t>LCSMST FF44805</t>
  </si>
  <si>
    <t>MBI HSMST FFSep-22</t>
  </si>
  <si>
    <t>MBI HSMST FF44805</t>
  </si>
  <si>
    <t>Youth VillagesMST FFSep-22</t>
  </si>
  <si>
    <t>Youth VillagesMST FF44805</t>
  </si>
  <si>
    <t>Youth VillagesMST-PSB FFSep-22</t>
  </si>
  <si>
    <t>Youth VillagesMST-PSB FF44805</t>
  </si>
  <si>
    <t>Marys CenterPCIT FFSep-22</t>
  </si>
  <si>
    <t>Marys CenterPCIT FF44805</t>
  </si>
  <si>
    <t>PIECEPCIT FFSep-22</t>
  </si>
  <si>
    <t>PIECEPCIT FF44805</t>
  </si>
  <si>
    <t>Marys CenterPCIT DCSSep-22</t>
  </si>
  <si>
    <t>Marys CenterPCIT DCS44805</t>
  </si>
  <si>
    <t>PIECEPCIT DCSSep-22</t>
  </si>
  <si>
    <t>PIECEPCIT DCS44805</t>
  </si>
  <si>
    <t>Community ConnectionsPCIT DCSSep-22</t>
  </si>
  <si>
    <t>Community ConnectionsPCIT DCS44805</t>
  </si>
  <si>
    <t>Community ConnectionsPCIT FFSep-22</t>
  </si>
  <si>
    <t>Community ConnectionsPCIT FF44805</t>
  </si>
  <si>
    <t>Medstar GeorgetownPCIT DCSSep-22</t>
  </si>
  <si>
    <t>Medstar GeorgetownPCIT DCS44805</t>
  </si>
  <si>
    <t>Medstar GeorgetownPCIT FFSep-22</t>
  </si>
  <si>
    <t>Medstar GeorgetownPCIT FF44805</t>
  </si>
  <si>
    <t>Community ConnectionsTF-CBT FFSep-22</t>
  </si>
  <si>
    <t>Community ConnectionsTF-CBT FF44805</t>
  </si>
  <si>
    <t>First Home CareTF-CBT FFSep-22</t>
  </si>
  <si>
    <t>First Home CareTF-CBT FF44805</t>
  </si>
  <si>
    <t>Foundations for Home &amp; CommunityTF-CBT FFSep-22</t>
  </si>
  <si>
    <t>Foundations for Home &amp; CommunityTF-CBT FF44805</t>
  </si>
  <si>
    <t>HillcrestTF-CBT FFSep-22</t>
  </si>
  <si>
    <t>HillcrestTF-CBT FF44805</t>
  </si>
  <si>
    <t>LAYCTF-CBT FFSep-22</t>
  </si>
  <si>
    <t>LAYCTF-CBT FF44805</t>
  </si>
  <si>
    <t>LESTF-CBT FFSep-22</t>
  </si>
  <si>
    <t>LESTF-CBT FF44805</t>
  </si>
  <si>
    <t>MD Family ResourcesTF-CBT FFSep-22</t>
  </si>
  <si>
    <t>MD Family ResourcesTF-CBT FF44805</t>
  </si>
  <si>
    <t>UniversalTF-CBT FFSep-22</t>
  </si>
  <si>
    <t>UniversalTF-CBT FF44805</t>
  </si>
  <si>
    <t>Community ConnectionsTIP FFSep-22</t>
  </si>
  <si>
    <t>Community ConnectionsTIP FF44805</t>
  </si>
  <si>
    <t>ContemporaryTIP FFSep-22</t>
  </si>
  <si>
    <t>ContemporaryTIP FF44805</t>
  </si>
  <si>
    <t>FPSTIP FFSep-22</t>
  </si>
  <si>
    <t>FPSTIP FF44805</t>
  </si>
  <si>
    <t>Green DoorTIP FFSep-22</t>
  </si>
  <si>
    <t>Green DoorTIP FF44805</t>
  </si>
  <si>
    <t>LESTIP FFSep-22</t>
  </si>
  <si>
    <t>LESTIP FF44805</t>
  </si>
  <si>
    <t>MBI HSTIP FFSep-22</t>
  </si>
  <si>
    <t>MBI HSTIP FF44805</t>
  </si>
  <si>
    <t>PASSTIP FFSep-22</t>
  </si>
  <si>
    <t>PASSTIP FF44805</t>
  </si>
  <si>
    <t>TFCCTIP FFSep-22</t>
  </si>
  <si>
    <t>TFCCTIP FF44805</t>
  </si>
  <si>
    <t>UniversalTIP FFSep-22</t>
  </si>
  <si>
    <t>UniversalTIP FF44805</t>
  </si>
  <si>
    <t>Wayne PlaceTIP FFSep-22</t>
  </si>
  <si>
    <t>Wayne PlaceTIP FF44805</t>
  </si>
  <si>
    <t>Adoptions TogetherTST FFSep-22</t>
  </si>
  <si>
    <t>Adoptions TogetherTST FF44805</t>
  </si>
  <si>
    <t>ContemporaryTST FFSep-22</t>
  </si>
  <si>
    <t>ContemporaryTST FF44805</t>
  </si>
  <si>
    <t>Family MattersTST FFSep-22</t>
  </si>
  <si>
    <t>Family MattersTST FF44805</t>
  </si>
  <si>
    <t>First Home CareTST FFSep-22</t>
  </si>
  <si>
    <t>First Home CareTST FF44805</t>
  </si>
  <si>
    <t>Foundations for Home &amp; CommunityTST FFSep-22</t>
  </si>
  <si>
    <t>Foundations for Home &amp; CommunityTST FF44805</t>
  </si>
  <si>
    <t>HillcrestTST FFSep-22</t>
  </si>
  <si>
    <t>HillcrestTST FF44805</t>
  </si>
  <si>
    <t>MD Family ResourcesTST FFSep-22</t>
  </si>
  <si>
    <t>MD Family ResourcesTST FF44805</t>
  </si>
  <si>
    <t>Federal CityA-CRA CombinedSep-22</t>
  </si>
  <si>
    <t>Federal CityA-CRA Combined44805</t>
  </si>
  <si>
    <t>HillcrestA-CRA CombinedSep-22</t>
  </si>
  <si>
    <t>HillcrestA-CRA Combined44805</t>
  </si>
  <si>
    <t>LAYCA-CRA CombinedSep-22</t>
  </si>
  <si>
    <t>LAYCA-CRA Combined44805</t>
  </si>
  <si>
    <t>RiversideA-CRA CombinedSep-22</t>
  </si>
  <si>
    <t>RiversideA-CRA Combined44805</t>
  </si>
  <si>
    <t>Adoptions TogetherCPP-FV CombinedSep-22</t>
  </si>
  <si>
    <t>Adoptions TogetherCPP-FV Combined44805</t>
  </si>
  <si>
    <t>Foundations for Home &amp; CommunityCPP-FV CombinedSep-22</t>
  </si>
  <si>
    <t>Foundations for Home &amp; CommunityCPP-FV Combined44805</t>
  </si>
  <si>
    <t>Medstar GeorgetownCPP-FV CombinedSep-22</t>
  </si>
  <si>
    <t>Medstar GeorgetownCPP-FV Combined44805</t>
  </si>
  <si>
    <t>Better MorningsFFT CombinedSep-22</t>
  </si>
  <si>
    <t>Better MorningsFFT Combined44805</t>
  </si>
  <si>
    <t>CatholicFFT CombinedSep-22</t>
  </si>
  <si>
    <t>CatholicFFT Combined44805</t>
  </si>
  <si>
    <t>First Home CareFFT CombinedSep-22</t>
  </si>
  <si>
    <t>First Home CareFFT Combined44805</t>
  </si>
  <si>
    <t>Foundations for Home &amp; CommunityFFT CombinedSep-22</t>
  </si>
  <si>
    <t>Foundations for Home &amp; CommunityFFT Combined44805</t>
  </si>
  <si>
    <t>HillcrestFFT CombinedSep-22</t>
  </si>
  <si>
    <t>HillcrestFFT Combined44805</t>
  </si>
  <si>
    <t>PASSFFT CombinedSep-22</t>
  </si>
  <si>
    <t>PASSFFT Combined44805</t>
  </si>
  <si>
    <t>LCSMST CombinedSep-22</t>
  </si>
  <si>
    <t>LCSMST Combined44805</t>
  </si>
  <si>
    <t>MBI HSMST CombinedSep-22</t>
  </si>
  <si>
    <t>MBI HSMST Combined44805</t>
  </si>
  <si>
    <t>Youth VillagesMST CombinedSep-22</t>
  </si>
  <si>
    <t>Youth VillagesMST Combined44805</t>
  </si>
  <si>
    <t>Youth VillagesMST-PSB CombinedSep-22</t>
  </si>
  <si>
    <t>Youth VillagesMST-PSB Combined44805</t>
  </si>
  <si>
    <t>Medstar GeorgetownPCIT CombinedSep-22</t>
  </si>
  <si>
    <t>Medstar GeorgetownPCIT Combined44805</t>
  </si>
  <si>
    <t>Community ConnectionsTF-CBT CombinedSep-22</t>
  </si>
  <si>
    <t>Community ConnectionsTF-CBT Combined44805</t>
  </si>
  <si>
    <t>First Home CareTF-CBT CombinedSep-22</t>
  </si>
  <si>
    <t>First Home CareTF-CBT Combined44805</t>
  </si>
  <si>
    <t>Foundations for Home &amp; CommunityTF-CBT CombinedSep-22</t>
  </si>
  <si>
    <t>Foundations for Home &amp; CommunityTF-CBT Combined44805</t>
  </si>
  <si>
    <t>HillcrestTF-CBT CombinedSep-22</t>
  </si>
  <si>
    <t>HillcrestTF-CBT Combined44805</t>
  </si>
  <si>
    <t>LAYCTF-CBT CombinedSep-22</t>
  </si>
  <si>
    <t>LAYCTF-CBT Combined44805</t>
  </si>
  <si>
    <t>LESTF-CBT CombinedSep-22</t>
  </si>
  <si>
    <t>LESTF-CBT Combined44805</t>
  </si>
  <si>
    <t>MD Family ResourcesTF-CBT CombinedSep-22</t>
  </si>
  <si>
    <t>MD Family ResourcesTF-CBT Combined44805</t>
  </si>
  <si>
    <t>UniversalTF-CBT CombinedSep-22</t>
  </si>
  <si>
    <t>UniversalTF-CBT Combined44805</t>
  </si>
  <si>
    <t>Community ConnectionsTIP CombinedSep-22</t>
  </si>
  <si>
    <t>Community ConnectionsTIP Combined44805</t>
  </si>
  <si>
    <t>ContemporaryTIP CombinedSep-22</t>
  </si>
  <si>
    <t>ContemporaryTIP Combined44805</t>
  </si>
  <si>
    <t>FPSTIP CombinedSep-22</t>
  </si>
  <si>
    <t>FPSTIP Combined44805</t>
  </si>
  <si>
    <t>Green DoorTIP CombinedSep-22</t>
  </si>
  <si>
    <t>Green DoorTIP Combined44805</t>
  </si>
  <si>
    <t>LESTIP CombinedSep-22</t>
  </si>
  <si>
    <t>LESTIP Combined44805</t>
  </si>
  <si>
    <t>MBI HSTIP CombinedSep-22</t>
  </si>
  <si>
    <t>MBI HSTIP Combined44805</t>
  </si>
  <si>
    <t>PASSTIP CombinedSep-22</t>
  </si>
  <si>
    <t>PASSTIP Combined44805</t>
  </si>
  <si>
    <t>TFCCTIP CombinedSep-22</t>
  </si>
  <si>
    <t>TFCCTIP Combined44805</t>
  </si>
  <si>
    <t>UniversalTIP CombinedSep-22</t>
  </si>
  <si>
    <t>UniversalTIP Combined44805</t>
  </si>
  <si>
    <t>Wayne PlaceTIP CombinedSep-22</t>
  </si>
  <si>
    <t>Wayne PlaceTIP Combined44805</t>
  </si>
  <si>
    <t>Adoptions TogetherTST CombinedSep-22</t>
  </si>
  <si>
    <t>Adoptions TogetherTST Combined44805</t>
  </si>
  <si>
    <t>ContemporaryTST CombinedSep-22</t>
  </si>
  <si>
    <t>ContemporaryTST Combined44805</t>
  </si>
  <si>
    <t>Family MattersTST CombinedSep-22</t>
  </si>
  <si>
    <t>Family MattersTST Combined44805</t>
  </si>
  <si>
    <t>First Home CareTST CombinedSep-22</t>
  </si>
  <si>
    <t>First Home CareTST Combined44805</t>
  </si>
  <si>
    <t>Foundations for Home &amp; CommunityTST CombinedSep-22</t>
  </si>
  <si>
    <t>Foundations for Home &amp; CommunityTST Combined44805</t>
  </si>
  <si>
    <t>HillcrestTST CombinedSep-22</t>
  </si>
  <si>
    <t>HillcrestTST Combined44805</t>
  </si>
  <si>
    <t>MD Family ResourcesTST CombinedSep-22</t>
  </si>
  <si>
    <t>MD Family ResourcesTST Combined44805</t>
  </si>
  <si>
    <t>Marys CenterCPP-FV CombinedSep-22</t>
  </si>
  <si>
    <t>Marys CenterCPP-FV Combined44805</t>
  </si>
  <si>
    <t>PIECECPP-FV CombinedSep-22</t>
  </si>
  <si>
    <t>PIECECPP-FV Combined44805</t>
  </si>
  <si>
    <t>Community ConnectionsCPP-FV CombinedSep-22</t>
  </si>
  <si>
    <t>Community ConnectionsCPP-FV Combined44805</t>
  </si>
  <si>
    <t>Community ConnectionsPCIT CombinedSep-22</t>
  </si>
  <si>
    <t>Community ConnectionsPCIT Combined44805</t>
  </si>
  <si>
    <t>Marys CenterPCIT CombinedSep-22</t>
  </si>
  <si>
    <t>Marys CenterPCIT Combined44805</t>
  </si>
  <si>
    <t>PIECEPCIT CombinedSep-22</t>
  </si>
  <si>
    <t>PIECEPCIT Combined44805</t>
  </si>
  <si>
    <t>CatholicAll FFSep-22</t>
  </si>
  <si>
    <t>CatholicAll FF44805</t>
  </si>
  <si>
    <t>ContemporaryAll FFSep-22</t>
  </si>
  <si>
    <t>ContemporaryAll FF44805</t>
  </si>
  <si>
    <t>Family MattersAll FFSep-22</t>
  </si>
  <si>
    <t>Family MattersAll FF44805</t>
  </si>
  <si>
    <t>Federal City All FFSep-22</t>
  </si>
  <si>
    <t>Federal City All FF44805</t>
  </si>
  <si>
    <t>First Home CareAll FFSep-22</t>
  </si>
  <si>
    <t>First Home CareAll FF44805</t>
  </si>
  <si>
    <t>Foundations for Home &amp; CommunityAll FFSep-22</t>
  </si>
  <si>
    <t>Foundations for Home &amp; CommunityAll FF44805</t>
  </si>
  <si>
    <t>FPSAll FFSep-22</t>
  </si>
  <si>
    <t>FPSAll FF44805</t>
  </si>
  <si>
    <t>Green DoorAll FFSep-22</t>
  </si>
  <si>
    <t>Green DoorAll FF44805</t>
  </si>
  <si>
    <t>HillcrestAll FFSep-22</t>
  </si>
  <si>
    <t>HillcrestAll FF44805</t>
  </si>
  <si>
    <t>LAYCAll FFSep-22</t>
  </si>
  <si>
    <t>LAYCAll FF44805</t>
  </si>
  <si>
    <t>LCSAll FFSep-22</t>
  </si>
  <si>
    <t>LCSAll FF44805</t>
  </si>
  <si>
    <t>LESAll FFSep-22</t>
  </si>
  <si>
    <t>LESAll FF44805</t>
  </si>
  <si>
    <t>MBI HSAll FFSep-22</t>
  </si>
  <si>
    <t>MBI HSAll FF44805</t>
  </si>
  <si>
    <t>MD Family ResourcesAll FFSep-22</t>
  </si>
  <si>
    <t>MD Family ResourcesAll FF44805</t>
  </si>
  <si>
    <t>PASSAll FFSep-22</t>
  </si>
  <si>
    <t>PASSAll FF44805</t>
  </si>
  <si>
    <t>RiversideAll FFSep-22</t>
  </si>
  <si>
    <t>RiversideAll FF44805</t>
  </si>
  <si>
    <t>TFCCAll FFSep-22</t>
  </si>
  <si>
    <t>TFCCAll FF44805</t>
  </si>
  <si>
    <t>UniversalAll FFSep-22</t>
  </si>
  <si>
    <t>UniversalAll FF44805</t>
  </si>
  <si>
    <t>Wayne PlaceAll FFSep-22</t>
  </si>
  <si>
    <t>Wayne PlaceAll FF44805</t>
  </si>
  <si>
    <t>Youth VillagesAll FFSep-22</t>
  </si>
  <si>
    <t>Youth VillagesAll FF44805</t>
  </si>
  <si>
    <t>Medstar GeorgetownAll DCSSep-22</t>
  </si>
  <si>
    <t>Medstar GeorgetownAll DCS44805</t>
  </si>
  <si>
    <t>Medstar GeorgetownAll FFSep-22</t>
  </si>
  <si>
    <t>Medstar GeorgetownAll FF44805</t>
  </si>
  <si>
    <t>Community ConnectionsAll FFSep-22</t>
  </si>
  <si>
    <t>Community ConnectionsAll FF44805</t>
  </si>
  <si>
    <t>Community ConnectionsAll DCSSep-22</t>
  </si>
  <si>
    <t>Community ConnectionsAll DCS44805</t>
  </si>
  <si>
    <t>Marys CenterAll FFSep-22</t>
  </si>
  <si>
    <t>Marys CenterAll FF44805</t>
  </si>
  <si>
    <t>Marys CenterAll DCSSep-22</t>
  </si>
  <si>
    <t>Marys CenterAll DCS44805</t>
  </si>
  <si>
    <t>PIECEAll FFSep-22</t>
  </si>
  <si>
    <t>PIECEAll FF44805</t>
  </si>
  <si>
    <t>PIECEAll DCSSep-22</t>
  </si>
  <si>
    <t>PIECEAll DCS44805</t>
  </si>
  <si>
    <t>Adoptions TogetherAll CombinedSep-22</t>
  </si>
  <si>
    <t>Adoptions TogetherAll Combined44805</t>
  </si>
  <si>
    <t>Better MorningsAll CombinedSep-22</t>
  </si>
  <si>
    <t>Better MorningsAll Combined44805</t>
  </si>
  <si>
    <t>CatholicAll CombinedSep-22</t>
  </si>
  <si>
    <t>CatholicAll Combined44805</t>
  </si>
  <si>
    <t>Community ConnectionsAll CombinedSep-22</t>
  </si>
  <si>
    <t>Community ConnectionsAll Combined44805</t>
  </si>
  <si>
    <t>ContemporaryAll CombinedSep-22</t>
  </si>
  <si>
    <t>ContemporaryAll Combined44805</t>
  </si>
  <si>
    <t>Family MattersAll CombinedSep-22</t>
  </si>
  <si>
    <t>Family MattersAll Combined44805</t>
  </si>
  <si>
    <t>Federal CityAll CombinedSep-22</t>
  </si>
  <si>
    <t>Federal CityAll Combined44805</t>
  </si>
  <si>
    <t>First Home CareAll CombinedSep-22</t>
  </si>
  <si>
    <t>First Home CareAll Combined44805</t>
  </si>
  <si>
    <t>Foundations for Home &amp; CommunityAll CombinedSep-22</t>
  </si>
  <si>
    <t>Foundations for Home &amp; CommunityAll Combined44805</t>
  </si>
  <si>
    <t>FPSAll CombinedSep-22</t>
  </si>
  <si>
    <t>FPSAll Combined44805</t>
  </si>
  <si>
    <t>Green DoorAll CombinedSep-22</t>
  </si>
  <si>
    <t>Green DoorAll Combined44805</t>
  </si>
  <si>
    <t>HillcrestAll CombinedSep-22</t>
  </si>
  <si>
    <t>HillcrestAll Combined44805</t>
  </si>
  <si>
    <t>LAYCAll CombinedSep-22</t>
  </si>
  <si>
    <t>LAYCAll Combined44805</t>
  </si>
  <si>
    <t>LCSAll CombinedSep-22</t>
  </si>
  <si>
    <t>LCSAll Combined44805</t>
  </si>
  <si>
    <t>LESAll CombinedSep-22</t>
  </si>
  <si>
    <t>LESAll Combined44805</t>
  </si>
  <si>
    <t>Marys CenterAll CombinedSep-22</t>
  </si>
  <si>
    <t>Marys CenterAll Combined44805</t>
  </si>
  <si>
    <t>MBI HSAll CombinedSep-22</t>
  </si>
  <si>
    <t>MBI HSAll Combined44805</t>
  </si>
  <si>
    <t>MD Family ResourcesAll CombinedSep-22</t>
  </si>
  <si>
    <t>MD Family ResourcesAll Combined44805</t>
  </si>
  <si>
    <t>Medstar GeorgetownAll CombinedSep-22</t>
  </si>
  <si>
    <t>Medstar GeorgetownAll Combined44805</t>
  </si>
  <si>
    <t>PASSAll CombinedSep-22</t>
  </si>
  <si>
    <t>PASSAll Combined44805</t>
  </si>
  <si>
    <t>PIECEAll CombinedSep-22</t>
  </si>
  <si>
    <t>PIECEAll Combined44805</t>
  </si>
  <si>
    <t>RiversideAll CombinedSep-22</t>
  </si>
  <si>
    <t>RiversideAll Combined44805</t>
  </si>
  <si>
    <t>TFCCAll CombinedSep-22</t>
  </si>
  <si>
    <t>TFCCAll Combined44805</t>
  </si>
  <si>
    <t>UniversalAll CombinedSep-22</t>
  </si>
  <si>
    <t>UniversalAll Combined44805</t>
  </si>
  <si>
    <t>Wayne PlaceAll CombinedSep-22</t>
  </si>
  <si>
    <t>Wayne PlaceAll Combined44805</t>
  </si>
  <si>
    <t>Youth VillagesAll CombinedSep-22</t>
  </si>
  <si>
    <t>Youth VillagesAll Combined44805</t>
  </si>
  <si>
    <t>All A-CRA ProvidersA-CRA FFSep-22</t>
  </si>
  <si>
    <t>All A-CRA ProvidersA-CRA FF44805</t>
  </si>
  <si>
    <t>All A-CRA ProvidersA-CRA CombinedSep-22</t>
  </si>
  <si>
    <t>All A-CRA ProvidersA-CRA Combined44805</t>
  </si>
  <si>
    <t>All CPP-FV ProvidersCPP-FV FFSep-22</t>
  </si>
  <si>
    <t>All CPP-FV ProvidersCPP-FV FF44805</t>
  </si>
  <si>
    <t>All CPP-FV ProvidersCPP-FV DCSSep-22</t>
  </si>
  <si>
    <t>All CPP-FV ProvidersCPP-FV DCS44805</t>
  </si>
  <si>
    <t>All CPP-FV ProvidersCPP-FV CombinedSep-22</t>
  </si>
  <si>
    <t>All CPP-FV ProvidersCPP-FV Combined44805</t>
  </si>
  <si>
    <t>All FFT ProvidersFFT FFSep-22</t>
  </si>
  <si>
    <t>All FFT ProvidersFFT FF44805</t>
  </si>
  <si>
    <t>All FFT ProvidersFFT CombinedSep-22</t>
  </si>
  <si>
    <t>All FFT ProvidersFFT Combined44805</t>
  </si>
  <si>
    <t>All MST ProvidersMST FFSep-22</t>
  </si>
  <si>
    <t>All MST ProvidersMST FF44805</t>
  </si>
  <si>
    <t>All MST ProvidersMST CombinedSep-22</t>
  </si>
  <si>
    <t>All MST ProvidersMST Combined44805</t>
  </si>
  <si>
    <t>All MST-PSB ProvidersMST-PSB FFSep-22</t>
  </si>
  <si>
    <t>All MST-PSB ProvidersMST-PSB FF44805</t>
  </si>
  <si>
    <t>All MST-PSB ProvidersMST-PSB CombinedSep-22</t>
  </si>
  <si>
    <t>All MST-PSB ProvidersMST-PSB Combined44805</t>
  </si>
  <si>
    <t>All PCIT ProvidersPCIT FFSep-22</t>
  </si>
  <si>
    <t>All PCIT ProvidersPCIT FF44805</t>
  </si>
  <si>
    <t>All PCIT ProvidersPCIT DCSSep-22</t>
  </si>
  <si>
    <t>All PCIT ProvidersPCIT DCS44805</t>
  </si>
  <si>
    <t>All PCIT ProvidersPCIT CombinedSep-22</t>
  </si>
  <si>
    <t>All PCIT ProvidersPCIT Combined44805</t>
  </si>
  <si>
    <t>All SFCR ProvidersSFCR FFSep-22</t>
  </si>
  <si>
    <t>All SFCR ProvidersSFCR FF44805</t>
  </si>
  <si>
    <t>All SFCR ProvidersSFCR CombinedSep-22</t>
  </si>
  <si>
    <t>All SFCR ProvidersSFCR Combined44805</t>
  </si>
  <si>
    <t>All TF-CBT ProvidersTF-CBT FFSep-22</t>
  </si>
  <si>
    <t>All TF-CBT ProvidersTF-CBT FF44805</t>
  </si>
  <si>
    <t>All TF-CBT ProvidersTF-CBT CombinedSep-22</t>
  </si>
  <si>
    <t>All TF-CBT ProvidersTF-CBT Combined44805</t>
  </si>
  <si>
    <t>All TIP ProvidersTIP FFSep-22</t>
  </si>
  <si>
    <t>All TIP ProvidersTIP FF44805</t>
  </si>
  <si>
    <t>All TIP ProvidersTIP CombinedSep-22</t>
  </si>
  <si>
    <t>All TIP ProvidersTIP Combined44805</t>
  </si>
  <si>
    <t>All TST ProvidersTST FFSep-22</t>
  </si>
  <si>
    <t>All TST ProvidersTST FF44805</t>
  </si>
  <si>
    <t>All TST ProvidersTST CombinedSep-22</t>
  </si>
  <si>
    <t>All TST ProvidersTST Combined44805</t>
  </si>
  <si>
    <t>Families First ProvidersAll FFSep-22</t>
  </si>
  <si>
    <t>Families First ProvidersAll FF44805</t>
  </si>
  <si>
    <t>DC Seed ProvidersAll DCSSep-22</t>
  </si>
  <si>
    <t>DC Seed ProvidersAll DCS44805</t>
  </si>
  <si>
    <t>Trauma ProvidersAll FFSep-22</t>
  </si>
  <si>
    <t>Trauma ProvidersAll FF44805</t>
  </si>
  <si>
    <t>Trauma ProvidersAll DCSSep-22</t>
  </si>
  <si>
    <t>Trauma ProvidersAll DCS44805</t>
  </si>
  <si>
    <t>Trauma ProvidersAll CombinedSep-22</t>
  </si>
  <si>
    <t>Trauma ProvidersAll Combined44805</t>
  </si>
  <si>
    <t>AllAll CombinedSep-22</t>
  </si>
  <si>
    <t>AllAll Combined44805</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</si>
  <si>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</si>
  <si>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</si>
  <si>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</si>
  <si>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</si>
  <si>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</si>
  <si>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</si>
  <si>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</si>
  <si>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</si>
  <si>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</si>
  <si>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</si>
  <si>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</si>
  <si>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</si>
  <si>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</si>
  <si>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</si>
  <si>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</si>
  <si>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</si>
  <si>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</si>
  <si>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</si>
  <si>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</si>
  <si>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</si>
  <si>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</si>
  <si>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</si>
  <si>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</si>
  <si>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</si>
  <si>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</si>
  <si>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</si>
  <si>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</si>
  <si>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</si>
  <si>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</si>
  <si>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</si>
  <si>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</si>
  <si>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</si>
  <si>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</si>
  <si>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</si>
  <si>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</si>
  <si>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</si>
  <si>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</si>
  <si>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</si>
  <si>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</si>
  <si>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</si>
  <si>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</si>
  <si>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</si>
  <si>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</si>
  <si>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</si>
  <si>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</si>
  <si>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</si>
  <si>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</si>
  <si>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</si>
  <si>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</si>
  <si>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</si>
  <si>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</si>
  <si>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</si>
  <si>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</si>
  <si>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</si>
  <si>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</si>
  <si>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</si>
  <si>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</si>
  <si>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</si>
  <si>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</si>
  <si>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</si>
  <si>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</si>
  <si>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</si>
  <si>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</si>
  <si>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</si>
  <si>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</si>
  <si>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</si>
  <si>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</si>
  <si>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</si>
  <si>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</si>
  <si>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</si>
  <si>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</si>
  <si>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</si>
  <si>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</si>
  <si>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</si>
  <si>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</si>
  <si>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</si>
  <si>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</si>
  <si>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</si>
  <si>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</si>
  <si>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</si>
  <si>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</si>
  <si>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</si>
  <si>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</si>
  <si>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</si>
  <si>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</si>
  <si>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</si>
  <si>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</si>
  <si>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</si>
  <si>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</si>
  <si>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</si>
  <si>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</si>
  <si>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</si>
  <si>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</si>
  <si>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</si>
  <si>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</si>
  <si>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</si>
  <si>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</si>
  <si>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</si>
  <si>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</si>
  <si>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</si>
  <si>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</si>
  <si>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</si>
  <si>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</si>
  <si>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</si>
  <si>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</si>
  <si>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</si>
  <si>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</si>
  <si>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</si>
  <si>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</si>
  <si>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</si>
  <si>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</si>
  <si>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</si>
  <si>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</si>
  <si>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</si>
  <si>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</si>
  <si>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</si>
  <si>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</si>
  <si>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</si>
  <si>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</si>
  <si>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</si>
  <si>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</si>
  <si>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</si>
  <si>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PlaceTIP FFOct-22</t>
  </si>
  <si>
    <t>Wayne PlaceTIP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</si>
  <si>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</si>
  <si>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</si>
  <si>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</si>
  <si>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</si>
  <si>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</si>
  <si>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</si>
  <si>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</si>
  <si>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</si>
  <si>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</si>
  <si>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</si>
  <si>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</si>
  <si>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</si>
  <si>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</si>
  <si>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</si>
  <si>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</si>
  <si>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</si>
  <si>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</si>
  <si>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</si>
  <si>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</si>
  <si>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</si>
  <si>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</si>
  <si>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</si>
  <si>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</si>
  <si>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</si>
  <si>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</si>
  <si>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</si>
  <si>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</si>
  <si>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</si>
  <si>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</si>
  <si>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</si>
  <si>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</si>
  <si>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</si>
  <si>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</si>
  <si>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</si>
  <si>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</si>
  <si>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</si>
  <si>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</si>
  <si>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</si>
  <si>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</si>
  <si>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</si>
  <si>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</si>
  <si>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</si>
  <si>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</si>
  <si>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</si>
  <si>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</si>
  <si>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</si>
  <si>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</si>
  <si>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</si>
  <si>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</si>
  <si>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</si>
  <si>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</si>
  <si>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</si>
  <si>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</si>
  <si>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</si>
  <si>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</si>
  <si>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</si>
  <si>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</si>
  <si>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</si>
  <si>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</si>
  <si>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</si>
  <si>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</si>
  <si>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</si>
  <si>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</si>
  <si>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</si>
  <si>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</si>
  <si>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</si>
  <si>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</si>
  <si>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</si>
  <si>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</si>
  <si>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</si>
  <si>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</si>
  <si>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</si>
  <si>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</si>
  <si>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</si>
  <si>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</si>
  <si>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</si>
  <si>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</si>
  <si>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</si>
  <si>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</si>
  <si>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</si>
  <si>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</si>
  <si>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</si>
  <si>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</si>
  <si>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</si>
  <si>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</si>
  <si>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</si>
  <si>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</si>
  <si>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</si>
  <si>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</si>
  <si>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</si>
  <si>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</si>
  <si>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</si>
  <si>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</si>
  <si>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</si>
  <si>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</si>
  <si>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</si>
  <si>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</si>
  <si>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</si>
  <si>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</si>
  <si>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</si>
  <si>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PlaceTIP CombinedOct-22</t>
  </si>
  <si>
    <t>Wayne PlaceTIP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</si>
  <si>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</si>
  <si>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</si>
  <si>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</si>
  <si>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</si>
  <si>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</si>
  <si>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</si>
  <si>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</si>
  <si>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</si>
  <si>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</si>
  <si>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</si>
  <si>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</si>
  <si>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</si>
  <si>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</si>
  <si>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</si>
  <si>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</si>
  <si>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</si>
  <si>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</si>
  <si>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</si>
  <si>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</si>
  <si>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</si>
  <si>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</si>
  <si>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</si>
  <si>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</si>
  <si>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</si>
  <si>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</si>
  <si>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</si>
  <si>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</si>
  <si>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</si>
  <si>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</si>
  <si>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</si>
  <si>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</si>
  <si>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</si>
  <si>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</si>
  <si>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</si>
  <si>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</si>
  <si>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</si>
  <si>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</si>
  <si>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</si>
  <si>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</si>
  <si>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</si>
  <si>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</si>
  <si>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</si>
  <si>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</si>
  <si>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</si>
  <si>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</si>
  <si>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</si>
  <si>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</si>
  <si>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</si>
  <si>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</si>
  <si>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</si>
  <si>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</si>
  <si>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</si>
  <si>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</si>
  <si>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</si>
  <si>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</si>
  <si>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</si>
  <si>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</si>
  <si>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</si>
  <si>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</si>
  <si>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</si>
  <si>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</si>
  <si>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</si>
  <si>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</si>
  <si>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</si>
  <si>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</si>
  <si>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</si>
  <si>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</si>
  <si>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</si>
  <si>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PlaceAll FFOct-22</t>
  </si>
  <si>
    <t>Wayne PlaceAll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</si>
  <si>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</si>
  <si>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</si>
  <si>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</si>
  <si>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</si>
  <si>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</si>
  <si>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</si>
  <si>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</si>
  <si>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</si>
  <si>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</si>
  <si>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</si>
  <si>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</si>
  <si>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</si>
  <si>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</si>
  <si>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</si>
  <si>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</si>
  <si>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</si>
  <si>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</si>
  <si>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</si>
  <si>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</si>
  <si>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</si>
  <si>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</si>
  <si>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</si>
  <si>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</si>
  <si>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</si>
  <si>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</si>
  <si>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</si>
  <si>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</si>
  <si>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</si>
  <si>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</si>
  <si>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</si>
  <si>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</si>
  <si>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</si>
  <si>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</si>
  <si>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</si>
  <si>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</si>
  <si>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</si>
  <si>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</si>
  <si>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</si>
  <si>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</si>
  <si>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</si>
  <si>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</si>
  <si>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</si>
  <si>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</si>
  <si>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</si>
  <si>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</si>
  <si>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</si>
  <si>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</si>
  <si>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</si>
  <si>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</si>
  <si>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</si>
  <si>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</si>
  <si>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</si>
  <si>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</si>
  <si>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</si>
  <si>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</si>
  <si>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</si>
  <si>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</si>
  <si>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</si>
  <si>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</si>
  <si>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</si>
  <si>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</si>
  <si>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</si>
  <si>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</si>
  <si>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</si>
  <si>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</si>
  <si>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</si>
  <si>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</si>
  <si>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</si>
  <si>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</si>
  <si>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</si>
  <si>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</si>
  <si>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</si>
  <si>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</si>
  <si>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</si>
  <si>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PlaceAll CombinedOct-22</t>
  </si>
  <si>
    <t>Wayne PlaceAll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</si>
  <si>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</si>
  <si>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</si>
  <si>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</si>
  <si>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</si>
  <si>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</si>
  <si>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</si>
  <si>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</si>
  <si>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</si>
  <si>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</si>
  <si>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</si>
  <si>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</si>
  <si>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</si>
  <si>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</si>
  <si>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</si>
  <si>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</si>
  <si>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</si>
  <si>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</si>
  <si>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</si>
  <si>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</si>
  <si>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</si>
  <si>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</si>
  <si>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</si>
  <si>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</si>
  <si>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</si>
  <si>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</si>
  <si>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</si>
  <si>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</si>
  <si>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</si>
  <si>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</si>
  <si>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</si>
  <si>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</si>
  <si>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</si>
  <si>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</si>
  <si>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</si>
  <si>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</si>
  <si>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</si>
  <si>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</si>
  <si>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</si>
  <si>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</si>
  <si>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</si>
  <si>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</si>
  <si>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</si>
  <si>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</si>
  <si>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</si>
  <si>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</si>
  <si>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</si>
  <si>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</si>
  <si>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</si>
  <si>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</si>
  <si>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</si>
  <si>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</si>
  <si>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</si>
  <si>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</si>
  <si>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</si>
  <si>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</si>
  <si>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</si>
  <si>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</si>
  <si>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</si>
  <si>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</si>
  <si>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</si>
  <si>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</si>
  <si>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</si>
  <si>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</si>
  <si>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</si>
  <si>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</si>
  <si>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</si>
  <si>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</si>
  <si>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</si>
  <si>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FFNov-22</t>
  </si>
  <si>
    <t>DBH Parent SupportABC FF44866</t>
  </si>
  <si>
    <t>Healthy FuturesABC FFNov-22</t>
  </si>
  <si>
    <t>Healthy FuturesABC FF44866</t>
  </si>
  <si>
    <t>Marys CenterABC FFNov-22</t>
  </si>
  <si>
    <t>Marys CenterABC FF44866</t>
  </si>
  <si>
    <t>Medstar GeorgetownABC FFNov-22</t>
  </si>
  <si>
    <t>Medstar GeorgetownABC FF44866</t>
  </si>
  <si>
    <t>PIECEABC FFNov-22</t>
  </si>
  <si>
    <t>PIECEABC FF44866</t>
  </si>
  <si>
    <t>Federal CityA-CRA FFNov-22</t>
  </si>
  <si>
    <t>Federal CityA-CRA FF44866</t>
  </si>
  <si>
    <t>HillcrestA-CRA FFNov-22</t>
  </si>
  <si>
    <t>HillcrestA-CRA FF44866</t>
  </si>
  <si>
    <t>LAYCA-CRA FFNov-22</t>
  </si>
  <si>
    <t>LAYCA-CRA FF44866</t>
  </si>
  <si>
    <t>RiversideA-CRA FFNov-22</t>
  </si>
  <si>
    <t>RiversideA-CRA FF44866</t>
  </si>
  <si>
    <t>Adoptions TogetherCPP-FV FFNov-22</t>
  </si>
  <si>
    <t>Adoptions TogetherCPP-FV FF44866</t>
  </si>
  <si>
    <t>Marys CenterCPP-FV FFNov-22</t>
  </si>
  <si>
    <t>Marys CenterCPP-FV FF44866</t>
  </si>
  <si>
    <t>PIECECPP-FV FFNov-22</t>
  </si>
  <si>
    <t>PIECECPP-FV FF44866</t>
  </si>
  <si>
    <t>Community ConnectionsCPP-FV DCSNov-22</t>
  </si>
  <si>
    <t>Community ConnectionsCPP-FV DCS44866</t>
  </si>
  <si>
    <t>Community ConnectionsCPP-FV FFNov-22</t>
  </si>
  <si>
    <t>Community ConnectionsCPP-FV FF44866</t>
  </si>
  <si>
    <t>Foundations for Home &amp; CommunityCPP-FV DCSNov-22</t>
  </si>
  <si>
    <t>Foundations for Home &amp; CommunityCPP-FV DCS44866</t>
  </si>
  <si>
    <t>Marys CenterCPP-FV DCSNov-22</t>
  </si>
  <si>
    <t>Marys CenterCPP-FV DCS44866</t>
  </si>
  <si>
    <t>PIECECPP-FV DCSNov-22</t>
  </si>
  <si>
    <t>PIECECPP-FV DCS44866</t>
  </si>
  <si>
    <t>Medstar GeorgetownCPP-FV DCSNov-22</t>
  </si>
  <si>
    <t>Medstar GeorgetownCPP-FV DCS44866</t>
  </si>
  <si>
    <t>Medstar GeorgetownCPP-FV FFNov-22</t>
  </si>
  <si>
    <t>Medstar GeorgetownCPP-FV FF44866</t>
  </si>
  <si>
    <t>Better MorningsFFT FFNov-22</t>
  </si>
  <si>
    <t>Better MorningsFFT FF44866</t>
  </si>
  <si>
    <t>CatholicFFT FFNov-22</t>
  </si>
  <si>
    <t>CatholicFFT FF44866</t>
  </si>
  <si>
    <t>First Home CareFFT FFNov-22</t>
  </si>
  <si>
    <t>First Home CareFFT FF44866</t>
  </si>
  <si>
    <t>Foundations for Home &amp; CommunityFFT FFNov-22</t>
  </si>
  <si>
    <t>Foundations for Home &amp; CommunityFFT FF44866</t>
  </si>
  <si>
    <t>HillcrestFFT FFNov-22</t>
  </si>
  <si>
    <t>HillcrestFFT FF44866</t>
  </si>
  <si>
    <t>PASSFFT FFNov-22</t>
  </si>
  <si>
    <t>PASSFFT FF44866</t>
  </si>
  <si>
    <t>LCSMST FFNov-22</t>
  </si>
  <si>
    <t>LCSMST FF44866</t>
  </si>
  <si>
    <t>MBI HSMST FFNov-22</t>
  </si>
  <si>
    <t>MBI HSMST FF44866</t>
  </si>
  <si>
    <t>Youth VillagesMST FFNov-22</t>
  </si>
  <si>
    <t>Youth VillagesMST FF44866</t>
  </si>
  <si>
    <t>Youth VillagesMST-PSB FFNov-22</t>
  </si>
  <si>
    <t>Youth VillagesMST-PSB FF44866</t>
  </si>
  <si>
    <t>Marys CenterPCIT FFNov-22</t>
  </si>
  <si>
    <t>Marys CenterPCIT FF44866</t>
  </si>
  <si>
    <t>PIECEPCIT FFNov-22</t>
  </si>
  <si>
    <t>PIECEPCIT FF44866</t>
  </si>
  <si>
    <t>Marys CenterPCIT DCSNov-22</t>
  </si>
  <si>
    <t>Marys CenterPCIT DCS44866</t>
  </si>
  <si>
    <t>PIECEPCIT DCSNov-22</t>
  </si>
  <si>
    <t>PIECEPCIT DCS44866</t>
  </si>
  <si>
    <t>Community ConnectionsPCIT DCSNov-22</t>
  </si>
  <si>
    <t>Community ConnectionsPCIT DCS44866</t>
  </si>
  <si>
    <t>Community ConnectionsPCIT FFNov-22</t>
  </si>
  <si>
    <t>Community ConnectionsPCIT FF44866</t>
  </si>
  <si>
    <t>Medstar GeorgetownPCIT DCSNov-22</t>
  </si>
  <si>
    <t>Medstar GeorgetownPCIT DCS44866</t>
  </si>
  <si>
    <t>Medstar GeorgetownPCIT FFNov-22</t>
  </si>
  <si>
    <t>Medstar GeorgetownPCIT FF44866</t>
  </si>
  <si>
    <t>Marys CenterPCIT-T FFNov-22</t>
  </si>
  <si>
    <t>Marys CenterPCIT-T FF44866</t>
  </si>
  <si>
    <t>PIECEPCIT-T FFNov-22</t>
  </si>
  <si>
    <t>PIECEPCIT-T FF44866</t>
  </si>
  <si>
    <t>Community ConnectionsTF-CBT FFNov-22</t>
  </si>
  <si>
    <t>Community ConnectionsTF-CBT FF44866</t>
  </si>
  <si>
    <t>First Home CareTF-CBT FFNov-22</t>
  </si>
  <si>
    <t>First Home CareTF-CBT FF44866</t>
  </si>
  <si>
    <t>Foundations for Home &amp; CommunityTF-CBT FFNov-22</t>
  </si>
  <si>
    <t>Foundations for Home &amp; CommunityTF-CBT FF44866</t>
  </si>
  <si>
    <t>HillcrestTF-CBT FFNov-22</t>
  </si>
  <si>
    <t>HillcrestTF-CBT FF44866</t>
  </si>
  <si>
    <t>LAYCTF-CBT FFNov-22</t>
  </si>
  <si>
    <t>LAYCTF-CBT FF44866</t>
  </si>
  <si>
    <t>LESTF-CBT FFNov-22</t>
  </si>
  <si>
    <t>LESTF-CBT FF44866</t>
  </si>
  <si>
    <t>MD Family ResourcesTF-CBT FFNov-22</t>
  </si>
  <si>
    <t>MD Family ResourcesTF-CBT FF44866</t>
  </si>
  <si>
    <t>UniversalTF-CBT FFNov-22</t>
  </si>
  <si>
    <t>UniversalTF-CBT FF44866</t>
  </si>
  <si>
    <t>Community ConnectionsTIP FFNov-22</t>
  </si>
  <si>
    <t>Community ConnectionsTIP FF44866</t>
  </si>
  <si>
    <t>ContemporaryTIP FFNov-22</t>
  </si>
  <si>
    <t>ContemporaryTIP FF44866</t>
  </si>
  <si>
    <t>FPSTIP FFNov-22</t>
  </si>
  <si>
    <t>FPSTIP FF44866</t>
  </si>
  <si>
    <t>Green DoorTIP FFNov-22</t>
  </si>
  <si>
    <t>Green DoorTIP FF44866</t>
  </si>
  <si>
    <t>LESTIP FFNov-22</t>
  </si>
  <si>
    <t>LESTIP FF44866</t>
  </si>
  <si>
    <t>MBI HSTIP FFNov-22</t>
  </si>
  <si>
    <t>MBI HSTIP FF44866</t>
  </si>
  <si>
    <t>PASSTIP FFNov-22</t>
  </si>
  <si>
    <t>PASSTIP FF44866</t>
  </si>
  <si>
    <t>TFCCTIP FFNov-22</t>
  </si>
  <si>
    <t>TFCCTIP FF44866</t>
  </si>
  <si>
    <t>UmbrellaTIP FFNov-22</t>
  </si>
  <si>
    <t>UmbrellaTIP FF44866</t>
  </si>
  <si>
    <t>UniversalTIP FFNov-22</t>
  </si>
  <si>
    <t>UniversalTIP FF44866</t>
  </si>
  <si>
    <t>Wayne PlaceTIP FFNov-22</t>
  </si>
  <si>
    <t>Wayne PlaceTIP FF44866</t>
  </si>
  <si>
    <t>Adoptions TogetherTST FFNov-22</t>
  </si>
  <si>
    <t>Adoptions TogetherTST FF44866</t>
  </si>
  <si>
    <t>ContemporaryTST FFNov-22</t>
  </si>
  <si>
    <t>ContemporaryTST FF44866</t>
  </si>
  <si>
    <t>Family MattersTST FFNov-22</t>
  </si>
  <si>
    <t>Family MattersTST FF44866</t>
  </si>
  <si>
    <t>First Home CareTST FFNov-22</t>
  </si>
  <si>
    <t>First Home CareTST FF44866</t>
  </si>
  <si>
    <t>Foundations for Home &amp; CommunityTST FFNov-22</t>
  </si>
  <si>
    <t>Foundations for Home &amp; CommunityTST FF44866</t>
  </si>
  <si>
    <t>HillcrestTST FFNov-22</t>
  </si>
  <si>
    <t>HillcrestTST FF44866</t>
  </si>
  <si>
    <t>MD Family ResourcesTST FFNov-22</t>
  </si>
  <si>
    <t>MD Family ResourcesTST FF44866</t>
  </si>
  <si>
    <t>DBH Parent SupportABC CombinedNov-22</t>
  </si>
  <si>
    <t>DBH Parent SupportABC Combined44866</t>
  </si>
  <si>
    <t>Healthy FuturesABC CombinedNov-22</t>
  </si>
  <si>
    <t>Healthy FuturesABC Combined44866</t>
  </si>
  <si>
    <t>Marys CenterABC CombinedNov-22</t>
  </si>
  <si>
    <t>Marys CenterABC Combined44866</t>
  </si>
  <si>
    <t>Medstar GeorgetownABC CombinedNov-22</t>
  </si>
  <si>
    <t>Medstar GeorgetownABC Combined44866</t>
  </si>
  <si>
    <t>PIECEABC CombinedNov-22</t>
  </si>
  <si>
    <t>PIECEABC Combined44866</t>
  </si>
  <si>
    <t>Federal CityA-CRA CombinedNov-22</t>
  </si>
  <si>
    <t>Federal CityA-CRA Combined44866</t>
  </si>
  <si>
    <t>HillcrestA-CRA CombinedNov-22</t>
  </si>
  <si>
    <t>HillcrestA-CRA Combined44866</t>
  </si>
  <si>
    <t>LAYCA-CRA CombinedNov-22</t>
  </si>
  <si>
    <t>LAYCA-CRA Combined44866</t>
  </si>
  <si>
    <t>RiversideA-CRA CombinedNov-22</t>
  </si>
  <si>
    <t>RiversideA-CRA Combined44866</t>
  </si>
  <si>
    <t>Adoptions TogetherCPP-FV CombinedNov-22</t>
  </si>
  <si>
    <t>Adoptions TogetherCPP-FV Combined44866</t>
  </si>
  <si>
    <t>Foundations for Home &amp; CommunityCPP-FV CombinedNov-22</t>
  </si>
  <si>
    <t>Foundations for Home &amp; CommunityCPP-FV Combined44866</t>
  </si>
  <si>
    <t>Medstar GeorgetownCPP-FV CombinedNov-22</t>
  </si>
  <si>
    <t>Medstar GeorgetownCPP-FV Combined44866</t>
  </si>
  <si>
    <t>Better MorningsFFT CombinedNov-22</t>
  </si>
  <si>
    <t>Better MorningsFFT Combined44866</t>
  </si>
  <si>
    <t>CatholicFFT CombinedNov-22</t>
  </si>
  <si>
    <t>CatholicFFT Combined44866</t>
  </si>
  <si>
    <t>First Home CareFFT CombinedNov-22</t>
  </si>
  <si>
    <t>First Home CareFFT Combined44866</t>
  </si>
  <si>
    <t>Foundations for Home &amp; CommunityFFT CombinedNov-22</t>
  </si>
  <si>
    <t>Foundations for Home &amp; CommunityFFT Combined44866</t>
  </si>
  <si>
    <t>HillcrestFFT CombinedNov-22</t>
  </si>
  <si>
    <t>HillcrestFFT Combined44866</t>
  </si>
  <si>
    <t>PASSFFT CombinedNov-22</t>
  </si>
  <si>
    <t>PASSFFT Combined44866</t>
  </si>
  <si>
    <t>LCSMST CombinedNov-22</t>
  </si>
  <si>
    <t>LCSMST Combined44866</t>
  </si>
  <si>
    <t>MBI HSMST CombinedNov-22</t>
  </si>
  <si>
    <t>MBI HSMST Combined44866</t>
  </si>
  <si>
    <t>Youth VillagesMST CombinedNov-22</t>
  </si>
  <si>
    <t>Youth VillagesMST Combined44866</t>
  </si>
  <si>
    <t>Youth VillagesMST-PSB CombinedNov-22</t>
  </si>
  <si>
    <t>Youth VillagesMST-PSB Combined44866</t>
  </si>
  <si>
    <t>Medstar GeorgetownPCIT CombinedNov-22</t>
  </si>
  <si>
    <t>Medstar GeorgetownPCIT Combined44866</t>
  </si>
  <si>
    <t>Marys CenterPCIT-T CombinedNov-22</t>
  </si>
  <si>
    <t>Marys CenterPCIT-T Combined44866</t>
  </si>
  <si>
    <t>PIECEPCIT-T CombinedNov-22</t>
  </si>
  <si>
    <t>PIECEPCIT-T Combined44866</t>
  </si>
  <si>
    <t>Community ConnectionsTF-CBT CombinedNov-22</t>
  </si>
  <si>
    <t>Community ConnectionsTF-CBT Combined44866</t>
  </si>
  <si>
    <t>First Home CareTF-CBT CombinedNov-22</t>
  </si>
  <si>
    <t>First Home CareTF-CBT Combined44866</t>
  </si>
  <si>
    <t>Foundations for Home &amp; CommunityTF-CBT CombinedNov-22</t>
  </si>
  <si>
    <t>Foundations for Home &amp; CommunityTF-CBT Combined44866</t>
  </si>
  <si>
    <t>HillcrestTF-CBT CombinedNov-22</t>
  </si>
  <si>
    <t>HillcrestTF-CBT Combined44866</t>
  </si>
  <si>
    <t>LAYCTF-CBT CombinedNov-22</t>
  </si>
  <si>
    <t>LAYCTF-CBT Combined44866</t>
  </si>
  <si>
    <t>LESTF-CBT CombinedNov-22</t>
  </si>
  <si>
    <t>LESTF-CBT Combined44866</t>
  </si>
  <si>
    <t>MD Family ResourcesTF-CBT CombinedNov-22</t>
  </si>
  <si>
    <t>MD Family ResourcesTF-CBT Combined44866</t>
  </si>
  <si>
    <t>UniversalTF-CBT CombinedNov-22</t>
  </si>
  <si>
    <t>UniversalTF-CBT Combined44866</t>
  </si>
  <si>
    <t>Community ConnectionsTIP CombinedNov-22</t>
  </si>
  <si>
    <t>Community ConnectionsTIP Combined44866</t>
  </si>
  <si>
    <t>ContemporaryTIP CombinedNov-22</t>
  </si>
  <si>
    <t>ContemporaryTIP Combined44866</t>
  </si>
  <si>
    <t>FPSTIP CombinedNov-22</t>
  </si>
  <si>
    <t>FPSTIP Combined44866</t>
  </si>
  <si>
    <t>Green DoorTIP CombinedNov-22</t>
  </si>
  <si>
    <t>Green DoorTIP Combined44866</t>
  </si>
  <si>
    <t>LESTIP CombinedNov-22</t>
  </si>
  <si>
    <t>LESTIP Combined44866</t>
  </si>
  <si>
    <t>MBI HSTIP CombinedNov-22</t>
  </si>
  <si>
    <t>MBI HSTIP Combined44866</t>
  </si>
  <si>
    <t>PASSTIP CombinedNov-22</t>
  </si>
  <si>
    <t>PASSTIP Combined44866</t>
  </si>
  <si>
    <t>TFCCTIP CombinedNov-22</t>
  </si>
  <si>
    <t>TFCCTIP Combined44866</t>
  </si>
  <si>
    <t>UmbrellaTIP CombinedNov-22</t>
  </si>
  <si>
    <t>UmbrellaTIP Combined44866</t>
  </si>
  <si>
    <t>UniversalTIP CombinedNov-22</t>
  </si>
  <si>
    <t>UniversalTIP Combined44866</t>
  </si>
  <si>
    <t>Wayne PlaceTIP CombinedNov-22</t>
  </si>
  <si>
    <t>Wayne PlaceTIP Combined44866</t>
  </si>
  <si>
    <t>Adoptions TogetherTST CombinedNov-22</t>
  </si>
  <si>
    <t>Adoptions TogetherTST Combined44866</t>
  </si>
  <si>
    <t>ContemporaryTST CombinedNov-22</t>
  </si>
  <si>
    <t>ContemporaryTST Combined44866</t>
  </si>
  <si>
    <t>Family MattersTST CombinedNov-22</t>
  </si>
  <si>
    <t>Family MattersTST Combined44866</t>
  </si>
  <si>
    <t>First Home CareTST CombinedNov-22</t>
  </si>
  <si>
    <t>First Home CareTST Combined44866</t>
  </si>
  <si>
    <t>Foundations for Home &amp; CommunityTST CombinedNov-22</t>
  </si>
  <si>
    <t>Foundations for Home &amp; CommunityTST Combined44866</t>
  </si>
  <si>
    <t>HillcrestTST CombinedNov-22</t>
  </si>
  <si>
    <t>HillcrestTST Combined44866</t>
  </si>
  <si>
    <t>MD Family ResourcesTST CombinedNov-22</t>
  </si>
  <si>
    <t>MD Family ResourcesTST Combined44866</t>
  </si>
  <si>
    <t>Marys CenterCPP-FV CombinedNov-22</t>
  </si>
  <si>
    <t>Marys CenterCPP-FV Combined44866</t>
  </si>
  <si>
    <t>PIECECPP-FV CombinedNov-22</t>
  </si>
  <si>
    <t>PIECECPP-FV Combined44866</t>
  </si>
  <si>
    <t>Community ConnectionsCPP-FV CombinedNov-22</t>
  </si>
  <si>
    <t>Community ConnectionsCPP-FV Combined44866</t>
  </si>
  <si>
    <t>Community ConnectionsPCIT CombinedNov-22</t>
  </si>
  <si>
    <t>Community ConnectionsPCIT Combined44866</t>
  </si>
  <si>
    <t>Marys CenterPCIT CombinedNov-22</t>
  </si>
  <si>
    <t>Marys CenterPCIT Combined44866</t>
  </si>
  <si>
    <t>PIECEPCIT CombinedNov-22</t>
  </si>
  <si>
    <t>PIECEPCIT Combined44866</t>
  </si>
  <si>
    <t>CatholicAll FFNov-22</t>
  </si>
  <si>
    <t>CatholicAll FF44866</t>
  </si>
  <si>
    <t>ContemporaryAll FFNov-22</t>
  </si>
  <si>
    <t>ContemporaryAll FF44866</t>
  </si>
  <si>
    <t>DBH Parent SupportAll FFNov-22</t>
  </si>
  <si>
    <t>DBH Parent SupportAll FF44866</t>
  </si>
  <si>
    <t>Family MattersAll FFNov-22</t>
  </si>
  <si>
    <t>Family MattersAll FF44866</t>
  </si>
  <si>
    <t>Federal City All FFNov-22</t>
  </si>
  <si>
    <t>Federal City All FF44866</t>
  </si>
  <si>
    <t>First Home CareAll FFNov-22</t>
  </si>
  <si>
    <t>First Home CareAll FF44866</t>
  </si>
  <si>
    <t>Foundations for Home &amp; CommunityAll FFNov-22</t>
  </si>
  <si>
    <t>Foundations for Home &amp; CommunityAll FF44866</t>
  </si>
  <si>
    <t>FPSAll FFNov-22</t>
  </si>
  <si>
    <t>FPSAll FF44866</t>
  </si>
  <si>
    <t>Green DoorAll FFNov-22</t>
  </si>
  <si>
    <t>Green DoorAll FF44866</t>
  </si>
  <si>
    <t>Healthy FuturesAll FFNov-22</t>
  </si>
  <si>
    <t>Healthy FuturesAll FF44866</t>
  </si>
  <si>
    <t>HillcrestAll FFNov-22</t>
  </si>
  <si>
    <t>HillcrestAll FF44866</t>
  </si>
  <si>
    <t>LAYCAll FFNov-22</t>
  </si>
  <si>
    <t>LAYCAll FF44866</t>
  </si>
  <si>
    <t>LCSAll FFNov-22</t>
  </si>
  <si>
    <t>LCSAll FF44866</t>
  </si>
  <si>
    <t>LESAll FFNov-22</t>
  </si>
  <si>
    <t>LESAll FF44866</t>
  </si>
  <si>
    <t>MBI HSAll FFNov-22</t>
  </si>
  <si>
    <t>MBI HSAll FF44866</t>
  </si>
  <si>
    <t>MD Family ResourcesAll FFNov-22</t>
  </si>
  <si>
    <t>MD Family ResourcesAll FF44866</t>
  </si>
  <si>
    <t>PASSAll FFNov-22</t>
  </si>
  <si>
    <t>PASSAll FF44866</t>
  </si>
  <si>
    <t>RiversideAll FFNov-22</t>
  </si>
  <si>
    <t>RiversideAll FF44866</t>
  </si>
  <si>
    <t>TFCCAll FFNov-22</t>
  </si>
  <si>
    <t>TFCCAll FF44866</t>
  </si>
  <si>
    <t>UniversalAll FFNov-22</t>
  </si>
  <si>
    <t>UniversalAll FF44866</t>
  </si>
  <si>
    <t>Wayne PlaceAll FFNov-22</t>
  </si>
  <si>
    <t>Wayne PlaceAll FF44866</t>
  </si>
  <si>
    <t>Youth VillagesAll FFNov-22</t>
  </si>
  <si>
    <t>Youth VillagesAll FF44866</t>
  </si>
  <si>
    <t>Medstar GeorgetownAll DCSNov-22</t>
  </si>
  <si>
    <t>Medstar GeorgetownAll DCS44866</t>
  </si>
  <si>
    <t>Medstar GeorgetownAll FFNov-22</t>
  </si>
  <si>
    <t>Medstar GeorgetownAll FF44866</t>
  </si>
  <si>
    <t>Community ConnectionsAll FFNov-22</t>
  </si>
  <si>
    <t>Community ConnectionsAll FF44866</t>
  </si>
  <si>
    <t>Community ConnectionsAll DCSNov-22</t>
  </si>
  <si>
    <t>Community ConnectionsAll DCS44866</t>
  </si>
  <si>
    <t>Marys CenterAll FFNov-22</t>
  </si>
  <si>
    <t>Marys CenterAll FF44866</t>
  </si>
  <si>
    <t>Marys CenterAll DCSNov-22</t>
  </si>
  <si>
    <t>Marys CenterAll DCS44866</t>
  </si>
  <si>
    <t>PIECEAll FFNov-22</t>
  </si>
  <si>
    <t>PIECEAll FF44866</t>
  </si>
  <si>
    <t>PIECEAll DCSNov-22</t>
  </si>
  <si>
    <t>PIECEAll DCS44866</t>
  </si>
  <si>
    <t>Adoptions TogetherAll CombinedNov-22</t>
  </si>
  <si>
    <t>Adoptions TogetherAll Combined44866</t>
  </si>
  <si>
    <t>Better MorningsAll CombinedNov-22</t>
  </si>
  <si>
    <t>Better MorningsAll Combined44866</t>
  </si>
  <si>
    <t>CatholicAll CombinedNov-22</t>
  </si>
  <si>
    <t>CatholicAll Combined44866</t>
  </si>
  <si>
    <t>Community ConnectionsAll CombinedNov-22</t>
  </si>
  <si>
    <t>Community ConnectionsAll Combined44866</t>
  </si>
  <si>
    <t>ContemporaryAll CombinedNov-22</t>
  </si>
  <si>
    <t>ContemporaryAll Combined44866</t>
  </si>
  <si>
    <t>DBH Family SupportAll CombinedNov-22</t>
  </si>
  <si>
    <t>DBH Family SupportAll Combined44866</t>
  </si>
  <si>
    <t>Family MattersAll CombinedNov-22</t>
  </si>
  <si>
    <t>Family MattersAll Combined44866</t>
  </si>
  <si>
    <t>Federal CityAll CombinedNov-22</t>
  </si>
  <si>
    <t>Federal CityAll Combined44866</t>
  </si>
  <si>
    <t>First Home CareAll CombinedNov-22</t>
  </si>
  <si>
    <t>First Home CareAll Combined44866</t>
  </si>
  <si>
    <t>Foundations for Home &amp; CommunityAll CombinedNov-22</t>
  </si>
  <si>
    <t>Foundations for Home &amp; CommunityAll Combined44866</t>
  </si>
  <si>
    <t>FPSAll CombinedNov-22</t>
  </si>
  <si>
    <t>FPSAll Combined44866</t>
  </si>
  <si>
    <t>Green DoorAll CombinedNov-22</t>
  </si>
  <si>
    <t>Green DoorAll Combined44866</t>
  </si>
  <si>
    <t>Healthy FuturesAll CombinedNov-22</t>
  </si>
  <si>
    <t>Healthy FuturesAll Combined44866</t>
  </si>
  <si>
    <t>HillcrestAll CombinedNov-22</t>
  </si>
  <si>
    <t>HillcrestAll Combined44866</t>
  </si>
  <si>
    <t>LAYCAll CombinedNov-22</t>
  </si>
  <si>
    <t>LAYCAll Combined44866</t>
  </si>
  <si>
    <t>LCSAll CombinedNov-22</t>
  </si>
  <si>
    <t>LCSAll Combined44866</t>
  </si>
  <si>
    <t>LESAll CombinedNov-22</t>
  </si>
  <si>
    <t>LESAll Combined44866</t>
  </si>
  <si>
    <t>Marys CenterAll CombinedNov-22</t>
  </si>
  <si>
    <t>Marys CenterAll Combined44866</t>
  </si>
  <si>
    <t>MBI HSAll CombinedNov-22</t>
  </si>
  <si>
    <t>MBI HSAll Combined44866</t>
  </si>
  <si>
    <t>MD Family ResourcesAll CombinedNov-22</t>
  </si>
  <si>
    <t>MD Family ResourcesAll Combined44866</t>
  </si>
  <si>
    <t>Medstar GeorgetownAll CombinedNov-22</t>
  </si>
  <si>
    <t>Medstar GeorgetownAll Combined44866</t>
  </si>
  <si>
    <t>PASSAll CombinedNov-22</t>
  </si>
  <si>
    <t>PASSAll Combined44866</t>
  </si>
  <si>
    <t>PIECEAll CombinedNov-22</t>
  </si>
  <si>
    <t>PIECEAll Combined44866</t>
  </si>
  <si>
    <t>RiversideAll CombinedNov-22</t>
  </si>
  <si>
    <t>RiversideAll Combined44866</t>
  </si>
  <si>
    <t>TFCCAll CombinedNov-22</t>
  </si>
  <si>
    <t>TFCCAll Combined44866</t>
  </si>
  <si>
    <t>UmbrellaAll CombinedNov-22</t>
  </si>
  <si>
    <t>UmbrellaAll Combined44866</t>
  </si>
  <si>
    <t>UniversalAll CombinedNov-22</t>
  </si>
  <si>
    <t>UniversalAll Combined44866</t>
  </si>
  <si>
    <t>Wayne PlaceAll CombinedNov-22</t>
  </si>
  <si>
    <t>Wayne PlaceAll Combined44866</t>
  </si>
  <si>
    <t>Youth VillagesAll CombinedNov-22</t>
  </si>
  <si>
    <t>Youth VillagesAll Combined44866</t>
  </si>
  <si>
    <t>All ABC ProvidersABC FFNov-22</t>
  </si>
  <si>
    <t>All ABC ProvidersABC FF44866</t>
  </si>
  <si>
    <t>All ABC ProvidersABC CombinedNov-22</t>
  </si>
  <si>
    <t>All ABC ProvidersABC Combined44866</t>
  </si>
  <si>
    <t>All A-CRA ProvidersA-CRA FFNov-22</t>
  </si>
  <si>
    <t>All A-CRA ProvidersA-CRA FF44866</t>
  </si>
  <si>
    <t>All A-CRA ProvidersA-CRA CombinedNov-22</t>
  </si>
  <si>
    <t>All A-CRA ProvidersA-CRA Combined44866</t>
  </si>
  <si>
    <t>All CPP-FV ProvidersCPP-FV FFNov-22</t>
  </si>
  <si>
    <t>All CPP-FV ProvidersCPP-FV FF44866</t>
  </si>
  <si>
    <t>All CPP-FV ProvidersCPP-FV DCSNov-22</t>
  </si>
  <si>
    <t>All CPP-FV ProvidersCPP-FV DCS44866</t>
  </si>
  <si>
    <t>All CPP-FV ProvidersCPP-FV CombinedNov-22</t>
  </si>
  <si>
    <t>All CPP-FV ProvidersCPP-FV Combined44866</t>
  </si>
  <si>
    <t>All FFT ProvidersFFT FFNov-22</t>
  </si>
  <si>
    <t>All FFT ProvidersFFT FF44866</t>
  </si>
  <si>
    <t>All FFT ProvidersFFT CombinedNov-22</t>
  </si>
  <si>
    <t>All FFT ProvidersFFT Combined44866</t>
  </si>
  <si>
    <t>All MST ProvidersMST FFNov-22</t>
  </si>
  <si>
    <t>All MST ProvidersMST FF44866</t>
  </si>
  <si>
    <t>All MST ProvidersMST CombinedNov-22</t>
  </si>
  <si>
    <t>All MST ProvidersMST Combined44866</t>
  </si>
  <si>
    <t>All MST-PSB ProvidersMST-PSB FFNov-22</t>
  </si>
  <si>
    <t>All MST-PSB ProvidersMST-PSB FF44866</t>
  </si>
  <si>
    <t>All MST-PSB ProvidersMST-PSB CombinedNov-22</t>
  </si>
  <si>
    <t>All MST-PSB ProvidersMST-PSB Combined44866</t>
  </si>
  <si>
    <t>All PCIT ProvidersPCIT FFNov-22</t>
  </si>
  <si>
    <t>All PCIT ProvidersPCIT FF44866</t>
  </si>
  <si>
    <t>All PCIT ProvidersPCIT DCSNov-22</t>
  </si>
  <si>
    <t>All PCIT ProvidersPCIT DCS44866</t>
  </si>
  <si>
    <t>All PCIT ProvidersPCIT CombinedNov-22</t>
  </si>
  <si>
    <t>All PCIT ProvidersPCIT Combined44866</t>
  </si>
  <si>
    <t>All PCIT-T ProvidersPCIT-T FFNov-22</t>
  </si>
  <si>
    <t>All PCIT-T ProvidersPCIT-T FF44866</t>
  </si>
  <si>
    <t>All PCIT-T ProvidersPCIT-T CombinedNov-22</t>
  </si>
  <si>
    <t>All PCIT-T ProvidersPCIT-T Combined44866</t>
  </si>
  <si>
    <t>All SFCR ProvidersSFCR FFNov-22</t>
  </si>
  <si>
    <t>All SFCR ProvidersSFCR FF44866</t>
  </si>
  <si>
    <t>All SFCR ProvidersSFCR CombinedNov-22</t>
  </si>
  <si>
    <t>All SFCR ProvidersSFCR Combined44866</t>
  </si>
  <si>
    <t>All TF-CBT ProvidersTF-CBT FFNov-22</t>
  </si>
  <si>
    <t>All TF-CBT ProvidersTF-CBT FF44866</t>
  </si>
  <si>
    <t>All TF-CBT ProvidersTF-CBT CombinedNov-22</t>
  </si>
  <si>
    <t>All TF-CBT ProvidersTF-CBT Combined44866</t>
  </si>
  <si>
    <t>All TIP ProvidersTIP FFNov-22</t>
  </si>
  <si>
    <t>All TIP ProvidersTIP FF44866</t>
  </si>
  <si>
    <t>All TIP ProvidersTIP CombinedNov-22</t>
  </si>
  <si>
    <t>All TIP ProvidersTIP Combined44866</t>
  </si>
  <si>
    <t>All TST ProvidersTST FFNov-22</t>
  </si>
  <si>
    <t>All TST ProvidersTST FF44866</t>
  </si>
  <si>
    <t>All TST ProvidersTST CombinedNov-22</t>
  </si>
  <si>
    <t>All TST ProvidersTST Combined44866</t>
  </si>
  <si>
    <t>Families First ProvidersAll FFNov-22</t>
  </si>
  <si>
    <t>Families First ProvidersAll FF44866</t>
  </si>
  <si>
    <t>DC Seed ProvidersAll DCSNov-22</t>
  </si>
  <si>
    <t>DC Seed ProvidersAll DCS44866</t>
  </si>
  <si>
    <t>Trauma ProvidersAll FFNov-22</t>
  </si>
  <si>
    <t>Trauma ProvidersAll FF44866</t>
  </si>
  <si>
    <t>Trauma ProvidersAll DCSNov-22</t>
  </si>
  <si>
    <t>Trauma ProvidersAll DCS44866</t>
  </si>
  <si>
    <t>Trauma ProvidersAll CombinedNov-22</t>
  </si>
  <si>
    <t>Trauma ProvidersAll Combined44866</t>
  </si>
  <si>
    <t>AllAll CombinedNov-22</t>
  </si>
  <si>
    <t>AllAll Combined44866</t>
  </si>
  <si>
    <t>DBH Parent SupportABC FFDec-22</t>
  </si>
  <si>
    <t>DBH Parent SupportABC FF44896</t>
  </si>
  <si>
    <t>Healthy FuturesABC FFDec-22</t>
  </si>
  <si>
    <t>Healthy FuturesABC FF44896</t>
  </si>
  <si>
    <t>Marys CenterABC FFDec-22</t>
  </si>
  <si>
    <t>Marys CenterABC FF44896</t>
  </si>
  <si>
    <t>Medstar GeorgetownABC FFDec-22</t>
  </si>
  <si>
    <t>Medstar GeorgetownABC FF44896</t>
  </si>
  <si>
    <t>PIECEABC FFDec-22</t>
  </si>
  <si>
    <t>PIECEABC FF44896</t>
  </si>
  <si>
    <t>Federal CityA-CRA FFDec-22</t>
  </si>
  <si>
    <t>Federal CityA-CRA FF44896</t>
  </si>
  <si>
    <t>HillcrestA-CRA FFDec-22</t>
  </si>
  <si>
    <t>HillcrestA-CRA FF44896</t>
  </si>
  <si>
    <t>LAYCA-CRA FFDec-22</t>
  </si>
  <si>
    <t>LAYCA-CRA FF44896</t>
  </si>
  <si>
    <t>RiversideA-CRA FFDec-22</t>
  </si>
  <si>
    <t>RiversideA-CRA FF44896</t>
  </si>
  <si>
    <t>Adoptions TogetherCPP-FV FFDec-22</t>
  </si>
  <si>
    <t>Adoptions TogetherCPP-FV FF44896</t>
  </si>
  <si>
    <t>Marys CenterCPP-FV FFDec-22</t>
  </si>
  <si>
    <t>Marys CenterCPP-FV FF44896</t>
  </si>
  <si>
    <t>PIECECPP-FV FFDec-22</t>
  </si>
  <si>
    <t>PIECECPP-FV FF44896</t>
  </si>
  <si>
    <t>Community ConnectionsCPP-FV DCSDec-22</t>
  </si>
  <si>
    <t>Community ConnectionsCPP-FV DCS44896</t>
  </si>
  <si>
    <t>Community ConnectionsCPP-FV FFDec-22</t>
  </si>
  <si>
    <t>Community ConnectionsCPP-FV FF44896</t>
  </si>
  <si>
    <t>Foundations for Home &amp; CommunityCPP-FV DCSDec-22</t>
  </si>
  <si>
    <t>Foundations for Home &amp; CommunityCPP-FV DCS44896</t>
  </si>
  <si>
    <t>Marys CenterCPP-FV DCSDec-22</t>
  </si>
  <si>
    <t>Marys CenterCPP-FV DCS44896</t>
  </si>
  <si>
    <t>PIECECPP-FV DCSDec-22</t>
  </si>
  <si>
    <t>PIECECPP-FV DCS44896</t>
  </si>
  <si>
    <t>Medstar GeorgetownCPP-FV DCSDec-22</t>
  </si>
  <si>
    <t>Medstar GeorgetownCPP-FV DCS44896</t>
  </si>
  <si>
    <t>Medstar GeorgetownCPP-FV FFDec-22</t>
  </si>
  <si>
    <t>Medstar GeorgetownCPP-FV FF44896</t>
  </si>
  <si>
    <t>Better MorningsFFT FFDec-22</t>
  </si>
  <si>
    <t>Better MorningsFFT FF44896</t>
  </si>
  <si>
    <t>CatholicFFT FFDec-22</t>
  </si>
  <si>
    <t>CatholicFFT FF44896</t>
  </si>
  <si>
    <t>First Home CareFFT FFDec-22</t>
  </si>
  <si>
    <t>First Home CareFFT FF44896</t>
  </si>
  <si>
    <t>Foundations for Home &amp; CommunityFFT FFDec-22</t>
  </si>
  <si>
    <t>Foundations for Home &amp; CommunityFFT FF44896</t>
  </si>
  <si>
    <t>HillcrestFFT FFDec-22</t>
  </si>
  <si>
    <t>HillcrestFFT FF44896</t>
  </si>
  <si>
    <t>PASSFFT FFDec-22</t>
  </si>
  <si>
    <t>PASSFFT FF44896</t>
  </si>
  <si>
    <t>LCSMST FFDec-22</t>
  </si>
  <si>
    <t>LCSMST FF44896</t>
  </si>
  <si>
    <t>MBI HSMST FFDec-22</t>
  </si>
  <si>
    <t>MBI HSMST FF44896</t>
  </si>
  <si>
    <t>Youth VillagesMST FFDec-22</t>
  </si>
  <si>
    <t>Youth VillagesMST FF44896</t>
  </si>
  <si>
    <t>Youth VillagesMST-PSB FFDec-22</t>
  </si>
  <si>
    <t>Youth VillagesMST-PSB FF44896</t>
  </si>
  <si>
    <t>Marys CenterPCIT FFDec-22</t>
  </si>
  <si>
    <t>Marys CenterPCIT FF44896</t>
  </si>
  <si>
    <t>PIECEPCIT FFDec-22</t>
  </si>
  <si>
    <t>PIECEPCIT FF44896</t>
  </si>
  <si>
    <t>Marys CenterPCIT DCSDec-22</t>
  </si>
  <si>
    <t>Marys CenterPCIT DCS44896</t>
  </si>
  <si>
    <t>PIECEPCIT DCSDec-22</t>
  </si>
  <si>
    <t>PIECEPCIT DCS44896</t>
  </si>
  <si>
    <t>Community ConnectionsPCIT DCSDec-22</t>
  </si>
  <si>
    <t>Community ConnectionsPCIT DCS44896</t>
  </si>
  <si>
    <t>Community ConnectionsPCIT FFDec-22</t>
  </si>
  <si>
    <t>Community ConnectionsPCIT FF44896</t>
  </si>
  <si>
    <t>Medstar GeorgetownPCIT DCSDec-22</t>
  </si>
  <si>
    <t>Medstar GeorgetownPCIT DCS44896</t>
  </si>
  <si>
    <t>Medstar GeorgetownPCIT FFDec-22</t>
  </si>
  <si>
    <t>Medstar GeorgetownPCIT FF44896</t>
  </si>
  <si>
    <t>Marys CenterPCIT-T FFDec-22</t>
  </si>
  <si>
    <t>Marys CenterPCIT-T FF44896</t>
  </si>
  <si>
    <t>PIECEPCIT-T FFDec-22</t>
  </si>
  <si>
    <t>PIECEPCIT-T FF44896</t>
  </si>
  <si>
    <t>Community ConnectionsTF-CBT FFDec-22</t>
  </si>
  <si>
    <t>Community ConnectionsTF-CBT FF44896</t>
  </si>
  <si>
    <t>First Home CareTF-CBT FFDec-22</t>
  </si>
  <si>
    <t>First Home CareTF-CBT FF44896</t>
  </si>
  <si>
    <t>Foundations for Home &amp; CommunityTF-CBT FFDec-22</t>
  </si>
  <si>
    <t>Foundations for Home &amp; CommunityTF-CBT FF44896</t>
  </si>
  <si>
    <t>HillcrestTF-CBT FFDec-22</t>
  </si>
  <si>
    <t>HillcrestTF-CBT FF44896</t>
  </si>
  <si>
    <t>LAYCTF-CBT FFDec-22</t>
  </si>
  <si>
    <t>LAYCTF-CBT FF44896</t>
  </si>
  <si>
    <t>LESTF-CBT FFDec-22</t>
  </si>
  <si>
    <t>LESTF-CBT FF44896</t>
  </si>
  <si>
    <t>MD Family ResourcesTF-CBT FFDec-22</t>
  </si>
  <si>
    <t>MD Family ResourcesTF-CBT FF44896</t>
  </si>
  <si>
    <t>UniversalTF-CBT FFDec-22</t>
  </si>
  <si>
    <t>UniversalTF-CBT FF44896</t>
  </si>
  <si>
    <t>Community ConnectionsTIP FFDec-22</t>
  </si>
  <si>
    <t>Community ConnectionsTIP FF44896</t>
  </si>
  <si>
    <t>ContemporaryTIP FFDec-22</t>
  </si>
  <si>
    <t>ContemporaryTIP FF44896</t>
  </si>
  <si>
    <t>FPSTIP FFDec-22</t>
  </si>
  <si>
    <t>FPSTIP FF44896</t>
  </si>
  <si>
    <t>Green DoorTIP FFDec-22</t>
  </si>
  <si>
    <t>Green DoorTIP FF44896</t>
  </si>
  <si>
    <t>LESTIP FFDec-22</t>
  </si>
  <si>
    <t>LESTIP FF44896</t>
  </si>
  <si>
    <t>MBI HSTIP FFDec-22</t>
  </si>
  <si>
    <t>MBI HSTIP FF44896</t>
  </si>
  <si>
    <t>PASSTIP FFDec-22</t>
  </si>
  <si>
    <t>PASSTIP FF44896</t>
  </si>
  <si>
    <t>TFCCTIP FFDec-22</t>
  </si>
  <si>
    <t>TFCCTIP FF44896</t>
  </si>
  <si>
    <t>UmbrellaTIP FFDec-22</t>
  </si>
  <si>
    <t>UmbrellaTIP FF44896</t>
  </si>
  <si>
    <t>UniversalTIP FFDec-22</t>
  </si>
  <si>
    <t>UniversalTIP FF44896</t>
  </si>
  <si>
    <t>Wayne PlaceTIP FFDec-22</t>
  </si>
  <si>
    <t>Wayne PlaceTIP FF44896</t>
  </si>
  <si>
    <t>Adoptions TogetherTST FFDec-22</t>
  </si>
  <si>
    <t>Adoptions TogetherTST FF44896</t>
  </si>
  <si>
    <t>ContemporaryTST FFDec-22</t>
  </si>
  <si>
    <t>ContemporaryTST FF44896</t>
  </si>
  <si>
    <t>Family MattersTST FFDec-22</t>
  </si>
  <si>
    <t>Family MattersTST FF44896</t>
  </si>
  <si>
    <t>First Home CareTST FFDec-22</t>
  </si>
  <si>
    <t>First Home CareTST FF44896</t>
  </si>
  <si>
    <t>Foundations for Home &amp; CommunityTST FFDec-22</t>
  </si>
  <si>
    <t>Foundations for Home &amp; CommunityTST FF44896</t>
  </si>
  <si>
    <t>HillcrestTST FFDec-22</t>
  </si>
  <si>
    <t>HillcrestTST FF44896</t>
  </si>
  <si>
    <t>MD Family ResourcesTST FFDec-22</t>
  </si>
  <si>
    <t>MD Family ResourcesTST FF44896</t>
  </si>
  <si>
    <t>DBH Parent SupportABC CombinedDec-22</t>
  </si>
  <si>
    <t>DBH Parent SupportABC Combined44896</t>
  </si>
  <si>
    <t>Healthy FuturesABC CombinedDec-22</t>
  </si>
  <si>
    <t>Healthy FuturesABC Combined44896</t>
  </si>
  <si>
    <t>Marys CenterABC CombinedDec-22</t>
  </si>
  <si>
    <t>Marys CenterABC Combined44896</t>
  </si>
  <si>
    <t>Medstar GeorgetownABC CombinedDec-22</t>
  </si>
  <si>
    <t>Medstar GeorgetownABC Combined44896</t>
  </si>
  <si>
    <t>PIECEABC CombinedDec-22</t>
  </si>
  <si>
    <t>PIECEABC Combined44896</t>
  </si>
  <si>
    <t>Federal CityA-CRA CombinedDec-22</t>
  </si>
  <si>
    <t>Federal CityA-CRA Combined44896</t>
  </si>
  <si>
    <t>HillcrestA-CRA CombinedDec-22</t>
  </si>
  <si>
    <t>HillcrestA-CRA Combined44896</t>
  </si>
  <si>
    <t>LAYCA-CRA CombinedDec-22</t>
  </si>
  <si>
    <t>LAYCA-CRA Combined44896</t>
  </si>
  <si>
    <t>RiversideA-CRA CombinedDec-22</t>
  </si>
  <si>
    <t>RiversideA-CRA Combined44896</t>
  </si>
  <si>
    <t>Adoptions TogetherCPP-FV CombinedDec-22</t>
  </si>
  <si>
    <t>Adoptions TogetherCPP-FV Combined44896</t>
  </si>
  <si>
    <t>Foundations for Home &amp; CommunityCPP-FV CombinedDec-22</t>
  </si>
  <si>
    <t>Foundations for Home &amp; CommunityCPP-FV Combined44896</t>
  </si>
  <si>
    <t>Medstar GeorgetownCPP-FV CombinedDec-22</t>
  </si>
  <si>
    <t>Medstar GeorgetownCPP-FV Combined44896</t>
  </si>
  <si>
    <t>Better MorningsFFT CombinedDec-22</t>
  </si>
  <si>
    <t>Better MorningsFFT Combined44896</t>
  </si>
  <si>
    <t>CatholicFFT CombinedDec-22</t>
  </si>
  <si>
    <t>CatholicFFT Combined44896</t>
  </si>
  <si>
    <t>First Home CareFFT CombinedDec-22</t>
  </si>
  <si>
    <t>First Home CareFFT Combined44896</t>
  </si>
  <si>
    <t>Foundations for Home &amp; CommunityFFT CombinedDec-22</t>
  </si>
  <si>
    <t>Foundations for Home &amp; CommunityFFT Combined44896</t>
  </si>
  <si>
    <t>HillcrestFFT CombinedDec-22</t>
  </si>
  <si>
    <t>HillcrestFFT Combined44896</t>
  </si>
  <si>
    <t>PASSFFT CombinedDec-22</t>
  </si>
  <si>
    <t>PASSFFT Combined44896</t>
  </si>
  <si>
    <t>LCSMST CombinedDec-22</t>
  </si>
  <si>
    <t>LCSMST Combined44896</t>
  </si>
  <si>
    <t>MBI HSMST CombinedDec-22</t>
  </si>
  <si>
    <t>MBI HSMST Combined44896</t>
  </si>
  <si>
    <t>Youth VillagesMST CombinedDec-22</t>
  </si>
  <si>
    <t>Youth VillagesMST Combined44896</t>
  </si>
  <si>
    <t>Youth VillagesMST-PSB CombinedDec-22</t>
  </si>
  <si>
    <t>Youth VillagesMST-PSB Combined44896</t>
  </si>
  <si>
    <t>Medstar GeorgetownPCIT CombinedDec-22</t>
  </si>
  <si>
    <t>Medstar GeorgetownPCIT Combined44896</t>
  </si>
  <si>
    <t>Marys CenterPCIT-T CombinedDec-22</t>
  </si>
  <si>
    <t>Marys CenterPCIT-T Combined44896</t>
  </si>
  <si>
    <t>PIECEPCIT-T CombinedDec-22</t>
  </si>
  <si>
    <t>PIECEPCIT-T Combined44896</t>
  </si>
  <si>
    <t>Community ConnectionsTF-CBT CombinedDec-22</t>
  </si>
  <si>
    <t>Community ConnectionsTF-CBT Combined44896</t>
  </si>
  <si>
    <t>First Home CareTF-CBT CombinedDec-22</t>
  </si>
  <si>
    <t>First Home CareTF-CBT Combined44896</t>
  </si>
  <si>
    <t>Foundations for Home &amp; CommunityTF-CBT CombinedDec-22</t>
  </si>
  <si>
    <t>Foundations for Home &amp; CommunityTF-CBT Combined44896</t>
  </si>
  <si>
    <t>HillcrestTF-CBT CombinedDec-22</t>
  </si>
  <si>
    <t>HillcrestTF-CBT Combined44896</t>
  </si>
  <si>
    <t>LAYCTF-CBT CombinedDec-22</t>
  </si>
  <si>
    <t>LAYCTF-CBT Combined44896</t>
  </si>
  <si>
    <t>LESTF-CBT CombinedDec-22</t>
  </si>
  <si>
    <t>LESTF-CBT Combined44896</t>
  </si>
  <si>
    <t>MD Family ResourcesTF-CBT CombinedDec-22</t>
  </si>
  <si>
    <t>MD Family ResourcesTF-CBT Combined44896</t>
  </si>
  <si>
    <t>UniversalTF-CBT CombinedDec-22</t>
  </si>
  <si>
    <t>UniversalTF-CBT Combined44896</t>
  </si>
  <si>
    <t>Community ConnectionsTIP CombinedDec-22</t>
  </si>
  <si>
    <t>Community ConnectionsTIP Combined44896</t>
  </si>
  <si>
    <t>ContemporaryTIP CombinedDec-22</t>
  </si>
  <si>
    <t>ContemporaryTIP Combined44896</t>
  </si>
  <si>
    <t>FPSTIP CombinedDec-22</t>
  </si>
  <si>
    <t>FPSTIP Combined44896</t>
  </si>
  <si>
    <t>Green DoorTIP CombinedDec-22</t>
  </si>
  <si>
    <t>Green DoorTIP Combined44896</t>
  </si>
  <si>
    <t>LESTIP CombinedDec-22</t>
  </si>
  <si>
    <t>LESTIP Combined44896</t>
  </si>
  <si>
    <t>MBI HSTIP CombinedDec-22</t>
  </si>
  <si>
    <t>MBI HSTIP Combined44896</t>
  </si>
  <si>
    <t>PASSTIP CombinedDec-22</t>
  </si>
  <si>
    <t>PASSTIP Combined44896</t>
  </si>
  <si>
    <t>TFCCTIP CombinedDec-22</t>
  </si>
  <si>
    <t>TFCCTIP Combined44896</t>
  </si>
  <si>
    <t>UmbrellaTIP CombinedDec-22</t>
  </si>
  <si>
    <t>UmbrellaTIP Combined44896</t>
  </si>
  <si>
    <t>UniversalTIP CombinedDec-22</t>
  </si>
  <si>
    <t>UniversalTIP Combined44896</t>
  </si>
  <si>
    <t>Wayne PlaceTIP CombinedDec-22</t>
  </si>
  <si>
    <t>Wayne PlaceTIP Combined44896</t>
  </si>
  <si>
    <t>Adoptions TogetherTST CombinedDec-22</t>
  </si>
  <si>
    <t>Adoptions TogetherTST Combined44896</t>
  </si>
  <si>
    <t>ContemporaryTST CombinedDec-22</t>
  </si>
  <si>
    <t>ContemporaryTST Combined44896</t>
  </si>
  <si>
    <t>Family MattersTST CombinedDec-22</t>
  </si>
  <si>
    <t>Family MattersTST Combined44896</t>
  </si>
  <si>
    <t>First Home CareTST CombinedDec-22</t>
  </si>
  <si>
    <t>First Home CareTST Combined44896</t>
  </si>
  <si>
    <t>Foundations for Home &amp; CommunityTST CombinedDec-22</t>
  </si>
  <si>
    <t>Foundations for Home &amp; CommunityTST Combined44896</t>
  </si>
  <si>
    <t>HillcrestTST CombinedDec-22</t>
  </si>
  <si>
    <t>HillcrestTST Combined44896</t>
  </si>
  <si>
    <t>MD Family ResourcesTST CombinedDec-22</t>
  </si>
  <si>
    <t>MD Family ResourcesTST Combined44896</t>
  </si>
  <si>
    <t>Marys CenterCPP-FV CombinedDec-22</t>
  </si>
  <si>
    <t>Marys CenterCPP-FV Combined44896</t>
  </si>
  <si>
    <t>PIECECPP-FV CombinedDec-22</t>
  </si>
  <si>
    <t>PIECECPP-FV Combined44896</t>
  </si>
  <si>
    <t>Community ConnectionsCPP-FV CombinedDec-22</t>
  </si>
  <si>
    <t>Community ConnectionsCPP-FV Combined44896</t>
  </si>
  <si>
    <t>Community ConnectionsPCIT CombinedDec-22</t>
  </si>
  <si>
    <t>Community ConnectionsPCIT Combined44896</t>
  </si>
  <si>
    <t>Marys CenterPCIT CombinedDec-22</t>
  </si>
  <si>
    <t>Marys CenterPCIT Combined44896</t>
  </si>
  <si>
    <t>PIECEPCIT CombinedDec-22</t>
  </si>
  <si>
    <t>PIECEPCIT Combined44896</t>
  </si>
  <si>
    <t>CatholicAll FFDec-22</t>
  </si>
  <si>
    <t>CatholicAll FF44896</t>
  </si>
  <si>
    <t>ContemporaryAll FFDec-22</t>
  </si>
  <si>
    <t>ContemporaryAll FF44896</t>
  </si>
  <si>
    <t>DBH Parent SupportAll FFDec-22</t>
  </si>
  <si>
    <t>DBH Parent SupportAll FF44896</t>
  </si>
  <si>
    <t>Family MattersAll FFDec-22</t>
  </si>
  <si>
    <t>Family MattersAll FF44896</t>
  </si>
  <si>
    <t>Federal City All FFDec-22</t>
  </si>
  <si>
    <t>Federal City All FF44896</t>
  </si>
  <si>
    <t>First Home CareAll FFDec-22</t>
  </si>
  <si>
    <t>First Home CareAll FF44896</t>
  </si>
  <si>
    <t>Foundations for Home &amp; CommunityAll FFDec-22</t>
  </si>
  <si>
    <t>Foundations for Home &amp; CommunityAll FF44896</t>
  </si>
  <si>
    <t>FPSAll FFDec-22</t>
  </si>
  <si>
    <t>FPSAll FF44896</t>
  </si>
  <si>
    <t>Green DoorAll FFDec-22</t>
  </si>
  <si>
    <t>Green DoorAll FF44896</t>
  </si>
  <si>
    <t>Healthy FuturesAll FFDec-22</t>
  </si>
  <si>
    <t>Healthy FuturesAll FF44896</t>
  </si>
  <si>
    <t>HillcrestAll FFDec-22</t>
  </si>
  <si>
    <t>HillcrestAll FF44896</t>
  </si>
  <si>
    <t>LAYCAll FFDec-22</t>
  </si>
  <si>
    <t>LAYCAll FF44896</t>
  </si>
  <si>
    <t>LCSAll FFDec-22</t>
  </si>
  <si>
    <t>LCSAll FF44896</t>
  </si>
  <si>
    <t>LESAll FFDec-22</t>
  </si>
  <si>
    <t>LESAll FF44896</t>
  </si>
  <si>
    <t>MBI HSAll FFDec-22</t>
  </si>
  <si>
    <t>MBI HSAll FF44896</t>
  </si>
  <si>
    <t>MD Family ResourcesAll FFDec-22</t>
  </si>
  <si>
    <t>MD Family ResourcesAll FF44896</t>
  </si>
  <si>
    <t>PASSAll FFDec-22</t>
  </si>
  <si>
    <t>PASSAll FF44896</t>
  </si>
  <si>
    <t>RiversideAll FFDec-22</t>
  </si>
  <si>
    <t>RiversideAll FF44896</t>
  </si>
  <si>
    <t>TFCCAll FFDec-22</t>
  </si>
  <si>
    <t>TFCCAll FF44896</t>
  </si>
  <si>
    <t>UniversalAll FFDec-22</t>
  </si>
  <si>
    <t>UniversalAll FF44896</t>
  </si>
  <si>
    <t>Wayne PlaceAll FFDec-22</t>
  </si>
  <si>
    <t>Wayne PlaceAll FF44896</t>
  </si>
  <si>
    <t>Youth VillagesAll FFDec-22</t>
  </si>
  <si>
    <t>Youth VillagesAll FF44896</t>
  </si>
  <si>
    <t>Medstar GeorgetownAll DCSDec-22</t>
  </si>
  <si>
    <t>Medstar GeorgetownAll DCS44896</t>
  </si>
  <si>
    <t>Medstar GeorgetownAll FFDec-22</t>
  </si>
  <si>
    <t>Medstar GeorgetownAll FF44896</t>
  </si>
  <si>
    <t>Community ConnectionsAll FFDec-22</t>
  </si>
  <si>
    <t>Community ConnectionsAll FF44896</t>
  </si>
  <si>
    <t>Community ConnectionsAll DCSDec-22</t>
  </si>
  <si>
    <t>Community ConnectionsAll DCS44896</t>
  </si>
  <si>
    <t>Marys CenterAll FFDec-22</t>
  </si>
  <si>
    <t>Marys CenterAll FF44896</t>
  </si>
  <si>
    <t>Marys CenterAll DCSDec-22</t>
  </si>
  <si>
    <t>Marys CenterAll DCS44896</t>
  </si>
  <si>
    <t>PIECEAll FFDec-22</t>
  </si>
  <si>
    <t>PIECEAll FF44896</t>
  </si>
  <si>
    <t>PIECEAll DCSDec-22</t>
  </si>
  <si>
    <t>PIECEAll DCS44896</t>
  </si>
  <si>
    <t>Adoptions TogetherAll CombinedDec-22</t>
  </si>
  <si>
    <t>Adoptions TogetherAll Combined44896</t>
  </si>
  <si>
    <t>Better MorningsAll CombinedDec-22</t>
  </si>
  <si>
    <t>Better MorningsAll Combined44896</t>
  </si>
  <si>
    <t>CatholicAll CombinedDec-22</t>
  </si>
  <si>
    <t>CatholicAll Combined44896</t>
  </si>
  <si>
    <t>Community ConnectionsAll CombinedDec-22</t>
  </si>
  <si>
    <t>Community ConnectionsAll Combined44896</t>
  </si>
  <si>
    <t>ContemporaryAll CombinedDec-22</t>
  </si>
  <si>
    <t>ContemporaryAll Combined44896</t>
  </si>
  <si>
    <t>DBH Family SupportAll CombinedDec-22</t>
  </si>
  <si>
    <t>DBH Family SupportAll Combined44896</t>
  </si>
  <si>
    <t>Family MattersAll CombinedDec-22</t>
  </si>
  <si>
    <t>Family MattersAll Combined44896</t>
  </si>
  <si>
    <t>Federal CityAll CombinedDec-22</t>
  </si>
  <si>
    <t>Federal CityAll Combined44896</t>
  </si>
  <si>
    <t>First Home CareAll CombinedDec-22</t>
  </si>
  <si>
    <t>First Home CareAll Combined44896</t>
  </si>
  <si>
    <t>Foundations for Home &amp; CommunityAll CombinedDec-22</t>
  </si>
  <si>
    <t>Foundations for Home &amp; CommunityAll Combined44896</t>
  </si>
  <si>
    <t>FPSAll CombinedDec-22</t>
  </si>
  <si>
    <t>FPSAll Combined44896</t>
  </si>
  <si>
    <t>Green DoorAll CombinedDec-22</t>
  </si>
  <si>
    <t>Green DoorAll Combined44896</t>
  </si>
  <si>
    <t>Healthy FuturesAll CombinedDec-22</t>
  </si>
  <si>
    <t>Healthy FuturesAll Combined44896</t>
  </si>
  <si>
    <t>HillcrestAll CombinedDec-22</t>
  </si>
  <si>
    <t>HillcrestAll Combined44896</t>
  </si>
  <si>
    <t>LAYCAll CombinedDec-22</t>
  </si>
  <si>
    <t>LAYCAll Combined44896</t>
  </si>
  <si>
    <t>LCSAll CombinedDec-22</t>
  </si>
  <si>
    <t>LCSAll Combined44896</t>
  </si>
  <si>
    <t>LESAll CombinedDec-22</t>
  </si>
  <si>
    <t>LESAll Combined44896</t>
  </si>
  <si>
    <t>Marys CenterAll CombinedDec-22</t>
  </si>
  <si>
    <t>Marys CenterAll Combined44896</t>
  </si>
  <si>
    <t>MBI HSAll CombinedDec-22</t>
  </si>
  <si>
    <t>MBI HSAll Combined44896</t>
  </si>
  <si>
    <t>MD Family ResourcesAll CombinedDec-22</t>
  </si>
  <si>
    <t>MD Family ResourcesAll Combined44896</t>
  </si>
  <si>
    <t>Medstar GeorgetownAll CombinedDec-22</t>
  </si>
  <si>
    <t>Medstar GeorgetownAll Combined44896</t>
  </si>
  <si>
    <t>PASSAll CombinedDec-22</t>
  </si>
  <si>
    <t>PASSAll Combined44896</t>
  </si>
  <si>
    <t>PIECEAll CombinedDec-22</t>
  </si>
  <si>
    <t>PIECEAll Combined44896</t>
  </si>
  <si>
    <t>RiversideAll CombinedDec-22</t>
  </si>
  <si>
    <t>RiversideAll Combined44896</t>
  </si>
  <si>
    <t>TFCCAll CombinedDec-22</t>
  </si>
  <si>
    <t>TFCCAll Combined44896</t>
  </si>
  <si>
    <t>UmbrellaAll CombinedDec-22</t>
  </si>
  <si>
    <t>UmbrellaAll Combined44896</t>
  </si>
  <si>
    <t>UniversalAll CombinedDec-22</t>
  </si>
  <si>
    <t>UniversalAll Combined44896</t>
  </si>
  <si>
    <t>Wayne PlaceAll CombinedDec-22</t>
  </si>
  <si>
    <t>Wayne PlaceAll Combined44896</t>
  </si>
  <si>
    <t>Youth VillagesAll CombinedDec-22</t>
  </si>
  <si>
    <t>Youth VillagesAll Combined44896</t>
  </si>
  <si>
    <t>All ABC ProvidersABC FFDec-22</t>
  </si>
  <si>
    <t>All ABC ProvidersABC FF44896</t>
  </si>
  <si>
    <t>All ABC ProvidersABC CombinedDec-22</t>
  </si>
  <si>
    <t>All ABC ProvidersABC Combined44896</t>
  </si>
  <si>
    <t>All A-CRA ProvidersA-CRA FFDec-22</t>
  </si>
  <si>
    <t>All A-CRA ProvidersA-CRA FF44896</t>
  </si>
  <si>
    <t>All A-CRA ProvidersA-CRA CombinedDec-22</t>
  </si>
  <si>
    <t>All A-CRA ProvidersA-CRA Combined44896</t>
  </si>
  <si>
    <t>All CPP-FV ProvidersCPP-FV FFDec-22</t>
  </si>
  <si>
    <t>All CPP-FV ProvidersCPP-FV FF44896</t>
  </si>
  <si>
    <t>All CPP-FV ProvidersCPP-FV DCSDec-22</t>
  </si>
  <si>
    <t>All CPP-FV ProvidersCPP-FV DCS44896</t>
  </si>
  <si>
    <t>All CPP-FV ProvidersCPP-FV CombinedDec-22</t>
  </si>
  <si>
    <t>All CPP-FV ProvidersCPP-FV Combined44896</t>
  </si>
  <si>
    <t>All FFT ProvidersFFT FFDec-22</t>
  </si>
  <si>
    <t>All FFT ProvidersFFT FF44896</t>
  </si>
  <si>
    <t>All FFT ProvidersFFT CombinedDec-22</t>
  </si>
  <si>
    <t>All FFT ProvidersFFT Combined44896</t>
  </si>
  <si>
    <t>All MST ProvidersMST FFDec-22</t>
  </si>
  <si>
    <t>All MST ProvidersMST FF44896</t>
  </si>
  <si>
    <t>All MST ProvidersMST CombinedDec-22</t>
  </si>
  <si>
    <t>All MST ProvidersMST Combined44896</t>
  </si>
  <si>
    <t>All MST-PSB ProvidersMST-PSB FFDec-22</t>
  </si>
  <si>
    <t>All MST-PSB ProvidersMST-PSB FF44896</t>
  </si>
  <si>
    <t>All MST-PSB ProvidersMST-PSB CombinedDec-22</t>
  </si>
  <si>
    <t>All MST-PSB ProvidersMST-PSB Combined44896</t>
  </si>
  <si>
    <t>All PCIT ProvidersPCIT FFDec-22</t>
  </si>
  <si>
    <t>All PCIT ProvidersPCIT FF44896</t>
  </si>
  <si>
    <t>All PCIT ProvidersPCIT DCSDec-22</t>
  </si>
  <si>
    <t>All PCIT ProvidersPCIT DCS44896</t>
  </si>
  <si>
    <t>All PCIT ProvidersPCIT CombinedDec-22</t>
  </si>
  <si>
    <t>All PCIT ProvidersPCIT Combined44896</t>
  </si>
  <si>
    <t>All PCIT-T ProvidersPCIT-T FFDec-22</t>
  </si>
  <si>
    <t>All PCIT-T ProvidersPCIT-T FF44896</t>
  </si>
  <si>
    <t>All PCIT-T ProvidersPCIT-T CombinedDec-22</t>
  </si>
  <si>
    <t>All PCIT-T ProvidersPCIT-T Combined44896</t>
  </si>
  <si>
    <t>All SFCR ProvidersSFCR FFDec-22</t>
  </si>
  <si>
    <t>All SFCR ProvidersSFCR FF44896</t>
  </si>
  <si>
    <t>All SFCR ProvidersSFCR CombinedDec-22</t>
  </si>
  <si>
    <t>All SFCR ProvidersSFCR Combined44896</t>
  </si>
  <si>
    <t>All TF-CBT ProvidersTF-CBT FFDec-22</t>
  </si>
  <si>
    <t>All TF-CBT ProvidersTF-CBT FF44896</t>
  </si>
  <si>
    <t>All TF-CBT ProvidersTF-CBT CombinedDec-22</t>
  </si>
  <si>
    <t>All TF-CBT ProvidersTF-CBT Combined44896</t>
  </si>
  <si>
    <t>All TIP ProvidersTIP FFDec-22</t>
  </si>
  <si>
    <t>All TIP ProvidersTIP FF44896</t>
  </si>
  <si>
    <t>All TIP ProvidersTIP CombinedDec-22</t>
  </si>
  <si>
    <t>All TIP ProvidersTIP Combined44896</t>
  </si>
  <si>
    <t>All TST ProvidersTST FFDec-22</t>
  </si>
  <si>
    <t>All TST ProvidersTST FF44896</t>
  </si>
  <si>
    <t>All TST ProvidersTST CombinedDec-22</t>
  </si>
  <si>
    <t>All TST ProvidersTST Combined44896</t>
  </si>
  <si>
    <t>Families First ProvidersAll FFDec-22</t>
  </si>
  <si>
    <t>Families First ProvidersAll FF44896</t>
  </si>
  <si>
    <t>DC Seed ProvidersAll DCSDec-22</t>
  </si>
  <si>
    <t>DC Seed ProvidersAll DCS44896</t>
  </si>
  <si>
    <t>Trauma ProvidersAll FFDec-22</t>
  </si>
  <si>
    <t>Trauma ProvidersAll FF44896</t>
  </si>
  <si>
    <t>Trauma ProvidersAll DCSDec-22</t>
  </si>
  <si>
    <t>Trauma ProvidersAll DCS44896</t>
  </si>
  <si>
    <t>Trauma ProvidersAll CombinedDec-22</t>
  </si>
  <si>
    <t>Trauma ProvidersAll Combined44896</t>
  </si>
  <si>
    <t>AllAll CombinedDec-22</t>
  </si>
  <si>
    <t>AllAll Combined44896</t>
  </si>
  <si>
    <t>DBH Parent SupportABC FFJan-23</t>
  </si>
  <si>
    <t>DBH Parent SupportABC FF44927</t>
  </si>
  <si>
    <t>Healthy FuturesABC FFJan-23</t>
  </si>
  <si>
    <t>Healthy FuturesABC FF44927</t>
  </si>
  <si>
    <t>Marys CenterABC FFJan-23</t>
  </si>
  <si>
    <t>Marys CenterABC FF44927</t>
  </si>
  <si>
    <t>Medstar GeorgetownABC FFJan-23</t>
  </si>
  <si>
    <t>Medstar GeorgetownABC FF44927</t>
  </si>
  <si>
    <t>PIECEABC FFJan-23</t>
  </si>
  <si>
    <t>PIECEABC FF44927</t>
  </si>
  <si>
    <t>Federal CityA-CRA FFJan-23</t>
  </si>
  <si>
    <t>Federal CityA-CRA FF44927</t>
  </si>
  <si>
    <t>HillcrestA-CRA FFJan-23</t>
  </si>
  <si>
    <t>HillcrestA-CRA FF44927</t>
  </si>
  <si>
    <t>LAYCA-CRA FFJan-23</t>
  </si>
  <si>
    <t>LAYCA-CRA FF44927</t>
  </si>
  <si>
    <t>RiversideA-CRA FFJan-23</t>
  </si>
  <si>
    <t>RiversideA-CRA FF44927</t>
  </si>
  <si>
    <t>Adoptions TogetherCPP-FV FFJan-23</t>
  </si>
  <si>
    <t>Adoptions TogetherCPP-FV FF44927</t>
  </si>
  <si>
    <t>Marys CenterCPP-FV FFJan-23</t>
  </si>
  <si>
    <t>Marys CenterCPP-FV FF44927</t>
  </si>
  <si>
    <t>PIECECPP-FV FFJan-23</t>
  </si>
  <si>
    <t>PIECECPP-FV FF44927</t>
  </si>
  <si>
    <t>Community ConnectionsCPP-FV DCSJan-23</t>
  </si>
  <si>
    <t>Community ConnectionsCPP-FV DCS44927</t>
  </si>
  <si>
    <t>Community ConnectionsCPP-FV FFJan-23</t>
  </si>
  <si>
    <t>Community ConnectionsCPP-FV FF44927</t>
  </si>
  <si>
    <t>Foundations for Home &amp; CommunityCPP-FV DCSJan-23</t>
  </si>
  <si>
    <t>Foundations for Home &amp; CommunityCPP-FV DCS44927</t>
  </si>
  <si>
    <t>Marys CenterCPP-FV DCSJan-23</t>
  </si>
  <si>
    <t>Marys CenterCPP-FV DCS44927</t>
  </si>
  <si>
    <t>PIECECPP-FV DCSJan-23</t>
  </si>
  <si>
    <t>PIECECPP-FV DCS44927</t>
  </si>
  <si>
    <t>Medstar GeorgetownCPP-FV DCSJan-23</t>
  </si>
  <si>
    <t>Medstar GeorgetownCPP-FV DCS44927</t>
  </si>
  <si>
    <t>Medstar GeorgetownCPP-FV FFJan-23</t>
  </si>
  <si>
    <t>Medstar GeorgetownCPP-FV FF44927</t>
  </si>
  <si>
    <t>Better MorningsFFT FFJan-23</t>
  </si>
  <si>
    <t>Better MorningsFFT FF44927</t>
  </si>
  <si>
    <t>CatholicFFT FFJan-23</t>
  </si>
  <si>
    <t>CatholicFFT FF44927</t>
  </si>
  <si>
    <t>First Home CareFFT FFJan-23</t>
  </si>
  <si>
    <t>First Home CareFFT FF44927</t>
  </si>
  <si>
    <t>Foundations for Home &amp; CommunityFFT FFJan-23</t>
  </si>
  <si>
    <t>Foundations for Home &amp; CommunityFFT FF44927</t>
  </si>
  <si>
    <t>HillcrestFFT FFJan-23</t>
  </si>
  <si>
    <t>HillcrestFFT FF44927</t>
  </si>
  <si>
    <t>PASSFFT FFJan-23</t>
  </si>
  <si>
    <t>PASSFFT FF44927</t>
  </si>
  <si>
    <t>LCSMST FFJan-23</t>
  </si>
  <si>
    <t>LCSMST FF44927</t>
  </si>
  <si>
    <t>MBI HSMST FFJan-23</t>
  </si>
  <si>
    <t>MBI HSMST FF44927</t>
  </si>
  <si>
    <t>Youth VillagesMST FFJan-23</t>
  </si>
  <si>
    <t>Youth VillagesMST FF44927</t>
  </si>
  <si>
    <t>Youth VillagesMST-PSB FFJan-23</t>
  </si>
  <si>
    <t>Youth VillagesMST-PSB FF44927</t>
  </si>
  <si>
    <t>Marys CenterPCIT FFJan-23</t>
  </si>
  <si>
    <t>Marys CenterPCIT FF44927</t>
  </si>
  <si>
    <t>PIECEPCIT FFJan-23</t>
  </si>
  <si>
    <t>PIECEPCIT FF44927</t>
  </si>
  <si>
    <t>Marys CenterPCIT DCSJan-23</t>
  </si>
  <si>
    <t>Marys CenterPCIT DCS44927</t>
  </si>
  <si>
    <t>PIECEPCIT DCSJan-23</t>
  </si>
  <si>
    <t>PIECEPCIT DCS44927</t>
  </si>
  <si>
    <t>Community ConnectionsPCIT DCSJan-23</t>
  </si>
  <si>
    <t>Community ConnectionsPCIT DCS44927</t>
  </si>
  <si>
    <t>Community ConnectionsPCIT FFJan-23</t>
  </si>
  <si>
    <t>Community ConnectionsPCIT FF44927</t>
  </si>
  <si>
    <t>Medstar GeorgetownPCIT DCSJan-23</t>
  </si>
  <si>
    <t>Medstar GeorgetownPCIT DCS44927</t>
  </si>
  <si>
    <t>Medstar GeorgetownPCIT FFJan-23</t>
  </si>
  <si>
    <t>Medstar GeorgetownPCIT FF44927</t>
  </si>
  <si>
    <t>Marys CenterPCIT-T FFJan-23</t>
  </si>
  <si>
    <t>Marys CenterPCIT-T FF44927</t>
  </si>
  <si>
    <t>PIECEPCIT-T FFJan-23</t>
  </si>
  <si>
    <t>PIECEPCIT-T FF44927</t>
  </si>
  <si>
    <t>Community ConnectionsTF-CBT FFJan-23</t>
  </si>
  <si>
    <t>Community ConnectionsTF-CBT FF44927</t>
  </si>
  <si>
    <t>First Home CareTF-CBT FFJan-23</t>
  </si>
  <si>
    <t>First Home CareTF-CBT FF44927</t>
  </si>
  <si>
    <t>Foundations for Home &amp; CommunityTF-CBT FFJan-23</t>
  </si>
  <si>
    <t>Foundations for Home &amp; CommunityTF-CBT FF44927</t>
  </si>
  <si>
    <t>HillcrestTF-CBT FFJan-23</t>
  </si>
  <si>
    <t>HillcrestTF-CBT FF44927</t>
  </si>
  <si>
    <t>LAYCTF-CBT FFJan-23</t>
  </si>
  <si>
    <t>LAYCTF-CBT FF44927</t>
  </si>
  <si>
    <t>LESTF-CBT FFJan-23</t>
  </si>
  <si>
    <t>LESTF-CBT FF44927</t>
  </si>
  <si>
    <t>MD Family ResourcesTF-CBT FFJan-23</t>
  </si>
  <si>
    <t>MD Family ResourcesTF-CBT FF44927</t>
  </si>
  <si>
    <t>UniversalTF-CBT FFJan-23</t>
  </si>
  <si>
    <t>UniversalTF-CBT FF44927</t>
  </si>
  <si>
    <t>Community ConnectionsTIP FFJan-23</t>
  </si>
  <si>
    <t>Community ConnectionsTIP FF44927</t>
  </si>
  <si>
    <t>ContemporaryTIP FFJan-23</t>
  </si>
  <si>
    <t>ContemporaryTIP FF44927</t>
  </si>
  <si>
    <t>FPSTIP FFJan-23</t>
  </si>
  <si>
    <t>FPSTIP FF44927</t>
  </si>
  <si>
    <t>Green DoorTIP FFJan-23</t>
  </si>
  <si>
    <t>Green DoorTIP FF44927</t>
  </si>
  <si>
    <t>LESTIP FFJan-23</t>
  </si>
  <si>
    <t>LESTIP FF44927</t>
  </si>
  <si>
    <t>MBI HSTIP FFJan-23</t>
  </si>
  <si>
    <t>MBI HSTIP FF44927</t>
  </si>
  <si>
    <t>PASSTIP FFJan-23</t>
  </si>
  <si>
    <t>PASSTIP FF44927</t>
  </si>
  <si>
    <t>TFCCTIP FFJan-23</t>
  </si>
  <si>
    <t>TFCCTIP FF44927</t>
  </si>
  <si>
    <t>UmbrellaTIP FFJan-23</t>
  </si>
  <si>
    <t>UmbrellaTIP FF44927</t>
  </si>
  <si>
    <t>UniversalTIP FFJan-23</t>
  </si>
  <si>
    <t>UniversalTIP FF44927</t>
  </si>
  <si>
    <t>Wayne PlaceTIP FFJan-23</t>
  </si>
  <si>
    <t>Wayne PlaceTIP FF44927</t>
  </si>
  <si>
    <t>Adoptions TogetherTST FFJan-23</t>
  </si>
  <si>
    <t>Adoptions TogetherTST FF44927</t>
  </si>
  <si>
    <t>ContemporaryTST FFJan-23</t>
  </si>
  <si>
    <t>ContemporaryTST FF44927</t>
  </si>
  <si>
    <t>Family MattersTST FFJan-23</t>
  </si>
  <si>
    <t>Family MattersTST FF44927</t>
  </si>
  <si>
    <t>First Home CareTST FFJan-23</t>
  </si>
  <si>
    <t>First Home CareTST FF44927</t>
  </si>
  <si>
    <t>Foundations for Home &amp; CommunityTST FFJan-23</t>
  </si>
  <si>
    <t>Foundations for Home &amp; CommunityTST FF44927</t>
  </si>
  <si>
    <t>HillcrestTST FFJan-23</t>
  </si>
  <si>
    <t>HillcrestTST FF44927</t>
  </si>
  <si>
    <t>MD Family ResourcesTST FFJan-23</t>
  </si>
  <si>
    <t>MD Family ResourcesTST FF44927</t>
  </si>
  <si>
    <t>DBH Parent SupportABC CombinedJan-23</t>
  </si>
  <si>
    <t>DBH Parent SupportABC Combined44927</t>
  </si>
  <si>
    <t>Healthy FuturesABC CombinedJan-23</t>
  </si>
  <si>
    <t>Healthy FuturesABC Combined44927</t>
  </si>
  <si>
    <t>Marys CenterABC CombinedJan-23</t>
  </si>
  <si>
    <t>Marys CenterABC Combined44927</t>
  </si>
  <si>
    <t>Medstar GeorgetownABC CombinedJan-23</t>
  </si>
  <si>
    <t>Medstar GeorgetownABC Combined44927</t>
  </si>
  <si>
    <t>PIECEABC CombinedJan-23</t>
  </si>
  <si>
    <t>PIECEABC Combined44927</t>
  </si>
  <si>
    <t>Federal CityA-CRA CombinedJan-23</t>
  </si>
  <si>
    <t>Federal CityA-CRA Combined44927</t>
  </si>
  <si>
    <t>HillcrestA-CRA CombinedJan-23</t>
  </si>
  <si>
    <t>HillcrestA-CRA Combined44927</t>
  </si>
  <si>
    <t>LAYCA-CRA CombinedJan-23</t>
  </si>
  <si>
    <t>LAYCA-CRA Combined44927</t>
  </si>
  <si>
    <t>RiversideA-CRA CombinedJan-23</t>
  </si>
  <si>
    <t>RiversideA-CRA Combined44927</t>
  </si>
  <si>
    <t>Adoptions TogetherCPP-FV CombinedJan-23</t>
  </si>
  <si>
    <t>Adoptions TogetherCPP-FV Combined44927</t>
  </si>
  <si>
    <t>Foundations for Home &amp; CommunityCPP-FV CombinedJan-23</t>
  </si>
  <si>
    <t>Foundations for Home &amp; CommunityCPP-FV Combined44927</t>
  </si>
  <si>
    <t>Medstar GeorgetownCPP-FV CombinedJan-23</t>
  </si>
  <si>
    <t>Medstar GeorgetownCPP-FV Combined44927</t>
  </si>
  <si>
    <t>Better MorningsFFT CombinedJan-23</t>
  </si>
  <si>
    <t>Better MorningsFFT Combined44927</t>
  </si>
  <si>
    <t>CatholicFFT CombinedJan-23</t>
  </si>
  <si>
    <t>CatholicFFT Combined44927</t>
  </si>
  <si>
    <t>First Home CareFFT CombinedJan-23</t>
  </si>
  <si>
    <t>First Home CareFFT Combined44927</t>
  </si>
  <si>
    <t>Foundations for Home &amp; CommunityFFT CombinedJan-23</t>
  </si>
  <si>
    <t>Foundations for Home &amp; CommunityFFT Combined44927</t>
  </si>
  <si>
    <t>HillcrestFFT CombinedJan-23</t>
  </si>
  <si>
    <t>HillcrestFFT Combined44927</t>
  </si>
  <si>
    <t>PASSFFT CombinedJan-23</t>
  </si>
  <si>
    <t>PASSFFT Combined44927</t>
  </si>
  <si>
    <t>LCSMST CombinedJan-23</t>
  </si>
  <si>
    <t>LCSMST Combined44927</t>
  </si>
  <si>
    <t>MBI HSMST CombinedJan-23</t>
  </si>
  <si>
    <t>MBI HSMST Combined44927</t>
  </si>
  <si>
    <t>Youth VillagesMST CombinedJan-23</t>
  </si>
  <si>
    <t>Youth VillagesMST Combined44927</t>
  </si>
  <si>
    <t>Youth VillagesMST-PSB CombinedJan-23</t>
  </si>
  <si>
    <t>Youth VillagesMST-PSB Combined44927</t>
  </si>
  <si>
    <t>Medstar GeorgetownPCIT CombinedJan-23</t>
  </si>
  <si>
    <t>Medstar GeorgetownPCIT Combined44927</t>
  </si>
  <si>
    <t>Marys CenterPCIT-T CombinedJan-23</t>
  </si>
  <si>
    <t>Marys CenterPCIT-T Combined44927</t>
  </si>
  <si>
    <t>PIECEPCIT-T CombinedJan-23</t>
  </si>
  <si>
    <t>PIECEPCIT-T Combined44927</t>
  </si>
  <si>
    <t>Community ConnectionsTF-CBT CombinedJan-23</t>
  </si>
  <si>
    <t>Community ConnectionsTF-CBT Combined44927</t>
  </si>
  <si>
    <t>First Home CareTF-CBT CombinedJan-23</t>
  </si>
  <si>
    <t>First Home CareTF-CBT Combined44927</t>
  </si>
  <si>
    <t>Foundations for Home &amp; CommunityTF-CBT CombinedJan-23</t>
  </si>
  <si>
    <t>Foundations for Home &amp; CommunityTF-CBT Combined44927</t>
  </si>
  <si>
    <t>HillcrestTF-CBT CombinedJan-23</t>
  </si>
  <si>
    <t>HillcrestTF-CBT Combined44927</t>
  </si>
  <si>
    <t>LAYCTF-CBT CombinedJan-23</t>
  </si>
  <si>
    <t>LAYCTF-CBT Combined44927</t>
  </si>
  <si>
    <t>LESTF-CBT CombinedJan-23</t>
  </si>
  <si>
    <t>LESTF-CBT Combined44927</t>
  </si>
  <si>
    <t>MD Family ResourcesTF-CBT CombinedJan-23</t>
  </si>
  <si>
    <t>MD Family ResourcesTF-CBT Combined44927</t>
  </si>
  <si>
    <t>UniversalTF-CBT CombinedJan-23</t>
  </si>
  <si>
    <t>UniversalTF-CBT Combined44927</t>
  </si>
  <si>
    <t>Community ConnectionsTIP CombinedJan-23</t>
  </si>
  <si>
    <t>Community ConnectionsTIP Combined44927</t>
  </si>
  <si>
    <t>ContemporaryTIP CombinedJan-23</t>
  </si>
  <si>
    <t>ContemporaryTIP Combined44927</t>
  </si>
  <si>
    <t>FPSTIP CombinedJan-23</t>
  </si>
  <si>
    <t>FPSTIP Combined44927</t>
  </si>
  <si>
    <t>Green DoorTIP CombinedJan-23</t>
  </si>
  <si>
    <t>Green DoorTIP Combined44927</t>
  </si>
  <si>
    <t>LESTIP CombinedJan-23</t>
  </si>
  <si>
    <t>LESTIP Combined44927</t>
  </si>
  <si>
    <t>MBI HSTIP CombinedJan-23</t>
  </si>
  <si>
    <t>MBI HSTIP Combined44927</t>
  </si>
  <si>
    <t>PASSTIP CombinedJan-23</t>
  </si>
  <si>
    <t>PASSTIP Combined44927</t>
  </si>
  <si>
    <t>TFCCTIP CombinedJan-23</t>
  </si>
  <si>
    <t>TFCCTIP Combined44927</t>
  </si>
  <si>
    <t>UmbrellaTIP CombinedJan-23</t>
  </si>
  <si>
    <t>UmbrellaTIP Combined44927</t>
  </si>
  <si>
    <t>UniversalTIP CombinedJan-23</t>
  </si>
  <si>
    <t>UniversalTIP Combined44927</t>
  </si>
  <si>
    <t>Wayne PlaceTIP CombinedJan-23</t>
  </si>
  <si>
    <t>Wayne PlaceTIP Combined44927</t>
  </si>
  <si>
    <t>Adoptions TogetherTST CombinedJan-23</t>
  </si>
  <si>
    <t>Adoptions TogetherTST Combined44927</t>
  </si>
  <si>
    <t>ContemporaryTST CombinedJan-23</t>
  </si>
  <si>
    <t>ContemporaryTST Combined44927</t>
  </si>
  <si>
    <t>Family MattersTST CombinedJan-23</t>
  </si>
  <si>
    <t>Family MattersTST Combined44927</t>
  </si>
  <si>
    <t>First Home CareTST CombinedJan-23</t>
  </si>
  <si>
    <t>First Home CareTST Combined44927</t>
  </si>
  <si>
    <t>Foundations for Home &amp; CommunityTST CombinedJan-23</t>
  </si>
  <si>
    <t>Foundations for Home &amp; CommunityTST Combined44927</t>
  </si>
  <si>
    <t>HillcrestTST CombinedJan-23</t>
  </si>
  <si>
    <t>HillcrestTST Combined44927</t>
  </si>
  <si>
    <t>MD Family ResourcesTST CombinedJan-23</t>
  </si>
  <si>
    <t>MD Family ResourcesTST Combined44927</t>
  </si>
  <si>
    <t>Marys CenterCPP-FV CombinedJan-23</t>
  </si>
  <si>
    <t>Marys CenterCPP-FV Combined44927</t>
  </si>
  <si>
    <t>PIECECPP-FV CombinedJan-23</t>
  </si>
  <si>
    <t>PIECECPP-FV Combined44927</t>
  </si>
  <si>
    <t>Community ConnectionsCPP-FV CombinedJan-23</t>
  </si>
  <si>
    <t>Community ConnectionsCPP-FV Combined44927</t>
  </si>
  <si>
    <t>Community ConnectionsPCIT CombinedJan-23</t>
  </si>
  <si>
    <t>Community ConnectionsPCIT Combined44927</t>
  </si>
  <si>
    <t>Marys CenterPCIT CombinedJan-23</t>
  </si>
  <si>
    <t>Marys CenterPCIT Combined44927</t>
  </si>
  <si>
    <t>PIECEPCIT CombinedJan-23</t>
  </si>
  <si>
    <t>PIECEPCIT Combined44927</t>
  </si>
  <si>
    <t>CatholicAll FFJan-23</t>
  </si>
  <si>
    <t>CatholicAll FF44927</t>
  </si>
  <si>
    <t>ContemporaryAll FFJan-23</t>
  </si>
  <si>
    <t>ContemporaryAll FF44927</t>
  </si>
  <si>
    <t>DBH Parent SupportAll FFJan-23</t>
  </si>
  <si>
    <t>DBH Parent SupportAll FF44927</t>
  </si>
  <si>
    <t>Family MattersAll FFJan-23</t>
  </si>
  <si>
    <t>Family MattersAll FF44927</t>
  </si>
  <si>
    <t>Federal City All FFJan-23</t>
  </si>
  <si>
    <t>Federal City All FF44927</t>
  </si>
  <si>
    <t>First Home CareAll FFJan-23</t>
  </si>
  <si>
    <t>First Home CareAll FF44927</t>
  </si>
  <si>
    <t>Foundations for Home &amp; CommunityAll FFJan-23</t>
  </si>
  <si>
    <t>Foundations for Home &amp; CommunityAll FF44927</t>
  </si>
  <si>
    <t>FPSAll FFJan-23</t>
  </si>
  <si>
    <t>FPSAll FF44927</t>
  </si>
  <si>
    <t>Green DoorAll FFJan-23</t>
  </si>
  <si>
    <t>Green DoorAll FF44927</t>
  </si>
  <si>
    <t>Healthy FuturesAll FFJan-23</t>
  </si>
  <si>
    <t>Healthy FuturesAll FF44927</t>
  </si>
  <si>
    <t>HillcrestAll FFJan-23</t>
  </si>
  <si>
    <t>HillcrestAll FF44927</t>
  </si>
  <si>
    <t>LAYCAll FFJan-23</t>
  </si>
  <si>
    <t>LAYCAll FF44927</t>
  </si>
  <si>
    <t>LCSAll FFJan-23</t>
  </si>
  <si>
    <t>LCSAll FF44927</t>
  </si>
  <si>
    <t>LESAll FFJan-23</t>
  </si>
  <si>
    <t>LESAll FF44927</t>
  </si>
  <si>
    <t>MBI HSAll FFJan-23</t>
  </si>
  <si>
    <t>MBI HSAll FF44927</t>
  </si>
  <si>
    <t>MD Family ResourcesAll FFJan-23</t>
  </si>
  <si>
    <t>MD Family ResourcesAll FF44927</t>
  </si>
  <si>
    <t>PASSAll FFJan-23</t>
  </si>
  <si>
    <t>PASSAll FF44927</t>
  </si>
  <si>
    <t>RiversideAll FFJan-23</t>
  </si>
  <si>
    <t>RiversideAll FF44927</t>
  </si>
  <si>
    <t>TFCCAll FFJan-23</t>
  </si>
  <si>
    <t>TFCCAll FF44927</t>
  </si>
  <si>
    <t>UniversalAll FFJan-23</t>
  </si>
  <si>
    <t>UniversalAll FF44927</t>
  </si>
  <si>
    <t>Wayne PlaceAll FFJan-23</t>
  </si>
  <si>
    <t>Wayne PlaceAll FF44927</t>
  </si>
  <si>
    <t>Youth VillagesAll FFJan-23</t>
  </si>
  <si>
    <t>Youth VillagesAll FF44927</t>
  </si>
  <si>
    <t>Medstar GeorgetownAll DCSJan-23</t>
  </si>
  <si>
    <t>Medstar GeorgetownAll DCS44927</t>
  </si>
  <si>
    <t>Medstar GeorgetownAll FFJan-23</t>
  </si>
  <si>
    <t>Medstar GeorgetownAll FF44927</t>
  </si>
  <si>
    <t>Community ConnectionsAll FFJan-23</t>
  </si>
  <si>
    <t>Community ConnectionsAll FF44927</t>
  </si>
  <si>
    <t>Community ConnectionsAll DCSJan-23</t>
  </si>
  <si>
    <t>Community ConnectionsAll DCS44927</t>
  </si>
  <si>
    <t>Marys CenterAll FFJan-23</t>
  </si>
  <si>
    <t>Marys CenterAll FF44927</t>
  </si>
  <si>
    <t>Marys CenterAll DCSJan-23</t>
  </si>
  <si>
    <t>Marys CenterAll DCS44927</t>
  </si>
  <si>
    <t>PIECEAll FFJan-23</t>
  </si>
  <si>
    <t>PIECEAll FF44927</t>
  </si>
  <si>
    <t>PIECEAll DCSJan-23</t>
  </si>
  <si>
    <t>PIECEAll DCS44927</t>
  </si>
  <si>
    <t>Adoptions TogetherAll CombinedJan-23</t>
  </si>
  <si>
    <t>Adoptions TogetherAll Combined44927</t>
  </si>
  <si>
    <t>Better MorningsAll CombinedJan-23</t>
  </si>
  <si>
    <t>Better MorningsAll Combined44927</t>
  </si>
  <si>
    <t>CatholicAll CombinedJan-23</t>
  </si>
  <si>
    <t>CatholicAll Combined44927</t>
  </si>
  <si>
    <t>Community ConnectionsAll CombinedJan-23</t>
  </si>
  <si>
    <t>Community ConnectionsAll Combined44927</t>
  </si>
  <si>
    <t>ContemporaryAll CombinedJan-23</t>
  </si>
  <si>
    <t>ContemporaryAll Combined44927</t>
  </si>
  <si>
    <t>DBH Family SupportAll CombinedJan-23</t>
  </si>
  <si>
    <t>DBH Family SupportAll Combined44927</t>
  </si>
  <si>
    <t>Family MattersAll CombinedJan-23</t>
  </si>
  <si>
    <t>Family MattersAll Combined44927</t>
  </si>
  <si>
    <t>Federal CityAll CombinedJan-23</t>
  </si>
  <si>
    <t>Federal CityAll Combined44927</t>
  </si>
  <si>
    <t>First Home CareAll CombinedJan-23</t>
  </si>
  <si>
    <t>First Home CareAll Combined44927</t>
  </si>
  <si>
    <t>Foundations for Home &amp; CommunityAll CombinedJan-23</t>
  </si>
  <si>
    <t>Foundations for Home &amp; CommunityAll Combined44927</t>
  </si>
  <si>
    <t>FPSAll CombinedJan-23</t>
  </si>
  <si>
    <t>FPSAll Combined44927</t>
  </si>
  <si>
    <t>Green DoorAll CombinedJan-23</t>
  </si>
  <si>
    <t>Green DoorAll Combined44927</t>
  </si>
  <si>
    <t>Healthy FuturesAll CombinedJan-23</t>
  </si>
  <si>
    <t>Healthy FuturesAll Combined44927</t>
  </si>
  <si>
    <t>HillcrestAll CombinedJan-23</t>
  </si>
  <si>
    <t>HillcrestAll Combined44927</t>
  </si>
  <si>
    <t>LAYCAll CombinedJan-23</t>
  </si>
  <si>
    <t>LAYCAll Combined44927</t>
  </si>
  <si>
    <t>LCSAll CombinedJan-23</t>
  </si>
  <si>
    <t>LCSAll Combined44927</t>
  </si>
  <si>
    <t>LESAll CombinedJan-23</t>
  </si>
  <si>
    <t>LESAll Combined44927</t>
  </si>
  <si>
    <t>Marys CenterAll CombinedJan-23</t>
  </si>
  <si>
    <t>Marys CenterAll Combined44927</t>
  </si>
  <si>
    <t>MBI HSAll CombinedJan-23</t>
  </si>
  <si>
    <t>MBI HSAll Combined44927</t>
  </si>
  <si>
    <t>MD Family ResourcesAll CombinedJan-23</t>
  </si>
  <si>
    <t>MD Family ResourcesAll Combined44927</t>
  </si>
  <si>
    <t>Medstar GeorgetownAll CombinedJan-23</t>
  </si>
  <si>
    <t>Medstar GeorgetownAll Combined44927</t>
  </si>
  <si>
    <t>PASSAll CombinedJan-23</t>
  </si>
  <si>
    <t>PASSAll Combined44927</t>
  </si>
  <si>
    <t>PIECEAll CombinedJan-23</t>
  </si>
  <si>
    <t>PIECEAll Combined44927</t>
  </si>
  <si>
    <t>RiversideAll CombinedJan-23</t>
  </si>
  <si>
    <t>RiversideAll Combined44927</t>
  </si>
  <si>
    <t>TFCCAll CombinedJan-23</t>
  </si>
  <si>
    <t>TFCCAll Combined44927</t>
  </si>
  <si>
    <t>UmbrellaAll CombinedJan-23</t>
  </si>
  <si>
    <t>UmbrellaAll Combined44927</t>
  </si>
  <si>
    <t>UniversalAll CombinedJan-23</t>
  </si>
  <si>
    <t>UniversalAll Combined44927</t>
  </si>
  <si>
    <t>Wayne PlaceAll CombinedJan-23</t>
  </si>
  <si>
    <t>Wayne PlaceAll Combined44927</t>
  </si>
  <si>
    <t>Youth VillagesAll CombinedJan-23</t>
  </si>
  <si>
    <t>Youth VillagesAll Combined44927</t>
  </si>
  <si>
    <t>All ABC ProvidersABC FFJan-23</t>
  </si>
  <si>
    <t>All ABC ProvidersABC FF44927</t>
  </si>
  <si>
    <t>All ABC ProvidersABC CombinedJan-23</t>
  </si>
  <si>
    <t>All ABC ProvidersABC Combined44927</t>
  </si>
  <si>
    <t>All A-CRA ProvidersA-CRA FFJan-23</t>
  </si>
  <si>
    <t>All A-CRA ProvidersA-CRA FF44927</t>
  </si>
  <si>
    <t>All A-CRA ProvidersA-CRA CombinedJan-23</t>
  </si>
  <si>
    <t>All A-CRA ProvidersA-CRA Combined44927</t>
  </si>
  <si>
    <t>All CPP-FV ProvidersCPP-FV FFJan-23</t>
  </si>
  <si>
    <t>All CPP-FV ProvidersCPP-FV FF44927</t>
  </si>
  <si>
    <t>All CPP-FV ProvidersCPP-FV DCSJan-23</t>
  </si>
  <si>
    <t>All CPP-FV ProvidersCPP-FV DCS44927</t>
  </si>
  <si>
    <t>All CPP-FV ProvidersCPP-FV CombinedJan-23</t>
  </si>
  <si>
    <t>All CPP-FV ProvidersCPP-FV Combined44927</t>
  </si>
  <si>
    <t>All FFT ProvidersFFT FFJan-23</t>
  </si>
  <si>
    <t>All FFT ProvidersFFT FF44927</t>
  </si>
  <si>
    <t>All FFT ProvidersFFT CombinedJan-23</t>
  </si>
  <si>
    <t>All FFT ProvidersFFT Combined44927</t>
  </si>
  <si>
    <t>All MST ProvidersMST FFJan-23</t>
  </si>
  <si>
    <t>All MST ProvidersMST FF44927</t>
  </si>
  <si>
    <t>All MST ProvidersMST CombinedJan-23</t>
  </si>
  <si>
    <t>All MST ProvidersMST Combined44927</t>
  </si>
  <si>
    <t>All MST-PSB ProvidersMST-PSB FFJan-23</t>
  </si>
  <si>
    <t>All MST-PSB ProvidersMST-PSB FF44927</t>
  </si>
  <si>
    <t>All MST-PSB ProvidersMST-PSB CombinedJan-23</t>
  </si>
  <si>
    <t>All MST-PSB ProvidersMST-PSB Combined44927</t>
  </si>
  <si>
    <t>All PCIT ProvidersPCIT FFJan-23</t>
  </si>
  <si>
    <t>All PCIT ProvidersPCIT FF44927</t>
  </si>
  <si>
    <t>All PCIT ProvidersPCIT DCSJan-23</t>
  </si>
  <si>
    <t>All PCIT ProvidersPCIT DCS44927</t>
  </si>
  <si>
    <t>All PCIT ProvidersPCIT CombinedJan-23</t>
  </si>
  <si>
    <t>All PCIT ProvidersPCIT Combined44927</t>
  </si>
  <si>
    <t>All PCIT-T ProvidersPCIT-T FFJan-23</t>
  </si>
  <si>
    <t>All PCIT-T ProvidersPCIT-T FF44927</t>
  </si>
  <si>
    <t>All PCIT-T ProvidersPCIT-T CombinedJan-23</t>
  </si>
  <si>
    <t>All PCIT-T ProvidersPCIT-T Combined44927</t>
  </si>
  <si>
    <t>All SFCR ProvidersSFCR FFJan-23</t>
  </si>
  <si>
    <t>All SFCR ProvidersSFCR FF44927</t>
  </si>
  <si>
    <t>All SFCR ProvidersSFCR CombinedJan-23</t>
  </si>
  <si>
    <t>All SFCR ProvidersSFCR Combined44927</t>
  </si>
  <si>
    <t>All TF-CBT ProvidersTF-CBT FFJan-23</t>
  </si>
  <si>
    <t>All TF-CBT ProvidersTF-CBT FF44927</t>
  </si>
  <si>
    <t>All TF-CBT ProvidersTF-CBT CombinedJan-23</t>
  </si>
  <si>
    <t>All TF-CBT ProvidersTF-CBT Combined44927</t>
  </si>
  <si>
    <t>All TIP ProvidersTIP FFJan-23</t>
  </si>
  <si>
    <t>All TIP ProvidersTIP FF44927</t>
  </si>
  <si>
    <t>All TIP ProvidersTIP CombinedJan-23</t>
  </si>
  <si>
    <t>All TIP ProvidersTIP Combined44927</t>
  </si>
  <si>
    <t>All TST ProvidersTST FFJan-23</t>
  </si>
  <si>
    <t>All TST ProvidersTST FF44927</t>
  </si>
  <si>
    <t>All TST ProvidersTST CombinedJan-23</t>
  </si>
  <si>
    <t>All TST ProvidersTST Combined44927</t>
  </si>
  <si>
    <t>Families First ProvidersAll FFJan-23</t>
  </si>
  <si>
    <t>Families First ProvidersAll FF44927</t>
  </si>
  <si>
    <t>DC Seed ProvidersAll DCSJan-23</t>
  </si>
  <si>
    <t>DC Seed ProvidersAll DCS44927</t>
  </si>
  <si>
    <t>Trauma ProvidersAll FFJan-23</t>
  </si>
  <si>
    <t>Trauma ProvidersAll FF44927</t>
  </si>
  <si>
    <t>Trauma ProvidersAll DCSJan-23</t>
  </si>
  <si>
    <t>Trauma ProvidersAll DCS44927</t>
  </si>
  <si>
    <t>Trauma ProvidersAll CombinedJan-23</t>
  </si>
  <si>
    <t>Trauma ProvidersAll Combined44927</t>
  </si>
  <si>
    <t>AllAll CombinedJan-23</t>
  </si>
  <si>
    <t>AllAll Combined44927</t>
  </si>
  <si>
    <t>DBH Parent SupportABC FFFeb-23</t>
  </si>
  <si>
    <t>DBH Parent SupportABC FF44958</t>
  </si>
  <si>
    <t>Healthy FuturesABC FFFeb-23</t>
  </si>
  <si>
    <t>Healthy FuturesABC FF44958</t>
  </si>
  <si>
    <t>Marys CenterABC FFFeb-23</t>
  </si>
  <si>
    <t>Marys CenterABC FF44958</t>
  </si>
  <si>
    <t>Medstar GeorgetownABC FFFeb-23</t>
  </si>
  <si>
    <t>Medstar GeorgetownABC FF44958</t>
  </si>
  <si>
    <t>PIECEABC FFFeb-23</t>
  </si>
  <si>
    <t>PIECEABC FF44958</t>
  </si>
  <si>
    <t>Federal CityA-CRA FFFeb-23</t>
  </si>
  <si>
    <t>Federal CityA-CRA FF44958</t>
  </si>
  <si>
    <t>HillcrestA-CRA FFFeb-23</t>
  </si>
  <si>
    <t>HillcrestA-CRA FF44958</t>
  </si>
  <si>
    <t>LAYCA-CRA FFFeb-23</t>
  </si>
  <si>
    <t>LAYCA-CRA FF44958</t>
  </si>
  <si>
    <t>RiversideA-CRA FFFeb-23</t>
  </si>
  <si>
    <t>RiversideA-CRA FF44958</t>
  </si>
  <si>
    <t>Adoptions TogetherCPP-FV FFFeb-23</t>
  </si>
  <si>
    <t>Adoptions TogetherCPP-FV FF44958</t>
  </si>
  <si>
    <t>Marys CenterCPP-FV FFFeb-23</t>
  </si>
  <si>
    <t>Marys CenterCPP-FV FF44958</t>
  </si>
  <si>
    <t>PIECECPP-FV FFFeb-23</t>
  </si>
  <si>
    <t>PIECECPP-FV FF44958</t>
  </si>
  <si>
    <t>Community ConnectionsCPP-FV DCSFeb-23</t>
  </si>
  <si>
    <t>Community ConnectionsCPP-FV DCS44958</t>
  </si>
  <si>
    <t>Community ConnectionsCPP-FV FFFeb-23</t>
  </si>
  <si>
    <t>Community ConnectionsCPP-FV FF44958</t>
  </si>
  <si>
    <t>Foundations for Home &amp; CommunityCPP-FV DCSFeb-23</t>
  </si>
  <si>
    <t>Foundations for Home &amp; CommunityCPP-FV DCS44958</t>
  </si>
  <si>
    <t>Marys CenterCPP-FV DCSFeb-23</t>
  </si>
  <si>
    <t>Marys CenterCPP-FV DCS44958</t>
  </si>
  <si>
    <t>PIECECPP-FV DCSFeb-23</t>
  </si>
  <si>
    <t>PIECECPP-FV DCS44958</t>
  </si>
  <si>
    <t>Medstar GeorgetownCPP-FV DCSFeb-23</t>
  </si>
  <si>
    <t>Medstar GeorgetownCPP-FV DCS44958</t>
  </si>
  <si>
    <t>Medstar GeorgetownCPP-FV FFFeb-23</t>
  </si>
  <si>
    <t>Medstar GeorgetownCPP-FV FF44958</t>
  </si>
  <si>
    <t>Better MorningsFFT FFFeb-23</t>
  </si>
  <si>
    <t>Better MorningsFFT FF44958</t>
  </si>
  <si>
    <t>CatholicFFT FFFeb-23</t>
  </si>
  <si>
    <t>CatholicFFT FF44958</t>
  </si>
  <si>
    <t>First Home CareFFT FFFeb-23</t>
  </si>
  <si>
    <t>First Home CareFFT FF44958</t>
  </si>
  <si>
    <t>Foundations for Home &amp; CommunityFFT FFFeb-23</t>
  </si>
  <si>
    <t>Foundations for Home &amp; CommunityFFT FF44958</t>
  </si>
  <si>
    <t>HillcrestFFT FFFeb-23</t>
  </si>
  <si>
    <t>HillcrestFFT FF44958</t>
  </si>
  <si>
    <t>PASSFFT FFFeb-23</t>
  </si>
  <si>
    <t>PASSFFT FF44958</t>
  </si>
  <si>
    <t>LCSMST FFFeb-23</t>
  </si>
  <si>
    <t>LCSMST FF44958</t>
  </si>
  <si>
    <t>MBI HSMST FFFeb-23</t>
  </si>
  <si>
    <t>MBI HSMST FF44958</t>
  </si>
  <si>
    <t>Youth VillagesMST FFFeb-23</t>
  </si>
  <si>
    <t>Youth VillagesMST FF44958</t>
  </si>
  <si>
    <t>Youth VillagesMST-PSB FFFeb-23</t>
  </si>
  <si>
    <t>Youth VillagesMST-PSB FF44958</t>
  </si>
  <si>
    <t>Marys CenterPCIT FFFeb-23</t>
  </si>
  <si>
    <t>Marys CenterPCIT FF44958</t>
  </si>
  <si>
    <t>PIECEPCIT FFFeb-23</t>
  </si>
  <si>
    <t>PIECEPCIT FF44958</t>
  </si>
  <si>
    <t>Marys CenterPCIT DCSFeb-23</t>
  </si>
  <si>
    <t>Marys CenterPCIT DCS44958</t>
  </si>
  <si>
    <t>PIECEPCIT DCSFeb-23</t>
  </si>
  <si>
    <t>PIECEPCIT DCS44958</t>
  </si>
  <si>
    <t>Community ConnectionsPCIT DCSFeb-23</t>
  </si>
  <si>
    <t>Community ConnectionsPCIT DCS44958</t>
  </si>
  <si>
    <t>Community ConnectionsPCIT FFFeb-23</t>
  </si>
  <si>
    <t>Community ConnectionsPCIT FF44958</t>
  </si>
  <si>
    <t>Medstar GeorgetownPCIT DCSFeb-23</t>
  </si>
  <si>
    <t>Medstar GeorgetownPCIT DCS44958</t>
  </si>
  <si>
    <t>Medstar GeorgetownPCIT FFFeb-23</t>
  </si>
  <si>
    <t>Medstar GeorgetownPCIT FF44958</t>
  </si>
  <si>
    <t>Marys CenterPCIT-T FFFeb-23</t>
  </si>
  <si>
    <t>Marys CenterPCIT-T FF44958</t>
  </si>
  <si>
    <t>PIECEPCIT-T FFFeb-23</t>
  </si>
  <si>
    <t>PIECEPCIT-T FF44958</t>
  </si>
  <si>
    <t>Community ConnectionsTF-CBT FFFeb-23</t>
  </si>
  <si>
    <t>Community ConnectionsTF-CBT FF44958</t>
  </si>
  <si>
    <t>First Home CareTF-CBT FFFeb-23</t>
  </si>
  <si>
    <t>First Home CareTF-CBT FF44958</t>
  </si>
  <si>
    <t>Foundations for Home &amp; CommunityTF-CBT FFFeb-23</t>
  </si>
  <si>
    <t>Foundations for Home &amp; CommunityTF-CBT FF44958</t>
  </si>
  <si>
    <t>HillcrestTF-CBT FFFeb-23</t>
  </si>
  <si>
    <t>HillcrestTF-CBT FF44958</t>
  </si>
  <si>
    <t>LAYCTF-CBT FFFeb-23</t>
  </si>
  <si>
    <t>LAYCTF-CBT FF44958</t>
  </si>
  <si>
    <t>LESTF-CBT FFFeb-23</t>
  </si>
  <si>
    <t>LESTF-CBT FF44958</t>
  </si>
  <si>
    <t>MD Family ResourcesTF-CBT FFFeb-23</t>
  </si>
  <si>
    <t>MD Family ResourcesTF-CBT FF44958</t>
  </si>
  <si>
    <t>UniversalTF-CBT FFFeb-23</t>
  </si>
  <si>
    <t>UniversalTF-CBT FF44958</t>
  </si>
  <si>
    <t>Community ConnectionsTIP FFFeb-23</t>
  </si>
  <si>
    <t>Community ConnectionsTIP FF44958</t>
  </si>
  <si>
    <t>ContemporaryTIP FFFeb-23</t>
  </si>
  <si>
    <t>ContemporaryTIP FF44958</t>
  </si>
  <si>
    <t>FPSTIP FFFeb-23</t>
  </si>
  <si>
    <t>FPSTIP FF44958</t>
  </si>
  <si>
    <t>Green DoorTIP FFFeb-23</t>
  </si>
  <si>
    <t>Green DoorTIP FF44958</t>
  </si>
  <si>
    <t>LESTIP FFFeb-23</t>
  </si>
  <si>
    <t>LESTIP FF44958</t>
  </si>
  <si>
    <t>MBI HSTIP FFFeb-23</t>
  </si>
  <si>
    <t>MBI HSTIP FF44958</t>
  </si>
  <si>
    <t>PASSTIP FFFeb-23</t>
  </si>
  <si>
    <t>PASSTIP FF44958</t>
  </si>
  <si>
    <t>TFCCTIP FFFeb-23</t>
  </si>
  <si>
    <t>TFCCTIP FF44958</t>
  </si>
  <si>
    <t>UmbrellaTIP FFFeb-23</t>
  </si>
  <si>
    <t>UmbrellaTIP FF44958</t>
  </si>
  <si>
    <t>UniversalTIP FFFeb-23</t>
  </si>
  <si>
    <t>UniversalTIP FF44958</t>
  </si>
  <si>
    <t>Wayne PlaceTIP FFFeb-23</t>
  </si>
  <si>
    <t>Wayne PlaceTIP FF44958</t>
  </si>
  <si>
    <t>Adoptions TogetherTST FFFeb-23</t>
  </si>
  <si>
    <t>Adoptions TogetherTST FF44958</t>
  </si>
  <si>
    <t>ContemporaryTST FFFeb-23</t>
  </si>
  <si>
    <t>ContemporaryTST FF44958</t>
  </si>
  <si>
    <t>Family MattersTST FFFeb-23</t>
  </si>
  <si>
    <t>Family MattersTST FF44958</t>
  </si>
  <si>
    <t>First Home CareTST FFFeb-23</t>
  </si>
  <si>
    <t>First Home CareTST FF44958</t>
  </si>
  <si>
    <t>Foundations for Home &amp; CommunityTST FFFeb-23</t>
  </si>
  <si>
    <t>Foundations for Home &amp; CommunityTST FF44958</t>
  </si>
  <si>
    <t>HillcrestTST FFFeb-23</t>
  </si>
  <si>
    <t>HillcrestTST FF44958</t>
  </si>
  <si>
    <t>MD Family ResourcesTST FFFeb-23</t>
  </si>
  <si>
    <t>MD Family ResourcesTST FF44958</t>
  </si>
  <si>
    <t>DBH Parent SupportABC CombinedFeb-23</t>
  </si>
  <si>
    <t>DBH Parent SupportABC Combined44958</t>
  </si>
  <si>
    <t>Healthy FuturesABC CombinedFeb-23</t>
  </si>
  <si>
    <t>Healthy FuturesABC Combined44958</t>
  </si>
  <si>
    <t>Marys CenterABC CombinedFeb-23</t>
  </si>
  <si>
    <t>Marys CenterABC Combined44958</t>
  </si>
  <si>
    <t>Medstar GeorgetownABC CombinedFeb-23</t>
  </si>
  <si>
    <t>Medstar GeorgetownABC Combined44958</t>
  </si>
  <si>
    <t>PIECEABC CombinedFeb-23</t>
  </si>
  <si>
    <t>PIECEABC Combined44958</t>
  </si>
  <si>
    <t>Federal CityA-CRA CombinedFeb-23</t>
  </si>
  <si>
    <t>Federal CityA-CRA Combined44958</t>
  </si>
  <si>
    <t>HillcrestA-CRA CombinedFeb-23</t>
  </si>
  <si>
    <t>HillcrestA-CRA Combined44958</t>
  </si>
  <si>
    <t>LAYCA-CRA CombinedFeb-23</t>
  </si>
  <si>
    <t>LAYCA-CRA Combined44958</t>
  </si>
  <si>
    <t>RiversideA-CRA CombinedFeb-23</t>
  </si>
  <si>
    <t>RiversideA-CRA Combined44958</t>
  </si>
  <si>
    <t>Adoptions TogetherCPP-FV CombinedFeb-23</t>
  </si>
  <si>
    <t>Adoptions TogetherCPP-FV Combined44958</t>
  </si>
  <si>
    <t>Foundations for Home &amp; CommunityCPP-FV CombinedFeb-23</t>
  </si>
  <si>
    <t>Foundations for Home &amp; CommunityCPP-FV Combined44958</t>
  </si>
  <si>
    <t>Medstar GeorgetownCPP-FV CombinedFeb-23</t>
  </si>
  <si>
    <t>Medstar GeorgetownCPP-FV Combined44958</t>
  </si>
  <si>
    <t>Better MorningsFFT CombinedFeb-23</t>
  </si>
  <si>
    <t>Better MorningsFFT Combined44958</t>
  </si>
  <si>
    <t>CatholicFFT CombinedFeb-23</t>
  </si>
  <si>
    <t>CatholicFFT Combined44958</t>
  </si>
  <si>
    <t>First Home CareFFT CombinedFeb-23</t>
  </si>
  <si>
    <t>First Home CareFFT Combined44958</t>
  </si>
  <si>
    <t>Foundations for Home &amp; CommunityFFT CombinedFeb-23</t>
  </si>
  <si>
    <t>Foundations for Home &amp; CommunityFFT Combined44958</t>
  </si>
  <si>
    <t>HillcrestFFT CombinedFeb-23</t>
  </si>
  <si>
    <t>HillcrestFFT Combined44958</t>
  </si>
  <si>
    <t>PASSFFT CombinedFeb-23</t>
  </si>
  <si>
    <t>PASSFFT Combined44958</t>
  </si>
  <si>
    <t>LCSMST CombinedFeb-23</t>
  </si>
  <si>
    <t>LCSMST Combined44958</t>
  </si>
  <si>
    <t>MBI HSMST CombinedFeb-23</t>
  </si>
  <si>
    <t>MBI HSMST Combined44958</t>
  </si>
  <si>
    <t>Youth VillagesMST CombinedFeb-23</t>
  </si>
  <si>
    <t>Youth VillagesMST Combined44958</t>
  </si>
  <si>
    <t>Youth VillagesMST-PSB CombinedFeb-23</t>
  </si>
  <si>
    <t>Youth VillagesMST-PSB Combined44958</t>
  </si>
  <si>
    <t>Medstar GeorgetownPCIT CombinedFeb-23</t>
  </si>
  <si>
    <t>Medstar GeorgetownPCIT Combined44958</t>
  </si>
  <si>
    <t>Marys CenterPCIT-T CombinedFeb-23</t>
  </si>
  <si>
    <t>Marys CenterPCIT-T Combined44958</t>
  </si>
  <si>
    <t>PIECEPCIT-T CombinedFeb-23</t>
  </si>
  <si>
    <t>PIECEPCIT-T Combined44958</t>
  </si>
  <si>
    <t>Community ConnectionsTF-CBT CombinedFeb-23</t>
  </si>
  <si>
    <t>Community ConnectionsTF-CBT Combined44958</t>
  </si>
  <si>
    <t>First Home CareTF-CBT CombinedFeb-23</t>
  </si>
  <si>
    <t>First Home CareTF-CBT Combined44958</t>
  </si>
  <si>
    <t>Foundations for Home &amp; CommunityTF-CBT CombinedFeb-23</t>
  </si>
  <si>
    <t>Foundations for Home &amp; CommunityTF-CBT Combined44958</t>
  </si>
  <si>
    <t>HillcrestTF-CBT CombinedFeb-23</t>
  </si>
  <si>
    <t>HillcrestTF-CBT Combined44958</t>
  </si>
  <si>
    <t>LAYCTF-CBT CombinedFeb-23</t>
  </si>
  <si>
    <t>LAYCTF-CBT Combined44958</t>
  </si>
  <si>
    <t>LESTF-CBT CombinedFeb-23</t>
  </si>
  <si>
    <t>LESTF-CBT Combined44958</t>
  </si>
  <si>
    <t>MD Family ResourcesTF-CBT CombinedFeb-23</t>
  </si>
  <si>
    <t>MD Family ResourcesTF-CBT Combined44958</t>
  </si>
  <si>
    <t>UniversalTF-CBT CombinedFeb-23</t>
  </si>
  <si>
    <t>UniversalTF-CBT Combined44958</t>
  </si>
  <si>
    <t>Community ConnectionsTIP CombinedFeb-23</t>
  </si>
  <si>
    <t>Community ConnectionsTIP Combined44958</t>
  </si>
  <si>
    <t>ContemporaryTIP CombinedFeb-23</t>
  </si>
  <si>
    <t>ContemporaryTIP Combined44958</t>
  </si>
  <si>
    <t>FPSTIP CombinedFeb-23</t>
  </si>
  <si>
    <t>FPSTIP Combined44958</t>
  </si>
  <si>
    <t>Green DoorTIP CombinedFeb-23</t>
  </si>
  <si>
    <t>Green DoorTIP Combined44958</t>
  </si>
  <si>
    <t>LESTIP CombinedFeb-23</t>
  </si>
  <si>
    <t>LESTIP Combined44958</t>
  </si>
  <si>
    <t>MBI HSTIP CombinedFeb-23</t>
  </si>
  <si>
    <t>MBI HSTIP Combined44958</t>
  </si>
  <si>
    <t>PASSTIP CombinedFeb-23</t>
  </si>
  <si>
    <t>PASSTIP Combined44958</t>
  </si>
  <si>
    <t>TFCCTIP CombinedFeb-23</t>
  </si>
  <si>
    <t>TFCCTIP Combined44958</t>
  </si>
  <si>
    <t>UmbrellaTIP CombinedFeb-23</t>
  </si>
  <si>
    <t>UmbrellaTIP Combined44958</t>
  </si>
  <si>
    <t>UniversalTIP CombinedFeb-23</t>
  </si>
  <si>
    <t>UniversalTIP Combined44958</t>
  </si>
  <si>
    <t>Wayne PlaceTIP CombinedFeb-23</t>
  </si>
  <si>
    <t>Wayne PlaceTIP Combined44958</t>
  </si>
  <si>
    <t>Adoptions TogetherTST CombinedFeb-23</t>
  </si>
  <si>
    <t>Adoptions TogetherTST Combined44958</t>
  </si>
  <si>
    <t>ContemporaryTST CombinedFeb-23</t>
  </si>
  <si>
    <t>ContemporaryTST Combined44958</t>
  </si>
  <si>
    <t>Family MattersTST CombinedFeb-23</t>
  </si>
  <si>
    <t>Family MattersTST Combined44958</t>
  </si>
  <si>
    <t>First Home CareTST CombinedFeb-23</t>
  </si>
  <si>
    <t>First Home CareTST Combined44958</t>
  </si>
  <si>
    <t>Foundations for Home &amp; CommunityTST CombinedFeb-23</t>
  </si>
  <si>
    <t>Foundations for Home &amp; CommunityTST Combined44958</t>
  </si>
  <si>
    <t>HillcrestTST CombinedFeb-23</t>
  </si>
  <si>
    <t>HillcrestTST Combined44958</t>
  </si>
  <si>
    <t>MD Family ResourcesTST CombinedFeb-23</t>
  </si>
  <si>
    <t>MD Family ResourcesTST Combined44958</t>
  </si>
  <si>
    <t>Marys CenterCPP-FV CombinedFeb-23</t>
  </si>
  <si>
    <t>Marys CenterCPP-FV Combined44958</t>
  </si>
  <si>
    <t>PIECECPP-FV CombinedFeb-23</t>
  </si>
  <si>
    <t>PIECECPP-FV Combined44958</t>
  </si>
  <si>
    <t>Community ConnectionsCPP-FV CombinedFeb-23</t>
  </si>
  <si>
    <t>Community ConnectionsCPP-FV Combined44958</t>
  </si>
  <si>
    <t>Community ConnectionsPCIT CombinedFeb-23</t>
  </si>
  <si>
    <t>Community ConnectionsPCIT Combined44958</t>
  </si>
  <si>
    <t>Marys CenterPCIT CombinedFeb-23</t>
  </si>
  <si>
    <t>Marys CenterPCIT Combined44958</t>
  </si>
  <si>
    <t>PIECEPCIT CombinedFeb-23</t>
  </si>
  <si>
    <t>PIECEPCIT Combined44958</t>
  </si>
  <si>
    <t>CatholicAll FFFeb-23</t>
  </si>
  <si>
    <t>CatholicAll FF44958</t>
  </si>
  <si>
    <t>ContemporaryAll FFFeb-23</t>
  </si>
  <si>
    <t>ContemporaryAll FF44958</t>
  </si>
  <si>
    <t>DBH Parent SupportAll FFFeb-23</t>
  </si>
  <si>
    <t>DBH Parent SupportAll FF44958</t>
  </si>
  <si>
    <t>Family MattersAll FFFeb-23</t>
  </si>
  <si>
    <t>Family MattersAll FF44958</t>
  </si>
  <si>
    <t>Federal City All FFFeb-23</t>
  </si>
  <si>
    <t>Federal City All FF44958</t>
  </si>
  <si>
    <t>First Home CareAll FFFeb-23</t>
  </si>
  <si>
    <t>First Home CareAll FF44958</t>
  </si>
  <si>
    <t>Foundations for Home &amp; CommunityAll FFFeb-23</t>
  </si>
  <si>
    <t>Foundations for Home &amp; CommunityAll FF44958</t>
  </si>
  <si>
    <t>FPSAll FFFeb-23</t>
  </si>
  <si>
    <t>FPSAll FF44958</t>
  </si>
  <si>
    <t>Green DoorAll FFFeb-23</t>
  </si>
  <si>
    <t>Green DoorAll FF44958</t>
  </si>
  <si>
    <t>Healthy FuturesAll FFFeb-23</t>
  </si>
  <si>
    <t>Healthy FuturesAll FF44958</t>
  </si>
  <si>
    <t>HillcrestAll FFFeb-23</t>
  </si>
  <si>
    <t>HillcrestAll FF44958</t>
  </si>
  <si>
    <t>LAYCAll FFFeb-23</t>
  </si>
  <si>
    <t>LAYCAll FF44958</t>
  </si>
  <si>
    <t>LCSAll FFFeb-23</t>
  </si>
  <si>
    <t>LCSAll FF44958</t>
  </si>
  <si>
    <t>LESAll FFFeb-23</t>
  </si>
  <si>
    <t>LESAll FF44958</t>
  </si>
  <si>
    <t>MBI HSAll FFFeb-23</t>
  </si>
  <si>
    <t>MBI HSAll FF44958</t>
  </si>
  <si>
    <t>MD Family ResourcesAll FFFeb-23</t>
  </si>
  <si>
    <t>MD Family ResourcesAll FF44958</t>
  </si>
  <si>
    <t>PASSAll FFFeb-23</t>
  </si>
  <si>
    <t>PASSAll FF44958</t>
  </si>
  <si>
    <t>RiversideAll FFFeb-23</t>
  </si>
  <si>
    <t>RiversideAll FF44958</t>
  </si>
  <si>
    <t>TFCCAll FFFeb-23</t>
  </si>
  <si>
    <t>TFCCAll FF44958</t>
  </si>
  <si>
    <t>UniversalAll FFFeb-23</t>
  </si>
  <si>
    <t>UniversalAll FF44958</t>
  </si>
  <si>
    <t>Wayne PlaceAll FFFeb-23</t>
  </si>
  <si>
    <t>Wayne PlaceAll FF44958</t>
  </si>
  <si>
    <t>Youth VillagesAll FFFeb-23</t>
  </si>
  <si>
    <t>Youth VillagesAll FF44958</t>
  </si>
  <si>
    <t>Medstar GeorgetownAll DCSFeb-23</t>
  </si>
  <si>
    <t>Medstar GeorgetownAll DCS44958</t>
  </si>
  <si>
    <t>Medstar GeorgetownAll FFFeb-23</t>
  </si>
  <si>
    <t>Medstar GeorgetownAll FF44958</t>
  </si>
  <si>
    <t>Community ConnectionsAll FFFeb-23</t>
  </si>
  <si>
    <t>Community ConnectionsAll FF44958</t>
  </si>
  <si>
    <t>Community ConnectionsAll DCSFeb-23</t>
  </si>
  <si>
    <t>Community ConnectionsAll DCS44958</t>
  </si>
  <si>
    <t>Marys CenterAll FFFeb-23</t>
  </si>
  <si>
    <t>Marys CenterAll FF44958</t>
  </si>
  <si>
    <t>Marys CenterAll DCSFeb-23</t>
  </si>
  <si>
    <t>Marys CenterAll DCS44958</t>
  </si>
  <si>
    <t>PIECEAll FFFeb-23</t>
  </si>
  <si>
    <t>PIECEAll FF44958</t>
  </si>
  <si>
    <t>PIECEAll DCSFeb-23</t>
  </si>
  <si>
    <t>PIECEAll DCS44958</t>
  </si>
  <si>
    <t>Adoptions TogetherAll CombinedFeb-23</t>
  </si>
  <si>
    <t>Adoptions TogetherAll Combined44958</t>
  </si>
  <si>
    <t>Better MorningsAll CombinedFeb-23</t>
  </si>
  <si>
    <t>Better MorningsAll Combined44958</t>
  </si>
  <si>
    <t>CatholicAll CombinedFeb-23</t>
  </si>
  <si>
    <t>CatholicAll Combined44958</t>
  </si>
  <si>
    <t>Community ConnectionsAll CombinedFeb-23</t>
  </si>
  <si>
    <t>Community ConnectionsAll Combined44958</t>
  </si>
  <si>
    <t>ContemporaryAll CombinedFeb-23</t>
  </si>
  <si>
    <t>ContemporaryAll Combined44958</t>
  </si>
  <si>
    <t>DBH Family SupportAll CombinedFeb-23</t>
  </si>
  <si>
    <t>DBH Family SupportAll Combined44958</t>
  </si>
  <si>
    <t>Family MattersAll CombinedFeb-23</t>
  </si>
  <si>
    <t>Family MattersAll Combined44958</t>
  </si>
  <si>
    <t>Federal CityAll CombinedFeb-23</t>
  </si>
  <si>
    <t>Federal CityAll Combined44958</t>
  </si>
  <si>
    <t>First Home CareAll CombinedFeb-23</t>
  </si>
  <si>
    <t>First Home CareAll Combined44958</t>
  </si>
  <si>
    <t>Foundations for Home &amp; CommunityAll CombinedFeb-23</t>
  </si>
  <si>
    <t>Foundations for Home &amp; CommunityAll Combined44958</t>
  </si>
  <si>
    <t>FPSAll CombinedFeb-23</t>
  </si>
  <si>
    <t>FPSAll Combined44958</t>
  </si>
  <si>
    <t>Green DoorAll CombinedFeb-23</t>
  </si>
  <si>
    <t>Green DoorAll Combined44958</t>
  </si>
  <si>
    <t>Healthy FuturesAll CombinedFeb-23</t>
  </si>
  <si>
    <t>Healthy FuturesAll Combined44958</t>
  </si>
  <si>
    <t>HillcrestAll CombinedFeb-23</t>
  </si>
  <si>
    <t>HillcrestAll Combined44958</t>
  </si>
  <si>
    <t>LAYCAll CombinedFeb-23</t>
  </si>
  <si>
    <t>LAYCAll Combined44958</t>
  </si>
  <si>
    <t>LCSAll CombinedFeb-23</t>
  </si>
  <si>
    <t>LCSAll Combined44958</t>
  </si>
  <si>
    <t>LESAll CombinedFeb-23</t>
  </si>
  <si>
    <t>LESAll Combined44958</t>
  </si>
  <si>
    <t>Marys CenterAll CombinedFeb-23</t>
  </si>
  <si>
    <t>Marys CenterAll Combined44958</t>
  </si>
  <si>
    <t>MBI HSAll CombinedFeb-23</t>
  </si>
  <si>
    <t>MBI HSAll Combined44958</t>
  </si>
  <si>
    <t>MD Family ResourcesAll CombinedFeb-23</t>
  </si>
  <si>
    <t>MD Family ResourcesAll Combined44958</t>
  </si>
  <si>
    <t>Medstar GeorgetownAll CombinedFeb-23</t>
  </si>
  <si>
    <t>Medstar GeorgetownAll Combined44958</t>
  </si>
  <si>
    <t>PASSAll CombinedFeb-23</t>
  </si>
  <si>
    <t>PASSAll Combined44958</t>
  </si>
  <si>
    <t>PIECEAll CombinedFeb-23</t>
  </si>
  <si>
    <t>PIECEAll Combined44958</t>
  </si>
  <si>
    <t>RiversideAll CombinedFeb-23</t>
  </si>
  <si>
    <t>RiversideAll Combined44958</t>
  </si>
  <si>
    <t>TFCCAll CombinedFeb-23</t>
  </si>
  <si>
    <t>TFCCAll Combined44958</t>
  </si>
  <si>
    <t>UmbrellaAll CombinedFeb-23</t>
  </si>
  <si>
    <t>UmbrellaAll Combined44958</t>
  </si>
  <si>
    <t>UniversalAll CombinedFeb-23</t>
  </si>
  <si>
    <t>UniversalAll Combined44958</t>
  </si>
  <si>
    <t>Wayne PlaceAll CombinedFeb-23</t>
  </si>
  <si>
    <t>Wayne PlaceAll Combined44958</t>
  </si>
  <si>
    <t>Youth VillagesAll CombinedFeb-23</t>
  </si>
  <si>
    <t>Youth VillagesAll Combined44958</t>
  </si>
  <si>
    <t>All ABC ProvidersABC FFFeb-23</t>
  </si>
  <si>
    <t>All ABC ProvidersABC FF44958</t>
  </si>
  <si>
    <t>All ABC ProvidersABC CombinedFeb-23</t>
  </si>
  <si>
    <t>All ABC ProvidersABC Combined44958</t>
  </si>
  <si>
    <t>All A-CRA ProvidersA-CRA FFFeb-23</t>
  </si>
  <si>
    <t>All A-CRA ProvidersA-CRA FF44958</t>
  </si>
  <si>
    <t>All A-CRA ProvidersA-CRA CombinedFeb-23</t>
  </si>
  <si>
    <t>All A-CRA ProvidersA-CRA Combined44958</t>
  </si>
  <si>
    <t>All CPP-FV ProvidersCPP-FV FFFeb-23</t>
  </si>
  <si>
    <t>All CPP-FV ProvidersCPP-FV FF44958</t>
  </si>
  <si>
    <t>All CPP-FV ProvidersCPP-FV DCSFeb-23</t>
  </si>
  <si>
    <t>All CPP-FV ProvidersCPP-FV DCS44958</t>
  </si>
  <si>
    <t>All CPP-FV ProvidersCPP-FV CombinedFeb-23</t>
  </si>
  <si>
    <t>All CPP-FV ProvidersCPP-FV Combined44958</t>
  </si>
  <si>
    <t>All FFT ProvidersFFT FFFeb-23</t>
  </si>
  <si>
    <t>All FFT ProvidersFFT FF44958</t>
  </si>
  <si>
    <t>All FFT ProvidersFFT CombinedFeb-23</t>
  </si>
  <si>
    <t>All FFT ProvidersFFT Combined44958</t>
  </si>
  <si>
    <t>All MST ProvidersMST FFFeb-23</t>
  </si>
  <si>
    <t>All MST ProvidersMST FF44958</t>
  </si>
  <si>
    <t>All MST ProvidersMST CombinedFeb-23</t>
  </si>
  <si>
    <t>All MST ProvidersMST Combined44958</t>
  </si>
  <si>
    <t>All MST-PSB ProvidersMST-PSB FFFeb-23</t>
  </si>
  <si>
    <t>All MST-PSB ProvidersMST-PSB FF44958</t>
  </si>
  <si>
    <t>All MST-PSB ProvidersMST-PSB CombinedFeb-23</t>
  </si>
  <si>
    <t>All MST-PSB ProvidersMST-PSB Combined44958</t>
  </si>
  <si>
    <t>All PCIT ProvidersPCIT FFFeb-23</t>
  </si>
  <si>
    <t>All PCIT ProvidersPCIT FF44958</t>
  </si>
  <si>
    <t>All PCIT ProvidersPCIT DCSFeb-23</t>
  </si>
  <si>
    <t>All PCIT ProvidersPCIT DCS44958</t>
  </si>
  <si>
    <t>All PCIT ProvidersPCIT CombinedFeb-23</t>
  </si>
  <si>
    <t>All PCIT ProvidersPCIT Combined44958</t>
  </si>
  <si>
    <t>All PCIT-T ProvidersPCIT-T FFFeb-23</t>
  </si>
  <si>
    <t>All PCIT-T ProvidersPCIT-T FF44958</t>
  </si>
  <si>
    <t>All PCIT-T ProvidersPCIT-T CombinedFeb-23</t>
  </si>
  <si>
    <t>All PCIT-T ProvidersPCIT-T Combined44958</t>
  </si>
  <si>
    <t>All SFCR ProvidersSFCR FFFeb-23</t>
  </si>
  <si>
    <t>All SFCR ProvidersSFCR FF44958</t>
  </si>
  <si>
    <t>All SFCR ProvidersSFCR CombinedFeb-23</t>
  </si>
  <si>
    <t>All SFCR ProvidersSFCR Combined44958</t>
  </si>
  <si>
    <t>All TF-CBT ProvidersTF-CBT FFFeb-23</t>
  </si>
  <si>
    <t>All TF-CBT ProvidersTF-CBT FF44958</t>
  </si>
  <si>
    <t>All TF-CBT ProvidersTF-CBT CombinedFeb-23</t>
  </si>
  <si>
    <t>All TF-CBT ProvidersTF-CBT Combined44958</t>
  </si>
  <si>
    <t>All TIP ProvidersTIP FFFeb-23</t>
  </si>
  <si>
    <t>All TIP ProvidersTIP FF44958</t>
  </si>
  <si>
    <t>All TIP ProvidersTIP CombinedFeb-23</t>
  </si>
  <si>
    <t>All TIP ProvidersTIP Combined44958</t>
  </si>
  <si>
    <t>All TST ProvidersTST FFFeb-23</t>
  </si>
  <si>
    <t>All TST ProvidersTST FF44958</t>
  </si>
  <si>
    <t>All TST ProvidersTST CombinedFeb-23</t>
  </si>
  <si>
    <t>All TST ProvidersTST Combined44958</t>
  </si>
  <si>
    <t>Families First ProvidersAll FFFeb-23</t>
  </si>
  <si>
    <t>Families First ProvidersAll FF44958</t>
  </si>
  <si>
    <t>DC Seed ProvidersAll DCSFeb-23</t>
  </si>
  <si>
    <t>DC Seed ProvidersAll DCS44958</t>
  </si>
  <si>
    <t>Trauma ProvidersAll FFFeb-23</t>
  </si>
  <si>
    <t>Trauma ProvidersAll FF44958</t>
  </si>
  <si>
    <t>Trauma ProvidersAll DCSFeb-23</t>
  </si>
  <si>
    <t>Trauma ProvidersAll DCS44958</t>
  </si>
  <si>
    <t>Trauma ProvidersAll CombinedFeb-23</t>
  </si>
  <si>
    <t>Trauma ProvidersAll Combined44958</t>
  </si>
  <si>
    <t>AllAll CombinedFeb-23</t>
  </si>
  <si>
    <t>AllAll Combined44958</t>
  </si>
  <si>
    <t>DBH Parent SupportABC FFMar-23</t>
  </si>
  <si>
    <t>DBH Parent SupportABC FF44986</t>
  </si>
  <si>
    <t>Healthy FuturesABC FFMar-23</t>
  </si>
  <si>
    <t>Healthy FuturesABC FF44986</t>
  </si>
  <si>
    <t>Marys CenterABC FFMar-23</t>
  </si>
  <si>
    <t>Marys CenterABC FF44986</t>
  </si>
  <si>
    <t>Medstar GeorgetownABC FFMar-23</t>
  </si>
  <si>
    <t>Medstar GeorgetownABC FF44986</t>
  </si>
  <si>
    <t>PIECEABC FFMar-23</t>
  </si>
  <si>
    <t>PIECEABC FF44986</t>
  </si>
  <si>
    <t>Federal CityA-CRA FFMar-23</t>
  </si>
  <si>
    <t>Federal CityA-CRA FF44986</t>
  </si>
  <si>
    <t>HillcrestA-CRA FFMar-23</t>
  </si>
  <si>
    <t>HillcrestA-CRA FF44986</t>
  </si>
  <si>
    <t>LAYCA-CRA FFMar-23</t>
  </si>
  <si>
    <t>LAYCA-CRA FF44986</t>
  </si>
  <si>
    <t>RiversideA-CRA FFMar-23</t>
  </si>
  <si>
    <t>RiversideA-CRA FF44986</t>
  </si>
  <si>
    <t>Adoptions TogetherCPP-FV FFMar-23</t>
  </si>
  <si>
    <t>Adoptions TogetherCPP-FV FF44986</t>
  </si>
  <si>
    <t>Marys CenterCPP-FV FFMar-23</t>
  </si>
  <si>
    <t>Marys CenterCPP-FV FF44986</t>
  </si>
  <si>
    <t>PIECECPP-FV FFMar-23</t>
  </si>
  <si>
    <t>PIECECPP-FV FF44986</t>
  </si>
  <si>
    <t>Community ConnectionsCPP-FV DCSMar-23</t>
  </si>
  <si>
    <t>Community ConnectionsCPP-FV DCS44986</t>
  </si>
  <si>
    <t>Community ConnectionsCPP-FV FFMar-23</t>
  </si>
  <si>
    <t>Community ConnectionsCPP-FV FF44986</t>
  </si>
  <si>
    <t>Foundations for Home &amp; CommunityCPP-FV DCSMar-23</t>
  </si>
  <si>
    <t>Foundations for Home &amp; CommunityCPP-FV DCS44986</t>
  </si>
  <si>
    <t>Marys CenterCPP-FV DCSMar-23</t>
  </si>
  <si>
    <t>Marys CenterCPP-FV DCS44986</t>
  </si>
  <si>
    <t>PIECECPP-FV DCSMar-23</t>
  </si>
  <si>
    <t>PIECECPP-FV DCS44986</t>
  </si>
  <si>
    <t>Medstar GeorgetownCPP-FV DCSMar-23</t>
  </si>
  <si>
    <t>Medstar GeorgetownCPP-FV DCS44986</t>
  </si>
  <si>
    <t>Medstar GeorgetownCPP-FV FFMar-23</t>
  </si>
  <si>
    <t>Medstar GeorgetownCPP-FV FF44986</t>
  </si>
  <si>
    <t>Better MorningsFFT FFMar-23</t>
  </si>
  <si>
    <t>Better MorningsFFT FF44986</t>
  </si>
  <si>
    <t>CatholicFFT FFMar-23</t>
  </si>
  <si>
    <t>CatholicFFT FF44986</t>
  </si>
  <si>
    <t>First Home CareFFT FFMar-23</t>
  </si>
  <si>
    <t>First Home CareFFT FF44986</t>
  </si>
  <si>
    <t>Foundations for Home &amp; CommunityFFT FFMar-23</t>
  </si>
  <si>
    <t>Foundations for Home &amp; CommunityFFT FF44986</t>
  </si>
  <si>
    <t>HillcrestFFT FFMar-23</t>
  </si>
  <si>
    <t>HillcrestFFT FF44986</t>
  </si>
  <si>
    <t>PASSFFT FFMar-23</t>
  </si>
  <si>
    <t>PASSFFT FF44986</t>
  </si>
  <si>
    <t>LCSMST FFMar-23</t>
  </si>
  <si>
    <t>LCSMST FF44986</t>
  </si>
  <si>
    <t>MBI HSMST FFMar-23</t>
  </si>
  <si>
    <t>MBI HSMST FF44986</t>
  </si>
  <si>
    <t>Youth VillagesMST FFMar-23</t>
  </si>
  <si>
    <t>Youth VillagesMST FF44986</t>
  </si>
  <si>
    <t>Youth VillagesMST-PSB FFMar-23</t>
  </si>
  <si>
    <t>Youth VillagesMST-PSB FF44986</t>
  </si>
  <si>
    <t>Marys CenterPCIT FFMar-23</t>
  </si>
  <si>
    <t>Marys CenterPCIT FF44986</t>
  </si>
  <si>
    <t>PIECEPCIT FFMar-23</t>
  </si>
  <si>
    <t>PIECEPCIT FF44986</t>
  </si>
  <si>
    <t>Marys CenterPCIT DCSMar-23</t>
  </si>
  <si>
    <t>Marys CenterPCIT DCS44986</t>
  </si>
  <si>
    <t>PIECEPCIT DCSMar-23</t>
  </si>
  <si>
    <t>PIECEPCIT DCS44986</t>
  </si>
  <si>
    <t>Community ConnectionsPCIT DCSMar-23</t>
  </si>
  <si>
    <t>Community ConnectionsPCIT DCS44986</t>
  </si>
  <si>
    <t>Community ConnectionsPCIT FFMar-23</t>
  </si>
  <si>
    <t>Community ConnectionsPCIT FF44986</t>
  </si>
  <si>
    <t>Medstar GeorgetownPCIT DCSMar-23</t>
  </si>
  <si>
    <t>Medstar GeorgetownPCIT DCS44986</t>
  </si>
  <si>
    <t>Medstar GeorgetownPCIT FFMar-23</t>
  </si>
  <si>
    <t>Medstar GeorgetownPCIT FF44986</t>
  </si>
  <si>
    <t>Marys CenterPCIT-T FFMar-23</t>
  </si>
  <si>
    <t>Marys CenterPCIT-T FF44986</t>
  </si>
  <si>
    <t>PIECEPCIT-T FFMar-23</t>
  </si>
  <si>
    <t>PIECEPCIT-T FF44986</t>
  </si>
  <si>
    <t>Community ConnectionsTF-CBT FFMar-23</t>
  </si>
  <si>
    <t>Community ConnectionsTF-CBT FF44986</t>
  </si>
  <si>
    <t>First Home CareTF-CBT FFMar-23</t>
  </si>
  <si>
    <t>First Home CareTF-CBT FF44986</t>
  </si>
  <si>
    <t>Foundations for Home &amp; CommunityTF-CBT FFMar-23</t>
  </si>
  <si>
    <t>Foundations for Home &amp; CommunityTF-CBT FF44986</t>
  </si>
  <si>
    <t>HillcrestTF-CBT FFMar-23</t>
  </si>
  <si>
    <t>HillcrestTF-CBT FF44986</t>
  </si>
  <si>
    <t>LAYCTF-CBT FFMar-23</t>
  </si>
  <si>
    <t>LAYCTF-CBT FF44986</t>
  </si>
  <si>
    <t>LESTF-CBT FFMar-23</t>
  </si>
  <si>
    <t>LESTF-CBT FF44986</t>
  </si>
  <si>
    <t>MD Family ResourcesTF-CBT FFMar-23</t>
  </si>
  <si>
    <t>MD Family ResourcesTF-CBT FF44986</t>
  </si>
  <si>
    <t>UniversalTF-CBT FFMar-23</t>
  </si>
  <si>
    <t>UniversalTF-CBT FF44986</t>
  </si>
  <si>
    <t>Community ConnectionsTIP FFMar-23</t>
  </si>
  <si>
    <t>Community ConnectionsTIP FF44986</t>
  </si>
  <si>
    <t>ContemporaryTIP FFMar-23</t>
  </si>
  <si>
    <t>ContemporaryTIP FF44986</t>
  </si>
  <si>
    <t>FPSTIP FFMar-23</t>
  </si>
  <si>
    <t>FPSTIP FF44986</t>
  </si>
  <si>
    <t>Green DoorTIP FFMar-23</t>
  </si>
  <si>
    <t>Green DoorTIP FF44986</t>
  </si>
  <si>
    <t>LESTIP FFMar-23</t>
  </si>
  <si>
    <t>LESTIP FF44986</t>
  </si>
  <si>
    <t>MBI HSTIP FFMar-23</t>
  </si>
  <si>
    <t>MBI HSTIP FF44986</t>
  </si>
  <si>
    <t>PASSTIP FFMar-23</t>
  </si>
  <si>
    <t>PASSTIP FF44986</t>
  </si>
  <si>
    <t>TFCCTIP FFMar-23</t>
  </si>
  <si>
    <t>TFCCTIP FF44986</t>
  </si>
  <si>
    <t>UmbrellaTIP FFMar-23</t>
  </si>
  <si>
    <t>UmbrellaTIP FF44986</t>
  </si>
  <si>
    <t>UniversalTIP FFMar-23</t>
  </si>
  <si>
    <t>UniversalTIP FF44986</t>
  </si>
  <si>
    <t>Wayne PlaceTIP FFMar-23</t>
  </si>
  <si>
    <t>Wayne PlaceTIP FF44986</t>
  </si>
  <si>
    <t>Adoptions TogetherTST FFMar-23</t>
  </si>
  <si>
    <t>Adoptions TogetherTST FF44986</t>
  </si>
  <si>
    <t>ContemporaryTST FFMar-23</t>
  </si>
  <si>
    <t>ContemporaryTST FF44986</t>
  </si>
  <si>
    <t>Family MattersTST FFMar-23</t>
  </si>
  <si>
    <t>Family MattersTST FF44986</t>
  </si>
  <si>
    <t>First Home CareTST FFMar-23</t>
  </si>
  <si>
    <t>First Home CareTST FF44986</t>
  </si>
  <si>
    <t>Foundations for Home &amp; CommunityTST FFMar-23</t>
  </si>
  <si>
    <t>Foundations for Home &amp; CommunityTST FF44986</t>
  </si>
  <si>
    <t>HillcrestTST FFMar-23</t>
  </si>
  <si>
    <t>HillcrestTST FF44986</t>
  </si>
  <si>
    <t>MD Family ResourcesTST FFMar-23</t>
  </si>
  <si>
    <t>MD Family ResourcesTST FF44986</t>
  </si>
  <si>
    <t>DBH Parent SupportABC CombinedMar-23</t>
  </si>
  <si>
    <t>DBH Parent SupportABC Combined44986</t>
  </si>
  <si>
    <t>Healthy FuturesABC CombinedMar-23</t>
  </si>
  <si>
    <t>Healthy FuturesABC Combined44986</t>
  </si>
  <si>
    <t>Marys CenterABC CombinedMar-23</t>
  </si>
  <si>
    <t>Marys CenterABC Combined44986</t>
  </si>
  <si>
    <t>Medstar GeorgetownABC CombinedMar-23</t>
  </si>
  <si>
    <t>Medstar GeorgetownABC Combined44986</t>
  </si>
  <si>
    <t>PIECEABC CombinedMar-23</t>
  </si>
  <si>
    <t>PIECEABC Combined44986</t>
  </si>
  <si>
    <t>Federal CityA-CRA CombinedMar-23</t>
  </si>
  <si>
    <t>Federal CityA-CRA Combined44986</t>
  </si>
  <si>
    <t>HillcrestA-CRA CombinedMar-23</t>
  </si>
  <si>
    <t>HillcrestA-CRA Combined44986</t>
  </si>
  <si>
    <t>LAYCA-CRA CombinedMar-23</t>
  </si>
  <si>
    <t>LAYCA-CRA Combined44986</t>
  </si>
  <si>
    <t>RiversideA-CRA CombinedMar-23</t>
  </si>
  <si>
    <t>RiversideA-CRA Combined44986</t>
  </si>
  <si>
    <t>Adoptions TogetherCPP-FV CombinedMar-23</t>
  </si>
  <si>
    <t>Adoptions TogetherCPP-FV Combined44986</t>
  </si>
  <si>
    <t>Foundations for Home &amp; CommunityCPP-FV CombinedMar-23</t>
  </si>
  <si>
    <t>Foundations for Home &amp; CommunityCPP-FV Combined44986</t>
  </si>
  <si>
    <t>Medstar GeorgetownCPP-FV CombinedMar-23</t>
  </si>
  <si>
    <t>Medstar GeorgetownCPP-FV Combined44986</t>
  </si>
  <si>
    <t>Better MorningsFFT CombinedMar-23</t>
  </si>
  <si>
    <t>Better MorningsFFT Combined44986</t>
  </si>
  <si>
    <t>CatholicFFT CombinedMar-23</t>
  </si>
  <si>
    <t>CatholicFFT Combined44986</t>
  </si>
  <si>
    <t>First Home CareFFT CombinedMar-23</t>
  </si>
  <si>
    <t>First Home CareFFT Combined44986</t>
  </si>
  <si>
    <t>Foundations for Home &amp; CommunityFFT CombinedMar-23</t>
  </si>
  <si>
    <t>Foundations for Home &amp; CommunityFFT Combined44986</t>
  </si>
  <si>
    <t>HillcrestFFT CombinedMar-23</t>
  </si>
  <si>
    <t>HillcrestFFT Combined44986</t>
  </si>
  <si>
    <t>PASSFFT CombinedMar-23</t>
  </si>
  <si>
    <t>PASSFFT Combined44986</t>
  </si>
  <si>
    <t>LCSMST CombinedMar-23</t>
  </si>
  <si>
    <t>LCSMST Combined44986</t>
  </si>
  <si>
    <t>MBI HSMST CombinedMar-23</t>
  </si>
  <si>
    <t>MBI HSMST Combined44986</t>
  </si>
  <si>
    <t>Youth VillagesMST CombinedMar-23</t>
  </si>
  <si>
    <t>Youth VillagesMST Combined44986</t>
  </si>
  <si>
    <t>Youth VillagesMST-PSB CombinedMar-23</t>
  </si>
  <si>
    <t>Youth VillagesMST-PSB Combined44986</t>
  </si>
  <si>
    <t>Medstar GeorgetownPCIT CombinedMar-23</t>
  </si>
  <si>
    <t>Medstar GeorgetownPCIT Combined44986</t>
  </si>
  <si>
    <t>Marys CenterPCIT-T CombinedMar-23</t>
  </si>
  <si>
    <t>Marys CenterPCIT-T Combined44986</t>
  </si>
  <si>
    <t>PIECEPCIT-T CombinedMar-23</t>
  </si>
  <si>
    <t>PIECEPCIT-T Combined44986</t>
  </si>
  <si>
    <t>Community ConnectionsTF-CBT CombinedMar-23</t>
  </si>
  <si>
    <t>Community ConnectionsTF-CBT Combined44986</t>
  </si>
  <si>
    <t>First Home CareTF-CBT CombinedMar-23</t>
  </si>
  <si>
    <t>First Home CareTF-CBT Combined44986</t>
  </si>
  <si>
    <t>Foundations for Home &amp; CommunityTF-CBT CombinedMar-23</t>
  </si>
  <si>
    <t>Foundations for Home &amp; CommunityTF-CBT Combined44986</t>
  </si>
  <si>
    <t>HillcrestTF-CBT CombinedMar-23</t>
  </si>
  <si>
    <t>HillcrestTF-CBT Combined44986</t>
  </si>
  <si>
    <t>LAYCTF-CBT CombinedMar-23</t>
  </si>
  <si>
    <t>LAYCTF-CBT Combined44986</t>
  </si>
  <si>
    <t>LESTF-CBT CombinedMar-23</t>
  </si>
  <si>
    <t>LESTF-CBT Combined44986</t>
  </si>
  <si>
    <t>MD Family ResourcesTF-CBT CombinedMar-23</t>
  </si>
  <si>
    <t>MD Family ResourcesTF-CBT Combined44986</t>
  </si>
  <si>
    <t>UniversalTF-CBT CombinedMar-23</t>
  </si>
  <si>
    <t>UniversalTF-CBT Combined44986</t>
  </si>
  <si>
    <t>Community ConnectionsTIP CombinedMar-23</t>
  </si>
  <si>
    <t>Community ConnectionsTIP Combined44986</t>
  </si>
  <si>
    <t>ContemporaryTIP CombinedMar-23</t>
  </si>
  <si>
    <t>ContemporaryTIP Combined44986</t>
  </si>
  <si>
    <t>FPSTIP CombinedMar-23</t>
  </si>
  <si>
    <t>FPSTIP Combined44986</t>
  </si>
  <si>
    <t>Green DoorTIP CombinedMar-23</t>
  </si>
  <si>
    <t>Green DoorTIP Combined44986</t>
  </si>
  <si>
    <t>LESTIP CombinedMar-23</t>
  </si>
  <si>
    <t>LESTIP Combined44986</t>
  </si>
  <si>
    <t>MBI HSTIP CombinedMar-23</t>
  </si>
  <si>
    <t>MBI HSTIP Combined44986</t>
  </si>
  <si>
    <t>PASSTIP CombinedMar-23</t>
  </si>
  <si>
    <t>PASSTIP Combined44986</t>
  </si>
  <si>
    <t>TFCCTIP CombinedMar-23</t>
  </si>
  <si>
    <t>TFCCTIP Combined44986</t>
  </si>
  <si>
    <t>UmbrellaTIP CombinedMar-23</t>
  </si>
  <si>
    <t>UmbrellaTIP Combined44986</t>
  </si>
  <si>
    <t>UniversalTIP CombinedMar-23</t>
  </si>
  <si>
    <t>UniversalTIP Combined44986</t>
  </si>
  <si>
    <t>Wayne PlaceTIP CombinedMar-23</t>
  </si>
  <si>
    <t>Wayne PlaceTIP Combined44986</t>
  </si>
  <si>
    <t>Adoptions TogetherTST CombinedMar-23</t>
  </si>
  <si>
    <t>Adoptions TogetherTST Combined44986</t>
  </si>
  <si>
    <t>ContemporaryTST CombinedMar-23</t>
  </si>
  <si>
    <t>ContemporaryTST Combined44986</t>
  </si>
  <si>
    <t>Family MattersTST CombinedMar-23</t>
  </si>
  <si>
    <t>Family MattersTST Combined44986</t>
  </si>
  <si>
    <t>First Home CareTST CombinedMar-23</t>
  </si>
  <si>
    <t>First Home CareTST Combined44986</t>
  </si>
  <si>
    <t>Foundations for Home &amp; CommunityTST CombinedMar-23</t>
  </si>
  <si>
    <t>Foundations for Home &amp; CommunityTST Combined44986</t>
  </si>
  <si>
    <t>HillcrestTST CombinedMar-23</t>
  </si>
  <si>
    <t>HillcrestTST Combined44986</t>
  </si>
  <si>
    <t>MD Family ResourcesTST CombinedMar-23</t>
  </si>
  <si>
    <t>MD Family ResourcesTST Combined44986</t>
  </si>
  <si>
    <t>Marys CenterCPP-FV CombinedMar-23</t>
  </si>
  <si>
    <t>Marys CenterCPP-FV Combined44986</t>
  </si>
  <si>
    <t>PIECECPP-FV CombinedMar-23</t>
  </si>
  <si>
    <t>PIECECPP-FV Combined44986</t>
  </si>
  <si>
    <t>Community ConnectionsCPP-FV CombinedMar-23</t>
  </si>
  <si>
    <t>Community ConnectionsCPP-FV Combined44986</t>
  </si>
  <si>
    <t>Community ConnectionsPCIT CombinedMar-23</t>
  </si>
  <si>
    <t>Community ConnectionsPCIT Combined44986</t>
  </si>
  <si>
    <t>Marys CenterPCIT CombinedMar-23</t>
  </si>
  <si>
    <t>Marys CenterPCIT Combined44986</t>
  </si>
  <si>
    <t>PIECEPCIT CombinedMar-23</t>
  </si>
  <si>
    <t>PIECEPCIT Combined44986</t>
  </si>
  <si>
    <t>CatholicAll FFMar-23</t>
  </si>
  <si>
    <t>CatholicAll FF44986</t>
  </si>
  <si>
    <t>ContemporaryAll FFMar-23</t>
  </si>
  <si>
    <t>ContemporaryAll FF44986</t>
  </si>
  <si>
    <t>DBH Parent SupportAll FFMar-23</t>
  </si>
  <si>
    <t>DBH Parent SupportAll FF44986</t>
  </si>
  <si>
    <t>Family MattersAll FFMar-23</t>
  </si>
  <si>
    <t>Family MattersAll FF44986</t>
  </si>
  <si>
    <t>Federal City All FFMar-23</t>
  </si>
  <si>
    <t>Federal City All FF44986</t>
  </si>
  <si>
    <t>First Home CareAll FFMar-23</t>
  </si>
  <si>
    <t>First Home CareAll FF44986</t>
  </si>
  <si>
    <t>Foundations for Home &amp; CommunityAll FFMar-23</t>
  </si>
  <si>
    <t>Foundations for Home &amp; CommunityAll FF44986</t>
  </si>
  <si>
    <t>FPSAll FFMar-23</t>
  </si>
  <si>
    <t>FPSAll FF44986</t>
  </si>
  <si>
    <t>Green DoorAll FFMar-23</t>
  </si>
  <si>
    <t>Green DoorAll FF44986</t>
  </si>
  <si>
    <t>Healthy FuturesAll FFMar-23</t>
  </si>
  <si>
    <t>Healthy FuturesAll FF44986</t>
  </si>
  <si>
    <t>HillcrestAll FFMar-23</t>
  </si>
  <si>
    <t>HillcrestAll FF44986</t>
  </si>
  <si>
    <t>LAYCAll FFMar-23</t>
  </si>
  <si>
    <t>LAYCAll FF44986</t>
  </si>
  <si>
    <t>LCSAll FFMar-23</t>
  </si>
  <si>
    <t>LCSAll FF44986</t>
  </si>
  <si>
    <t>LESAll FFMar-23</t>
  </si>
  <si>
    <t>LESAll FF44986</t>
  </si>
  <si>
    <t>MBI HSAll FFMar-23</t>
  </si>
  <si>
    <t>MBI HSAll FF44986</t>
  </si>
  <si>
    <t>MD Family ResourcesAll FFMar-23</t>
  </si>
  <si>
    <t>MD Family ResourcesAll FF44986</t>
  </si>
  <si>
    <t>PASSAll FFMar-23</t>
  </si>
  <si>
    <t>PASSAll FF44986</t>
  </si>
  <si>
    <t>RiversideAll FFMar-23</t>
  </si>
  <si>
    <t>RiversideAll FF44986</t>
  </si>
  <si>
    <t>TFCCAll FFMar-23</t>
  </si>
  <si>
    <t>TFCCAll FF44986</t>
  </si>
  <si>
    <t>UniversalAll FFMar-23</t>
  </si>
  <si>
    <t>UniversalAll FF44986</t>
  </si>
  <si>
    <t>Wayne PlaceAll FFMar-23</t>
  </si>
  <si>
    <t>Wayne PlaceAll FF44986</t>
  </si>
  <si>
    <t>Youth VillagesAll FFMar-23</t>
  </si>
  <si>
    <t>Youth VillagesAll FF44986</t>
  </si>
  <si>
    <t>Medstar GeorgetownAll DCSMar-23</t>
  </si>
  <si>
    <t>Medstar GeorgetownAll DCS44986</t>
  </si>
  <si>
    <t>Medstar GeorgetownAll FFMar-23</t>
  </si>
  <si>
    <t>Medstar GeorgetownAll FF44986</t>
  </si>
  <si>
    <t>Community ConnectionsAll FFMar-23</t>
  </si>
  <si>
    <t>Community ConnectionsAll FF44986</t>
  </si>
  <si>
    <t>Community ConnectionsAll DCSMar-23</t>
  </si>
  <si>
    <t>Community ConnectionsAll DCS44986</t>
  </si>
  <si>
    <t>Marys CenterAll FFMar-23</t>
  </si>
  <si>
    <t>Marys CenterAll FF44986</t>
  </si>
  <si>
    <t>Marys CenterAll DCSMar-23</t>
  </si>
  <si>
    <t>Marys CenterAll DCS44986</t>
  </si>
  <si>
    <t>PIECEAll FFMar-23</t>
  </si>
  <si>
    <t>PIECEAll FF44986</t>
  </si>
  <si>
    <t>PIECEAll DCSMar-23</t>
  </si>
  <si>
    <t>PIECEAll DCS44986</t>
  </si>
  <si>
    <t>Adoptions TogetherAll CombinedMar-23</t>
  </si>
  <si>
    <t>Adoptions TogetherAll Combined44986</t>
  </si>
  <si>
    <t>Better MorningsAll CombinedMar-23</t>
  </si>
  <si>
    <t>Better MorningsAll Combined44986</t>
  </si>
  <si>
    <t>CatholicAll CombinedMar-23</t>
  </si>
  <si>
    <t>CatholicAll Combined44986</t>
  </si>
  <si>
    <t>Community ConnectionsAll CombinedMar-23</t>
  </si>
  <si>
    <t>Community ConnectionsAll Combined44986</t>
  </si>
  <si>
    <t>ContemporaryAll CombinedMar-23</t>
  </si>
  <si>
    <t>ContemporaryAll Combined44986</t>
  </si>
  <si>
    <t>DBH Family SupportAll CombinedMar-23</t>
  </si>
  <si>
    <t>DBH Family SupportAll Combined44986</t>
  </si>
  <si>
    <t>Family MattersAll CombinedMar-23</t>
  </si>
  <si>
    <t>Family MattersAll Combined44986</t>
  </si>
  <si>
    <t>Federal CityAll CombinedMar-23</t>
  </si>
  <si>
    <t>Federal CityAll Combined44986</t>
  </si>
  <si>
    <t>First Home CareAll CombinedMar-23</t>
  </si>
  <si>
    <t>First Home CareAll Combined44986</t>
  </si>
  <si>
    <t>Foundations for Home &amp; CommunityAll CombinedMar-23</t>
  </si>
  <si>
    <t>Foundations for Home &amp; CommunityAll Combined44986</t>
  </si>
  <si>
    <t>FPSAll CombinedMar-23</t>
  </si>
  <si>
    <t>FPSAll Combined44986</t>
  </si>
  <si>
    <t>Green DoorAll CombinedMar-23</t>
  </si>
  <si>
    <t>Green DoorAll Combined44986</t>
  </si>
  <si>
    <t>Healthy FuturesAll CombinedMar-23</t>
  </si>
  <si>
    <t>Healthy FuturesAll Combined44986</t>
  </si>
  <si>
    <t>HillcrestAll CombinedMar-23</t>
  </si>
  <si>
    <t>HillcrestAll Combined44986</t>
  </si>
  <si>
    <t>LAYCAll CombinedMar-23</t>
  </si>
  <si>
    <t>LAYCAll Combined44986</t>
  </si>
  <si>
    <t>LCSAll CombinedMar-23</t>
  </si>
  <si>
    <t>LCSAll Combined44986</t>
  </si>
  <si>
    <t>LESAll CombinedMar-23</t>
  </si>
  <si>
    <t>LESAll Combined44986</t>
  </si>
  <si>
    <t>Marys CenterAll CombinedMar-23</t>
  </si>
  <si>
    <t>Marys CenterAll Combined44986</t>
  </si>
  <si>
    <t>MBI HSAll CombinedMar-23</t>
  </si>
  <si>
    <t>MBI HSAll Combined44986</t>
  </si>
  <si>
    <t>MD Family ResourcesAll CombinedMar-23</t>
  </si>
  <si>
    <t>MD Family ResourcesAll Combined44986</t>
  </si>
  <si>
    <t>Medstar GeorgetownAll CombinedMar-23</t>
  </si>
  <si>
    <t>Medstar GeorgetownAll Combined44986</t>
  </si>
  <si>
    <t>PASSAll CombinedMar-23</t>
  </si>
  <si>
    <t>PASSAll Combined44986</t>
  </si>
  <si>
    <t>PIECEAll CombinedMar-23</t>
  </si>
  <si>
    <t>PIECEAll Combined44986</t>
  </si>
  <si>
    <t>RiversideAll CombinedMar-23</t>
  </si>
  <si>
    <t>RiversideAll Combined44986</t>
  </si>
  <si>
    <t>TFCCAll CombinedMar-23</t>
  </si>
  <si>
    <t>TFCCAll Combined44986</t>
  </si>
  <si>
    <t>UmbrellaAll CombinedMar-23</t>
  </si>
  <si>
    <t>UmbrellaAll Combined44986</t>
  </si>
  <si>
    <t>UniversalAll CombinedMar-23</t>
  </si>
  <si>
    <t>UniversalAll Combined44986</t>
  </si>
  <si>
    <t>Wayne PlaceAll CombinedMar-23</t>
  </si>
  <si>
    <t>Wayne PlaceAll Combined44986</t>
  </si>
  <si>
    <t>Youth VillagesAll CombinedMar-23</t>
  </si>
  <si>
    <t>Youth VillagesAll Combined44986</t>
  </si>
  <si>
    <t>All ABC ProvidersABC FFMar-23</t>
  </si>
  <si>
    <t>All ABC ProvidersABC FF44986</t>
  </si>
  <si>
    <t>All ABC ProvidersABC CombinedMar-23</t>
  </si>
  <si>
    <t>All ABC ProvidersABC Combined44986</t>
  </si>
  <si>
    <t>All A-CRA ProvidersA-CRA FFMar-23</t>
  </si>
  <si>
    <t>All A-CRA ProvidersA-CRA FF44986</t>
  </si>
  <si>
    <t>All A-CRA ProvidersA-CRA CombinedMar-23</t>
  </si>
  <si>
    <t>All A-CRA ProvidersA-CRA Combined44986</t>
  </si>
  <si>
    <t>All CPP-FV ProvidersCPP-FV FFMar-23</t>
  </si>
  <si>
    <t>All CPP-FV ProvidersCPP-FV FF44986</t>
  </si>
  <si>
    <t>All CPP-FV ProvidersCPP-FV DCSMar-23</t>
  </si>
  <si>
    <t>All CPP-FV ProvidersCPP-FV DCS44986</t>
  </si>
  <si>
    <t>All CPP-FV ProvidersCPP-FV CombinedMar-23</t>
  </si>
  <si>
    <t>All CPP-FV ProvidersCPP-FV Combined44986</t>
  </si>
  <si>
    <t>All FFT ProvidersFFT FFMar-23</t>
  </si>
  <si>
    <t>All FFT ProvidersFFT FF44986</t>
  </si>
  <si>
    <t>All FFT ProvidersFFT CombinedMar-23</t>
  </si>
  <si>
    <t>All FFT ProvidersFFT Combined44986</t>
  </si>
  <si>
    <t>All MST ProvidersMST FFMar-23</t>
  </si>
  <si>
    <t>All MST ProvidersMST FF44986</t>
  </si>
  <si>
    <t>All MST ProvidersMST CombinedMar-23</t>
  </si>
  <si>
    <t>All MST ProvidersMST Combined44986</t>
  </si>
  <si>
    <t>All MST-PSB ProvidersMST-PSB FFMar-23</t>
  </si>
  <si>
    <t>All MST-PSB ProvidersMST-PSB FF44986</t>
  </si>
  <si>
    <t>All MST-PSB ProvidersMST-PSB CombinedMar-23</t>
  </si>
  <si>
    <t>All MST-PSB ProvidersMST-PSB Combined44986</t>
  </si>
  <si>
    <t>All PCIT ProvidersPCIT FFMar-23</t>
  </si>
  <si>
    <t>All PCIT ProvidersPCIT FF44986</t>
  </si>
  <si>
    <t>All PCIT ProvidersPCIT DCSMar-23</t>
  </si>
  <si>
    <t>All PCIT ProvidersPCIT DCS44986</t>
  </si>
  <si>
    <t>All PCIT ProvidersPCIT CombinedMar-23</t>
  </si>
  <si>
    <t>All PCIT ProvidersPCIT Combined44986</t>
  </si>
  <si>
    <t>All PCIT-T ProvidersPCIT-T FFMar-23</t>
  </si>
  <si>
    <t>All PCIT-T ProvidersPCIT-T FF44986</t>
  </si>
  <si>
    <t>All PCIT-T ProvidersPCIT-T CombinedMar-23</t>
  </si>
  <si>
    <t>All PCIT-T ProvidersPCIT-T Combined44986</t>
  </si>
  <si>
    <t>All SFCR ProvidersSFCR FFMar-23</t>
  </si>
  <si>
    <t>All SFCR ProvidersSFCR FF44986</t>
  </si>
  <si>
    <t>All SFCR ProvidersSFCR CombinedMar-23</t>
  </si>
  <si>
    <t>All SFCR ProvidersSFCR Combined44986</t>
  </si>
  <si>
    <t>All TF-CBT ProvidersTF-CBT FFMar-23</t>
  </si>
  <si>
    <t>All TF-CBT ProvidersTF-CBT FF44986</t>
  </si>
  <si>
    <t>All TF-CBT ProvidersTF-CBT CombinedMar-23</t>
  </si>
  <si>
    <t>All TF-CBT ProvidersTF-CBT Combined44986</t>
  </si>
  <si>
    <t>All TIP ProvidersTIP FFMar-23</t>
  </si>
  <si>
    <t>All TIP ProvidersTIP FF44986</t>
  </si>
  <si>
    <t>All TIP ProvidersTIP CombinedMar-23</t>
  </si>
  <si>
    <t>All TIP ProvidersTIP Combined44986</t>
  </si>
  <si>
    <t>All TST ProvidersTST FFMar-23</t>
  </si>
  <si>
    <t>All TST ProvidersTST FF44986</t>
  </si>
  <si>
    <t>All TST ProvidersTST CombinedMar-23</t>
  </si>
  <si>
    <t>All TST ProvidersTST Combined44986</t>
  </si>
  <si>
    <t>Families First ProvidersAll FFMar-23</t>
  </si>
  <si>
    <t>Families First ProvidersAll FF44986</t>
  </si>
  <si>
    <t>DC Seed ProvidersAll DCSMar-23</t>
  </si>
  <si>
    <t>DC Seed ProvidersAll DCS44986</t>
  </si>
  <si>
    <t>Trauma ProvidersAll FFMar-23</t>
  </si>
  <si>
    <t>Trauma ProvidersAll FF44986</t>
  </si>
  <si>
    <t>Trauma ProvidersAll DCSMar-23</t>
  </si>
  <si>
    <t>Trauma ProvidersAll DCS44986</t>
  </si>
  <si>
    <t>Trauma ProvidersAll CombinedMar-23</t>
  </si>
  <si>
    <t>Trauma ProvidersAll Combined44986</t>
  </si>
  <si>
    <t>AllAll CombinedMar-23</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</si>
  <si>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</si>
  <si>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</si>
  <si>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</si>
  <si>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</si>
  <si>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</si>
  <si>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</si>
  <si>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</si>
  <si>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</si>
  <si>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</si>
  <si>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</si>
  <si>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</si>
  <si>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</si>
  <si>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</si>
  <si>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</si>
  <si>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</si>
  <si>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</si>
  <si>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</si>
  <si>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</si>
  <si>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</si>
  <si>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</si>
  <si>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</si>
  <si>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</si>
  <si>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</si>
  <si>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</si>
  <si>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</si>
  <si>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</si>
  <si>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</si>
  <si>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</si>
  <si>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</si>
  <si>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</si>
  <si>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</si>
  <si>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</si>
  <si>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</si>
  <si>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</si>
  <si>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</si>
  <si>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</si>
  <si>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</si>
  <si>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</si>
  <si>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</si>
  <si>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</si>
  <si>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</si>
  <si>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</si>
  <si>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</si>
  <si>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</si>
  <si>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</si>
  <si>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</si>
  <si>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</si>
  <si>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</si>
  <si>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</si>
  <si>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</si>
  <si>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</si>
  <si>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</si>
  <si>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</si>
  <si>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</si>
  <si>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</si>
  <si>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</si>
  <si>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</si>
  <si>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</si>
  <si>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</si>
  <si>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</si>
  <si>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</si>
  <si>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</si>
  <si>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</si>
  <si>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</si>
  <si>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</si>
  <si>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</si>
  <si>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</si>
  <si>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</si>
  <si>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</si>
  <si>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</si>
  <si>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</si>
  <si>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</si>
  <si>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</si>
  <si>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</si>
  <si>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</si>
  <si>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</si>
  <si>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</si>
  <si>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</si>
  <si>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</si>
  <si>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</si>
  <si>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</si>
  <si>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</si>
  <si>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</si>
  <si>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</si>
  <si>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</si>
  <si>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</si>
  <si>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</si>
  <si>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</si>
  <si>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</si>
  <si>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</si>
  <si>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</si>
  <si>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</si>
  <si>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</si>
  <si>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</si>
  <si>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</si>
  <si>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</si>
  <si>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</si>
  <si>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</si>
  <si>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</si>
  <si>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</si>
  <si>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</si>
  <si>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</si>
  <si>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</si>
  <si>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</si>
  <si>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</si>
  <si>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</si>
  <si>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</si>
  <si>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</si>
  <si>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</si>
  <si>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</si>
  <si>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</si>
  <si>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</si>
  <si>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</si>
  <si>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</si>
  <si>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</si>
  <si>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PlaceTIP FFApr-23</t>
  </si>
  <si>
    <t>Wayne PlaceTIP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</si>
  <si>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</si>
  <si>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</si>
  <si>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</si>
  <si>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</si>
  <si>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</si>
  <si>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</si>
  <si>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</si>
  <si>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</si>
  <si>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</si>
  <si>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</si>
  <si>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</si>
  <si>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</si>
  <si>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</si>
  <si>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</si>
  <si>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</si>
  <si>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</si>
  <si>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</si>
  <si>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</si>
  <si>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</si>
  <si>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</si>
  <si>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</si>
  <si>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</si>
  <si>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</si>
  <si>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</si>
  <si>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</si>
  <si>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</si>
  <si>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</si>
  <si>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</si>
  <si>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</si>
  <si>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</si>
  <si>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</si>
  <si>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</si>
  <si>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</si>
  <si>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</si>
  <si>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</si>
  <si>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</si>
  <si>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</si>
  <si>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</si>
  <si>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</si>
  <si>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</si>
  <si>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</si>
  <si>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</si>
  <si>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</si>
  <si>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</si>
  <si>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</si>
  <si>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</si>
  <si>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</si>
  <si>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</si>
  <si>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</si>
  <si>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</si>
  <si>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</si>
  <si>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</si>
  <si>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</si>
  <si>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</si>
  <si>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</si>
  <si>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</si>
  <si>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</si>
  <si>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</si>
  <si>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</si>
  <si>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</si>
  <si>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</si>
  <si>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</si>
  <si>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</si>
  <si>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</si>
  <si>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</si>
  <si>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</si>
  <si>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</si>
  <si>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</si>
  <si>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</si>
  <si>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</si>
  <si>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</si>
  <si>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</si>
  <si>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</si>
  <si>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</si>
  <si>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</si>
  <si>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</si>
  <si>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</si>
  <si>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</si>
  <si>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</si>
  <si>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</si>
  <si>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</si>
  <si>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</si>
  <si>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</si>
  <si>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</si>
  <si>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</si>
  <si>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</si>
  <si>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</si>
  <si>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</si>
  <si>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</si>
  <si>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</si>
  <si>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</si>
  <si>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</si>
  <si>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</si>
  <si>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</si>
  <si>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</si>
  <si>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</si>
  <si>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</si>
  <si>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</si>
  <si>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</si>
  <si>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</si>
  <si>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PlaceTIP CombinedApr-23</t>
  </si>
  <si>
    <t>Wayne PlaceTIP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</si>
  <si>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</si>
  <si>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</si>
  <si>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</si>
  <si>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</si>
  <si>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</si>
  <si>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</si>
  <si>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</si>
  <si>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</si>
  <si>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</si>
  <si>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</si>
  <si>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</si>
  <si>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</si>
  <si>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</si>
  <si>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</si>
  <si>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</si>
  <si>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</si>
  <si>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</si>
  <si>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</si>
  <si>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</si>
  <si>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</si>
  <si>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</si>
  <si>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</si>
  <si>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</si>
  <si>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</si>
  <si>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</si>
  <si>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</si>
  <si>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</si>
  <si>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</si>
  <si>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</si>
  <si>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</si>
  <si>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</si>
  <si>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</si>
  <si>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</si>
  <si>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</si>
  <si>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</si>
  <si>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</si>
  <si>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</si>
  <si>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</si>
  <si>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</si>
  <si>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</si>
  <si>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</si>
  <si>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</si>
  <si>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</si>
  <si>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</si>
  <si>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</si>
  <si>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</si>
  <si>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</si>
  <si>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</si>
  <si>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</si>
  <si>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</si>
  <si>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</si>
  <si>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</si>
  <si>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</si>
  <si>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</si>
  <si>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</si>
  <si>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</si>
  <si>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</si>
  <si>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</si>
  <si>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</si>
  <si>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</si>
  <si>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</si>
  <si>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</si>
  <si>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</si>
  <si>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</si>
  <si>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</si>
  <si>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</si>
  <si>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PlaceAll FFApr-23</t>
  </si>
  <si>
    <t>Wayne PlaceAll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</si>
  <si>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</si>
  <si>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</si>
  <si>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</si>
  <si>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</si>
  <si>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</si>
  <si>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</si>
  <si>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</si>
  <si>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</si>
  <si>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</si>
  <si>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</si>
  <si>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</si>
  <si>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</si>
  <si>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</si>
  <si>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</si>
  <si>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</si>
  <si>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</si>
  <si>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</si>
  <si>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</si>
  <si>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</si>
  <si>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</si>
  <si>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</si>
  <si>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</si>
  <si>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</si>
  <si>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</si>
  <si>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</si>
  <si>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</si>
  <si>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</si>
  <si>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</si>
  <si>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</si>
  <si>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</si>
  <si>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</si>
  <si>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</si>
  <si>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</si>
  <si>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</si>
  <si>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</si>
  <si>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</si>
  <si>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</si>
  <si>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</si>
  <si>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</si>
  <si>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</si>
  <si>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</si>
  <si>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</si>
  <si>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</si>
  <si>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</si>
  <si>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</si>
  <si>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</si>
  <si>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</si>
  <si>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</si>
  <si>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</si>
  <si>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</si>
  <si>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</si>
  <si>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</si>
  <si>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</si>
  <si>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</si>
  <si>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</si>
  <si>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</si>
  <si>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</si>
  <si>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</si>
  <si>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</si>
  <si>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</si>
  <si>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</si>
  <si>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</si>
  <si>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</si>
  <si>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</si>
  <si>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</si>
  <si>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</si>
  <si>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</si>
  <si>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</si>
  <si>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</si>
  <si>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</si>
  <si>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</si>
  <si>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</si>
  <si>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PlaceAll CombinedApr-23</t>
  </si>
  <si>
    <t>Wayne PlaceAll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</si>
  <si>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</si>
  <si>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</si>
  <si>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</si>
  <si>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</si>
  <si>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</si>
  <si>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</si>
  <si>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</si>
  <si>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</si>
  <si>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</si>
  <si>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</si>
  <si>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</si>
  <si>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</si>
  <si>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</si>
  <si>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</si>
  <si>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</si>
  <si>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</si>
  <si>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</si>
  <si>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</si>
  <si>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</si>
  <si>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</si>
  <si>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</si>
  <si>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</si>
  <si>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</si>
  <si>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</si>
  <si>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</si>
  <si>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</si>
  <si>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</si>
  <si>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</si>
  <si>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</si>
  <si>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</si>
  <si>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</si>
  <si>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</si>
  <si>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</si>
  <si>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</si>
  <si>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</si>
  <si>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</si>
  <si>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</si>
  <si>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</si>
  <si>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</si>
  <si>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</si>
  <si>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</si>
  <si>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</si>
  <si>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</si>
  <si>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</si>
  <si>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</si>
  <si>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</si>
  <si>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</si>
  <si>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</si>
  <si>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</si>
  <si>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</si>
  <si>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</si>
  <si>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</si>
  <si>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</si>
  <si>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</si>
  <si>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</si>
  <si>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</si>
  <si>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</si>
  <si>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</si>
  <si>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</si>
  <si>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</si>
  <si>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</si>
  <si>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</si>
  <si>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</si>
  <si>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</si>
  <si>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</si>
  <si>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</si>
  <si>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FFMay-23</t>
  </si>
  <si>
    <t>DBH Parent SupportABC FF45047</t>
  </si>
  <si>
    <t>Healthy FuturesABC FFMay-23</t>
  </si>
  <si>
    <t>Healthy FuturesABC FF45047</t>
  </si>
  <si>
    <t>Marys CenterABC FFMay-23</t>
  </si>
  <si>
    <t>Marys CenterABC FF45047</t>
  </si>
  <si>
    <t>Medstar GeorgetownABC FFMay-23</t>
  </si>
  <si>
    <t>Medstar GeorgetownABC FF45047</t>
  </si>
  <si>
    <t>PIECEABC FFMay-23</t>
  </si>
  <si>
    <t>PIECEABC FF45047</t>
  </si>
  <si>
    <t>Federal CityA-CRA FFMay-23</t>
  </si>
  <si>
    <t>Federal CityA-CRA FF45047</t>
  </si>
  <si>
    <t>HillcrestA-CRA FFMay-23</t>
  </si>
  <si>
    <t>HillcrestA-CRA FF45047</t>
  </si>
  <si>
    <t>LAYCA-CRA FFMay-23</t>
  </si>
  <si>
    <t>LAYCA-CRA FF45047</t>
  </si>
  <si>
    <t>RiversideA-CRA FFMay-23</t>
  </si>
  <si>
    <t>RiversideA-CRA FF45047</t>
  </si>
  <si>
    <t>Adoptions TogetherCPP-FV FFMay-23</t>
  </si>
  <si>
    <t>Adoptions TogetherCPP-FV FF45047</t>
  </si>
  <si>
    <t>Marys CenterCPP-FV FFMay-23</t>
  </si>
  <si>
    <t>Marys CenterCPP-FV FF45047</t>
  </si>
  <si>
    <t>PIECECPP-FV FFMay-23</t>
  </si>
  <si>
    <t>PIECECPP-FV FF45047</t>
  </si>
  <si>
    <t>Community ConnectionsCPP-FV DCSMay-23</t>
  </si>
  <si>
    <t>Community ConnectionsCPP-FV DCS45047</t>
  </si>
  <si>
    <t>Community ConnectionsCPP-FV FFMay-23</t>
  </si>
  <si>
    <t>Community ConnectionsCPP-FV FF45047</t>
  </si>
  <si>
    <t>Foundations for Home &amp; CommunityCPP-FV DCSMay-23</t>
  </si>
  <si>
    <t>Foundations for Home &amp; CommunityCPP-FV DCS45047</t>
  </si>
  <si>
    <t>Marys CenterCPP-FV DCSMay-23</t>
  </si>
  <si>
    <t>Marys CenterCPP-FV DCS45047</t>
  </si>
  <si>
    <t>PIECECPP-FV DCSMay-23</t>
  </si>
  <si>
    <t>PIECECPP-FV DCS45047</t>
  </si>
  <si>
    <t>Medstar GeorgetownCPP-FV DCSMay-23</t>
  </si>
  <si>
    <t>Medstar GeorgetownCPP-FV DCS45047</t>
  </si>
  <si>
    <t>Medstar GeorgetownCPP-FV FFMay-23</t>
  </si>
  <si>
    <t>Medstar GeorgetownCPP-FV FF45047</t>
  </si>
  <si>
    <t>Better MorningsFFT FFMay-23</t>
  </si>
  <si>
    <t>Better MorningsFFT FF45047</t>
  </si>
  <si>
    <t>CatholicFFT FFMay-23</t>
  </si>
  <si>
    <t>CatholicFFT FF45047</t>
  </si>
  <si>
    <t>First Home CareFFT FFMay-23</t>
  </si>
  <si>
    <t>First Home CareFFT FF45047</t>
  </si>
  <si>
    <t>Foundations for Home &amp; CommunityFFT FFMay-23</t>
  </si>
  <si>
    <t>Foundations for Home &amp; CommunityFFT FF45047</t>
  </si>
  <si>
    <t>HillcrestFFT FFMay-23</t>
  </si>
  <si>
    <t>HillcrestFFT FF45047</t>
  </si>
  <si>
    <t>PASSFFT FFMay-23</t>
  </si>
  <si>
    <t>PASSFFT FF45047</t>
  </si>
  <si>
    <t>LCSMST FFMay-23</t>
  </si>
  <si>
    <t>LCSMST FF45047</t>
  </si>
  <si>
    <t>MBI HSMST FFMay-23</t>
  </si>
  <si>
    <t>MBI HSMST FF45047</t>
  </si>
  <si>
    <t>Youth VillagesMST FFMay-23</t>
  </si>
  <si>
    <t>Youth VillagesMST FF45047</t>
  </si>
  <si>
    <t>Youth VillagesMST-PSB FFMay-23</t>
  </si>
  <si>
    <t>Youth VillagesMST-PSB FF45047</t>
  </si>
  <si>
    <t>Marys CenterPCIT FFMay-23</t>
  </si>
  <si>
    <t>Marys CenterPCIT FF45047</t>
  </si>
  <si>
    <t>PIECEPCIT FFMay-23</t>
  </si>
  <si>
    <t>PIECEPCIT FF45047</t>
  </si>
  <si>
    <t>Marys CenterPCIT DCSMay-23</t>
  </si>
  <si>
    <t>Marys CenterPCIT DCS45047</t>
  </si>
  <si>
    <t>PIECEPCIT DCSMay-23</t>
  </si>
  <si>
    <t>PIECEPCIT DCS45047</t>
  </si>
  <si>
    <t>Community ConnectionsPCIT DCSMay-23</t>
  </si>
  <si>
    <t>Community ConnectionsPCIT DCS45047</t>
  </si>
  <si>
    <t>Community ConnectionsPCIT FFMay-23</t>
  </si>
  <si>
    <t>Community ConnectionsPCIT FF45047</t>
  </si>
  <si>
    <t>Medstar GeorgetownPCIT DCSMay-23</t>
  </si>
  <si>
    <t>Medstar GeorgetownPCIT DCS45047</t>
  </si>
  <si>
    <t>Medstar GeorgetownPCIT FFMay-23</t>
  </si>
  <si>
    <t>Medstar GeorgetownPCIT FF45047</t>
  </si>
  <si>
    <t>Marys CenterPCIT-T FFMay-23</t>
  </si>
  <si>
    <t>Marys CenterPCIT-T FF45047</t>
  </si>
  <si>
    <t>PIECEPCIT-T FFMay-23</t>
  </si>
  <si>
    <t>PIECEPCIT-T FF45047</t>
  </si>
  <si>
    <t>Community ConnectionsTF-CBT FFMay-23</t>
  </si>
  <si>
    <t>Community ConnectionsTF-CBT FF45047</t>
  </si>
  <si>
    <t>First Home CareTF-CBT FFMay-23</t>
  </si>
  <si>
    <t>First Home CareTF-CBT FF45047</t>
  </si>
  <si>
    <t>Foundations for Home &amp; CommunityTF-CBT FFMay-23</t>
  </si>
  <si>
    <t>Foundations for Home &amp; CommunityTF-CBT FF45047</t>
  </si>
  <si>
    <t>HillcrestTF-CBT FFMay-23</t>
  </si>
  <si>
    <t>HillcrestTF-CBT FF45047</t>
  </si>
  <si>
    <t>LAYCTF-CBT FFMay-23</t>
  </si>
  <si>
    <t>LAYCTF-CBT FF45047</t>
  </si>
  <si>
    <t>LESTF-CBT FFMay-23</t>
  </si>
  <si>
    <t>LESTF-CBT FF45047</t>
  </si>
  <si>
    <t>MD Family ResourcesTF-CBT FFMay-23</t>
  </si>
  <si>
    <t>MD Family ResourcesTF-CBT FF45047</t>
  </si>
  <si>
    <t>UniversalTF-CBT FFMay-23</t>
  </si>
  <si>
    <t>UniversalTF-CBT FF45047</t>
  </si>
  <si>
    <t>Community ConnectionsTIP FFMay-23</t>
  </si>
  <si>
    <t>Community ConnectionsTIP FF45047</t>
  </si>
  <si>
    <t>ContemporaryTIP FFMay-23</t>
  </si>
  <si>
    <t>ContemporaryTIP FF45047</t>
  </si>
  <si>
    <t>FPSTIP FFMay-23</t>
  </si>
  <si>
    <t>FPSTIP FF45047</t>
  </si>
  <si>
    <t>Green DoorTIP FFMay-23</t>
  </si>
  <si>
    <t>Green DoorTIP FF45047</t>
  </si>
  <si>
    <t>LESTIP FFMay-23</t>
  </si>
  <si>
    <t>LESTIP FF45047</t>
  </si>
  <si>
    <t>MBI HSTIP FFMay-23</t>
  </si>
  <si>
    <t>MBI HSTIP FF45047</t>
  </si>
  <si>
    <t>PASSTIP FFMay-23</t>
  </si>
  <si>
    <t>PASSTIP FF45047</t>
  </si>
  <si>
    <t>TFCCTIP FFMay-23</t>
  </si>
  <si>
    <t>TFCCTIP FF45047</t>
  </si>
  <si>
    <t>UmbrellaTIP FFMay-23</t>
  </si>
  <si>
    <t>UmbrellaTIP FF45047</t>
  </si>
  <si>
    <t>UniversalTIP FFMay-23</t>
  </si>
  <si>
    <t>UniversalTIP FF45047</t>
  </si>
  <si>
    <t>Wayne PlaceTIP FFMay-23</t>
  </si>
  <si>
    <t>Wayne PlaceTIP FF45047</t>
  </si>
  <si>
    <t>Adoptions TogetherTST FFMay-23</t>
  </si>
  <si>
    <t>Adoptions TogetherTST FF45047</t>
  </si>
  <si>
    <t>ContemporaryTST FFMay-23</t>
  </si>
  <si>
    <t>ContemporaryTST FF45047</t>
  </si>
  <si>
    <t>Family MattersTST FFMay-23</t>
  </si>
  <si>
    <t>Family MattersTST FF45047</t>
  </si>
  <si>
    <t>First Home CareTST FFMay-23</t>
  </si>
  <si>
    <t>First Home CareTST FF45047</t>
  </si>
  <si>
    <t>Foundations for Home &amp; CommunityTST FFMay-23</t>
  </si>
  <si>
    <t>Foundations for Home &amp; CommunityTST FF45047</t>
  </si>
  <si>
    <t>HillcrestTST FFMay-23</t>
  </si>
  <si>
    <t>HillcrestTST FF45047</t>
  </si>
  <si>
    <t>MD Family ResourcesTST FFMay-23</t>
  </si>
  <si>
    <t>MD Family ResourcesTST FF45047</t>
  </si>
  <si>
    <t>DBH Parent SupportABC CombinedMay-23</t>
  </si>
  <si>
    <t>DBH Parent SupportABC Combined45047</t>
  </si>
  <si>
    <t>Healthy FuturesABC CombinedMay-23</t>
  </si>
  <si>
    <t>Healthy FuturesABC Combined45047</t>
  </si>
  <si>
    <t>Marys CenterABC CombinedMay-23</t>
  </si>
  <si>
    <t>Marys CenterABC Combined45047</t>
  </si>
  <si>
    <t>Medstar GeorgetownABC CombinedMay-23</t>
  </si>
  <si>
    <t>Medstar GeorgetownABC Combined45047</t>
  </si>
  <si>
    <t>PIECEABC CombinedMay-23</t>
  </si>
  <si>
    <t>PIECEABC Combined45047</t>
  </si>
  <si>
    <t>Federal CityA-CRA CombinedMay-23</t>
  </si>
  <si>
    <t>Federal CityA-CRA Combined45047</t>
  </si>
  <si>
    <t>HillcrestA-CRA CombinedMay-23</t>
  </si>
  <si>
    <t>HillcrestA-CRA Combined45047</t>
  </si>
  <si>
    <t>LAYCA-CRA CombinedMay-23</t>
  </si>
  <si>
    <t>LAYCA-CRA Combined45047</t>
  </si>
  <si>
    <t>RiversideA-CRA CombinedMay-23</t>
  </si>
  <si>
    <t>RiversideA-CRA Combined45047</t>
  </si>
  <si>
    <t>Adoptions TogetherCPP-FV CombinedMay-23</t>
  </si>
  <si>
    <t>Adoptions TogetherCPP-FV Combined45047</t>
  </si>
  <si>
    <t>Foundations for Home &amp; CommunityCPP-FV CombinedMay-23</t>
  </si>
  <si>
    <t>Foundations for Home &amp; CommunityCPP-FV Combined45047</t>
  </si>
  <si>
    <t>Medstar GeorgetownCPP-FV CombinedMay-23</t>
  </si>
  <si>
    <t>Medstar GeorgetownCPP-FV Combined45047</t>
  </si>
  <si>
    <t>Better MorningsFFT CombinedMay-23</t>
  </si>
  <si>
    <t>Better MorningsFFT Combined45047</t>
  </si>
  <si>
    <t>CatholicFFT CombinedMay-23</t>
  </si>
  <si>
    <t>CatholicFFT Combined45047</t>
  </si>
  <si>
    <t>First Home CareFFT CombinedMay-23</t>
  </si>
  <si>
    <t>First Home CareFFT Combined45047</t>
  </si>
  <si>
    <t>Foundations for Home &amp; CommunityFFT CombinedMay-23</t>
  </si>
  <si>
    <t>Foundations for Home &amp; CommunityFFT Combined45047</t>
  </si>
  <si>
    <t>HillcrestFFT CombinedMay-23</t>
  </si>
  <si>
    <t>HillcrestFFT Combined45047</t>
  </si>
  <si>
    <t>PASSFFT CombinedMay-23</t>
  </si>
  <si>
    <t>PASSFFT Combined45047</t>
  </si>
  <si>
    <t>LCSMST CombinedMay-23</t>
  </si>
  <si>
    <t>LCSMST Combined45047</t>
  </si>
  <si>
    <t>MBI HSMST CombinedMay-23</t>
  </si>
  <si>
    <t>MBI HSMST Combined45047</t>
  </si>
  <si>
    <t>Youth VillagesMST CombinedMay-23</t>
  </si>
  <si>
    <t>Youth VillagesMST Combined45047</t>
  </si>
  <si>
    <t>Youth VillagesMST-PSB CombinedMay-23</t>
  </si>
  <si>
    <t>Youth VillagesMST-PSB Combined45047</t>
  </si>
  <si>
    <t>Medstar GeorgetownPCIT CombinedMay-23</t>
  </si>
  <si>
    <t>Medstar GeorgetownPCIT Combined45047</t>
  </si>
  <si>
    <t>Marys CenterPCIT-T CombinedMay-23</t>
  </si>
  <si>
    <t>Marys CenterPCIT-T Combined45047</t>
  </si>
  <si>
    <t>PIECEPCIT-T CombinedMay-23</t>
  </si>
  <si>
    <t>PIECEPCIT-T Combined45047</t>
  </si>
  <si>
    <t>Community ConnectionsTF-CBT CombinedMay-23</t>
  </si>
  <si>
    <t>Community ConnectionsTF-CBT Combined45047</t>
  </si>
  <si>
    <t>First Home CareTF-CBT CombinedMay-23</t>
  </si>
  <si>
    <t>First Home CareTF-CBT Combined45047</t>
  </si>
  <si>
    <t>Foundations for Home &amp; CommunityTF-CBT CombinedMay-23</t>
  </si>
  <si>
    <t>Foundations for Home &amp; CommunityTF-CBT Combined45047</t>
  </si>
  <si>
    <t>HillcrestTF-CBT CombinedMay-23</t>
  </si>
  <si>
    <t>HillcrestTF-CBT Combined45047</t>
  </si>
  <si>
    <t>LAYCTF-CBT CombinedMay-23</t>
  </si>
  <si>
    <t>LAYCTF-CBT Combined45047</t>
  </si>
  <si>
    <t>LESTF-CBT CombinedMay-23</t>
  </si>
  <si>
    <t>LESTF-CBT Combined45047</t>
  </si>
  <si>
    <t>MD Family ResourcesTF-CBT CombinedMay-23</t>
  </si>
  <si>
    <t>MD Family ResourcesTF-CBT Combined45047</t>
  </si>
  <si>
    <t>UniversalTF-CBT CombinedMay-23</t>
  </si>
  <si>
    <t>UniversalTF-CBT Combined45047</t>
  </si>
  <si>
    <t>Community ConnectionsTIP CombinedMay-23</t>
  </si>
  <si>
    <t>Community ConnectionsTIP Combined45047</t>
  </si>
  <si>
    <t>ContemporaryTIP CombinedMay-23</t>
  </si>
  <si>
    <t>ContemporaryTIP Combined45047</t>
  </si>
  <si>
    <t>FPSTIP CombinedMay-23</t>
  </si>
  <si>
    <t>FPSTIP Combined45047</t>
  </si>
  <si>
    <t>Green DoorTIP CombinedMay-23</t>
  </si>
  <si>
    <t>Green DoorTIP Combined45047</t>
  </si>
  <si>
    <t>LESTIP CombinedMay-23</t>
  </si>
  <si>
    <t>LESTIP Combined45047</t>
  </si>
  <si>
    <t>MBI HSTIP CombinedMay-23</t>
  </si>
  <si>
    <t>MBI HSTIP Combined45047</t>
  </si>
  <si>
    <t>PASSTIP CombinedMay-23</t>
  </si>
  <si>
    <t>PASSTIP Combined45047</t>
  </si>
  <si>
    <t>TFCCTIP CombinedMay-23</t>
  </si>
  <si>
    <t>TFCCTIP Combined45047</t>
  </si>
  <si>
    <t>UmbrellaTIP CombinedMay-23</t>
  </si>
  <si>
    <t>UmbrellaTIP Combined45047</t>
  </si>
  <si>
    <t>UniversalTIP CombinedMay-23</t>
  </si>
  <si>
    <t>UniversalTIP Combined45047</t>
  </si>
  <si>
    <t>Wayne PlaceTIP CombinedMay-23</t>
  </si>
  <si>
    <t>Wayne PlaceTIP Combined45047</t>
  </si>
  <si>
    <t>Adoptions TogetherTST CombinedMay-23</t>
  </si>
  <si>
    <t>Adoptions TogetherTST Combined45047</t>
  </si>
  <si>
    <t>ContemporaryTST CombinedMay-23</t>
  </si>
  <si>
    <t>ContemporaryTST Combined45047</t>
  </si>
  <si>
    <t>Family MattersTST CombinedMay-23</t>
  </si>
  <si>
    <t>Family MattersTST Combined45047</t>
  </si>
  <si>
    <t>First Home CareTST CombinedMay-23</t>
  </si>
  <si>
    <t>First Home CareTST Combined45047</t>
  </si>
  <si>
    <t>Foundations for Home &amp; CommunityTST CombinedMay-23</t>
  </si>
  <si>
    <t>Foundations for Home &amp; CommunityTST Combined45047</t>
  </si>
  <si>
    <t>HillcrestTST CombinedMay-23</t>
  </si>
  <si>
    <t>HillcrestTST Combined45047</t>
  </si>
  <si>
    <t>MD Family ResourcesTST CombinedMay-23</t>
  </si>
  <si>
    <t>MD Family ResourcesTST Combined45047</t>
  </si>
  <si>
    <t>Marys CenterCPP-FV CombinedMay-23</t>
  </si>
  <si>
    <t>Marys CenterCPP-FV Combined45047</t>
  </si>
  <si>
    <t>PIECECPP-FV CombinedMay-23</t>
  </si>
  <si>
    <t>PIECECPP-FV Combined45047</t>
  </si>
  <si>
    <t>Community ConnectionsCPP-FV CombinedMay-23</t>
  </si>
  <si>
    <t>Community ConnectionsCPP-FV Combined45047</t>
  </si>
  <si>
    <t>Community ConnectionsPCIT CombinedMay-23</t>
  </si>
  <si>
    <t>Community ConnectionsPCIT Combined45047</t>
  </si>
  <si>
    <t>Marys CenterPCIT CombinedMay-23</t>
  </si>
  <si>
    <t>Marys CenterPCIT Combined45047</t>
  </si>
  <si>
    <t>PIECEPCIT CombinedMay-23</t>
  </si>
  <si>
    <t>PIECEPCIT Combined45047</t>
  </si>
  <si>
    <t>CatholicAll FFMay-23</t>
  </si>
  <si>
    <t>CatholicAll FF45047</t>
  </si>
  <si>
    <t>ContemporaryAll FFMay-23</t>
  </si>
  <si>
    <t>ContemporaryAll FF45047</t>
  </si>
  <si>
    <t>DBH Parent SupportAll FFMay-23</t>
  </si>
  <si>
    <t>DBH Parent SupportAll FF45047</t>
  </si>
  <si>
    <t>Family MattersAll FFMay-23</t>
  </si>
  <si>
    <t>Family MattersAll FF45047</t>
  </si>
  <si>
    <t>Federal City All FFMay-23</t>
  </si>
  <si>
    <t>Federal City All FF45047</t>
  </si>
  <si>
    <t>First Home CareAll FFMay-23</t>
  </si>
  <si>
    <t>First Home CareAll FF45047</t>
  </si>
  <si>
    <t>Foundations for Home &amp; CommunityAll FFMay-23</t>
  </si>
  <si>
    <t>Foundations for Home &amp; CommunityAll FF45047</t>
  </si>
  <si>
    <t>FPSAll FFMay-23</t>
  </si>
  <si>
    <t>FPSAll FF45047</t>
  </si>
  <si>
    <t>Green DoorAll FFMay-23</t>
  </si>
  <si>
    <t>Green DoorAll FF45047</t>
  </si>
  <si>
    <t>Healthy FuturesAll FFMay-23</t>
  </si>
  <si>
    <t>Healthy FuturesAll FF45047</t>
  </si>
  <si>
    <t>HillcrestAll FFMay-23</t>
  </si>
  <si>
    <t>HillcrestAll FF45047</t>
  </si>
  <si>
    <t>LAYCAll FFMay-23</t>
  </si>
  <si>
    <t>LAYCAll FF45047</t>
  </si>
  <si>
    <t>LCSAll FFMay-23</t>
  </si>
  <si>
    <t>LCSAll FF45047</t>
  </si>
  <si>
    <t>LESAll FFMay-23</t>
  </si>
  <si>
    <t>LESAll FF45047</t>
  </si>
  <si>
    <t>MBI HSAll FFMay-23</t>
  </si>
  <si>
    <t>MBI HSAll FF45047</t>
  </si>
  <si>
    <t>MD Family ResourcesAll FFMay-23</t>
  </si>
  <si>
    <t>MD Family ResourcesAll FF45047</t>
  </si>
  <si>
    <t>PASSAll FFMay-23</t>
  </si>
  <si>
    <t>PASSAll FF45047</t>
  </si>
  <si>
    <t>RiversideAll FFMay-23</t>
  </si>
  <si>
    <t>RiversideAll FF45047</t>
  </si>
  <si>
    <t>TFCCAll FFMay-23</t>
  </si>
  <si>
    <t>TFCCAll FF45047</t>
  </si>
  <si>
    <t>UniversalAll FFMay-23</t>
  </si>
  <si>
    <t>UniversalAll FF45047</t>
  </si>
  <si>
    <t>Wayne PlaceAll FFMay-23</t>
  </si>
  <si>
    <t>Wayne PlaceAll FF45047</t>
  </si>
  <si>
    <t>Youth VillagesAll FFMay-23</t>
  </si>
  <si>
    <t>Youth VillagesAll FF45047</t>
  </si>
  <si>
    <t>Medstar GeorgetownAll DCSMay-23</t>
  </si>
  <si>
    <t>Medstar GeorgetownAll DCS45047</t>
  </si>
  <si>
    <t>Medstar GeorgetownAll FFMay-23</t>
  </si>
  <si>
    <t>Medstar GeorgetownAll FF45047</t>
  </si>
  <si>
    <t>Community ConnectionsAll FFMay-23</t>
  </si>
  <si>
    <t>Community ConnectionsAll FF45047</t>
  </si>
  <si>
    <t>Community ConnectionsAll DCSMay-23</t>
  </si>
  <si>
    <t>Community ConnectionsAll DCS45047</t>
  </si>
  <si>
    <t>Marys CenterAll FFMay-23</t>
  </si>
  <si>
    <t>Marys CenterAll FF45047</t>
  </si>
  <si>
    <t>Marys CenterAll DCSMay-23</t>
  </si>
  <si>
    <t>Marys CenterAll DCS45047</t>
  </si>
  <si>
    <t>PIECEAll FFMay-23</t>
  </si>
  <si>
    <t>PIECEAll FF45047</t>
  </si>
  <si>
    <t>PIECEAll DCSMay-23</t>
  </si>
  <si>
    <t>PIECEAll DCS45047</t>
  </si>
  <si>
    <t>Adoptions TogetherAll CombinedMay-23</t>
  </si>
  <si>
    <t>Adoptions TogetherAll Combined45047</t>
  </si>
  <si>
    <t>Better MorningsAll CombinedMay-23</t>
  </si>
  <si>
    <t>Better MorningsAll Combined45047</t>
  </si>
  <si>
    <t>CatholicAll CombinedMay-23</t>
  </si>
  <si>
    <t>CatholicAll Combined45047</t>
  </si>
  <si>
    <t>Community ConnectionsAll CombinedMay-23</t>
  </si>
  <si>
    <t>Community ConnectionsAll Combined45047</t>
  </si>
  <si>
    <t>ContemporaryAll CombinedMay-23</t>
  </si>
  <si>
    <t>ContemporaryAll Combined45047</t>
  </si>
  <si>
    <t>DBH Family SupportAll CombinedMay-23</t>
  </si>
  <si>
    <t>DBH Family SupportAll Combined45047</t>
  </si>
  <si>
    <t>Family MattersAll CombinedMay-23</t>
  </si>
  <si>
    <t>Family MattersAll Combined45047</t>
  </si>
  <si>
    <t>Federal CityAll CombinedMay-23</t>
  </si>
  <si>
    <t>Federal CityAll Combined45047</t>
  </si>
  <si>
    <t>First Home CareAll CombinedMay-23</t>
  </si>
  <si>
    <t>First Home CareAll Combined45047</t>
  </si>
  <si>
    <t>Foundations for Home &amp; CommunityAll CombinedMay-23</t>
  </si>
  <si>
    <t>Foundations for Home &amp; CommunityAll Combined45047</t>
  </si>
  <si>
    <t>FPSAll CombinedMay-23</t>
  </si>
  <si>
    <t>FPSAll Combined45047</t>
  </si>
  <si>
    <t>Green DoorAll CombinedMay-23</t>
  </si>
  <si>
    <t>Green DoorAll Combined45047</t>
  </si>
  <si>
    <t>Healthy FuturesAll CombinedMay-23</t>
  </si>
  <si>
    <t>Healthy FuturesAll Combined45047</t>
  </si>
  <si>
    <t>HillcrestAll CombinedMay-23</t>
  </si>
  <si>
    <t>HillcrestAll Combined45047</t>
  </si>
  <si>
    <t>LAYCAll CombinedMay-23</t>
  </si>
  <si>
    <t>LAYCAll Combined45047</t>
  </si>
  <si>
    <t>LCSAll CombinedMay-23</t>
  </si>
  <si>
    <t>LCSAll Combined45047</t>
  </si>
  <si>
    <t>LESAll CombinedMay-23</t>
  </si>
  <si>
    <t>LESAll Combined45047</t>
  </si>
  <si>
    <t>Marys CenterAll CombinedMay-23</t>
  </si>
  <si>
    <t>Marys CenterAll Combined45047</t>
  </si>
  <si>
    <t>MBI HSAll CombinedMay-23</t>
  </si>
  <si>
    <t>MBI HSAll Combined45047</t>
  </si>
  <si>
    <t>MD Family ResourcesAll CombinedMay-23</t>
  </si>
  <si>
    <t>MD Family ResourcesAll Combined45047</t>
  </si>
  <si>
    <t>Medstar GeorgetownAll CombinedMay-23</t>
  </si>
  <si>
    <t>Medstar GeorgetownAll Combined45047</t>
  </si>
  <si>
    <t>PASSAll CombinedMay-23</t>
  </si>
  <si>
    <t>PASSAll Combined45047</t>
  </si>
  <si>
    <t>PIECEAll CombinedMay-23</t>
  </si>
  <si>
    <t>PIECEAll Combined45047</t>
  </si>
  <si>
    <t>RiversideAll CombinedMay-23</t>
  </si>
  <si>
    <t>RiversideAll Combined45047</t>
  </si>
  <si>
    <t>TFCCAll CombinedMay-23</t>
  </si>
  <si>
    <t>TFCCAll Combined45047</t>
  </si>
  <si>
    <t>UmbrellaAll CombinedMay-23</t>
  </si>
  <si>
    <t>UmbrellaAll Combined45047</t>
  </si>
  <si>
    <t>UniversalAll CombinedMay-23</t>
  </si>
  <si>
    <t>UniversalAll Combined45047</t>
  </si>
  <si>
    <t>Wayne PlaceAll CombinedMay-23</t>
  </si>
  <si>
    <t>Wayne PlaceAll Combined45047</t>
  </si>
  <si>
    <t>Youth VillagesAll CombinedMay-23</t>
  </si>
  <si>
    <t>Youth VillagesAll Combined45047</t>
  </si>
  <si>
    <t>All ABC ProvidersABC FFMay-23</t>
  </si>
  <si>
    <t>All ABC ProvidersABC FF45047</t>
  </si>
  <si>
    <t>All ABC ProvidersABC CombinedMay-23</t>
  </si>
  <si>
    <t>All ABC ProvidersABC Combined45047</t>
  </si>
  <si>
    <t>All A-CRA ProvidersA-CRA FFMay-23</t>
  </si>
  <si>
    <t>All A-CRA ProvidersA-CRA FF45047</t>
  </si>
  <si>
    <t>All A-CRA ProvidersA-CRA CombinedMay-23</t>
  </si>
  <si>
    <t>All A-CRA ProvidersA-CRA Combined45047</t>
  </si>
  <si>
    <t>All CPP-FV ProvidersCPP-FV FFMay-23</t>
  </si>
  <si>
    <t>All CPP-FV ProvidersCPP-FV FF45047</t>
  </si>
  <si>
    <t>All CPP-FV ProvidersCPP-FV DCSMay-23</t>
  </si>
  <si>
    <t>All CPP-FV ProvidersCPP-FV DCS45047</t>
  </si>
  <si>
    <t>All CPP-FV ProvidersCPP-FV CombinedMay-23</t>
  </si>
  <si>
    <t>All CPP-FV ProvidersCPP-FV Combined45047</t>
  </si>
  <si>
    <t>All FFT ProvidersFFT FFMay-23</t>
  </si>
  <si>
    <t>All FFT ProvidersFFT FF45047</t>
  </si>
  <si>
    <t>All FFT ProvidersFFT CombinedMay-23</t>
  </si>
  <si>
    <t>All FFT ProvidersFFT Combined45047</t>
  </si>
  <si>
    <t>All MST ProvidersMST FFMay-23</t>
  </si>
  <si>
    <t>All MST ProvidersMST FF45047</t>
  </si>
  <si>
    <t>All MST ProvidersMST CombinedMay-23</t>
  </si>
  <si>
    <t>All MST ProvidersMST Combined45047</t>
  </si>
  <si>
    <t>All MST-PSB ProvidersMST-PSB FFMay-23</t>
  </si>
  <si>
    <t>All MST-PSB ProvidersMST-PSB FF45047</t>
  </si>
  <si>
    <t>All MST-PSB ProvidersMST-PSB CombinedMay-23</t>
  </si>
  <si>
    <t>All MST-PSB ProvidersMST-PSB Combined45047</t>
  </si>
  <si>
    <t>All PCIT ProvidersPCIT FFMay-23</t>
  </si>
  <si>
    <t>All PCIT ProvidersPCIT FF45047</t>
  </si>
  <si>
    <t>All PCIT ProvidersPCIT DCSMay-23</t>
  </si>
  <si>
    <t>All PCIT ProvidersPCIT DCS45047</t>
  </si>
  <si>
    <t>All PCIT ProvidersPCIT CombinedMay-23</t>
  </si>
  <si>
    <t>All PCIT ProvidersPCIT Combined45047</t>
  </si>
  <si>
    <t>All PCIT-T ProvidersPCIT-T FFMay-23</t>
  </si>
  <si>
    <t>All PCIT-T ProvidersPCIT-T FF45047</t>
  </si>
  <si>
    <t>All PCIT-T ProvidersPCIT-T CombinedMay-23</t>
  </si>
  <si>
    <t>All PCIT-T ProvidersPCIT-T Combined45047</t>
  </si>
  <si>
    <t>All SFCR ProvidersSFCR FFMay-23</t>
  </si>
  <si>
    <t>All SFCR ProvidersSFCR FF45047</t>
  </si>
  <si>
    <t>All SFCR ProvidersSFCR CombinedMay-23</t>
  </si>
  <si>
    <t>All SFCR ProvidersSFCR Combined45047</t>
  </si>
  <si>
    <t>All TF-CBT ProvidersTF-CBT FFMay-23</t>
  </si>
  <si>
    <t>All TF-CBT ProvidersTF-CBT FF45047</t>
  </si>
  <si>
    <t>All TF-CBT ProvidersTF-CBT CombinedMay-23</t>
  </si>
  <si>
    <t>All TF-CBT ProvidersTF-CBT Combined45047</t>
  </si>
  <si>
    <t>All TIP ProvidersTIP FFMay-23</t>
  </si>
  <si>
    <t>All TIP ProvidersTIP FF45047</t>
  </si>
  <si>
    <t>All TIP ProvidersTIP CombinedMay-23</t>
  </si>
  <si>
    <t>All TIP ProvidersTIP Combined45047</t>
  </si>
  <si>
    <t>All TST ProvidersTST FFMay-23</t>
  </si>
  <si>
    <t>All TST ProvidersTST FF45047</t>
  </si>
  <si>
    <t>All TST ProvidersTST CombinedMay-23</t>
  </si>
  <si>
    <t>All TST ProvidersTST Combined45047</t>
  </si>
  <si>
    <t>Families First ProvidersAll FFMay-23</t>
  </si>
  <si>
    <t>Families First ProvidersAll FF45047</t>
  </si>
  <si>
    <t>DC Seed ProvidersAll DCSMay-23</t>
  </si>
  <si>
    <t>DC Seed ProvidersAll DCS45047</t>
  </si>
  <si>
    <t>Trauma ProvidersAll FFMay-23</t>
  </si>
  <si>
    <t>Trauma ProvidersAll FF45047</t>
  </si>
  <si>
    <t>Trauma ProvidersAll DCSMay-23</t>
  </si>
  <si>
    <t>Trauma ProvidersAll DCS45047</t>
  </si>
  <si>
    <t>Trauma ProvidersAll CombinedMay-23</t>
  </si>
  <si>
    <t>Trauma ProvidersAll Combined45047</t>
  </si>
  <si>
    <t>AllAll CombinedMay-23</t>
  </si>
  <si>
    <t>AllAll Combined45047</t>
  </si>
  <si>
    <t>DBH Parent SupportABC FFJun-23</t>
  </si>
  <si>
    <t>DBH Parent SupportABC FF45078</t>
  </si>
  <si>
    <t>Healthy FuturesABC FFJun-23</t>
  </si>
  <si>
    <t>Healthy FuturesABC FF45078</t>
  </si>
  <si>
    <t>Marys CenterABC FFJun-23</t>
  </si>
  <si>
    <t>Marys CenterABC FF45078</t>
  </si>
  <si>
    <t>Medstar GeorgetownABC FFJun-23</t>
  </si>
  <si>
    <t>Medstar GeorgetownABC FF45078</t>
  </si>
  <si>
    <t>PIECEABC FFJun-23</t>
  </si>
  <si>
    <t>PIECEABC FF45078</t>
  </si>
  <si>
    <t>Federal CityA-CRA FFJun-23</t>
  </si>
  <si>
    <t>Federal CityA-CRA FF45078</t>
  </si>
  <si>
    <t>HillcrestA-CRA FFJun-23</t>
  </si>
  <si>
    <t>HillcrestA-CRA FF45078</t>
  </si>
  <si>
    <t>LAYCA-CRA FFJun-23</t>
  </si>
  <si>
    <t>LAYCA-CRA FF45078</t>
  </si>
  <si>
    <t>RiversideA-CRA FFJun-23</t>
  </si>
  <si>
    <t>RiversideA-CRA FF45078</t>
  </si>
  <si>
    <t>Adoptions TogetherCPP-FV FFJun-23</t>
  </si>
  <si>
    <t>Adoptions TogetherCPP-FV FF45078</t>
  </si>
  <si>
    <t>Marys CenterCPP-FV FFJun-23</t>
  </si>
  <si>
    <t>Marys CenterCPP-FV FF45078</t>
  </si>
  <si>
    <t>PIECECPP-FV FFJun-23</t>
  </si>
  <si>
    <t>PIECECPP-FV FF45078</t>
  </si>
  <si>
    <t>Community ConnectionsCPP-FV DCSJun-23</t>
  </si>
  <si>
    <t>Community ConnectionsCPP-FV DCS45078</t>
  </si>
  <si>
    <t>Community ConnectionsCPP-FV FFJun-23</t>
  </si>
  <si>
    <t>Community ConnectionsCPP-FV FF45078</t>
  </si>
  <si>
    <t>Foundations for Home &amp; CommunityCPP-FV DCSJun-23</t>
  </si>
  <si>
    <t>Foundations for Home &amp; CommunityCPP-FV DCS45078</t>
  </si>
  <si>
    <t>Marys CenterCPP-FV DCSJun-23</t>
  </si>
  <si>
    <t>Marys CenterCPP-FV DCS45078</t>
  </si>
  <si>
    <t>PIECECPP-FV DCSJun-23</t>
  </si>
  <si>
    <t>PIECECPP-FV DCS45078</t>
  </si>
  <si>
    <t>Medstar GeorgetownCPP-FV DCSJun-23</t>
  </si>
  <si>
    <t>Medstar GeorgetownCPP-FV DCS45078</t>
  </si>
  <si>
    <t>Medstar GeorgetownCPP-FV FFJun-23</t>
  </si>
  <si>
    <t>Medstar GeorgetownCPP-FV FF45078</t>
  </si>
  <si>
    <t>Better MorningsFFT FFJun-23</t>
  </si>
  <si>
    <t>Better MorningsFFT FF45078</t>
  </si>
  <si>
    <t>CatholicFFT FFJun-23</t>
  </si>
  <si>
    <t>CatholicFFT FF45078</t>
  </si>
  <si>
    <t>First Home CareFFT FFJun-23</t>
  </si>
  <si>
    <t>First Home CareFFT FF45078</t>
  </si>
  <si>
    <t>Foundations for Home &amp; CommunityFFT FFJun-23</t>
  </si>
  <si>
    <t>Foundations for Home &amp; CommunityFFT FF45078</t>
  </si>
  <si>
    <t>HillcrestFFT FFJun-23</t>
  </si>
  <si>
    <t>HillcrestFFT FF45078</t>
  </si>
  <si>
    <t>PASSFFT FFJun-23</t>
  </si>
  <si>
    <t>PASSFFT FF45078</t>
  </si>
  <si>
    <t>LCSMST FFJun-23</t>
  </si>
  <si>
    <t>LCSMST FF45078</t>
  </si>
  <si>
    <t>MBI HSMST FFJun-23</t>
  </si>
  <si>
    <t>MBI HSMST FF45078</t>
  </si>
  <si>
    <t>Youth VillagesMST FFJun-23</t>
  </si>
  <si>
    <t>Youth VillagesMST FF45078</t>
  </si>
  <si>
    <t>Youth VillagesMST-PSB FFJun-23</t>
  </si>
  <si>
    <t>Youth VillagesMST-PSB FF45078</t>
  </si>
  <si>
    <t>Marys CenterPCIT FFJun-23</t>
  </si>
  <si>
    <t>Marys CenterPCIT FF45078</t>
  </si>
  <si>
    <t>PIECEPCIT FFJun-23</t>
  </si>
  <si>
    <t>PIECEPCIT FF45078</t>
  </si>
  <si>
    <t>Marys CenterPCIT DCSJun-23</t>
  </si>
  <si>
    <t>Marys CenterPCIT DCS45078</t>
  </si>
  <si>
    <t>PIECEPCIT DCSJun-23</t>
  </si>
  <si>
    <t>PIECEPCIT DCS45078</t>
  </si>
  <si>
    <t>Community ConnectionsPCIT DCSJun-23</t>
  </si>
  <si>
    <t>Community ConnectionsPCIT DCS45078</t>
  </si>
  <si>
    <t>Community ConnectionsPCIT FFJun-23</t>
  </si>
  <si>
    <t>Community ConnectionsPCIT FF45078</t>
  </si>
  <si>
    <t>Medstar GeorgetownPCIT DCSJun-23</t>
  </si>
  <si>
    <t>Medstar GeorgetownPCIT DCS45078</t>
  </si>
  <si>
    <t>Medstar GeorgetownPCIT FFJun-23</t>
  </si>
  <si>
    <t>Medstar GeorgetownPCIT FF45078</t>
  </si>
  <si>
    <t>Marys CenterPCIT-T FFJun-23</t>
  </si>
  <si>
    <t>Marys CenterPCIT-T FF45078</t>
  </si>
  <si>
    <t>PIECEPCIT-T FFJun-23</t>
  </si>
  <si>
    <t>PIECEPCIT-T FF45078</t>
  </si>
  <si>
    <t>Community ConnectionsTF-CBT FFJun-23</t>
  </si>
  <si>
    <t>Community ConnectionsTF-CBT FF45078</t>
  </si>
  <si>
    <t>First Home CareTF-CBT FFJun-23</t>
  </si>
  <si>
    <t>First Home CareTF-CBT FF45078</t>
  </si>
  <si>
    <t>Foundations for Home &amp; CommunityTF-CBT FFJun-23</t>
  </si>
  <si>
    <t>Foundations for Home &amp; CommunityTF-CBT FF45078</t>
  </si>
  <si>
    <t>HillcrestTF-CBT FFJun-23</t>
  </si>
  <si>
    <t>HillcrestTF-CBT FF45078</t>
  </si>
  <si>
    <t>LAYCTF-CBT FFJun-23</t>
  </si>
  <si>
    <t>LAYCTF-CBT FF45078</t>
  </si>
  <si>
    <t>LESTF-CBT FFJun-23</t>
  </si>
  <si>
    <t>LESTF-CBT FF45078</t>
  </si>
  <si>
    <t>MD Family ResourcesTF-CBT FFJun-23</t>
  </si>
  <si>
    <t>MD Family ResourcesTF-CBT FF45078</t>
  </si>
  <si>
    <t>UniversalTF-CBT FFJun-23</t>
  </si>
  <si>
    <t>UniversalTF-CBT FF45078</t>
  </si>
  <si>
    <t>Community ConnectionsTIP FFJun-23</t>
  </si>
  <si>
    <t>Community ConnectionsTIP FF45078</t>
  </si>
  <si>
    <t>ContemporaryTIP FFJun-23</t>
  </si>
  <si>
    <t>ContemporaryTIP FF45078</t>
  </si>
  <si>
    <t>FPSTIP FFJun-23</t>
  </si>
  <si>
    <t>FPSTIP FF45078</t>
  </si>
  <si>
    <t>Green DoorTIP FFJun-23</t>
  </si>
  <si>
    <t>Green DoorTIP FF45078</t>
  </si>
  <si>
    <t>LESTIP FFJun-23</t>
  </si>
  <si>
    <t>LESTIP FF45078</t>
  </si>
  <si>
    <t>MBI HSTIP FFJun-23</t>
  </si>
  <si>
    <t>MBI HSTIP FF45078</t>
  </si>
  <si>
    <t>PASSTIP FFJun-23</t>
  </si>
  <si>
    <t>PASSTIP FF45078</t>
  </si>
  <si>
    <t>TFCCTIP FFJun-23</t>
  </si>
  <si>
    <t>TFCCTIP FF45078</t>
  </si>
  <si>
    <t>UmbrellaTIP FFJun-23</t>
  </si>
  <si>
    <t>UmbrellaTIP FF45078</t>
  </si>
  <si>
    <t>UniversalTIP FFJun-23</t>
  </si>
  <si>
    <t>UniversalTIP FF45078</t>
  </si>
  <si>
    <t>Wayne PlaceTIP FFJun-23</t>
  </si>
  <si>
    <t>Wayne PlaceTIP FF45078</t>
  </si>
  <si>
    <t>Adoptions TogetherTST FFJun-23</t>
  </si>
  <si>
    <t>Adoptions TogetherTST FF45078</t>
  </si>
  <si>
    <t>ContemporaryTST FFJun-23</t>
  </si>
  <si>
    <t>ContemporaryTST FF45078</t>
  </si>
  <si>
    <t>Family MattersTST FFJun-23</t>
  </si>
  <si>
    <t>Family MattersTST FF45078</t>
  </si>
  <si>
    <t>First Home CareTST FFJun-23</t>
  </si>
  <si>
    <t>First Home CareTST FF45078</t>
  </si>
  <si>
    <t>Foundations for Home &amp; CommunityTST FFJun-23</t>
  </si>
  <si>
    <t>Foundations for Home &amp; CommunityTST FF45078</t>
  </si>
  <si>
    <t>HillcrestTST FFJun-23</t>
  </si>
  <si>
    <t>HillcrestTST FF45078</t>
  </si>
  <si>
    <t>MD Family ResourcesTST FFJun-23</t>
  </si>
  <si>
    <t>MD Family ResourcesTST FF45078</t>
  </si>
  <si>
    <t>DBH Parent SupportABC CombinedJun-23</t>
  </si>
  <si>
    <t>DBH Parent SupportABC Combined45078</t>
  </si>
  <si>
    <t>Healthy FuturesABC CombinedJun-23</t>
  </si>
  <si>
    <t>Healthy FuturesABC Combined45078</t>
  </si>
  <si>
    <t>Marys CenterABC CombinedJun-23</t>
  </si>
  <si>
    <t>Marys CenterABC Combined45078</t>
  </si>
  <si>
    <t>Medstar GeorgetownABC CombinedJun-23</t>
  </si>
  <si>
    <t>Medstar GeorgetownABC Combined45078</t>
  </si>
  <si>
    <t>PIECEABC CombinedJun-23</t>
  </si>
  <si>
    <t>PIECEABC Combined45078</t>
  </si>
  <si>
    <t>Federal CityA-CRA CombinedJun-23</t>
  </si>
  <si>
    <t>Federal CityA-CRA Combined45078</t>
  </si>
  <si>
    <t>HillcrestA-CRA CombinedJun-23</t>
  </si>
  <si>
    <t>HillcrestA-CRA Combined45078</t>
  </si>
  <si>
    <t>LAYCA-CRA CombinedJun-23</t>
  </si>
  <si>
    <t>LAYCA-CRA Combined45078</t>
  </si>
  <si>
    <t>RiversideA-CRA CombinedJun-23</t>
  </si>
  <si>
    <t>RiversideA-CRA Combined45078</t>
  </si>
  <si>
    <t>Adoptions TogetherCPP-FV CombinedJun-23</t>
  </si>
  <si>
    <t>Adoptions TogetherCPP-FV Combined45078</t>
  </si>
  <si>
    <t>Foundations for Home &amp; CommunityCPP-FV CombinedJun-23</t>
  </si>
  <si>
    <t>Foundations for Home &amp; CommunityCPP-FV Combined45078</t>
  </si>
  <si>
    <t>Medstar GeorgetownCPP-FV CombinedJun-23</t>
  </si>
  <si>
    <t>Medstar GeorgetownCPP-FV Combined45078</t>
  </si>
  <si>
    <t>Better MorningsFFT CombinedJun-23</t>
  </si>
  <si>
    <t>Better MorningsFFT Combined45078</t>
  </si>
  <si>
    <t>CatholicFFT CombinedJun-23</t>
  </si>
  <si>
    <t>CatholicFFT Combined45078</t>
  </si>
  <si>
    <t>First Home CareFFT CombinedJun-23</t>
  </si>
  <si>
    <t>First Home CareFFT Combined45078</t>
  </si>
  <si>
    <t>Foundations for Home &amp; CommunityFFT CombinedJun-23</t>
  </si>
  <si>
    <t>Foundations for Home &amp; CommunityFFT Combined45078</t>
  </si>
  <si>
    <t>HillcrestFFT CombinedJun-23</t>
  </si>
  <si>
    <t>HillcrestFFT Combined45078</t>
  </si>
  <si>
    <t>PASSFFT CombinedJun-23</t>
  </si>
  <si>
    <t>PASSFFT Combined45078</t>
  </si>
  <si>
    <t>LCSMST CombinedJun-23</t>
  </si>
  <si>
    <t>LCSMST Combined45078</t>
  </si>
  <si>
    <t>MBI HSMST CombinedJun-23</t>
  </si>
  <si>
    <t>MBI HSMST Combined45078</t>
  </si>
  <si>
    <t>Youth VillagesMST CombinedJun-23</t>
  </si>
  <si>
    <t>Youth VillagesMST Combined45078</t>
  </si>
  <si>
    <t>Youth VillagesMST-PSB CombinedJun-23</t>
  </si>
  <si>
    <t>Youth VillagesMST-PSB Combined45078</t>
  </si>
  <si>
    <t>Medstar GeorgetownPCIT CombinedJun-23</t>
  </si>
  <si>
    <t>Medstar GeorgetownPCIT Combined45078</t>
  </si>
  <si>
    <t>Marys CenterPCIT-T CombinedJun-23</t>
  </si>
  <si>
    <t>Marys CenterPCIT-T Combined45078</t>
  </si>
  <si>
    <t>PIECEPCIT-T CombinedJun-23</t>
  </si>
  <si>
    <t>PIECEPCIT-T Combined45078</t>
  </si>
  <si>
    <t>Community ConnectionsTF-CBT CombinedJun-23</t>
  </si>
  <si>
    <t>Community ConnectionsTF-CBT Combined45078</t>
  </si>
  <si>
    <t>First Home CareTF-CBT CombinedJun-23</t>
  </si>
  <si>
    <t>First Home CareTF-CBT Combined45078</t>
  </si>
  <si>
    <t>Foundations for Home &amp; CommunityTF-CBT CombinedJun-23</t>
  </si>
  <si>
    <t>Foundations for Home &amp; CommunityTF-CBT Combined45078</t>
  </si>
  <si>
    <t>HillcrestTF-CBT CombinedJun-23</t>
  </si>
  <si>
    <t>HillcrestTF-CBT Combined45078</t>
  </si>
  <si>
    <t>LAYCTF-CBT CombinedJun-23</t>
  </si>
  <si>
    <t>LAYCTF-CBT Combined45078</t>
  </si>
  <si>
    <t>LESTF-CBT CombinedJun-23</t>
  </si>
  <si>
    <t>LESTF-CBT Combined45078</t>
  </si>
  <si>
    <t>MD Family ResourcesTF-CBT CombinedJun-23</t>
  </si>
  <si>
    <t>MD Family ResourcesTF-CBT Combined45078</t>
  </si>
  <si>
    <t>UniversalTF-CBT CombinedJun-23</t>
  </si>
  <si>
    <t>UniversalTF-CBT Combined45078</t>
  </si>
  <si>
    <t>Community ConnectionsTIP CombinedJun-23</t>
  </si>
  <si>
    <t>Community ConnectionsTIP Combined45078</t>
  </si>
  <si>
    <t>ContemporaryTIP CombinedJun-23</t>
  </si>
  <si>
    <t>ContemporaryTIP Combined45078</t>
  </si>
  <si>
    <t>FPSTIP CombinedJun-23</t>
  </si>
  <si>
    <t>FPSTIP Combined45078</t>
  </si>
  <si>
    <t>Green DoorTIP CombinedJun-23</t>
  </si>
  <si>
    <t>Green DoorTIP Combined45078</t>
  </si>
  <si>
    <t>LESTIP CombinedJun-23</t>
  </si>
  <si>
    <t>LESTIP Combined45078</t>
  </si>
  <si>
    <t>MBI HSTIP CombinedJun-23</t>
  </si>
  <si>
    <t>MBI HSTIP Combined45078</t>
  </si>
  <si>
    <t>PASSTIP CombinedJun-23</t>
  </si>
  <si>
    <t>PASSTIP Combined45078</t>
  </si>
  <si>
    <t>TFCCTIP CombinedJun-23</t>
  </si>
  <si>
    <t>TFCCTIP Combined45078</t>
  </si>
  <si>
    <t>UmbrellaTIP CombinedJun-23</t>
  </si>
  <si>
    <t>UmbrellaTIP Combined45078</t>
  </si>
  <si>
    <t>UniversalTIP CombinedJun-23</t>
  </si>
  <si>
    <t>UniversalTIP Combined45078</t>
  </si>
  <si>
    <t>Wayne PlaceTIP CombinedJun-23</t>
  </si>
  <si>
    <t>Wayne PlaceTIP Combined45078</t>
  </si>
  <si>
    <t>Adoptions TogetherTST CombinedJun-23</t>
  </si>
  <si>
    <t>Adoptions TogetherTST Combined45078</t>
  </si>
  <si>
    <t>ContemporaryTST CombinedJun-23</t>
  </si>
  <si>
    <t>ContemporaryTST Combined45078</t>
  </si>
  <si>
    <t>Family MattersTST CombinedJun-23</t>
  </si>
  <si>
    <t>Family MattersTST Combined45078</t>
  </si>
  <si>
    <t>First Home CareTST CombinedJun-23</t>
  </si>
  <si>
    <t>First Home CareTST Combined45078</t>
  </si>
  <si>
    <t>Foundations for Home &amp; CommunityTST CombinedJun-23</t>
  </si>
  <si>
    <t>Foundations for Home &amp; CommunityTST Combined45078</t>
  </si>
  <si>
    <t>HillcrestTST CombinedJun-23</t>
  </si>
  <si>
    <t>HillcrestTST Combined45078</t>
  </si>
  <si>
    <t>MD Family ResourcesTST CombinedJun-23</t>
  </si>
  <si>
    <t>MD Family ResourcesTST Combined45078</t>
  </si>
  <si>
    <t>Marys CenterCPP-FV CombinedJun-23</t>
  </si>
  <si>
    <t>Marys CenterCPP-FV Combined45078</t>
  </si>
  <si>
    <t>PIECECPP-FV CombinedJun-23</t>
  </si>
  <si>
    <t>PIECECPP-FV Combined45078</t>
  </si>
  <si>
    <t>Community ConnectionsCPP-FV CombinedJun-23</t>
  </si>
  <si>
    <t>Community ConnectionsCPP-FV Combined45078</t>
  </si>
  <si>
    <t>Community ConnectionsPCIT CombinedJun-23</t>
  </si>
  <si>
    <t>Community ConnectionsPCIT Combined45078</t>
  </si>
  <si>
    <t>Marys CenterPCIT CombinedJun-23</t>
  </si>
  <si>
    <t>Marys CenterPCIT Combined45078</t>
  </si>
  <si>
    <t>PIECEPCIT CombinedJun-23</t>
  </si>
  <si>
    <t>PIECEPCIT Combined45078</t>
  </si>
  <si>
    <t>CatholicAll FFJun-23</t>
  </si>
  <si>
    <t>CatholicAll FF45078</t>
  </si>
  <si>
    <t>ContemporaryAll FFJun-23</t>
  </si>
  <si>
    <t>ContemporaryAll FF45078</t>
  </si>
  <si>
    <t>DBH Parent SupportAll FFJun-23</t>
  </si>
  <si>
    <t>DBH Parent SupportAll FF45078</t>
  </si>
  <si>
    <t>Family MattersAll FFJun-23</t>
  </si>
  <si>
    <t>Family MattersAll FF45078</t>
  </si>
  <si>
    <t>Federal City All FFJun-23</t>
  </si>
  <si>
    <t>Federal City All FF45078</t>
  </si>
  <si>
    <t>First Home CareAll FFJun-23</t>
  </si>
  <si>
    <t>First Home CareAll FF45078</t>
  </si>
  <si>
    <t>Foundations for Home &amp; CommunityAll FFJun-23</t>
  </si>
  <si>
    <t>Foundations for Home &amp; CommunityAll FF45078</t>
  </si>
  <si>
    <t>FPSAll FFJun-23</t>
  </si>
  <si>
    <t>FPSAll FF45078</t>
  </si>
  <si>
    <t>Green DoorAll FFJun-23</t>
  </si>
  <si>
    <t>Green DoorAll FF45078</t>
  </si>
  <si>
    <t>Healthy FuturesAll FFJun-23</t>
  </si>
  <si>
    <t>Healthy FuturesAll FF45078</t>
  </si>
  <si>
    <t>HillcrestAll FFJun-23</t>
  </si>
  <si>
    <t>HillcrestAll FF45078</t>
  </si>
  <si>
    <t>LAYCAll FFJun-23</t>
  </si>
  <si>
    <t>LAYCAll FF45078</t>
  </si>
  <si>
    <t>LCSAll FFJun-23</t>
  </si>
  <si>
    <t>LCSAll FF45078</t>
  </si>
  <si>
    <t>LESAll FFJun-23</t>
  </si>
  <si>
    <t>LESAll FF45078</t>
  </si>
  <si>
    <t>MBI HSAll FFJun-23</t>
  </si>
  <si>
    <t>MBI HSAll FF45078</t>
  </si>
  <si>
    <t>MD Family ResourcesAll FFJun-23</t>
  </si>
  <si>
    <t>MD Family ResourcesAll FF45078</t>
  </si>
  <si>
    <t>PASSAll FFJun-23</t>
  </si>
  <si>
    <t>PASSAll FF45078</t>
  </si>
  <si>
    <t>RiversideAll FFJun-23</t>
  </si>
  <si>
    <t>RiversideAll FF45078</t>
  </si>
  <si>
    <t>TFCCAll FFJun-23</t>
  </si>
  <si>
    <t>TFCCAll FF45078</t>
  </si>
  <si>
    <t>UniversalAll FFJun-23</t>
  </si>
  <si>
    <t>UniversalAll FF45078</t>
  </si>
  <si>
    <t>Wayne PlaceAll FFJun-23</t>
  </si>
  <si>
    <t>Wayne PlaceAll FF45078</t>
  </si>
  <si>
    <t>Youth VillagesAll FFJun-23</t>
  </si>
  <si>
    <t>Youth VillagesAll FF45078</t>
  </si>
  <si>
    <t>Medstar GeorgetownAll DCSJun-23</t>
  </si>
  <si>
    <t>Medstar GeorgetownAll DCS45078</t>
  </si>
  <si>
    <t>Medstar GeorgetownAll FFJun-23</t>
  </si>
  <si>
    <t>Medstar GeorgetownAll FF45078</t>
  </si>
  <si>
    <t>Community ConnectionsAll FFJun-23</t>
  </si>
  <si>
    <t>Community ConnectionsAll FF45078</t>
  </si>
  <si>
    <t>Community ConnectionsAll DCSJun-23</t>
  </si>
  <si>
    <t>Community ConnectionsAll DCS45078</t>
  </si>
  <si>
    <t>Marys CenterAll FFJun-23</t>
  </si>
  <si>
    <t>Marys CenterAll FF45078</t>
  </si>
  <si>
    <t>Marys CenterAll DCSJun-23</t>
  </si>
  <si>
    <t>Marys CenterAll DCS45078</t>
  </si>
  <si>
    <t>PIECEAll FFJun-23</t>
  </si>
  <si>
    <t>PIECEAll FF45078</t>
  </si>
  <si>
    <t>PIECEAll DCSJun-23</t>
  </si>
  <si>
    <t>PIECEAll DCS45078</t>
  </si>
  <si>
    <t>Adoptions TogetherAll CombinedJun-23</t>
  </si>
  <si>
    <t>Adoptions TogetherAll Combined45078</t>
  </si>
  <si>
    <t>Better MorningsAll CombinedJun-23</t>
  </si>
  <si>
    <t>Better MorningsAll Combined45078</t>
  </si>
  <si>
    <t>CatholicAll CombinedJun-23</t>
  </si>
  <si>
    <t>CatholicAll Combined45078</t>
  </si>
  <si>
    <t>Community ConnectionsAll CombinedJun-23</t>
  </si>
  <si>
    <t>Community ConnectionsAll Combined45078</t>
  </si>
  <si>
    <t>ContemporaryAll CombinedJun-23</t>
  </si>
  <si>
    <t>ContemporaryAll Combined45078</t>
  </si>
  <si>
    <t>DBH Family SupportAll CombinedJun-23</t>
  </si>
  <si>
    <t>DBH Family SupportAll Combined45078</t>
  </si>
  <si>
    <t>Family MattersAll CombinedJun-23</t>
  </si>
  <si>
    <t>Family MattersAll Combined45078</t>
  </si>
  <si>
    <t>Federal CityAll CombinedJun-23</t>
  </si>
  <si>
    <t>Federal CityAll Combined45078</t>
  </si>
  <si>
    <t>First Home CareAll CombinedJun-23</t>
  </si>
  <si>
    <t>First Home CareAll Combined45078</t>
  </si>
  <si>
    <t>Foundations for Home &amp; CommunityAll CombinedJun-23</t>
  </si>
  <si>
    <t>Foundations for Home &amp; CommunityAll Combined45078</t>
  </si>
  <si>
    <t>FPSAll CombinedJun-23</t>
  </si>
  <si>
    <t>FPSAll Combined45078</t>
  </si>
  <si>
    <t>Green DoorAll CombinedJun-23</t>
  </si>
  <si>
    <t>Green DoorAll Combined45078</t>
  </si>
  <si>
    <t>Healthy FuturesAll CombinedJun-23</t>
  </si>
  <si>
    <t>Healthy FuturesAll Combined45078</t>
  </si>
  <si>
    <t>HillcrestAll CombinedJun-23</t>
  </si>
  <si>
    <t>HillcrestAll Combined45078</t>
  </si>
  <si>
    <t>LAYCAll CombinedJun-23</t>
  </si>
  <si>
    <t>LAYCAll Combined45078</t>
  </si>
  <si>
    <t>LCSAll CombinedJun-23</t>
  </si>
  <si>
    <t>LCSAll Combined45078</t>
  </si>
  <si>
    <t>LESAll CombinedJun-23</t>
  </si>
  <si>
    <t>LESAll Combined45078</t>
  </si>
  <si>
    <t>Marys CenterAll CombinedJun-23</t>
  </si>
  <si>
    <t>Marys CenterAll Combined45078</t>
  </si>
  <si>
    <t>MBI HSAll CombinedJun-23</t>
  </si>
  <si>
    <t>MBI HSAll Combined45078</t>
  </si>
  <si>
    <t>MD Family ResourcesAll CombinedJun-23</t>
  </si>
  <si>
    <t>MD Family ResourcesAll Combined45078</t>
  </si>
  <si>
    <t>Medstar GeorgetownAll CombinedJun-23</t>
  </si>
  <si>
    <t>Medstar GeorgetownAll Combined45078</t>
  </si>
  <si>
    <t>PASSAll CombinedJun-23</t>
  </si>
  <si>
    <t>PASSAll Combined45078</t>
  </si>
  <si>
    <t>PIECEAll CombinedJun-23</t>
  </si>
  <si>
    <t>PIECEAll Combined45078</t>
  </si>
  <si>
    <t>RiversideAll CombinedJun-23</t>
  </si>
  <si>
    <t>RiversideAll Combined45078</t>
  </si>
  <si>
    <t>TFCCAll CombinedJun-23</t>
  </si>
  <si>
    <t>TFCCAll Combined45078</t>
  </si>
  <si>
    <t>UmbrellaAll CombinedJun-23</t>
  </si>
  <si>
    <t>UmbrellaAll Combined45078</t>
  </si>
  <si>
    <t>UniversalAll CombinedJun-23</t>
  </si>
  <si>
    <t>UniversalAll Combined45078</t>
  </si>
  <si>
    <t>Wayne PlaceAll CombinedJun-23</t>
  </si>
  <si>
    <t>Wayne PlaceAll Combined45078</t>
  </si>
  <si>
    <t>Youth VillagesAll CombinedJun-23</t>
  </si>
  <si>
    <t>Youth VillagesAll Combined45078</t>
  </si>
  <si>
    <t>All ABC ProvidersABC FFJun-23</t>
  </si>
  <si>
    <t>All ABC ProvidersABC FF45078</t>
  </si>
  <si>
    <t>All ABC ProvidersABC CombinedJun-23</t>
  </si>
  <si>
    <t>All ABC ProvidersABC Combined45078</t>
  </si>
  <si>
    <t>All A-CRA ProvidersA-CRA FFJun-23</t>
  </si>
  <si>
    <t>All A-CRA ProvidersA-CRA FF45078</t>
  </si>
  <si>
    <t>All A-CRA ProvidersA-CRA CombinedJun-23</t>
  </si>
  <si>
    <t>All A-CRA ProvidersA-CRA Combined45078</t>
  </si>
  <si>
    <t>All CPP-FV ProvidersCPP-FV FFJun-23</t>
  </si>
  <si>
    <t>All CPP-FV ProvidersCPP-FV FF45078</t>
  </si>
  <si>
    <t>All CPP-FV ProvidersCPP-FV DCSJun-23</t>
  </si>
  <si>
    <t>All CPP-FV ProvidersCPP-FV DCS45078</t>
  </si>
  <si>
    <t>All CPP-FV ProvidersCPP-FV CombinedJun-23</t>
  </si>
  <si>
    <t>All CPP-FV ProvidersCPP-FV Combined45078</t>
  </si>
  <si>
    <t>All FFT ProvidersFFT FFJun-23</t>
  </si>
  <si>
    <t>All FFT ProvidersFFT FF45078</t>
  </si>
  <si>
    <t>All FFT ProvidersFFT CombinedJun-23</t>
  </si>
  <si>
    <t>All FFT ProvidersFFT Combined45078</t>
  </si>
  <si>
    <t>All MST ProvidersMST FFJun-23</t>
  </si>
  <si>
    <t>All MST ProvidersMST FF45078</t>
  </si>
  <si>
    <t>All MST ProvidersMST CombinedJun-23</t>
  </si>
  <si>
    <t>All MST ProvidersMST Combined45078</t>
  </si>
  <si>
    <t>All MST-PSB ProvidersMST-PSB FFJun-23</t>
  </si>
  <si>
    <t>All MST-PSB ProvidersMST-PSB FF45078</t>
  </si>
  <si>
    <t>All MST-PSB ProvidersMST-PSB CombinedJun-23</t>
  </si>
  <si>
    <t>All MST-PSB ProvidersMST-PSB Combined45078</t>
  </si>
  <si>
    <t>All PCIT ProvidersPCIT FFJun-23</t>
  </si>
  <si>
    <t>All PCIT ProvidersPCIT FF45078</t>
  </si>
  <si>
    <t>All PCIT ProvidersPCIT DCSJun-23</t>
  </si>
  <si>
    <t>All PCIT ProvidersPCIT DCS45078</t>
  </si>
  <si>
    <t>All PCIT ProvidersPCIT CombinedJun-23</t>
  </si>
  <si>
    <t>All PCIT ProvidersPCIT Combined45078</t>
  </si>
  <si>
    <t>All PCIT-T ProvidersPCIT-T FFJun-23</t>
  </si>
  <si>
    <t>All PCIT-T ProvidersPCIT-T FF45078</t>
  </si>
  <si>
    <t>All PCIT-T ProvidersPCIT-T CombinedJun-23</t>
  </si>
  <si>
    <t>All PCIT-T ProvidersPCIT-T Combined45078</t>
  </si>
  <si>
    <t>All SFCR ProvidersSFCR FFJun-23</t>
  </si>
  <si>
    <t>All SFCR ProvidersSFCR FF45078</t>
  </si>
  <si>
    <t>All SFCR ProvidersSFCR CombinedJun-23</t>
  </si>
  <si>
    <t>All SFCR ProvidersSFCR Combined45078</t>
  </si>
  <si>
    <t>All TF-CBT ProvidersTF-CBT FFJun-23</t>
  </si>
  <si>
    <t>All TF-CBT ProvidersTF-CBT FF45078</t>
  </si>
  <si>
    <t>All TF-CBT ProvidersTF-CBT CombinedJun-23</t>
  </si>
  <si>
    <t>All TF-CBT ProvidersTF-CBT Combined45078</t>
  </si>
  <si>
    <t>All TIP ProvidersTIP FFJun-23</t>
  </si>
  <si>
    <t>All TIP ProvidersTIP FF45078</t>
  </si>
  <si>
    <t>All TIP ProvidersTIP CombinedJun-23</t>
  </si>
  <si>
    <t>All TIP ProvidersTIP Combined45078</t>
  </si>
  <si>
    <t>All TST ProvidersTST FFJun-23</t>
  </si>
  <si>
    <t>All TST ProvidersTST FF45078</t>
  </si>
  <si>
    <t>All TST ProvidersTST CombinedJun-23</t>
  </si>
  <si>
    <t>All TST ProvidersTST Combined45078</t>
  </si>
  <si>
    <t>Families First ProvidersAll FFJun-23</t>
  </si>
  <si>
    <t>Families First ProvidersAll FF45078</t>
  </si>
  <si>
    <t>DC Seed ProvidersAll DCSJun-23</t>
  </si>
  <si>
    <t>DC Seed ProvidersAll DCS45078</t>
  </si>
  <si>
    <t>Trauma ProvidersAll FFJun-23</t>
  </si>
  <si>
    <t>Trauma ProvidersAll FF45078</t>
  </si>
  <si>
    <t>Trauma ProvidersAll DCSJun-23</t>
  </si>
  <si>
    <t>Trauma ProvidersAll DCS45078</t>
  </si>
  <si>
    <t>Trauma ProvidersAll CombinedJun-23</t>
  </si>
  <si>
    <t>Trauma ProvidersAll Combined45078</t>
  </si>
  <si>
    <t>AllAll CombinedJun-23</t>
  </si>
  <si>
    <t>AllAll Combined45078</t>
  </si>
  <si>
    <t>DBH Parent SupportABC FFJul-23</t>
  </si>
  <si>
    <t>DBH Parent SupportABC FF45108</t>
  </si>
  <si>
    <t>Healthy FuturesABC FFJul-23</t>
  </si>
  <si>
    <t>Healthy FuturesABC FF45108</t>
  </si>
  <si>
    <t>Marys CenterABC FFJul-23</t>
  </si>
  <si>
    <t>Marys CenterABC FF45108</t>
  </si>
  <si>
    <t>Medstar GeorgetownABC FFJul-23</t>
  </si>
  <si>
    <t>Medstar GeorgetownABC FF45108</t>
  </si>
  <si>
    <t>PIECEABC FFJul-23</t>
  </si>
  <si>
    <t>PIECEABC FF45108</t>
  </si>
  <si>
    <t>Federal CityA-CRA FFJul-23</t>
  </si>
  <si>
    <t>Federal CityA-CRA FF45108</t>
  </si>
  <si>
    <t>HillcrestA-CRA FFJul-23</t>
  </si>
  <si>
    <t>HillcrestA-CRA FF45108</t>
  </si>
  <si>
    <t>LAYCA-CRA FFJul-23</t>
  </si>
  <si>
    <t>LAYCA-CRA FF45108</t>
  </si>
  <si>
    <t>RiversideA-CRA FFJul-23</t>
  </si>
  <si>
    <t>RiversideA-CRA FF45108</t>
  </si>
  <si>
    <t>Adoptions TogetherCPP-FV FFJul-23</t>
  </si>
  <si>
    <t>Adoptions TogetherCPP-FV FF45108</t>
  </si>
  <si>
    <t>Marys CenterCPP-FV FFJul-23</t>
  </si>
  <si>
    <t>Marys CenterCPP-FV FF45108</t>
  </si>
  <si>
    <t>PIECECPP-FV FFJul-23</t>
  </si>
  <si>
    <t>PIECECPP-FV FF45108</t>
  </si>
  <si>
    <t>Community ConnectionsCPP-FV DCSJul-23</t>
  </si>
  <si>
    <t>Community ConnectionsCPP-FV DCS45108</t>
  </si>
  <si>
    <t>Community ConnectionsCPP-FV FFJul-23</t>
  </si>
  <si>
    <t>Community ConnectionsCPP-FV FF45108</t>
  </si>
  <si>
    <t>Foundations for Home &amp; CommunityCPP-FV DCSJul-23</t>
  </si>
  <si>
    <t>Foundations for Home &amp; CommunityCPP-FV DCS45108</t>
  </si>
  <si>
    <t>Marys CenterCPP-FV DCSJul-23</t>
  </si>
  <si>
    <t>Marys CenterCPP-FV DCS45108</t>
  </si>
  <si>
    <t>PIECECPP-FV DCSJul-23</t>
  </si>
  <si>
    <t>PIECECPP-FV DCS45108</t>
  </si>
  <si>
    <t>Medstar GeorgetownCPP-FV DCSJul-23</t>
  </si>
  <si>
    <t>Medstar GeorgetownCPP-FV DCS45108</t>
  </si>
  <si>
    <t>Medstar GeorgetownCPP-FV FFJul-23</t>
  </si>
  <si>
    <t>Medstar GeorgetownCPP-FV FF45108</t>
  </si>
  <si>
    <t>Better MorningsFFT FFJul-23</t>
  </si>
  <si>
    <t>Better MorningsFFT FF45108</t>
  </si>
  <si>
    <t>CatholicFFT FFJul-23</t>
  </si>
  <si>
    <t>CatholicFFT FF45108</t>
  </si>
  <si>
    <t>First Home CareFFT FFJul-23</t>
  </si>
  <si>
    <t>First Home CareFFT FF45108</t>
  </si>
  <si>
    <t>Foundations for Home &amp; CommunityFFT FFJul-23</t>
  </si>
  <si>
    <t>Foundations for Home &amp; CommunityFFT FF45108</t>
  </si>
  <si>
    <t>HillcrestFFT FFJul-23</t>
  </si>
  <si>
    <t>HillcrestFFT FF45108</t>
  </si>
  <si>
    <t>PASSFFT FFJul-23</t>
  </si>
  <si>
    <t>PASSFFT FF45108</t>
  </si>
  <si>
    <t>LCSMST FFJul-23</t>
  </si>
  <si>
    <t>LCSMST FF45108</t>
  </si>
  <si>
    <t>MBI HSMST FFJul-23</t>
  </si>
  <si>
    <t>MBI HSMST FF45108</t>
  </si>
  <si>
    <t>Youth VillagesMST FFJul-23</t>
  </si>
  <si>
    <t>Youth VillagesMST FF45108</t>
  </si>
  <si>
    <t>Youth VillagesMST-PSB FFJul-23</t>
  </si>
  <si>
    <t>Youth VillagesMST-PSB FF45108</t>
  </si>
  <si>
    <t>Marys CenterPCIT FFJul-23</t>
  </si>
  <si>
    <t>Marys CenterPCIT FF45108</t>
  </si>
  <si>
    <t>PIECEPCIT FFJul-23</t>
  </si>
  <si>
    <t>PIECEPCIT FF45108</t>
  </si>
  <si>
    <t>Marys CenterPCIT DCSJul-23</t>
  </si>
  <si>
    <t>Marys CenterPCIT DCS45108</t>
  </si>
  <si>
    <t>PIECEPCIT DCSJul-23</t>
  </si>
  <si>
    <t>PIECEPCIT DCS45108</t>
  </si>
  <si>
    <t>Community ConnectionsPCIT DCSJul-23</t>
  </si>
  <si>
    <t>Community ConnectionsPCIT DCS45108</t>
  </si>
  <si>
    <t>Community ConnectionsPCIT FFJul-23</t>
  </si>
  <si>
    <t>Community ConnectionsPCIT FF45108</t>
  </si>
  <si>
    <t>Medstar GeorgetownPCIT DCSJul-23</t>
  </si>
  <si>
    <t>Medstar GeorgetownPCIT DCS45108</t>
  </si>
  <si>
    <t>Medstar GeorgetownPCIT FFJul-23</t>
  </si>
  <si>
    <t>Medstar GeorgetownPCIT FF45108</t>
  </si>
  <si>
    <t>Marys CenterPCIT-T FFJul-23</t>
  </si>
  <si>
    <t>Marys CenterPCIT-T FF45108</t>
  </si>
  <si>
    <t>PIECEPCIT-T FFJul-23</t>
  </si>
  <si>
    <t>PIECEPCIT-T FF45108</t>
  </si>
  <si>
    <t>Community ConnectionsTF-CBT FFJul-23</t>
  </si>
  <si>
    <t>Community ConnectionsTF-CBT FF45108</t>
  </si>
  <si>
    <t>First Home CareTF-CBT FFJul-23</t>
  </si>
  <si>
    <t>First Home CareTF-CBT FF45108</t>
  </si>
  <si>
    <t>Foundations for Home &amp; CommunityTF-CBT FFJul-23</t>
  </si>
  <si>
    <t>Foundations for Home &amp; CommunityTF-CBT FF45108</t>
  </si>
  <si>
    <t>HillcrestTF-CBT FFJul-23</t>
  </si>
  <si>
    <t>HillcrestTF-CBT FF45108</t>
  </si>
  <si>
    <t>LAYCTF-CBT FFJul-23</t>
  </si>
  <si>
    <t>LAYCTF-CBT FF45108</t>
  </si>
  <si>
    <t>LESTF-CBT FFJul-23</t>
  </si>
  <si>
    <t>LESTF-CBT FF45108</t>
  </si>
  <si>
    <t>MD Family ResourcesTF-CBT FFJul-23</t>
  </si>
  <si>
    <t>MD Family ResourcesTF-CBT FF45108</t>
  </si>
  <si>
    <t>UniversalTF-CBT FFJul-23</t>
  </si>
  <si>
    <t>UniversalTF-CBT FF45108</t>
  </si>
  <si>
    <t>Community ConnectionsTIP FFJul-23</t>
  </si>
  <si>
    <t>Community ConnectionsTIP FF45108</t>
  </si>
  <si>
    <t>ContemporaryTIP FFJul-23</t>
  </si>
  <si>
    <t>ContemporaryTIP FF45108</t>
  </si>
  <si>
    <t>FPSTIP FFJul-23</t>
  </si>
  <si>
    <t>FPSTIP FF45108</t>
  </si>
  <si>
    <t>Green DoorTIP FFJul-23</t>
  </si>
  <si>
    <t>Green DoorTIP FF45108</t>
  </si>
  <si>
    <t>LESTIP FFJul-23</t>
  </si>
  <si>
    <t>LESTIP FF45108</t>
  </si>
  <si>
    <t>MBI HSTIP FFJul-23</t>
  </si>
  <si>
    <t>MBI HSTIP FF45108</t>
  </si>
  <si>
    <t>PASSTIP FFJul-23</t>
  </si>
  <si>
    <t>PASSTIP FF45108</t>
  </si>
  <si>
    <t>TFCCTIP FFJul-23</t>
  </si>
  <si>
    <t>TFCCTIP FF45108</t>
  </si>
  <si>
    <t>UmbrellaTIP FFJul-23</t>
  </si>
  <si>
    <t>UmbrellaTIP FF45108</t>
  </si>
  <si>
    <t>UniversalTIP FFJul-23</t>
  </si>
  <si>
    <t>UniversalTIP FF45108</t>
  </si>
  <si>
    <t>Wayne PlaceTIP FFJul-23</t>
  </si>
  <si>
    <t>Wayne PlaceTIP FF45108</t>
  </si>
  <si>
    <t>Adoptions TogetherTST FFJul-23</t>
  </si>
  <si>
    <t>Adoptions TogetherTST FF45108</t>
  </si>
  <si>
    <t>ContemporaryTST FFJul-23</t>
  </si>
  <si>
    <t>ContemporaryTST FF45108</t>
  </si>
  <si>
    <t>Family MattersTST FFJul-23</t>
  </si>
  <si>
    <t>Family MattersTST FF45108</t>
  </si>
  <si>
    <t>First Home CareTST FFJul-23</t>
  </si>
  <si>
    <t>First Home CareTST FF45108</t>
  </si>
  <si>
    <t>Foundations for Home &amp; CommunityTST FFJul-23</t>
  </si>
  <si>
    <t>Foundations for Home &amp; CommunityTST FF45108</t>
  </si>
  <si>
    <t>HillcrestTST FFJul-23</t>
  </si>
  <si>
    <t>HillcrestTST FF45108</t>
  </si>
  <si>
    <t>MD Family ResourcesTST FFJul-23</t>
  </si>
  <si>
    <t>MD Family ResourcesTST FF45108</t>
  </si>
  <si>
    <t>DBH Parent SupportABC CombinedJul-23</t>
  </si>
  <si>
    <t>DBH Parent SupportABC Combined45108</t>
  </si>
  <si>
    <t>Healthy FuturesABC CombinedJul-23</t>
  </si>
  <si>
    <t>Healthy FuturesABC Combined45108</t>
  </si>
  <si>
    <t>Marys CenterABC CombinedJul-23</t>
  </si>
  <si>
    <t>Marys CenterABC Combined45108</t>
  </si>
  <si>
    <t>Medstar GeorgetownABC CombinedJul-23</t>
  </si>
  <si>
    <t>Medstar GeorgetownABC Combined45108</t>
  </si>
  <si>
    <t>PIECEABC CombinedJul-23</t>
  </si>
  <si>
    <t>PIECEABC Combined45108</t>
  </si>
  <si>
    <t>Federal CityA-CRA CombinedJul-23</t>
  </si>
  <si>
    <t>Federal CityA-CRA Combined45108</t>
  </si>
  <si>
    <t>HillcrestA-CRA CombinedJul-23</t>
  </si>
  <si>
    <t>HillcrestA-CRA Combined45108</t>
  </si>
  <si>
    <t>LAYCA-CRA CombinedJul-23</t>
  </si>
  <si>
    <t>LAYCA-CRA Combined45108</t>
  </si>
  <si>
    <t>RiversideA-CRA CombinedJul-23</t>
  </si>
  <si>
    <t>RiversideA-CRA Combined45108</t>
  </si>
  <si>
    <t>Adoptions TogetherCPP-FV CombinedJul-23</t>
  </si>
  <si>
    <t>Adoptions TogetherCPP-FV Combined45108</t>
  </si>
  <si>
    <t>Foundations for Home &amp; CommunityCPP-FV CombinedJul-23</t>
  </si>
  <si>
    <t>Foundations for Home &amp; CommunityCPP-FV Combined45108</t>
  </si>
  <si>
    <t>Medstar GeorgetownCPP-FV CombinedJul-23</t>
  </si>
  <si>
    <t>Medstar GeorgetownCPP-FV Combined45108</t>
  </si>
  <si>
    <t>Better MorningsFFT CombinedJul-23</t>
  </si>
  <si>
    <t>Better MorningsFFT Combined45108</t>
  </si>
  <si>
    <t>CatholicFFT CombinedJul-23</t>
  </si>
  <si>
    <t>CatholicFFT Combined45108</t>
  </si>
  <si>
    <t>First Home CareFFT CombinedJul-23</t>
  </si>
  <si>
    <t>First Home CareFFT Combined45108</t>
  </si>
  <si>
    <t>Foundations for Home &amp; CommunityFFT CombinedJul-23</t>
  </si>
  <si>
    <t>Foundations for Home &amp; CommunityFFT Combined45108</t>
  </si>
  <si>
    <t>HillcrestFFT CombinedJul-23</t>
  </si>
  <si>
    <t>HillcrestFFT Combined45108</t>
  </si>
  <si>
    <t>PASSFFT CombinedJul-23</t>
  </si>
  <si>
    <t>PASSFFT Combined45108</t>
  </si>
  <si>
    <t>LCSMST CombinedJul-23</t>
  </si>
  <si>
    <t>LCSMST Combined45108</t>
  </si>
  <si>
    <t>MBI HSMST CombinedJul-23</t>
  </si>
  <si>
    <t>MBI HSMST Combined45108</t>
  </si>
  <si>
    <t>Youth VillagesMST CombinedJul-23</t>
  </si>
  <si>
    <t>Youth VillagesMST Combined45108</t>
  </si>
  <si>
    <t>Youth VillagesMST-PSB CombinedJul-23</t>
  </si>
  <si>
    <t>Youth VillagesMST-PSB Combined45108</t>
  </si>
  <si>
    <t>Medstar GeorgetownPCIT CombinedJul-23</t>
  </si>
  <si>
    <t>Medstar GeorgetownPCIT Combined45108</t>
  </si>
  <si>
    <t>Marys CenterPCIT-T CombinedJul-23</t>
  </si>
  <si>
    <t>Marys CenterPCIT-T Combined45108</t>
  </si>
  <si>
    <t>PIECEPCIT-T CombinedJul-23</t>
  </si>
  <si>
    <t>PIECEPCIT-T Combined45108</t>
  </si>
  <si>
    <t>Community ConnectionsTF-CBT CombinedJul-23</t>
  </si>
  <si>
    <t>Community ConnectionsTF-CBT Combined45108</t>
  </si>
  <si>
    <t>First Home CareTF-CBT CombinedJul-23</t>
  </si>
  <si>
    <t>First Home CareTF-CBT Combined45108</t>
  </si>
  <si>
    <t>Foundations for Home &amp; CommunityTF-CBT CombinedJul-23</t>
  </si>
  <si>
    <t>Foundations for Home &amp; CommunityTF-CBT Combined45108</t>
  </si>
  <si>
    <t>HillcrestTF-CBT CombinedJul-23</t>
  </si>
  <si>
    <t>HillcrestTF-CBT Combined45108</t>
  </si>
  <si>
    <t>LAYCTF-CBT CombinedJul-23</t>
  </si>
  <si>
    <t>LAYCTF-CBT Combined45108</t>
  </si>
  <si>
    <t>LESTF-CBT CombinedJul-23</t>
  </si>
  <si>
    <t>LESTF-CBT Combined45108</t>
  </si>
  <si>
    <t>MD Family ResourcesTF-CBT CombinedJul-23</t>
  </si>
  <si>
    <t>MD Family ResourcesTF-CBT Combined45108</t>
  </si>
  <si>
    <t>UniversalTF-CBT CombinedJul-23</t>
  </si>
  <si>
    <t>UniversalTF-CBT Combined45108</t>
  </si>
  <si>
    <t>Community ConnectionsTIP CombinedJul-23</t>
  </si>
  <si>
    <t>Community ConnectionsTIP Combined45108</t>
  </si>
  <si>
    <t>ContemporaryTIP CombinedJul-23</t>
  </si>
  <si>
    <t>ContemporaryTIP Combined45108</t>
  </si>
  <si>
    <t>FPSTIP CombinedJul-23</t>
  </si>
  <si>
    <t>FPSTIP Combined45108</t>
  </si>
  <si>
    <t>Green DoorTIP CombinedJul-23</t>
  </si>
  <si>
    <t>Green DoorTIP Combined45108</t>
  </si>
  <si>
    <t>LESTIP CombinedJul-23</t>
  </si>
  <si>
    <t>LESTIP Combined45108</t>
  </si>
  <si>
    <t>MBI HSTIP CombinedJul-23</t>
  </si>
  <si>
    <t>MBI HSTIP Combined45108</t>
  </si>
  <si>
    <t>PASSTIP CombinedJul-23</t>
  </si>
  <si>
    <t>PASSTIP Combined45108</t>
  </si>
  <si>
    <t>TFCCTIP CombinedJul-23</t>
  </si>
  <si>
    <t>TFCCTIP Combined45108</t>
  </si>
  <si>
    <t>UmbrellaTIP CombinedJul-23</t>
  </si>
  <si>
    <t>UmbrellaTIP Combined45108</t>
  </si>
  <si>
    <t>UniversalTIP CombinedJul-23</t>
  </si>
  <si>
    <t>UniversalTIP Combined45108</t>
  </si>
  <si>
    <t>Wayne PlaceTIP CombinedJul-23</t>
  </si>
  <si>
    <t>Wayne PlaceTIP Combined45108</t>
  </si>
  <si>
    <t>Adoptions TogetherTST CombinedJul-23</t>
  </si>
  <si>
    <t>Adoptions TogetherTST Combined45108</t>
  </si>
  <si>
    <t>ContemporaryTST CombinedJul-23</t>
  </si>
  <si>
    <t>ContemporaryTST Combined45108</t>
  </si>
  <si>
    <t>Family MattersTST CombinedJul-23</t>
  </si>
  <si>
    <t>Family MattersTST Combined45108</t>
  </si>
  <si>
    <t>First Home CareTST CombinedJul-23</t>
  </si>
  <si>
    <t>First Home CareTST Combined45108</t>
  </si>
  <si>
    <t>Foundations for Home &amp; CommunityTST CombinedJul-23</t>
  </si>
  <si>
    <t>Foundations for Home &amp; CommunityTST Combined45108</t>
  </si>
  <si>
    <t>HillcrestTST CombinedJul-23</t>
  </si>
  <si>
    <t>HillcrestTST Combined45108</t>
  </si>
  <si>
    <t>MD Family ResourcesTST CombinedJul-23</t>
  </si>
  <si>
    <t>MD Family ResourcesTST Combined45108</t>
  </si>
  <si>
    <t>Marys CenterCPP-FV CombinedJul-23</t>
  </si>
  <si>
    <t>Marys CenterCPP-FV Combined45108</t>
  </si>
  <si>
    <t>PIECECPP-FV CombinedJul-23</t>
  </si>
  <si>
    <t>PIECECPP-FV Combined45108</t>
  </si>
  <si>
    <t>Community ConnectionsCPP-FV CombinedJul-23</t>
  </si>
  <si>
    <t>Community ConnectionsCPP-FV Combined45108</t>
  </si>
  <si>
    <t>Community ConnectionsPCIT CombinedJul-23</t>
  </si>
  <si>
    <t>Community ConnectionsPCIT Combined45108</t>
  </si>
  <si>
    <t>Marys CenterPCIT CombinedJul-23</t>
  </si>
  <si>
    <t>Marys CenterPCIT Combined45108</t>
  </si>
  <si>
    <t>PIECEPCIT CombinedJul-23</t>
  </si>
  <si>
    <t>PIECEPCIT Combined45108</t>
  </si>
  <si>
    <t>CatholicAll FFJul-23</t>
  </si>
  <si>
    <t>CatholicAll FF45108</t>
  </si>
  <si>
    <t>ContemporaryAll FFJul-23</t>
  </si>
  <si>
    <t>ContemporaryAll FF45108</t>
  </si>
  <si>
    <t>DBH Parent SupportAll FFJul-23</t>
  </si>
  <si>
    <t>DBH Parent SupportAll FF45108</t>
  </si>
  <si>
    <t>Family MattersAll FFJul-23</t>
  </si>
  <si>
    <t>Family MattersAll FF45108</t>
  </si>
  <si>
    <t>Federal City All FFJul-23</t>
  </si>
  <si>
    <t>Federal City All FF45108</t>
  </si>
  <si>
    <t>First Home CareAll FFJul-23</t>
  </si>
  <si>
    <t>First Home CareAll FF45108</t>
  </si>
  <si>
    <t>Foundations for Home &amp; CommunityAll FFJul-23</t>
  </si>
  <si>
    <t>Foundations for Home &amp; CommunityAll FF45108</t>
  </si>
  <si>
    <t>FPSAll FFJul-23</t>
  </si>
  <si>
    <t>FPSAll FF45108</t>
  </si>
  <si>
    <t>Green DoorAll FFJul-23</t>
  </si>
  <si>
    <t>Green DoorAll FF45108</t>
  </si>
  <si>
    <t>Healthy FuturesAll FFJul-23</t>
  </si>
  <si>
    <t>Healthy FuturesAll FF45108</t>
  </si>
  <si>
    <t>HillcrestAll FFJul-23</t>
  </si>
  <si>
    <t>HillcrestAll FF45108</t>
  </si>
  <si>
    <t>LAYCAll FFJul-23</t>
  </si>
  <si>
    <t>LAYCAll FF45108</t>
  </si>
  <si>
    <t>LCSAll FFJul-23</t>
  </si>
  <si>
    <t>LCSAll FF45108</t>
  </si>
  <si>
    <t>LESAll FFJul-23</t>
  </si>
  <si>
    <t>LESAll FF45108</t>
  </si>
  <si>
    <t>MBI HSAll FFJul-23</t>
  </si>
  <si>
    <t>MBI HSAll FF45108</t>
  </si>
  <si>
    <t>MD Family ResourcesAll FFJul-23</t>
  </si>
  <si>
    <t>MD Family ResourcesAll FF45108</t>
  </si>
  <si>
    <t>PASSAll FFJul-23</t>
  </si>
  <si>
    <t>PASSAll FF45108</t>
  </si>
  <si>
    <t>RiversideAll FFJul-23</t>
  </si>
  <si>
    <t>RiversideAll FF45108</t>
  </si>
  <si>
    <t>TFCCAll FFJul-23</t>
  </si>
  <si>
    <t>TFCCAll FF45108</t>
  </si>
  <si>
    <t>UniversalAll FFJul-23</t>
  </si>
  <si>
    <t>UniversalAll FF45108</t>
  </si>
  <si>
    <t>Wayne PlaceAll FFJul-23</t>
  </si>
  <si>
    <t>Wayne PlaceAll FF45108</t>
  </si>
  <si>
    <t>Youth VillagesAll FFJul-23</t>
  </si>
  <si>
    <t>Youth VillagesAll FF45108</t>
  </si>
  <si>
    <t>Medstar GeorgetownAll DCSJul-23</t>
  </si>
  <si>
    <t>Medstar GeorgetownAll DCS45108</t>
  </si>
  <si>
    <t>Medstar GeorgetownAll FFJul-23</t>
  </si>
  <si>
    <t>Medstar GeorgetownAll FF45108</t>
  </si>
  <si>
    <t>Community ConnectionsAll FFJul-23</t>
  </si>
  <si>
    <t>Community ConnectionsAll FF45108</t>
  </si>
  <si>
    <t>Community ConnectionsAll DCSJul-23</t>
  </si>
  <si>
    <t>Community ConnectionsAll DCS45108</t>
  </si>
  <si>
    <t>Marys CenterAll FFJul-23</t>
  </si>
  <si>
    <t>Marys CenterAll FF45108</t>
  </si>
  <si>
    <t>Marys CenterAll DCSJul-23</t>
  </si>
  <si>
    <t>Marys CenterAll DCS45108</t>
  </si>
  <si>
    <t>PIECEAll FFJul-23</t>
  </si>
  <si>
    <t>PIECEAll FF45108</t>
  </si>
  <si>
    <t>PIECEAll DCSJul-23</t>
  </si>
  <si>
    <t>PIECEAll DCS45108</t>
  </si>
  <si>
    <t>Adoptions TogetherAll CombinedJul-23</t>
  </si>
  <si>
    <t>Adoptions TogetherAll Combined45108</t>
  </si>
  <si>
    <t>Better MorningsAll CombinedJul-23</t>
  </si>
  <si>
    <t>Better MorningsAll Combined45108</t>
  </si>
  <si>
    <t>CatholicAll CombinedJul-23</t>
  </si>
  <si>
    <t>CatholicAll Combined45108</t>
  </si>
  <si>
    <t>Community ConnectionsAll CombinedJul-23</t>
  </si>
  <si>
    <t>Community ConnectionsAll Combined45108</t>
  </si>
  <si>
    <t>ContemporaryAll CombinedJul-23</t>
  </si>
  <si>
    <t>ContemporaryAll Combined45108</t>
  </si>
  <si>
    <t>DBH Family SupportAll CombinedJul-23</t>
  </si>
  <si>
    <t>DBH Family SupportAll Combined45108</t>
  </si>
  <si>
    <t>Family MattersAll CombinedJul-23</t>
  </si>
  <si>
    <t>Family MattersAll Combined45108</t>
  </si>
  <si>
    <t>Federal CityAll CombinedJul-23</t>
  </si>
  <si>
    <t>Federal CityAll Combined45108</t>
  </si>
  <si>
    <t>First Home CareAll CombinedJul-23</t>
  </si>
  <si>
    <t>First Home CareAll Combined45108</t>
  </si>
  <si>
    <t>Foundations for Home &amp; CommunityAll CombinedJul-23</t>
  </si>
  <si>
    <t>Foundations for Home &amp; CommunityAll Combined45108</t>
  </si>
  <si>
    <t>FPSAll CombinedJul-23</t>
  </si>
  <si>
    <t>FPSAll Combined45108</t>
  </si>
  <si>
    <t>Green DoorAll CombinedJul-23</t>
  </si>
  <si>
    <t>Green DoorAll Combined45108</t>
  </si>
  <si>
    <t>Healthy FuturesAll CombinedJul-23</t>
  </si>
  <si>
    <t>Healthy FuturesAll Combined45108</t>
  </si>
  <si>
    <t>HillcrestAll CombinedJul-23</t>
  </si>
  <si>
    <t>HillcrestAll Combined45108</t>
  </si>
  <si>
    <t>LAYCAll CombinedJul-23</t>
  </si>
  <si>
    <t>LAYCAll Combined45108</t>
  </si>
  <si>
    <t>LCSAll CombinedJul-23</t>
  </si>
  <si>
    <t>LCSAll Combined45108</t>
  </si>
  <si>
    <t>LESAll CombinedJul-23</t>
  </si>
  <si>
    <t>LESAll Combined45108</t>
  </si>
  <si>
    <t>Marys CenterAll CombinedJul-23</t>
  </si>
  <si>
    <t>Marys CenterAll Combined45108</t>
  </si>
  <si>
    <t>MBI HSAll CombinedJul-23</t>
  </si>
  <si>
    <t>MBI HSAll Combined45108</t>
  </si>
  <si>
    <t>MD Family ResourcesAll CombinedJul-23</t>
  </si>
  <si>
    <t>MD Family ResourcesAll Combined45108</t>
  </si>
  <si>
    <t>Medstar GeorgetownAll CombinedJul-23</t>
  </si>
  <si>
    <t>Medstar GeorgetownAll Combined45108</t>
  </si>
  <si>
    <t>PASSAll CombinedJul-23</t>
  </si>
  <si>
    <t>PASSAll Combined45108</t>
  </si>
  <si>
    <t>PIECEAll CombinedJul-23</t>
  </si>
  <si>
    <t>PIECEAll Combined45108</t>
  </si>
  <si>
    <t>RiversideAll CombinedJul-23</t>
  </si>
  <si>
    <t>RiversideAll Combined45108</t>
  </si>
  <si>
    <t>TFCCAll CombinedJul-23</t>
  </si>
  <si>
    <t>TFCCAll Combined45108</t>
  </si>
  <si>
    <t>UmbrellaAll CombinedJul-23</t>
  </si>
  <si>
    <t>UmbrellaAll Combined45108</t>
  </si>
  <si>
    <t>UniversalAll CombinedJul-23</t>
  </si>
  <si>
    <t>UniversalAll Combined45108</t>
  </si>
  <si>
    <t>Wayne PlaceAll CombinedJul-23</t>
  </si>
  <si>
    <t>Wayne PlaceAll Combined45108</t>
  </si>
  <si>
    <t>Youth VillagesAll CombinedJul-23</t>
  </si>
  <si>
    <t>Youth VillagesAll Combined45108</t>
  </si>
  <si>
    <t>All ABC ProvidersABC FFJul-23</t>
  </si>
  <si>
    <t>All ABC ProvidersABC FF45108</t>
  </si>
  <si>
    <t>All ABC ProvidersABC CombinedJul-23</t>
  </si>
  <si>
    <t>All ABC ProvidersABC Combined45108</t>
  </si>
  <si>
    <t>All A-CRA ProvidersA-CRA FFJul-23</t>
  </si>
  <si>
    <t>All A-CRA ProvidersA-CRA FF45108</t>
  </si>
  <si>
    <t>All A-CRA ProvidersA-CRA CombinedJul-23</t>
  </si>
  <si>
    <t>All A-CRA ProvidersA-CRA Combined45108</t>
  </si>
  <si>
    <t>All CPP-FV ProvidersCPP-FV FFJul-23</t>
  </si>
  <si>
    <t>All CPP-FV ProvidersCPP-FV FF45108</t>
  </si>
  <si>
    <t>All CPP-FV ProvidersCPP-FV DCSJul-23</t>
  </si>
  <si>
    <t>All CPP-FV ProvidersCPP-FV DCS45108</t>
  </si>
  <si>
    <t>All CPP-FV ProvidersCPP-FV CombinedJul-23</t>
  </si>
  <si>
    <t>All CPP-FV ProvidersCPP-FV Combined45108</t>
  </si>
  <si>
    <t>All FFT ProvidersFFT FFJul-23</t>
  </si>
  <si>
    <t>All FFT ProvidersFFT FF45108</t>
  </si>
  <si>
    <t>All FFT ProvidersFFT CombinedJul-23</t>
  </si>
  <si>
    <t>All FFT ProvidersFFT Combined45108</t>
  </si>
  <si>
    <t>All MST ProvidersMST FFJul-23</t>
  </si>
  <si>
    <t>All MST ProvidersMST FF45108</t>
  </si>
  <si>
    <t>All MST ProvidersMST CombinedJul-23</t>
  </si>
  <si>
    <t>All MST ProvidersMST Combined45108</t>
  </si>
  <si>
    <t>All MST-PSB ProvidersMST-PSB FFJul-23</t>
  </si>
  <si>
    <t>All MST-PSB ProvidersMST-PSB FF45108</t>
  </si>
  <si>
    <t>All MST-PSB ProvidersMST-PSB CombinedJul-23</t>
  </si>
  <si>
    <t>All MST-PSB ProvidersMST-PSB Combined45108</t>
  </si>
  <si>
    <t>All PCIT ProvidersPCIT FFJul-23</t>
  </si>
  <si>
    <t>All PCIT ProvidersPCIT FF45108</t>
  </si>
  <si>
    <t>All PCIT ProvidersPCIT DCSJul-23</t>
  </si>
  <si>
    <t>All PCIT ProvidersPCIT DCS45108</t>
  </si>
  <si>
    <t>All PCIT ProvidersPCIT CombinedJul-23</t>
  </si>
  <si>
    <t>All PCIT ProvidersPCIT Combined45108</t>
  </si>
  <si>
    <t>All PCIT-T ProvidersPCIT-T FFJul-23</t>
  </si>
  <si>
    <t>All PCIT-T ProvidersPCIT-T FF45108</t>
  </si>
  <si>
    <t>All PCIT-T ProvidersPCIT-T CombinedJul-23</t>
  </si>
  <si>
    <t>All PCIT-T ProvidersPCIT-T Combined45108</t>
  </si>
  <si>
    <t>All SFCR ProvidersSFCR FFJul-23</t>
  </si>
  <si>
    <t>All SFCR ProvidersSFCR FF45108</t>
  </si>
  <si>
    <t>All SFCR ProvidersSFCR CombinedJul-23</t>
  </si>
  <si>
    <t>All SFCR ProvidersSFCR Combined45108</t>
  </si>
  <si>
    <t>All TF-CBT ProvidersTF-CBT FFJul-23</t>
  </si>
  <si>
    <t>All TF-CBT ProvidersTF-CBT FF45108</t>
  </si>
  <si>
    <t>All TF-CBT ProvidersTF-CBT CombinedJul-23</t>
  </si>
  <si>
    <t>All TF-CBT ProvidersTF-CBT Combined45108</t>
  </si>
  <si>
    <t>All TIP ProvidersTIP FFJul-23</t>
  </si>
  <si>
    <t>All TIP ProvidersTIP FF45108</t>
  </si>
  <si>
    <t>All TIP ProvidersTIP CombinedJul-23</t>
  </si>
  <si>
    <t>All TIP ProvidersTIP Combined45108</t>
  </si>
  <si>
    <t>All TST ProvidersTST FFJul-23</t>
  </si>
  <si>
    <t>All TST ProvidersTST FF45108</t>
  </si>
  <si>
    <t>All TST ProvidersTST CombinedJul-23</t>
  </si>
  <si>
    <t>All TST ProvidersTST Combined45108</t>
  </si>
  <si>
    <t>Families First ProvidersAll FFJul-23</t>
  </si>
  <si>
    <t>Families First ProvidersAll FF45108</t>
  </si>
  <si>
    <t>DC Seed ProvidersAll DCSJul-23</t>
  </si>
  <si>
    <t>DC Seed ProvidersAll DCS45108</t>
  </si>
  <si>
    <t>Trauma ProvidersAll FFJul-23</t>
  </si>
  <si>
    <t>Trauma ProvidersAll FF45108</t>
  </si>
  <si>
    <t>Trauma ProvidersAll DCSJul-23</t>
  </si>
  <si>
    <t>Trauma ProvidersAll DCS45108</t>
  </si>
  <si>
    <t>Trauma ProvidersAll CombinedJul-23</t>
  </si>
  <si>
    <t>Trauma ProvidersAll Combined45108</t>
  </si>
  <si>
    <t>AllAll CombinedJul-23</t>
  </si>
  <si>
    <t>AllAll Combined45108</t>
  </si>
  <si>
    <t>DBH Parent SupportABC FFAug-23</t>
  </si>
  <si>
    <t>DBH Parent SupportABC FF45139</t>
  </si>
  <si>
    <t>Healthy FuturesABC FFAug-23</t>
  </si>
  <si>
    <t>Healthy FuturesABC FF45139</t>
  </si>
  <si>
    <t>Marys CenterABC FFAug-23</t>
  </si>
  <si>
    <t>Marys CenterABC FF45139</t>
  </si>
  <si>
    <t>Medstar GeorgetownABC FFAug-23</t>
  </si>
  <si>
    <t>Medstar GeorgetownABC FF45139</t>
  </si>
  <si>
    <t>PIECEABC FFAug-23</t>
  </si>
  <si>
    <t>PIECEABC FF45139</t>
  </si>
  <si>
    <t>Federal CityA-CRA FFAug-23</t>
  </si>
  <si>
    <t>Federal CityA-CRA FF45139</t>
  </si>
  <si>
    <t>HillcrestA-CRA FFAug-23</t>
  </si>
  <si>
    <t>HillcrestA-CRA FF45139</t>
  </si>
  <si>
    <t>LAYCA-CRA FFAug-23</t>
  </si>
  <si>
    <t>LAYCA-CRA FF45139</t>
  </si>
  <si>
    <t>RiversideA-CRA FFAug-23</t>
  </si>
  <si>
    <t>RiversideA-CRA FF45139</t>
  </si>
  <si>
    <t>Adoptions TogetherCPP-FV FFAug-23</t>
  </si>
  <si>
    <t>Adoptions TogetherCPP-FV FF45139</t>
  </si>
  <si>
    <t>Marys CenterCPP-FV FFAug-23</t>
  </si>
  <si>
    <t>Marys CenterCPP-FV FF45139</t>
  </si>
  <si>
    <t>PIECECPP-FV FFAug-23</t>
  </si>
  <si>
    <t>PIECECPP-FV FF45139</t>
  </si>
  <si>
    <t>Community ConnectionsCPP-FV DCSAug-23</t>
  </si>
  <si>
    <t>Community ConnectionsCPP-FV DCS45139</t>
  </si>
  <si>
    <t>Community ConnectionsCPP-FV FFAug-23</t>
  </si>
  <si>
    <t>Community ConnectionsCPP-FV FF45139</t>
  </si>
  <si>
    <t>Foundations for Home &amp; CommunityCPP-FV DCSAug-23</t>
  </si>
  <si>
    <t>Foundations for Home &amp; CommunityCPP-FV DCS45139</t>
  </si>
  <si>
    <t>Marys CenterCPP-FV DCSAug-23</t>
  </si>
  <si>
    <t>Marys CenterCPP-FV DCS45139</t>
  </si>
  <si>
    <t>PIECECPP-FV DCSAug-23</t>
  </si>
  <si>
    <t>PIECECPP-FV DCS45139</t>
  </si>
  <si>
    <t>Medstar GeorgetownCPP-FV DCSAug-23</t>
  </si>
  <si>
    <t>Medstar GeorgetownCPP-FV DCS45139</t>
  </si>
  <si>
    <t>Medstar GeorgetownCPP-FV FFAug-23</t>
  </si>
  <si>
    <t>Medstar GeorgetownCPP-FV FF45139</t>
  </si>
  <si>
    <t>Better MorningsFFT FFAug-23</t>
  </si>
  <si>
    <t>Better MorningsFFT FF45139</t>
  </si>
  <si>
    <t>CatholicFFT FFAug-23</t>
  </si>
  <si>
    <t>CatholicFFT FF45139</t>
  </si>
  <si>
    <t>First Home CareFFT FFAug-23</t>
  </si>
  <si>
    <t>First Home CareFFT FF45139</t>
  </si>
  <si>
    <t>Foundations for Home &amp; CommunityFFT FFAug-23</t>
  </si>
  <si>
    <t>Foundations for Home &amp; CommunityFFT FF45139</t>
  </si>
  <si>
    <t>HillcrestFFT FFAug-23</t>
  </si>
  <si>
    <t>HillcrestFFT FF45139</t>
  </si>
  <si>
    <t>PASSFFT FFAug-23</t>
  </si>
  <si>
    <t>PASSFFT FF45139</t>
  </si>
  <si>
    <t>LCSMST FFAug-23</t>
  </si>
  <si>
    <t>LCSMST FF45139</t>
  </si>
  <si>
    <t>MBI HSMST FFAug-23</t>
  </si>
  <si>
    <t>MBI HSMST FF45139</t>
  </si>
  <si>
    <t>Youth VillagesMST FFAug-23</t>
  </si>
  <si>
    <t>Youth VillagesMST FF45139</t>
  </si>
  <si>
    <t>Youth VillagesMST-PSB FFAug-23</t>
  </si>
  <si>
    <t>Youth VillagesMST-PSB FF45139</t>
  </si>
  <si>
    <t>Marys CenterPCIT FFAug-23</t>
  </si>
  <si>
    <t>Marys CenterPCIT FF45139</t>
  </si>
  <si>
    <t>PIECEPCIT FFAug-23</t>
  </si>
  <si>
    <t>PIECEPCIT FF45139</t>
  </si>
  <si>
    <t>Marys CenterPCIT DCSAug-23</t>
  </si>
  <si>
    <t>Marys CenterPCIT DCS45139</t>
  </si>
  <si>
    <t>PIECEPCIT DCSAug-23</t>
  </si>
  <si>
    <t>PIECEPCIT DCS45139</t>
  </si>
  <si>
    <t>Community ConnectionsPCIT DCSAug-23</t>
  </si>
  <si>
    <t>Community ConnectionsPCIT DCS45139</t>
  </si>
  <si>
    <t>Community ConnectionsPCIT FFAug-23</t>
  </si>
  <si>
    <t>Community ConnectionsPCIT FF45139</t>
  </si>
  <si>
    <t>Medstar GeorgetownPCIT DCSAug-23</t>
  </si>
  <si>
    <t>Medstar GeorgetownPCIT DCS45139</t>
  </si>
  <si>
    <t>Medstar GeorgetownPCIT FFAug-23</t>
  </si>
  <si>
    <t>Medstar GeorgetownPCIT FF45139</t>
  </si>
  <si>
    <t>Marys CenterPCIT-T FFAug-23</t>
  </si>
  <si>
    <t>Marys CenterPCIT-T FF45139</t>
  </si>
  <si>
    <t>PIECEPCIT-T FFAug-23</t>
  </si>
  <si>
    <t>PIECEPCIT-T FF45139</t>
  </si>
  <si>
    <t>Community ConnectionsTF-CBT FFAug-23</t>
  </si>
  <si>
    <t>Community ConnectionsTF-CBT FF45139</t>
  </si>
  <si>
    <t>First Home CareTF-CBT FFAug-23</t>
  </si>
  <si>
    <t>First Home CareTF-CBT FF45139</t>
  </si>
  <si>
    <t>Foundations for Home &amp; CommunityTF-CBT FFAug-23</t>
  </si>
  <si>
    <t>Foundations for Home &amp; CommunityTF-CBT FF45139</t>
  </si>
  <si>
    <t>HillcrestTF-CBT FFAug-23</t>
  </si>
  <si>
    <t>HillcrestTF-CBT FF45139</t>
  </si>
  <si>
    <t>LAYCTF-CBT FFAug-23</t>
  </si>
  <si>
    <t>LAYCTF-CBT FF45139</t>
  </si>
  <si>
    <t>LESTF-CBT FFAug-23</t>
  </si>
  <si>
    <t>LESTF-CBT FF45139</t>
  </si>
  <si>
    <t>MD Family ResourcesTF-CBT FFAug-23</t>
  </si>
  <si>
    <t>MD Family ResourcesTF-CBT FF45139</t>
  </si>
  <si>
    <t>UniversalTF-CBT FFAug-23</t>
  </si>
  <si>
    <t>UniversalTF-CBT FF45139</t>
  </si>
  <si>
    <t>Community ConnectionsTIP FFAug-23</t>
  </si>
  <si>
    <t>Community ConnectionsTIP FF45139</t>
  </si>
  <si>
    <t>ContemporaryTIP FFAug-23</t>
  </si>
  <si>
    <t>ContemporaryTIP FF45139</t>
  </si>
  <si>
    <t>FPSTIP FFAug-23</t>
  </si>
  <si>
    <t>FPSTIP FF45139</t>
  </si>
  <si>
    <t>Green DoorTIP FFAug-23</t>
  </si>
  <si>
    <t>Green DoorTIP FF45139</t>
  </si>
  <si>
    <t>LESTIP FFAug-23</t>
  </si>
  <si>
    <t>LESTIP FF45139</t>
  </si>
  <si>
    <t>MBI HSTIP FFAug-23</t>
  </si>
  <si>
    <t>MBI HSTIP FF45139</t>
  </si>
  <si>
    <t>PASSTIP FFAug-23</t>
  </si>
  <si>
    <t>PASSTIP FF45139</t>
  </si>
  <si>
    <t>TFCCTIP FFAug-23</t>
  </si>
  <si>
    <t>TFCCTIP FF45139</t>
  </si>
  <si>
    <t>UmbrellaTIP FFAug-23</t>
  </si>
  <si>
    <t>UmbrellaTIP FF45139</t>
  </si>
  <si>
    <t>UniversalTIP FFAug-23</t>
  </si>
  <si>
    <t>UniversalTIP FF45139</t>
  </si>
  <si>
    <t>Wayne PlaceTIP FFAug-23</t>
  </si>
  <si>
    <t>Wayne PlaceTIP FF45139</t>
  </si>
  <si>
    <t>Adoptions TogetherTST FFAug-23</t>
  </si>
  <si>
    <t>Adoptions TogetherTST FF45139</t>
  </si>
  <si>
    <t>ContemporaryTST FFAug-23</t>
  </si>
  <si>
    <t>ContemporaryTST FF45139</t>
  </si>
  <si>
    <t>Family MattersTST FFAug-23</t>
  </si>
  <si>
    <t>Family MattersTST FF45139</t>
  </si>
  <si>
    <t>First Home CareTST FFAug-23</t>
  </si>
  <si>
    <t>First Home CareTST FF45139</t>
  </si>
  <si>
    <t>Foundations for Home &amp; CommunityTST FFAug-23</t>
  </si>
  <si>
    <t>Foundations for Home &amp; CommunityTST FF45139</t>
  </si>
  <si>
    <t>HillcrestTST FFAug-23</t>
  </si>
  <si>
    <t>HillcrestTST FF45139</t>
  </si>
  <si>
    <t>MD Family ResourcesTST FFAug-23</t>
  </si>
  <si>
    <t>MD Family ResourcesTST FF45139</t>
  </si>
  <si>
    <t>DBH Parent SupportABC CombinedAug-23</t>
  </si>
  <si>
    <t>DBH Parent SupportABC Combined45139</t>
  </si>
  <si>
    <t>Healthy FuturesABC CombinedAug-23</t>
  </si>
  <si>
    <t>Healthy FuturesABC Combined45139</t>
  </si>
  <si>
    <t>Marys CenterABC CombinedAug-23</t>
  </si>
  <si>
    <t>Marys CenterABC Combined45139</t>
  </si>
  <si>
    <t>Medstar GeorgetownABC CombinedAug-23</t>
  </si>
  <si>
    <t>Medstar GeorgetownABC Combined45139</t>
  </si>
  <si>
    <t>PIECEABC CombinedAug-23</t>
  </si>
  <si>
    <t>PIECEABC Combined45139</t>
  </si>
  <si>
    <t>Federal CityA-CRA CombinedAug-23</t>
  </si>
  <si>
    <t>Federal CityA-CRA Combined45139</t>
  </si>
  <si>
    <t>HillcrestA-CRA CombinedAug-23</t>
  </si>
  <si>
    <t>HillcrestA-CRA Combined45139</t>
  </si>
  <si>
    <t>LAYCA-CRA CombinedAug-23</t>
  </si>
  <si>
    <t>LAYCA-CRA Combined45139</t>
  </si>
  <si>
    <t>RiversideA-CRA CombinedAug-23</t>
  </si>
  <si>
    <t>RiversideA-CRA Combined45139</t>
  </si>
  <si>
    <t>Adoptions TogetherCPP-FV CombinedAug-23</t>
  </si>
  <si>
    <t>Adoptions TogetherCPP-FV Combined45139</t>
  </si>
  <si>
    <t>Foundations for Home &amp; CommunityCPP-FV CombinedAug-23</t>
  </si>
  <si>
    <t>Foundations for Home &amp; CommunityCPP-FV Combined45139</t>
  </si>
  <si>
    <t>Medstar GeorgetownCPP-FV CombinedAug-23</t>
  </si>
  <si>
    <t>Medstar GeorgetownCPP-FV Combined45139</t>
  </si>
  <si>
    <t>Better MorningsFFT CombinedAug-23</t>
  </si>
  <si>
    <t>Better MorningsFFT Combined45139</t>
  </si>
  <si>
    <t>CatholicFFT CombinedAug-23</t>
  </si>
  <si>
    <t>CatholicFFT Combined45139</t>
  </si>
  <si>
    <t>First Home CareFFT CombinedAug-23</t>
  </si>
  <si>
    <t>First Home CareFFT Combined45139</t>
  </si>
  <si>
    <t>Foundations for Home &amp; CommunityFFT CombinedAug-23</t>
  </si>
  <si>
    <t>Foundations for Home &amp; CommunityFFT Combined45139</t>
  </si>
  <si>
    <t>HillcrestFFT CombinedAug-23</t>
  </si>
  <si>
    <t>HillcrestFFT Combined45139</t>
  </si>
  <si>
    <t>PASSFFT CombinedAug-23</t>
  </si>
  <si>
    <t>PASSFFT Combined45139</t>
  </si>
  <si>
    <t>LCSMST CombinedAug-23</t>
  </si>
  <si>
    <t>LCSMST Combined45139</t>
  </si>
  <si>
    <t>MBI HSMST CombinedAug-23</t>
  </si>
  <si>
    <t>MBI HSMST Combined45139</t>
  </si>
  <si>
    <t>Youth VillagesMST CombinedAug-23</t>
  </si>
  <si>
    <t>Youth VillagesMST Combined45139</t>
  </si>
  <si>
    <t>Youth VillagesMST-PSB CombinedAug-23</t>
  </si>
  <si>
    <t>Youth VillagesMST-PSB Combined45139</t>
  </si>
  <si>
    <t>Medstar GeorgetownPCIT CombinedAug-23</t>
  </si>
  <si>
    <t>Medstar GeorgetownPCIT Combined45139</t>
  </si>
  <si>
    <t>Marys CenterPCIT-T CombinedAug-23</t>
  </si>
  <si>
    <t>Marys CenterPCIT-T Combined45139</t>
  </si>
  <si>
    <t>PIECEPCIT-T CombinedAug-23</t>
  </si>
  <si>
    <t>PIECEPCIT-T Combined45139</t>
  </si>
  <si>
    <t>Community ConnectionsTF-CBT CombinedAug-23</t>
  </si>
  <si>
    <t>Community ConnectionsTF-CBT Combined45139</t>
  </si>
  <si>
    <t>First Home CareTF-CBT CombinedAug-23</t>
  </si>
  <si>
    <t>First Home CareTF-CBT Combined45139</t>
  </si>
  <si>
    <t>Foundations for Home &amp; CommunityTF-CBT CombinedAug-23</t>
  </si>
  <si>
    <t>Foundations for Home &amp; CommunityTF-CBT Combined45139</t>
  </si>
  <si>
    <t>HillcrestTF-CBT CombinedAug-23</t>
  </si>
  <si>
    <t>HillcrestTF-CBT Combined45139</t>
  </si>
  <si>
    <t>LAYCTF-CBT CombinedAug-23</t>
  </si>
  <si>
    <t>LAYCTF-CBT Combined45139</t>
  </si>
  <si>
    <t>LESTF-CBT CombinedAug-23</t>
  </si>
  <si>
    <t>LESTF-CBT Combined45139</t>
  </si>
  <si>
    <t>MD Family ResourcesTF-CBT CombinedAug-23</t>
  </si>
  <si>
    <t>MD Family ResourcesTF-CBT Combined45139</t>
  </si>
  <si>
    <t>UniversalTF-CBT CombinedAug-23</t>
  </si>
  <si>
    <t>UniversalTF-CBT Combined45139</t>
  </si>
  <si>
    <t>Community ConnectionsTIP CombinedAug-23</t>
  </si>
  <si>
    <t>Community ConnectionsTIP Combined45139</t>
  </si>
  <si>
    <t>ContemporaryTIP CombinedAug-23</t>
  </si>
  <si>
    <t>ContemporaryTIP Combined45139</t>
  </si>
  <si>
    <t>FPSTIP CombinedAug-23</t>
  </si>
  <si>
    <t>FPSTIP Combined45139</t>
  </si>
  <si>
    <t>Green DoorTIP CombinedAug-23</t>
  </si>
  <si>
    <t>Green DoorTIP Combined45139</t>
  </si>
  <si>
    <t>LESTIP CombinedAug-23</t>
  </si>
  <si>
    <t>LESTIP Combined45139</t>
  </si>
  <si>
    <t>MBI HSTIP CombinedAug-23</t>
  </si>
  <si>
    <t>MBI HSTIP Combined45139</t>
  </si>
  <si>
    <t>PASSTIP CombinedAug-23</t>
  </si>
  <si>
    <t>PASSTIP Combined45139</t>
  </si>
  <si>
    <t>TFCCTIP CombinedAug-23</t>
  </si>
  <si>
    <t>TFCCTIP Combined45139</t>
  </si>
  <si>
    <t>UmbrellaTIP CombinedAug-23</t>
  </si>
  <si>
    <t>UmbrellaTIP Combined45139</t>
  </si>
  <si>
    <t>UniversalTIP CombinedAug-23</t>
  </si>
  <si>
    <t>UniversalTIP Combined45139</t>
  </si>
  <si>
    <t>Wayne PlaceTIP CombinedAug-23</t>
  </si>
  <si>
    <t>Wayne PlaceTIP Combined45139</t>
  </si>
  <si>
    <t>Adoptions TogetherTST CombinedAug-23</t>
  </si>
  <si>
    <t>Adoptions TogetherTST Combined45139</t>
  </si>
  <si>
    <t>ContemporaryTST CombinedAug-23</t>
  </si>
  <si>
    <t>ContemporaryTST Combined45139</t>
  </si>
  <si>
    <t>Family MattersTST CombinedAug-23</t>
  </si>
  <si>
    <t>Family MattersTST Combined45139</t>
  </si>
  <si>
    <t>First Home CareTST CombinedAug-23</t>
  </si>
  <si>
    <t>First Home CareTST Combined45139</t>
  </si>
  <si>
    <t>Foundations for Home &amp; CommunityTST CombinedAug-23</t>
  </si>
  <si>
    <t>Foundations for Home &amp; CommunityTST Combined45139</t>
  </si>
  <si>
    <t>HillcrestTST CombinedAug-23</t>
  </si>
  <si>
    <t>HillcrestTST Combined45139</t>
  </si>
  <si>
    <t>MD Family ResourcesTST CombinedAug-23</t>
  </si>
  <si>
    <t>MD Family ResourcesTST Combined45139</t>
  </si>
  <si>
    <t>Marys CenterCPP-FV CombinedAug-23</t>
  </si>
  <si>
    <t>Marys CenterCPP-FV Combined45139</t>
  </si>
  <si>
    <t>PIECECPP-FV CombinedAug-23</t>
  </si>
  <si>
    <t>PIECECPP-FV Combined45139</t>
  </si>
  <si>
    <t>Community ConnectionsCPP-FV CombinedAug-23</t>
  </si>
  <si>
    <t>Community ConnectionsCPP-FV Combined45139</t>
  </si>
  <si>
    <t>Community ConnectionsPCIT CombinedAug-23</t>
  </si>
  <si>
    <t>Community ConnectionsPCIT Combined45139</t>
  </si>
  <si>
    <t>Marys CenterPCIT CombinedAug-23</t>
  </si>
  <si>
    <t>Marys CenterPCIT Combined45139</t>
  </si>
  <si>
    <t>PIECEPCIT CombinedAug-23</t>
  </si>
  <si>
    <t>PIECEPCIT Combined45139</t>
  </si>
  <si>
    <t>CatholicAll FFAug-23</t>
  </si>
  <si>
    <t>CatholicAll FF45139</t>
  </si>
  <si>
    <t>ContemporaryAll FFAug-23</t>
  </si>
  <si>
    <t>ContemporaryAll FF45139</t>
  </si>
  <si>
    <t>DBH Parent SupportAll FFAug-23</t>
  </si>
  <si>
    <t>DBH Parent SupportAll FF45139</t>
  </si>
  <si>
    <t>Family MattersAll FFAug-23</t>
  </si>
  <si>
    <t>Family MattersAll FF45139</t>
  </si>
  <si>
    <t>Federal City All FFAug-23</t>
  </si>
  <si>
    <t>Federal City All FF45139</t>
  </si>
  <si>
    <t>First Home CareAll FFAug-23</t>
  </si>
  <si>
    <t>First Home CareAll FF45139</t>
  </si>
  <si>
    <t>Foundations for Home &amp; CommunityAll FFAug-23</t>
  </si>
  <si>
    <t>Foundations for Home &amp; CommunityAll FF45139</t>
  </si>
  <si>
    <t>FPSAll FFAug-23</t>
  </si>
  <si>
    <t>FPSAll FF45139</t>
  </si>
  <si>
    <t>Green DoorAll FFAug-23</t>
  </si>
  <si>
    <t>Green DoorAll FF45139</t>
  </si>
  <si>
    <t>Healthy FuturesAll FFAug-23</t>
  </si>
  <si>
    <t>Healthy FuturesAll FF45139</t>
  </si>
  <si>
    <t>HillcrestAll FFAug-23</t>
  </si>
  <si>
    <t>HillcrestAll FF45139</t>
  </si>
  <si>
    <t>LAYCAll FFAug-23</t>
  </si>
  <si>
    <t>LAYCAll FF45139</t>
  </si>
  <si>
    <t>LCSAll FFAug-23</t>
  </si>
  <si>
    <t>LCSAll FF45139</t>
  </si>
  <si>
    <t>LESAll FFAug-23</t>
  </si>
  <si>
    <t>LESAll FF45139</t>
  </si>
  <si>
    <t>MBI HSAll FFAug-23</t>
  </si>
  <si>
    <t>MBI HSAll FF45139</t>
  </si>
  <si>
    <t>MD Family ResourcesAll FFAug-23</t>
  </si>
  <si>
    <t>MD Family ResourcesAll FF45139</t>
  </si>
  <si>
    <t>PASSAll FFAug-23</t>
  </si>
  <si>
    <t>PASSAll FF45139</t>
  </si>
  <si>
    <t>RiversideAll FFAug-23</t>
  </si>
  <si>
    <t>RiversideAll FF45139</t>
  </si>
  <si>
    <t>TFCCAll FFAug-23</t>
  </si>
  <si>
    <t>TFCCAll FF45139</t>
  </si>
  <si>
    <t>UniversalAll FFAug-23</t>
  </si>
  <si>
    <t>UniversalAll FF45139</t>
  </si>
  <si>
    <t>Wayne PlaceAll FFAug-23</t>
  </si>
  <si>
    <t>Wayne PlaceAll FF45139</t>
  </si>
  <si>
    <t>Youth VillagesAll FFAug-23</t>
  </si>
  <si>
    <t>Youth VillagesAll FF45139</t>
  </si>
  <si>
    <t>Medstar GeorgetownAll DCSAug-23</t>
  </si>
  <si>
    <t>Medstar GeorgetownAll DCS45139</t>
  </si>
  <si>
    <t>Medstar GeorgetownAll FFAug-23</t>
  </si>
  <si>
    <t>Medstar GeorgetownAll FF45139</t>
  </si>
  <si>
    <t>Community ConnectionsAll FFAug-23</t>
  </si>
  <si>
    <t>Community ConnectionsAll FF45139</t>
  </si>
  <si>
    <t>Community ConnectionsAll DCSAug-23</t>
  </si>
  <si>
    <t>Community ConnectionsAll DCS45139</t>
  </si>
  <si>
    <t>Marys CenterAll FFAug-23</t>
  </si>
  <si>
    <t>Marys CenterAll FF45139</t>
  </si>
  <si>
    <t>Marys CenterAll DCSAug-23</t>
  </si>
  <si>
    <t>Marys CenterAll DCS45139</t>
  </si>
  <si>
    <t>PIECEAll FFAug-23</t>
  </si>
  <si>
    <t>PIECEAll FF45139</t>
  </si>
  <si>
    <t>PIECEAll DCSAug-23</t>
  </si>
  <si>
    <t>PIECEAll DCS45139</t>
  </si>
  <si>
    <t>Adoptions TogetherAll CombinedAug-23</t>
  </si>
  <si>
    <t>Adoptions TogetherAll Combined45139</t>
  </si>
  <si>
    <t>Better MorningsAll CombinedAug-23</t>
  </si>
  <si>
    <t>Better MorningsAll Combined45139</t>
  </si>
  <si>
    <t>CatholicAll CombinedAug-23</t>
  </si>
  <si>
    <t>CatholicAll Combined45139</t>
  </si>
  <si>
    <t>Community ConnectionsAll CombinedAug-23</t>
  </si>
  <si>
    <t>Community ConnectionsAll Combined45139</t>
  </si>
  <si>
    <t>ContemporaryAll CombinedAug-23</t>
  </si>
  <si>
    <t>ContemporaryAll Combined45139</t>
  </si>
  <si>
    <t>DBH Family SupportAll CombinedAug-23</t>
  </si>
  <si>
    <t>DBH Family SupportAll Combined45139</t>
  </si>
  <si>
    <t>Family MattersAll CombinedAug-23</t>
  </si>
  <si>
    <t>Family MattersAll Combined45139</t>
  </si>
  <si>
    <t>Federal CityAll CombinedAug-23</t>
  </si>
  <si>
    <t>Federal CityAll Combined45139</t>
  </si>
  <si>
    <t>First Home CareAll CombinedAug-23</t>
  </si>
  <si>
    <t>First Home CareAll Combined45139</t>
  </si>
  <si>
    <t>Foundations for Home &amp; CommunityAll CombinedAug-23</t>
  </si>
  <si>
    <t>Foundations for Home &amp; CommunityAll Combined45139</t>
  </si>
  <si>
    <t>FPSAll CombinedAug-23</t>
  </si>
  <si>
    <t>FPSAll Combined45139</t>
  </si>
  <si>
    <t>Green DoorAll CombinedAug-23</t>
  </si>
  <si>
    <t>Green DoorAll Combined45139</t>
  </si>
  <si>
    <t>Healthy FuturesAll CombinedAug-23</t>
  </si>
  <si>
    <t>Healthy FuturesAll Combined45139</t>
  </si>
  <si>
    <t>HillcrestAll CombinedAug-23</t>
  </si>
  <si>
    <t>HillcrestAll Combined45139</t>
  </si>
  <si>
    <t>LAYCAll CombinedAug-23</t>
  </si>
  <si>
    <t>LAYCAll Combined45139</t>
  </si>
  <si>
    <t>LCSAll CombinedAug-23</t>
  </si>
  <si>
    <t>LCSAll Combined45139</t>
  </si>
  <si>
    <t>LESAll CombinedAug-23</t>
  </si>
  <si>
    <t>LESAll Combined45139</t>
  </si>
  <si>
    <t>Marys CenterAll CombinedAug-23</t>
  </si>
  <si>
    <t>Marys CenterAll Combined45139</t>
  </si>
  <si>
    <t>MBI HSAll CombinedAug-23</t>
  </si>
  <si>
    <t>MBI HSAll Combined45139</t>
  </si>
  <si>
    <t>MD Family ResourcesAll CombinedAug-23</t>
  </si>
  <si>
    <t>MD Family ResourcesAll Combined45139</t>
  </si>
  <si>
    <t>Medstar GeorgetownAll CombinedAug-23</t>
  </si>
  <si>
    <t>Medstar GeorgetownAll Combined45139</t>
  </si>
  <si>
    <t>PASSAll CombinedAug-23</t>
  </si>
  <si>
    <t>PASSAll Combined45139</t>
  </si>
  <si>
    <t>PIECEAll CombinedAug-23</t>
  </si>
  <si>
    <t>PIECEAll Combined45139</t>
  </si>
  <si>
    <t>RiversideAll CombinedAug-23</t>
  </si>
  <si>
    <t>RiversideAll Combined45139</t>
  </si>
  <si>
    <t>TFCCAll CombinedAug-23</t>
  </si>
  <si>
    <t>TFCCAll Combined45139</t>
  </si>
  <si>
    <t>UmbrellaAll CombinedAug-23</t>
  </si>
  <si>
    <t>UmbrellaAll Combined45139</t>
  </si>
  <si>
    <t>UniversalAll CombinedAug-23</t>
  </si>
  <si>
    <t>UniversalAll Combined45139</t>
  </si>
  <si>
    <t>Wayne PlaceAll CombinedAug-23</t>
  </si>
  <si>
    <t>Wayne PlaceAll Combined45139</t>
  </si>
  <si>
    <t>Youth VillagesAll CombinedAug-23</t>
  </si>
  <si>
    <t>Youth VillagesAll Combined45139</t>
  </si>
  <si>
    <t>All ABC ProvidersABC FFAug-23</t>
  </si>
  <si>
    <t>All ABC ProvidersABC FF45139</t>
  </si>
  <si>
    <t>All ABC ProvidersABC CombinedAug-23</t>
  </si>
  <si>
    <t>All ABC ProvidersABC Combined45139</t>
  </si>
  <si>
    <t>All A-CRA ProvidersA-CRA FFAug-23</t>
  </si>
  <si>
    <t>All A-CRA ProvidersA-CRA FF45139</t>
  </si>
  <si>
    <t>All A-CRA ProvidersA-CRA CombinedAug-23</t>
  </si>
  <si>
    <t>All A-CRA ProvidersA-CRA Combined45139</t>
  </si>
  <si>
    <t>All CPP-FV ProvidersCPP-FV FFAug-23</t>
  </si>
  <si>
    <t>All CPP-FV ProvidersCPP-FV FF45139</t>
  </si>
  <si>
    <t>All CPP-FV ProvidersCPP-FV DCSAug-23</t>
  </si>
  <si>
    <t>All CPP-FV ProvidersCPP-FV DCS45139</t>
  </si>
  <si>
    <t>All CPP-FV ProvidersCPP-FV CombinedAug-23</t>
  </si>
  <si>
    <t>All CPP-FV ProvidersCPP-FV Combined45139</t>
  </si>
  <si>
    <t>All FFT ProvidersFFT FFAug-23</t>
  </si>
  <si>
    <t>All FFT ProvidersFFT FF45139</t>
  </si>
  <si>
    <t>All FFT ProvidersFFT CombinedAug-23</t>
  </si>
  <si>
    <t>All FFT ProvidersFFT Combined45139</t>
  </si>
  <si>
    <t>All MST ProvidersMST FFAug-23</t>
  </si>
  <si>
    <t>All MST ProvidersMST FF45139</t>
  </si>
  <si>
    <t>All MST ProvidersMST CombinedAug-23</t>
  </si>
  <si>
    <t>All MST ProvidersMST Combined45139</t>
  </si>
  <si>
    <t>All MST-PSB ProvidersMST-PSB FFAug-23</t>
  </si>
  <si>
    <t>All MST-PSB ProvidersMST-PSB FF45139</t>
  </si>
  <si>
    <t>All MST-PSB ProvidersMST-PSB CombinedAug-23</t>
  </si>
  <si>
    <t>All MST-PSB ProvidersMST-PSB Combined45139</t>
  </si>
  <si>
    <t>All PCIT ProvidersPCIT FFAug-23</t>
  </si>
  <si>
    <t>All PCIT ProvidersPCIT FF45139</t>
  </si>
  <si>
    <t>All PCIT ProvidersPCIT DCSAug-23</t>
  </si>
  <si>
    <t>All PCIT ProvidersPCIT DCS45139</t>
  </si>
  <si>
    <t>All PCIT ProvidersPCIT CombinedAug-23</t>
  </si>
  <si>
    <t>All PCIT ProvidersPCIT Combined45139</t>
  </si>
  <si>
    <t>All PCIT-T ProvidersPCIT-T FFAug-23</t>
  </si>
  <si>
    <t>All PCIT-T ProvidersPCIT-T FF45139</t>
  </si>
  <si>
    <t>All PCIT-T ProvidersPCIT-T CombinedAug-23</t>
  </si>
  <si>
    <t>All PCIT-T ProvidersPCIT-T Combined45139</t>
  </si>
  <si>
    <t>All SFCR ProvidersSFCR FFAug-23</t>
  </si>
  <si>
    <t>All SFCR ProvidersSFCR FF45139</t>
  </si>
  <si>
    <t>All SFCR ProvidersSFCR CombinedAug-23</t>
  </si>
  <si>
    <t>All SFCR ProvidersSFCR Combined45139</t>
  </si>
  <si>
    <t>All TF-CBT ProvidersTF-CBT FFAug-23</t>
  </si>
  <si>
    <t>All TF-CBT ProvidersTF-CBT FF45139</t>
  </si>
  <si>
    <t>All TF-CBT ProvidersTF-CBT CombinedAug-23</t>
  </si>
  <si>
    <t>All TF-CBT ProvidersTF-CBT Combined45139</t>
  </si>
  <si>
    <t>All TIP ProvidersTIP FFAug-23</t>
  </si>
  <si>
    <t>All TIP ProvidersTIP FF45139</t>
  </si>
  <si>
    <t>All TIP ProvidersTIP CombinedAug-23</t>
  </si>
  <si>
    <t>All TIP ProvidersTIP Combined45139</t>
  </si>
  <si>
    <t>All TST ProvidersTST FFAug-23</t>
  </si>
  <si>
    <t>All TST ProvidersTST FF45139</t>
  </si>
  <si>
    <t>All TST ProvidersTST CombinedAug-23</t>
  </si>
  <si>
    <t>All TST ProvidersTST Combined45139</t>
  </si>
  <si>
    <t>Families First ProvidersAll FFAug-23</t>
  </si>
  <si>
    <t>Families First ProvidersAll FF45139</t>
  </si>
  <si>
    <t>DC Seed ProvidersAll DCSAug-23</t>
  </si>
  <si>
    <t>DC Seed ProvidersAll DCS45139</t>
  </si>
  <si>
    <t>Trauma ProvidersAll FFAug-23</t>
  </si>
  <si>
    <t>Trauma ProvidersAll FF45139</t>
  </si>
  <si>
    <t>Trauma ProvidersAll DCSAug-23</t>
  </si>
  <si>
    <t>Trauma ProvidersAll DCS45139</t>
  </si>
  <si>
    <t>Trauma ProvidersAll CombinedAug-23</t>
  </si>
  <si>
    <t>Trauma ProvidersAll Combined45139</t>
  </si>
  <si>
    <t>AllAll CombinedAug-23</t>
  </si>
  <si>
    <t>AllAll Combined45139</t>
  </si>
  <si>
    <t>DBH Parent SupportABC FFSep-23</t>
  </si>
  <si>
    <t>DBH Parent SupportABC FF45170</t>
  </si>
  <si>
    <t>Healthy FuturesABC FFSep-23</t>
  </si>
  <si>
    <t>Healthy FuturesABC FF45170</t>
  </si>
  <si>
    <t>Marys CenterABC FFSep-23</t>
  </si>
  <si>
    <t>Marys CenterABC FF45170</t>
  </si>
  <si>
    <t>Medstar GeorgetownABC FFSep-23</t>
  </si>
  <si>
    <t>Medstar GeorgetownABC FF45170</t>
  </si>
  <si>
    <t>PIECEABC FFSep-23</t>
  </si>
  <si>
    <t>PIECEABC FF45170</t>
  </si>
  <si>
    <t>Federal CityA-CRA FFSep-23</t>
  </si>
  <si>
    <t>Federal CityA-CRA FF45170</t>
  </si>
  <si>
    <t>HillcrestA-CRA FFSep-23</t>
  </si>
  <si>
    <t>HillcrestA-CRA FF45170</t>
  </si>
  <si>
    <t>LAYCA-CRA FFSep-23</t>
  </si>
  <si>
    <t>LAYCA-CRA FF45170</t>
  </si>
  <si>
    <t>RiversideA-CRA FFSep-23</t>
  </si>
  <si>
    <t>RiversideA-CRA FF45170</t>
  </si>
  <si>
    <t>Adoptions TogetherCPP-FV FFSep-23</t>
  </si>
  <si>
    <t>Adoptions TogetherCPP-FV FF45170</t>
  </si>
  <si>
    <t>Marys CenterCPP-FV FFSep-23</t>
  </si>
  <si>
    <t>Marys CenterCPP-FV FF45170</t>
  </si>
  <si>
    <t>PIECECPP-FV FFSep-23</t>
  </si>
  <si>
    <t>PIECECPP-FV FF45170</t>
  </si>
  <si>
    <t>Community ConnectionsCPP-FV DCSSep-23</t>
  </si>
  <si>
    <t>Community ConnectionsCPP-FV DCS45170</t>
  </si>
  <si>
    <t>Community ConnectionsCPP-FV FFSep-23</t>
  </si>
  <si>
    <t>Community ConnectionsCPP-FV FF45170</t>
  </si>
  <si>
    <t>Foundations for Home &amp; CommunityCPP-FV DCSSep-23</t>
  </si>
  <si>
    <t>Foundations for Home &amp; CommunityCPP-FV DCS45170</t>
  </si>
  <si>
    <t>Marys CenterCPP-FV DCSSep-23</t>
  </si>
  <si>
    <t>Marys CenterCPP-FV DCS45170</t>
  </si>
  <si>
    <t>PIECECPP-FV DCSSep-23</t>
  </si>
  <si>
    <t>PIECECPP-FV DCS45170</t>
  </si>
  <si>
    <t>Medstar GeorgetownCPP-FV DCSSep-23</t>
  </si>
  <si>
    <t>Medstar GeorgetownCPP-FV DCS45170</t>
  </si>
  <si>
    <t>Medstar GeorgetownCPP-FV FFSep-23</t>
  </si>
  <si>
    <t>Medstar GeorgetownCPP-FV FF45170</t>
  </si>
  <si>
    <t>Better MorningsFFT FFSep-23</t>
  </si>
  <si>
    <t>Better MorningsFFT FF45170</t>
  </si>
  <si>
    <t>CatholicFFT FFSep-23</t>
  </si>
  <si>
    <t>CatholicFFT FF45170</t>
  </si>
  <si>
    <t>First Home CareFFT FFSep-23</t>
  </si>
  <si>
    <t>First Home CareFFT FF45170</t>
  </si>
  <si>
    <t>Foundations for Home &amp; CommunityFFT FFSep-23</t>
  </si>
  <si>
    <t>Foundations for Home &amp; CommunityFFT FF45170</t>
  </si>
  <si>
    <t>HillcrestFFT FFSep-23</t>
  </si>
  <si>
    <t>HillcrestFFT FF45170</t>
  </si>
  <si>
    <t>PASSFFT FFSep-23</t>
  </si>
  <si>
    <t>PASSFFT FF45170</t>
  </si>
  <si>
    <t>LCSMST FFSep-23</t>
  </si>
  <si>
    <t>LCSMST FF45170</t>
  </si>
  <si>
    <t>MBI HSMST FFSep-23</t>
  </si>
  <si>
    <t>MBI HSMST FF45170</t>
  </si>
  <si>
    <t>Youth VillagesMST FFSep-23</t>
  </si>
  <si>
    <t>Youth VillagesMST FF45170</t>
  </si>
  <si>
    <t>Youth VillagesMST-PSB FFSep-23</t>
  </si>
  <si>
    <t>Youth VillagesMST-PSB FF45170</t>
  </si>
  <si>
    <t>Marys CenterPCIT FFSep-23</t>
  </si>
  <si>
    <t>Marys CenterPCIT FF45170</t>
  </si>
  <si>
    <t>PIECEPCIT FFSep-23</t>
  </si>
  <si>
    <t>PIECEPCIT FF45170</t>
  </si>
  <si>
    <t>Marys CenterPCIT DCSSep-23</t>
  </si>
  <si>
    <t>Marys CenterPCIT DCS45170</t>
  </si>
  <si>
    <t>PIECEPCIT DCSSep-23</t>
  </si>
  <si>
    <t>PIECEPCIT DCS45170</t>
  </si>
  <si>
    <t>Community ConnectionsPCIT DCSSep-23</t>
  </si>
  <si>
    <t>Community ConnectionsPCIT DCS45170</t>
  </si>
  <si>
    <t>Community ConnectionsPCIT FFSep-23</t>
  </si>
  <si>
    <t>Community ConnectionsPCIT FF45170</t>
  </si>
  <si>
    <t>Medstar GeorgetownPCIT DCSSep-23</t>
  </si>
  <si>
    <t>Medstar GeorgetownPCIT DCS45170</t>
  </si>
  <si>
    <t>Medstar GeorgetownPCIT FFSep-23</t>
  </si>
  <si>
    <t>Medstar GeorgetownPCIT FF45170</t>
  </si>
  <si>
    <t>Marys CenterPCIT-T FFSep-23</t>
  </si>
  <si>
    <t>Marys CenterPCIT-T FF45170</t>
  </si>
  <si>
    <t>PIECEPCIT-T FFSep-23</t>
  </si>
  <si>
    <t>PIECEPCIT-T FF45170</t>
  </si>
  <si>
    <t>Community ConnectionsTF-CBT FFSep-23</t>
  </si>
  <si>
    <t>Community ConnectionsTF-CBT FF45170</t>
  </si>
  <si>
    <t>First Home CareTF-CBT FFSep-23</t>
  </si>
  <si>
    <t>First Home CareTF-CBT FF45170</t>
  </si>
  <si>
    <t>Foundations for Home &amp; CommunityTF-CBT FFSep-23</t>
  </si>
  <si>
    <t>Foundations for Home &amp; CommunityTF-CBT FF45170</t>
  </si>
  <si>
    <t>HillcrestTF-CBT FFSep-23</t>
  </si>
  <si>
    <t>HillcrestTF-CBT FF45170</t>
  </si>
  <si>
    <t>LAYCTF-CBT FFSep-23</t>
  </si>
  <si>
    <t>LAYCTF-CBT FF45170</t>
  </si>
  <si>
    <t>LESTF-CBT FFSep-23</t>
  </si>
  <si>
    <t>LESTF-CBT FF45170</t>
  </si>
  <si>
    <t>MD Family ResourcesTF-CBT FFSep-23</t>
  </si>
  <si>
    <t>MD Family ResourcesTF-CBT FF45170</t>
  </si>
  <si>
    <t>UniversalTF-CBT FFSep-23</t>
  </si>
  <si>
    <t>UniversalTF-CBT FF45170</t>
  </si>
  <si>
    <t>Community ConnectionsTIP FFSep-23</t>
  </si>
  <si>
    <t>Community ConnectionsTIP FF45170</t>
  </si>
  <si>
    <t>ContemporaryTIP FFSep-23</t>
  </si>
  <si>
    <t>ContemporaryTIP FF45170</t>
  </si>
  <si>
    <t>FPSTIP FFSep-23</t>
  </si>
  <si>
    <t>FPSTIP FF45170</t>
  </si>
  <si>
    <t>Green DoorTIP FFSep-23</t>
  </si>
  <si>
    <t>Green DoorTIP FF45170</t>
  </si>
  <si>
    <t>LESTIP FFSep-23</t>
  </si>
  <si>
    <t>LESTIP FF45170</t>
  </si>
  <si>
    <t>MBI HSTIP FFSep-23</t>
  </si>
  <si>
    <t>MBI HSTIP FF45170</t>
  </si>
  <si>
    <t>PASSTIP FFSep-23</t>
  </si>
  <si>
    <t>PASSTIP FF45170</t>
  </si>
  <si>
    <t>TFCCTIP FFSep-23</t>
  </si>
  <si>
    <t>TFCCTIP FF45170</t>
  </si>
  <si>
    <t>UmbrellaTIP FFSep-23</t>
  </si>
  <si>
    <t>UmbrellaTIP FF45170</t>
  </si>
  <si>
    <t>UniversalTIP FFSep-23</t>
  </si>
  <si>
    <t>UniversalTIP FF45170</t>
  </si>
  <si>
    <t>Wayne PlaceTIP FFSep-23</t>
  </si>
  <si>
    <t>Wayne PlaceTIP FF45170</t>
  </si>
  <si>
    <t>Adoptions TogetherTST FFSep-23</t>
  </si>
  <si>
    <t>Adoptions TogetherTST FF45170</t>
  </si>
  <si>
    <t>ContemporaryTST FFSep-23</t>
  </si>
  <si>
    <t>ContemporaryTST FF45170</t>
  </si>
  <si>
    <t>Family MattersTST FFSep-23</t>
  </si>
  <si>
    <t>Family MattersTST FF45170</t>
  </si>
  <si>
    <t>First Home CareTST FFSep-23</t>
  </si>
  <si>
    <t>First Home CareTST FF45170</t>
  </si>
  <si>
    <t>Foundations for Home &amp; CommunityTST FFSep-23</t>
  </si>
  <si>
    <t>Foundations for Home &amp; CommunityTST FF45170</t>
  </si>
  <si>
    <t>HillcrestTST FFSep-23</t>
  </si>
  <si>
    <t>HillcrestTST FF45170</t>
  </si>
  <si>
    <t>MD Family ResourcesTST FFSep-23</t>
  </si>
  <si>
    <t>MD Family ResourcesTST FF45170</t>
  </si>
  <si>
    <t>DBH Parent SupportABC CombinedSep-23</t>
  </si>
  <si>
    <t>DBH Parent SupportABC Combined45170</t>
  </si>
  <si>
    <t>Healthy FuturesABC CombinedSep-23</t>
  </si>
  <si>
    <t>Healthy FuturesABC Combined45170</t>
  </si>
  <si>
    <t>Marys CenterABC CombinedSep-23</t>
  </si>
  <si>
    <t>Marys CenterABC Combined45170</t>
  </si>
  <si>
    <t>Medstar GeorgetownABC CombinedSep-23</t>
  </si>
  <si>
    <t>Medstar GeorgetownABC Combined45170</t>
  </si>
  <si>
    <t>PIECEABC CombinedSep-23</t>
  </si>
  <si>
    <t>PIECEABC Combined45170</t>
  </si>
  <si>
    <t>Federal CityA-CRA CombinedSep-23</t>
  </si>
  <si>
    <t>Federal CityA-CRA Combined45170</t>
  </si>
  <si>
    <t>HillcrestA-CRA CombinedSep-23</t>
  </si>
  <si>
    <t>HillcrestA-CRA Combined45170</t>
  </si>
  <si>
    <t>LAYCA-CRA CombinedSep-23</t>
  </si>
  <si>
    <t>LAYCA-CRA Combined45170</t>
  </si>
  <si>
    <t>RiversideA-CRA CombinedSep-23</t>
  </si>
  <si>
    <t>RiversideA-CRA Combined45170</t>
  </si>
  <si>
    <t>Adoptions TogetherCPP-FV CombinedSep-23</t>
  </si>
  <si>
    <t>Adoptions TogetherCPP-FV Combined45170</t>
  </si>
  <si>
    <t>Foundations for Home &amp; CommunityCPP-FV CombinedSep-23</t>
  </si>
  <si>
    <t>Foundations for Home &amp; CommunityCPP-FV Combined45170</t>
  </si>
  <si>
    <t>Medstar GeorgetownCPP-FV CombinedSep-23</t>
  </si>
  <si>
    <t>Medstar GeorgetownCPP-FV Combined45170</t>
  </si>
  <si>
    <t>Better MorningsFFT CombinedSep-23</t>
  </si>
  <si>
    <t>Better MorningsFFT Combined45170</t>
  </si>
  <si>
    <t>CatholicFFT CombinedSep-23</t>
  </si>
  <si>
    <t>CatholicFFT Combined45170</t>
  </si>
  <si>
    <t>First Home CareFFT CombinedSep-23</t>
  </si>
  <si>
    <t>First Home CareFFT Combined45170</t>
  </si>
  <si>
    <t>Foundations for Home &amp; CommunityFFT CombinedSep-23</t>
  </si>
  <si>
    <t>Foundations for Home &amp; CommunityFFT Combined45170</t>
  </si>
  <si>
    <t>HillcrestFFT CombinedSep-23</t>
  </si>
  <si>
    <t>HillcrestFFT Combined45170</t>
  </si>
  <si>
    <t>PASSFFT CombinedSep-23</t>
  </si>
  <si>
    <t>PASSFFT Combined45170</t>
  </si>
  <si>
    <t>LCSMST CombinedSep-23</t>
  </si>
  <si>
    <t>LCSMST Combined45170</t>
  </si>
  <si>
    <t>MBI HSMST CombinedSep-23</t>
  </si>
  <si>
    <t>MBI HSMST Combined45170</t>
  </si>
  <si>
    <t>Youth VillagesMST CombinedSep-23</t>
  </si>
  <si>
    <t>Youth VillagesMST Combined45170</t>
  </si>
  <si>
    <t>Youth VillagesMST-PSB CombinedSep-23</t>
  </si>
  <si>
    <t>Youth VillagesMST-PSB Combined45170</t>
  </si>
  <si>
    <t>Medstar GeorgetownPCIT CombinedSep-23</t>
  </si>
  <si>
    <t>Medstar GeorgetownPCIT Combined45170</t>
  </si>
  <si>
    <t>Marys CenterPCIT-T CombinedSep-23</t>
  </si>
  <si>
    <t>Marys CenterPCIT-T Combined45170</t>
  </si>
  <si>
    <t>PIECEPCIT-T CombinedSep-23</t>
  </si>
  <si>
    <t>PIECEPCIT-T Combined45170</t>
  </si>
  <si>
    <t>Community ConnectionsTF-CBT CombinedSep-23</t>
  </si>
  <si>
    <t>Community ConnectionsTF-CBT Combined45170</t>
  </si>
  <si>
    <t>First Home CareTF-CBT CombinedSep-23</t>
  </si>
  <si>
    <t>First Home CareTF-CBT Combined45170</t>
  </si>
  <si>
    <t>Foundations for Home &amp; CommunityTF-CBT CombinedSep-23</t>
  </si>
  <si>
    <t>Foundations for Home &amp; CommunityTF-CBT Combined45170</t>
  </si>
  <si>
    <t>HillcrestTF-CBT CombinedSep-23</t>
  </si>
  <si>
    <t>HillcrestTF-CBT Combined45170</t>
  </si>
  <si>
    <t>LAYCTF-CBT CombinedSep-23</t>
  </si>
  <si>
    <t>LAYCTF-CBT Combined45170</t>
  </si>
  <si>
    <t>LESTF-CBT CombinedSep-23</t>
  </si>
  <si>
    <t>LESTF-CBT Combined45170</t>
  </si>
  <si>
    <t>MD Family ResourcesTF-CBT CombinedSep-23</t>
  </si>
  <si>
    <t>MD Family ResourcesTF-CBT Combined45170</t>
  </si>
  <si>
    <t>UniversalTF-CBT CombinedSep-23</t>
  </si>
  <si>
    <t>UniversalTF-CBT Combined45170</t>
  </si>
  <si>
    <t>Community ConnectionsTIP CombinedSep-23</t>
  </si>
  <si>
    <t>Community ConnectionsTIP Combined45170</t>
  </si>
  <si>
    <t>ContemporaryTIP CombinedSep-23</t>
  </si>
  <si>
    <t>ContemporaryTIP Combined45170</t>
  </si>
  <si>
    <t>FPSTIP CombinedSep-23</t>
  </si>
  <si>
    <t>FPSTIP Combined45170</t>
  </si>
  <si>
    <t>Green DoorTIP CombinedSep-23</t>
  </si>
  <si>
    <t>Green DoorTIP Combined45170</t>
  </si>
  <si>
    <t>LESTIP CombinedSep-23</t>
  </si>
  <si>
    <t>LESTIP Combined45170</t>
  </si>
  <si>
    <t>MBI HSTIP CombinedSep-23</t>
  </si>
  <si>
    <t>MBI HSTIP Combined45170</t>
  </si>
  <si>
    <t>PASSTIP CombinedSep-23</t>
  </si>
  <si>
    <t>PASSTIP Combined45170</t>
  </si>
  <si>
    <t>TFCCTIP CombinedSep-23</t>
  </si>
  <si>
    <t>TFCCTIP Combined45170</t>
  </si>
  <si>
    <t>UmbrellaTIP CombinedSep-23</t>
  </si>
  <si>
    <t>UmbrellaTIP Combined45170</t>
  </si>
  <si>
    <t>UniversalTIP CombinedSep-23</t>
  </si>
  <si>
    <t>UniversalTIP Combined45170</t>
  </si>
  <si>
    <t>Wayne PlaceTIP CombinedSep-23</t>
  </si>
  <si>
    <t>Wayne PlaceTIP Combined45170</t>
  </si>
  <si>
    <t>Adoptions TogetherTST CombinedSep-23</t>
  </si>
  <si>
    <t>Adoptions TogetherTST Combined45170</t>
  </si>
  <si>
    <t>ContemporaryTST CombinedSep-23</t>
  </si>
  <si>
    <t>ContemporaryTST Combined45170</t>
  </si>
  <si>
    <t>Family MattersTST CombinedSep-23</t>
  </si>
  <si>
    <t>Family MattersTST Combined45170</t>
  </si>
  <si>
    <t>First Home CareTST CombinedSep-23</t>
  </si>
  <si>
    <t>First Home CareTST Combined45170</t>
  </si>
  <si>
    <t>Foundations for Home &amp; CommunityTST CombinedSep-23</t>
  </si>
  <si>
    <t>Foundations for Home &amp; CommunityTST Combined45170</t>
  </si>
  <si>
    <t>HillcrestTST CombinedSep-23</t>
  </si>
  <si>
    <t>HillcrestTST Combined45170</t>
  </si>
  <si>
    <t>MD Family ResourcesTST CombinedSep-23</t>
  </si>
  <si>
    <t>MD Family ResourcesTST Combined45170</t>
  </si>
  <si>
    <t>Marys CenterCPP-FV CombinedSep-23</t>
  </si>
  <si>
    <t>Marys CenterCPP-FV Combined45170</t>
  </si>
  <si>
    <t>PIECECPP-FV CombinedSep-23</t>
  </si>
  <si>
    <t>PIECECPP-FV Combined45170</t>
  </si>
  <si>
    <t>Community ConnectionsCPP-FV CombinedSep-23</t>
  </si>
  <si>
    <t>Community ConnectionsCPP-FV Combined45170</t>
  </si>
  <si>
    <t>Community ConnectionsPCIT CombinedSep-23</t>
  </si>
  <si>
    <t>Community ConnectionsPCIT Combined45170</t>
  </si>
  <si>
    <t>Marys CenterPCIT CombinedSep-23</t>
  </si>
  <si>
    <t>Marys CenterPCIT Combined45170</t>
  </si>
  <si>
    <t>PIECEPCIT CombinedSep-23</t>
  </si>
  <si>
    <t>PIECEPCIT Combined45170</t>
  </si>
  <si>
    <t>CatholicAll FFSep-23</t>
  </si>
  <si>
    <t>CatholicAll FF45170</t>
  </si>
  <si>
    <t>ContemporaryAll FFSep-23</t>
  </si>
  <si>
    <t>ContemporaryAll FF45170</t>
  </si>
  <si>
    <t>DBH Parent SupportAll FFSep-23</t>
  </si>
  <si>
    <t>DBH Parent SupportAll FF45170</t>
  </si>
  <si>
    <t>Family MattersAll FFSep-23</t>
  </si>
  <si>
    <t>Family MattersAll FF45170</t>
  </si>
  <si>
    <t>Federal City All FFSep-23</t>
  </si>
  <si>
    <t>Federal City All FF45170</t>
  </si>
  <si>
    <t>First Home CareAll FFSep-23</t>
  </si>
  <si>
    <t>First Home CareAll FF45170</t>
  </si>
  <si>
    <t>Foundations for Home &amp; CommunityAll FFSep-23</t>
  </si>
  <si>
    <t>Foundations for Home &amp; CommunityAll FF45170</t>
  </si>
  <si>
    <t>FPSAll FFSep-23</t>
  </si>
  <si>
    <t>FPSAll FF45170</t>
  </si>
  <si>
    <t>Green DoorAll FFSep-23</t>
  </si>
  <si>
    <t>Green DoorAll FF45170</t>
  </si>
  <si>
    <t>Healthy FuturesAll FFSep-23</t>
  </si>
  <si>
    <t>Healthy FuturesAll FF45170</t>
  </si>
  <si>
    <t>HillcrestAll FFSep-23</t>
  </si>
  <si>
    <t>HillcrestAll FF45170</t>
  </si>
  <si>
    <t>LAYCAll FFSep-23</t>
  </si>
  <si>
    <t>LAYCAll FF45170</t>
  </si>
  <si>
    <t>LCSAll FFSep-23</t>
  </si>
  <si>
    <t>LCSAll FF45170</t>
  </si>
  <si>
    <t>LESAll FFSep-23</t>
  </si>
  <si>
    <t>LESAll FF45170</t>
  </si>
  <si>
    <t>MBI HSAll FFSep-23</t>
  </si>
  <si>
    <t>MBI HSAll FF45170</t>
  </si>
  <si>
    <t>MD Family ResourcesAll FFSep-23</t>
  </si>
  <si>
    <t>MD Family ResourcesAll FF45170</t>
  </si>
  <si>
    <t>PASSAll FFSep-23</t>
  </si>
  <si>
    <t>PASSAll FF45170</t>
  </si>
  <si>
    <t>RiversideAll FFSep-23</t>
  </si>
  <si>
    <t>RiversideAll FF45170</t>
  </si>
  <si>
    <t>TFCCAll FFSep-23</t>
  </si>
  <si>
    <t>TFCCAll FF45170</t>
  </si>
  <si>
    <t>UniversalAll FFSep-23</t>
  </si>
  <si>
    <t>UniversalAll FF45170</t>
  </si>
  <si>
    <t>Wayne PlaceAll FFSep-23</t>
  </si>
  <si>
    <t>Wayne PlaceAll FF45170</t>
  </si>
  <si>
    <t>Youth VillagesAll FFSep-23</t>
  </si>
  <si>
    <t>Youth VillagesAll FF45170</t>
  </si>
  <si>
    <t>Medstar GeorgetownAll DCSSep-23</t>
  </si>
  <si>
    <t>Medstar GeorgetownAll DCS45170</t>
  </si>
  <si>
    <t>Medstar GeorgetownAll FFSep-23</t>
  </si>
  <si>
    <t>Medstar GeorgetownAll FF45170</t>
  </si>
  <si>
    <t>Community ConnectionsAll FFSep-23</t>
  </si>
  <si>
    <t>Community ConnectionsAll FF45170</t>
  </si>
  <si>
    <t>Community ConnectionsAll DCSSep-23</t>
  </si>
  <si>
    <t>Community ConnectionsAll DCS45170</t>
  </si>
  <si>
    <t>Marys CenterAll FFSep-23</t>
  </si>
  <si>
    <t>Marys CenterAll FF45170</t>
  </si>
  <si>
    <t>Marys CenterAll DCSSep-23</t>
  </si>
  <si>
    <t>Marys CenterAll DCS45170</t>
  </si>
  <si>
    <t>PIECEAll FFSep-23</t>
  </si>
  <si>
    <t>PIECEAll FF45170</t>
  </si>
  <si>
    <t>PIECEAll DCSSep-23</t>
  </si>
  <si>
    <t>PIECEAll DCS45170</t>
  </si>
  <si>
    <t>Adoptions TogetherAll CombinedSep-23</t>
  </si>
  <si>
    <t>Adoptions TogetherAll Combined45170</t>
  </si>
  <si>
    <t>Better MorningsAll CombinedSep-23</t>
  </si>
  <si>
    <t>Better MorningsAll Combined45170</t>
  </si>
  <si>
    <t>CatholicAll CombinedSep-23</t>
  </si>
  <si>
    <t>CatholicAll Combined45170</t>
  </si>
  <si>
    <t>Community ConnectionsAll CombinedSep-23</t>
  </si>
  <si>
    <t>Community ConnectionsAll Combined45170</t>
  </si>
  <si>
    <t>ContemporaryAll CombinedSep-23</t>
  </si>
  <si>
    <t>ContemporaryAll Combined45170</t>
  </si>
  <si>
    <t>DBH Family SupportAll CombinedSep-23</t>
  </si>
  <si>
    <t>DBH Family SupportAll Combined45170</t>
  </si>
  <si>
    <t>Family MattersAll CombinedSep-23</t>
  </si>
  <si>
    <t>Family MattersAll Combined45170</t>
  </si>
  <si>
    <t>Federal CityAll CombinedSep-23</t>
  </si>
  <si>
    <t>Federal CityAll Combined45170</t>
  </si>
  <si>
    <t>First Home CareAll CombinedSep-23</t>
  </si>
  <si>
    <t>First Home CareAll Combined45170</t>
  </si>
  <si>
    <t>Foundations for Home &amp; CommunityAll CombinedSep-23</t>
  </si>
  <si>
    <t>Foundations for Home &amp; CommunityAll Combined45170</t>
  </si>
  <si>
    <t>FPSAll CombinedSep-23</t>
  </si>
  <si>
    <t>FPSAll Combined45170</t>
  </si>
  <si>
    <t>Green DoorAll CombinedSep-23</t>
  </si>
  <si>
    <t>Green DoorAll Combined45170</t>
  </si>
  <si>
    <t>Healthy FuturesAll CombinedSep-23</t>
  </si>
  <si>
    <t>Healthy FuturesAll Combined45170</t>
  </si>
  <si>
    <t>HillcrestAll CombinedSep-23</t>
  </si>
  <si>
    <t>HillcrestAll Combined45170</t>
  </si>
  <si>
    <t>LAYCAll CombinedSep-23</t>
  </si>
  <si>
    <t>LAYCAll Combined45170</t>
  </si>
  <si>
    <t>LCSAll CombinedSep-23</t>
  </si>
  <si>
    <t>LCSAll Combined45170</t>
  </si>
  <si>
    <t>LESAll CombinedSep-23</t>
  </si>
  <si>
    <t>LESAll Combined45170</t>
  </si>
  <si>
    <t>Marys CenterAll CombinedSep-23</t>
  </si>
  <si>
    <t>Marys CenterAll Combined45170</t>
  </si>
  <si>
    <t>MBI HSAll CombinedSep-23</t>
  </si>
  <si>
    <t>MBI HSAll Combined45170</t>
  </si>
  <si>
    <t>MD Family ResourcesAll CombinedSep-23</t>
  </si>
  <si>
    <t>MD Family ResourcesAll Combined45170</t>
  </si>
  <si>
    <t>Medstar GeorgetownAll CombinedSep-23</t>
  </si>
  <si>
    <t>Medstar GeorgetownAll Combined45170</t>
  </si>
  <si>
    <t>PASSAll CombinedSep-23</t>
  </si>
  <si>
    <t>PASSAll Combined45170</t>
  </si>
  <si>
    <t>PIECEAll CombinedSep-23</t>
  </si>
  <si>
    <t>PIECEAll Combined45170</t>
  </si>
  <si>
    <t>RiversideAll CombinedSep-23</t>
  </si>
  <si>
    <t>RiversideAll Combined45170</t>
  </si>
  <si>
    <t>TFCCAll CombinedSep-23</t>
  </si>
  <si>
    <t>TFCCAll Combined45170</t>
  </si>
  <si>
    <t>UmbrellaAll CombinedSep-23</t>
  </si>
  <si>
    <t>UmbrellaAll Combined45170</t>
  </si>
  <si>
    <t>UniversalAll CombinedSep-23</t>
  </si>
  <si>
    <t>UniversalAll Combined45170</t>
  </si>
  <si>
    <t>Wayne PlaceAll CombinedSep-23</t>
  </si>
  <si>
    <t>Wayne PlaceAll Combined45170</t>
  </si>
  <si>
    <t>Youth VillagesAll CombinedSep-23</t>
  </si>
  <si>
    <t>Youth VillagesAll Combined45170</t>
  </si>
  <si>
    <t>All ABC ProvidersABC FFSep-23</t>
  </si>
  <si>
    <t>All ABC ProvidersABC FF45170</t>
  </si>
  <si>
    <t>All ABC ProvidersABC CombinedSep-23</t>
  </si>
  <si>
    <t>All ABC ProvidersABC Combined45170</t>
  </si>
  <si>
    <t>All A-CRA ProvidersA-CRA FFSep-23</t>
  </si>
  <si>
    <t>All A-CRA ProvidersA-CRA FF45170</t>
  </si>
  <si>
    <t>All A-CRA ProvidersA-CRA CombinedSep-23</t>
  </si>
  <si>
    <t>All A-CRA ProvidersA-CRA Combined45170</t>
  </si>
  <si>
    <t>All CPP-FV ProvidersCPP-FV FFSep-23</t>
  </si>
  <si>
    <t>All CPP-FV ProvidersCPP-FV FF45170</t>
  </si>
  <si>
    <t>All CPP-FV ProvidersCPP-FV DCSSep-23</t>
  </si>
  <si>
    <t>All CPP-FV ProvidersCPP-FV DCS45170</t>
  </si>
  <si>
    <t>All CPP-FV ProvidersCPP-FV CombinedSep-23</t>
  </si>
  <si>
    <t>All CPP-FV ProvidersCPP-FV Combined45170</t>
  </si>
  <si>
    <t>All FFT ProvidersFFT FFSep-23</t>
  </si>
  <si>
    <t>All FFT ProvidersFFT FF45170</t>
  </si>
  <si>
    <t>All FFT ProvidersFFT CombinedSep-23</t>
  </si>
  <si>
    <t>All FFT ProvidersFFT Combined45170</t>
  </si>
  <si>
    <t>All MST ProvidersMST FFSep-23</t>
  </si>
  <si>
    <t>All MST ProvidersMST FF45170</t>
  </si>
  <si>
    <t>All MST ProvidersMST CombinedSep-23</t>
  </si>
  <si>
    <t>All MST ProvidersMST Combined45170</t>
  </si>
  <si>
    <t>All MST-PSB ProvidersMST-PSB FFSep-23</t>
  </si>
  <si>
    <t>All MST-PSB ProvidersMST-PSB FF45170</t>
  </si>
  <si>
    <t>All MST-PSB ProvidersMST-PSB CombinedSep-23</t>
  </si>
  <si>
    <t>All MST-PSB ProvidersMST-PSB Combined45170</t>
  </si>
  <si>
    <t>All PCIT ProvidersPCIT FFSep-23</t>
  </si>
  <si>
    <t>All PCIT ProvidersPCIT FF45170</t>
  </si>
  <si>
    <t>All PCIT ProvidersPCIT DCSSep-23</t>
  </si>
  <si>
    <t>All PCIT ProvidersPCIT DCS45170</t>
  </si>
  <si>
    <t>All PCIT ProvidersPCIT CombinedSep-23</t>
  </si>
  <si>
    <t>All PCIT ProvidersPCIT Combined45170</t>
  </si>
  <si>
    <t>All PCIT-T ProvidersPCIT-T FFSep-23</t>
  </si>
  <si>
    <t>All PCIT-T ProvidersPCIT-T FF45170</t>
  </si>
  <si>
    <t>All PCIT-T ProvidersPCIT-T CombinedSep-23</t>
  </si>
  <si>
    <t>All PCIT-T ProvidersPCIT-T Combined45170</t>
  </si>
  <si>
    <t>All SFCR ProvidersSFCR FFSep-23</t>
  </si>
  <si>
    <t>All SFCR ProvidersSFCR FF45170</t>
  </si>
  <si>
    <t>All SFCR ProvidersSFCR CombinedSep-23</t>
  </si>
  <si>
    <t>All SFCR ProvidersSFCR Combined45170</t>
  </si>
  <si>
    <t>All TF-CBT ProvidersTF-CBT FFSep-23</t>
  </si>
  <si>
    <t>All TF-CBT ProvidersTF-CBT FF45170</t>
  </si>
  <si>
    <t>All TF-CBT ProvidersTF-CBT CombinedSep-23</t>
  </si>
  <si>
    <t>All TF-CBT ProvidersTF-CBT Combined45170</t>
  </si>
  <si>
    <t>All TIP ProvidersTIP FFSep-23</t>
  </si>
  <si>
    <t>All TIP ProvidersTIP FF45170</t>
  </si>
  <si>
    <t>All TIP ProvidersTIP CombinedSep-23</t>
  </si>
  <si>
    <t>All TIP ProvidersTIP Combined45170</t>
  </si>
  <si>
    <t>All TST ProvidersTST FFSep-23</t>
  </si>
  <si>
    <t>All TST ProvidersTST FF45170</t>
  </si>
  <si>
    <t>All TST ProvidersTST CombinedSep-23</t>
  </si>
  <si>
    <t>All TST ProvidersTST Combined45170</t>
  </si>
  <si>
    <t>Families First ProvidersAll FFSep-23</t>
  </si>
  <si>
    <t>Families First ProvidersAll FF45170</t>
  </si>
  <si>
    <t>DC Seed ProvidersAll DCSSep-23</t>
  </si>
  <si>
    <t>DC Seed ProvidersAll DCS45170</t>
  </si>
  <si>
    <t>Trauma ProvidersAll FFSep-23</t>
  </si>
  <si>
    <t>Trauma ProvidersAll FF45170</t>
  </si>
  <si>
    <t>Trauma ProvidersAll DCSSep-23</t>
  </si>
  <si>
    <t>Trauma ProvidersAll DCS45170</t>
  </si>
  <si>
    <t>Trauma ProvidersAll CombinedSep-23</t>
  </si>
  <si>
    <t>Trauma ProvidersAll Combined45170</t>
  </si>
  <si>
    <t>AllAll CombinedSep-23</t>
  </si>
  <si>
    <t>AllAll Combined45170</t>
  </si>
  <si>
    <t>DBH Parent SupportABC FFOct-23</t>
  </si>
  <si>
    <t>DBH Parent SupportABC FF45200</t>
  </si>
  <si>
    <t>Healthy FuturesABC FFOct-23</t>
  </si>
  <si>
    <t>Healthy FuturesABC FF45200</t>
  </si>
  <si>
    <t>Marys CenterABC FFOct-23</t>
  </si>
  <si>
    <t>Marys CenterABC FF45200</t>
  </si>
  <si>
    <t>Medstar GeorgetownABC FFOct-23</t>
  </si>
  <si>
    <t>Medstar GeorgetownABC FF45200</t>
  </si>
  <si>
    <t>PIECEABC FFOct-23</t>
  </si>
  <si>
    <t>PIECEABC FF45200</t>
  </si>
  <si>
    <t>Federal CityA-CRA FFOct-23</t>
  </si>
  <si>
    <t>Federal CityA-CRA FF45200</t>
  </si>
  <si>
    <t>HillcrestA-CRA FFOct-23</t>
  </si>
  <si>
    <t>HillcrestA-CRA FF45200</t>
  </si>
  <si>
    <t>LAYCA-CRA FFOct-23</t>
  </si>
  <si>
    <t>LAYCA-CRA FF45200</t>
  </si>
  <si>
    <t>RiversideA-CRA FFOct-23</t>
  </si>
  <si>
    <t>RiversideA-CRA FF45200</t>
  </si>
  <si>
    <t>Adoptions TogetherCPP-FV FFOct-23</t>
  </si>
  <si>
    <t>Adoptions TogetherCPP-FV FF45200</t>
  </si>
  <si>
    <t>Marys CenterCPP-FV FFOct-23</t>
  </si>
  <si>
    <t>Marys CenterCPP-FV FF45200</t>
  </si>
  <si>
    <t>PIECECPP-FV FFOct-23</t>
  </si>
  <si>
    <t>PIECECPP-FV FF45200</t>
  </si>
  <si>
    <t>Community ConnectionsCPP-FV DCSOct-23</t>
  </si>
  <si>
    <t>Community ConnectionsCPP-FV DCS45200</t>
  </si>
  <si>
    <t>Community ConnectionsCPP-FV FFOct-23</t>
  </si>
  <si>
    <t>Community ConnectionsCPP-FV FF45200</t>
  </si>
  <si>
    <t>Foundations for Home &amp; CommunityCPP-FV DCSOct-23</t>
  </si>
  <si>
    <t>Foundations for Home &amp; CommunityCPP-FV DCS45200</t>
  </si>
  <si>
    <t>Marys CenterCPP-FV DCSOct-23</t>
  </si>
  <si>
    <t>Marys CenterCPP-FV DCS45200</t>
  </si>
  <si>
    <t>PIECECPP-FV DCSOct-23</t>
  </si>
  <si>
    <t>PIECECPP-FV DCS45200</t>
  </si>
  <si>
    <t>Medstar GeorgetownCPP-FV DCSOct-23</t>
  </si>
  <si>
    <t>Medstar GeorgetownCPP-FV DCS45200</t>
  </si>
  <si>
    <t>Medstar GeorgetownCPP-FV FFOct-23</t>
  </si>
  <si>
    <t>Medstar GeorgetownCPP-FV FF45200</t>
  </si>
  <si>
    <t>Better MorningsFFT FFOct-23</t>
  </si>
  <si>
    <t>Better MorningsFFT FF45200</t>
  </si>
  <si>
    <t>CatholicFFT FFOct-23</t>
  </si>
  <si>
    <t>CatholicFFT FF45200</t>
  </si>
  <si>
    <t>First Home CareFFT FFOct-23</t>
  </si>
  <si>
    <t>First Home CareFFT FF45200</t>
  </si>
  <si>
    <t>Foundations for Home &amp; CommunityFFT FFOct-23</t>
  </si>
  <si>
    <t>Foundations for Home &amp; CommunityFFT FF45200</t>
  </si>
  <si>
    <t>HillcrestFFT FFOct-23</t>
  </si>
  <si>
    <t>HillcrestFFT FF45200</t>
  </si>
  <si>
    <t>PASSFFT FFOct-23</t>
  </si>
  <si>
    <t>PASSFFT FF45200</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</si>
  <si>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</si>
  <si>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</si>
  <si>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</si>
  <si>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</si>
  <si>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</si>
  <si>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</si>
  <si>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</si>
  <si>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</si>
  <si>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</si>
  <si>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</si>
  <si>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</si>
  <si>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</si>
  <si>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</si>
  <si>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</si>
  <si>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</si>
  <si>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LCSMST FFOct-23</t>
  </si>
  <si>
    <t>LCSMST FF45200</t>
  </si>
  <si>
    <t>MBI HSMST FFOct-23</t>
  </si>
  <si>
    <t>MBI HSMST FF45200</t>
  </si>
  <si>
    <t>Youth VillagesMST FFOct-23</t>
  </si>
  <si>
    <t>Youth VillagesMST FF45200</t>
  </si>
  <si>
    <t>Youth VillagesMST-PSB FFOct-23</t>
  </si>
  <si>
    <t>Youth VillagesMST-PSB FF45200</t>
  </si>
  <si>
    <t>Marys CenterPCIT FFOct-23</t>
  </si>
  <si>
    <t>Marys CenterPCIT FF45200</t>
  </si>
  <si>
    <t>PIECEPCIT FFOct-23</t>
  </si>
  <si>
    <t>PIECEPCIT FF45200</t>
  </si>
  <si>
    <t>Marys CenterPCIT DCSOct-23</t>
  </si>
  <si>
    <t>Marys CenterPCIT DCS45200</t>
  </si>
  <si>
    <t>PIECEPCIT DCSOct-23</t>
  </si>
  <si>
    <t>PIECEPCIT DCS45200</t>
  </si>
  <si>
    <t>Community ConnectionsPCIT DCSOct-23</t>
  </si>
  <si>
    <t>Community ConnectionsPCIT DCS45200</t>
  </si>
  <si>
    <t>Community ConnectionsPCIT FFOct-23</t>
  </si>
  <si>
    <t>Community ConnectionsPCIT FF45200</t>
  </si>
  <si>
    <t>Medstar GeorgetownPCIT DCSOct-23</t>
  </si>
  <si>
    <t>Medstar GeorgetownPCIT DCS45200</t>
  </si>
  <si>
    <t>Medstar GeorgetownPCIT FFOct-23</t>
  </si>
  <si>
    <t>Medstar GeorgetownPCIT FF45200</t>
  </si>
  <si>
    <t>Marys CenterPCIT-T FFOct-23</t>
  </si>
  <si>
    <t>Marys CenterPCIT-T FF45200</t>
  </si>
  <si>
    <t>PIECEPCIT-T FFOct-23</t>
  </si>
  <si>
    <t>PIECEPCIT-T FF45200</t>
  </si>
  <si>
    <t>Community ConnectionsTF-CBT FFOct-23</t>
  </si>
  <si>
    <t>Community ConnectionsTF-CBT FF45200</t>
  </si>
  <si>
    <t>First Home CareTF-CBT FFOct-23</t>
  </si>
  <si>
    <t>First Home CareTF-CBT FF45200</t>
  </si>
  <si>
    <t>Foundations for Home &amp; CommunityTF-CBT FFOct-23</t>
  </si>
  <si>
    <t>Foundations for Home &amp; CommunityTF-CBT FF45200</t>
  </si>
  <si>
    <t>HillcrestTF-CBT FFOct-23</t>
  </si>
  <si>
    <t>HillcrestTF-CBT FF45200</t>
  </si>
  <si>
    <t>LAYCTF-CBT FFOct-23</t>
  </si>
  <si>
    <t>LAYCTF-CBT FF45200</t>
  </si>
  <si>
    <t>LESTF-CBT FFOct-23</t>
  </si>
  <si>
    <t>LESTF-CBT FF45200</t>
  </si>
  <si>
    <t>MD Family ResourcesTF-CBT FFOct-23</t>
  </si>
  <si>
    <t>MD Family ResourcesTF-CBT FF45200</t>
  </si>
  <si>
    <t>UniversalTF-CBT FFOct-23</t>
  </si>
  <si>
    <t>UniversalTF-CBT FF45200</t>
  </si>
  <si>
    <t>Community ConnectionsTIP FFOct-23</t>
  </si>
  <si>
    <t>Community ConnectionsTIP FF45200</t>
  </si>
  <si>
    <t>ContemporaryTIP FFOct-23</t>
  </si>
  <si>
    <t>ContemporaryTIP FF45200</t>
  </si>
  <si>
    <t>FPSTIP FFOct-23</t>
  </si>
  <si>
    <t>FPSTIP FF45200</t>
  </si>
  <si>
    <t>Green DoorTIP FFOct-23</t>
  </si>
  <si>
    <t>Green DoorTIP FF45200</t>
  </si>
  <si>
    <t>LESTIP FFOct-23</t>
  </si>
  <si>
    <t>LESTIP FF45200</t>
  </si>
  <si>
    <t>MBI HSTIP FFOct-23</t>
  </si>
  <si>
    <t>MBI HSTIP FF45200</t>
  </si>
  <si>
    <t>PASSTIP FFOct-23</t>
  </si>
  <si>
    <t>PASSTIP FF45200</t>
  </si>
  <si>
    <t>TFCCTIP FFOct-23</t>
  </si>
  <si>
    <t>TFCCTIP FF45200</t>
  </si>
  <si>
    <t>UmbrellaTIP FFOct-23</t>
  </si>
  <si>
    <t>UmbrellaTIP FF45200</t>
  </si>
  <si>
    <t>UniversalTIP FFOct-23</t>
  </si>
  <si>
    <t>UniversalTIP FF45200</t>
  </si>
  <si>
    <t>Wayne PlaceTIP FFOct-23</t>
  </si>
  <si>
    <t>Wayne PlaceTIP FF45200</t>
  </si>
  <si>
    <t>Adoptions TogetherTST FFOct-23</t>
  </si>
  <si>
    <t>Adoptions TogetherTST FF45200</t>
  </si>
  <si>
    <t>ContemporaryTST FFOct-23</t>
  </si>
  <si>
    <t>ContemporaryTST FF45200</t>
  </si>
  <si>
    <t>Family MattersTST FFOct-23</t>
  </si>
  <si>
    <t>Family MattersTST FF45200</t>
  </si>
  <si>
    <t>First Home CareTST FFOct-23</t>
  </si>
  <si>
    <t>First Home CareTST FF45200</t>
  </si>
  <si>
    <t>Foundations for Home &amp; CommunityTST FFOct-23</t>
  </si>
  <si>
    <t>Foundations for Home &amp; CommunityTST FF45200</t>
  </si>
  <si>
    <t>HillcrestTST FFOct-23</t>
  </si>
  <si>
    <t>HillcrestTST FF45200</t>
  </si>
  <si>
    <t>MD Family ResourcesTST FFOct-23</t>
  </si>
  <si>
    <t>MD Family ResourcesTST FF45200</t>
  </si>
  <si>
    <t>DBH Parent SupportABC CombinedOct-23</t>
  </si>
  <si>
    <t>DBH Parent SupportABC Combined45200</t>
  </si>
  <si>
    <t>Healthy FuturesABC CombinedOct-23</t>
  </si>
  <si>
    <t>Healthy FuturesABC Combined45200</t>
  </si>
  <si>
    <t>Marys CenterABC CombinedOct-23</t>
  </si>
  <si>
    <t>Marys CenterABC Combined45200</t>
  </si>
  <si>
    <t>Medstar GeorgetownABC CombinedOct-23</t>
  </si>
  <si>
    <t>Medstar GeorgetownABC Combined45200</t>
  </si>
  <si>
    <t>PIECEABC CombinedOct-23</t>
  </si>
  <si>
    <t>PIECEABC Combined45200</t>
  </si>
  <si>
    <t>Federal CityA-CRA CombinedOct-23</t>
  </si>
  <si>
    <t>Federal CityA-CRA Combined45200</t>
  </si>
  <si>
    <t>HillcrestA-CRA CombinedOct-23</t>
  </si>
  <si>
    <t>HillcrestA-CRA Combined45200</t>
  </si>
  <si>
    <t>LAYCA-CRA CombinedOct-23</t>
  </si>
  <si>
    <t>LAYCA-CRA Combined45200</t>
  </si>
  <si>
    <t>RiversideA-CRA CombinedOct-23</t>
  </si>
  <si>
    <t>RiversideA-CRA Combined45200</t>
  </si>
  <si>
    <t>Adoptions TogetherCPP-FV CombinedOct-23</t>
  </si>
  <si>
    <t>Adoptions TogetherCPP-FV Combined45200</t>
  </si>
  <si>
    <t>Foundations for Home &amp; CommunityCPP-FV CombinedOct-23</t>
  </si>
  <si>
    <t>Foundations for Home &amp; CommunityCPP-FV Combined45200</t>
  </si>
  <si>
    <t>Medstar GeorgetownCPP-FV CombinedOct-23</t>
  </si>
  <si>
    <t>Medstar GeorgetownCPP-FV Combined45200</t>
  </si>
  <si>
    <t>Better MorningsFFT CombinedOct-23</t>
  </si>
  <si>
    <t>Better MorningsFFT Combined45200</t>
  </si>
  <si>
    <t>CatholicFFT CombinedOct-23</t>
  </si>
  <si>
    <t>CatholicFFT Combined45200</t>
  </si>
  <si>
    <t>First Home CareFFT CombinedOct-23</t>
  </si>
  <si>
    <t>First Home CareFFT Combined45200</t>
  </si>
  <si>
    <t>Foundations for Home &amp; CommunityFFT CombinedOct-23</t>
  </si>
  <si>
    <t>Foundations for Home &amp; CommunityFFT Combined45200</t>
  </si>
  <si>
    <t>HillcrestFFT CombinedOct-23</t>
  </si>
  <si>
    <t>HillcrestFFT Combined45200</t>
  </si>
  <si>
    <t>PASSFFT CombinedOct-23</t>
  </si>
  <si>
    <t>PASSFFT Combined45200</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</si>
  <si>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</si>
  <si>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</si>
  <si>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</si>
  <si>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</si>
  <si>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</si>
  <si>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</si>
  <si>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</si>
  <si>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</si>
  <si>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</si>
  <si>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</si>
  <si>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LCSMST CombinedOct-23</t>
  </si>
  <si>
    <t>LCSMST Combined45200</t>
  </si>
  <si>
    <t>MBI HSMST CombinedOct-23</t>
  </si>
  <si>
    <t>MBI HSMST Combined45200</t>
  </si>
  <si>
    <t>Youth VillagesMST CombinedOct-23</t>
  </si>
  <si>
    <t>Youth VillagesMST Combined45200</t>
  </si>
  <si>
    <t>Youth VillagesMST-PSB CombinedOct-23</t>
  </si>
  <si>
    <t>Youth VillagesMST-PSB Combined45200</t>
  </si>
  <si>
    <t>Medstar GeorgetownPCIT CombinedOct-23</t>
  </si>
  <si>
    <t>Medstar GeorgetownPCIT Combined45200</t>
  </si>
  <si>
    <t>Marys CenterPCIT-T CombinedOct-23</t>
  </si>
  <si>
    <t>Marys CenterPCIT-T Combined45200</t>
  </si>
  <si>
    <t>PIECEPCIT-T CombinedOct-23</t>
  </si>
  <si>
    <t>PIECEPCIT-T Combined45200</t>
  </si>
  <si>
    <t>Community ConnectionsTF-CBT CombinedOct-23</t>
  </si>
  <si>
    <t>Community ConnectionsTF-CBT Combined45200</t>
  </si>
  <si>
    <t>First Home CareTF-CBT CombinedOct-23</t>
  </si>
  <si>
    <t>First Home CareTF-CBT Combined45200</t>
  </si>
  <si>
    <t>Foundations for Home &amp; CommunityTF-CBT CombinedOct-23</t>
  </si>
  <si>
    <t>Foundations for Home &amp; CommunityTF-CBT Combined45200</t>
  </si>
  <si>
    <t>HillcrestTF-CBT CombinedOct-23</t>
  </si>
  <si>
    <t>HillcrestTF-CBT Combined45200</t>
  </si>
  <si>
    <t>LAYCTF-CBT CombinedOct-23</t>
  </si>
  <si>
    <t>LAYCTF-CBT Combined45200</t>
  </si>
  <si>
    <t>LESTF-CBT CombinedOct-23</t>
  </si>
  <si>
    <t>LESTF-CBT Combined45200</t>
  </si>
  <si>
    <t>MD Family ResourcesTF-CBT CombinedOct-23</t>
  </si>
  <si>
    <t>MD Family ResourcesTF-CBT Combined45200</t>
  </si>
  <si>
    <t>UniversalTF-CBT CombinedOct-23</t>
  </si>
  <si>
    <t>UniversalTF-CBT Combined45200</t>
  </si>
  <si>
    <t>Community ConnectionsTIP CombinedOct-23</t>
  </si>
  <si>
    <t>Community ConnectionsTIP Combined45200</t>
  </si>
  <si>
    <t>ContemporaryTIP CombinedOct-23</t>
  </si>
  <si>
    <t>ContemporaryTIP Combined45200</t>
  </si>
  <si>
    <t>FPSTIP CombinedOct-23</t>
  </si>
  <si>
    <t>FPSTIP Combined45200</t>
  </si>
  <si>
    <t>Green DoorTIP CombinedOct-23</t>
  </si>
  <si>
    <t>Green DoorTIP Combined45200</t>
  </si>
  <si>
    <t>LESTIP CombinedOct-23</t>
  </si>
  <si>
    <t>LESTIP Combined45200</t>
  </si>
  <si>
    <t>MBI HSTIP CombinedOct-23</t>
  </si>
  <si>
    <t>MBI HSTIP Combined45200</t>
  </si>
  <si>
    <t>PASSTIP CombinedOct-23</t>
  </si>
  <si>
    <t>PASSTIP Combined45200</t>
  </si>
  <si>
    <t>TFCCTIP CombinedOct-23</t>
  </si>
  <si>
    <t>TFCCTIP Combined45200</t>
  </si>
  <si>
    <t>UmbrellaTIP CombinedOct-23</t>
  </si>
  <si>
    <t>UmbrellaTIP Combined45200</t>
  </si>
  <si>
    <t>UniversalTIP CombinedOct-23</t>
  </si>
  <si>
    <t>UniversalTIP Combined45200</t>
  </si>
  <si>
    <t>Wayne PlaceTIP CombinedOct-23</t>
  </si>
  <si>
    <t>Wayne PlaceTIP Combined45200</t>
  </si>
  <si>
    <t>Adoptions TogetherTST CombinedOct-23</t>
  </si>
  <si>
    <t>Adoptions TogetherTST Combined45200</t>
  </si>
  <si>
    <t>ContemporaryTST CombinedOct-23</t>
  </si>
  <si>
    <t>ContemporaryTST Combined45200</t>
  </si>
  <si>
    <t>Family MattersTST CombinedOct-23</t>
  </si>
  <si>
    <t>Family MattersTST Combined45200</t>
  </si>
  <si>
    <t>First Home CareTST CombinedOct-23</t>
  </si>
  <si>
    <t>First Home CareTST Combined45200</t>
  </si>
  <si>
    <t>Foundations for Home &amp; CommunityTST CombinedOct-23</t>
  </si>
  <si>
    <t>Foundations for Home &amp; CommunityTST Combined45200</t>
  </si>
  <si>
    <t>HillcrestTST CombinedOct-23</t>
  </si>
  <si>
    <t>HillcrestTST Combined45200</t>
  </si>
  <si>
    <t>MD Family ResourcesTST CombinedOct-23</t>
  </si>
  <si>
    <t>MD Family ResourcesTST Combined45200</t>
  </si>
  <si>
    <t>Marys CenterCPP-FV CombinedOct-23</t>
  </si>
  <si>
    <t>Marys CenterCPP-FV Combined45200</t>
  </si>
  <si>
    <t>PIECECPP-FV CombinedOct-23</t>
  </si>
  <si>
    <t>PIECECPP-FV Combined45200</t>
  </si>
  <si>
    <t>Community ConnectionsCPP-FV CombinedOct-23</t>
  </si>
  <si>
    <t>Community ConnectionsCPP-FV Combined45200</t>
  </si>
  <si>
    <t>Community ConnectionsPCIT CombinedOct-23</t>
  </si>
  <si>
    <t>Community ConnectionsPCIT Combined45200</t>
  </si>
  <si>
    <t>Marys CenterPCIT CombinedOct-23</t>
  </si>
  <si>
    <t>Marys CenterPCIT Combined45200</t>
  </si>
  <si>
    <t>PIECEPCIT CombinedOct-23</t>
  </si>
  <si>
    <t>PIECEPCIT Combined45200</t>
  </si>
  <si>
    <t>CatholicAll FFOct-23</t>
  </si>
  <si>
    <t>CatholicAll FF45200</t>
  </si>
  <si>
    <t>ContemporaryAll FFOct-23</t>
  </si>
  <si>
    <t>ContemporaryAll FF45200</t>
  </si>
  <si>
    <t>DBH Parent SupportAll FFOct-23</t>
  </si>
  <si>
    <t>DBH Parent SupportAll FF45200</t>
  </si>
  <si>
    <t>Family MattersAll FFOct-23</t>
  </si>
  <si>
    <t>Family MattersAll FF45200</t>
  </si>
  <si>
    <t>Federal City All FFOct-23</t>
  </si>
  <si>
    <t>Federal City All FF45200</t>
  </si>
  <si>
    <t>First Home CareAll FFOct-23</t>
  </si>
  <si>
    <t>First Home CareAll FF45200</t>
  </si>
  <si>
    <t>Foundations for Home &amp; CommunityAll FFOct-23</t>
  </si>
  <si>
    <t>Foundations for Home &amp; CommunityAll FF45200</t>
  </si>
  <si>
    <t>FPSAll FFOct-23</t>
  </si>
  <si>
    <t>FPSAll FF45200</t>
  </si>
  <si>
    <t>Green DoorAll FFOct-23</t>
  </si>
  <si>
    <t>Green DoorAll FF45200</t>
  </si>
  <si>
    <t>Healthy FuturesAll FFOct-23</t>
  </si>
  <si>
    <t>Healthy FuturesAll FF45200</t>
  </si>
  <si>
    <t>HillcrestAll FFOct-23</t>
  </si>
  <si>
    <t>HillcrestAll FF45200</t>
  </si>
  <si>
    <t>LAYCAll FFOct-23</t>
  </si>
  <si>
    <t>LAYCAll FF45200</t>
  </si>
  <si>
    <t>LCSAll FFOct-23</t>
  </si>
  <si>
    <t>LCSAll FF45200</t>
  </si>
  <si>
    <t>LESAll FFOct-23</t>
  </si>
  <si>
    <t>LESAll FF45200</t>
  </si>
  <si>
    <t>MBI HSAll FFOct-23</t>
  </si>
  <si>
    <t>MBI HSAll FF45200</t>
  </si>
  <si>
    <t>MD Family ResourcesAll FFOct-23</t>
  </si>
  <si>
    <t>MD Family ResourcesAll FF45200</t>
  </si>
  <si>
    <t>PASSAll FFOct-23</t>
  </si>
  <si>
    <t>PASSAll FF45200</t>
  </si>
  <si>
    <t>RiversideAll FFOct-23</t>
  </si>
  <si>
    <t>RiversideAll FF45200</t>
  </si>
  <si>
    <t>TFCCAll FF45200</t>
  </si>
  <si>
    <t>UniversalAll FFOct-23</t>
  </si>
  <si>
    <t>UniversalAll FF45200</t>
  </si>
  <si>
    <t>Wayne PlaceAll FFOct-23</t>
  </si>
  <si>
    <t>Wayne PlaceAll FF45200</t>
  </si>
  <si>
    <t>Youth VillagesAll FFOct-23</t>
  </si>
  <si>
    <t>Youth VillagesAll FF45200</t>
  </si>
  <si>
    <t>Medstar GeorgetownAll DCSOct-23</t>
  </si>
  <si>
    <t>Medstar GeorgetownAll DCS45200</t>
  </si>
  <si>
    <t>Medstar GeorgetownAll FFOct-23</t>
  </si>
  <si>
    <t>Medstar GeorgetownAll FF45200</t>
  </si>
  <si>
    <t>Community ConnectionsAll FFOct-23</t>
  </si>
  <si>
    <t>Community ConnectionsAll FF45200</t>
  </si>
  <si>
    <t>Community ConnectionsAll DCSOct-23</t>
  </si>
  <si>
    <t>Community ConnectionsAll DCS45200</t>
  </si>
  <si>
    <t>Marys CenterAll FFOct-23</t>
  </si>
  <si>
    <t>Marys CenterAll FF45200</t>
  </si>
  <si>
    <t>Marys CenterAll DCSOct-23</t>
  </si>
  <si>
    <t>Marys CenterAll DCS45200</t>
  </si>
  <si>
    <t>PIECEAll FFOct-23</t>
  </si>
  <si>
    <t>PIECEAll FF45200</t>
  </si>
  <si>
    <t>PIECEAll DCSOct-23</t>
  </si>
  <si>
    <t>PIECEAll DCS45200</t>
  </si>
  <si>
    <t>Adoptions TogetherAll CombinedOct-23</t>
  </si>
  <si>
    <t>Adoptions TogetherAll Combined45200</t>
  </si>
  <si>
    <t>Better MorningsAll CombinedOct-23</t>
  </si>
  <si>
    <t>Better MorningsAll Combined45200</t>
  </si>
  <si>
    <t>CatholicAll CombinedOct-23</t>
  </si>
  <si>
    <t>CatholicAll Combined45200</t>
  </si>
  <si>
    <t>Community ConnectionsAll CombinedOct-23</t>
  </si>
  <si>
    <t>Community ConnectionsAll Combined45200</t>
  </si>
  <si>
    <t>ContemporaryAll CombinedOct-23</t>
  </si>
  <si>
    <t>ContemporaryAll Combined45200</t>
  </si>
  <si>
    <t>DBH Family SupportAll CombinedOct-23</t>
  </si>
  <si>
    <t>DBH Family SupportAll Combined45200</t>
  </si>
  <si>
    <t>Family MattersAll CombinedOct-23</t>
  </si>
  <si>
    <t>Family MattersAll Combined45200</t>
  </si>
  <si>
    <t>Federal CityAll CombinedOct-23</t>
  </si>
  <si>
    <t>Federal CityAll Combined45200</t>
  </si>
  <si>
    <t>First Home CareAll CombinedOct-23</t>
  </si>
  <si>
    <t>First Home CareAll Combined45200</t>
  </si>
  <si>
    <t>Foundations for Home &amp; CommunityAll CombinedOct-23</t>
  </si>
  <si>
    <t>Foundations for Home &amp; CommunityAll Combined45200</t>
  </si>
  <si>
    <t>FPSAll CombinedOct-23</t>
  </si>
  <si>
    <t>FPSAll Combined45200</t>
  </si>
  <si>
    <t>Green DoorAll CombinedOct-23</t>
  </si>
  <si>
    <t>Green DoorAll Combined45200</t>
  </si>
  <si>
    <t>Healthy FuturesAll CombinedOct-23</t>
  </si>
  <si>
    <t>Healthy FuturesAll Combined45200</t>
  </si>
  <si>
    <t>HillcrestAll CombinedOct-23</t>
  </si>
  <si>
    <t>HillcrestAll Combined45200</t>
  </si>
  <si>
    <t>LAYCAll CombinedOct-23</t>
  </si>
  <si>
    <t>LAYCAll Combined45200</t>
  </si>
  <si>
    <t>LCSAll CombinedOct-23</t>
  </si>
  <si>
    <t>LCSAll Combined45200</t>
  </si>
  <si>
    <t>LESAll CombinedOct-23</t>
  </si>
  <si>
    <t>LESAll Combined45200</t>
  </si>
  <si>
    <t>Marys CenterAll CombinedOct-23</t>
  </si>
  <si>
    <t>Marys CenterAll Combined45200</t>
  </si>
  <si>
    <t>MBI HSAll CombinedOct-23</t>
  </si>
  <si>
    <t>MBI HSAll Combined45200</t>
  </si>
  <si>
    <t>MD Family ResourcesAll CombinedOct-23</t>
  </si>
  <si>
    <t>MD Family ResourcesAll Combined45200</t>
  </si>
  <si>
    <t>Medstar GeorgetownAll CombinedOct-23</t>
  </si>
  <si>
    <t>Medstar GeorgetownAll Combined45200</t>
  </si>
  <si>
    <t>PASSAll CombinedOct-23</t>
  </si>
  <si>
    <t>PASSAll Combined45200</t>
  </si>
  <si>
    <t>PIECEAll CombinedOct-23</t>
  </si>
  <si>
    <t>PIECEAll Combined45200</t>
  </si>
  <si>
    <t>RiversideAll CombinedOct-23</t>
  </si>
  <si>
    <t>RiversideAll Combined45200</t>
  </si>
  <si>
    <t>TFCCAll CombinedOct-23</t>
  </si>
  <si>
    <t>TFCCAll Combined45200</t>
  </si>
  <si>
    <t>UmbrellaAll CombinedOct-23</t>
  </si>
  <si>
    <t>UmbrellaAll Combined45200</t>
  </si>
  <si>
    <t>UniversalAll CombinedOct-23</t>
  </si>
  <si>
    <t>UniversalAll Combined45200</t>
  </si>
  <si>
    <t>Wayne PlaceAll CombinedOct-23</t>
  </si>
  <si>
    <t>Wayne PlaceAll Combined45200</t>
  </si>
  <si>
    <t>Youth VillagesAll CombinedOct-23</t>
  </si>
  <si>
    <t>Youth VillagesAll Combined45200</t>
  </si>
  <si>
    <t>All ABC ProvidersABC FFOct-23</t>
  </si>
  <si>
    <t>All ABC ProvidersABC FF45200</t>
  </si>
  <si>
    <t>All ABC ProvidersABC CombinedOct-23</t>
  </si>
  <si>
    <t>All ABC ProvidersABC Combined45200</t>
  </si>
  <si>
    <t>All A-CRA ProvidersA-CRA FFOct-23</t>
  </si>
  <si>
    <t>All A-CRA ProvidersA-CRA FF45200</t>
  </si>
  <si>
    <t>All A-CRA ProvidersA-CRA CombinedOct-23</t>
  </si>
  <si>
    <t>All A-CRA ProvidersA-CRA Combined45200</t>
  </si>
  <si>
    <t>All CPP-FV ProvidersCPP-FV FFOct-23</t>
  </si>
  <si>
    <t>All CPP-FV ProvidersCPP-FV FF45200</t>
  </si>
  <si>
    <t>All CPP-FV ProvidersCPP-FV DCSOct-23</t>
  </si>
  <si>
    <t>All CPP-FV ProvidersCPP-FV DCS45200</t>
  </si>
  <si>
    <t>All CPP-FV ProvidersCPP-FV CombinedOct-23</t>
  </si>
  <si>
    <t>All CPP-FV ProvidersCPP-FV Combined45200</t>
  </si>
  <si>
    <t>All FFT ProvidersFFT FFOct-23</t>
  </si>
  <si>
    <t>All FFT ProvidersFFT FF45200</t>
  </si>
  <si>
    <t>All FFT ProvidersFFT CombinedOct-23</t>
  </si>
  <si>
    <t>All FFT ProvidersFFT Combined45200</t>
  </si>
  <si>
    <t>All IHCBS ProvidersIHCBS FFOct-23</t>
  </si>
  <si>
    <t>All IHCBS ProvidersIHCBS FF45200</t>
  </si>
  <si>
    <t>All IHCBS ProvidersIHCBS</t>
  </si>
  <si>
    <t>All IHCBS ProvidersIHCBS CombinedOct-23</t>
  </si>
  <si>
    <t>All IHCBS ProvidersIHCBS Combined45200</t>
  </si>
  <si>
    <t>All MST ProvidersMST FFOct-23</t>
  </si>
  <si>
    <t>All MST ProvidersMST FF45200</t>
  </si>
  <si>
    <t>All MST ProvidersMST CombinedOct-23</t>
  </si>
  <si>
    <t>All MST ProvidersMST Combined45200</t>
  </si>
  <si>
    <t>All MST-PSB ProvidersMST-PSB FFOct-23</t>
  </si>
  <si>
    <t>All MST-PSB ProvidersMST-PSB FF45200</t>
  </si>
  <si>
    <t>All MST-PSB ProvidersMST-PSB CombinedOct-23</t>
  </si>
  <si>
    <t>All MST-PSB ProvidersMST-PSB Combined45200</t>
  </si>
  <si>
    <t>All PCIT ProvidersPCIT FFOct-23</t>
  </si>
  <si>
    <t>All PCIT ProvidersPCIT FF45200</t>
  </si>
  <si>
    <t>All PCIT ProvidersPCIT DCSOct-23</t>
  </si>
  <si>
    <t>All PCIT ProvidersPCIT DCS45200</t>
  </si>
  <si>
    <t>All PCIT ProvidersPCIT CombinedOct-23</t>
  </si>
  <si>
    <t>All PCIT ProvidersPCIT Combined45200</t>
  </si>
  <si>
    <t>All PCIT-T ProvidersPCIT-T FFOct-23</t>
  </si>
  <si>
    <t>All PCIT-T ProvidersPCIT-T FF45200</t>
  </si>
  <si>
    <t>All PCIT-T ProvidersPCIT-T CombinedOct-23</t>
  </si>
  <si>
    <t>All PCIT-T ProvidersPCIT-T Combined45200</t>
  </si>
  <si>
    <t>All SFCR ProvidersSFCR FFOct-23</t>
  </si>
  <si>
    <t>All SFCR ProvidersSFCR FF45200</t>
  </si>
  <si>
    <t>All SFCR ProvidersSFCR CombinedOct-23</t>
  </si>
  <si>
    <t>All SFCR ProvidersSFCR Combined45200</t>
  </si>
  <si>
    <t>All TF-CBT ProvidersTF-CBT FFOct-23</t>
  </si>
  <si>
    <t>All TF-CBT ProvidersTF-CBT FF45200</t>
  </si>
  <si>
    <t>All TF-CBT ProvidersTF-CBT CombinedOct-23</t>
  </si>
  <si>
    <t>All TF-CBT ProvidersTF-CBT Combined45200</t>
  </si>
  <si>
    <t>All TIP ProvidersTIP FFOct-23</t>
  </si>
  <si>
    <t>All TIP ProvidersTIP FF45200</t>
  </si>
  <si>
    <t>All TIP ProvidersTIP CombinedOct-23</t>
  </si>
  <si>
    <t>All TIP ProvidersTIP Combined45200</t>
  </si>
  <si>
    <t>All TST ProvidersTST FFOct-23</t>
  </si>
  <si>
    <t>All TST ProvidersTST FF45200</t>
  </si>
  <si>
    <t>All TST ProvidersTST CombinedOct-23</t>
  </si>
  <si>
    <t>All TST ProvidersTST Combined45200</t>
  </si>
  <si>
    <t>Families First ProvidersAll FFOct-23</t>
  </si>
  <si>
    <t>Families First ProvidersAll FF45200</t>
  </si>
  <si>
    <t>DC Seed ProvidersAll DCSOct-23</t>
  </si>
  <si>
    <t>DC Seed ProvidersAll DCS45200</t>
  </si>
  <si>
    <t>Trauma ProvidersAll FFOct-23</t>
  </si>
  <si>
    <t>Trauma ProvidersAll FF45200</t>
  </si>
  <si>
    <t>Trauma ProvidersAll DCSOct-23</t>
  </si>
  <si>
    <t>Trauma ProvidersAll DCS45200</t>
  </si>
  <si>
    <t>Trauma ProvidersAll CombinedOct-23</t>
  </si>
  <si>
    <t>Trauma ProvidersAll Combined45200</t>
  </si>
  <si>
    <t>AllAll CombinedOct-23</t>
  </si>
  <si>
    <t>AllAll Combined45200</t>
  </si>
  <si>
    <t>DBH Parent SupportABC FFNov-23</t>
  </si>
  <si>
    <t>DBH Parent SupportABC FF45231</t>
  </si>
  <si>
    <t>Healthy FuturesABC FFNov-23</t>
  </si>
  <si>
    <t>Healthy FuturesABC FF45231</t>
  </si>
  <si>
    <t>Marys CenterABC FFNov-23</t>
  </si>
  <si>
    <t>Marys CenterABC FF45231</t>
  </si>
  <si>
    <t>Medstar GeorgetownABC FFNov-23</t>
  </si>
  <si>
    <t>Medstar GeorgetownABC FF45231</t>
  </si>
  <si>
    <t>PIECEABC FFNov-23</t>
  </si>
  <si>
    <t>PIECEABC FF45231</t>
  </si>
  <si>
    <t>Federal CityA-CRA FFNov-23</t>
  </si>
  <si>
    <t>Federal CityA-CRA FF45231</t>
  </si>
  <si>
    <t>HillcrestA-CRA FFNov-23</t>
  </si>
  <si>
    <t>HillcrestA-CRA FF45231</t>
  </si>
  <si>
    <t>LAYCA-CRA FFNov-23</t>
  </si>
  <si>
    <t>LAYCA-CRA FF45231</t>
  </si>
  <si>
    <t>RiversideA-CRA FFNov-23</t>
  </si>
  <si>
    <t>RiversideA-CRA FF45231</t>
  </si>
  <si>
    <t>Adoptions TogetherCPP-FV FFNov-23</t>
  </si>
  <si>
    <t>Adoptions TogetherCPP-FV FF45231</t>
  </si>
  <si>
    <t>Marys CenterCPP-FV FFNov-23</t>
  </si>
  <si>
    <t>Marys CenterCPP-FV FF45231</t>
  </si>
  <si>
    <t>PIECECPP-FV FFNov-23</t>
  </si>
  <si>
    <t>PIECECPP-FV FF45231</t>
  </si>
  <si>
    <t>Community ConnectionsCPP-FV DCSNov-23</t>
  </si>
  <si>
    <t>Community ConnectionsCPP-FV DCS45231</t>
  </si>
  <si>
    <t>Community ConnectionsCPP-FV FFNov-23</t>
  </si>
  <si>
    <t>Community ConnectionsCPP-FV FF45231</t>
  </si>
  <si>
    <t>Foundations for Home &amp; CommunityCPP-FV DCSNov-23</t>
  </si>
  <si>
    <t>Foundations for Home &amp; CommunityCPP-FV DCS45231</t>
  </si>
  <si>
    <t>Marys CenterCPP-FV DCSNov-23</t>
  </si>
  <si>
    <t>Marys CenterCPP-FV DCS45231</t>
  </si>
  <si>
    <t>PIECECPP-FV DCSNov-23</t>
  </si>
  <si>
    <t>PIECECPP-FV DCS45231</t>
  </si>
  <si>
    <t>Medstar GeorgetownCPP-FV DCSNov-23</t>
  </si>
  <si>
    <t>Medstar GeorgetownCPP-FV DCS45231</t>
  </si>
  <si>
    <t>Medstar GeorgetownCPP-FV FFNov-23</t>
  </si>
  <si>
    <t>Medstar GeorgetownCPP-FV FF45231</t>
  </si>
  <si>
    <t>Better MorningsFFT FFNov-23</t>
  </si>
  <si>
    <t>Better MorningsFFT FF45231</t>
  </si>
  <si>
    <t>CatholicFFT FFNov-23</t>
  </si>
  <si>
    <t>CatholicFFT FF45231</t>
  </si>
  <si>
    <t>First Home CareFFT FFNov-23</t>
  </si>
  <si>
    <t>First Home CareFFT FF45231</t>
  </si>
  <si>
    <t>Foundations for Home &amp; CommunityFFT FFNov-23</t>
  </si>
  <si>
    <t>Foundations for Home &amp; CommunityFFT FF45231</t>
  </si>
  <si>
    <t>HillcrestFFT FFNov-23</t>
  </si>
  <si>
    <t>HillcrestFFT FF45231</t>
  </si>
  <si>
    <t>PASSFFT FFNov-23</t>
  </si>
  <si>
    <t>PASSFFT FF45231</t>
  </si>
  <si>
    <t>Better MorningsIHCBS FFNov-23</t>
  </si>
  <si>
    <t>Better MorningsIHCBS FF45231</t>
  </si>
  <si>
    <t>HillcrestIHCBS FFNov-23</t>
  </si>
  <si>
    <t>HillcrestIHCBS FF45231</t>
  </si>
  <si>
    <t>LESIHCBS FFNov-23</t>
  </si>
  <si>
    <t>LESIHCBS FF45231</t>
  </si>
  <si>
    <t>MBI HSIHCBS FFNov-23</t>
  </si>
  <si>
    <t>MBI HSIHCBS FF45231</t>
  </si>
  <si>
    <t>MD Family ResourcesIHCBS FFNov-23</t>
  </si>
  <si>
    <t>MD Family ResourcesIHCBS FF45231</t>
  </si>
  <si>
    <t>LCSMST FFNov-23</t>
  </si>
  <si>
    <t>LCSMST FF45231</t>
  </si>
  <si>
    <t>MBI HSMST FFNov-23</t>
  </si>
  <si>
    <t>MBI HSMST FF45231</t>
  </si>
  <si>
    <t>Youth VillagesMST FFNov-23</t>
  </si>
  <si>
    <t>Youth VillagesMST FF45231</t>
  </si>
  <si>
    <t>Youth VillagesMST-PSB FFNov-23</t>
  </si>
  <si>
    <t>Youth VillagesMST-PSB FF45231</t>
  </si>
  <si>
    <t>Marys CenterPCIT FFNov-23</t>
  </si>
  <si>
    <t>Marys CenterPCIT FF45231</t>
  </si>
  <si>
    <t>PIECEPCIT FFNov-23</t>
  </si>
  <si>
    <t>PIECEPCIT FF45231</t>
  </si>
  <si>
    <t>Marys CenterPCIT DCSNov-23</t>
  </si>
  <si>
    <t>Marys CenterPCIT DCS45231</t>
  </si>
  <si>
    <t>PIECEPCIT DCSNov-23</t>
  </si>
  <si>
    <t>PIECEPCIT DCS45231</t>
  </si>
  <si>
    <t>Community ConnectionsPCIT DCSNov-23</t>
  </si>
  <si>
    <t>Community ConnectionsPCIT DCS45231</t>
  </si>
  <si>
    <t>Community ConnectionsPCIT FFNov-23</t>
  </si>
  <si>
    <t>Community ConnectionsPCIT FF45231</t>
  </si>
  <si>
    <t>Medstar GeorgetownPCIT DCSNov-23</t>
  </si>
  <si>
    <t>Medstar GeorgetownPCIT DCS45231</t>
  </si>
  <si>
    <t>Medstar GeorgetownPCIT FFNov-23</t>
  </si>
  <si>
    <t>Medstar GeorgetownPCIT FF45231</t>
  </si>
  <si>
    <t>Marys CenterPCIT-T FFNov-23</t>
  </si>
  <si>
    <t>Marys CenterPCIT-T FF45231</t>
  </si>
  <si>
    <t>PIECEPCIT-T FFNov-23</t>
  </si>
  <si>
    <t>PIECEPCIT-T FF45231</t>
  </si>
  <si>
    <t>Community ConnectionsTF-CBT FFNov-23</t>
  </si>
  <si>
    <t>Community ConnectionsTF-CBT FF45231</t>
  </si>
  <si>
    <t>First Home CareTF-CBT FFNov-23</t>
  </si>
  <si>
    <t>First Home CareTF-CBT FF45231</t>
  </si>
  <si>
    <t>Foundations for Home &amp; CommunityTF-CBT FFNov-23</t>
  </si>
  <si>
    <t>Foundations for Home &amp; CommunityTF-CBT FF45231</t>
  </si>
  <si>
    <t>HillcrestTF-CBT FFNov-23</t>
  </si>
  <si>
    <t>HillcrestTF-CBT FF45231</t>
  </si>
  <si>
    <t>LAYCTF-CBT FFNov-23</t>
  </si>
  <si>
    <t>LAYCTF-CBT FF45231</t>
  </si>
  <si>
    <t>LESTF-CBT FFNov-23</t>
  </si>
  <si>
    <t>LESTF-CBT FF45231</t>
  </si>
  <si>
    <t>MD Family ResourcesTF-CBT FFNov-23</t>
  </si>
  <si>
    <t>MD Family ResourcesTF-CBT FF45231</t>
  </si>
  <si>
    <t>UniversalTF-CBT FFNov-23</t>
  </si>
  <si>
    <t>UniversalTF-CBT FF45231</t>
  </si>
  <si>
    <t>Community ConnectionsTIP FFNov-23</t>
  </si>
  <si>
    <t>Community ConnectionsTIP FF45231</t>
  </si>
  <si>
    <t>ContemporaryTIP FFNov-23</t>
  </si>
  <si>
    <t>ContemporaryTIP FF45231</t>
  </si>
  <si>
    <t>FPSTIP FFNov-23</t>
  </si>
  <si>
    <t>FPSTIP FF45231</t>
  </si>
  <si>
    <t>Green DoorTIP FFNov-23</t>
  </si>
  <si>
    <t>Green DoorTIP FF45231</t>
  </si>
  <si>
    <t>LESTIP FFNov-23</t>
  </si>
  <si>
    <t>LESTIP FF45231</t>
  </si>
  <si>
    <t>MBI HSTIP FFNov-23</t>
  </si>
  <si>
    <t>MBI HSTIP FF45231</t>
  </si>
  <si>
    <t>PASSTIP FFNov-23</t>
  </si>
  <si>
    <t>PASSTIP FF45231</t>
  </si>
  <si>
    <t>TFCCTIP FFNov-23</t>
  </si>
  <si>
    <t>TFCCTIP FF45231</t>
  </si>
  <si>
    <t>UmbrellaTIP FFNov-23</t>
  </si>
  <si>
    <t>UmbrellaTIP FF45231</t>
  </si>
  <si>
    <t>UniversalTIP FFNov-23</t>
  </si>
  <si>
    <t>UniversalTIP FF45231</t>
  </si>
  <si>
    <t>Wayne PlaceTIP FFNov-23</t>
  </si>
  <si>
    <t>Wayne PlaceTIP FF45231</t>
  </si>
  <si>
    <t>Adoptions TogetherTST FFNov-23</t>
  </si>
  <si>
    <t>Adoptions TogetherTST FF45231</t>
  </si>
  <si>
    <t>ContemporaryTST FFNov-23</t>
  </si>
  <si>
    <t>ContemporaryTST FF45231</t>
  </si>
  <si>
    <t>Family MattersTST FFNov-23</t>
  </si>
  <si>
    <t>Family MattersTST FF45231</t>
  </si>
  <si>
    <t>First Home CareTST FFNov-23</t>
  </si>
  <si>
    <t>First Home CareTST FF45231</t>
  </si>
  <si>
    <t>Foundations for Home &amp; CommunityTST FFNov-23</t>
  </si>
  <si>
    <t>Foundations for Home &amp; CommunityTST FF45231</t>
  </si>
  <si>
    <t>HillcrestTST FFNov-23</t>
  </si>
  <si>
    <t>HillcrestTST FF45231</t>
  </si>
  <si>
    <t>MD Family ResourcesTST FFNov-23</t>
  </si>
  <si>
    <t>MD Family ResourcesTST FF45231</t>
  </si>
  <si>
    <t>DBH Parent SupportABC CombinedNov-23</t>
  </si>
  <si>
    <t>DBH Parent SupportABC Combined45231</t>
  </si>
  <si>
    <t>Healthy FuturesABC CombinedNov-23</t>
  </si>
  <si>
    <t>Healthy FuturesABC Combined45231</t>
  </si>
  <si>
    <t>Marys CenterABC CombinedNov-23</t>
  </si>
  <si>
    <t>Marys CenterABC Combined45231</t>
  </si>
  <si>
    <t>Medstar GeorgetownABC CombinedNov-23</t>
  </si>
  <si>
    <t>Medstar GeorgetownABC Combined45231</t>
  </si>
  <si>
    <t>PIECEABC CombinedNov-23</t>
  </si>
  <si>
    <t>PIECEABC Combined45231</t>
  </si>
  <si>
    <t>Federal CityA-CRA CombinedNov-23</t>
  </si>
  <si>
    <t>Federal CityA-CRA Combined45231</t>
  </si>
  <si>
    <t>HillcrestA-CRA CombinedNov-23</t>
  </si>
  <si>
    <t>HillcrestA-CRA Combined45231</t>
  </si>
  <si>
    <t>LAYCA-CRA CombinedNov-23</t>
  </si>
  <si>
    <t>LAYCA-CRA Combined45231</t>
  </si>
  <si>
    <t>RiversideA-CRA CombinedNov-23</t>
  </si>
  <si>
    <t>RiversideA-CRA Combined45231</t>
  </si>
  <si>
    <t>Adoptions TogetherCPP-FV CombinedNov-23</t>
  </si>
  <si>
    <t>Adoptions TogetherCPP-FV Combined45231</t>
  </si>
  <si>
    <t>Foundations for Home &amp; CommunityCPP-FV CombinedNov-23</t>
  </si>
  <si>
    <t>Foundations for Home &amp; CommunityCPP-FV Combined45231</t>
  </si>
  <si>
    <t>Medstar GeorgetownCPP-FV CombinedNov-23</t>
  </si>
  <si>
    <t>Medstar GeorgetownCPP-FV Combined45231</t>
  </si>
  <si>
    <t>Better MorningsFFT CombinedNov-23</t>
  </si>
  <si>
    <t>Better MorningsFFT Combined45231</t>
  </si>
  <si>
    <t>CatholicFFT CombinedNov-23</t>
  </si>
  <si>
    <t>CatholicFFT Combined45231</t>
  </si>
  <si>
    <t>First Home CareFFT CombinedNov-23</t>
  </si>
  <si>
    <t>First Home CareFFT Combined45231</t>
  </si>
  <si>
    <t>Foundations for Home &amp; CommunityFFT CombinedNov-23</t>
  </si>
  <si>
    <t>Foundations for Home &amp; CommunityFFT Combined45231</t>
  </si>
  <si>
    <t>HillcrestFFT CombinedNov-23</t>
  </si>
  <si>
    <t>HillcrestFFT Combined45231</t>
  </si>
  <si>
    <t>PASSFFT CombinedNov-23</t>
  </si>
  <si>
    <t>PASSFFT Combined45231</t>
  </si>
  <si>
    <t>Better MorningsIHCBS CombinedNov-23</t>
  </si>
  <si>
    <t>Better MorningsIHCBS Combined45231</t>
  </si>
  <si>
    <t>HillcrestIHCBS CombinedNov-23</t>
  </si>
  <si>
    <t>HillcrestIHCBS Combined45231</t>
  </si>
  <si>
    <t>LESIHCBS CombinedNov-23</t>
  </si>
  <si>
    <t>LESIHCBS Combined45231</t>
  </si>
  <si>
    <t>MBI HSIHCBS CombinedNov-23</t>
  </si>
  <si>
    <t>MBI HSIHCBS Combined45231</t>
  </si>
  <si>
    <t>MD Family ResourcesIHCBS CombinedNov-23</t>
  </si>
  <si>
    <t>MD Family ResourcesIHCBS Combined45231</t>
  </si>
  <si>
    <t>LCSMST CombinedNov-23</t>
  </si>
  <si>
    <t>LCSMST Combined45231</t>
  </si>
  <si>
    <t>MBI HSMST CombinedNov-23</t>
  </si>
  <si>
    <t>MBI HSMST Combined45231</t>
  </si>
  <si>
    <t>Youth VillagesMST CombinedNov-23</t>
  </si>
  <si>
    <t>Youth VillagesMST Combined45231</t>
  </si>
  <si>
    <t>Youth VillagesMST-PSB CombinedNov-23</t>
  </si>
  <si>
    <t>Youth VillagesMST-PSB Combined45231</t>
  </si>
  <si>
    <t>Medstar GeorgetownPCIT CombinedNov-23</t>
  </si>
  <si>
    <t>Medstar GeorgetownPCIT Combined45231</t>
  </si>
  <si>
    <t>Marys CenterPCIT-T CombinedNov-23</t>
  </si>
  <si>
    <t>Marys CenterPCIT-T Combined45231</t>
  </si>
  <si>
    <t>PIECEPCIT-T CombinedNov-23</t>
  </si>
  <si>
    <t>PIECEPCIT-T Combined45231</t>
  </si>
  <si>
    <t>Community ConnectionsTF-CBT CombinedNov-23</t>
  </si>
  <si>
    <t>Community ConnectionsTF-CBT Combined45231</t>
  </si>
  <si>
    <t>First Home CareTF-CBT CombinedNov-23</t>
  </si>
  <si>
    <t>First Home CareTF-CBT Combined45231</t>
  </si>
  <si>
    <t>Foundations for Home &amp; CommunityTF-CBT CombinedNov-23</t>
  </si>
  <si>
    <t>Foundations for Home &amp; CommunityTF-CBT Combined45231</t>
  </si>
  <si>
    <t>HillcrestTF-CBT CombinedNov-23</t>
  </si>
  <si>
    <t>HillcrestTF-CBT Combined45231</t>
  </si>
  <si>
    <t>LAYCTF-CBT CombinedNov-23</t>
  </si>
  <si>
    <t>LAYCTF-CBT Combined45231</t>
  </si>
  <si>
    <t>LESTF-CBT CombinedNov-23</t>
  </si>
  <si>
    <t>LESTF-CBT Combined45231</t>
  </si>
  <si>
    <t>MD Family ResourcesTF-CBT CombinedNov-23</t>
  </si>
  <si>
    <t>MD Family ResourcesTF-CBT Combined45231</t>
  </si>
  <si>
    <t>UniversalTF-CBT CombinedNov-23</t>
  </si>
  <si>
    <t>UniversalTF-CBT Combined45231</t>
  </si>
  <si>
    <t>Community ConnectionsTIP CombinedNov-23</t>
  </si>
  <si>
    <t>Community ConnectionsTIP Combined45231</t>
  </si>
  <si>
    <t>ContemporaryTIP CombinedNov-23</t>
  </si>
  <si>
    <t>ContemporaryTIP Combined45231</t>
  </si>
  <si>
    <t>FPSTIP CombinedNov-23</t>
  </si>
  <si>
    <t>FPSTIP Combined45231</t>
  </si>
  <si>
    <t>Green DoorTIP CombinedNov-23</t>
  </si>
  <si>
    <t>Green DoorTIP Combined45231</t>
  </si>
  <si>
    <t>LESTIP CombinedNov-23</t>
  </si>
  <si>
    <t>LESTIP Combined45231</t>
  </si>
  <si>
    <t>MBI HSTIP CombinedNov-23</t>
  </si>
  <si>
    <t>MBI HSTIP Combined45231</t>
  </si>
  <si>
    <t>PASSTIP CombinedNov-23</t>
  </si>
  <si>
    <t>PASSTIP Combined45231</t>
  </si>
  <si>
    <t>TFCCTIP CombinedNov-23</t>
  </si>
  <si>
    <t>TFCCTIP Combined45231</t>
  </si>
  <si>
    <t>UmbrellaTIP CombinedNov-23</t>
  </si>
  <si>
    <t>UmbrellaTIP Combined45231</t>
  </si>
  <si>
    <t>UniversalTIP CombinedNov-23</t>
  </si>
  <si>
    <t>UniversalTIP Combined45231</t>
  </si>
  <si>
    <t>Wayne PlaceTIP CombinedNov-23</t>
  </si>
  <si>
    <t>Wayne PlaceTIP Combined45231</t>
  </si>
  <si>
    <t>Adoptions TogetherTST CombinedNov-23</t>
  </si>
  <si>
    <t>Adoptions TogetherTST Combined45231</t>
  </si>
  <si>
    <t>ContemporaryTST CombinedNov-23</t>
  </si>
  <si>
    <t>ContemporaryTST Combined45231</t>
  </si>
  <si>
    <t>Family MattersTST CombinedNov-23</t>
  </si>
  <si>
    <t>Family MattersTST Combined45231</t>
  </si>
  <si>
    <t>First Home CareTST CombinedNov-23</t>
  </si>
  <si>
    <t>First Home CareTST Combined45231</t>
  </si>
  <si>
    <t>Foundations for Home &amp; CommunityTST CombinedNov-23</t>
  </si>
  <si>
    <t>Foundations for Home &amp; CommunityTST Combined45231</t>
  </si>
  <si>
    <t>HillcrestTST CombinedNov-23</t>
  </si>
  <si>
    <t>HillcrestTST Combined45231</t>
  </si>
  <si>
    <t>MD Family ResourcesTST CombinedNov-23</t>
  </si>
  <si>
    <t>MD Family ResourcesTST Combined45231</t>
  </si>
  <si>
    <t>Marys CenterCPP-FV CombinedNov-23</t>
  </si>
  <si>
    <t>Marys CenterCPP-FV Combined45231</t>
  </si>
  <si>
    <t>PIECECPP-FV CombinedNov-23</t>
  </si>
  <si>
    <t>PIECECPP-FV Combined45231</t>
  </si>
  <si>
    <t>Community ConnectionsCPP-FV CombinedNov-23</t>
  </si>
  <si>
    <t>Community ConnectionsCPP-FV Combined45231</t>
  </si>
  <si>
    <t>Community ConnectionsPCIT CombinedNov-23</t>
  </si>
  <si>
    <t>Community ConnectionsPCIT Combined45231</t>
  </si>
  <si>
    <t>Marys CenterPCIT CombinedNov-23</t>
  </si>
  <si>
    <t>Marys CenterPCIT Combined45231</t>
  </si>
  <si>
    <t>PIECEPCIT CombinedNov-23</t>
  </si>
  <si>
    <t>PIECEPCIT Combined45231</t>
  </si>
  <si>
    <t>CatholicAll FFNov-23</t>
  </si>
  <si>
    <t>CatholicAll FF45231</t>
  </si>
  <si>
    <t>ContemporaryAll FFNov-23</t>
  </si>
  <si>
    <t>ContemporaryAll FF45231</t>
  </si>
  <si>
    <t>DBH Parent SupportAll FFNov-23</t>
  </si>
  <si>
    <t>DBH Parent SupportAll FF45231</t>
  </si>
  <si>
    <t>Family MattersAll FFNov-23</t>
  </si>
  <si>
    <t>Family MattersAll FF45231</t>
  </si>
  <si>
    <t>Federal City All FFNov-23</t>
  </si>
  <si>
    <t>Federal City All FF45231</t>
  </si>
  <si>
    <t>First Home CareAll FFNov-23</t>
  </si>
  <si>
    <t>First Home CareAll FF45231</t>
  </si>
  <si>
    <t>Foundations for Home &amp; CommunityAll FFNov-23</t>
  </si>
  <si>
    <t>Foundations for Home &amp; CommunityAll FF45231</t>
  </si>
  <si>
    <t>FPSAll FFNov-23</t>
  </si>
  <si>
    <t>FPSAll FF45231</t>
  </si>
  <si>
    <t>Green DoorAll FFNov-23</t>
  </si>
  <si>
    <t>Green DoorAll FF45231</t>
  </si>
  <si>
    <t>Healthy FuturesAll FFNov-23</t>
  </si>
  <si>
    <t>Healthy FuturesAll FF45231</t>
  </si>
  <si>
    <t>HillcrestAll FFNov-23</t>
  </si>
  <si>
    <t>HillcrestAll FF45231</t>
  </si>
  <si>
    <t>LAYCAll FFNov-23</t>
  </si>
  <si>
    <t>LAYCAll FF45231</t>
  </si>
  <si>
    <t>LCSAll FFNov-23</t>
  </si>
  <si>
    <t>LCSAll FF45231</t>
  </si>
  <si>
    <t>LESAll FFNov-23</t>
  </si>
  <si>
    <t>LESAll FF45231</t>
  </si>
  <si>
    <t>MBI HSAll FFNov-23</t>
  </si>
  <si>
    <t>MBI HSAll FF45231</t>
  </si>
  <si>
    <t>MD Family ResourcesAll FFNov-23</t>
  </si>
  <si>
    <t>MD Family ResourcesAll FF45231</t>
  </si>
  <si>
    <t>PASSAll FFNov-23</t>
  </si>
  <si>
    <t>PASSAll FF45231</t>
  </si>
  <si>
    <t>RiversideAll FFNov-23</t>
  </si>
  <si>
    <t>RiversideAll FF45231</t>
  </si>
  <si>
    <t>TFCCAll FF45231</t>
  </si>
  <si>
    <t>UniversalAll FFNov-23</t>
  </si>
  <si>
    <t>UniversalAll FF45231</t>
  </si>
  <si>
    <t>Wayne PlaceAll FFNov-23</t>
  </si>
  <si>
    <t>Wayne PlaceAll FF45231</t>
  </si>
  <si>
    <t>Youth VillagesAll FFNov-23</t>
  </si>
  <si>
    <t>Youth VillagesAll FF45231</t>
  </si>
  <si>
    <t>Medstar GeorgetownAll DCSNov-23</t>
  </si>
  <si>
    <t>Medstar GeorgetownAll DCS45231</t>
  </si>
  <si>
    <t>Medstar GeorgetownAll FFNov-23</t>
  </si>
  <si>
    <t>Medstar GeorgetownAll FF45231</t>
  </si>
  <si>
    <t>Community ConnectionsAll FFNov-23</t>
  </si>
  <si>
    <t>Community ConnectionsAll FF45231</t>
  </si>
  <si>
    <t>Community ConnectionsAll DCSNov-23</t>
  </si>
  <si>
    <t>Community ConnectionsAll DCS45231</t>
  </si>
  <si>
    <t>Marys CenterAll FFNov-23</t>
  </si>
  <si>
    <t>Marys CenterAll FF45231</t>
  </si>
  <si>
    <t>Marys CenterAll DCSNov-23</t>
  </si>
  <si>
    <t>Marys CenterAll DCS45231</t>
  </si>
  <si>
    <t>PIECEAll FFNov-23</t>
  </si>
  <si>
    <t>PIECEAll FF45231</t>
  </si>
  <si>
    <t>PIECEAll DCSNov-23</t>
  </si>
  <si>
    <t>PIECEAll DCS45231</t>
  </si>
  <si>
    <t>Adoptions TogetherAll CombinedNov-23</t>
  </si>
  <si>
    <t>Adoptions TogetherAll Combined45231</t>
  </si>
  <si>
    <t>Better MorningsAll CombinedNov-23</t>
  </si>
  <si>
    <t>Better MorningsAll Combined45231</t>
  </si>
  <si>
    <t>CatholicAll CombinedNov-23</t>
  </si>
  <si>
    <t>CatholicAll Combined45231</t>
  </si>
  <si>
    <t>Community ConnectionsAll CombinedNov-23</t>
  </si>
  <si>
    <t>Community ConnectionsAll Combined45231</t>
  </si>
  <si>
    <t>ContemporaryAll CombinedNov-23</t>
  </si>
  <si>
    <t>ContemporaryAll Combined45231</t>
  </si>
  <si>
    <t>DBH Family SupportAll CombinedNov-23</t>
  </si>
  <si>
    <t>DBH Family SupportAll Combined45231</t>
  </si>
  <si>
    <t>Family MattersAll CombinedNov-23</t>
  </si>
  <si>
    <t>Family MattersAll Combined45231</t>
  </si>
  <si>
    <t>Federal CityAll CombinedNov-23</t>
  </si>
  <si>
    <t>Federal CityAll Combined45231</t>
  </si>
  <si>
    <t>First Home CareAll CombinedNov-23</t>
  </si>
  <si>
    <t>First Home CareAll Combined45231</t>
  </si>
  <si>
    <t>Foundations for Home &amp; CommunityAll CombinedNov-23</t>
  </si>
  <si>
    <t>Foundations for Home &amp; CommunityAll Combined45231</t>
  </si>
  <si>
    <t>FPSAll CombinedNov-23</t>
  </si>
  <si>
    <t>FPSAll Combined45231</t>
  </si>
  <si>
    <t>Green DoorAll CombinedNov-23</t>
  </si>
  <si>
    <t>Green DoorAll Combined45231</t>
  </si>
  <si>
    <t>Healthy FuturesAll CombinedNov-23</t>
  </si>
  <si>
    <t>Healthy FuturesAll Combined45231</t>
  </si>
  <si>
    <t>HillcrestAll CombinedNov-23</t>
  </si>
  <si>
    <t>HillcrestAll Combined45231</t>
  </si>
  <si>
    <t>LAYCAll CombinedNov-23</t>
  </si>
  <si>
    <t>LAYCAll Combined45231</t>
  </si>
  <si>
    <t>LCSAll CombinedNov-23</t>
  </si>
  <si>
    <t>LCSAll Combined45231</t>
  </si>
  <si>
    <t>LESAll CombinedNov-23</t>
  </si>
  <si>
    <t>LESAll Combined45231</t>
  </si>
  <si>
    <t>Marys CenterAll CombinedNov-23</t>
  </si>
  <si>
    <t>Marys CenterAll Combined45231</t>
  </si>
  <si>
    <t>MBI HSAll CombinedNov-23</t>
  </si>
  <si>
    <t>MBI HSAll Combined45231</t>
  </si>
  <si>
    <t>MD Family ResourcesAll CombinedNov-23</t>
  </si>
  <si>
    <t>MD Family ResourcesAll Combined45231</t>
  </si>
  <si>
    <t>Medstar GeorgetownAll CombinedNov-23</t>
  </si>
  <si>
    <t>Medstar GeorgetownAll Combined45231</t>
  </si>
  <si>
    <t>PASSAll CombinedNov-23</t>
  </si>
  <si>
    <t>PASSAll Combined45231</t>
  </si>
  <si>
    <t>PIECEAll CombinedNov-23</t>
  </si>
  <si>
    <t>PIECEAll Combined45231</t>
  </si>
  <si>
    <t>RiversideAll CombinedNov-23</t>
  </si>
  <si>
    <t>RiversideAll Combined45231</t>
  </si>
  <si>
    <t>TFCCAll CombinedNov-23</t>
  </si>
  <si>
    <t>TFCCAll Combined45231</t>
  </si>
  <si>
    <t>UmbrellaAll CombinedNov-23</t>
  </si>
  <si>
    <t>UmbrellaAll Combined45231</t>
  </si>
  <si>
    <t>UniversalAll CombinedNov-23</t>
  </si>
  <si>
    <t>UniversalAll Combined45231</t>
  </si>
  <si>
    <t>Wayne PlaceAll CombinedNov-23</t>
  </si>
  <si>
    <t>Wayne PlaceAll Combined45231</t>
  </si>
  <si>
    <t>Youth VillagesAll CombinedNov-23</t>
  </si>
  <si>
    <t>Youth VillagesAll Combined45231</t>
  </si>
  <si>
    <t>All ABC ProvidersABC FFNov-23</t>
  </si>
  <si>
    <t>All ABC ProvidersABC FF45231</t>
  </si>
  <si>
    <t>All ABC ProvidersABC CombinedNov-23</t>
  </si>
  <si>
    <t>All ABC ProvidersABC Combined45231</t>
  </si>
  <si>
    <t>All A-CRA ProvidersA-CRA FFNov-23</t>
  </si>
  <si>
    <t>All A-CRA ProvidersA-CRA FF45231</t>
  </si>
  <si>
    <t>All A-CRA ProvidersA-CRA CombinedNov-23</t>
  </si>
  <si>
    <t>All A-CRA ProvidersA-CRA Combined45231</t>
  </si>
  <si>
    <t>All CPP-FV ProvidersCPP-FV FFNov-23</t>
  </si>
  <si>
    <t>All CPP-FV ProvidersCPP-FV FF45231</t>
  </si>
  <si>
    <t>All CPP-FV ProvidersCPP-FV DCSNov-23</t>
  </si>
  <si>
    <t>All CPP-FV ProvidersCPP-FV DCS45231</t>
  </si>
  <si>
    <t>All CPP-FV ProvidersCPP-FV CombinedNov-23</t>
  </si>
  <si>
    <t>All CPP-FV ProvidersCPP-FV Combined45231</t>
  </si>
  <si>
    <t>All FFT ProvidersFFT FFNov-23</t>
  </si>
  <si>
    <t>All FFT ProvidersFFT FF45231</t>
  </si>
  <si>
    <t>All FFT ProvidersFFT CombinedNov-23</t>
  </si>
  <si>
    <t>All FFT ProvidersFFT Combined45231</t>
  </si>
  <si>
    <t>All IHCBS ProvidersIHCBS FFNov-23</t>
  </si>
  <si>
    <t>All IHCBS ProvidersIHCBS FF45231</t>
  </si>
  <si>
    <t>All IHCBS ProvidersIHCBS CombinedNov-23</t>
  </si>
  <si>
    <t>All IHCBS ProvidersIHCBS Combined45231</t>
  </si>
  <si>
    <t>All MST ProvidersMST FFNov-23</t>
  </si>
  <si>
    <t>All MST ProvidersMST FF45231</t>
  </si>
  <si>
    <t>All MST ProvidersMST CombinedNov-23</t>
  </si>
  <si>
    <t>All MST ProvidersMST Combined45231</t>
  </si>
  <si>
    <t>All MST-PSB ProvidersMST-PSB FFNov-23</t>
  </si>
  <si>
    <t>All MST-PSB ProvidersMST-PSB FF45231</t>
  </si>
  <si>
    <t>All MST-PSB ProvidersMST-PSB CombinedNov-23</t>
  </si>
  <si>
    <t>All MST-PSB ProvidersMST-PSB Combined45231</t>
  </si>
  <si>
    <t>All PCIT ProvidersPCIT FFNov-23</t>
  </si>
  <si>
    <t>All PCIT ProvidersPCIT FF45231</t>
  </si>
  <si>
    <t>All PCIT ProvidersPCIT DCSNov-23</t>
  </si>
  <si>
    <t>All PCIT ProvidersPCIT DCS45231</t>
  </si>
  <si>
    <t>All PCIT ProvidersPCIT CombinedNov-23</t>
  </si>
  <si>
    <t>All PCIT ProvidersPCIT Combined45231</t>
  </si>
  <si>
    <t>All PCIT-T ProvidersPCIT-T FFNov-23</t>
  </si>
  <si>
    <t>All PCIT-T ProvidersPCIT-T FF45231</t>
  </si>
  <si>
    <t>All PCIT-T ProvidersPCIT-T CombinedNov-23</t>
  </si>
  <si>
    <t>All PCIT-T ProvidersPCIT-T Combined45231</t>
  </si>
  <si>
    <t>All SFCR ProvidersSFCR FFNov-23</t>
  </si>
  <si>
    <t>All SFCR ProvidersSFCR FF45231</t>
  </si>
  <si>
    <t>All SFCR ProvidersSFCR CombinedNov-23</t>
  </si>
  <si>
    <t>All SFCR ProvidersSFCR Combined45231</t>
  </si>
  <si>
    <t>All TF-CBT ProvidersTF-CBT FFNov-23</t>
  </si>
  <si>
    <t>All TF-CBT ProvidersTF-CBT FF45231</t>
  </si>
  <si>
    <t>All TF-CBT ProvidersTF-CBT CombinedNov-23</t>
  </si>
  <si>
    <t>All TF-CBT ProvidersTF-CBT Combined45231</t>
  </si>
  <si>
    <t>All TIP ProvidersTIP FFNov-23</t>
  </si>
  <si>
    <t>All TIP ProvidersTIP FF45231</t>
  </si>
  <si>
    <t>All TIP ProvidersTIP CombinedNov-23</t>
  </si>
  <si>
    <t>All TIP ProvidersTIP Combined45231</t>
  </si>
  <si>
    <t>All TST ProvidersTST FFNov-23</t>
  </si>
  <si>
    <t>All TST ProvidersTST FF45231</t>
  </si>
  <si>
    <t>All TST ProvidersTST CombinedNov-23</t>
  </si>
  <si>
    <t>All TST ProvidersTST Combined45231</t>
  </si>
  <si>
    <t>Families First ProvidersAll FFNov-23</t>
  </si>
  <si>
    <t>Families First ProvidersAll FF45231</t>
  </si>
  <si>
    <t>DC Seed ProvidersAll DCSNov-23</t>
  </si>
  <si>
    <t>DC Seed ProvidersAll DCS45231</t>
  </si>
  <si>
    <t>Trauma ProvidersAll FFNov-23</t>
  </si>
  <si>
    <t>Trauma ProvidersAll FF45231</t>
  </si>
  <si>
    <t>Trauma ProvidersAll DCSNov-23</t>
  </si>
  <si>
    <t>Trauma ProvidersAll DCS45231</t>
  </si>
  <si>
    <t>Trauma ProvidersAll CombinedNov-23</t>
  </si>
  <si>
    <t>Trauma ProvidersAll Combined45231</t>
  </si>
  <si>
    <t>AllAll CombinedNov-23</t>
  </si>
  <si>
    <t>AllAll Combined45231</t>
  </si>
  <si>
    <t>DBH Parent SupportABC FFDec-23</t>
  </si>
  <si>
    <t>DBH Parent SupportABC FF45261</t>
  </si>
  <si>
    <t>Healthy FuturesABC FFDec-23</t>
  </si>
  <si>
    <t>Healthy FuturesABC FF45261</t>
  </si>
  <si>
    <t>Marys CenterABC FFDec-23</t>
  </si>
  <si>
    <t>Marys CenterABC FF45261</t>
  </si>
  <si>
    <t>Medstar GeorgetownABC FFDec-23</t>
  </si>
  <si>
    <t>Medstar GeorgetownABC FF45261</t>
  </si>
  <si>
    <t>PIECEABC FFDec-23</t>
  </si>
  <si>
    <t>PIECEABC FF45261</t>
  </si>
  <si>
    <t>Federal CityA-CRA FFDec-23</t>
  </si>
  <si>
    <t>Federal CityA-CRA FF45261</t>
  </si>
  <si>
    <t>HillcrestA-CRA FFDec-23</t>
  </si>
  <si>
    <t>HillcrestA-CRA FF45261</t>
  </si>
  <si>
    <t>LAYCA-CRA FFDec-23</t>
  </si>
  <si>
    <t>LAYCA-CRA FF45261</t>
  </si>
  <si>
    <t>RiversideA-CRA FFDec-23</t>
  </si>
  <si>
    <t>RiversideA-CRA FF45261</t>
  </si>
  <si>
    <t>Adoptions TogetherCPP-FV FFDec-23</t>
  </si>
  <si>
    <t>Adoptions TogetherCPP-FV FF45261</t>
  </si>
  <si>
    <t>Marys CenterCPP-FV FFDec-23</t>
  </si>
  <si>
    <t>Marys CenterCPP-FV FF45261</t>
  </si>
  <si>
    <t>PIECECPP-FV FFDec-23</t>
  </si>
  <si>
    <t>PIECECPP-FV FF45261</t>
  </si>
  <si>
    <t>Community ConnectionsCPP-FV DCSDec-23</t>
  </si>
  <si>
    <t>Community ConnectionsCPP-FV DCS45261</t>
  </si>
  <si>
    <t>Community ConnectionsCPP-FV FFDec-23</t>
  </si>
  <si>
    <t>Community ConnectionsCPP-FV FF45261</t>
  </si>
  <si>
    <t>Foundations for Home &amp; CommunityCPP-FV DCSDec-23</t>
  </si>
  <si>
    <t>Foundations for Home &amp; CommunityCPP-FV DCS45261</t>
  </si>
  <si>
    <t>Marys CenterCPP-FV DCSDec-23</t>
  </si>
  <si>
    <t>Marys CenterCPP-FV DCS45261</t>
  </si>
  <si>
    <t>PIECECPP-FV DCSDec-23</t>
  </si>
  <si>
    <t>PIECECPP-FV DCS45261</t>
  </si>
  <si>
    <t>Medstar GeorgetownCPP-FV DCSDec-23</t>
  </si>
  <si>
    <t>Medstar GeorgetownCPP-FV DCS45261</t>
  </si>
  <si>
    <t>Medstar GeorgetownCPP-FV FFDec-23</t>
  </si>
  <si>
    <t>Medstar GeorgetownCPP-FV FF45261</t>
  </si>
  <si>
    <t>Better MorningsFFT FFDec-23</t>
  </si>
  <si>
    <t>Better MorningsFFT FF45261</t>
  </si>
  <si>
    <t>CatholicFFT FFDec-23</t>
  </si>
  <si>
    <t>CatholicFFT FF45261</t>
  </si>
  <si>
    <t>First Home CareFFT FFDec-23</t>
  </si>
  <si>
    <t>First Home CareFFT FF45261</t>
  </si>
  <si>
    <t>Foundations for Home &amp; CommunityFFT FFDec-23</t>
  </si>
  <si>
    <t>Foundations for Home &amp; CommunityFFT FF45261</t>
  </si>
  <si>
    <t>HillcrestFFT FFDec-23</t>
  </si>
  <si>
    <t>HillcrestFFT FF45261</t>
  </si>
  <si>
    <t>PASSFFT FFDec-23</t>
  </si>
  <si>
    <t>PASSFFT FF45261</t>
  </si>
  <si>
    <t>Better MorningsIHCBS FFDec-23</t>
  </si>
  <si>
    <t>Better MorningsIHCBS FF45261</t>
  </si>
  <si>
    <t>HillcrestIHCBS FFDec-23</t>
  </si>
  <si>
    <t>HillcrestIHCBS FF45261</t>
  </si>
  <si>
    <t>LESIHCBS FFDec-23</t>
  </si>
  <si>
    <t>LESIHCBS FF45261</t>
  </si>
  <si>
    <t>MBI HSIHCBS FFDec-23</t>
  </si>
  <si>
    <t>MBI HSIHCBS FF45261</t>
  </si>
  <si>
    <t>MD Family ResourcesIHCBS FFDec-23</t>
  </si>
  <si>
    <t>MD Family ResourcesIHCBS FF45261</t>
  </si>
  <si>
    <t>LCSMST FFDec-23</t>
  </si>
  <si>
    <t>LCSMST FF45261</t>
  </si>
  <si>
    <t>MBI HSMST FFDec-23</t>
  </si>
  <si>
    <t>MBI HSMST FF45261</t>
  </si>
  <si>
    <t>Youth VillagesMST FFDec-23</t>
  </si>
  <si>
    <t>Youth VillagesMST FF45261</t>
  </si>
  <si>
    <t>Youth VillagesMST-PSB FFDec-23</t>
  </si>
  <si>
    <t>Youth VillagesMST-PSB FF45261</t>
  </si>
  <si>
    <t>Marys CenterPCIT FFDec-23</t>
  </si>
  <si>
    <t>Marys CenterPCIT FF45261</t>
  </si>
  <si>
    <t>PIECEPCIT FFDec-23</t>
  </si>
  <si>
    <t>PIECEPCIT FF45261</t>
  </si>
  <si>
    <t>Marys CenterPCIT DCSDec-23</t>
  </si>
  <si>
    <t>Marys CenterPCIT DCS45261</t>
  </si>
  <si>
    <t>PIECEPCIT DCSDec-23</t>
  </si>
  <si>
    <t>PIECEPCIT DCS45261</t>
  </si>
  <si>
    <t>Community ConnectionsPCIT DCSDec-23</t>
  </si>
  <si>
    <t>Community ConnectionsPCIT DCS45261</t>
  </si>
  <si>
    <t>Community ConnectionsPCIT FFDec-23</t>
  </si>
  <si>
    <t>Community ConnectionsPCIT FF45261</t>
  </si>
  <si>
    <t>Medstar GeorgetownPCIT DCSDec-23</t>
  </si>
  <si>
    <t>Medstar GeorgetownPCIT DCS45261</t>
  </si>
  <si>
    <t>Medstar GeorgetownPCIT FFDec-23</t>
  </si>
  <si>
    <t>Medstar GeorgetownPCIT FF45261</t>
  </si>
  <si>
    <t>Marys CenterPCIT-T FFDec-23</t>
  </si>
  <si>
    <t>Marys CenterPCIT-T FF45261</t>
  </si>
  <si>
    <t>PIECEPCIT-T FFDec-23</t>
  </si>
  <si>
    <t>PIECEPCIT-T FF45261</t>
  </si>
  <si>
    <t>Community ConnectionsTF-CBT FFDec-23</t>
  </si>
  <si>
    <t>Community ConnectionsTF-CBT FF45261</t>
  </si>
  <si>
    <t>First Home CareTF-CBT FFDec-23</t>
  </si>
  <si>
    <t>First Home CareTF-CBT FF45261</t>
  </si>
  <si>
    <t>Foundations for Home &amp; CommunityTF-CBT FFDec-23</t>
  </si>
  <si>
    <t>Foundations for Home &amp; CommunityTF-CBT FF45261</t>
  </si>
  <si>
    <t>HillcrestTF-CBT FFDec-23</t>
  </si>
  <si>
    <t>HillcrestTF-CBT FF45261</t>
  </si>
  <si>
    <t>LAYCTF-CBT FFDec-23</t>
  </si>
  <si>
    <t>LAYCTF-CBT FF45261</t>
  </si>
  <si>
    <t>LESTF-CBT FFDec-23</t>
  </si>
  <si>
    <t>LESTF-CBT FF45261</t>
  </si>
  <si>
    <t>MD Family ResourcesTF-CBT FFDec-23</t>
  </si>
  <si>
    <t>MD Family ResourcesTF-CBT FF45261</t>
  </si>
  <si>
    <t>UniversalTF-CBT FFDec-23</t>
  </si>
  <si>
    <t>UniversalTF-CBT FF45261</t>
  </si>
  <si>
    <t>Community ConnectionsTIP FFDec-23</t>
  </si>
  <si>
    <t>Community ConnectionsTIP FF45261</t>
  </si>
  <si>
    <t>ContemporaryTIP FFDec-23</t>
  </si>
  <si>
    <t>ContemporaryTIP FF45261</t>
  </si>
  <si>
    <t>FPSTIP FFDec-23</t>
  </si>
  <si>
    <t>FPSTIP FF45261</t>
  </si>
  <si>
    <t>Green DoorTIP FFDec-23</t>
  </si>
  <si>
    <t>Green DoorTIP FF45261</t>
  </si>
  <si>
    <t>LESTIP FFDec-23</t>
  </si>
  <si>
    <t>LESTIP FF45261</t>
  </si>
  <si>
    <t>MBI HSTIP FFDec-23</t>
  </si>
  <si>
    <t>MBI HSTIP FF45261</t>
  </si>
  <si>
    <t>PASSTIP FFDec-23</t>
  </si>
  <si>
    <t>PASSTIP FF45261</t>
  </si>
  <si>
    <t>TFCCTIP FFDec-23</t>
  </si>
  <si>
    <t>TFCCTIP FF45261</t>
  </si>
  <si>
    <t>UmbrellaTIP FFDec-23</t>
  </si>
  <si>
    <t>UmbrellaTIP FF45261</t>
  </si>
  <si>
    <t>UniversalTIP FFDec-23</t>
  </si>
  <si>
    <t>UniversalTIP FF45261</t>
  </si>
  <si>
    <t>Wayne PlaceTIP FFDec-23</t>
  </si>
  <si>
    <t>Wayne PlaceTIP FF45261</t>
  </si>
  <si>
    <t>Adoptions TogetherTST FFDec-23</t>
  </si>
  <si>
    <t>Adoptions TogetherTST FF45261</t>
  </si>
  <si>
    <t>ContemporaryTST FFDec-23</t>
  </si>
  <si>
    <t>ContemporaryTST FF45261</t>
  </si>
  <si>
    <t>Family MattersTST FFDec-23</t>
  </si>
  <si>
    <t>Family MattersTST FF45261</t>
  </si>
  <si>
    <t>First Home CareTST FFDec-23</t>
  </si>
  <si>
    <t>First Home CareTST FF45261</t>
  </si>
  <si>
    <t>Foundations for Home &amp; CommunityTST FFDec-23</t>
  </si>
  <si>
    <t>Foundations for Home &amp; CommunityTST FF45261</t>
  </si>
  <si>
    <t>HillcrestTST FFDec-23</t>
  </si>
  <si>
    <t>HillcrestTST FF45261</t>
  </si>
  <si>
    <t>MD Family ResourcesTST FFDec-23</t>
  </si>
  <si>
    <t>MD Family ResourcesTST FF45261</t>
  </si>
  <si>
    <t>DBH Parent SupportABC CombinedDec-23</t>
  </si>
  <si>
    <t>DBH Parent SupportABC Combined45261</t>
  </si>
  <si>
    <t>Healthy FuturesABC CombinedDec-23</t>
  </si>
  <si>
    <t>Healthy FuturesABC Combined45261</t>
  </si>
  <si>
    <t>Marys CenterABC CombinedDec-23</t>
  </si>
  <si>
    <t>Marys CenterABC Combined45261</t>
  </si>
  <si>
    <t>Medstar GeorgetownABC CombinedDec-23</t>
  </si>
  <si>
    <t>Medstar GeorgetownABC Combined45261</t>
  </si>
  <si>
    <t>PIECEABC CombinedDec-23</t>
  </si>
  <si>
    <t>PIECEABC Combined45261</t>
  </si>
  <si>
    <t>Federal CityA-CRA CombinedDec-23</t>
  </si>
  <si>
    <t>Federal CityA-CRA Combined45261</t>
  </si>
  <si>
    <t>HillcrestA-CRA CombinedDec-23</t>
  </si>
  <si>
    <t>HillcrestA-CRA Combined45261</t>
  </si>
  <si>
    <t>LAYCA-CRA CombinedDec-23</t>
  </si>
  <si>
    <t>LAYCA-CRA Combined45261</t>
  </si>
  <si>
    <t>RiversideA-CRA CombinedDec-23</t>
  </si>
  <si>
    <t>RiversideA-CRA Combined45261</t>
  </si>
  <si>
    <t>Adoptions TogetherCPP-FV CombinedDec-23</t>
  </si>
  <si>
    <t>Adoptions TogetherCPP-FV Combined45261</t>
  </si>
  <si>
    <t>Foundations for Home &amp; CommunityCPP-FV CombinedDec-23</t>
  </si>
  <si>
    <t>Foundations for Home &amp; CommunityCPP-FV Combined45261</t>
  </si>
  <si>
    <t>Medstar GeorgetownCPP-FV CombinedDec-23</t>
  </si>
  <si>
    <t>Medstar GeorgetownCPP-FV Combined45261</t>
  </si>
  <si>
    <t>Better MorningsFFT CombinedDec-23</t>
  </si>
  <si>
    <t>Better MorningsFFT Combined45261</t>
  </si>
  <si>
    <t>CatholicFFT CombinedDec-23</t>
  </si>
  <si>
    <t>CatholicFFT Combined45261</t>
  </si>
  <si>
    <t>First Home CareFFT CombinedDec-23</t>
  </si>
  <si>
    <t>First Home CareFFT Combined45261</t>
  </si>
  <si>
    <t>Foundations for Home &amp; CommunityFFT CombinedDec-23</t>
  </si>
  <si>
    <t>Foundations for Home &amp; CommunityFFT Combined45261</t>
  </si>
  <si>
    <t>HillcrestFFT CombinedDec-23</t>
  </si>
  <si>
    <t>HillcrestFFT Combined45261</t>
  </si>
  <si>
    <t>PASSFFT CombinedDec-23</t>
  </si>
  <si>
    <t>PASSFFT Combined45261</t>
  </si>
  <si>
    <t>Better MorningsIHCBS CombinedDec-23</t>
  </si>
  <si>
    <t>Better MorningsIHCBS Combined45261</t>
  </si>
  <si>
    <t>HillcrestIHCBS CombinedDec-23</t>
  </si>
  <si>
    <t>HillcrestIHCBS Combined45261</t>
  </si>
  <si>
    <t>LESIHCBS CombinedDec-23</t>
  </si>
  <si>
    <t>LESIHCBS Combined45261</t>
  </si>
  <si>
    <t>MBI HSIHCBS CombinedDec-23</t>
  </si>
  <si>
    <t>MBI HSIHCBS Combined45261</t>
  </si>
  <si>
    <t>MD Family ResourcesIHCBS CombinedDec-23</t>
  </si>
  <si>
    <t>MD Family ResourcesIHCBS Combined45261</t>
  </si>
  <si>
    <t>LCSMST CombinedDec-23</t>
  </si>
  <si>
    <t>LCSMST Combined45261</t>
  </si>
  <si>
    <t>MBI HSMST CombinedDec-23</t>
  </si>
  <si>
    <t>MBI HSMST Combined45261</t>
  </si>
  <si>
    <t>Youth VillagesMST CombinedDec-23</t>
  </si>
  <si>
    <t>Youth VillagesMST Combined45261</t>
  </si>
  <si>
    <t>Youth VillagesMST-PSB CombinedDec-23</t>
  </si>
  <si>
    <t>Youth VillagesMST-PSB Combined45261</t>
  </si>
  <si>
    <t>Medstar GeorgetownPCIT CombinedDec-23</t>
  </si>
  <si>
    <t>Medstar GeorgetownPCIT Combined45261</t>
  </si>
  <si>
    <t>Marys CenterPCIT-T CombinedDec-23</t>
  </si>
  <si>
    <t>Marys CenterPCIT-T Combined45261</t>
  </si>
  <si>
    <t>PIECEPCIT-T CombinedDec-23</t>
  </si>
  <si>
    <t>PIECEPCIT-T Combined45261</t>
  </si>
  <si>
    <t>Community ConnectionsTF-CBT CombinedDec-23</t>
  </si>
  <si>
    <t>Community ConnectionsTF-CBT Combined45261</t>
  </si>
  <si>
    <t>First Home CareTF-CBT CombinedDec-23</t>
  </si>
  <si>
    <t>First Home CareTF-CBT Combined45261</t>
  </si>
  <si>
    <t>Foundations for Home &amp; CommunityTF-CBT CombinedDec-23</t>
  </si>
  <si>
    <t>Foundations for Home &amp; CommunityTF-CBT Combined45261</t>
  </si>
  <si>
    <t>HillcrestTF-CBT CombinedDec-23</t>
  </si>
  <si>
    <t>HillcrestTF-CBT Combined45261</t>
  </si>
  <si>
    <t>LAYCTF-CBT CombinedDec-23</t>
  </si>
  <si>
    <t>LAYCTF-CBT Combined45261</t>
  </si>
  <si>
    <t>LESTF-CBT CombinedDec-23</t>
  </si>
  <si>
    <t>LESTF-CBT Combined45261</t>
  </si>
  <si>
    <t>MD Family ResourcesTF-CBT CombinedDec-23</t>
  </si>
  <si>
    <t>MD Family ResourcesTF-CBT Combined45261</t>
  </si>
  <si>
    <t>UniversalTF-CBT CombinedDec-23</t>
  </si>
  <si>
    <t>UniversalTF-CBT Combined45261</t>
  </si>
  <si>
    <t>Community ConnectionsTIP CombinedDec-23</t>
  </si>
  <si>
    <t>Community ConnectionsTIP Combined45261</t>
  </si>
  <si>
    <t>ContemporaryTIP CombinedDec-23</t>
  </si>
  <si>
    <t>ContemporaryTIP Combined45261</t>
  </si>
  <si>
    <t>FPSTIP CombinedDec-23</t>
  </si>
  <si>
    <t>FPSTIP Combined45261</t>
  </si>
  <si>
    <t>Green DoorTIP CombinedDec-23</t>
  </si>
  <si>
    <t>Green DoorTIP Combined45261</t>
  </si>
  <si>
    <t>LESTIP CombinedDec-23</t>
  </si>
  <si>
    <t>LESTIP Combined45261</t>
  </si>
  <si>
    <t>MBI HSTIP CombinedDec-23</t>
  </si>
  <si>
    <t>MBI HSTIP Combined45261</t>
  </si>
  <si>
    <t>PASSTIP CombinedDec-23</t>
  </si>
  <si>
    <t>PASSTIP Combined45261</t>
  </si>
  <si>
    <t>TFCCTIP CombinedDec-23</t>
  </si>
  <si>
    <t>TFCCTIP Combined45261</t>
  </si>
  <si>
    <t>UmbrellaTIP CombinedDec-23</t>
  </si>
  <si>
    <t>UmbrellaTIP Combined45261</t>
  </si>
  <si>
    <t>UniversalTIP CombinedDec-23</t>
  </si>
  <si>
    <t>UniversalTIP Combined45261</t>
  </si>
  <si>
    <t>Wayne PlaceTIP CombinedDec-23</t>
  </si>
  <si>
    <t>Wayne PlaceTIP Combined45261</t>
  </si>
  <si>
    <t>Adoptions TogetherTST CombinedDec-23</t>
  </si>
  <si>
    <t>Adoptions TogetherTST Combined45261</t>
  </si>
  <si>
    <t>ContemporaryTST CombinedDec-23</t>
  </si>
  <si>
    <t>ContemporaryTST Combined45261</t>
  </si>
  <si>
    <t>Family MattersTST CombinedDec-23</t>
  </si>
  <si>
    <t>Family MattersTST Combined45261</t>
  </si>
  <si>
    <t>First Home CareTST CombinedDec-23</t>
  </si>
  <si>
    <t>First Home CareTST Combined45261</t>
  </si>
  <si>
    <t>Foundations for Home &amp; CommunityTST CombinedDec-23</t>
  </si>
  <si>
    <t>Foundations for Home &amp; CommunityTST Combined45261</t>
  </si>
  <si>
    <t>HillcrestTST CombinedDec-23</t>
  </si>
  <si>
    <t>HillcrestTST Combined45261</t>
  </si>
  <si>
    <t>MD Family ResourcesTST CombinedDec-23</t>
  </si>
  <si>
    <t>MD Family ResourcesTST Combined45261</t>
  </si>
  <si>
    <t>Marys CenterCPP-FV CombinedDec-23</t>
  </si>
  <si>
    <t>Marys CenterCPP-FV Combined45261</t>
  </si>
  <si>
    <t>PIECECPP-FV CombinedDec-23</t>
  </si>
  <si>
    <t>PIECECPP-FV Combined45261</t>
  </si>
  <si>
    <t>Community ConnectionsCPP-FV CombinedDec-23</t>
  </si>
  <si>
    <t>Community ConnectionsCPP-FV Combined45261</t>
  </si>
  <si>
    <t>Community ConnectionsPCIT CombinedDec-23</t>
  </si>
  <si>
    <t>Community ConnectionsPCIT Combined45261</t>
  </si>
  <si>
    <t>Marys CenterPCIT CombinedDec-23</t>
  </si>
  <si>
    <t>Marys CenterPCIT Combined45261</t>
  </si>
  <si>
    <t>PIECEPCIT CombinedDec-23</t>
  </si>
  <si>
    <t>PIECEPCIT Combined45261</t>
  </si>
  <si>
    <t>CatholicAll FFDec-23</t>
  </si>
  <si>
    <t>CatholicAll FF45261</t>
  </si>
  <si>
    <t>ContemporaryAll FFDec-23</t>
  </si>
  <si>
    <t>ContemporaryAll FF45261</t>
  </si>
  <si>
    <t>DBH Parent SupportAll FFDec-23</t>
  </si>
  <si>
    <t>DBH Parent SupportAll FF45261</t>
  </si>
  <si>
    <t>Family MattersAll FFDec-23</t>
  </si>
  <si>
    <t>Family MattersAll FF45261</t>
  </si>
  <si>
    <t>Federal City All FFDec-23</t>
  </si>
  <si>
    <t>Federal City All FF45261</t>
  </si>
  <si>
    <t>First Home CareAll FFDec-23</t>
  </si>
  <si>
    <t>First Home CareAll FF45261</t>
  </si>
  <si>
    <t>Foundations for Home &amp; CommunityAll FFDec-23</t>
  </si>
  <si>
    <t>Foundations for Home &amp; CommunityAll FF45261</t>
  </si>
  <si>
    <t>FPSAll FFDec-23</t>
  </si>
  <si>
    <t>FPSAll FF45261</t>
  </si>
  <si>
    <t>Green DoorAll FFDec-23</t>
  </si>
  <si>
    <t>Green DoorAll FF45261</t>
  </si>
  <si>
    <t>Healthy FuturesAll FFDec-23</t>
  </si>
  <si>
    <t>Healthy FuturesAll FF45261</t>
  </si>
  <si>
    <t>HillcrestAll FFDec-23</t>
  </si>
  <si>
    <t>HillcrestAll FF45261</t>
  </si>
  <si>
    <t>LAYCAll FFDec-23</t>
  </si>
  <si>
    <t>LAYCAll FF45261</t>
  </si>
  <si>
    <t>LCSAll FFDec-23</t>
  </si>
  <si>
    <t>LCSAll FF45261</t>
  </si>
  <si>
    <t>LESAll FFDec-23</t>
  </si>
  <si>
    <t>LESAll FF45261</t>
  </si>
  <si>
    <t>MBI HSAll FFDec-23</t>
  </si>
  <si>
    <t>MBI HSAll FF45261</t>
  </si>
  <si>
    <t>MD Family ResourcesAll FFDec-23</t>
  </si>
  <si>
    <t>MD Family ResourcesAll FF45261</t>
  </si>
  <si>
    <t>PASSAll FFDec-23</t>
  </si>
  <si>
    <t>PASSAll FF45261</t>
  </si>
  <si>
    <t>RiversideAll FFDec-23</t>
  </si>
  <si>
    <t>RiversideAll FF45261</t>
  </si>
  <si>
    <t>TFCCAll FF45261</t>
  </si>
  <si>
    <t>UniversalAll FFDec-23</t>
  </si>
  <si>
    <t>UniversalAll FF45261</t>
  </si>
  <si>
    <t>Wayne PlaceAll FFDec-23</t>
  </si>
  <si>
    <t>Wayne PlaceAll FF45261</t>
  </si>
  <si>
    <t>Youth VillagesAll FFDec-23</t>
  </si>
  <si>
    <t>Youth VillagesAll FF45261</t>
  </si>
  <si>
    <t>Medstar GeorgetownAll DCSDec-23</t>
  </si>
  <si>
    <t>Medstar GeorgetownAll DCS45261</t>
  </si>
  <si>
    <t>Medstar GeorgetownAll FFDec-23</t>
  </si>
  <si>
    <t>Medstar GeorgetownAll FF45261</t>
  </si>
  <si>
    <t>Community ConnectionsAll FFDec-23</t>
  </si>
  <si>
    <t>Community ConnectionsAll FF45261</t>
  </si>
  <si>
    <t>Community ConnectionsAll DCSDec-23</t>
  </si>
  <si>
    <t>Community ConnectionsAll DCS45261</t>
  </si>
  <si>
    <t>Marys CenterAll FFDec-23</t>
  </si>
  <si>
    <t>Marys CenterAll FF45261</t>
  </si>
  <si>
    <t>Marys CenterAll DCSDec-23</t>
  </si>
  <si>
    <t>Marys CenterAll DCS45261</t>
  </si>
  <si>
    <t>PIECEAll FFDec-23</t>
  </si>
  <si>
    <t>PIECEAll FF45261</t>
  </si>
  <si>
    <t>PIECEAll DCSDec-23</t>
  </si>
  <si>
    <t>PIECEAll DCS45261</t>
  </si>
  <si>
    <t>Adoptions TogetherAll CombinedDec-23</t>
  </si>
  <si>
    <t>Adoptions TogetherAll Combined45261</t>
  </si>
  <si>
    <t>Better MorningsAll CombinedDec-23</t>
  </si>
  <si>
    <t>Better MorningsAll Combined45261</t>
  </si>
  <si>
    <t>CatholicAll CombinedDec-23</t>
  </si>
  <si>
    <t>CatholicAll Combined45261</t>
  </si>
  <si>
    <t>Community ConnectionsAll CombinedDec-23</t>
  </si>
  <si>
    <t>Community ConnectionsAll Combined45261</t>
  </si>
  <si>
    <t>ContemporaryAll CombinedDec-23</t>
  </si>
  <si>
    <t>ContemporaryAll Combined45261</t>
  </si>
  <si>
    <t>DBH Family SupportAll CombinedDec-23</t>
  </si>
  <si>
    <t>DBH Family SupportAll Combined45261</t>
  </si>
  <si>
    <t>Family MattersAll CombinedDec-23</t>
  </si>
  <si>
    <t>Family MattersAll Combined45261</t>
  </si>
  <si>
    <t>Federal CityAll CombinedDec-23</t>
  </si>
  <si>
    <t>Federal CityAll Combined45261</t>
  </si>
  <si>
    <t>First Home CareAll CombinedDec-23</t>
  </si>
  <si>
    <t>First Home CareAll Combined45261</t>
  </si>
  <si>
    <t>Foundations for Home &amp; CommunityAll CombinedDec-23</t>
  </si>
  <si>
    <t>Foundations for Home &amp; CommunityAll Combined45261</t>
  </si>
  <si>
    <t>FPSAll CombinedDec-23</t>
  </si>
  <si>
    <t>FPSAll Combined45261</t>
  </si>
  <si>
    <t>Green DoorAll CombinedDec-23</t>
  </si>
  <si>
    <t>Green DoorAll Combined45261</t>
  </si>
  <si>
    <t>Healthy FuturesAll CombinedDec-23</t>
  </si>
  <si>
    <t>Healthy FuturesAll Combined45261</t>
  </si>
  <si>
    <t>HillcrestAll CombinedDec-23</t>
  </si>
  <si>
    <t>HillcrestAll Combined45261</t>
  </si>
  <si>
    <t>LAYCAll CombinedDec-23</t>
  </si>
  <si>
    <t>LAYCAll Combined45261</t>
  </si>
  <si>
    <t>LCSAll CombinedDec-23</t>
  </si>
  <si>
    <t>LCSAll Combined45261</t>
  </si>
  <si>
    <t>LESAll CombinedDec-23</t>
  </si>
  <si>
    <t>LESAll Combined45261</t>
  </si>
  <si>
    <t>Marys CenterAll CombinedDec-23</t>
  </si>
  <si>
    <t>Marys CenterAll Combined45261</t>
  </si>
  <si>
    <t>MBI HSAll CombinedDec-23</t>
  </si>
  <si>
    <t>MBI HSAll Combined45261</t>
  </si>
  <si>
    <t>MD Family ResourcesAll CombinedDec-23</t>
  </si>
  <si>
    <t>MD Family ResourcesAll Combined45261</t>
  </si>
  <si>
    <t>Medstar GeorgetownAll CombinedDec-23</t>
  </si>
  <si>
    <t>Medstar GeorgetownAll Combined45261</t>
  </si>
  <si>
    <t>PASSAll CombinedDec-23</t>
  </si>
  <si>
    <t>PASSAll Combined45261</t>
  </si>
  <si>
    <t>PIECEAll CombinedDec-23</t>
  </si>
  <si>
    <t>PIECEAll Combined45261</t>
  </si>
  <si>
    <t>RiversideAll CombinedDec-23</t>
  </si>
  <si>
    <t>RiversideAll Combined45261</t>
  </si>
  <si>
    <t>TFCCAll CombinedDec-23</t>
  </si>
  <si>
    <t>TFCCAll Combined45261</t>
  </si>
  <si>
    <t>UmbrellaAll CombinedDec-23</t>
  </si>
  <si>
    <t>UmbrellaAll Combined45261</t>
  </si>
  <si>
    <t>UniversalAll CombinedDec-23</t>
  </si>
  <si>
    <t>UniversalAll Combined45261</t>
  </si>
  <si>
    <t>Wayne PlaceAll CombinedDec-23</t>
  </si>
  <si>
    <t>Wayne PlaceAll Combined45261</t>
  </si>
  <si>
    <t>Youth VillagesAll CombinedDec-23</t>
  </si>
  <si>
    <t>Youth VillagesAll Combined45261</t>
  </si>
  <si>
    <t>All ABC ProvidersABC FFDec-23</t>
  </si>
  <si>
    <t>All ABC ProvidersABC FF45261</t>
  </si>
  <si>
    <t>All ABC ProvidersABC CombinedDec-23</t>
  </si>
  <si>
    <t>All ABC ProvidersABC Combined45261</t>
  </si>
  <si>
    <t>All A-CRA ProvidersA-CRA FFDec-23</t>
  </si>
  <si>
    <t>All A-CRA ProvidersA-CRA FF45261</t>
  </si>
  <si>
    <t>All A-CRA ProvidersA-CRA CombinedDec-23</t>
  </si>
  <si>
    <t>All A-CRA ProvidersA-CRA Combined45261</t>
  </si>
  <si>
    <t>All CPP-FV ProvidersCPP-FV FFDec-23</t>
  </si>
  <si>
    <t>All CPP-FV ProvidersCPP-FV FF45261</t>
  </si>
  <si>
    <t>All CPP-FV ProvidersCPP-FV DCSDec-23</t>
  </si>
  <si>
    <t>All CPP-FV ProvidersCPP-FV DCS45261</t>
  </si>
  <si>
    <t>All CPP-FV ProvidersCPP-FV CombinedDec-23</t>
  </si>
  <si>
    <t>All CPP-FV ProvidersCPP-FV Combined45261</t>
  </si>
  <si>
    <t>All FFT ProvidersFFT FFDec-23</t>
  </si>
  <si>
    <t>All FFT ProvidersFFT FF45261</t>
  </si>
  <si>
    <t>All FFT ProvidersFFT CombinedDec-23</t>
  </si>
  <si>
    <t>All FFT ProvidersFFT Combined45261</t>
  </si>
  <si>
    <t>All IHCBS ProvidersIHCBS FFDec-23</t>
  </si>
  <si>
    <t>All IHCBS ProvidersIHCBS FF45261</t>
  </si>
  <si>
    <t>All IHCBS ProvidersIHCBS CombinedDec-23</t>
  </si>
  <si>
    <t>All IHCBS ProvidersIHCBS Combined45261</t>
  </si>
  <si>
    <t>All MST ProvidersMST FFDec-23</t>
  </si>
  <si>
    <t>All MST ProvidersMST FF45261</t>
  </si>
  <si>
    <t>All MST ProvidersMST CombinedDec-23</t>
  </si>
  <si>
    <t>All MST ProvidersMST Combined45261</t>
  </si>
  <si>
    <t>All MST-PSB ProvidersMST-PSB FFDec-23</t>
  </si>
  <si>
    <t>All MST-PSB ProvidersMST-PSB FF45261</t>
  </si>
  <si>
    <t>All MST-PSB ProvidersMST-PSB CombinedDec-23</t>
  </si>
  <si>
    <t>All MST-PSB ProvidersMST-PSB Combined45261</t>
  </si>
  <si>
    <t>All PCIT ProvidersPCIT FFDec-23</t>
  </si>
  <si>
    <t>All PCIT ProvidersPCIT FF45261</t>
  </si>
  <si>
    <t>All PCIT ProvidersPCIT DCSDec-23</t>
  </si>
  <si>
    <t>All PCIT ProvidersPCIT DCS45261</t>
  </si>
  <si>
    <t>All PCIT ProvidersPCIT CombinedDec-23</t>
  </si>
  <si>
    <t>All PCIT ProvidersPCIT Combined45261</t>
  </si>
  <si>
    <t>All PCIT-T ProvidersPCIT-T FFDec-23</t>
  </si>
  <si>
    <t>All PCIT-T ProvidersPCIT-T FF45261</t>
  </si>
  <si>
    <t>All PCIT-T ProvidersPCIT-T CombinedDec-23</t>
  </si>
  <si>
    <t>All PCIT-T ProvidersPCIT-T Combined45261</t>
  </si>
  <si>
    <t>All SFCR ProvidersSFCR FFDec-23</t>
  </si>
  <si>
    <t>All SFCR ProvidersSFCR FF45261</t>
  </si>
  <si>
    <t>All SFCR ProvidersSFCR CombinedDec-23</t>
  </si>
  <si>
    <t>All SFCR ProvidersSFCR Combined45261</t>
  </si>
  <si>
    <t>All TF-CBT ProvidersTF-CBT FFDec-23</t>
  </si>
  <si>
    <t>All TF-CBT ProvidersTF-CBT FF45261</t>
  </si>
  <si>
    <t>All TF-CBT ProvidersTF-CBT CombinedDec-23</t>
  </si>
  <si>
    <t>All TF-CBT ProvidersTF-CBT Combined45261</t>
  </si>
  <si>
    <t>All TIP ProvidersTIP FFDec-23</t>
  </si>
  <si>
    <t>All TIP ProvidersTIP FF45261</t>
  </si>
  <si>
    <t>All TIP ProvidersTIP CombinedDec-23</t>
  </si>
  <si>
    <t>All TIP ProvidersTIP Combined45261</t>
  </si>
  <si>
    <t>All TST ProvidersTST FFDec-23</t>
  </si>
  <si>
    <t>All TST ProvidersTST FF45261</t>
  </si>
  <si>
    <t>All TST ProvidersTST CombinedDec-23</t>
  </si>
  <si>
    <t>All TST ProvidersTST Combined45261</t>
  </si>
  <si>
    <t>Families First ProvidersAll FFDec-23</t>
  </si>
  <si>
    <t>Families First ProvidersAll FF45261</t>
  </si>
  <si>
    <t>DC Seed ProvidersAll DCSDec-23</t>
  </si>
  <si>
    <t>DC Seed ProvidersAll DCS45261</t>
  </si>
  <si>
    <t>Trauma ProvidersAll FFDec-23</t>
  </si>
  <si>
    <t>Trauma ProvidersAll FF45261</t>
  </si>
  <si>
    <t>Trauma ProvidersAll DCSDec-23</t>
  </si>
  <si>
    <t>Trauma ProvidersAll DCS45261</t>
  </si>
  <si>
    <t>Trauma ProvidersAll CombinedDec-23</t>
  </si>
  <si>
    <t>Trauma ProvidersAll Combined45261</t>
  </si>
  <si>
    <t>AllAll CombinedDec-23</t>
  </si>
  <si>
    <t>AllAll Combined45261</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</si>
  <si>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</si>
  <si>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</si>
  <si>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</si>
  <si>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</si>
  <si>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</si>
  <si>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</si>
  <si>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</si>
  <si>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</si>
  <si>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</si>
  <si>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</si>
  <si>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</si>
  <si>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</si>
  <si>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</si>
  <si>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</si>
  <si>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</si>
  <si>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</si>
  <si>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</si>
  <si>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</si>
  <si>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</si>
  <si>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</si>
  <si>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</si>
  <si>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</si>
  <si>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</si>
  <si>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</si>
  <si>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</si>
  <si>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</si>
  <si>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</si>
  <si>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</si>
  <si>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</si>
  <si>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</si>
  <si>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</si>
  <si>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</si>
  <si>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</si>
  <si>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</si>
  <si>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</si>
  <si>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</si>
  <si>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</si>
  <si>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</si>
  <si>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</si>
  <si>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</si>
  <si>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</si>
  <si>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</si>
  <si>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</si>
  <si>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</si>
  <si>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</si>
  <si>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</si>
  <si>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</si>
  <si>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</si>
  <si>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</si>
  <si>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</si>
  <si>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</si>
  <si>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</si>
  <si>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</si>
  <si>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</si>
  <si>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</si>
  <si>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</si>
  <si>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</si>
  <si>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</si>
  <si>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</si>
  <si>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</si>
  <si>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</si>
  <si>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</si>
  <si>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</si>
  <si>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</si>
  <si>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</si>
  <si>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</si>
  <si>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</si>
  <si>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</si>
  <si>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</si>
  <si>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</si>
  <si>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</si>
  <si>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</si>
  <si>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</si>
  <si>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</si>
  <si>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</si>
  <si>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</si>
  <si>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</si>
  <si>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</si>
  <si>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</si>
  <si>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</si>
  <si>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</si>
  <si>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</si>
  <si>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</si>
  <si>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</si>
  <si>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</si>
  <si>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</si>
  <si>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</si>
  <si>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</si>
  <si>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</si>
  <si>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</si>
  <si>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</si>
  <si>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</si>
  <si>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</si>
  <si>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</si>
  <si>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</si>
  <si>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</si>
  <si>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</si>
  <si>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</si>
  <si>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</si>
  <si>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</si>
  <si>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</si>
  <si>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</si>
  <si>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</si>
  <si>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</si>
  <si>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</si>
  <si>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</si>
  <si>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</si>
  <si>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</si>
  <si>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</si>
  <si>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</si>
  <si>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</si>
  <si>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</si>
  <si>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</si>
  <si>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</si>
  <si>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</si>
  <si>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</si>
  <si>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</si>
  <si>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</si>
  <si>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</si>
  <si>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</si>
  <si>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</si>
  <si>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</si>
  <si>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</si>
  <si>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</si>
  <si>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</si>
  <si>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</si>
  <si>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</si>
  <si>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</si>
  <si>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</si>
  <si>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</si>
  <si>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</si>
  <si>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</si>
  <si>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</si>
  <si>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</si>
  <si>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</si>
  <si>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</si>
  <si>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</si>
  <si>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</si>
  <si>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</si>
  <si>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</si>
  <si>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</si>
  <si>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</si>
  <si>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</si>
  <si>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</si>
  <si>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</si>
  <si>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</si>
  <si>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</si>
  <si>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</si>
  <si>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</si>
  <si>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</si>
  <si>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</si>
  <si>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</si>
  <si>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</si>
  <si>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</si>
  <si>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</si>
  <si>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</si>
  <si>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</si>
  <si>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</si>
  <si>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</si>
  <si>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</si>
  <si>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</si>
  <si>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</si>
  <si>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</si>
  <si>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</si>
  <si>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</si>
  <si>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</si>
  <si>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</si>
  <si>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</si>
  <si>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</si>
  <si>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</si>
  <si>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</si>
  <si>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</si>
  <si>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</si>
  <si>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</si>
  <si>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</si>
  <si>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</si>
  <si>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</si>
  <si>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</si>
  <si>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</si>
  <si>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</si>
  <si>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</si>
  <si>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</si>
  <si>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</si>
  <si>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</si>
  <si>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</si>
  <si>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</si>
  <si>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</si>
  <si>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</si>
  <si>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</si>
  <si>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</si>
  <si>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</si>
  <si>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</si>
  <si>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</si>
  <si>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</si>
  <si>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</si>
  <si>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</si>
  <si>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</si>
  <si>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</si>
  <si>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</si>
  <si>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</si>
  <si>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</si>
  <si>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</si>
  <si>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</si>
  <si>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</si>
  <si>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</si>
  <si>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</si>
  <si>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</si>
  <si>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</si>
  <si>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</si>
  <si>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</si>
  <si>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</si>
  <si>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</si>
  <si>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</si>
  <si>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</si>
  <si>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</si>
  <si>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</si>
  <si>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</si>
  <si>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</si>
  <si>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</si>
  <si>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</si>
  <si>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</si>
  <si>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</si>
  <si>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</si>
  <si>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</si>
  <si>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</si>
  <si>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</si>
  <si>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</si>
  <si>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</si>
  <si>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</si>
  <si>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</si>
  <si>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</si>
  <si>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</si>
  <si>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</si>
  <si>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</si>
  <si>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</si>
  <si>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</si>
  <si>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</si>
  <si>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</si>
  <si>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</si>
  <si>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</si>
  <si>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</si>
  <si>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</si>
  <si>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</si>
  <si>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</si>
  <si>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</si>
  <si>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</si>
  <si>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</si>
  <si>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</si>
  <si>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</si>
  <si>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</si>
  <si>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</si>
  <si>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</si>
  <si>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</si>
  <si>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</si>
  <si>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</si>
  <si>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</si>
  <si>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</si>
  <si>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</si>
  <si>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</si>
  <si>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</si>
  <si>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</si>
  <si>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</si>
  <si>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</si>
  <si>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</si>
  <si>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</si>
  <si>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</si>
  <si>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</si>
  <si>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</si>
  <si>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</si>
  <si>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</si>
  <si>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</si>
  <si>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</si>
  <si>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</si>
  <si>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</si>
  <si>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</si>
  <si>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</si>
  <si>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</si>
  <si>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</si>
  <si>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</si>
  <si>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</si>
  <si>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</si>
  <si>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</si>
  <si>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</si>
  <si>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</si>
  <si>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</si>
  <si>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</si>
  <si>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</si>
  <si>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</si>
  <si>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</si>
  <si>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</si>
  <si>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</si>
  <si>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</si>
  <si>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</si>
  <si>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</si>
  <si>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</si>
  <si>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</si>
  <si>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</si>
  <si>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</si>
  <si>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</si>
  <si>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</si>
  <si>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</si>
  <si>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</si>
  <si>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</si>
  <si>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</si>
  <si>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</si>
  <si>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</si>
  <si>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</si>
  <si>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</si>
  <si>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</si>
  <si>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</si>
  <si>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</si>
  <si>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</si>
  <si>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</si>
  <si>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</si>
  <si>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</si>
  <si>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</si>
  <si>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</si>
  <si>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</si>
  <si>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</si>
  <si>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</si>
  <si>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</si>
  <si>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</si>
  <si>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</si>
  <si>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</si>
  <si>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</si>
  <si>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</si>
  <si>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</si>
  <si>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</si>
  <si>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</si>
  <si>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</si>
  <si>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</si>
  <si>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</si>
  <si>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</si>
  <si>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</si>
  <si>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</si>
  <si>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</si>
  <si>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</si>
  <si>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</si>
  <si>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</si>
  <si>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</si>
  <si>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</si>
  <si>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</si>
  <si>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</si>
  <si>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</si>
  <si>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</si>
  <si>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</si>
  <si>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</si>
  <si>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</si>
  <si>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</si>
  <si>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</si>
  <si>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</si>
  <si>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</si>
  <si>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</si>
  <si>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</si>
  <si>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</si>
  <si>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</si>
  <si>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</si>
  <si>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</si>
  <si>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</si>
  <si>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</si>
  <si>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</si>
  <si>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</si>
  <si>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</si>
  <si>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</si>
  <si>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</si>
  <si>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</si>
  <si>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</si>
  <si>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</si>
  <si>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</si>
  <si>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</si>
  <si>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</si>
  <si>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</si>
  <si>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</si>
  <si>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</si>
  <si>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</si>
  <si>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</si>
  <si>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</si>
  <si>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</si>
  <si>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</si>
  <si>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</si>
  <si>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</si>
  <si>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</si>
  <si>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</si>
  <si>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</si>
  <si>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</si>
  <si>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</si>
  <si>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</si>
  <si>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</si>
  <si>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</si>
  <si>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</si>
  <si>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</si>
  <si>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</si>
  <si>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</si>
  <si>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</si>
  <si>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</si>
  <si>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</si>
  <si>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</si>
  <si>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</si>
  <si>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</si>
  <si>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</si>
  <si>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</si>
  <si>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</si>
  <si>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</si>
  <si>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</si>
  <si>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</si>
  <si>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</si>
  <si>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</si>
  <si>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</si>
  <si>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</si>
  <si>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</si>
  <si>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</si>
  <si>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</si>
  <si>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</si>
  <si>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</si>
  <si>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</si>
  <si>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</si>
  <si>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</si>
  <si>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</si>
  <si>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</si>
  <si>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</si>
  <si>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</si>
  <si>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</si>
  <si>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</si>
  <si>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</si>
  <si>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</si>
  <si>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</si>
  <si>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</si>
  <si>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</si>
  <si>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</si>
  <si>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</si>
  <si>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</si>
  <si>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</si>
  <si>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</si>
  <si>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</si>
  <si>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</si>
  <si>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</si>
  <si>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</si>
  <si>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</si>
  <si>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</si>
  <si>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</si>
  <si>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</si>
  <si>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</si>
  <si>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</si>
  <si>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</si>
  <si>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</si>
  <si>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</si>
  <si>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</si>
  <si>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</si>
  <si>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</si>
  <si>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</si>
  <si>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</si>
  <si>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</si>
  <si>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</si>
  <si>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</si>
  <si>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</si>
  <si>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</si>
  <si>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</si>
  <si>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</si>
  <si>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</si>
  <si>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</si>
  <si>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</si>
  <si>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</si>
  <si>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</si>
  <si>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</si>
  <si>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</si>
  <si>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</si>
  <si>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</si>
  <si>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</si>
  <si>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</si>
  <si>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</si>
  <si>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</si>
  <si>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</si>
  <si>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</si>
  <si>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</si>
  <si>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</si>
  <si>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</si>
  <si>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</si>
  <si>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</si>
  <si>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</si>
  <si>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</si>
  <si>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</si>
  <si>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</si>
  <si>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</si>
  <si>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</si>
  <si>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</si>
  <si>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</si>
  <si>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</si>
  <si>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</si>
  <si>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</si>
  <si>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</si>
  <si>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</si>
  <si>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</si>
  <si>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</si>
  <si>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</si>
  <si>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</si>
  <si>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</si>
  <si>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</si>
  <si>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</si>
  <si>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</si>
  <si>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</si>
  <si>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</si>
  <si>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</si>
  <si>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</si>
  <si>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</si>
  <si>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</si>
  <si>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</si>
  <si>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</si>
  <si>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</si>
  <si>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</si>
  <si>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</si>
  <si>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</si>
  <si>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</si>
  <si>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</si>
  <si>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</si>
  <si>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</si>
  <si>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</si>
  <si>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</si>
  <si>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</si>
  <si>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</si>
  <si>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</si>
  <si>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</si>
  <si>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</si>
  <si>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</si>
  <si>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</si>
  <si>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</si>
  <si>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</si>
  <si>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</si>
  <si>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</si>
  <si>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</si>
  <si>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</si>
  <si>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</si>
  <si>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</si>
  <si>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</si>
  <si>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</si>
  <si>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</si>
  <si>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</si>
  <si>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</si>
  <si>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</si>
  <si>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</si>
  <si>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</si>
  <si>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</si>
  <si>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</si>
  <si>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</si>
  <si>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</si>
  <si>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</si>
  <si>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</si>
  <si>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</si>
  <si>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</si>
  <si>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</si>
  <si>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</si>
  <si>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</si>
  <si>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</si>
  <si>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</si>
  <si>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</si>
  <si>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</si>
  <si>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</si>
  <si>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</si>
  <si>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</si>
  <si>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</si>
  <si>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</si>
  <si>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</si>
  <si>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</si>
  <si>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</si>
  <si>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</si>
  <si>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</si>
  <si>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</si>
  <si>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</si>
  <si>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</si>
  <si>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</si>
  <si>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</si>
  <si>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</si>
  <si>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</si>
  <si>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</si>
  <si>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</si>
  <si>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</si>
  <si>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</si>
  <si>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</si>
  <si>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</si>
  <si>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</si>
  <si>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</si>
  <si>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</si>
  <si>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</si>
  <si>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</si>
  <si>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</si>
  <si>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</si>
  <si>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</si>
  <si>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</si>
  <si>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</si>
  <si>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</si>
  <si>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</si>
  <si>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</si>
  <si>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</si>
  <si>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</si>
  <si>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</si>
  <si>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</si>
  <si>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</si>
  <si>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</si>
  <si>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</si>
  <si>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</si>
  <si>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</si>
  <si>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</si>
  <si>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</si>
  <si>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</si>
  <si>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</si>
  <si>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</si>
  <si>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</si>
  <si>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</si>
  <si>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</si>
  <si>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</si>
  <si>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</si>
  <si>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</si>
  <si>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</si>
  <si>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</si>
  <si>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</si>
  <si>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</si>
  <si>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</si>
  <si>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</si>
  <si>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</si>
  <si>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</si>
  <si>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</si>
  <si>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</si>
  <si>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</si>
  <si>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</si>
  <si>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</si>
  <si>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</si>
  <si>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</si>
  <si>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</si>
  <si>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</si>
  <si>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</si>
  <si>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</si>
  <si>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</si>
  <si>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</si>
  <si>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</si>
  <si>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</si>
  <si>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</si>
  <si>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</si>
  <si>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</si>
  <si>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</si>
  <si>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</si>
  <si>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</si>
  <si>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</si>
  <si>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</si>
  <si>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</si>
  <si>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</si>
  <si>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</si>
  <si>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</si>
  <si>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</si>
  <si>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</si>
  <si>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</si>
  <si>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</si>
  <si>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</si>
  <si>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</si>
  <si>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</si>
  <si>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</si>
  <si>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</si>
  <si>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</si>
  <si>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</si>
  <si>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</si>
  <si>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</si>
  <si>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</si>
  <si>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</si>
  <si>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</si>
  <si>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</si>
  <si>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</si>
  <si>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</si>
  <si>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</si>
  <si>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</si>
  <si>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</si>
  <si>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</si>
  <si>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</si>
  <si>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</si>
  <si>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</si>
  <si>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</si>
  <si>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</si>
  <si>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</si>
  <si>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</si>
  <si>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</si>
  <si>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</si>
  <si>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</si>
  <si>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</si>
  <si>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</si>
  <si>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</si>
  <si>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</si>
  <si>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</si>
  <si>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</si>
  <si>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</si>
  <si>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</si>
  <si>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</si>
  <si>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</si>
  <si>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</si>
  <si>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</si>
  <si>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</si>
  <si>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</si>
  <si>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</si>
  <si>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</si>
  <si>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</si>
  <si>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</si>
  <si>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</si>
  <si>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</si>
  <si>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</si>
  <si>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</si>
  <si>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</si>
  <si>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</si>
  <si>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</si>
  <si>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</si>
  <si>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</si>
  <si>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</si>
  <si>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</si>
  <si>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</si>
  <si>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</si>
  <si>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</si>
  <si>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</si>
  <si>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</si>
  <si>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</si>
  <si>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</si>
  <si>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</si>
  <si>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</si>
  <si>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</si>
  <si>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</si>
  <si>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</si>
  <si>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</si>
  <si>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</si>
  <si>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</si>
  <si>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</si>
  <si>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</si>
  <si>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</si>
  <si>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</si>
  <si>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</si>
  <si>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</si>
  <si>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</si>
  <si>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</si>
  <si>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</si>
  <si>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</si>
  <si>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</si>
  <si>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</si>
  <si>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</si>
  <si>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</si>
  <si>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</si>
  <si>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</si>
  <si>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</si>
  <si>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</si>
  <si>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</si>
  <si>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</si>
  <si>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</si>
  <si>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</si>
  <si>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</si>
  <si>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</si>
  <si>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</si>
  <si>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</si>
  <si>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</si>
  <si>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</si>
  <si>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</si>
  <si>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</si>
  <si>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</si>
  <si>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</si>
  <si>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</si>
  <si>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</si>
  <si>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</si>
  <si>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</si>
  <si>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</si>
  <si>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</si>
  <si>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</si>
  <si>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</si>
  <si>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</si>
  <si>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</si>
  <si>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</si>
  <si>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</si>
  <si>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</si>
  <si>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</si>
  <si>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</si>
  <si>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</si>
  <si>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</si>
  <si>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</si>
  <si>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</si>
  <si>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</si>
  <si>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</si>
  <si>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</si>
  <si>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</si>
  <si>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</si>
  <si>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</si>
  <si>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</si>
  <si>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</si>
  <si>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</si>
  <si>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</si>
  <si>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</si>
  <si>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</si>
  <si>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</si>
  <si>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</si>
  <si>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</si>
  <si>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</si>
  <si>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</si>
  <si>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</si>
  <si>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</si>
  <si>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</si>
  <si>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</si>
  <si>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</si>
  <si>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</si>
  <si>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</si>
  <si>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</si>
  <si>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</si>
  <si>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</si>
  <si>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</si>
  <si>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</si>
  <si>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</si>
  <si>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</si>
  <si>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</si>
  <si>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</si>
  <si>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</si>
  <si>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</si>
  <si>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</si>
  <si>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</si>
  <si>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</si>
  <si>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</si>
  <si>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</si>
  <si>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</si>
  <si>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</si>
  <si>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</si>
  <si>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</si>
  <si>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</si>
  <si>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</si>
  <si>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</si>
  <si>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</si>
  <si>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</si>
  <si>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</si>
  <si>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</si>
  <si>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</si>
  <si>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</si>
  <si>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</si>
  <si>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</si>
  <si>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</si>
  <si>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</si>
  <si>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</si>
  <si>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</si>
  <si>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</si>
  <si>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</si>
  <si>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</si>
  <si>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</si>
  <si>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</si>
  <si>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</si>
  <si>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</si>
  <si>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</si>
  <si>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</si>
  <si>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</si>
  <si>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</si>
  <si>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</si>
  <si>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</si>
  <si>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</si>
  <si>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</si>
  <si>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</si>
  <si>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</si>
  <si>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</si>
  <si>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</si>
  <si>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</si>
  <si>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</si>
  <si>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</si>
  <si>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</si>
  <si>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</si>
  <si>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</si>
  <si>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</si>
  <si>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</si>
  <si>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</si>
  <si>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</si>
  <si>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</si>
  <si>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</si>
  <si>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</si>
  <si>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</si>
  <si>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</si>
  <si>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</si>
  <si>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</si>
  <si>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</si>
  <si>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</si>
  <si>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</si>
  <si>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</si>
  <si>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</si>
  <si>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</si>
  <si>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</si>
  <si>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</si>
  <si>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</si>
  <si>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</si>
  <si>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</si>
  <si>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</si>
  <si>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</si>
  <si>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</si>
  <si>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</si>
  <si>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</si>
  <si>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</si>
  <si>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</si>
  <si>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</si>
  <si>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</si>
  <si>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</si>
  <si>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</si>
  <si>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</si>
  <si>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</si>
  <si>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</si>
  <si>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</si>
  <si>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</si>
  <si>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</si>
  <si>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</si>
  <si>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t>DBH Parent SupportABC FFMar-24</t>
  </si>
  <si>
    <t>DBH Parent SupportABC FF45352</t>
  </si>
  <si>
    <t>Healthy FuturesABC FFMar-24</t>
  </si>
  <si>
    <t>Healthy FuturesABC FF45352</t>
  </si>
  <si>
    <t>Marys CenterABC FFMar-24</t>
  </si>
  <si>
    <t>Marys CenterABC FF45352</t>
  </si>
  <si>
    <t>Medstar GeorgetownABC FFMar-24</t>
  </si>
  <si>
    <t>Medstar GeorgetownABC FF45352</t>
  </si>
  <si>
    <t>PIECEABC FFMar-24</t>
  </si>
  <si>
    <t>PIECEABC FF45352</t>
  </si>
  <si>
    <t>Federal CityA-CRA FFMar-24</t>
  </si>
  <si>
    <t>Federal CityA-CRA FF45352</t>
  </si>
  <si>
    <t>HillcrestA-CRA FFMar-24</t>
  </si>
  <si>
    <t>HillcrestA-CRA FF45352</t>
  </si>
  <si>
    <t>LAYCA-CRA FFMar-24</t>
  </si>
  <si>
    <t>LAYCA-CRA FF45352</t>
  </si>
  <si>
    <t>RiversideA-CRA FFMar-24</t>
  </si>
  <si>
    <t>RiversideA-CRA FF45352</t>
  </si>
  <si>
    <t>Adoptions TogetherCPP-FV FFMar-24</t>
  </si>
  <si>
    <t>Adoptions TogetherCPP-FV FF45352</t>
  </si>
  <si>
    <t>Marys CenterCPP-FV FFMar-24</t>
  </si>
  <si>
    <t>Marys CenterCPP-FV FF45352</t>
  </si>
  <si>
    <t>PIECECPP-FV FFMar-24</t>
  </si>
  <si>
    <t>PIECECPP-FV FF45352</t>
  </si>
  <si>
    <t>Community ConnectionsCPP-FV DCSMar-24</t>
  </si>
  <si>
    <t>Community ConnectionsCPP-FV DCS45352</t>
  </si>
  <si>
    <t>Community ConnectionsCPP-FV FFMar-24</t>
  </si>
  <si>
    <t>Community ConnectionsCPP-FV FF45352</t>
  </si>
  <si>
    <t>Foundations for Home &amp; CommunityCPP-FV DCSMar-24</t>
  </si>
  <si>
    <t>Foundations for Home &amp; CommunityCPP-FV DCS45352</t>
  </si>
  <si>
    <t>Marys CenterCPP-FV DCSMar-24</t>
  </si>
  <si>
    <t>Marys CenterCPP-FV DCS45352</t>
  </si>
  <si>
    <t>PIECECPP-FV DCSMar-24</t>
  </si>
  <si>
    <t>PIECECPP-FV DCS45352</t>
  </si>
  <si>
    <t>Medstar GeorgetownCPP-FV DCSMar-24</t>
  </si>
  <si>
    <t>Medstar GeorgetownCPP-FV DCS45352</t>
  </si>
  <si>
    <t>Medstar GeorgetownCPP-FV FFMar-24</t>
  </si>
  <si>
    <t>Medstar GeorgetownCPP-FV FF45352</t>
  </si>
  <si>
    <t>Better MorningsFFT FFMar-24</t>
  </si>
  <si>
    <t>Better MorningsFFT FF45352</t>
  </si>
  <si>
    <t>CatholicFFT FFMar-24</t>
  </si>
  <si>
    <t>CatholicFFT FF45352</t>
  </si>
  <si>
    <t>First Home CareFFT FFMar-24</t>
  </si>
  <si>
    <t>First Home CareFFT FF45352</t>
  </si>
  <si>
    <t>Foundations for Home &amp; CommunityFFT FFMar-24</t>
  </si>
  <si>
    <t>Foundations for Home &amp; CommunityFFT FF45352</t>
  </si>
  <si>
    <t>HillcrestFFT FFMar-24</t>
  </si>
  <si>
    <t>HillcrestFFT FF45352</t>
  </si>
  <si>
    <t>PASSFFT FFMar-24</t>
  </si>
  <si>
    <t>PASSFFT FF45352</t>
  </si>
  <si>
    <t>Better MorningsIHCBS FFMar-24</t>
  </si>
  <si>
    <t>Better MorningsIHCBS FF45352</t>
  </si>
  <si>
    <t>HillcrestIHCBS FFMar-24</t>
  </si>
  <si>
    <t>HillcrestIHCBS FF45352</t>
  </si>
  <si>
    <t>LESIHCBS FFMar-24</t>
  </si>
  <si>
    <t>LESIHCBS FF45352</t>
  </si>
  <si>
    <t>MBI HSIHCBS FFMar-24</t>
  </si>
  <si>
    <t>MBI HSIHCBS FF45352</t>
  </si>
  <si>
    <t>MD Family ResourcesIHCBS FFMar-24</t>
  </si>
  <si>
    <t>MD Family ResourcesIHCBS FF45352</t>
  </si>
  <si>
    <t>LCSMST FFMar-24</t>
  </si>
  <si>
    <t>LCSMST FF45352</t>
  </si>
  <si>
    <t>MBI HSMST FFMar-24</t>
  </si>
  <si>
    <t>MBI HSMST FF45352</t>
  </si>
  <si>
    <t>Youth VillagesMST FFMar-24</t>
  </si>
  <si>
    <t>Youth VillagesMST FF45352</t>
  </si>
  <si>
    <t>Youth VillagesMST-PSB FFMar-24</t>
  </si>
  <si>
    <t>Youth VillagesMST-PSB FF45352</t>
  </si>
  <si>
    <t>Marys CenterPCIT FFMar-24</t>
  </si>
  <si>
    <t>Marys CenterPCIT FF45352</t>
  </si>
  <si>
    <t>PIECEPCIT FFMar-24</t>
  </si>
  <si>
    <t>PIECEPCIT FF45352</t>
  </si>
  <si>
    <t>Marys CenterPCIT DCSMar-24</t>
  </si>
  <si>
    <t>Marys CenterPCIT DCS45352</t>
  </si>
  <si>
    <t>PIECEPCIT DCSMar-24</t>
  </si>
  <si>
    <t>PIECEPCIT DCS45352</t>
  </si>
  <si>
    <t>Community ConnectionsPCIT DCSMar-24</t>
  </si>
  <si>
    <t>Community ConnectionsPCIT DCS45352</t>
  </si>
  <si>
    <t>Community ConnectionsPCIT FFMar-24</t>
  </si>
  <si>
    <t>Community ConnectionsPCIT FF45352</t>
  </si>
  <si>
    <t>Medstar GeorgetownPCIT DCSMar-24</t>
  </si>
  <si>
    <t>Medstar GeorgetownPCIT DCS45352</t>
  </si>
  <si>
    <t>Medstar GeorgetownPCIT FFMar-24</t>
  </si>
  <si>
    <t>Medstar GeorgetownPCIT FF45352</t>
  </si>
  <si>
    <t>Marys CenterPCIT-T FFMar-24</t>
  </si>
  <si>
    <t>Marys CenterPCIT-T FF45352</t>
  </si>
  <si>
    <t>PIECEPCIT-T FFMar-24</t>
  </si>
  <si>
    <t>PIECEPCIT-T FF45352</t>
  </si>
  <si>
    <t>Community ConnectionsTF-CBT FFMar-24</t>
  </si>
  <si>
    <t>Community ConnectionsTF-CBT FF45352</t>
  </si>
  <si>
    <t>First Home CareTF-CBT FFMar-24</t>
  </si>
  <si>
    <t>First Home CareTF-CBT FF45352</t>
  </si>
  <si>
    <t>Foundations for Home &amp; CommunityTF-CBT FFMar-24</t>
  </si>
  <si>
    <t>Foundations for Home &amp; CommunityTF-CBT FF45352</t>
  </si>
  <si>
    <t>HillcrestTF-CBT FFMar-24</t>
  </si>
  <si>
    <t>HillcrestTF-CBT FF45352</t>
  </si>
  <si>
    <t>LAYCTF-CBT FFMar-24</t>
  </si>
  <si>
    <t>LAYCTF-CBT FF45352</t>
  </si>
  <si>
    <t>LESTF-CBT FFMar-24</t>
  </si>
  <si>
    <t>LESTF-CBT FF45352</t>
  </si>
  <si>
    <t>MD Family ResourcesTF-CBT FFMar-24</t>
  </si>
  <si>
    <t>MD Family ResourcesTF-CBT FF45352</t>
  </si>
  <si>
    <t>UniversalTF-CBT FFMar-24</t>
  </si>
  <si>
    <t>UniversalTF-CBT FF45352</t>
  </si>
  <si>
    <t>Community ConnectionsTIP FFMar-24</t>
  </si>
  <si>
    <t>Community ConnectionsTIP FF45352</t>
  </si>
  <si>
    <t>ContemporaryTIP FFMar-24</t>
  </si>
  <si>
    <t>ContemporaryTIP FF45352</t>
  </si>
  <si>
    <t>FPSTIP FFMar-24</t>
  </si>
  <si>
    <t>FPSTIP FF45352</t>
  </si>
  <si>
    <t>Green DoorTIP FFMar-24</t>
  </si>
  <si>
    <t>Green DoorTIP FF45352</t>
  </si>
  <si>
    <t>LESTIP FFMar-24</t>
  </si>
  <si>
    <t>LESTIP FF45352</t>
  </si>
  <si>
    <t>MBI HSTIP FFMar-24</t>
  </si>
  <si>
    <t>MBI HSTIP FF45352</t>
  </si>
  <si>
    <t>PASSTIP FFMar-24</t>
  </si>
  <si>
    <t>PASSTIP FF45352</t>
  </si>
  <si>
    <t>TFCCTIP FFMar-24</t>
  </si>
  <si>
    <t>TFCCTIP FF45352</t>
  </si>
  <si>
    <t>UmbrellaTIP FFMar-24</t>
  </si>
  <si>
    <t>UmbrellaTIP FF45352</t>
  </si>
  <si>
    <t>UniversalTIP FFMar-24</t>
  </si>
  <si>
    <t>UniversalTIP FF45352</t>
  </si>
  <si>
    <t>Wayne PlaceTIP FFMar-24</t>
  </si>
  <si>
    <t>Wayne PlaceTIP FF45352</t>
  </si>
  <si>
    <t>Adoptions TogetherTST FFMar-24</t>
  </si>
  <si>
    <t>Adoptions TogetherTST FF45352</t>
  </si>
  <si>
    <t>ContemporaryTST FFMar-24</t>
  </si>
  <si>
    <t>ContemporaryTST FF45352</t>
  </si>
  <si>
    <t>Family MattersTST FFMar-24</t>
  </si>
  <si>
    <t>Family MattersTST FF45352</t>
  </si>
  <si>
    <t>First Home CareTST FFMar-24</t>
  </si>
  <si>
    <t>First Home CareTST FF45352</t>
  </si>
  <si>
    <t>Foundations for Home &amp; CommunityTST FFMar-24</t>
  </si>
  <si>
    <t>Foundations for Home &amp; CommunityTST FF45352</t>
  </si>
  <si>
    <t>HillcrestTST FFMar-24</t>
  </si>
  <si>
    <t>HillcrestTST FF45352</t>
  </si>
  <si>
    <t>MD Family ResourcesTST FFMar-24</t>
  </si>
  <si>
    <t>MD Family ResourcesTST FF45352</t>
  </si>
  <si>
    <t>DBH Parent SupportABC CombinedMar-24</t>
  </si>
  <si>
    <t>DBH Parent SupportABC Combined45352</t>
  </si>
  <si>
    <t>Healthy FuturesABC CombinedMar-24</t>
  </si>
  <si>
    <t>Healthy FuturesABC Combined45352</t>
  </si>
  <si>
    <t>Marys CenterABC CombinedMar-24</t>
  </si>
  <si>
    <t>Marys CenterABC Combined45352</t>
  </si>
  <si>
    <t>Medstar GeorgetownABC CombinedMar-24</t>
  </si>
  <si>
    <t>Medstar GeorgetownABC Combined45352</t>
  </si>
  <si>
    <t>PIECEABC CombinedMar-24</t>
  </si>
  <si>
    <t>PIECEABC Combined45352</t>
  </si>
  <si>
    <t>Federal CityA-CRA CombinedMar-24</t>
  </si>
  <si>
    <t>Federal CityA-CRA Combined45352</t>
  </si>
  <si>
    <t>HillcrestA-CRA CombinedMar-24</t>
  </si>
  <si>
    <t>HillcrestA-CRA Combined45352</t>
  </si>
  <si>
    <t>LAYCA-CRA CombinedMar-24</t>
  </si>
  <si>
    <t>LAYCA-CRA Combined45352</t>
  </si>
  <si>
    <t>RiversideA-CRA CombinedMar-24</t>
  </si>
  <si>
    <t>RiversideA-CRA Combined45352</t>
  </si>
  <si>
    <t>Adoptions TogetherCPP-FV CombinedMar-24</t>
  </si>
  <si>
    <t>Adoptions TogetherCPP-FV Combined45352</t>
  </si>
  <si>
    <t>Foundations for Home &amp; CommunityCPP-FV CombinedMar-24</t>
  </si>
  <si>
    <t>Foundations for Home &amp; CommunityCPP-FV Combined45352</t>
  </si>
  <si>
    <t>Medstar GeorgetownCPP-FV CombinedMar-24</t>
  </si>
  <si>
    <t>Medstar GeorgetownCPP-FV Combined45352</t>
  </si>
  <si>
    <t>Better MorningsFFT CombinedMar-24</t>
  </si>
  <si>
    <t>Better MorningsFFT Combined45352</t>
  </si>
  <si>
    <t>CatholicFFT CombinedMar-24</t>
  </si>
  <si>
    <t>CatholicFFT Combined45352</t>
  </si>
  <si>
    <t>First Home CareFFT CombinedMar-24</t>
  </si>
  <si>
    <t>First Home CareFFT Combined45352</t>
  </si>
  <si>
    <t>Foundations for Home &amp; CommunityFFT CombinedMar-24</t>
  </si>
  <si>
    <t>Foundations for Home &amp; CommunityFFT Combined45352</t>
  </si>
  <si>
    <t>HillcrestFFT CombinedMar-24</t>
  </si>
  <si>
    <t>HillcrestFFT Combined45352</t>
  </si>
  <si>
    <t>PASSFFT CombinedMar-24</t>
  </si>
  <si>
    <t>PASSFFT Combined45352</t>
  </si>
  <si>
    <t>Better MorningsIHCBS CombinedMar-24</t>
  </si>
  <si>
    <t>Better MorningsIHCBS Combined45352</t>
  </si>
  <si>
    <t>HillcrestIHCBS CombinedMar-24</t>
  </si>
  <si>
    <t>HillcrestIHCBS Combined45352</t>
  </si>
  <si>
    <t>LESIHCBS CombinedMar-24</t>
  </si>
  <si>
    <t>LESIHCBS Combined45352</t>
  </si>
  <si>
    <t>MBI HSIHCBS CombinedMar-24</t>
  </si>
  <si>
    <t>MBI HSIHCBS Combined45352</t>
  </si>
  <si>
    <t>MD Family ResourcesIHCBS CombinedMar-24</t>
  </si>
  <si>
    <t>MD Family ResourcesIHCBS Combined45352</t>
  </si>
  <si>
    <t>LCSMST CombinedMar-24</t>
  </si>
  <si>
    <t>LCSMST Combined45352</t>
  </si>
  <si>
    <t>MBI HSMST CombinedMar-24</t>
  </si>
  <si>
    <t>MBI HSMST Combined45352</t>
  </si>
  <si>
    <t>Youth VillagesMST CombinedMar-24</t>
  </si>
  <si>
    <t>Youth VillagesMST Combined45352</t>
  </si>
  <si>
    <t>Youth VillagesMST-PSB CombinedMar-24</t>
  </si>
  <si>
    <t>Youth VillagesMST-PSB Combined45352</t>
  </si>
  <si>
    <t>Medstar GeorgetownPCIT CombinedMar-24</t>
  </si>
  <si>
    <t>Medstar GeorgetownPCIT Combined45352</t>
  </si>
  <si>
    <t>Marys CenterPCIT-T CombinedMar-24</t>
  </si>
  <si>
    <t>Marys CenterPCIT-T Combined45352</t>
  </si>
  <si>
    <t>PIECEPCIT-T CombinedMar-24</t>
  </si>
  <si>
    <t>PIECEPCIT-T Combined45352</t>
  </si>
  <si>
    <t>Community ConnectionsTF-CBT CombinedMar-24</t>
  </si>
  <si>
    <t>Community ConnectionsTF-CBT Combined45352</t>
  </si>
  <si>
    <t>First Home CareTF-CBT CombinedMar-24</t>
  </si>
  <si>
    <t>First Home CareTF-CBT Combined45352</t>
  </si>
  <si>
    <t>Foundations for Home &amp; CommunityTF-CBT CombinedMar-24</t>
  </si>
  <si>
    <t>Foundations for Home &amp; CommunityTF-CBT Combined45352</t>
  </si>
  <si>
    <t>HillcrestTF-CBT CombinedMar-24</t>
  </si>
  <si>
    <t>HillcrestTF-CBT Combined45352</t>
  </si>
  <si>
    <t>LAYCTF-CBT CombinedMar-24</t>
  </si>
  <si>
    <t>LAYCTF-CBT Combined45352</t>
  </si>
  <si>
    <t>LESTF-CBT CombinedMar-24</t>
  </si>
  <si>
    <t>LESTF-CBT Combined45352</t>
  </si>
  <si>
    <t>MD Family ResourcesTF-CBT CombinedMar-24</t>
  </si>
  <si>
    <t>MD Family ResourcesTF-CBT Combined45352</t>
  </si>
  <si>
    <t>UniversalTF-CBT CombinedMar-24</t>
  </si>
  <si>
    <t>UniversalTF-CBT Combined45352</t>
  </si>
  <si>
    <t>Community ConnectionsTIP CombinedMar-24</t>
  </si>
  <si>
    <t>Community ConnectionsTIP Combined45352</t>
  </si>
  <si>
    <t>ContemporaryTIP CombinedMar-24</t>
  </si>
  <si>
    <t>ContemporaryTIP Combined45352</t>
  </si>
  <si>
    <t>FPSTIP CombinedMar-24</t>
  </si>
  <si>
    <t>FPSTIP Combined45352</t>
  </si>
  <si>
    <t>Green DoorTIP CombinedMar-24</t>
  </si>
  <si>
    <t>Green DoorTIP Combined45352</t>
  </si>
  <si>
    <t>LESTIP CombinedMar-24</t>
  </si>
  <si>
    <t>LESTIP Combined45352</t>
  </si>
  <si>
    <t>MBI HSTIP CombinedMar-24</t>
  </si>
  <si>
    <t>MBI HSTIP Combined45352</t>
  </si>
  <si>
    <t>PASSTIP CombinedMar-24</t>
  </si>
  <si>
    <t>PASSTIP Combined45352</t>
  </si>
  <si>
    <t>TFCCTIP CombinedMar-24</t>
  </si>
  <si>
    <t>TFCCTIP Combined45352</t>
  </si>
  <si>
    <t>UmbrellaTIP CombinedMar-24</t>
  </si>
  <si>
    <t>UmbrellaTIP Combined45352</t>
  </si>
  <si>
    <t>UniversalTIP CombinedMar-24</t>
  </si>
  <si>
    <t>UniversalTIP Combined45352</t>
  </si>
  <si>
    <t>Wayne PlaceTIP CombinedMar-24</t>
  </si>
  <si>
    <t>Wayne PlaceTIP Combined45352</t>
  </si>
  <si>
    <t>Adoptions TogetherTST CombinedMar-24</t>
  </si>
  <si>
    <t>Adoptions TogetherTST Combined45352</t>
  </si>
  <si>
    <t>ContemporaryTST CombinedMar-24</t>
  </si>
  <si>
    <t>ContemporaryTST Combined45352</t>
  </si>
  <si>
    <t>Family MattersTST CombinedMar-24</t>
  </si>
  <si>
    <t>Family MattersTST Combined45352</t>
  </si>
  <si>
    <t>First Home CareTST CombinedMar-24</t>
  </si>
  <si>
    <t>First Home CareTST Combined45352</t>
  </si>
  <si>
    <t>Foundations for Home &amp; CommunityTST CombinedMar-24</t>
  </si>
  <si>
    <t>Foundations for Home &amp; CommunityTST Combined45352</t>
  </si>
  <si>
    <t>HillcrestTST CombinedMar-24</t>
  </si>
  <si>
    <t>HillcrestTST Combined45352</t>
  </si>
  <si>
    <t>MD Family ResourcesTST CombinedMar-24</t>
  </si>
  <si>
    <t>MD Family ResourcesTST Combined45352</t>
  </si>
  <si>
    <t>Marys CenterCPP-FV CombinedMar-24</t>
  </si>
  <si>
    <t>Marys CenterCPP-FV Combined45352</t>
  </si>
  <si>
    <t>PIECECPP-FV CombinedMar-24</t>
  </si>
  <si>
    <t>PIECECPP-FV Combined45352</t>
  </si>
  <si>
    <t>Community ConnectionsCPP-FV CombinedMar-24</t>
  </si>
  <si>
    <t>Community ConnectionsCPP-FV Combined45352</t>
  </si>
  <si>
    <t>Community ConnectionsPCIT CombinedMar-24</t>
  </si>
  <si>
    <t>Community ConnectionsPCIT Combined45352</t>
  </si>
  <si>
    <t>Marys CenterPCIT CombinedMar-24</t>
  </si>
  <si>
    <t>Marys CenterPCIT Combined45352</t>
  </si>
  <si>
    <t>PIECEPCIT CombinedMar-24</t>
  </si>
  <si>
    <t>PIECEPCIT Combined45352</t>
  </si>
  <si>
    <t>CatholicAll FFMar-24</t>
  </si>
  <si>
    <t>CatholicAll FF45352</t>
  </si>
  <si>
    <t>ContemporaryAll FFMar-24</t>
  </si>
  <si>
    <t>ContemporaryAll FF45352</t>
  </si>
  <si>
    <t>DBH Parent SupportAll FFMar-24</t>
  </si>
  <si>
    <t>DBH Parent SupportAll FF45352</t>
  </si>
  <si>
    <t>Family MattersAll FFMar-24</t>
  </si>
  <si>
    <t>Family MattersAll FF45352</t>
  </si>
  <si>
    <t>Federal City All FFMar-24</t>
  </si>
  <si>
    <t>Federal City All FF45352</t>
  </si>
  <si>
    <t>First Home CareAll FFMar-24</t>
  </si>
  <si>
    <t>First Home CareAll FF45352</t>
  </si>
  <si>
    <t>Foundations for Home &amp; CommunityAll FFMar-24</t>
  </si>
  <si>
    <t>Foundations for Home &amp; CommunityAll FF45352</t>
  </si>
  <si>
    <t>FPSAll FFMar-24</t>
  </si>
  <si>
    <t>FPSAll FF45352</t>
  </si>
  <si>
    <t>Green DoorAll FFMar-24</t>
  </si>
  <si>
    <t>Green DoorAll FF45352</t>
  </si>
  <si>
    <t>Healthy FuturesAll FFMar-24</t>
  </si>
  <si>
    <t>Healthy FuturesAll FF45352</t>
  </si>
  <si>
    <t>HillcrestAll FFMar-24</t>
  </si>
  <si>
    <t>HillcrestAll FF45352</t>
  </si>
  <si>
    <t>LAYCAll FFMar-24</t>
  </si>
  <si>
    <t>LAYCAll FF45352</t>
  </si>
  <si>
    <t>LCSAll FFMar-24</t>
  </si>
  <si>
    <t>LCSAll FF45352</t>
  </si>
  <si>
    <t>LESAll FFMar-24</t>
  </si>
  <si>
    <t>LESAll FF45352</t>
  </si>
  <si>
    <t>MBI HSAll FFMar-24</t>
  </si>
  <si>
    <t>MBI HSAll FF45352</t>
  </si>
  <si>
    <t>MD Family ResourcesAll FFMar-24</t>
  </si>
  <si>
    <t>MD Family ResourcesAll FF45352</t>
  </si>
  <si>
    <t>PASSAll FFMar-24</t>
  </si>
  <si>
    <t>PASSAll FF45352</t>
  </si>
  <si>
    <t>RiversideAll FFMar-24</t>
  </si>
  <si>
    <t>RiversideAll FF45352</t>
  </si>
  <si>
    <t>TFCCAll FF45352</t>
  </si>
  <si>
    <t>UniversalAll FFMar-24</t>
  </si>
  <si>
    <t>UniversalAll FF45352</t>
  </si>
  <si>
    <t>Wayne PlaceAll FFMar-24</t>
  </si>
  <si>
    <t>Wayne PlaceAll FF45352</t>
  </si>
  <si>
    <t>Youth VillagesAll FFMar-24</t>
  </si>
  <si>
    <t>Youth VillagesAll FF45352</t>
  </si>
  <si>
    <t>Medstar GeorgetownAll DCSMar-24</t>
  </si>
  <si>
    <t>Medstar GeorgetownAll DCS45352</t>
  </si>
  <si>
    <t>Medstar GeorgetownAll FFMar-24</t>
  </si>
  <si>
    <t>Medstar GeorgetownAll FF45352</t>
  </si>
  <si>
    <t>Community ConnectionsAll FFMar-24</t>
  </si>
  <si>
    <t>Community ConnectionsAll FF45352</t>
  </si>
  <si>
    <t>Community ConnectionsAll DCSMar-24</t>
  </si>
  <si>
    <t>Community ConnectionsAll DCS45352</t>
  </si>
  <si>
    <t>Marys CenterAll FFMar-24</t>
  </si>
  <si>
    <t>Marys CenterAll FF45352</t>
  </si>
  <si>
    <t>Marys CenterAll DCSMar-24</t>
  </si>
  <si>
    <t>Marys CenterAll DCS45352</t>
  </si>
  <si>
    <t>PIECEAll FFMar-24</t>
  </si>
  <si>
    <t>PIECEAll FF45352</t>
  </si>
  <si>
    <t>PIECEAll DCSMar-24</t>
  </si>
  <si>
    <t>PIECEAll DCS45352</t>
  </si>
  <si>
    <t>Adoptions TogetherAll CombinedMar-24</t>
  </si>
  <si>
    <t>Adoptions TogetherAll Combined45352</t>
  </si>
  <si>
    <t>Better MorningsAll CombinedMar-24</t>
  </si>
  <si>
    <t>Better MorningsAll Combined45352</t>
  </si>
  <si>
    <t>CatholicAll CombinedMar-24</t>
  </si>
  <si>
    <t>CatholicAll Combined45352</t>
  </si>
  <si>
    <t>Community ConnectionsAll CombinedMar-24</t>
  </si>
  <si>
    <t>Community ConnectionsAll Combined45352</t>
  </si>
  <si>
    <t>ContemporaryAll CombinedMar-24</t>
  </si>
  <si>
    <t>ContemporaryAll Combined45352</t>
  </si>
  <si>
    <t>DBH Family SupportAll CombinedMar-24</t>
  </si>
  <si>
    <t>DBH Family SupportAll Combined45352</t>
  </si>
  <si>
    <t>Family MattersAll CombinedMar-24</t>
  </si>
  <si>
    <t>Family MattersAll Combined45352</t>
  </si>
  <si>
    <t>Federal CityAll CombinedMar-24</t>
  </si>
  <si>
    <t>Federal CityAll Combined45352</t>
  </si>
  <si>
    <t>First Home CareAll CombinedMar-24</t>
  </si>
  <si>
    <t>First Home CareAll Combined45352</t>
  </si>
  <si>
    <t>Foundations for Home &amp; CommunityAll CombinedMar-24</t>
  </si>
  <si>
    <t>Foundations for Home &amp; CommunityAll Combined45352</t>
  </si>
  <si>
    <t>FPSAll CombinedMar-24</t>
  </si>
  <si>
    <t>FPSAll Combined45352</t>
  </si>
  <si>
    <t>Green DoorAll CombinedMar-24</t>
  </si>
  <si>
    <t>Green DoorAll Combined45352</t>
  </si>
  <si>
    <t>Healthy FuturesAll CombinedMar-24</t>
  </si>
  <si>
    <t>Healthy FuturesAll Combined45352</t>
  </si>
  <si>
    <t>HillcrestAll CombinedMar-24</t>
  </si>
  <si>
    <t>HillcrestAll Combined45352</t>
  </si>
  <si>
    <t>LAYCAll CombinedMar-24</t>
  </si>
  <si>
    <t>LAYCAll Combined45352</t>
  </si>
  <si>
    <t>LCSAll CombinedMar-24</t>
  </si>
  <si>
    <t>LCSAll Combined45352</t>
  </si>
  <si>
    <t>LESAll CombinedMar-24</t>
  </si>
  <si>
    <t>LESAll Combined45352</t>
  </si>
  <si>
    <t>Marys CenterAll CombinedMar-24</t>
  </si>
  <si>
    <t>Marys CenterAll Combined45352</t>
  </si>
  <si>
    <t>MBI HSAll CombinedMar-24</t>
  </si>
  <si>
    <t>MBI HSAll Combined45352</t>
  </si>
  <si>
    <t>MD Family ResourcesAll CombinedMar-24</t>
  </si>
  <si>
    <t>MD Family ResourcesAll Combined45352</t>
  </si>
  <si>
    <t>Medstar GeorgetownAll CombinedMar-24</t>
  </si>
  <si>
    <t>Medstar GeorgetownAll Combined45352</t>
  </si>
  <si>
    <t>PASSAll CombinedMar-24</t>
  </si>
  <si>
    <t>PASSAll Combined45352</t>
  </si>
  <si>
    <t>PIECEAll CombinedMar-24</t>
  </si>
  <si>
    <t>PIECEAll Combined45352</t>
  </si>
  <si>
    <t>RiversideAll CombinedMar-24</t>
  </si>
  <si>
    <t>RiversideAll Combined45352</t>
  </si>
  <si>
    <t>TFCCAll CombinedMar-24</t>
  </si>
  <si>
    <t>TFCCAll Combined45352</t>
  </si>
  <si>
    <t>UmbrellaAll CombinedMar-24</t>
  </si>
  <si>
    <t>UmbrellaAll Combined45352</t>
  </si>
  <si>
    <t>UniversalAll CombinedMar-24</t>
  </si>
  <si>
    <t>UniversalAll Combined45352</t>
  </si>
  <si>
    <t>Wayne PlaceAll CombinedMar-24</t>
  </si>
  <si>
    <t>Wayne PlaceAll Combined45352</t>
  </si>
  <si>
    <t>Youth VillagesAll CombinedMar-24</t>
  </si>
  <si>
    <t>Youth VillagesAll Combined45352</t>
  </si>
  <si>
    <t>All ABC ProvidersABC FFMar-24</t>
  </si>
  <si>
    <t>All ABC ProvidersABC FF45352</t>
  </si>
  <si>
    <t>All ABC ProvidersABC CombinedMar-24</t>
  </si>
  <si>
    <t>All ABC ProvidersABC Combined45352</t>
  </si>
  <si>
    <t>All A-CRA ProvidersA-CRA FFMar-24</t>
  </si>
  <si>
    <t>All A-CRA ProvidersA-CRA FF45352</t>
  </si>
  <si>
    <t>All A-CRA ProvidersA-CRA CombinedMar-24</t>
  </si>
  <si>
    <t>All A-CRA ProvidersA-CRA Combined45352</t>
  </si>
  <si>
    <t>All CPP-FV ProvidersCPP-FV FFMar-24</t>
  </si>
  <si>
    <t>All CPP-FV ProvidersCPP-FV FF45352</t>
  </si>
  <si>
    <t>All CPP-FV ProvidersCPP-FV DCSMar-24</t>
  </si>
  <si>
    <t>All CPP-FV ProvidersCPP-FV DCS45352</t>
  </si>
  <si>
    <t>All CPP-FV ProvidersCPP-FV CombinedMar-24</t>
  </si>
  <si>
    <t>All CPP-FV ProvidersCPP-FV Combined45352</t>
  </si>
  <si>
    <t>All FFT ProvidersFFT FFMar-24</t>
  </si>
  <si>
    <t>All FFT ProvidersFFT FF45352</t>
  </si>
  <si>
    <t>All FFT ProvidersFFT CombinedMar-24</t>
  </si>
  <si>
    <t>All FFT ProvidersFFT Combined45352</t>
  </si>
  <si>
    <t>All IHCBS ProvidersIHCBS FFMar-24</t>
  </si>
  <si>
    <t>All IHCBS ProvidersIHCBS FF45352</t>
  </si>
  <si>
    <t>All IHCBS ProvidersIHCBS CombinedMar-24</t>
  </si>
  <si>
    <t>All IHCBS ProvidersIHCBS Combined45352</t>
  </si>
  <si>
    <t>All MST ProvidersMST FFMar-24</t>
  </si>
  <si>
    <t>All MST ProvidersMST FF45352</t>
  </si>
  <si>
    <t>All MST ProvidersMST CombinedMar-24</t>
  </si>
  <si>
    <t>All MST ProvidersMST Combined45352</t>
  </si>
  <si>
    <t>All MST-PSB ProvidersMST-PSB FFMar-24</t>
  </si>
  <si>
    <t>All MST-PSB ProvidersMST-PSB FF45352</t>
  </si>
  <si>
    <t>All MST-PSB ProvidersMST-PSB CombinedMar-24</t>
  </si>
  <si>
    <t>All MST-PSB ProvidersMST-PSB Combined45352</t>
  </si>
  <si>
    <t>All PCIT ProvidersPCIT FFMar-24</t>
  </si>
  <si>
    <t>All PCIT ProvidersPCIT FF45352</t>
  </si>
  <si>
    <t>All PCIT ProvidersPCIT DCSMar-24</t>
  </si>
  <si>
    <t>All PCIT ProvidersPCIT DCS45352</t>
  </si>
  <si>
    <t>All PCIT ProvidersPCIT CombinedMar-24</t>
  </si>
  <si>
    <t>All PCIT ProvidersPCIT Combined45352</t>
  </si>
  <si>
    <t>All PCIT-T ProvidersPCIT-T FFMar-24</t>
  </si>
  <si>
    <t>All PCIT-T ProvidersPCIT-T FF45352</t>
  </si>
  <si>
    <t>All PCIT-T ProvidersPCIT-T CombinedMar-24</t>
  </si>
  <si>
    <t>All PCIT-T ProvidersPCIT-T Combined45352</t>
  </si>
  <si>
    <t>All SFCR ProvidersSFCR FFMar-24</t>
  </si>
  <si>
    <t>All SFCR ProvidersSFCR FF45352</t>
  </si>
  <si>
    <t>All SFCR ProvidersSFCR CombinedMar-24</t>
  </si>
  <si>
    <t>All SFCR ProvidersSFCR Combined45352</t>
  </si>
  <si>
    <t>All TF-CBT ProvidersTF-CBT FFMar-24</t>
  </si>
  <si>
    <t>All TF-CBT ProvidersTF-CBT FF45352</t>
  </si>
  <si>
    <t>All TF-CBT ProvidersTF-CBT CombinedMar-24</t>
  </si>
  <si>
    <t>All TF-CBT ProvidersTF-CBT Combined45352</t>
  </si>
  <si>
    <t>All TIP ProvidersTIP FFMar-24</t>
  </si>
  <si>
    <t>All TIP ProvidersTIP FF45352</t>
  </si>
  <si>
    <t>All TIP ProvidersTIP CombinedMar-24</t>
  </si>
  <si>
    <t>All TIP ProvidersTIP Combined45352</t>
  </si>
  <si>
    <t>All TST ProvidersTST FFMar-24</t>
  </si>
  <si>
    <t>All TST ProvidersTST FF45352</t>
  </si>
  <si>
    <t>All TST ProvidersTST CombinedMar-24</t>
  </si>
  <si>
    <t>All TST ProvidersTST Combined45352</t>
  </si>
  <si>
    <t>Families First ProvidersAll FFMar-24</t>
  </si>
  <si>
    <t>Families First ProvidersAll FF45352</t>
  </si>
  <si>
    <t>DC Seed ProvidersAll DCSMar-24</t>
  </si>
  <si>
    <t>DC Seed ProvidersAll DCS45352</t>
  </si>
  <si>
    <t>Trauma ProvidersAll FFMar-24</t>
  </si>
  <si>
    <t>Trauma ProvidersAll FF45352</t>
  </si>
  <si>
    <t>Trauma ProvidersAll DCSMar-24</t>
  </si>
  <si>
    <t>Trauma ProvidersAll DCS45352</t>
  </si>
  <si>
    <t>Trauma ProvidersAll CombinedMar-24</t>
  </si>
  <si>
    <t>Trauma ProvidersAll Combined45352</t>
  </si>
  <si>
    <t>AllAll CombinedMar-24</t>
  </si>
  <si>
    <t>AllAll Combined45352</t>
  </si>
  <si>
    <t>DBH Parent SupportABC FFApr-24</t>
  </si>
  <si>
    <t>DBH Parent SupportABC FF45383</t>
  </si>
  <si>
    <t>Healthy FuturesABC FFApr-24</t>
  </si>
  <si>
    <t>Healthy FuturesABC FF45383</t>
  </si>
  <si>
    <t>Marys CenterABC FFApr-24</t>
  </si>
  <si>
    <t>Marys CenterABC FF45383</t>
  </si>
  <si>
    <t>Medstar GeorgetownABC FFApr-24</t>
  </si>
  <si>
    <t>Medstar GeorgetownABC FF45383</t>
  </si>
  <si>
    <t>PIECEABC FFApr-24</t>
  </si>
  <si>
    <t>PIECEABC FF45383</t>
  </si>
  <si>
    <t>Federal CityA-CRA FFApr-24</t>
  </si>
  <si>
    <t>Federal CityA-CRA FF45383</t>
  </si>
  <si>
    <t>HillcrestA-CRA FFApr-24</t>
  </si>
  <si>
    <t>HillcrestA-CRA FF45383</t>
  </si>
  <si>
    <t>LAYCA-CRA FFApr-24</t>
  </si>
  <si>
    <t>LAYCA-CRA FF45383</t>
  </si>
  <si>
    <t>RiversideA-CRA FFApr-24</t>
  </si>
  <si>
    <t>RiversideA-CRA FF45383</t>
  </si>
  <si>
    <t>Adoptions TogetherCPP-FV FFApr-24</t>
  </si>
  <si>
    <t>Adoptions TogetherCPP-FV FF45383</t>
  </si>
  <si>
    <t>Marys CenterCPP-FV FFApr-24</t>
  </si>
  <si>
    <t>Marys CenterCPP-FV FF45383</t>
  </si>
  <si>
    <t>PIECECPP-FV FFApr-24</t>
  </si>
  <si>
    <t>PIECECPP-FV FF45383</t>
  </si>
  <si>
    <t>Community ConnectionsCPP-FV DCSApr-24</t>
  </si>
  <si>
    <t>Community ConnectionsCPP-FV DCS45383</t>
  </si>
  <si>
    <t>Community ConnectionsCPP-FV FFApr-24</t>
  </si>
  <si>
    <t>Community ConnectionsCPP-FV FF45383</t>
  </si>
  <si>
    <t>Foundations for Home &amp; CommunityCPP-FV DCSApr-24</t>
  </si>
  <si>
    <t>Foundations for Home &amp; CommunityCPP-FV DCS45383</t>
  </si>
  <si>
    <t>Marys CenterCPP-FV DCSApr-24</t>
  </si>
  <si>
    <t>Marys CenterCPP-FV DCS45383</t>
  </si>
  <si>
    <t>PIECECPP-FV DCSApr-24</t>
  </si>
  <si>
    <t>PIECECPP-FV DCS45383</t>
  </si>
  <si>
    <t>Medstar GeorgetownCPP-FV DCSApr-24</t>
  </si>
  <si>
    <t>Medstar GeorgetownCPP-FV DCS45383</t>
  </si>
  <si>
    <t>Medstar GeorgetownCPP-FV FFApr-24</t>
  </si>
  <si>
    <t>Medstar GeorgetownCPP-FV FF45383</t>
  </si>
  <si>
    <t>Better MorningsFFT FFApr-24</t>
  </si>
  <si>
    <t>Better MorningsFFT FF45383</t>
  </si>
  <si>
    <t>CatholicFFT FFApr-24</t>
  </si>
  <si>
    <t>CatholicFFT FF45383</t>
  </si>
  <si>
    <t>First Home CareFFT FFApr-24</t>
  </si>
  <si>
    <t>First Home CareFFT FF45383</t>
  </si>
  <si>
    <t>Foundations for Home &amp; CommunityFFT FFApr-24</t>
  </si>
  <si>
    <t>Foundations for Home &amp; CommunityFFT FF45383</t>
  </si>
  <si>
    <t>HillcrestFFT FFApr-24</t>
  </si>
  <si>
    <t>HillcrestFFT FF45383</t>
  </si>
  <si>
    <t>PASSFFT FFApr-24</t>
  </si>
  <si>
    <t>PASSFFT FF45383</t>
  </si>
  <si>
    <t>Better MorningsIHCBS FFApr-24</t>
  </si>
  <si>
    <t>Better MorningsIHCBS FF45383</t>
  </si>
  <si>
    <t>HillcrestIHCBS FFApr-24</t>
  </si>
  <si>
    <t>HillcrestIHCBS FF45383</t>
  </si>
  <si>
    <t>LESIHCBS FFApr-24</t>
  </si>
  <si>
    <t>LESIHCBS FF45383</t>
  </si>
  <si>
    <t>MBI HSIHCBS FFApr-24</t>
  </si>
  <si>
    <t>MBI HSIHCBS FF45383</t>
  </si>
  <si>
    <t>MD Family ResourcesIHCBS FFApr-24</t>
  </si>
  <si>
    <t>MD Family ResourcesIHCBS FF45383</t>
  </si>
  <si>
    <t>LCSMST FFApr-24</t>
  </si>
  <si>
    <t>LCSMST FF45383</t>
  </si>
  <si>
    <t>MBI HSMST FFApr-24</t>
  </si>
  <si>
    <t>MBI HSMST FF45383</t>
  </si>
  <si>
    <t>Youth VillagesMST FFApr-24</t>
  </si>
  <si>
    <t>Youth VillagesMST FF45383</t>
  </si>
  <si>
    <t>Youth VillagesMST-PSB FFApr-24</t>
  </si>
  <si>
    <t>Youth VillagesMST-PSB FF45383</t>
  </si>
  <si>
    <t>Marys CenterPCIT FFApr-24</t>
  </si>
  <si>
    <t>Marys CenterPCIT FF45383</t>
  </si>
  <si>
    <t>PIECEPCIT FFApr-24</t>
  </si>
  <si>
    <t>PIECEPCIT FF45383</t>
  </si>
  <si>
    <t>Marys CenterPCIT DCSApr-24</t>
  </si>
  <si>
    <t>Marys CenterPCIT DCS45383</t>
  </si>
  <si>
    <t>PIECEPCIT DCSApr-24</t>
  </si>
  <si>
    <t>PIECEPCIT DCS45383</t>
  </si>
  <si>
    <t>Community ConnectionsPCIT DCSApr-24</t>
  </si>
  <si>
    <t>Community ConnectionsPCIT DCS45383</t>
  </si>
  <si>
    <t>Community ConnectionsPCIT FFApr-24</t>
  </si>
  <si>
    <t>Community ConnectionsPCIT FF45383</t>
  </si>
  <si>
    <t>Medstar GeorgetownPCIT DCSApr-24</t>
  </si>
  <si>
    <t>Medstar GeorgetownPCIT DCS45383</t>
  </si>
  <si>
    <t>Medstar GeorgetownPCIT FFApr-24</t>
  </si>
  <si>
    <t>Medstar GeorgetownPCIT FF45383</t>
  </si>
  <si>
    <t>Marys CenterPCIT-T FFApr-24</t>
  </si>
  <si>
    <t>Marys CenterPCIT-T FF45383</t>
  </si>
  <si>
    <t>PIECEPCIT-T FFApr-24</t>
  </si>
  <si>
    <t>PIECEPCIT-T FF45383</t>
  </si>
  <si>
    <t>Community ConnectionsTF-CBT FFApr-24</t>
  </si>
  <si>
    <t>Community ConnectionsTF-CBT FF45383</t>
  </si>
  <si>
    <t>First Home CareTF-CBT FFApr-24</t>
  </si>
  <si>
    <t>First Home CareTF-CBT FF45383</t>
  </si>
  <si>
    <t>Foundations for Home &amp; CommunityTF-CBT FFApr-24</t>
  </si>
  <si>
    <t>Foundations for Home &amp; CommunityTF-CBT FF45383</t>
  </si>
  <si>
    <t>HillcrestTF-CBT FFApr-24</t>
  </si>
  <si>
    <t>HillcrestTF-CBT FF45383</t>
  </si>
  <si>
    <t>LAYCTF-CBT FFApr-24</t>
  </si>
  <si>
    <t>LAYCTF-CBT FF45383</t>
  </si>
  <si>
    <t>LESTF-CBT FFApr-24</t>
  </si>
  <si>
    <t>LESTF-CBT FF45383</t>
  </si>
  <si>
    <t>MD Family ResourcesTF-CBT FFApr-24</t>
  </si>
  <si>
    <t>MD Family ResourcesTF-CBT FF45383</t>
  </si>
  <si>
    <t>UniversalTF-CBT FFApr-24</t>
  </si>
  <si>
    <t>UniversalTF-CBT FF45383</t>
  </si>
  <si>
    <t>Community ConnectionsTIP FFApr-24</t>
  </si>
  <si>
    <t>Community ConnectionsTIP FF45383</t>
  </si>
  <si>
    <t>ContemporaryTIP FFApr-24</t>
  </si>
  <si>
    <t>ContemporaryTIP FF45383</t>
  </si>
  <si>
    <t>FPSTIP FFApr-24</t>
  </si>
  <si>
    <t>FPSTIP FF45383</t>
  </si>
  <si>
    <t>Green DoorTIP FFApr-24</t>
  </si>
  <si>
    <t>Green DoorTIP FF45383</t>
  </si>
  <si>
    <t>LESTIP FFApr-24</t>
  </si>
  <si>
    <t>LESTIP FF45383</t>
  </si>
  <si>
    <t>MBI HSTIP FFApr-24</t>
  </si>
  <si>
    <t>MBI HSTIP FF45383</t>
  </si>
  <si>
    <t>PASSTIP FFApr-24</t>
  </si>
  <si>
    <t>PASSTIP FF45383</t>
  </si>
  <si>
    <t>TFCCTIP FFApr-24</t>
  </si>
  <si>
    <t>TFCCTIP FF45383</t>
  </si>
  <si>
    <t>UmbrellaTIP FFApr-24</t>
  </si>
  <si>
    <t>UmbrellaTIP FF45383</t>
  </si>
  <si>
    <t>UniversalTIP FFApr-24</t>
  </si>
  <si>
    <t>UniversalTIP FF45383</t>
  </si>
  <si>
    <t>Wayne PlaceTIP FFApr-24</t>
  </si>
  <si>
    <t>Wayne PlaceTIP FF45383</t>
  </si>
  <si>
    <t>Adoptions TogetherTST FFApr-24</t>
  </si>
  <si>
    <t>Adoptions TogetherTST FF45383</t>
  </si>
  <si>
    <t>ContemporaryTST FFApr-24</t>
  </si>
  <si>
    <t>ContemporaryTST FF45383</t>
  </si>
  <si>
    <t>Family MattersTST FFApr-24</t>
  </si>
  <si>
    <t>Family MattersTST FF45383</t>
  </si>
  <si>
    <t>First Home CareTST FFApr-24</t>
  </si>
  <si>
    <t>First Home CareTST FF45383</t>
  </si>
  <si>
    <t>Foundations for Home &amp; CommunityTST FFApr-24</t>
  </si>
  <si>
    <t>Foundations for Home &amp; CommunityTST FF45383</t>
  </si>
  <si>
    <t>HillcrestTST FFApr-24</t>
  </si>
  <si>
    <t>HillcrestTST FF45383</t>
  </si>
  <si>
    <t>MD Family ResourcesTST FFApr-24</t>
  </si>
  <si>
    <t>MD Family ResourcesTST FF45383</t>
  </si>
  <si>
    <t>DBH Parent SupportABC CombinedApr-24</t>
  </si>
  <si>
    <t>DBH Parent SupportABC Combined45383</t>
  </si>
  <si>
    <t>Healthy FuturesABC CombinedApr-24</t>
  </si>
  <si>
    <t>Healthy FuturesABC Combined45383</t>
  </si>
  <si>
    <t>Marys CenterABC CombinedApr-24</t>
  </si>
  <si>
    <t>Marys CenterABC Combined45383</t>
  </si>
  <si>
    <t>Medstar GeorgetownABC CombinedApr-24</t>
  </si>
  <si>
    <t>Medstar GeorgetownABC Combined45383</t>
  </si>
  <si>
    <t>PIECEABC CombinedApr-24</t>
  </si>
  <si>
    <t>PIECEABC Combined45383</t>
  </si>
  <si>
    <t>Federal CityA-CRA CombinedApr-24</t>
  </si>
  <si>
    <t>Federal CityA-CRA Combined45383</t>
  </si>
  <si>
    <t>HillcrestA-CRA CombinedApr-24</t>
  </si>
  <si>
    <t>HillcrestA-CRA Combined45383</t>
  </si>
  <si>
    <t>LAYCA-CRA CombinedApr-24</t>
  </si>
  <si>
    <t>LAYCA-CRA Combined45383</t>
  </si>
  <si>
    <t>RiversideA-CRA CombinedApr-24</t>
  </si>
  <si>
    <t>RiversideA-CRA Combined45383</t>
  </si>
  <si>
    <t>Adoptions TogetherCPP-FV CombinedApr-24</t>
  </si>
  <si>
    <t>Adoptions TogetherCPP-FV Combined45383</t>
  </si>
  <si>
    <t>Foundations for Home &amp; CommunityCPP-FV CombinedApr-24</t>
  </si>
  <si>
    <t>Foundations for Home &amp; CommunityCPP-FV Combined45383</t>
  </si>
  <si>
    <t>Medstar GeorgetownCPP-FV CombinedApr-24</t>
  </si>
  <si>
    <t>Medstar GeorgetownCPP-FV Combined45383</t>
  </si>
  <si>
    <t>Better MorningsFFT CombinedApr-24</t>
  </si>
  <si>
    <t>Better MorningsFFT Combined45383</t>
  </si>
  <si>
    <t>CatholicFFT CombinedApr-24</t>
  </si>
  <si>
    <t>CatholicFFT Combined45383</t>
  </si>
  <si>
    <t>First Home CareFFT CombinedApr-24</t>
  </si>
  <si>
    <t>First Home CareFFT Combined45383</t>
  </si>
  <si>
    <t>Foundations for Home &amp; CommunityFFT CombinedApr-24</t>
  </si>
  <si>
    <t>Foundations for Home &amp; CommunityFFT Combined45383</t>
  </si>
  <si>
    <t>HillcrestFFT CombinedApr-24</t>
  </si>
  <si>
    <t>HillcrestFFT Combined45383</t>
  </si>
  <si>
    <t>PASSFFT CombinedApr-24</t>
  </si>
  <si>
    <t>PASSFFT Combined45383</t>
  </si>
  <si>
    <t>Better MorningsIHCBS CombinedApr-24</t>
  </si>
  <si>
    <t>Better MorningsIHCBS Combined45383</t>
  </si>
  <si>
    <t>HillcrestIHCBS CombinedApr-24</t>
  </si>
  <si>
    <t>HillcrestIHCBS Combined45383</t>
  </si>
  <si>
    <t>LESIHCBS CombinedApr-24</t>
  </si>
  <si>
    <t>LESIHCBS Combined45383</t>
  </si>
  <si>
    <t>MBI HSIHCBS CombinedApr-24</t>
  </si>
  <si>
    <t>MBI HSIHCBS Combined45383</t>
  </si>
  <si>
    <t>MD Family ResourcesIHCBS CombinedApr-24</t>
  </si>
  <si>
    <t>MD Family ResourcesIHCBS Combined45383</t>
  </si>
  <si>
    <t>LCSMST CombinedApr-24</t>
  </si>
  <si>
    <t>LCSMST Combined45383</t>
  </si>
  <si>
    <t>MBI HSMST CombinedApr-24</t>
  </si>
  <si>
    <t>MBI HSMST Combined45383</t>
  </si>
  <si>
    <t>Youth VillagesMST CombinedApr-24</t>
  </si>
  <si>
    <t>Youth VillagesMST Combined45383</t>
  </si>
  <si>
    <t>Youth VillagesMST-PSB CombinedApr-24</t>
  </si>
  <si>
    <t>Youth VillagesMST-PSB Combined45383</t>
  </si>
  <si>
    <t>Medstar GeorgetownPCIT CombinedApr-24</t>
  </si>
  <si>
    <t>Medstar GeorgetownPCIT Combined45383</t>
  </si>
  <si>
    <t>Marys CenterPCIT-T CombinedApr-24</t>
  </si>
  <si>
    <t>Marys CenterPCIT-T Combined45383</t>
  </si>
  <si>
    <t>PIECEPCIT-T CombinedApr-24</t>
  </si>
  <si>
    <t>PIECEPCIT-T Combined45383</t>
  </si>
  <si>
    <t>Community ConnectionsTF-CBT CombinedApr-24</t>
  </si>
  <si>
    <t>Community ConnectionsTF-CBT Combined45383</t>
  </si>
  <si>
    <t>First Home CareTF-CBT CombinedApr-24</t>
  </si>
  <si>
    <t>First Home CareTF-CBT Combined45383</t>
  </si>
  <si>
    <t>Foundations for Home &amp; CommunityTF-CBT CombinedApr-24</t>
  </si>
  <si>
    <t>Foundations for Home &amp; CommunityTF-CBT Combined45383</t>
  </si>
  <si>
    <t>HillcrestTF-CBT CombinedApr-24</t>
  </si>
  <si>
    <t>HillcrestTF-CBT Combined45383</t>
  </si>
  <si>
    <t>LAYCTF-CBT CombinedApr-24</t>
  </si>
  <si>
    <t>LAYCTF-CBT Combined45383</t>
  </si>
  <si>
    <t>LESTF-CBT CombinedApr-24</t>
  </si>
  <si>
    <t>LESTF-CBT Combined45383</t>
  </si>
  <si>
    <t>MD Family ResourcesTF-CBT CombinedApr-24</t>
  </si>
  <si>
    <t>MD Family ResourcesTF-CBT Combined45383</t>
  </si>
  <si>
    <t>UniversalTF-CBT CombinedApr-24</t>
  </si>
  <si>
    <t>UniversalTF-CBT Combined45383</t>
  </si>
  <si>
    <t>Community ConnectionsTIP CombinedApr-24</t>
  </si>
  <si>
    <t>Community ConnectionsTIP Combined45383</t>
  </si>
  <si>
    <t>ContemporaryTIP CombinedApr-24</t>
  </si>
  <si>
    <t>ContemporaryTIP Combined45383</t>
  </si>
  <si>
    <t>FPSTIP CombinedApr-24</t>
  </si>
  <si>
    <t>FPSTIP Combined45383</t>
  </si>
  <si>
    <t>Green DoorTIP CombinedApr-24</t>
  </si>
  <si>
    <t>Green DoorTIP Combined45383</t>
  </si>
  <si>
    <t>LESTIP CombinedApr-24</t>
  </si>
  <si>
    <t>LESTIP Combined45383</t>
  </si>
  <si>
    <t>MBI HSTIP CombinedApr-24</t>
  </si>
  <si>
    <t>MBI HSTIP Combined45383</t>
  </si>
  <si>
    <t>PASSTIP CombinedApr-24</t>
  </si>
  <si>
    <t>PASSTIP Combined45383</t>
  </si>
  <si>
    <t>TFCCTIP CombinedApr-24</t>
  </si>
  <si>
    <t>TFCCTIP Combined45383</t>
  </si>
  <si>
    <t>UmbrellaTIP CombinedApr-24</t>
  </si>
  <si>
    <t>UmbrellaTIP Combined45383</t>
  </si>
  <si>
    <t>UniversalTIP CombinedApr-24</t>
  </si>
  <si>
    <t>UniversalTIP Combined45383</t>
  </si>
  <si>
    <t>Wayne PlaceTIP CombinedApr-24</t>
  </si>
  <si>
    <t>Wayne PlaceTIP Combined45383</t>
  </si>
  <si>
    <t>Adoptions TogetherTST CombinedApr-24</t>
  </si>
  <si>
    <t>Adoptions TogetherTST Combined45383</t>
  </si>
  <si>
    <t>ContemporaryTST CombinedApr-24</t>
  </si>
  <si>
    <t>ContemporaryTST Combined45383</t>
  </si>
  <si>
    <t>Family MattersTST CombinedApr-24</t>
  </si>
  <si>
    <t>Family MattersTST Combined45383</t>
  </si>
  <si>
    <t>First Home CareTST CombinedApr-24</t>
  </si>
  <si>
    <t>First Home CareTST Combined45383</t>
  </si>
  <si>
    <t>Foundations for Home &amp; CommunityTST CombinedApr-24</t>
  </si>
  <si>
    <t>Foundations for Home &amp; CommunityTST Combined45383</t>
  </si>
  <si>
    <t>HillcrestTST CombinedApr-24</t>
  </si>
  <si>
    <t>HillcrestTST Combined45383</t>
  </si>
  <si>
    <t>MD Family ResourcesTST CombinedApr-24</t>
  </si>
  <si>
    <t>MD Family ResourcesTST Combined45383</t>
  </si>
  <si>
    <t>Marys CenterCPP-FV CombinedApr-24</t>
  </si>
  <si>
    <t>Marys CenterCPP-FV Combined45383</t>
  </si>
  <si>
    <t>PIECECPP-FV CombinedApr-24</t>
  </si>
  <si>
    <t>PIECECPP-FV Combined45383</t>
  </si>
  <si>
    <t>Community ConnectionsCPP-FV CombinedApr-24</t>
  </si>
  <si>
    <t>Community ConnectionsCPP-FV Combined45383</t>
  </si>
  <si>
    <t>Community ConnectionsPCIT CombinedApr-24</t>
  </si>
  <si>
    <t>Community ConnectionsPCIT Combined45383</t>
  </si>
  <si>
    <t>Marys CenterPCIT CombinedApr-24</t>
  </si>
  <si>
    <t>Marys CenterPCIT Combined45383</t>
  </si>
  <si>
    <t>PIECEPCIT CombinedApr-24</t>
  </si>
  <si>
    <t>PIECEPCIT Combined45383</t>
  </si>
  <si>
    <t>CatholicAll FFApr-24</t>
  </si>
  <si>
    <t>CatholicAll FF45383</t>
  </si>
  <si>
    <t>ContemporaryAll FFApr-24</t>
  </si>
  <si>
    <t>ContemporaryAll FF45383</t>
  </si>
  <si>
    <t>DBH Parent SupportAll FFApr-24</t>
  </si>
  <si>
    <t>DBH Parent SupportAll FF45383</t>
  </si>
  <si>
    <t>Family MattersAll FFApr-24</t>
  </si>
  <si>
    <t>Family MattersAll FF45383</t>
  </si>
  <si>
    <t>Federal City All FFApr-24</t>
  </si>
  <si>
    <t>Federal City All FF45383</t>
  </si>
  <si>
    <t>First Home CareAll FFApr-24</t>
  </si>
  <si>
    <t>First Home CareAll FF45383</t>
  </si>
  <si>
    <t>Foundations for Home &amp; CommunityAll FFApr-24</t>
  </si>
  <si>
    <t>Foundations for Home &amp; CommunityAll FF45383</t>
  </si>
  <si>
    <t>FPSAll FFApr-24</t>
  </si>
  <si>
    <t>FPSAll FF45383</t>
  </si>
  <si>
    <t>Green DoorAll FFApr-24</t>
  </si>
  <si>
    <t>Green DoorAll FF45383</t>
  </si>
  <si>
    <t>Healthy FuturesAll FFApr-24</t>
  </si>
  <si>
    <t>Healthy FuturesAll FF45383</t>
  </si>
  <si>
    <t>HillcrestAll FFApr-24</t>
  </si>
  <si>
    <t>HillcrestAll FF45383</t>
  </si>
  <si>
    <t>LAYCAll FFApr-24</t>
  </si>
  <si>
    <t>LAYCAll FF45383</t>
  </si>
  <si>
    <t>LCSAll FFApr-24</t>
  </si>
  <si>
    <t>LCSAll FF45383</t>
  </si>
  <si>
    <t>LESAll FFApr-24</t>
  </si>
  <si>
    <t>LESAll FF45383</t>
  </si>
  <si>
    <t>MBI HSAll FFApr-24</t>
  </si>
  <si>
    <t>MBI HSAll FF45383</t>
  </si>
  <si>
    <t>MD Family ResourcesAll FFApr-24</t>
  </si>
  <si>
    <t>MD Family ResourcesAll FF45383</t>
  </si>
  <si>
    <t>PASSAll FFApr-24</t>
  </si>
  <si>
    <t>PASSAll FF45383</t>
  </si>
  <si>
    <t>RiversideAll FFApr-24</t>
  </si>
  <si>
    <t>RiversideAll FF45383</t>
  </si>
  <si>
    <t>TFCCAll FF45383</t>
  </si>
  <si>
    <t>UniversalAll FFApr-24</t>
  </si>
  <si>
    <t>UniversalAll FF45383</t>
  </si>
  <si>
    <t>Wayne PlaceAll FFApr-24</t>
  </si>
  <si>
    <t>Wayne PlaceAll FF45383</t>
  </si>
  <si>
    <t>Youth VillagesAll FFApr-24</t>
  </si>
  <si>
    <t>Youth VillagesAll FF45383</t>
  </si>
  <si>
    <t>Medstar GeorgetownAll DCSApr-24</t>
  </si>
  <si>
    <t>Medstar GeorgetownAll DCS45383</t>
  </si>
  <si>
    <t>Medstar GeorgetownAll FFApr-24</t>
  </si>
  <si>
    <t>Medstar GeorgetownAll FF45383</t>
  </si>
  <si>
    <t>Community ConnectionsAll FFApr-24</t>
  </si>
  <si>
    <t>Community ConnectionsAll FF45383</t>
  </si>
  <si>
    <t>Community ConnectionsAll DCSApr-24</t>
  </si>
  <si>
    <t>Community ConnectionsAll DCS45383</t>
  </si>
  <si>
    <t>Marys CenterAll FFApr-24</t>
  </si>
  <si>
    <t>Marys CenterAll FF45383</t>
  </si>
  <si>
    <t>Marys CenterAll DCSApr-24</t>
  </si>
  <si>
    <t>Marys CenterAll DCS45383</t>
  </si>
  <si>
    <t>PIECEAll FFApr-24</t>
  </si>
  <si>
    <t>PIECEAll FF45383</t>
  </si>
  <si>
    <t>PIECEAll DCSApr-24</t>
  </si>
  <si>
    <t>PIECEAll DCS45383</t>
  </si>
  <si>
    <t>Adoptions TogetherAll CombinedApr-24</t>
  </si>
  <si>
    <t>Adoptions TogetherAll Combined45383</t>
  </si>
  <si>
    <t>Better MorningsAll CombinedApr-24</t>
  </si>
  <si>
    <t>Better MorningsAll Combined45383</t>
  </si>
  <si>
    <t>CatholicAll CombinedApr-24</t>
  </si>
  <si>
    <t>CatholicAll Combined45383</t>
  </si>
  <si>
    <t>Community ConnectionsAll CombinedApr-24</t>
  </si>
  <si>
    <t>Community ConnectionsAll Combined45383</t>
  </si>
  <si>
    <t>ContemporaryAll CombinedApr-24</t>
  </si>
  <si>
    <t>ContemporaryAll Combined45383</t>
  </si>
  <si>
    <t>DBH Family SupportAll CombinedApr-24</t>
  </si>
  <si>
    <t>DBH Family SupportAll Combined45383</t>
  </si>
  <si>
    <t>Family MattersAll CombinedApr-24</t>
  </si>
  <si>
    <t>Family MattersAll Combined45383</t>
  </si>
  <si>
    <t>Federal CityAll CombinedApr-24</t>
  </si>
  <si>
    <t>Federal CityAll Combined45383</t>
  </si>
  <si>
    <t>First Home CareAll CombinedApr-24</t>
  </si>
  <si>
    <t>First Home CareAll Combined45383</t>
  </si>
  <si>
    <t>Foundations for Home &amp; CommunityAll CombinedApr-24</t>
  </si>
  <si>
    <t>Foundations for Home &amp; CommunityAll Combined45383</t>
  </si>
  <si>
    <t>FPSAll CombinedApr-24</t>
  </si>
  <si>
    <t>FPSAll Combined45383</t>
  </si>
  <si>
    <t>Green DoorAll CombinedApr-24</t>
  </si>
  <si>
    <t>Green DoorAll Combined45383</t>
  </si>
  <si>
    <t>Healthy FuturesAll CombinedApr-24</t>
  </si>
  <si>
    <t>Healthy FuturesAll Combined45383</t>
  </si>
  <si>
    <t>HillcrestAll CombinedApr-24</t>
  </si>
  <si>
    <t>HillcrestAll Combined45383</t>
  </si>
  <si>
    <t>LAYCAll CombinedApr-24</t>
  </si>
  <si>
    <t>LAYCAll Combined45383</t>
  </si>
  <si>
    <t>LCSAll CombinedApr-24</t>
  </si>
  <si>
    <t>LCSAll Combined45383</t>
  </si>
  <si>
    <t>LESAll CombinedApr-24</t>
  </si>
  <si>
    <t>LESAll Combined45383</t>
  </si>
  <si>
    <t>Marys CenterAll CombinedApr-24</t>
  </si>
  <si>
    <t>Marys CenterAll Combined45383</t>
  </si>
  <si>
    <t>MBI HSAll CombinedApr-24</t>
  </si>
  <si>
    <t>MBI HSAll Combined45383</t>
  </si>
  <si>
    <t>MD Family ResourcesAll CombinedApr-24</t>
  </si>
  <si>
    <t>MD Family ResourcesAll Combined45383</t>
  </si>
  <si>
    <t>Medstar GeorgetownAll CombinedApr-24</t>
  </si>
  <si>
    <t>Medstar GeorgetownAll Combined45383</t>
  </si>
  <si>
    <t>PASSAll CombinedApr-24</t>
  </si>
  <si>
    <t>PASSAll Combined45383</t>
  </si>
  <si>
    <t>PIECEAll CombinedApr-24</t>
  </si>
  <si>
    <t>PIECEAll Combined45383</t>
  </si>
  <si>
    <t>RiversideAll CombinedApr-24</t>
  </si>
  <si>
    <t>RiversideAll Combined45383</t>
  </si>
  <si>
    <t>TFCCAll CombinedApr-24</t>
  </si>
  <si>
    <t>TFCCAll Combined45383</t>
  </si>
  <si>
    <t>UmbrellaAll CombinedApr-24</t>
  </si>
  <si>
    <t>UmbrellaAll Combined45383</t>
  </si>
  <si>
    <t>UniversalAll CombinedApr-24</t>
  </si>
  <si>
    <t>UniversalAll Combined45383</t>
  </si>
  <si>
    <t>Wayne PlaceAll CombinedApr-24</t>
  </si>
  <si>
    <t>Wayne PlaceAll Combined45383</t>
  </si>
  <si>
    <t>Youth VillagesAll CombinedApr-24</t>
  </si>
  <si>
    <t>Youth VillagesAll Combined45383</t>
  </si>
  <si>
    <t>All ABC ProvidersABC FFApr-24</t>
  </si>
  <si>
    <t>All ABC ProvidersABC FF45383</t>
  </si>
  <si>
    <t>All ABC ProvidersABC CombinedApr-24</t>
  </si>
  <si>
    <t>All ABC ProvidersABC Combined45383</t>
  </si>
  <si>
    <t>All A-CRA ProvidersA-CRA FFApr-24</t>
  </si>
  <si>
    <t>All A-CRA ProvidersA-CRA FF45383</t>
  </si>
  <si>
    <t>All A-CRA ProvidersA-CRA CombinedApr-24</t>
  </si>
  <si>
    <t>All A-CRA ProvidersA-CRA Combined45383</t>
  </si>
  <si>
    <t>All CPP-FV ProvidersCPP-FV FFApr-24</t>
  </si>
  <si>
    <t>All CPP-FV ProvidersCPP-FV FF45383</t>
  </si>
  <si>
    <t>All CPP-FV ProvidersCPP-FV DCSApr-24</t>
  </si>
  <si>
    <t>All CPP-FV ProvidersCPP-FV DCS45383</t>
  </si>
  <si>
    <t>All CPP-FV ProvidersCPP-FV CombinedApr-24</t>
  </si>
  <si>
    <t>All CPP-FV ProvidersCPP-FV Combined45383</t>
  </si>
  <si>
    <t>All FFT ProvidersFFT FFApr-24</t>
  </si>
  <si>
    <t>All FFT ProvidersFFT FF45383</t>
  </si>
  <si>
    <t>All FFT ProvidersFFT CombinedApr-24</t>
  </si>
  <si>
    <t>All FFT ProvidersFFT Combined45383</t>
  </si>
  <si>
    <t>All IHCBS ProvidersIHCBS FFApr-24</t>
  </si>
  <si>
    <t>All IHCBS ProvidersIHCBS FF45383</t>
  </si>
  <si>
    <t>All IHCBS ProvidersIHCBS CombinedApr-24</t>
  </si>
  <si>
    <t>All IHCBS ProvidersIHCBS Combined45383</t>
  </si>
  <si>
    <t>All MST ProvidersMST FFApr-24</t>
  </si>
  <si>
    <t>All MST ProvidersMST FF45383</t>
  </si>
  <si>
    <t>All MST ProvidersMST CombinedApr-24</t>
  </si>
  <si>
    <t>All MST ProvidersMST Combined45383</t>
  </si>
  <si>
    <t>All MST-PSB ProvidersMST-PSB FFApr-24</t>
  </si>
  <si>
    <t>All MST-PSB ProvidersMST-PSB FF45383</t>
  </si>
  <si>
    <t>All MST-PSB ProvidersMST-PSB CombinedApr-24</t>
  </si>
  <si>
    <t>All MST-PSB ProvidersMST-PSB Combined45383</t>
  </si>
  <si>
    <t>All PCIT ProvidersPCIT FFApr-24</t>
  </si>
  <si>
    <t>All PCIT ProvidersPCIT FF45383</t>
  </si>
  <si>
    <t>All PCIT ProvidersPCIT DCSApr-24</t>
  </si>
  <si>
    <t>All PCIT ProvidersPCIT DCS45383</t>
  </si>
  <si>
    <t>All PCIT ProvidersPCIT CombinedApr-24</t>
  </si>
  <si>
    <t>All PCIT ProvidersPCIT Combined45383</t>
  </si>
  <si>
    <t>All PCIT-T ProvidersPCIT-T FFApr-24</t>
  </si>
  <si>
    <t>All PCIT-T ProvidersPCIT-T FF45383</t>
  </si>
  <si>
    <t>All PCIT-T ProvidersPCIT-T CombinedApr-24</t>
  </si>
  <si>
    <t>All PCIT-T ProvidersPCIT-T Combined45383</t>
  </si>
  <si>
    <t>All SFCR ProvidersSFCR FFApr-24</t>
  </si>
  <si>
    <t>All SFCR ProvidersSFCR FF45383</t>
  </si>
  <si>
    <t>All SFCR ProvidersSFCR CombinedApr-24</t>
  </si>
  <si>
    <t>All SFCR ProvidersSFCR Combined45383</t>
  </si>
  <si>
    <t>All TF-CBT ProvidersTF-CBT FFApr-24</t>
  </si>
  <si>
    <t>All TF-CBT ProvidersTF-CBT FF45383</t>
  </si>
  <si>
    <t>All TF-CBT ProvidersTF-CBT CombinedApr-24</t>
  </si>
  <si>
    <t>All TF-CBT ProvidersTF-CBT Combined45383</t>
  </si>
  <si>
    <t>All TIP ProvidersTIP FFApr-24</t>
  </si>
  <si>
    <t>All TIP ProvidersTIP FF45383</t>
  </si>
  <si>
    <t>All TIP ProvidersTIP CombinedApr-24</t>
  </si>
  <si>
    <t>All TIP ProvidersTIP Combined45383</t>
  </si>
  <si>
    <t>All TST ProvidersTST FFApr-24</t>
  </si>
  <si>
    <t>All TST ProvidersTST FF45383</t>
  </si>
  <si>
    <t>All TST ProvidersTST CombinedApr-24</t>
  </si>
  <si>
    <t>All TST ProvidersTST Combined45383</t>
  </si>
  <si>
    <t>Families First ProvidersAll FFApr-24</t>
  </si>
  <si>
    <t>Families First ProvidersAll FF45383</t>
  </si>
  <si>
    <t>DC Seed ProvidersAll DCSApr-24</t>
  </si>
  <si>
    <t>DC Seed ProvidersAll DCS45383</t>
  </si>
  <si>
    <t>Trauma ProvidersAll FFApr-24</t>
  </si>
  <si>
    <t>Trauma ProvidersAll FF45383</t>
  </si>
  <si>
    <t>Trauma ProvidersAll DCSApr-24</t>
  </si>
  <si>
    <t>Trauma ProvidersAll DCS45383</t>
  </si>
  <si>
    <t>Trauma ProvidersAll CombinedApr-24</t>
  </si>
  <si>
    <t>Trauma ProvidersAll Combined45383</t>
  </si>
  <si>
    <t>AllAll CombinedApr-24</t>
  </si>
  <si>
    <t>AllAll Combined45383</t>
  </si>
  <si>
    <t>DBH Parent SupportABC FFMay-24</t>
  </si>
  <si>
    <t>DBH Parent SupportABC FF45413</t>
  </si>
  <si>
    <t>Healthy FuturesABC FFMay-24</t>
  </si>
  <si>
    <t>Healthy FuturesABC FF45413</t>
  </si>
  <si>
    <t>Marys CenterABC FFMay-24</t>
  </si>
  <si>
    <t>Marys CenterABC FF45413</t>
  </si>
  <si>
    <t>Medstar GeorgetownABC FFMay-24</t>
  </si>
  <si>
    <t>Medstar GeorgetownABC FF45413</t>
  </si>
  <si>
    <t>PIECEABC FFMay-24</t>
  </si>
  <si>
    <t>PIECEABC FF45413</t>
  </si>
  <si>
    <t>Federal CityA-CRA FFMay-24</t>
  </si>
  <si>
    <t>Federal CityA-CRA FF45413</t>
  </si>
  <si>
    <t>HillcrestA-CRA FFMay-24</t>
  </si>
  <si>
    <t>HillcrestA-CRA FF45413</t>
  </si>
  <si>
    <t>LAYCA-CRA FFMay-24</t>
  </si>
  <si>
    <t>LAYCA-CRA FF45413</t>
  </si>
  <si>
    <t>RiversideA-CRA FFMay-24</t>
  </si>
  <si>
    <t>RiversideA-CRA FF45413</t>
  </si>
  <si>
    <t>Adoptions TogetherCPP-FV FFMay-24</t>
  </si>
  <si>
    <t>Adoptions TogetherCPP-FV FF45413</t>
  </si>
  <si>
    <t>Marys CenterCPP-FV FFMay-24</t>
  </si>
  <si>
    <t>Marys CenterCPP-FV FF45413</t>
  </si>
  <si>
    <t>PIECECPP-FV FFMay-24</t>
  </si>
  <si>
    <t>PIECECPP-FV FF45413</t>
  </si>
  <si>
    <t>Community ConnectionsCPP-FV DCSMay-24</t>
  </si>
  <si>
    <t>Community ConnectionsCPP-FV DCS45413</t>
  </si>
  <si>
    <t>Community ConnectionsCPP-FV FFMay-24</t>
  </si>
  <si>
    <t>Community ConnectionsCPP-FV FF45413</t>
  </si>
  <si>
    <t>Foundations for Home &amp; CommunityCPP-FV DCSMay-24</t>
  </si>
  <si>
    <t>Foundations for Home &amp; CommunityCPP-FV DCS45413</t>
  </si>
  <si>
    <t>Marys CenterCPP-FV DCSMay-24</t>
  </si>
  <si>
    <t>Marys CenterCPP-FV DCS45413</t>
  </si>
  <si>
    <t>PIECECPP-FV DCSMay-24</t>
  </si>
  <si>
    <t>PIECECPP-FV DCS45413</t>
  </si>
  <si>
    <t>Medstar GeorgetownCPP-FV DCSMay-24</t>
  </si>
  <si>
    <t>Medstar GeorgetownCPP-FV DCS45413</t>
  </si>
  <si>
    <t>Medstar GeorgetownCPP-FV FFMay-24</t>
  </si>
  <si>
    <t>Medstar GeorgetownCPP-FV FF45413</t>
  </si>
  <si>
    <t>Better MorningsFFT FFMay-24</t>
  </si>
  <si>
    <t>Better MorningsFFT FF45413</t>
  </si>
  <si>
    <t>CatholicFFT FFMay-24</t>
  </si>
  <si>
    <t>CatholicFFT FF45413</t>
  </si>
  <si>
    <t>First Home CareFFT FFMay-24</t>
  </si>
  <si>
    <t>First Home CareFFT FF45413</t>
  </si>
  <si>
    <t>Foundations for Home &amp; CommunityFFT FFMay-24</t>
  </si>
  <si>
    <t>Foundations for Home &amp; CommunityFFT FF45413</t>
  </si>
  <si>
    <t>HillcrestFFT FFMay-24</t>
  </si>
  <si>
    <t>HillcrestFFT FF45413</t>
  </si>
  <si>
    <t>PASSFFT FFMay-24</t>
  </si>
  <si>
    <t>PASSFFT FF45413</t>
  </si>
  <si>
    <t>Better MorningsIHCBS FFMay-24</t>
  </si>
  <si>
    <t>Better MorningsIHCBS FF45413</t>
  </si>
  <si>
    <t>HillcrestIHCBS FFMay-24</t>
  </si>
  <si>
    <t>HillcrestIHCBS FF45413</t>
  </si>
  <si>
    <t>LESIHCBS FFMay-24</t>
  </si>
  <si>
    <t>LESIHCBS FF45413</t>
  </si>
  <si>
    <t>MBI HSIHCBS FFMay-24</t>
  </si>
  <si>
    <t>MBI HSIHCBS FF45413</t>
  </si>
  <si>
    <t>MD Family ResourcesIHCBS FFMay-24</t>
  </si>
  <si>
    <t>MD Family ResourcesIHCBS FF45413</t>
  </si>
  <si>
    <t>LCSMST FFMay-24</t>
  </si>
  <si>
    <t>LCSMST FF45413</t>
  </si>
  <si>
    <t>MBI HSMST FFMay-24</t>
  </si>
  <si>
    <t>MBI HSMST FF45413</t>
  </si>
  <si>
    <t>Youth VillagesMST FFMay-24</t>
  </si>
  <si>
    <t>Youth VillagesMST FF45413</t>
  </si>
  <si>
    <t>Youth VillagesMST-PSB FFMay-24</t>
  </si>
  <si>
    <t>Youth VillagesMST-PSB FF45413</t>
  </si>
  <si>
    <t>Marys CenterPCIT FFMay-24</t>
  </si>
  <si>
    <t>Marys CenterPCIT FF45413</t>
  </si>
  <si>
    <t>PIECEPCIT FFMay-24</t>
  </si>
  <si>
    <t>PIECEPCIT FF45413</t>
  </si>
  <si>
    <t>Marys CenterPCIT DCSMay-24</t>
  </si>
  <si>
    <t>Marys CenterPCIT DCS45413</t>
  </si>
  <si>
    <t>PIECEPCIT DCSMay-24</t>
  </si>
  <si>
    <t>PIECEPCIT DCS45413</t>
  </si>
  <si>
    <t>Community ConnectionsPCIT DCSMay-24</t>
  </si>
  <si>
    <t>Community ConnectionsPCIT DCS45413</t>
  </si>
  <si>
    <t>Community ConnectionsPCIT FFMay-24</t>
  </si>
  <si>
    <t>Community ConnectionsPCIT FF45413</t>
  </si>
  <si>
    <t>Medstar GeorgetownPCIT DCSMay-24</t>
  </si>
  <si>
    <t>Medstar GeorgetownPCIT DCS45413</t>
  </si>
  <si>
    <t>Medstar GeorgetownPCIT FFMay-24</t>
  </si>
  <si>
    <t>Medstar GeorgetownPCIT FF45413</t>
  </si>
  <si>
    <t>Marys CenterPCIT-T FFMay-24</t>
  </si>
  <si>
    <t>Marys CenterPCIT-T FF45413</t>
  </si>
  <si>
    <t>PIECEPCIT-T FFMay-24</t>
  </si>
  <si>
    <t>PIECEPCIT-T FF45413</t>
  </si>
  <si>
    <t>Community ConnectionsTF-CBT FFMay-24</t>
  </si>
  <si>
    <t>Community ConnectionsTF-CBT FF45413</t>
  </si>
  <si>
    <t>First Home CareTF-CBT FFMay-24</t>
  </si>
  <si>
    <t>First Home CareTF-CBT FF45413</t>
  </si>
  <si>
    <t>Foundations for Home &amp; CommunityTF-CBT FFMay-24</t>
  </si>
  <si>
    <t>Foundations for Home &amp; CommunityTF-CBT FF45413</t>
  </si>
  <si>
    <t>HillcrestTF-CBT FFMay-24</t>
  </si>
  <si>
    <t>HillcrestTF-CBT FF45413</t>
  </si>
  <si>
    <t>LAYCTF-CBT FFMay-24</t>
  </si>
  <si>
    <t>LAYCTF-CBT FF45413</t>
  </si>
  <si>
    <t>LESTF-CBT FFMay-24</t>
  </si>
  <si>
    <t>LESTF-CBT FF45413</t>
  </si>
  <si>
    <t>MD Family ResourcesTF-CBT FFMay-24</t>
  </si>
  <si>
    <t>MD Family ResourcesTF-CBT FF45413</t>
  </si>
  <si>
    <t>UniversalTF-CBT FFMay-24</t>
  </si>
  <si>
    <t>UniversalTF-CBT FF45413</t>
  </si>
  <si>
    <t>Community ConnectionsTIP FFMay-24</t>
  </si>
  <si>
    <t>Community ConnectionsTIP FF45413</t>
  </si>
  <si>
    <t>ContemporaryTIP FFMay-24</t>
  </si>
  <si>
    <t>ContemporaryTIP FF45413</t>
  </si>
  <si>
    <t>FPSTIP FFMay-24</t>
  </si>
  <si>
    <t>FPSTIP FF45413</t>
  </si>
  <si>
    <t>Green DoorTIP FFMay-24</t>
  </si>
  <si>
    <t>Green DoorTIP FF45413</t>
  </si>
  <si>
    <t>LESTIP FFMay-24</t>
  </si>
  <si>
    <t>LESTIP FF45413</t>
  </si>
  <si>
    <t>MBI HSTIP FFMay-24</t>
  </si>
  <si>
    <t>MBI HSTIP FF45413</t>
  </si>
  <si>
    <t>PASSTIP FFMay-24</t>
  </si>
  <si>
    <t>PASSTIP FF45413</t>
  </si>
  <si>
    <t>TFCCTIP FFMay-24</t>
  </si>
  <si>
    <t>TFCCTIP FF45413</t>
  </si>
  <si>
    <t>UmbrellaTIP FFMay-24</t>
  </si>
  <si>
    <t>UmbrellaTIP FF45413</t>
  </si>
  <si>
    <t>UniversalTIP FFMay-24</t>
  </si>
  <si>
    <t>UniversalTIP FF45413</t>
  </si>
  <si>
    <t>Wayne PlaceTIP FFMay-24</t>
  </si>
  <si>
    <t>Wayne PlaceTIP FF45413</t>
  </si>
  <si>
    <t>Adoptions TogetherTST FFMay-24</t>
  </si>
  <si>
    <t>Adoptions TogetherTST FF45413</t>
  </si>
  <si>
    <t>ContemporaryTST FFMay-24</t>
  </si>
  <si>
    <t>ContemporaryTST FF45413</t>
  </si>
  <si>
    <t>Family MattersTST FFMay-24</t>
  </si>
  <si>
    <t>Family MattersTST FF45413</t>
  </si>
  <si>
    <t>First Home CareTST FFMay-24</t>
  </si>
  <si>
    <t>First Home CareTST FF45413</t>
  </si>
  <si>
    <t>Foundations for Home &amp; CommunityTST FFMay-24</t>
  </si>
  <si>
    <t>Foundations for Home &amp; CommunityTST FF45413</t>
  </si>
  <si>
    <t>HillcrestTST FFMay-24</t>
  </si>
  <si>
    <t>HillcrestTST FF45413</t>
  </si>
  <si>
    <t>MD Family ResourcesTST FFMay-24</t>
  </si>
  <si>
    <t>MD Family ResourcesTST FF45413</t>
  </si>
  <si>
    <t>DBH Parent SupportABC CombinedMay-24</t>
  </si>
  <si>
    <t>DBH Parent SupportABC Combined45413</t>
  </si>
  <si>
    <t>Healthy FuturesABC CombinedMay-24</t>
  </si>
  <si>
    <t>Healthy FuturesABC Combined45413</t>
  </si>
  <si>
    <t>Marys CenterABC CombinedMay-24</t>
  </si>
  <si>
    <t>Marys CenterABC Combined45413</t>
  </si>
  <si>
    <t>Medstar GeorgetownABC CombinedMay-24</t>
  </si>
  <si>
    <t>Medstar GeorgetownABC Combined45413</t>
  </si>
  <si>
    <t>PIECEABC CombinedMay-24</t>
  </si>
  <si>
    <t>PIECEABC Combined45413</t>
  </si>
  <si>
    <t>Federal CityA-CRA CombinedMay-24</t>
  </si>
  <si>
    <t>Federal CityA-CRA Combined45413</t>
  </si>
  <si>
    <t>HillcrestA-CRA CombinedMay-24</t>
  </si>
  <si>
    <t>HillcrestA-CRA Combined45413</t>
  </si>
  <si>
    <t>LAYCA-CRA CombinedMay-24</t>
  </si>
  <si>
    <t>LAYCA-CRA Combined45413</t>
  </si>
  <si>
    <t>RiversideA-CRA CombinedMay-24</t>
  </si>
  <si>
    <t>RiversideA-CRA Combined45413</t>
  </si>
  <si>
    <t>Adoptions TogetherCPP-FV CombinedMay-24</t>
  </si>
  <si>
    <t>Adoptions TogetherCPP-FV Combined45413</t>
  </si>
  <si>
    <t>Foundations for Home &amp; CommunityCPP-FV CombinedMay-24</t>
  </si>
  <si>
    <t>Foundations for Home &amp; CommunityCPP-FV Combined45413</t>
  </si>
  <si>
    <t>Medstar GeorgetownCPP-FV CombinedMay-24</t>
  </si>
  <si>
    <t>Medstar GeorgetownCPP-FV Combined45413</t>
  </si>
  <si>
    <t>Better MorningsFFT CombinedMay-24</t>
  </si>
  <si>
    <t>Better MorningsFFT Combined45413</t>
  </si>
  <si>
    <t>CatholicFFT CombinedMay-24</t>
  </si>
  <si>
    <t>CatholicFFT Combined45413</t>
  </si>
  <si>
    <t>First Home CareFFT CombinedMay-24</t>
  </si>
  <si>
    <t>First Home CareFFT Combined45413</t>
  </si>
  <si>
    <t>Foundations for Home &amp; CommunityFFT CombinedMay-24</t>
  </si>
  <si>
    <t>Foundations for Home &amp; CommunityFFT Combined45413</t>
  </si>
  <si>
    <t>HillcrestFFT CombinedMay-24</t>
  </si>
  <si>
    <t>HillcrestFFT Combined45413</t>
  </si>
  <si>
    <t>PASSFFT CombinedMay-24</t>
  </si>
  <si>
    <t>PASSFFT Combined45413</t>
  </si>
  <si>
    <t>Better MorningsIHCBS CombinedMay-24</t>
  </si>
  <si>
    <t>Better MorningsIHCBS Combined45413</t>
  </si>
  <si>
    <t>HillcrestIHCBS CombinedMay-24</t>
  </si>
  <si>
    <t>HillcrestIHCBS Combined45413</t>
  </si>
  <si>
    <t>LESIHCBS CombinedMay-24</t>
  </si>
  <si>
    <t>LESIHCBS Combined45413</t>
  </si>
  <si>
    <t>MBI HSIHCBS CombinedMay-24</t>
  </si>
  <si>
    <t>MBI HSIHCBS Combined45413</t>
  </si>
  <si>
    <t>MD Family ResourcesIHCBS CombinedMay-24</t>
  </si>
  <si>
    <t>MD Family ResourcesIHCBS Combined45413</t>
  </si>
  <si>
    <t>LCSMST CombinedMay-24</t>
  </si>
  <si>
    <t>LCSMST Combined45413</t>
  </si>
  <si>
    <t>MBI HSMST CombinedMay-24</t>
  </si>
  <si>
    <t>MBI HSMST Combined45413</t>
  </si>
  <si>
    <t>Youth VillagesMST CombinedMay-24</t>
  </si>
  <si>
    <t>Youth VillagesMST Combined45413</t>
  </si>
  <si>
    <t>Youth VillagesMST-PSB CombinedMay-24</t>
  </si>
  <si>
    <t>Youth VillagesMST-PSB Combined45413</t>
  </si>
  <si>
    <t>Medstar GeorgetownPCIT CombinedMay-24</t>
  </si>
  <si>
    <t>Medstar GeorgetownPCIT Combined45413</t>
  </si>
  <si>
    <t>Marys CenterPCIT-T CombinedMay-24</t>
  </si>
  <si>
    <t>Marys CenterPCIT-T Combined45413</t>
  </si>
  <si>
    <t>PIECEPCIT-T CombinedMay-24</t>
  </si>
  <si>
    <t>PIECEPCIT-T Combined45413</t>
  </si>
  <si>
    <t>Community ConnectionsTF-CBT CombinedMay-24</t>
  </si>
  <si>
    <t>Community ConnectionsTF-CBT Combined45413</t>
  </si>
  <si>
    <t>First Home CareTF-CBT CombinedMay-24</t>
  </si>
  <si>
    <t>First Home CareTF-CBT Combined45413</t>
  </si>
  <si>
    <t>Foundations for Home &amp; CommunityTF-CBT CombinedMay-24</t>
  </si>
  <si>
    <t>Foundations for Home &amp; CommunityTF-CBT Combined45413</t>
  </si>
  <si>
    <t>HillcrestTF-CBT CombinedMay-24</t>
  </si>
  <si>
    <t>HillcrestTF-CBT Combined45413</t>
  </si>
  <si>
    <t>LAYCTF-CBT CombinedMay-24</t>
  </si>
  <si>
    <t>LAYCTF-CBT Combined45413</t>
  </si>
  <si>
    <t>LESTF-CBT CombinedMay-24</t>
  </si>
  <si>
    <t>LESTF-CBT Combined45413</t>
  </si>
  <si>
    <t>MD Family ResourcesTF-CBT CombinedMay-24</t>
  </si>
  <si>
    <t>MD Family ResourcesTF-CBT Combined45413</t>
  </si>
  <si>
    <t>UniversalTF-CBT CombinedMay-24</t>
  </si>
  <si>
    <t>UniversalTF-CBT Combined45413</t>
  </si>
  <si>
    <t>Community ConnectionsTIP CombinedMay-24</t>
  </si>
  <si>
    <t>Community ConnectionsTIP Combined45413</t>
  </si>
  <si>
    <t>ContemporaryTIP CombinedMay-24</t>
  </si>
  <si>
    <t>ContemporaryTIP Combined45413</t>
  </si>
  <si>
    <t>FPSTIP CombinedMay-24</t>
  </si>
  <si>
    <t>FPSTIP Combined45413</t>
  </si>
  <si>
    <t>Green DoorTIP CombinedMay-24</t>
  </si>
  <si>
    <t>Green DoorTIP Combined45413</t>
  </si>
  <si>
    <t>LESTIP CombinedMay-24</t>
  </si>
  <si>
    <t>LESTIP Combined45413</t>
  </si>
  <si>
    <t>MBI HSTIP CombinedMay-24</t>
  </si>
  <si>
    <t>MBI HSTIP Combined45413</t>
  </si>
  <si>
    <t>PASSTIP CombinedMay-24</t>
  </si>
  <si>
    <t>PASSTIP Combined45413</t>
  </si>
  <si>
    <t>TFCCTIP CombinedMay-24</t>
  </si>
  <si>
    <t>TFCCTIP Combined45413</t>
  </si>
  <si>
    <t>UmbrellaTIP CombinedMay-24</t>
  </si>
  <si>
    <t>UmbrellaTIP Combined45413</t>
  </si>
  <si>
    <t>UniversalTIP CombinedMay-24</t>
  </si>
  <si>
    <t>UniversalTIP Combined45413</t>
  </si>
  <si>
    <t>Wayne PlaceTIP CombinedMay-24</t>
  </si>
  <si>
    <t>Wayne PlaceTIP Combined45413</t>
  </si>
  <si>
    <t>Adoptions TogetherTST CombinedMay-24</t>
  </si>
  <si>
    <t>Adoptions TogetherTST Combined45413</t>
  </si>
  <si>
    <t>ContemporaryTST CombinedMay-24</t>
  </si>
  <si>
    <t>ContemporaryTST Combined45413</t>
  </si>
  <si>
    <t>Family MattersTST CombinedMay-24</t>
  </si>
  <si>
    <t>Family MattersTST Combined45413</t>
  </si>
  <si>
    <t>First Home CareTST CombinedMay-24</t>
  </si>
  <si>
    <t>First Home CareTST Combined45413</t>
  </si>
  <si>
    <t>Foundations for Home &amp; CommunityTST CombinedMay-24</t>
  </si>
  <si>
    <t>Foundations for Home &amp; CommunityTST Combined45413</t>
  </si>
  <si>
    <t>HillcrestTST CombinedMay-24</t>
  </si>
  <si>
    <t>HillcrestTST Combined45413</t>
  </si>
  <si>
    <t>MD Family ResourcesTST CombinedMay-24</t>
  </si>
  <si>
    <t>MD Family ResourcesTST Combined45413</t>
  </si>
  <si>
    <t>Marys CenterCPP-FV CombinedMay-24</t>
  </si>
  <si>
    <t>Marys CenterCPP-FV Combined45413</t>
  </si>
  <si>
    <t>PIECECPP-FV CombinedMay-24</t>
  </si>
  <si>
    <t>PIECECPP-FV Combined45413</t>
  </si>
  <si>
    <t>Community ConnectionsCPP-FV CombinedMay-24</t>
  </si>
  <si>
    <t>Community ConnectionsCPP-FV Combined45413</t>
  </si>
  <si>
    <t>Community ConnectionsPCIT CombinedMay-24</t>
  </si>
  <si>
    <t>Community ConnectionsPCIT Combined45413</t>
  </si>
  <si>
    <t>Marys CenterPCIT CombinedMay-24</t>
  </si>
  <si>
    <t>Marys CenterPCIT Combined45413</t>
  </si>
  <si>
    <t>PIECEPCIT CombinedMay-24</t>
  </si>
  <si>
    <t>PIECEPCIT Combined45413</t>
  </si>
  <si>
    <t>CatholicAll FFMay-24</t>
  </si>
  <si>
    <t>CatholicAll FF45413</t>
  </si>
  <si>
    <t>ContemporaryAll FFMay-24</t>
  </si>
  <si>
    <t>ContemporaryAll FF45413</t>
  </si>
  <si>
    <t>DBH Parent SupportAll FFMay-24</t>
  </si>
  <si>
    <t>DBH Parent SupportAll FF45413</t>
  </si>
  <si>
    <t>Family MattersAll FFMay-24</t>
  </si>
  <si>
    <t>Family MattersAll FF45413</t>
  </si>
  <si>
    <t>Federal City All FFMay-24</t>
  </si>
  <si>
    <t>Federal City All FF45413</t>
  </si>
  <si>
    <t>First Home CareAll FFMay-24</t>
  </si>
  <si>
    <t>First Home CareAll FF45413</t>
  </si>
  <si>
    <t>Foundations for Home &amp; CommunityAll FFMay-24</t>
  </si>
  <si>
    <t>Foundations for Home &amp; CommunityAll FF45413</t>
  </si>
  <si>
    <t>FPSAll FFMay-24</t>
  </si>
  <si>
    <t>FPSAll FF45413</t>
  </si>
  <si>
    <t>Green DoorAll FFMay-24</t>
  </si>
  <si>
    <t>Green DoorAll FF45413</t>
  </si>
  <si>
    <t>Healthy FuturesAll FFMay-24</t>
  </si>
  <si>
    <t>Healthy FuturesAll FF45413</t>
  </si>
  <si>
    <t>HillcrestAll FFMay-24</t>
  </si>
  <si>
    <t>HillcrestAll FF45413</t>
  </si>
  <si>
    <t>LAYCAll FFMay-24</t>
  </si>
  <si>
    <t>LAYCAll FF45413</t>
  </si>
  <si>
    <t>LCSAll FFMay-24</t>
  </si>
  <si>
    <t>LCSAll FF45413</t>
  </si>
  <si>
    <t>LESAll FFMay-24</t>
  </si>
  <si>
    <t>LESAll FF45413</t>
  </si>
  <si>
    <t>MBI HSAll FFMay-24</t>
  </si>
  <si>
    <t>MBI HSAll FF45413</t>
  </si>
  <si>
    <t>MD Family ResourcesAll FFMay-24</t>
  </si>
  <si>
    <t>MD Family ResourcesAll FF45413</t>
  </si>
  <si>
    <t>PASSAll FFMay-24</t>
  </si>
  <si>
    <t>PASSAll FF45413</t>
  </si>
  <si>
    <t>RiversideAll FFMay-24</t>
  </si>
  <si>
    <t>RiversideAll FF45413</t>
  </si>
  <si>
    <t>TFCCAll FF45413</t>
  </si>
  <si>
    <t>UniversalAll FFMay-24</t>
  </si>
  <si>
    <t>UniversalAll FF45413</t>
  </si>
  <si>
    <t>Wayne PlaceAll FFMay-24</t>
  </si>
  <si>
    <t>Wayne PlaceAll FF45413</t>
  </si>
  <si>
    <t>Youth VillagesAll FFMay-24</t>
  </si>
  <si>
    <t>Youth VillagesAll FF45413</t>
  </si>
  <si>
    <t>Medstar GeorgetownAll DCSMay-24</t>
  </si>
  <si>
    <t>Medstar GeorgetownAll DCS45413</t>
  </si>
  <si>
    <t>Medstar GeorgetownAll FFMay-24</t>
  </si>
  <si>
    <t>Medstar GeorgetownAll FF45413</t>
  </si>
  <si>
    <t>Community ConnectionsAll FFMay-24</t>
  </si>
  <si>
    <t>Community ConnectionsAll FF45413</t>
  </si>
  <si>
    <t>Community ConnectionsAll DCSMay-24</t>
  </si>
  <si>
    <t>Community ConnectionsAll DCS45413</t>
  </si>
  <si>
    <t>Marys CenterAll FFMay-24</t>
  </si>
  <si>
    <t>Marys CenterAll FF45413</t>
  </si>
  <si>
    <t>Marys CenterAll DCSMay-24</t>
  </si>
  <si>
    <t>Marys CenterAll DCS45413</t>
  </si>
  <si>
    <t>PIECEAll FFMay-24</t>
  </si>
  <si>
    <t>PIECEAll FF45413</t>
  </si>
  <si>
    <t>PIECEAll DCSMay-24</t>
  </si>
  <si>
    <t>PIECEAll DCS45413</t>
  </si>
  <si>
    <t>Adoptions TogetherAll CombinedMay-24</t>
  </si>
  <si>
    <t>Adoptions TogetherAll Combined45413</t>
  </si>
  <si>
    <t>Better MorningsAll CombinedMay-24</t>
  </si>
  <si>
    <t>Better MorningsAll Combined45413</t>
  </si>
  <si>
    <t>CatholicAll CombinedMay-24</t>
  </si>
  <si>
    <t>CatholicAll Combined45413</t>
  </si>
  <si>
    <t>Community ConnectionsAll CombinedMay-24</t>
  </si>
  <si>
    <t>Community ConnectionsAll Combined45413</t>
  </si>
  <si>
    <t>ContemporaryAll CombinedMay-24</t>
  </si>
  <si>
    <t>ContemporaryAll Combined45413</t>
  </si>
  <si>
    <t>DBH Family SupportAll CombinedMay-24</t>
  </si>
  <si>
    <t>DBH Family SupportAll Combined45413</t>
  </si>
  <si>
    <t>Family MattersAll CombinedMay-24</t>
  </si>
  <si>
    <t>Family MattersAll Combined45413</t>
  </si>
  <si>
    <t>Federal CityAll CombinedMay-24</t>
  </si>
  <si>
    <t>Federal CityAll Combined45413</t>
  </si>
  <si>
    <t>First Home CareAll CombinedMay-24</t>
  </si>
  <si>
    <t>First Home CareAll Combined45413</t>
  </si>
  <si>
    <t>Foundations for Home &amp; CommunityAll CombinedMay-24</t>
  </si>
  <si>
    <t>Foundations for Home &amp; CommunityAll Combined45413</t>
  </si>
  <si>
    <t>FPSAll CombinedMay-24</t>
  </si>
  <si>
    <t>FPSAll Combined45413</t>
  </si>
  <si>
    <t>Green DoorAll CombinedMay-24</t>
  </si>
  <si>
    <t>Green DoorAll Combined45413</t>
  </si>
  <si>
    <t>Healthy FuturesAll CombinedMay-24</t>
  </si>
  <si>
    <t>Healthy FuturesAll Combined45413</t>
  </si>
  <si>
    <t>HillcrestAll CombinedMay-24</t>
  </si>
  <si>
    <t>HillcrestAll Combined45413</t>
  </si>
  <si>
    <t>LAYCAll CombinedMay-24</t>
  </si>
  <si>
    <t>LAYCAll Combined45413</t>
  </si>
  <si>
    <t>LCSAll CombinedMay-24</t>
  </si>
  <si>
    <t>LCSAll Combined45413</t>
  </si>
  <si>
    <t>LESAll CombinedMay-24</t>
  </si>
  <si>
    <t>LESAll Combined45413</t>
  </si>
  <si>
    <t>Marys CenterAll CombinedMay-24</t>
  </si>
  <si>
    <t>Marys CenterAll Combined45413</t>
  </si>
  <si>
    <t>MBI HSAll CombinedMay-24</t>
  </si>
  <si>
    <t>MBI HSAll Combined45413</t>
  </si>
  <si>
    <t>MD Family ResourcesAll CombinedMay-24</t>
  </si>
  <si>
    <t>MD Family ResourcesAll Combined45413</t>
  </si>
  <si>
    <t>Medstar GeorgetownAll CombinedMay-24</t>
  </si>
  <si>
    <t>Medstar GeorgetownAll Combined45413</t>
  </si>
  <si>
    <t>PASSAll CombinedMay-24</t>
  </si>
  <si>
    <t>PASSAll Combined45413</t>
  </si>
  <si>
    <t>PIECEAll CombinedMay-24</t>
  </si>
  <si>
    <t>PIECEAll Combined45413</t>
  </si>
  <si>
    <t>RiversideAll CombinedMay-24</t>
  </si>
  <si>
    <t>RiversideAll Combined45413</t>
  </si>
  <si>
    <t>TFCCAll CombinedMay-24</t>
  </si>
  <si>
    <t>TFCCAll Combined45413</t>
  </si>
  <si>
    <t>UmbrellaAll CombinedMay-24</t>
  </si>
  <si>
    <t>UmbrellaAll Combined45413</t>
  </si>
  <si>
    <t>UniversalAll CombinedMay-24</t>
  </si>
  <si>
    <t>UniversalAll Combined45413</t>
  </si>
  <si>
    <t>Wayne PlaceAll CombinedMay-24</t>
  </si>
  <si>
    <t>Wayne PlaceAll Combined45413</t>
  </si>
  <si>
    <t>Youth VillagesAll CombinedMay-24</t>
  </si>
  <si>
    <t>Youth VillagesAll Combined45413</t>
  </si>
  <si>
    <t>All ABC ProvidersABC FFMay-24</t>
  </si>
  <si>
    <t>All ABC ProvidersABC FF45413</t>
  </si>
  <si>
    <t>All ABC ProvidersABC CombinedMay-24</t>
  </si>
  <si>
    <t>All ABC ProvidersABC Combined45413</t>
  </si>
  <si>
    <t>All A-CRA ProvidersA-CRA FFMay-24</t>
  </si>
  <si>
    <t>All A-CRA ProvidersA-CRA FF45413</t>
  </si>
  <si>
    <t>All A-CRA ProvidersA-CRA CombinedMay-24</t>
  </si>
  <si>
    <t>All A-CRA ProvidersA-CRA Combined45413</t>
  </si>
  <si>
    <t>All CPP-FV ProvidersCPP-FV FFMay-24</t>
  </si>
  <si>
    <t>All CPP-FV ProvidersCPP-FV FF45413</t>
  </si>
  <si>
    <t>All CPP-FV ProvidersCPP-FV DCSMay-24</t>
  </si>
  <si>
    <t>All CPP-FV ProvidersCPP-FV DCS45413</t>
  </si>
  <si>
    <t>All CPP-FV ProvidersCPP-FV CombinedMay-24</t>
  </si>
  <si>
    <t>All CPP-FV ProvidersCPP-FV Combined45413</t>
  </si>
  <si>
    <t>All FFT ProvidersFFT FFMay-24</t>
  </si>
  <si>
    <t>All FFT ProvidersFFT FF45413</t>
  </si>
  <si>
    <t>All FFT ProvidersFFT CombinedMay-24</t>
  </si>
  <si>
    <t>All FFT ProvidersFFT Combined45413</t>
  </si>
  <si>
    <t>All IHCBS ProvidersIHCBS FFMay-24</t>
  </si>
  <si>
    <t>All IHCBS ProvidersIHCBS FF45413</t>
  </si>
  <si>
    <t>All IHCBS ProvidersIHCBS CombinedMay-24</t>
  </si>
  <si>
    <t>All IHCBS ProvidersIHCBS Combined45413</t>
  </si>
  <si>
    <t>All MST ProvidersMST FFMay-24</t>
  </si>
  <si>
    <t>All MST ProvidersMST FF45413</t>
  </si>
  <si>
    <t>All MST ProvidersMST CombinedMay-24</t>
  </si>
  <si>
    <t>All MST ProvidersMST Combined45413</t>
  </si>
  <si>
    <t>All MST-PSB ProvidersMST-PSB FFMay-24</t>
  </si>
  <si>
    <t>All MST-PSB ProvidersMST-PSB FF45413</t>
  </si>
  <si>
    <t>All MST-PSB ProvidersMST-PSB CombinedMay-24</t>
  </si>
  <si>
    <t>All MST-PSB ProvidersMST-PSB Combined45413</t>
  </si>
  <si>
    <t>All PCIT ProvidersPCIT FFMay-24</t>
  </si>
  <si>
    <t>All PCIT ProvidersPCIT FF45413</t>
  </si>
  <si>
    <t>All PCIT ProvidersPCIT DCSMay-24</t>
  </si>
  <si>
    <t>All PCIT ProvidersPCIT DCS45413</t>
  </si>
  <si>
    <t>All PCIT ProvidersPCIT CombinedMay-24</t>
  </si>
  <si>
    <t>All PCIT ProvidersPCIT Combined45413</t>
  </si>
  <si>
    <t>All PCIT-T ProvidersPCIT-T FFMay-24</t>
  </si>
  <si>
    <t>All PCIT-T ProvidersPCIT-T FF45413</t>
  </si>
  <si>
    <t>All PCIT-T ProvidersPCIT-T CombinedMay-24</t>
  </si>
  <si>
    <t>All PCIT-T ProvidersPCIT-T Combined45413</t>
  </si>
  <si>
    <t>All SFCR ProvidersSFCR FFMay-24</t>
  </si>
  <si>
    <t>All SFCR ProvidersSFCR FF45413</t>
  </si>
  <si>
    <t>All SFCR ProvidersSFCR CombinedMay-24</t>
  </si>
  <si>
    <t>All SFCR ProvidersSFCR Combined45413</t>
  </si>
  <si>
    <t>All TF-CBT ProvidersTF-CBT FFMay-24</t>
  </si>
  <si>
    <t>All TF-CBT ProvidersTF-CBT FF45413</t>
  </si>
  <si>
    <t>All TF-CBT ProvidersTF-CBT CombinedMay-24</t>
  </si>
  <si>
    <t>All TF-CBT ProvidersTF-CBT Combined45413</t>
  </si>
  <si>
    <t>All TIP ProvidersTIP FFMay-24</t>
  </si>
  <si>
    <t>All TIP ProvidersTIP FF45413</t>
  </si>
  <si>
    <t>All TIP ProvidersTIP CombinedMay-24</t>
  </si>
  <si>
    <t>All TIP ProvidersTIP Combined45413</t>
  </si>
  <si>
    <t>All TST ProvidersTST FFMay-24</t>
  </si>
  <si>
    <t>All TST ProvidersTST FF45413</t>
  </si>
  <si>
    <t>All TST ProvidersTST CombinedMay-24</t>
  </si>
  <si>
    <t>All TST ProvidersTST Combined45413</t>
  </si>
  <si>
    <t>Families First ProvidersAll FFMay-24</t>
  </si>
  <si>
    <t>Families First ProvidersAll FF45413</t>
  </si>
  <si>
    <t>DC Seed ProvidersAll DCSMay-24</t>
  </si>
  <si>
    <t>DC Seed ProvidersAll DCS45413</t>
  </si>
  <si>
    <t>Trauma ProvidersAll FFMay-24</t>
  </si>
  <si>
    <t>Trauma ProvidersAll FF45413</t>
  </si>
  <si>
    <t>Trauma ProvidersAll DCSMay-24</t>
  </si>
  <si>
    <t>Trauma ProvidersAll DCS45413</t>
  </si>
  <si>
    <t>Trauma ProvidersAll CombinedMay-24</t>
  </si>
  <si>
    <t>Trauma ProvidersAll Combined45413</t>
  </si>
  <si>
    <t>AllAll Combined45413</t>
  </si>
  <si>
    <t>DBH Parent SupportABC FF45444</t>
  </si>
  <si>
    <t>Healthy FuturesABC FF45444</t>
  </si>
  <si>
    <t>Marys CenterABC FF45444</t>
  </si>
  <si>
    <t>Medstar GeorgetownABC FF45444</t>
  </si>
  <si>
    <t>PIECEABC FF45444</t>
  </si>
  <si>
    <t>Federal CityA-CRA FF45444</t>
  </si>
  <si>
    <t>HillcrestA-CRA FF45444</t>
  </si>
  <si>
    <t>LAYCA-CRA FF45444</t>
  </si>
  <si>
    <t>RiversideA-CRA FF45444</t>
  </si>
  <si>
    <t>Adoptions TogetherCPP-FV FF45444</t>
  </si>
  <si>
    <t>Community ConnectionsCPP-FV DCS45444</t>
  </si>
  <si>
    <t>Community ConnectionsCPP-FV FF45444</t>
  </si>
  <si>
    <t>Foundations for Home &amp; CommunityCPP-FV DCS45444</t>
  </si>
  <si>
    <t>Marys CenterCPP-FV DCS45444</t>
  </si>
  <si>
    <t>Marys CenterCPP-FV FF45444</t>
  </si>
  <si>
    <t>PIECECPP-FV DCS45444</t>
  </si>
  <si>
    <t>PIECECPP-FV FF45444</t>
  </si>
  <si>
    <t>Medstar GeorgetownCPP-FV DCS45444</t>
  </si>
  <si>
    <t>Medstar GeorgetownCPP-FV FF45444</t>
  </si>
  <si>
    <t>Better MorningsFFT FF45444</t>
  </si>
  <si>
    <t>CatholicFFT FF45444</t>
  </si>
  <si>
    <t>First Home CareFFT FF45444</t>
  </si>
  <si>
    <t>Foundations for Home &amp; CommunityFFT FF45444</t>
  </si>
  <si>
    <t>HillcrestFFT FF45444</t>
  </si>
  <si>
    <t>PASSFFT FF45444</t>
  </si>
  <si>
    <t>Better MorningsIHCBS FF45444</t>
  </si>
  <si>
    <t>HillcrestIHCBS FF45444</t>
  </si>
  <si>
    <t>LESIHCBS FF45444</t>
  </si>
  <si>
    <t>MBI HSIHCBS FF45444</t>
  </si>
  <si>
    <t>MD Family ResourcesIHCBS FF45444</t>
  </si>
  <si>
    <t>LCSMST FF45444</t>
  </si>
  <si>
    <t>MBI HSMST FF45444</t>
  </si>
  <si>
    <t>Youth VillagesMST FF45444</t>
  </si>
  <si>
    <t>Youth VillagesMST-PSB FF45444</t>
  </si>
  <si>
    <t>Marys CenterPCIT FF45444</t>
  </si>
  <si>
    <t>PIECEPCIT FF45444</t>
  </si>
  <si>
    <t>Marys CenterPCIT DCS45444</t>
  </si>
  <si>
    <t>PIECEPCIT DCS45444</t>
  </si>
  <si>
    <t>Community ConnectionsPCIT DCS45444</t>
  </si>
  <si>
    <t>Community ConnectionsPCIT FF45444</t>
  </si>
  <si>
    <t>Medstar GeorgetownPCIT DCS45444</t>
  </si>
  <si>
    <t>Medstar GeorgetownPCIT FF45444</t>
  </si>
  <si>
    <t>Marys CenterPCIT-T FF45444</t>
  </si>
  <si>
    <t>PIECEPCIT-T FF45444</t>
  </si>
  <si>
    <t>Community ConnectionsTF-CBT FF45444</t>
  </si>
  <si>
    <t>First Home CareTF-CBT FF45444</t>
  </si>
  <si>
    <t>Foundations for Home &amp; CommunityTF-CBT FF45444</t>
  </si>
  <si>
    <t>HillcrestTF-CBT FF45444</t>
  </si>
  <si>
    <t>LAYCTF-CBT FF45444</t>
  </si>
  <si>
    <t>LESTF-CBT FF45444</t>
  </si>
  <si>
    <t>MD Family ResourcesTF-CBT FF45444</t>
  </si>
  <si>
    <t>UniversalTF-CBT FF45444</t>
  </si>
  <si>
    <t>Community ConnectionsTIP FF45444</t>
  </si>
  <si>
    <t>ContemporaryTIP FF45444</t>
  </si>
  <si>
    <t>FPSTIP FF45444</t>
  </si>
  <si>
    <t>Green DoorTIP FF45444</t>
  </si>
  <si>
    <t>LESTIP FF45444</t>
  </si>
  <si>
    <t>MBI HSTIP FF45444</t>
  </si>
  <si>
    <t>PASSTIP FF45444</t>
  </si>
  <si>
    <t>TFCCTIP FF45444</t>
  </si>
  <si>
    <t>UmbrellaTIP FF45444</t>
  </si>
  <si>
    <t>UniversalTIP FF45444</t>
  </si>
  <si>
    <t>Wayne PlaceTIP FF45444</t>
  </si>
  <si>
    <t>Adoptions TogetherTST FF45444</t>
  </si>
  <si>
    <t>ContemporaryTST FF45444</t>
  </si>
  <si>
    <t>Family MattersTST FF45444</t>
  </si>
  <si>
    <t>First Home CareTST FF45444</t>
  </si>
  <si>
    <t>Foundations for Home &amp; CommunityTST FF45444</t>
  </si>
  <si>
    <t>HillcrestTST FF45444</t>
  </si>
  <si>
    <t>MD Family ResourcesTST FF45444</t>
  </si>
  <si>
    <t>DBH Parent SupportABC Combined45444</t>
  </si>
  <si>
    <t>Healthy FuturesABC Combined45444</t>
  </si>
  <si>
    <t>Marys CenterABC Combined45444</t>
  </si>
  <si>
    <t>Medstar GeorgetownABC Combined45444</t>
  </si>
  <si>
    <t>PIECEABC Combined45444</t>
  </si>
  <si>
    <t>Federal CityA-CRA Combined45444</t>
  </si>
  <si>
    <t>HillcrestA-CRA Combined45444</t>
  </si>
  <si>
    <t>LAYCA-CRA Combined45444</t>
  </si>
  <si>
    <t>RiversideA-CRA Combined45444</t>
  </si>
  <si>
    <t>Adoptions TogetherCPP-FV Combined45444</t>
  </si>
  <si>
    <t>Foundations for Home &amp; CommunityCPP-FV Combined45444</t>
  </si>
  <si>
    <t>Medstar GeorgetownCPP-FV Combined45444</t>
  </si>
  <si>
    <t>Better MorningsFFT Combined45444</t>
  </si>
  <si>
    <t>CatholicFFT Combined45444</t>
  </si>
  <si>
    <t>First Home CareFFT Combined45444</t>
  </si>
  <si>
    <t>Foundations for Home &amp; CommunityFFT Combined45444</t>
  </si>
  <si>
    <t>HillcrestFFT Combined45444</t>
  </si>
  <si>
    <t>PASSFFT Combined45444</t>
  </si>
  <si>
    <t>Better MorningsIHCBS Combined45444</t>
  </si>
  <si>
    <t>HillcrestIHCBS Combined45444</t>
  </si>
  <si>
    <t>LESIHCBS Combined45444</t>
  </si>
  <si>
    <t>MBI HSIHCBS Combined45444</t>
  </si>
  <si>
    <t>MD Family ResourcesIHCBS Combined45444</t>
  </si>
  <si>
    <t>LCSMST Combined45444</t>
  </si>
  <si>
    <t>MBI HSMST Combined45444</t>
  </si>
  <si>
    <t>Youth VillagesMST Combined45444</t>
  </si>
  <si>
    <t>Youth VillagesMST-PSB Combined45444</t>
  </si>
  <si>
    <t>Medstar GeorgetownPCIT Combined45444</t>
  </si>
  <si>
    <t>Marys CenterPCIT-T Combined45444</t>
  </si>
  <si>
    <t>PIECEPCIT-T Combined45444</t>
  </si>
  <si>
    <t>Community ConnectionsTF-CBT Combined45444</t>
  </si>
  <si>
    <t>First Home CareTF-CBT Combined45444</t>
  </si>
  <si>
    <t>Foundations for Home &amp; CommunityTF-CBT Combined45444</t>
  </si>
  <si>
    <t>HillcrestTF-CBT Combined45444</t>
  </si>
  <si>
    <t>LAYCTF-CBT Combined45444</t>
  </si>
  <si>
    <t>LESTF-CBT Combined45444</t>
  </si>
  <si>
    <t>MD Family ResourcesTF-CBT Combined45444</t>
  </si>
  <si>
    <t>UniversalTF-CBT Combined45444</t>
  </si>
  <si>
    <t>Community ConnectionsTIP Combined45444</t>
  </si>
  <si>
    <t>ContemporaryTIP Combined45444</t>
  </si>
  <si>
    <t>FPSTIP Combined45444</t>
  </si>
  <si>
    <t>Green DoorTIP Combined45444</t>
  </si>
  <si>
    <t>LESTIP Combined45444</t>
  </si>
  <si>
    <t>MBI HSTIP Combined45444</t>
  </si>
  <si>
    <t>PASSTIP Combined45444</t>
  </si>
  <si>
    <t>TFCCTIP Combined45444</t>
  </si>
  <si>
    <t>UmbrellaTIP Combined45444</t>
  </si>
  <si>
    <t>UniversalTIP Combined45444</t>
  </si>
  <si>
    <t>Wayne PlaceTIP Combined45444</t>
  </si>
  <si>
    <t>Adoptions TogetherTST Combined45444</t>
  </si>
  <si>
    <t>ContemporaryTST Combined45444</t>
  </si>
  <si>
    <t>Family MattersTST Combined45444</t>
  </si>
  <si>
    <t>First Home CareTST Combined45444</t>
  </si>
  <si>
    <t>Foundations for Home &amp; CommunityTST Combined45444</t>
  </si>
  <si>
    <t>HillcrestTST Combined45444</t>
  </si>
  <si>
    <t>MD Family ResourcesTST Combined45444</t>
  </si>
  <si>
    <t>Marys CenterCPP-FV Combined45444</t>
  </si>
  <si>
    <t>PIECECPP-FV Combined45444</t>
  </si>
  <si>
    <t>Community ConnectionsCPP-FV Combined45444</t>
  </si>
  <si>
    <t>Community ConnectionsPCIT Combined45444</t>
  </si>
  <si>
    <t>Marys CenterPCIT Combined45444</t>
  </si>
  <si>
    <t>PIECEPCIT Combined45444</t>
  </si>
  <si>
    <t>CatholicAll FF45444</t>
  </si>
  <si>
    <t>ContemporaryAll FF45444</t>
  </si>
  <si>
    <t>DBH Parent SupportAll FF45444</t>
  </si>
  <si>
    <t>Family MattersAll FF45444</t>
  </si>
  <si>
    <t>Federal City All FF45444</t>
  </si>
  <si>
    <t>First Home CareAll FF45444</t>
  </si>
  <si>
    <t>Foundations for Home &amp; CommunityAll FF45444</t>
  </si>
  <si>
    <t>FPSAll FF45444</t>
  </si>
  <si>
    <t>Green DoorAll FF45444</t>
  </si>
  <si>
    <t>Healthy FuturesAll FF45444</t>
  </si>
  <si>
    <t>HillcrestAll FF45444</t>
  </si>
  <si>
    <t>LAYCAll FF45444</t>
  </si>
  <si>
    <t>LCSAll FF45444</t>
  </si>
  <si>
    <t>LESAll FF45444</t>
  </si>
  <si>
    <t>MBI HSAll FF45444</t>
  </si>
  <si>
    <t>MD Family ResourcesAll FF45444</t>
  </si>
  <si>
    <t>PASSAll FF45444</t>
  </si>
  <si>
    <t>RiversideAll FF45444</t>
  </si>
  <si>
    <t>TFCCAll FF45444</t>
  </si>
  <si>
    <t>UniversalAll FF45444</t>
  </si>
  <si>
    <t>Wayne PlaceAll FF45444</t>
  </si>
  <si>
    <t>Youth VillagesAll FF45444</t>
  </si>
  <si>
    <t>Medstar GeorgetownAll DCS45444</t>
  </si>
  <si>
    <t>Medstar GeorgetownAll FF45444</t>
  </si>
  <si>
    <t>Community ConnectionsAll FF45444</t>
  </si>
  <si>
    <t>Community ConnectionsAll DCS45444</t>
  </si>
  <si>
    <t>Marys CenterAll FF45444</t>
  </si>
  <si>
    <t>Marys CenterAll DCS45444</t>
  </si>
  <si>
    <t>PIECEAll FF45444</t>
  </si>
  <si>
    <t>PIECEAll DCS45444</t>
  </si>
  <si>
    <t>Adoptions TogetherAll Combined45444</t>
  </si>
  <si>
    <t>Better MorningsAll Combined45444</t>
  </si>
  <si>
    <t>CatholicAll Combined45444</t>
  </si>
  <si>
    <t>Community ConnectionsAll Combined45444</t>
  </si>
  <si>
    <t>ContemporaryAll Combined45444</t>
  </si>
  <si>
    <t>DBH Family SupportAll Combined45444</t>
  </si>
  <si>
    <t>Family MattersAll Combined45444</t>
  </si>
  <si>
    <t>Federal CityAll Combined45444</t>
  </si>
  <si>
    <t>First Home CareAll Combined45444</t>
  </si>
  <si>
    <t>Foundations for Home &amp; CommunityAll Combined45444</t>
  </si>
  <si>
    <t>FPSAll Combined45444</t>
  </si>
  <si>
    <t>Green DoorAll Combined45444</t>
  </si>
  <si>
    <t>Healthy FuturesAll Combined45444</t>
  </si>
  <si>
    <t>HillcrestAll Combined45444</t>
  </si>
  <si>
    <t>LAYCAll Combined45444</t>
  </si>
  <si>
    <t>LCSAll Combined45444</t>
  </si>
  <si>
    <t>LESAll Combined45444</t>
  </si>
  <si>
    <t>Marys CenterAll Combined45444</t>
  </si>
  <si>
    <t>MBI HSAll Combined45444</t>
  </si>
  <si>
    <t>MD Family ResourcesAll Combined45444</t>
  </si>
  <si>
    <t>Medstar GeorgetownAll Combined45444</t>
  </si>
  <si>
    <t>PASSAll Combined45444</t>
  </si>
  <si>
    <t>PIECEAll Combined45444</t>
  </si>
  <si>
    <t>RiversideAll Combined45444</t>
  </si>
  <si>
    <t>TFCCAll Combined45444</t>
  </si>
  <si>
    <t>UmbrellaAll Combined45444</t>
  </si>
  <si>
    <t>UniversalAll Combined45444</t>
  </si>
  <si>
    <t>Wayne PlaceAll Combined45444</t>
  </si>
  <si>
    <t>Youth VillagesAll Combined45444</t>
  </si>
  <si>
    <t>All ABC ProvidersABC FF45444</t>
  </si>
  <si>
    <t>All ABC ProvidersABC Combined45444</t>
  </si>
  <si>
    <t>All A-CRA ProvidersA-CRA FF45444</t>
  </si>
  <si>
    <t>All A-CRA ProvidersA-CRA Combined45444</t>
  </si>
  <si>
    <t>All CPP-FV ProvidersCPP-FV FF45444</t>
  </si>
  <si>
    <t>All CPP-FV ProvidersCPP-FV DCS45444</t>
  </si>
  <si>
    <t>All CPP-FV ProvidersCPP-FV Combined45444</t>
  </si>
  <si>
    <t>All FFT ProvidersFFT FF45444</t>
  </si>
  <si>
    <t>All FFT ProvidersFFT Combined45444</t>
  </si>
  <si>
    <t>All IHCBS ProvidersIHCBS FF45444</t>
  </si>
  <si>
    <t>All IHCBS ProvidersIHCBS Combined45444</t>
  </si>
  <si>
    <t>All MST ProvidersMST FF45444</t>
  </si>
  <si>
    <t>All MST ProvidersMST Combined45444</t>
  </si>
  <si>
    <t>All MST-PSB ProvidersMST-PSB FF45444</t>
  </si>
  <si>
    <t>All MST-PSB ProvidersMST-PSB Combined45444</t>
  </si>
  <si>
    <t>All PCIT ProvidersPCIT FF45444</t>
  </si>
  <si>
    <t>All PCIT ProvidersPCIT DCS45444</t>
  </si>
  <si>
    <t>All PCIT ProvidersPCIT Combined45444</t>
  </si>
  <si>
    <t>All PCIT-T ProvidersPCIT-T FF45444</t>
  </si>
  <si>
    <t>All PCIT-T ProvidersPCIT-T Combined45444</t>
  </si>
  <si>
    <t>All SFCR ProvidersSFCR FF45444</t>
  </si>
  <si>
    <t>All SFCR ProvidersSFCR Combined45444</t>
  </si>
  <si>
    <t>All TF-CBT ProvidersTF-CBT FF45444</t>
  </si>
  <si>
    <t>All TF-CBT ProvidersTF-CBT Combined45444</t>
  </si>
  <si>
    <t>All TIP ProvidersTIP FF45444</t>
  </si>
  <si>
    <t>All TIP ProvidersTIP Combined45444</t>
  </si>
  <si>
    <t>All TST ProvidersTST FF45444</t>
  </si>
  <si>
    <t>All TST ProvidersTST Combined45444</t>
  </si>
  <si>
    <t>Families First ProvidersAll FF45444</t>
  </si>
  <si>
    <t>DC Seed ProvidersAll DCS45444</t>
  </si>
  <si>
    <t>Trauma ProvidersAll FF45444</t>
  </si>
  <si>
    <t>Trauma ProvidersAll DCS45444</t>
  </si>
  <si>
    <t>Trauma ProvidersAll Combined45444</t>
  </si>
  <si>
    <t>AllAll Combined45444</t>
  </si>
  <si>
    <t>DBH Parent SupportABC FF45474</t>
  </si>
  <si>
    <t>Healthy FuturesABC FF45474</t>
  </si>
  <si>
    <t>Marys CenterABC FF45474</t>
  </si>
  <si>
    <t>Medstar GeorgetownABC FF45474</t>
  </si>
  <si>
    <t>PIECEABC FF45474</t>
  </si>
  <si>
    <t>Federal CityA-CRA FF45474</t>
  </si>
  <si>
    <t>HillcrestA-CRA FF45474</t>
  </si>
  <si>
    <t>LAYCA-CRA FF45474</t>
  </si>
  <si>
    <t>RiversideA-CRA FF45474</t>
  </si>
  <si>
    <t>Adoptions TogetherCPP-FV FF45474</t>
  </si>
  <si>
    <t>Community ConnectionsCPP-FV DCS45474</t>
  </si>
  <si>
    <t>Community ConnectionsCPP-FV FF45474</t>
  </si>
  <si>
    <t>Foundations for Home &amp; CommunityCPP-FV DCS45474</t>
  </si>
  <si>
    <t>Marys CenterCPP-FV DCS45474</t>
  </si>
  <si>
    <t>Marys CenterCPP-FV FF45474</t>
  </si>
  <si>
    <t>PIECECPP-FV DCS45474</t>
  </si>
  <si>
    <t>PIECECPP-FV FF45474</t>
  </si>
  <si>
    <t>Medstar GeorgetownCPP-FV DCS45474</t>
  </si>
  <si>
    <t>Medstar GeorgetownCPP-FV FF45474</t>
  </si>
  <si>
    <t>Better MorningsFFT FF45474</t>
  </si>
  <si>
    <t>CatholicFFT FF45474</t>
  </si>
  <si>
    <t>First Home CareFFT FF45474</t>
  </si>
  <si>
    <t>Foundations for Home &amp; CommunityFFT FF45474</t>
  </si>
  <si>
    <t>HillcrestFFT FF45474</t>
  </si>
  <si>
    <t>PASSFFT FF45474</t>
  </si>
  <si>
    <t>Better MorningsIHCBS FF45474</t>
  </si>
  <si>
    <t>HillcrestIHCBS FF45474</t>
  </si>
  <si>
    <t>LESIHCBS FF45474</t>
  </si>
  <si>
    <t>MBI HSIHCBS FF45474</t>
  </si>
  <si>
    <t>MD Family ResourcesIHCBS FF45474</t>
  </si>
  <si>
    <t>LCSMST FF45474</t>
  </si>
  <si>
    <t>MBI HSMST FF45474</t>
  </si>
  <si>
    <t>Youth VillagesMST FF45474</t>
  </si>
  <si>
    <t>Youth VillagesMST-PSB FF45474</t>
  </si>
  <si>
    <t>Marys CenterPCIT FF45474</t>
  </si>
  <si>
    <t>PIECEPCIT FF45474</t>
  </si>
  <si>
    <t>Marys CenterPCIT DCS45474</t>
  </si>
  <si>
    <t>PIECEPCIT DCS45474</t>
  </si>
  <si>
    <t>Community ConnectionsPCIT DCS45474</t>
  </si>
  <si>
    <t>Community ConnectionsPCIT FF45474</t>
  </si>
  <si>
    <t>Medstar GeorgetownPCIT DCS45474</t>
  </si>
  <si>
    <t>Medstar GeorgetownPCIT FF45474</t>
  </si>
  <si>
    <t>Marys CenterPCIT-T FF45474</t>
  </si>
  <si>
    <t>PIECEPCIT-T FF45474</t>
  </si>
  <si>
    <t>Community ConnectionsTF-CBT FF45474</t>
  </si>
  <si>
    <t>First Home CareTF-CBT FF45474</t>
  </si>
  <si>
    <t>Foundations for Home &amp; CommunityTF-CBT FF45474</t>
  </si>
  <si>
    <t>HillcrestTF-CBT FF45474</t>
  </si>
  <si>
    <t>LAYCTF-CBT FF45474</t>
  </si>
  <si>
    <t>LESTF-CBT FF45474</t>
  </si>
  <si>
    <t>MD Family ResourcesTF-CBT FF45474</t>
  </si>
  <si>
    <t>UniversalTF-CBT FF45474</t>
  </si>
  <si>
    <t>Community ConnectionsTIP FF45474</t>
  </si>
  <si>
    <t>ContemporaryTIP FF45474</t>
  </si>
  <si>
    <t>FPSTIP FF45474</t>
  </si>
  <si>
    <t>Green DoorTIP FF45474</t>
  </si>
  <si>
    <t>LESTIP FF45474</t>
  </si>
  <si>
    <t>MBI HSTIP FF45474</t>
  </si>
  <si>
    <t>PASSTIP FF45474</t>
  </si>
  <si>
    <t>TFCCTIP FF45474</t>
  </si>
  <si>
    <t>UmbrellaTIP FF45474</t>
  </si>
  <si>
    <t>UniversalTIP FF45474</t>
  </si>
  <si>
    <t>Wayne PlaceTIP FF45474</t>
  </si>
  <si>
    <t>Adoptions TogetherTST FF45474</t>
  </si>
  <si>
    <t>ContemporaryTST FF45474</t>
  </si>
  <si>
    <t>Family MattersTST FF45474</t>
  </si>
  <si>
    <t>First Home CareTST FF45474</t>
  </si>
  <si>
    <t>Foundations for Home &amp; CommunityTST FF45474</t>
  </si>
  <si>
    <t>HillcrestTST FF45474</t>
  </si>
  <si>
    <t>MD Family ResourcesTST FF45474</t>
  </si>
  <si>
    <t>DBH Parent SupportABC Combined45474</t>
  </si>
  <si>
    <t>Healthy FuturesABC Combined45474</t>
  </si>
  <si>
    <t>Marys CenterABC Combined45474</t>
  </si>
  <si>
    <t>Medstar GeorgetownABC Combined45474</t>
  </si>
  <si>
    <t>PIECEABC Combined45474</t>
  </si>
  <si>
    <t>Federal CityA-CRA Combined45474</t>
  </si>
  <si>
    <t>HillcrestA-CRA Combined45474</t>
  </si>
  <si>
    <t>LAYCA-CRA Combined45474</t>
  </si>
  <si>
    <t>RiversideA-CRA Combined45474</t>
  </si>
  <si>
    <t>Adoptions TogetherCPP-FV Combined45474</t>
  </si>
  <si>
    <t>Foundations for Home &amp; CommunityCPP-FV Combined45474</t>
  </si>
  <si>
    <t>Medstar GeorgetownCPP-FV Combined45474</t>
  </si>
  <si>
    <t>Better MorningsFFT Combined45474</t>
  </si>
  <si>
    <t>CatholicFFT Combined45474</t>
  </si>
  <si>
    <t>First Home CareFFT Combined45474</t>
  </si>
  <si>
    <t>Foundations for Home &amp; CommunityFFT Combined45474</t>
  </si>
  <si>
    <t>HillcrestFFT Combined45474</t>
  </si>
  <si>
    <t>PASSFFT Combined45474</t>
  </si>
  <si>
    <t>Better MorningsIHCBS Combined45474</t>
  </si>
  <si>
    <t>HillcrestIHCBS Combined45474</t>
  </si>
  <si>
    <t>LESIHCBS Combined45474</t>
  </si>
  <si>
    <t>MBI HSIHCBS Combined45474</t>
  </si>
  <si>
    <t>MD Family ResourcesIHCBS Combined45474</t>
  </si>
  <si>
    <t>LCSMST Combined45474</t>
  </si>
  <si>
    <t>MBI HSMST Combined45474</t>
  </si>
  <si>
    <t>Youth VillagesMST Combined45474</t>
  </si>
  <si>
    <t>Youth VillagesMST-PSB Combined45474</t>
  </si>
  <si>
    <t>Medstar GeorgetownPCIT Combined45474</t>
  </si>
  <si>
    <t>Marys CenterPCIT-T Combined45474</t>
  </si>
  <si>
    <t>PIECEPCIT-T Combined45474</t>
  </si>
  <si>
    <t>Community ConnectionsTF-CBT Combined45474</t>
  </si>
  <si>
    <t>First Home CareTF-CBT Combined45474</t>
  </si>
  <si>
    <t>Foundations for Home &amp; CommunityTF-CBT Combined45474</t>
  </si>
  <si>
    <t>HillcrestTF-CBT Combined45474</t>
  </si>
  <si>
    <t>LAYCTF-CBT Combined45474</t>
  </si>
  <si>
    <t>LESTF-CBT Combined45474</t>
  </si>
  <si>
    <t>MD Family ResourcesTF-CBT Combined45474</t>
  </si>
  <si>
    <t>UniversalTF-CBT Combined45474</t>
  </si>
  <si>
    <t>Community ConnectionsTIP Combined45474</t>
  </si>
  <si>
    <t>ContemporaryTIP Combined45474</t>
  </si>
  <si>
    <t>FPSTIP Combined45474</t>
  </si>
  <si>
    <t>Green DoorTIP Combined45474</t>
  </si>
  <si>
    <t>LESTIP Combined45474</t>
  </si>
  <si>
    <t>MBI HSTIP Combined45474</t>
  </si>
  <si>
    <t>PASSTIP Combined45474</t>
  </si>
  <si>
    <t>TFCCTIP Combined45474</t>
  </si>
  <si>
    <t>UmbrellaTIP Combined45474</t>
  </si>
  <si>
    <t>UniversalTIP Combined45474</t>
  </si>
  <si>
    <t>Wayne PlaceTIP Combined45474</t>
  </si>
  <si>
    <t>Adoptions TogetherTST Combined45474</t>
  </si>
  <si>
    <t>ContemporaryTST Combined45474</t>
  </si>
  <si>
    <t>Family MattersTST Combined45474</t>
  </si>
  <si>
    <t>First Home CareTST Combined45474</t>
  </si>
  <si>
    <t>Foundations for Home &amp; CommunityTST Combined45474</t>
  </si>
  <si>
    <t>HillcrestTST Combined45474</t>
  </si>
  <si>
    <t>MD Family ResourcesTST Combined45474</t>
  </si>
  <si>
    <t>Marys CenterCPP-FV Combined45474</t>
  </si>
  <si>
    <t>PIECECPP-FV Combined45474</t>
  </si>
  <si>
    <t>Community ConnectionsCPP-FV Combined45474</t>
  </si>
  <si>
    <t>Community ConnectionsPCIT Combined45474</t>
  </si>
  <si>
    <t>Marys CenterPCIT Combined45474</t>
  </si>
  <si>
    <t>PIECEPCIT Combined45474</t>
  </si>
  <si>
    <t>CatholicAll FF45474</t>
  </si>
  <si>
    <t>ContemporaryAll FF45474</t>
  </si>
  <si>
    <t>DBH Parent SupportAll FF45474</t>
  </si>
  <si>
    <t>Family MattersAll FF45474</t>
  </si>
  <si>
    <t>Federal City All FF45474</t>
  </si>
  <si>
    <t>First Home CareAll FF45474</t>
  </si>
  <si>
    <t>Foundations for Home &amp; CommunityAll FF45474</t>
  </si>
  <si>
    <t>FPSAll FF45474</t>
  </si>
  <si>
    <t>Green DoorAll FF45474</t>
  </si>
  <si>
    <t>Healthy FuturesAll FF45474</t>
  </si>
  <si>
    <t>HillcrestAll FF45474</t>
  </si>
  <si>
    <t>LAYCAll FF45474</t>
  </si>
  <si>
    <t>LCSAll FF45474</t>
  </si>
  <si>
    <t>LESAll FF45474</t>
  </si>
  <si>
    <t>MBI HSAll FF45474</t>
  </si>
  <si>
    <t>MD Family ResourcesAll FF45474</t>
  </si>
  <si>
    <t>PASSAll FF45474</t>
  </si>
  <si>
    <t>RiversideAll FF45474</t>
  </si>
  <si>
    <t>TFCCAll FF45474</t>
  </si>
  <si>
    <t>UniversalAll FF45474</t>
  </si>
  <si>
    <t>Wayne PlaceAll FF45474</t>
  </si>
  <si>
    <t>Youth VillagesAll FF45474</t>
  </si>
  <si>
    <t>Medstar GeorgetownAll DCS45474</t>
  </si>
  <si>
    <t>Medstar GeorgetownAll FF45474</t>
  </si>
  <si>
    <t>Community ConnectionsAll FF45474</t>
  </si>
  <si>
    <t>Community ConnectionsAll DCS45474</t>
  </si>
  <si>
    <t>Marys CenterAll FF45474</t>
  </si>
  <si>
    <t>Marys CenterAll DCS45474</t>
  </si>
  <si>
    <t>PIECEAll FF45474</t>
  </si>
  <si>
    <t>PIECEAll DCS45474</t>
  </si>
  <si>
    <t>Adoptions TogetherAll Combined45474</t>
  </si>
  <si>
    <t>Better MorningsAll Combined45474</t>
  </si>
  <si>
    <t>CatholicAll Combined45474</t>
  </si>
  <si>
    <t>Community ConnectionsAll Combined45474</t>
  </si>
  <si>
    <t>ContemporaryAll Combined45474</t>
  </si>
  <si>
    <t>DBH Family SupportAll Combined45474</t>
  </si>
  <si>
    <t>Family MattersAll Combined45474</t>
  </si>
  <si>
    <t>Federal CityAll Combined45474</t>
  </si>
  <si>
    <t>First Home CareAll Combined45474</t>
  </si>
  <si>
    <t>Foundations for Home &amp; CommunityAll Combined45474</t>
  </si>
  <si>
    <t>FPSAll Combined45474</t>
  </si>
  <si>
    <t>Green DoorAll Combined45474</t>
  </si>
  <si>
    <t>Healthy FuturesAll Combined45474</t>
  </si>
  <si>
    <t>HillcrestAll Combined45474</t>
  </si>
  <si>
    <t>LAYCAll Combined45474</t>
  </si>
  <si>
    <t>LCSAll Combined45474</t>
  </si>
  <si>
    <t>LESAll Combined45474</t>
  </si>
  <si>
    <t>Marys CenterAll Combined45474</t>
  </si>
  <si>
    <t>MBI HSAll Combined45474</t>
  </si>
  <si>
    <t>MD Family ResourcesAll Combined45474</t>
  </si>
  <si>
    <t>Medstar GeorgetownAll Combined45474</t>
  </si>
  <si>
    <t>PASSAll Combined45474</t>
  </si>
  <si>
    <t>PIECEAll Combined45474</t>
  </si>
  <si>
    <t>RiversideAll Combined45474</t>
  </si>
  <si>
    <t>TFCCAll Combined45474</t>
  </si>
  <si>
    <t>UmbrellaAll Combined45474</t>
  </si>
  <si>
    <t>UniversalAll Combined45474</t>
  </si>
  <si>
    <t>Wayne PlaceAll Combined45474</t>
  </si>
  <si>
    <t>Youth VillagesAll Combined45474</t>
  </si>
  <si>
    <t>All ABC ProvidersABC FF45474</t>
  </si>
  <si>
    <t>All ABC ProvidersABC Combined45474</t>
  </si>
  <si>
    <t>All A-CRA ProvidersA-CRA FF45474</t>
  </si>
  <si>
    <t>All A-CRA ProvidersA-CRA Combined45474</t>
  </si>
  <si>
    <t>All CPP-FV ProvidersCPP-FV FF45474</t>
  </si>
  <si>
    <t>All CPP-FV ProvidersCPP-FV DCS45474</t>
  </si>
  <si>
    <t>All CPP-FV ProvidersCPP-FV Combined45474</t>
  </si>
  <si>
    <t>All FFT ProvidersFFT FF45474</t>
  </si>
  <si>
    <t>All FFT ProvidersFFT Combined45474</t>
  </si>
  <si>
    <t>All IHCBS ProvidersIHCBS FF45474</t>
  </si>
  <si>
    <t>All IHCBS ProvidersIHCBS Combined45474</t>
  </si>
  <si>
    <t>All MST ProvidersMST FF45474</t>
  </si>
  <si>
    <t>All MST ProvidersMST Combined45474</t>
  </si>
  <si>
    <t>All MST-PSB ProvidersMST-PSB FF45474</t>
  </si>
  <si>
    <t>All MST-PSB ProvidersMST-PSB Combined45474</t>
  </si>
  <si>
    <t>All PCIT ProvidersPCIT FF45474</t>
  </si>
  <si>
    <t>All PCIT ProvidersPCIT DCS45474</t>
  </si>
  <si>
    <t>All PCIT ProvidersPCIT Combined45474</t>
  </si>
  <si>
    <t>All PCIT-T ProvidersPCIT-T FF45474</t>
  </si>
  <si>
    <t>All PCIT-T ProvidersPCIT-T Combined45474</t>
  </si>
  <si>
    <t>All SFCR ProvidersSFCR FF45474</t>
  </si>
  <si>
    <t>All SFCR ProvidersSFCR Combined45474</t>
  </si>
  <si>
    <t>All TF-CBT ProvidersTF-CBT FF45474</t>
  </si>
  <si>
    <t>All TF-CBT ProvidersTF-CBT Combined45474</t>
  </si>
  <si>
    <t>All TIP ProvidersTIP FF45474</t>
  </si>
  <si>
    <t>All TIP ProvidersTIP Combined45474</t>
  </si>
  <si>
    <t>All TST ProvidersTST FF45474</t>
  </si>
  <si>
    <t>All TST ProvidersTST Combined45474</t>
  </si>
  <si>
    <t>Families First ProvidersAll FF45474</t>
  </si>
  <si>
    <t>DC Seed ProvidersAll DCS45474</t>
  </si>
  <si>
    <t>Trauma ProvidersAll FF45474</t>
  </si>
  <si>
    <t>Trauma ProvidersAll DCS45474</t>
  </si>
  <si>
    <t>Trauma ProvidersAll Combined45474</t>
  </si>
  <si>
    <t>AllAll Combined45474</t>
  </si>
  <si>
    <t>DBH Parent SupportABC FF45505</t>
  </si>
  <si>
    <t>Healthy FuturesABC FF45505</t>
  </si>
  <si>
    <t>Marys CenterABC FF45505</t>
  </si>
  <si>
    <t>Medstar GeorgetownABC FF45505</t>
  </si>
  <si>
    <t>PIECEABC FF45505</t>
  </si>
  <si>
    <t>Federal CityA-CRA FF45505</t>
  </si>
  <si>
    <t>HillcrestA-CRA FF45505</t>
  </si>
  <si>
    <t>LAYCA-CRA FF45505</t>
  </si>
  <si>
    <t>RiversideA-CRA FF45505</t>
  </si>
  <si>
    <t>Adoptions TogetherCPP-FV FF45505</t>
  </si>
  <si>
    <t>Community ConnectionsCPP-FV DCS45505</t>
  </si>
  <si>
    <t>Community ConnectionsCPP-FV FF45505</t>
  </si>
  <si>
    <t>Foundations for Home &amp; CommunityCPP-FV DCS45505</t>
  </si>
  <si>
    <t>Marys CenterCPP-FV DCS45505</t>
  </si>
  <si>
    <t>Marys CenterCPP-FV FF45505</t>
  </si>
  <si>
    <t>PIECECPP-FV DCS45505</t>
  </si>
  <si>
    <t>PIECECPP-FV FF45505</t>
  </si>
  <si>
    <t>Medstar GeorgetownCPP-FV DCS45505</t>
  </si>
  <si>
    <t>Medstar GeorgetownCPP-FV FF45505</t>
  </si>
  <si>
    <t>Better MorningsFFT FF45505</t>
  </si>
  <si>
    <t>CatholicFFT FF45505</t>
  </si>
  <si>
    <t>First Home CareFFT FF45505</t>
  </si>
  <si>
    <t>Foundations for Home &amp; CommunityFFT FF45505</t>
  </si>
  <si>
    <t>HillcrestFFT FF45505</t>
  </si>
  <si>
    <t>PASSFFT FF45505</t>
  </si>
  <si>
    <t>Better MorningsIHCBS FF45505</t>
  </si>
  <si>
    <t>HillcrestIHCBS FF45505</t>
  </si>
  <si>
    <t>LESIHCBS FF45505</t>
  </si>
  <si>
    <t>MBI HSIHCBS FF45505</t>
  </si>
  <si>
    <t>MD Family ResourcesIHCBS FF45505</t>
  </si>
  <si>
    <t>LCSMST FF45505</t>
  </si>
  <si>
    <t>MBI HSMST FF45505</t>
  </si>
  <si>
    <t>Youth VillagesMST FF45505</t>
  </si>
  <si>
    <t>Youth VillagesMST-PSB FF45505</t>
  </si>
  <si>
    <t>Marys CenterPCIT FF45505</t>
  </si>
  <si>
    <t>PIECEPCIT FF45505</t>
  </si>
  <si>
    <t>Marys CenterPCIT DCS45505</t>
  </si>
  <si>
    <t>PIECEPCIT DCS45505</t>
  </si>
  <si>
    <t>Community ConnectionsPCIT DCS45505</t>
  </si>
  <si>
    <t>Community ConnectionsPCIT FF45505</t>
  </si>
  <si>
    <t>Medstar GeorgetownPCIT DCS45505</t>
  </si>
  <si>
    <t>Medstar GeorgetownPCIT FF45505</t>
  </si>
  <si>
    <t>Marys CenterPCIT-T FF45505</t>
  </si>
  <si>
    <t>PIECEPCIT-T FF45505</t>
  </si>
  <si>
    <t>Community ConnectionsTF-CBT FF45505</t>
  </si>
  <si>
    <t>First Home CareTF-CBT FF45505</t>
  </si>
  <si>
    <t>Foundations for Home &amp; CommunityTF-CBT FF45505</t>
  </si>
  <si>
    <t>HillcrestTF-CBT FF45505</t>
  </si>
  <si>
    <t>LAYCTF-CBT FF45505</t>
  </si>
  <si>
    <t>LESTF-CBT FF45505</t>
  </si>
  <si>
    <t>MD Family ResourcesTF-CBT FF45505</t>
  </si>
  <si>
    <t>UniversalTF-CBT FF45505</t>
  </si>
  <si>
    <t>Community ConnectionsTIP FF45505</t>
  </si>
  <si>
    <t>ContemporaryTIP FF45505</t>
  </si>
  <si>
    <t>FPSTIP FF45505</t>
  </si>
  <si>
    <t>Green DoorTIP FF45505</t>
  </si>
  <si>
    <t>LESTIP FF45505</t>
  </si>
  <si>
    <t>MBI HSTIP FF45505</t>
  </si>
  <si>
    <t>PASSTIP FF45505</t>
  </si>
  <si>
    <t>TFCCTIP FF45505</t>
  </si>
  <si>
    <t>UmbrellaTIP FF45505</t>
  </si>
  <si>
    <t>UniversalTIP FF45505</t>
  </si>
  <si>
    <t>Wayne PlaceTIP FF45505</t>
  </si>
  <si>
    <t>Adoptions TogetherTST FF45505</t>
  </si>
  <si>
    <t>ContemporaryTST FF45505</t>
  </si>
  <si>
    <t>Family MattersTST FF45505</t>
  </si>
  <si>
    <t>First Home CareTST FF45505</t>
  </si>
  <si>
    <t>Foundations for Home &amp; CommunityTST FF45505</t>
  </si>
  <si>
    <t>HillcrestTST FF45505</t>
  </si>
  <si>
    <t>MD Family ResourcesTST FF45505</t>
  </si>
  <si>
    <t>DBH Parent SupportABC Combined45505</t>
  </si>
  <si>
    <t>Healthy FuturesABC Combined45505</t>
  </si>
  <si>
    <t>Marys CenterABC Combined45505</t>
  </si>
  <si>
    <t>Medstar GeorgetownABC Combined45505</t>
  </si>
  <si>
    <t>PIECEABC Combined45505</t>
  </si>
  <si>
    <t>Federal CityA-CRA Combined45505</t>
  </si>
  <si>
    <t>HillcrestA-CRA Combined45505</t>
  </si>
  <si>
    <t>LAYCA-CRA Combined45505</t>
  </si>
  <si>
    <t>RiversideA-CRA Combined45505</t>
  </si>
  <si>
    <t>Adoptions TogetherCPP-FV Combined45505</t>
  </si>
  <si>
    <t>Foundations for Home &amp; CommunityCPP-FV Combined45505</t>
  </si>
  <si>
    <t>Medstar GeorgetownCPP-FV Combined45505</t>
  </si>
  <si>
    <t>Better MorningsFFT Combined45505</t>
  </si>
  <si>
    <t>CatholicFFT Combined45505</t>
  </si>
  <si>
    <t>First Home CareFFT Combined45505</t>
  </si>
  <si>
    <t>Foundations for Home &amp; CommunityFFT Combined45505</t>
  </si>
  <si>
    <t>HillcrestFFT Combined45505</t>
  </si>
  <si>
    <t>PASSFFT Combined45505</t>
  </si>
  <si>
    <t>Better MorningsIHCBS Combined45505</t>
  </si>
  <si>
    <t>HillcrestIHCBS Combined45505</t>
  </si>
  <si>
    <t>LESIHCBS Combined45505</t>
  </si>
  <si>
    <t>MBI HSIHCBS Combined45505</t>
  </si>
  <si>
    <t>MD Family ResourcesIHCBS Combined45505</t>
  </si>
  <si>
    <t>LCSMST Combined45505</t>
  </si>
  <si>
    <t>MBI HSMST Combined45505</t>
  </si>
  <si>
    <t>Youth VillagesMST Combined45505</t>
  </si>
  <si>
    <t>Youth VillagesMST-PSB Combined45505</t>
  </si>
  <si>
    <t>Medstar GeorgetownPCIT Combined45505</t>
  </si>
  <si>
    <t>Marys CenterPCIT-T Combined45505</t>
  </si>
  <si>
    <t>PIECEPCIT-T Combined45505</t>
  </si>
  <si>
    <t>Community ConnectionsTF-CBT Combined45505</t>
  </si>
  <si>
    <t>First Home CareTF-CBT Combined45505</t>
  </si>
  <si>
    <t>Foundations for Home &amp; CommunityTF-CBT Combined45505</t>
  </si>
  <si>
    <t>HillcrestTF-CBT Combined45505</t>
  </si>
  <si>
    <t>LAYCTF-CBT Combined45505</t>
  </si>
  <si>
    <t>LESTF-CBT Combined45505</t>
  </si>
  <si>
    <t>MD Family ResourcesTF-CBT Combined45505</t>
  </si>
  <si>
    <t>UniversalTF-CBT Combined45505</t>
  </si>
  <si>
    <t>Community ConnectionsTIP Combined45505</t>
  </si>
  <si>
    <t>ContemporaryTIP Combined45505</t>
  </si>
  <si>
    <t>FPSTIP Combined45505</t>
  </si>
  <si>
    <t>Green DoorTIP Combined45505</t>
  </si>
  <si>
    <t>LESTIP Combined45505</t>
  </si>
  <si>
    <t>MBI HSTIP Combined45505</t>
  </si>
  <si>
    <t>PASSTIP Combined45505</t>
  </si>
  <si>
    <t>TFCCTIP Combined45505</t>
  </si>
  <si>
    <t>UmbrellaTIP Combined45505</t>
  </si>
  <si>
    <t>UniversalTIP Combined45505</t>
  </si>
  <si>
    <t>Wayne PlaceTIP Combined45505</t>
  </si>
  <si>
    <t>Adoptions TogetherTST Combined45505</t>
  </si>
  <si>
    <t>ContemporaryTST Combined45505</t>
  </si>
  <si>
    <t>Family MattersTST Combined45505</t>
  </si>
  <si>
    <t>First Home CareTST Combined45505</t>
  </si>
  <si>
    <t>Foundations for Home &amp; CommunityTST Combined45505</t>
  </si>
  <si>
    <t>HillcrestTST Combined45505</t>
  </si>
  <si>
    <t>MD Family ResourcesTST Combined45505</t>
  </si>
  <si>
    <t>Marys CenterCPP-FV Combined45505</t>
  </si>
  <si>
    <t>PIECECPP-FV Combined45505</t>
  </si>
  <si>
    <t>Community ConnectionsCPP-FV Combined45505</t>
  </si>
  <si>
    <t>Community ConnectionsPCIT Combined45505</t>
  </si>
  <si>
    <t>Marys CenterPCIT Combined45505</t>
  </si>
  <si>
    <t>PIECEPCIT Combined45505</t>
  </si>
  <si>
    <t>CatholicAll FF45505</t>
  </si>
  <si>
    <t>ContemporaryAll FF45505</t>
  </si>
  <si>
    <t>DBH Parent SupportAll FF45505</t>
  </si>
  <si>
    <t>Family MattersAll FF45505</t>
  </si>
  <si>
    <t>Federal City All FF45505</t>
  </si>
  <si>
    <t>First Home CareAll FF45505</t>
  </si>
  <si>
    <t>Foundations for Home &amp; CommunityAll FF45505</t>
  </si>
  <si>
    <t>FPSAll FF45505</t>
  </si>
  <si>
    <t>Green DoorAll FF45505</t>
  </si>
  <si>
    <t>Healthy FuturesAll FF45505</t>
  </si>
  <si>
    <t>HillcrestAll FF45505</t>
  </si>
  <si>
    <t>LAYCAll FF45505</t>
  </si>
  <si>
    <t>LCSAll FF45505</t>
  </si>
  <si>
    <t>LESAll FF45505</t>
  </si>
  <si>
    <t>MBI HSAll FF45505</t>
  </si>
  <si>
    <t>MD Family ResourcesAll FF45505</t>
  </si>
  <si>
    <t>PASSAll FF45505</t>
  </si>
  <si>
    <t>RiversideAll FF45505</t>
  </si>
  <si>
    <t>TFCCAll FF45505</t>
  </si>
  <si>
    <t>UniversalAll FF45505</t>
  </si>
  <si>
    <t>Wayne PlaceAll FF45505</t>
  </si>
  <si>
    <t>Youth VillagesAll FF45505</t>
  </si>
  <si>
    <t>Medstar GeorgetownAll DCS45505</t>
  </si>
  <si>
    <t>Medstar GeorgetownAll FF45505</t>
  </si>
  <si>
    <t>Community ConnectionsAll FF45505</t>
  </si>
  <si>
    <t>Community ConnectionsAll DCS45505</t>
  </si>
  <si>
    <t>Marys CenterAll FF45505</t>
  </si>
  <si>
    <t>Marys CenterAll DCS45505</t>
  </si>
  <si>
    <t>PIECEAll FF45505</t>
  </si>
  <si>
    <t>PIECEAll DCS45505</t>
  </si>
  <si>
    <t>Adoptions TogetherAll Combined45505</t>
  </si>
  <si>
    <t>Better MorningsAll Combined45505</t>
  </si>
  <si>
    <t>CatholicAll Combined45505</t>
  </si>
  <si>
    <t>Community ConnectionsAll Combined45505</t>
  </si>
  <si>
    <t>ContemporaryAll Combined45505</t>
  </si>
  <si>
    <t>DBH Family SupportAll Combined45505</t>
  </si>
  <si>
    <t>Family MattersAll Combined45505</t>
  </si>
  <si>
    <t>Federal CityAll Combined45505</t>
  </si>
  <si>
    <t>First Home CareAll Combined45505</t>
  </si>
  <si>
    <t>Foundations for Home &amp; CommunityAll Combined45505</t>
  </si>
  <si>
    <t>FPSAll Combined45505</t>
  </si>
  <si>
    <t>Green DoorAll Combined45505</t>
  </si>
  <si>
    <t>Healthy FuturesAll Combined45505</t>
  </si>
  <si>
    <t>HillcrestAll Combined45505</t>
  </si>
  <si>
    <t>LAYCAll Combined45505</t>
  </si>
  <si>
    <t>LCSAll Combined45505</t>
  </si>
  <si>
    <t>LESAll Combined45505</t>
  </si>
  <si>
    <t>Marys CenterAll Combined45505</t>
  </si>
  <si>
    <t>MBI HSAll Combined45505</t>
  </si>
  <si>
    <t>MD Family ResourcesAll Combined45505</t>
  </si>
  <si>
    <t>Medstar GeorgetownAll Combined45505</t>
  </si>
  <si>
    <t>PASSAll Combined45505</t>
  </si>
  <si>
    <t>PIECEAll Combined45505</t>
  </si>
  <si>
    <t>RiversideAll Combined45505</t>
  </si>
  <si>
    <t>TFCCAll Combined45505</t>
  </si>
  <si>
    <t>UmbrellaAll Combined45505</t>
  </si>
  <si>
    <t>UniversalAll Combined45505</t>
  </si>
  <si>
    <t>Wayne PlaceAll Combined45505</t>
  </si>
  <si>
    <t>Youth VillagesAll Combined45505</t>
  </si>
  <si>
    <t>All ABC ProvidersABC FF45505</t>
  </si>
  <si>
    <t>All ABC ProvidersABC Combined45505</t>
  </si>
  <si>
    <t>All A-CRA ProvidersA-CRA FF45505</t>
  </si>
  <si>
    <t>All A-CRA ProvidersA-CRA Combined45505</t>
  </si>
  <si>
    <t>All CPP-FV ProvidersCPP-FV FF45505</t>
  </si>
  <si>
    <t>All CPP-FV ProvidersCPP-FV DCS45505</t>
  </si>
  <si>
    <t>All CPP-FV ProvidersCPP-FV Combined45505</t>
  </si>
  <si>
    <t>All FFT ProvidersFFT FF45505</t>
  </si>
  <si>
    <t>All FFT ProvidersFFT Combined45505</t>
  </si>
  <si>
    <t>All IHCBS ProvidersIHCBS FF45505</t>
  </si>
  <si>
    <t>All IHCBS ProvidersIHCBS Combined45505</t>
  </si>
  <si>
    <t>All MST ProvidersMST FF45505</t>
  </si>
  <si>
    <t>All MST ProvidersMST Combined45505</t>
  </si>
  <si>
    <t>All MST-PSB ProvidersMST-PSB FF45505</t>
  </si>
  <si>
    <t>All MST-PSB ProvidersMST-PSB Combined45505</t>
  </si>
  <si>
    <t>All PCIT ProvidersPCIT FF45505</t>
  </si>
  <si>
    <t>All PCIT ProvidersPCIT DCS45505</t>
  </si>
  <si>
    <t>All PCIT ProvidersPCIT Combined45505</t>
  </si>
  <si>
    <t>All PCIT-T ProvidersPCIT-T FF45505</t>
  </si>
  <si>
    <t>All PCIT-T ProvidersPCIT-T Combined45505</t>
  </si>
  <si>
    <t>All SFCR ProvidersSFCR FF45505</t>
  </si>
  <si>
    <t>All SFCR ProvidersSFCR Combined45505</t>
  </si>
  <si>
    <t>All TF-CBT ProvidersTF-CBT FF45505</t>
  </si>
  <si>
    <t>All TF-CBT ProvidersTF-CBT Combined45505</t>
  </si>
  <si>
    <t>All TIP ProvidersTIP FF45505</t>
  </si>
  <si>
    <t>All TIP ProvidersTIP Combined45505</t>
  </si>
  <si>
    <t>All TST ProvidersTST FF45505</t>
  </si>
  <si>
    <t>All TST ProvidersTST Combined45505</t>
  </si>
  <si>
    <t>Families First ProvidersAll FF45505</t>
  </si>
  <si>
    <t>DC Seed ProvidersAll DCS45505</t>
  </si>
  <si>
    <t>Trauma ProvidersAll FF45505</t>
  </si>
  <si>
    <t>Trauma ProvidersAll DCS45505</t>
  </si>
  <si>
    <t>Trauma ProvidersAll Combined45505</t>
  </si>
  <si>
    <t>AllAll Combined45505</t>
  </si>
  <si>
    <t>Primary Selection</t>
  </si>
  <si>
    <t>Comparative Selection</t>
  </si>
  <si>
    <t>Programs</t>
  </si>
  <si>
    <t>Models</t>
  </si>
  <si>
    <t>Providers</t>
  </si>
  <si>
    <t>#</t>
  </si>
  <si>
    <t>Selected Provider List</t>
  </si>
  <si>
    <t>UniqueID</t>
  </si>
  <si>
    <t># of Therapists</t>
  </si>
  <si>
    <t>Therapist Capacity</t>
  </si>
  <si>
    <t>Staff %</t>
  </si>
  <si>
    <t>Util. %</t>
  </si>
  <si>
    <t>Design. Cap.</t>
  </si>
  <si>
    <t>Current Cap.</t>
  </si>
  <si>
    <t>Suc. Disch.</t>
  </si>
  <si>
    <t>Total Disch. *</t>
  </si>
  <si>
    <t>New Cases</t>
  </si>
  <si>
    <t>Carryover Cases</t>
  </si>
  <si>
    <t># of Therp.</t>
  </si>
  <si>
    <t>Therp. Cap.</t>
  </si>
  <si>
    <t>12 Month Ave.</t>
  </si>
  <si>
    <t>Rounded Ave.</t>
  </si>
  <si>
    <t>Ave.</t>
  </si>
  <si>
    <t>Total</t>
  </si>
  <si>
    <t>Tot</t>
  </si>
  <si>
    <t>Most Recent 3 Months</t>
  </si>
  <si>
    <t>Prior 3 Months</t>
  </si>
  <si>
    <t>* - does not include administrative discharges</t>
  </si>
  <si>
    <t>Open Positions</t>
  </si>
  <si>
    <t>Unused Designed Capacity</t>
  </si>
  <si>
    <t>Unused Cur. Cap.</t>
  </si>
  <si>
    <t>Successful Discharges</t>
  </si>
  <si>
    <t>Total Discharges</t>
  </si>
  <si>
    <t>Unsuccessful Discharges</t>
  </si>
  <si>
    <t>Cases at Beg of Month</t>
  </si>
  <si>
    <t>New Admits</t>
  </si>
  <si>
    <t>Total Seen in Month</t>
  </si>
  <si>
    <t>Adjustments/Other</t>
  </si>
  <si>
    <t>Cases at End of Month</t>
  </si>
  <si>
    <t>Unused Des. Cap.</t>
  </si>
  <si>
    <t>Success Discharges</t>
  </si>
  <si>
    <t>Unsuccesful Discharges</t>
  </si>
  <si>
    <t>Graph to Display</t>
  </si>
  <si>
    <t>Graph Selection</t>
  </si>
  <si>
    <t>Data Point1</t>
  </si>
  <si>
    <t>Data Point2</t>
  </si>
  <si>
    <t>Data Point3</t>
  </si>
  <si>
    <t>Data Point4</t>
  </si>
  <si>
    <t>Data Point5</t>
  </si>
  <si>
    <t>Data Point6</t>
  </si>
  <si>
    <t>Open at Beg of Period</t>
  </si>
  <si>
    <t>New Youth</t>
  </si>
  <si>
    <t>Total Seen</t>
  </si>
  <si>
    <t>Discharges</t>
  </si>
  <si>
    <t>Adjust/Other Disch</t>
  </si>
  <si>
    <t>Open at End of Month</t>
  </si>
  <si>
    <t>Lists</t>
  </si>
  <si>
    <t>Models - No All</t>
  </si>
  <si>
    <t>Dates</t>
  </si>
  <si>
    <t>ABC</t>
  </si>
  <si>
    <t>All1</t>
  </si>
  <si>
    <t>Text</t>
  </si>
  <si>
    <t>Date</t>
  </si>
  <si>
    <t>Text Repeat</t>
  </si>
  <si>
    <t>A-CRA</t>
  </si>
  <si>
    <t>All2</t>
  </si>
  <si>
    <t>DC Seed Providers</t>
  </si>
  <si>
    <t>Apr-12</t>
  </si>
  <si>
    <t>CPP-FV</t>
  </si>
  <si>
    <t>All3</t>
  </si>
  <si>
    <t>Families First Providers</t>
  </si>
  <si>
    <t>May-12</t>
  </si>
  <si>
    <t>FFT</t>
  </si>
  <si>
    <t>All4</t>
  </si>
  <si>
    <t>Trauma Providers</t>
  </si>
  <si>
    <t>Jun-12</t>
  </si>
  <si>
    <t>IHCBS</t>
  </si>
  <si>
    <t>All5</t>
  </si>
  <si>
    <t>Adoptions Together</t>
  </si>
  <si>
    <t>Jul-12</t>
  </si>
  <si>
    <t>MST</t>
  </si>
  <si>
    <t>All6</t>
  </si>
  <si>
    <t>Better Mornings</t>
  </si>
  <si>
    <t>Aug-12</t>
  </si>
  <si>
    <t>MST-PSB</t>
  </si>
  <si>
    <t>All7</t>
  </si>
  <si>
    <t>Catholic</t>
  </si>
  <si>
    <t>Sep-12</t>
  </si>
  <si>
    <t>PCIT</t>
  </si>
  <si>
    <t>All8</t>
  </si>
  <si>
    <t>CFS</t>
  </si>
  <si>
    <t>Oct-12</t>
  </si>
  <si>
    <t>PCIT-T</t>
  </si>
  <si>
    <t>All9</t>
  </si>
  <si>
    <t>Community Connections</t>
  </si>
  <si>
    <t>Nov-12</t>
  </si>
  <si>
    <t>SFCR</t>
  </si>
  <si>
    <t>All10</t>
  </si>
  <si>
    <t>Contemporary</t>
  </si>
  <si>
    <t>Dec-12</t>
  </si>
  <si>
    <t>TF-CBT</t>
  </si>
  <si>
    <t>All11</t>
  </si>
  <si>
    <t>Federal City</t>
  </si>
  <si>
    <t>Jan-13</t>
  </si>
  <si>
    <t>TIP</t>
  </si>
  <si>
    <t>All12</t>
  </si>
  <si>
    <t>First Home Care</t>
  </si>
  <si>
    <t>Feb-13</t>
  </si>
  <si>
    <t>TST</t>
  </si>
  <si>
    <t>All13</t>
  </si>
  <si>
    <t>Foundations for Home &amp; Community</t>
  </si>
  <si>
    <t>Mar-13</t>
  </si>
  <si>
    <t>All14</t>
  </si>
  <si>
    <t>FPS</t>
  </si>
  <si>
    <t>Apr-13</t>
  </si>
  <si>
    <t>All15</t>
  </si>
  <si>
    <t>FWC</t>
  </si>
  <si>
    <t>May-13</t>
  </si>
  <si>
    <t>All16</t>
  </si>
  <si>
    <t>Green Door</t>
  </si>
  <si>
    <t>Jun-13</t>
  </si>
  <si>
    <t>All17</t>
  </si>
  <si>
    <t>Hillcrest</t>
  </si>
  <si>
    <t>Jul-13</t>
  </si>
  <si>
    <t>All18</t>
  </si>
  <si>
    <t>LAYC</t>
  </si>
  <si>
    <t>Aug-13</t>
  </si>
  <si>
    <t>All19</t>
  </si>
  <si>
    <t>LCS</t>
  </si>
  <si>
    <t>Sep-13</t>
  </si>
  <si>
    <t>All20</t>
  </si>
  <si>
    <t>LES</t>
  </si>
  <si>
    <t>Oct-13</t>
  </si>
  <si>
    <t>All21</t>
  </si>
  <si>
    <t>Marys Center (FF)</t>
  </si>
  <si>
    <t>Nov-13</t>
  </si>
  <si>
    <t>All22</t>
  </si>
  <si>
    <t>Marys Center DC Seed</t>
  </si>
  <si>
    <t>Dec-13</t>
  </si>
  <si>
    <t>All23</t>
  </si>
  <si>
    <t>Marys Center (FF &amp; DCS)</t>
  </si>
  <si>
    <t>Jan-14</t>
  </si>
  <si>
    <t>All24</t>
  </si>
  <si>
    <t>MBI HS</t>
  </si>
  <si>
    <t>Feb-14</t>
  </si>
  <si>
    <t>All25</t>
  </si>
  <si>
    <t>MD Family Resources</t>
  </si>
  <si>
    <t>Mar-14</t>
  </si>
  <si>
    <t>Graphs</t>
  </si>
  <si>
    <t>All26</t>
  </si>
  <si>
    <t>MedStar Georgetown</t>
  </si>
  <si>
    <t>Apr-14</t>
  </si>
  <si>
    <t>All27</t>
  </si>
  <si>
    <t>PASS</t>
  </si>
  <si>
    <t>May-14</t>
  </si>
  <si>
    <t>All28</t>
  </si>
  <si>
    <t>PIECE (FF)</t>
  </si>
  <si>
    <t>Jun-14</t>
  </si>
  <si>
    <t>All29</t>
  </si>
  <si>
    <t>PIECE DC Seed</t>
  </si>
  <si>
    <t>Jul-14</t>
  </si>
  <si>
    <t>All30</t>
  </si>
  <si>
    <t>PIECE (FF &amp; DCS)</t>
  </si>
  <si>
    <t>Aug-14</t>
  </si>
  <si>
    <t>All31</t>
  </si>
  <si>
    <t>PSI Family Services</t>
  </si>
  <si>
    <t>Sep-14</t>
  </si>
  <si>
    <t>All32</t>
  </si>
  <si>
    <t>Riverside</t>
  </si>
  <si>
    <t>Oct-14</t>
  </si>
  <si>
    <t>All33</t>
  </si>
  <si>
    <t>TFCC</t>
  </si>
  <si>
    <t>Nov-14</t>
  </si>
  <si>
    <t>All34</t>
  </si>
  <si>
    <t>Umbrella</t>
  </si>
  <si>
    <t>Dec-14</t>
  </si>
  <si>
    <t>All35</t>
  </si>
  <si>
    <t>Universal</t>
  </si>
  <si>
    <t>Jan-15</t>
  </si>
  <si>
    <t>All36</t>
  </si>
  <si>
    <t>Wayne Place</t>
  </si>
  <si>
    <t>Feb-15</t>
  </si>
  <si>
    <t>All37</t>
  </si>
  <si>
    <t>Youth Villages</t>
  </si>
  <si>
    <t>Mar-15</t>
  </si>
  <si>
    <t>All38</t>
  </si>
  <si>
    <t>Apr-15</t>
  </si>
  <si>
    <t>All39</t>
  </si>
  <si>
    <t>May-15</t>
  </si>
  <si>
    <t>All40</t>
  </si>
  <si>
    <t>Jun-15</t>
  </si>
  <si>
    <t>ABC1</t>
  </si>
  <si>
    <t>All ABC Providers</t>
  </si>
  <si>
    <t>Jul-15</t>
  </si>
  <si>
    <t>ABC2</t>
  </si>
  <si>
    <t>DBH Parent Support</t>
  </si>
  <si>
    <t>Aug-15</t>
  </si>
  <si>
    <t>ABC3</t>
  </si>
  <si>
    <t>Healthy Futures</t>
  </si>
  <si>
    <t>Sep-15</t>
  </si>
  <si>
    <t>ABC4</t>
  </si>
  <si>
    <t>Marys Center</t>
  </si>
  <si>
    <t>Oct-15</t>
  </si>
  <si>
    <t>ABC5</t>
  </si>
  <si>
    <t>Nov-15</t>
  </si>
  <si>
    <t>ABC6</t>
  </si>
  <si>
    <t>PIECE</t>
  </si>
  <si>
    <t>Dec-15</t>
  </si>
  <si>
    <t>ABC7</t>
  </si>
  <si>
    <t>Jan-16</t>
  </si>
  <si>
    <t>ABC8</t>
  </si>
  <si>
    <t>Feb-16</t>
  </si>
  <si>
    <t>ABC9</t>
  </si>
  <si>
    <t>Mar-16</t>
  </si>
  <si>
    <t>ABC10</t>
  </si>
  <si>
    <t>Apr-16</t>
  </si>
  <si>
    <t>ABC11</t>
  </si>
  <si>
    <t>May-16</t>
  </si>
  <si>
    <t>ABC12</t>
  </si>
  <si>
    <t>Jun-16</t>
  </si>
  <si>
    <t>ABC13</t>
  </si>
  <si>
    <t>Jul-16</t>
  </si>
  <si>
    <t>ABC14</t>
  </si>
  <si>
    <t>Aug-16</t>
  </si>
  <si>
    <t>ABC15</t>
  </si>
  <si>
    <t>Sep-16</t>
  </si>
  <si>
    <t>ABC16</t>
  </si>
  <si>
    <t>Oct-16</t>
  </si>
  <si>
    <t>ABC17</t>
  </si>
  <si>
    <t>Nov-16</t>
  </si>
  <si>
    <t>ABC18</t>
  </si>
  <si>
    <t>Dec-16</t>
  </si>
  <si>
    <t>ABC19</t>
  </si>
  <si>
    <t>Jan-17</t>
  </si>
  <si>
    <t>ABC20</t>
  </si>
  <si>
    <t>Feb-17</t>
  </si>
  <si>
    <t>ABC21</t>
  </si>
  <si>
    <t>Mar-17</t>
  </si>
  <si>
    <t>ABC22</t>
  </si>
  <si>
    <t>Apr-17</t>
  </si>
  <si>
    <t>ABC23</t>
  </si>
  <si>
    <t>May-17</t>
  </si>
  <si>
    <t>ABC24</t>
  </si>
  <si>
    <t>Jun-17</t>
  </si>
  <si>
    <t>ABC25</t>
  </si>
  <si>
    <t>Jul-17</t>
  </si>
  <si>
    <t>ABC26</t>
  </si>
  <si>
    <t>Aug-17</t>
  </si>
  <si>
    <t>ABC27</t>
  </si>
  <si>
    <t>Sep-17</t>
  </si>
  <si>
    <t>ABC28</t>
  </si>
  <si>
    <t>Oct-17</t>
  </si>
  <si>
    <t>ABC29</t>
  </si>
  <si>
    <t>Nov-17</t>
  </si>
  <si>
    <t>ABC30</t>
  </si>
  <si>
    <t>Dec-17</t>
  </si>
  <si>
    <t>ABC31</t>
  </si>
  <si>
    <t>Jan-18</t>
  </si>
  <si>
    <t>ABC32</t>
  </si>
  <si>
    <t>Feb-18</t>
  </si>
  <si>
    <t>ABC33</t>
  </si>
  <si>
    <t>Mar-18</t>
  </si>
  <si>
    <t>ABC34</t>
  </si>
  <si>
    <t>Apr-18</t>
  </si>
  <si>
    <t>ABC35</t>
  </si>
  <si>
    <t>May-18</t>
  </si>
  <si>
    <t>ABC36</t>
  </si>
  <si>
    <t>Jun-18</t>
  </si>
  <si>
    <t>ABC37</t>
  </si>
  <si>
    <t>Jul-18</t>
  </si>
  <si>
    <t>ABC38</t>
  </si>
  <si>
    <t>Aug-18</t>
  </si>
  <si>
    <t>ABC39</t>
  </si>
  <si>
    <t>Sep-18</t>
  </si>
  <si>
    <t>ABC40</t>
  </si>
  <si>
    <t>Oct-18</t>
  </si>
  <si>
    <t>A-CRA1</t>
  </si>
  <si>
    <t>All A-CRA Providers</t>
  </si>
  <si>
    <t>Nov-18</t>
  </si>
  <si>
    <t>A-CRA2</t>
  </si>
  <si>
    <t>Dec-18</t>
  </si>
  <si>
    <t>A-CRA3</t>
  </si>
  <si>
    <t>Jan-19</t>
  </si>
  <si>
    <t>A-CRA4</t>
  </si>
  <si>
    <t>Feb-19</t>
  </si>
  <si>
    <t>A-CRA5</t>
  </si>
  <si>
    <t>Mar-19</t>
  </si>
  <si>
    <t>A-CRA6</t>
  </si>
  <si>
    <t xml:space="preserve"> </t>
  </si>
  <si>
    <t>Apr-19</t>
  </si>
  <si>
    <t>A-CRA7</t>
  </si>
  <si>
    <t>May-19</t>
  </si>
  <si>
    <t>A-CRA8</t>
  </si>
  <si>
    <t>Jun-19</t>
  </si>
  <si>
    <t>A-CRA9</t>
  </si>
  <si>
    <t>Jul-19</t>
  </si>
  <si>
    <t>A-CRA10</t>
  </si>
  <si>
    <t>Aug-19</t>
  </si>
  <si>
    <t>A-CRA11</t>
  </si>
  <si>
    <t>Sep-19</t>
  </si>
  <si>
    <t>A-CRA12</t>
  </si>
  <si>
    <t>Oct-19</t>
  </si>
  <si>
    <t>A-CRA13</t>
  </si>
  <si>
    <t>Nov-19</t>
  </si>
  <si>
    <t>A-CRA14</t>
  </si>
  <si>
    <t>Dec-19</t>
  </si>
  <si>
    <t>A-CRA15</t>
  </si>
  <si>
    <t>Jan-20</t>
  </si>
  <si>
    <t>A-CRA16</t>
  </si>
  <si>
    <t>Feb-20</t>
  </si>
  <si>
    <t>A-CRA17</t>
  </si>
  <si>
    <t>Mar-20</t>
  </si>
  <si>
    <t>A-CRA18</t>
  </si>
  <si>
    <t>Apr-20</t>
  </si>
  <si>
    <t>A-CRA19</t>
  </si>
  <si>
    <t>May-20</t>
  </si>
  <si>
    <t>A-CRA20</t>
  </si>
  <si>
    <t>Jun-20</t>
  </si>
  <si>
    <t>A-CRA21</t>
  </si>
  <si>
    <t>Jul-20</t>
  </si>
  <si>
    <t>A-CRA22</t>
  </si>
  <si>
    <t>Aug-20</t>
  </si>
  <si>
    <t>A-CRA23</t>
  </si>
  <si>
    <t>Sep-20</t>
  </si>
  <si>
    <t>A-CRA24</t>
  </si>
  <si>
    <t>Oct-20</t>
  </si>
  <si>
    <t>A-CRA25</t>
  </si>
  <si>
    <t>Nov-20</t>
  </si>
  <si>
    <t>A-CRA26</t>
  </si>
  <si>
    <t>Dec-20</t>
  </si>
  <si>
    <t>A-CRA27</t>
  </si>
  <si>
    <t>Jan-21</t>
  </si>
  <si>
    <t>A-CRA28</t>
  </si>
  <si>
    <t>Feb-21</t>
  </si>
  <si>
    <t>A-CRA29</t>
  </si>
  <si>
    <t>Mar-21</t>
  </si>
  <si>
    <t>A-CRA30</t>
  </si>
  <si>
    <t>Apr-21</t>
  </si>
  <si>
    <t>A-CRA31</t>
  </si>
  <si>
    <t>May-21</t>
  </si>
  <si>
    <t>A-CRA32</t>
  </si>
  <si>
    <t>Jun-21</t>
  </si>
  <si>
    <t>A-CRA33</t>
  </si>
  <si>
    <t>Jul-21</t>
  </si>
  <si>
    <t>A-CRA34</t>
  </si>
  <si>
    <t>Aug-21</t>
  </si>
  <si>
    <t>A-CRA35</t>
  </si>
  <si>
    <t>Sep-21</t>
  </si>
  <si>
    <t>A-CRA36</t>
  </si>
  <si>
    <t>Oct-21</t>
  </si>
  <si>
    <t>A-CRA37</t>
  </si>
  <si>
    <t>Nov-21</t>
  </si>
  <si>
    <t>A-CRA38</t>
  </si>
  <si>
    <t>Dec-21</t>
  </si>
  <si>
    <t>A-CRA39</t>
  </si>
  <si>
    <t>Jan-22</t>
  </si>
  <si>
    <t>A-CRA40</t>
  </si>
  <si>
    <t>Feb-22</t>
  </si>
  <si>
    <t>CPP-FV1</t>
  </si>
  <si>
    <t>All CPP-FV Providers</t>
  </si>
  <si>
    <t>Mar-22</t>
  </si>
  <si>
    <t>CPP-FV2</t>
  </si>
  <si>
    <t>Apr-22</t>
  </si>
  <si>
    <t>CPP-FV3</t>
  </si>
  <si>
    <t>May-22</t>
  </si>
  <si>
    <t>CPP-FV4</t>
  </si>
  <si>
    <t>Jun-22</t>
  </si>
  <si>
    <t>CPP-FV5</t>
  </si>
  <si>
    <t>Jul-22</t>
  </si>
  <si>
    <t>CPP-FV6</t>
  </si>
  <si>
    <t>Aug-22</t>
  </si>
  <si>
    <t>CPP-FV7</t>
  </si>
  <si>
    <t>CPP-FV8</t>
  </si>
  <si>
    <t>Oct-22</t>
  </si>
  <si>
    <t>CPP-FV9</t>
  </si>
  <si>
    <t>Nov-22</t>
  </si>
  <si>
    <t>CPP-FV10</t>
  </si>
  <si>
    <t>Dec-22</t>
  </si>
  <si>
    <t>CPP-FV11</t>
  </si>
  <si>
    <t>Jan-23</t>
  </si>
  <si>
    <t>CPP-FV12</t>
  </si>
  <si>
    <t>Feb-23</t>
  </si>
  <si>
    <t>CPP-FV13</t>
  </si>
  <si>
    <t>Mar-23</t>
  </si>
  <si>
    <t>CPP-FV14</t>
  </si>
  <si>
    <t>Apr-23</t>
  </si>
  <si>
    <t>CPP-FV15</t>
  </si>
  <si>
    <t>May-23</t>
  </si>
  <si>
    <t>CPP-FV16</t>
  </si>
  <si>
    <t>Jun-23</t>
  </si>
  <si>
    <t>CPP-FV17</t>
  </si>
  <si>
    <t>Jul-23</t>
  </si>
  <si>
    <t>CPP-FV18</t>
  </si>
  <si>
    <t>CPP-FV19</t>
  </si>
  <si>
    <t>CPP-FV20</t>
  </si>
  <si>
    <t>Oct-23</t>
  </si>
  <si>
    <t>CPP-FV21</t>
  </si>
  <si>
    <t>Nov-23</t>
  </si>
  <si>
    <t>CPP-FV22</t>
  </si>
  <si>
    <t>Dec-23</t>
  </si>
  <si>
    <t>CPP-FV23</t>
  </si>
  <si>
    <t>Jan-24</t>
  </si>
  <si>
    <t>CPP-FV24</t>
  </si>
  <si>
    <t>Feb-24</t>
  </si>
  <si>
    <t>CPP-FV25</t>
  </si>
  <si>
    <t>Mar-24</t>
  </si>
  <si>
    <t>CPP-FV26</t>
  </si>
  <si>
    <t>Apr-24</t>
  </si>
  <si>
    <t>CPP-FV27</t>
  </si>
  <si>
    <t>May-24</t>
  </si>
  <si>
    <t>CPP-FV28</t>
  </si>
  <si>
    <t>Jun-24</t>
  </si>
  <si>
    <t>CPP-FV29</t>
  </si>
  <si>
    <t>Jul-24</t>
  </si>
  <si>
    <t>CPP-FV30</t>
  </si>
  <si>
    <t>CPP-FV31</t>
  </si>
  <si>
    <t>Sep-24</t>
  </si>
  <si>
    <t>CPP-FV32</t>
  </si>
  <si>
    <t>Oct-24</t>
  </si>
  <si>
    <t>CPP-FV33</t>
  </si>
  <si>
    <t>Nov-24</t>
  </si>
  <si>
    <t>CPP-FV34</t>
  </si>
  <si>
    <t>Dec-24</t>
  </si>
  <si>
    <t>CPP-FV35</t>
  </si>
  <si>
    <t>Jan-25</t>
  </si>
  <si>
    <t>CPP-FV36</t>
  </si>
  <si>
    <t>Feb-25</t>
  </si>
  <si>
    <t>CPP-FV37</t>
  </si>
  <si>
    <t>Mar-25</t>
  </si>
  <si>
    <t>CPP-FV38</t>
  </si>
  <si>
    <t>Apr-25</t>
  </si>
  <si>
    <t>CPP-FV39</t>
  </si>
  <si>
    <t>May-25</t>
  </si>
  <si>
    <t>CPP-FV40</t>
  </si>
  <si>
    <t>Jun-25</t>
  </si>
  <si>
    <t>FFT1</t>
  </si>
  <si>
    <t>All FFT Providers</t>
  </si>
  <si>
    <t>Jul-25</t>
  </si>
  <si>
    <t>FFT2</t>
  </si>
  <si>
    <t>Aug-25</t>
  </si>
  <si>
    <t>FFT3</t>
  </si>
  <si>
    <t>Sep-25</t>
  </si>
  <si>
    <t>FFT4</t>
  </si>
  <si>
    <t>Oct-25</t>
  </si>
  <si>
    <t>FFT5</t>
  </si>
  <si>
    <t>Nov-25</t>
  </si>
  <si>
    <t>FFT6</t>
  </si>
  <si>
    <t>Dec-25</t>
  </si>
  <si>
    <t>FFT7</t>
  </si>
  <si>
    <t>FFT8</t>
  </si>
  <si>
    <t>FFT9</t>
  </si>
  <si>
    <t>FFT10</t>
  </si>
  <si>
    <t>FFT11</t>
  </si>
  <si>
    <t>FFT12</t>
  </si>
  <si>
    <t>FFT13</t>
  </si>
  <si>
    <t>FFT14</t>
  </si>
  <si>
    <t>FFT15</t>
  </si>
  <si>
    <t>FFT16</t>
  </si>
  <si>
    <t>FFT17</t>
  </si>
  <si>
    <t>FFT18</t>
  </si>
  <si>
    <t>FFT19</t>
  </si>
  <si>
    <t>FFT20</t>
  </si>
  <si>
    <t>FFT21</t>
  </si>
  <si>
    <t>FFT22</t>
  </si>
  <si>
    <t>FFT23</t>
  </si>
  <si>
    <t>FFT24</t>
  </si>
  <si>
    <t>FFT25</t>
  </si>
  <si>
    <t>FFT26</t>
  </si>
  <si>
    <t>FFT27</t>
  </si>
  <si>
    <t>FFT28</t>
  </si>
  <si>
    <t>FFT29</t>
  </si>
  <si>
    <t>FFT30</t>
  </si>
  <si>
    <t>FFT31</t>
  </si>
  <si>
    <t>FFT32</t>
  </si>
  <si>
    <t>FFT33</t>
  </si>
  <si>
    <t>FFT34</t>
  </si>
  <si>
    <t>FFT35</t>
  </si>
  <si>
    <t>FFT36</t>
  </si>
  <si>
    <t>FFT37</t>
  </si>
  <si>
    <t>FFT38</t>
  </si>
  <si>
    <t>FFT39</t>
  </si>
  <si>
    <t>FFT40</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</si>
  <si>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</si>
  <si>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</si>
  <si>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</si>
  <si>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</si>
  <si>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</si>
  <si>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</si>
  <si>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</si>
  <si>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</si>
  <si>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</si>
  <si>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</si>
  <si>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</si>
  <si>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</si>
  <si>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</si>
  <si>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</si>
  <si>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</si>
  <si>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</si>
  <si>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</si>
  <si>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</si>
  <si>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</si>
  <si>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</si>
  <si>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</si>
  <si>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</si>
  <si>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</si>
  <si>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</si>
  <si>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</si>
  <si>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</si>
  <si>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</si>
  <si>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</si>
  <si>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</si>
  <si>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</si>
  <si>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</si>
  <si>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</si>
  <si>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</si>
  <si>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</si>
  <si>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</si>
  <si>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</si>
  <si>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</si>
  <si>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</si>
  <si>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</si>
  <si>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</si>
  <si>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</si>
  <si>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MST1</t>
  </si>
  <si>
    <t>All MST Providers</t>
  </si>
  <si>
    <t>MST2</t>
  </si>
  <si>
    <t>MST3</t>
  </si>
  <si>
    <t>MST4</t>
  </si>
  <si>
    <t>MST5</t>
  </si>
  <si>
    <t>MST6</t>
  </si>
  <si>
    <t>MST7</t>
  </si>
  <si>
    <t>MST8</t>
  </si>
  <si>
    <t>MST9</t>
  </si>
  <si>
    <t>MST10</t>
  </si>
  <si>
    <t>MST11</t>
  </si>
  <si>
    <t>MST12</t>
  </si>
  <si>
    <t>MST13</t>
  </si>
  <si>
    <t>MST14</t>
  </si>
  <si>
    <t>MST15</t>
  </si>
  <si>
    <t>MST16</t>
  </si>
  <si>
    <t>MST17</t>
  </si>
  <si>
    <t>MST18</t>
  </si>
  <si>
    <t>MST19</t>
  </si>
  <si>
    <t>MST20</t>
  </si>
  <si>
    <t>MST21</t>
  </si>
  <si>
    <t>MST22</t>
  </si>
  <si>
    <t>MST23</t>
  </si>
  <si>
    <t>MST24</t>
  </si>
  <si>
    <t>MST25</t>
  </si>
  <si>
    <t>MST26</t>
  </si>
  <si>
    <t>MST27</t>
  </si>
  <si>
    <t>MST28</t>
  </si>
  <si>
    <t>MST29</t>
  </si>
  <si>
    <t>MST30</t>
  </si>
  <si>
    <t>MST31</t>
  </si>
  <si>
    <t>MST32</t>
  </si>
  <si>
    <t>MST33</t>
  </si>
  <si>
    <t>MST34</t>
  </si>
  <si>
    <t>MST35</t>
  </si>
  <si>
    <t>MST36</t>
  </si>
  <si>
    <t>MST37</t>
  </si>
  <si>
    <t>MST38</t>
  </si>
  <si>
    <t>MST39</t>
  </si>
  <si>
    <t>MST40</t>
  </si>
  <si>
    <t>MST-PSB1</t>
  </si>
  <si>
    <t>All MST-PSB Providers</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</si>
  <si>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</si>
  <si>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</si>
  <si>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</si>
  <si>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</si>
  <si>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</si>
  <si>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</si>
  <si>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</si>
  <si>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</si>
  <si>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</si>
  <si>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</si>
  <si>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</si>
  <si>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</si>
  <si>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</si>
  <si>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</si>
  <si>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</si>
  <si>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</si>
  <si>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</si>
  <si>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</si>
  <si>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</si>
  <si>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MST-PSB21</t>
  </si>
  <si>
    <t>MST-PSB22</t>
  </si>
  <si>
    <t>MST-PSB23</t>
  </si>
  <si>
    <t>MST-PSB24</t>
  </si>
  <si>
    <t>MST-PSB25</t>
  </si>
  <si>
    <t>MST-PSB26</t>
  </si>
  <si>
    <t>MST-PSB27</t>
  </si>
  <si>
    <t>MST-PSB28</t>
  </si>
  <si>
    <t>MST-PSB29</t>
  </si>
  <si>
    <t>MST-PSB30</t>
  </si>
  <si>
    <t>MST-PSB31</t>
  </si>
  <si>
    <t>MST-PSB32</t>
  </si>
  <si>
    <t>MST-PSB33</t>
  </si>
  <si>
    <t>MST-PSB34</t>
  </si>
  <si>
    <t>MST-PSB35</t>
  </si>
  <si>
    <t>MST-PSB36</t>
  </si>
  <si>
    <t>MST-PSB37</t>
  </si>
  <si>
    <t>MST-PSB38</t>
  </si>
  <si>
    <t>MST-PSB39</t>
  </si>
  <si>
    <t>MST-PSB40</t>
  </si>
  <si>
    <t>PCIT1</t>
  </si>
  <si>
    <t>All PCIT Providers</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</si>
  <si>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</si>
  <si>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</si>
  <si>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</si>
  <si>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</si>
  <si>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</si>
  <si>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</si>
  <si>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</si>
  <si>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</si>
  <si>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</si>
  <si>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</si>
  <si>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</si>
  <si>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</si>
  <si>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</si>
  <si>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</si>
  <si>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</si>
  <si>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</si>
  <si>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</si>
  <si>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</si>
  <si>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</si>
  <si>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</si>
  <si>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</si>
  <si>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</si>
  <si>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</si>
  <si>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</si>
  <si>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</si>
  <si>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</si>
  <si>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</si>
  <si>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</si>
  <si>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</si>
  <si>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</si>
  <si>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</si>
  <si>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</si>
  <si>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</si>
  <si>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</si>
  <si>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</si>
  <si>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</si>
  <si>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</si>
  <si>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</si>
  <si>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</si>
  <si>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PCIT-T1</t>
  </si>
  <si>
    <t>All PCIT-T Providers</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</si>
  <si>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</si>
  <si>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</si>
  <si>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</si>
  <si>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</si>
  <si>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</si>
  <si>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</si>
  <si>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</si>
  <si>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</si>
  <si>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</si>
  <si>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</si>
  <si>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</si>
  <si>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</si>
  <si>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</si>
  <si>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</si>
  <si>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</si>
  <si>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</si>
  <si>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</si>
  <si>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</si>
  <si>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</si>
  <si>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</si>
  <si>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</si>
  <si>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</si>
  <si>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</si>
  <si>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</si>
  <si>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</si>
  <si>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</si>
  <si>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</si>
  <si>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</si>
  <si>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</si>
  <si>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</si>
  <si>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</si>
  <si>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</si>
  <si>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</si>
  <si>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</si>
  <si>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</si>
  <si>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</si>
  <si>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</si>
  <si>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</si>
  <si>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</si>
  <si>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TF-CBT1</t>
  </si>
  <si>
    <t>All TF-CBT Providers</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</si>
  <si>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</si>
  <si>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</si>
  <si>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</si>
  <si>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</si>
  <si>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</si>
  <si>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</si>
  <si>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</si>
  <si>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</si>
  <si>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</si>
  <si>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</si>
  <si>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</si>
  <si>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</si>
  <si>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</si>
  <si>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</si>
  <si>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</si>
  <si>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</si>
  <si>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</si>
  <si>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</si>
  <si>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</si>
  <si>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TF-CBT21</t>
  </si>
  <si>
    <t>TF-CBT22</t>
  </si>
  <si>
    <t>TF-CBT23</t>
  </si>
  <si>
    <t>TF-CBT24</t>
  </si>
  <si>
    <t>TF-CBT25</t>
  </si>
  <si>
    <t>TF-CBT26</t>
  </si>
  <si>
    <t>TF-CBT27</t>
  </si>
  <si>
    <t>TF-CBT28</t>
  </si>
  <si>
    <t>TF-CBT29</t>
  </si>
  <si>
    <t>TF-CBT30</t>
  </si>
  <si>
    <t>TF-CBT31</t>
  </si>
  <si>
    <t>TF-CBT32</t>
  </si>
  <si>
    <t>TF-CBT33</t>
  </si>
  <si>
    <t>TF-CBT34</t>
  </si>
  <si>
    <t>TF-CBT35</t>
  </si>
  <si>
    <t>TF-CBT36</t>
  </si>
  <si>
    <t>TF-CBT37</t>
  </si>
  <si>
    <t>TF-CBT38</t>
  </si>
  <si>
    <t>TF-CBT39</t>
  </si>
  <si>
    <t>TF-CBT40</t>
  </si>
  <si>
    <t>TIP1</t>
  </si>
  <si>
    <t>All TIP Providers</t>
  </si>
  <si>
    <t>TIP2</t>
  </si>
  <si>
    <t>TIP3</t>
  </si>
  <si>
    <t>TIP4</t>
  </si>
  <si>
    <t>TIP5</t>
  </si>
  <si>
    <t>TIP6</t>
  </si>
  <si>
    <t>TIP7</t>
  </si>
  <si>
    <t>TIP8</t>
  </si>
  <si>
    <t>TIP9</t>
  </si>
  <si>
    <t>TIP10</t>
  </si>
  <si>
    <t>TIP11</t>
  </si>
  <si>
    <t>TIP12</t>
  </si>
  <si>
    <t>TIP13</t>
  </si>
  <si>
    <t>TIP14</t>
  </si>
  <si>
    <t>TIP15</t>
  </si>
  <si>
    <t>TIP16</t>
  </si>
  <si>
    <t>TIP17</t>
  </si>
  <si>
    <t>TIP18</t>
  </si>
  <si>
    <t>TIP19</t>
  </si>
  <si>
    <t>TIP20</t>
  </si>
  <si>
    <t>TIP21</t>
  </si>
  <si>
    <t>TIP22</t>
  </si>
  <si>
    <t>TIP23</t>
  </si>
  <si>
    <t>TIP24</t>
  </si>
  <si>
    <t>TIP25</t>
  </si>
  <si>
    <t>TIP26</t>
  </si>
  <si>
    <t>TIP27</t>
  </si>
  <si>
    <t>TIP28</t>
  </si>
  <si>
    <t>TIP29</t>
  </si>
  <si>
    <t>TIP30</t>
  </si>
  <si>
    <t>TIP31</t>
  </si>
  <si>
    <t>TIP32</t>
  </si>
  <si>
    <t>TIP33</t>
  </si>
  <si>
    <t>TIP34</t>
  </si>
  <si>
    <t>TIP35</t>
  </si>
  <si>
    <t>TIP36</t>
  </si>
  <si>
    <t>TIP37</t>
  </si>
  <si>
    <t>TIP38</t>
  </si>
  <si>
    <t>TIP39</t>
  </si>
  <si>
    <t>TIP40</t>
  </si>
  <si>
    <t>TST1</t>
  </si>
  <si>
    <t>All TST Providers</t>
  </si>
  <si>
    <t>TST2</t>
  </si>
  <si>
    <t>TST3</t>
  </si>
  <si>
    <t>TST4</t>
  </si>
  <si>
    <t>Family Matters</t>
  </si>
  <si>
    <t>TST5</t>
  </si>
  <si>
    <t>TST6</t>
  </si>
  <si>
    <t>TST7</t>
  </si>
  <si>
    <t>TST8</t>
  </si>
  <si>
    <t>TST9</t>
  </si>
  <si>
    <t>TST10</t>
  </si>
  <si>
    <t>TST11</t>
  </si>
  <si>
    <t>TST12</t>
  </si>
  <si>
    <t>TST13</t>
  </si>
  <si>
    <t>TST14</t>
  </si>
  <si>
    <t>TST15</t>
  </si>
  <si>
    <t>TST16</t>
  </si>
  <si>
    <t>TST17</t>
  </si>
  <si>
    <t>TST18</t>
  </si>
  <si>
    <t>TST19</t>
  </si>
  <si>
    <t>TST20</t>
  </si>
  <si>
    <t>TST21</t>
  </si>
  <si>
    <t>TST22</t>
  </si>
  <si>
    <t>TST23</t>
  </si>
  <si>
    <t>TST24</t>
  </si>
  <si>
    <t>TST25</t>
  </si>
  <si>
    <t>TST26</t>
  </si>
  <si>
    <t>TST27</t>
  </si>
  <si>
    <t>TST28</t>
  </si>
  <si>
    <t>TST29</t>
  </si>
  <si>
    <t>TST30</t>
  </si>
  <si>
    <t>TST31</t>
  </si>
  <si>
    <t>TST32</t>
  </si>
  <si>
    <t>TST33</t>
  </si>
  <si>
    <t>TST34</t>
  </si>
  <si>
    <t>TST35</t>
  </si>
  <si>
    <t>TST36</t>
  </si>
  <si>
    <t>TST37</t>
  </si>
  <si>
    <t>TST38</t>
  </si>
  <si>
    <t>TST39</t>
  </si>
  <si>
    <t>TST40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</si>
  <si>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</si>
  <si>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</si>
  <si>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</si>
  <si>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</si>
  <si>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</si>
  <si>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</si>
  <si>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</si>
  <si>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</si>
  <si>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</si>
  <si>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</si>
  <si>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</si>
  <si>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</si>
  <si>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</si>
  <si>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</si>
  <si>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</si>
  <si>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</si>
  <si>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</si>
  <si>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</si>
  <si>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</si>
  <si>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</si>
  <si>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</si>
  <si>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</si>
  <si>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</si>
  <si>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</si>
  <si>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</si>
  <si>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</si>
  <si>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</si>
  <si>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</si>
  <si>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</si>
  <si>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</si>
  <si>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CPP-FV DC Seed31</t>
  </si>
  <si>
    <t>CPP-FV DC Seed32</t>
  </si>
  <si>
    <t>CPP-FV DC Seed33</t>
  </si>
  <si>
    <t>CPP-FV DC Seed34</t>
  </si>
  <si>
    <t>CPP-FV DC Seed35</t>
  </si>
  <si>
    <t>CPP-FV DC Seed36</t>
  </si>
  <si>
    <t>CPP-FV DC Seed37</t>
  </si>
  <si>
    <t>CPP-FV DC Seed38</t>
  </si>
  <si>
    <t>CPP-FV DC Seed39</t>
  </si>
  <si>
    <t>CPP-FV DC Seed40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</si>
  <si>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</si>
  <si>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</si>
  <si>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</si>
  <si>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</si>
  <si>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</si>
  <si>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</si>
  <si>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</si>
  <si>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</si>
  <si>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</si>
  <si>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</si>
  <si>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</si>
  <si>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</si>
  <si>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</si>
  <si>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</si>
  <si>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</si>
  <si>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</si>
  <si>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</si>
  <si>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</si>
  <si>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</si>
  <si>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</si>
  <si>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</si>
  <si>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</si>
  <si>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</si>
  <si>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</si>
  <si>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</si>
  <si>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</si>
  <si>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</si>
  <si>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</si>
  <si>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</si>
  <si>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</si>
  <si>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PCIT DC Seed31</t>
  </si>
  <si>
    <t>PCIT DC Seed32</t>
  </si>
  <si>
    <t>PCIT DC Seed33</t>
  </si>
  <si>
    <t>PCIT DC Seed34</t>
  </si>
  <si>
    <t>PCIT DC Seed35</t>
  </si>
  <si>
    <t>PCIT DC Seed36</t>
  </si>
  <si>
    <t>PCIT DC Seed37</t>
  </si>
  <si>
    <t>PCIT DC Seed38</t>
  </si>
  <si>
    <t>PCIT DC Seed39</t>
  </si>
  <si>
    <t>PCIT DC Seed40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</si>
  <si>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</si>
  <si>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</si>
  <si>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</si>
  <si>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</si>
  <si>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</si>
  <si>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</si>
  <si>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</si>
  <si>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</si>
  <si>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</si>
  <si>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</si>
  <si>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</si>
  <si>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</si>
  <si>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</si>
  <si>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</si>
  <si>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</si>
  <si>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</si>
  <si>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</si>
  <si>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</si>
  <si>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</si>
  <si>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</si>
  <si>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</si>
  <si>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</si>
  <si>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</si>
  <si>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</si>
  <si>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</si>
  <si>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</si>
  <si>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</si>
  <si>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</si>
  <si>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</si>
  <si>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</si>
  <si>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DC Seed31</t>
  </si>
  <si>
    <t>DC Seed32</t>
  </si>
  <si>
    <t>DC Seed33</t>
  </si>
  <si>
    <t>DC Seed34</t>
  </si>
  <si>
    <t>DC Seed35</t>
  </si>
  <si>
    <t>DC Seed36</t>
  </si>
  <si>
    <t>DC Seed37</t>
  </si>
  <si>
    <t>DC Seed38</t>
  </si>
  <si>
    <t>DC Seed39</t>
  </si>
  <si>
    <t>DC Seed40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</si>
  <si>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</si>
  <si>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</si>
  <si>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</si>
  <si>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</si>
  <si>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</si>
  <si>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</si>
  <si>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</si>
  <si>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</si>
  <si>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</si>
  <si>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</si>
  <si>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</si>
  <si>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</si>
  <si>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</si>
  <si>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</si>
  <si>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</si>
  <si>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</si>
  <si>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</si>
  <si>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</si>
  <si>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</si>
  <si>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</si>
  <si>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</si>
  <si>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</si>
  <si>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</si>
  <si>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</si>
  <si>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</si>
  <si>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</si>
  <si>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</si>
  <si>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</si>
  <si>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</si>
  <si>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</si>
  <si>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</si>
  <si>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</si>
  <si>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</si>
  <si>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</si>
  <si>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</si>
  <si>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</si>
  <si>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</si>
  <si>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</si>
  <si>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</si>
  <si>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</si>
  <si>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</si>
  <si>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</si>
  <si>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</si>
  <si>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</si>
  <si>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</si>
  <si>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</si>
  <si>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</si>
  <si>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</si>
  <si>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</si>
  <si>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</si>
  <si>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</si>
  <si>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</si>
  <si>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</si>
  <si>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</si>
  <si>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</si>
  <si>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</si>
  <si>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</si>
  <si>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</si>
  <si>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</si>
  <si>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</si>
  <si>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</si>
  <si>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</si>
  <si>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</si>
  <si>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</si>
  <si>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</si>
  <si>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</si>
  <si>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</si>
  <si>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</si>
  <si>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</si>
  <si>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</si>
  <si>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PCIT (FF &amp; DCS)31</t>
  </si>
  <si>
    <t>PCIT (FF &amp; DCS)32</t>
  </si>
  <si>
    <t>PCIT (FF &amp; DCS)33</t>
  </si>
  <si>
    <t>PCIT (FF &amp; DCS)34</t>
  </si>
  <si>
    <t>PCIT (FF &amp; DCS)35</t>
  </si>
  <si>
    <t>PCIT (FF &amp; DCS)36</t>
  </si>
  <si>
    <t>PCIT (FF &amp; DCS)37</t>
  </si>
  <si>
    <t>PCIT (FF &amp; DCS)38</t>
  </si>
  <si>
    <t>PCIT (FF &amp; DCS)39</t>
  </si>
  <si>
    <t>PCIT (FF &amp; DCS)40</t>
  </si>
  <si>
    <t>Trauma1</t>
  </si>
  <si>
    <t>All Trauma (FF) Providers</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</si>
  <si>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</si>
  <si>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</si>
  <si>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</si>
  <si>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</si>
  <si>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</si>
  <si>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</si>
  <si>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</si>
  <si>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</si>
  <si>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</si>
  <si>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</si>
  <si>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</si>
  <si>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</si>
  <si>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</si>
  <si>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</si>
  <si>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</si>
  <si>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</si>
  <si>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</si>
  <si>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</si>
  <si>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</si>
  <si>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</si>
  <si>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</si>
  <si>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</si>
  <si>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</si>
  <si>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</si>
  <si>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</si>
  <si>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</si>
  <si>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</si>
  <si>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</si>
  <si>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</si>
  <si>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</si>
  <si>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</si>
  <si>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</si>
  <si>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</si>
  <si>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</si>
  <si>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</si>
  <si>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</si>
  <si>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</si>
  <si>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</si>
  <si>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</si>
  <si>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</si>
  <si>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</si>
  <si>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</si>
  <si>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</si>
  <si>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</si>
  <si>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</si>
  <si>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</si>
  <si>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</si>
  <si>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</si>
  <si>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</si>
  <si>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</si>
  <si>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</si>
  <si>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</si>
  <si>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</si>
  <si>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</si>
  <si>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</si>
  <si>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</si>
  <si>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</si>
  <si>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</si>
  <si>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</si>
  <si>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</si>
  <si>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</si>
  <si>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</si>
  <si>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</si>
  <si>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</si>
  <si>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</si>
  <si>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</si>
  <si>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</si>
  <si>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</si>
  <si>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</si>
  <si>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DC Seed31</t>
  </si>
  <si>
    <t>Trauma DC Seed32</t>
  </si>
  <si>
    <t>Trauma DC Seed33</t>
  </si>
  <si>
    <t>Trauma DC Seed34</t>
  </si>
  <si>
    <t>Trauma DC Seed35</t>
  </si>
  <si>
    <t>Trauma DC Seed36</t>
  </si>
  <si>
    <t>Trauma DC Seed37</t>
  </si>
  <si>
    <t>Trauma DC Seed38</t>
  </si>
  <si>
    <t>Trauma DC Seed39</t>
  </si>
  <si>
    <t>Trauma DC Seed40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</si>
  <si>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</si>
  <si>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</si>
  <si>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</si>
  <si>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</si>
  <si>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</si>
  <si>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</si>
  <si>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</si>
  <si>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</si>
  <si>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</si>
  <si>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</si>
  <si>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</si>
  <si>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</si>
  <si>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</si>
  <si>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</si>
  <si>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</si>
  <si>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</si>
  <si>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</si>
  <si>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</si>
  <si>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</si>
  <si>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</si>
  <si>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</si>
  <si>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</si>
  <si>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</si>
  <si>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</si>
  <si>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</si>
  <si>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</si>
  <si>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</si>
  <si>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</si>
  <si>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</si>
  <si>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</si>
  <si>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</si>
  <si>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</si>
  <si>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</si>
  <si>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</si>
  <si>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</si>
  <si>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</si>
  <si>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</si>
  <si>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</si>
  <si>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</si>
  <si>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</si>
  <si>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SFCR1</t>
  </si>
  <si>
    <t>All SFCR Providers</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</si>
  <si>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</si>
  <si>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</si>
  <si>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</si>
  <si>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</si>
  <si>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</si>
  <si>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</si>
  <si>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</si>
  <si>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</si>
  <si>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</si>
  <si>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</si>
  <si>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</si>
  <si>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</si>
  <si>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</si>
  <si>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</si>
  <si>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</si>
  <si>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</si>
  <si>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</si>
  <si>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</si>
  <si>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</si>
  <si>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</si>
  <si>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</si>
  <si>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</si>
  <si>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</si>
  <si>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</si>
  <si>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</si>
  <si>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</si>
  <si>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</si>
  <si>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</si>
  <si>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</si>
  <si>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</si>
  <si>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</si>
  <si>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</si>
  <si>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</si>
  <si>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</si>
  <si>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</si>
  <si>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</si>
  <si>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</si>
  <si>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</si>
  <si>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</si>
  <si>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Provider &amp; Model Combo</t>
  </si>
  <si>
    <t>Models &amp; Month Selected</t>
  </si>
  <si>
    <t>Model Name</t>
  </si>
  <si>
    <t>Discharge</t>
  </si>
  <si>
    <t>AllAll Combined</t>
  </si>
  <si>
    <t>All ABC ProvidersABC Combined</t>
  </si>
  <si>
    <t>All A-CRA ProvidersA-CRA Combined</t>
  </si>
  <si>
    <t>*A-CRA</t>
  </si>
  <si>
    <t>All CPP-FV ProvidersCPP-FV Combined</t>
  </si>
  <si>
    <t>All FFT ProvidersFFT Combined</t>
  </si>
  <si>
    <t>All IHCBS ProvidersIHCBS Combined</t>
  </si>
  <si>
    <t>All MST ProvidersMST Combined</t>
  </si>
  <si>
    <t>All MST-PSB ProvidersMST-PSB Combined</t>
  </si>
  <si>
    <t>*MST-PSB</t>
  </si>
  <si>
    <t>All PCIT ProvidersPCIT Combined</t>
  </si>
  <si>
    <t>All PCIT-T ProvidersPCIT-T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</si>
  <si>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</si>
  <si>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</si>
  <si>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</si>
  <si>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</si>
  <si>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</si>
  <si>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</si>
  <si>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</si>
  <si>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</si>
  <si>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</si>
  <si>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</si>
  <si>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</si>
  <si>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</si>
  <si>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DBH Parent Support Combined</t>
  </si>
  <si>
    <t>DBHPS</t>
  </si>
  <si>
    <t>Family MattersAll Combined</t>
  </si>
  <si>
    <t>*FM</t>
  </si>
  <si>
    <t>Federal CityAll Combined</t>
  </si>
  <si>
    <t>*FC</t>
  </si>
  <si>
    <t>First Home CareAll Combined</t>
  </si>
  <si>
    <t>*FHC</t>
  </si>
  <si>
    <t>Foundations for Home &amp; CommunityAll Combined</t>
  </si>
  <si>
    <t>FPSAll Combined</t>
  </si>
  <si>
    <t>*FPS</t>
  </si>
  <si>
    <t>Green DoorAll Combined</t>
  </si>
  <si>
    <t>*GD</t>
  </si>
  <si>
    <t>Healthy Futures Combined</t>
  </si>
  <si>
    <t>HF</t>
  </si>
  <si>
    <t>HillcrestAll Combined</t>
  </si>
  <si>
    <t>HC</t>
  </si>
  <si>
    <t>LAYCAll Combined</t>
  </si>
  <si>
    <t>LCSAll Combined</t>
  </si>
  <si>
    <t>*LCS</t>
  </si>
  <si>
    <t>LESAll Combined</t>
  </si>
  <si>
    <t>Marys CenterAll Combined</t>
  </si>
  <si>
    <t>MC</t>
  </si>
  <si>
    <t>MBI HSAll Combined</t>
  </si>
  <si>
    <t>MBI</t>
  </si>
  <si>
    <t>MD Family ResourcesAll Combined</t>
  </si>
  <si>
    <t>MFR</t>
  </si>
  <si>
    <t>Medstar GeorgetownAll Combined</t>
  </si>
  <si>
    <t>Med</t>
  </si>
  <si>
    <t>PASSAll Combined</t>
  </si>
  <si>
    <t>PIECEAll Combined</t>
  </si>
  <si>
    <t>RiversideAll Combined</t>
  </si>
  <si>
    <t>*RS</t>
  </si>
  <si>
    <t>TFCCAll Combined</t>
  </si>
  <si>
    <t>*TFCC</t>
  </si>
  <si>
    <t>UmbrellaTIP Combined</t>
  </si>
  <si>
    <t>UTS</t>
  </si>
  <si>
    <t>UniversalAll Combined</t>
  </si>
  <si>
    <t>*Uni</t>
  </si>
  <si>
    <t>Wayne PlaceAll Combined</t>
  </si>
  <si>
    <t>WP</t>
  </si>
  <si>
    <t>Youth VillagesAll Combined</t>
  </si>
  <si>
    <t>*YV</t>
  </si>
  <si>
    <t>DBH Parent SupportABC Combined</t>
  </si>
  <si>
    <t>Healthy FuturesABC Combined</t>
  </si>
  <si>
    <t>Marys CenterABC Combined</t>
  </si>
  <si>
    <t>Medstar GeorgetownABC Combined</t>
  </si>
  <si>
    <t>PIECEABC Combined</t>
  </si>
  <si>
    <t>Federal CityA-CRA Combined</t>
  </si>
  <si>
    <t>HillcrestA-CRA Combined</t>
  </si>
  <si>
    <t>LAYCA-CRA Combined</t>
  </si>
  <si>
    <t>RiversideA-CRA Combined</t>
  </si>
  <si>
    <t>Adoptions TogetherCPP-FV Combined</t>
  </si>
  <si>
    <t>Foundations for Home &amp; CommunityCPP-FV Combined</t>
  </si>
  <si>
    <t>Better MorningsFFT Combined</t>
  </si>
  <si>
    <t>BM</t>
  </si>
  <si>
    <t>CatholicFFT Combined</t>
  </si>
  <si>
    <t>First Home CareFFT Combined</t>
  </si>
  <si>
    <t>Foundations for Home &amp; CommunityFFT Combined</t>
  </si>
  <si>
    <t>HillcrestFFT Combined</t>
  </si>
  <si>
    <t>PASSFFT Combined</t>
  </si>
  <si>
    <t>Better MorningsIHCBS Combined</t>
  </si>
  <si>
    <t>HillcrestIHCBS Combined</t>
  </si>
  <si>
    <t>LESIHCBS Combined</t>
  </si>
  <si>
    <t>MBI-HSIHCBS Combined</t>
  </si>
  <si>
    <t>MD Family ResourcesIHCBS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</si>
  <si>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</si>
  <si>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</si>
  <si>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</si>
  <si>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</si>
  <si>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</si>
  <si>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</si>
  <si>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</si>
  <si>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</si>
  <si>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</si>
  <si>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</si>
  <si>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</si>
  <si>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</si>
  <si>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</si>
  <si>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</si>
  <si>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</si>
  <si>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</si>
  <si>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</si>
  <si>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</si>
  <si>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</si>
  <si>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</si>
  <si>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</si>
  <si>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PlaceTIP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</si>
  <si>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</si>
  <si>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</si>
  <si>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</si>
  <si>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</si>
  <si>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</si>
  <si>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</si>
  <si>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</si>
  <si>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</si>
  <si>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Medstar GeorgetownCPP-FV Combined</t>
  </si>
  <si>
    <t>PIECECPP-FV Combined</t>
  </si>
  <si>
    <t>Community ConnectionsCPP-FV Combined</t>
  </si>
  <si>
    <t>Community ConnectionsPCIT Combined</t>
  </si>
  <si>
    <t>Marys CenterPCIT Combined</t>
  </si>
  <si>
    <t>Medstar GeorgetownPCIT Combined</t>
  </si>
  <si>
    <t>PIECEPCIT Combined</t>
  </si>
  <si>
    <t>Marys CenterPCIT-T Combined</t>
  </si>
  <si>
    <t>PIECEPCIT-T Combined</t>
  </si>
  <si>
    <t>All Models Utilization</t>
  </si>
  <si>
    <t>All Models Staffing</t>
  </si>
  <si>
    <t>All Models Outcomes</t>
  </si>
  <si>
    <t>Successful</t>
  </si>
  <si>
    <t>EBA &amp; DBH Project Summary of Main Performance Measures</t>
  </si>
  <si>
    <t>Project Wide Results by Model</t>
  </si>
  <si>
    <t>* - Not currently 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</si>
</sst>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9"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
      <sz val="12"/>
      <name val="Calibri"/>
      <family val="2"/>
    </font>
    <font>
      <b/>
      <sz val="17"/>
      <color theme="0"/>
      <name val="Calibr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83">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7" fillId="0" borderId="0" xfId="0" applyFont="1" applyAlignment="1">
      <alignment horizontal="right"/>
    </xf>
    <xf numFmtId="1" fontId="47" fillId="0" borderId="0" xfId="0" applyNumberFormat="1" applyFont="1" applyAlignment="1">
      <alignment horizontal="right"/>
    </xf>
    <xf numFmtId="9" fontId="47" fillId="0" borderId="0" xfId="2" applyFont="1" applyFill="1" applyAlignment="1">
      <alignment horizontal="right"/>
    </xf>
    <xf numFmtId="0" fontId="0" fillId="0" borderId="0" xfId="0" applyAlignment="1">
      <alignment horizontal="left"/>
    </xf>
    <xf numFmtId="0" fontId="47" fillId="0" borderId="0" xfId="0" applyFont="1" applyAlignment="1">
      <alignment horizontal="left"/>
    </xf>
    <xf numFmtId="14" fontId="47" fillId="0" borderId="0" xfId="0" applyNumberFormat="1" applyFont="1" applyAlignment="1">
      <alignment horizontal="right"/>
    </xf>
    <xf numFmtId="0" fontId="1" fillId="2" borderId="11" xfId="0" applyFont="1" applyFill="1" applyBorder="1"/>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0" fontId="27" fillId="2" borderId="23" xfId="0" applyFont="1" applyFill="1" applyBorder="1" applyAlignment="1">
      <alignment horizontal="left" vertical="center"/>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49" fontId="27" fillId="2" borderId="23" xfId="0" applyNumberFormat="1" applyFont="1" applyFill="1" applyBorder="1" applyAlignment="1" applyProtection="1">
      <alignment horizontal="left" vertical="center" wrapText="1"/>
      <protection locked="0"/>
    </xf>
    <xf numFmtId="0" fontId="48" fillId="2" borderId="19" xfId="1" applyFont="1" applyFill="1" applyBorder="1" applyAlignment="1" applyProtection="1">
      <alignment horizontal="center" vertical="center"/>
    </xf>
    <xf numFmtId="0" fontId="48" fillId="2" borderId="18" xfId="1" applyFont="1" applyFill="1" applyBorder="1" applyAlignment="1" applyProtection="1">
      <alignment horizontal="center" vertical="center"/>
    </xf>
    <xf numFmtId="0" fontId="48"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0" fontId="1" fillId="2" borderId="18" xfId="0" applyFont="1" applyFill="1" applyBorder="1" applyAlignment="1">
      <alignment horizontal="center" wrapText="1"/>
    </xf>
    <xf numFmtId="0" fontId="1" fillId="8" borderId="14" xfId="0" applyFont="1" applyFill="1" applyBorder="1" applyAlignment="1">
      <alignment horizontal="left" vertical="center" wrapText="1" indent="1"/>
    </xf>
    <xf numFmtId="0" fontId="1" fillId="8" borderId="11"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7" xfId="0" applyFont="1" applyFill="1" applyBorder="1" applyAlignment="1">
      <alignment horizontal="left" vertical="center" wrapText="1" indent="1"/>
    </xf>
    <xf numFmtId="0" fontId="1" fillId="8" borderId="12"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32" fillId="2" borderId="0" xfId="0" applyFont="1" applyFill="1" applyAlignment="1">
      <alignment horizontal="center"/>
    </xf>
    <xf numFmtId="0" fontId="14" fillId="2" borderId="10" xfId="0" applyFont="1" applyFill="1" applyBorder="1" applyAlignment="1">
      <alignment horizontal="center"/>
    </xf>
    <xf numFmtId="0" fontId="1" fillId="2" borderId="0" xfId="0" applyFont="1" applyFill="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67" builtinId="9" hidden="1"/>
    <cellStyle name="Followed Hyperlink" xfId="13" builtinId="9" hidden="1"/>
    <cellStyle name="Followed Hyperlink" xfId="15" builtinId="9" hidden="1"/>
    <cellStyle name="Followed Hyperlink" xfId="39" builtinId="9" hidden="1"/>
    <cellStyle name="Followed Hyperlink" xfId="49" builtinId="9" hidden="1"/>
    <cellStyle name="Followed Hyperlink" xfId="63" builtinId="9" hidden="1"/>
    <cellStyle name="Followed Hyperlink" xfId="61" builtinId="9" hidden="1"/>
    <cellStyle name="Followed Hyperlink" xfId="75" builtinId="9" hidden="1"/>
    <cellStyle name="Followed Hyperlink" xfId="73" builtinId="9" hidden="1"/>
    <cellStyle name="Followed Hyperlink" xfId="41" builtinId="9" hidden="1"/>
    <cellStyle name="Followed Hyperlink" xfId="11" builtinId="9" hidden="1"/>
    <cellStyle name="Followed Hyperlink" xfId="27" builtinId="9" hidden="1"/>
    <cellStyle name="Followed Hyperlink" xfId="25" builtinId="9" hidden="1"/>
    <cellStyle name="Followed Hyperlink" xfId="53" builtinId="9" hidden="1"/>
    <cellStyle name="Followed Hyperlink" xfId="83" builtinId="9" hidden="1"/>
    <cellStyle name="Followed Hyperlink" xfId="77" builtinId="9" hidden="1"/>
    <cellStyle name="Followed Hyperlink" xfId="35" builtinId="9" hidden="1"/>
    <cellStyle name="Followed Hyperlink" xfId="33" builtinId="9" hidden="1"/>
    <cellStyle name="Followed Hyperlink" xfId="71" builtinId="9" hidden="1"/>
    <cellStyle name="Followed Hyperlink" xfId="69" builtinId="9" hidden="1"/>
    <cellStyle name="Followed Hyperlink" xfId="17" builtinId="9" hidden="1"/>
    <cellStyle name="Followed Hyperlink" xfId="29" builtinId="9" hidden="1"/>
    <cellStyle name="Followed Hyperlink" xfId="79" builtinId="9" hidden="1"/>
    <cellStyle name="Followed Hyperlink" xfId="45" builtinId="9" hidden="1"/>
    <cellStyle name="Followed Hyperlink" xfId="43" builtinId="9" hidden="1"/>
    <cellStyle name="Followed Hyperlink" xfId="21" builtinId="9" hidden="1"/>
    <cellStyle name="Followed Hyperlink" xfId="57" builtinId="9" hidden="1"/>
    <cellStyle name="Followed Hyperlink" xfId="19" builtinId="9" hidden="1"/>
    <cellStyle name="Followed Hyperlink" xfId="86" builtinId="9" hidden="1"/>
    <cellStyle name="Followed Hyperlink" xfId="37" builtinId="9" hidden="1"/>
    <cellStyle name="Followed Hyperlink" xfId="59" builtinId="9" hidden="1"/>
    <cellStyle name="Followed Hyperlink" xfId="23" builtinId="9" hidden="1"/>
    <cellStyle name="Followed Hyperlink" xfId="55" builtinId="9" hidden="1"/>
    <cellStyle name="Followed Hyperlink" xfId="31" builtinId="9" hidden="1"/>
    <cellStyle name="Followed Hyperlink" xfId="47" builtinId="9" hidden="1"/>
    <cellStyle name="Followed Hyperlink" xfId="81" builtinId="9" hidden="1"/>
    <cellStyle name="Followed Hyperlink" xfId="65" builtinId="9" hidden="1"/>
    <cellStyle name="Followed Hyperlink" xfId="85" builtinId="9" hidden="1"/>
    <cellStyle name="Followed Hyperlink" xfId="51"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font>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auto="1"/>
      </font>
      <fill>
        <patternFill>
          <bgColor theme="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Current Capacity</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Ave</c:v>
                </c:pt>
              </c:strCache>
            </c:strRef>
          </c:cat>
          <c:val>
            <c:numRef>
              <c:f>calculations!$D$84:$D$96</c:f>
              <c:numCache>
                <c:formatCode>General</c:formatCode>
                <c:ptCount val="13"/>
                <c:pt idx="0">
                  <c:v>472</c:v>
                </c:pt>
                <c:pt idx="1">
                  <c:v>532</c:v>
                </c:pt>
                <c:pt idx="2">
                  <c:v>512</c:v>
                </c:pt>
                <c:pt idx="3">
                  <c:v>484</c:v>
                </c:pt>
                <c:pt idx="4">
                  <c:v>488</c:v>
                </c:pt>
                <c:pt idx="5">
                  <c:v>493</c:v>
                </c:pt>
                <c:pt idx="6">
                  <c:v>487</c:v>
                </c:pt>
                <c:pt idx="7">
                  <c:v>479</c:v>
                </c:pt>
                <c:pt idx="8">
                  <c:v>475</c:v>
                </c:pt>
                <c:pt idx="9">
                  <c:v>449</c:v>
                </c:pt>
                <c:pt idx="10">
                  <c:v>460</c:v>
                </c:pt>
                <c:pt idx="11">
                  <c:v>472</c:v>
                </c:pt>
                <c:pt idx="12">
                  <c:v>483.6</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Unused Designed Capacity</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Sep-23</c:v>
                </c:pt>
                <c:pt idx="1">
                  <c:v>Oct-23</c:v>
                </c:pt>
                <c:pt idx="2">
                  <c:v>Nov-23</c:v>
                </c:pt>
                <c:pt idx="3">
                  <c:v>Dec-23</c:v>
                </c:pt>
                <c:pt idx="4">
                  <c:v>Jan-24</c:v>
                </c:pt>
                <c:pt idx="5">
                  <c:v>Feb-24</c:v>
                </c:pt>
                <c:pt idx="6">
                  <c:v>Mar-24</c:v>
                </c:pt>
                <c:pt idx="7">
                  <c:v>Apr-24</c:v>
                </c:pt>
                <c:pt idx="8">
                  <c:v>May-24</c:v>
                </c:pt>
                <c:pt idx="9">
                  <c:v>Jun-24</c:v>
                </c:pt>
                <c:pt idx="10">
                  <c:v>Jul-24</c:v>
                </c:pt>
                <c:pt idx="11">
                  <c:v>Aug-24</c:v>
                </c:pt>
                <c:pt idx="12">
                  <c:v>Ave</c:v>
                </c:pt>
              </c:strCache>
            </c:strRef>
          </c:cat>
          <c:val>
            <c:numRef>
              <c:f>calculations!$E$84:$E$96</c:f>
              <c:numCache>
                <c:formatCode>General</c:formatCode>
                <c:ptCount val="13"/>
                <c:pt idx="0">
                  <c:v>51</c:v>
                </c:pt>
                <c:pt idx="1">
                  <c:v>80</c:v>
                </c:pt>
                <c:pt idx="2">
                  <c:v>100</c:v>
                </c:pt>
                <c:pt idx="3">
                  <c:v>128</c:v>
                </c:pt>
                <c:pt idx="4">
                  <c:v>130</c:v>
                </c:pt>
                <c:pt idx="5">
                  <c:v>125</c:v>
                </c:pt>
                <c:pt idx="6">
                  <c:v>131</c:v>
                </c:pt>
                <c:pt idx="7">
                  <c:v>147</c:v>
                </c:pt>
                <c:pt idx="8">
                  <c:v>151</c:v>
                </c:pt>
                <c:pt idx="9">
                  <c:v>177</c:v>
                </c:pt>
                <c:pt idx="10">
                  <c:v>150</c:v>
                </c:pt>
                <c:pt idx="11">
                  <c:v>138</c:v>
                </c:pt>
                <c:pt idx="12">
                  <c:v>125.7</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Current Capacity</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calculations!$W$84:$W$96</c:f>
              <c:numCache>
                <c:formatCode>General</c:formatCode>
                <c:ptCount val="13"/>
                <c:pt idx="0">
                  <c:v>474</c:v>
                </c:pt>
                <c:pt idx="1">
                  <c:v>530</c:v>
                </c:pt>
                <c:pt idx="2">
                  <c:v>528</c:v>
                </c:pt>
                <c:pt idx="3">
                  <c:v>525</c:v>
                </c:pt>
                <c:pt idx="4">
                  <c:v>519</c:v>
                </c:pt>
                <c:pt idx="5">
                  <c:v>568</c:v>
                </c:pt>
                <c:pt idx="6">
                  <c:v>577</c:v>
                </c:pt>
                <c:pt idx="7">
                  <c:v>573</c:v>
                </c:pt>
                <c:pt idx="8">
                  <c:v>538</c:v>
                </c:pt>
                <c:pt idx="9">
                  <c:v>533</c:v>
                </c:pt>
                <c:pt idx="10">
                  <c:v>538</c:v>
                </c:pt>
                <c:pt idx="11">
                  <c:v>531</c:v>
                </c:pt>
                <c:pt idx="12">
                  <c:v>536.20000000000005</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Unused Designed Capacity</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calculations!$X$84:$X$96</c:f>
              <c:numCache>
                <c:formatCode>General</c:formatCode>
                <c:ptCount val="13"/>
                <c:pt idx="0">
                  <c:v>76</c:v>
                </c:pt>
                <c:pt idx="1">
                  <c:v>77</c:v>
                </c:pt>
                <c:pt idx="2">
                  <c:v>79</c:v>
                </c:pt>
                <c:pt idx="3">
                  <c:v>82</c:v>
                </c:pt>
                <c:pt idx="4">
                  <c:v>88</c:v>
                </c:pt>
                <c:pt idx="5">
                  <c:v>39</c:v>
                </c:pt>
                <c:pt idx="6">
                  <c:v>30</c:v>
                </c:pt>
                <c:pt idx="7">
                  <c:v>34</c:v>
                </c:pt>
                <c:pt idx="8">
                  <c:v>69</c:v>
                </c:pt>
                <c:pt idx="9">
                  <c:v>74</c:v>
                </c:pt>
                <c:pt idx="10">
                  <c:v>69</c:v>
                </c:pt>
                <c:pt idx="11">
                  <c:v>76</c:v>
                </c:pt>
                <c:pt idx="12">
                  <c:v>66.099999999999994</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MST</c:v>
                </c:pt>
                <c:pt idx="2">
                  <c:v>IHCBS</c:v>
                </c:pt>
                <c:pt idx="3">
                  <c:v>FFT</c:v>
                </c:pt>
                <c:pt idx="4">
                  <c:v>TST</c:v>
                </c:pt>
                <c:pt idx="5">
                  <c:v>TIP</c:v>
                </c:pt>
                <c:pt idx="6">
                  <c:v>TF-CBT</c:v>
                </c:pt>
                <c:pt idx="7">
                  <c:v>PCIT</c:v>
                </c:pt>
                <c:pt idx="8">
                  <c:v>CPP-FV</c:v>
                </c:pt>
                <c:pt idx="9">
                  <c:v>PCIT-T</c:v>
                </c:pt>
                <c:pt idx="10">
                  <c:v>ABC</c:v>
                </c:pt>
                <c:pt idx="11">
                  <c:v>SFCR</c:v>
                </c:pt>
                <c:pt idx="12">
                  <c:v>*MST-PSB</c:v>
                </c:pt>
              </c:strCache>
            </c:strRef>
          </c:cat>
          <c:val>
            <c:numRef>
              <c:f>'graphs data'!$G$128:$G$140</c:f>
              <c:numCache>
                <c:formatCode>0%</c:formatCode>
                <c:ptCount val="13"/>
                <c:pt idx="0">
                  <c:v>0.61228813559322037</c:v>
                </c:pt>
                <c:pt idx="1">
                  <c:v>1.2000039999999998</c:v>
                </c:pt>
                <c:pt idx="2">
                  <c:v>1.1562619999999999</c:v>
                </c:pt>
                <c:pt idx="3">
                  <c:v>0.73333633333333326</c:v>
                </c:pt>
                <c:pt idx="4">
                  <c:v>0.62501099999999998</c:v>
                </c:pt>
                <c:pt idx="5">
                  <c:v>0.61225489795918364</c:v>
                </c:pt>
                <c:pt idx="6">
                  <c:v>0.400009</c:v>
                </c:pt>
                <c:pt idx="7">
                  <c:v>0.3888948888888889</c:v>
                </c:pt>
                <c:pt idx="8">
                  <c:v>0.33333533333333332</c:v>
                </c:pt>
                <c:pt idx="9">
                  <c:v>0.12500700000000001</c:v>
                </c:pt>
                <c:pt idx="10">
                  <c:v>1.1E-5</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CPP-FV</c:v>
                </c:pt>
                <c:pt idx="2">
                  <c:v>TIP</c:v>
                </c:pt>
                <c:pt idx="3">
                  <c:v>PCIT</c:v>
                </c:pt>
                <c:pt idx="4">
                  <c:v>PCIT-T</c:v>
                </c:pt>
                <c:pt idx="5">
                  <c:v>FFT</c:v>
                </c:pt>
                <c:pt idx="6">
                  <c:v>IHCBS</c:v>
                </c:pt>
                <c:pt idx="7">
                  <c:v>TF-CBT</c:v>
                </c:pt>
                <c:pt idx="8">
                  <c:v>MST</c:v>
                </c:pt>
                <c:pt idx="9">
                  <c:v>TST</c:v>
                </c:pt>
                <c:pt idx="10">
                  <c:v>SFCR</c:v>
                </c:pt>
                <c:pt idx="11">
                  <c:v>*MST-PSB</c:v>
                </c:pt>
                <c:pt idx="12">
                  <c:v>*A-CRA</c:v>
                </c:pt>
              </c:strCache>
            </c:strRef>
          </c:cat>
          <c:val>
            <c:numRef>
              <c:f>'graphs data'!$O$128:$O$140</c:f>
              <c:numCache>
                <c:formatCode>0%</c:formatCode>
                <c:ptCount val="13"/>
                <c:pt idx="0">
                  <c:v>0.71764705882352942</c:v>
                </c:pt>
                <c:pt idx="1">
                  <c:v>1.125003</c:v>
                </c:pt>
                <c:pt idx="2">
                  <c:v>0.89831708474576277</c:v>
                </c:pt>
                <c:pt idx="3">
                  <c:v>0.87500800000000001</c:v>
                </c:pt>
                <c:pt idx="4">
                  <c:v>0.85715185714285713</c:v>
                </c:pt>
                <c:pt idx="5">
                  <c:v>0.625004</c:v>
                </c:pt>
                <c:pt idx="6">
                  <c:v>0.61539661538461543</c:v>
                </c:pt>
                <c:pt idx="7">
                  <c:v>0.50001099999999998</c:v>
                </c:pt>
                <c:pt idx="8">
                  <c:v>0.50000500000000003</c:v>
                </c:pt>
                <c:pt idx="9">
                  <c:v>0.30013000000000001</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PCIT-T</c:v>
                </c:pt>
                <c:pt idx="2">
                  <c:v>MST</c:v>
                </c:pt>
                <c:pt idx="3">
                  <c:v>CPP-FV</c:v>
                </c:pt>
                <c:pt idx="4">
                  <c:v>IHCBS</c:v>
                </c:pt>
                <c:pt idx="5">
                  <c:v>TF-CBT</c:v>
                </c:pt>
                <c:pt idx="6">
                  <c:v>TIP</c:v>
                </c:pt>
                <c:pt idx="7">
                  <c:v>FFT</c:v>
                </c:pt>
                <c:pt idx="8">
                  <c:v>TST</c:v>
                </c:pt>
                <c:pt idx="9">
                  <c:v>SFCR</c:v>
                </c:pt>
                <c:pt idx="10">
                  <c:v>PCIT</c:v>
                </c:pt>
                <c:pt idx="11">
                  <c:v>*MST-PSB</c:v>
                </c:pt>
                <c:pt idx="12">
                  <c:v>*A-CRA</c:v>
                </c:pt>
              </c:strCache>
            </c:strRef>
          </c:cat>
          <c:val>
            <c:numRef>
              <c:f>'graphs data'!$W$128:$W$140</c:f>
              <c:numCache>
                <c:formatCode>0%</c:formatCode>
                <c:ptCount val="13"/>
                <c:pt idx="0">
                  <c:v>0.62857142857142856</c:v>
                </c:pt>
                <c:pt idx="1">
                  <c:v>1.000008</c:v>
                </c:pt>
                <c:pt idx="2">
                  <c:v>1.000005</c:v>
                </c:pt>
                <c:pt idx="3">
                  <c:v>1.000003</c:v>
                </c:pt>
                <c:pt idx="4">
                  <c:v>0.66667966666666667</c:v>
                </c:pt>
                <c:pt idx="5">
                  <c:v>0.66667666666666658</c:v>
                </c:pt>
                <c:pt idx="6">
                  <c:v>0.53334433333333331</c:v>
                </c:pt>
                <c:pt idx="7">
                  <c:v>0.33333733333333332</c:v>
                </c:pt>
                <c:pt idx="8">
                  <c:v>1.2E-5</c:v>
                </c:pt>
                <c:pt idx="9">
                  <c:v>9.0000000000000002E-6</c:v>
                </c:pt>
                <c:pt idx="10">
                  <c:v>6.9999999999999999E-6</c:v>
                </c:pt>
                <c:pt idx="11">
                  <c:v>6.0000000000000002E-6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5"/>
                <c:pt idx="0">
                  <c:v>PCIT</c:v>
                </c:pt>
                <c:pt idx="1">
                  <c:v>MC</c:v>
                </c:pt>
                <c:pt idx="2">
                  <c:v>PIECE</c:v>
                </c:pt>
                <c:pt idx="3">
                  <c:v>Med</c:v>
                </c:pt>
                <c:pt idx="4">
                  <c:v>CC</c:v>
                </c:pt>
              </c:strCache>
            </c:strRef>
          </c:cat>
          <c:val>
            <c:numRef>
              <c:f>'graphs data'!$G$156:$G$167</c:f>
              <c:numCache>
                <c:formatCode>0%</c:formatCode>
                <c:ptCount val="12"/>
                <c:pt idx="0">
                  <c:v>0.3888888888888889</c:v>
                </c:pt>
                <c:pt idx="1">
                  <c:v>0.54545654545454536</c:v>
                </c:pt>
                <c:pt idx="2">
                  <c:v>0.14286114285714285</c:v>
                </c:pt>
                <c:pt idx="3">
                  <c:v>3.0000000000000001E-6</c:v>
                </c:pt>
                <c:pt idx="4">
                  <c:v>9.9999999999999995E-7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5"/>
                <c:pt idx="0">
                  <c:v>PCIT</c:v>
                </c:pt>
                <c:pt idx="1">
                  <c:v>MC</c:v>
                </c:pt>
                <c:pt idx="2">
                  <c:v>PIECE</c:v>
                </c:pt>
                <c:pt idx="3">
                  <c:v>Med</c:v>
                </c:pt>
                <c:pt idx="4">
                  <c:v>CC</c:v>
                </c:pt>
              </c:strCache>
            </c:strRef>
          </c:cat>
          <c:val>
            <c:numRef>
              <c:f>'graphs data'!$O$156:$O$167</c:f>
              <c:numCache>
                <c:formatCode>0%</c:formatCode>
                <c:ptCount val="12"/>
                <c:pt idx="0">
                  <c:v>0.875</c:v>
                </c:pt>
                <c:pt idx="1">
                  <c:v>1.0000020000000001</c:v>
                </c:pt>
                <c:pt idx="2">
                  <c:v>0.750004</c:v>
                </c:pt>
                <c:pt idx="3">
                  <c:v>3.0000000000000001E-6</c:v>
                </c:pt>
                <c:pt idx="4">
                  <c:v>9.9999999999999995E-7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5"/>
                <c:pt idx="0">
                  <c:v>PCIT</c:v>
                </c:pt>
                <c:pt idx="1">
                  <c:v>PIECE</c:v>
                </c:pt>
                <c:pt idx="2">
                  <c:v>Med</c:v>
                </c:pt>
                <c:pt idx="3">
                  <c:v>MC</c:v>
                </c:pt>
                <c:pt idx="4">
                  <c:v>CC</c:v>
                </c:pt>
              </c:strCache>
            </c:strRef>
          </c:cat>
          <c:val>
            <c:numRef>
              <c:f>'graphs data'!$W$156:$W$167</c:f>
              <c:numCache>
                <c:formatCode>0%</c:formatCode>
                <c:ptCount val="12"/>
                <c:pt idx="0">
                  <c:v>0</c:v>
                </c:pt>
                <c:pt idx="1">
                  <c:v>3.9999999999999998E-6</c:v>
                </c:pt>
                <c:pt idx="2">
                  <c:v>3.0000000000000001E-6</c:v>
                </c:pt>
                <c:pt idx="3">
                  <c:v>1.9999999999999999E-6</c:v>
                </c:pt>
                <c:pt idx="4">
                  <c:v>9.9999999999999995E-7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35384</xdr:colOff>
      <xdr:row>5</xdr:row>
      <xdr:rowOff>262890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topLeftCell="B1" zoomScale="70" zoomScaleNormal="70" zoomScalePageLayoutView="90" workbookViewId="0">
      <selection activeCell="R25" sqref="R25"/>
    </sheetView>
  </sheetViews>
  <sheetFormatPr defaultColWidth="9.109375" defaultRowHeight="14.7" customHeight="1" x14ac:dyDescent="0.3"/>
  <cols>
    <col min="2" max="14" width="9.6640625" customWidth="1"/>
    <col min="15" max="15" width="10.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7" customHeight="1" x14ac:dyDescent="0.3">
      <c r="A1" s="153"/>
      <c r="B1" s="154"/>
      <c r="C1" s="154"/>
      <c r="D1" s="154"/>
      <c r="E1" s="158"/>
      <c r="F1" s="158"/>
      <c r="G1" s="158"/>
      <c r="H1" s="158"/>
      <c r="I1" s="158"/>
      <c r="J1" s="158"/>
      <c r="K1" s="159"/>
      <c r="L1" s="159"/>
      <c r="M1" s="159"/>
      <c r="N1" s="159"/>
      <c r="O1" s="159"/>
      <c r="P1" s="158"/>
      <c r="Q1" s="158"/>
      <c r="R1" s="158"/>
      <c r="S1" s="158"/>
      <c r="T1" s="154"/>
      <c r="U1" s="158"/>
      <c r="V1" s="160"/>
      <c r="W1" s="160"/>
      <c r="X1" s="161"/>
      <c r="Y1" s="161"/>
      <c r="Z1" s="159"/>
      <c r="AA1" s="159"/>
      <c r="AB1" s="159"/>
      <c r="AC1" s="159"/>
      <c r="AD1" s="159"/>
      <c r="AE1" s="159"/>
      <c r="AF1" s="159"/>
      <c r="AG1" s="159"/>
      <c r="AH1" s="162"/>
    </row>
    <row r="2" spans="1:34" ht="21" customHeight="1" x14ac:dyDescent="0.3">
      <c r="A2" s="48"/>
      <c r="B2" s="155"/>
      <c r="C2" s="211" t="s">
        <v>0</v>
      </c>
      <c r="D2" s="212"/>
      <c r="E2" s="212"/>
      <c r="F2" s="212"/>
      <c r="G2" s="212"/>
      <c r="H2" s="212"/>
      <c r="I2" s="212"/>
      <c r="J2" s="212"/>
      <c r="K2" s="212"/>
      <c r="L2" s="212"/>
      <c r="M2" s="212"/>
      <c r="N2" s="213"/>
      <c r="O2" s="49"/>
      <c r="P2" s="216" t="s">
        <v>1</v>
      </c>
      <c r="Q2" s="217"/>
      <c r="R2" s="217"/>
      <c r="S2" s="218"/>
      <c r="T2" s="49"/>
      <c r="U2" s="203" t="s">
        <v>2</v>
      </c>
      <c r="V2" s="204"/>
      <c r="W2" s="204"/>
      <c r="X2" s="204"/>
      <c r="Y2" s="204"/>
      <c r="Z2" s="204"/>
      <c r="AA2" s="204"/>
      <c r="AB2" s="204"/>
      <c r="AC2" s="204"/>
      <c r="AD2" s="204"/>
      <c r="AE2" s="204"/>
      <c r="AF2" s="205"/>
      <c r="AG2" s="166"/>
      <c r="AH2" s="50"/>
    </row>
    <row r="3" spans="1:34" ht="21" customHeight="1" x14ac:dyDescent="0.3">
      <c r="A3" s="48"/>
      <c r="B3" s="156"/>
      <c r="C3" s="206" t="s">
        <v>3</v>
      </c>
      <c r="D3" s="207"/>
      <c r="E3" s="214" t="s">
        <v>4</v>
      </c>
      <c r="F3" s="208"/>
      <c r="G3" s="208"/>
      <c r="H3" s="208"/>
      <c r="I3" s="215"/>
      <c r="J3" s="206" t="s">
        <v>5</v>
      </c>
      <c r="K3" s="207"/>
      <c r="L3" s="225" t="s">
        <v>6</v>
      </c>
      <c r="M3" s="225"/>
      <c r="N3" s="226"/>
      <c r="O3" s="49"/>
      <c r="P3" s="219" t="s">
        <v>7</v>
      </c>
      <c r="Q3" s="220"/>
      <c r="R3" s="220"/>
      <c r="S3" s="221"/>
      <c r="T3" s="49"/>
      <c r="U3" s="206" t="s">
        <v>3</v>
      </c>
      <c r="V3" s="207"/>
      <c r="W3" s="208" t="s">
        <v>4</v>
      </c>
      <c r="X3" s="208"/>
      <c r="Y3" s="208"/>
      <c r="Z3" s="208"/>
      <c r="AA3" s="208"/>
      <c r="AB3" s="206" t="s">
        <v>5</v>
      </c>
      <c r="AC3" s="207"/>
      <c r="AD3" s="209" t="s">
        <v>6</v>
      </c>
      <c r="AE3" s="209"/>
      <c r="AF3" s="210"/>
      <c r="AG3" s="166"/>
      <c r="AH3" s="50"/>
    </row>
    <row r="4" spans="1:34" ht="21" customHeight="1" x14ac:dyDescent="0.3">
      <c r="A4" s="48"/>
      <c r="B4" s="157"/>
      <c r="C4" s="206" t="s">
        <v>8</v>
      </c>
      <c r="D4" s="207"/>
      <c r="E4" s="225" t="s">
        <v>6</v>
      </c>
      <c r="F4" s="225"/>
      <c r="G4" s="225"/>
      <c r="H4" s="225"/>
      <c r="I4" s="225"/>
      <c r="J4" s="225"/>
      <c r="K4" s="225"/>
      <c r="L4" s="225"/>
      <c r="M4" s="225"/>
      <c r="N4" s="226"/>
      <c r="O4" s="49"/>
      <c r="P4" s="222" t="str">
        <f>"Updated Through "&amp;MONTH(MAX(data2!E:E))&amp;"-"&amp;YEAR(MAX(data2!E:E))</f>
        <v>Updated Through 8-2024</v>
      </c>
      <c r="Q4" s="223"/>
      <c r="R4" s="223"/>
      <c r="S4" s="224"/>
      <c r="T4" s="49"/>
      <c r="U4" s="206" t="s">
        <v>8</v>
      </c>
      <c r="V4" s="207"/>
      <c r="W4" s="209" t="s">
        <v>6</v>
      </c>
      <c r="X4" s="209"/>
      <c r="Y4" s="209"/>
      <c r="Z4" s="209"/>
      <c r="AA4" s="209"/>
      <c r="AB4" s="209"/>
      <c r="AC4" s="209"/>
      <c r="AD4" s="209"/>
      <c r="AE4" s="209"/>
      <c r="AF4" s="210"/>
      <c r="AG4" s="166"/>
      <c r="AH4" s="50"/>
    </row>
    <row r="5" spans="1:34" ht="21" customHeight="1" x14ac:dyDescent="0.4">
      <c r="A5" s="48"/>
      <c r="B5" s="157"/>
      <c r="C5" s="206" t="s">
        <v>9</v>
      </c>
      <c r="D5" s="207"/>
      <c r="E5" s="206" t="s">
        <v>10</v>
      </c>
      <c r="F5" s="207"/>
      <c r="G5" s="227" t="s">
        <v>11</v>
      </c>
      <c r="H5" s="227"/>
      <c r="I5" s="227"/>
      <c r="J5" s="206" t="s">
        <v>12</v>
      </c>
      <c r="K5" s="207"/>
      <c r="L5" s="234" t="s">
        <v>13</v>
      </c>
      <c r="M5" s="234"/>
      <c r="N5" s="235"/>
      <c r="O5" s="49"/>
      <c r="P5" s="49"/>
      <c r="Q5" s="49"/>
      <c r="R5" s="49"/>
      <c r="S5" s="49"/>
      <c r="T5" s="49"/>
      <c r="U5" s="206" t="s">
        <v>9</v>
      </c>
      <c r="V5" s="207"/>
      <c r="W5" s="206" t="s">
        <v>10</v>
      </c>
      <c r="X5" s="207"/>
      <c r="Y5" s="227" t="s">
        <v>14</v>
      </c>
      <c r="Z5" s="227"/>
      <c r="AA5" s="227"/>
      <c r="AB5" s="206" t="s">
        <v>12</v>
      </c>
      <c r="AC5" s="207"/>
      <c r="AD5" s="234" t="s">
        <v>15</v>
      </c>
      <c r="AE5" s="234"/>
      <c r="AF5" s="235"/>
      <c r="AG5" s="167"/>
      <c r="AH5" s="50"/>
    </row>
    <row r="6" spans="1:34" ht="21" customHeight="1" thickBot="1" x14ac:dyDescent="0.35">
      <c r="A6" s="48"/>
      <c r="B6" s="49"/>
      <c r="C6" s="49"/>
      <c r="D6" s="49"/>
      <c r="E6" s="49"/>
      <c r="F6" s="49"/>
      <c r="G6" s="49"/>
      <c r="H6" s="49"/>
      <c r="I6" s="49"/>
      <c r="J6" s="49"/>
      <c r="K6" s="49"/>
      <c r="L6" s="49"/>
      <c r="M6" s="49"/>
      <c r="N6" s="49"/>
      <c r="O6" s="49"/>
      <c r="P6" s="49"/>
      <c r="Q6" s="49"/>
      <c r="R6" s="49"/>
      <c r="S6" s="49"/>
      <c r="T6" s="49"/>
      <c r="U6" s="49"/>
      <c r="V6" s="49"/>
      <c r="W6" s="49"/>
      <c r="X6" s="49"/>
      <c r="Y6" s="49"/>
      <c r="Z6" s="163"/>
      <c r="AA6" s="164"/>
      <c r="AB6" s="164"/>
      <c r="AC6" s="164"/>
      <c r="AD6" s="164"/>
      <c r="AE6" s="49"/>
      <c r="AF6" s="165"/>
      <c r="AG6" s="166"/>
      <c r="AH6" s="50"/>
    </row>
    <row r="7" spans="1:34" ht="21" customHeight="1" thickBot="1" x14ac:dyDescent="0.35">
      <c r="A7" s="48"/>
      <c r="B7" s="231" t="str">
        <f>E4&amp;" "&amp;L3&amp;" "&amp;E3&amp;" "&amp;calculations!A81&amp;" "&amp;G5&amp;" through "&amp;L5</f>
        <v>All All Combined Capacity Sep-23 through Aug-24</v>
      </c>
      <c r="C7" s="232"/>
      <c r="D7" s="232"/>
      <c r="E7" s="232"/>
      <c r="F7" s="232"/>
      <c r="G7" s="232"/>
      <c r="H7" s="232"/>
      <c r="I7" s="232"/>
      <c r="J7" s="232"/>
      <c r="K7" s="232"/>
      <c r="L7" s="232"/>
      <c r="M7" s="232"/>
      <c r="N7" s="232"/>
      <c r="O7" s="233"/>
      <c r="P7" s="197" t="s">
        <v>16</v>
      </c>
      <c r="Q7" s="198"/>
      <c r="R7" s="198"/>
      <c r="S7" s="199"/>
      <c r="T7" s="228" t="str">
        <f>W4&amp;" "&amp;AD3&amp;" "&amp;W3&amp;" "&amp;calculations!A81&amp;" "&amp;Y5&amp;" through "&amp;AD5</f>
        <v>All All Combined Capacity Sep-22 through Aug-23</v>
      </c>
      <c r="U7" s="229"/>
      <c r="V7" s="229"/>
      <c r="W7" s="229"/>
      <c r="X7" s="229"/>
      <c r="Y7" s="229"/>
      <c r="Z7" s="229"/>
      <c r="AA7" s="229"/>
      <c r="AB7" s="229"/>
      <c r="AC7" s="229"/>
      <c r="AD7" s="229"/>
      <c r="AE7" s="229"/>
      <c r="AF7" s="229"/>
      <c r="AG7" s="230"/>
      <c r="AH7" s="50"/>
    </row>
    <row r="8" spans="1:34" ht="21" customHeight="1" thickBot="1" x14ac:dyDescent="0.35">
      <c r="A8" s="48"/>
      <c r="B8" s="36"/>
      <c r="C8" s="36"/>
      <c r="D8" s="36"/>
      <c r="E8" s="36"/>
      <c r="F8" s="36"/>
      <c r="G8" s="36"/>
      <c r="H8" s="36"/>
      <c r="I8" s="36"/>
      <c r="J8" s="36"/>
      <c r="K8" s="36"/>
      <c r="L8" s="36"/>
      <c r="M8" s="36"/>
      <c r="N8" s="36"/>
      <c r="O8" s="36"/>
      <c r="P8" s="200" t="s">
        <v>17</v>
      </c>
      <c r="Q8" s="201"/>
      <c r="R8" s="201"/>
      <c r="S8" s="202"/>
      <c r="T8" s="36"/>
      <c r="U8" s="36"/>
      <c r="V8" s="36"/>
      <c r="W8" s="36"/>
      <c r="X8" s="36"/>
      <c r="Y8" s="36"/>
      <c r="Z8" s="36"/>
      <c r="AA8" s="36"/>
      <c r="AB8" s="36"/>
      <c r="AC8" s="36"/>
      <c r="AD8" s="36"/>
      <c r="AE8" s="36"/>
      <c r="AF8" s="36"/>
      <c r="AG8" s="36"/>
      <c r="AH8" s="50"/>
    </row>
    <row r="9" spans="1:34" ht="14.7" customHeight="1" thickBot="1" x14ac:dyDescent="0.35">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x14ac:dyDescent="0.3">
      <c r="A10" s="48"/>
      <c r="B10" s="36"/>
      <c r="C10" s="36"/>
      <c r="D10" s="36"/>
      <c r="E10" s="36"/>
      <c r="F10" s="36"/>
      <c r="G10" s="36"/>
      <c r="H10" s="36"/>
      <c r="I10" s="36"/>
      <c r="J10" s="36"/>
      <c r="K10" s="36"/>
      <c r="L10" s="36"/>
      <c r="M10" s="36"/>
      <c r="N10" s="36"/>
      <c r="O10" s="36"/>
      <c r="P10" s="111" t="s">
        <v>18</v>
      </c>
      <c r="Q10" s="193" t="s">
        <v>19</v>
      </c>
      <c r="R10" s="194"/>
      <c r="S10" s="112" t="s">
        <v>20</v>
      </c>
      <c r="T10" s="36"/>
      <c r="U10" s="36"/>
      <c r="V10" s="36"/>
      <c r="W10" s="36"/>
      <c r="X10" s="36"/>
      <c r="Y10" s="36"/>
      <c r="Z10" s="36"/>
      <c r="AA10" s="36"/>
      <c r="AB10" s="36"/>
      <c r="AC10" s="36"/>
      <c r="AD10" s="36"/>
      <c r="AE10" s="36"/>
      <c r="AF10" s="36"/>
      <c r="AG10" s="36"/>
      <c r="AH10" s="50"/>
    </row>
    <row r="11" spans="1:34" ht="24.45" customHeight="1" thickBot="1" x14ac:dyDescent="0.35">
      <c r="A11" s="48"/>
      <c r="B11" s="113"/>
      <c r="C11" s="113"/>
      <c r="D11" s="113"/>
      <c r="E11" s="114"/>
      <c r="F11" s="114"/>
      <c r="G11" s="114"/>
      <c r="H11" s="114"/>
      <c r="I11" s="114"/>
      <c r="J11" s="114"/>
      <c r="K11" s="114"/>
      <c r="L11" s="114"/>
      <c r="M11" s="114"/>
      <c r="N11" s="110"/>
      <c r="O11" s="110"/>
      <c r="P11" s="104">
        <f>calculations!E60</f>
        <v>0.78269324258629069</v>
      </c>
      <c r="Q11" s="195"/>
      <c r="R11" s="196"/>
      <c r="S11" s="105">
        <f>calculations!X60</f>
        <v>0.86973180076628342</v>
      </c>
      <c r="T11" s="36"/>
      <c r="U11" s="113"/>
      <c r="V11" s="113"/>
      <c r="W11" s="114"/>
      <c r="X11" s="114"/>
      <c r="Y11" s="36"/>
      <c r="Z11" s="36"/>
      <c r="AA11" s="36"/>
      <c r="AB11" s="36"/>
      <c r="AC11" s="36"/>
      <c r="AD11" s="36"/>
      <c r="AE11" s="36"/>
      <c r="AF11" s="110"/>
      <c r="AG11" s="110"/>
      <c r="AH11" s="50"/>
    </row>
    <row r="12" spans="1:34" ht="14.7" customHeight="1" thickBot="1" x14ac:dyDescent="0.35">
      <c r="A12" s="48"/>
      <c r="B12" s="115"/>
      <c r="C12" s="115"/>
      <c r="D12" s="115"/>
      <c r="E12" s="115"/>
      <c r="F12" s="115"/>
      <c r="G12" s="115"/>
      <c r="H12" s="115"/>
      <c r="I12" s="115"/>
      <c r="J12" s="115"/>
      <c r="K12" s="115"/>
      <c r="L12" s="115"/>
      <c r="M12" s="115"/>
      <c r="N12" s="115"/>
      <c r="O12" s="115"/>
      <c r="P12" s="49"/>
      <c r="Q12" s="49"/>
      <c r="R12" s="49"/>
      <c r="S12" s="49"/>
      <c r="T12" s="36"/>
      <c r="U12" s="115"/>
      <c r="V12" s="115"/>
      <c r="W12" s="115"/>
      <c r="X12" s="115"/>
      <c r="Y12" s="36"/>
      <c r="Z12" s="36"/>
      <c r="AA12" s="36"/>
      <c r="AB12" s="36"/>
      <c r="AC12" s="36"/>
      <c r="AD12" s="36"/>
      <c r="AE12" s="36"/>
      <c r="AF12" s="115"/>
      <c r="AG12" s="115"/>
      <c r="AH12" s="50"/>
    </row>
    <row r="13" spans="1:34" ht="14.7" customHeight="1" x14ac:dyDescent="0.3">
      <c r="A13" s="48"/>
      <c r="B13" s="36"/>
      <c r="C13" s="36"/>
      <c r="D13" s="36"/>
      <c r="E13" s="36"/>
      <c r="F13" s="36"/>
      <c r="G13" s="36"/>
      <c r="H13" s="36"/>
      <c r="I13" s="36"/>
      <c r="J13" s="36"/>
      <c r="K13" s="36"/>
      <c r="L13" s="36"/>
      <c r="M13" s="36"/>
      <c r="N13" s="36"/>
      <c r="O13" s="36"/>
      <c r="P13" s="116" t="s">
        <v>18</v>
      </c>
      <c r="Q13" s="193" t="s">
        <v>17</v>
      </c>
      <c r="R13" s="194"/>
      <c r="S13" s="112" t="s">
        <v>20</v>
      </c>
      <c r="T13" s="36"/>
      <c r="U13" s="117"/>
      <c r="V13" s="117"/>
      <c r="W13" s="117"/>
      <c r="X13" s="117"/>
      <c r="Y13" s="36"/>
      <c r="Z13" s="36"/>
      <c r="AA13" s="36"/>
      <c r="AB13" s="36"/>
      <c r="AC13" s="36"/>
      <c r="AD13" s="36"/>
      <c r="AE13" s="36"/>
      <c r="AF13" s="117"/>
      <c r="AG13" s="117"/>
      <c r="AH13" s="50"/>
    </row>
    <row r="14" spans="1:34" ht="24.45" customHeight="1" thickBot="1" x14ac:dyDescent="0.35">
      <c r="A14" s="48"/>
      <c r="B14" s="118"/>
      <c r="C14" s="118"/>
      <c r="D14" s="118"/>
      <c r="E14" s="118"/>
      <c r="F14" s="36"/>
      <c r="G14" s="36"/>
      <c r="H14" s="36"/>
      <c r="I14" s="36"/>
      <c r="J14" s="36"/>
      <c r="K14" s="36"/>
      <c r="L14" s="36"/>
      <c r="M14" s="36"/>
      <c r="N14" s="36"/>
      <c r="O14" s="36"/>
      <c r="P14" s="105">
        <f>calculations!J60</f>
        <v>0.79373546710436327</v>
      </c>
      <c r="Q14" s="195"/>
      <c r="R14" s="196"/>
      <c r="S14" s="105">
        <f>calculations!AC60</f>
        <v>0.89027258890272587</v>
      </c>
      <c r="T14" s="36"/>
      <c r="U14" s="36"/>
      <c r="V14" s="36"/>
      <c r="W14" s="36"/>
      <c r="X14" s="36"/>
      <c r="Y14" s="36"/>
      <c r="Z14" s="36"/>
      <c r="AA14" s="36"/>
      <c r="AB14" s="36"/>
      <c r="AC14" s="36"/>
      <c r="AD14" s="36"/>
      <c r="AE14" s="36"/>
      <c r="AF14" s="36"/>
      <c r="AG14" s="36"/>
      <c r="AH14" s="50"/>
    </row>
    <row r="15" spans="1:34" ht="14.7" customHeight="1" thickBot="1" x14ac:dyDescent="0.35">
      <c r="A15" s="48"/>
      <c r="B15" s="118"/>
      <c r="C15" s="118"/>
      <c r="D15" s="118"/>
      <c r="E15" s="118"/>
      <c r="F15" s="36"/>
      <c r="G15" s="36"/>
      <c r="H15" s="36"/>
      <c r="I15" s="36"/>
      <c r="J15" s="36"/>
      <c r="K15" s="36"/>
      <c r="L15" s="36"/>
      <c r="M15" s="36"/>
      <c r="N15" s="36"/>
      <c r="O15" s="36"/>
      <c r="P15" s="49"/>
      <c r="Q15" s="49"/>
      <c r="R15" s="49"/>
      <c r="S15" s="49"/>
      <c r="T15" s="36"/>
      <c r="U15" s="36"/>
      <c r="V15" s="36"/>
      <c r="W15" s="36"/>
      <c r="X15" s="36"/>
      <c r="Y15" s="36"/>
      <c r="Z15" s="36"/>
      <c r="AA15" s="119"/>
      <c r="AB15" s="36"/>
      <c r="AC15" s="36"/>
      <c r="AD15" s="36"/>
      <c r="AE15" s="36"/>
      <c r="AF15" s="36"/>
      <c r="AG15" s="36"/>
      <c r="AH15" s="50"/>
    </row>
    <row r="16" spans="1:34" ht="14.7" customHeight="1" x14ac:dyDescent="0.3">
      <c r="A16" s="48"/>
      <c r="B16" s="118"/>
      <c r="C16" s="118"/>
      <c r="D16" s="118"/>
      <c r="E16" s="118"/>
      <c r="F16" s="36"/>
      <c r="G16" s="36"/>
      <c r="H16" s="36"/>
      <c r="I16" s="36"/>
      <c r="J16" s="36"/>
      <c r="K16" s="36"/>
      <c r="L16" s="36"/>
      <c r="M16" s="36"/>
      <c r="N16" s="36"/>
      <c r="O16" s="36"/>
      <c r="P16" s="116" t="s">
        <v>18</v>
      </c>
      <c r="Q16" s="193" t="s">
        <v>21</v>
      </c>
      <c r="R16" s="194"/>
      <c r="S16" s="112" t="s">
        <v>20</v>
      </c>
      <c r="T16" s="36"/>
      <c r="U16" s="36"/>
      <c r="V16" s="36"/>
      <c r="W16" s="36"/>
      <c r="X16" s="36"/>
      <c r="Y16" s="36"/>
      <c r="Z16" s="36"/>
      <c r="AA16" s="120"/>
      <c r="AB16" s="36"/>
      <c r="AC16" s="36"/>
      <c r="AD16" s="36"/>
      <c r="AE16" s="36"/>
      <c r="AF16" s="36"/>
      <c r="AG16" s="36"/>
      <c r="AH16" s="50"/>
    </row>
    <row r="17" spans="1:34" ht="24.45" customHeight="1" thickBot="1" x14ac:dyDescent="0.35">
      <c r="A17" s="48"/>
      <c r="B17" s="118"/>
      <c r="C17" s="118"/>
      <c r="D17" s="118"/>
      <c r="E17" s="118"/>
      <c r="F17" s="36"/>
      <c r="G17" s="36"/>
      <c r="H17" s="36"/>
      <c r="I17" s="36"/>
      <c r="J17" s="36"/>
      <c r="K17" s="36"/>
      <c r="L17" s="36"/>
      <c r="M17" s="36"/>
      <c r="N17" s="36"/>
      <c r="O17" s="36"/>
      <c r="P17" s="103">
        <f>calculations!H60</f>
        <v>0.55747027399620885</v>
      </c>
      <c r="Q17" s="195"/>
      <c r="R17" s="196"/>
      <c r="S17" s="103">
        <f>calculations!AA60</f>
        <v>0.53263910475598386</v>
      </c>
      <c r="T17" s="36"/>
      <c r="U17" s="36"/>
      <c r="V17" s="36"/>
      <c r="W17" s="36"/>
      <c r="X17" s="36"/>
      <c r="Y17" s="36"/>
      <c r="Z17" s="36"/>
      <c r="AA17" s="119"/>
      <c r="AB17" s="36"/>
      <c r="AC17" s="36"/>
      <c r="AD17" s="36"/>
      <c r="AE17" s="36"/>
      <c r="AF17" s="36"/>
      <c r="AG17" s="36"/>
      <c r="AH17" s="50"/>
    </row>
    <row r="18" spans="1:34" ht="14.7" customHeight="1" thickBot="1" x14ac:dyDescent="0.35">
      <c r="A18" s="48"/>
      <c r="B18" s="118"/>
      <c r="C18" s="118"/>
      <c r="D18" s="118"/>
      <c r="E18" s="118"/>
      <c r="F18" s="36"/>
      <c r="G18" s="36"/>
      <c r="H18" s="36"/>
      <c r="I18" s="36"/>
      <c r="J18" s="36"/>
      <c r="K18" s="36"/>
      <c r="L18" s="36"/>
      <c r="M18" s="36"/>
      <c r="N18" s="36"/>
      <c r="O18" s="36"/>
      <c r="P18" s="49"/>
      <c r="Q18" s="49"/>
      <c r="R18" s="49"/>
      <c r="S18" s="49"/>
      <c r="T18" s="36"/>
      <c r="U18" s="36"/>
      <c r="V18" s="36"/>
      <c r="W18" s="36"/>
      <c r="X18" s="36"/>
      <c r="Y18" s="36"/>
      <c r="Z18" s="119"/>
      <c r="AA18" s="119"/>
      <c r="AB18" s="36"/>
      <c r="AC18" s="36"/>
      <c r="AD18" s="36"/>
      <c r="AE18" s="36"/>
      <c r="AF18" s="36"/>
      <c r="AG18" s="36"/>
      <c r="AH18" s="50"/>
    </row>
    <row r="19" spans="1:34" ht="14.7" customHeight="1" x14ac:dyDescent="0.3">
      <c r="A19" s="48"/>
      <c r="B19" s="121"/>
      <c r="C19" s="121"/>
      <c r="D19" s="121"/>
      <c r="E19" s="121"/>
      <c r="F19" s="36"/>
      <c r="G19" s="36"/>
      <c r="H19" s="36"/>
      <c r="I19" s="36"/>
      <c r="J19" s="36"/>
      <c r="K19" s="36"/>
      <c r="L19" s="36"/>
      <c r="M19" s="36"/>
      <c r="N19" s="36"/>
      <c r="O19" s="36"/>
      <c r="P19" s="111" t="s">
        <v>18</v>
      </c>
      <c r="Q19" s="193" t="s">
        <v>22</v>
      </c>
      <c r="R19" s="194"/>
      <c r="S19" s="112" t="s">
        <v>20</v>
      </c>
      <c r="T19" s="36"/>
      <c r="U19" s="36"/>
      <c r="V19" s="36"/>
      <c r="W19" s="36"/>
      <c r="X19" s="36"/>
      <c r="Y19" s="36"/>
      <c r="Z19" s="119"/>
      <c r="AA19" s="119"/>
      <c r="AB19" s="36"/>
      <c r="AC19" s="36"/>
      <c r="AD19" s="36"/>
      <c r="AE19" s="36"/>
      <c r="AF19" s="36"/>
      <c r="AG19" s="36"/>
      <c r="AH19" s="50"/>
    </row>
    <row r="20" spans="1:34" ht="24.45" customHeight="1" thickBot="1" x14ac:dyDescent="0.35">
      <c r="A20" s="48"/>
      <c r="B20" s="36"/>
      <c r="C20" s="36"/>
      <c r="D20" s="36"/>
      <c r="E20" s="36"/>
      <c r="F20" s="36"/>
      <c r="G20" s="36"/>
      <c r="H20" s="36"/>
      <c r="I20" s="36"/>
      <c r="J20" s="36"/>
      <c r="K20" s="36"/>
      <c r="L20" s="36"/>
      <c r="M20" s="36"/>
      <c r="N20" s="36"/>
      <c r="O20" s="36"/>
      <c r="P20" s="104">
        <f>calculations!M60</f>
        <v>0.70025188916876568</v>
      </c>
      <c r="Q20" s="195"/>
      <c r="R20" s="196"/>
      <c r="S20" s="104">
        <f>calculations!AF60</f>
        <v>0.60326086956521741</v>
      </c>
      <c r="T20" s="36"/>
      <c r="U20" s="36"/>
      <c r="V20" s="36"/>
      <c r="W20" s="36"/>
      <c r="X20" s="122"/>
      <c r="Y20" s="122"/>
      <c r="Z20" s="122"/>
      <c r="AA20" s="122"/>
      <c r="AB20" s="36"/>
      <c r="AC20" s="36"/>
      <c r="AD20" s="36"/>
      <c r="AE20" s="36"/>
      <c r="AF20" s="122"/>
      <c r="AG20" s="123"/>
      <c r="AH20" s="50"/>
    </row>
    <row r="21" spans="1:34" ht="14.7" customHeight="1" thickBot="1" x14ac:dyDescent="0.35">
      <c r="A21" s="48"/>
      <c r="B21" s="36"/>
      <c r="C21" s="36"/>
      <c r="D21" s="36"/>
      <c r="E21" s="36"/>
      <c r="F21" s="36"/>
      <c r="G21" s="36"/>
      <c r="H21" s="36"/>
      <c r="I21" s="36"/>
      <c r="J21" s="36"/>
      <c r="K21" s="36"/>
      <c r="L21" s="36"/>
      <c r="M21" s="36"/>
      <c r="N21" s="36"/>
      <c r="O21" s="36"/>
      <c r="P21" s="49"/>
      <c r="Q21" s="49"/>
      <c r="R21" s="49"/>
      <c r="S21" s="49"/>
      <c r="T21" s="36"/>
      <c r="U21" s="36"/>
      <c r="V21" s="36"/>
      <c r="W21" s="36"/>
      <c r="X21" s="124"/>
      <c r="Y21" s="124"/>
      <c r="Z21" s="124"/>
      <c r="AA21" s="124"/>
      <c r="AB21" s="36"/>
      <c r="AC21" s="36"/>
      <c r="AD21" s="36"/>
      <c r="AE21" s="36"/>
      <c r="AF21" s="124"/>
      <c r="AG21" s="125"/>
      <c r="AH21" s="50"/>
    </row>
    <row r="22" spans="1:34" ht="14.7" customHeight="1" x14ac:dyDescent="0.3">
      <c r="A22" s="48"/>
      <c r="B22" s="36"/>
      <c r="C22" s="36"/>
      <c r="D22" s="36"/>
      <c r="E22" s="36"/>
      <c r="F22" s="36"/>
      <c r="G22" s="36"/>
      <c r="H22" s="36"/>
      <c r="I22" s="36"/>
      <c r="J22" s="36"/>
      <c r="K22" s="36"/>
      <c r="L22" s="36"/>
      <c r="M22" s="36"/>
      <c r="N22" s="36"/>
      <c r="O22" s="36"/>
      <c r="P22" s="116" t="s">
        <v>18</v>
      </c>
      <c r="Q22" s="193" t="s">
        <v>23</v>
      </c>
      <c r="R22" s="194"/>
      <c r="S22" s="112" t="s">
        <v>20</v>
      </c>
      <c r="T22" s="36"/>
      <c r="U22" s="36"/>
      <c r="V22" s="36"/>
      <c r="W22" s="36"/>
      <c r="X22" s="109"/>
      <c r="Y22" s="109"/>
      <c r="Z22" s="109"/>
      <c r="AA22" s="109"/>
      <c r="AB22" s="36"/>
      <c r="AC22" s="36"/>
      <c r="AD22" s="36"/>
      <c r="AE22" s="36"/>
      <c r="AF22" s="109"/>
      <c r="AG22" s="109"/>
      <c r="AH22" s="50"/>
    </row>
    <row r="23" spans="1:34" ht="24.45" customHeight="1" thickBot="1" x14ac:dyDescent="0.35">
      <c r="A23" s="48"/>
      <c r="B23" s="36"/>
      <c r="C23" s="36"/>
      <c r="D23" s="36"/>
      <c r="E23" s="36"/>
      <c r="F23" s="36"/>
      <c r="G23" s="36"/>
      <c r="H23" s="36"/>
      <c r="I23" s="36"/>
      <c r="J23" s="36"/>
      <c r="K23" s="36"/>
      <c r="L23" s="36"/>
      <c r="M23" s="36"/>
      <c r="N23" s="36"/>
      <c r="O23" s="36"/>
      <c r="P23" s="106">
        <f>calculations!F46+calculations!N61</f>
        <v>656</v>
      </c>
      <c r="Q23" s="195"/>
      <c r="R23" s="196"/>
      <c r="S23" s="107">
        <f>calculations!Y46+calculations!AG61</f>
        <v>615</v>
      </c>
      <c r="T23" s="36"/>
      <c r="U23" s="36"/>
      <c r="V23" s="36"/>
      <c r="W23" s="36"/>
      <c r="X23" s="117"/>
      <c r="Y23" s="117"/>
      <c r="Z23" s="117"/>
      <c r="AA23" s="117"/>
      <c r="AB23" s="36"/>
      <c r="AC23" s="36"/>
      <c r="AD23" s="36"/>
      <c r="AE23" s="36"/>
      <c r="AF23" s="117"/>
      <c r="AG23" s="36"/>
      <c r="AH23" s="50"/>
    </row>
    <row r="24" spans="1:34" ht="14.7" customHeight="1" x14ac:dyDescent="0.3">
      <c r="A24" s="48"/>
      <c r="B24" s="126"/>
      <c r="C24" s="127"/>
      <c r="D24" s="128"/>
      <c r="E24" s="129"/>
      <c r="F24" s="119"/>
      <c r="G24" s="36"/>
      <c r="H24" s="36"/>
      <c r="I24" s="36"/>
      <c r="J24" s="36"/>
      <c r="K24" s="36"/>
      <c r="L24" s="36"/>
      <c r="M24" s="36"/>
      <c r="N24" s="36"/>
      <c r="O24" s="36"/>
      <c r="P24" s="49"/>
      <c r="Q24" s="49"/>
      <c r="R24" s="49"/>
      <c r="S24" s="49"/>
      <c r="T24" s="36"/>
      <c r="U24" s="36"/>
      <c r="V24" s="36"/>
      <c r="W24" s="36"/>
      <c r="X24" s="36"/>
      <c r="Y24" s="36"/>
      <c r="Z24" s="119"/>
      <c r="AA24" s="119"/>
      <c r="AB24" s="36"/>
      <c r="AC24" s="36"/>
      <c r="AD24" s="36"/>
      <c r="AE24" s="36"/>
      <c r="AF24" s="36"/>
      <c r="AG24" s="36"/>
      <c r="AH24" s="50"/>
    </row>
    <row r="25" spans="1:34" ht="14.7" customHeight="1" x14ac:dyDescent="0.3">
      <c r="A25" s="48"/>
      <c r="B25" s="126"/>
      <c r="C25" s="127"/>
      <c r="D25" s="128"/>
      <c r="E25" s="129"/>
      <c r="F25" s="119"/>
      <c r="G25" s="36"/>
      <c r="H25" s="36"/>
      <c r="I25" s="36"/>
      <c r="J25" s="36"/>
      <c r="K25" s="36"/>
      <c r="L25" s="36"/>
      <c r="M25" s="36"/>
      <c r="N25" s="36"/>
      <c r="O25" s="36"/>
      <c r="P25" s="49"/>
      <c r="Q25" s="49"/>
      <c r="R25" s="49"/>
      <c r="S25" s="49"/>
      <c r="T25" s="36"/>
      <c r="U25" s="36"/>
      <c r="V25" s="36"/>
      <c r="W25" s="36"/>
      <c r="X25" s="36"/>
      <c r="Y25" s="36"/>
      <c r="Z25" s="119"/>
      <c r="AA25" s="119"/>
      <c r="AB25" s="36"/>
      <c r="AC25" s="36"/>
      <c r="AD25" s="36"/>
      <c r="AE25" s="36"/>
      <c r="AF25" s="36"/>
      <c r="AG25" s="36"/>
      <c r="AH25" s="50"/>
    </row>
    <row r="26" spans="1:34" ht="14.7" customHeight="1" thickBot="1" x14ac:dyDescent="0.35">
      <c r="A26" s="48"/>
      <c r="B26" s="126"/>
      <c r="C26" s="127"/>
      <c r="D26" s="130"/>
      <c r="E26" s="130"/>
      <c r="F26" s="130"/>
      <c r="G26" s="36"/>
      <c r="H26" s="36"/>
      <c r="I26" s="36"/>
      <c r="J26" s="36"/>
      <c r="K26" s="36"/>
      <c r="L26" s="36"/>
      <c r="M26" s="36"/>
      <c r="N26" s="36"/>
      <c r="O26" s="36"/>
      <c r="P26" s="49"/>
      <c r="Q26" s="49"/>
      <c r="R26" s="49"/>
      <c r="S26" s="49"/>
      <c r="T26" s="36"/>
      <c r="U26" s="36"/>
      <c r="V26" s="36"/>
      <c r="W26" s="36"/>
      <c r="X26" s="36"/>
      <c r="Y26" s="36"/>
      <c r="Z26" s="120"/>
      <c r="AA26" s="120"/>
      <c r="AB26" s="36"/>
      <c r="AC26" s="36"/>
      <c r="AD26" s="36"/>
      <c r="AE26" s="36"/>
      <c r="AF26" s="36"/>
      <c r="AG26" s="36"/>
      <c r="AH26" s="50"/>
    </row>
    <row r="27" spans="1:34" ht="21.6" thickBot="1" x14ac:dyDescent="0.4">
      <c r="A27" s="48"/>
      <c r="B27" s="145"/>
      <c r="C27" s="146">
        <f>calculations!B84</f>
        <v>45170</v>
      </c>
      <c r="D27" s="146">
        <f>calculations!B85</f>
        <v>45200</v>
      </c>
      <c r="E27" s="146">
        <f>calculations!B86</f>
        <v>45231</v>
      </c>
      <c r="F27" s="146">
        <f>calculations!B87</f>
        <v>45261</v>
      </c>
      <c r="G27" s="146">
        <f>calculations!B88</f>
        <v>45292</v>
      </c>
      <c r="H27" s="146">
        <f>calculations!B89</f>
        <v>45323</v>
      </c>
      <c r="I27" s="146">
        <f>calculations!B90</f>
        <v>45352</v>
      </c>
      <c r="J27" s="146">
        <f>calculations!B91</f>
        <v>45383</v>
      </c>
      <c r="K27" s="146">
        <f>calculations!B92</f>
        <v>45413</v>
      </c>
      <c r="L27" s="146">
        <f>calculations!B93</f>
        <v>45444</v>
      </c>
      <c r="M27" s="146">
        <f>calculations!B94</f>
        <v>45474</v>
      </c>
      <c r="N27" s="146">
        <f>calculations!B95</f>
        <v>45505</v>
      </c>
      <c r="O27" s="147" t="s">
        <v>24</v>
      </c>
      <c r="P27" s="187" t="s">
        <v>25</v>
      </c>
      <c r="Q27" s="188"/>
      <c r="R27" s="188"/>
      <c r="S27" s="189"/>
      <c r="T27" s="148"/>
      <c r="U27" s="146">
        <f>calculations!U84</f>
        <v>44805</v>
      </c>
      <c r="V27" s="146">
        <f>calculations!U85</f>
        <v>44835</v>
      </c>
      <c r="W27" s="146">
        <f>calculations!U86</f>
        <v>44866</v>
      </c>
      <c r="X27" s="146">
        <f>calculations!U87</f>
        <v>44896</v>
      </c>
      <c r="Y27" s="146">
        <f>calculations!U88</f>
        <v>44927</v>
      </c>
      <c r="Z27" s="146">
        <f>calculations!U89</f>
        <v>44958</v>
      </c>
      <c r="AA27" s="146">
        <f>calculations!U90</f>
        <v>44986</v>
      </c>
      <c r="AB27" s="146">
        <f>calculations!U91</f>
        <v>45017</v>
      </c>
      <c r="AC27" s="146">
        <f>calculations!U92</f>
        <v>45047</v>
      </c>
      <c r="AD27" s="146">
        <f>calculations!U93</f>
        <v>45078</v>
      </c>
      <c r="AE27" s="146">
        <f>calculations!U94</f>
        <v>45108</v>
      </c>
      <c r="AF27" s="146">
        <f>calculations!U95</f>
        <v>45139</v>
      </c>
      <c r="AG27" s="147" t="s">
        <v>24</v>
      </c>
      <c r="AH27" s="50"/>
    </row>
    <row r="28" spans="1:34" ht="21.45" customHeight="1" x14ac:dyDescent="0.3">
      <c r="A28" s="48"/>
      <c r="B28" s="131"/>
      <c r="C28" s="132">
        <f>IF(calculations!$A80=5,"---",IF(calculations!$A80=5,"---",calculations!C84))</f>
        <v>0.90248565965583172</v>
      </c>
      <c r="D28" s="132">
        <f>IF(calculations!$A80=5,"---",IF(calculations!$A80=5,"---",calculations!$C85))</f>
        <v>0.86928104575163401</v>
      </c>
      <c r="E28" s="132">
        <f>IF(calculations!$A80=5,"---",IF(calculations!$A80=5,"---",calculations!$C86))</f>
        <v>0.83660130718954251</v>
      </c>
      <c r="F28" s="132">
        <f>IF(calculations!$A80=5,"---",IF(calculations!$A80=5,"---",calculations!$C87))</f>
        <v>0.79084967320261434</v>
      </c>
      <c r="G28" s="132">
        <f>IF(calculations!$A80=5,"---",IF(calculations!$A80=5,"---",calculations!$C88))</f>
        <v>0.78964401294498376</v>
      </c>
      <c r="H28" s="132">
        <f>IF(calculations!$A80=5,"---",IF(calculations!$A80=5,"---",calculations!$C89))</f>
        <v>0.79773462783171523</v>
      </c>
      <c r="I28" s="132">
        <f>IF(calculations!$A80=5,"---",IF(calculations!$A80=5,"---",calculations!$C90))</f>
        <v>0.78802588996763756</v>
      </c>
      <c r="J28" s="132">
        <f>IF(calculations!$A80=5,"---",IF(calculations!$A80=5,"---",calculations!$C91))</f>
        <v>0.76517571884984026</v>
      </c>
      <c r="K28" s="132">
        <f>IF(calculations!$A80=5,"---",IF(calculations!$A80=5,"---",calculations!$C92))</f>
        <v>0.75878594249201281</v>
      </c>
      <c r="L28" s="132">
        <f>IF(calculations!$A80=5,"---",IF(calculations!$A80=5,"---",calculations!$C93))</f>
        <v>0.71725239616613423</v>
      </c>
      <c r="M28" s="132">
        <f>IF(calculations!$A80=5,"---",IF(calculations!$A80=5,"---",calculations!$C94))</f>
        <v>0.75409836065573765</v>
      </c>
      <c r="N28" s="132">
        <f>IF(calculations!$A80=5,"---",IF(calculations!$A80=5,"---",calculations!$C95))</f>
        <v>0.77377049180327873</v>
      </c>
      <c r="O28" s="133">
        <f>IF(calculations!$A80=5,"---",IF(calculations!$A80=5,"---",calculations!$C96))</f>
        <v>0.79369768586903</v>
      </c>
      <c r="P28" s="190" t="str">
        <f>IF(P8="Youth Seen","--------------------",P8&amp;" %")</f>
        <v>Capacity %</v>
      </c>
      <c r="Q28" s="191"/>
      <c r="R28" s="191"/>
      <c r="S28" s="192"/>
      <c r="T28" s="131"/>
      <c r="U28" s="132">
        <f>IF(calculations!$A80=5,"---",IF(calculations!$A80=5,"---",calculations!V84))</f>
        <v>0.86181818181818182</v>
      </c>
      <c r="V28" s="132">
        <f>IF(calculations!$A80=5,"---",IF(calculations!$A80=5,"---",calculations!$V85))</f>
        <v>0.87314662273476107</v>
      </c>
      <c r="W28" s="132">
        <f>IF(calculations!$A80=5,"---",IF(calculations!$A80=5,"---",calculations!$V86))</f>
        <v>0.86985172981878089</v>
      </c>
      <c r="X28" s="132">
        <f>IF(calculations!$A80=5,"---",IF(calculations!$A80=5,"---",calculations!$V87))</f>
        <v>0.86490939044481052</v>
      </c>
      <c r="Y28" s="132">
        <f>IF(calculations!$A80=5,"---",IF(calculations!$A80=5,"---",calculations!$V88))</f>
        <v>0.85502471169686989</v>
      </c>
      <c r="Z28" s="132">
        <f>IF(calculations!$A80=5,"---",IF(calculations!$A80=5,"---",calculations!$V89))</f>
        <v>0.93574958813838549</v>
      </c>
      <c r="AA28" s="132">
        <f>IF(calculations!$A80=5,"---",IF(calculations!$A80=5,"---",calculations!$V90))</f>
        <v>0.9505766062602965</v>
      </c>
      <c r="AB28" s="132">
        <f>IF(calculations!$A80=5,"---",IF(calculations!$A80=5,"---",calculations!$V91))</f>
        <v>0.94398682042833604</v>
      </c>
      <c r="AC28" s="132">
        <f>IF(calculations!$A80=5,"---",IF(calculations!$A80=5,"---",calculations!$V92))</f>
        <v>0.88632619439868199</v>
      </c>
      <c r="AD28" s="132">
        <f>IF(calculations!$A80=5,"---",IF(calculations!$A80=5,"---",calculations!$V93))</f>
        <v>0.87808896210873144</v>
      </c>
      <c r="AE28" s="132">
        <f>IF(calculations!$A80=5,"---",IF(calculations!$A80=5,"---",calculations!$V94))</f>
        <v>0.88632619439868199</v>
      </c>
      <c r="AF28" s="132">
        <f>IF(calculations!$A80=5,"---",IF(calculations!$A80=5,"---",calculations!$V95))</f>
        <v>0.87479406919275127</v>
      </c>
      <c r="AG28" s="134">
        <f>IF(calculations!$A80=5,"---",IF(calculations!$A80=5,"---",calculations!$V96))</f>
        <v>0.89025402623277439</v>
      </c>
      <c r="AH28" s="50"/>
    </row>
    <row r="29" spans="1:34" ht="21.45" customHeight="1" x14ac:dyDescent="0.3">
      <c r="A29" s="48"/>
      <c r="B29" s="135"/>
      <c r="C29" s="136">
        <f>IF(calculations!B84="","---",IF(calculations!D84="","---",ROUND(calculations!D84,1)))</f>
        <v>472</v>
      </c>
      <c r="D29" s="136">
        <f>IF(calculations!$B85="","---",IF(calculations!$D85="","---",ROUND(calculations!$D85,1)))</f>
        <v>532</v>
      </c>
      <c r="E29" s="136">
        <f>IF(calculations!$B86="","---",IF(calculations!$D86="","---",ROUND(calculations!$D86,1)))</f>
        <v>512</v>
      </c>
      <c r="F29" s="136">
        <f>IF(calculations!$B87="","---",IF(calculations!$D87="","---",ROUND(calculations!$D87,1)))</f>
        <v>484</v>
      </c>
      <c r="G29" s="136">
        <f>IF(calculations!$B88="","---",IF(calculations!$D88="","---",ROUND(calculations!$D88,1)))</f>
        <v>488</v>
      </c>
      <c r="H29" s="136">
        <f>IF(calculations!$B89="","---",IF(calculations!$D89="","---",ROUND(calculations!$D89,1)))</f>
        <v>493</v>
      </c>
      <c r="I29" s="136">
        <f>IF(calculations!$B90="","---",IF(calculations!$D90="","---",ROUND(calculations!$D90,1)))</f>
        <v>487</v>
      </c>
      <c r="J29" s="136">
        <f>IF(calculations!$B91="","---",IF(calculations!$D91="","---",ROUND(calculations!$D91,1)))</f>
        <v>479</v>
      </c>
      <c r="K29" s="136">
        <f>IF(calculations!$B92="","---",IF(calculations!$D92="","---",ROUND(calculations!$D92,1)))</f>
        <v>475</v>
      </c>
      <c r="L29" s="136">
        <f>IF(calculations!$B93="","---",IF(calculations!$D93="","---",ROUND(calculations!$D93,1)))</f>
        <v>449</v>
      </c>
      <c r="M29" s="136">
        <f>IF(calculations!$B94="","---",IF(calculations!$D94="","---",ROUND(calculations!$D94,1)))</f>
        <v>460</v>
      </c>
      <c r="N29" s="136">
        <f>IF(calculations!$B95="","---",IF(calculations!$D95="","---",ROUND(calculations!$D95,1)))</f>
        <v>472</v>
      </c>
      <c r="O29" s="137">
        <f>IF(calculations!$B96="","---",IF(calculations!$D96="","---",ROUND(calculations!$D96,1)))</f>
        <v>483.6</v>
      </c>
      <c r="P29" s="190" t="str">
        <f>IF(calculations!D83="","---------------------",calculations!D83)</f>
        <v>Current Capacity</v>
      </c>
      <c r="Q29" s="191"/>
      <c r="R29" s="191"/>
      <c r="S29" s="192"/>
      <c r="T29" s="138"/>
      <c r="U29" s="136">
        <f>IF(calculations!$U84="","---",IF(calculations!$W84="","---",ROUND(calculations!$W84,1)))</f>
        <v>474</v>
      </c>
      <c r="V29" s="136">
        <f>IF(calculations!$U85="","---",IF(calculations!$W85="","---",ROUND(calculations!$W85,1)))</f>
        <v>530</v>
      </c>
      <c r="W29" s="136">
        <f>IF(calculations!$U86="","---",IF(calculations!$W86="","---",ROUND(calculations!$W86,1)))</f>
        <v>528</v>
      </c>
      <c r="X29" s="136">
        <f>IF(calculations!$U87="","---",IF(calculations!$W87="","---",ROUND(calculations!$W87,1)))</f>
        <v>525</v>
      </c>
      <c r="Y29" s="136">
        <f>IF(calculations!$U88="","---",IF(calculations!$W88="","---",ROUND(calculations!$W88,1)))</f>
        <v>519</v>
      </c>
      <c r="Z29" s="136">
        <f>IF(calculations!$U89="","---",IF(calculations!$W89="","---",ROUND(calculations!$W89,1)))</f>
        <v>568</v>
      </c>
      <c r="AA29" s="136">
        <f>IF(calculations!$U90="","---",IF(calculations!$W90="","---",ROUND(calculations!$W90,1)))</f>
        <v>577</v>
      </c>
      <c r="AB29" s="136">
        <f>IF(calculations!$U91="","---",IF(calculations!$W91="","---",ROUND(calculations!$W91,1)))</f>
        <v>573</v>
      </c>
      <c r="AC29" s="136">
        <f>IF(calculations!$U92="","---",IF(calculations!$W92="","---",ROUND(calculations!$W92,1)))</f>
        <v>538</v>
      </c>
      <c r="AD29" s="136">
        <f>IF(calculations!$U93="","---",IF(calculations!$W93="","---",ROUND(calculations!$W93,1)))</f>
        <v>533</v>
      </c>
      <c r="AE29" s="136">
        <f>IF(calculations!$U94="","---",IF(calculations!$W94="","---",ROUND(calculations!$W94,1)))</f>
        <v>538</v>
      </c>
      <c r="AF29" s="136">
        <f>IF(calculations!$U95="","---",IF(calculations!$W95="","---",ROUND(calculations!$W95,1)))</f>
        <v>531</v>
      </c>
      <c r="AG29" s="139">
        <f>IF(calculations!$U96="","---",ROUND(AVERAGE(U29:AF29),1))</f>
        <v>536.20000000000005</v>
      </c>
      <c r="AH29" s="50"/>
    </row>
    <row r="30" spans="1:34" ht="21.45" customHeight="1" x14ac:dyDescent="0.3">
      <c r="A30" s="48"/>
      <c r="B30" s="135"/>
      <c r="C30" s="136">
        <f>IF(calculations!$B84="","---",IF(calculations!$E84="","---",ROUND(calculations!$E84,1)))</f>
        <v>51</v>
      </c>
      <c r="D30" s="136">
        <f>IF(calculations!$B85="","---",IF(calculations!$E85="","---",ROUND(calculations!$E85,1)))</f>
        <v>80</v>
      </c>
      <c r="E30" s="136">
        <f>IF(calculations!$B86="","---",IF(calculations!$E86="","---",ROUND(calculations!$E86,1)))</f>
        <v>100</v>
      </c>
      <c r="F30" s="136">
        <f>IF(calculations!$B87="","---",IF(calculations!$E87="","---",ROUND(calculations!$E87,1)))</f>
        <v>128</v>
      </c>
      <c r="G30" s="136">
        <f>IF(calculations!$B88="","---",IF(calculations!$E88="","---",ROUND(calculations!$E88,1)))</f>
        <v>130</v>
      </c>
      <c r="H30" s="136">
        <f>IF(calculations!$B89="","---",IF(calculations!$E89="","---",ROUND(calculations!$E89,1)))</f>
        <v>125</v>
      </c>
      <c r="I30" s="136">
        <f>IF(calculations!$B90="","---",IF(calculations!$E90="","---",ROUND(calculations!$E90,1)))</f>
        <v>131</v>
      </c>
      <c r="J30" s="136">
        <f>IF(calculations!$B91="","---",IF(calculations!$E91="","---",ROUND(calculations!$E91,1)))</f>
        <v>147</v>
      </c>
      <c r="K30" s="136">
        <f>IF(calculations!$B92="","---",IF(calculations!$E92="","---",ROUND(calculations!$E92,1)))</f>
        <v>151</v>
      </c>
      <c r="L30" s="136">
        <f>IF(calculations!$B93="","---",IF(calculations!$E93="","---",ROUND(calculations!$E93,1)))</f>
        <v>177</v>
      </c>
      <c r="M30" s="136">
        <f>IF(calculations!$B94="","---",IF(calculations!$E94="","---",ROUND(calculations!$E94,1)))</f>
        <v>150</v>
      </c>
      <c r="N30" s="136">
        <f>IF(calculations!$B95="","---",IF(calculations!$E95="","---",ROUND(calculations!$E95,1)))</f>
        <v>138</v>
      </c>
      <c r="O30" s="137">
        <f>IF(calculations!$B96="","---",IF(calculations!$E96="","---",ROUND(calculations!$E96,1)))</f>
        <v>125.7</v>
      </c>
      <c r="P30" s="190" t="str">
        <f>IF(calculations!E83="","---------------------",calculations!E83)</f>
        <v>Unused Designed Capacity</v>
      </c>
      <c r="Q30" s="191"/>
      <c r="R30" s="191"/>
      <c r="S30" s="192"/>
      <c r="T30" s="138"/>
      <c r="U30" s="136">
        <f>IF(calculations!$U84="","---",IF(calculations!$X84="","---",ROUND(calculations!$X84,1)))</f>
        <v>76</v>
      </c>
      <c r="V30" s="136">
        <f>IF(calculations!$U85="","---",IF(calculations!$X85="","---",ROUND(calculations!$X85,1)))</f>
        <v>77</v>
      </c>
      <c r="W30" s="136">
        <f>IF(calculations!$U86="","---",IF(calculations!$X86="","---",ROUND(calculations!$X86,1)))</f>
        <v>79</v>
      </c>
      <c r="X30" s="136">
        <f>IF(calculations!$U87="","---",IF(calculations!$X87="","---",ROUND(calculations!$X87,1)))</f>
        <v>82</v>
      </c>
      <c r="Y30" s="136">
        <f>IF(calculations!$U88="","---",IF(calculations!$X88="","---",ROUND(calculations!$X88,1)))</f>
        <v>88</v>
      </c>
      <c r="Z30" s="136">
        <f>IF(calculations!$U89="","---",IF(calculations!$X89="","---",ROUND(calculations!$X89,1)))</f>
        <v>39</v>
      </c>
      <c r="AA30" s="136">
        <f>IF(calculations!$U90="","---",IF(calculations!$X90="","---",ROUND(calculations!$X90,1)))</f>
        <v>30</v>
      </c>
      <c r="AB30" s="136">
        <f>IF(calculations!$U91="","---",IF(calculations!$X91="","---",ROUND(calculations!$X91,1)))</f>
        <v>34</v>
      </c>
      <c r="AC30" s="136">
        <f>IF(calculations!$U92="","---",IF(calculations!$X92="","---",ROUND(calculations!$X92,1)))</f>
        <v>69</v>
      </c>
      <c r="AD30" s="136">
        <f>IF(calculations!$U93="","---",IF(calculations!$X93="","---",ROUND(calculations!$X93,1)))</f>
        <v>74</v>
      </c>
      <c r="AE30" s="136">
        <f>IF(calculations!$U94="","---",IF(calculations!$X94="","---",ROUND(calculations!$X94,1)))</f>
        <v>69</v>
      </c>
      <c r="AF30" s="136">
        <f>IF(calculations!$U95="","---",IF(calculations!$X95="","---",ROUND(calculations!$X95,1)))</f>
        <v>76</v>
      </c>
      <c r="AG30" s="139">
        <f>IF(calculations!$U96="","---",ROUND(AVERAGE(U30:AF30),1))</f>
        <v>66.099999999999994</v>
      </c>
      <c r="AH30" s="50"/>
    </row>
    <row r="31" spans="1:34" ht="21.45" customHeight="1" x14ac:dyDescent="0.3">
      <c r="A31" s="48"/>
      <c r="B31" s="135"/>
      <c r="C31" s="136">
        <f>IF(calculations!$B84="","---",IF(calculations!$F84="","---",ROUND(calculations!$F84,1)))</f>
        <v>523</v>
      </c>
      <c r="D31" s="136">
        <f>IF(calculations!$B85="","---",IF(calculations!$F85="","---",ROUND(calculations!$F85,1)))</f>
        <v>612</v>
      </c>
      <c r="E31" s="136">
        <f>IF(calculations!$B86="","---",IF(calculations!$F86="","---",ROUND(calculations!$F86,1)))</f>
        <v>612</v>
      </c>
      <c r="F31" s="136">
        <f>IF(calculations!$B87="","---",IF(calculations!$F87="","---",ROUND(calculations!$F87,1)))</f>
        <v>612</v>
      </c>
      <c r="G31" s="136">
        <f>IF(calculations!$B88="","---",IF(calculations!$F88="","---",ROUND(calculations!$F88,1)))</f>
        <v>618</v>
      </c>
      <c r="H31" s="136">
        <f>IF(calculations!$B89="","---",IF(calculations!$F89="","---",ROUND(calculations!$F89,1)))</f>
        <v>618</v>
      </c>
      <c r="I31" s="136">
        <f>IF(calculations!$B90="","---",IF(calculations!$F90="","---",ROUND(calculations!$F90,1)))</f>
        <v>618</v>
      </c>
      <c r="J31" s="136">
        <f>IF(calculations!$B91="","---",IF(calculations!$F91="","---",ROUND(calculations!$F91,1)))</f>
        <v>626</v>
      </c>
      <c r="K31" s="136">
        <f>IF(calculations!$B92="","---",IF(calculations!$F92="","---",ROUND(calculations!$F92,1)))</f>
        <v>626</v>
      </c>
      <c r="L31" s="136">
        <f>IF(calculations!$B93="","---",IF(calculations!$F93="","---",ROUND(calculations!$F93,1)))</f>
        <v>626</v>
      </c>
      <c r="M31" s="136">
        <f>IF(calculations!$B94="","---",IF(calculations!$F94="","---",ROUND(calculations!$F94,1)))</f>
        <v>610</v>
      </c>
      <c r="N31" s="136">
        <f>IF(calculations!$B95="","---",IF(calculations!$F95="","---",ROUND(calculations!$F95,1)))</f>
        <v>610</v>
      </c>
      <c r="O31" s="137">
        <f>IF(calculations!$B96="","---",IF(calculations!$F96="","---",ROUND(calculations!$F96,1)))</f>
        <v>609.29999999999995</v>
      </c>
      <c r="P31" s="190" t="str">
        <f>IF(calculations!F83="","---------------------",calculations!F83)</f>
        <v>Designed Capacity</v>
      </c>
      <c r="Q31" s="191"/>
      <c r="R31" s="191"/>
      <c r="S31" s="192"/>
      <c r="T31" s="140"/>
      <c r="U31" s="136">
        <f>IF(calculations!$U84="","---",IF(calculations!$Y84="","---",ROUND(calculations!$Y84,1)))</f>
        <v>550</v>
      </c>
      <c r="V31" s="136">
        <f>IF(calculations!$U85="","---",IF(calculations!$Y85="","---",ROUND(calculations!$Y85,1)))</f>
        <v>607</v>
      </c>
      <c r="W31" s="136">
        <f>IF(calculations!$U86="","---",IF(calculations!$Y86="","---",ROUND(calculations!$Y86,1)))</f>
        <v>607</v>
      </c>
      <c r="X31" s="136">
        <f>IF(calculations!$U87="","---",IF(calculations!$Y87="","---",ROUND(calculations!$Y87,1)))</f>
        <v>607</v>
      </c>
      <c r="Y31" s="136">
        <f>IF(calculations!$U88="","---",IF(calculations!$Y88="","---",ROUND(calculations!$Y88,1)))</f>
        <v>607</v>
      </c>
      <c r="Z31" s="136">
        <f>IF(calculations!$U89="","---",IF(calculations!$Y89="","---",ROUND(calculations!$Y89,1)))</f>
        <v>607</v>
      </c>
      <c r="AA31" s="136">
        <f>IF(calculations!$U90="","---",IF(calculations!$Y90="","---",ROUND(calculations!$Y90,1)))</f>
        <v>607</v>
      </c>
      <c r="AB31" s="136">
        <f>IF(calculations!$U91="","---",IF(calculations!$Y91="","---",ROUND(calculations!$Y91,1)))</f>
        <v>607</v>
      </c>
      <c r="AC31" s="136">
        <f>IF(calculations!$U92="","---",IF(calculations!$Y92="","---",ROUND(calculations!$Y92,1)))</f>
        <v>607</v>
      </c>
      <c r="AD31" s="136">
        <f>IF(calculations!$U93="","---",IF(calculations!$Y93="","---",ROUND(calculations!$Y93,1)))</f>
        <v>607</v>
      </c>
      <c r="AE31" s="136">
        <f>IF(calculations!$U94="","---",IF(calculations!$Y94="","---",ROUND(calculations!$Y94,1)))</f>
        <v>607</v>
      </c>
      <c r="AF31" s="136">
        <f>IF(calculations!$U95="","---",IF(calculations!$Y95="","---",ROUND(calculations!$Y95,1)))</f>
        <v>607</v>
      </c>
      <c r="AG31" s="139">
        <f>IF(calculations!$U96="","---",ROUND(AVERAGE(U31:AF31),1))</f>
        <v>602.29999999999995</v>
      </c>
      <c r="AH31" s="50"/>
    </row>
    <row r="32" spans="1:34" ht="21.45" customHeight="1" x14ac:dyDescent="0.3">
      <c r="A32" s="48"/>
      <c r="B32" s="135"/>
      <c r="C32" s="141" t="str">
        <f>IF(calculations!$B84="","---",IF(calculations!$G84="","---",ROUND(calculations!$G84,1)))</f>
        <v>---</v>
      </c>
      <c r="D32" s="141" t="str">
        <f>IF(calculations!$B85="","---",IF(calculations!$G85="","---",ROUND(calculations!$G85,1)))</f>
        <v>---</v>
      </c>
      <c r="E32" s="141" t="str">
        <f>IF(calculations!$B86="","---",IF(calculations!$G86="","---",ROUND(calculations!$G86,1)))</f>
        <v>---</v>
      </c>
      <c r="F32" s="141" t="str">
        <f>IF(calculations!$B87="","---",IF(calculations!$G87="","---",ROUND(calculations!$G87,1)))</f>
        <v>---</v>
      </c>
      <c r="G32" s="141" t="str">
        <f>IF(calculations!$B88="","---",IF(calculations!$G88="","---",ROUND(calculations!$G88,1)))</f>
        <v>---</v>
      </c>
      <c r="H32" s="141" t="str">
        <f>IF(calculations!$B89="","---",IF(calculations!$G89="","---",ROUND(calculations!$G89,1)))</f>
        <v>---</v>
      </c>
      <c r="I32" s="141" t="str">
        <f>IF(calculations!$B90="","---",IF(calculations!$G90="","---",ROUND(calculations!$G90,1)))</f>
        <v>---</v>
      </c>
      <c r="J32" s="141" t="str">
        <f>IF(calculations!$B91="","---",IF(calculations!$G91="","---",ROUND(calculations!$G91,1)))</f>
        <v>---</v>
      </c>
      <c r="K32" s="141" t="str">
        <f>IF(calculations!$B92="","---",IF(calculations!$G92="","---",ROUND(calculations!$G92,1)))</f>
        <v>---</v>
      </c>
      <c r="L32" s="141" t="str">
        <f>IF(calculations!$B93="","---",IF(calculations!$G93="","---",ROUND(calculations!$G93,1)))</f>
        <v>---</v>
      </c>
      <c r="M32" s="141" t="str">
        <f>IF(calculations!$B94="","---",IF(calculations!$G94="","---",ROUND(calculations!$G94,1)))</f>
        <v>---</v>
      </c>
      <c r="N32" s="141" t="str">
        <f>IF(calculations!$B95="","---",IF(calculations!$G95="","---",ROUND(calculations!$G95,1)))</f>
        <v>---</v>
      </c>
      <c r="O32" s="139" t="str">
        <f>IF(calculations!$B96="","---",IF(calculations!$G96="","---",ROUND(calculations!$G96,1)))</f>
        <v>---</v>
      </c>
      <c r="P32" s="175" t="str">
        <f>IF(calculations!G83="","---------------------",calculations!G83)</f>
        <v>---------------------</v>
      </c>
      <c r="Q32" s="176"/>
      <c r="R32" s="176"/>
      <c r="S32" s="177"/>
      <c r="T32" s="140"/>
      <c r="U32" s="141" t="str">
        <f>IF(calculations!$U84="","---",IF(calculations!$Z84="","---",ROUND(calculations!$Z84,1)))</f>
        <v>---</v>
      </c>
      <c r="V32" s="136" t="str">
        <f>IF(calculations!$U85="","---",IF(calculations!$Z85="","---",ROUND(calculations!$Z85,1)))</f>
        <v>---</v>
      </c>
      <c r="W32" s="136" t="str">
        <f>IF(calculations!$U86="","---",IF(calculations!$Z86="","---",ROUND(calculations!$Z86,1)))</f>
        <v>---</v>
      </c>
      <c r="X32" s="136" t="str">
        <f>IF(calculations!$U87="","---",IF(calculations!$Z87="","---",ROUND(calculations!$Z87,1)))</f>
        <v>---</v>
      </c>
      <c r="Y32" s="136" t="str">
        <f>IF(calculations!$U88="","---",IF(calculations!$Z88="","---",ROUND(calculations!$Z88,1)))</f>
        <v>---</v>
      </c>
      <c r="Z32" s="136" t="str">
        <f>IF(calculations!$U89="","---",IF(calculations!$Z89="","---",ROUND(calculations!$Z89,1)))</f>
        <v>---</v>
      </c>
      <c r="AA32" s="136" t="str">
        <f>IF(calculations!$U90="","---",IF(calculations!$Z90="","---",ROUND(calculations!$Z90,1)))</f>
        <v>---</v>
      </c>
      <c r="AB32" s="136" t="str">
        <f>IF(calculations!$U91="","---",IF(calculations!$Z91="","---",ROUND(calculations!$Z91,1)))</f>
        <v>---</v>
      </c>
      <c r="AC32" s="136" t="str">
        <f>IF(calculations!$U92="","---",IF(calculations!$Z92="","---",ROUND(calculations!$Z92,1)))</f>
        <v>---</v>
      </c>
      <c r="AD32" s="136" t="str">
        <f>IF(calculations!$U93="","---",IF(calculations!$Z93="","---",ROUND(calculations!$Z93,1)))</f>
        <v>---</v>
      </c>
      <c r="AE32" s="136" t="str">
        <f>IF(calculations!$U94="","---",IF(calculations!$Z94="","---",ROUND(calculations!$Z94,1)))</f>
        <v>---</v>
      </c>
      <c r="AF32" s="136" t="str">
        <f>IF(calculations!$U95="","---",IF(calculations!$Z95="","---",ROUND(calculations!$Z95,1)))</f>
        <v>---</v>
      </c>
      <c r="AG32" s="139" t="str">
        <f>IF(calculations!$U96="","---",IF(calculations!$Z96="","---",ROUND(calculations!$Z96,1)))</f>
        <v>---</v>
      </c>
      <c r="AH32" s="50"/>
    </row>
    <row r="33" spans="1:34" ht="21.45" customHeight="1" x14ac:dyDescent="0.3">
      <c r="A33" s="48"/>
      <c r="B33" s="135"/>
      <c r="C33" s="141" t="str">
        <f>IF(calculations!$B84="","---",IF(calculations!$H84="","---",ROUND(calculations!$H84,1)))</f>
        <v>---</v>
      </c>
      <c r="D33" s="141" t="str">
        <f>IF(calculations!$B85="","---",IF(calculations!$H85="","---",ROUND(calculations!$H85,1)))</f>
        <v>---</v>
      </c>
      <c r="E33" s="141" t="str">
        <f>IF(calculations!$B86="","---",IF(calculations!$H86="","---",ROUND(calculations!$H86,1)))</f>
        <v>---</v>
      </c>
      <c r="F33" s="141" t="str">
        <f>IF(calculations!$B87="","---",IF(calculations!$H87="","---",ROUND(calculations!$H87,1)))</f>
        <v>---</v>
      </c>
      <c r="G33" s="141" t="str">
        <f>IF(calculations!$B88="","---",IF(calculations!$H88="","---",ROUND(calculations!$H88,1)))</f>
        <v>---</v>
      </c>
      <c r="H33" s="141" t="str">
        <f>IF(calculations!$B89="","---",IF(calculations!$H89="","---",ROUND(calculations!$H89,1)))</f>
        <v>---</v>
      </c>
      <c r="I33" s="141" t="str">
        <f>IF(calculations!$B90="","---",IF(calculations!$H90="","---",ROUND(calculations!$H90,1)))</f>
        <v>---</v>
      </c>
      <c r="J33" s="141" t="str">
        <f>IF(calculations!$B91="","---",IF(calculations!$H91="","---",ROUND(calculations!$H91,1)))</f>
        <v>---</v>
      </c>
      <c r="K33" s="141" t="str">
        <f>IF(calculations!$B92="","---",IF(calculations!$H92="","---",ROUND(calculations!$H92,1)))</f>
        <v>---</v>
      </c>
      <c r="L33" s="141" t="str">
        <f>IF(calculations!$B93="","---",IF(calculations!$H93="","---",ROUND(calculations!$H93,1)))</f>
        <v>---</v>
      </c>
      <c r="M33" s="141" t="str">
        <f>IF(calculations!$B94="","---",IF(calculations!$H94="","---",ROUND(calculations!$H94,1)))</f>
        <v>---</v>
      </c>
      <c r="N33" s="141" t="str">
        <f>IF(calculations!$B95="","---",IF(calculations!$H95="","---",ROUND(calculations!$H95,1)))</f>
        <v>---</v>
      </c>
      <c r="O33" s="139" t="str">
        <f>IF(calculations!$B96="","---",IF(calculations!$H96="","---",ROUND(calculations!$H96,1)))</f>
        <v>---</v>
      </c>
      <c r="P33" s="175" t="str">
        <f>IF(calculations!H83="","---------------------",calculations!H83)</f>
        <v>---------------------</v>
      </c>
      <c r="Q33" s="176"/>
      <c r="R33" s="176"/>
      <c r="S33" s="177"/>
      <c r="T33" s="135"/>
      <c r="U33" s="141" t="str">
        <f>IF(calculations!$U84="","---",IF(calculations!$AA84="","---",ROUND(calculations!$AA84,1)))</f>
        <v>---</v>
      </c>
      <c r="V33" s="136" t="str">
        <f>IF(calculations!$U85="","---",IF(calculations!$AA85="","---",ROUND(calculations!$AA85,1)))</f>
        <v>---</v>
      </c>
      <c r="W33" s="136" t="str">
        <f>IF(calculations!$U86="","---",IF(calculations!$AA86="","---",ROUND(calculations!$AA86,1)))</f>
        <v>---</v>
      </c>
      <c r="X33" s="136" t="str">
        <f>IF(calculations!$U87="","---",IF(calculations!$AA87="","---",ROUND(calculations!$AA87,1)))</f>
        <v>---</v>
      </c>
      <c r="Y33" s="136" t="str">
        <f>IF(calculations!$U88="","---",IF(calculations!$AA88="","---",ROUND(calculations!$AA88,1)))</f>
        <v>---</v>
      </c>
      <c r="Z33" s="136" t="str">
        <f>IF(calculations!$U89="","---",IF(calculations!$AA89="","---",ROUND(calculations!$AA89,1)))</f>
        <v>---</v>
      </c>
      <c r="AA33" s="136" t="str">
        <f>IF(calculations!$U90="","---",IF(calculations!$AA90="","---",ROUND(calculations!$AA90,1)))</f>
        <v>---</v>
      </c>
      <c r="AB33" s="136" t="str">
        <f>IF(calculations!$U91="","---",IF(calculations!$AA91="","---",ROUND(calculations!$AA91,1)))</f>
        <v>---</v>
      </c>
      <c r="AC33" s="136" t="str">
        <f>IF(calculations!$U92="","---",IF(calculations!$AA92="","---",ROUND(calculations!$AA92,1)))</f>
        <v>---</v>
      </c>
      <c r="AD33" s="136" t="str">
        <f>IF(calculations!$U93="","---",IF(calculations!$AA93="","---",ROUND(calculations!$AA93,1)))</f>
        <v>---</v>
      </c>
      <c r="AE33" s="136" t="str">
        <f>IF(calculations!$U94="","---",IF(calculations!$AA94="","---",ROUND(calculations!$AA94,1)))</f>
        <v>---</v>
      </c>
      <c r="AF33" s="136" t="str">
        <f>IF(calculations!$U95="","---",IF(calculations!$AA95="","---",ROUND(calculations!$AA95,1)))</f>
        <v>---</v>
      </c>
      <c r="AG33" s="139" t="str">
        <f>IF(calculations!$U96="","---",IF(calculations!$AA96="","---",ROUND(calculations!$AA96,1)))</f>
        <v>---</v>
      </c>
      <c r="AH33" s="50"/>
    </row>
    <row r="34" spans="1:34" ht="21.45" customHeight="1" thickBot="1" x14ac:dyDescent="0.4">
      <c r="A34" s="48"/>
      <c r="B34" s="142"/>
      <c r="C34" s="149" t="str">
        <f>IF(calculations!$B84="","---",IF(calculations!$I84="","---",ROUND(calculations!$I84,1)))</f>
        <v>---</v>
      </c>
      <c r="D34" s="149" t="str">
        <f>IF(calculations!$B85="","---",IF(calculations!$I85="","---",ROUND(calculations!$I85,1)))</f>
        <v>---</v>
      </c>
      <c r="E34" s="149" t="str">
        <f>IF(calculations!$B86="","---",IF(calculations!$I86="","---",ROUND(calculations!$I86,1)))</f>
        <v>---</v>
      </c>
      <c r="F34" s="149" t="str">
        <f>IF(calculations!$B87="","---",IF(calculations!$I87="","---",ROUND(calculations!$I87,1)))</f>
        <v>---</v>
      </c>
      <c r="G34" s="149" t="str">
        <f>IF(calculations!$B88="","---",IF(calculations!$I88="","---",ROUND(calculations!$I88,1)))</f>
        <v>---</v>
      </c>
      <c r="H34" s="149" t="str">
        <f>IF(calculations!$B89="","---",IF(calculations!$I89="","---",ROUND(calculations!$I89,1)))</f>
        <v>---</v>
      </c>
      <c r="I34" s="149" t="str">
        <f>IF(calculations!$B90="","---",IF(calculations!$I90="","---",ROUND(calculations!$I90,1)))</f>
        <v>---</v>
      </c>
      <c r="J34" s="149" t="str">
        <f>IF(calculations!$B91="","---",IF(calculations!$I91="","---",ROUND(calculations!$I91,1)))</f>
        <v>---</v>
      </c>
      <c r="K34" s="149" t="str">
        <f>IF(calculations!$B92="","---",IF(calculations!$I92="","---",ROUND(calculations!$I92,1)))</f>
        <v>---</v>
      </c>
      <c r="L34" s="149" t="str">
        <f>IF(calculations!$B93="","---",IF(calculations!$I93="","---",ROUND(calculations!$I93,1)))</f>
        <v>---</v>
      </c>
      <c r="M34" s="149" t="str">
        <f>IF(calculations!$B94="","---",IF(calculations!$I94="","---",ROUND(calculations!$I94,1)))</f>
        <v>---</v>
      </c>
      <c r="N34" s="149" t="str">
        <f>IF(calculations!$B95="","---",IF(calculations!$I95="","---",ROUND(calculations!$I95,1)))</f>
        <v>---</v>
      </c>
      <c r="O34" s="150" t="str">
        <f>IF(calculations!$B96="","---",IF(calculations!$I96="","---",ROUND(calculations!$I96,1)))</f>
        <v>---</v>
      </c>
      <c r="P34" s="184" t="str">
        <f>IF(calculations!I83="","---------------------",calculations!I83)</f>
        <v>---------------------</v>
      </c>
      <c r="Q34" s="185"/>
      <c r="R34" s="185"/>
      <c r="S34" s="186"/>
      <c r="T34" s="142"/>
      <c r="U34" s="143" t="str">
        <f>IF(calculations!$U84="","---",IF(calculations!$AB84="","---",ROUND(calculations!$AB84,1)))</f>
        <v>---</v>
      </c>
      <c r="V34" s="151" t="str">
        <f>IF(calculations!$U86="","---",IF(calculations!$AB86="","---",ROUND(calculations!$AB86,1)))</f>
        <v>---</v>
      </c>
      <c r="W34" s="151" t="str">
        <f>IF(calculations!$U87="","---",IF(calculations!$AB87="","---",ROUND(calculations!$AB87,1)))</f>
        <v>---</v>
      </c>
      <c r="X34" s="151" t="str">
        <f>IF(calculations!$U88="","---",IF(calculations!$AB88="","---",ROUND(calculations!$AB88,1)))</f>
        <v>---</v>
      </c>
      <c r="Y34" s="151" t="str">
        <f>IF(calculations!$U89="","---",IF(calculations!$AB89="","---",ROUND(calculations!$AB89,1)))</f>
        <v>---</v>
      </c>
      <c r="Z34" s="151" t="str">
        <f>IF(calculations!$U90="","---",IF(calculations!$AB90="","---",ROUND(calculations!$AB90,1)))</f>
        <v>---</v>
      </c>
      <c r="AA34" s="151" t="str">
        <f>IF(calculations!$U91="","---",IF(calculations!$AB91="","---",ROUND(calculations!$AB91,1)))</f>
        <v>---</v>
      </c>
      <c r="AB34" s="151" t="str">
        <f>IF(calculations!$U92="","---",IF(calculations!$AB92="","---",ROUND(calculations!$AB92,1)))</f>
        <v>---</v>
      </c>
      <c r="AC34" s="151" t="str">
        <f>IF(calculations!$U93="","---",IF(calculations!$AB93="","---",ROUND(calculations!$AB93,1)))</f>
        <v>---</v>
      </c>
      <c r="AD34" s="151" t="str">
        <f>IF(calculations!$U94="","---",IF(calculations!$AB94="","---",ROUND(calculations!$AB94,1)))</f>
        <v>---</v>
      </c>
      <c r="AE34" s="151" t="str">
        <f>IF(calculations!$U95="","---",IF(calculations!$AB95="","---",ROUND(calculations!$AB95,1)))</f>
        <v>---</v>
      </c>
      <c r="AF34" s="152" t="str">
        <f>IF(calculations!$U96="","---",IF(calculations!$AB96="","---",ROUND(calculations!$AB96,1)))</f>
        <v>---</v>
      </c>
      <c r="AG34" s="144" t="str">
        <f>IF(calculations!$U96="","---",IF(calculations!$AB96="","---",ROUND(calculations!$AB96,1)))</f>
        <v>---</v>
      </c>
      <c r="AH34" s="50"/>
    </row>
    <row r="35" spans="1:34" ht="14.7" customHeight="1" x14ac:dyDescent="0.3">
      <c r="A35" s="178" t="s">
        <v>26</v>
      </c>
      <c r="B35" s="179"/>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80"/>
    </row>
    <row r="36" spans="1:34" ht="14.7" customHeight="1" x14ac:dyDescent="0.3">
      <c r="A36" s="178"/>
      <c r="B36" s="179"/>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80"/>
    </row>
    <row r="37" spans="1:34" ht="14.7" customHeight="1" x14ac:dyDescent="0.3">
      <c r="A37" s="178"/>
      <c r="B37" s="179"/>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80"/>
    </row>
    <row r="38" spans="1:34" ht="14.7" customHeight="1" thickBot="1" x14ac:dyDescent="0.3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3"/>
    </row>
    <row r="141" spans="3:19" ht="14.7" customHeight="1" x14ac:dyDescent="0.3">
      <c r="P141" s="21"/>
      <c r="Q141" s="21"/>
      <c r="R141" s="8"/>
      <c r="S141" s="8"/>
    </row>
    <row r="142" spans="3:19" ht="14.7" customHeight="1" x14ac:dyDescent="0.3">
      <c r="C142" s="9"/>
      <c r="P142" s="21"/>
      <c r="Q142" s="21"/>
      <c r="R142" s="8"/>
      <c r="S142" s="8"/>
    </row>
    <row r="143" spans="3:19" ht="14.7" customHeight="1" x14ac:dyDescent="0.3">
      <c r="C143" s="9"/>
      <c r="P143" s="21"/>
      <c r="Q143" s="21"/>
      <c r="R143" s="8"/>
      <c r="S143" s="8"/>
    </row>
    <row r="144" spans="3:19" ht="14.7" customHeight="1" x14ac:dyDescent="0.3">
      <c r="C144" s="9"/>
      <c r="P144" s="21"/>
      <c r="Q144" s="21"/>
      <c r="R144" s="8"/>
      <c r="S144" s="8"/>
    </row>
    <row r="145" spans="3:19" ht="14.7" customHeight="1" x14ac:dyDescent="0.3">
      <c r="C145" s="9"/>
      <c r="P145" s="21"/>
      <c r="Q145" s="21"/>
      <c r="R145" s="8"/>
      <c r="S145" s="8"/>
    </row>
    <row r="146" spans="3:19" ht="14.7" customHeight="1" x14ac:dyDescent="0.3">
      <c r="C146" s="9"/>
      <c r="P146" s="21"/>
      <c r="Q146" s="21"/>
      <c r="R146" s="8"/>
      <c r="S146" s="8"/>
    </row>
    <row r="147" spans="3:19" ht="14.7" customHeight="1" x14ac:dyDescent="0.3">
      <c r="C147" s="9"/>
    </row>
    <row r="155" spans="3:19" ht="14.7" customHeight="1" x14ac:dyDescent="0.3">
      <c r="C155" s="11"/>
    </row>
    <row r="156" spans="3:19" ht="14.7" customHeight="1" x14ac:dyDescent="0.3">
      <c r="C156" s="11"/>
    </row>
    <row r="157" spans="3:19" ht="14.7" customHeight="1" x14ac:dyDescent="0.3">
      <c r="C157" s="11"/>
    </row>
    <row r="162" spans="5:24" ht="14.7" customHeight="1" x14ac:dyDescent="0.3">
      <c r="E162" s="12"/>
      <c r="F162" s="12"/>
      <c r="G162" s="8"/>
      <c r="H162" s="12"/>
      <c r="I162" s="12"/>
      <c r="J162" s="8"/>
      <c r="K162" s="12"/>
      <c r="L162" s="8"/>
      <c r="M162" s="21"/>
      <c r="N162" s="8"/>
      <c r="O162" s="21"/>
    </row>
    <row r="163" spans="5:24" ht="14.7" customHeight="1" x14ac:dyDescent="0.3">
      <c r="E163" s="12"/>
      <c r="F163" s="12"/>
      <c r="G163" s="8"/>
      <c r="H163" s="12"/>
      <c r="I163" s="12"/>
      <c r="J163" s="8"/>
      <c r="K163" s="12"/>
      <c r="L163" s="8"/>
      <c r="M163" s="21"/>
      <c r="N163" s="8"/>
      <c r="O163" s="21"/>
      <c r="T163" s="8"/>
      <c r="U163" s="8"/>
      <c r="V163" s="8"/>
      <c r="W163" s="8"/>
      <c r="X163" s="21"/>
    </row>
    <row r="164" spans="5:24" ht="14.7" customHeight="1" x14ac:dyDescent="0.3">
      <c r="E164" s="12"/>
      <c r="F164" s="12"/>
      <c r="G164" s="8"/>
      <c r="H164" s="12"/>
      <c r="I164" s="12"/>
      <c r="J164" s="8"/>
      <c r="K164" s="12"/>
      <c r="L164" s="8"/>
      <c r="M164" s="21"/>
      <c r="N164" s="8"/>
      <c r="O164" s="21"/>
      <c r="T164" s="8"/>
      <c r="U164" s="8"/>
      <c r="V164" s="8"/>
      <c r="W164" s="8"/>
      <c r="X164" s="21"/>
    </row>
    <row r="165" spans="5:24" ht="14.7" customHeight="1" x14ac:dyDescent="0.3">
      <c r="E165" s="12"/>
      <c r="F165" s="12"/>
      <c r="G165" s="8"/>
      <c r="H165" s="12"/>
      <c r="I165" s="12"/>
      <c r="J165" s="8"/>
      <c r="K165" s="12"/>
      <c r="L165" s="8"/>
      <c r="M165" s="21"/>
      <c r="N165" s="8"/>
      <c r="O165" s="21"/>
      <c r="T165" s="8"/>
      <c r="U165" s="8"/>
      <c r="V165" s="8"/>
      <c r="W165" s="8"/>
      <c r="X165" s="21"/>
    </row>
    <row r="166" spans="5:24" ht="14.7" customHeight="1" x14ac:dyDescent="0.3">
      <c r="E166" s="12"/>
      <c r="F166" s="12"/>
      <c r="G166" s="8"/>
      <c r="H166" s="12"/>
      <c r="I166" s="12"/>
      <c r="J166" s="8"/>
      <c r="K166" s="12"/>
      <c r="L166" s="8"/>
      <c r="M166" s="21"/>
      <c r="N166" s="8"/>
      <c r="O166" s="21"/>
      <c r="T166" s="8"/>
      <c r="U166" s="8"/>
      <c r="V166" s="8"/>
      <c r="W166" s="8"/>
      <c r="X166" s="21"/>
    </row>
    <row r="167" spans="5:24" ht="14.7" customHeight="1" x14ac:dyDescent="0.3">
      <c r="E167" s="12"/>
      <c r="F167" s="12"/>
      <c r="G167" s="8"/>
      <c r="H167" s="12"/>
      <c r="I167" s="12"/>
      <c r="J167" s="8"/>
      <c r="K167" s="12"/>
      <c r="L167" s="8"/>
      <c r="M167" s="21"/>
      <c r="N167" s="8"/>
      <c r="O167" s="21"/>
      <c r="T167" s="8"/>
      <c r="U167" s="8"/>
      <c r="V167" s="8"/>
      <c r="W167" s="8"/>
      <c r="X167" s="21"/>
    </row>
    <row r="168" spans="5:24" ht="14.7" customHeight="1" x14ac:dyDescent="0.3">
      <c r="T168" s="8"/>
      <c r="U168" s="8"/>
      <c r="V168" s="8"/>
      <c r="W168" s="8"/>
      <c r="X168" s="21"/>
    </row>
    <row r="172" spans="5:24" ht="14.7" customHeight="1" x14ac:dyDescent="0.3">
      <c r="G172" s="8"/>
      <c r="J172" s="8"/>
      <c r="L172" s="8"/>
    </row>
    <row r="173" spans="5:24" ht="14.7" customHeight="1" x14ac:dyDescent="0.3">
      <c r="G173" s="8"/>
      <c r="J173" s="8"/>
      <c r="L173" s="8"/>
    </row>
    <row r="174" spans="5:24" ht="14.7" customHeight="1" x14ac:dyDescent="0.3">
      <c r="G174" s="8"/>
      <c r="J174" s="8"/>
      <c r="L174" s="8"/>
    </row>
    <row r="175" spans="5:24" ht="14.7" customHeight="1" x14ac:dyDescent="0.3">
      <c r="G175" s="15"/>
      <c r="J175" s="15"/>
      <c r="L175" s="15"/>
    </row>
    <row r="176" spans="5:24" ht="14.7" customHeight="1" x14ac:dyDescent="0.3">
      <c r="G176" s="15"/>
      <c r="J176" s="15"/>
      <c r="L176" s="15"/>
    </row>
    <row r="177" spans="3:19" ht="14.7" customHeight="1" x14ac:dyDescent="0.3">
      <c r="G177" s="15"/>
      <c r="J177" s="15"/>
      <c r="L177" s="15"/>
    </row>
    <row r="178" spans="3:19" ht="14.7" customHeight="1" x14ac:dyDescent="0.3">
      <c r="G178" s="8"/>
      <c r="J178" s="8"/>
      <c r="L178" s="8"/>
    </row>
    <row r="182" spans="3:19" ht="14.7" customHeight="1" x14ac:dyDescent="0.3">
      <c r="G182" s="19"/>
      <c r="I182" s="13"/>
      <c r="K182" s="13"/>
      <c r="M182" s="13"/>
    </row>
    <row r="183" spans="3:19" ht="14.7" customHeight="1" x14ac:dyDescent="0.3">
      <c r="I183" s="10"/>
      <c r="K183" s="10"/>
      <c r="M183" s="10"/>
      <c r="P183" s="23"/>
      <c r="Q183" s="23"/>
      <c r="R183" s="23"/>
      <c r="S183" s="25"/>
    </row>
    <row r="184" spans="3:19" ht="14.7" customHeight="1" x14ac:dyDescent="0.3">
      <c r="C184" s="11"/>
      <c r="D184" s="14"/>
      <c r="E184" s="13"/>
      <c r="F184" s="11"/>
      <c r="G184" s="14"/>
      <c r="H184" s="13"/>
      <c r="I184" s="14"/>
      <c r="J184" s="13"/>
      <c r="K184" s="14"/>
      <c r="L184" s="13"/>
      <c r="M184" s="14"/>
      <c r="N184" s="13"/>
      <c r="P184" s="21"/>
      <c r="Q184" s="21"/>
      <c r="R184" s="15"/>
      <c r="S184" s="15"/>
    </row>
    <row r="185" spans="3:19" ht="14.7" customHeight="1" x14ac:dyDescent="0.3">
      <c r="C185" s="11"/>
      <c r="D185" s="14"/>
      <c r="E185" s="13"/>
      <c r="F185" s="11"/>
      <c r="G185" s="14"/>
      <c r="H185" s="13"/>
      <c r="I185" s="14"/>
      <c r="J185" s="13"/>
      <c r="K185" s="14"/>
      <c r="L185" s="13"/>
      <c r="M185" s="14"/>
      <c r="N185" s="13"/>
      <c r="P185" s="21"/>
      <c r="Q185" s="21"/>
      <c r="R185" s="15"/>
      <c r="S185" s="15"/>
    </row>
    <row r="186" spans="3:19" ht="14.7" customHeight="1" x14ac:dyDescent="0.3">
      <c r="C186" s="11"/>
      <c r="D186" s="14"/>
      <c r="E186" s="13"/>
      <c r="F186" s="11"/>
      <c r="G186" s="14"/>
      <c r="H186" s="13"/>
      <c r="I186" s="14"/>
      <c r="J186" s="13"/>
      <c r="K186" s="14"/>
      <c r="L186" s="13"/>
      <c r="M186" s="14"/>
      <c r="N186" s="13"/>
      <c r="P186" s="21"/>
      <c r="Q186" s="21"/>
      <c r="R186" s="15"/>
      <c r="S186" s="15"/>
    </row>
    <row r="187" spans="3:19" ht="14.7" customHeight="1" x14ac:dyDescent="0.3">
      <c r="D187" s="14"/>
      <c r="G187" s="16"/>
      <c r="I187" s="14"/>
      <c r="K187" s="14"/>
      <c r="M187" s="14"/>
      <c r="P187" s="21"/>
      <c r="Q187" s="21"/>
      <c r="R187" s="15"/>
      <c r="S187" s="15"/>
    </row>
    <row r="188" spans="3:19" ht="14.7" customHeight="1" x14ac:dyDescent="0.3">
      <c r="D188" s="16"/>
      <c r="P188" s="21"/>
      <c r="Q188" s="21"/>
      <c r="R188" s="15"/>
      <c r="S188" s="15"/>
    </row>
    <row r="189" spans="3:19" ht="14.7" customHeight="1" x14ac:dyDescent="0.3">
      <c r="P189" s="21"/>
      <c r="Q189" s="21"/>
      <c r="R189" s="15"/>
      <c r="S189" s="15"/>
    </row>
    <row r="190" spans="3:19" ht="14.7" customHeight="1" x14ac:dyDescent="0.3">
      <c r="P190" s="21"/>
      <c r="Q190" s="21"/>
      <c r="R190" s="15"/>
      <c r="S190" s="15"/>
    </row>
    <row r="191" spans="3:19" ht="14.7" customHeight="1" x14ac:dyDescent="0.3">
      <c r="F191" s="11"/>
      <c r="G191" s="14"/>
      <c r="H191" s="13"/>
      <c r="I191" s="14"/>
      <c r="J191" s="13"/>
      <c r="K191" s="14"/>
      <c r="L191" s="13"/>
      <c r="M191" s="14"/>
      <c r="N191" s="13"/>
      <c r="P191" s="21"/>
      <c r="Q191" s="21"/>
      <c r="R191" s="15"/>
      <c r="S191" s="15"/>
    </row>
    <row r="192" spans="3:19" ht="14.7" customHeight="1" x14ac:dyDescent="0.3">
      <c r="C192" s="11"/>
      <c r="D192" s="14"/>
      <c r="E192" s="13"/>
      <c r="F192" s="11"/>
      <c r="G192" s="14"/>
      <c r="H192" s="13"/>
      <c r="I192" s="14"/>
      <c r="J192" s="13"/>
      <c r="K192" s="14"/>
      <c r="L192" s="13"/>
      <c r="M192" s="14"/>
      <c r="N192" s="13"/>
      <c r="P192" s="21"/>
      <c r="Q192" s="21"/>
      <c r="R192" s="15"/>
      <c r="S192" s="15"/>
    </row>
    <row r="193" spans="2:26" ht="14.7" customHeight="1" x14ac:dyDescent="0.3">
      <c r="C193" s="11"/>
      <c r="D193" s="14"/>
      <c r="E193" s="13"/>
      <c r="F193" s="11"/>
      <c r="G193" s="14"/>
      <c r="H193" s="13"/>
      <c r="I193" s="14"/>
      <c r="J193" s="13"/>
      <c r="K193" s="14"/>
      <c r="L193" s="13"/>
      <c r="M193" s="14"/>
      <c r="N193" s="13"/>
      <c r="P193" s="21"/>
      <c r="Q193" s="21"/>
      <c r="R193" s="15"/>
      <c r="S193" s="15"/>
    </row>
    <row r="194" spans="2:26" ht="14.7" customHeight="1" x14ac:dyDescent="0.3">
      <c r="C194" s="11"/>
      <c r="D194" s="14"/>
      <c r="E194" s="13"/>
      <c r="G194" s="14"/>
      <c r="I194" s="14"/>
      <c r="K194" s="14"/>
      <c r="M194" s="14"/>
      <c r="P194" s="21"/>
      <c r="Q194" s="21"/>
      <c r="R194" s="15"/>
      <c r="S194" s="15"/>
    </row>
    <row r="195" spans="2:26" ht="14.7" customHeight="1" x14ac:dyDescent="0.3">
      <c r="C195" s="6"/>
      <c r="D195" s="14"/>
      <c r="P195" s="21"/>
      <c r="Q195" s="21"/>
      <c r="R195" s="15"/>
      <c r="S195" s="15"/>
    </row>
    <row r="196" spans="2:26" ht="14.7" customHeight="1" x14ac:dyDescent="0.3">
      <c r="C196" s="6"/>
      <c r="D196" s="16"/>
      <c r="P196" s="21"/>
      <c r="Q196" s="21"/>
      <c r="R196" s="15"/>
      <c r="S196" s="15"/>
    </row>
    <row r="197" spans="2:26" ht="14.7" customHeight="1" x14ac:dyDescent="0.3">
      <c r="C197" s="6"/>
      <c r="P197" s="21"/>
      <c r="Q197" s="21"/>
      <c r="R197" s="15"/>
      <c r="S197" s="15"/>
    </row>
    <row r="198" spans="2:26" ht="14.7" customHeight="1" x14ac:dyDescent="0.3">
      <c r="C198" s="6"/>
      <c r="P198" s="21"/>
      <c r="Q198" s="21"/>
      <c r="R198" s="15"/>
      <c r="S198" s="15"/>
    </row>
    <row r="199" spans="2:26" ht="14.7" customHeight="1" x14ac:dyDescent="0.3">
      <c r="C199" s="6"/>
      <c r="P199" s="21"/>
      <c r="Q199" s="21"/>
      <c r="R199" s="15"/>
      <c r="S199" s="15"/>
    </row>
    <row r="200" spans="2:26" ht="14.7" customHeight="1" x14ac:dyDescent="0.3">
      <c r="P200" s="21"/>
      <c r="Q200" s="21"/>
      <c r="R200" s="15"/>
      <c r="S200" s="15"/>
    </row>
    <row r="201" spans="2:26" ht="14.7" customHeight="1" x14ac:dyDescent="0.3">
      <c r="P201" s="21"/>
      <c r="Q201" s="21"/>
      <c r="R201" s="15"/>
      <c r="S201" s="15"/>
    </row>
    <row r="202" spans="2:26" ht="14.7" customHeight="1" x14ac:dyDescent="0.3">
      <c r="P202" s="21"/>
      <c r="Q202" s="21"/>
      <c r="R202" s="15"/>
      <c r="S202" s="15"/>
    </row>
    <row r="203" spans="2:26" ht="14.7" customHeight="1" x14ac:dyDescent="0.3">
      <c r="B203" s="7"/>
      <c r="F203" s="6"/>
      <c r="G203" s="6"/>
      <c r="H203" s="6"/>
      <c r="I203" s="6"/>
      <c r="J203" s="6"/>
      <c r="K203" s="6"/>
      <c r="L203" s="6"/>
      <c r="M203" s="6"/>
      <c r="N203" s="6"/>
      <c r="O203" s="6"/>
      <c r="P203" s="21"/>
      <c r="Q203" s="21"/>
      <c r="R203" s="15"/>
      <c r="S203" s="15"/>
    </row>
    <row r="204" spans="2:26" ht="14.7" customHeight="1" x14ac:dyDescent="0.3">
      <c r="B204" s="10"/>
      <c r="D204" s="20"/>
      <c r="E204" s="23"/>
      <c r="F204" s="23"/>
      <c r="G204" s="23"/>
      <c r="H204" s="23"/>
      <c r="I204" s="23"/>
      <c r="J204" s="23"/>
      <c r="K204" s="23"/>
      <c r="L204" s="23"/>
      <c r="M204" s="18"/>
      <c r="N204" s="18"/>
      <c r="O204" s="23"/>
      <c r="P204" s="21"/>
      <c r="Q204" s="21"/>
      <c r="R204" s="15"/>
      <c r="S204" s="15"/>
    </row>
    <row r="205" spans="2:26" ht="14.7" customHeight="1" x14ac:dyDescent="0.3">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7" customHeight="1" x14ac:dyDescent="0.3">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7" customHeight="1" x14ac:dyDescent="0.3">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7" customHeight="1" x14ac:dyDescent="0.3">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7" customHeight="1" x14ac:dyDescent="0.3">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7" customHeight="1" x14ac:dyDescent="0.3">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7" customHeight="1" x14ac:dyDescent="0.3">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7" customHeight="1" x14ac:dyDescent="0.3">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7" customHeight="1" x14ac:dyDescent="0.3">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7" customHeight="1" x14ac:dyDescent="0.3">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7" customHeight="1" x14ac:dyDescent="0.3">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7" customHeight="1" x14ac:dyDescent="0.3">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7" customHeight="1" x14ac:dyDescent="0.3">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7" customHeight="1" x14ac:dyDescent="0.3">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7" customHeight="1" x14ac:dyDescent="0.3">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7" customHeight="1" x14ac:dyDescent="0.3">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7" customHeight="1" x14ac:dyDescent="0.3">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7" customHeight="1" x14ac:dyDescent="0.3">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7" customHeight="1" x14ac:dyDescent="0.3">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7" customHeight="1" x14ac:dyDescent="0.3">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7" customHeight="1" x14ac:dyDescent="0.3">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7" customHeight="1" x14ac:dyDescent="0.3">
      <c r="B226" s="13"/>
      <c r="D226" s="11"/>
      <c r="E226" s="14"/>
      <c r="F226" s="14"/>
      <c r="G226" s="15"/>
      <c r="H226" s="12"/>
      <c r="I226" s="12"/>
      <c r="J226" s="15"/>
      <c r="K226" s="12"/>
      <c r="L226" s="15"/>
      <c r="M226" s="21"/>
      <c r="N226" s="15"/>
      <c r="O226" s="21"/>
      <c r="P226" s="8"/>
      <c r="Q226" s="8"/>
      <c r="T226" s="15"/>
      <c r="U226" s="15"/>
      <c r="V226" s="15"/>
      <c r="W226" s="15"/>
      <c r="X226" s="21"/>
    </row>
    <row r="227" spans="2:24" ht="14.7" customHeight="1" x14ac:dyDescent="0.3">
      <c r="B227" s="13"/>
      <c r="D227" s="11"/>
      <c r="E227" s="14"/>
      <c r="F227" s="14"/>
      <c r="G227" s="15"/>
      <c r="H227" s="12"/>
      <c r="I227" s="12"/>
      <c r="J227" s="15"/>
      <c r="K227" s="12"/>
      <c r="L227" s="15"/>
      <c r="M227" s="21"/>
      <c r="N227" s="15"/>
      <c r="O227" s="21"/>
      <c r="P227" s="8"/>
      <c r="Q227" s="8"/>
      <c r="T227" s="15"/>
      <c r="U227" s="15"/>
      <c r="V227" s="15"/>
      <c r="W227" s="15"/>
      <c r="X227" s="21"/>
    </row>
    <row r="228" spans="2:24" ht="14.7" customHeight="1" x14ac:dyDescent="0.3">
      <c r="B228" s="13"/>
      <c r="D228" s="11"/>
      <c r="E228" s="14"/>
      <c r="F228" s="14"/>
      <c r="G228" s="15"/>
      <c r="H228" s="12"/>
      <c r="I228" s="12"/>
      <c r="J228" s="15"/>
      <c r="K228" s="12"/>
      <c r="L228" s="15"/>
      <c r="M228" s="21"/>
      <c r="N228" s="15"/>
      <c r="O228" s="21"/>
      <c r="P228" s="8"/>
      <c r="Q228" s="8"/>
      <c r="T228" s="15"/>
      <c r="U228" s="15"/>
      <c r="V228" s="15"/>
      <c r="W228" s="15"/>
      <c r="X228" s="21"/>
    </row>
    <row r="229" spans="2:24" ht="14.7" customHeight="1" x14ac:dyDescent="0.3">
      <c r="B229" s="13"/>
      <c r="D229" s="11"/>
      <c r="E229" s="14"/>
      <c r="F229" s="14"/>
      <c r="G229" s="15"/>
      <c r="H229" s="12"/>
      <c r="I229" s="12"/>
      <c r="J229" s="15"/>
      <c r="K229" s="12"/>
      <c r="L229" s="15"/>
      <c r="M229" s="21"/>
      <c r="N229" s="15"/>
      <c r="O229" s="21"/>
      <c r="P229" s="8"/>
      <c r="Q229" s="8"/>
      <c r="T229" s="15"/>
      <c r="U229" s="15"/>
      <c r="V229" s="15"/>
      <c r="W229" s="15"/>
      <c r="X229" s="21"/>
    </row>
    <row r="230" spans="2:24" ht="14.7" customHeight="1" x14ac:dyDescent="0.3">
      <c r="B230" s="13"/>
      <c r="D230" s="11"/>
      <c r="E230" s="14"/>
      <c r="F230" s="14"/>
      <c r="G230" s="15"/>
      <c r="H230" s="12"/>
      <c r="I230" s="12"/>
      <c r="J230" s="15"/>
      <c r="K230" s="12"/>
      <c r="L230" s="15"/>
      <c r="M230" s="21"/>
      <c r="N230" s="15"/>
      <c r="O230" s="21"/>
      <c r="P230" s="8"/>
      <c r="Q230" s="8"/>
      <c r="T230" s="15"/>
      <c r="U230" s="15"/>
      <c r="V230" s="15"/>
      <c r="W230" s="15"/>
      <c r="X230" s="21"/>
    </row>
    <row r="231" spans="2:24" ht="14.7" customHeight="1" x14ac:dyDescent="0.3">
      <c r="B231" s="13"/>
      <c r="D231" s="11"/>
      <c r="E231" s="14"/>
      <c r="F231" s="14"/>
      <c r="G231" s="15"/>
      <c r="H231" s="12"/>
      <c r="I231" s="12"/>
      <c r="J231" s="15"/>
      <c r="K231" s="12"/>
      <c r="L231" s="15"/>
      <c r="M231" s="21"/>
      <c r="N231" s="15"/>
      <c r="O231" s="21"/>
      <c r="P231" s="8"/>
      <c r="Q231" s="8"/>
      <c r="T231" s="15"/>
      <c r="U231" s="15"/>
      <c r="V231" s="15"/>
      <c r="W231" s="15"/>
      <c r="X231" s="21"/>
    </row>
    <row r="232" spans="2:24" ht="14.7" customHeight="1" x14ac:dyDescent="0.3">
      <c r="B232" s="13"/>
      <c r="D232" s="11"/>
      <c r="E232" s="14"/>
      <c r="F232" s="14"/>
      <c r="G232" s="15"/>
      <c r="H232" s="12"/>
      <c r="I232" s="12"/>
      <c r="J232" s="15"/>
      <c r="K232" s="12"/>
      <c r="L232" s="15"/>
      <c r="M232" s="21"/>
      <c r="N232" s="15"/>
      <c r="O232" s="21"/>
      <c r="P232" s="8"/>
      <c r="Q232" s="8"/>
      <c r="T232" s="15"/>
      <c r="U232" s="15"/>
      <c r="V232" s="15"/>
      <c r="W232" s="15"/>
      <c r="X232" s="21"/>
    </row>
    <row r="233" spans="2:24" ht="14.7" customHeight="1" x14ac:dyDescent="0.3">
      <c r="B233" s="13"/>
      <c r="D233" s="11"/>
      <c r="E233" s="14"/>
      <c r="F233" s="14"/>
      <c r="G233" s="15"/>
      <c r="H233" s="12"/>
      <c r="I233" s="12"/>
      <c r="J233" s="15"/>
      <c r="K233" s="12"/>
      <c r="L233" s="15"/>
      <c r="M233" s="21"/>
      <c r="N233" s="15"/>
      <c r="O233" s="21"/>
      <c r="P233" s="8"/>
      <c r="Q233" s="8"/>
      <c r="T233" s="15"/>
      <c r="U233" s="15"/>
      <c r="V233" s="15"/>
      <c r="W233" s="15"/>
      <c r="X233" s="21"/>
    </row>
    <row r="234" spans="2:24" ht="14.7" customHeight="1" x14ac:dyDescent="0.3">
      <c r="B234" s="13"/>
      <c r="D234" s="11"/>
      <c r="E234" s="14"/>
      <c r="F234" s="14"/>
      <c r="G234" s="15"/>
      <c r="H234" s="12"/>
      <c r="I234" s="12"/>
      <c r="J234" s="15"/>
      <c r="K234" s="12"/>
      <c r="L234" s="15"/>
      <c r="M234" s="21"/>
      <c r="N234" s="15"/>
      <c r="O234" s="21"/>
      <c r="P234" s="8"/>
      <c r="Q234" s="8"/>
      <c r="T234" s="15"/>
      <c r="U234" s="15"/>
      <c r="V234" s="15"/>
      <c r="W234" s="15"/>
      <c r="X234" s="21"/>
    </row>
    <row r="235" spans="2:24" ht="14.7" customHeight="1" x14ac:dyDescent="0.3">
      <c r="B235" s="13"/>
      <c r="D235" s="11"/>
      <c r="E235" s="14"/>
      <c r="F235" s="14"/>
      <c r="G235" s="15"/>
      <c r="H235" s="12"/>
      <c r="I235" s="12"/>
      <c r="J235" s="15"/>
      <c r="K235" s="12"/>
      <c r="L235" s="15"/>
      <c r="M235" s="21"/>
      <c r="N235" s="15"/>
      <c r="O235" s="21"/>
      <c r="P235" s="8"/>
      <c r="Q235" s="8"/>
      <c r="T235" s="15"/>
      <c r="U235" s="15"/>
      <c r="V235" s="15"/>
      <c r="W235" s="15"/>
      <c r="X235" s="21"/>
    </row>
    <row r="236" spans="2:24" ht="14.7" customHeight="1" x14ac:dyDescent="0.3">
      <c r="B236" s="13"/>
      <c r="D236" s="11"/>
      <c r="E236" s="14"/>
      <c r="F236" s="14"/>
      <c r="G236" s="15"/>
      <c r="H236" s="12"/>
      <c r="I236" s="12"/>
      <c r="J236" s="15"/>
      <c r="K236" s="12"/>
      <c r="L236" s="15"/>
      <c r="M236" s="21"/>
      <c r="N236" s="15"/>
      <c r="O236" s="21"/>
      <c r="P236" s="8"/>
      <c r="Q236" s="8"/>
      <c r="T236" s="15"/>
      <c r="U236" s="15"/>
      <c r="V236" s="15"/>
      <c r="W236" s="15"/>
      <c r="X236" s="21"/>
    </row>
    <row r="237" spans="2:24" ht="14.7" customHeight="1" x14ac:dyDescent="0.3">
      <c r="B237" s="13"/>
      <c r="D237" s="11"/>
      <c r="E237" s="14"/>
      <c r="F237" s="14"/>
      <c r="G237" s="15"/>
      <c r="H237" s="12"/>
      <c r="I237" s="12"/>
      <c r="J237" s="15"/>
      <c r="K237" s="12"/>
      <c r="L237" s="15"/>
      <c r="M237" s="21"/>
      <c r="N237" s="15"/>
      <c r="O237" s="21"/>
      <c r="P237" s="8"/>
      <c r="Q237" s="8"/>
      <c r="T237" s="15"/>
      <c r="U237" s="15"/>
      <c r="V237" s="15"/>
      <c r="W237" s="15"/>
      <c r="X237" s="21"/>
    </row>
    <row r="238" spans="2:24" ht="14.7" customHeight="1" x14ac:dyDescent="0.3">
      <c r="B238" s="13"/>
      <c r="D238" s="11"/>
      <c r="E238" s="14"/>
      <c r="F238" s="14"/>
      <c r="G238" s="15"/>
      <c r="H238" s="12"/>
      <c r="I238" s="12"/>
      <c r="J238" s="15"/>
      <c r="K238" s="12"/>
      <c r="L238" s="15"/>
      <c r="M238" s="21"/>
      <c r="N238" s="15"/>
      <c r="O238" s="21"/>
      <c r="P238" s="8"/>
      <c r="Q238" s="8"/>
      <c r="T238" s="15"/>
      <c r="U238" s="15"/>
      <c r="V238" s="15"/>
      <c r="W238" s="15"/>
      <c r="X238" s="21"/>
    </row>
    <row r="239" spans="2:24" ht="14.7" customHeight="1" x14ac:dyDescent="0.3">
      <c r="B239" s="13"/>
      <c r="D239" s="11"/>
      <c r="E239" s="14"/>
      <c r="F239" s="14"/>
      <c r="G239" s="15"/>
      <c r="H239" s="12"/>
      <c r="I239" s="12"/>
      <c r="J239" s="15"/>
      <c r="K239" s="12"/>
      <c r="L239" s="15"/>
      <c r="M239" s="21"/>
      <c r="N239" s="15"/>
      <c r="O239" s="21"/>
      <c r="P239" s="8"/>
      <c r="Q239" s="8"/>
      <c r="T239" s="15"/>
      <c r="U239" s="15"/>
      <c r="V239" s="15"/>
      <c r="W239" s="15"/>
      <c r="X239" s="21"/>
    </row>
    <row r="240" spans="2:24" ht="14.7" customHeight="1" x14ac:dyDescent="0.3">
      <c r="B240" s="13"/>
      <c r="D240" s="11"/>
      <c r="E240" s="14"/>
      <c r="F240" s="14"/>
      <c r="G240" s="15"/>
      <c r="H240" s="12"/>
      <c r="I240" s="12"/>
      <c r="J240" s="15"/>
      <c r="K240" s="12"/>
      <c r="L240" s="15"/>
      <c r="M240" s="21"/>
      <c r="N240" s="15"/>
      <c r="O240" s="21"/>
      <c r="P240" s="8"/>
      <c r="Q240" s="8"/>
      <c r="T240" s="15"/>
      <c r="U240" s="15"/>
      <c r="V240" s="15"/>
      <c r="W240" s="15"/>
      <c r="X240" s="21"/>
    </row>
    <row r="241" spans="2:24" ht="14.7" customHeight="1" x14ac:dyDescent="0.3">
      <c r="B241" s="13"/>
      <c r="D241" s="11"/>
      <c r="E241" s="14"/>
      <c r="F241" s="14"/>
      <c r="G241" s="15"/>
      <c r="H241" s="12"/>
      <c r="I241" s="12"/>
      <c r="J241" s="15"/>
      <c r="K241" s="12"/>
      <c r="L241" s="15"/>
      <c r="M241" s="21"/>
      <c r="N241" s="15"/>
      <c r="O241" s="21"/>
      <c r="P241" s="8"/>
      <c r="Q241" s="8"/>
      <c r="T241" s="15"/>
      <c r="U241" s="15"/>
      <c r="V241" s="15"/>
      <c r="W241" s="15"/>
      <c r="X241" s="21"/>
    </row>
    <row r="242" spans="2:24" ht="14.7" customHeight="1" x14ac:dyDescent="0.3">
      <c r="B242" s="13"/>
      <c r="D242" s="11"/>
      <c r="E242" s="14"/>
      <c r="F242" s="14"/>
      <c r="G242" s="15"/>
      <c r="H242" s="12"/>
      <c r="I242" s="12"/>
      <c r="J242" s="15"/>
      <c r="K242" s="12"/>
      <c r="L242" s="15"/>
      <c r="M242" s="21"/>
      <c r="N242" s="15"/>
      <c r="O242" s="21"/>
      <c r="P242" s="8"/>
      <c r="Q242" s="8"/>
      <c r="T242" s="15"/>
      <c r="U242" s="15"/>
      <c r="V242" s="15"/>
      <c r="W242" s="15"/>
      <c r="X242" s="21"/>
    </row>
    <row r="243" spans="2:24" ht="14.7" customHeight="1" x14ac:dyDescent="0.3">
      <c r="B243" s="13"/>
      <c r="D243" s="11"/>
      <c r="E243" s="14"/>
      <c r="F243" s="14"/>
      <c r="G243" s="15"/>
      <c r="H243" s="12"/>
      <c r="I243" s="12"/>
      <c r="J243" s="15"/>
      <c r="K243" s="12"/>
      <c r="L243" s="15"/>
      <c r="M243" s="21"/>
      <c r="N243" s="15"/>
      <c r="O243" s="21"/>
      <c r="P243" s="8"/>
      <c r="Q243" s="8"/>
      <c r="T243" s="15"/>
      <c r="U243" s="15"/>
      <c r="V243" s="15"/>
      <c r="W243" s="15"/>
      <c r="X243" s="21"/>
    </row>
    <row r="244" spans="2:24" ht="14.7" customHeight="1" x14ac:dyDescent="0.3">
      <c r="B244" s="13"/>
      <c r="D244" s="11"/>
      <c r="E244" s="14"/>
      <c r="F244" s="14"/>
      <c r="G244" s="15"/>
      <c r="H244" s="12"/>
      <c r="I244" s="12"/>
      <c r="J244" s="15"/>
      <c r="K244" s="12"/>
      <c r="L244" s="15"/>
      <c r="M244" s="21"/>
      <c r="N244" s="15"/>
      <c r="O244" s="21"/>
      <c r="P244" s="8"/>
      <c r="Q244" s="8"/>
      <c r="T244" s="15"/>
      <c r="U244" s="15"/>
      <c r="V244" s="15"/>
      <c r="W244" s="15"/>
      <c r="X244" s="21"/>
    </row>
    <row r="245" spans="2:24" ht="14.7" customHeight="1" x14ac:dyDescent="0.3">
      <c r="B245" s="13"/>
      <c r="D245" s="11"/>
      <c r="E245" s="14"/>
      <c r="F245" s="14"/>
      <c r="G245" s="15"/>
      <c r="H245" s="12"/>
      <c r="I245" s="12"/>
      <c r="J245" s="15"/>
      <c r="K245" s="12"/>
      <c r="L245" s="15"/>
      <c r="M245" s="21"/>
      <c r="N245" s="15"/>
      <c r="O245" s="21"/>
      <c r="P245" s="8"/>
      <c r="Q245" s="8"/>
      <c r="T245" s="15"/>
      <c r="U245" s="15"/>
      <c r="V245" s="15"/>
      <c r="W245" s="15"/>
      <c r="X245" s="21"/>
    </row>
    <row r="246" spans="2:24" ht="14.7" customHeight="1" x14ac:dyDescent="0.3">
      <c r="B246" s="13"/>
      <c r="D246" s="11"/>
      <c r="E246" s="14"/>
      <c r="F246" s="14"/>
      <c r="G246" s="15"/>
      <c r="H246" s="12"/>
      <c r="I246" s="12"/>
      <c r="J246" s="15"/>
      <c r="K246" s="12"/>
      <c r="L246" s="15"/>
      <c r="M246" s="21"/>
      <c r="N246" s="15"/>
      <c r="O246" s="21"/>
      <c r="P246" s="8"/>
      <c r="Q246" s="8"/>
      <c r="T246" s="15"/>
      <c r="U246" s="15"/>
      <c r="V246" s="15"/>
      <c r="W246" s="15"/>
      <c r="X246" s="21"/>
    </row>
    <row r="247" spans="2:24" ht="14.7" customHeight="1" x14ac:dyDescent="0.3">
      <c r="P247" s="8"/>
      <c r="Q247" s="8"/>
      <c r="T247" s="15"/>
      <c r="U247" s="15"/>
      <c r="V247" s="15"/>
      <c r="W247" s="15"/>
      <c r="X247" s="21"/>
    </row>
    <row r="248" spans="2:24" ht="14.7" customHeight="1" x14ac:dyDescent="0.3">
      <c r="D248" s="11"/>
      <c r="P248" s="8"/>
      <c r="Q248" s="8"/>
    </row>
    <row r="249" spans="2:24" ht="14.7" customHeight="1" x14ac:dyDescent="0.3">
      <c r="D249" s="11"/>
      <c r="P249" s="8"/>
      <c r="Q249" s="8"/>
    </row>
    <row r="250" spans="2:24" ht="14.7" customHeight="1" x14ac:dyDescent="0.3">
      <c r="P250" s="8"/>
      <c r="Q250" s="8"/>
    </row>
    <row r="251" spans="2:24" ht="14.7" customHeight="1" x14ac:dyDescent="0.3">
      <c r="P251" s="8"/>
      <c r="Q251" s="8"/>
    </row>
    <row r="252" spans="2:24" ht="14.7" customHeight="1" x14ac:dyDescent="0.3">
      <c r="P252" s="8"/>
      <c r="Q252" s="8"/>
    </row>
    <row r="253" spans="2:24" ht="14.7" customHeight="1" x14ac:dyDescent="0.3">
      <c r="P253" s="8"/>
      <c r="Q253" s="8"/>
    </row>
    <row r="254" spans="2:24" ht="14.7" customHeight="1" x14ac:dyDescent="0.3">
      <c r="P254" s="8"/>
      <c r="Q254" s="8"/>
    </row>
    <row r="255" spans="2:24" ht="14.7" customHeight="1" x14ac:dyDescent="0.3">
      <c r="P255" s="8"/>
      <c r="Q255" s="8"/>
    </row>
    <row r="256" spans="2:24" ht="14.7" customHeight="1" x14ac:dyDescent="0.3">
      <c r="D256" s="11"/>
      <c r="P256" s="8"/>
      <c r="Q256" s="8"/>
    </row>
    <row r="257" spans="4:17" ht="14.7" customHeight="1" x14ac:dyDescent="0.3">
      <c r="D257" s="11"/>
      <c r="P257" s="8"/>
      <c r="Q257" s="8"/>
    </row>
    <row r="258" spans="4:17" ht="14.7" customHeight="1" x14ac:dyDescent="0.3">
      <c r="P258" s="8"/>
      <c r="Q258" s="8"/>
    </row>
    <row r="259" spans="4:17" ht="14.7" customHeight="1" x14ac:dyDescent="0.3">
      <c r="P259" s="8"/>
      <c r="Q259" s="8"/>
    </row>
    <row r="260" spans="4:17" ht="14.7" customHeight="1" x14ac:dyDescent="0.3">
      <c r="P260" s="8"/>
      <c r="Q260" s="8"/>
    </row>
    <row r="261" spans="4:17" ht="14.7" customHeight="1" x14ac:dyDescent="0.3">
      <c r="P261" s="8"/>
      <c r="Q261" s="8"/>
    </row>
    <row r="262" spans="4:17" ht="14.7" customHeight="1" x14ac:dyDescent="0.3">
      <c r="P262" s="8"/>
      <c r="Q262" s="8"/>
    </row>
    <row r="263" spans="4:17" ht="14.7" customHeight="1" x14ac:dyDescent="0.3">
      <c r="P263" s="8"/>
      <c r="Q263" s="8"/>
    </row>
    <row r="264" spans="4:17" ht="14.7" customHeight="1" x14ac:dyDescent="0.3">
      <c r="D264" s="11"/>
      <c r="P264" s="8"/>
      <c r="Q264" s="8"/>
    </row>
    <row r="265" spans="4:17" ht="14.7" customHeight="1" x14ac:dyDescent="0.3">
      <c r="D265" s="11"/>
      <c r="P265" s="8"/>
      <c r="Q265" s="8"/>
    </row>
    <row r="266" spans="4:17" ht="14.7" customHeight="1" x14ac:dyDescent="0.3">
      <c r="P266" s="8"/>
      <c r="Q266" s="8"/>
    </row>
    <row r="267" spans="4:17" ht="14.7" customHeight="1" x14ac:dyDescent="0.3">
      <c r="P267" s="8"/>
      <c r="Q267" s="8"/>
    </row>
    <row r="268" spans="4:17" ht="14.7" customHeight="1" x14ac:dyDescent="0.3">
      <c r="P268" s="8"/>
      <c r="Q268" s="8"/>
    </row>
    <row r="269" spans="4:17" ht="14.7" customHeight="1" x14ac:dyDescent="0.3">
      <c r="P269" s="8"/>
      <c r="Q269" s="8"/>
    </row>
    <row r="270" spans="4:17" ht="14.7" customHeight="1" x14ac:dyDescent="0.3">
      <c r="P270" s="8"/>
      <c r="Q270" s="8"/>
    </row>
    <row r="271" spans="4:17" ht="14.7" customHeight="1" x14ac:dyDescent="0.3">
      <c r="P271" s="8"/>
      <c r="Q271" s="8"/>
    </row>
    <row r="272" spans="4:17" ht="14.7" customHeight="1" x14ac:dyDescent="0.3">
      <c r="D272" s="11"/>
      <c r="P272" s="8"/>
      <c r="Q272" s="8"/>
    </row>
    <row r="273" spans="4:19" ht="14.7" customHeight="1" x14ac:dyDescent="0.3">
      <c r="D273" s="11"/>
      <c r="P273" s="8"/>
      <c r="Q273" s="8"/>
    </row>
    <row r="274" spans="4:19" ht="14.7" customHeight="1" x14ac:dyDescent="0.3">
      <c r="P274" s="8"/>
      <c r="Q274" s="8"/>
    </row>
    <row r="275" spans="4:19" ht="14.7" customHeight="1" x14ac:dyDescent="0.3">
      <c r="P275" s="8"/>
      <c r="Q275" s="8"/>
    </row>
    <row r="276" spans="4:19" ht="14.7" customHeight="1" x14ac:dyDescent="0.3">
      <c r="P276" s="8"/>
      <c r="Q276" s="8"/>
    </row>
    <row r="277" spans="4:19" ht="14.7" customHeight="1" x14ac:dyDescent="0.3">
      <c r="P277" s="8"/>
      <c r="Q277" s="8"/>
    </row>
    <row r="278" spans="4:19" ht="14.7" customHeight="1" x14ac:dyDescent="0.3">
      <c r="P278" s="8"/>
      <c r="Q278" s="8"/>
    </row>
    <row r="279" spans="4:19" ht="14.7" customHeight="1" x14ac:dyDescent="0.3">
      <c r="P279" s="8"/>
      <c r="Q279" s="8"/>
    </row>
    <row r="280" spans="4:19" ht="14.7" customHeight="1" x14ac:dyDescent="0.3">
      <c r="D280" s="11"/>
      <c r="P280" s="8"/>
      <c r="Q280" s="8"/>
    </row>
    <row r="281" spans="4:19" ht="14.7" customHeight="1" x14ac:dyDescent="0.3">
      <c r="D281" s="11"/>
      <c r="P281" s="8"/>
      <c r="Q281" s="8"/>
    </row>
    <row r="282" spans="4:19" ht="14.7" customHeight="1" x14ac:dyDescent="0.3">
      <c r="P282" s="18"/>
      <c r="Q282" s="22"/>
      <c r="R282" s="22"/>
      <c r="S282" s="22"/>
    </row>
    <row r="288" spans="4:19" ht="14.7" customHeight="1" x14ac:dyDescent="0.3">
      <c r="D288" s="11"/>
    </row>
    <row r="289" spans="2:23" ht="14.7" customHeight="1" x14ac:dyDescent="0.3">
      <c r="D289" s="11"/>
    </row>
    <row r="296" spans="2:23" ht="14.7" customHeight="1" x14ac:dyDescent="0.3">
      <c r="D296" s="11"/>
    </row>
    <row r="297" spans="2:23" ht="14.7" customHeight="1" x14ac:dyDescent="0.3">
      <c r="D297" s="11"/>
    </row>
    <row r="303" spans="2:23" ht="14.7" customHeight="1" x14ac:dyDescent="0.3">
      <c r="B303" s="10"/>
      <c r="D303" s="20"/>
      <c r="E303" s="20"/>
      <c r="F303" s="18"/>
      <c r="G303" s="18"/>
      <c r="H303" s="18"/>
      <c r="I303" s="18"/>
      <c r="J303" s="18"/>
      <c r="K303" s="18"/>
      <c r="L303" s="18"/>
      <c r="M303" s="18"/>
      <c r="N303" s="18"/>
      <c r="O303" s="18"/>
    </row>
    <row r="304" spans="2:23" ht="14.7" customHeight="1" x14ac:dyDescent="0.3">
      <c r="D304" s="11"/>
      <c r="T304" s="22"/>
      <c r="U304" s="22"/>
      <c r="V304" s="22"/>
      <c r="W304" s="22"/>
    </row>
    <row r="305" spans="4:4" ht="14.7" customHeight="1" x14ac:dyDescent="0.3">
      <c r="D305" s="11"/>
    </row>
    <row r="306" spans="4:4" ht="14.7" customHeight="1" x14ac:dyDescent="0.3">
      <c r="D306" s="11"/>
    </row>
    <row r="307" spans="4:4" ht="14.7" customHeight="1" x14ac:dyDescent="0.3">
      <c r="D307" s="11"/>
    </row>
    <row r="308" spans="4:4" ht="14.7" customHeight="1" x14ac:dyDescent="0.3">
      <c r="D308" s="11"/>
    </row>
    <row r="309" spans="4:4" ht="14.7" customHeight="1" x14ac:dyDescent="0.3">
      <c r="D309" s="11"/>
    </row>
    <row r="310" spans="4:4" ht="14.7" customHeight="1" x14ac:dyDescent="0.3">
      <c r="D310" s="11"/>
    </row>
    <row r="311" spans="4:4" ht="14.7" customHeight="1" x14ac:dyDescent="0.3">
      <c r="D311" s="11"/>
    </row>
    <row r="312" spans="4:4" ht="14.7" customHeight="1" x14ac:dyDescent="0.3">
      <c r="D312" s="11"/>
    </row>
    <row r="313" spans="4:4" ht="14.7" customHeight="1" x14ac:dyDescent="0.3">
      <c r="D313" s="11"/>
    </row>
    <row r="314" spans="4:4" ht="14.7" customHeight="1" x14ac:dyDescent="0.3">
      <c r="D314" s="11"/>
    </row>
    <row r="315" spans="4:4" ht="14.7" customHeight="1" x14ac:dyDescent="0.3">
      <c r="D315" s="11"/>
    </row>
    <row r="316" spans="4:4" ht="14.7" customHeight="1" x14ac:dyDescent="0.3">
      <c r="D316" s="11"/>
    </row>
    <row r="317" spans="4:4" ht="14.7" customHeight="1" x14ac:dyDescent="0.3">
      <c r="D317" s="11"/>
    </row>
    <row r="318" spans="4:4" ht="14.7" customHeight="1" x14ac:dyDescent="0.3">
      <c r="D318" s="11"/>
    </row>
    <row r="319" spans="4:4" ht="14.7" customHeight="1" x14ac:dyDescent="0.3">
      <c r="D319" s="11"/>
    </row>
    <row r="320" spans="4:4" ht="14.7" customHeight="1" x14ac:dyDescent="0.3">
      <c r="D320" s="11"/>
    </row>
    <row r="321" spans="4:4" ht="14.7" customHeight="1" x14ac:dyDescent="0.3">
      <c r="D321" s="11"/>
    </row>
    <row r="322" spans="4:4" ht="14.7" customHeight="1" x14ac:dyDescent="0.3">
      <c r="D322" s="11"/>
    </row>
    <row r="323" spans="4:4" ht="14.7" customHeight="1" x14ac:dyDescent="0.3">
      <c r="D323" s="11"/>
    </row>
    <row r="324" spans="4:4" ht="14.7" customHeight="1" x14ac:dyDescent="0.3">
      <c r="D324" s="11"/>
    </row>
    <row r="325" spans="4:4" ht="14.7" customHeight="1" x14ac:dyDescent="0.3">
      <c r="D325" s="11"/>
    </row>
    <row r="326" spans="4:4" ht="14.7" customHeight="1" x14ac:dyDescent="0.3">
      <c r="D326" s="11"/>
    </row>
    <row r="327" spans="4:4" ht="14.7" customHeight="1" x14ac:dyDescent="0.3">
      <c r="D327" s="11"/>
    </row>
    <row r="328" spans="4:4" ht="14.7" customHeight="1" x14ac:dyDescent="0.3">
      <c r="D328" s="11"/>
    </row>
    <row r="329" spans="4:4" ht="14.7" customHeight="1" x14ac:dyDescent="0.3">
      <c r="D329" s="11"/>
    </row>
    <row r="330" spans="4:4" ht="14.7" customHeight="1" x14ac:dyDescent="0.3">
      <c r="D330" s="11"/>
    </row>
    <row r="331" spans="4:4" ht="14.7" customHeight="1" x14ac:dyDescent="0.3">
      <c r="D331" s="11"/>
    </row>
    <row r="332" spans="4:4" ht="14.7" customHeight="1" x14ac:dyDescent="0.3">
      <c r="D332" s="11"/>
    </row>
    <row r="333" spans="4:4" ht="14.7" customHeight="1" x14ac:dyDescent="0.3">
      <c r="D333" s="11"/>
    </row>
    <row r="334" spans="4:4" ht="14.7" customHeight="1" x14ac:dyDescent="0.3">
      <c r="D334" s="11"/>
    </row>
    <row r="335" spans="4:4" ht="14.7" customHeight="1" x14ac:dyDescent="0.3">
      <c r="D335" s="11"/>
    </row>
    <row r="336" spans="4:4" ht="14.7" customHeight="1" x14ac:dyDescent="0.3">
      <c r="D336" s="11"/>
    </row>
    <row r="337" spans="4:4" ht="14.7" customHeight="1" x14ac:dyDescent="0.3">
      <c r="D337" s="11"/>
    </row>
    <row r="338" spans="4:4" ht="14.7" customHeight="1" x14ac:dyDescent="0.3">
      <c r="D338" s="11"/>
    </row>
    <row r="339" spans="4:4" ht="14.7" customHeight="1" x14ac:dyDescent="0.3">
      <c r="D339" s="11"/>
    </row>
    <row r="340" spans="4:4" ht="14.7" customHeight="1" x14ac:dyDescent="0.3">
      <c r="D340" s="11"/>
    </row>
    <row r="341" spans="4:4" ht="14.7" customHeight="1" x14ac:dyDescent="0.3">
      <c r="D341" s="11"/>
    </row>
    <row r="342" spans="4:4" ht="14.7" customHeight="1" x14ac:dyDescent="0.3">
      <c r="D342" s="11"/>
    </row>
    <row r="343" spans="4:4" ht="14.7" customHeight="1" x14ac:dyDescent="0.3">
      <c r="D343" s="11"/>
    </row>
    <row r="344" spans="4:4" ht="14.7" customHeight="1" x14ac:dyDescent="0.3">
      <c r="D344" s="11"/>
    </row>
    <row r="345" spans="4:4" ht="14.7" customHeight="1" x14ac:dyDescent="0.3">
      <c r="D345" s="11"/>
    </row>
    <row r="346" spans="4:4" ht="14.7" customHeight="1" x14ac:dyDescent="0.3">
      <c r="D346" s="11"/>
    </row>
    <row r="347" spans="4:4" ht="14.7" customHeight="1" x14ac:dyDescent="0.3">
      <c r="D347" s="11"/>
    </row>
    <row r="348" spans="4:4" ht="14.7" customHeight="1" x14ac:dyDescent="0.3">
      <c r="D348" s="11"/>
    </row>
    <row r="349" spans="4:4" ht="14.7" customHeight="1" x14ac:dyDescent="0.3">
      <c r="D349" s="11"/>
    </row>
    <row r="350" spans="4:4" ht="14.7" customHeight="1" x14ac:dyDescent="0.3">
      <c r="D350" s="11"/>
    </row>
    <row r="351" spans="4:4" ht="14.7" customHeight="1" x14ac:dyDescent="0.3">
      <c r="D351" s="11"/>
    </row>
    <row r="352" spans="4:4" ht="14.7" customHeight="1" x14ac:dyDescent="0.3">
      <c r="D352" s="11"/>
    </row>
    <row r="353" spans="4:4" ht="14.7" customHeight="1" x14ac:dyDescent="0.3">
      <c r="D353" s="11"/>
    </row>
    <row r="354" spans="4:4" ht="14.7" customHeight="1" x14ac:dyDescent="0.3">
      <c r="D354" s="11"/>
    </row>
    <row r="355" spans="4:4" ht="14.7" customHeight="1" x14ac:dyDescent="0.3">
      <c r="D355" s="11"/>
    </row>
    <row r="356" spans="4:4" ht="14.7" customHeight="1" x14ac:dyDescent="0.3">
      <c r="D356" s="11"/>
    </row>
    <row r="357" spans="4:4" ht="14.7" customHeight="1" x14ac:dyDescent="0.3">
      <c r="D357" s="11"/>
    </row>
    <row r="358" spans="4:4" ht="14.7" customHeight="1" x14ac:dyDescent="0.3">
      <c r="D358" s="11"/>
    </row>
    <row r="359" spans="4:4" ht="14.7" customHeight="1" x14ac:dyDescent="0.3">
      <c r="D359" s="11"/>
    </row>
    <row r="360" spans="4:4" ht="14.7" customHeight="1" x14ac:dyDescent="0.3">
      <c r="D360" s="11"/>
    </row>
    <row r="361" spans="4:4" ht="14.7" customHeight="1" x14ac:dyDescent="0.3">
      <c r="D361" s="11"/>
    </row>
    <row r="362" spans="4:4" ht="14.7" customHeight="1" x14ac:dyDescent="0.3">
      <c r="D362" s="11"/>
    </row>
    <row r="363" spans="4:4" ht="14.7" customHeight="1" x14ac:dyDescent="0.3">
      <c r="D363" s="11"/>
    </row>
    <row r="364" spans="4:4" ht="14.7" customHeight="1" x14ac:dyDescent="0.3">
      <c r="D364" s="11"/>
    </row>
    <row r="365" spans="4:4" ht="14.7" customHeight="1" x14ac:dyDescent="0.3">
      <c r="D365" s="11"/>
    </row>
    <row r="366" spans="4:4" ht="14.7" customHeight="1" x14ac:dyDescent="0.3">
      <c r="D366" s="11"/>
    </row>
    <row r="367" spans="4:4" ht="14.7" customHeight="1" x14ac:dyDescent="0.3">
      <c r="D367" s="11"/>
    </row>
    <row r="368" spans="4:4" ht="14.7" customHeight="1" x14ac:dyDescent="0.3">
      <c r="D368" s="11"/>
    </row>
    <row r="369" spans="4:4" ht="14.7" customHeight="1" x14ac:dyDescent="0.3">
      <c r="D369" s="11"/>
    </row>
    <row r="370" spans="4:4" ht="14.7" customHeight="1" x14ac:dyDescent="0.3">
      <c r="D370" s="11"/>
    </row>
    <row r="371" spans="4:4" ht="14.7" customHeight="1" x14ac:dyDescent="0.3">
      <c r="D371" s="11"/>
    </row>
    <row r="372" spans="4:4" ht="14.7" customHeight="1" x14ac:dyDescent="0.3">
      <c r="D372" s="11"/>
    </row>
    <row r="373" spans="4:4" ht="14.7" customHeight="1" x14ac:dyDescent="0.3">
      <c r="D373" s="11"/>
    </row>
    <row r="374" spans="4:4" ht="14.7" customHeight="1" x14ac:dyDescent="0.3">
      <c r="D374" s="11"/>
    </row>
    <row r="375" spans="4:4" ht="14.7" customHeight="1" x14ac:dyDescent="0.3">
      <c r="D375" s="11"/>
    </row>
    <row r="376" spans="4:4" ht="14.7" customHeight="1" x14ac:dyDescent="0.3">
      <c r="D376" s="11"/>
    </row>
    <row r="377" spans="4:4" ht="14.7" customHeight="1" x14ac:dyDescent="0.3">
      <c r="D377" s="11"/>
    </row>
    <row r="378" spans="4:4" ht="14.7" customHeight="1" x14ac:dyDescent="0.3">
      <c r="D378" s="11"/>
    </row>
    <row r="379" spans="4:4" ht="14.7" customHeight="1" x14ac:dyDescent="0.3">
      <c r="D379" s="11"/>
    </row>
    <row r="380" spans="4:4" ht="14.7" customHeight="1" x14ac:dyDescent="0.3">
      <c r="D380" s="11"/>
    </row>
    <row r="381" spans="4:4" ht="14.7" customHeight="1" x14ac:dyDescent="0.3">
      <c r="D381" s="11"/>
    </row>
    <row r="382" spans="4:4" ht="14.7" customHeight="1" x14ac:dyDescent="0.3">
      <c r="D382" s="11"/>
    </row>
    <row r="383" spans="4:4" ht="14.7" customHeight="1" x14ac:dyDescent="0.3">
      <c r="D383" s="11"/>
    </row>
    <row r="384" spans="4:4" ht="14.7" customHeight="1" x14ac:dyDescent="0.3">
      <c r="D384" s="11"/>
    </row>
    <row r="385" spans="4:4" ht="14.7" customHeight="1" x14ac:dyDescent="0.3">
      <c r="D385" s="11"/>
    </row>
    <row r="386" spans="4:4" ht="14.7" customHeight="1" x14ac:dyDescent="0.3">
      <c r="D386" s="11"/>
    </row>
    <row r="387" spans="4:4" ht="14.7" customHeight="1" x14ac:dyDescent="0.3">
      <c r="D387" s="11"/>
    </row>
    <row r="388" spans="4:4" ht="14.7" customHeight="1" x14ac:dyDescent="0.3">
      <c r="D388" s="11"/>
    </row>
    <row r="389" spans="4:4" ht="14.7" customHeight="1" x14ac:dyDescent="0.3">
      <c r="D389" s="11"/>
    </row>
    <row r="390" spans="4:4" ht="14.7" customHeight="1" x14ac:dyDescent="0.3">
      <c r="D390" s="11"/>
    </row>
    <row r="391" spans="4:4" ht="14.7" customHeight="1" x14ac:dyDescent="0.3">
      <c r="D391" s="11"/>
    </row>
    <row r="392" spans="4:4" ht="14.7" customHeight="1" x14ac:dyDescent="0.3">
      <c r="D392" s="11"/>
    </row>
    <row r="393" spans="4:4" ht="14.7" customHeight="1" x14ac:dyDescent="0.3">
      <c r="D393" s="11"/>
    </row>
    <row r="394" spans="4:4" ht="14.7" customHeight="1" x14ac:dyDescent="0.3">
      <c r="D394" s="11"/>
    </row>
    <row r="395" spans="4:4" ht="14.7" customHeight="1" x14ac:dyDescent="0.3">
      <c r="D395" s="11"/>
    </row>
    <row r="396" spans="4:4" ht="14.7" customHeight="1" x14ac:dyDescent="0.3">
      <c r="D396" s="11"/>
    </row>
    <row r="397" spans="4:4" ht="14.7" customHeight="1" x14ac:dyDescent="0.3">
      <c r="D397" s="11"/>
    </row>
    <row r="398" spans="4:4" ht="14.7" customHeight="1" x14ac:dyDescent="0.3">
      <c r="D398" s="11"/>
    </row>
    <row r="399" spans="4:4" ht="14.7" customHeight="1" x14ac:dyDescent="0.3">
      <c r="D399" s="11"/>
    </row>
    <row r="400" spans="4:4" ht="14.7" customHeight="1" x14ac:dyDescent="0.3">
      <c r="D400" s="11"/>
    </row>
    <row r="401" spans="4:4" ht="14.7" customHeight="1" x14ac:dyDescent="0.3">
      <c r="D401" s="11"/>
    </row>
    <row r="402" spans="4:4" ht="14.7" customHeight="1" x14ac:dyDescent="0.3">
      <c r="D402" s="11"/>
    </row>
    <row r="403" spans="4:4" ht="14.7" customHeight="1" x14ac:dyDescent="0.3">
      <c r="D403" s="11"/>
    </row>
    <row r="404" spans="4:4" ht="14.7" customHeight="1" x14ac:dyDescent="0.3">
      <c r="D404" s="11"/>
    </row>
    <row r="405" spans="4:4" ht="14.7" customHeight="1" x14ac:dyDescent="0.3">
      <c r="D405" s="11"/>
    </row>
    <row r="406" spans="4:4" ht="14.7" customHeight="1" x14ac:dyDescent="0.3">
      <c r="D406" s="11"/>
    </row>
    <row r="407" spans="4:4" ht="14.7" customHeight="1" x14ac:dyDescent="0.3">
      <c r="D407" s="11"/>
    </row>
    <row r="408" spans="4:4" ht="14.7" customHeight="1" x14ac:dyDescent="0.3">
      <c r="D408" s="11"/>
    </row>
    <row r="409" spans="4:4" ht="14.7" customHeight="1" x14ac:dyDescent="0.3">
      <c r="D409" s="11"/>
    </row>
    <row r="410" spans="4:4" ht="14.7" customHeight="1" x14ac:dyDescent="0.3">
      <c r="D410" s="11"/>
    </row>
    <row r="411" spans="4:4" ht="14.7" customHeight="1" x14ac:dyDescent="0.3">
      <c r="D411" s="11"/>
    </row>
    <row r="412" spans="4:4" ht="14.7" customHeight="1" x14ac:dyDescent="0.3">
      <c r="D412" s="11"/>
    </row>
    <row r="413" spans="4:4" ht="14.7" customHeight="1" x14ac:dyDescent="0.3">
      <c r="D413" s="11"/>
    </row>
    <row r="414" spans="4:4" ht="14.7" customHeight="1" x14ac:dyDescent="0.3">
      <c r="D414" s="11"/>
    </row>
    <row r="415" spans="4:4" ht="14.7" customHeight="1" x14ac:dyDescent="0.3">
      <c r="D415" s="11"/>
    </row>
    <row r="416" spans="4:4" ht="14.7" customHeight="1" x14ac:dyDescent="0.3">
      <c r="D416" s="11"/>
    </row>
    <row r="417" spans="4:4" ht="14.7" customHeight="1" x14ac:dyDescent="0.3">
      <c r="D417" s="11"/>
    </row>
    <row r="418" spans="4:4" ht="14.7" customHeight="1" x14ac:dyDescent="0.3">
      <c r="D418" s="11"/>
    </row>
    <row r="419" spans="4:4" ht="14.7" customHeight="1" x14ac:dyDescent="0.3">
      <c r="D419" s="11"/>
    </row>
    <row r="420" spans="4:4" ht="14.7" customHeight="1" x14ac:dyDescent="0.3">
      <c r="D420" s="11"/>
    </row>
    <row r="421" spans="4:4" ht="14.7" customHeight="1" x14ac:dyDescent="0.3">
      <c r="D421" s="11"/>
    </row>
    <row r="422" spans="4:4" ht="14.7" customHeight="1" x14ac:dyDescent="0.3">
      <c r="D422" s="11"/>
    </row>
    <row r="423" spans="4:4" ht="14.7" customHeight="1" x14ac:dyDescent="0.3">
      <c r="D423" s="11"/>
    </row>
    <row r="424" spans="4:4" ht="14.7" customHeight="1" x14ac:dyDescent="0.3">
      <c r="D424" s="11"/>
    </row>
    <row r="425" spans="4:4" ht="14.7" customHeight="1" x14ac:dyDescent="0.3">
      <c r="D425" s="11"/>
    </row>
    <row r="426" spans="4:4" ht="14.7" customHeight="1" x14ac:dyDescent="0.3">
      <c r="D426" s="11"/>
    </row>
    <row r="427" spans="4:4" ht="14.7" customHeight="1" x14ac:dyDescent="0.3">
      <c r="D427" s="11"/>
    </row>
    <row r="428" spans="4:4" ht="14.7" customHeight="1" x14ac:dyDescent="0.3">
      <c r="D428" s="11"/>
    </row>
    <row r="429" spans="4:4" ht="14.7" customHeight="1" x14ac:dyDescent="0.3">
      <c r="D429" s="11"/>
    </row>
    <row r="430" spans="4:4" ht="14.7" customHeight="1" x14ac:dyDescent="0.3">
      <c r="D430" s="11"/>
    </row>
    <row r="431" spans="4:4" ht="14.7" customHeight="1" x14ac:dyDescent="0.3">
      <c r="D431" s="11"/>
    </row>
    <row r="432" spans="4:4" ht="14.7" customHeight="1" x14ac:dyDescent="0.3">
      <c r="D432" s="11"/>
    </row>
    <row r="433" spans="4:4" ht="14.7" customHeight="1" x14ac:dyDescent="0.3">
      <c r="D433" s="11"/>
    </row>
    <row r="434" spans="4:4" ht="14.7" customHeight="1" x14ac:dyDescent="0.3">
      <c r="D434" s="11"/>
    </row>
    <row r="435" spans="4:4" ht="14.7" customHeight="1" x14ac:dyDescent="0.3">
      <c r="D435" s="11"/>
    </row>
    <row r="436" spans="4:4" ht="14.7" customHeight="1" x14ac:dyDescent="0.3">
      <c r="D436" s="11"/>
    </row>
    <row r="437" spans="4:4" ht="14.7" customHeight="1" x14ac:dyDescent="0.3">
      <c r="D437" s="11"/>
    </row>
    <row r="438" spans="4:4" ht="14.7" customHeight="1" x14ac:dyDescent="0.3">
      <c r="D438" s="11"/>
    </row>
    <row r="439" spans="4:4" ht="14.7" customHeight="1" x14ac:dyDescent="0.3">
      <c r="D439" s="11"/>
    </row>
    <row r="440" spans="4:4" ht="14.7" customHeight="1" x14ac:dyDescent="0.3">
      <c r="D440" s="11"/>
    </row>
    <row r="441" spans="4:4" ht="14.7" customHeight="1" x14ac:dyDescent="0.3">
      <c r="D441" s="11"/>
    </row>
    <row r="442" spans="4:4" ht="14.7" customHeight="1" x14ac:dyDescent="0.3">
      <c r="D442" s="11"/>
    </row>
    <row r="443" spans="4:4" ht="14.7" customHeight="1" x14ac:dyDescent="0.3">
      <c r="D443" s="11"/>
    </row>
    <row r="444" spans="4:4" ht="14.7" customHeight="1" x14ac:dyDescent="0.3">
      <c r="D444" s="11"/>
    </row>
    <row r="445" spans="4:4" ht="14.7" customHeight="1" x14ac:dyDescent="0.3">
      <c r="D445" s="11"/>
    </row>
    <row r="446" spans="4:4" ht="14.7" customHeight="1" x14ac:dyDescent="0.3">
      <c r="D446" s="11"/>
    </row>
    <row r="447" spans="4:4" ht="14.7" customHeight="1" x14ac:dyDescent="0.3">
      <c r="D447" s="11"/>
    </row>
    <row r="448" spans="4:4" ht="14.7" customHeight="1" x14ac:dyDescent="0.3">
      <c r="D448" s="11"/>
    </row>
    <row r="449" spans="4:4" ht="14.7" customHeight="1" x14ac:dyDescent="0.3">
      <c r="D449" s="11"/>
    </row>
    <row r="450" spans="4:4" ht="14.7" customHeight="1" x14ac:dyDescent="0.3">
      <c r="D450" s="11"/>
    </row>
    <row r="451" spans="4:4" ht="14.7" customHeight="1" x14ac:dyDescent="0.3">
      <c r="D451" s="11"/>
    </row>
    <row r="452" spans="4:4" ht="14.7" customHeight="1" x14ac:dyDescent="0.3">
      <c r="D452" s="11"/>
    </row>
    <row r="453" spans="4:4" ht="14.7" customHeight="1" x14ac:dyDescent="0.3">
      <c r="D453" s="11"/>
    </row>
    <row r="454" spans="4:4" ht="14.7" customHeight="1" x14ac:dyDescent="0.3">
      <c r="D454" s="11"/>
    </row>
    <row r="455" spans="4:4" ht="14.7" customHeight="1" x14ac:dyDescent="0.3">
      <c r="D455" s="11"/>
    </row>
    <row r="456" spans="4:4" ht="14.7" customHeight="1" x14ac:dyDescent="0.3">
      <c r="D456" s="11"/>
    </row>
    <row r="457" spans="4:4" ht="14.7" customHeight="1" x14ac:dyDescent="0.3">
      <c r="D457" s="11"/>
    </row>
    <row r="458" spans="4:4" ht="14.7" customHeight="1" x14ac:dyDescent="0.3">
      <c r="D458" s="11"/>
    </row>
    <row r="459" spans="4:4" ht="14.7" customHeight="1" x14ac:dyDescent="0.3">
      <c r="D459" s="11"/>
    </row>
    <row r="460" spans="4:4" ht="14.7" customHeight="1" x14ac:dyDescent="0.3">
      <c r="D460" s="11"/>
    </row>
    <row r="461" spans="4:4" ht="14.7" customHeight="1" x14ac:dyDescent="0.3">
      <c r="D461" s="11"/>
    </row>
    <row r="462" spans="4:4" ht="14.7" customHeight="1" x14ac:dyDescent="0.3">
      <c r="D462" s="11"/>
    </row>
    <row r="463" spans="4:4" ht="14.7" customHeight="1" x14ac:dyDescent="0.3">
      <c r="D463" s="11"/>
    </row>
    <row r="464" spans="4:4" ht="14.7" customHeight="1" x14ac:dyDescent="0.3">
      <c r="D464" s="11"/>
    </row>
    <row r="465" spans="4:4" ht="14.7" customHeight="1" x14ac:dyDescent="0.3">
      <c r="D465" s="11"/>
    </row>
    <row r="466" spans="4:4" ht="14.7" customHeight="1" x14ac:dyDescent="0.3">
      <c r="D466" s="11"/>
    </row>
    <row r="467" spans="4:4" ht="14.7" customHeight="1" x14ac:dyDescent="0.3">
      <c r="D467" s="11"/>
    </row>
    <row r="468" spans="4:4" ht="14.7" customHeight="1" x14ac:dyDescent="0.3">
      <c r="D468" s="11"/>
    </row>
    <row r="469" spans="4:4" ht="14.7" customHeight="1" x14ac:dyDescent="0.3">
      <c r="D469" s="11"/>
    </row>
    <row r="470" spans="4:4" ht="14.7" customHeight="1" x14ac:dyDescent="0.3">
      <c r="D470" s="11"/>
    </row>
    <row r="471" spans="4:4" ht="14.7" customHeight="1" x14ac:dyDescent="0.3">
      <c r="D471" s="11"/>
    </row>
    <row r="472" spans="4:4" ht="14.7" customHeight="1" x14ac:dyDescent="0.3">
      <c r="D472" s="11"/>
    </row>
    <row r="473" spans="4:4" ht="14.7" customHeight="1" x14ac:dyDescent="0.3">
      <c r="D473" s="11"/>
    </row>
    <row r="474" spans="4:4" ht="14.7" customHeight="1" x14ac:dyDescent="0.3">
      <c r="D474" s="11"/>
    </row>
    <row r="475" spans="4:4" ht="14.7" customHeight="1" x14ac:dyDescent="0.3">
      <c r="D475" s="11"/>
    </row>
    <row r="476" spans="4:4" ht="14.7" customHeight="1" x14ac:dyDescent="0.3">
      <c r="D476" s="11"/>
    </row>
    <row r="477" spans="4:4" ht="14.7" customHeight="1" x14ac:dyDescent="0.3">
      <c r="D477" s="11"/>
    </row>
  </sheetData>
  <sheetProtection selectLockedCells="1"/>
  <mergeCells count="45">
    <mergeCell ref="T7:AG7"/>
    <mergeCell ref="B7:O7"/>
    <mergeCell ref="C5:D5"/>
    <mergeCell ref="E5:F5"/>
    <mergeCell ref="G5:I5"/>
    <mergeCell ref="J5:K5"/>
    <mergeCell ref="L5:N5"/>
    <mergeCell ref="AD5:AF5"/>
    <mergeCell ref="U4:V4"/>
    <mergeCell ref="W4:AF4"/>
    <mergeCell ref="U5:V5"/>
    <mergeCell ref="W5:X5"/>
    <mergeCell ref="Y5:AA5"/>
    <mergeCell ref="AB5:AC5"/>
    <mergeCell ref="C2:N2"/>
    <mergeCell ref="E3:I3"/>
    <mergeCell ref="P2:S2"/>
    <mergeCell ref="P3:S3"/>
    <mergeCell ref="P4:S4"/>
    <mergeCell ref="C3:D3"/>
    <mergeCell ref="J3:K3"/>
    <mergeCell ref="L3:N3"/>
    <mergeCell ref="C4:D4"/>
    <mergeCell ref="E4:N4"/>
    <mergeCell ref="U2:AF2"/>
    <mergeCell ref="U3:V3"/>
    <mergeCell ref="W3:AA3"/>
    <mergeCell ref="AB3:AC3"/>
    <mergeCell ref="AD3:AF3"/>
    <mergeCell ref="Q13:R14"/>
    <mergeCell ref="Q16:R17"/>
    <mergeCell ref="Q19:R20"/>
    <mergeCell ref="Q22:R23"/>
    <mergeCell ref="P7:S7"/>
    <mergeCell ref="P8:S8"/>
    <mergeCell ref="Q10:R11"/>
    <mergeCell ref="P32:S32"/>
    <mergeCell ref="P33:S33"/>
    <mergeCell ref="A35:AH38"/>
    <mergeCell ref="P34:S34"/>
    <mergeCell ref="P27:S27"/>
    <mergeCell ref="P28:S28"/>
    <mergeCell ref="P29:S29"/>
    <mergeCell ref="P30:S30"/>
    <mergeCell ref="P31:S31"/>
  </mergeCells>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B7">
    <cfRule type="expression" dxfId="47" priority="20" stopIfTrue="1">
      <formula>O28=""</formula>
    </cfRule>
    <cfRule type="expression" dxfId="46" priority="540">
      <formula>AND(O28&gt;=0.85,O28&lt;=0.93999)</formula>
    </cfRule>
    <cfRule type="expression" dxfId="45" priority="537">
      <formula>O28&lt;0.75</formula>
    </cfRule>
    <cfRule type="expression" dxfId="44" priority="538">
      <formula>AND(O28&gt;=0.75,O28&lt;=0.84999)</formula>
    </cfRule>
    <cfRule type="expression" dxfId="43" priority="539">
      <formula>O28&gt;0.94</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41" priority="15">
      <formula>Q10=P8</formula>
    </cfRule>
  </conditionalFormatting>
  <conditionalFormatting sqref="Q13:R14">
    <cfRule type="expression" dxfId="40" priority="16">
      <formula>Q13=P8</formula>
    </cfRule>
  </conditionalFormatting>
  <conditionalFormatting sqref="Q16:R17">
    <cfRule type="expression" dxfId="39" priority="17">
      <formula>Q16=P8</formula>
    </cfRule>
  </conditionalFormatting>
  <conditionalFormatting sqref="Q19:R20">
    <cfRule type="expression" dxfId="38" priority="18">
      <formula>Q19=P8</formula>
    </cfRule>
  </conditionalFormatting>
  <conditionalFormatting sqref="Q22:R23">
    <cfRule type="expression" dxfId="37" priority="19">
      <formula>Q22=P8</formula>
    </cfRule>
  </conditionalFormatting>
  <conditionalFormatting sqref="T7">
    <cfRule type="expression" dxfId="36" priority="14" stopIfTrue="1">
      <formula>AG28=""</formula>
    </cfRule>
    <cfRule type="expression" dxfId="35" priority="521">
      <formula>AG28&lt;0.75</formula>
    </cfRule>
    <cfRule type="expression" dxfId="34" priority="523">
      <formula>AG28&gt;0.94</formula>
    </cfRule>
    <cfRule type="expression" dxfId="33" priority="524">
      <formula>AND(AG28&gt;=0.85,AG28&lt;=0.93999)</formula>
    </cfRule>
    <cfRule type="expression" dxfId="32" priority="522">
      <formula>AND(AG28&gt;=0.75,AG28&lt;=0.84999)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9" id="{3B7DA80B-BC18-47ED-8BDA-0E1E246064E2}">
            <xm:f>AND(calculations!$E$60&gt;=0.85,calculations!$E$60&lt;=0.93999)</xm:f>
            <x14:dxf>
              <font>
                <b/>
                <i val="0"/>
                <color theme="0"/>
              </font>
              <fill>
                <patternFill>
                  <bgColor rgb="FF00B05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7" id="{F4F51A51-FB99-4636-A376-7C31F5FCD9AA}">
            <xm:f>calculations!$E$60&lt;0.75</xm:f>
            <x14:dxf>
              <font>
                <b/>
                <i val="0"/>
                <color theme="0"/>
              </font>
              <fill>
                <patternFill>
                  <bgColor rgb="FFFF000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32" id="{3969A82E-D05D-4D96-969A-362178DF2AD2}">
            <xm:f>calculations!$H$60&gt;0.94</xm:f>
            <x14:dxf>
              <font>
                <b/>
                <i val="0"/>
                <color theme="0"/>
              </font>
              <fill>
                <patternFill>
                  <bgColor theme="1"/>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29" id="{DF84B943-9C8A-42D6-91D3-B944685A0D8A}">
            <xm:f>calculations!$H$60&lt;0.75</xm:f>
            <x14:dxf>
              <font>
                <b/>
                <i val="0"/>
                <color theme="0"/>
              </font>
              <fill>
                <patternFill>
                  <bgColor rgb="FFFF0000"/>
                </patternFill>
              </fill>
            </x14:dxf>
          </x14:cfRule>
          <xm:sqref>P17</xm:sqref>
        </x14:conditionalFormatting>
        <x14:conditionalFormatting xmlns:xm="http://schemas.microsoft.com/office/excel/2006/main">
          <x14:cfRule type="expression" priority="28" id="{B18F5580-F860-407E-861E-20B7706747CF}">
            <xm:f>calculations!$M$60&gt;0.94</xm:f>
            <x14:dxf>
              <font>
                <b/>
                <i val="0"/>
                <color theme="0"/>
              </font>
              <fill>
                <patternFill>
                  <bgColor theme="1"/>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5" id="{11506E48-1D6F-4200-BFE8-1CAED2155A52}">
            <xm:f>calculations!$M$60&lt;0.75</xm:f>
            <x14:dxf>
              <font>
                <b/>
                <i val="0"/>
                <color theme="0"/>
              </font>
              <fill>
                <patternFill>
                  <bgColor rgb="FFFF0000"/>
                </patternFill>
              </fill>
            </x14:dxf>
          </x14:cfRule>
          <xm:sqref>P20</xm:sqref>
        </x14:conditionalFormatting>
        <x14:conditionalFormatting xmlns:xm="http://schemas.microsoft.com/office/excel/2006/main">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14:cfRule type="expression" priority="21" id="{B0B412A9-7CF8-448D-8CEE-9E91F4FDE4DD}">
            <xm:f>calculations!$X$60&lt;0.75</xm:f>
            <x14:dxf>
              <font>
                <b/>
                <i val="0"/>
                <color theme="0"/>
              </font>
              <fill>
                <patternFill>
                  <bgColor rgb="FFFF0000"/>
                </patternFill>
              </fill>
            </x14:dxf>
          </x14:cfRule>
          <xm:sqref>S11</xm:sqref>
        </x14:conditionalFormatting>
        <x14:conditionalFormatting xmlns:xm="http://schemas.microsoft.com/office/excel/2006/main">
          <x14:cfRule type="expression" priority="36" id="{603A95FA-A8E1-4153-8E21-5EC99D9488DF}">
            <xm:f>calculations!$AC$60&gt;0.94</xm:f>
            <x14:dxf>
              <font>
                <b/>
                <i val="0"/>
                <color theme="0"/>
              </font>
              <fill>
                <patternFill>
                  <bgColor theme="1"/>
                </patternFill>
              </fill>
            </x14:dxf>
          </x14:cfRule>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m:sqref>S14</xm:sqref>
        </x14:conditionalFormatting>
        <x14:conditionalFormatting xmlns:xm="http://schemas.microsoft.com/office/excel/2006/main">
          <x14:cfRule type="expression" priority="8" id="{58F67518-23C4-4F79-8C8C-56225F7FEBE0}">
            <xm:f>calculations!$AA$60&gt;0.94</xm:f>
            <x14:dxf>
              <font>
                <b/>
                <i val="0"/>
                <color theme="0"/>
              </font>
              <fill>
                <patternFill>
                  <bgColor theme="1"/>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5" id="{BB9492AF-A7A5-4E73-81BE-725D290C03A3}">
            <xm:f>calculations!$AA$60&lt;0.75</xm:f>
            <x14:dxf>
              <font>
                <b/>
                <i val="0"/>
                <color theme="0"/>
              </font>
              <fill>
                <patternFill>
                  <bgColor rgb="FFFF0000"/>
                </patternFill>
              </fill>
            </x14:dxf>
          </x14:cfRule>
          <x14:cfRule type="expression" priority="7" id="{D7A1823A-D25B-4CF8-BA71-0FE46021DF41}">
            <xm:f>AND(calculations!$AA$60&gt;=0.85,calculations!$AA$60&lt;=0.93999)</xm:f>
            <x14:dxf>
              <font>
                <b/>
                <i val="0"/>
                <color theme="0"/>
              </font>
              <fill>
                <patternFill>
                  <bgColor rgb="FF00B050"/>
                </patternFill>
              </fill>
            </x14:dxf>
          </x14:cfRule>
          <xm:sqref>S17</xm:sqref>
        </x14:conditionalFormatting>
        <x14:conditionalFormatting xmlns:xm="http://schemas.microsoft.com/office/excel/2006/main">
          <x14:cfRule type="expression" priority="4" id="{F0886812-65B6-4BCF-A2AC-1EDD1F0970C9}">
            <xm:f>calculations!$AF$60&gt;0.94</xm:f>
            <x14:dxf>
              <font>
                <b/>
                <i val="0"/>
                <color theme="0"/>
              </font>
              <fill>
                <patternFill>
                  <bgColor theme="1"/>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1" id="{63815AB5-E80E-4B52-9D8C-CF2BE9759C30}">
            <xm:f>calculations!$AF$60&lt;0.75</xm:f>
            <x14:dxf>
              <font>
                <b/>
                <i val="0"/>
                <color theme="0"/>
              </font>
              <fill>
                <patternFill>
                  <bgColor rgb="FFFF0000"/>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x14ac:dyDescent="0.3"/>
  <cols>
    <col min="1" max="20" width="9.109375" customWidth="1"/>
    <col min="21" max="16384" width="9.109375" hidden="1"/>
  </cols>
  <sheetData>
    <row r="1" spans="1:20" ht="31.2" x14ac:dyDescent="0.6">
      <c r="A1" s="252" t="s">
        <v>27</v>
      </c>
      <c r="B1" s="252"/>
      <c r="C1" s="252"/>
      <c r="D1" s="252"/>
      <c r="E1" s="252"/>
      <c r="F1" s="252"/>
      <c r="G1" s="252"/>
      <c r="H1" s="252"/>
      <c r="I1" s="252"/>
      <c r="J1" s="252"/>
      <c r="K1" s="252"/>
      <c r="L1" s="252"/>
      <c r="M1" s="252"/>
      <c r="N1" s="252"/>
      <c r="O1" s="252"/>
      <c r="P1" s="252"/>
      <c r="Q1" s="36"/>
      <c r="R1" s="42" t="s">
        <v>28</v>
      </c>
      <c r="S1" s="36"/>
      <c r="T1" s="36"/>
    </row>
    <row r="2" spans="1:20" x14ac:dyDescent="0.3">
      <c r="A2" s="36"/>
      <c r="B2" s="36"/>
      <c r="C2" s="36"/>
      <c r="D2" s="36"/>
      <c r="E2" s="36"/>
      <c r="F2" s="36"/>
      <c r="G2" s="36"/>
      <c r="H2" s="36"/>
      <c r="I2" s="36"/>
      <c r="J2" s="36"/>
      <c r="K2" s="36"/>
      <c r="L2" s="36"/>
      <c r="M2" s="36"/>
      <c r="N2" s="36"/>
      <c r="O2" s="36"/>
      <c r="P2" s="36"/>
      <c r="Q2" s="36"/>
      <c r="R2" s="36"/>
      <c r="S2" s="36"/>
      <c r="T2" s="36"/>
    </row>
    <row r="3" spans="1:20" ht="18.600000000000001" thickBot="1" x14ac:dyDescent="0.4">
      <c r="A3" s="253" t="s">
        <v>29</v>
      </c>
      <c r="B3" s="253"/>
      <c r="C3" s="253"/>
      <c r="D3" s="253"/>
      <c r="E3" s="253"/>
      <c r="F3" s="253"/>
      <c r="G3" s="253"/>
      <c r="H3" s="253"/>
      <c r="I3" s="253"/>
      <c r="J3" s="54"/>
      <c r="K3" s="54"/>
      <c r="L3" s="54"/>
      <c r="M3" s="54"/>
      <c r="N3" s="54"/>
      <c r="O3" s="54"/>
      <c r="P3" s="54"/>
      <c r="Q3" s="54"/>
      <c r="R3" s="54"/>
      <c r="S3" s="54"/>
      <c r="T3" s="36"/>
    </row>
    <row r="4" spans="1:20" x14ac:dyDescent="0.3">
      <c r="A4" s="44" t="s">
        <v>30</v>
      </c>
      <c r="B4" s="36"/>
      <c r="C4" s="36"/>
      <c r="D4" s="36"/>
      <c r="E4" s="36"/>
      <c r="F4" s="36"/>
      <c r="G4" s="36"/>
      <c r="H4" s="36"/>
      <c r="I4" s="36"/>
      <c r="J4" s="36"/>
      <c r="K4" s="36"/>
      <c r="L4" s="36"/>
      <c r="M4" s="36"/>
      <c r="N4" s="36"/>
      <c r="O4" s="36"/>
      <c r="P4" s="36"/>
      <c r="Q4" s="36"/>
      <c r="R4" s="36"/>
      <c r="S4" s="36"/>
      <c r="T4" s="36"/>
    </row>
    <row r="5" spans="1:20" x14ac:dyDescent="0.3">
      <c r="A5" s="36"/>
      <c r="B5" s="36"/>
      <c r="C5" s="36"/>
      <c r="D5" s="36"/>
      <c r="E5" s="36"/>
      <c r="F5" s="36"/>
      <c r="G5" s="36"/>
      <c r="H5" s="36"/>
      <c r="I5" s="36"/>
      <c r="J5" s="36"/>
      <c r="K5" s="36"/>
      <c r="L5" s="36"/>
      <c r="M5" s="36"/>
      <c r="N5" s="36"/>
      <c r="O5" s="36"/>
      <c r="P5" s="36"/>
      <c r="Q5" s="36"/>
      <c r="R5" s="36"/>
      <c r="S5" s="36"/>
      <c r="T5" s="36"/>
    </row>
    <row r="6" spans="1:20" ht="18.600000000000001" thickBot="1" x14ac:dyDescent="0.4">
      <c r="A6" s="253" t="s">
        <v>31</v>
      </c>
      <c r="B6" s="253"/>
      <c r="C6" s="253"/>
      <c r="D6" s="253"/>
      <c r="E6" s="253"/>
      <c r="F6" s="253"/>
      <c r="G6" s="253"/>
      <c r="H6" s="253"/>
      <c r="I6" s="253"/>
      <c r="J6" s="36"/>
      <c r="K6" s="253" t="s">
        <v>32</v>
      </c>
      <c r="L6" s="253"/>
      <c r="M6" s="253"/>
      <c r="N6" s="253"/>
      <c r="O6" s="253"/>
      <c r="P6" s="253"/>
      <c r="Q6" s="253"/>
      <c r="R6" s="253"/>
      <c r="S6" s="253"/>
      <c r="T6" s="36"/>
    </row>
    <row r="7" spans="1:20" ht="23.25" customHeight="1" x14ac:dyDescent="0.3">
      <c r="A7" s="254" t="s">
        <v>33</v>
      </c>
      <c r="B7" s="254"/>
      <c r="C7" s="254"/>
      <c r="D7" s="254"/>
      <c r="E7" s="254"/>
      <c r="F7" s="254"/>
      <c r="G7" s="254"/>
      <c r="H7" s="254"/>
      <c r="I7" s="254"/>
      <c r="J7" s="36"/>
      <c r="K7" s="243" t="s">
        <v>34</v>
      </c>
      <c r="L7" s="244"/>
      <c r="M7" s="244"/>
      <c r="N7" s="244"/>
      <c r="O7" s="244"/>
      <c r="P7" s="244"/>
      <c r="Q7" s="244"/>
      <c r="R7" s="244"/>
      <c r="S7" s="245"/>
      <c r="T7" s="36"/>
    </row>
    <row r="8" spans="1:20" ht="23.25" customHeight="1" thickBot="1" x14ac:dyDescent="0.35">
      <c r="A8" s="254"/>
      <c r="B8" s="254"/>
      <c r="C8" s="254"/>
      <c r="D8" s="254"/>
      <c r="E8" s="254"/>
      <c r="F8" s="254"/>
      <c r="G8" s="254"/>
      <c r="H8" s="254"/>
      <c r="I8" s="254"/>
      <c r="J8" s="36"/>
      <c r="K8" s="249"/>
      <c r="L8" s="250"/>
      <c r="M8" s="250"/>
      <c r="N8" s="250"/>
      <c r="O8" s="250"/>
      <c r="P8" s="250"/>
      <c r="Q8" s="250"/>
      <c r="R8" s="250"/>
      <c r="S8" s="251"/>
      <c r="T8" s="36"/>
    </row>
    <row r="9" spans="1:20" ht="10.5" customHeight="1" thickBot="1" x14ac:dyDescent="0.35">
      <c r="A9" s="43"/>
      <c r="B9" s="43"/>
      <c r="C9" s="43"/>
      <c r="D9" s="43"/>
      <c r="E9" s="43"/>
      <c r="F9" s="43"/>
      <c r="G9" s="43"/>
      <c r="H9" s="43"/>
      <c r="I9" s="43"/>
      <c r="J9" s="36"/>
      <c r="K9" s="242"/>
      <c r="L9" s="242"/>
      <c r="M9" s="242"/>
      <c r="N9" s="242"/>
      <c r="O9" s="242"/>
      <c r="P9" s="242"/>
      <c r="Q9" s="242"/>
      <c r="R9" s="242"/>
      <c r="S9" s="242"/>
      <c r="T9" s="36"/>
    </row>
    <row r="10" spans="1:20" ht="23.25" customHeight="1" x14ac:dyDescent="0.3">
      <c r="A10" s="236" t="s">
        <v>35</v>
      </c>
      <c r="B10" s="237"/>
      <c r="C10" s="237"/>
      <c r="D10" s="237"/>
      <c r="E10" s="237"/>
      <c r="F10" s="237"/>
      <c r="G10" s="237"/>
      <c r="H10" s="237"/>
      <c r="I10" s="238"/>
      <c r="J10" s="36"/>
      <c r="K10" s="243" t="s">
        <v>36</v>
      </c>
      <c r="L10" s="244"/>
      <c r="M10" s="244"/>
      <c r="N10" s="244"/>
      <c r="O10" s="244"/>
      <c r="P10" s="244"/>
      <c r="Q10" s="244"/>
      <c r="R10" s="244"/>
      <c r="S10" s="245"/>
      <c r="T10" s="36"/>
    </row>
    <row r="11" spans="1:20" ht="23.25" customHeight="1" x14ac:dyDescent="0.3">
      <c r="A11" s="239"/>
      <c r="B11" s="240"/>
      <c r="C11" s="240"/>
      <c r="D11" s="240"/>
      <c r="E11" s="240"/>
      <c r="F11" s="240"/>
      <c r="G11" s="240"/>
      <c r="H11" s="240"/>
      <c r="I11" s="241"/>
      <c r="J11" s="36"/>
      <c r="K11" s="246"/>
      <c r="L11" s="247"/>
      <c r="M11" s="247"/>
      <c r="N11" s="247"/>
      <c r="O11" s="247"/>
      <c r="P11" s="247"/>
      <c r="Q11" s="247"/>
      <c r="R11" s="247"/>
      <c r="S11" s="248"/>
      <c r="T11" s="36"/>
    </row>
    <row r="12" spans="1:20" ht="23.25" customHeight="1" thickBot="1" x14ac:dyDescent="0.35">
      <c r="A12" s="45"/>
      <c r="B12" s="46"/>
      <c r="C12" s="46"/>
      <c r="D12" s="46"/>
      <c r="E12" s="46"/>
      <c r="F12" s="46"/>
      <c r="G12" s="46"/>
      <c r="H12" s="46"/>
      <c r="I12" s="47"/>
      <c r="J12" s="36"/>
      <c r="K12" s="249"/>
      <c r="L12" s="250"/>
      <c r="M12" s="250"/>
      <c r="N12" s="250"/>
      <c r="O12" s="250"/>
      <c r="P12" s="250"/>
      <c r="Q12" s="250"/>
      <c r="R12" s="250"/>
      <c r="S12" s="251"/>
      <c r="T12" s="36"/>
    </row>
    <row r="13" spans="1:20" ht="10.5" customHeight="1" thickBot="1" x14ac:dyDescent="0.35">
      <c r="A13" s="48"/>
      <c r="B13" s="49"/>
      <c r="C13" s="49"/>
      <c r="D13" s="49"/>
      <c r="E13" s="49"/>
      <c r="F13" s="49"/>
      <c r="G13" s="49"/>
      <c r="H13" s="49"/>
      <c r="I13" s="50"/>
      <c r="J13" s="36"/>
      <c r="K13" s="242"/>
      <c r="L13" s="242"/>
      <c r="M13" s="242"/>
      <c r="N13" s="242"/>
      <c r="O13" s="242"/>
      <c r="P13" s="242"/>
      <c r="Q13" s="242"/>
      <c r="R13" s="242"/>
      <c r="S13" s="242"/>
      <c r="T13" s="36"/>
    </row>
    <row r="14" spans="1:20" ht="23.25" customHeight="1" x14ac:dyDescent="0.3">
      <c r="A14" s="48"/>
      <c r="B14" s="49"/>
      <c r="C14" s="49"/>
      <c r="D14" s="49"/>
      <c r="E14" s="49"/>
      <c r="F14" s="49"/>
      <c r="G14" s="49"/>
      <c r="H14" s="49"/>
      <c r="I14" s="50"/>
      <c r="J14" s="36"/>
      <c r="K14" s="243" t="s">
        <v>37</v>
      </c>
      <c r="L14" s="244"/>
      <c r="M14" s="244"/>
      <c r="N14" s="244"/>
      <c r="O14" s="244"/>
      <c r="P14" s="244"/>
      <c r="Q14" s="244"/>
      <c r="R14" s="244"/>
      <c r="S14" s="245"/>
      <c r="T14" s="36"/>
    </row>
    <row r="15" spans="1:20" ht="23.25" customHeight="1" thickBot="1" x14ac:dyDescent="0.35">
      <c r="A15" s="51"/>
      <c r="B15" s="52"/>
      <c r="C15" s="52"/>
      <c r="D15" s="52"/>
      <c r="E15" s="52"/>
      <c r="F15" s="52"/>
      <c r="G15" s="52"/>
      <c r="H15" s="52"/>
      <c r="I15" s="53"/>
      <c r="J15" s="36"/>
      <c r="K15" s="249"/>
      <c r="L15" s="250"/>
      <c r="M15" s="250"/>
      <c r="N15" s="250"/>
      <c r="O15" s="250"/>
      <c r="P15" s="250"/>
      <c r="Q15" s="250"/>
      <c r="R15" s="250"/>
      <c r="S15" s="251"/>
      <c r="T15" s="36"/>
    </row>
    <row r="16" spans="1:20" ht="10.5" customHeight="1" thickBot="1" x14ac:dyDescent="0.35">
      <c r="A16" s="43"/>
      <c r="B16" s="43"/>
      <c r="C16" s="43"/>
      <c r="D16" s="43"/>
      <c r="E16" s="43"/>
      <c r="F16" s="43"/>
      <c r="G16" s="43"/>
      <c r="H16" s="43"/>
      <c r="I16" s="43"/>
      <c r="J16" s="36"/>
      <c r="K16" s="242"/>
      <c r="L16" s="242"/>
      <c r="M16" s="242"/>
      <c r="N16" s="242"/>
      <c r="O16" s="242"/>
      <c r="P16" s="242"/>
      <c r="Q16" s="242"/>
      <c r="R16" s="242"/>
      <c r="S16" s="242"/>
      <c r="T16" s="36"/>
    </row>
    <row r="17" spans="1:20" ht="23.25" customHeight="1" x14ac:dyDescent="0.3">
      <c r="A17" s="236" t="s">
        <v>38</v>
      </c>
      <c r="B17" s="237"/>
      <c r="C17" s="237"/>
      <c r="D17" s="237"/>
      <c r="E17" s="237"/>
      <c r="F17" s="237"/>
      <c r="G17" s="237"/>
      <c r="H17" s="237"/>
      <c r="I17" s="238"/>
      <c r="J17" s="36"/>
      <c r="K17" s="243" t="s">
        <v>39</v>
      </c>
      <c r="L17" s="244"/>
      <c r="M17" s="244"/>
      <c r="N17" s="244"/>
      <c r="O17" s="244"/>
      <c r="P17" s="244"/>
      <c r="Q17" s="244"/>
      <c r="R17" s="244"/>
      <c r="S17" s="245"/>
      <c r="T17" s="36"/>
    </row>
    <row r="18" spans="1:20" ht="23.25" customHeight="1" thickBot="1" x14ac:dyDescent="0.35">
      <c r="A18" s="239"/>
      <c r="B18" s="240"/>
      <c r="C18" s="240"/>
      <c r="D18" s="240"/>
      <c r="E18" s="240"/>
      <c r="F18" s="240"/>
      <c r="G18" s="240"/>
      <c r="H18" s="240"/>
      <c r="I18" s="241"/>
      <c r="J18" s="36"/>
      <c r="K18" s="249"/>
      <c r="L18" s="250"/>
      <c r="M18" s="250"/>
      <c r="N18" s="250"/>
      <c r="O18" s="250"/>
      <c r="P18" s="250"/>
      <c r="Q18" s="250"/>
      <c r="R18" s="250"/>
      <c r="S18" s="251"/>
      <c r="T18" s="36"/>
    </row>
    <row r="19" spans="1:20" ht="10.5" customHeight="1" thickBot="1" x14ac:dyDescent="0.35">
      <c r="A19" s="48"/>
      <c r="B19" s="49"/>
      <c r="C19" s="49"/>
      <c r="D19" s="49"/>
      <c r="E19" s="49"/>
      <c r="F19" s="49"/>
      <c r="G19" s="49"/>
      <c r="H19" s="49"/>
      <c r="I19" s="50"/>
      <c r="J19" s="36"/>
      <c r="K19" s="242"/>
      <c r="L19" s="242"/>
      <c r="M19" s="242"/>
      <c r="N19" s="242"/>
      <c r="O19" s="242"/>
      <c r="P19" s="242"/>
      <c r="Q19" s="242"/>
      <c r="R19" s="242"/>
      <c r="S19" s="242"/>
      <c r="T19" s="36"/>
    </row>
    <row r="20" spans="1:20" ht="23.25" customHeight="1" x14ac:dyDescent="0.3">
      <c r="A20" s="48"/>
      <c r="B20" s="49"/>
      <c r="C20" s="49"/>
      <c r="D20" s="49"/>
      <c r="E20" s="49"/>
      <c r="F20" s="49"/>
      <c r="G20" s="49"/>
      <c r="H20" s="49"/>
      <c r="I20" s="50"/>
      <c r="J20" s="36"/>
      <c r="K20" s="243" t="s">
        <v>40</v>
      </c>
      <c r="L20" s="244"/>
      <c r="M20" s="244"/>
      <c r="N20" s="244"/>
      <c r="O20" s="244"/>
      <c r="P20" s="244"/>
      <c r="Q20" s="244"/>
      <c r="R20" s="244"/>
      <c r="S20" s="245"/>
      <c r="T20" s="36"/>
    </row>
    <row r="21" spans="1:20" ht="23.25" customHeight="1" thickBot="1" x14ac:dyDescent="0.35">
      <c r="A21" s="48"/>
      <c r="B21" s="49"/>
      <c r="C21" s="49"/>
      <c r="D21" s="49"/>
      <c r="E21" s="49"/>
      <c r="F21" s="49"/>
      <c r="G21" s="49"/>
      <c r="H21" s="49"/>
      <c r="I21" s="50"/>
      <c r="J21" s="36"/>
      <c r="K21" s="249"/>
      <c r="L21" s="250"/>
      <c r="M21" s="250"/>
      <c r="N21" s="250"/>
      <c r="O21" s="250"/>
      <c r="P21" s="250"/>
      <c r="Q21" s="250"/>
      <c r="R21" s="250"/>
      <c r="S21" s="251"/>
      <c r="T21" s="36"/>
    </row>
    <row r="22" spans="1:20" ht="23.25" customHeight="1" thickBot="1" x14ac:dyDescent="0.35">
      <c r="A22" s="51"/>
      <c r="B22" s="52"/>
      <c r="C22" s="52"/>
      <c r="D22" s="52"/>
      <c r="E22" s="52"/>
      <c r="F22" s="52"/>
      <c r="G22" s="52"/>
      <c r="H22" s="52"/>
      <c r="I22" s="53"/>
      <c r="J22" s="36"/>
      <c r="K22" s="174"/>
      <c r="L22" s="174"/>
      <c r="M22" s="174"/>
      <c r="N22" s="174"/>
      <c r="O22" s="174"/>
      <c r="P22" s="174"/>
      <c r="Q22" s="174"/>
      <c r="R22" s="174"/>
      <c r="S22" s="174"/>
      <c r="T22" s="36"/>
    </row>
    <row r="23" spans="1:20" ht="10.5" customHeight="1" thickBot="1" x14ac:dyDescent="0.35">
      <c r="A23" s="43"/>
      <c r="B23" s="43"/>
      <c r="C23" s="43"/>
      <c r="D23" s="43"/>
      <c r="E23" s="43"/>
      <c r="F23" s="43"/>
      <c r="G23" s="43"/>
      <c r="H23" s="43"/>
      <c r="I23" s="43"/>
      <c r="J23" s="36"/>
      <c r="K23" s="243" t="s">
        <v>41</v>
      </c>
      <c r="L23" s="244"/>
      <c r="M23" s="244"/>
      <c r="N23" s="244"/>
      <c r="O23" s="244"/>
      <c r="P23" s="244"/>
      <c r="Q23" s="244"/>
      <c r="R23" s="244"/>
      <c r="S23" s="245"/>
      <c r="T23" s="36"/>
    </row>
    <row r="24" spans="1:20" ht="23.25" customHeight="1" x14ac:dyDescent="0.3">
      <c r="A24" s="236" t="s">
        <v>42</v>
      </c>
      <c r="B24" s="237"/>
      <c r="C24" s="237"/>
      <c r="D24" s="237"/>
      <c r="E24" s="237"/>
      <c r="F24" s="237"/>
      <c r="G24" s="237"/>
      <c r="H24" s="237"/>
      <c r="I24" s="238"/>
      <c r="J24" s="36"/>
      <c r="K24" s="246"/>
      <c r="L24" s="247"/>
      <c r="M24" s="247"/>
      <c r="N24" s="247"/>
      <c r="O24" s="247"/>
      <c r="P24" s="247"/>
      <c r="Q24" s="247"/>
      <c r="R24" s="247"/>
      <c r="S24" s="248"/>
      <c r="T24" s="36"/>
    </row>
    <row r="25" spans="1:20" ht="23.25" customHeight="1" thickBot="1" x14ac:dyDescent="0.35">
      <c r="A25" s="239"/>
      <c r="B25" s="240"/>
      <c r="C25" s="240"/>
      <c r="D25" s="240"/>
      <c r="E25" s="240"/>
      <c r="F25" s="240"/>
      <c r="G25" s="240"/>
      <c r="H25" s="240"/>
      <c r="I25" s="241"/>
      <c r="J25" s="36"/>
      <c r="K25" s="249"/>
      <c r="L25" s="250"/>
      <c r="M25" s="250"/>
      <c r="N25" s="250"/>
      <c r="O25" s="250"/>
      <c r="P25" s="250"/>
      <c r="Q25" s="250"/>
      <c r="R25" s="250"/>
      <c r="S25" s="251"/>
      <c r="T25" s="36"/>
    </row>
    <row r="26" spans="1:20" ht="10.5" customHeight="1" x14ac:dyDescent="0.3">
      <c r="A26" s="48"/>
      <c r="B26" s="49"/>
      <c r="C26" s="49"/>
      <c r="D26" s="49"/>
      <c r="E26" s="49"/>
      <c r="F26" s="49"/>
      <c r="G26" s="49"/>
      <c r="H26" s="49"/>
      <c r="I26" s="50"/>
      <c r="J26" s="36"/>
      <c r="K26" s="36"/>
      <c r="L26" s="36"/>
      <c r="M26" s="36"/>
      <c r="N26" s="36"/>
      <c r="O26" s="36"/>
      <c r="P26" s="36"/>
      <c r="Q26" s="36"/>
      <c r="R26" s="36"/>
      <c r="S26" s="36"/>
      <c r="T26" s="36"/>
    </row>
    <row r="27" spans="1:20" ht="23.25" customHeight="1" x14ac:dyDescent="0.3">
      <c r="A27" s="48"/>
      <c r="B27" s="49"/>
      <c r="C27" s="49"/>
      <c r="D27" s="49"/>
      <c r="E27" s="49"/>
      <c r="F27" s="49"/>
      <c r="G27" s="49"/>
      <c r="H27" s="49"/>
      <c r="I27" s="50"/>
      <c r="J27" s="36"/>
      <c r="K27" s="36"/>
      <c r="L27" s="36"/>
      <c r="M27" s="36"/>
      <c r="N27" s="36"/>
      <c r="O27" s="36"/>
      <c r="P27" s="36"/>
      <c r="Q27" s="36"/>
      <c r="T27" s="36"/>
    </row>
    <row r="28" spans="1:20" ht="23.25" customHeight="1" x14ac:dyDescent="0.3">
      <c r="A28" s="48"/>
      <c r="B28" s="49"/>
      <c r="C28" s="49"/>
      <c r="D28" s="49"/>
      <c r="E28" s="49"/>
      <c r="F28" s="49"/>
      <c r="G28" s="49"/>
      <c r="H28" s="49"/>
      <c r="I28" s="50"/>
      <c r="J28" s="36"/>
      <c r="K28" s="36"/>
      <c r="L28" s="36"/>
      <c r="M28" s="36"/>
      <c r="N28" s="36"/>
      <c r="O28" s="36"/>
      <c r="P28" s="36"/>
      <c r="Q28" s="36"/>
      <c r="T28" s="36"/>
    </row>
    <row r="29" spans="1:20" ht="10.5" customHeight="1" thickBot="1" x14ac:dyDescent="0.35">
      <c r="A29" s="51"/>
      <c r="B29" s="52"/>
      <c r="C29" s="52"/>
      <c r="D29" s="52"/>
      <c r="E29" s="52"/>
      <c r="F29" s="52"/>
      <c r="G29" s="52"/>
      <c r="H29" s="52"/>
      <c r="I29" s="53"/>
      <c r="J29" s="36"/>
      <c r="K29" s="36"/>
      <c r="L29" s="36"/>
      <c r="M29" s="36"/>
      <c r="N29" s="36"/>
      <c r="O29" s="36"/>
      <c r="P29" s="36"/>
      <c r="Q29" s="36"/>
      <c r="T29" s="36"/>
    </row>
    <row r="30" spans="1:20" s="36" customFormat="1" ht="23.25" customHeight="1" x14ac:dyDescent="0.3">
      <c r="R30"/>
      <c r="S30"/>
    </row>
    <row r="31" spans="1:20" ht="23.25" customHeight="1" x14ac:dyDescent="0.3">
      <c r="A31" s="36"/>
      <c r="B31" s="36"/>
      <c r="C31" s="36"/>
      <c r="D31" s="36"/>
      <c r="E31" s="36"/>
      <c r="F31" s="36"/>
      <c r="G31" s="36"/>
      <c r="H31" s="36"/>
      <c r="I31" s="36"/>
      <c r="J31" s="36"/>
      <c r="K31" s="36"/>
      <c r="L31" s="36"/>
      <c r="M31" s="36"/>
      <c r="N31" s="36"/>
      <c r="O31" s="36"/>
      <c r="P31" s="36"/>
      <c r="Q31" s="36"/>
      <c r="T31" s="36"/>
    </row>
    <row r="32" spans="1:20" ht="23.25" customHeight="1" x14ac:dyDescent="0.3">
      <c r="A32" s="36"/>
      <c r="B32" s="36"/>
      <c r="C32" s="36"/>
      <c r="D32" s="36"/>
      <c r="E32" s="36"/>
      <c r="F32" s="36"/>
      <c r="G32" s="36"/>
      <c r="H32" s="36"/>
      <c r="I32" s="36"/>
      <c r="J32" s="36"/>
      <c r="K32" s="36"/>
      <c r="L32" s="36"/>
      <c r="M32" s="36"/>
      <c r="N32" s="36"/>
      <c r="O32" s="36"/>
      <c r="P32" s="36"/>
      <c r="Q32" s="36"/>
      <c r="T32" s="36"/>
    </row>
    <row r="33" spans="1:20" hidden="1" x14ac:dyDescent="0.3">
      <c r="A33" s="36"/>
      <c r="B33" s="36"/>
      <c r="C33" s="36"/>
      <c r="D33" s="36"/>
      <c r="E33" s="36"/>
      <c r="F33" s="36"/>
      <c r="G33" s="36"/>
      <c r="H33" s="36"/>
      <c r="I33" s="36"/>
      <c r="J33" s="36"/>
      <c r="K33" s="36"/>
      <c r="L33" s="36"/>
      <c r="M33" s="36"/>
      <c r="N33" s="36"/>
      <c r="O33" s="36"/>
      <c r="P33" s="36"/>
      <c r="Q33" s="36"/>
      <c r="T33" s="36"/>
    </row>
    <row r="34" spans="1:20" hidden="1" x14ac:dyDescent="0.3">
      <c r="J34" s="36"/>
      <c r="K34" s="36"/>
      <c r="L34" s="36"/>
      <c r="M34" s="36"/>
      <c r="N34" s="36"/>
      <c r="O34" s="36"/>
      <c r="P34" s="36"/>
      <c r="Q34" s="36"/>
    </row>
    <row r="35" spans="1:20" hidden="1" x14ac:dyDescent="0.3">
      <c r="J35" s="36"/>
      <c r="K35" s="36"/>
      <c r="L35" s="36"/>
      <c r="M35" s="36"/>
      <c r="N35" s="36"/>
      <c r="O35" s="36"/>
      <c r="P35" s="36"/>
      <c r="Q35" s="36"/>
    </row>
    <row r="36" spans="1:20" hidden="1" x14ac:dyDescent="0.3">
      <c r="J36" s="36"/>
      <c r="K36" s="36"/>
      <c r="L36" s="36"/>
      <c r="M36" s="36"/>
      <c r="N36" s="36"/>
      <c r="O36" s="36"/>
      <c r="P36" s="36"/>
      <c r="Q36" s="36"/>
    </row>
    <row r="37" spans="1:20" hidden="1" x14ac:dyDescent="0.3">
      <c r="J37" s="36"/>
      <c r="K37" s="36"/>
      <c r="L37" s="36"/>
      <c r="M37" s="36"/>
      <c r="N37" s="36"/>
      <c r="O37" s="36"/>
      <c r="P37" s="36"/>
      <c r="Q37" s="36"/>
    </row>
    <row r="38" spans="1:20" hidden="1" x14ac:dyDescent="0.3">
      <c r="J38" s="36"/>
      <c r="K38" s="36"/>
      <c r="L38" s="36"/>
      <c r="M38" s="36"/>
      <c r="N38" s="36"/>
      <c r="O38" s="36"/>
      <c r="P38" s="36"/>
      <c r="Q38" s="36"/>
    </row>
    <row r="39" spans="1:20" hidden="1" x14ac:dyDescent="0.3">
      <c r="J39" s="36"/>
      <c r="K39" s="36"/>
      <c r="L39" s="36"/>
      <c r="M39" s="36"/>
      <c r="N39" s="36"/>
      <c r="O39" s="36"/>
      <c r="P39" s="36"/>
      <c r="Q39" s="36"/>
    </row>
    <row r="40" spans="1:20" hidden="1" x14ac:dyDescent="0.3">
      <c r="J40" s="36"/>
      <c r="K40" s="36"/>
      <c r="L40" s="36"/>
      <c r="M40" s="36"/>
      <c r="N40" s="36"/>
      <c r="O40" s="36"/>
      <c r="P40" s="36"/>
      <c r="Q40" s="36"/>
    </row>
    <row r="41" spans="1:20" hidden="1" x14ac:dyDescent="0.3">
      <c r="J41" s="36"/>
      <c r="K41" s="36"/>
      <c r="L41" s="36"/>
      <c r="M41" s="36"/>
      <c r="N41" s="36"/>
      <c r="O41" s="36"/>
      <c r="P41" s="36"/>
      <c r="Q41" s="36"/>
    </row>
    <row r="42" spans="1:20" hidden="1" x14ac:dyDescent="0.3">
      <c r="J42" s="36"/>
      <c r="K42" s="36"/>
      <c r="L42" s="36"/>
      <c r="M42" s="36"/>
      <c r="N42" s="36"/>
      <c r="O42" s="36"/>
      <c r="P42" s="36"/>
      <c r="Q42" s="36"/>
    </row>
    <row r="43" spans="1:20" hidden="1" x14ac:dyDescent="0.3">
      <c r="J43" s="36"/>
      <c r="K43" s="36"/>
      <c r="L43" s="36"/>
      <c r="M43" s="36"/>
      <c r="N43" s="36"/>
      <c r="O43" s="36"/>
      <c r="P43" s="36"/>
      <c r="Q43" s="36"/>
    </row>
    <row r="44" spans="1:20" hidden="1" x14ac:dyDescent="0.3">
      <c r="J44" s="36"/>
      <c r="K44" s="36"/>
      <c r="L44" s="36"/>
      <c r="M44" s="36"/>
      <c r="N44" s="36"/>
      <c r="O44" s="36"/>
      <c r="P44" s="36"/>
      <c r="Q44" s="36"/>
    </row>
    <row r="45" spans="1:20" hidden="1" x14ac:dyDescent="0.3">
      <c r="J45" s="36"/>
      <c r="K45" s="36"/>
      <c r="L45" s="36"/>
      <c r="M45" s="36"/>
      <c r="N45" s="36"/>
      <c r="O45" s="36"/>
      <c r="P45" s="36"/>
      <c r="Q45" s="36"/>
    </row>
    <row r="46" spans="1:20" hidden="1" x14ac:dyDescent="0.3">
      <c r="J46" s="36"/>
      <c r="K46" s="36"/>
      <c r="L46" s="36"/>
      <c r="M46" s="36"/>
      <c r="N46" s="36"/>
      <c r="O46" s="36"/>
      <c r="P46" s="36"/>
      <c r="Q46" s="36"/>
    </row>
    <row r="47" spans="1:20" hidden="1" x14ac:dyDescent="0.3">
      <c r="J47" s="36"/>
      <c r="K47" s="36"/>
      <c r="L47" s="36"/>
      <c r="M47" s="36"/>
      <c r="N47" s="36"/>
      <c r="O47" s="36"/>
      <c r="P47" s="36"/>
      <c r="Q47" s="36"/>
    </row>
    <row r="48" spans="1:20" hidden="1" x14ac:dyDescent="0.3">
      <c r="J48" s="36"/>
      <c r="K48" s="36"/>
      <c r="L48" s="36"/>
      <c r="M48" s="36"/>
      <c r="N48" s="36"/>
      <c r="O48" s="36"/>
      <c r="P48" s="36"/>
      <c r="Q48" s="36"/>
    </row>
    <row r="49" spans="1:17" hidden="1" x14ac:dyDescent="0.3">
      <c r="J49" s="36"/>
      <c r="K49" s="36"/>
      <c r="L49" s="36"/>
      <c r="M49" s="36"/>
      <c r="N49" s="36"/>
      <c r="O49" s="36"/>
      <c r="P49" s="36"/>
      <c r="Q49" s="36"/>
    </row>
    <row r="50" spans="1:17" hidden="1" x14ac:dyDescent="0.3">
      <c r="J50" s="36"/>
      <c r="K50" s="36"/>
      <c r="L50" s="36"/>
      <c r="M50" s="36"/>
      <c r="N50" s="36"/>
      <c r="O50" s="36"/>
      <c r="P50" s="36"/>
      <c r="Q50" s="36"/>
    </row>
    <row r="51" spans="1:17" hidden="1" x14ac:dyDescent="0.3">
      <c r="J51" s="36"/>
    </row>
    <row r="52" spans="1:17" ht="15" hidden="1" customHeight="1" x14ac:dyDescent="0.3">
      <c r="J52" s="36"/>
    </row>
    <row r="53" spans="1:17" hidden="1" x14ac:dyDescent="0.3">
      <c r="J53" s="36"/>
    </row>
    <row r="54" spans="1:17" hidden="1" x14ac:dyDescent="0.3">
      <c r="A54" s="36"/>
      <c r="B54" s="36"/>
      <c r="C54" s="36"/>
      <c r="D54" s="36"/>
      <c r="E54" s="36"/>
      <c r="F54" s="36"/>
      <c r="G54" s="36"/>
      <c r="H54" s="36"/>
      <c r="I54" s="36"/>
      <c r="J54" s="36"/>
    </row>
    <row r="55" spans="1:17" hidden="1" x14ac:dyDescent="0.3">
      <c r="A55" s="36"/>
      <c r="B55" s="36"/>
      <c r="C55" s="36"/>
      <c r="D55" s="36"/>
      <c r="E55" s="36"/>
      <c r="F55" s="36"/>
      <c r="G55" s="36"/>
      <c r="H55" s="36"/>
      <c r="I55" s="36"/>
      <c r="J55" s="36"/>
    </row>
    <row r="56" spans="1:17" hidden="1" x14ac:dyDescent="0.3">
      <c r="A56" s="36"/>
      <c r="B56" s="36"/>
      <c r="C56" s="36"/>
      <c r="D56" s="36"/>
      <c r="E56" s="36"/>
      <c r="F56" s="36"/>
      <c r="G56" s="36"/>
      <c r="H56" s="36"/>
      <c r="I56" s="36"/>
      <c r="J56" s="36"/>
    </row>
    <row r="57" spans="1:17" hidden="1" x14ac:dyDescent="0.3">
      <c r="A57" s="36"/>
      <c r="B57" s="36"/>
      <c r="C57" s="36"/>
      <c r="D57" s="36"/>
      <c r="E57" s="36"/>
      <c r="F57" s="36"/>
      <c r="G57" s="36"/>
      <c r="H57" s="36"/>
      <c r="I57" s="36"/>
      <c r="J57" s="36"/>
    </row>
  </sheetData>
  <mergeCells count="18">
    <mergeCell ref="A1:P1"/>
    <mergeCell ref="A3:I3"/>
    <mergeCell ref="K9:S9"/>
    <mergeCell ref="K13:S13"/>
    <mergeCell ref="K16:S16"/>
    <mergeCell ref="K6:S6"/>
    <mergeCell ref="K7:S8"/>
    <mergeCell ref="K10:S12"/>
    <mergeCell ref="K14:S15"/>
    <mergeCell ref="A6:I6"/>
    <mergeCell ref="A7:I8"/>
    <mergeCell ref="A24:I25"/>
    <mergeCell ref="A10:I11"/>
    <mergeCell ref="A17:I18"/>
    <mergeCell ref="K19:S19"/>
    <mergeCell ref="K23:S25"/>
    <mergeCell ref="K20:S21"/>
    <mergeCell ref="K17:S1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x14ac:dyDescent="0.3"/>
  <sheetData>
    <row r="1" spans="1:4" ht="24" thickBot="1" x14ac:dyDescent="0.35">
      <c r="A1" s="255" t="s">
        <v>43</v>
      </c>
      <c r="B1" s="256"/>
      <c r="C1" s="256"/>
      <c r="D1" s="257"/>
    </row>
    <row r="2" spans="1:4" ht="18.600000000000001" thickTop="1" x14ac:dyDescent="0.3">
      <c r="A2" s="26" t="s">
        <v>19</v>
      </c>
      <c r="B2" s="27" t="s">
        <v>44</v>
      </c>
      <c r="C2" s="27"/>
      <c r="D2" s="28"/>
    </row>
    <row r="3" spans="1:4" ht="18" x14ac:dyDescent="0.3">
      <c r="A3" s="3" t="s">
        <v>17</v>
      </c>
      <c r="B3" s="4" t="s">
        <v>45</v>
      </c>
      <c r="C3" s="4"/>
      <c r="D3" s="5"/>
    </row>
    <row r="4" spans="1:4" ht="18" x14ac:dyDescent="0.3">
      <c r="A4" s="1" t="s">
        <v>21</v>
      </c>
      <c r="B4" s="2" t="s">
        <v>46</v>
      </c>
      <c r="C4" s="2"/>
      <c r="D4" s="24"/>
    </row>
    <row r="5" spans="1:4" ht="18" x14ac:dyDescent="0.3">
      <c r="A5" s="3" t="s">
        <v>47</v>
      </c>
      <c r="B5" s="4" t="s">
        <v>48</v>
      </c>
      <c r="C5" s="4"/>
      <c r="D5" s="5"/>
    </row>
    <row r="6" spans="1:4" ht="18" x14ac:dyDescent="0.3">
      <c r="A6" s="1" t="s">
        <v>22</v>
      </c>
      <c r="B6" s="2" t="s">
        <v>49</v>
      </c>
      <c r="C6" s="2"/>
      <c r="D6" s="55"/>
    </row>
    <row r="7" spans="1:4" ht="18" x14ac:dyDescent="0.3">
      <c r="A7" s="3" t="s">
        <v>50</v>
      </c>
      <c r="B7" s="4" t="s">
        <v>51</v>
      </c>
      <c r="C7" s="4"/>
      <c r="D7" s="5"/>
    </row>
    <row r="8" spans="1:4" ht="18.600000000000001" thickBot="1" x14ac:dyDescent="0.35">
      <c r="A8" s="29" t="s">
        <v>52</v>
      </c>
      <c r="B8" s="30" t="s">
        <v>53</v>
      </c>
      <c r="C8" s="30"/>
      <c r="D8" s="31"/>
    </row>
    <row r="9" spans="1:4" ht="15" thickTop="1" x14ac:dyDescent="0.3"/>
    <row r="10" spans="1:4" x14ac:dyDescent="0.3">
      <c r="A10" s="258" t="s">
        <v>28</v>
      </c>
      <c r="B10" s="258"/>
      <c r="C10" s="258"/>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2542"/>
  <sheetViews>
    <sheetView topLeftCell="C1" zoomScale="90" zoomScaleNormal="90" workbookViewId="0">
      <pane ySplit="1" topLeftCell="A22330" activePane="bottomLeft" state="frozen"/>
      <selection pane="bottomLeft" activeCell="I1" sqref="I1:I1048576"/>
    </sheetView>
  </sheetViews>
  <sheetFormatPr defaultColWidth="8.6640625" defaultRowHeight="14.4" x14ac:dyDescent="0.3"/>
  <cols>
    <col min="1" max="1" width="48.6640625" bestFit="1" customWidth="1"/>
    <col min="2" max="2" width="55.6640625" style="171" bestFit="1" customWidth="1"/>
    <col min="3" max="3" width="25.6640625" style="171" customWidth="1"/>
    <col min="4" max="4" width="10.109375" style="171"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x14ac:dyDescent="0.3">
      <c r="A1" t="s">
        <v>54</v>
      </c>
      <c r="B1" s="171" t="s">
        <v>55</v>
      </c>
      <c r="C1" s="171" t="s">
        <v>56</v>
      </c>
      <c r="D1" s="171" t="s">
        <v>3</v>
      </c>
      <c r="E1" s="11" t="s">
        <v>25</v>
      </c>
      <c r="F1" t="s">
        <v>57</v>
      </c>
      <c r="G1" t="s">
        <v>58</v>
      </c>
      <c r="H1" t="s">
        <v>59</v>
      </c>
      <c r="I1" s="19" t="s">
        <v>60</v>
      </c>
      <c r="J1" s="19" t="s">
        <v>61</v>
      </c>
      <c r="K1" t="s">
        <v>62</v>
      </c>
      <c r="L1" t="s">
        <v>63</v>
      </c>
      <c r="M1" t="s">
        <v>64</v>
      </c>
      <c r="N1" t="s">
        <v>65</v>
      </c>
      <c r="O1" t="s">
        <v>66</v>
      </c>
      <c r="P1" t="s">
        <v>67</v>
      </c>
      <c r="Q1" t="s">
        <v>68</v>
      </c>
      <c r="R1" t="s">
        <v>69</v>
      </c>
      <c r="S1" t="s">
        <v>70</v>
      </c>
    </row>
    <row r="2" spans="1:19" x14ac:dyDescent="0.3">
      <c r="A2" t="s">
        <v>71</v>
      </c>
      <c r="B2" s="171" t="s">
        <v>72</v>
      </c>
      <c r="C2" s="171" t="s">
        <v>73</v>
      </c>
      <c r="D2" s="171" t="s">
        <v>4</v>
      </c>
      <c r="E2" s="11">
        <v>41000</v>
      </c>
    </row>
    <row r="3" spans="1:19" x14ac:dyDescent="0.3">
      <c r="A3" t="s">
        <v>74</v>
      </c>
      <c r="B3" s="171" t="s">
        <v>75</v>
      </c>
      <c r="C3" s="171" t="s">
        <v>76</v>
      </c>
      <c r="D3" s="171" t="s">
        <v>4</v>
      </c>
      <c r="E3" s="11">
        <v>41000</v>
      </c>
    </row>
    <row r="4" spans="1:19" x14ac:dyDescent="0.3">
      <c r="A4" t="s">
        <v>77</v>
      </c>
      <c r="B4" s="171" t="s">
        <v>78</v>
      </c>
      <c r="C4" s="171" t="s">
        <v>79</v>
      </c>
      <c r="D4" s="171" t="s">
        <v>80</v>
      </c>
      <c r="E4" s="11">
        <v>41000</v>
      </c>
      <c r="F4">
        <v>0</v>
      </c>
      <c r="G4">
        <v>0</v>
      </c>
      <c r="H4" t="e">
        <v>#DIV/0!</v>
      </c>
      <c r="I4">
        <v>0</v>
      </c>
      <c r="J4">
        <v>0</v>
      </c>
      <c r="L4">
        <v>0</v>
      </c>
      <c r="M4" t="e">
        <v>#DIV/0!</v>
      </c>
      <c r="N4">
        <v>0</v>
      </c>
      <c r="P4">
        <v>0</v>
      </c>
      <c r="Q4">
        <v>0</v>
      </c>
      <c r="R4" t="e">
        <v>#DIV/0!</v>
      </c>
      <c r="S4">
        <v>0</v>
      </c>
    </row>
    <row r="5" spans="1:19" x14ac:dyDescent="0.3">
      <c r="A5" t="s">
        <v>81</v>
      </c>
      <c r="B5" s="171" t="s">
        <v>82</v>
      </c>
      <c r="C5" s="171" t="s">
        <v>83</v>
      </c>
      <c r="D5" s="171" t="s">
        <v>80</v>
      </c>
      <c r="E5" s="11">
        <v>41000</v>
      </c>
      <c r="F5">
        <v>0</v>
      </c>
      <c r="G5">
        <v>0</v>
      </c>
      <c r="H5" t="e">
        <v>#DIV/0!</v>
      </c>
      <c r="I5">
        <v>0</v>
      </c>
      <c r="J5">
        <v>0</v>
      </c>
      <c r="L5">
        <v>0</v>
      </c>
      <c r="M5" t="e">
        <v>#DIV/0!</v>
      </c>
      <c r="N5">
        <v>0</v>
      </c>
      <c r="P5">
        <v>0</v>
      </c>
      <c r="Q5">
        <v>0</v>
      </c>
      <c r="R5" t="e">
        <v>#DIV/0!</v>
      </c>
      <c r="S5">
        <v>0</v>
      </c>
    </row>
    <row r="6" spans="1:19" x14ac:dyDescent="0.3">
      <c r="A6" t="s">
        <v>84</v>
      </c>
      <c r="B6" s="171" t="s">
        <v>85</v>
      </c>
      <c r="C6" s="171" t="s">
        <v>86</v>
      </c>
      <c r="D6" s="171" t="s">
        <v>80</v>
      </c>
      <c r="E6" s="11">
        <v>41000</v>
      </c>
      <c r="F6">
        <v>0</v>
      </c>
      <c r="G6">
        <v>0</v>
      </c>
      <c r="H6" t="e">
        <v>#DIV/0!</v>
      </c>
      <c r="I6">
        <v>0</v>
      </c>
      <c r="J6">
        <v>0</v>
      </c>
      <c r="K6" t="e">
        <v>#DIV/0!</v>
      </c>
      <c r="L6">
        <v>0</v>
      </c>
      <c r="M6" t="e">
        <v>#DIV/0!</v>
      </c>
      <c r="N6">
        <v>0</v>
      </c>
      <c r="O6">
        <v>0</v>
      </c>
      <c r="P6">
        <v>0</v>
      </c>
      <c r="Q6">
        <v>0</v>
      </c>
      <c r="R6" t="e">
        <v>#DIV/0!</v>
      </c>
      <c r="S6">
        <v>0</v>
      </c>
    </row>
    <row r="7" spans="1:19" x14ac:dyDescent="0.3">
      <c r="A7" t="s">
        <v>87</v>
      </c>
      <c r="B7" s="171" t="s">
        <v>88</v>
      </c>
      <c r="C7" s="171" t="s">
        <v>89</v>
      </c>
      <c r="D7" s="171" t="s">
        <v>80</v>
      </c>
      <c r="E7" s="11">
        <v>41000</v>
      </c>
      <c r="F7">
        <v>0</v>
      </c>
      <c r="G7">
        <v>0</v>
      </c>
      <c r="I7">
        <v>0</v>
      </c>
      <c r="J7">
        <v>0</v>
      </c>
      <c r="L7">
        <v>0</v>
      </c>
      <c r="M7" t="e">
        <v>#DIV/0!</v>
      </c>
      <c r="N7">
        <v>0</v>
      </c>
      <c r="O7">
        <v>0</v>
      </c>
      <c r="P7">
        <v>9</v>
      </c>
      <c r="Q7">
        <v>12</v>
      </c>
      <c r="R7">
        <v>0.75</v>
      </c>
      <c r="S7">
        <v>0</v>
      </c>
    </row>
    <row r="8" spans="1:19" x14ac:dyDescent="0.3">
      <c r="A8" t="s">
        <v>90</v>
      </c>
      <c r="B8" s="171" t="s">
        <v>91</v>
      </c>
      <c r="C8" s="171" t="s">
        <v>92</v>
      </c>
      <c r="D8" s="171" t="s">
        <v>80</v>
      </c>
      <c r="E8" s="11">
        <v>41000</v>
      </c>
      <c r="F8">
        <v>0</v>
      </c>
      <c r="G8">
        <v>0</v>
      </c>
      <c r="H8" t="e">
        <v>#DIV/0!</v>
      </c>
      <c r="I8">
        <v>0</v>
      </c>
      <c r="J8">
        <v>0</v>
      </c>
      <c r="L8">
        <v>0</v>
      </c>
      <c r="M8" t="e">
        <v>#DIV/0!</v>
      </c>
      <c r="N8">
        <v>0</v>
      </c>
      <c r="O8">
        <v>0</v>
      </c>
      <c r="P8">
        <v>0</v>
      </c>
      <c r="Q8">
        <v>0</v>
      </c>
      <c r="R8" t="e">
        <v>#DIV/0!</v>
      </c>
      <c r="S8">
        <v>0</v>
      </c>
    </row>
    <row r="9" spans="1:19" x14ac:dyDescent="0.3">
      <c r="A9" t="s">
        <v>93</v>
      </c>
      <c r="B9" s="171" t="s">
        <v>94</v>
      </c>
      <c r="C9" s="171" t="s">
        <v>95</v>
      </c>
      <c r="D9" s="171" t="s">
        <v>80</v>
      </c>
      <c r="E9" s="11">
        <v>41000</v>
      </c>
      <c r="F9">
        <v>0</v>
      </c>
      <c r="G9">
        <v>0</v>
      </c>
      <c r="H9" t="e">
        <v>#DIV/0!</v>
      </c>
      <c r="I9">
        <v>0</v>
      </c>
      <c r="L9">
        <v>0</v>
      </c>
      <c r="M9" t="e">
        <v>#DIV/0!</v>
      </c>
      <c r="N9">
        <v>0</v>
      </c>
      <c r="P9">
        <v>0</v>
      </c>
      <c r="Q9">
        <v>1</v>
      </c>
      <c r="R9">
        <v>0</v>
      </c>
      <c r="S9">
        <v>0</v>
      </c>
    </row>
    <row r="10" spans="1:19" x14ac:dyDescent="0.3">
      <c r="A10" t="s">
        <v>96</v>
      </c>
      <c r="B10" s="171" t="s">
        <v>97</v>
      </c>
      <c r="C10" s="171" t="s">
        <v>98</v>
      </c>
      <c r="D10" s="171" t="s">
        <v>80</v>
      </c>
      <c r="E10" s="11">
        <v>41000</v>
      </c>
      <c r="F10">
        <v>0</v>
      </c>
      <c r="G10">
        <v>0</v>
      </c>
      <c r="H10" t="e">
        <v>#DIV/0!</v>
      </c>
      <c r="I10">
        <v>0</v>
      </c>
      <c r="J10">
        <v>0</v>
      </c>
      <c r="L10">
        <v>0</v>
      </c>
      <c r="M10" t="e">
        <v>#DIV/0!</v>
      </c>
      <c r="N10">
        <v>0</v>
      </c>
      <c r="P10">
        <v>0</v>
      </c>
      <c r="Q10">
        <v>0</v>
      </c>
      <c r="R10" t="e">
        <v>#DIV/0!</v>
      </c>
      <c r="S10">
        <v>0</v>
      </c>
    </row>
    <row r="11" spans="1:19" x14ac:dyDescent="0.3">
      <c r="A11" t="s">
        <v>99</v>
      </c>
      <c r="B11" s="171" t="s">
        <v>100</v>
      </c>
      <c r="C11" s="171" t="s">
        <v>101</v>
      </c>
      <c r="D11" s="171" t="s">
        <v>80</v>
      </c>
      <c r="E11" s="11">
        <v>41000</v>
      </c>
      <c r="F11">
        <v>0</v>
      </c>
      <c r="G11">
        <v>0</v>
      </c>
      <c r="H11" t="e">
        <v>#DIV/0!</v>
      </c>
      <c r="I11">
        <v>0</v>
      </c>
      <c r="L11">
        <v>0</v>
      </c>
      <c r="M11" t="e">
        <v>#DIV/0!</v>
      </c>
      <c r="N11">
        <v>0</v>
      </c>
      <c r="P11">
        <v>0</v>
      </c>
      <c r="Q11">
        <v>0</v>
      </c>
      <c r="R11" t="e">
        <v>#DIV/0!</v>
      </c>
    </row>
    <row r="12" spans="1:19" x14ac:dyDescent="0.3">
      <c r="A12" t="s">
        <v>102</v>
      </c>
      <c r="B12" s="171" t="s">
        <v>103</v>
      </c>
      <c r="C12" s="171" t="s">
        <v>104</v>
      </c>
      <c r="D12" s="171" t="s">
        <v>4</v>
      </c>
      <c r="E12" s="11">
        <v>41000</v>
      </c>
      <c r="F12">
        <v>0</v>
      </c>
      <c r="G12">
        <v>0</v>
      </c>
      <c r="H12" t="e">
        <v>#DIV/0!</v>
      </c>
      <c r="I12">
        <v>0</v>
      </c>
      <c r="J12">
        <v>0</v>
      </c>
      <c r="K12" t="e">
        <v>#DIV/0!</v>
      </c>
      <c r="L12">
        <v>0</v>
      </c>
      <c r="M12" t="e">
        <v>#DIV/0!</v>
      </c>
      <c r="N12">
        <v>0</v>
      </c>
      <c r="P12">
        <v>9</v>
      </c>
      <c r="Q12">
        <v>13</v>
      </c>
      <c r="R12">
        <v>0.69230769230769229</v>
      </c>
      <c r="S12">
        <v>0</v>
      </c>
    </row>
    <row r="13" spans="1:19" x14ac:dyDescent="0.3">
      <c r="A13" t="s">
        <v>105</v>
      </c>
      <c r="B13" s="171" t="s">
        <v>106</v>
      </c>
      <c r="C13" s="171" t="s">
        <v>107</v>
      </c>
      <c r="D13" s="171" t="s">
        <v>4</v>
      </c>
      <c r="E13" s="11">
        <v>41000</v>
      </c>
      <c r="N13">
        <v>0</v>
      </c>
      <c r="S13">
        <v>0</v>
      </c>
    </row>
    <row r="14" spans="1:19" x14ac:dyDescent="0.3">
      <c r="A14" t="s">
        <v>108</v>
      </c>
      <c r="B14" s="171" t="s">
        <v>109</v>
      </c>
      <c r="C14" s="171" t="s">
        <v>110</v>
      </c>
      <c r="D14" s="171" t="s">
        <v>80</v>
      </c>
      <c r="E14" s="11">
        <v>41000</v>
      </c>
    </row>
    <row r="15" spans="1:19" x14ac:dyDescent="0.3">
      <c r="A15" t="s">
        <v>111</v>
      </c>
      <c r="B15" s="171" t="s">
        <v>112</v>
      </c>
      <c r="C15" s="171" t="s">
        <v>113</v>
      </c>
      <c r="D15" s="171" t="s">
        <v>80</v>
      </c>
      <c r="E15" s="11">
        <v>41000</v>
      </c>
      <c r="R15" t="e">
        <v>#DIV/0!</v>
      </c>
    </row>
    <row r="16" spans="1:19" x14ac:dyDescent="0.3">
      <c r="A16" t="s">
        <v>114</v>
      </c>
      <c r="B16" s="171" t="s">
        <v>115</v>
      </c>
      <c r="C16" s="171" t="s">
        <v>116</v>
      </c>
      <c r="D16" s="171" t="s">
        <v>80</v>
      </c>
      <c r="E16" s="11">
        <v>41000</v>
      </c>
    </row>
    <row r="17" spans="1:19" x14ac:dyDescent="0.3">
      <c r="A17" t="s">
        <v>117</v>
      </c>
      <c r="B17" s="171" t="s">
        <v>118</v>
      </c>
      <c r="C17" s="171" t="s">
        <v>119</v>
      </c>
      <c r="D17" s="171" t="s">
        <v>80</v>
      </c>
      <c r="E17" s="11">
        <v>41000</v>
      </c>
    </row>
    <row r="18" spans="1:19" x14ac:dyDescent="0.3">
      <c r="A18" t="s">
        <v>120</v>
      </c>
      <c r="B18" s="171" t="s">
        <v>121</v>
      </c>
      <c r="C18" s="171" t="s">
        <v>122</v>
      </c>
      <c r="D18" s="171" t="s">
        <v>4</v>
      </c>
      <c r="E18" s="11">
        <v>41000</v>
      </c>
    </row>
    <row r="19" spans="1:19" x14ac:dyDescent="0.3">
      <c r="A19" t="s">
        <v>123</v>
      </c>
      <c r="B19" s="171" t="s">
        <v>124</v>
      </c>
      <c r="C19" s="171" t="s">
        <v>125</v>
      </c>
      <c r="D19" s="171" t="s">
        <v>4</v>
      </c>
      <c r="E19" s="11">
        <v>41000</v>
      </c>
    </row>
    <row r="20" spans="1:19" x14ac:dyDescent="0.3">
      <c r="A20" t="s">
        <v>126</v>
      </c>
      <c r="B20" s="171" t="s">
        <v>127</v>
      </c>
      <c r="C20" s="171" t="s">
        <v>128</v>
      </c>
      <c r="D20" s="171" t="s">
        <v>80</v>
      </c>
      <c r="E20" s="11">
        <v>41000</v>
      </c>
    </row>
    <row r="21" spans="1:19" x14ac:dyDescent="0.3">
      <c r="A21" t="s">
        <v>129</v>
      </c>
      <c r="B21" s="171" t="s">
        <v>130</v>
      </c>
      <c r="C21" s="171" t="s">
        <v>131</v>
      </c>
      <c r="D21" s="171" t="s">
        <v>80</v>
      </c>
      <c r="E21" s="11">
        <v>41000</v>
      </c>
    </row>
    <row r="22" spans="1:19" x14ac:dyDescent="0.3">
      <c r="A22" t="s">
        <v>132</v>
      </c>
      <c r="B22" s="171" t="s">
        <v>133</v>
      </c>
      <c r="C22" s="171" t="s">
        <v>134</v>
      </c>
      <c r="D22" s="171" t="s">
        <v>80</v>
      </c>
      <c r="E22" s="11">
        <v>41000</v>
      </c>
    </row>
    <row r="23" spans="1:19" x14ac:dyDescent="0.3">
      <c r="A23" t="s">
        <v>135</v>
      </c>
      <c r="B23" s="171" t="s">
        <v>136</v>
      </c>
      <c r="C23" s="171" t="s">
        <v>137</v>
      </c>
      <c r="D23" s="171" t="s">
        <v>4</v>
      </c>
      <c r="E23" s="11">
        <v>41000</v>
      </c>
      <c r="R23" t="e">
        <v>#DIV/0!</v>
      </c>
    </row>
    <row r="24" spans="1:19" x14ac:dyDescent="0.3">
      <c r="A24" t="s">
        <v>138</v>
      </c>
      <c r="B24" s="171" t="s">
        <v>139</v>
      </c>
      <c r="C24" s="171" t="s">
        <v>140</v>
      </c>
      <c r="D24" s="171" t="s">
        <v>80</v>
      </c>
      <c r="E24" s="11">
        <v>41000</v>
      </c>
      <c r="R24" t="e">
        <v>#DIV/0!</v>
      </c>
    </row>
    <row r="25" spans="1:19" x14ac:dyDescent="0.3">
      <c r="A25" t="s">
        <v>141</v>
      </c>
      <c r="B25" s="171" t="s">
        <v>142</v>
      </c>
      <c r="C25" s="171" t="s">
        <v>143</v>
      </c>
      <c r="D25" s="171" t="s">
        <v>80</v>
      </c>
      <c r="E25" s="11">
        <v>41000</v>
      </c>
    </row>
    <row r="26" spans="1:19" x14ac:dyDescent="0.3">
      <c r="A26" t="s">
        <v>144</v>
      </c>
      <c r="B26" s="171" t="s">
        <v>145</v>
      </c>
      <c r="C26" s="171" t="s">
        <v>146</v>
      </c>
      <c r="D26" s="171" t="s">
        <v>4</v>
      </c>
      <c r="E26" s="11">
        <v>41000</v>
      </c>
      <c r="N26">
        <v>0</v>
      </c>
      <c r="P26">
        <v>0</v>
      </c>
      <c r="Q26">
        <v>0</v>
      </c>
      <c r="R26" t="e">
        <v>#DIV/0!</v>
      </c>
      <c r="S26">
        <v>0</v>
      </c>
    </row>
    <row r="27" spans="1:19" x14ac:dyDescent="0.3">
      <c r="A27" t="s">
        <v>147</v>
      </c>
      <c r="B27" s="171" t="s">
        <v>148</v>
      </c>
      <c r="C27" s="171" t="s">
        <v>149</v>
      </c>
      <c r="D27" s="171" t="s">
        <v>80</v>
      </c>
      <c r="E27" s="11">
        <v>41000</v>
      </c>
      <c r="R27" t="e">
        <v>#DIV/0!</v>
      </c>
    </row>
    <row r="28" spans="1:19" x14ac:dyDescent="0.3">
      <c r="A28" t="s">
        <v>150</v>
      </c>
      <c r="B28" s="171" t="s">
        <v>151</v>
      </c>
      <c r="C28" s="171" t="s">
        <v>152</v>
      </c>
      <c r="D28" s="171" t="s">
        <v>80</v>
      </c>
      <c r="E28" s="11">
        <v>41000</v>
      </c>
    </row>
    <row r="29" spans="1:19" x14ac:dyDescent="0.3">
      <c r="A29" t="s">
        <v>153</v>
      </c>
      <c r="B29" s="171" t="s">
        <v>154</v>
      </c>
      <c r="C29" s="171" t="s">
        <v>155</v>
      </c>
      <c r="D29" s="171" t="s">
        <v>80</v>
      </c>
      <c r="E29" s="11">
        <v>41000</v>
      </c>
      <c r="R29" t="e">
        <v>#DIV/0!</v>
      </c>
    </row>
    <row r="30" spans="1:19" x14ac:dyDescent="0.3">
      <c r="A30" t="s">
        <v>156</v>
      </c>
      <c r="B30" s="171" t="s">
        <v>157</v>
      </c>
      <c r="C30" s="171" t="s">
        <v>158</v>
      </c>
      <c r="D30" s="171" t="s">
        <v>80</v>
      </c>
      <c r="E30" s="11">
        <v>41000</v>
      </c>
    </row>
    <row r="31" spans="1:19" x14ac:dyDescent="0.3">
      <c r="A31" t="s">
        <v>159</v>
      </c>
      <c r="B31" s="171" t="s">
        <v>160</v>
      </c>
      <c r="C31" s="171" t="s">
        <v>161</v>
      </c>
      <c r="D31" s="171" t="s">
        <v>4</v>
      </c>
      <c r="E31" s="11">
        <v>41000</v>
      </c>
      <c r="F31">
        <v>0</v>
      </c>
      <c r="G31">
        <v>0</v>
      </c>
      <c r="H31" t="e">
        <v>#DIV/0!</v>
      </c>
      <c r="I31">
        <v>0</v>
      </c>
      <c r="J31">
        <v>0</v>
      </c>
      <c r="K31" t="e">
        <v>#DIV/0!</v>
      </c>
      <c r="L31">
        <v>0</v>
      </c>
      <c r="M31" t="e">
        <v>#DIV/0!</v>
      </c>
      <c r="N31">
        <v>0</v>
      </c>
      <c r="P31">
        <v>0</v>
      </c>
      <c r="Q31">
        <v>0</v>
      </c>
      <c r="R31" t="e">
        <v>#DIV/0!</v>
      </c>
      <c r="S31">
        <v>0</v>
      </c>
    </row>
    <row r="32" spans="1:19" x14ac:dyDescent="0.3">
      <c r="A32" t="s">
        <v>162</v>
      </c>
      <c r="B32" s="171" t="s">
        <v>163</v>
      </c>
      <c r="C32" s="171" t="s">
        <v>164</v>
      </c>
      <c r="D32" s="171" t="s">
        <v>80</v>
      </c>
      <c r="E32" s="11">
        <v>41000</v>
      </c>
    </row>
    <row r="33" spans="1:20" x14ac:dyDescent="0.3">
      <c r="A33" t="s">
        <v>165</v>
      </c>
      <c r="B33" s="171" t="s">
        <v>166</v>
      </c>
      <c r="C33" s="171" t="s">
        <v>167</v>
      </c>
      <c r="D33" s="171" t="s">
        <v>4</v>
      </c>
      <c r="E33" s="11">
        <v>41000</v>
      </c>
      <c r="R33" t="e">
        <v>#DIV/0!</v>
      </c>
    </row>
    <row r="34" spans="1:20" x14ac:dyDescent="0.3">
      <c r="A34" t="s">
        <v>168</v>
      </c>
      <c r="B34" s="171" t="s">
        <v>169</v>
      </c>
      <c r="C34" s="171" t="s">
        <v>170</v>
      </c>
      <c r="D34" s="171" t="s">
        <v>80</v>
      </c>
      <c r="E34" s="11">
        <v>41000</v>
      </c>
      <c r="R34" t="e">
        <v>#DIV/0!</v>
      </c>
    </row>
    <row r="35" spans="1:20" x14ac:dyDescent="0.3">
      <c r="A35" t="s">
        <v>171</v>
      </c>
      <c r="B35" s="171" t="s">
        <v>172</v>
      </c>
      <c r="C35" s="171" t="s">
        <v>173</v>
      </c>
      <c r="D35" s="171" t="s">
        <v>80</v>
      </c>
      <c r="E35" s="11">
        <v>41000</v>
      </c>
      <c r="P35">
        <v>0</v>
      </c>
      <c r="Q35">
        <v>1</v>
      </c>
      <c r="R35">
        <v>0</v>
      </c>
    </row>
    <row r="36" spans="1:20" x14ac:dyDescent="0.3">
      <c r="A36" t="s">
        <v>174</v>
      </c>
      <c r="B36" s="171" t="s">
        <v>175</v>
      </c>
      <c r="C36" s="171" t="s">
        <v>176</v>
      </c>
      <c r="D36" s="171" t="s">
        <v>80</v>
      </c>
      <c r="E36" s="11">
        <v>41000</v>
      </c>
      <c r="P36">
        <v>0</v>
      </c>
      <c r="Q36">
        <v>1</v>
      </c>
      <c r="R36">
        <v>0</v>
      </c>
    </row>
    <row r="37" spans="1:20" x14ac:dyDescent="0.3">
      <c r="A37" t="s">
        <v>177</v>
      </c>
      <c r="B37" s="171" t="s">
        <v>178</v>
      </c>
      <c r="C37" s="171" t="s">
        <v>179</v>
      </c>
      <c r="D37" s="171" t="s">
        <v>4</v>
      </c>
      <c r="E37" s="11">
        <v>41000</v>
      </c>
      <c r="R37" t="e">
        <v>#DIV/0!</v>
      </c>
    </row>
    <row r="38" spans="1:20" x14ac:dyDescent="0.3">
      <c r="A38" t="s">
        <v>180</v>
      </c>
      <c r="B38" s="171" t="s">
        <v>181</v>
      </c>
      <c r="C38" s="171" t="s">
        <v>182</v>
      </c>
      <c r="D38" s="171" t="s">
        <v>80</v>
      </c>
      <c r="E38" s="11">
        <v>41000</v>
      </c>
      <c r="R38" t="e">
        <v>#DIV/0!</v>
      </c>
    </row>
    <row r="39" spans="1:20" x14ac:dyDescent="0.3">
      <c r="A39" t="s">
        <v>183</v>
      </c>
      <c r="B39" s="171" t="s">
        <v>184</v>
      </c>
      <c r="C39" s="171" t="s">
        <v>185</v>
      </c>
      <c r="D39" s="171" t="s">
        <v>4</v>
      </c>
      <c r="E39" s="11">
        <v>41000</v>
      </c>
      <c r="R39" t="e">
        <v>#DIV/0!</v>
      </c>
    </row>
    <row r="40" spans="1:20" x14ac:dyDescent="0.3">
      <c r="A40" t="s">
        <v>186</v>
      </c>
      <c r="B40" s="171" t="s">
        <v>187</v>
      </c>
      <c r="C40" s="171" t="s">
        <v>188</v>
      </c>
      <c r="D40" s="171" t="s">
        <v>80</v>
      </c>
      <c r="E40" s="11">
        <v>41000</v>
      </c>
      <c r="R40" t="e">
        <v>#DIV/0!</v>
      </c>
    </row>
    <row r="41" spans="1:20" x14ac:dyDescent="0.3">
      <c r="A41" t="s">
        <v>189</v>
      </c>
      <c r="B41" s="171" t="s">
        <v>190</v>
      </c>
      <c r="C41" s="171" t="s">
        <v>191</v>
      </c>
      <c r="D41" s="171" t="s">
        <v>4</v>
      </c>
      <c r="E41" s="11">
        <v>41000</v>
      </c>
    </row>
    <row r="42" spans="1:20" x14ac:dyDescent="0.3">
      <c r="A42" t="s">
        <v>192</v>
      </c>
      <c r="B42" s="171" t="s">
        <v>193</v>
      </c>
      <c r="C42" s="171" t="s">
        <v>194</v>
      </c>
      <c r="D42" s="171" t="s">
        <v>80</v>
      </c>
      <c r="E42" s="11">
        <v>41000</v>
      </c>
    </row>
    <row r="43" spans="1:20" x14ac:dyDescent="0.3">
      <c r="A43" t="s">
        <v>195</v>
      </c>
      <c r="B43" s="171" t="s">
        <v>196</v>
      </c>
      <c r="C43" s="171" t="s">
        <v>197</v>
      </c>
      <c r="D43" s="171" t="s">
        <v>80</v>
      </c>
      <c r="E43" s="11">
        <v>41000</v>
      </c>
    </row>
    <row r="44" spans="1:20" x14ac:dyDescent="0.3">
      <c r="A44" t="s">
        <v>198</v>
      </c>
      <c r="B44" s="171" t="s">
        <v>199</v>
      </c>
      <c r="C44" s="171" t="s">
        <v>200</v>
      </c>
      <c r="D44" s="171" t="s">
        <v>80</v>
      </c>
      <c r="E44" s="11">
        <v>41000</v>
      </c>
    </row>
    <row r="45" spans="1:20" x14ac:dyDescent="0.3">
      <c r="A45" t="s">
        <v>201</v>
      </c>
      <c r="B45" s="171" t="s">
        <v>202</v>
      </c>
      <c r="C45" s="171" t="s">
        <v>203</v>
      </c>
      <c r="D45" s="171" t="s">
        <v>80</v>
      </c>
      <c r="E45" s="11">
        <v>41000</v>
      </c>
      <c r="R45" t="e">
        <v>#DIV/0!</v>
      </c>
    </row>
    <row r="46" spans="1:20" x14ac:dyDescent="0.3">
      <c r="A46" t="s">
        <v>204</v>
      </c>
      <c r="B46" s="171" t="s">
        <v>205</v>
      </c>
      <c r="C46" s="171" t="s">
        <v>206</v>
      </c>
      <c r="D46" s="171" t="s">
        <v>80</v>
      </c>
      <c r="E46" s="11">
        <v>41000</v>
      </c>
    </row>
    <row r="47" spans="1:20" x14ac:dyDescent="0.3">
      <c r="A47" t="s">
        <v>207</v>
      </c>
      <c r="B47" s="171" t="s">
        <v>208</v>
      </c>
      <c r="C47" s="171" t="s">
        <v>209</v>
      </c>
      <c r="D47" s="171" t="s">
        <v>80</v>
      </c>
      <c r="E47" s="11">
        <v>41000</v>
      </c>
    </row>
    <row r="48" spans="1:20" x14ac:dyDescent="0.3">
      <c r="A48" t="s">
        <v>210</v>
      </c>
      <c r="B48" s="171" t="s">
        <v>211</v>
      </c>
      <c r="C48" s="171" t="s">
        <v>212</v>
      </c>
      <c r="D48" s="171" t="s">
        <v>4</v>
      </c>
      <c r="E48" s="11">
        <v>41000</v>
      </c>
      <c r="T48">
        <v>0</v>
      </c>
    </row>
    <row r="49" spans="1:20" x14ac:dyDescent="0.3">
      <c r="A49" t="s">
        <v>213</v>
      </c>
      <c r="B49" s="171" t="s">
        <v>214</v>
      </c>
      <c r="C49" s="171" t="s">
        <v>215</v>
      </c>
      <c r="D49" s="171" t="s">
        <v>4</v>
      </c>
      <c r="E49" s="11">
        <v>41000</v>
      </c>
      <c r="R49" t="e">
        <v>#DIV/0!</v>
      </c>
      <c r="T49" t="e">
        <v>#DIV/0!</v>
      </c>
    </row>
    <row r="50" spans="1:20" x14ac:dyDescent="0.3">
      <c r="A50" t="s">
        <v>216</v>
      </c>
      <c r="B50" s="171" t="s">
        <v>217</v>
      </c>
      <c r="C50" s="171" t="s">
        <v>218</v>
      </c>
      <c r="D50" s="171" t="s">
        <v>80</v>
      </c>
      <c r="E50" s="11">
        <v>41000</v>
      </c>
      <c r="R50" t="e">
        <v>#DIV/0!</v>
      </c>
      <c r="T50">
        <v>0</v>
      </c>
    </row>
    <row r="51" spans="1:20" x14ac:dyDescent="0.3">
      <c r="A51" t="s">
        <v>219</v>
      </c>
      <c r="B51" s="171" t="s">
        <v>220</v>
      </c>
      <c r="C51" s="171" t="s">
        <v>221</v>
      </c>
      <c r="D51" s="171" t="s">
        <v>4</v>
      </c>
      <c r="E51" s="11">
        <v>41000</v>
      </c>
      <c r="R51" t="e">
        <v>#DIV/0!</v>
      </c>
      <c r="T51">
        <v>0</v>
      </c>
    </row>
    <row r="52" spans="1:20" x14ac:dyDescent="0.3">
      <c r="A52" t="s">
        <v>222</v>
      </c>
      <c r="B52" s="171" t="s">
        <v>223</v>
      </c>
      <c r="C52" s="171" t="s">
        <v>224</v>
      </c>
      <c r="D52" s="171" t="s">
        <v>80</v>
      </c>
      <c r="E52" s="11">
        <v>41000</v>
      </c>
      <c r="T52">
        <v>0</v>
      </c>
    </row>
    <row r="53" spans="1:20" x14ac:dyDescent="0.3">
      <c r="A53" t="s">
        <v>225</v>
      </c>
      <c r="B53" s="171" t="s">
        <v>226</v>
      </c>
      <c r="C53" s="171" t="s">
        <v>227</v>
      </c>
      <c r="D53" s="171" t="s">
        <v>80</v>
      </c>
      <c r="E53" s="11">
        <v>41000</v>
      </c>
      <c r="R53" t="e">
        <v>#DIV/0!</v>
      </c>
      <c r="T53">
        <v>0</v>
      </c>
    </row>
    <row r="54" spans="1:20" x14ac:dyDescent="0.3">
      <c r="A54" t="s">
        <v>228</v>
      </c>
      <c r="B54" s="171" t="s">
        <v>229</v>
      </c>
      <c r="C54" s="171" t="s">
        <v>230</v>
      </c>
      <c r="D54" s="171" t="s">
        <v>80</v>
      </c>
      <c r="E54" s="11">
        <v>41000</v>
      </c>
      <c r="T54">
        <v>0</v>
      </c>
    </row>
    <row r="55" spans="1:20" x14ac:dyDescent="0.3">
      <c r="A55" t="s">
        <v>231</v>
      </c>
      <c r="B55" s="171" t="s">
        <v>232</v>
      </c>
      <c r="C55" s="171" t="s">
        <v>233</v>
      </c>
      <c r="D55" s="171" t="s">
        <v>4</v>
      </c>
      <c r="E55" s="11">
        <v>41000</v>
      </c>
      <c r="P55">
        <v>9</v>
      </c>
      <c r="Q55">
        <v>12</v>
      </c>
      <c r="R55">
        <v>0.75</v>
      </c>
      <c r="T55">
        <v>0</v>
      </c>
    </row>
    <row r="56" spans="1:20" x14ac:dyDescent="0.3">
      <c r="A56" t="s">
        <v>234</v>
      </c>
      <c r="B56" s="171" t="s">
        <v>235</v>
      </c>
      <c r="C56" s="171" t="s">
        <v>236</v>
      </c>
      <c r="D56" s="171" t="s">
        <v>80</v>
      </c>
      <c r="E56" s="11">
        <v>41000</v>
      </c>
      <c r="P56">
        <v>9</v>
      </c>
      <c r="Q56">
        <v>12</v>
      </c>
      <c r="R56">
        <v>0.75</v>
      </c>
      <c r="T56" t="e">
        <v>#DIV/0!</v>
      </c>
    </row>
    <row r="57" spans="1:20" x14ac:dyDescent="0.3">
      <c r="A57" t="s">
        <v>237</v>
      </c>
      <c r="B57" s="171" t="s">
        <v>238</v>
      </c>
      <c r="C57" s="171" t="s">
        <v>239</v>
      </c>
      <c r="D57" s="171" t="s">
        <v>80</v>
      </c>
      <c r="E57" s="11">
        <v>41000</v>
      </c>
    </row>
    <row r="58" spans="1:20" x14ac:dyDescent="0.3">
      <c r="A58" t="s">
        <v>240</v>
      </c>
      <c r="B58" s="171" t="s">
        <v>241</v>
      </c>
      <c r="C58" s="171" t="s">
        <v>76</v>
      </c>
      <c r="D58" s="171" t="s">
        <v>80</v>
      </c>
      <c r="E58" s="11">
        <v>41000</v>
      </c>
    </row>
    <row r="59" spans="1:20" x14ac:dyDescent="0.3">
      <c r="A59" t="s">
        <v>242</v>
      </c>
      <c r="B59" s="171" t="s">
        <v>243</v>
      </c>
      <c r="C59" s="171" t="s">
        <v>79</v>
      </c>
      <c r="D59" s="171" t="s">
        <v>4</v>
      </c>
      <c r="E59" s="11">
        <v>41000</v>
      </c>
      <c r="F59">
        <v>0</v>
      </c>
      <c r="G59">
        <v>0</v>
      </c>
      <c r="H59" t="e">
        <v>#DIV/0!</v>
      </c>
      <c r="I59">
        <v>0</v>
      </c>
      <c r="J59">
        <v>0</v>
      </c>
      <c r="L59">
        <v>0</v>
      </c>
      <c r="M59" t="e">
        <v>#DIV/0!</v>
      </c>
      <c r="N59">
        <v>0</v>
      </c>
      <c r="P59">
        <v>0</v>
      </c>
      <c r="Q59">
        <v>0</v>
      </c>
      <c r="R59" t="e">
        <v>#DIV/0!</v>
      </c>
      <c r="S59">
        <v>0</v>
      </c>
    </row>
    <row r="60" spans="1:20" x14ac:dyDescent="0.3">
      <c r="A60" t="s">
        <v>244</v>
      </c>
      <c r="B60" s="171" t="s">
        <v>245</v>
      </c>
      <c r="C60" s="171" t="s">
        <v>86</v>
      </c>
      <c r="D60" s="171" t="s">
        <v>4</v>
      </c>
      <c r="E60" s="11">
        <v>41000</v>
      </c>
      <c r="F60">
        <v>0</v>
      </c>
      <c r="G60">
        <v>0</v>
      </c>
      <c r="H60" t="e">
        <v>#DIV/0!</v>
      </c>
      <c r="I60">
        <v>0</v>
      </c>
      <c r="J60">
        <v>0</v>
      </c>
      <c r="K60" t="e">
        <v>#DIV/0!</v>
      </c>
      <c r="L60">
        <v>0</v>
      </c>
      <c r="M60" t="e">
        <v>#DIV/0!</v>
      </c>
      <c r="N60">
        <v>0</v>
      </c>
      <c r="O60">
        <v>0</v>
      </c>
      <c r="P60">
        <v>0</v>
      </c>
      <c r="Q60">
        <v>0</v>
      </c>
      <c r="R60" t="e">
        <v>#DIV/0!</v>
      </c>
      <c r="S60">
        <v>0</v>
      </c>
    </row>
    <row r="61" spans="1:20" x14ac:dyDescent="0.3">
      <c r="A61" t="s">
        <v>87</v>
      </c>
      <c r="B61" s="171" t="s">
        <v>88</v>
      </c>
      <c r="C61" s="171" t="s">
        <v>89</v>
      </c>
      <c r="D61" s="171" t="s">
        <v>4</v>
      </c>
      <c r="E61" s="11">
        <v>41000</v>
      </c>
      <c r="F61">
        <v>0</v>
      </c>
      <c r="G61">
        <v>0</v>
      </c>
      <c r="I61">
        <v>0</v>
      </c>
      <c r="J61">
        <v>0</v>
      </c>
      <c r="L61">
        <v>0</v>
      </c>
      <c r="M61" t="e">
        <v>#DIV/0!</v>
      </c>
      <c r="N61">
        <v>0</v>
      </c>
      <c r="O61">
        <v>0</v>
      </c>
      <c r="P61">
        <v>9</v>
      </c>
      <c r="Q61">
        <v>12</v>
      </c>
      <c r="R61">
        <v>0.75</v>
      </c>
      <c r="S61">
        <v>0</v>
      </c>
    </row>
    <row r="62" spans="1:20" x14ac:dyDescent="0.3">
      <c r="A62" t="s">
        <v>246</v>
      </c>
      <c r="B62" s="171" t="s">
        <v>247</v>
      </c>
      <c r="C62" s="171" t="s">
        <v>92</v>
      </c>
      <c r="D62" s="171" t="s">
        <v>4</v>
      </c>
      <c r="E62" s="11">
        <v>41000</v>
      </c>
      <c r="F62">
        <v>0</v>
      </c>
      <c r="G62">
        <v>0</v>
      </c>
      <c r="H62" t="e">
        <v>#DIV/0!</v>
      </c>
      <c r="I62">
        <v>0</v>
      </c>
      <c r="J62">
        <v>0</v>
      </c>
      <c r="L62">
        <v>0</v>
      </c>
      <c r="M62" t="e">
        <v>#DIV/0!</v>
      </c>
      <c r="N62">
        <v>0</v>
      </c>
      <c r="O62">
        <v>0</v>
      </c>
      <c r="P62">
        <v>0</v>
      </c>
      <c r="Q62">
        <v>0</v>
      </c>
      <c r="R62" t="e">
        <v>#DIV/0!</v>
      </c>
      <c r="S62">
        <v>0</v>
      </c>
    </row>
    <row r="63" spans="1:20" x14ac:dyDescent="0.3">
      <c r="A63" t="s">
        <v>248</v>
      </c>
      <c r="B63" s="171" t="s">
        <v>249</v>
      </c>
      <c r="C63" s="171" t="s">
        <v>98</v>
      </c>
      <c r="D63" s="171" t="s">
        <v>4</v>
      </c>
      <c r="E63" s="11">
        <v>41000</v>
      </c>
      <c r="F63">
        <v>0</v>
      </c>
      <c r="G63">
        <v>0</v>
      </c>
      <c r="H63" t="e">
        <v>#DIV/0!</v>
      </c>
      <c r="I63">
        <v>0</v>
      </c>
      <c r="J63">
        <v>0</v>
      </c>
      <c r="L63">
        <v>0</v>
      </c>
      <c r="M63" t="e">
        <v>#DIV/0!</v>
      </c>
      <c r="N63">
        <v>0</v>
      </c>
      <c r="P63">
        <v>0</v>
      </c>
      <c r="Q63">
        <v>0</v>
      </c>
      <c r="R63" t="e">
        <v>#DIV/0!</v>
      </c>
      <c r="S63">
        <v>0</v>
      </c>
    </row>
    <row r="64" spans="1:20" x14ac:dyDescent="0.3">
      <c r="A64" t="s">
        <v>250</v>
      </c>
      <c r="B64" s="171" t="s">
        <v>251</v>
      </c>
      <c r="C64" s="171" t="s">
        <v>101</v>
      </c>
      <c r="D64" s="171" t="s">
        <v>4</v>
      </c>
      <c r="E64" s="11">
        <v>41000</v>
      </c>
      <c r="F64">
        <v>0</v>
      </c>
      <c r="G64">
        <v>0</v>
      </c>
      <c r="H64" t="e">
        <v>#DIV/0!</v>
      </c>
      <c r="I64">
        <v>0</v>
      </c>
      <c r="L64">
        <v>0</v>
      </c>
      <c r="M64" t="e">
        <v>#DIV/0!</v>
      </c>
      <c r="N64">
        <v>0</v>
      </c>
      <c r="P64">
        <v>0</v>
      </c>
      <c r="Q64">
        <v>0</v>
      </c>
      <c r="R64" t="e">
        <v>#DIV/0!</v>
      </c>
    </row>
    <row r="65" spans="1:19" x14ac:dyDescent="0.3">
      <c r="A65" t="s">
        <v>252</v>
      </c>
      <c r="B65" s="171" t="s">
        <v>253</v>
      </c>
      <c r="C65" s="171" t="s">
        <v>107</v>
      </c>
      <c r="D65" s="171" t="s">
        <v>80</v>
      </c>
      <c r="E65" s="11">
        <v>41000</v>
      </c>
      <c r="N65">
        <v>0</v>
      </c>
      <c r="S65">
        <v>0</v>
      </c>
    </row>
    <row r="66" spans="1:19" x14ac:dyDescent="0.3">
      <c r="A66" t="s">
        <v>254</v>
      </c>
      <c r="B66" s="171" t="s">
        <v>255</v>
      </c>
      <c r="C66" s="171" t="s">
        <v>110</v>
      </c>
      <c r="D66" s="171" t="s">
        <v>4</v>
      </c>
      <c r="E66" s="11">
        <v>41000</v>
      </c>
    </row>
    <row r="67" spans="1:19" x14ac:dyDescent="0.3">
      <c r="A67" t="s">
        <v>256</v>
      </c>
      <c r="B67" s="171" t="s">
        <v>257</v>
      </c>
      <c r="C67" s="171" t="s">
        <v>113</v>
      </c>
      <c r="D67" s="171" t="s">
        <v>4</v>
      </c>
      <c r="E67" s="11">
        <v>41000</v>
      </c>
      <c r="R67" t="e">
        <v>#DIV/0!</v>
      </c>
    </row>
    <row r="68" spans="1:19" x14ac:dyDescent="0.3">
      <c r="A68" t="s">
        <v>258</v>
      </c>
      <c r="B68" s="171" t="s">
        <v>259</v>
      </c>
      <c r="C68" s="171" t="s">
        <v>116</v>
      </c>
      <c r="D68" s="171" t="s">
        <v>4</v>
      </c>
      <c r="E68" s="11">
        <v>41000</v>
      </c>
    </row>
    <row r="69" spans="1:19" x14ac:dyDescent="0.3">
      <c r="A69" t="s">
        <v>260</v>
      </c>
      <c r="B69" s="171" t="s">
        <v>261</v>
      </c>
      <c r="C69" s="171" t="s">
        <v>119</v>
      </c>
      <c r="D69" s="171" t="s">
        <v>4</v>
      </c>
      <c r="E69" s="11">
        <v>41000</v>
      </c>
    </row>
    <row r="70" spans="1:19" x14ac:dyDescent="0.3">
      <c r="A70" t="s">
        <v>262</v>
      </c>
      <c r="B70" s="171" t="s">
        <v>263</v>
      </c>
      <c r="C70" s="171" t="s">
        <v>122</v>
      </c>
      <c r="D70" s="171" t="s">
        <v>80</v>
      </c>
      <c r="E70" s="11">
        <v>41000</v>
      </c>
    </row>
    <row r="71" spans="1:19" x14ac:dyDescent="0.3">
      <c r="A71" t="s">
        <v>264</v>
      </c>
      <c r="B71" s="171" t="s">
        <v>265</v>
      </c>
      <c r="C71" s="171" t="s">
        <v>125</v>
      </c>
      <c r="D71" s="171" t="s">
        <v>80</v>
      </c>
      <c r="E71" s="11">
        <v>41000</v>
      </c>
    </row>
    <row r="72" spans="1:19" x14ac:dyDescent="0.3">
      <c r="A72" t="s">
        <v>266</v>
      </c>
      <c r="B72" s="171" t="s">
        <v>267</v>
      </c>
      <c r="C72" s="171" t="s">
        <v>128</v>
      </c>
      <c r="D72" s="171" t="s">
        <v>4</v>
      </c>
      <c r="E72" s="11">
        <v>41000</v>
      </c>
    </row>
    <row r="73" spans="1:19" x14ac:dyDescent="0.3">
      <c r="A73" t="s">
        <v>268</v>
      </c>
      <c r="B73" s="171" t="s">
        <v>269</v>
      </c>
      <c r="C73" s="171" t="s">
        <v>131</v>
      </c>
      <c r="D73" s="171" t="s">
        <v>4</v>
      </c>
      <c r="E73" s="11">
        <v>41000</v>
      </c>
    </row>
    <row r="74" spans="1:19" x14ac:dyDescent="0.3">
      <c r="A74" t="s">
        <v>270</v>
      </c>
      <c r="B74" s="171" t="s">
        <v>271</v>
      </c>
      <c r="C74" s="171" t="s">
        <v>134</v>
      </c>
      <c r="D74" s="171" t="s">
        <v>4</v>
      </c>
      <c r="E74" s="11">
        <v>41000</v>
      </c>
    </row>
    <row r="75" spans="1:19" x14ac:dyDescent="0.3">
      <c r="A75" t="s">
        <v>272</v>
      </c>
      <c r="B75" s="171" t="s">
        <v>273</v>
      </c>
      <c r="C75" s="171" t="s">
        <v>137</v>
      </c>
      <c r="D75" s="171" t="s">
        <v>80</v>
      </c>
      <c r="E75" s="11">
        <v>41000</v>
      </c>
      <c r="R75" t="e">
        <v>#DIV/0!</v>
      </c>
    </row>
    <row r="76" spans="1:19" x14ac:dyDescent="0.3">
      <c r="A76" t="s">
        <v>274</v>
      </c>
      <c r="B76" s="171" t="s">
        <v>275</v>
      </c>
      <c r="C76" s="171" t="s">
        <v>140</v>
      </c>
      <c r="D76" s="171" t="s">
        <v>4</v>
      </c>
      <c r="E76" s="11">
        <v>41000</v>
      </c>
      <c r="R76" t="e">
        <v>#DIV/0!</v>
      </c>
    </row>
    <row r="77" spans="1:19" x14ac:dyDescent="0.3">
      <c r="A77" t="s">
        <v>276</v>
      </c>
      <c r="B77" s="171" t="s">
        <v>277</v>
      </c>
      <c r="C77" s="171" t="s">
        <v>167</v>
      </c>
      <c r="D77" s="171" t="s">
        <v>80</v>
      </c>
      <c r="E77" s="11">
        <v>41000</v>
      </c>
      <c r="R77" t="e">
        <v>#DIV/0!</v>
      </c>
    </row>
    <row r="78" spans="1:19" x14ac:dyDescent="0.3">
      <c r="A78" t="s">
        <v>278</v>
      </c>
      <c r="B78" s="171" t="s">
        <v>279</v>
      </c>
      <c r="C78" s="171" t="s">
        <v>170</v>
      </c>
      <c r="D78" s="171" t="s">
        <v>4</v>
      </c>
      <c r="E78" s="11">
        <v>41000</v>
      </c>
      <c r="R78" t="e">
        <v>#DIV/0!</v>
      </c>
    </row>
    <row r="79" spans="1:19" x14ac:dyDescent="0.3">
      <c r="A79" t="s">
        <v>280</v>
      </c>
      <c r="B79" s="171" t="s">
        <v>281</v>
      </c>
      <c r="C79" s="171" t="s">
        <v>179</v>
      </c>
      <c r="D79" s="171" t="s">
        <v>80</v>
      </c>
      <c r="E79" s="11">
        <v>41000</v>
      </c>
      <c r="R79" t="e">
        <v>#DIV/0!</v>
      </c>
    </row>
    <row r="80" spans="1:19" x14ac:dyDescent="0.3">
      <c r="A80" t="s">
        <v>282</v>
      </c>
      <c r="B80" s="171" t="s">
        <v>283</v>
      </c>
      <c r="C80" s="171" t="s">
        <v>182</v>
      </c>
      <c r="D80" s="171" t="s">
        <v>4</v>
      </c>
      <c r="E80" s="11">
        <v>41000</v>
      </c>
      <c r="R80" t="e">
        <v>#DIV/0!</v>
      </c>
    </row>
    <row r="81" spans="1:19" x14ac:dyDescent="0.3">
      <c r="A81" t="s">
        <v>284</v>
      </c>
      <c r="B81" s="171" t="s">
        <v>285</v>
      </c>
      <c r="C81" s="171" t="s">
        <v>185</v>
      </c>
      <c r="D81" s="171" t="s">
        <v>80</v>
      </c>
      <c r="E81" s="11">
        <v>41000</v>
      </c>
      <c r="R81" t="e">
        <v>#DIV/0!</v>
      </c>
    </row>
    <row r="82" spans="1:19" x14ac:dyDescent="0.3">
      <c r="A82" t="s">
        <v>286</v>
      </c>
      <c r="B82" s="171" t="s">
        <v>287</v>
      </c>
      <c r="C82" s="171" t="s">
        <v>188</v>
      </c>
      <c r="D82" s="171" t="s">
        <v>4</v>
      </c>
      <c r="E82" s="11">
        <v>41000</v>
      </c>
      <c r="R82" t="e">
        <v>#DIV/0!</v>
      </c>
    </row>
    <row r="83" spans="1:19" x14ac:dyDescent="0.3">
      <c r="A83" t="s">
        <v>288</v>
      </c>
      <c r="B83" s="171" t="s">
        <v>289</v>
      </c>
      <c r="C83" s="171" t="s">
        <v>191</v>
      </c>
      <c r="D83" s="171" t="s">
        <v>80</v>
      </c>
      <c r="E83" s="11">
        <v>41000</v>
      </c>
    </row>
    <row r="84" spans="1:19" x14ac:dyDescent="0.3">
      <c r="A84" t="s">
        <v>290</v>
      </c>
      <c r="B84" s="171" t="s">
        <v>291</v>
      </c>
      <c r="C84" s="171" t="s">
        <v>194</v>
      </c>
      <c r="D84" s="171" t="s">
        <v>4</v>
      </c>
      <c r="E84" s="11">
        <v>41000</v>
      </c>
    </row>
    <row r="85" spans="1:19" x14ac:dyDescent="0.3">
      <c r="A85" t="s">
        <v>292</v>
      </c>
      <c r="B85" s="171" t="s">
        <v>293</v>
      </c>
      <c r="C85" s="171" t="s">
        <v>197</v>
      </c>
      <c r="D85" s="171" t="s">
        <v>4</v>
      </c>
      <c r="E85" s="11">
        <v>41000</v>
      </c>
    </row>
    <row r="86" spans="1:19" x14ac:dyDescent="0.3">
      <c r="A86" t="s">
        <v>294</v>
      </c>
      <c r="B86" s="171" t="s">
        <v>295</v>
      </c>
      <c r="C86" s="171" t="s">
        <v>209</v>
      </c>
      <c r="D86" s="171" t="s">
        <v>4</v>
      </c>
      <c r="E86" s="11">
        <v>41000</v>
      </c>
    </row>
    <row r="87" spans="1:19" x14ac:dyDescent="0.3">
      <c r="A87" t="s">
        <v>296</v>
      </c>
      <c r="B87" s="171" t="s">
        <v>297</v>
      </c>
      <c r="C87" s="171" t="s">
        <v>212</v>
      </c>
      <c r="D87" s="171" t="s">
        <v>80</v>
      </c>
      <c r="E87" s="11">
        <v>41000</v>
      </c>
    </row>
    <row r="88" spans="1:19" x14ac:dyDescent="0.3">
      <c r="A88" t="s">
        <v>298</v>
      </c>
      <c r="B88" s="171" t="s">
        <v>299</v>
      </c>
      <c r="C88" s="171" t="s">
        <v>215</v>
      </c>
      <c r="D88" s="171" t="s">
        <v>80</v>
      </c>
      <c r="E88" s="11">
        <v>41000</v>
      </c>
      <c r="R88" t="e">
        <v>#DIV/0!</v>
      </c>
    </row>
    <row r="89" spans="1:19" x14ac:dyDescent="0.3">
      <c r="A89" t="s">
        <v>300</v>
      </c>
      <c r="B89" s="171" t="s">
        <v>301</v>
      </c>
      <c r="C89" s="171" t="s">
        <v>218</v>
      </c>
      <c r="D89" s="171" t="s">
        <v>4</v>
      </c>
      <c r="E89" s="11">
        <v>41000</v>
      </c>
      <c r="R89" t="e">
        <v>#DIV/0!</v>
      </c>
    </row>
    <row r="90" spans="1:19" x14ac:dyDescent="0.3">
      <c r="A90" t="s">
        <v>302</v>
      </c>
      <c r="B90" s="171" t="s">
        <v>303</v>
      </c>
      <c r="C90" s="171" t="s">
        <v>233</v>
      </c>
      <c r="D90" s="171" t="s">
        <v>80</v>
      </c>
      <c r="E90" s="11">
        <v>41000</v>
      </c>
      <c r="P90">
        <v>9</v>
      </c>
      <c r="Q90">
        <v>12</v>
      </c>
      <c r="R90">
        <v>0.75</v>
      </c>
    </row>
    <row r="91" spans="1:19" x14ac:dyDescent="0.3">
      <c r="A91" t="s">
        <v>304</v>
      </c>
      <c r="B91" s="171" t="s">
        <v>305</v>
      </c>
      <c r="C91" s="171" t="s">
        <v>236</v>
      </c>
      <c r="D91" s="171" t="s">
        <v>4</v>
      </c>
      <c r="E91" s="11">
        <v>41000</v>
      </c>
      <c r="P91">
        <v>9</v>
      </c>
      <c r="Q91">
        <v>12</v>
      </c>
      <c r="R91">
        <v>0.75</v>
      </c>
    </row>
    <row r="92" spans="1:19" x14ac:dyDescent="0.3">
      <c r="A92" t="s">
        <v>306</v>
      </c>
      <c r="B92" s="171" t="s">
        <v>307</v>
      </c>
      <c r="C92" s="171" t="s">
        <v>239</v>
      </c>
      <c r="D92" s="171" t="s">
        <v>4</v>
      </c>
      <c r="E92" s="11">
        <v>41000</v>
      </c>
    </row>
    <row r="93" spans="1:19" x14ac:dyDescent="0.3">
      <c r="A93" t="s">
        <v>308</v>
      </c>
      <c r="B93" s="171" t="s">
        <v>309</v>
      </c>
      <c r="C93" s="171" t="s">
        <v>143</v>
      </c>
      <c r="D93" s="171" t="s">
        <v>4</v>
      </c>
      <c r="E93" s="11">
        <v>41000</v>
      </c>
    </row>
    <row r="94" spans="1:19" x14ac:dyDescent="0.3">
      <c r="A94" t="s">
        <v>310</v>
      </c>
      <c r="B94" s="171" t="s">
        <v>311</v>
      </c>
      <c r="C94" s="171" t="s">
        <v>146</v>
      </c>
      <c r="D94" s="171" t="s">
        <v>80</v>
      </c>
      <c r="E94" s="11">
        <v>41000</v>
      </c>
      <c r="N94">
        <v>0</v>
      </c>
      <c r="P94">
        <v>0</v>
      </c>
      <c r="Q94">
        <v>0</v>
      </c>
      <c r="R94" t="e">
        <v>#DIV/0!</v>
      </c>
      <c r="S94">
        <v>0</v>
      </c>
    </row>
    <row r="95" spans="1:19" x14ac:dyDescent="0.3">
      <c r="A95" t="s">
        <v>312</v>
      </c>
      <c r="B95" s="171" t="s">
        <v>313</v>
      </c>
      <c r="C95" s="171" t="s">
        <v>149</v>
      </c>
      <c r="D95" s="171" t="s">
        <v>4</v>
      </c>
      <c r="E95" s="11">
        <v>41000</v>
      </c>
      <c r="R95" t="e">
        <v>#DIV/0!</v>
      </c>
    </row>
    <row r="96" spans="1:19" x14ac:dyDescent="0.3">
      <c r="A96" t="s">
        <v>314</v>
      </c>
      <c r="B96" s="171" t="s">
        <v>315</v>
      </c>
      <c r="C96" s="171" t="s">
        <v>152</v>
      </c>
      <c r="D96" s="171" t="s">
        <v>4</v>
      </c>
      <c r="E96" s="11">
        <v>41000</v>
      </c>
    </row>
    <row r="97" spans="1:20" x14ac:dyDescent="0.3">
      <c r="A97" t="s">
        <v>316</v>
      </c>
      <c r="B97" s="171" t="s">
        <v>317</v>
      </c>
      <c r="C97" s="171" t="s">
        <v>155</v>
      </c>
      <c r="D97" s="171" t="s">
        <v>4</v>
      </c>
      <c r="E97" s="11">
        <v>41000</v>
      </c>
      <c r="R97" t="e">
        <v>#DIV/0!</v>
      </c>
    </row>
    <row r="98" spans="1:20" x14ac:dyDescent="0.3">
      <c r="A98" t="s">
        <v>318</v>
      </c>
      <c r="B98" s="171" t="s">
        <v>319</v>
      </c>
      <c r="C98" s="171" t="s">
        <v>158</v>
      </c>
      <c r="D98" s="171" t="s">
        <v>4</v>
      </c>
      <c r="E98" s="11">
        <v>41000</v>
      </c>
    </row>
    <row r="99" spans="1:20" x14ac:dyDescent="0.3">
      <c r="A99" t="s">
        <v>320</v>
      </c>
      <c r="B99" s="171" t="s">
        <v>321</v>
      </c>
      <c r="C99" s="171" t="s">
        <v>164</v>
      </c>
      <c r="D99" s="171" t="s">
        <v>4</v>
      </c>
      <c r="E99" s="11">
        <v>41000</v>
      </c>
    </row>
    <row r="100" spans="1:20" x14ac:dyDescent="0.3">
      <c r="A100" t="s">
        <v>322</v>
      </c>
      <c r="B100" s="171" t="s">
        <v>323</v>
      </c>
      <c r="C100" s="171" t="s">
        <v>161</v>
      </c>
      <c r="D100" s="171" t="s">
        <v>80</v>
      </c>
      <c r="E100" s="11">
        <v>41000</v>
      </c>
      <c r="F100">
        <v>0</v>
      </c>
      <c r="G100">
        <v>0</v>
      </c>
      <c r="H100" t="e">
        <v>#DIV/0!</v>
      </c>
      <c r="I100">
        <v>0</v>
      </c>
      <c r="J100">
        <v>0</v>
      </c>
      <c r="K100" t="e">
        <v>#DIV/0!</v>
      </c>
      <c r="L100">
        <v>0</v>
      </c>
      <c r="M100" t="e">
        <v>#DIV/0!</v>
      </c>
      <c r="N100">
        <v>0</v>
      </c>
      <c r="P100">
        <v>0</v>
      </c>
      <c r="Q100">
        <v>0</v>
      </c>
      <c r="R100" t="e">
        <v>#DIV/0!</v>
      </c>
      <c r="S100">
        <v>0</v>
      </c>
    </row>
    <row r="101" spans="1:20" x14ac:dyDescent="0.3">
      <c r="A101" t="s">
        <v>324</v>
      </c>
      <c r="B101" s="171" t="s">
        <v>325</v>
      </c>
      <c r="C101" s="171" t="s">
        <v>221</v>
      </c>
      <c r="D101" s="171" t="s">
        <v>80</v>
      </c>
      <c r="E101" s="11">
        <v>41000</v>
      </c>
      <c r="R101" t="e">
        <v>#DIV/0!</v>
      </c>
    </row>
    <row r="102" spans="1:20" x14ac:dyDescent="0.3">
      <c r="A102" t="s">
        <v>326</v>
      </c>
      <c r="B102" s="171" t="s">
        <v>327</v>
      </c>
      <c r="C102" s="171" t="s">
        <v>224</v>
      </c>
      <c r="D102" s="171" t="s">
        <v>4</v>
      </c>
      <c r="E102" s="11">
        <v>41000</v>
      </c>
    </row>
    <row r="103" spans="1:20" x14ac:dyDescent="0.3">
      <c r="A103" t="s">
        <v>328</v>
      </c>
      <c r="B103" s="171" t="s">
        <v>329</v>
      </c>
      <c r="C103" s="171" t="s">
        <v>227</v>
      </c>
      <c r="D103" s="171" t="s">
        <v>4</v>
      </c>
      <c r="E103" s="11">
        <v>41000</v>
      </c>
      <c r="R103" t="e">
        <v>#DIV/0!</v>
      </c>
    </row>
    <row r="104" spans="1:20" x14ac:dyDescent="0.3">
      <c r="A104" t="s">
        <v>330</v>
      </c>
      <c r="B104" s="171" t="s">
        <v>331</v>
      </c>
      <c r="C104" s="171" t="s">
        <v>230</v>
      </c>
      <c r="D104" s="171" t="s">
        <v>4</v>
      </c>
      <c r="E104" s="11">
        <v>41000</v>
      </c>
      <c r="T104">
        <v>0</v>
      </c>
    </row>
    <row r="105" spans="1:20" x14ac:dyDescent="0.3">
      <c r="A105" t="s">
        <v>332</v>
      </c>
      <c r="B105" s="171" t="s">
        <v>333</v>
      </c>
      <c r="C105" s="171" t="s">
        <v>73</v>
      </c>
      <c r="D105" s="171" t="s">
        <v>4</v>
      </c>
      <c r="E105" s="11">
        <v>41030</v>
      </c>
      <c r="T105" t="e">
        <v>#DIV/0!</v>
      </c>
    </row>
    <row r="106" spans="1:20" x14ac:dyDescent="0.3">
      <c r="A106" t="s">
        <v>334</v>
      </c>
      <c r="B106" s="171" t="s">
        <v>335</v>
      </c>
      <c r="C106" s="171" t="s">
        <v>76</v>
      </c>
      <c r="D106" s="171" t="s">
        <v>4</v>
      </c>
      <c r="E106" s="11">
        <v>41030</v>
      </c>
      <c r="T106">
        <v>0</v>
      </c>
    </row>
    <row r="107" spans="1:20" x14ac:dyDescent="0.3">
      <c r="A107" t="s">
        <v>336</v>
      </c>
      <c r="B107" s="171" t="s">
        <v>337</v>
      </c>
      <c r="C107" s="171" t="s">
        <v>79</v>
      </c>
      <c r="D107" s="171" t="s">
        <v>80</v>
      </c>
      <c r="E107" s="11">
        <v>41030</v>
      </c>
      <c r="F107">
        <v>0</v>
      </c>
      <c r="G107">
        <v>0</v>
      </c>
      <c r="H107" t="e">
        <v>#DIV/0!</v>
      </c>
      <c r="I107">
        <v>0</v>
      </c>
      <c r="J107">
        <v>0</v>
      </c>
      <c r="L107">
        <v>0</v>
      </c>
      <c r="M107" t="e">
        <v>#DIV/0!</v>
      </c>
      <c r="N107">
        <v>0</v>
      </c>
      <c r="P107">
        <v>0</v>
      </c>
      <c r="Q107">
        <v>0</v>
      </c>
      <c r="R107" t="e">
        <v>#DIV/0!</v>
      </c>
      <c r="S107">
        <v>0</v>
      </c>
      <c r="T107">
        <v>0</v>
      </c>
    </row>
    <row r="108" spans="1:20" x14ac:dyDescent="0.3">
      <c r="A108" t="s">
        <v>338</v>
      </c>
      <c r="B108" s="171" t="s">
        <v>339</v>
      </c>
      <c r="C108" s="171" t="s">
        <v>83</v>
      </c>
      <c r="D108" s="171" t="s">
        <v>80</v>
      </c>
      <c r="E108" s="11">
        <v>41030</v>
      </c>
      <c r="F108">
        <v>0</v>
      </c>
      <c r="G108">
        <v>0</v>
      </c>
      <c r="H108" t="e">
        <v>#DIV/0!</v>
      </c>
      <c r="I108">
        <v>0</v>
      </c>
      <c r="J108">
        <v>0</v>
      </c>
      <c r="L108">
        <v>0</v>
      </c>
      <c r="M108" t="e">
        <v>#DIV/0!</v>
      </c>
      <c r="N108">
        <v>0</v>
      </c>
      <c r="P108">
        <v>0</v>
      </c>
      <c r="Q108">
        <v>0</v>
      </c>
      <c r="R108" t="e">
        <v>#DIV/0!</v>
      </c>
      <c r="S108">
        <v>0</v>
      </c>
      <c r="T108">
        <v>0</v>
      </c>
    </row>
    <row r="109" spans="1:20" x14ac:dyDescent="0.3">
      <c r="A109" t="s">
        <v>340</v>
      </c>
      <c r="B109" s="171" t="s">
        <v>341</v>
      </c>
      <c r="C109" s="171" t="s">
        <v>86</v>
      </c>
      <c r="D109" s="171" t="s">
        <v>80</v>
      </c>
      <c r="E109" s="11">
        <v>41030</v>
      </c>
      <c r="F109">
        <v>0</v>
      </c>
      <c r="G109">
        <v>0</v>
      </c>
      <c r="H109" t="e">
        <v>#DIV/0!</v>
      </c>
      <c r="I109">
        <v>0</v>
      </c>
      <c r="J109">
        <v>0</v>
      </c>
      <c r="K109" t="e">
        <v>#DIV/0!</v>
      </c>
      <c r="L109">
        <v>0</v>
      </c>
      <c r="M109" t="e">
        <v>#DIV/0!</v>
      </c>
      <c r="N109">
        <v>0</v>
      </c>
      <c r="O109">
        <v>0</v>
      </c>
      <c r="P109">
        <v>1</v>
      </c>
      <c r="Q109">
        <v>1</v>
      </c>
      <c r="R109">
        <v>1</v>
      </c>
      <c r="S109">
        <v>0</v>
      </c>
      <c r="T109">
        <v>0</v>
      </c>
    </row>
    <row r="110" spans="1:20" x14ac:dyDescent="0.3">
      <c r="A110" t="s">
        <v>342</v>
      </c>
      <c r="B110" s="171" t="s">
        <v>343</v>
      </c>
      <c r="C110" s="171" t="s">
        <v>89</v>
      </c>
      <c r="D110" s="171" t="s">
        <v>80</v>
      </c>
      <c r="E110" s="11">
        <v>41030</v>
      </c>
      <c r="F110">
        <v>0</v>
      </c>
      <c r="G110">
        <v>0</v>
      </c>
      <c r="I110">
        <v>0</v>
      </c>
      <c r="J110">
        <v>0</v>
      </c>
      <c r="L110">
        <v>0</v>
      </c>
      <c r="M110" t="e">
        <v>#DIV/0!</v>
      </c>
      <c r="N110">
        <v>0</v>
      </c>
      <c r="O110">
        <v>0</v>
      </c>
      <c r="P110">
        <v>5</v>
      </c>
      <c r="Q110">
        <v>5</v>
      </c>
      <c r="R110">
        <v>1</v>
      </c>
      <c r="S110">
        <v>0</v>
      </c>
      <c r="T110">
        <v>0</v>
      </c>
    </row>
    <row r="111" spans="1:20" x14ac:dyDescent="0.3">
      <c r="A111" t="s">
        <v>344</v>
      </c>
      <c r="B111" s="171" t="s">
        <v>345</v>
      </c>
      <c r="C111" s="171" t="s">
        <v>92</v>
      </c>
      <c r="D111" s="171" t="s">
        <v>80</v>
      </c>
      <c r="E111" s="11">
        <v>41030</v>
      </c>
      <c r="F111">
        <v>0</v>
      </c>
      <c r="G111">
        <v>0</v>
      </c>
      <c r="H111" t="e">
        <v>#DIV/0!</v>
      </c>
      <c r="I111">
        <v>0</v>
      </c>
      <c r="J111">
        <v>0</v>
      </c>
      <c r="L111">
        <v>0</v>
      </c>
      <c r="M111" t="e">
        <v>#DIV/0!</v>
      </c>
      <c r="N111">
        <v>0</v>
      </c>
      <c r="O111">
        <v>0</v>
      </c>
      <c r="P111">
        <v>1</v>
      </c>
      <c r="Q111">
        <v>1</v>
      </c>
      <c r="R111">
        <v>1</v>
      </c>
      <c r="S111">
        <v>0</v>
      </c>
      <c r="T111">
        <v>0</v>
      </c>
    </row>
    <row r="112" spans="1:20" x14ac:dyDescent="0.3">
      <c r="A112" t="s">
        <v>346</v>
      </c>
      <c r="B112" s="171" t="s">
        <v>347</v>
      </c>
      <c r="C112" s="171" t="s">
        <v>95</v>
      </c>
      <c r="D112" s="171" t="s">
        <v>80</v>
      </c>
      <c r="E112" s="11">
        <v>41030</v>
      </c>
      <c r="F112">
        <v>0</v>
      </c>
      <c r="G112">
        <v>0</v>
      </c>
      <c r="H112" t="e">
        <v>#DIV/0!</v>
      </c>
      <c r="I112">
        <v>0</v>
      </c>
      <c r="L112">
        <v>0</v>
      </c>
      <c r="M112" t="e">
        <v>#DIV/0!</v>
      </c>
      <c r="N112">
        <v>0</v>
      </c>
      <c r="P112">
        <v>0</v>
      </c>
      <c r="Q112">
        <v>0</v>
      </c>
      <c r="R112" t="e">
        <v>#DIV/0!</v>
      </c>
      <c r="S112">
        <v>0</v>
      </c>
      <c r="T112" t="e">
        <v>#DIV/0!</v>
      </c>
    </row>
    <row r="113" spans="1:19" x14ac:dyDescent="0.3">
      <c r="A113" t="s">
        <v>348</v>
      </c>
      <c r="B113" s="171" t="s">
        <v>349</v>
      </c>
      <c r="C113" s="171" t="s">
        <v>98</v>
      </c>
      <c r="D113" s="171" t="s">
        <v>80</v>
      </c>
      <c r="E113" s="11">
        <v>41030</v>
      </c>
      <c r="F113">
        <v>0</v>
      </c>
      <c r="G113">
        <v>0</v>
      </c>
      <c r="H113" t="e">
        <v>#DIV/0!</v>
      </c>
      <c r="I113">
        <v>0</v>
      </c>
      <c r="J113">
        <v>0</v>
      </c>
      <c r="L113">
        <v>0</v>
      </c>
      <c r="M113" t="e">
        <v>#DIV/0!</v>
      </c>
      <c r="N113">
        <v>0</v>
      </c>
      <c r="P113">
        <v>0</v>
      </c>
      <c r="Q113">
        <v>0</v>
      </c>
      <c r="R113" t="e">
        <v>#DIV/0!</v>
      </c>
      <c r="S113">
        <v>0</v>
      </c>
    </row>
    <row r="114" spans="1:19" x14ac:dyDescent="0.3">
      <c r="A114" t="s">
        <v>350</v>
      </c>
      <c r="B114" s="171" t="s">
        <v>351</v>
      </c>
      <c r="C114" s="171" t="s">
        <v>101</v>
      </c>
      <c r="D114" s="171" t="s">
        <v>80</v>
      </c>
      <c r="E114" s="11">
        <v>41030</v>
      </c>
      <c r="F114">
        <v>0</v>
      </c>
      <c r="G114">
        <v>0</v>
      </c>
      <c r="H114" t="e">
        <v>#DIV/0!</v>
      </c>
      <c r="I114">
        <v>0</v>
      </c>
      <c r="L114">
        <v>0</v>
      </c>
      <c r="M114" t="e">
        <v>#DIV/0!</v>
      </c>
      <c r="N114">
        <v>0</v>
      </c>
      <c r="P114">
        <v>0</v>
      </c>
      <c r="Q114">
        <v>0</v>
      </c>
      <c r="R114" t="e">
        <v>#DIV/0!</v>
      </c>
    </row>
    <row r="115" spans="1:19" x14ac:dyDescent="0.3">
      <c r="A115" t="s">
        <v>352</v>
      </c>
      <c r="B115" s="171" t="s">
        <v>353</v>
      </c>
      <c r="C115" s="171" t="s">
        <v>104</v>
      </c>
      <c r="D115" s="171" t="s">
        <v>4</v>
      </c>
      <c r="E115" s="11">
        <v>41030</v>
      </c>
      <c r="F115">
        <v>0</v>
      </c>
      <c r="G115">
        <v>0</v>
      </c>
      <c r="H115" t="e">
        <v>#DIV/0!</v>
      </c>
      <c r="I115">
        <v>0</v>
      </c>
      <c r="J115">
        <v>0</v>
      </c>
      <c r="K115" t="e">
        <v>#DIV/0!</v>
      </c>
      <c r="L115">
        <v>0</v>
      </c>
      <c r="M115" t="e">
        <v>#DIV/0!</v>
      </c>
      <c r="N115">
        <v>0</v>
      </c>
      <c r="P115">
        <v>7</v>
      </c>
      <c r="Q115">
        <v>7</v>
      </c>
      <c r="R115">
        <v>1</v>
      </c>
      <c r="S115">
        <v>0</v>
      </c>
    </row>
    <row r="116" spans="1:19" x14ac:dyDescent="0.3">
      <c r="A116" t="s">
        <v>354</v>
      </c>
      <c r="B116" s="171" t="s">
        <v>355</v>
      </c>
      <c r="C116" s="171" t="s">
        <v>107</v>
      </c>
      <c r="D116" s="171" t="s">
        <v>4</v>
      </c>
      <c r="E116" s="11">
        <v>41030</v>
      </c>
      <c r="N116">
        <v>0</v>
      </c>
      <c r="P116">
        <v>1</v>
      </c>
      <c r="Q116">
        <v>1</v>
      </c>
      <c r="R116">
        <v>1</v>
      </c>
      <c r="S116">
        <v>0</v>
      </c>
    </row>
    <row r="117" spans="1:19" x14ac:dyDescent="0.3">
      <c r="A117" t="s">
        <v>356</v>
      </c>
      <c r="B117" s="171" t="s">
        <v>357</v>
      </c>
      <c r="C117" s="171" t="s">
        <v>110</v>
      </c>
      <c r="D117" s="171" t="s">
        <v>80</v>
      </c>
      <c r="E117" s="11">
        <v>41030</v>
      </c>
      <c r="P117">
        <v>1</v>
      </c>
      <c r="Q117">
        <v>1</v>
      </c>
      <c r="R117">
        <v>1</v>
      </c>
    </row>
    <row r="118" spans="1:19" x14ac:dyDescent="0.3">
      <c r="A118" t="s">
        <v>358</v>
      </c>
      <c r="B118" s="171" t="s">
        <v>359</v>
      </c>
      <c r="C118" s="171" t="s">
        <v>113</v>
      </c>
      <c r="D118" s="171" t="s">
        <v>80</v>
      </c>
      <c r="E118" s="11">
        <v>41030</v>
      </c>
      <c r="R118" t="e">
        <v>#DIV/0!</v>
      </c>
    </row>
    <row r="119" spans="1:19" x14ac:dyDescent="0.3">
      <c r="A119" t="s">
        <v>360</v>
      </c>
      <c r="B119" s="171" t="s">
        <v>361</v>
      </c>
      <c r="C119" s="171" t="s">
        <v>116</v>
      </c>
      <c r="D119" s="171" t="s">
        <v>80</v>
      </c>
      <c r="E119" s="11">
        <v>41030</v>
      </c>
      <c r="R119" t="e">
        <v>#DIV/0!</v>
      </c>
    </row>
    <row r="120" spans="1:19" x14ac:dyDescent="0.3">
      <c r="A120" t="s">
        <v>362</v>
      </c>
      <c r="B120" s="171" t="s">
        <v>363</v>
      </c>
      <c r="C120" s="171" t="s">
        <v>119</v>
      </c>
      <c r="D120" s="171" t="s">
        <v>80</v>
      </c>
      <c r="E120" s="11">
        <v>41030</v>
      </c>
    </row>
    <row r="121" spans="1:19" x14ac:dyDescent="0.3">
      <c r="A121" t="s">
        <v>364</v>
      </c>
      <c r="B121" s="171" t="s">
        <v>365</v>
      </c>
      <c r="C121" s="171" t="s">
        <v>122</v>
      </c>
      <c r="D121" s="171" t="s">
        <v>4</v>
      </c>
      <c r="E121" s="11">
        <v>41030</v>
      </c>
    </row>
    <row r="122" spans="1:19" x14ac:dyDescent="0.3">
      <c r="A122" t="s">
        <v>366</v>
      </c>
      <c r="B122" s="171" t="s">
        <v>367</v>
      </c>
      <c r="C122" s="171" t="s">
        <v>125</v>
      </c>
      <c r="D122" s="171" t="s">
        <v>4</v>
      </c>
      <c r="E122" s="11">
        <v>41030</v>
      </c>
    </row>
    <row r="123" spans="1:19" x14ac:dyDescent="0.3">
      <c r="A123" t="s">
        <v>368</v>
      </c>
      <c r="B123" s="171" t="s">
        <v>369</v>
      </c>
      <c r="C123" s="171" t="s">
        <v>128</v>
      </c>
      <c r="D123" s="171" t="s">
        <v>80</v>
      </c>
      <c r="E123" s="11">
        <v>41030</v>
      </c>
    </row>
    <row r="124" spans="1:19" x14ac:dyDescent="0.3">
      <c r="A124" t="s">
        <v>370</v>
      </c>
      <c r="B124" s="171" t="s">
        <v>371</v>
      </c>
      <c r="C124" s="171" t="s">
        <v>131</v>
      </c>
      <c r="D124" s="171" t="s">
        <v>80</v>
      </c>
      <c r="E124" s="11">
        <v>41030</v>
      </c>
    </row>
    <row r="125" spans="1:19" x14ac:dyDescent="0.3">
      <c r="A125" t="s">
        <v>372</v>
      </c>
      <c r="B125" s="171" t="s">
        <v>373</v>
      </c>
      <c r="C125" s="171" t="s">
        <v>134</v>
      </c>
      <c r="D125" s="171" t="s">
        <v>80</v>
      </c>
      <c r="E125" s="11">
        <v>41030</v>
      </c>
    </row>
    <row r="126" spans="1:19" x14ac:dyDescent="0.3">
      <c r="A126" t="s">
        <v>374</v>
      </c>
      <c r="B126" s="171" t="s">
        <v>375</v>
      </c>
      <c r="C126" s="171" t="s">
        <v>137</v>
      </c>
      <c r="D126" s="171" t="s">
        <v>4</v>
      </c>
      <c r="E126" s="11">
        <v>41030</v>
      </c>
      <c r="R126" t="e">
        <v>#DIV/0!</v>
      </c>
    </row>
    <row r="127" spans="1:19" x14ac:dyDescent="0.3">
      <c r="A127" t="s">
        <v>376</v>
      </c>
      <c r="B127" s="171" t="s">
        <v>377</v>
      </c>
      <c r="C127" s="171" t="s">
        <v>140</v>
      </c>
      <c r="D127" s="171" t="s">
        <v>80</v>
      </c>
      <c r="E127" s="11">
        <v>41030</v>
      </c>
      <c r="R127" t="e">
        <v>#DIV/0!</v>
      </c>
    </row>
    <row r="128" spans="1:19" x14ac:dyDescent="0.3">
      <c r="A128" t="s">
        <v>378</v>
      </c>
      <c r="B128" s="171" t="s">
        <v>379</v>
      </c>
      <c r="C128" s="171" t="s">
        <v>143</v>
      </c>
      <c r="D128" s="171" t="s">
        <v>80</v>
      </c>
      <c r="E128" s="11">
        <v>41030</v>
      </c>
    </row>
    <row r="129" spans="1:19" x14ac:dyDescent="0.3">
      <c r="A129" t="s">
        <v>380</v>
      </c>
      <c r="B129" s="171" t="s">
        <v>381</v>
      </c>
      <c r="C129" s="171" t="s">
        <v>146</v>
      </c>
      <c r="D129" s="171" t="s">
        <v>4</v>
      </c>
      <c r="E129" s="11">
        <v>41030</v>
      </c>
      <c r="N129">
        <v>0</v>
      </c>
      <c r="P129">
        <v>0</v>
      </c>
      <c r="Q129">
        <v>0</v>
      </c>
      <c r="R129" t="e">
        <v>#DIV/0!</v>
      </c>
      <c r="S129">
        <v>0</v>
      </c>
    </row>
    <row r="130" spans="1:19" x14ac:dyDescent="0.3">
      <c r="A130" t="s">
        <v>382</v>
      </c>
      <c r="B130" s="171" t="s">
        <v>383</v>
      </c>
      <c r="C130" s="171" t="s">
        <v>149</v>
      </c>
      <c r="D130" s="171" t="s">
        <v>80</v>
      </c>
      <c r="E130" s="11">
        <v>41030</v>
      </c>
      <c r="R130" t="e">
        <v>#DIV/0!</v>
      </c>
    </row>
    <row r="131" spans="1:19" x14ac:dyDescent="0.3">
      <c r="A131" t="s">
        <v>384</v>
      </c>
      <c r="B131" s="171" t="s">
        <v>385</v>
      </c>
      <c r="C131" s="171" t="s">
        <v>152</v>
      </c>
      <c r="D131" s="171" t="s">
        <v>80</v>
      </c>
      <c r="E131" s="11">
        <v>41030</v>
      </c>
    </row>
    <row r="132" spans="1:19" x14ac:dyDescent="0.3">
      <c r="A132" t="s">
        <v>386</v>
      </c>
      <c r="B132" s="171" t="s">
        <v>387</v>
      </c>
      <c r="C132" s="171" t="s">
        <v>155</v>
      </c>
      <c r="D132" s="171" t="s">
        <v>80</v>
      </c>
      <c r="E132" s="11">
        <v>41030</v>
      </c>
      <c r="R132" t="e">
        <v>#DIV/0!</v>
      </c>
    </row>
    <row r="133" spans="1:19" x14ac:dyDescent="0.3">
      <c r="A133" t="s">
        <v>388</v>
      </c>
      <c r="B133" s="171" t="s">
        <v>389</v>
      </c>
      <c r="C133" s="171" t="s">
        <v>158</v>
      </c>
      <c r="D133" s="171" t="s">
        <v>80</v>
      </c>
      <c r="E133" s="11">
        <v>41030</v>
      </c>
    </row>
    <row r="134" spans="1:19" x14ac:dyDescent="0.3">
      <c r="A134" t="s">
        <v>390</v>
      </c>
      <c r="B134" s="171" t="s">
        <v>391</v>
      </c>
      <c r="C134" s="171" t="s">
        <v>161</v>
      </c>
      <c r="D134" s="171" t="s">
        <v>4</v>
      </c>
      <c r="E134" s="11">
        <v>41030</v>
      </c>
      <c r="F134">
        <v>0</v>
      </c>
      <c r="G134">
        <v>0</v>
      </c>
      <c r="H134" t="e">
        <v>#DIV/0!</v>
      </c>
      <c r="I134">
        <v>0</v>
      </c>
      <c r="J134">
        <v>0</v>
      </c>
      <c r="K134" t="e">
        <v>#DIV/0!</v>
      </c>
      <c r="L134">
        <v>0</v>
      </c>
      <c r="M134" t="e">
        <v>#DIV/0!</v>
      </c>
      <c r="N134">
        <v>0</v>
      </c>
      <c r="P134">
        <v>0</v>
      </c>
      <c r="Q134">
        <v>0</v>
      </c>
      <c r="R134" t="e">
        <v>#DIV/0!</v>
      </c>
      <c r="S134">
        <v>0</v>
      </c>
    </row>
    <row r="135" spans="1:19" x14ac:dyDescent="0.3">
      <c r="A135" t="s">
        <v>392</v>
      </c>
      <c r="B135" s="171" t="s">
        <v>393</v>
      </c>
      <c r="C135" s="171" t="s">
        <v>164</v>
      </c>
      <c r="D135" s="171" t="s">
        <v>80</v>
      </c>
      <c r="E135" s="11">
        <v>41030</v>
      </c>
    </row>
    <row r="136" spans="1:19" x14ac:dyDescent="0.3">
      <c r="A136" t="s">
        <v>394</v>
      </c>
      <c r="B136" s="171" t="s">
        <v>395</v>
      </c>
      <c r="C136" s="171" t="s">
        <v>167</v>
      </c>
      <c r="D136" s="171" t="s">
        <v>4</v>
      </c>
      <c r="E136" s="11">
        <v>41030</v>
      </c>
      <c r="R136" t="e">
        <v>#DIV/0!</v>
      </c>
    </row>
    <row r="137" spans="1:19" x14ac:dyDescent="0.3">
      <c r="A137" t="s">
        <v>396</v>
      </c>
      <c r="B137" s="171" t="s">
        <v>397</v>
      </c>
      <c r="C137" s="171" t="s">
        <v>170</v>
      </c>
      <c r="D137" s="171" t="s">
        <v>80</v>
      </c>
      <c r="E137" s="11">
        <v>41030</v>
      </c>
      <c r="R137" t="e">
        <v>#DIV/0!</v>
      </c>
    </row>
    <row r="138" spans="1:19" x14ac:dyDescent="0.3">
      <c r="A138" t="s">
        <v>398</v>
      </c>
      <c r="B138" s="171" t="s">
        <v>399</v>
      </c>
      <c r="C138" s="171" t="s">
        <v>173</v>
      </c>
      <c r="D138" s="171" t="s">
        <v>80</v>
      </c>
      <c r="E138" s="11">
        <v>41030</v>
      </c>
      <c r="P138">
        <v>0</v>
      </c>
      <c r="Q138">
        <v>0</v>
      </c>
      <c r="R138" t="e">
        <v>#DIV/0!</v>
      </c>
    </row>
    <row r="139" spans="1:19" x14ac:dyDescent="0.3">
      <c r="A139" t="s">
        <v>400</v>
      </c>
      <c r="B139" s="171" t="s">
        <v>401</v>
      </c>
      <c r="C139" s="171" t="s">
        <v>176</v>
      </c>
      <c r="D139" s="171" t="s">
        <v>80</v>
      </c>
      <c r="E139" s="11">
        <v>41030</v>
      </c>
      <c r="P139">
        <v>0</v>
      </c>
      <c r="Q139">
        <v>0</v>
      </c>
      <c r="R139" t="e">
        <v>#DIV/0!</v>
      </c>
    </row>
    <row r="140" spans="1:19" x14ac:dyDescent="0.3">
      <c r="A140" t="s">
        <v>402</v>
      </c>
      <c r="B140" s="171" t="s">
        <v>403</v>
      </c>
      <c r="C140" s="171" t="s">
        <v>179</v>
      </c>
      <c r="D140" s="171" t="s">
        <v>4</v>
      </c>
      <c r="E140" s="11">
        <v>41030</v>
      </c>
      <c r="R140" t="e">
        <v>#DIV/0!</v>
      </c>
    </row>
    <row r="141" spans="1:19" x14ac:dyDescent="0.3">
      <c r="A141" t="s">
        <v>404</v>
      </c>
      <c r="B141" s="171" t="s">
        <v>405</v>
      </c>
      <c r="C141" s="171" t="s">
        <v>182</v>
      </c>
      <c r="D141" s="171" t="s">
        <v>80</v>
      </c>
      <c r="E141" s="11">
        <v>41030</v>
      </c>
      <c r="R141" t="e">
        <v>#DIV/0!</v>
      </c>
    </row>
    <row r="142" spans="1:19" x14ac:dyDescent="0.3">
      <c r="A142" t="s">
        <v>406</v>
      </c>
      <c r="B142" s="171" t="s">
        <v>407</v>
      </c>
      <c r="C142" s="171" t="s">
        <v>185</v>
      </c>
      <c r="D142" s="171" t="s">
        <v>4</v>
      </c>
      <c r="E142" s="11">
        <v>41030</v>
      </c>
      <c r="R142" t="e">
        <v>#DIV/0!</v>
      </c>
    </row>
    <row r="143" spans="1:19" x14ac:dyDescent="0.3">
      <c r="A143" t="s">
        <v>408</v>
      </c>
      <c r="B143" s="171" t="s">
        <v>409</v>
      </c>
      <c r="C143" s="171" t="s">
        <v>188</v>
      </c>
      <c r="D143" s="171" t="s">
        <v>80</v>
      </c>
      <c r="E143" s="11">
        <v>41030</v>
      </c>
      <c r="R143" t="e">
        <v>#DIV/0!</v>
      </c>
    </row>
    <row r="144" spans="1:19" x14ac:dyDescent="0.3">
      <c r="A144" t="s">
        <v>410</v>
      </c>
      <c r="B144" s="171" t="s">
        <v>411</v>
      </c>
      <c r="C144" s="171" t="s">
        <v>191</v>
      </c>
      <c r="D144" s="171" t="s">
        <v>4</v>
      </c>
      <c r="E144" s="11">
        <v>41030</v>
      </c>
    </row>
    <row r="145" spans="1:20" x14ac:dyDescent="0.3">
      <c r="A145" t="s">
        <v>412</v>
      </c>
      <c r="B145" s="171" t="s">
        <v>413</v>
      </c>
      <c r="C145" s="171" t="s">
        <v>194</v>
      </c>
      <c r="D145" s="171" t="s">
        <v>80</v>
      </c>
      <c r="E145" s="11">
        <v>41030</v>
      </c>
    </row>
    <row r="146" spans="1:20" x14ac:dyDescent="0.3">
      <c r="A146" t="s">
        <v>414</v>
      </c>
      <c r="B146" s="171" t="s">
        <v>415</v>
      </c>
      <c r="C146" s="171" t="s">
        <v>197</v>
      </c>
      <c r="D146" s="171" t="s">
        <v>80</v>
      </c>
      <c r="E146" s="11">
        <v>41030</v>
      </c>
    </row>
    <row r="147" spans="1:20" x14ac:dyDescent="0.3">
      <c r="A147" t="s">
        <v>416</v>
      </c>
      <c r="B147" s="171" t="s">
        <v>417</v>
      </c>
      <c r="C147" s="171" t="s">
        <v>200</v>
      </c>
      <c r="D147" s="171" t="s">
        <v>80</v>
      </c>
      <c r="E147" s="11">
        <v>41030</v>
      </c>
    </row>
    <row r="148" spans="1:20" x14ac:dyDescent="0.3">
      <c r="A148" t="s">
        <v>418</v>
      </c>
      <c r="B148" s="171" t="s">
        <v>419</v>
      </c>
      <c r="C148" s="171" t="s">
        <v>203</v>
      </c>
      <c r="D148" s="171" t="s">
        <v>80</v>
      </c>
      <c r="E148" s="11">
        <v>41030</v>
      </c>
      <c r="R148" t="e">
        <v>#DIV/0!</v>
      </c>
    </row>
    <row r="149" spans="1:20" x14ac:dyDescent="0.3">
      <c r="A149" t="s">
        <v>420</v>
      </c>
      <c r="B149" s="171" t="s">
        <v>421</v>
      </c>
      <c r="C149" s="171" t="s">
        <v>206</v>
      </c>
      <c r="D149" s="171" t="s">
        <v>80</v>
      </c>
      <c r="E149" s="11">
        <v>41030</v>
      </c>
    </row>
    <row r="150" spans="1:20" x14ac:dyDescent="0.3">
      <c r="A150" t="s">
        <v>422</v>
      </c>
      <c r="B150" s="171" t="s">
        <v>423</v>
      </c>
      <c r="C150" s="171" t="s">
        <v>209</v>
      </c>
      <c r="D150" s="171" t="s">
        <v>80</v>
      </c>
      <c r="E150" s="11">
        <v>41030</v>
      </c>
    </row>
    <row r="151" spans="1:20" x14ac:dyDescent="0.3">
      <c r="A151" t="s">
        <v>424</v>
      </c>
      <c r="B151" s="171" t="s">
        <v>425</v>
      </c>
      <c r="C151" s="171" t="s">
        <v>212</v>
      </c>
      <c r="D151" s="171" t="s">
        <v>4</v>
      </c>
      <c r="E151" s="11">
        <v>41030</v>
      </c>
    </row>
    <row r="152" spans="1:20" x14ac:dyDescent="0.3">
      <c r="A152" t="s">
        <v>426</v>
      </c>
      <c r="B152" s="171" t="s">
        <v>427</v>
      </c>
      <c r="C152" s="171" t="s">
        <v>215</v>
      </c>
      <c r="D152" s="171" t="s">
        <v>4</v>
      </c>
      <c r="E152" s="11">
        <v>41030</v>
      </c>
      <c r="R152" t="e">
        <v>#DIV/0!</v>
      </c>
    </row>
    <row r="153" spans="1:20" x14ac:dyDescent="0.3">
      <c r="A153" t="s">
        <v>428</v>
      </c>
      <c r="B153" s="171" t="s">
        <v>429</v>
      </c>
      <c r="C153" s="171" t="s">
        <v>218</v>
      </c>
      <c r="D153" s="171" t="s">
        <v>80</v>
      </c>
      <c r="E153" s="11">
        <v>41030</v>
      </c>
      <c r="R153" t="e">
        <v>#DIV/0!</v>
      </c>
    </row>
    <row r="154" spans="1:20" x14ac:dyDescent="0.3">
      <c r="A154" t="s">
        <v>430</v>
      </c>
      <c r="B154" s="171" t="s">
        <v>431</v>
      </c>
      <c r="C154" s="171" t="s">
        <v>221</v>
      </c>
      <c r="D154" s="171" t="s">
        <v>4</v>
      </c>
      <c r="E154" s="11">
        <v>41030</v>
      </c>
      <c r="R154" t="e">
        <v>#DIV/0!</v>
      </c>
    </row>
    <row r="155" spans="1:20" x14ac:dyDescent="0.3">
      <c r="A155" t="s">
        <v>432</v>
      </c>
      <c r="B155" s="171" t="s">
        <v>433</v>
      </c>
      <c r="C155" s="171" t="s">
        <v>224</v>
      </c>
      <c r="D155" s="171" t="s">
        <v>80</v>
      </c>
      <c r="E155" s="11">
        <v>41030</v>
      </c>
    </row>
    <row r="156" spans="1:20" x14ac:dyDescent="0.3">
      <c r="A156" t="s">
        <v>434</v>
      </c>
      <c r="B156" s="171" t="s">
        <v>435</v>
      </c>
      <c r="C156" s="171" t="s">
        <v>227</v>
      </c>
      <c r="D156" s="171" t="s">
        <v>80</v>
      </c>
      <c r="E156" s="11">
        <v>41030</v>
      </c>
      <c r="R156" t="e">
        <v>#DIV/0!</v>
      </c>
    </row>
    <row r="157" spans="1:20" x14ac:dyDescent="0.3">
      <c r="A157" t="s">
        <v>436</v>
      </c>
      <c r="B157" s="171" t="s">
        <v>437</v>
      </c>
      <c r="C157" s="171" t="s">
        <v>230</v>
      </c>
      <c r="D157" s="171" t="s">
        <v>80</v>
      </c>
      <c r="E157" s="11">
        <v>41030</v>
      </c>
    </row>
    <row r="158" spans="1:20" x14ac:dyDescent="0.3">
      <c r="A158" t="s">
        <v>438</v>
      </c>
      <c r="B158" s="171" t="s">
        <v>439</v>
      </c>
      <c r="C158" s="171" t="s">
        <v>233</v>
      </c>
      <c r="D158" s="171" t="s">
        <v>4</v>
      </c>
      <c r="E158" s="11">
        <v>41030</v>
      </c>
      <c r="P158">
        <v>6</v>
      </c>
      <c r="Q158">
        <v>6</v>
      </c>
      <c r="R158">
        <v>1</v>
      </c>
    </row>
    <row r="159" spans="1:20" x14ac:dyDescent="0.3">
      <c r="A159" t="s">
        <v>440</v>
      </c>
      <c r="B159" s="171" t="s">
        <v>441</v>
      </c>
      <c r="C159" s="171" t="s">
        <v>236</v>
      </c>
      <c r="D159" s="171" t="s">
        <v>80</v>
      </c>
      <c r="E159" s="11">
        <v>41030</v>
      </c>
      <c r="P159">
        <v>5</v>
      </c>
      <c r="Q159">
        <v>5</v>
      </c>
      <c r="R159">
        <v>1</v>
      </c>
    </row>
    <row r="160" spans="1:20" x14ac:dyDescent="0.3">
      <c r="A160" t="s">
        <v>442</v>
      </c>
      <c r="B160" s="171" t="s">
        <v>443</v>
      </c>
      <c r="C160" s="171" t="s">
        <v>239</v>
      </c>
      <c r="D160" s="171" t="s">
        <v>80</v>
      </c>
      <c r="E160" s="11">
        <v>41030</v>
      </c>
      <c r="P160">
        <v>1</v>
      </c>
      <c r="Q160">
        <v>1</v>
      </c>
      <c r="R160">
        <v>1</v>
      </c>
      <c r="T160">
        <v>0</v>
      </c>
    </row>
    <row r="161" spans="1:20" x14ac:dyDescent="0.3">
      <c r="A161" t="s">
        <v>444</v>
      </c>
      <c r="B161" s="171" t="s">
        <v>445</v>
      </c>
      <c r="C161" s="171" t="s">
        <v>76</v>
      </c>
      <c r="D161" s="171" t="s">
        <v>80</v>
      </c>
      <c r="E161" s="11">
        <v>41030</v>
      </c>
      <c r="T161" t="e">
        <v>#DIV/0!</v>
      </c>
    </row>
    <row r="162" spans="1:20" x14ac:dyDescent="0.3">
      <c r="A162" t="s">
        <v>446</v>
      </c>
      <c r="B162" s="171" t="s">
        <v>447</v>
      </c>
      <c r="C162" s="171" t="s">
        <v>79</v>
      </c>
      <c r="D162" s="171" t="s">
        <v>4</v>
      </c>
      <c r="E162" s="11">
        <v>41030</v>
      </c>
      <c r="F162">
        <v>0</v>
      </c>
      <c r="G162">
        <v>0</v>
      </c>
      <c r="H162" t="e">
        <v>#DIV/0!</v>
      </c>
      <c r="I162">
        <v>0</v>
      </c>
      <c r="J162">
        <v>0</v>
      </c>
      <c r="L162">
        <v>0</v>
      </c>
      <c r="M162" t="e">
        <v>#DIV/0!</v>
      </c>
      <c r="N162">
        <v>0</v>
      </c>
      <c r="P162">
        <v>0</v>
      </c>
      <c r="Q162">
        <v>0</v>
      </c>
      <c r="R162" t="e">
        <v>#DIV/0!</v>
      </c>
      <c r="S162">
        <v>0</v>
      </c>
      <c r="T162">
        <v>0</v>
      </c>
    </row>
    <row r="163" spans="1:20" x14ac:dyDescent="0.3">
      <c r="A163" t="s">
        <v>448</v>
      </c>
      <c r="B163" s="171" t="s">
        <v>449</v>
      </c>
      <c r="C163" s="171" t="s">
        <v>86</v>
      </c>
      <c r="D163" s="171" t="s">
        <v>4</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3">
      <c r="A164" t="s">
        <v>450</v>
      </c>
      <c r="B164" s="171" t="s">
        <v>451</v>
      </c>
      <c r="C164" s="171" t="s">
        <v>89</v>
      </c>
      <c r="D164" s="171" t="s">
        <v>4</v>
      </c>
      <c r="E164" s="11">
        <v>41030</v>
      </c>
      <c r="F164">
        <v>0</v>
      </c>
      <c r="G164">
        <v>0</v>
      </c>
      <c r="I164">
        <v>0</v>
      </c>
      <c r="J164">
        <v>0</v>
      </c>
      <c r="L164">
        <v>0</v>
      </c>
      <c r="M164" t="e">
        <v>#DIV/0!</v>
      </c>
      <c r="N164">
        <v>0</v>
      </c>
      <c r="O164">
        <v>0</v>
      </c>
      <c r="P164">
        <v>5</v>
      </c>
      <c r="Q164">
        <v>5</v>
      </c>
      <c r="R164">
        <v>1</v>
      </c>
      <c r="S164">
        <v>0</v>
      </c>
      <c r="T164">
        <v>0</v>
      </c>
    </row>
    <row r="165" spans="1:20" x14ac:dyDescent="0.3">
      <c r="A165" t="s">
        <v>452</v>
      </c>
      <c r="B165" s="171" t="s">
        <v>453</v>
      </c>
      <c r="C165" s="171" t="s">
        <v>92</v>
      </c>
      <c r="D165" s="171" t="s">
        <v>4</v>
      </c>
      <c r="E165" s="11">
        <v>41030</v>
      </c>
      <c r="F165">
        <v>0</v>
      </c>
      <c r="G165">
        <v>0</v>
      </c>
      <c r="H165" t="e">
        <v>#DIV/0!</v>
      </c>
      <c r="I165">
        <v>0</v>
      </c>
      <c r="J165">
        <v>0</v>
      </c>
      <c r="L165">
        <v>0</v>
      </c>
      <c r="M165" t="e">
        <v>#DIV/0!</v>
      </c>
      <c r="N165">
        <v>0</v>
      </c>
      <c r="O165">
        <v>0</v>
      </c>
      <c r="P165">
        <v>1</v>
      </c>
      <c r="Q165">
        <v>1</v>
      </c>
      <c r="R165">
        <v>1</v>
      </c>
      <c r="S165">
        <v>0</v>
      </c>
      <c r="T165">
        <v>0</v>
      </c>
    </row>
    <row r="166" spans="1:20" x14ac:dyDescent="0.3">
      <c r="A166" t="s">
        <v>454</v>
      </c>
      <c r="B166" s="171" t="s">
        <v>455</v>
      </c>
      <c r="C166" s="171" t="s">
        <v>98</v>
      </c>
      <c r="D166" s="171" t="s">
        <v>4</v>
      </c>
      <c r="E166" s="11">
        <v>41030</v>
      </c>
      <c r="F166">
        <v>0</v>
      </c>
      <c r="G166">
        <v>0</v>
      </c>
      <c r="H166" t="e">
        <v>#DIV/0!</v>
      </c>
      <c r="I166">
        <v>0</v>
      </c>
      <c r="J166">
        <v>0</v>
      </c>
      <c r="L166">
        <v>0</v>
      </c>
      <c r="M166" t="e">
        <v>#DIV/0!</v>
      </c>
      <c r="N166">
        <v>0</v>
      </c>
      <c r="P166">
        <v>0</v>
      </c>
      <c r="Q166">
        <v>0</v>
      </c>
      <c r="R166" t="e">
        <v>#DIV/0!</v>
      </c>
      <c r="S166">
        <v>0</v>
      </c>
      <c r="T166">
        <v>0</v>
      </c>
    </row>
    <row r="167" spans="1:20" x14ac:dyDescent="0.3">
      <c r="A167" t="s">
        <v>456</v>
      </c>
      <c r="B167" s="171" t="s">
        <v>457</v>
      </c>
      <c r="C167" s="171" t="s">
        <v>101</v>
      </c>
      <c r="D167" s="171" t="s">
        <v>4</v>
      </c>
      <c r="E167" s="11">
        <v>41030</v>
      </c>
      <c r="F167">
        <v>0</v>
      </c>
      <c r="G167">
        <v>0</v>
      </c>
      <c r="H167" t="e">
        <v>#DIV/0!</v>
      </c>
      <c r="I167">
        <v>0</v>
      </c>
      <c r="L167">
        <v>0</v>
      </c>
      <c r="M167" t="e">
        <v>#DIV/0!</v>
      </c>
      <c r="N167">
        <v>0</v>
      </c>
      <c r="P167">
        <v>0</v>
      </c>
      <c r="Q167">
        <v>0</v>
      </c>
      <c r="R167" t="e">
        <v>#DIV/0!</v>
      </c>
      <c r="T167">
        <v>0</v>
      </c>
    </row>
    <row r="168" spans="1:20" x14ac:dyDescent="0.3">
      <c r="A168" t="s">
        <v>458</v>
      </c>
      <c r="B168" s="171" t="s">
        <v>459</v>
      </c>
      <c r="C168" s="171" t="s">
        <v>107</v>
      </c>
      <c r="D168" s="171" t="s">
        <v>80</v>
      </c>
      <c r="E168" s="11">
        <v>41030</v>
      </c>
      <c r="N168">
        <v>0</v>
      </c>
      <c r="P168">
        <v>1</v>
      </c>
      <c r="Q168">
        <v>1</v>
      </c>
      <c r="R168">
        <v>1</v>
      </c>
      <c r="S168">
        <v>0</v>
      </c>
      <c r="T168" t="e">
        <v>#DIV/0!</v>
      </c>
    </row>
    <row r="169" spans="1:20" x14ac:dyDescent="0.3">
      <c r="A169" t="s">
        <v>460</v>
      </c>
      <c r="B169" s="171" t="s">
        <v>461</v>
      </c>
      <c r="C169" s="171" t="s">
        <v>110</v>
      </c>
      <c r="D169" s="171" t="s">
        <v>4</v>
      </c>
      <c r="E169" s="11">
        <v>41030</v>
      </c>
      <c r="P169">
        <v>1</v>
      </c>
      <c r="Q169">
        <v>1</v>
      </c>
      <c r="R169">
        <v>1</v>
      </c>
    </row>
    <row r="170" spans="1:20" x14ac:dyDescent="0.3">
      <c r="A170" t="s">
        <v>462</v>
      </c>
      <c r="B170" s="171" t="s">
        <v>463</v>
      </c>
      <c r="C170" s="171" t="s">
        <v>113</v>
      </c>
      <c r="D170" s="171" t="s">
        <v>4</v>
      </c>
      <c r="E170" s="11">
        <v>41030</v>
      </c>
      <c r="R170" t="e">
        <v>#DIV/0!</v>
      </c>
    </row>
    <row r="171" spans="1:20" x14ac:dyDescent="0.3">
      <c r="A171" t="s">
        <v>464</v>
      </c>
      <c r="B171" s="171" t="s">
        <v>465</v>
      </c>
      <c r="C171" s="171" t="s">
        <v>116</v>
      </c>
      <c r="D171" s="171" t="s">
        <v>4</v>
      </c>
      <c r="E171" s="11">
        <v>41030</v>
      </c>
      <c r="R171" t="e">
        <v>#DIV/0!</v>
      </c>
    </row>
    <row r="172" spans="1:20" x14ac:dyDescent="0.3">
      <c r="A172" t="s">
        <v>466</v>
      </c>
      <c r="B172" s="171" t="s">
        <v>467</v>
      </c>
      <c r="C172" s="171" t="s">
        <v>119</v>
      </c>
      <c r="D172" s="171" t="s">
        <v>4</v>
      </c>
      <c r="E172" s="11">
        <v>41030</v>
      </c>
    </row>
    <row r="173" spans="1:20" x14ac:dyDescent="0.3">
      <c r="A173" t="s">
        <v>468</v>
      </c>
      <c r="B173" s="171" t="s">
        <v>469</v>
      </c>
      <c r="C173" s="171" t="s">
        <v>122</v>
      </c>
      <c r="D173" s="171" t="s">
        <v>80</v>
      </c>
      <c r="E173" s="11">
        <v>41030</v>
      </c>
    </row>
    <row r="174" spans="1:20" x14ac:dyDescent="0.3">
      <c r="A174" t="s">
        <v>470</v>
      </c>
      <c r="B174" s="171" t="s">
        <v>471</v>
      </c>
      <c r="C174" s="171" t="s">
        <v>125</v>
      </c>
      <c r="D174" s="171" t="s">
        <v>80</v>
      </c>
      <c r="E174" s="11">
        <v>41030</v>
      </c>
    </row>
    <row r="175" spans="1:20" x14ac:dyDescent="0.3">
      <c r="A175" t="s">
        <v>472</v>
      </c>
      <c r="B175" s="171" t="s">
        <v>473</v>
      </c>
      <c r="C175" s="171" t="s">
        <v>128</v>
      </c>
      <c r="D175" s="171" t="s">
        <v>4</v>
      </c>
      <c r="E175" s="11">
        <v>41030</v>
      </c>
    </row>
    <row r="176" spans="1:20" x14ac:dyDescent="0.3">
      <c r="A176" t="s">
        <v>474</v>
      </c>
      <c r="B176" s="171" t="s">
        <v>475</v>
      </c>
      <c r="C176" s="171" t="s">
        <v>131</v>
      </c>
      <c r="D176" s="171" t="s">
        <v>4</v>
      </c>
      <c r="E176" s="11">
        <v>41030</v>
      </c>
    </row>
    <row r="177" spans="1:18" x14ac:dyDescent="0.3">
      <c r="A177" t="s">
        <v>476</v>
      </c>
      <c r="B177" s="171" t="s">
        <v>477</v>
      </c>
      <c r="C177" s="171" t="s">
        <v>134</v>
      </c>
      <c r="D177" s="171" t="s">
        <v>4</v>
      </c>
      <c r="E177" s="11">
        <v>41030</v>
      </c>
    </row>
    <row r="178" spans="1:18" x14ac:dyDescent="0.3">
      <c r="A178" t="s">
        <v>478</v>
      </c>
      <c r="B178" s="171" t="s">
        <v>479</v>
      </c>
      <c r="C178" s="171" t="s">
        <v>137</v>
      </c>
      <c r="D178" s="171" t="s">
        <v>80</v>
      </c>
      <c r="E178" s="11">
        <v>41030</v>
      </c>
      <c r="R178" t="e">
        <v>#DIV/0!</v>
      </c>
    </row>
    <row r="179" spans="1:18" x14ac:dyDescent="0.3">
      <c r="A179" t="s">
        <v>480</v>
      </c>
      <c r="B179" s="171" t="s">
        <v>481</v>
      </c>
      <c r="C179" s="171" t="s">
        <v>140</v>
      </c>
      <c r="D179" s="171" t="s">
        <v>4</v>
      </c>
      <c r="E179" s="11">
        <v>41030</v>
      </c>
      <c r="R179" t="e">
        <v>#DIV/0!</v>
      </c>
    </row>
    <row r="180" spans="1:18" x14ac:dyDescent="0.3">
      <c r="A180" t="s">
        <v>482</v>
      </c>
      <c r="B180" s="171" t="s">
        <v>483</v>
      </c>
      <c r="C180" s="171" t="s">
        <v>167</v>
      </c>
      <c r="D180" s="171" t="s">
        <v>80</v>
      </c>
      <c r="E180" s="11">
        <v>41030</v>
      </c>
      <c r="R180" t="e">
        <v>#DIV/0!</v>
      </c>
    </row>
    <row r="181" spans="1:18" x14ac:dyDescent="0.3">
      <c r="A181" t="s">
        <v>484</v>
      </c>
      <c r="B181" s="171" t="s">
        <v>485</v>
      </c>
      <c r="C181" s="171" t="s">
        <v>170</v>
      </c>
      <c r="D181" s="171" t="s">
        <v>4</v>
      </c>
      <c r="E181" s="11">
        <v>41030</v>
      </c>
      <c r="R181" t="e">
        <v>#DIV/0!</v>
      </c>
    </row>
    <row r="182" spans="1:18" x14ac:dyDescent="0.3">
      <c r="A182" t="s">
        <v>486</v>
      </c>
      <c r="B182" s="171" t="s">
        <v>487</v>
      </c>
      <c r="C182" s="171" t="s">
        <v>179</v>
      </c>
      <c r="D182" s="171" t="s">
        <v>80</v>
      </c>
      <c r="E182" s="11">
        <v>41030</v>
      </c>
      <c r="R182" t="e">
        <v>#DIV/0!</v>
      </c>
    </row>
    <row r="183" spans="1:18" x14ac:dyDescent="0.3">
      <c r="A183" t="s">
        <v>488</v>
      </c>
      <c r="B183" s="171" t="s">
        <v>489</v>
      </c>
      <c r="C183" s="171" t="s">
        <v>182</v>
      </c>
      <c r="D183" s="171" t="s">
        <v>4</v>
      </c>
      <c r="E183" s="11">
        <v>41030</v>
      </c>
      <c r="R183" t="e">
        <v>#DIV/0!</v>
      </c>
    </row>
    <row r="184" spans="1:18" x14ac:dyDescent="0.3">
      <c r="A184" t="s">
        <v>490</v>
      </c>
      <c r="B184" s="171" t="s">
        <v>491</v>
      </c>
      <c r="C184" s="171" t="s">
        <v>185</v>
      </c>
      <c r="D184" s="171" t="s">
        <v>80</v>
      </c>
      <c r="E184" s="11">
        <v>41030</v>
      </c>
      <c r="R184" t="e">
        <v>#DIV/0!</v>
      </c>
    </row>
    <row r="185" spans="1:18" x14ac:dyDescent="0.3">
      <c r="A185" t="s">
        <v>492</v>
      </c>
      <c r="B185" s="171" t="s">
        <v>493</v>
      </c>
      <c r="C185" s="171" t="s">
        <v>188</v>
      </c>
      <c r="D185" s="171" t="s">
        <v>4</v>
      </c>
      <c r="E185" s="11">
        <v>41030</v>
      </c>
      <c r="R185" t="e">
        <v>#DIV/0!</v>
      </c>
    </row>
    <row r="186" spans="1:18" x14ac:dyDescent="0.3">
      <c r="A186" t="s">
        <v>494</v>
      </c>
      <c r="B186" s="171" t="s">
        <v>495</v>
      </c>
      <c r="C186" s="171" t="s">
        <v>191</v>
      </c>
      <c r="D186" s="171" t="s">
        <v>80</v>
      </c>
      <c r="E186" s="11">
        <v>41030</v>
      </c>
    </row>
    <row r="187" spans="1:18" x14ac:dyDescent="0.3">
      <c r="A187" t="s">
        <v>496</v>
      </c>
      <c r="B187" s="171" t="s">
        <v>497</v>
      </c>
      <c r="C187" s="171" t="s">
        <v>194</v>
      </c>
      <c r="D187" s="171" t="s">
        <v>4</v>
      </c>
      <c r="E187" s="11">
        <v>41030</v>
      </c>
    </row>
    <row r="188" spans="1:18" x14ac:dyDescent="0.3">
      <c r="A188" t="s">
        <v>498</v>
      </c>
      <c r="B188" s="171" t="s">
        <v>499</v>
      </c>
      <c r="C188" s="171" t="s">
        <v>197</v>
      </c>
      <c r="D188" s="171" t="s">
        <v>4</v>
      </c>
      <c r="E188" s="11">
        <v>41030</v>
      </c>
    </row>
    <row r="189" spans="1:18" x14ac:dyDescent="0.3">
      <c r="A189" t="s">
        <v>500</v>
      </c>
      <c r="B189" s="171" t="s">
        <v>501</v>
      </c>
      <c r="C189" s="171" t="s">
        <v>209</v>
      </c>
      <c r="D189" s="171" t="s">
        <v>4</v>
      </c>
      <c r="E189" s="11">
        <v>41030</v>
      </c>
    </row>
    <row r="190" spans="1:18" x14ac:dyDescent="0.3">
      <c r="A190" t="s">
        <v>502</v>
      </c>
      <c r="B190" s="171" t="s">
        <v>503</v>
      </c>
      <c r="C190" s="171" t="s">
        <v>212</v>
      </c>
      <c r="D190" s="171" t="s">
        <v>80</v>
      </c>
      <c r="E190" s="11">
        <v>41030</v>
      </c>
    </row>
    <row r="191" spans="1:18" x14ac:dyDescent="0.3">
      <c r="A191" t="s">
        <v>504</v>
      </c>
      <c r="B191" s="171" t="s">
        <v>505</v>
      </c>
      <c r="C191" s="171" t="s">
        <v>215</v>
      </c>
      <c r="D191" s="171" t="s">
        <v>80</v>
      </c>
      <c r="E191" s="11">
        <v>41030</v>
      </c>
      <c r="R191" t="e">
        <v>#DIV/0!</v>
      </c>
    </row>
    <row r="192" spans="1:18" x14ac:dyDescent="0.3">
      <c r="A192" t="s">
        <v>506</v>
      </c>
      <c r="B192" s="171" t="s">
        <v>507</v>
      </c>
      <c r="C192" s="171" t="s">
        <v>218</v>
      </c>
      <c r="D192" s="171" t="s">
        <v>4</v>
      </c>
      <c r="E192" s="11">
        <v>41030</v>
      </c>
      <c r="R192" t="e">
        <v>#DIV/0!</v>
      </c>
    </row>
    <row r="193" spans="1:19" x14ac:dyDescent="0.3">
      <c r="A193" t="s">
        <v>508</v>
      </c>
      <c r="B193" s="171" t="s">
        <v>509</v>
      </c>
      <c r="C193" s="171" t="s">
        <v>233</v>
      </c>
      <c r="D193" s="171" t="s">
        <v>80</v>
      </c>
      <c r="E193" s="11">
        <v>41030</v>
      </c>
      <c r="P193">
        <v>6</v>
      </c>
      <c r="Q193">
        <v>6</v>
      </c>
      <c r="R193">
        <v>1</v>
      </c>
    </row>
    <row r="194" spans="1:19" x14ac:dyDescent="0.3">
      <c r="A194" t="s">
        <v>510</v>
      </c>
      <c r="B194" s="171" t="s">
        <v>511</v>
      </c>
      <c r="C194" s="171" t="s">
        <v>236</v>
      </c>
      <c r="D194" s="171" t="s">
        <v>4</v>
      </c>
      <c r="E194" s="11">
        <v>41030</v>
      </c>
      <c r="P194">
        <v>5</v>
      </c>
      <c r="Q194">
        <v>5</v>
      </c>
      <c r="R194">
        <v>1</v>
      </c>
    </row>
    <row r="195" spans="1:19" x14ac:dyDescent="0.3">
      <c r="A195" t="s">
        <v>512</v>
      </c>
      <c r="B195" s="171" t="s">
        <v>513</v>
      </c>
      <c r="C195" s="171" t="s">
        <v>239</v>
      </c>
      <c r="D195" s="171" t="s">
        <v>4</v>
      </c>
      <c r="E195" s="11">
        <v>41030</v>
      </c>
      <c r="P195">
        <v>1</v>
      </c>
      <c r="Q195">
        <v>1</v>
      </c>
      <c r="R195">
        <v>1</v>
      </c>
    </row>
    <row r="196" spans="1:19" x14ac:dyDescent="0.3">
      <c r="A196" t="s">
        <v>514</v>
      </c>
      <c r="B196" s="171" t="s">
        <v>515</v>
      </c>
      <c r="C196" s="171" t="s">
        <v>143</v>
      </c>
      <c r="D196" s="171" t="s">
        <v>4</v>
      </c>
      <c r="E196" s="11">
        <v>41030</v>
      </c>
    </row>
    <row r="197" spans="1:19" x14ac:dyDescent="0.3">
      <c r="A197" t="s">
        <v>516</v>
      </c>
      <c r="B197" s="171" t="s">
        <v>517</v>
      </c>
      <c r="C197" s="171" t="s">
        <v>146</v>
      </c>
      <c r="D197" s="171" t="s">
        <v>80</v>
      </c>
      <c r="E197" s="11">
        <v>41030</v>
      </c>
      <c r="N197">
        <v>0</v>
      </c>
      <c r="P197">
        <v>0</v>
      </c>
      <c r="Q197">
        <v>0</v>
      </c>
      <c r="R197" t="e">
        <v>#DIV/0!</v>
      </c>
      <c r="S197">
        <v>0</v>
      </c>
    </row>
    <row r="198" spans="1:19" x14ac:dyDescent="0.3">
      <c r="A198" t="s">
        <v>518</v>
      </c>
      <c r="B198" s="171" t="s">
        <v>519</v>
      </c>
      <c r="C198" s="171" t="s">
        <v>149</v>
      </c>
      <c r="D198" s="171" t="s">
        <v>4</v>
      </c>
      <c r="E198" s="11">
        <v>41030</v>
      </c>
      <c r="R198" t="e">
        <v>#DIV/0!</v>
      </c>
    </row>
    <row r="199" spans="1:19" x14ac:dyDescent="0.3">
      <c r="A199" t="s">
        <v>520</v>
      </c>
      <c r="B199" s="171" t="s">
        <v>521</v>
      </c>
      <c r="C199" s="171" t="s">
        <v>152</v>
      </c>
      <c r="D199" s="171" t="s">
        <v>4</v>
      </c>
      <c r="E199" s="11">
        <v>41030</v>
      </c>
    </row>
    <row r="200" spans="1:19" x14ac:dyDescent="0.3">
      <c r="A200" t="s">
        <v>522</v>
      </c>
      <c r="B200" s="171" t="s">
        <v>523</v>
      </c>
      <c r="C200" s="171" t="s">
        <v>155</v>
      </c>
      <c r="D200" s="171" t="s">
        <v>4</v>
      </c>
      <c r="E200" s="11">
        <v>41030</v>
      </c>
      <c r="R200" t="e">
        <v>#DIV/0!</v>
      </c>
    </row>
    <row r="201" spans="1:19" x14ac:dyDescent="0.3">
      <c r="A201" t="s">
        <v>524</v>
      </c>
      <c r="B201" s="171" t="s">
        <v>525</v>
      </c>
      <c r="C201" s="171" t="s">
        <v>158</v>
      </c>
      <c r="D201" s="171" t="s">
        <v>4</v>
      </c>
      <c r="E201" s="11">
        <v>41030</v>
      </c>
    </row>
    <row r="202" spans="1:19" x14ac:dyDescent="0.3">
      <c r="A202" t="s">
        <v>526</v>
      </c>
      <c r="B202" s="171" t="s">
        <v>527</v>
      </c>
      <c r="C202" s="171" t="s">
        <v>164</v>
      </c>
      <c r="D202" s="171" t="s">
        <v>4</v>
      </c>
      <c r="E202" s="11">
        <v>41030</v>
      </c>
    </row>
    <row r="203" spans="1:19" x14ac:dyDescent="0.3">
      <c r="A203" t="s">
        <v>528</v>
      </c>
      <c r="B203" s="171" t="s">
        <v>529</v>
      </c>
      <c r="C203" s="171" t="s">
        <v>161</v>
      </c>
      <c r="D203" s="171" t="s">
        <v>80</v>
      </c>
      <c r="E203" s="11">
        <v>41030</v>
      </c>
      <c r="F203">
        <v>0</v>
      </c>
      <c r="G203">
        <v>0</v>
      </c>
      <c r="H203" t="e">
        <v>#DIV/0!</v>
      </c>
      <c r="I203">
        <v>0</v>
      </c>
      <c r="J203">
        <v>0</v>
      </c>
      <c r="K203" t="e">
        <v>#DIV/0!</v>
      </c>
      <c r="L203">
        <v>0</v>
      </c>
      <c r="M203" t="e">
        <v>#DIV/0!</v>
      </c>
      <c r="N203">
        <v>0</v>
      </c>
      <c r="P203">
        <v>0</v>
      </c>
      <c r="Q203">
        <v>0</v>
      </c>
      <c r="R203" t="e">
        <v>#DIV/0!</v>
      </c>
      <c r="S203">
        <v>0</v>
      </c>
    </row>
    <row r="204" spans="1:19" x14ac:dyDescent="0.3">
      <c r="A204" t="s">
        <v>530</v>
      </c>
      <c r="B204" s="171" t="s">
        <v>531</v>
      </c>
      <c r="C204" s="171" t="s">
        <v>221</v>
      </c>
      <c r="D204" s="171" t="s">
        <v>80</v>
      </c>
      <c r="E204" s="11">
        <v>41030</v>
      </c>
      <c r="R204" t="e">
        <v>#DIV/0!</v>
      </c>
    </row>
    <row r="205" spans="1:19" x14ac:dyDescent="0.3">
      <c r="A205" t="s">
        <v>532</v>
      </c>
      <c r="B205" s="171" t="s">
        <v>533</v>
      </c>
      <c r="C205" s="171" t="s">
        <v>224</v>
      </c>
      <c r="D205" s="171" t="s">
        <v>4</v>
      </c>
      <c r="E205" s="11">
        <v>41030</v>
      </c>
    </row>
    <row r="206" spans="1:19" x14ac:dyDescent="0.3">
      <c r="A206" t="s">
        <v>534</v>
      </c>
      <c r="B206" s="171" t="s">
        <v>535</v>
      </c>
      <c r="C206" s="171" t="s">
        <v>227</v>
      </c>
      <c r="D206" s="171" t="s">
        <v>4</v>
      </c>
      <c r="E206" s="11">
        <v>41030</v>
      </c>
      <c r="R206" t="e">
        <v>#DIV/0!</v>
      </c>
    </row>
    <row r="207" spans="1:19" x14ac:dyDescent="0.3">
      <c r="A207" t="s">
        <v>536</v>
      </c>
      <c r="B207" s="171" t="s">
        <v>537</v>
      </c>
      <c r="C207" s="171" t="s">
        <v>230</v>
      </c>
      <c r="D207" s="171" t="s">
        <v>4</v>
      </c>
      <c r="E207" s="11">
        <v>41030</v>
      </c>
    </row>
    <row r="208" spans="1:19" x14ac:dyDescent="0.3">
      <c r="A208" t="s">
        <v>332</v>
      </c>
      <c r="B208" s="171" t="s">
        <v>538</v>
      </c>
      <c r="C208" s="171" t="s">
        <v>73</v>
      </c>
      <c r="D208" s="171" t="s">
        <v>4</v>
      </c>
      <c r="E208" s="11">
        <v>41061</v>
      </c>
    </row>
    <row r="209" spans="1:20" x14ac:dyDescent="0.3">
      <c r="A209" t="s">
        <v>334</v>
      </c>
      <c r="B209" s="171" t="s">
        <v>539</v>
      </c>
      <c r="C209" s="171" t="s">
        <v>76</v>
      </c>
      <c r="D209" s="171" t="s">
        <v>4</v>
      </c>
      <c r="E209" s="11">
        <v>41061</v>
      </c>
    </row>
    <row r="210" spans="1:20" x14ac:dyDescent="0.3">
      <c r="A210" t="s">
        <v>336</v>
      </c>
      <c r="B210" s="171" t="s">
        <v>540</v>
      </c>
      <c r="C210" s="171" t="s">
        <v>79</v>
      </c>
      <c r="D210" s="171" t="s">
        <v>80</v>
      </c>
      <c r="E210" s="11">
        <v>41061</v>
      </c>
      <c r="F210">
        <v>0</v>
      </c>
      <c r="G210">
        <v>0</v>
      </c>
      <c r="H210" t="e">
        <v>#DIV/0!</v>
      </c>
      <c r="I210">
        <v>0</v>
      </c>
      <c r="J210">
        <v>0</v>
      </c>
      <c r="L210">
        <v>0</v>
      </c>
      <c r="M210" t="e">
        <v>#DIV/0!</v>
      </c>
      <c r="N210">
        <v>0</v>
      </c>
      <c r="P210">
        <v>0</v>
      </c>
      <c r="Q210">
        <v>0</v>
      </c>
      <c r="R210" t="e">
        <v>#DIV/0!</v>
      </c>
      <c r="S210">
        <v>0</v>
      </c>
    </row>
    <row r="211" spans="1:20" x14ac:dyDescent="0.3">
      <c r="A211" t="s">
        <v>338</v>
      </c>
      <c r="B211" s="171" t="s">
        <v>541</v>
      </c>
      <c r="C211" s="171" t="s">
        <v>83</v>
      </c>
      <c r="D211" s="171" t="s">
        <v>80</v>
      </c>
      <c r="E211" s="11">
        <v>41061</v>
      </c>
      <c r="F211">
        <v>0</v>
      </c>
      <c r="G211">
        <v>0</v>
      </c>
      <c r="H211" t="e">
        <v>#DIV/0!</v>
      </c>
      <c r="I211">
        <v>0</v>
      </c>
      <c r="J211">
        <v>0</v>
      </c>
      <c r="L211">
        <v>0</v>
      </c>
      <c r="M211" t="e">
        <v>#DIV/0!</v>
      </c>
      <c r="N211">
        <v>0</v>
      </c>
      <c r="P211">
        <v>0</v>
      </c>
      <c r="Q211">
        <v>0</v>
      </c>
      <c r="R211" t="e">
        <v>#DIV/0!</v>
      </c>
      <c r="S211">
        <v>0</v>
      </c>
      <c r="T211">
        <v>0.82499999999999996</v>
      </c>
    </row>
    <row r="212" spans="1:20" x14ac:dyDescent="0.3">
      <c r="A212" t="s">
        <v>340</v>
      </c>
      <c r="B212" s="171" t="s">
        <v>542</v>
      </c>
      <c r="C212" s="171" t="s">
        <v>86</v>
      </c>
      <c r="D212" s="171" t="s">
        <v>80</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3">
      <c r="A213" t="s">
        <v>342</v>
      </c>
      <c r="B213" s="171" t="s">
        <v>543</v>
      </c>
      <c r="C213" s="171" t="s">
        <v>89</v>
      </c>
      <c r="D213" s="171" t="s">
        <v>80</v>
      </c>
      <c r="E213" s="11">
        <v>41061</v>
      </c>
      <c r="F213">
        <v>0</v>
      </c>
      <c r="G213">
        <v>0</v>
      </c>
      <c r="I213">
        <v>0</v>
      </c>
      <c r="J213">
        <v>0</v>
      </c>
      <c r="L213">
        <v>0</v>
      </c>
      <c r="M213" t="e">
        <v>#DIV/0!</v>
      </c>
      <c r="N213">
        <v>0</v>
      </c>
      <c r="O213">
        <v>0</v>
      </c>
      <c r="P213">
        <v>7</v>
      </c>
      <c r="Q213">
        <v>11</v>
      </c>
      <c r="R213">
        <v>0.63636363636363635</v>
      </c>
      <c r="S213">
        <v>0</v>
      </c>
    </row>
    <row r="214" spans="1:20" x14ac:dyDescent="0.3">
      <c r="A214" t="s">
        <v>344</v>
      </c>
      <c r="B214" s="171" t="s">
        <v>544</v>
      </c>
      <c r="C214" s="171" t="s">
        <v>92</v>
      </c>
      <c r="D214" s="171" t="s">
        <v>80</v>
      </c>
      <c r="E214" s="11">
        <v>41061</v>
      </c>
      <c r="F214">
        <v>0</v>
      </c>
      <c r="G214">
        <v>0</v>
      </c>
      <c r="H214" t="e">
        <v>#DIV/0!</v>
      </c>
      <c r="I214">
        <v>0</v>
      </c>
      <c r="J214">
        <v>0</v>
      </c>
      <c r="L214">
        <v>0</v>
      </c>
      <c r="M214" t="e">
        <v>#DIV/0!</v>
      </c>
      <c r="N214">
        <v>0</v>
      </c>
      <c r="O214">
        <v>0</v>
      </c>
      <c r="P214">
        <v>0</v>
      </c>
      <c r="Q214">
        <v>0</v>
      </c>
      <c r="R214" t="e">
        <v>#DIV/0!</v>
      </c>
      <c r="S214">
        <v>0</v>
      </c>
    </row>
    <row r="215" spans="1:20" x14ac:dyDescent="0.3">
      <c r="A215" t="s">
        <v>346</v>
      </c>
      <c r="B215" s="171" t="s">
        <v>545</v>
      </c>
      <c r="C215" s="171" t="s">
        <v>95</v>
      </c>
      <c r="D215" s="171" t="s">
        <v>80</v>
      </c>
      <c r="E215" s="11">
        <v>41061</v>
      </c>
      <c r="F215">
        <v>0</v>
      </c>
      <c r="G215">
        <v>0</v>
      </c>
      <c r="H215" t="e">
        <v>#DIV/0!</v>
      </c>
      <c r="I215">
        <v>0</v>
      </c>
      <c r="L215">
        <v>0</v>
      </c>
      <c r="M215" t="e">
        <v>#DIV/0!</v>
      </c>
      <c r="N215">
        <v>0</v>
      </c>
      <c r="P215">
        <v>0</v>
      </c>
      <c r="Q215">
        <v>0</v>
      </c>
      <c r="R215" t="e">
        <v>#DIV/0!</v>
      </c>
      <c r="S215">
        <v>0</v>
      </c>
    </row>
    <row r="216" spans="1:20" x14ac:dyDescent="0.3">
      <c r="A216" t="s">
        <v>348</v>
      </c>
      <c r="B216" s="171" t="s">
        <v>546</v>
      </c>
      <c r="C216" s="171" t="s">
        <v>98</v>
      </c>
      <c r="D216" s="171" t="s">
        <v>80</v>
      </c>
      <c r="E216" s="11">
        <v>41061</v>
      </c>
      <c r="F216">
        <v>0</v>
      </c>
      <c r="G216">
        <v>0</v>
      </c>
      <c r="H216" t="e">
        <v>#DIV/0!</v>
      </c>
      <c r="I216">
        <v>0</v>
      </c>
      <c r="J216">
        <v>0</v>
      </c>
      <c r="L216">
        <v>0</v>
      </c>
      <c r="M216" t="e">
        <v>#DIV/0!</v>
      </c>
      <c r="N216">
        <v>0</v>
      </c>
      <c r="P216">
        <v>0</v>
      </c>
      <c r="Q216">
        <v>0</v>
      </c>
      <c r="R216" t="e">
        <v>#DIV/0!</v>
      </c>
      <c r="S216">
        <v>0</v>
      </c>
      <c r="T216">
        <v>0</v>
      </c>
    </row>
    <row r="217" spans="1:20" x14ac:dyDescent="0.3">
      <c r="A217" t="s">
        <v>350</v>
      </c>
      <c r="B217" s="171" t="s">
        <v>547</v>
      </c>
      <c r="C217" s="171" t="s">
        <v>101</v>
      </c>
      <c r="D217" s="171" t="s">
        <v>80</v>
      </c>
      <c r="E217" s="11">
        <v>41061</v>
      </c>
      <c r="F217">
        <v>0</v>
      </c>
      <c r="G217">
        <v>0</v>
      </c>
      <c r="H217" t="e">
        <v>#DIV/0!</v>
      </c>
      <c r="I217">
        <v>0</v>
      </c>
      <c r="L217">
        <v>0</v>
      </c>
      <c r="M217" t="e">
        <v>#DIV/0!</v>
      </c>
      <c r="N217">
        <v>0</v>
      </c>
      <c r="P217">
        <v>0</v>
      </c>
      <c r="Q217">
        <v>0</v>
      </c>
      <c r="R217" t="e">
        <v>#DIV/0!</v>
      </c>
      <c r="T217">
        <v>0</v>
      </c>
    </row>
    <row r="218" spans="1:20" x14ac:dyDescent="0.3">
      <c r="A218" t="s">
        <v>352</v>
      </c>
      <c r="B218" s="171" t="s">
        <v>548</v>
      </c>
      <c r="C218" s="171" t="s">
        <v>104</v>
      </c>
      <c r="D218" s="171" t="s">
        <v>4</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3">
      <c r="A219" t="s">
        <v>354</v>
      </c>
      <c r="B219" s="171" t="s">
        <v>549</v>
      </c>
      <c r="C219" s="171" t="s">
        <v>107</v>
      </c>
      <c r="D219" s="171" t="s">
        <v>4</v>
      </c>
      <c r="E219" s="11">
        <v>41061</v>
      </c>
      <c r="N219">
        <v>0</v>
      </c>
      <c r="S219">
        <v>0</v>
      </c>
      <c r="T219">
        <v>0.82499999999999996</v>
      </c>
    </row>
    <row r="220" spans="1:20" x14ac:dyDescent="0.3">
      <c r="A220" t="s">
        <v>356</v>
      </c>
      <c r="B220" s="171" t="s">
        <v>550</v>
      </c>
      <c r="C220" s="171" t="s">
        <v>110</v>
      </c>
      <c r="D220" s="171" t="s">
        <v>80</v>
      </c>
      <c r="E220" s="11">
        <v>41061</v>
      </c>
      <c r="R220" t="e">
        <v>#DIV/0!</v>
      </c>
      <c r="T220">
        <v>0</v>
      </c>
    </row>
    <row r="221" spans="1:20" x14ac:dyDescent="0.3">
      <c r="A221" t="s">
        <v>358</v>
      </c>
      <c r="B221" s="171" t="s">
        <v>551</v>
      </c>
      <c r="C221" s="171" t="s">
        <v>113</v>
      </c>
      <c r="D221" s="171" t="s">
        <v>80</v>
      </c>
      <c r="E221" s="11">
        <v>41061</v>
      </c>
      <c r="R221" t="e">
        <v>#DIV/0!</v>
      </c>
      <c r="T221">
        <v>0</v>
      </c>
    </row>
    <row r="222" spans="1:20" x14ac:dyDescent="0.3">
      <c r="A222" t="s">
        <v>360</v>
      </c>
      <c r="B222" s="171" t="s">
        <v>552</v>
      </c>
      <c r="C222" s="171" t="s">
        <v>116</v>
      </c>
      <c r="D222" s="171" t="s">
        <v>80</v>
      </c>
      <c r="E222" s="11">
        <v>41061</v>
      </c>
      <c r="R222" t="e">
        <v>#DIV/0!</v>
      </c>
      <c r="T222">
        <v>0</v>
      </c>
    </row>
    <row r="223" spans="1:20" x14ac:dyDescent="0.3">
      <c r="A223" t="s">
        <v>370</v>
      </c>
      <c r="B223" s="171" t="s">
        <v>553</v>
      </c>
      <c r="C223" s="171" t="s">
        <v>131</v>
      </c>
      <c r="D223" s="171" t="s">
        <v>80</v>
      </c>
      <c r="E223" s="11">
        <v>41061</v>
      </c>
      <c r="T223">
        <v>0</v>
      </c>
    </row>
    <row r="224" spans="1:20" x14ac:dyDescent="0.3">
      <c r="A224" t="s">
        <v>362</v>
      </c>
      <c r="B224" s="171" t="s">
        <v>554</v>
      </c>
      <c r="C224" s="171" t="s">
        <v>119</v>
      </c>
      <c r="D224" s="171" t="s">
        <v>80</v>
      </c>
      <c r="E224" s="11">
        <v>41061</v>
      </c>
      <c r="T224">
        <v>0.82499999999999996</v>
      </c>
    </row>
    <row r="225" spans="1:20" x14ac:dyDescent="0.3">
      <c r="A225" t="s">
        <v>364</v>
      </c>
      <c r="B225" s="171" t="s">
        <v>555</v>
      </c>
      <c r="C225" s="171" t="s">
        <v>122</v>
      </c>
      <c r="D225" s="171" t="s">
        <v>4</v>
      </c>
      <c r="E225" s="11">
        <v>41061</v>
      </c>
      <c r="T225">
        <v>0</v>
      </c>
    </row>
    <row r="226" spans="1:20" x14ac:dyDescent="0.3">
      <c r="A226" t="s">
        <v>366</v>
      </c>
      <c r="B226" s="171" t="s">
        <v>556</v>
      </c>
      <c r="C226" s="171" t="s">
        <v>125</v>
      </c>
      <c r="D226" s="171" t="s">
        <v>4</v>
      </c>
      <c r="E226" s="11">
        <v>41061</v>
      </c>
    </row>
    <row r="227" spans="1:20" x14ac:dyDescent="0.3">
      <c r="A227" t="s">
        <v>368</v>
      </c>
      <c r="B227" s="171" t="s">
        <v>557</v>
      </c>
      <c r="C227" s="171" t="s">
        <v>128</v>
      </c>
      <c r="D227" s="171" t="s">
        <v>80</v>
      </c>
      <c r="E227" s="11">
        <v>41061</v>
      </c>
    </row>
    <row r="228" spans="1:20" x14ac:dyDescent="0.3">
      <c r="A228" t="s">
        <v>372</v>
      </c>
      <c r="B228" s="171" t="s">
        <v>558</v>
      </c>
      <c r="C228" s="171" t="s">
        <v>134</v>
      </c>
      <c r="D228" s="171" t="s">
        <v>80</v>
      </c>
      <c r="E228" s="11">
        <v>41061</v>
      </c>
    </row>
    <row r="229" spans="1:20" x14ac:dyDescent="0.3">
      <c r="A229" t="s">
        <v>374</v>
      </c>
      <c r="B229" s="171" t="s">
        <v>559</v>
      </c>
      <c r="C229" s="171" t="s">
        <v>137</v>
      </c>
      <c r="D229" s="171" t="s">
        <v>4</v>
      </c>
      <c r="E229" s="11">
        <v>41061</v>
      </c>
      <c r="R229" t="e">
        <v>#DIV/0!</v>
      </c>
    </row>
    <row r="230" spans="1:20" x14ac:dyDescent="0.3">
      <c r="A230" t="s">
        <v>376</v>
      </c>
      <c r="B230" s="171" t="s">
        <v>560</v>
      </c>
      <c r="C230" s="171" t="s">
        <v>140</v>
      </c>
      <c r="D230" s="171" t="s">
        <v>80</v>
      </c>
      <c r="E230" s="11">
        <v>41061</v>
      </c>
      <c r="R230" t="e">
        <v>#DIV/0!</v>
      </c>
    </row>
    <row r="231" spans="1:20" x14ac:dyDescent="0.3">
      <c r="A231" t="s">
        <v>378</v>
      </c>
      <c r="B231" s="171" t="s">
        <v>561</v>
      </c>
      <c r="C231" s="171" t="s">
        <v>143</v>
      </c>
      <c r="D231" s="171" t="s">
        <v>80</v>
      </c>
      <c r="E231" s="11">
        <v>41061</v>
      </c>
      <c r="T231">
        <v>0</v>
      </c>
    </row>
    <row r="232" spans="1:20" x14ac:dyDescent="0.3">
      <c r="A232" t="s">
        <v>380</v>
      </c>
      <c r="B232" s="171" t="s">
        <v>562</v>
      </c>
      <c r="C232" s="171" t="s">
        <v>146</v>
      </c>
      <c r="D232" s="171" t="s">
        <v>4</v>
      </c>
      <c r="E232" s="11">
        <v>41061</v>
      </c>
      <c r="N232">
        <v>0</v>
      </c>
      <c r="P232">
        <v>0</v>
      </c>
      <c r="Q232">
        <v>0</v>
      </c>
      <c r="R232" t="e">
        <v>#DIV/0!</v>
      </c>
      <c r="S232">
        <v>0</v>
      </c>
    </row>
    <row r="233" spans="1:20" x14ac:dyDescent="0.3">
      <c r="A233" t="s">
        <v>382</v>
      </c>
      <c r="B233" s="171" t="s">
        <v>563</v>
      </c>
      <c r="C233" s="171" t="s">
        <v>149</v>
      </c>
      <c r="D233" s="171" t="s">
        <v>80</v>
      </c>
      <c r="E233" s="11">
        <v>41061</v>
      </c>
      <c r="R233" t="e">
        <v>#DIV/0!</v>
      </c>
    </row>
    <row r="234" spans="1:20" x14ac:dyDescent="0.3">
      <c r="A234" t="s">
        <v>384</v>
      </c>
      <c r="B234" s="171" t="s">
        <v>564</v>
      </c>
      <c r="C234" s="171" t="s">
        <v>152</v>
      </c>
      <c r="D234" s="171" t="s">
        <v>80</v>
      </c>
      <c r="E234" s="11">
        <v>41061</v>
      </c>
    </row>
    <row r="235" spans="1:20" x14ac:dyDescent="0.3">
      <c r="A235" t="s">
        <v>386</v>
      </c>
      <c r="B235" s="171" t="s">
        <v>565</v>
      </c>
      <c r="C235" s="171" t="s">
        <v>155</v>
      </c>
      <c r="D235" s="171" t="s">
        <v>80</v>
      </c>
      <c r="E235" s="11">
        <v>41061</v>
      </c>
      <c r="R235" t="e">
        <v>#DIV/0!</v>
      </c>
    </row>
    <row r="236" spans="1:20" x14ac:dyDescent="0.3">
      <c r="A236" t="s">
        <v>388</v>
      </c>
      <c r="B236" s="171" t="s">
        <v>566</v>
      </c>
      <c r="C236" s="171" t="s">
        <v>158</v>
      </c>
      <c r="D236" s="171" t="s">
        <v>80</v>
      </c>
      <c r="E236" s="11">
        <v>41061</v>
      </c>
    </row>
    <row r="237" spans="1:20" x14ac:dyDescent="0.3">
      <c r="A237" t="s">
        <v>390</v>
      </c>
      <c r="B237" s="171" t="s">
        <v>567</v>
      </c>
      <c r="C237" s="171" t="s">
        <v>161</v>
      </c>
      <c r="D237" s="171" t="s">
        <v>4</v>
      </c>
      <c r="E237" s="11">
        <v>41061</v>
      </c>
      <c r="F237">
        <v>0</v>
      </c>
      <c r="G237">
        <v>0</v>
      </c>
      <c r="H237" t="e">
        <v>#DIV/0!</v>
      </c>
      <c r="I237">
        <v>0</v>
      </c>
      <c r="J237">
        <v>0</v>
      </c>
      <c r="K237" t="e">
        <v>#DIV/0!</v>
      </c>
      <c r="L237">
        <v>0</v>
      </c>
      <c r="M237" t="e">
        <v>#DIV/0!</v>
      </c>
      <c r="N237">
        <v>0</v>
      </c>
      <c r="P237">
        <v>0</v>
      </c>
      <c r="Q237">
        <v>0</v>
      </c>
      <c r="R237" t="e">
        <v>#DIV/0!</v>
      </c>
      <c r="S237">
        <v>0</v>
      </c>
    </row>
    <row r="238" spans="1:20" x14ac:dyDescent="0.3">
      <c r="A238" t="s">
        <v>392</v>
      </c>
      <c r="B238" s="171" t="s">
        <v>568</v>
      </c>
      <c r="C238" s="171" t="s">
        <v>164</v>
      </c>
      <c r="D238" s="171" t="s">
        <v>80</v>
      </c>
      <c r="E238" s="11">
        <v>41061</v>
      </c>
      <c r="T238">
        <v>0</v>
      </c>
    </row>
    <row r="239" spans="1:20" x14ac:dyDescent="0.3">
      <c r="A239" t="s">
        <v>394</v>
      </c>
      <c r="B239" s="171" t="s">
        <v>569</v>
      </c>
      <c r="C239" s="171" t="s">
        <v>167</v>
      </c>
      <c r="D239" s="171" t="s">
        <v>4</v>
      </c>
      <c r="E239" s="11">
        <v>41061</v>
      </c>
      <c r="R239" t="e">
        <v>#DIV/0!</v>
      </c>
    </row>
    <row r="240" spans="1:20" x14ac:dyDescent="0.3">
      <c r="A240" t="s">
        <v>396</v>
      </c>
      <c r="B240" s="171" t="s">
        <v>570</v>
      </c>
      <c r="C240" s="171" t="s">
        <v>170</v>
      </c>
      <c r="D240" s="171" t="s">
        <v>80</v>
      </c>
      <c r="E240" s="11">
        <v>41061</v>
      </c>
      <c r="R240" t="e">
        <v>#DIV/0!</v>
      </c>
    </row>
    <row r="241" spans="1:18" x14ac:dyDescent="0.3">
      <c r="A241" t="s">
        <v>398</v>
      </c>
      <c r="B241" s="171" t="s">
        <v>571</v>
      </c>
      <c r="C241" s="171" t="s">
        <v>173</v>
      </c>
      <c r="D241" s="171" t="s">
        <v>80</v>
      </c>
      <c r="E241" s="11">
        <v>41061</v>
      </c>
      <c r="P241">
        <v>0</v>
      </c>
      <c r="Q241">
        <v>0</v>
      </c>
      <c r="R241" t="e">
        <v>#DIV/0!</v>
      </c>
    </row>
    <row r="242" spans="1:18" x14ac:dyDescent="0.3">
      <c r="A242" t="s">
        <v>400</v>
      </c>
      <c r="B242" s="171" t="s">
        <v>572</v>
      </c>
      <c r="C242" s="171" t="s">
        <v>176</v>
      </c>
      <c r="D242" s="171" t="s">
        <v>80</v>
      </c>
      <c r="E242" s="11">
        <v>41061</v>
      </c>
      <c r="P242">
        <v>0</v>
      </c>
      <c r="Q242">
        <v>0</v>
      </c>
      <c r="R242" t="e">
        <v>#DIV/0!</v>
      </c>
    </row>
    <row r="243" spans="1:18" x14ac:dyDescent="0.3">
      <c r="A243" t="s">
        <v>402</v>
      </c>
      <c r="B243" s="171" t="s">
        <v>573</v>
      </c>
      <c r="C243" s="171" t="s">
        <v>179</v>
      </c>
      <c r="D243" s="171" t="s">
        <v>4</v>
      </c>
      <c r="E243" s="11">
        <v>41061</v>
      </c>
      <c r="R243" t="e">
        <v>#DIV/0!</v>
      </c>
    </row>
    <row r="244" spans="1:18" x14ac:dyDescent="0.3">
      <c r="A244" t="s">
        <v>404</v>
      </c>
      <c r="B244" s="171" t="s">
        <v>574</v>
      </c>
      <c r="C244" s="171" t="s">
        <v>182</v>
      </c>
      <c r="D244" s="171" t="s">
        <v>80</v>
      </c>
      <c r="E244" s="11">
        <v>41061</v>
      </c>
      <c r="R244" t="e">
        <v>#DIV/0!</v>
      </c>
    </row>
    <row r="245" spans="1:18" x14ac:dyDescent="0.3">
      <c r="A245" t="s">
        <v>406</v>
      </c>
      <c r="B245" s="171" t="s">
        <v>575</v>
      </c>
      <c r="C245" s="171" t="s">
        <v>185</v>
      </c>
      <c r="D245" s="171" t="s">
        <v>4</v>
      </c>
      <c r="E245" s="11">
        <v>41061</v>
      </c>
      <c r="R245" t="e">
        <v>#DIV/0!</v>
      </c>
    </row>
    <row r="246" spans="1:18" x14ac:dyDescent="0.3">
      <c r="A246" t="s">
        <v>408</v>
      </c>
      <c r="B246" s="171" t="s">
        <v>576</v>
      </c>
      <c r="C246" s="171" t="s">
        <v>188</v>
      </c>
      <c r="D246" s="171" t="s">
        <v>80</v>
      </c>
      <c r="E246" s="11">
        <v>41061</v>
      </c>
      <c r="R246" t="e">
        <v>#DIV/0!</v>
      </c>
    </row>
    <row r="247" spans="1:18" x14ac:dyDescent="0.3">
      <c r="A247" t="s">
        <v>410</v>
      </c>
      <c r="B247" s="171" t="s">
        <v>577</v>
      </c>
      <c r="C247" s="171" t="s">
        <v>191</v>
      </c>
      <c r="D247" s="171" t="s">
        <v>4</v>
      </c>
      <c r="E247" s="11">
        <v>41061</v>
      </c>
    </row>
    <row r="248" spans="1:18" x14ac:dyDescent="0.3">
      <c r="A248" t="s">
        <v>412</v>
      </c>
      <c r="B248" s="171" t="s">
        <v>578</v>
      </c>
      <c r="C248" s="171" t="s">
        <v>194</v>
      </c>
      <c r="D248" s="171" t="s">
        <v>80</v>
      </c>
      <c r="E248" s="11">
        <v>41061</v>
      </c>
    </row>
    <row r="249" spans="1:18" x14ac:dyDescent="0.3">
      <c r="A249" t="s">
        <v>414</v>
      </c>
      <c r="B249" s="171" t="s">
        <v>579</v>
      </c>
      <c r="C249" s="171" t="s">
        <v>197</v>
      </c>
      <c r="D249" s="171" t="s">
        <v>80</v>
      </c>
      <c r="E249" s="11">
        <v>41061</v>
      </c>
    </row>
    <row r="250" spans="1:18" x14ac:dyDescent="0.3">
      <c r="A250" t="s">
        <v>416</v>
      </c>
      <c r="B250" s="171" t="s">
        <v>580</v>
      </c>
      <c r="C250" s="171" t="s">
        <v>200</v>
      </c>
      <c r="D250" s="171" t="s">
        <v>80</v>
      </c>
      <c r="E250" s="11">
        <v>41061</v>
      </c>
    </row>
    <row r="251" spans="1:18" x14ac:dyDescent="0.3">
      <c r="A251" t="s">
        <v>418</v>
      </c>
      <c r="B251" s="171" t="s">
        <v>581</v>
      </c>
      <c r="C251" s="171" t="s">
        <v>203</v>
      </c>
      <c r="D251" s="171" t="s">
        <v>80</v>
      </c>
      <c r="E251" s="11">
        <v>41061</v>
      </c>
      <c r="R251" t="e">
        <v>#DIV/0!</v>
      </c>
    </row>
    <row r="252" spans="1:18" x14ac:dyDescent="0.3">
      <c r="A252" t="s">
        <v>420</v>
      </c>
      <c r="B252" s="171" t="s">
        <v>582</v>
      </c>
      <c r="C252" s="171" t="s">
        <v>206</v>
      </c>
      <c r="D252" s="171" t="s">
        <v>80</v>
      </c>
      <c r="E252" s="11">
        <v>41061</v>
      </c>
    </row>
    <row r="253" spans="1:18" x14ac:dyDescent="0.3">
      <c r="A253" t="s">
        <v>422</v>
      </c>
      <c r="B253" s="171" t="s">
        <v>583</v>
      </c>
      <c r="C253" s="171" t="s">
        <v>209</v>
      </c>
      <c r="D253" s="171" t="s">
        <v>80</v>
      </c>
      <c r="E253" s="11">
        <v>41061</v>
      </c>
    </row>
    <row r="254" spans="1:18" x14ac:dyDescent="0.3">
      <c r="A254" t="s">
        <v>424</v>
      </c>
      <c r="B254" s="171" t="s">
        <v>584</v>
      </c>
      <c r="C254" s="171" t="s">
        <v>212</v>
      </c>
      <c r="D254" s="171" t="s">
        <v>4</v>
      </c>
      <c r="E254" s="11">
        <v>41061</v>
      </c>
    </row>
    <row r="255" spans="1:18" x14ac:dyDescent="0.3">
      <c r="A255" t="s">
        <v>426</v>
      </c>
      <c r="B255" s="171" t="s">
        <v>585</v>
      </c>
      <c r="C255" s="171" t="s">
        <v>215</v>
      </c>
      <c r="D255" s="171" t="s">
        <v>4</v>
      </c>
      <c r="E255" s="11">
        <v>41061</v>
      </c>
      <c r="R255" t="e">
        <v>#DIV/0!</v>
      </c>
    </row>
    <row r="256" spans="1:18" x14ac:dyDescent="0.3">
      <c r="A256" t="s">
        <v>428</v>
      </c>
      <c r="B256" s="171" t="s">
        <v>586</v>
      </c>
      <c r="C256" s="171" t="s">
        <v>218</v>
      </c>
      <c r="D256" s="171" t="s">
        <v>80</v>
      </c>
      <c r="E256" s="11">
        <v>41061</v>
      </c>
      <c r="R256" t="e">
        <v>#DIV/0!</v>
      </c>
    </row>
    <row r="257" spans="1:20" x14ac:dyDescent="0.3">
      <c r="A257" t="s">
        <v>430</v>
      </c>
      <c r="B257" s="171" t="s">
        <v>587</v>
      </c>
      <c r="C257" s="171" t="s">
        <v>221</v>
      </c>
      <c r="D257" s="171" t="s">
        <v>4</v>
      </c>
      <c r="E257" s="11">
        <v>41061</v>
      </c>
      <c r="R257" t="e">
        <v>#DIV/0!</v>
      </c>
    </row>
    <row r="258" spans="1:20" x14ac:dyDescent="0.3">
      <c r="A258" t="s">
        <v>432</v>
      </c>
      <c r="B258" s="171" t="s">
        <v>588</v>
      </c>
      <c r="C258" s="171" t="s">
        <v>224</v>
      </c>
      <c r="D258" s="171" t="s">
        <v>80</v>
      </c>
      <c r="E258" s="11">
        <v>41061</v>
      </c>
    </row>
    <row r="259" spans="1:20" x14ac:dyDescent="0.3">
      <c r="A259" t="s">
        <v>434</v>
      </c>
      <c r="B259" s="171" t="s">
        <v>589</v>
      </c>
      <c r="C259" s="171" t="s">
        <v>227</v>
      </c>
      <c r="D259" s="171" t="s">
        <v>80</v>
      </c>
      <c r="E259" s="11">
        <v>41061</v>
      </c>
      <c r="R259" t="e">
        <v>#DIV/0!</v>
      </c>
    </row>
    <row r="260" spans="1:20" x14ac:dyDescent="0.3">
      <c r="A260" t="s">
        <v>436</v>
      </c>
      <c r="B260" s="171" t="s">
        <v>590</v>
      </c>
      <c r="C260" s="171" t="s">
        <v>230</v>
      </c>
      <c r="D260" s="171" t="s">
        <v>80</v>
      </c>
      <c r="E260" s="11">
        <v>41061</v>
      </c>
    </row>
    <row r="261" spans="1:20" x14ac:dyDescent="0.3">
      <c r="A261" t="s">
        <v>438</v>
      </c>
      <c r="B261" s="171" t="s">
        <v>591</v>
      </c>
      <c r="C261" s="171" t="s">
        <v>233</v>
      </c>
      <c r="D261" s="171" t="s">
        <v>4</v>
      </c>
      <c r="E261" s="11">
        <v>41061</v>
      </c>
      <c r="P261">
        <v>7</v>
      </c>
      <c r="Q261">
        <v>11</v>
      </c>
      <c r="R261">
        <v>0.63636363636363635</v>
      </c>
    </row>
    <row r="262" spans="1:20" x14ac:dyDescent="0.3">
      <c r="A262" t="s">
        <v>440</v>
      </c>
      <c r="B262" s="171" t="s">
        <v>592</v>
      </c>
      <c r="C262" s="171" t="s">
        <v>236</v>
      </c>
      <c r="D262" s="171" t="s">
        <v>80</v>
      </c>
      <c r="E262" s="11">
        <v>41061</v>
      </c>
      <c r="P262">
        <v>7</v>
      </c>
      <c r="Q262">
        <v>11</v>
      </c>
      <c r="R262">
        <v>0.63636363636363635</v>
      </c>
    </row>
    <row r="263" spans="1:20" x14ac:dyDescent="0.3">
      <c r="A263" t="s">
        <v>442</v>
      </c>
      <c r="B263" s="171" t="s">
        <v>593</v>
      </c>
      <c r="C263" s="171" t="s">
        <v>239</v>
      </c>
      <c r="D263" s="171" t="s">
        <v>80</v>
      </c>
      <c r="E263" s="11">
        <v>41061</v>
      </c>
    </row>
    <row r="264" spans="1:20" x14ac:dyDescent="0.3">
      <c r="A264" t="s">
        <v>444</v>
      </c>
      <c r="B264" s="171" t="s">
        <v>594</v>
      </c>
      <c r="C264" s="171" t="s">
        <v>76</v>
      </c>
      <c r="D264" s="171" t="s">
        <v>80</v>
      </c>
      <c r="E264" s="11">
        <v>41061</v>
      </c>
    </row>
    <row r="265" spans="1:20" x14ac:dyDescent="0.3">
      <c r="A265" t="s">
        <v>446</v>
      </c>
      <c r="B265" s="171" t="s">
        <v>595</v>
      </c>
      <c r="C265" s="171" t="s">
        <v>79</v>
      </c>
      <c r="D265" s="171" t="s">
        <v>4</v>
      </c>
      <c r="E265" s="11">
        <v>41061</v>
      </c>
      <c r="F265">
        <v>0</v>
      </c>
      <c r="G265">
        <v>0</v>
      </c>
      <c r="H265" t="e">
        <v>#DIV/0!</v>
      </c>
      <c r="I265">
        <v>0</v>
      </c>
      <c r="J265">
        <v>0</v>
      </c>
      <c r="L265">
        <v>0</v>
      </c>
      <c r="M265" t="e">
        <v>#DIV/0!</v>
      </c>
      <c r="N265">
        <v>0</v>
      </c>
      <c r="P265">
        <v>0</v>
      </c>
      <c r="Q265">
        <v>0</v>
      </c>
      <c r="R265" t="e">
        <v>#DIV/0!</v>
      </c>
      <c r="S265">
        <v>0</v>
      </c>
    </row>
    <row r="266" spans="1:20" x14ac:dyDescent="0.3">
      <c r="A266" t="s">
        <v>448</v>
      </c>
      <c r="B266" s="171" t="s">
        <v>596</v>
      </c>
      <c r="C266" s="171" t="s">
        <v>86</v>
      </c>
      <c r="D266" s="171" t="s">
        <v>4</v>
      </c>
      <c r="E266" s="11">
        <v>41061</v>
      </c>
      <c r="F266">
        <v>0</v>
      </c>
      <c r="G266">
        <v>0</v>
      </c>
      <c r="H266" t="e">
        <v>#DIV/0!</v>
      </c>
      <c r="I266">
        <v>0</v>
      </c>
      <c r="J266">
        <v>0</v>
      </c>
      <c r="K266" t="e">
        <v>#DIV/0!</v>
      </c>
      <c r="L266">
        <v>0</v>
      </c>
      <c r="M266" t="e">
        <v>#DIV/0!</v>
      </c>
      <c r="N266">
        <v>0</v>
      </c>
      <c r="O266">
        <v>0</v>
      </c>
      <c r="P266">
        <v>0</v>
      </c>
      <c r="Q266">
        <v>0</v>
      </c>
      <c r="R266" t="e">
        <v>#DIV/0!</v>
      </c>
      <c r="S266">
        <v>0</v>
      </c>
    </row>
    <row r="267" spans="1:20" x14ac:dyDescent="0.3">
      <c r="A267" t="s">
        <v>450</v>
      </c>
      <c r="B267" s="171" t="s">
        <v>597</v>
      </c>
      <c r="C267" s="171" t="s">
        <v>89</v>
      </c>
      <c r="D267" s="171" t="s">
        <v>4</v>
      </c>
      <c r="E267" s="11">
        <v>41061</v>
      </c>
      <c r="F267">
        <v>0</v>
      </c>
      <c r="G267">
        <v>0</v>
      </c>
      <c r="I267">
        <v>0</v>
      </c>
      <c r="J267">
        <v>0</v>
      </c>
      <c r="L267">
        <v>0</v>
      </c>
      <c r="M267" t="e">
        <v>#DIV/0!</v>
      </c>
      <c r="N267">
        <v>0</v>
      </c>
      <c r="O267">
        <v>0</v>
      </c>
      <c r="P267">
        <v>7</v>
      </c>
      <c r="Q267">
        <v>11</v>
      </c>
      <c r="R267">
        <v>0.63636363636363635</v>
      </c>
      <c r="S267">
        <v>0</v>
      </c>
      <c r="T267">
        <v>0.82499999999999996</v>
      </c>
    </row>
    <row r="268" spans="1:20" x14ac:dyDescent="0.3">
      <c r="A268" t="s">
        <v>452</v>
      </c>
      <c r="B268" s="171" t="s">
        <v>598</v>
      </c>
      <c r="C268" s="171" t="s">
        <v>92</v>
      </c>
      <c r="D268" s="171" t="s">
        <v>4</v>
      </c>
      <c r="E268" s="11">
        <v>41061</v>
      </c>
      <c r="F268">
        <v>0</v>
      </c>
      <c r="G268">
        <v>0</v>
      </c>
      <c r="H268" t="e">
        <v>#DIV/0!</v>
      </c>
      <c r="I268">
        <v>0</v>
      </c>
      <c r="J268">
        <v>0</v>
      </c>
      <c r="L268">
        <v>0</v>
      </c>
      <c r="M268" t="e">
        <v>#DIV/0!</v>
      </c>
      <c r="N268">
        <v>0</v>
      </c>
      <c r="O268">
        <v>0</v>
      </c>
      <c r="P268">
        <v>0</v>
      </c>
      <c r="Q268">
        <v>0</v>
      </c>
      <c r="R268" t="e">
        <v>#DIV/0!</v>
      </c>
      <c r="S268">
        <v>0</v>
      </c>
      <c r="T268">
        <v>0.82499999999999996</v>
      </c>
    </row>
    <row r="269" spans="1:20" x14ac:dyDescent="0.3">
      <c r="A269" t="s">
        <v>454</v>
      </c>
      <c r="B269" s="171" t="s">
        <v>599</v>
      </c>
      <c r="C269" s="171" t="s">
        <v>98</v>
      </c>
      <c r="D269" s="171" t="s">
        <v>4</v>
      </c>
      <c r="E269" s="11">
        <v>41061</v>
      </c>
      <c r="F269">
        <v>0</v>
      </c>
      <c r="G269">
        <v>0</v>
      </c>
      <c r="H269" t="e">
        <v>#DIV/0!</v>
      </c>
      <c r="I269">
        <v>0</v>
      </c>
      <c r="J269">
        <v>0</v>
      </c>
      <c r="L269">
        <v>0</v>
      </c>
      <c r="M269" t="e">
        <v>#DIV/0!</v>
      </c>
      <c r="N269">
        <v>0</v>
      </c>
      <c r="P269">
        <v>0</v>
      </c>
      <c r="Q269">
        <v>0</v>
      </c>
      <c r="R269" t="e">
        <v>#DIV/0!</v>
      </c>
      <c r="S269">
        <v>0</v>
      </c>
    </row>
    <row r="270" spans="1:20" x14ac:dyDescent="0.3">
      <c r="A270" t="s">
        <v>456</v>
      </c>
      <c r="B270" s="171" t="s">
        <v>600</v>
      </c>
      <c r="C270" s="171" t="s">
        <v>101</v>
      </c>
      <c r="D270" s="171" t="s">
        <v>4</v>
      </c>
      <c r="E270" s="11">
        <v>41061</v>
      </c>
      <c r="F270">
        <v>0</v>
      </c>
      <c r="G270">
        <v>0</v>
      </c>
      <c r="H270" t="e">
        <v>#DIV/0!</v>
      </c>
      <c r="I270">
        <v>0</v>
      </c>
      <c r="L270">
        <v>0</v>
      </c>
      <c r="M270" t="e">
        <v>#DIV/0!</v>
      </c>
      <c r="N270">
        <v>0</v>
      </c>
      <c r="P270">
        <v>0</v>
      </c>
      <c r="Q270">
        <v>0</v>
      </c>
      <c r="R270" t="e">
        <v>#DIV/0!</v>
      </c>
    </row>
    <row r="271" spans="1:20" x14ac:dyDescent="0.3">
      <c r="A271" t="s">
        <v>458</v>
      </c>
      <c r="B271" s="171" t="s">
        <v>601</v>
      </c>
      <c r="C271" s="171" t="s">
        <v>107</v>
      </c>
      <c r="D271" s="171" t="s">
        <v>80</v>
      </c>
      <c r="E271" s="11">
        <v>41061</v>
      </c>
      <c r="N271">
        <v>0</v>
      </c>
      <c r="S271">
        <v>0</v>
      </c>
    </row>
    <row r="272" spans="1:20" x14ac:dyDescent="0.3">
      <c r="A272" t="s">
        <v>460</v>
      </c>
      <c r="B272" s="171" t="s">
        <v>602</v>
      </c>
      <c r="C272" s="171" t="s">
        <v>110</v>
      </c>
      <c r="D272" s="171" t="s">
        <v>4</v>
      </c>
      <c r="E272" s="11">
        <v>41061</v>
      </c>
      <c r="R272" t="e">
        <v>#DIV/0!</v>
      </c>
      <c r="T272">
        <v>0</v>
      </c>
    </row>
    <row r="273" spans="1:20" x14ac:dyDescent="0.3">
      <c r="A273" t="s">
        <v>462</v>
      </c>
      <c r="B273" s="171" t="s">
        <v>603</v>
      </c>
      <c r="C273" s="171" t="s">
        <v>113</v>
      </c>
      <c r="D273" s="171" t="s">
        <v>4</v>
      </c>
      <c r="E273" s="11">
        <v>41061</v>
      </c>
      <c r="R273" t="e">
        <v>#DIV/0!</v>
      </c>
      <c r="T273">
        <v>0</v>
      </c>
    </row>
    <row r="274" spans="1:20" x14ac:dyDescent="0.3">
      <c r="A274" t="s">
        <v>464</v>
      </c>
      <c r="B274" s="171" t="s">
        <v>604</v>
      </c>
      <c r="C274" s="171" t="s">
        <v>116</v>
      </c>
      <c r="D274" s="171" t="s">
        <v>4</v>
      </c>
      <c r="E274" s="11">
        <v>41061</v>
      </c>
      <c r="R274" t="e">
        <v>#DIV/0!</v>
      </c>
      <c r="T274">
        <v>0</v>
      </c>
    </row>
    <row r="275" spans="1:20" x14ac:dyDescent="0.3">
      <c r="A275" t="s">
        <v>466</v>
      </c>
      <c r="B275" s="171" t="s">
        <v>605</v>
      </c>
      <c r="C275" s="171" t="s">
        <v>119</v>
      </c>
      <c r="D275" s="171" t="s">
        <v>4</v>
      </c>
      <c r="E275" s="11">
        <v>41061</v>
      </c>
      <c r="T275">
        <v>0.82499999999999996</v>
      </c>
    </row>
    <row r="276" spans="1:20" x14ac:dyDescent="0.3">
      <c r="A276" t="s">
        <v>468</v>
      </c>
      <c r="B276" s="171" t="s">
        <v>606</v>
      </c>
      <c r="C276" s="171" t="s">
        <v>122</v>
      </c>
      <c r="D276" s="171" t="s">
        <v>80</v>
      </c>
      <c r="E276" s="11">
        <v>41061</v>
      </c>
      <c r="T276">
        <v>0</v>
      </c>
    </row>
    <row r="277" spans="1:20" x14ac:dyDescent="0.3">
      <c r="A277" t="s">
        <v>470</v>
      </c>
      <c r="B277" s="171" t="s">
        <v>607</v>
      </c>
      <c r="C277" s="171" t="s">
        <v>125</v>
      </c>
      <c r="D277" s="171" t="s">
        <v>80</v>
      </c>
      <c r="E277" s="11">
        <v>41061</v>
      </c>
      <c r="T277">
        <v>0</v>
      </c>
    </row>
    <row r="278" spans="1:20" x14ac:dyDescent="0.3">
      <c r="A278" t="s">
        <v>472</v>
      </c>
      <c r="B278" s="171" t="s">
        <v>608</v>
      </c>
      <c r="C278" s="171" t="s">
        <v>128</v>
      </c>
      <c r="D278" s="171" t="s">
        <v>4</v>
      </c>
      <c r="E278" s="11">
        <v>41061</v>
      </c>
      <c r="T278">
        <v>0</v>
      </c>
    </row>
    <row r="279" spans="1:20" x14ac:dyDescent="0.3">
      <c r="A279" t="s">
        <v>474</v>
      </c>
      <c r="B279" s="171" t="s">
        <v>609</v>
      </c>
      <c r="C279" s="171" t="s">
        <v>131</v>
      </c>
      <c r="D279" s="171" t="s">
        <v>4</v>
      </c>
      <c r="E279" s="11">
        <v>41061</v>
      </c>
      <c r="T279">
        <v>0</v>
      </c>
    </row>
    <row r="280" spans="1:20" x14ac:dyDescent="0.3">
      <c r="A280" t="s">
        <v>476</v>
      </c>
      <c r="B280" s="171" t="s">
        <v>610</v>
      </c>
      <c r="C280" s="171" t="s">
        <v>134</v>
      </c>
      <c r="D280" s="171" t="s">
        <v>4</v>
      </c>
      <c r="E280" s="11">
        <v>41061</v>
      </c>
      <c r="T280">
        <v>0.82499999999999996</v>
      </c>
    </row>
    <row r="281" spans="1:20" x14ac:dyDescent="0.3">
      <c r="A281" t="s">
        <v>478</v>
      </c>
      <c r="B281" s="171" t="s">
        <v>611</v>
      </c>
      <c r="C281" s="171" t="s">
        <v>137</v>
      </c>
      <c r="D281" s="171" t="s">
        <v>80</v>
      </c>
      <c r="E281" s="11">
        <v>41061</v>
      </c>
      <c r="R281" t="e">
        <v>#DIV/0!</v>
      </c>
      <c r="T281">
        <v>0</v>
      </c>
    </row>
    <row r="282" spans="1:20" x14ac:dyDescent="0.3">
      <c r="A282" t="s">
        <v>480</v>
      </c>
      <c r="B282" s="171" t="s">
        <v>612</v>
      </c>
      <c r="C282" s="171" t="s">
        <v>140</v>
      </c>
      <c r="D282" s="171" t="s">
        <v>4</v>
      </c>
      <c r="E282" s="11">
        <v>41061</v>
      </c>
      <c r="R282" t="e">
        <v>#DIV/0!</v>
      </c>
    </row>
    <row r="283" spans="1:20" x14ac:dyDescent="0.3">
      <c r="A283" t="s">
        <v>482</v>
      </c>
      <c r="B283" s="171" t="s">
        <v>613</v>
      </c>
      <c r="C283" s="171" t="s">
        <v>167</v>
      </c>
      <c r="D283" s="171" t="s">
        <v>80</v>
      </c>
      <c r="E283" s="11">
        <v>41061</v>
      </c>
      <c r="R283" t="e">
        <v>#DIV/0!</v>
      </c>
    </row>
    <row r="284" spans="1:20" x14ac:dyDescent="0.3">
      <c r="A284" t="s">
        <v>484</v>
      </c>
      <c r="B284" s="171" t="s">
        <v>614</v>
      </c>
      <c r="C284" s="171" t="s">
        <v>170</v>
      </c>
      <c r="D284" s="171" t="s">
        <v>4</v>
      </c>
      <c r="E284" s="11">
        <v>41061</v>
      </c>
      <c r="R284" t="e">
        <v>#DIV/0!</v>
      </c>
    </row>
    <row r="285" spans="1:20" x14ac:dyDescent="0.3">
      <c r="A285" t="s">
        <v>486</v>
      </c>
      <c r="B285" s="171" t="s">
        <v>615</v>
      </c>
      <c r="C285" s="171" t="s">
        <v>179</v>
      </c>
      <c r="D285" s="171" t="s">
        <v>80</v>
      </c>
      <c r="E285" s="11">
        <v>41061</v>
      </c>
      <c r="R285" t="e">
        <v>#DIV/0!</v>
      </c>
    </row>
    <row r="286" spans="1:20" x14ac:dyDescent="0.3">
      <c r="A286" t="s">
        <v>488</v>
      </c>
      <c r="B286" s="171" t="s">
        <v>616</v>
      </c>
      <c r="C286" s="171" t="s">
        <v>182</v>
      </c>
      <c r="D286" s="171" t="s">
        <v>4</v>
      </c>
      <c r="E286" s="11">
        <v>41061</v>
      </c>
      <c r="R286" t="e">
        <v>#DIV/0!</v>
      </c>
    </row>
    <row r="287" spans="1:20" x14ac:dyDescent="0.3">
      <c r="A287" t="s">
        <v>490</v>
      </c>
      <c r="B287" s="171" t="s">
        <v>617</v>
      </c>
      <c r="C287" s="171" t="s">
        <v>185</v>
      </c>
      <c r="D287" s="171" t="s">
        <v>80</v>
      </c>
      <c r="E287" s="11">
        <v>41061</v>
      </c>
      <c r="R287" t="e">
        <v>#DIV/0!</v>
      </c>
      <c r="T287">
        <v>0</v>
      </c>
    </row>
    <row r="288" spans="1:20" x14ac:dyDescent="0.3">
      <c r="A288" t="s">
        <v>492</v>
      </c>
      <c r="B288" s="171" t="s">
        <v>618</v>
      </c>
      <c r="C288" s="171" t="s">
        <v>188</v>
      </c>
      <c r="D288" s="171" t="s">
        <v>4</v>
      </c>
      <c r="E288" s="11">
        <v>41061</v>
      </c>
      <c r="R288" t="e">
        <v>#DIV/0!</v>
      </c>
    </row>
    <row r="289" spans="1:20" x14ac:dyDescent="0.3">
      <c r="A289" t="s">
        <v>494</v>
      </c>
      <c r="B289" s="171" t="s">
        <v>619</v>
      </c>
      <c r="C289" s="171" t="s">
        <v>191</v>
      </c>
      <c r="D289" s="171" t="s">
        <v>80</v>
      </c>
      <c r="E289" s="11">
        <v>41061</v>
      </c>
    </row>
    <row r="290" spans="1:20" x14ac:dyDescent="0.3">
      <c r="A290" t="s">
        <v>496</v>
      </c>
      <c r="B290" s="171" t="s">
        <v>620</v>
      </c>
      <c r="C290" s="171" t="s">
        <v>194</v>
      </c>
      <c r="D290" s="171" t="s">
        <v>4</v>
      </c>
      <c r="E290" s="11">
        <v>41061</v>
      </c>
    </row>
    <row r="291" spans="1:20" x14ac:dyDescent="0.3">
      <c r="A291" t="s">
        <v>498</v>
      </c>
      <c r="B291" s="171" t="s">
        <v>621</v>
      </c>
      <c r="C291" s="171" t="s">
        <v>197</v>
      </c>
      <c r="D291" s="171" t="s">
        <v>4</v>
      </c>
      <c r="E291" s="11">
        <v>41061</v>
      </c>
    </row>
    <row r="292" spans="1:20" x14ac:dyDescent="0.3">
      <c r="A292" t="s">
        <v>500</v>
      </c>
      <c r="B292" s="171" t="s">
        <v>622</v>
      </c>
      <c r="C292" s="171" t="s">
        <v>209</v>
      </c>
      <c r="D292" s="171" t="s">
        <v>4</v>
      </c>
      <c r="E292" s="11">
        <v>41061</v>
      </c>
    </row>
    <row r="293" spans="1:20" x14ac:dyDescent="0.3">
      <c r="A293" t="s">
        <v>502</v>
      </c>
      <c r="B293" s="171" t="s">
        <v>623</v>
      </c>
      <c r="C293" s="171" t="s">
        <v>212</v>
      </c>
      <c r="D293" s="171" t="s">
        <v>80</v>
      </c>
      <c r="E293" s="11">
        <v>41061</v>
      </c>
    </row>
    <row r="294" spans="1:20" x14ac:dyDescent="0.3">
      <c r="A294" t="s">
        <v>504</v>
      </c>
      <c r="B294" s="171" t="s">
        <v>624</v>
      </c>
      <c r="C294" s="171" t="s">
        <v>215</v>
      </c>
      <c r="D294" s="171" t="s">
        <v>80</v>
      </c>
      <c r="E294" s="11">
        <v>41061</v>
      </c>
      <c r="R294" t="e">
        <v>#DIV/0!</v>
      </c>
      <c r="T294">
        <v>0</v>
      </c>
    </row>
    <row r="295" spans="1:20" x14ac:dyDescent="0.3">
      <c r="A295" t="s">
        <v>506</v>
      </c>
      <c r="B295" s="171" t="s">
        <v>625</v>
      </c>
      <c r="C295" s="171" t="s">
        <v>218</v>
      </c>
      <c r="D295" s="171" t="s">
        <v>4</v>
      </c>
      <c r="E295" s="11">
        <v>41061</v>
      </c>
      <c r="R295" t="e">
        <v>#DIV/0!</v>
      </c>
    </row>
    <row r="296" spans="1:20" x14ac:dyDescent="0.3">
      <c r="A296" t="s">
        <v>508</v>
      </c>
      <c r="B296" s="171" t="s">
        <v>626</v>
      </c>
      <c r="C296" s="171" t="s">
        <v>233</v>
      </c>
      <c r="D296" s="171" t="s">
        <v>80</v>
      </c>
      <c r="E296" s="11">
        <v>41061</v>
      </c>
      <c r="P296">
        <v>7</v>
      </c>
      <c r="Q296">
        <v>11</v>
      </c>
      <c r="R296">
        <v>0.63636363636363635</v>
      </c>
    </row>
    <row r="297" spans="1:20" x14ac:dyDescent="0.3">
      <c r="A297" t="s">
        <v>510</v>
      </c>
      <c r="B297" s="171" t="s">
        <v>627</v>
      </c>
      <c r="C297" s="171" t="s">
        <v>236</v>
      </c>
      <c r="D297" s="171" t="s">
        <v>4</v>
      </c>
      <c r="E297" s="11">
        <v>41061</v>
      </c>
      <c r="P297">
        <v>7</v>
      </c>
      <c r="Q297">
        <v>11</v>
      </c>
      <c r="R297">
        <v>0.63636363636363635</v>
      </c>
    </row>
    <row r="298" spans="1:20" x14ac:dyDescent="0.3">
      <c r="A298" t="s">
        <v>512</v>
      </c>
      <c r="B298" s="171" t="s">
        <v>628</v>
      </c>
      <c r="C298" s="171" t="s">
        <v>239</v>
      </c>
      <c r="D298" s="171" t="s">
        <v>4</v>
      </c>
      <c r="E298" s="11">
        <v>41061</v>
      </c>
    </row>
    <row r="299" spans="1:20" x14ac:dyDescent="0.3">
      <c r="A299" t="s">
        <v>514</v>
      </c>
      <c r="B299" s="171" t="s">
        <v>629</v>
      </c>
      <c r="C299" s="171" t="s">
        <v>143</v>
      </c>
      <c r="D299" s="171" t="s">
        <v>4</v>
      </c>
      <c r="E299" s="11">
        <v>41061</v>
      </c>
    </row>
    <row r="300" spans="1:20" x14ac:dyDescent="0.3">
      <c r="A300" t="s">
        <v>516</v>
      </c>
      <c r="B300" s="171" t="s">
        <v>630</v>
      </c>
      <c r="C300" s="171" t="s">
        <v>146</v>
      </c>
      <c r="D300" s="171" t="s">
        <v>80</v>
      </c>
      <c r="E300" s="11">
        <v>41061</v>
      </c>
      <c r="N300">
        <v>0</v>
      </c>
      <c r="P300">
        <v>0</v>
      </c>
      <c r="Q300">
        <v>0</v>
      </c>
      <c r="R300" t="e">
        <v>#DIV/0!</v>
      </c>
      <c r="S300">
        <v>0</v>
      </c>
    </row>
    <row r="301" spans="1:20" x14ac:dyDescent="0.3">
      <c r="A301" t="s">
        <v>518</v>
      </c>
      <c r="B301" s="171" t="s">
        <v>631</v>
      </c>
      <c r="C301" s="171" t="s">
        <v>149</v>
      </c>
      <c r="D301" s="171" t="s">
        <v>4</v>
      </c>
      <c r="E301" s="11">
        <v>41061</v>
      </c>
      <c r="R301" t="e">
        <v>#DIV/0!</v>
      </c>
    </row>
    <row r="302" spans="1:20" x14ac:dyDescent="0.3">
      <c r="A302" t="s">
        <v>520</v>
      </c>
      <c r="B302" s="171" t="s">
        <v>632</v>
      </c>
      <c r="C302" s="171" t="s">
        <v>152</v>
      </c>
      <c r="D302" s="171" t="s">
        <v>4</v>
      </c>
      <c r="E302" s="11">
        <v>41061</v>
      </c>
    </row>
    <row r="303" spans="1:20" x14ac:dyDescent="0.3">
      <c r="A303" t="s">
        <v>522</v>
      </c>
      <c r="B303" s="171" t="s">
        <v>633</v>
      </c>
      <c r="C303" s="171" t="s">
        <v>155</v>
      </c>
      <c r="D303" s="171" t="s">
        <v>4</v>
      </c>
      <c r="E303" s="11">
        <v>41061</v>
      </c>
      <c r="R303" t="e">
        <v>#DIV/0!</v>
      </c>
    </row>
    <row r="304" spans="1:20" x14ac:dyDescent="0.3">
      <c r="A304" t="s">
        <v>524</v>
      </c>
      <c r="B304" s="171" t="s">
        <v>634</v>
      </c>
      <c r="C304" s="171" t="s">
        <v>158</v>
      </c>
      <c r="D304" s="171" t="s">
        <v>4</v>
      </c>
      <c r="E304" s="11">
        <v>41061</v>
      </c>
    </row>
    <row r="305" spans="1:19" x14ac:dyDescent="0.3">
      <c r="A305" t="s">
        <v>526</v>
      </c>
      <c r="B305" s="171" t="s">
        <v>635</v>
      </c>
      <c r="C305" s="171" t="s">
        <v>164</v>
      </c>
      <c r="D305" s="171" t="s">
        <v>4</v>
      </c>
      <c r="E305" s="11">
        <v>41061</v>
      </c>
    </row>
    <row r="306" spans="1:19" x14ac:dyDescent="0.3">
      <c r="A306" t="s">
        <v>528</v>
      </c>
      <c r="B306" s="171" t="s">
        <v>636</v>
      </c>
      <c r="C306" s="171" t="s">
        <v>161</v>
      </c>
      <c r="D306" s="171" t="s">
        <v>80</v>
      </c>
      <c r="E306" s="11">
        <v>41061</v>
      </c>
      <c r="F306">
        <v>0</v>
      </c>
      <c r="G306">
        <v>0</v>
      </c>
      <c r="H306" t="e">
        <v>#DIV/0!</v>
      </c>
      <c r="I306">
        <v>0</v>
      </c>
      <c r="J306">
        <v>0</v>
      </c>
      <c r="K306" t="e">
        <v>#DIV/0!</v>
      </c>
      <c r="L306">
        <v>0</v>
      </c>
      <c r="M306" t="e">
        <v>#DIV/0!</v>
      </c>
      <c r="N306">
        <v>0</v>
      </c>
      <c r="P306">
        <v>0</v>
      </c>
      <c r="Q306">
        <v>0</v>
      </c>
      <c r="R306" t="e">
        <v>#DIV/0!</v>
      </c>
      <c r="S306">
        <v>0</v>
      </c>
    </row>
    <row r="307" spans="1:19" x14ac:dyDescent="0.3">
      <c r="A307" t="s">
        <v>530</v>
      </c>
      <c r="B307" s="171" t="s">
        <v>637</v>
      </c>
      <c r="C307" s="171" t="s">
        <v>221</v>
      </c>
      <c r="D307" s="171" t="s">
        <v>80</v>
      </c>
      <c r="E307" s="11">
        <v>41061</v>
      </c>
      <c r="R307" t="e">
        <v>#DIV/0!</v>
      </c>
    </row>
    <row r="308" spans="1:19" x14ac:dyDescent="0.3">
      <c r="A308" t="s">
        <v>532</v>
      </c>
      <c r="B308" s="171" t="s">
        <v>638</v>
      </c>
      <c r="C308" s="171" t="s">
        <v>224</v>
      </c>
      <c r="D308" s="171" t="s">
        <v>4</v>
      </c>
      <c r="E308" s="11">
        <v>41061</v>
      </c>
    </row>
    <row r="309" spans="1:19" x14ac:dyDescent="0.3">
      <c r="A309" t="s">
        <v>534</v>
      </c>
      <c r="B309" s="171" t="s">
        <v>639</v>
      </c>
      <c r="C309" s="171" t="s">
        <v>227</v>
      </c>
      <c r="D309" s="171" t="s">
        <v>4</v>
      </c>
      <c r="E309" s="11">
        <v>41061</v>
      </c>
      <c r="R309" t="e">
        <v>#DIV/0!</v>
      </c>
    </row>
    <row r="310" spans="1:19" x14ac:dyDescent="0.3">
      <c r="A310" t="s">
        <v>536</v>
      </c>
      <c r="B310" s="171" t="s">
        <v>640</v>
      </c>
      <c r="C310" s="171" t="s">
        <v>230</v>
      </c>
      <c r="D310" s="171" t="s">
        <v>4</v>
      </c>
      <c r="E310" s="11">
        <v>41061</v>
      </c>
    </row>
    <row r="311" spans="1:19" x14ac:dyDescent="0.3">
      <c r="A311" t="s">
        <v>641</v>
      </c>
      <c r="B311" s="171" t="s">
        <v>642</v>
      </c>
      <c r="C311" s="171" t="s">
        <v>73</v>
      </c>
      <c r="D311" s="171" t="s">
        <v>4</v>
      </c>
      <c r="E311" s="11">
        <v>41091</v>
      </c>
    </row>
    <row r="312" spans="1:19" x14ac:dyDescent="0.3">
      <c r="A312" t="s">
        <v>643</v>
      </c>
      <c r="B312" s="171" t="s">
        <v>644</v>
      </c>
      <c r="C312" s="171" t="s">
        <v>76</v>
      </c>
      <c r="D312" s="171" t="s">
        <v>4</v>
      </c>
      <c r="E312" s="11">
        <v>41091</v>
      </c>
    </row>
    <row r="313" spans="1:19" x14ac:dyDescent="0.3">
      <c r="A313" t="s">
        <v>645</v>
      </c>
      <c r="B313" s="171" t="s">
        <v>646</v>
      </c>
      <c r="C313" s="171" t="s">
        <v>79</v>
      </c>
      <c r="D313" s="171" t="s">
        <v>80</v>
      </c>
      <c r="E313" s="11">
        <v>41091</v>
      </c>
      <c r="F313">
        <v>0</v>
      </c>
      <c r="G313">
        <v>0</v>
      </c>
      <c r="H313" t="e">
        <v>#DIV/0!</v>
      </c>
      <c r="I313">
        <v>0</v>
      </c>
      <c r="J313">
        <v>0</v>
      </c>
      <c r="L313">
        <v>0</v>
      </c>
      <c r="M313" t="e">
        <v>#DIV/0!</v>
      </c>
      <c r="N313">
        <v>0</v>
      </c>
      <c r="P313">
        <v>0</v>
      </c>
      <c r="Q313">
        <v>0</v>
      </c>
      <c r="R313" t="e">
        <v>#DIV/0!</v>
      </c>
      <c r="S313">
        <v>0</v>
      </c>
    </row>
    <row r="314" spans="1:19" x14ac:dyDescent="0.3">
      <c r="A314" t="s">
        <v>647</v>
      </c>
      <c r="B314" s="171" t="s">
        <v>648</v>
      </c>
      <c r="C314" s="171" t="s">
        <v>83</v>
      </c>
      <c r="D314" s="171" t="s">
        <v>80</v>
      </c>
      <c r="E314" s="11">
        <v>41091</v>
      </c>
      <c r="F314">
        <v>0</v>
      </c>
      <c r="G314">
        <v>0</v>
      </c>
      <c r="H314" t="e">
        <v>#DIV/0!</v>
      </c>
      <c r="I314">
        <v>0</v>
      </c>
      <c r="J314">
        <v>0</v>
      </c>
      <c r="L314">
        <v>0</v>
      </c>
      <c r="M314" t="e">
        <v>#DIV/0!</v>
      </c>
      <c r="N314">
        <v>0</v>
      </c>
      <c r="P314">
        <v>0</v>
      </c>
      <c r="Q314">
        <v>0</v>
      </c>
      <c r="R314" t="e">
        <v>#DIV/0!</v>
      </c>
      <c r="S314">
        <v>0</v>
      </c>
    </row>
    <row r="315" spans="1:19" x14ac:dyDescent="0.3">
      <c r="A315" t="s">
        <v>649</v>
      </c>
      <c r="B315" s="171" t="s">
        <v>650</v>
      </c>
      <c r="C315" s="171" t="s">
        <v>86</v>
      </c>
      <c r="D315" s="171" t="s">
        <v>80</v>
      </c>
      <c r="E315" s="11">
        <v>41091</v>
      </c>
      <c r="F315">
        <v>0</v>
      </c>
      <c r="G315">
        <v>0</v>
      </c>
      <c r="H315" t="e">
        <v>#DIV/0!</v>
      </c>
      <c r="I315">
        <v>0</v>
      </c>
      <c r="J315">
        <v>0</v>
      </c>
      <c r="K315" t="e">
        <v>#DIV/0!</v>
      </c>
      <c r="L315">
        <v>0</v>
      </c>
      <c r="M315" t="e">
        <v>#DIV/0!</v>
      </c>
      <c r="N315">
        <v>0</v>
      </c>
      <c r="O315">
        <v>0</v>
      </c>
      <c r="P315">
        <v>0</v>
      </c>
      <c r="Q315">
        <v>0</v>
      </c>
      <c r="R315" t="e">
        <v>#DIV/0!</v>
      </c>
      <c r="S315">
        <v>0</v>
      </c>
    </row>
    <row r="316" spans="1:19" x14ac:dyDescent="0.3">
      <c r="A316" t="s">
        <v>651</v>
      </c>
      <c r="B316" s="171" t="s">
        <v>652</v>
      </c>
      <c r="C316" s="171" t="s">
        <v>89</v>
      </c>
      <c r="D316" s="171" t="s">
        <v>80</v>
      </c>
      <c r="E316" s="11">
        <v>41091</v>
      </c>
      <c r="F316">
        <v>0</v>
      </c>
      <c r="G316">
        <v>0</v>
      </c>
      <c r="I316">
        <v>0</v>
      </c>
      <c r="J316">
        <v>0</v>
      </c>
      <c r="L316">
        <v>0</v>
      </c>
      <c r="M316" t="e">
        <v>#DIV/0!</v>
      </c>
      <c r="N316">
        <v>0</v>
      </c>
      <c r="O316">
        <v>0.82499999999999996</v>
      </c>
      <c r="P316">
        <v>3</v>
      </c>
      <c r="Q316">
        <v>4</v>
      </c>
      <c r="R316">
        <v>0.75</v>
      </c>
      <c r="S316">
        <v>0</v>
      </c>
    </row>
    <row r="317" spans="1:19" x14ac:dyDescent="0.3">
      <c r="A317" t="s">
        <v>653</v>
      </c>
      <c r="B317" s="171" t="s">
        <v>654</v>
      </c>
      <c r="C317" s="171" t="s">
        <v>92</v>
      </c>
      <c r="D317" s="171" t="s">
        <v>80</v>
      </c>
      <c r="E317" s="11">
        <v>41091</v>
      </c>
      <c r="F317">
        <v>0</v>
      </c>
      <c r="G317">
        <v>0</v>
      </c>
      <c r="H317" t="e">
        <v>#DIV/0!</v>
      </c>
      <c r="I317">
        <v>0</v>
      </c>
      <c r="J317">
        <v>0</v>
      </c>
      <c r="L317">
        <v>0</v>
      </c>
      <c r="M317" t="e">
        <v>#DIV/0!</v>
      </c>
      <c r="N317">
        <v>0</v>
      </c>
      <c r="O317">
        <v>0</v>
      </c>
      <c r="P317">
        <v>0</v>
      </c>
      <c r="Q317">
        <v>0</v>
      </c>
      <c r="R317" t="e">
        <v>#DIV/0!</v>
      </c>
      <c r="S317">
        <v>0</v>
      </c>
    </row>
    <row r="318" spans="1:19" x14ac:dyDescent="0.3">
      <c r="A318" t="s">
        <v>655</v>
      </c>
      <c r="B318" s="171" t="s">
        <v>656</v>
      </c>
      <c r="C318" s="171" t="s">
        <v>95</v>
      </c>
      <c r="D318" s="171" t="s">
        <v>80</v>
      </c>
      <c r="E318" s="11">
        <v>41091</v>
      </c>
      <c r="F318">
        <v>0</v>
      </c>
      <c r="G318">
        <v>0</v>
      </c>
      <c r="H318" t="e">
        <v>#DIV/0!</v>
      </c>
      <c r="I318">
        <v>0</v>
      </c>
      <c r="L318">
        <v>0</v>
      </c>
      <c r="M318" t="e">
        <v>#DIV/0!</v>
      </c>
      <c r="N318">
        <v>0</v>
      </c>
      <c r="P318">
        <v>0</v>
      </c>
      <c r="Q318">
        <v>0</v>
      </c>
      <c r="R318" t="e">
        <v>#DIV/0!</v>
      </c>
      <c r="S318">
        <v>0</v>
      </c>
    </row>
    <row r="319" spans="1:19" x14ac:dyDescent="0.3">
      <c r="A319" t="s">
        <v>657</v>
      </c>
      <c r="B319" s="171" t="s">
        <v>658</v>
      </c>
      <c r="C319" s="171" t="s">
        <v>98</v>
      </c>
      <c r="D319" s="171" t="s">
        <v>80</v>
      </c>
      <c r="E319" s="11">
        <v>41091</v>
      </c>
      <c r="F319">
        <v>0</v>
      </c>
      <c r="G319">
        <v>0</v>
      </c>
      <c r="H319" t="e">
        <v>#DIV/0!</v>
      </c>
      <c r="I319">
        <v>0</v>
      </c>
      <c r="J319">
        <v>0</v>
      </c>
      <c r="L319">
        <v>0</v>
      </c>
      <c r="M319" t="e">
        <v>#DIV/0!</v>
      </c>
      <c r="N319">
        <v>0</v>
      </c>
      <c r="P319">
        <v>0</v>
      </c>
      <c r="Q319">
        <v>0</v>
      </c>
      <c r="R319" t="e">
        <v>#DIV/0!</v>
      </c>
      <c r="S319">
        <v>0</v>
      </c>
    </row>
    <row r="320" spans="1:19" x14ac:dyDescent="0.3">
      <c r="A320" t="s">
        <v>659</v>
      </c>
      <c r="B320" s="171" t="s">
        <v>660</v>
      </c>
      <c r="C320" s="171" t="s">
        <v>101</v>
      </c>
      <c r="D320" s="171" t="s">
        <v>80</v>
      </c>
      <c r="E320" s="11">
        <v>41091</v>
      </c>
      <c r="F320">
        <v>0</v>
      </c>
      <c r="G320">
        <v>0</v>
      </c>
      <c r="H320" t="e">
        <v>#DIV/0!</v>
      </c>
      <c r="I320">
        <v>0</v>
      </c>
      <c r="L320">
        <v>0</v>
      </c>
      <c r="M320" t="e">
        <v>#DIV/0!</v>
      </c>
      <c r="N320">
        <v>0</v>
      </c>
      <c r="P320">
        <v>0</v>
      </c>
      <c r="Q320">
        <v>0</v>
      </c>
      <c r="R320" t="e">
        <v>#DIV/0!</v>
      </c>
    </row>
    <row r="321" spans="1:20" x14ac:dyDescent="0.3">
      <c r="A321" t="s">
        <v>661</v>
      </c>
      <c r="B321" s="171" t="s">
        <v>662</v>
      </c>
      <c r="C321" s="171" t="s">
        <v>104</v>
      </c>
      <c r="D321" s="171" t="s">
        <v>4</v>
      </c>
      <c r="E321" s="11">
        <v>41091</v>
      </c>
      <c r="F321">
        <v>0</v>
      </c>
      <c r="G321">
        <v>0</v>
      </c>
      <c r="H321" t="e">
        <v>#DIV/0!</v>
      </c>
      <c r="I321">
        <v>0</v>
      </c>
      <c r="J321">
        <v>0</v>
      </c>
      <c r="K321" t="e">
        <v>#DIV/0!</v>
      </c>
      <c r="L321">
        <v>0</v>
      </c>
      <c r="M321" t="e">
        <v>#DIV/0!</v>
      </c>
      <c r="N321">
        <v>0</v>
      </c>
      <c r="P321">
        <v>3</v>
      </c>
      <c r="Q321">
        <v>4</v>
      </c>
      <c r="R321">
        <v>0.75</v>
      </c>
      <c r="S321">
        <v>0</v>
      </c>
    </row>
    <row r="322" spans="1:20" x14ac:dyDescent="0.3">
      <c r="A322" t="s">
        <v>663</v>
      </c>
      <c r="B322" s="171" t="s">
        <v>664</v>
      </c>
      <c r="C322" s="171" t="s">
        <v>107</v>
      </c>
      <c r="D322" s="171" t="s">
        <v>4</v>
      </c>
      <c r="E322" s="11">
        <v>41091</v>
      </c>
      <c r="N322">
        <v>0</v>
      </c>
      <c r="S322">
        <v>0</v>
      </c>
    </row>
    <row r="323" spans="1:20" x14ac:dyDescent="0.3">
      <c r="A323" t="s">
        <v>665</v>
      </c>
      <c r="B323" s="171" t="s">
        <v>666</v>
      </c>
      <c r="C323" s="171" t="s">
        <v>110</v>
      </c>
      <c r="D323" s="171" t="s">
        <v>80</v>
      </c>
      <c r="E323" s="11">
        <v>41091</v>
      </c>
      <c r="R323" t="e">
        <v>#DIV/0!</v>
      </c>
      <c r="T323">
        <v>0.82499999999999996</v>
      </c>
    </row>
    <row r="324" spans="1:20" x14ac:dyDescent="0.3">
      <c r="A324" t="s">
        <v>667</v>
      </c>
      <c r="B324" s="171" t="s">
        <v>668</v>
      </c>
      <c r="C324" s="171" t="s">
        <v>113</v>
      </c>
      <c r="D324" s="171" t="s">
        <v>80</v>
      </c>
      <c r="E324" s="11">
        <v>41091</v>
      </c>
      <c r="R324" t="e">
        <v>#DIV/0!</v>
      </c>
      <c r="T324">
        <v>0.82499999999999996</v>
      </c>
    </row>
    <row r="325" spans="1:20" x14ac:dyDescent="0.3">
      <c r="A325" t="s">
        <v>669</v>
      </c>
      <c r="B325" s="171" t="s">
        <v>670</v>
      </c>
      <c r="C325" s="171" t="s">
        <v>116</v>
      </c>
      <c r="D325" s="171" t="s">
        <v>80</v>
      </c>
      <c r="E325" s="11">
        <v>41091</v>
      </c>
      <c r="R325" t="e">
        <v>#DIV/0!</v>
      </c>
    </row>
    <row r="326" spans="1:20" x14ac:dyDescent="0.3">
      <c r="A326" t="s">
        <v>671</v>
      </c>
      <c r="B326" s="171" t="s">
        <v>672</v>
      </c>
      <c r="C326" s="171" t="s">
        <v>119</v>
      </c>
      <c r="D326" s="171" t="s">
        <v>80</v>
      </c>
      <c r="E326" s="11">
        <v>41091</v>
      </c>
    </row>
    <row r="327" spans="1:20" x14ac:dyDescent="0.3">
      <c r="A327" t="s">
        <v>673</v>
      </c>
      <c r="B327" s="171" t="s">
        <v>674</v>
      </c>
      <c r="C327" s="171" t="s">
        <v>122</v>
      </c>
      <c r="D327" s="171" t="s">
        <v>4</v>
      </c>
      <c r="E327" s="11">
        <v>41091</v>
      </c>
    </row>
    <row r="328" spans="1:20" x14ac:dyDescent="0.3">
      <c r="A328" t="s">
        <v>675</v>
      </c>
      <c r="B328" s="171" t="s">
        <v>676</v>
      </c>
      <c r="C328" s="171" t="s">
        <v>125</v>
      </c>
      <c r="D328" s="171" t="s">
        <v>4</v>
      </c>
      <c r="E328" s="11">
        <v>41091</v>
      </c>
      <c r="P328">
        <v>0</v>
      </c>
      <c r="Q328">
        <v>0</v>
      </c>
      <c r="T328">
        <v>0</v>
      </c>
    </row>
    <row r="329" spans="1:20" x14ac:dyDescent="0.3">
      <c r="A329" t="s">
        <v>677</v>
      </c>
      <c r="B329" s="171" t="s">
        <v>678</v>
      </c>
      <c r="C329" s="171" t="s">
        <v>128</v>
      </c>
      <c r="D329" s="171" t="s">
        <v>80</v>
      </c>
      <c r="E329" s="11">
        <v>41091</v>
      </c>
      <c r="T329">
        <v>0</v>
      </c>
    </row>
    <row r="330" spans="1:20" x14ac:dyDescent="0.3">
      <c r="A330" t="s">
        <v>679</v>
      </c>
      <c r="B330" s="171" t="s">
        <v>680</v>
      </c>
      <c r="C330" s="171" t="s">
        <v>131</v>
      </c>
      <c r="D330" s="171" t="s">
        <v>80</v>
      </c>
      <c r="E330" s="11">
        <v>41091</v>
      </c>
      <c r="T330">
        <v>0</v>
      </c>
    </row>
    <row r="331" spans="1:20" x14ac:dyDescent="0.3">
      <c r="A331" t="s">
        <v>681</v>
      </c>
      <c r="B331" s="171" t="s">
        <v>682</v>
      </c>
      <c r="C331" s="171" t="s">
        <v>134</v>
      </c>
      <c r="D331" s="171" t="s">
        <v>80</v>
      </c>
      <c r="E331" s="11">
        <v>41091</v>
      </c>
      <c r="T331">
        <v>0.84399999999999997</v>
      </c>
    </row>
    <row r="332" spans="1:20" x14ac:dyDescent="0.3">
      <c r="A332" t="s">
        <v>683</v>
      </c>
      <c r="B332" s="171" t="s">
        <v>684</v>
      </c>
      <c r="C332" s="171" t="s">
        <v>137</v>
      </c>
      <c r="D332" s="171" t="s">
        <v>4</v>
      </c>
      <c r="E332" s="11">
        <v>41091</v>
      </c>
      <c r="R332" t="e">
        <v>#DIV/0!</v>
      </c>
      <c r="T332">
        <v>0.96399999999999997</v>
      </c>
    </row>
    <row r="333" spans="1:20" x14ac:dyDescent="0.3">
      <c r="A333" t="s">
        <v>685</v>
      </c>
      <c r="B333" s="171" t="s">
        <v>686</v>
      </c>
      <c r="C333" s="171" t="s">
        <v>140</v>
      </c>
      <c r="D333" s="171" t="s">
        <v>80</v>
      </c>
      <c r="E333" s="11">
        <v>41091</v>
      </c>
      <c r="R333" t="e">
        <v>#DIV/0!</v>
      </c>
      <c r="T333">
        <v>0</v>
      </c>
    </row>
    <row r="334" spans="1:20" x14ac:dyDescent="0.3">
      <c r="A334" t="s">
        <v>687</v>
      </c>
      <c r="B334" s="171" t="s">
        <v>688</v>
      </c>
      <c r="C334" s="171" t="s">
        <v>143</v>
      </c>
      <c r="D334" s="171" t="s">
        <v>80</v>
      </c>
      <c r="E334" s="11">
        <v>41091</v>
      </c>
      <c r="T334">
        <v>0</v>
      </c>
    </row>
    <row r="335" spans="1:20" x14ac:dyDescent="0.3">
      <c r="A335" t="s">
        <v>689</v>
      </c>
      <c r="B335" s="171" t="s">
        <v>690</v>
      </c>
      <c r="C335" s="171" t="s">
        <v>146</v>
      </c>
      <c r="D335" s="171" t="s">
        <v>4</v>
      </c>
      <c r="E335" s="11">
        <v>41091</v>
      </c>
      <c r="N335">
        <v>0</v>
      </c>
      <c r="P335">
        <v>0</v>
      </c>
      <c r="Q335">
        <v>0</v>
      </c>
      <c r="R335" t="e">
        <v>#DIV/0!</v>
      </c>
      <c r="S335">
        <v>0</v>
      </c>
      <c r="T335">
        <v>0</v>
      </c>
    </row>
    <row r="336" spans="1:20" x14ac:dyDescent="0.3">
      <c r="A336" t="s">
        <v>691</v>
      </c>
      <c r="B336" s="171" t="s">
        <v>692</v>
      </c>
      <c r="C336" s="171" t="s">
        <v>149</v>
      </c>
      <c r="D336" s="171" t="s">
        <v>80</v>
      </c>
      <c r="E336" s="11">
        <v>41091</v>
      </c>
      <c r="R336" t="e">
        <v>#DIV/0!</v>
      </c>
      <c r="T336">
        <v>0.90399999999999991</v>
      </c>
    </row>
    <row r="337" spans="1:20" x14ac:dyDescent="0.3">
      <c r="A337" t="s">
        <v>693</v>
      </c>
      <c r="B337" s="171" t="s">
        <v>694</v>
      </c>
      <c r="C337" s="171" t="s">
        <v>152</v>
      </c>
      <c r="D337" s="171" t="s">
        <v>80</v>
      </c>
      <c r="E337" s="11">
        <v>41091</v>
      </c>
      <c r="T337">
        <v>0</v>
      </c>
    </row>
    <row r="338" spans="1:20" x14ac:dyDescent="0.3">
      <c r="A338" t="s">
        <v>695</v>
      </c>
      <c r="B338" s="171" t="s">
        <v>696</v>
      </c>
      <c r="C338" s="171" t="s">
        <v>155</v>
      </c>
      <c r="D338" s="171" t="s">
        <v>80</v>
      </c>
      <c r="E338" s="11">
        <v>41091</v>
      </c>
      <c r="R338" t="e">
        <v>#DIV/0!</v>
      </c>
    </row>
    <row r="339" spans="1:20" x14ac:dyDescent="0.3">
      <c r="A339" t="s">
        <v>697</v>
      </c>
      <c r="B339" s="171" t="s">
        <v>698</v>
      </c>
      <c r="C339" s="171" t="s">
        <v>158</v>
      </c>
      <c r="D339" s="171" t="s">
        <v>80</v>
      </c>
      <c r="E339" s="11">
        <v>41091</v>
      </c>
    </row>
    <row r="340" spans="1:20" x14ac:dyDescent="0.3">
      <c r="A340" t="s">
        <v>699</v>
      </c>
      <c r="B340" s="171" t="s">
        <v>700</v>
      </c>
      <c r="C340" s="171" t="s">
        <v>161</v>
      </c>
      <c r="D340" s="171" t="s">
        <v>4</v>
      </c>
      <c r="E340" s="11">
        <v>41091</v>
      </c>
      <c r="F340">
        <v>0</v>
      </c>
      <c r="G340">
        <v>0</v>
      </c>
      <c r="H340" t="e">
        <v>#DIV/0!</v>
      </c>
      <c r="I340">
        <v>0</v>
      </c>
      <c r="J340">
        <v>0</v>
      </c>
      <c r="K340" t="e">
        <v>#DIV/0!</v>
      </c>
      <c r="L340">
        <v>0</v>
      </c>
      <c r="M340" t="e">
        <v>#DIV/0!</v>
      </c>
      <c r="N340">
        <v>0</v>
      </c>
      <c r="P340">
        <v>0</v>
      </c>
      <c r="Q340">
        <v>0</v>
      </c>
      <c r="R340" t="e">
        <v>#DIV/0!</v>
      </c>
      <c r="S340">
        <v>0</v>
      </c>
    </row>
    <row r="341" spans="1:20" x14ac:dyDescent="0.3">
      <c r="A341" t="s">
        <v>701</v>
      </c>
      <c r="B341" s="171" t="s">
        <v>702</v>
      </c>
      <c r="C341" s="171" t="s">
        <v>164</v>
      </c>
      <c r="D341" s="171" t="s">
        <v>80</v>
      </c>
      <c r="E341" s="11">
        <v>41091</v>
      </c>
    </row>
    <row r="342" spans="1:20" x14ac:dyDescent="0.3">
      <c r="A342" t="s">
        <v>703</v>
      </c>
      <c r="B342" s="171" t="s">
        <v>704</v>
      </c>
      <c r="C342" s="171" t="s">
        <v>167</v>
      </c>
      <c r="D342" s="171" t="s">
        <v>4</v>
      </c>
      <c r="E342" s="11">
        <v>41091</v>
      </c>
      <c r="R342" t="e">
        <v>#DIV/0!</v>
      </c>
    </row>
    <row r="343" spans="1:20" x14ac:dyDescent="0.3">
      <c r="A343" t="s">
        <v>705</v>
      </c>
      <c r="B343" s="171" t="s">
        <v>706</v>
      </c>
      <c r="C343" s="171" t="s">
        <v>170</v>
      </c>
      <c r="D343" s="171" t="s">
        <v>80</v>
      </c>
      <c r="E343" s="11">
        <v>41091</v>
      </c>
      <c r="R343" t="e">
        <v>#DIV/0!</v>
      </c>
      <c r="T343">
        <v>0</v>
      </c>
    </row>
    <row r="344" spans="1:20" x14ac:dyDescent="0.3">
      <c r="A344" t="s">
        <v>707</v>
      </c>
      <c r="B344" s="171" t="s">
        <v>708</v>
      </c>
      <c r="C344" s="171" t="s">
        <v>173</v>
      </c>
      <c r="D344" s="171" t="s">
        <v>80</v>
      </c>
      <c r="E344" s="11">
        <v>41091</v>
      </c>
      <c r="P344">
        <v>0</v>
      </c>
      <c r="Q344">
        <v>0</v>
      </c>
      <c r="R344" t="e">
        <v>#DIV/0!</v>
      </c>
    </row>
    <row r="345" spans="1:20" x14ac:dyDescent="0.3">
      <c r="A345" t="s">
        <v>709</v>
      </c>
      <c r="B345" s="171" t="s">
        <v>710</v>
      </c>
      <c r="C345" s="171" t="s">
        <v>176</v>
      </c>
      <c r="D345" s="171" t="s">
        <v>80</v>
      </c>
      <c r="E345" s="11">
        <v>41091</v>
      </c>
      <c r="P345">
        <v>0</v>
      </c>
      <c r="Q345">
        <v>0</v>
      </c>
      <c r="R345" t="e">
        <v>#DIV/0!</v>
      </c>
    </row>
    <row r="346" spans="1:20" x14ac:dyDescent="0.3">
      <c r="A346" t="s">
        <v>711</v>
      </c>
      <c r="B346" s="171" t="s">
        <v>712</v>
      </c>
      <c r="C346" s="171" t="s">
        <v>179</v>
      </c>
      <c r="D346" s="171" t="s">
        <v>4</v>
      </c>
      <c r="E346" s="11">
        <v>41091</v>
      </c>
      <c r="R346" t="e">
        <v>#DIV/0!</v>
      </c>
    </row>
    <row r="347" spans="1:20" x14ac:dyDescent="0.3">
      <c r="A347" t="s">
        <v>713</v>
      </c>
      <c r="B347" s="171" t="s">
        <v>714</v>
      </c>
      <c r="C347" s="171" t="s">
        <v>182</v>
      </c>
      <c r="D347" s="171" t="s">
        <v>80</v>
      </c>
      <c r="E347" s="11">
        <v>41091</v>
      </c>
      <c r="R347" t="e">
        <v>#DIV/0!</v>
      </c>
    </row>
    <row r="348" spans="1:20" x14ac:dyDescent="0.3">
      <c r="A348" t="s">
        <v>715</v>
      </c>
      <c r="B348" s="171" t="s">
        <v>716</v>
      </c>
      <c r="C348" s="171" t="s">
        <v>185</v>
      </c>
      <c r="D348" s="171" t="s">
        <v>4</v>
      </c>
      <c r="E348" s="11">
        <v>41091</v>
      </c>
      <c r="R348" t="e">
        <v>#DIV/0!</v>
      </c>
    </row>
    <row r="349" spans="1:20" x14ac:dyDescent="0.3">
      <c r="A349" t="s">
        <v>717</v>
      </c>
      <c r="B349" s="171" t="s">
        <v>718</v>
      </c>
      <c r="C349" s="171" t="s">
        <v>188</v>
      </c>
      <c r="D349" s="171" t="s">
        <v>80</v>
      </c>
      <c r="E349" s="11">
        <v>41091</v>
      </c>
      <c r="R349" t="e">
        <v>#DIV/0!</v>
      </c>
    </row>
    <row r="350" spans="1:20" x14ac:dyDescent="0.3">
      <c r="A350" t="s">
        <v>719</v>
      </c>
      <c r="B350" s="171" t="s">
        <v>720</v>
      </c>
      <c r="C350" s="171" t="s">
        <v>191</v>
      </c>
      <c r="D350" s="171" t="s">
        <v>4</v>
      </c>
      <c r="E350" s="11">
        <v>41091</v>
      </c>
      <c r="T350">
        <v>0</v>
      </c>
    </row>
    <row r="351" spans="1:20" x14ac:dyDescent="0.3">
      <c r="A351" t="s">
        <v>721</v>
      </c>
      <c r="B351" s="171" t="s">
        <v>722</v>
      </c>
      <c r="C351" s="171" t="s">
        <v>194</v>
      </c>
      <c r="D351" s="171" t="s">
        <v>80</v>
      </c>
      <c r="E351" s="11">
        <v>41091</v>
      </c>
    </row>
    <row r="352" spans="1:20" x14ac:dyDescent="0.3">
      <c r="A352" t="s">
        <v>723</v>
      </c>
      <c r="B352" s="171" t="s">
        <v>724</v>
      </c>
      <c r="C352" s="171" t="s">
        <v>197</v>
      </c>
      <c r="D352" s="171" t="s">
        <v>80</v>
      </c>
      <c r="E352" s="11">
        <v>41091</v>
      </c>
    </row>
    <row r="353" spans="1:19" x14ac:dyDescent="0.3">
      <c r="A353" t="s">
        <v>725</v>
      </c>
      <c r="B353" s="171" t="s">
        <v>726</v>
      </c>
      <c r="C353" s="171" t="s">
        <v>200</v>
      </c>
      <c r="D353" s="171" t="s">
        <v>80</v>
      </c>
      <c r="E353" s="11">
        <v>41091</v>
      </c>
    </row>
    <row r="354" spans="1:19" x14ac:dyDescent="0.3">
      <c r="A354" t="s">
        <v>727</v>
      </c>
      <c r="B354" s="171" t="s">
        <v>728</v>
      </c>
      <c r="C354" s="171" t="s">
        <v>203</v>
      </c>
      <c r="D354" s="171" t="s">
        <v>80</v>
      </c>
      <c r="E354" s="11">
        <v>41091</v>
      </c>
      <c r="R354" t="e">
        <v>#DIV/0!</v>
      </c>
    </row>
    <row r="355" spans="1:19" x14ac:dyDescent="0.3">
      <c r="A355" t="s">
        <v>729</v>
      </c>
      <c r="B355" s="171" t="s">
        <v>730</v>
      </c>
      <c r="C355" s="171" t="s">
        <v>206</v>
      </c>
      <c r="D355" s="171" t="s">
        <v>80</v>
      </c>
      <c r="E355" s="11">
        <v>41091</v>
      </c>
    </row>
    <row r="356" spans="1:19" x14ac:dyDescent="0.3">
      <c r="A356" t="s">
        <v>731</v>
      </c>
      <c r="B356" s="171" t="s">
        <v>732</v>
      </c>
      <c r="C356" s="171" t="s">
        <v>209</v>
      </c>
      <c r="D356" s="171" t="s">
        <v>80</v>
      </c>
      <c r="E356" s="11">
        <v>41091</v>
      </c>
    </row>
    <row r="357" spans="1:19" x14ac:dyDescent="0.3">
      <c r="A357" t="s">
        <v>733</v>
      </c>
      <c r="B357" s="171" t="s">
        <v>734</v>
      </c>
      <c r="C357" s="171" t="s">
        <v>212</v>
      </c>
      <c r="D357" s="171" t="s">
        <v>4</v>
      </c>
      <c r="E357" s="11">
        <v>41091</v>
      </c>
    </row>
    <row r="358" spans="1:19" x14ac:dyDescent="0.3">
      <c r="A358" t="s">
        <v>735</v>
      </c>
      <c r="B358" s="171" t="s">
        <v>736</v>
      </c>
      <c r="C358" s="171" t="s">
        <v>215</v>
      </c>
      <c r="D358" s="171" t="s">
        <v>4</v>
      </c>
      <c r="E358" s="11">
        <v>41091</v>
      </c>
      <c r="R358" t="e">
        <v>#DIV/0!</v>
      </c>
    </row>
    <row r="359" spans="1:19" x14ac:dyDescent="0.3">
      <c r="A359" t="s">
        <v>737</v>
      </c>
      <c r="B359" s="171" t="s">
        <v>738</v>
      </c>
      <c r="C359" s="171" t="s">
        <v>218</v>
      </c>
      <c r="D359" s="171" t="s">
        <v>80</v>
      </c>
      <c r="E359" s="11">
        <v>41091</v>
      </c>
      <c r="R359" t="e">
        <v>#DIV/0!</v>
      </c>
    </row>
    <row r="360" spans="1:19" x14ac:dyDescent="0.3">
      <c r="A360" t="s">
        <v>739</v>
      </c>
      <c r="B360" s="171" t="s">
        <v>740</v>
      </c>
      <c r="C360" s="171" t="s">
        <v>221</v>
      </c>
      <c r="D360" s="171" t="s">
        <v>4</v>
      </c>
      <c r="E360" s="11">
        <v>41091</v>
      </c>
      <c r="R360" t="e">
        <v>#DIV/0!</v>
      </c>
    </row>
    <row r="361" spans="1:19" x14ac:dyDescent="0.3">
      <c r="A361" t="s">
        <v>741</v>
      </c>
      <c r="B361" s="171" t="s">
        <v>742</v>
      </c>
      <c r="C361" s="171" t="s">
        <v>224</v>
      </c>
      <c r="D361" s="171" t="s">
        <v>80</v>
      </c>
      <c r="E361" s="11">
        <v>41091</v>
      </c>
    </row>
    <row r="362" spans="1:19" x14ac:dyDescent="0.3">
      <c r="A362" t="s">
        <v>743</v>
      </c>
      <c r="B362" s="171" t="s">
        <v>744</v>
      </c>
      <c r="C362" s="171" t="s">
        <v>227</v>
      </c>
      <c r="D362" s="171" t="s">
        <v>80</v>
      </c>
      <c r="E362" s="11">
        <v>41091</v>
      </c>
      <c r="R362" t="e">
        <v>#DIV/0!</v>
      </c>
    </row>
    <row r="363" spans="1:19" x14ac:dyDescent="0.3">
      <c r="A363" t="s">
        <v>745</v>
      </c>
      <c r="B363" s="171" t="s">
        <v>746</v>
      </c>
      <c r="C363" s="171" t="s">
        <v>230</v>
      </c>
      <c r="D363" s="171" t="s">
        <v>80</v>
      </c>
      <c r="E363" s="11">
        <v>41091</v>
      </c>
    </row>
    <row r="364" spans="1:19" x14ac:dyDescent="0.3">
      <c r="A364" t="s">
        <v>747</v>
      </c>
      <c r="B364" s="171" t="s">
        <v>748</v>
      </c>
      <c r="C364" s="171" t="s">
        <v>233</v>
      </c>
      <c r="D364" s="171" t="s">
        <v>4</v>
      </c>
      <c r="E364" s="11">
        <v>41091</v>
      </c>
      <c r="P364">
        <v>3</v>
      </c>
      <c r="Q364">
        <v>4</v>
      </c>
      <c r="R364">
        <v>0.75</v>
      </c>
    </row>
    <row r="365" spans="1:19" x14ac:dyDescent="0.3">
      <c r="A365" t="s">
        <v>749</v>
      </c>
      <c r="B365" s="171" t="s">
        <v>750</v>
      </c>
      <c r="C365" s="171" t="s">
        <v>236</v>
      </c>
      <c r="D365" s="171" t="s">
        <v>80</v>
      </c>
      <c r="E365" s="11">
        <v>41091</v>
      </c>
      <c r="O365">
        <v>0.82499999999999996</v>
      </c>
      <c r="P365">
        <v>3</v>
      </c>
      <c r="Q365">
        <v>4</v>
      </c>
      <c r="R365">
        <v>0.75</v>
      </c>
    </row>
    <row r="366" spans="1:19" x14ac:dyDescent="0.3">
      <c r="A366" t="s">
        <v>751</v>
      </c>
      <c r="B366" s="171" t="s">
        <v>752</v>
      </c>
      <c r="C366" s="171" t="s">
        <v>239</v>
      </c>
      <c r="D366" s="171" t="s">
        <v>80</v>
      </c>
      <c r="E366" s="11">
        <v>41091</v>
      </c>
    </row>
    <row r="367" spans="1:19" x14ac:dyDescent="0.3">
      <c r="A367" t="s">
        <v>753</v>
      </c>
      <c r="B367" s="171" t="s">
        <v>754</v>
      </c>
      <c r="C367" s="171" t="s">
        <v>76</v>
      </c>
      <c r="D367" s="171" t="s">
        <v>80</v>
      </c>
      <c r="E367" s="11">
        <v>41091</v>
      </c>
    </row>
    <row r="368" spans="1:19" x14ac:dyDescent="0.3">
      <c r="A368" t="s">
        <v>755</v>
      </c>
      <c r="B368" s="171" t="s">
        <v>756</v>
      </c>
      <c r="C368" s="171" t="s">
        <v>79</v>
      </c>
      <c r="D368" s="171" t="s">
        <v>4</v>
      </c>
      <c r="E368" s="11">
        <v>41091</v>
      </c>
      <c r="F368">
        <v>0</v>
      </c>
      <c r="G368">
        <v>0</v>
      </c>
      <c r="H368" t="e">
        <v>#DIV/0!</v>
      </c>
      <c r="I368">
        <v>0</v>
      </c>
      <c r="J368">
        <v>0</v>
      </c>
      <c r="L368">
        <v>0</v>
      </c>
      <c r="M368" t="e">
        <v>#DIV/0!</v>
      </c>
      <c r="N368">
        <v>0</v>
      </c>
      <c r="P368">
        <v>0</v>
      </c>
      <c r="Q368">
        <v>0</v>
      </c>
      <c r="R368" t="e">
        <v>#DIV/0!</v>
      </c>
      <c r="S368">
        <v>0</v>
      </c>
    </row>
    <row r="369" spans="1:20" x14ac:dyDescent="0.3">
      <c r="A369" t="s">
        <v>757</v>
      </c>
      <c r="B369" s="171" t="s">
        <v>758</v>
      </c>
      <c r="C369" s="171" t="s">
        <v>86</v>
      </c>
      <c r="D369" s="171" t="s">
        <v>4</v>
      </c>
      <c r="E369" s="11">
        <v>41091</v>
      </c>
      <c r="F369">
        <v>0</v>
      </c>
      <c r="G369">
        <v>0</v>
      </c>
      <c r="H369" t="e">
        <v>#DIV/0!</v>
      </c>
      <c r="I369">
        <v>0</v>
      </c>
      <c r="J369">
        <v>0</v>
      </c>
      <c r="K369" t="e">
        <v>#DIV/0!</v>
      </c>
      <c r="L369">
        <v>0</v>
      </c>
      <c r="M369" t="e">
        <v>#DIV/0!</v>
      </c>
      <c r="N369">
        <v>0</v>
      </c>
      <c r="O369">
        <v>0</v>
      </c>
      <c r="P369">
        <v>0</v>
      </c>
      <c r="Q369">
        <v>0</v>
      </c>
      <c r="R369" t="e">
        <v>#DIV/0!</v>
      </c>
      <c r="S369">
        <v>0</v>
      </c>
    </row>
    <row r="370" spans="1:20" x14ac:dyDescent="0.3">
      <c r="A370" t="s">
        <v>759</v>
      </c>
      <c r="B370" s="171" t="s">
        <v>760</v>
      </c>
      <c r="C370" s="171" t="s">
        <v>89</v>
      </c>
      <c r="D370" s="171" t="s">
        <v>4</v>
      </c>
      <c r="E370" s="11">
        <v>41091</v>
      </c>
      <c r="F370">
        <v>0</v>
      </c>
      <c r="G370">
        <v>0</v>
      </c>
      <c r="I370">
        <v>0</v>
      </c>
      <c r="J370">
        <v>0</v>
      </c>
      <c r="L370">
        <v>0</v>
      </c>
      <c r="M370" t="e">
        <v>#DIV/0!</v>
      </c>
      <c r="N370">
        <v>0</v>
      </c>
      <c r="O370">
        <v>0.82499999999999996</v>
      </c>
      <c r="P370">
        <v>3</v>
      </c>
      <c r="Q370">
        <v>4</v>
      </c>
      <c r="R370">
        <v>0.75</v>
      </c>
      <c r="S370">
        <v>0</v>
      </c>
    </row>
    <row r="371" spans="1:20" x14ac:dyDescent="0.3">
      <c r="A371" t="s">
        <v>761</v>
      </c>
      <c r="B371" s="171" t="s">
        <v>762</v>
      </c>
      <c r="C371" s="171" t="s">
        <v>92</v>
      </c>
      <c r="D371" s="171" t="s">
        <v>4</v>
      </c>
      <c r="E371" s="11">
        <v>41091</v>
      </c>
      <c r="F371">
        <v>0</v>
      </c>
      <c r="G371">
        <v>0</v>
      </c>
      <c r="H371" t="e">
        <v>#DIV/0!</v>
      </c>
      <c r="I371">
        <v>0</v>
      </c>
      <c r="J371">
        <v>0</v>
      </c>
      <c r="L371">
        <v>0</v>
      </c>
      <c r="M371" t="e">
        <v>#DIV/0!</v>
      </c>
      <c r="N371">
        <v>0</v>
      </c>
      <c r="O371">
        <v>0</v>
      </c>
      <c r="P371">
        <v>0</v>
      </c>
      <c r="Q371">
        <v>0</v>
      </c>
      <c r="R371" t="e">
        <v>#DIV/0!</v>
      </c>
      <c r="S371">
        <v>0</v>
      </c>
    </row>
    <row r="372" spans="1:20" x14ac:dyDescent="0.3">
      <c r="A372" t="s">
        <v>763</v>
      </c>
      <c r="B372" s="171" t="s">
        <v>764</v>
      </c>
      <c r="C372" s="171" t="s">
        <v>98</v>
      </c>
      <c r="D372" s="171" t="s">
        <v>4</v>
      </c>
      <c r="E372" s="11">
        <v>41091</v>
      </c>
      <c r="F372">
        <v>0</v>
      </c>
      <c r="G372">
        <v>0</v>
      </c>
      <c r="H372" t="e">
        <v>#DIV/0!</v>
      </c>
      <c r="I372">
        <v>0</v>
      </c>
      <c r="J372">
        <v>0</v>
      </c>
      <c r="L372">
        <v>0</v>
      </c>
      <c r="M372" t="e">
        <v>#DIV/0!</v>
      </c>
      <c r="N372">
        <v>0</v>
      </c>
      <c r="P372">
        <v>0</v>
      </c>
      <c r="Q372">
        <v>0</v>
      </c>
      <c r="R372" t="e">
        <v>#DIV/0!</v>
      </c>
      <c r="S372">
        <v>0</v>
      </c>
    </row>
    <row r="373" spans="1:20" x14ac:dyDescent="0.3">
      <c r="A373" t="s">
        <v>765</v>
      </c>
      <c r="B373" s="171" t="s">
        <v>766</v>
      </c>
      <c r="C373" s="171" t="s">
        <v>101</v>
      </c>
      <c r="D373" s="171" t="s">
        <v>4</v>
      </c>
      <c r="E373" s="11">
        <v>41091</v>
      </c>
      <c r="F373">
        <v>0</v>
      </c>
      <c r="G373">
        <v>0</v>
      </c>
      <c r="H373" t="e">
        <v>#DIV/0!</v>
      </c>
      <c r="I373">
        <v>0</v>
      </c>
      <c r="L373">
        <v>0</v>
      </c>
      <c r="M373" t="e">
        <v>#DIV/0!</v>
      </c>
      <c r="N373">
        <v>0</v>
      </c>
      <c r="P373">
        <v>0</v>
      </c>
      <c r="Q373">
        <v>0</v>
      </c>
      <c r="R373" t="e">
        <v>#DIV/0!</v>
      </c>
    </row>
    <row r="374" spans="1:20" x14ac:dyDescent="0.3">
      <c r="A374" t="s">
        <v>767</v>
      </c>
      <c r="B374" s="171" t="s">
        <v>768</v>
      </c>
      <c r="C374" s="171" t="s">
        <v>107</v>
      </c>
      <c r="D374" s="171" t="s">
        <v>80</v>
      </c>
      <c r="E374" s="11">
        <v>41091</v>
      </c>
      <c r="N374">
        <v>0</v>
      </c>
      <c r="S374">
        <v>0</v>
      </c>
    </row>
    <row r="375" spans="1:20" x14ac:dyDescent="0.3">
      <c r="A375" t="s">
        <v>769</v>
      </c>
      <c r="B375" s="171" t="s">
        <v>770</v>
      </c>
      <c r="C375" s="171" t="s">
        <v>110</v>
      </c>
      <c r="D375" s="171" t="s">
        <v>4</v>
      </c>
      <c r="E375" s="11">
        <v>41091</v>
      </c>
      <c r="R375" t="e">
        <v>#DIV/0!</v>
      </c>
    </row>
    <row r="376" spans="1:20" x14ac:dyDescent="0.3">
      <c r="A376" t="s">
        <v>771</v>
      </c>
      <c r="B376" s="171" t="s">
        <v>772</v>
      </c>
      <c r="C376" s="171" t="s">
        <v>113</v>
      </c>
      <c r="D376" s="171" t="s">
        <v>4</v>
      </c>
      <c r="E376" s="11">
        <v>41091</v>
      </c>
      <c r="R376" t="e">
        <v>#DIV/0!</v>
      </c>
    </row>
    <row r="377" spans="1:20" x14ac:dyDescent="0.3">
      <c r="A377" t="s">
        <v>773</v>
      </c>
      <c r="B377" s="171" t="s">
        <v>774</v>
      </c>
      <c r="C377" s="171" t="s">
        <v>116</v>
      </c>
      <c r="D377" s="171" t="s">
        <v>4</v>
      </c>
      <c r="E377" s="11">
        <v>41091</v>
      </c>
      <c r="R377" t="e">
        <v>#DIV/0!</v>
      </c>
    </row>
    <row r="378" spans="1:20" x14ac:dyDescent="0.3">
      <c r="A378" t="s">
        <v>775</v>
      </c>
      <c r="B378" s="171" t="s">
        <v>776</v>
      </c>
      <c r="C378" s="171" t="s">
        <v>119</v>
      </c>
      <c r="D378" s="171" t="s">
        <v>4</v>
      </c>
      <c r="E378" s="11">
        <v>41091</v>
      </c>
    </row>
    <row r="379" spans="1:20" x14ac:dyDescent="0.3">
      <c r="A379" t="s">
        <v>777</v>
      </c>
      <c r="B379" s="171" t="s">
        <v>778</v>
      </c>
      <c r="C379" s="171" t="s">
        <v>122</v>
      </c>
      <c r="D379" s="171" t="s">
        <v>80</v>
      </c>
      <c r="E379" s="11">
        <v>41091</v>
      </c>
      <c r="T379">
        <v>0.85019999999999996</v>
      </c>
    </row>
    <row r="380" spans="1:20" x14ac:dyDescent="0.3">
      <c r="A380" t="s">
        <v>779</v>
      </c>
      <c r="B380" s="171" t="s">
        <v>780</v>
      </c>
      <c r="C380" s="171" t="s">
        <v>125</v>
      </c>
      <c r="D380" s="171" t="s">
        <v>80</v>
      </c>
      <c r="E380" s="11">
        <v>41091</v>
      </c>
      <c r="P380">
        <v>0</v>
      </c>
      <c r="Q380">
        <v>0</v>
      </c>
      <c r="T380">
        <v>0.84399999999999997</v>
      </c>
    </row>
    <row r="381" spans="1:20" x14ac:dyDescent="0.3">
      <c r="A381" t="s">
        <v>781</v>
      </c>
      <c r="B381" s="171" t="s">
        <v>782</v>
      </c>
      <c r="C381" s="171" t="s">
        <v>128</v>
      </c>
      <c r="D381" s="171" t="s">
        <v>4</v>
      </c>
      <c r="E381" s="11">
        <v>41091</v>
      </c>
      <c r="T381">
        <v>0.96399999999999997</v>
      </c>
    </row>
    <row r="382" spans="1:20" x14ac:dyDescent="0.3">
      <c r="A382" t="s">
        <v>783</v>
      </c>
      <c r="B382" s="171" t="s">
        <v>784</v>
      </c>
      <c r="C382" s="171" t="s">
        <v>131</v>
      </c>
      <c r="D382" s="171" t="s">
        <v>4</v>
      </c>
      <c r="E382" s="11">
        <v>41091</v>
      </c>
    </row>
    <row r="383" spans="1:20" x14ac:dyDescent="0.3">
      <c r="A383" t="s">
        <v>785</v>
      </c>
      <c r="B383" s="171" t="s">
        <v>786</v>
      </c>
      <c r="C383" s="171" t="s">
        <v>134</v>
      </c>
      <c r="D383" s="171" t="s">
        <v>4</v>
      </c>
      <c r="E383" s="11">
        <v>41091</v>
      </c>
    </row>
    <row r="384" spans="1:20" x14ac:dyDescent="0.3">
      <c r="A384" t="s">
        <v>787</v>
      </c>
      <c r="B384" s="171" t="s">
        <v>788</v>
      </c>
      <c r="C384" s="171" t="s">
        <v>137</v>
      </c>
      <c r="D384" s="171" t="s">
        <v>80</v>
      </c>
      <c r="E384" s="11">
        <v>41091</v>
      </c>
      <c r="R384" t="e">
        <v>#DIV/0!</v>
      </c>
      <c r="T384">
        <v>0</v>
      </c>
    </row>
    <row r="385" spans="1:20" x14ac:dyDescent="0.3">
      <c r="A385" t="s">
        <v>789</v>
      </c>
      <c r="B385" s="171" t="s">
        <v>790</v>
      </c>
      <c r="C385" s="171" t="s">
        <v>140</v>
      </c>
      <c r="D385" s="171" t="s">
        <v>4</v>
      </c>
      <c r="E385" s="11">
        <v>41091</v>
      </c>
      <c r="R385" t="e">
        <v>#DIV/0!</v>
      </c>
      <c r="T385">
        <v>0</v>
      </c>
    </row>
    <row r="386" spans="1:20" x14ac:dyDescent="0.3">
      <c r="A386" t="s">
        <v>791</v>
      </c>
      <c r="B386" s="171" t="s">
        <v>792</v>
      </c>
      <c r="C386" s="171" t="s">
        <v>167</v>
      </c>
      <c r="D386" s="171" t="s">
        <v>80</v>
      </c>
      <c r="E386" s="11">
        <v>41091</v>
      </c>
      <c r="R386" t="e">
        <v>#DIV/0!</v>
      </c>
      <c r="T386">
        <v>0</v>
      </c>
    </row>
    <row r="387" spans="1:20" x14ac:dyDescent="0.3">
      <c r="A387" t="s">
        <v>793</v>
      </c>
      <c r="B387" s="171" t="s">
        <v>794</v>
      </c>
      <c r="C387" s="171" t="s">
        <v>170</v>
      </c>
      <c r="D387" s="171" t="s">
        <v>4</v>
      </c>
      <c r="E387" s="11">
        <v>41091</v>
      </c>
      <c r="R387" t="e">
        <v>#DIV/0!</v>
      </c>
      <c r="T387">
        <v>0.84399999999999997</v>
      </c>
    </row>
    <row r="388" spans="1:20" x14ac:dyDescent="0.3">
      <c r="A388" t="s">
        <v>795</v>
      </c>
      <c r="B388" s="171" t="s">
        <v>796</v>
      </c>
      <c r="C388" s="171" t="s">
        <v>179</v>
      </c>
      <c r="D388" s="171" t="s">
        <v>80</v>
      </c>
      <c r="E388" s="11">
        <v>41091</v>
      </c>
      <c r="R388" t="e">
        <v>#DIV/0!</v>
      </c>
      <c r="T388">
        <v>0.96399999999999997</v>
      </c>
    </row>
    <row r="389" spans="1:20" x14ac:dyDescent="0.3">
      <c r="A389" t="s">
        <v>797</v>
      </c>
      <c r="B389" s="171" t="s">
        <v>798</v>
      </c>
      <c r="C389" s="171" t="s">
        <v>182</v>
      </c>
      <c r="D389" s="171" t="s">
        <v>4</v>
      </c>
      <c r="E389" s="11">
        <v>41091</v>
      </c>
      <c r="R389" t="e">
        <v>#DIV/0!</v>
      </c>
      <c r="T389">
        <v>0</v>
      </c>
    </row>
    <row r="390" spans="1:20" x14ac:dyDescent="0.3">
      <c r="A390" t="s">
        <v>799</v>
      </c>
      <c r="B390" s="171" t="s">
        <v>800</v>
      </c>
      <c r="C390" s="171" t="s">
        <v>185</v>
      </c>
      <c r="D390" s="171" t="s">
        <v>80</v>
      </c>
      <c r="E390" s="11">
        <v>41091</v>
      </c>
      <c r="R390" t="e">
        <v>#DIV/0!</v>
      </c>
      <c r="T390">
        <v>0</v>
      </c>
    </row>
    <row r="391" spans="1:20" x14ac:dyDescent="0.3">
      <c r="A391" t="s">
        <v>801</v>
      </c>
      <c r="B391" s="171" t="s">
        <v>802</v>
      </c>
      <c r="C391" s="171" t="s">
        <v>188</v>
      </c>
      <c r="D391" s="171" t="s">
        <v>4</v>
      </c>
      <c r="E391" s="11">
        <v>41091</v>
      </c>
      <c r="R391" t="e">
        <v>#DIV/0!</v>
      </c>
      <c r="T391">
        <v>0</v>
      </c>
    </row>
    <row r="392" spans="1:20" x14ac:dyDescent="0.3">
      <c r="A392" t="s">
        <v>803</v>
      </c>
      <c r="B392" s="171" t="s">
        <v>804</v>
      </c>
      <c r="C392" s="171" t="s">
        <v>191</v>
      </c>
      <c r="D392" s="171" t="s">
        <v>80</v>
      </c>
      <c r="E392" s="11">
        <v>41091</v>
      </c>
      <c r="T392">
        <v>0.90400000000000003</v>
      </c>
    </row>
    <row r="393" spans="1:20" x14ac:dyDescent="0.3">
      <c r="A393" t="s">
        <v>805</v>
      </c>
      <c r="B393" s="171" t="s">
        <v>806</v>
      </c>
      <c r="C393" s="171" t="s">
        <v>194</v>
      </c>
      <c r="D393" s="171" t="s">
        <v>4</v>
      </c>
      <c r="E393" s="11">
        <v>41091</v>
      </c>
      <c r="T393">
        <v>0</v>
      </c>
    </row>
    <row r="394" spans="1:20" x14ac:dyDescent="0.3">
      <c r="A394" t="s">
        <v>807</v>
      </c>
      <c r="B394" s="171" t="s">
        <v>808</v>
      </c>
      <c r="C394" s="171" t="s">
        <v>197</v>
      </c>
      <c r="D394" s="171" t="s">
        <v>4</v>
      </c>
      <c r="E394" s="11">
        <v>41091</v>
      </c>
    </row>
    <row r="395" spans="1:20" x14ac:dyDescent="0.3">
      <c r="A395" t="s">
        <v>809</v>
      </c>
      <c r="B395" s="171" t="s">
        <v>810</v>
      </c>
      <c r="C395" s="171" t="s">
        <v>209</v>
      </c>
      <c r="D395" s="171" t="s">
        <v>4</v>
      </c>
      <c r="E395" s="11">
        <v>41091</v>
      </c>
    </row>
    <row r="396" spans="1:20" x14ac:dyDescent="0.3">
      <c r="A396" t="s">
        <v>811</v>
      </c>
      <c r="B396" s="171" t="s">
        <v>812</v>
      </c>
      <c r="C396" s="171" t="s">
        <v>212</v>
      </c>
      <c r="D396" s="171" t="s">
        <v>80</v>
      </c>
      <c r="E396" s="11">
        <v>41091</v>
      </c>
    </row>
    <row r="397" spans="1:20" x14ac:dyDescent="0.3">
      <c r="A397" t="s">
        <v>813</v>
      </c>
      <c r="B397" s="171" t="s">
        <v>814</v>
      </c>
      <c r="C397" s="171" t="s">
        <v>215</v>
      </c>
      <c r="D397" s="171" t="s">
        <v>80</v>
      </c>
      <c r="E397" s="11">
        <v>41091</v>
      </c>
      <c r="R397" t="e">
        <v>#DIV/0!</v>
      </c>
    </row>
    <row r="398" spans="1:20" x14ac:dyDescent="0.3">
      <c r="A398" t="s">
        <v>815</v>
      </c>
      <c r="B398" s="171" t="s">
        <v>816</v>
      </c>
      <c r="C398" s="171" t="s">
        <v>218</v>
      </c>
      <c r="D398" s="171" t="s">
        <v>4</v>
      </c>
      <c r="E398" s="11">
        <v>41091</v>
      </c>
      <c r="R398" t="e">
        <v>#DIV/0!</v>
      </c>
    </row>
    <row r="399" spans="1:20" x14ac:dyDescent="0.3">
      <c r="A399" t="s">
        <v>817</v>
      </c>
      <c r="B399" s="171" t="s">
        <v>818</v>
      </c>
      <c r="C399" s="171" t="s">
        <v>233</v>
      </c>
      <c r="D399" s="171" t="s">
        <v>80</v>
      </c>
      <c r="E399" s="11">
        <v>41091</v>
      </c>
      <c r="P399">
        <v>3</v>
      </c>
      <c r="Q399">
        <v>4</v>
      </c>
      <c r="R399">
        <v>0.75</v>
      </c>
      <c r="T399">
        <v>0</v>
      </c>
    </row>
    <row r="400" spans="1:20" x14ac:dyDescent="0.3">
      <c r="A400" t="s">
        <v>819</v>
      </c>
      <c r="B400" s="171" t="s">
        <v>820</v>
      </c>
      <c r="C400" s="171" t="s">
        <v>236</v>
      </c>
      <c r="D400" s="171" t="s">
        <v>4</v>
      </c>
      <c r="E400" s="11">
        <v>41091</v>
      </c>
      <c r="O400">
        <v>0.82499999999999996</v>
      </c>
      <c r="P400">
        <v>3</v>
      </c>
      <c r="Q400">
        <v>4</v>
      </c>
      <c r="R400">
        <v>0.75</v>
      </c>
    </row>
    <row r="401" spans="1:20" x14ac:dyDescent="0.3">
      <c r="A401" t="s">
        <v>821</v>
      </c>
      <c r="B401" s="171" t="s">
        <v>822</v>
      </c>
      <c r="C401" s="171" t="s">
        <v>239</v>
      </c>
      <c r="D401" s="171" t="s">
        <v>4</v>
      </c>
      <c r="E401" s="11">
        <v>41091</v>
      </c>
    </row>
    <row r="402" spans="1:20" x14ac:dyDescent="0.3">
      <c r="A402" t="s">
        <v>823</v>
      </c>
      <c r="B402" s="171" t="s">
        <v>824</v>
      </c>
      <c r="C402" s="171" t="s">
        <v>143</v>
      </c>
      <c r="D402" s="171" t="s">
        <v>4</v>
      </c>
      <c r="E402" s="11">
        <v>41091</v>
      </c>
    </row>
    <row r="403" spans="1:20" x14ac:dyDescent="0.3">
      <c r="A403" t="s">
        <v>825</v>
      </c>
      <c r="B403" s="171" t="s">
        <v>826</v>
      </c>
      <c r="C403" s="171" t="s">
        <v>146</v>
      </c>
      <c r="D403" s="171" t="s">
        <v>80</v>
      </c>
      <c r="E403" s="11">
        <v>41091</v>
      </c>
      <c r="N403">
        <v>0</v>
      </c>
      <c r="P403">
        <v>0</v>
      </c>
      <c r="Q403">
        <v>0</v>
      </c>
      <c r="R403" t="e">
        <v>#DIV/0!</v>
      </c>
      <c r="S403">
        <v>0</v>
      </c>
    </row>
    <row r="404" spans="1:20" x14ac:dyDescent="0.3">
      <c r="A404" t="s">
        <v>827</v>
      </c>
      <c r="B404" s="171" t="s">
        <v>828</v>
      </c>
      <c r="C404" s="171" t="s">
        <v>149</v>
      </c>
      <c r="D404" s="171" t="s">
        <v>4</v>
      </c>
      <c r="E404" s="11">
        <v>41091</v>
      </c>
      <c r="R404" t="e">
        <v>#DIV/0!</v>
      </c>
    </row>
    <row r="405" spans="1:20" x14ac:dyDescent="0.3">
      <c r="A405" t="s">
        <v>829</v>
      </c>
      <c r="B405" s="171" t="s">
        <v>830</v>
      </c>
      <c r="C405" s="171" t="s">
        <v>152</v>
      </c>
      <c r="D405" s="171" t="s">
        <v>4</v>
      </c>
      <c r="E405" s="11">
        <v>41091</v>
      </c>
    </row>
    <row r="406" spans="1:20" x14ac:dyDescent="0.3">
      <c r="A406" t="s">
        <v>831</v>
      </c>
      <c r="B406" s="171" t="s">
        <v>832</v>
      </c>
      <c r="C406" s="171" t="s">
        <v>155</v>
      </c>
      <c r="D406" s="171" t="s">
        <v>4</v>
      </c>
      <c r="E406" s="11">
        <v>41091</v>
      </c>
      <c r="R406" t="e">
        <v>#DIV/0!</v>
      </c>
      <c r="T406">
        <v>0</v>
      </c>
    </row>
    <row r="407" spans="1:20" x14ac:dyDescent="0.3">
      <c r="A407" t="s">
        <v>833</v>
      </c>
      <c r="B407" s="171" t="s">
        <v>834</v>
      </c>
      <c r="C407" s="171" t="s">
        <v>158</v>
      </c>
      <c r="D407" s="171" t="s">
        <v>4</v>
      </c>
      <c r="E407" s="11">
        <v>41091</v>
      </c>
    </row>
    <row r="408" spans="1:20" x14ac:dyDescent="0.3">
      <c r="A408" t="s">
        <v>835</v>
      </c>
      <c r="B408" s="171" t="s">
        <v>836</v>
      </c>
      <c r="C408" s="171" t="s">
        <v>164</v>
      </c>
      <c r="D408" s="171" t="s">
        <v>4</v>
      </c>
      <c r="E408" s="11">
        <v>41091</v>
      </c>
    </row>
    <row r="409" spans="1:20" x14ac:dyDescent="0.3">
      <c r="A409" t="s">
        <v>837</v>
      </c>
      <c r="B409" s="171" t="s">
        <v>838</v>
      </c>
      <c r="C409" s="171" t="s">
        <v>161</v>
      </c>
      <c r="D409" s="171" t="s">
        <v>80</v>
      </c>
      <c r="E409" s="11">
        <v>41091</v>
      </c>
      <c r="F409">
        <v>0</v>
      </c>
      <c r="G409">
        <v>0</v>
      </c>
      <c r="H409" t="e">
        <v>#DIV/0!</v>
      </c>
      <c r="I409">
        <v>0</v>
      </c>
      <c r="J409">
        <v>0</v>
      </c>
      <c r="K409" t="e">
        <v>#DIV/0!</v>
      </c>
      <c r="L409">
        <v>0</v>
      </c>
      <c r="M409" t="e">
        <v>#DIV/0!</v>
      </c>
      <c r="N409">
        <v>0</v>
      </c>
      <c r="P409">
        <v>0</v>
      </c>
      <c r="Q409">
        <v>0</v>
      </c>
      <c r="R409" t="e">
        <v>#DIV/0!</v>
      </c>
      <c r="S409">
        <v>0</v>
      </c>
    </row>
    <row r="410" spans="1:20" x14ac:dyDescent="0.3">
      <c r="A410" t="s">
        <v>839</v>
      </c>
      <c r="B410" s="171" t="s">
        <v>840</v>
      </c>
      <c r="C410" s="171" t="s">
        <v>221</v>
      </c>
      <c r="D410" s="171" t="s">
        <v>80</v>
      </c>
      <c r="E410" s="11">
        <v>41091</v>
      </c>
      <c r="R410" t="e">
        <v>#DIV/0!</v>
      </c>
    </row>
    <row r="411" spans="1:20" x14ac:dyDescent="0.3">
      <c r="A411" t="s">
        <v>841</v>
      </c>
      <c r="B411" s="171" t="s">
        <v>842</v>
      </c>
      <c r="C411" s="171" t="s">
        <v>224</v>
      </c>
      <c r="D411" s="171" t="s">
        <v>4</v>
      </c>
      <c r="E411" s="11">
        <v>41091</v>
      </c>
    </row>
    <row r="412" spans="1:20" x14ac:dyDescent="0.3">
      <c r="A412" t="s">
        <v>843</v>
      </c>
      <c r="B412" s="171" t="s">
        <v>844</v>
      </c>
      <c r="C412" s="171" t="s">
        <v>227</v>
      </c>
      <c r="D412" s="171" t="s">
        <v>4</v>
      </c>
      <c r="E412" s="11">
        <v>41091</v>
      </c>
      <c r="R412" t="e">
        <v>#DIV/0!</v>
      </c>
    </row>
    <row r="413" spans="1:20" x14ac:dyDescent="0.3">
      <c r="A413" t="s">
        <v>845</v>
      </c>
      <c r="B413" s="171" t="s">
        <v>846</v>
      </c>
      <c r="C413" s="171" t="s">
        <v>230</v>
      </c>
      <c r="D413" s="171" t="s">
        <v>4</v>
      </c>
      <c r="E413" s="11">
        <v>41091</v>
      </c>
    </row>
    <row r="414" spans="1:20" x14ac:dyDescent="0.3">
      <c r="A414" t="s">
        <v>847</v>
      </c>
      <c r="B414" s="171" t="s">
        <v>848</v>
      </c>
      <c r="C414" s="171" t="s">
        <v>73</v>
      </c>
      <c r="D414" s="171" t="s">
        <v>4</v>
      </c>
      <c r="E414" s="11">
        <v>41122</v>
      </c>
      <c r="F414">
        <v>1</v>
      </c>
      <c r="G414">
        <v>2.5</v>
      </c>
      <c r="H414">
        <v>0.4</v>
      </c>
      <c r="I414">
        <v>2</v>
      </c>
      <c r="K414" t="e">
        <v>#DIV/0!</v>
      </c>
      <c r="L414">
        <v>14.5</v>
      </c>
      <c r="M414">
        <v>0</v>
      </c>
      <c r="R414" t="e">
        <v>#DIV/0!</v>
      </c>
    </row>
    <row r="415" spans="1:20" x14ac:dyDescent="0.3">
      <c r="A415" t="s">
        <v>849</v>
      </c>
      <c r="B415" s="171" t="s">
        <v>850</v>
      </c>
      <c r="C415" s="171" t="s">
        <v>76</v>
      </c>
      <c r="D415" s="171" t="s">
        <v>4</v>
      </c>
      <c r="E415" s="11">
        <v>41122</v>
      </c>
      <c r="F415">
        <v>1</v>
      </c>
      <c r="G415">
        <v>2.5</v>
      </c>
      <c r="H415">
        <v>0.4</v>
      </c>
      <c r="I415">
        <v>2</v>
      </c>
      <c r="K415" t="e">
        <v>#DIV/0!</v>
      </c>
      <c r="L415">
        <v>14.5</v>
      </c>
      <c r="M415">
        <v>0</v>
      </c>
      <c r="R415" t="e">
        <v>#DIV/0!</v>
      </c>
    </row>
    <row r="416" spans="1:20" x14ac:dyDescent="0.3">
      <c r="A416" t="s">
        <v>851</v>
      </c>
      <c r="B416" s="171" t="s">
        <v>852</v>
      </c>
      <c r="C416" s="171" t="s">
        <v>79</v>
      </c>
      <c r="D416" s="171" t="s">
        <v>80</v>
      </c>
      <c r="E416" s="11">
        <v>41122</v>
      </c>
      <c r="F416">
        <v>0</v>
      </c>
      <c r="G416">
        <v>0</v>
      </c>
      <c r="H416" t="e">
        <v>#DIV/0!</v>
      </c>
      <c r="I416">
        <v>0</v>
      </c>
      <c r="J416">
        <v>0</v>
      </c>
      <c r="L416">
        <v>0</v>
      </c>
      <c r="M416" t="e">
        <v>#DIV/0!</v>
      </c>
      <c r="N416">
        <v>0</v>
      </c>
      <c r="P416">
        <v>0</v>
      </c>
      <c r="Q416">
        <v>0</v>
      </c>
      <c r="R416" t="e">
        <v>#DIV/0!</v>
      </c>
      <c r="S416">
        <v>0</v>
      </c>
    </row>
    <row r="417" spans="1:19" x14ac:dyDescent="0.3">
      <c r="A417" t="s">
        <v>853</v>
      </c>
      <c r="B417" s="171" t="s">
        <v>854</v>
      </c>
      <c r="C417" s="171" t="s">
        <v>83</v>
      </c>
      <c r="D417" s="171" t="s">
        <v>80</v>
      </c>
      <c r="E417" s="11">
        <v>41122</v>
      </c>
      <c r="F417">
        <v>2.5</v>
      </c>
      <c r="G417">
        <v>4</v>
      </c>
      <c r="H417">
        <v>0.625</v>
      </c>
      <c r="I417">
        <v>4</v>
      </c>
      <c r="J417">
        <v>29</v>
      </c>
      <c r="K417">
        <v>0.13793103448275862</v>
      </c>
      <c r="L417">
        <v>29</v>
      </c>
      <c r="M417">
        <v>1</v>
      </c>
      <c r="N417">
        <v>0</v>
      </c>
      <c r="P417">
        <v>0</v>
      </c>
      <c r="Q417">
        <v>0</v>
      </c>
      <c r="R417" t="e">
        <v>#DIV/0!</v>
      </c>
      <c r="S417">
        <v>0</v>
      </c>
    </row>
    <row r="418" spans="1:19" x14ac:dyDescent="0.3">
      <c r="A418" t="s">
        <v>855</v>
      </c>
      <c r="B418" s="171" t="s">
        <v>856</v>
      </c>
      <c r="C418" s="171" t="s">
        <v>86</v>
      </c>
      <c r="D418" s="171" t="s">
        <v>80</v>
      </c>
      <c r="E418" s="11">
        <v>41122</v>
      </c>
      <c r="F418">
        <v>0</v>
      </c>
      <c r="G418">
        <v>0</v>
      </c>
      <c r="H418" t="e">
        <v>#DIV/0!</v>
      </c>
      <c r="I418">
        <v>2</v>
      </c>
      <c r="J418">
        <v>0</v>
      </c>
      <c r="K418" t="e">
        <v>#DIV/0!</v>
      </c>
      <c r="L418">
        <v>0</v>
      </c>
      <c r="M418" t="e">
        <v>#DIV/0!</v>
      </c>
      <c r="N418">
        <v>0</v>
      </c>
      <c r="O418">
        <v>0</v>
      </c>
      <c r="P418">
        <v>0</v>
      </c>
      <c r="Q418">
        <v>0</v>
      </c>
      <c r="R418" t="e">
        <v>#DIV/0!</v>
      </c>
      <c r="S418">
        <v>0</v>
      </c>
    </row>
    <row r="419" spans="1:19" x14ac:dyDescent="0.3">
      <c r="A419" t="s">
        <v>857</v>
      </c>
      <c r="B419" s="171" t="s">
        <v>858</v>
      </c>
      <c r="C419" s="171" t="s">
        <v>89</v>
      </c>
      <c r="D419" s="171" t="s">
        <v>80</v>
      </c>
      <c r="E419" s="11">
        <v>41122</v>
      </c>
      <c r="F419">
        <v>9.5</v>
      </c>
      <c r="G419">
        <v>10</v>
      </c>
      <c r="H419">
        <v>0.95</v>
      </c>
      <c r="I419">
        <v>29</v>
      </c>
      <c r="J419">
        <v>0</v>
      </c>
      <c r="L419">
        <v>45</v>
      </c>
      <c r="M419">
        <v>0</v>
      </c>
      <c r="N419">
        <v>0</v>
      </c>
      <c r="O419">
        <v>0.82499999999999996</v>
      </c>
      <c r="P419">
        <v>5</v>
      </c>
      <c r="Q419">
        <v>10</v>
      </c>
      <c r="R419">
        <v>0.5</v>
      </c>
      <c r="S419">
        <v>0</v>
      </c>
    </row>
    <row r="420" spans="1:19" x14ac:dyDescent="0.3">
      <c r="A420" t="s">
        <v>859</v>
      </c>
      <c r="B420" s="171" t="s">
        <v>860</v>
      </c>
      <c r="C420" s="171" t="s">
        <v>92</v>
      </c>
      <c r="D420" s="171" t="s">
        <v>80</v>
      </c>
      <c r="E420" s="11">
        <v>41122</v>
      </c>
      <c r="F420">
        <v>0.5</v>
      </c>
      <c r="G420">
        <v>5</v>
      </c>
      <c r="H420">
        <v>0.1</v>
      </c>
      <c r="I420">
        <v>2</v>
      </c>
      <c r="J420">
        <v>0</v>
      </c>
      <c r="K420" t="e">
        <v>#DIV/0!</v>
      </c>
      <c r="L420">
        <v>9</v>
      </c>
      <c r="M420">
        <v>0</v>
      </c>
      <c r="N420">
        <v>0</v>
      </c>
      <c r="O420">
        <v>0</v>
      </c>
      <c r="P420">
        <v>0</v>
      </c>
      <c r="Q420">
        <v>0</v>
      </c>
      <c r="R420" t="e">
        <v>#DIV/0!</v>
      </c>
      <c r="S420">
        <v>0</v>
      </c>
    </row>
    <row r="421" spans="1:19" x14ac:dyDescent="0.3">
      <c r="A421" t="s">
        <v>861</v>
      </c>
      <c r="B421" s="171" t="s">
        <v>862</v>
      </c>
      <c r="C421" s="171" t="s">
        <v>95</v>
      </c>
      <c r="D421" s="171" t="s">
        <v>80</v>
      </c>
      <c r="E421" s="11">
        <v>41122</v>
      </c>
      <c r="F421">
        <v>3.3</v>
      </c>
      <c r="G421">
        <v>3.3</v>
      </c>
      <c r="H421">
        <v>1</v>
      </c>
      <c r="I421">
        <v>8</v>
      </c>
      <c r="J421">
        <v>23</v>
      </c>
      <c r="L421">
        <v>23</v>
      </c>
      <c r="M421">
        <v>1</v>
      </c>
      <c r="N421">
        <v>0</v>
      </c>
      <c r="P421">
        <v>0</v>
      </c>
      <c r="Q421">
        <v>4</v>
      </c>
      <c r="R421">
        <v>0</v>
      </c>
      <c r="S421">
        <v>0</v>
      </c>
    </row>
    <row r="422" spans="1:19" x14ac:dyDescent="0.3">
      <c r="A422" t="s">
        <v>863</v>
      </c>
      <c r="B422" s="171" t="s">
        <v>864</v>
      </c>
      <c r="C422" s="171" t="s">
        <v>98</v>
      </c>
      <c r="D422" s="171" t="s">
        <v>80</v>
      </c>
      <c r="E422" s="11">
        <v>41122</v>
      </c>
      <c r="F422">
        <v>19</v>
      </c>
      <c r="G422">
        <v>15</v>
      </c>
      <c r="H422">
        <v>1.2666666666666666</v>
      </c>
      <c r="I422">
        <v>0</v>
      </c>
      <c r="J422">
        <v>17</v>
      </c>
      <c r="L422">
        <v>74.5</v>
      </c>
      <c r="M422">
        <v>0.22818791946308725</v>
      </c>
      <c r="N422">
        <v>0</v>
      </c>
      <c r="P422">
        <v>0</v>
      </c>
      <c r="Q422">
        <v>0</v>
      </c>
      <c r="R422" t="e">
        <v>#DIV/0!</v>
      </c>
      <c r="S422">
        <v>0</v>
      </c>
    </row>
    <row r="423" spans="1:19" x14ac:dyDescent="0.3">
      <c r="A423" t="s">
        <v>865</v>
      </c>
      <c r="B423" s="171" t="s">
        <v>866</v>
      </c>
      <c r="C423" s="171" t="s">
        <v>101</v>
      </c>
      <c r="D423" s="171" t="s">
        <v>80</v>
      </c>
      <c r="E423" s="11">
        <v>41122</v>
      </c>
      <c r="F423">
        <v>0</v>
      </c>
      <c r="G423">
        <v>0</v>
      </c>
      <c r="H423" t="e">
        <v>#DIV/0!</v>
      </c>
      <c r="I423">
        <v>0</v>
      </c>
      <c r="J423">
        <v>0</v>
      </c>
      <c r="L423">
        <v>0</v>
      </c>
      <c r="M423" t="e">
        <v>#DIV/0!</v>
      </c>
      <c r="N423">
        <v>0</v>
      </c>
      <c r="P423">
        <v>0</v>
      </c>
      <c r="Q423">
        <v>0</v>
      </c>
      <c r="R423" t="e">
        <v>#DIV/0!</v>
      </c>
    </row>
    <row r="424" spans="1:19" x14ac:dyDescent="0.3">
      <c r="A424" t="s">
        <v>867</v>
      </c>
      <c r="B424" s="171" t="s">
        <v>868</v>
      </c>
      <c r="C424" s="171" t="s">
        <v>104</v>
      </c>
      <c r="D424" s="171" t="s">
        <v>4</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3">
      <c r="A425" t="s">
        <v>869</v>
      </c>
      <c r="B425" s="171" t="s">
        <v>870</v>
      </c>
      <c r="C425" s="171" t="s">
        <v>107</v>
      </c>
      <c r="D425" s="171" t="s">
        <v>4</v>
      </c>
      <c r="E425" s="11">
        <v>41122</v>
      </c>
      <c r="F425">
        <v>6</v>
      </c>
      <c r="G425">
        <v>4</v>
      </c>
      <c r="H425">
        <v>1.5</v>
      </c>
      <c r="I425">
        <v>2</v>
      </c>
      <c r="J425">
        <v>0</v>
      </c>
      <c r="K425" t="e">
        <v>#DIV/0!</v>
      </c>
      <c r="L425">
        <v>20</v>
      </c>
      <c r="M425">
        <v>0</v>
      </c>
      <c r="N425">
        <v>0</v>
      </c>
      <c r="P425">
        <v>0</v>
      </c>
      <c r="Q425">
        <v>0</v>
      </c>
      <c r="R425" t="e">
        <v>#DIV/0!</v>
      </c>
      <c r="S425">
        <v>0</v>
      </c>
    </row>
    <row r="426" spans="1:19" x14ac:dyDescent="0.3">
      <c r="A426" t="s">
        <v>871</v>
      </c>
      <c r="B426" s="171" t="s">
        <v>872</v>
      </c>
      <c r="C426" s="171" t="s">
        <v>110</v>
      </c>
      <c r="D426" s="171" t="s">
        <v>80</v>
      </c>
      <c r="E426" s="11">
        <v>41122</v>
      </c>
      <c r="H426" t="e">
        <v>#DIV/0!</v>
      </c>
      <c r="I426">
        <v>2</v>
      </c>
      <c r="L426">
        <v>0</v>
      </c>
      <c r="M426" t="e">
        <v>#DIV/0!</v>
      </c>
      <c r="R426" t="e">
        <v>#DIV/0!</v>
      </c>
    </row>
    <row r="427" spans="1:19" x14ac:dyDescent="0.3">
      <c r="A427" t="s">
        <v>873</v>
      </c>
      <c r="B427" s="171" t="s">
        <v>874</v>
      </c>
      <c r="C427" s="171" t="s">
        <v>113</v>
      </c>
      <c r="D427" s="171" t="s">
        <v>80</v>
      </c>
      <c r="E427" s="11">
        <v>41122</v>
      </c>
      <c r="F427">
        <v>6</v>
      </c>
      <c r="G427">
        <v>4</v>
      </c>
      <c r="H427">
        <v>1.5</v>
      </c>
      <c r="K427" t="e">
        <v>#DIV/0!</v>
      </c>
      <c r="L427">
        <v>20</v>
      </c>
      <c r="M427">
        <v>0</v>
      </c>
      <c r="R427" t="e">
        <v>#DIV/0!</v>
      </c>
    </row>
    <row r="428" spans="1:19" x14ac:dyDescent="0.3">
      <c r="A428" t="s">
        <v>875</v>
      </c>
      <c r="B428" s="171" t="s">
        <v>876</v>
      </c>
      <c r="C428" s="171" t="s">
        <v>116</v>
      </c>
      <c r="D428" s="171" t="s">
        <v>80</v>
      </c>
      <c r="E428" s="11">
        <v>41122</v>
      </c>
      <c r="H428" t="e">
        <v>#DIV/0!</v>
      </c>
      <c r="M428" t="e">
        <v>#DIV/0!</v>
      </c>
      <c r="R428" t="e">
        <v>#DIV/0!</v>
      </c>
    </row>
    <row r="429" spans="1:19" x14ac:dyDescent="0.3">
      <c r="A429" t="s">
        <v>877</v>
      </c>
      <c r="B429" s="171" t="s">
        <v>878</v>
      </c>
      <c r="C429" s="171" t="s">
        <v>119</v>
      </c>
      <c r="D429" s="171" t="s">
        <v>80</v>
      </c>
      <c r="E429" s="11">
        <v>41122</v>
      </c>
      <c r="H429" t="e">
        <v>#DIV/0!</v>
      </c>
      <c r="K429" t="e">
        <v>#DIV/0!</v>
      </c>
      <c r="M429" t="e">
        <v>#DIV/0!</v>
      </c>
      <c r="R429" t="e">
        <v>#DIV/0!</v>
      </c>
    </row>
    <row r="430" spans="1:19" x14ac:dyDescent="0.3">
      <c r="A430" t="s">
        <v>879</v>
      </c>
      <c r="B430" s="171" t="s">
        <v>880</v>
      </c>
      <c r="C430" s="171" t="s">
        <v>122</v>
      </c>
      <c r="D430" s="171" t="s">
        <v>4</v>
      </c>
      <c r="E430" s="11">
        <v>41122</v>
      </c>
      <c r="H430" t="e">
        <v>#DIV/0!</v>
      </c>
      <c r="K430" t="e">
        <v>#DIV/0!</v>
      </c>
      <c r="M430" t="e">
        <v>#DIV/0!</v>
      </c>
      <c r="R430" t="e">
        <v>#DIV/0!</v>
      </c>
    </row>
    <row r="431" spans="1:19" x14ac:dyDescent="0.3">
      <c r="A431" t="s">
        <v>881</v>
      </c>
      <c r="B431" s="171" t="s">
        <v>882</v>
      </c>
      <c r="C431" s="171" t="s">
        <v>125</v>
      </c>
      <c r="D431" s="171" t="s">
        <v>4</v>
      </c>
      <c r="E431" s="11">
        <v>41122</v>
      </c>
      <c r="F431">
        <v>6</v>
      </c>
      <c r="G431">
        <v>4</v>
      </c>
      <c r="H431">
        <v>1.5</v>
      </c>
      <c r="I431">
        <v>0</v>
      </c>
      <c r="J431">
        <v>0</v>
      </c>
      <c r="K431" t="e">
        <v>#DIV/0!</v>
      </c>
      <c r="L431">
        <v>27.5</v>
      </c>
      <c r="M431">
        <v>0</v>
      </c>
      <c r="P431">
        <v>0</v>
      </c>
      <c r="Q431">
        <v>0</v>
      </c>
    </row>
    <row r="432" spans="1:19" x14ac:dyDescent="0.3">
      <c r="A432" t="s">
        <v>883</v>
      </c>
      <c r="B432" s="171" t="s">
        <v>884</v>
      </c>
      <c r="C432" s="171" t="s">
        <v>128</v>
      </c>
      <c r="D432" s="171" t="s">
        <v>80</v>
      </c>
      <c r="E432" s="11">
        <v>41122</v>
      </c>
    </row>
    <row r="433" spans="1:20" x14ac:dyDescent="0.3">
      <c r="A433" t="s">
        <v>885</v>
      </c>
      <c r="B433" s="171" t="s">
        <v>886</v>
      </c>
      <c r="C433" s="171" t="s">
        <v>131</v>
      </c>
      <c r="D433" s="171" t="s">
        <v>80</v>
      </c>
      <c r="E433" s="11">
        <v>41122</v>
      </c>
      <c r="F433">
        <v>6</v>
      </c>
      <c r="G433">
        <v>4</v>
      </c>
      <c r="H433">
        <v>1.5</v>
      </c>
      <c r="K433" t="e">
        <v>#DIV/0!</v>
      </c>
      <c r="L433">
        <v>27.5</v>
      </c>
      <c r="M433">
        <v>0</v>
      </c>
      <c r="R433" t="e">
        <v>#DIV/0!</v>
      </c>
    </row>
    <row r="434" spans="1:20" x14ac:dyDescent="0.3">
      <c r="A434" t="s">
        <v>887</v>
      </c>
      <c r="B434" s="171" t="s">
        <v>888</v>
      </c>
      <c r="C434" s="171" t="s">
        <v>134</v>
      </c>
      <c r="D434" s="171" t="s">
        <v>80</v>
      </c>
      <c r="E434" s="11">
        <v>41122</v>
      </c>
    </row>
    <row r="435" spans="1:20" x14ac:dyDescent="0.3">
      <c r="A435" t="s">
        <v>889</v>
      </c>
      <c r="B435" s="171" t="s">
        <v>890</v>
      </c>
      <c r="C435" s="171" t="s">
        <v>137</v>
      </c>
      <c r="D435" s="171" t="s">
        <v>4</v>
      </c>
      <c r="E435" s="11">
        <v>41122</v>
      </c>
      <c r="R435" t="e">
        <v>#DIV/0!</v>
      </c>
      <c r="T435">
        <v>0.85019999999999996</v>
      </c>
    </row>
    <row r="436" spans="1:20" x14ac:dyDescent="0.3">
      <c r="A436" t="s">
        <v>891</v>
      </c>
      <c r="B436" s="171" t="s">
        <v>892</v>
      </c>
      <c r="C436" s="171" t="s">
        <v>140</v>
      </c>
      <c r="D436" s="171" t="s">
        <v>80</v>
      </c>
      <c r="E436" s="11">
        <v>41122</v>
      </c>
      <c r="R436" t="e">
        <v>#DIV/0!</v>
      </c>
      <c r="T436">
        <v>0.84399999999999997</v>
      </c>
    </row>
    <row r="437" spans="1:20" x14ac:dyDescent="0.3">
      <c r="A437" t="s">
        <v>893</v>
      </c>
      <c r="B437" s="171" t="s">
        <v>894</v>
      </c>
      <c r="C437" s="171" t="s">
        <v>143</v>
      </c>
      <c r="D437" s="171" t="s">
        <v>80</v>
      </c>
      <c r="E437" s="11">
        <v>41122</v>
      </c>
      <c r="T437">
        <v>0.96399999999999997</v>
      </c>
    </row>
    <row r="438" spans="1:20" x14ac:dyDescent="0.3">
      <c r="A438" t="s">
        <v>895</v>
      </c>
      <c r="B438" s="171" t="s">
        <v>896</v>
      </c>
      <c r="C438" s="171" t="s">
        <v>146</v>
      </c>
      <c r="D438" s="171" t="s">
        <v>4</v>
      </c>
      <c r="E438" s="11">
        <v>41122</v>
      </c>
      <c r="F438">
        <v>3</v>
      </c>
      <c r="G438">
        <v>3</v>
      </c>
      <c r="H438">
        <v>1</v>
      </c>
      <c r="I438">
        <v>0</v>
      </c>
      <c r="J438">
        <v>17</v>
      </c>
      <c r="K438">
        <v>0</v>
      </c>
      <c r="L438">
        <v>27</v>
      </c>
      <c r="M438">
        <v>0.62962962962962965</v>
      </c>
      <c r="N438">
        <v>0</v>
      </c>
      <c r="P438">
        <v>0</v>
      </c>
      <c r="Q438">
        <v>0</v>
      </c>
      <c r="R438" t="e">
        <v>#DIV/0!</v>
      </c>
      <c r="S438">
        <v>0</v>
      </c>
    </row>
    <row r="439" spans="1:20" x14ac:dyDescent="0.3">
      <c r="A439" t="s">
        <v>897</v>
      </c>
      <c r="B439" s="171" t="s">
        <v>898</v>
      </c>
      <c r="C439" s="171" t="s">
        <v>149</v>
      </c>
      <c r="D439" s="171" t="s">
        <v>80</v>
      </c>
      <c r="E439" s="11">
        <v>41122</v>
      </c>
      <c r="H439" t="e">
        <v>#DIV/0!</v>
      </c>
      <c r="K439" t="e">
        <v>#DIV/0!</v>
      </c>
      <c r="M439" t="e">
        <v>#DIV/0!</v>
      </c>
      <c r="R439" t="e">
        <v>#DIV/0!</v>
      </c>
    </row>
    <row r="440" spans="1:20" x14ac:dyDescent="0.3">
      <c r="A440" t="s">
        <v>899</v>
      </c>
      <c r="B440" s="171" t="s">
        <v>900</v>
      </c>
      <c r="C440" s="171" t="s">
        <v>152</v>
      </c>
      <c r="D440" s="171" t="s">
        <v>80</v>
      </c>
      <c r="E440" s="11">
        <v>41122</v>
      </c>
      <c r="T440">
        <v>0</v>
      </c>
    </row>
    <row r="441" spans="1:20" x14ac:dyDescent="0.3">
      <c r="A441" t="s">
        <v>901</v>
      </c>
      <c r="B441" s="171" t="s">
        <v>902</v>
      </c>
      <c r="C441" s="171" t="s">
        <v>155</v>
      </c>
      <c r="D441" s="171" t="s">
        <v>80</v>
      </c>
      <c r="E441" s="11">
        <v>41122</v>
      </c>
      <c r="F441">
        <v>3</v>
      </c>
      <c r="G441">
        <v>3</v>
      </c>
      <c r="H441">
        <v>1</v>
      </c>
      <c r="J441">
        <v>17</v>
      </c>
      <c r="K441">
        <v>0</v>
      </c>
      <c r="L441">
        <v>27</v>
      </c>
      <c r="M441">
        <v>0.62962962962962965</v>
      </c>
      <c r="R441" t="e">
        <v>#DIV/0!</v>
      </c>
      <c r="T441">
        <v>0</v>
      </c>
    </row>
    <row r="442" spans="1:20" x14ac:dyDescent="0.3">
      <c r="A442" t="s">
        <v>903</v>
      </c>
      <c r="B442" s="171" t="s">
        <v>904</v>
      </c>
      <c r="C442" s="171" t="s">
        <v>158</v>
      </c>
      <c r="D442" s="171" t="s">
        <v>80</v>
      </c>
      <c r="E442" s="11">
        <v>41122</v>
      </c>
      <c r="H442" t="e">
        <v>#DIV/0!</v>
      </c>
      <c r="K442" t="e">
        <v>#DIV/0!</v>
      </c>
      <c r="M442" t="e">
        <v>#DIV/0!</v>
      </c>
      <c r="R442" t="e">
        <v>#DIV/0!</v>
      </c>
      <c r="T442">
        <v>0</v>
      </c>
    </row>
    <row r="443" spans="1:20" x14ac:dyDescent="0.3">
      <c r="A443" t="s">
        <v>905</v>
      </c>
      <c r="B443" s="171" t="s">
        <v>906</v>
      </c>
      <c r="C443" s="171" t="s">
        <v>161</v>
      </c>
      <c r="D443" s="171" t="s">
        <v>4</v>
      </c>
      <c r="E443" s="11">
        <v>41122</v>
      </c>
      <c r="F443">
        <v>1.5</v>
      </c>
      <c r="G443">
        <v>1.5</v>
      </c>
      <c r="H443">
        <v>1</v>
      </c>
      <c r="I443">
        <v>2</v>
      </c>
      <c r="J443">
        <v>0</v>
      </c>
      <c r="K443" t="e">
        <v>#DIV/0!</v>
      </c>
      <c r="L443">
        <v>14.5</v>
      </c>
      <c r="M443">
        <v>0</v>
      </c>
      <c r="N443">
        <v>0</v>
      </c>
      <c r="P443">
        <v>0</v>
      </c>
      <c r="Q443">
        <v>0</v>
      </c>
      <c r="R443" t="e">
        <v>#DIV/0!</v>
      </c>
      <c r="S443">
        <v>0</v>
      </c>
      <c r="T443">
        <v>0.84399999999999997</v>
      </c>
    </row>
    <row r="444" spans="1:20" x14ac:dyDescent="0.3">
      <c r="A444" t="s">
        <v>907</v>
      </c>
      <c r="B444" s="171" t="s">
        <v>908</v>
      </c>
      <c r="C444" s="171" t="s">
        <v>164</v>
      </c>
      <c r="D444" s="171" t="s">
        <v>80</v>
      </c>
      <c r="E444" s="11">
        <v>41122</v>
      </c>
      <c r="F444">
        <v>1.5</v>
      </c>
      <c r="G444">
        <v>1.5</v>
      </c>
      <c r="H444">
        <v>1</v>
      </c>
      <c r="I444">
        <v>2</v>
      </c>
      <c r="K444" t="e">
        <v>#DIV/0!</v>
      </c>
      <c r="L444">
        <v>14.5</v>
      </c>
      <c r="M444">
        <v>0</v>
      </c>
      <c r="R444" t="e">
        <v>#DIV/0!</v>
      </c>
      <c r="T444">
        <v>0.96399999999999997</v>
      </c>
    </row>
    <row r="445" spans="1:20" x14ac:dyDescent="0.3">
      <c r="A445" t="s">
        <v>909</v>
      </c>
      <c r="B445" s="171" t="s">
        <v>910</v>
      </c>
      <c r="C445" s="171" t="s">
        <v>167</v>
      </c>
      <c r="D445" s="171" t="s">
        <v>4</v>
      </c>
      <c r="E445" s="11">
        <v>41122</v>
      </c>
      <c r="R445" t="e">
        <v>#DIV/0!</v>
      </c>
      <c r="T445">
        <v>0</v>
      </c>
    </row>
    <row r="446" spans="1:20" x14ac:dyDescent="0.3">
      <c r="A446" t="s">
        <v>911</v>
      </c>
      <c r="B446" s="171" t="s">
        <v>912</v>
      </c>
      <c r="C446" s="171" t="s">
        <v>170</v>
      </c>
      <c r="D446" s="171" t="s">
        <v>80</v>
      </c>
      <c r="E446" s="11">
        <v>41122</v>
      </c>
      <c r="R446" t="e">
        <v>#DIV/0!</v>
      </c>
      <c r="T446">
        <v>0</v>
      </c>
    </row>
    <row r="447" spans="1:20" x14ac:dyDescent="0.3">
      <c r="A447" t="s">
        <v>913</v>
      </c>
      <c r="B447" s="171" t="s">
        <v>914</v>
      </c>
      <c r="C447" s="171" t="s">
        <v>173</v>
      </c>
      <c r="D447" s="171" t="s">
        <v>80</v>
      </c>
      <c r="E447" s="11">
        <v>41122</v>
      </c>
      <c r="P447">
        <v>0</v>
      </c>
      <c r="Q447">
        <v>2</v>
      </c>
      <c r="R447">
        <v>0</v>
      </c>
      <c r="T447">
        <v>0</v>
      </c>
    </row>
    <row r="448" spans="1:20" x14ac:dyDescent="0.3">
      <c r="A448" t="s">
        <v>915</v>
      </c>
      <c r="B448" s="171" t="s">
        <v>916</v>
      </c>
      <c r="C448" s="171" t="s">
        <v>176</v>
      </c>
      <c r="D448" s="171" t="s">
        <v>80</v>
      </c>
      <c r="E448" s="11">
        <v>41122</v>
      </c>
      <c r="P448">
        <v>0</v>
      </c>
      <c r="Q448">
        <v>2</v>
      </c>
      <c r="R448">
        <v>0</v>
      </c>
      <c r="T448">
        <v>0.90400000000000003</v>
      </c>
    </row>
    <row r="449" spans="1:20" x14ac:dyDescent="0.3">
      <c r="A449" t="s">
        <v>917</v>
      </c>
      <c r="B449" s="171" t="s">
        <v>918</v>
      </c>
      <c r="C449" s="171" t="s">
        <v>179</v>
      </c>
      <c r="D449" s="171" t="s">
        <v>4</v>
      </c>
      <c r="E449" s="11">
        <v>41122</v>
      </c>
      <c r="R449" t="e">
        <v>#DIV/0!</v>
      </c>
      <c r="T449">
        <v>0</v>
      </c>
    </row>
    <row r="450" spans="1:20" x14ac:dyDescent="0.3">
      <c r="A450" t="s">
        <v>919</v>
      </c>
      <c r="B450" s="171" t="s">
        <v>920</v>
      </c>
      <c r="C450" s="171" t="s">
        <v>182</v>
      </c>
      <c r="D450" s="171" t="s">
        <v>80</v>
      </c>
      <c r="E450" s="11">
        <v>41122</v>
      </c>
      <c r="R450" t="e">
        <v>#DIV/0!</v>
      </c>
    </row>
    <row r="451" spans="1:20" x14ac:dyDescent="0.3">
      <c r="A451" t="s">
        <v>921</v>
      </c>
      <c r="B451" s="171" t="s">
        <v>922</v>
      </c>
      <c r="C451" s="171" t="s">
        <v>185</v>
      </c>
      <c r="D451" s="171" t="s">
        <v>4</v>
      </c>
      <c r="E451" s="11">
        <v>41122</v>
      </c>
      <c r="F451">
        <v>3</v>
      </c>
      <c r="G451">
        <v>3</v>
      </c>
      <c r="H451">
        <v>1</v>
      </c>
      <c r="K451" t="e">
        <v>#DIV/0!</v>
      </c>
      <c r="M451" t="e">
        <v>#DIV/0!</v>
      </c>
      <c r="R451" t="e">
        <v>#DIV/0!</v>
      </c>
    </row>
    <row r="452" spans="1:20" x14ac:dyDescent="0.3">
      <c r="A452" t="s">
        <v>923</v>
      </c>
      <c r="B452" s="171" t="s">
        <v>924</v>
      </c>
      <c r="C452" s="171" t="s">
        <v>188</v>
      </c>
      <c r="D452" s="171" t="s">
        <v>80</v>
      </c>
      <c r="E452" s="11">
        <v>41122</v>
      </c>
      <c r="F452">
        <v>3</v>
      </c>
      <c r="G452">
        <v>3</v>
      </c>
      <c r="H452">
        <v>1</v>
      </c>
      <c r="K452" t="e">
        <v>#DIV/0!</v>
      </c>
      <c r="M452" t="e">
        <v>#DIV/0!</v>
      </c>
      <c r="R452" t="e">
        <v>#DIV/0!</v>
      </c>
    </row>
    <row r="453" spans="1:20" x14ac:dyDescent="0.3">
      <c r="A453" t="s">
        <v>925</v>
      </c>
      <c r="B453" s="171" t="s">
        <v>926</v>
      </c>
      <c r="C453" s="171" t="s">
        <v>191</v>
      </c>
      <c r="D453" s="171" t="s">
        <v>4</v>
      </c>
      <c r="E453" s="11">
        <v>41122</v>
      </c>
    </row>
    <row r="454" spans="1:20" x14ac:dyDescent="0.3">
      <c r="A454" t="s">
        <v>927</v>
      </c>
      <c r="B454" s="171" t="s">
        <v>928</v>
      </c>
      <c r="C454" s="171" t="s">
        <v>194</v>
      </c>
      <c r="D454" s="171" t="s">
        <v>80</v>
      </c>
      <c r="E454" s="11">
        <v>41122</v>
      </c>
    </row>
    <row r="455" spans="1:20" x14ac:dyDescent="0.3">
      <c r="A455" t="s">
        <v>929</v>
      </c>
      <c r="B455" s="171" t="s">
        <v>930</v>
      </c>
      <c r="C455" s="171" t="s">
        <v>197</v>
      </c>
      <c r="D455" s="171" t="s">
        <v>80</v>
      </c>
      <c r="E455" s="11">
        <v>41122</v>
      </c>
      <c r="T455">
        <v>0</v>
      </c>
    </row>
    <row r="456" spans="1:20" x14ac:dyDescent="0.3">
      <c r="A456" t="s">
        <v>931</v>
      </c>
      <c r="B456" s="171" t="s">
        <v>932</v>
      </c>
      <c r="C456" s="171" t="s">
        <v>200</v>
      </c>
      <c r="D456" s="171" t="s">
        <v>80</v>
      </c>
      <c r="E456" s="11">
        <v>41122</v>
      </c>
      <c r="F456">
        <v>3.3</v>
      </c>
      <c r="G456">
        <v>3.3</v>
      </c>
      <c r="H456">
        <v>1</v>
      </c>
      <c r="I456">
        <v>8</v>
      </c>
      <c r="J456">
        <v>0</v>
      </c>
      <c r="L456">
        <v>23</v>
      </c>
      <c r="M456">
        <v>0</v>
      </c>
      <c r="P456">
        <v>0</v>
      </c>
      <c r="Q456">
        <v>2</v>
      </c>
      <c r="R456">
        <v>0</v>
      </c>
    </row>
    <row r="457" spans="1:20" x14ac:dyDescent="0.3">
      <c r="A457" t="s">
        <v>933</v>
      </c>
      <c r="B457" s="171" t="s">
        <v>934</v>
      </c>
      <c r="C457" s="171" t="s">
        <v>203</v>
      </c>
      <c r="D457" s="171" t="s">
        <v>80</v>
      </c>
      <c r="E457" s="11">
        <v>41122</v>
      </c>
      <c r="H457" t="e">
        <v>#DIV/0!</v>
      </c>
      <c r="K457" t="e">
        <v>#DIV/0!</v>
      </c>
      <c r="M457" t="e">
        <v>#DIV/0!</v>
      </c>
      <c r="R457" t="e">
        <v>#DIV/0!</v>
      </c>
    </row>
    <row r="458" spans="1:20" x14ac:dyDescent="0.3">
      <c r="A458" t="s">
        <v>935</v>
      </c>
      <c r="B458" s="171" t="s">
        <v>936</v>
      </c>
      <c r="C458" s="171" t="s">
        <v>206</v>
      </c>
      <c r="D458" s="171" t="s">
        <v>80</v>
      </c>
      <c r="E458" s="11">
        <v>41122</v>
      </c>
      <c r="F458">
        <v>3.3</v>
      </c>
      <c r="G458">
        <v>3.3</v>
      </c>
      <c r="H458">
        <v>1</v>
      </c>
      <c r="I458">
        <v>8</v>
      </c>
      <c r="K458" t="e">
        <v>#DIV/0!</v>
      </c>
      <c r="L458">
        <v>23</v>
      </c>
      <c r="M458">
        <v>0</v>
      </c>
      <c r="P458">
        <v>0</v>
      </c>
      <c r="Q458">
        <v>2</v>
      </c>
      <c r="R458">
        <v>0</v>
      </c>
    </row>
    <row r="459" spans="1:20" x14ac:dyDescent="0.3">
      <c r="A459" t="s">
        <v>937</v>
      </c>
      <c r="B459" s="171" t="s">
        <v>938</v>
      </c>
      <c r="C459" s="171" t="s">
        <v>209</v>
      </c>
      <c r="D459" s="171" t="s">
        <v>80</v>
      </c>
      <c r="E459" s="11">
        <v>41122</v>
      </c>
      <c r="H459" t="e">
        <v>#DIV/0!</v>
      </c>
      <c r="K459" t="e">
        <v>#DIV/0!</v>
      </c>
      <c r="M459" t="e">
        <v>#DIV/0!</v>
      </c>
      <c r="R459" t="e">
        <v>#DIV/0!</v>
      </c>
    </row>
    <row r="460" spans="1:20" x14ac:dyDescent="0.3">
      <c r="A460" t="s">
        <v>939</v>
      </c>
      <c r="B460" s="171" t="s">
        <v>940</v>
      </c>
      <c r="C460" s="171" t="s">
        <v>212</v>
      </c>
      <c r="D460" s="171" t="s">
        <v>4</v>
      </c>
      <c r="E460" s="11">
        <v>41122</v>
      </c>
      <c r="H460" t="e">
        <v>#DIV/0!</v>
      </c>
      <c r="K460" t="e">
        <v>#DIV/0!</v>
      </c>
      <c r="M460" t="e">
        <v>#DIV/0!</v>
      </c>
      <c r="R460" t="e">
        <v>#DIV/0!</v>
      </c>
    </row>
    <row r="461" spans="1:20" x14ac:dyDescent="0.3">
      <c r="A461" t="s">
        <v>941</v>
      </c>
      <c r="B461" s="171" t="s">
        <v>942</v>
      </c>
      <c r="C461" s="171" t="s">
        <v>215</v>
      </c>
      <c r="D461" s="171" t="s">
        <v>4</v>
      </c>
      <c r="E461" s="11">
        <v>41122</v>
      </c>
      <c r="R461" t="e">
        <v>#DIV/0!</v>
      </c>
    </row>
    <row r="462" spans="1:20" x14ac:dyDescent="0.3">
      <c r="A462" t="s">
        <v>943</v>
      </c>
      <c r="B462" s="171" t="s">
        <v>944</v>
      </c>
      <c r="C462" s="171" t="s">
        <v>218</v>
      </c>
      <c r="D462" s="171" t="s">
        <v>80</v>
      </c>
      <c r="E462" s="11">
        <v>41122</v>
      </c>
      <c r="R462" t="e">
        <v>#DIV/0!</v>
      </c>
      <c r="T462">
        <v>0</v>
      </c>
    </row>
    <row r="463" spans="1:20" x14ac:dyDescent="0.3">
      <c r="A463" t="s">
        <v>945</v>
      </c>
      <c r="B463" s="171" t="s">
        <v>946</v>
      </c>
      <c r="C463" s="171" t="s">
        <v>221</v>
      </c>
      <c r="D463" s="171" t="s">
        <v>4</v>
      </c>
      <c r="E463" s="11">
        <v>41122</v>
      </c>
      <c r="F463">
        <v>1</v>
      </c>
      <c r="G463">
        <v>1</v>
      </c>
      <c r="H463">
        <v>1</v>
      </c>
      <c r="I463">
        <v>0</v>
      </c>
      <c r="L463">
        <v>0</v>
      </c>
      <c r="M463" t="e">
        <v>#DIV/0!</v>
      </c>
      <c r="R463" t="e">
        <v>#DIV/0!</v>
      </c>
    </row>
    <row r="464" spans="1:20" x14ac:dyDescent="0.3">
      <c r="A464" t="s">
        <v>947</v>
      </c>
      <c r="B464" s="171" t="s">
        <v>948</v>
      </c>
      <c r="C464" s="171" t="s">
        <v>224</v>
      </c>
      <c r="D464" s="171" t="s">
        <v>80</v>
      </c>
      <c r="E464" s="11">
        <v>41122</v>
      </c>
      <c r="H464" t="e">
        <v>#DIV/0!</v>
      </c>
      <c r="K464" t="e">
        <v>#DIV/0!</v>
      </c>
      <c r="M464" t="e">
        <v>#DIV/0!</v>
      </c>
      <c r="R464" t="e">
        <v>#DIV/0!</v>
      </c>
    </row>
    <row r="465" spans="1:19" x14ac:dyDescent="0.3">
      <c r="A465" t="s">
        <v>949</v>
      </c>
      <c r="B465" s="171" t="s">
        <v>950</v>
      </c>
      <c r="C465" s="171" t="s">
        <v>227</v>
      </c>
      <c r="D465" s="171" t="s">
        <v>80</v>
      </c>
      <c r="E465" s="11">
        <v>41122</v>
      </c>
      <c r="F465">
        <v>1</v>
      </c>
      <c r="G465">
        <v>1</v>
      </c>
      <c r="H465">
        <v>1</v>
      </c>
      <c r="K465" t="e">
        <v>#DIV/0!</v>
      </c>
      <c r="M465" t="e">
        <v>#DIV/0!</v>
      </c>
      <c r="R465" t="e">
        <v>#DIV/0!</v>
      </c>
    </row>
    <row r="466" spans="1:19" x14ac:dyDescent="0.3">
      <c r="A466" t="s">
        <v>951</v>
      </c>
      <c r="B466" s="171" t="s">
        <v>952</v>
      </c>
      <c r="C466" s="171" t="s">
        <v>230</v>
      </c>
      <c r="D466" s="171" t="s">
        <v>80</v>
      </c>
      <c r="E466" s="11">
        <v>41122</v>
      </c>
      <c r="H466" t="e">
        <v>#DIV/0!</v>
      </c>
      <c r="K466" t="e">
        <v>#DIV/0!</v>
      </c>
      <c r="M466" t="e">
        <v>#DIV/0!</v>
      </c>
      <c r="R466" t="e">
        <v>#DIV/0!</v>
      </c>
    </row>
    <row r="467" spans="1:19" x14ac:dyDescent="0.3">
      <c r="A467" t="s">
        <v>953</v>
      </c>
      <c r="B467" s="171" t="s">
        <v>954</v>
      </c>
      <c r="C467" s="171" t="s">
        <v>233</v>
      </c>
      <c r="D467" s="171" t="s">
        <v>4</v>
      </c>
      <c r="E467" s="11">
        <v>41122</v>
      </c>
      <c r="F467">
        <v>10</v>
      </c>
      <c r="G467">
        <v>15</v>
      </c>
      <c r="H467">
        <v>0.66666666666666663</v>
      </c>
      <c r="I467">
        <v>31</v>
      </c>
      <c r="K467" t="e">
        <v>#DIV/0!</v>
      </c>
      <c r="L467">
        <v>54</v>
      </c>
      <c r="M467">
        <v>0</v>
      </c>
      <c r="P467">
        <v>5</v>
      </c>
      <c r="Q467">
        <v>10</v>
      </c>
      <c r="R467">
        <v>0.5</v>
      </c>
    </row>
    <row r="468" spans="1:19" x14ac:dyDescent="0.3">
      <c r="A468" t="s">
        <v>955</v>
      </c>
      <c r="B468" s="171" t="s">
        <v>956</v>
      </c>
      <c r="C468" s="171" t="s">
        <v>236</v>
      </c>
      <c r="D468" s="171" t="s">
        <v>80</v>
      </c>
      <c r="E468" s="11">
        <v>41122</v>
      </c>
      <c r="F468">
        <v>9.5</v>
      </c>
      <c r="G468">
        <v>10</v>
      </c>
      <c r="H468">
        <v>0.95</v>
      </c>
      <c r="I468">
        <v>29</v>
      </c>
      <c r="K468" t="e">
        <v>#DIV/0!</v>
      </c>
      <c r="L468">
        <v>45</v>
      </c>
      <c r="M468">
        <v>0</v>
      </c>
      <c r="O468">
        <v>0.82499999999999996</v>
      </c>
      <c r="P468">
        <v>5</v>
      </c>
      <c r="Q468">
        <v>10</v>
      </c>
      <c r="R468">
        <v>0.5</v>
      </c>
    </row>
    <row r="469" spans="1:19" x14ac:dyDescent="0.3">
      <c r="A469" t="s">
        <v>957</v>
      </c>
      <c r="B469" s="171" t="s">
        <v>958</v>
      </c>
      <c r="C469" s="171" t="s">
        <v>239</v>
      </c>
      <c r="D469" s="171" t="s">
        <v>80</v>
      </c>
      <c r="E469" s="11">
        <v>41122</v>
      </c>
      <c r="F469">
        <v>0.5</v>
      </c>
      <c r="G469">
        <v>5</v>
      </c>
      <c r="H469">
        <v>0.1</v>
      </c>
      <c r="I469">
        <v>2</v>
      </c>
      <c r="L469">
        <v>9</v>
      </c>
      <c r="M469">
        <v>0</v>
      </c>
    </row>
    <row r="470" spans="1:19" x14ac:dyDescent="0.3">
      <c r="A470" t="s">
        <v>959</v>
      </c>
      <c r="B470" s="171" t="s">
        <v>960</v>
      </c>
      <c r="C470" s="171" t="s">
        <v>76</v>
      </c>
      <c r="D470" s="171" t="s">
        <v>80</v>
      </c>
      <c r="E470" s="11">
        <v>41122</v>
      </c>
      <c r="F470">
        <v>1</v>
      </c>
      <c r="G470">
        <v>2.5</v>
      </c>
      <c r="H470">
        <v>0.4</v>
      </c>
      <c r="I470">
        <v>2</v>
      </c>
      <c r="K470" t="e">
        <v>#DIV/0!</v>
      </c>
      <c r="L470">
        <v>14.5</v>
      </c>
      <c r="M470">
        <v>0</v>
      </c>
      <c r="R470" t="e">
        <v>#DIV/0!</v>
      </c>
    </row>
    <row r="471" spans="1:19" x14ac:dyDescent="0.3">
      <c r="A471" t="s">
        <v>961</v>
      </c>
      <c r="B471" s="171" t="s">
        <v>962</v>
      </c>
      <c r="C471" s="171" t="s">
        <v>79</v>
      </c>
      <c r="D471" s="171" t="s">
        <v>4</v>
      </c>
      <c r="E471" s="11">
        <v>41122</v>
      </c>
      <c r="F471">
        <v>0</v>
      </c>
      <c r="G471">
        <v>0</v>
      </c>
      <c r="H471" t="e">
        <v>#DIV/0!</v>
      </c>
      <c r="I471">
        <v>0</v>
      </c>
      <c r="J471">
        <v>0</v>
      </c>
      <c r="L471">
        <v>0</v>
      </c>
      <c r="M471" t="e">
        <v>#DIV/0!</v>
      </c>
      <c r="N471">
        <v>0</v>
      </c>
      <c r="P471">
        <v>0</v>
      </c>
      <c r="Q471">
        <v>0</v>
      </c>
      <c r="R471" t="e">
        <v>#DIV/0!</v>
      </c>
      <c r="S471">
        <v>0</v>
      </c>
    </row>
    <row r="472" spans="1:19" x14ac:dyDescent="0.3">
      <c r="A472" t="s">
        <v>963</v>
      </c>
      <c r="B472" s="171" t="s">
        <v>964</v>
      </c>
      <c r="C472" s="171" t="s">
        <v>86</v>
      </c>
      <c r="D472" s="171" t="s">
        <v>4</v>
      </c>
      <c r="E472" s="11">
        <v>41122</v>
      </c>
      <c r="F472">
        <v>0</v>
      </c>
      <c r="G472">
        <v>0</v>
      </c>
      <c r="H472" t="e">
        <v>#DIV/0!</v>
      </c>
      <c r="I472">
        <v>2</v>
      </c>
      <c r="J472">
        <v>0</v>
      </c>
      <c r="K472" t="e">
        <v>#DIV/0!</v>
      </c>
      <c r="L472">
        <v>0</v>
      </c>
      <c r="M472" t="e">
        <v>#DIV/0!</v>
      </c>
      <c r="N472">
        <v>0</v>
      </c>
      <c r="O472">
        <v>0</v>
      </c>
      <c r="P472">
        <v>0</v>
      </c>
      <c r="Q472">
        <v>0</v>
      </c>
      <c r="R472" t="e">
        <v>#DIV/0!</v>
      </c>
      <c r="S472">
        <v>0</v>
      </c>
    </row>
    <row r="473" spans="1:19" x14ac:dyDescent="0.3">
      <c r="A473" t="s">
        <v>965</v>
      </c>
      <c r="B473" s="171" t="s">
        <v>966</v>
      </c>
      <c r="C473" s="171" t="s">
        <v>89</v>
      </c>
      <c r="D473" s="171" t="s">
        <v>4</v>
      </c>
      <c r="E473" s="11">
        <v>41122</v>
      </c>
      <c r="F473">
        <v>9.5</v>
      </c>
      <c r="G473">
        <v>10</v>
      </c>
      <c r="H473">
        <v>0.95</v>
      </c>
      <c r="I473">
        <v>29</v>
      </c>
      <c r="J473">
        <v>0</v>
      </c>
      <c r="L473">
        <v>45</v>
      </c>
      <c r="M473">
        <v>0</v>
      </c>
      <c r="N473">
        <v>0</v>
      </c>
      <c r="O473">
        <v>0.82499999999999996</v>
      </c>
      <c r="P473">
        <v>5</v>
      </c>
      <c r="Q473">
        <v>10</v>
      </c>
      <c r="R473">
        <v>0.5</v>
      </c>
      <c r="S473">
        <v>0</v>
      </c>
    </row>
    <row r="474" spans="1:19" x14ac:dyDescent="0.3">
      <c r="A474" t="s">
        <v>967</v>
      </c>
      <c r="B474" s="171" t="s">
        <v>968</v>
      </c>
      <c r="C474" s="171" t="s">
        <v>92</v>
      </c>
      <c r="D474" s="171" t="s">
        <v>4</v>
      </c>
      <c r="E474" s="11">
        <v>41122</v>
      </c>
      <c r="F474">
        <v>0.5</v>
      </c>
      <c r="G474">
        <v>5</v>
      </c>
      <c r="H474">
        <v>0.1</v>
      </c>
      <c r="I474">
        <v>2</v>
      </c>
      <c r="J474">
        <v>0</v>
      </c>
      <c r="K474" t="e">
        <v>#DIV/0!</v>
      </c>
      <c r="L474">
        <v>9</v>
      </c>
      <c r="M474">
        <v>0</v>
      </c>
      <c r="N474">
        <v>0</v>
      </c>
      <c r="O474">
        <v>0</v>
      </c>
      <c r="P474">
        <v>0</v>
      </c>
      <c r="Q474">
        <v>0</v>
      </c>
      <c r="R474" t="e">
        <v>#DIV/0!</v>
      </c>
      <c r="S474">
        <v>0</v>
      </c>
    </row>
    <row r="475" spans="1:19" x14ac:dyDescent="0.3">
      <c r="A475" t="s">
        <v>969</v>
      </c>
      <c r="B475" s="171" t="s">
        <v>970</v>
      </c>
      <c r="C475" s="171" t="s">
        <v>98</v>
      </c>
      <c r="D475" s="171" t="s">
        <v>4</v>
      </c>
      <c r="E475" s="11">
        <v>41122</v>
      </c>
      <c r="F475">
        <v>19</v>
      </c>
      <c r="G475">
        <v>15</v>
      </c>
      <c r="H475">
        <v>1.2666666666666666</v>
      </c>
      <c r="I475">
        <v>0</v>
      </c>
      <c r="J475">
        <v>17</v>
      </c>
      <c r="L475">
        <v>74.5</v>
      </c>
      <c r="M475">
        <v>0.22818791946308725</v>
      </c>
      <c r="N475">
        <v>0</v>
      </c>
      <c r="P475">
        <v>0</v>
      </c>
      <c r="Q475">
        <v>0</v>
      </c>
      <c r="R475" t="e">
        <v>#DIV/0!</v>
      </c>
      <c r="S475">
        <v>0</v>
      </c>
    </row>
    <row r="476" spans="1:19" x14ac:dyDescent="0.3">
      <c r="A476" t="s">
        <v>971</v>
      </c>
      <c r="B476" s="171" t="s">
        <v>972</v>
      </c>
      <c r="C476" s="171" t="s">
        <v>101</v>
      </c>
      <c r="D476" s="171" t="s">
        <v>4</v>
      </c>
      <c r="E476" s="11">
        <v>41122</v>
      </c>
      <c r="F476">
        <v>0</v>
      </c>
      <c r="G476">
        <v>0</v>
      </c>
      <c r="H476" t="e">
        <v>#DIV/0!</v>
      </c>
      <c r="I476">
        <v>0</v>
      </c>
      <c r="J476">
        <v>0</v>
      </c>
      <c r="L476">
        <v>0</v>
      </c>
      <c r="M476" t="e">
        <v>#DIV/0!</v>
      </c>
      <c r="N476">
        <v>0</v>
      </c>
      <c r="P476">
        <v>0</v>
      </c>
      <c r="Q476">
        <v>0</v>
      </c>
      <c r="R476" t="e">
        <v>#DIV/0!</v>
      </c>
    </row>
    <row r="477" spans="1:19" x14ac:dyDescent="0.3">
      <c r="A477" t="s">
        <v>973</v>
      </c>
      <c r="B477" s="171" t="s">
        <v>974</v>
      </c>
      <c r="C477" s="171" t="s">
        <v>107</v>
      </c>
      <c r="D477" s="171" t="s">
        <v>80</v>
      </c>
      <c r="E477" s="11">
        <v>41122</v>
      </c>
      <c r="F477">
        <v>6</v>
      </c>
      <c r="G477">
        <v>4</v>
      </c>
      <c r="H477">
        <v>1.5</v>
      </c>
      <c r="I477">
        <v>2</v>
      </c>
      <c r="J477">
        <v>0</v>
      </c>
      <c r="K477" t="e">
        <v>#DIV/0!</v>
      </c>
      <c r="L477">
        <v>20</v>
      </c>
      <c r="M477">
        <v>0</v>
      </c>
      <c r="N477">
        <v>0</v>
      </c>
      <c r="P477">
        <v>0</v>
      </c>
      <c r="Q477">
        <v>0</v>
      </c>
      <c r="R477" t="e">
        <v>#DIV/0!</v>
      </c>
      <c r="S477">
        <v>0</v>
      </c>
    </row>
    <row r="478" spans="1:19" x14ac:dyDescent="0.3">
      <c r="A478" t="s">
        <v>975</v>
      </c>
      <c r="B478" s="171" t="s">
        <v>976</v>
      </c>
      <c r="C478" s="171" t="s">
        <v>110</v>
      </c>
      <c r="D478" s="171" t="s">
        <v>4</v>
      </c>
      <c r="E478" s="11">
        <v>41122</v>
      </c>
      <c r="H478" t="e">
        <v>#DIV/0!</v>
      </c>
      <c r="I478">
        <v>2</v>
      </c>
      <c r="L478">
        <v>0</v>
      </c>
      <c r="M478" t="e">
        <v>#DIV/0!</v>
      </c>
      <c r="R478" t="e">
        <v>#DIV/0!</v>
      </c>
    </row>
    <row r="479" spans="1:19" x14ac:dyDescent="0.3">
      <c r="A479" t="s">
        <v>977</v>
      </c>
      <c r="B479" s="171" t="s">
        <v>978</v>
      </c>
      <c r="C479" s="171" t="s">
        <v>113</v>
      </c>
      <c r="D479" s="171" t="s">
        <v>4</v>
      </c>
      <c r="E479" s="11">
        <v>41122</v>
      </c>
      <c r="F479">
        <v>6</v>
      </c>
      <c r="G479">
        <v>4</v>
      </c>
      <c r="H479">
        <v>1.5</v>
      </c>
      <c r="K479" t="e">
        <v>#DIV/0!</v>
      </c>
      <c r="L479">
        <v>20</v>
      </c>
      <c r="M479">
        <v>0</v>
      </c>
      <c r="R479" t="e">
        <v>#DIV/0!</v>
      </c>
    </row>
    <row r="480" spans="1:19" x14ac:dyDescent="0.3">
      <c r="A480" t="s">
        <v>979</v>
      </c>
      <c r="B480" s="171" t="s">
        <v>980</v>
      </c>
      <c r="C480" s="171" t="s">
        <v>116</v>
      </c>
      <c r="D480" s="171" t="s">
        <v>4</v>
      </c>
      <c r="E480" s="11">
        <v>41122</v>
      </c>
      <c r="H480" t="e">
        <v>#DIV/0!</v>
      </c>
      <c r="M480" t="e">
        <v>#DIV/0!</v>
      </c>
      <c r="R480" t="e">
        <v>#DIV/0!</v>
      </c>
    </row>
    <row r="481" spans="1:20" x14ac:dyDescent="0.3">
      <c r="A481" t="s">
        <v>981</v>
      </c>
      <c r="B481" s="171" t="s">
        <v>982</v>
      </c>
      <c r="C481" s="171" t="s">
        <v>119</v>
      </c>
      <c r="D481" s="171" t="s">
        <v>4</v>
      </c>
      <c r="E481" s="11">
        <v>41122</v>
      </c>
      <c r="H481" t="e">
        <v>#DIV/0!</v>
      </c>
      <c r="K481" t="e">
        <v>#DIV/0!</v>
      </c>
      <c r="M481" t="e">
        <v>#DIV/0!</v>
      </c>
      <c r="R481" t="e">
        <v>#DIV/0!</v>
      </c>
    </row>
    <row r="482" spans="1:20" x14ac:dyDescent="0.3">
      <c r="A482" t="s">
        <v>983</v>
      </c>
      <c r="B482" s="171" t="s">
        <v>984</v>
      </c>
      <c r="C482" s="171" t="s">
        <v>122</v>
      </c>
      <c r="D482" s="171" t="s">
        <v>80</v>
      </c>
      <c r="E482" s="11">
        <v>41122</v>
      </c>
      <c r="H482" t="e">
        <v>#DIV/0!</v>
      </c>
      <c r="K482" t="e">
        <v>#DIV/0!</v>
      </c>
      <c r="M482" t="e">
        <v>#DIV/0!</v>
      </c>
      <c r="R482" t="e">
        <v>#DIV/0!</v>
      </c>
    </row>
    <row r="483" spans="1:20" x14ac:dyDescent="0.3">
      <c r="A483" t="s">
        <v>985</v>
      </c>
      <c r="B483" s="171" t="s">
        <v>986</v>
      </c>
      <c r="C483" s="171" t="s">
        <v>125</v>
      </c>
      <c r="D483" s="171" t="s">
        <v>80</v>
      </c>
      <c r="E483" s="11">
        <v>41122</v>
      </c>
      <c r="F483">
        <v>6</v>
      </c>
      <c r="G483">
        <v>4</v>
      </c>
      <c r="H483">
        <v>1.5</v>
      </c>
      <c r="I483">
        <v>0</v>
      </c>
      <c r="J483">
        <v>0</v>
      </c>
      <c r="K483" t="e">
        <v>#DIV/0!</v>
      </c>
      <c r="L483">
        <v>27.5</v>
      </c>
      <c r="M483">
        <v>0</v>
      </c>
      <c r="P483">
        <v>0</v>
      </c>
      <c r="Q483">
        <v>0</v>
      </c>
    </row>
    <row r="484" spans="1:20" x14ac:dyDescent="0.3">
      <c r="A484" t="s">
        <v>987</v>
      </c>
      <c r="B484" s="171" t="s">
        <v>988</v>
      </c>
      <c r="C484" s="171" t="s">
        <v>128</v>
      </c>
      <c r="D484" s="171" t="s">
        <v>4</v>
      </c>
      <c r="E484" s="11">
        <v>41122</v>
      </c>
    </row>
    <row r="485" spans="1:20" x14ac:dyDescent="0.3">
      <c r="A485" t="s">
        <v>989</v>
      </c>
      <c r="B485" s="171" t="s">
        <v>990</v>
      </c>
      <c r="C485" s="171" t="s">
        <v>131</v>
      </c>
      <c r="D485" s="171" t="s">
        <v>4</v>
      </c>
      <c r="E485" s="11">
        <v>41122</v>
      </c>
      <c r="F485">
        <v>6</v>
      </c>
      <c r="G485">
        <v>4</v>
      </c>
      <c r="H485">
        <v>1.5</v>
      </c>
      <c r="K485" t="e">
        <v>#DIV/0!</v>
      </c>
      <c r="L485">
        <v>27.5</v>
      </c>
      <c r="M485">
        <v>0</v>
      </c>
      <c r="R485" t="e">
        <v>#DIV/0!</v>
      </c>
    </row>
    <row r="486" spans="1:20" x14ac:dyDescent="0.3">
      <c r="A486" t="s">
        <v>991</v>
      </c>
      <c r="B486" s="171" t="s">
        <v>992</v>
      </c>
      <c r="C486" s="171" t="s">
        <v>134</v>
      </c>
      <c r="D486" s="171" t="s">
        <v>4</v>
      </c>
      <c r="E486" s="11">
        <v>41122</v>
      </c>
    </row>
    <row r="487" spans="1:20" x14ac:dyDescent="0.3">
      <c r="A487" t="s">
        <v>993</v>
      </c>
      <c r="B487" s="171" t="s">
        <v>994</v>
      </c>
      <c r="C487" s="171" t="s">
        <v>137</v>
      </c>
      <c r="D487" s="171" t="s">
        <v>80</v>
      </c>
      <c r="E487" s="11">
        <v>41122</v>
      </c>
      <c r="R487" t="e">
        <v>#DIV/0!</v>
      </c>
    </row>
    <row r="488" spans="1:20" x14ac:dyDescent="0.3">
      <c r="A488" t="s">
        <v>995</v>
      </c>
      <c r="B488" s="171" t="s">
        <v>996</v>
      </c>
      <c r="C488" s="171" t="s">
        <v>140</v>
      </c>
      <c r="D488" s="171" t="s">
        <v>4</v>
      </c>
      <c r="E488" s="11">
        <v>41122</v>
      </c>
      <c r="R488" t="e">
        <v>#DIV/0!</v>
      </c>
    </row>
    <row r="489" spans="1:20" x14ac:dyDescent="0.3">
      <c r="A489" t="s">
        <v>997</v>
      </c>
      <c r="B489" s="171" t="s">
        <v>998</v>
      </c>
      <c r="C489" s="171" t="s">
        <v>167</v>
      </c>
      <c r="D489" s="171" t="s">
        <v>80</v>
      </c>
      <c r="E489" s="11">
        <v>41122</v>
      </c>
      <c r="R489" t="e">
        <v>#DIV/0!</v>
      </c>
    </row>
    <row r="490" spans="1:20" x14ac:dyDescent="0.3">
      <c r="A490" t="s">
        <v>999</v>
      </c>
      <c r="B490" s="171" t="s">
        <v>1000</v>
      </c>
      <c r="C490" s="171" t="s">
        <v>170</v>
      </c>
      <c r="D490" s="171" t="s">
        <v>4</v>
      </c>
      <c r="E490" s="11">
        <v>41122</v>
      </c>
      <c r="R490" t="e">
        <v>#DIV/0!</v>
      </c>
    </row>
    <row r="491" spans="1:20" x14ac:dyDescent="0.3">
      <c r="A491" t="s">
        <v>1001</v>
      </c>
      <c r="B491" s="171" t="s">
        <v>1002</v>
      </c>
      <c r="C491" s="171" t="s">
        <v>179</v>
      </c>
      <c r="D491" s="171" t="s">
        <v>80</v>
      </c>
      <c r="E491" s="11">
        <v>41122</v>
      </c>
      <c r="R491" t="e">
        <v>#DIV/0!</v>
      </c>
      <c r="T491">
        <v>0.85019999999999996</v>
      </c>
    </row>
    <row r="492" spans="1:20" x14ac:dyDescent="0.3">
      <c r="A492" t="s">
        <v>1003</v>
      </c>
      <c r="B492" s="171" t="s">
        <v>1004</v>
      </c>
      <c r="C492" s="171" t="s">
        <v>182</v>
      </c>
      <c r="D492" s="171" t="s">
        <v>4</v>
      </c>
      <c r="E492" s="11">
        <v>41122</v>
      </c>
      <c r="R492" t="e">
        <v>#DIV/0!</v>
      </c>
      <c r="T492">
        <v>0.84399999999999997</v>
      </c>
    </row>
    <row r="493" spans="1:20" x14ac:dyDescent="0.3">
      <c r="A493" t="s">
        <v>1005</v>
      </c>
      <c r="B493" s="171" t="s">
        <v>1006</v>
      </c>
      <c r="C493" s="171" t="s">
        <v>185</v>
      </c>
      <c r="D493" s="171" t="s">
        <v>80</v>
      </c>
      <c r="E493" s="11">
        <v>41122</v>
      </c>
      <c r="F493">
        <v>3</v>
      </c>
      <c r="G493">
        <v>3</v>
      </c>
      <c r="H493">
        <v>1</v>
      </c>
      <c r="K493" t="e">
        <v>#DIV/0!</v>
      </c>
      <c r="M493" t="e">
        <v>#DIV/0!</v>
      </c>
      <c r="R493" t="e">
        <v>#DIV/0!</v>
      </c>
      <c r="T493">
        <v>0.96399999999999997</v>
      </c>
    </row>
    <row r="494" spans="1:20" x14ac:dyDescent="0.3">
      <c r="A494" t="s">
        <v>1007</v>
      </c>
      <c r="B494" s="171" t="s">
        <v>1008</v>
      </c>
      <c r="C494" s="171" t="s">
        <v>188</v>
      </c>
      <c r="D494" s="171" t="s">
        <v>4</v>
      </c>
      <c r="E494" s="11">
        <v>41122</v>
      </c>
      <c r="F494">
        <v>3</v>
      </c>
      <c r="G494">
        <v>3</v>
      </c>
      <c r="H494">
        <v>1</v>
      </c>
      <c r="K494" t="e">
        <v>#DIV/0!</v>
      </c>
      <c r="M494" t="e">
        <v>#DIV/0!</v>
      </c>
      <c r="R494" t="e">
        <v>#DIV/0!</v>
      </c>
    </row>
    <row r="495" spans="1:20" x14ac:dyDescent="0.3">
      <c r="A495" t="s">
        <v>1009</v>
      </c>
      <c r="B495" s="171" t="s">
        <v>1010</v>
      </c>
      <c r="C495" s="171" t="s">
        <v>191</v>
      </c>
      <c r="D495" s="171" t="s">
        <v>80</v>
      </c>
      <c r="E495" s="11">
        <v>41122</v>
      </c>
    </row>
    <row r="496" spans="1:20" x14ac:dyDescent="0.3">
      <c r="A496" t="s">
        <v>1011</v>
      </c>
      <c r="B496" s="171" t="s">
        <v>1012</v>
      </c>
      <c r="C496" s="171" t="s">
        <v>194</v>
      </c>
      <c r="D496" s="171" t="s">
        <v>4</v>
      </c>
      <c r="E496" s="11">
        <v>41122</v>
      </c>
      <c r="T496">
        <v>0</v>
      </c>
    </row>
    <row r="497" spans="1:20" x14ac:dyDescent="0.3">
      <c r="A497" t="s">
        <v>1013</v>
      </c>
      <c r="B497" s="171" t="s">
        <v>1014</v>
      </c>
      <c r="C497" s="171" t="s">
        <v>197</v>
      </c>
      <c r="D497" s="171" t="s">
        <v>4</v>
      </c>
      <c r="E497" s="11">
        <v>41122</v>
      </c>
      <c r="T497">
        <v>0</v>
      </c>
    </row>
    <row r="498" spans="1:20" x14ac:dyDescent="0.3">
      <c r="A498" t="s">
        <v>1015</v>
      </c>
      <c r="B498" s="171" t="s">
        <v>1016</v>
      </c>
      <c r="C498" s="171" t="s">
        <v>209</v>
      </c>
      <c r="D498" s="171" t="s">
        <v>4</v>
      </c>
      <c r="E498" s="11">
        <v>41122</v>
      </c>
      <c r="H498" t="e">
        <v>#DIV/0!</v>
      </c>
      <c r="K498" t="e">
        <v>#DIV/0!</v>
      </c>
      <c r="M498" t="e">
        <v>#DIV/0!</v>
      </c>
      <c r="R498" t="e">
        <v>#DIV/0!</v>
      </c>
      <c r="T498">
        <v>0</v>
      </c>
    </row>
    <row r="499" spans="1:20" x14ac:dyDescent="0.3">
      <c r="A499" t="s">
        <v>1017</v>
      </c>
      <c r="B499" s="171" t="s">
        <v>1018</v>
      </c>
      <c r="C499" s="171" t="s">
        <v>212</v>
      </c>
      <c r="D499" s="171" t="s">
        <v>80</v>
      </c>
      <c r="E499" s="11">
        <v>41122</v>
      </c>
      <c r="H499" t="e">
        <v>#DIV/0!</v>
      </c>
      <c r="K499" t="e">
        <v>#DIV/0!</v>
      </c>
      <c r="M499" t="e">
        <v>#DIV/0!</v>
      </c>
      <c r="R499" t="e">
        <v>#DIV/0!</v>
      </c>
      <c r="T499">
        <v>0</v>
      </c>
    </row>
    <row r="500" spans="1:20" x14ac:dyDescent="0.3">
      <c r="A500" t="s">
        <v>1019</v>
      </c>
      <c r="B500" s="171" t="s">
        <v>1020</v>
      </c>
      <c r="C500" s="171" t="s">
        <v>215</v>
      </c>
      <c r="D500" s="171" t="s">
        <v>80</v>
      </c>
      <c r="E500" s="11">
        <v>41122</v>
      </c>
      <c r="R500" t="e">
        <v>#DIV/0!</v>
      </c>
      <c r="T500">
        <v>0</v>
      </c>
    </row>
    <row r="501" spans="1:20" x14ac:dyDescent="0.3">
      <c r="A501" t="s">
        <v>1021</v>
      </c>
      <c r="B501" s="171" t="s">
        <v>1022</v>
      </c>
      <c r="C501" s="171" t="s">
        <v>218</v>
      </c>
      <c r="D501" s="171" t="s">
        <v>4</v>
      </c>
      <c r="E501" s="11">
        <v>41122</v>
      </c>
      <c r="R501" t="e">
        <v>#DIV/0!</v>
      </c>
      <c r="T501">
        <v>0</v>
      </c>
    </row>
    <row r="502" spans="1:20" x14ac:dyDescent="0.3">
      <c r="A502" t="s">
        <v>1023</v>
      </c>
      <c r="B502" s="171" t="s">
        <v>1024</v>
      </c>
      <c r="C502" s="171" t="s">
        <v>233</v>
      </c>
      <c r="D502" s="171" t="s">
        <v>80</v>
      </c>
      <c r="E502" s="11">
        <v>41122</v>
      </c>
      <c r="F502">
        <v>10</v>
      </c>
      <c r="G502">
        <v>15</v>
      </c>
      <c r="H502">
        <v>0.66666666666666663</v>
      </c>
      <c r="I502">
        <v>31</v>
      </c>
      <c r="K502" t="e">
        <v>#DIV/0!</v>
      </c>
      <c r="L502">
        <v>54</v>
      </c>
      <c r="M502">
        <v>0</v>
      </c>
      <c r="P502">
        <v>5</v>
      </c>
      <c r="Q502">
        <v>10</v>
      </c>
      <c r="R502">
        <v>0.5</v>
      </c>
      <c r="T502">
        <v>0</v>
      </c>
    </row>
    <row r="503" spans="1:20" x14ac:dyDescent="0.3">
      <c r="A503" t="s">
        <v>1025</v>
      </c>
      <c r="B503" s="171" t="s">
        <v>1026</v>
      </c>
      <c r="C503" s="171" t="s">
        <v>236</v>
      </c>
      <c r="D503" s="171" t="s">
        <v>4</v>
      </c>
      <c r="E503" s="11">
        <v>41122</v>
      </c>
      <c r="F503">
        <v>9.5</v>
      </c>
      <c r="G503">
        <v>10</v>
      </c>
      <c r="H503">
        <v>0.95</v>
      </c>
      <c r="I503">
        <v>29</v>
      </c>
      <c r="K503" t="e">
        <v>#DIV/0!</v>
      </c>
      <c r="L503">
        <v>45</v>
      </c>
      <c r="M503">
        <v>0</v>
      </c>
      <c r="O503">
        <v>0.82499999999999996</v>
      </c>
      <c r="P503">
        <v>5</v>
      </c>
      <c r="Q503">
        <v>10</v>
      </c>
      <c r="R503">
        <v>0.5</v>
      </c>
      <c r="T503">
        <v>0</v>
      </c>
    </row>
    <row r="504" spans="1:20" x14ac:dyDescent="0.3">
      <c r="A504" t="s">
        <v>1027</v>
      </c>
      <c r="B504" s="171" t="s">
        <v>1028</v>
      </c>
      <c r="C504" s="171" t="s">
        <v>239</v>
      </c>
      <c r="D504" s="171" t="s">
        <v>4</v>
      </c>
      <c r="E504" s="11">
        <v>41122</v>
      </c>
      <c r="F504">
        <v>0.5</v>
      </c>
      <c r="G504">
        <v>5</v>
      </c>
      <c r="H504">
        <v>0.1</v>
      </c>
      <c r="I504">
        <v>2</v>
      </c>
      <c r="L504">
        <v>9</v>
      </c>
      <c r="M504">
        <v>0</v>
      </c>
      <c r="T504" t="e">
        <v>#DIV/0!</v>
      </c>
    </row>
    <row r="505" spans="1:20" x14ac:dyDescent="0.3">
      <c r="A505" t="s">
        <v>1029</v>
      </c>
      <c r="B505" s="171" t="s">
        <v>1030</v>
      </c>
      <c r="C505" s="171" t="s">
        <v>143</v>
      </c>
      <c r="D505" s="171" t="s">
        <v>4</v>
      </c>
      <c r="E505" s="11">
        <v>41122</v>
      </c>
      <c r="T505">
        <v>0</v>
      </c>
    </row>
    <row r="506" spans="1:20" x14ac:dyDescent="0.3">
      <c r="A506" t="s">
        <v>1031</v>
      </c>
      <c r="B506" s="171" t="s">
        <v>1032</v>
      </c>
      <c r="C506" s="171" t="s">
        <v>146</v>
      </c>
      <c r="D506" s="171" t="s">
        <v>80</v>
      </c>
      <c r="E506" s="11">
        <v>41122</v>
      </c>
      <c r="F506">
        <v>3</v>
      </c>
      <c r="G506">
        <v>3</v>
      </c>
      <c r="H506">
        <v>1</v>
      </c>
      <c r="I506">
        <v>0</v>
      </c>
      <c r="J506">
        <v>17</v>
      </c>
      <c r="K506">
        <v>0</v>
      </c>
      <c r="L506">
        <v>27</v>
      </c>
      <c r="M506">
        <v>0.62962962962962965</v>
      </c>
      <c r="N506">
        <v>0</v>
      </c>
      <c r="P506">
        <v>0</v>
      </c>
      <c r="Q506">
        <v>0</v>
      </c>
      <c r="R506" t="e">
        <v>#DIV/0!</v>
      </c>
      <c r="S506">
        <v>0</v>
      </c>
    </row>
    <row r="507" spans="1:20" x14ac:dyDescent="0.3">
      <c r="A507" t="s">
        <v>1033</v>
      </c>
      <c r="B507" s="171" t="s">
        <v>1034</v>
      </c>
      <c r="C507" s="171" t="s">
        <v>149</v>
      </c>
      <c r="D507" s="171" t="s">
        <v>4</v>
      </c>
      <c r="E507" s="11">
        <v>41122</v>
      </c>
      <c r="H507" t="e">
        <v>#DIV/0!</v>
      </c>
      <c r="K507" t="e">
        <v>#DIV/0!</v>
      </c>
      <c r="M507" t="e">
        <v>#DIV/0!</v>
      </c>
      <c r="R507" t="e">
        <v>#DIV/0!</v>
      </c>
    </row>
    <row r="508" spans="1:20" x14ac:dyDescent="0.3">
      <c r="A508" t="s">
        <v>1035</v>
      </c>
      <c r="B508" s="171" t="s">
        <v>1036</v>
      </c>
      <c r="C508" s="171" t="s">
        <v>152</v>
      </c>
      <c r="D508" s="171" t="s">
        <v>4</v>
      </c>
      <c r="E508" s="11">
        <v>41122</v>
      </c>
    </row>
    <row r="509" spans="1:20" x14ac:dyDescent="0.3">
      <c r="A509" t="s">
        <v>1037</v>
      </c>
      <c r="B509" s="171" t="s">
        <v>1038</v>
      </c>
      <c r="C509" s="171" t="s">
        <v>155</v>
      </c>
      <c r="D509" s="171" t="s">
        <v>4</v>
      </c>
      <c r="E509" s="11">
        <v>41122</v>
      </c>
      <c r="F509">
        <v>3</v>
      </c>
      <c r="G509">
        <v>3</v>
      </c>
      <c r="H509">
        <v>1</v>
      </c>
      <c r="J509">
        <v>17</v>
      </c>
      <c r="K509">
        <v>0</v>
      </c>
      <c r="L509">
        <v>27</v>
      </c>
      <c r="M509">
        <v>0.62962962962962965</v>
      </c>
      <c r="R509" t="e">
        <v>#DIV/0!</v>
      </c>
    </row>
    <row r="510" spans="1:20" x14ac:dyDescent="0.3">
      <c r="A510" t="s">
        <v>1039</v>
      </c>
      <c r="B510" s="171" t="s">
        <v>1040</v>
      </c>
      <c r="C510" s="171" t="s">
        <v>158</v>
      </c>
      <c r="D510" s="171" t="s">
        <v>4</v>
      </c>
      <c r="E510" s="11">
        <v>41122</v>
      </c>
      <c r="H510" t="e">
        <v>#DIV/0!</v>
      </c>
      <c r="K510" t="e">
        <v>#DIV/0!</v>
      </c>
      <c r="M510" t="e">
        <v>#DIV/0!</v>
      </c>
      <c r="R510" t="e">
        <v>#DIV/0!</v>
      </c>
    </row>
    <row r="511" spans="1:20" x14ac:dyDescent="0.3">
      <c r="A511" t="s">
        <v>1041</v>
      </c>
      <c r="B511" s="171" t="s">
        <v>1042</v>
      </c>
      <c r="C511" s="171" t="s">
        <v>164</v>
      </c>
      <c r="D511" s="171" t="s">
        <v>4</v>
      </c>
      <c r="E511" s="11">
        <v>41122</v>
      </c>
      <c r="F511">
        <v>1.5</v>
      </c>
      <c r="G511">
        <v>1.5</v>
      </c>
      <c r="H511">
        <v>1</v>
      </c>
      <c r="I511">
        <v>2</v>
      </c>
      <c r="K511" t="e">
        <v>#DIV/0!</v>
      </c>
      <c r="L511">
        <v>14.5</v>
      </c>
      <c r="M511">
        <v>0</v>
      </c>
      <c r="R511" t="e">
        <v>#DIV/0!</v>
      </c>
      <c r="T511">
        <v>0</v>
      </c>
    </row>
    <row r="512" spans="1:20" x14ac:dyDescent="0.3">
      <c r="A512" t="s">
        <v>1043</v>
      </c>
      <c r="B512" s="171" t="s">
        <v>1044</v>
      </c>
      <c r="C512" s="171" t="s">
        <v>161</v>
      </c>
      <c r="D512" s="171" t="s">
        <v>80</v>
      </c>
      <c r="E512" s="11">
        <v>41122</v>
      </c>
      <c r="F512">
        <v>1.5</v>
      </c>
      <c r="G512">
        <v>1.5</v>
      </c>
      <c r="H512">
        <v>1</v>
      </c>
      <c r="I512">
        <v>2</v>
      </c>
      <c r="J512">
        <v>0</v>
      </c>
      <c r="K512" t="e">
        <v>#DIV/0!</v>
      </c>
      <c r="L512">
        <v>14.5</v>
      </c>
      <c r="M512">
        <v>0</v>
      </c>
      <c r="N512">
        <v>0</v>
      </c>
      <c r="P512">
        <v>0</v>
      </c>
      <c r="Q512">
        <v>0</v>
      </c>
      <c r="R512" t="e">
        <v>#DIV/0!</v>
      </c>
      <c r="S512">
        <v>0</v>
      </c>
    </row>
    <row r="513" spans="1:20" x14ac:dyDescent="0.3">
      <c r="A513" t="s">
        <v>1045</v>
      </c>
      <c r="B513" s="171" t="s">
        <v>1046</v>
      </c>
      <c r="C513" s="171" t="s">
        <v>221</v>
      </c>
      <c r="D513" s="171" t="s">
        <v>80</v>
      </c>
      <c r="E513" s="11">
        <v>41122</v>
      </c>
      <c r="F513">
        <v>1</v>
      </c>
      <c r="G513">
        <v>1</v>
      </c>
      <c r="H513">
        <v>1</v>
      </c>
      <c r="I513">
        <v>0</v>
      </c>
      <c r="L513">
        <v>0</v>
      </c>
      <c r="M513" t="e">
        <v>#DIV/0!</v>
      </c>
      <c r="R513" t="e">
        <v>#DIV/0!</v>
      </c>
    </row>
    <row r="514" spans="1:20" x14ac:dyDescent="0.3">
      <c r="A514" t="s">
        <v>1047</v>
      </c>
      <c r="B514" s="171" t="s">
        <v>1048</v>
      </c>
      <c r="C514" s="171" t="s">
        <v>224</v>
      </c>
      <c r="D514" s="171" t="s">
        <v>4</v>
      </c>
      <c r="E514" s="11">
        <v>41122</v>
      </c>
      <c r="H514" t="e">
        <v>#DIV/0!</v>
      </c>
      <c r="K514" t="e">
        <v>#DIV/0!</v>
      </c>
      <c r="M514" t="e">
        <v>#DIV/0!</v>
      </c>
      <c r="R514" t="e">
        <v>#DIV/0!</v>
      </c>
    </row>
    <row r="515" spans="1:20" x14ac:dyDescent="0.3">
      <c r="A515" t="s">
        <v>1049</v>
      </c>
      <c r="B515" s="171" t="s">
        <v>1050</v>
      </c>
      <c r="C515" s="171" t="s">
        <v>227</v>
      </c>
      <c r="D515" s="171" t="s">
        <v>4</v>
      </c>
      <c r="E515" s="11">
        <v>41122</v>
      </c>
      <c r="F515">
        <v>1</v>
      </c>
      <c r="G515">
        <v>1</v>
      </c>
      <c r="H515">
        <v>1</v>
      </c>
      <c r="K515" t="e">
        <v>#DIV/0!</v>
      </c>
      <c r="M515" t="e">
        <v>#DIV/0!</v>
      </c>
      <c r="R515" t="e">
        <v>#DIV/0!</v>
      </c>
    </row>
    <row r="516" spans="1:20" x14ac:dyDescent="0.3">
      <c r="A516" t="s">
        <v>1051</v>
      </c>
      <c r="B516" s="171" t="s">
        <v>1052</v>
      </c>
      <c r="C516" s="171" t="s">
        <v>230</v>
      </c>
      <c r="D516" s="171" t="s">
        <v>4</v>
      </c>
      <c r="E516" s="11">
        <v>41122</v>
      </c>
      <c r="H516" t="e">
        <v>#DIV/0!</v>
      </c>
      <c r="K516" t="e">
        <v>#DIV/0!</v>
      </c>
      <c r="M516" t="e">
        <v>#DIV/0!</v>
      </c>
      <c r="R516" t="e">
        <v>#DIV/0!</v>
      </c>
    </row>
    <row r="517" spans="1:20" x14ac:dyDescent="0.3">
      <c r="A517" t="s">
        <v>1053</v>
      </c>
      <c r="B517" s="171" t="s">
        <v>1054</v>
      </c>
      <c r="C517" s="171" t="s">
        <v>73</v>
      </c>
      <c r="D517" s="171" t="s">
        <v>4</v>
      </c>
      <c r="E517" s="11">
        <v>41153</v>
      </c>
      <c r="F517">
        <v>1</v>
      </c>
      <c r="G517">
        <v>2.5</v>
      </c>
      <c r="H517">
        <v>0.4</v>
      </c>
      <c r="I517">
        <v>4</v>
      </c>
      <c r="K517" t="e">
        <v>#DIV/0!</v>
      </c>
      <c r="L517">
        <v>14.5</v>
      </c>
      <c r="M517">
        <v>0</v>
      </c>
      <c r="R517" t="e">
        <v>#DIV/0!</v>
      </c>
    </row>
    <row r="518" spans="1:20" x14ac:dyDescent="0.3">
      <c r="A518" t="s">
        <v>1055</v>
      </c>
      <c r="B518" s="171" t="s">
        <v>1056</v>
      </c>
      <c r="C518" s="171" t="s">
        <v>76</v>
      </c>
      <c r="D518" s="171" t="s">
        <v>4</v>
      </c>
      <c r="E518" s="11">
        <v>41153</v>
      </c>
      <c r="F518">
        <v>1</v>
      </c>
      <c r="G518">
        <v>2.5</v>
      </c>
      <c r="H518">
        <v>0.4</v>
      </c>
      <c r="I518">
        <v>4</v>
      </c>
      <c r="K518" t="e">
        <v>#DIV/0!</v>
      </c>
      <c r="L518">
        <v>14.5</v>
      </c>
      <c r="M518">
        <v>0</v>
      </c>
      <c r="R518" t="e">
        <v>#DIV/0!</v>
      </c>
      <c r="T518">
        <v>0</v>
      </c>
    </row>
    <row r="519" spans="1:20" x14ac:dyDescent="0.3">
      <c r="A519" t="s">
        <v>1057</v>
      </c>
      <c r="B519" s="171" t="s">
        <v>1058</v>
      </c>
      <c r="C519" s="171" t="s">
        <v>79</v>
      </c>
      <c r="D519" s="171" t="s">
        <v>80</v>
      </c>
      <c r="E519" s="11">
        <v>41153</v>
      </c>
      <c r="F519">
        <v>0</v>
      </c>
      <c r="G519">
        <v>0</v>
      </c>
      <c r="H519" t="e">
        <v>#DIV/0!</v>
      </c>
      <c r="I519">
        <v>0</v>
      </c>
      <c r="J519">
        <v>0</v>
      </c>
      <c r="L519">
        <v>0</v>
      </c>
      <c r="M519" t="e">
        <v>#DIV/0!</v>
      </c>
      <c r="N519">
        <v>0</v>
      </c>
      <c r="P519">
        <v>0</v>
      </c>
      <c r="Q519">
        <v>1</v>
      </c>
      <c r="R519">
        <v>0</v>
      </c>
      <c r="S519">
        <v>0</v>
      </c>
    </row>
    <row r="520" spans="1:20" x14ac:dyDescent="0.3">
      <c r="A520" t="s">
        <v>1059</v>
      </c>
      <c r="B520" s="171" t="s">
        <v>1060</v>
      </c>
      <c r="C520" s="171" t="s">
        <v>83</v>
      </c>
      <c r="D520" s="171" t="s">
        <v>80</v>
      </c>
      <c r="E520" s="11">
        <v>41153</v>
      </c>
      <c r="F520">
        <v>2.5</v>
      </c>
      <c r="G520">
        <v>4</v>
      </c>
      <c r="H520">
        <v>0.625</v>
      </c>
      <c r="I520">
        <v>6</v>
      </c>
      <c r="J520">
        <v>29</v>
      </c>
      <c r="K520">
        <v>0.20689655172413793</v>
      </c>
      <c r="L520">
        <v>29</v>
      </c>
      <c r="M520">
        <v>1</v>
      </c>
      <c r="N520">
        <v>0</v>
      </c>
      <c r="P520">
        <v>0</v>
      </c>
      <c r="Q520">
        <v>0</v>
      </c>
      <c r="R520" t="e">
        <v>#DIV/0!</v>
      </c>
      <c r="S520">
        <v>0</v>
      </c>
    </row>
    <row r="521" spans="1:20" x14ac:dyDescent="0.3">
      <c r="A521" t="s">
        <v>1061</v>
      </c>
      <c r="B521" s="171" t="s">
        <v>1062</v>
      </c>
      <c r="C521" s="171" t="s">
        <v>86</v>
      </c>
      <c r="D521" s="171" t="s">
        <v>80</v>
      </c>
      <c r="E521" s="11">
        <v>41153</v>
      </c>
      <c r="F521">
        <v>0</v>
      </c>
      <c r="G521">
        <v>0</v>
      </c>
      <c r="I521">
        <v>2</v>
      </c>
      <c r="J521">
        <v>0</v>
      </c>
      <c r="K521" t="e">
        <v>#DIV/0!</v>
      </c>
      <c r="L521">
        <v>0</v>
      </c>
      <c r="N521">
        <v>0</v>
      </c>
      <c r="O521">
        <v>0</v>
      </c>
      <c r="P521">
        <v>0</v>
      </c>
      <c r="Q521">
        <v>0</v>
      </c>
      <c r="R521" t="e">
        <v>#DIV/0!</v>
      </c>
      <c r="S521">
        <v>0</v>
      </c>
    </row>
    <row r="522" spans="1:20" x14ac:dyDescent="0.3">
      <c r="A522" t="s">
        <v>1063</v>
      </c>
      <c r="B522" s="171" t="s">
        <v>1064</v>
      </c>
      <c r="C522" s="171" t="s">
        <v>89</v>
      </c>
      <c r="D522" s="171" t="s">
        <v>80</v>
      </c>
      <c r="E522" s="11">
        <v>41153</v>
      </c>
      <c r="F522">
        <v>9.5</v>
      </c>
      <c r="G522">
        <v>10</v>
      </c>
      <c r="H522">
        <v>0.95</v>
      </c>
      <c r="I522">
        <v>29</v>
      </c>
      <c r="J522">
        <v>0</v>
      </c>
      <c r="L522">
        <v>45</v>
      </c>
      <c r="M522">
        <v>0</v>
      </c>
      <c r="N522">
        <v>0</v>
      </c>
      <c r="O522">
        <v>0.82499999999999996</v>
      </c>
      <c r="P522">
        <v>5</v>
      </c>
      <c r="Q522">
        <v>6</v>
      </c>
      <c r="R522">
        <v>0.83333333333333337</v>
      </c>
      <c r="S522">
        <v>0</v>
      </c>
    </row>
    <row r="523" spans="1:20" x14ac:dyDescent="0.3">
      <c r="A523" t="s">
        <v>1065</v>
      </c>
      <c r="B523" s="171" t="s">
        <v>1066</v>
      </c>
      <c r="C523" s="171" t="s">
        <v>92</v>
      </c>
      <c r="D523" s="171" t="s">
        <v>80</v>
      </c>
      <c r="E523" s="11">
        <v>41153</v>
      </c>
      <c r="F523">
        <v>0.5</v>
      </c>
      <c r="G523">
        <v>5</v>
      </c>
      <c r="H523">
        <v>0.1</v>
      </c>
      <c r="I523">
        <v>2</v>
      </c>
      <c r="J523">
        <v>0</v>
      </c>
      <c r="K523" t="e">
        <v>#DIV/0!</v>
      </c>
      <c r="L523">
        <v>9</v>
      </c>
      <c r="M523">
        <v>0</v>
      </c>
      <c r="N523">
        <v>0</v>
      </c>
      <c r="O523">
        <v>0</v>
      </c>
      <c r="P523">
        <v>0</v>
      </c>
      <c r="Q523">
        <v>0</v>
      </c>
      <c r="R523" t="e">
        <v>#DIV/0!</v>
      </c>
      <c r="S523">
        <v>0</v>
      </c>
    </row>
    <row r="524" spans="1:20" x14ac:dyDescent="0.3">
      <c r="A524" t="s">
        <v>1067</v>
      </c>
      <c r="B524" s="171" t="s">
        <v>1068</v>
      </c>
      <c r="C524" s="171" t="s">
        <v>95</v>
      </c>
      <c r="D524" s="171" t="s">
        <v>80</v>
      </c>
      <c r="E524" s="11">
        <v>41153</v>
      </c>
      <c r="F524">
        <v>3.3</v>
      </c>
      <c r="G524">
        <v>3.3</v>
      </c>
      <c r="H524">
        <v>1</v>
      </c>
      <c r="I524">
        <v>9</v>
      </c>
      <c r="J524">
        <v>23</v>
      </c>
      <c r="L524">
        <v>23</v>
      </c>
      <c r="M524">
        <v>1</v>
      </c>
      <c r="N524">
        <v>0</v>
      </c>
      <c r="P524">
        <v>0</v>
      </c>
      <c r="Q524">
        <v>2</v>
      </c>
      <c r="R524">
        <v>0</v>
      </c>
      <c r="S524">
        <v>0</v>
      </c>
    </row>
    <row r="525" spans="1:20" x14ac:dyDescent="0.3">
      <c r="A525" t="s">
        <v>1069</v>
      </c>
      <c r="B525" s="171" t="s">
        <v>1070</v>
      </c>
      <c r="C525" s="171" t="s">
        <v>98</v>
      </c>
      <c r="D525" s="171" t="s">
        <v>80</v>
      </c>
      <c r="E525" s="11">
        <v>41153</v>
      </c>
      <c r="F525">
        <v>19</v>
      </c>
      <c r="G525">
        <v>15</v>
      </c>
      <c r="H525">
        <v>1.2666666666666666</v>
      </c>
      <c r="I525">
        <v>0</v>
      </c>
      <c r="J525">
        <v>17</v>
      </c>
      <c r="L525">
        <v>74.5</v>
      </c>
      <c r="M525">
        <v>0.22818791946308725</v>
      </c>
      <c r="N525">
        <v>0</v>
      </c>
      <c r="P525">
        <v>0</v>
      </c>
      <c r="Q525">
        <v>1</v>
      </c>
      <c r="R525">
        <v>0</v>
      </c>
      <c r="S525">
        <v>0</v>
      </c>
    </row>
    <row r="526" spans="1:20" x14ac:dyDescent="0.3">
      <c r="A526" t="s">
        <v>1071</v>
      </c>
      <c r="B526" s="171" t="s">
        <v>1072</v>
      </c>
      <c r="C526" s="171" t="s">
        <v>101</v>
      </c>
      <c r="D526" s="171" t="s">
        <v>80</v>
      </c>
      <c r="E526" s="11">
        <v>41153</v>
      </c>
      <c r="F526">
        <v>0</v>
      </c>
      <c r="G526">
        <v>0</v>
      </c>
      <c r="H526" t="e">
        <v>#DIV/0!</v>
      </c>
      <c r="I526">
        <v>0</v>
      </c>
      <c r="J526">
        <v>0</v>
      </c>
      <c r="L526">
        <v>0</v>
      </c>
      <c r="M526" t="e">
        <v>#DIV/0!</v>
      </c>
      <c r="N526">
        <v>0</v>
      </c>
      <c r="P526">
        <v>0</v>
      </c>
      <c r="Q526">
        <v>0</v>
      </c>
      <c r="R526" t="e">
        <v>#DIV/0!</v>
      </c>
    </row>
    <row r="527" spans="1:20" x14ac:dyDescent="0.3">
      <c r="A527" t="s">
        <v>1073</v>
      </c>
      <c r="B527" s="171" t="s">
        <v>1074</v>
      </c>
      <c r="C527" s="171" t="s">
        <v>104</v>
      </c>
      <c r="D527" s="171" t="s">
        <v>4</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3">
      <c r="A528" t="s">
        <v>1075</v>
      </c>
      <c r="B528" s="171" t="s">
        <v>1076</v>
      </c>
      <c r="C528" s="171" t="s">
        <v>107</v>
      </c>
      <c r="D528" s="171" t="s">
        <v>4</v>
      </c>
      <c r="E528" s="11">
        <v>41153</v>
      </c>
      <c r="F528">
        <v>6</v>
      </c>
      <c r="G528">
        <v>4</v>
      </c>
      <c r="H528">
        <v>1.5</v>
      </c>
      <c r="I528">
        <v>2</v>
      </c>
      <c r="J528">
        <v>0</v>
      </c>
      <c r="K528" t="e">
        <v>#DIV/0!</v>
      </c>
      <c r="L528">
        <v>20</v>
      </c>
      <c r="M528">
        <v>0</v>
      </c>
      <c r="N528">
        <v>0</v>
      </c>
      <c r="P528">
        <v>0</v>
      </c>
      <c r="Q528">
        <v>0</v>
      </c>
      <c r="R528" t="e">
        <v>#DIV/0!</v>
      </c>
      <c r="S528">
        <v>0</v>
      </c>
    </row>
    <row r="529" spans="1:19" x14ac:dyDescent="0.3">
      <c r="A529" t="s">
        <v>1077</v>
      </c>
      <c r="B529" s="171" t="s">
        <v>1078</v>
      </c>
      <c r="C529" s="171" t="s">
        <v>110</v>
      </c>
      <c r="D529" s="171" t="s">
        <v>80</v>
      </c>
      <c r="E529" s="11">
        <v>41153</v>
      </c>
      <c r="H529" t="e">
        <v>#DIV/0!</v>
      </c>
      <c r="I529">
        <v>2</v>
      </c>
      <c r="L529">
        <v>0</v>
      </c>
      <c r="M529" t="e">
        <v>#DIV/0!</v>
      </c>
      <c r="R529" t="e">
        <v>#DIV/0!</v>
      </c>
    </row>
    <row r="530" spans="1:19" x14ac:dyDescent="0.3">
      <c r="A530" t="s">
        <v>1079</v>
      </c>
      <c r="B530" s="171" t="s">
        <v>1080</v>
      </c>
      <c r="C530" s="171" t="s">
        <v>113</v>
      </c>
      <c r="D530" s="171" t="s">
        <v>80</v>
      </c>
      <c r="E530" s="11">
        <v>41153</v>
      </c>
      <c r="F530">
        <v>6</v>
      </c>
      <c r="G530">
        <v>4</v>
      </c>
      <c r="H530">
        <v>1.5</v>
      </c>
      <c r="K530" t="e">
        <v>#DIV/0!</v>
      </c>
      <c r="L530">
        <v>20</v>
      </c>
      <c r="M530">
        <v>0</v>
      </c>
      <c r="R530" t="e">
        <v>#DIV/0!</v>
      </c>
    </row>
    <row r="531" spans="1:19" x14ac:dyDescent="0.3">
      <c r="A531" t="s">
        <v>1081</v>
      </c>
      <c r="B531" s="171" t="s">
        <v>1082</v>
      </c>
      <c r="C531" s="171" t="s">
        <v>116</v>
      </c>
      <c r="D531" s="171" t="s">
        <v>80</v>
      </c>
      <c r="E531" s="11">
        <v>41153</v>
      </c>
      <c r="H531" t="e">
        <v>#DIV/0!</v>
      </c>
      <c r="M531" t="e">
        <v>#DIV/0!</v>
      </c>
      <c r="R531" t="e">
        <v>#DIV/0!</v>
      </c>
    </row>
    <row r="532" spans="1:19" x14ac:dyDescent="0.3">
      <c r="A532" t="s">
        <v>1083</v>
      </c>
      <c r="B532" s="171" t="s">
        <v>1084</v>
      </c>
      <c r="C532" s="171" t="s">
        <v>119</v>
      </c>
      <c r="D532" s="171" t="s">
        <v>80</v>
      </c>
      <c r="E532" s="11">
        <v>41153</v>
      </c>
      <c r="H532" t="e">
        <v>#DIV/0!</v>
      </c>
      <c r="K532" t="e">
        <v>#DIV/0!</v>
      </c>
      <c r="M532" t="e">
        <v>#DIV/0!</v>
      </c>
      <c r="R532" t="e">
        <v>#DIV/0!</v>
      </c>
    </row>
    <row r="533" spans="1:19" x14ac:dyDescent="0.3">
      <c r="A533" t="s">
        <v>1085</v>
      </c>
      <c r="B533" s="171" t="s">
        <v>1086</v>
      </c>
      <c r="C533" s="171" t="s">
        <v>122</v>
      </c>
      <c r="D533" s="171" t="s">
        <v>4</v>
      </c>
      <c r="E533" s="11">
        <v>41153</v>
      </c>
      <c r="H533" t="e">
        <v>#DIV/0!</v>
      </c>
      <c r="K533" t="e">
        <v>#DIV/0!</v>
      </c>
      <c r="M533" t="e">
        <v>#DIV/0!</v>
      </c>
      <c r="R533" t="e">
        <v>#DIV/0!</v>
      </c>
    </row>
    <row r="534" spans="1:19" x14ac:dyDescent="0.3">
      <c r="A534" t="s">
        <v>1087</v>
      </c>
      <c r="B534" s="171" t="s">
        <v>1088</v>
      </c>
      <c r="C534" s="171" t="s">
        <v>125</v>
      </c>
      <c r="D534" s="171" t="s">
        <v>4</v>
      </c>
      <c r="E534" s="11">
        <v>41153</v>
      </c>
      <c r="F534">
        <v>6</v>
      </c>
      <c r="G534">
        <v>4</v>
      </c>
      <c r="H534">
        <v>1.5</v>
      </c>
      <c r="I534">
        <v>0</v>
      </c>
      <c r="J534">
        <v>0</v>
      </c>
      <c r="K534" t="e">
        <v>#DIV/0!</v>
      </c>
      <c r="L534">
        <v>27.5</v>
      </c>
      <c r="M534">
        <v>0</v>
      </c>
      <c r="P534">
        <v>0</v>
      </c>
      <c r="Q534">
        <v>0</v>
      </c>
    </row>
    <row r="535" spans="1:19" x14ac:dyDescent="0.3">
      <c r="A535" t="s">
        <v>1089</v>
      </c>
      <c r="B535" s="171" t="s">
        <v>1090</v>
      </c>
      <c r="C535" s="171" t="s">
        <v>128</v>
      </c>
      <c r="D535" s="171" t="s">
        <v>80</v>
      </c>
      <c r="E535" s="11">
        <v>41153</v>
      </c>
    </row>
    <row r="536" spans="1:19" x14ac:dyDescent="0.3">
      <c r="A536" t="s">
        <v>1091</v>
      </c>
      <c r="B536" s="171" t="s">
        <v>1092</v>
      </c>
      <c r="C536" s="171" t="s">
        <v>131</v>
      </c>
      <c r="D536" s="171" t="s">
        <v>80</v>
      </c>
      <c r="E536" s="11">
        <v>41153</v>
      </c>
      <c r="F536">
        <v>6</v>
      </c>
      <c r="G536">
        <v>4</v>
      </c>
      <c r="H536">
        <v>1.5</v>
      </c>
      <c r="K536" t="e">
        <v>#DIV/0!</v>
      </c>
      <c r="L536">
        <v>27.5</v>
      </c>
      <c r="M536">
        <v>0</v>
      </c>
      <c r="R536" t="e">
        <v>#DIV/0!</v>
      </c>
    </row>
    <row r="537" spans="1:19" x14ac:dyDescent="0.3">
      <c r="A537" t="s">
        <v>1093</v>
      </c>
      <c r="B537" s="171" t="s">
        <v>1094</v>
      </c>
      <c r="C537" s="171" t="s">
        <v>134</v>
      </c>
      <c r="D537" s="171" t="s">
        <v>80</v>
      </c>
      <c r="E537" s="11">
        <v>41153</v>
      </c>
    </row>
    <row r="538" spans="1:19" x14ac:dyDescent="0.3">
      <c r="A538" t="s">
        <v>1095</v>
      </c>
      <c r="B538" s="171" t="s">
        <v>1096</v>
      </c>
      <c r="C538" s="171" t="s">
        <v>137</v>
      </c>
      <c r="D538" s="171" t="s">
        <v>4</v>
      </c>
      <c r="E538" s="11">
        <v>41153</v>
      </c>
      <c r="R538" t="e">
        <v>#DIV/0!</v>
      </c>
    </row>
    <row r="539" spans="1:19" x14ac:dyDescent="0.3">
      <c r="A539" t="s">
        <v>1097</v>
      </c>
      <c r="B539" s="171" t="s">
        <v>1098</v>
      </c>
      <c r="C539" s="171" t="s">
        <v>140</v>
      </c>
      <c r="D539" s="171" t="s">
        <v>80</v>
      </c>
      <c r="E539" s="11">
        <v>41153</v>
      </c>
      <c r="R539" t="e">
        <v>#DIV/0!</v>
      </c>
    </row>
    <row r="540" spans="1:19" x14ac:dyDescent="0.3">
      <c r="A540" t="s">
        <v>1099</v>
      </c>
      <c r="B540" s="171" t="s">
        <v>1100</v>
      </c>
      <c r="C540" s="171" t="s">
        <v>143</v>
      </c>
      <c r="D540" s="171" t="s">
        <v>80</v>
      </c>
      <c r="E540" s="11">
        <v>41153</v>
      </c>
    </row>
    <row r="541" spans="1:19" x14ac:dyDescent="0.3">
      <c r="A541" t="s">
        <v>1101</v>
      </c>
      <c r="B541" s="171" t="s">
        <v>1102</v>
      </c>
      <c r="C541" s="171" t="s">
        <v>146</v>
      </c>
      <c r="D541" s="171" t="s">
        <v>4</v>
      </c>
      <c r="E541" s="11">
        <v>41153</v>
      </c>
      <c r="F541">
        <v>3</v>
      </c>
      <c r="G541">
        <v>3</v>
      </c>
      <c r="H541">
        <v>1</v>
      </c>
      <c r="I541">
        <v>0</v>
      </c>
      <c r="J541">
        <v>17</v>
      </c>
      <c r="K541">
        <v>0</v>
      </c>
      <c r="L541">
        <v>27</v>
      </c>
      <c r="M541">
        <v>0.62962962962962965</v>
      </c>
      <c r="N541">
        <v>0</v>
      </c>
      <c r="P541">
        <v>0</v>
      </c>
      <c r="Q541">
        <v>0</v>
      </c>
      <c r="R541" t="e">
        <v>#DIV/0!</v>
      </c>
      <c r="S541">
        <v>0</v>
      </c>
    </row>
    <row r="542" spans="1:19" x14ac:dyDescent="0.3">
      <c r="A542" t="s">
        <v>1103</v>
      </c>
      <c r="B542" s="171" t="s">
        <v>1104</v>
      </c>
      <c r="C542" s="171" t="s">
        <v>149</v>
      </c>
      <c r="D542" s="171" t="s">
        <v>80</v>
      </c>
      <c r="E542" s="11">
        <v>41153</v>
      </c>
      <c r="H542" t="e">
        <v>#DIV/0!</v>
      </c>
      <c r="K542" t="e">
        <v>#DIV/0!</v>
      </c>
      <c r="M542" t="e">
        <v>#DIV/0!</v>
      </c>
      <c r="R542" t="e">
        <v>#DIV/0!</v>
      </c>
    </row>
    <row r="543" spans="1:19" x14ac:dyDescent="0.3">
      <c r="A543" t="s">
        <v>1105</v>
      </c>
      <c r="B543" s="171" t="s">
        <v>1106</v>
      </c>
      <c r="C543" s="171" t="s">
        <v>152</v>
      </c>
      <c r="D543" s="171" t="s">
        <v>80</v>
      </c>
      <c r="E543" s="11">
        <v>41153</v>
      </c>
    </row>
    <row r="544" spans="1:19" x14ac:dyDescent="0.3">
      <c r="A544" t="s">
        <v>1107</v>
      </c>
      <c r="B544" s="171" t="s">
        <v>1108</v>
      </c>
      <c r="C544" s="171" t="s">
        <v>155</v>
      </c>
      <c r="D544" s="171" t="s">
        <v>80</v>
      </c>
      <c r="E544" s="11">
        <v>41153</v>
      </c>
      <c r="F544">
        <v>3</v>
      </c>
      <c r="G544">
        <v>3</v>
      </c>
      <c r="H544">
        <v>1</v>
      </c>
      <c r="J544">
        <v>17</v>
      </c>
      <c r="K544">
        <v>0</v>
      </c>
      <c r="L544">
        <v>27</v>
      </c>
      <c r="M544">
        <v>0.62962962962962965</v>
      </c>
      <c r="R544" t="e">
        <v>#DIV/0!</v>
      </c>
    </row>
    <row r="545" spans="1:20" x14ac:dyDescent="0.3">
      <c r="A545" t="s">
        <v>1109</v>
      </c>
      <c r="B545" s="171" t="s">
        <v>1110</v>
      </c>
      <c r="C545" s="171" t="s">
        <v>158</v>
      </c>
      <c r="D545" s="171" t="s">
        <v>80</v>
      </c>
      <c r="E545" s="11">
        <v>41153</v>
      </c>
      <c r="H545" t="e">
        <v>#DIV/0!</v>
      </c>
      <c r="K545" t="e">
        <v>#DIV/0!</v>
      </c>
      <c r="M545" t="e">
        <v>#DIV/0!</v>
      </c>
      <c r="R545" t="e">
        <v>#DIV/0!</v>
      </c>
    </row>
    <row r="546" spans="1:20" x14ac:dyDescent="0.3">
      <c r="A546" t="s">
        <v>1111</v>
      </c>
      <c r="B546" s="171" t="s">
        <v>1112</v>
      </c>
      <c r="C546" s="171" t="s">
        <v>161</v>
      </c>
      <c r="D546" s="171" t="s">
        <v>4</v>
      </c>
      <c r="E546" s="11">
        <v>41153</v>
      </c>
      <c r="F546">
        <v>1.5</v>
      </c>
      <c r="G546">
        <v>1.5</v>
      </c>
      <c r="H546">
        <v>1</v>
      </c>
      <c r="I546">
        <v>2</v>
      </c>
      <c r="J546">
        <v>0</v>
      </c>
      <c r="K546" t="e">
        <v>#DIV/0!</v>
      </c>
      <c r="L546">
        <v>14.5</v>
      </c>
      <c r="M546">
        <v>0</v>
      </c>
      <c r="N546">
        <v>0</v>
      </c>
      <c r="P546">
        <v>0</v>
      </c>
      <c r="Q546">
        <v>0</v>
      </c>
      <c r="R546" t="e">
        <v>#DIV/0!</v>
      </c>
      <c r="S546">
        <v>0</v>
      </c>
    </row>
    <row r="547" spans="1:20" x14ac:dyDescent="0.3">
      <c r="A547" t="s">
        <v>1113</v>
      </c>
      <c r="B547" s="171" t="s">
        <v>1114</v>
      </c>
      <c r="C547" s="171" t="s">
        <v>164</v>
      </c>
      <c r="D547" s="171" t="s">
        <v>80</v>
      </c>
      <c r="E547" s="11">
        <v>41153</v>
      </c>
      <c r="F547">
        <v>1.5</v>
      </c>
      <c r="G547">
        <v>1.5</v>
      </c>
      <c r="H547">
        <v>1</v>
      </c>
      <c r="I547">
        <v>2</v>
      </c>
      <c r="K547" t="e">
        <v>#DIV/0!</v>
      </c>
      <c r="L547">
        <v>14.5</v>
      </c>
      <c r="M547">
        <v>0</v>
      </c>
      <c r="R547" t="e">
        <v>#DIV/0!</v>
      </c>
    </row>
    <row r="548" spans="1:20" x14ac:dyDescent="0.3">
      <c r="A548" t="s">
        <v>1115</v>
      </c>
      <c r="B548" s="171" t="s">
        <v>1116</v>
      </c>
      <c r="C548" s="171" t="s">
        <v>167</v>
      </c>
      <c r="D548" s="171" t="s">
        <v>4</v>
      </c>
      <c r="E548" s="11">
        <v>41153</v>
      </c>
      <c r="R548" t="e">
        <v>#DIV/0!</v>
      </c>
    </row>
    <row r="549" spans="1:20" x14ac:dyDescent="0.3">
      <c r="A549" t="s">
        <v>1117</v>
      </c>
      <c r="B549" s="171" t="s">
        <v>1118</v>
      </c>
      <c r="C549" s="171" t="s">
        <v>170</v>
      </c>
      <c r="D549" s="171" t="s">
        <v>80</v>
      </c>
      <c r="E549" s="11">
        <v>41153</v>
      </c>
      <c r="R549" t="e">
        <v>#DIV/0!</v>
      </c>
    </row>
    <row r="550" spans="1:20" x14ac:dyDescent="0.3">
      <c r="A550" t="s">
        <v>1119</v>
      </c>
      <c r="B550" s="171" t="s">
        <v>1120</v>
      </c>
      <c r="C550" s="171" t="s">
        <v>173</v>
      </c>
      <c r="D550" s="171" t="s">
        <v>80</v>
      </c>
      <c r="E550" s="11">
        <v>41153</v>
      </c>
      <c r="P550">
        <v>0</v>
      </c>
      <c r="Q550">
        <v>1</v>
      </c>
      <c r="R550">
        <v>0</v>
      </c>
    </row>
    <row r="551" spans="1:20" x14ac:dyDescent="0.3">
      <c r="A551" t="s">
        <v>1121</v>
      </c>
      <c r="B551" s="171" t="s">
        <v>1122</v>
      </c>
      <c r="C551" s="171" t="s">
        <v>176</v>
      </c>
      <c r="D551" s="171" t="s">
        <v>80</v>
      </c>
      <c r="E551" s="11">
        <v>41153</v>
      </c>
      <c r="P551">
        <v>0</v>
      </c>
      <c r="Q551">
        <v>1</v>
      </c>
      <c r="R551">
        <v>0</v>
      </c>
    </row>
    <row r="552" spans="1:20" x14ac:dyDescent="0.3">
      <c r="A552" t="s">
        <v>1123</v>
      </c>
      <c r="B552" s="171" t="s">
        <v>1124</v>
      </c>
      <c r="C552" s="171" t="s">
        <v>179</v>
      </c>
      <c r="D552" s="171" t="s">
        <v>4</v>
      </c>
      <c r="E552" s="11">
        <v>41153</v>
      </c>
      <c r="R552" t="e">
        <v>#DIV/0!</v>
      </c>
      <c r="T552">
        <v>0</v>
      </c>
    </row>
    <row r="553" spans="1:20" x14ac:dyDescent="0.3">
      <c r="A553" t="s">
        <v>1125</v>
      </c>
      <c r="B553" s="171" t="s">
        <v>1126</v>
      </c>
      <c r="C553" s="171" t="s">
        <v>182</v>
      </c>
      <c r="D553" s="171" t="s">
        <v>80</v>
      </c>
      <c r="E553" s="11">
        <v>41153</v>
      </c>
      <c r="R553" t="e">
        <v>#DIV/0!</v>
      </c>
      <c r="T553">
        <v>0</v>
      </c>
    </row>
    <row r="554" spans="1:20" x14ac:dyDescent="0.3">
      <c r="A554" t="s">
        <v>1127</v>
      </c>
      <c r="B554" s="171" t="s">
        <v>1128</v>
      </c>
      <c r="C554" s="171" t="s">
        <v>185</v>
      </c>
      <c r="D554" s="171" t="s">
        <v>4</v>
      </c>
      <c r="E554" s="11">
        <v>41153</v>
      </c>
      <c r="F554">
        <v>3</v>
      </c>
      <c r="G554">
        <v>3</v>
      </c>
      <c r="H554">
        <v>1</v>
      </c>
      <c r="K554" t="e">
        <v>#DIV/0!</v>
      </c>
      <c r="M554" t="e">
        <v>#DIV/0!</v>
      </c>
      <c r="R554" t="e">
        <v>#DIV/0!</v>
      </c>
      <c r="T554">
        <v>0.93125000000000002</v>
      </c>
    </row>
    <row r="555" spans="1:20" x14ac:dyDescent="0.3">
      <c r="A555" t="s">
        <v>1129</v>
      </c>
      <c r="B555" s="171" t="s">
        <v>1130</v>
      </c>
      <c r="C555" s="171" t="s">
        <v>188</v>
      </c>
      <c r="D555" s="171" t="s">
        <v>80</v>
      </c>
      <c r="E555" s="11">
        <v>41153</v>
      </c>
      <c r="F555">
        <v>3</v>
      </c>
      <c r="G555">
        <v>3</v>
      </c>
      <c r="H555">
        <v>1</v>
      </c>
      <c r="K555" t="e">
        <v>#DIV/0!</v>
      </c>
      <c r="M555" t="e">
        <v>#DIV/0!</v>
      </c>
      <c r="R555" t="e">
        <v>#DIV/0!</v>
      </c>
      <c r="T555">
        <v>0.75</v>
      </c>
    </row>
    <row r="556" spans="1:20" x14ac:dyDescent="0.3">
      <c r="A556" t="s">
        <v>1131</v>
      </c>
      <c r="B556" s="171" t="s">
        <v>1132</v>
      </c>
      <c r="C556" s="171" t="s">
        <v>191</v>
      </c>
      <c r="D556" s="171" t="s">
        <v>4</v>
      </c>
      <c r="E556" s="11">
        <v>41153</v>
      </c>
      <c r="T556">
        <v>1</v>
      </c>
    </row>
    <row r="557" spans="1:20" x14ac:dyDescent="0.3">
      <c r="A557" t="s">
        <v>1133</v>
      </c>
      <c r="B557" s="171" t="s">
        <v>1134</v>
      </c>
      <c r="C557" s="171" t="s">
        <v>194</v>
      </c>
      <c r="D557" s="171" t="s">
        <v>80</v>
      </c>
      <c r="E557" s="11">
        <v>41153</v>
      </c>
      <c r="T557">
        <v>0</v>
      </c>
    </row>
    <row r="558" spans="1:20" x14ac:dyDescent="0.3">
      <c r="A558" t="s">
        <v>1135</v>
      </c>
      <c r="B558" s="171" t="s">
        <v>1136</v>
      </c>
      <c r="C558" s="171" t="s">
        <v>197</v>
      </c>
      <c r="D558" s="171" t="s">
        <v>80</v>
      </c>
      <c r="E558" s="11">
        <v>41153</v>
      </c>
      <c r="T558">
        <v>0</v>
      </c>
    </row>
    <row r="559" spans="1:20" x14ac:dyDescent="0.3">
      <c r="A559" t="s">
        <v>1137</v>
      </c>
      <c r="B559" s="171" t="s">
        <v>1138</v>
      </c>
      <c r="C559" s="171" t="s">
        <v>200</v>
      </c>
      <c r="D559" s="171" t="s">
        <v>80</v>
      </c>
      <c r="E559" s="11">
        <v>41153</v>
      </c>
      <c r="F559">
        <v>3.3</v>
      </c>
      <c r="G559">
        <v>3.3</v>
      </c>
      <c r="H559">
        <v>1</v>
      </c>
      <c r="I559">
        <v>9</v>
      </c>
      <c r="J559">
        <v>0</v>
      </c>
      <c r="L559">
        <v>23</v>
      </c>
      <c r="M559">
        <v>0</v>
      </c>
      <c r="P559">
        <v>0</v>
      </c>
      <c r="Q559">
        <v>1</v>
      </c>
      <c r="R559">
        <v>0</v>
      </c>
      <c r="T559">
        <v>0</v>
      </c>
    </row>
    <row r="560" spans="1:20" x14ac:dyDescent="0.3">
      <c r="A560" t="s">
        <v>1139</v>
      </c>
      <c r="B560" s="171" t="s">
        <v>1140</v>
      </c>
      <c r="C560" s="171" t="s">
        <v>203</v>
      </c>
      <c r="D560" s="171" t="s">
        <v>80</v>
      </c>
      <c r="E560" s="11">
        <v>41153</v>
      </c>
      <c r="H560" t="e">
        <v>#DIV/0!</v>
      </c>
      <c r="K560" t="e">
        <v>#DIV/0!</v>
      </c>
      <c r="M560" t="e">
        <v>#DIV/0!</v>
      </c>
      <c r="R560" t="e">
        <v>#DIV/0!</v>
      </c>
      <c r="T560">
        <v>0.99722222222222223</v>
      </c>
    </row>
    <row r="561" spans="1:20" x14ac:dyDescent="0.3">
      <c r="A561" t="s">
        <v>1141</v>
      </c>
      <c r="B561" s="171" t="s">
        <v>1142</v>
      </c>
      <c r="C561" s="171" t="s">
        <v>206</v>
      </c>
      <c r="D561" s="171" t="s">
        <v>80</v>
      </c>
      <c r="E561" s="11">
        <v>41153</v>
      </c>
      <c r="F561">
        <v>3.3</v>
      </c>
      <c r="G561">
        <v>3.3</v>
      </c>
      <c r="H561">
        <v>1</v>
      </c>
      <c r="I561">
        <v>9</v>
      </c>
      <c r="K561" t="e">
        <v>#DIV/0!</v>
      </c>
      <c r="L561">
        <v>23</v>
      </c>
      <c r="M561">
        <v>0</v>
      </c>
      <c r="P561">
        <v>0</v>
      </c>
      <c r="Q561">
        <v>1</v>
      </c>
      <c r="R561">
        <v>0</v>
      </c>
      <c r="T561">
        <v>0.5</v>
      </c>
    </row>
    <row r="562" spans="1:20" x14ac:dyDescent="0.3">
      <c r="A562" t="s">
        <v>1143</v>
      </c>
      <c r="B562" s="171" t="s">
        <v>1144</v>
      </c>
      <c r="C562" s="171" t="s">
        <v>209</v>
      </c>
      <c r="D562" s="171" t="s">
        <v>80</v>
      </c>
      <c r="E562" s="11">
        <v>41153</v>
      </c>
      <c r="H562" t="e">
        <v>#DIV/0!</v>
      </c>
      <c r="K562" t="e">
        <v>#DIV/0!</v>
      </c>
      <c r="M562" t="e">
        <v>#DIV/0!</v>
      </c>
      <c r="R562" t="e">
        <v>#DIV/0!</v>
      </c>
      <c r="T562">
        <v>0.9375</v>
      </c>
    </row>
    <row r="563" spans="1:20" x14ac:dyDescent="0.3">
      <c r="A563" t="s">
        <v>1145</v>
      </c>
      <c r="B563" s="171" t="s">
        <v>1146</v>
      </c>
      <c r="C563" s="171" t="s">
        <v>212</v>
      </c>
      <c r="D563" s="171" t="s">
        <v>4</v>
      </c>
      <c r="E563" s="11">
        <v>41153</v>
      </c>
      <c r="H563" t="e">
        <v>#DIV/0!</v>
      </c>
      <c r="K563" t="e">
        <v>#DIV/0!</v>
      </c>
      <c r="M563" t="e">
        <v>#DIV/0!</v>
      </c>
      <c r="R563" t="e">
        <v>#DIV/0!</v>
      </c>
    </row>
    <row r="564" spans="1:20" x14ac:dyDescent="0.3">
      <c r="A564" t="s">
        <v>1147</v>
      </c>
      <c r="B564" s="171" t="s">
        <v>1148</v>
      </c>
      <c r="C564" s="171" t="s">
        <v>215</v>
      </c>
      <c r="D564" s="171" t="s">
        <v>4</v>
      </c>
      <c r="E564" s="11">
        <v>41153</v>
      </c>
      <c r="R564" t="e">
        <v>#DIV/0!</v>
      </c>
    </row>
    <row r="565" spans="1:20" x14ac:dyDescent="0.3">
      <c r="A565" t="s">
        <v>1149</v>
      </c>
      <c r="B565" s="171" t="s">
        <v>1150</v>
      </c>
      <c r="C565" s="171" t="s">
        <v>218</v>
      </c>
      <c r="D565" s="171" t="s">
        <v>80</v>
      </c>
      <c r="E565" s="11">
        <v>41153</v>
      </c>
      <c r="R565" t="e">
        <v>#DIV/0!</v>
      </c>
    </row>
    <row r="566" spans="1:20" x14ac:dyDescent="0.3">
      <c r="A566" t="s">
        <v>1151</v>
      </c>
      <c r="B566" s="171" t="s">
        <v>1152</v>
      </c>
      <c r="C566" s="171" t="s">
        <v>221</v>
      </c>
      <c r="D566" s="171" t="s">
        <v>4</v>
      </c>
      <c r="E566" s="11">
        <v>41153</v>
      </c>
      <c r="F566">
        <v>1</v>
      </c>
      <c r="G566">
        <v>1</v>
      </c>
      <c r="H566">
        <v>1</v>
      </c>
      <c r="I566">
        <v>0</v>
      </c>
      <c r="L566">
        <v>0</v>
      </c>
      <c r="M566" t="e">
        <v>#DIV/0!</v>
      </c>
      <c r="R566" t="e">
        <v>#DIV/0!</v>
      </c>
    </row>
    <row r="567" spans="1:20" x14ac:dyDescent="0.3">
      <c r="A567" t="s">
        <v>1153</v>
      </c>
      <c r="B567" s="171" t="s">
        <v>1154</v>
      </c>
      <c r="C567" s="171" t="s">
        <v>224</v>
      </c>
      <c r="D567" s="171" t="s">
        <v>80</v>
      </c>
      <c r="E567" s="11">
        <v>41153</v>
      </c>
      <c r="H567" t="e">
        <v>#DIV/0!</v>
      </c>
      <c r="K567" t="e">
        <v>#DIV/0!</v>
      </c>
      <c r="M567" t="e">
        <v>#DIV/0!</v>
      </c>
      <c r="R567" t="e">
        <v>#DIV/0!</v>
      </c>
      <c r="T567">
        <v>0.52</v>
      </c>
    </row>
    <row r="568" spans="1:20" x14ac:dyDescent="0.3">
      <c r="A568" t="s">
        <v>1155</v>
      </c>
      <c r="B568" s="171" t="s">
        <v>1156</v>
      </c>
      <c r="C568" s="171" t="s">
        <v>227</v>
      </c>
      <c r="D568" s="171" t="s">
        <v>80</v>
      </c>
      <c r="E568" s="11">
        <v>41153</v>
      </c>
      <c r="F568">
        <v>1</v>
      </c>
      <c r="G568">
        <v>1</v>
      </c>
      <c r="H568">
        <v>1</v>
      </c>
      <c r="K568" t="e">
        <v>#DIV/0!</v>
      </c>
      <c r="M568" t="e">
        <v>#DIV/0!</v>
      </c>
      <c r="R568" t="e">
        <v>#DIV/0!</v>
      </c>
      <c r="T568">
        <v>0.97500000000000009</v>
      </c>
    </row>
    <row r="569" spans="1:20" x14ac:dyDescent="0.3">
      <c r="A569" t="s">
        <v>1157</v>
      </c>
      <c r="B569" s="171" t="s">
        <v>1158</v>
      </c>
      <c r="C569" s="171" t="s">
        <v>230</v>
      </c>
      <c r="D569" s="171" t="s">
        <v>80</v>
      </c>
      <c r="E569" s="11">
        <v>41153</v>
      </c>
      <c r="H569" t="e">
        <v>#DIV/0!</v>
      </c>
      <c r="K569" t="e">
        <v>#DIV/0!</v>
      </c>
      <c r="M569" t="e">
        <v>#DIV/0!</v>
      </c>
      <c r="R569" t="e">
        <v>#DIV/0!</v>
      </c>
    </row>
    <row r="570" spans="1:20" x14ac:dyDescent="0.3">
      <c r="A570" t="s">
        <v>1159</v>
      </c>
      <c r="B570" s="171" t="s">
        <v>1160</v>
      </c>
      <c r="C570" s="171" t="s">
        <v>233</v>
      </c>
      <c r="D570" s="171" t="s">
        <v>4</v>
      </c>
      <c r="E570" s="11">
        <v>41153</v>
      </c>
      <c r="F570">
        <v>10</v>
      </c>
      <c r="G570">
        <v>15</v>
      </c>
      <c r="H570">
        <v>0.66666666666666663</v>
      </c>
      <c r="I570">
        <v>31</v>
      </c>
      <c r="K570" t="e">
        <v>#DIV/0!</v>
      </c>
      <c r="L570">
        <v>54</v>
      </c>
      <c r="M570">
        <v>0</v>
      </c>
      <c r="P570">
        <v>5</v>
      </c>
      <c r="Q570">
        <v>6</v>
      </c>
      <c r="R570">
        <v>0.83333333333333337</v>
      </c>
    </row>
    <row r="571" spans="1:20" x14ac:dyDescent="0.3">
      <c r="A571" t="s">
        <v>1161</v>
      </c>
      <c r="B571" s="171" t="s">
        <v>1162</v>
      </c>
      <c r="C571" s="171" t="s">
        <v>236</v>
      </c>
      <c r="D571" s="171" t="s">
        <v>80</v>
      </c>
      <c r="E571" s="11">
        <v>41153</v>
      </c>
      <c r="F571">
        <v>9.5</v>
      </c>
      <c r="G571">
        <v>10</v>
      </c>
      <c r="H571">
        <v>0.95</v>
      </c>
      <c r="I571">
        <v>29</v>
      </c>
      <c r="K571" t="e">
        <v>#DIV/0!</v>
      </c>
      <c r="L571">
        <v>45</v>
      </c>
      <c r="M571">
        <v>0</v>
      </c>
      <c r="O571">
        <v>0.82499999999999996</v>
      </c>
      <c r="P571">
        <v>5</v>
      </c>
      <c r="Q571">
        <v>6</v>
      </c>
      <c r="R571">
        <v>0.83333333333333337</v>
      </c>
    </row>
    <row r="572" spans="1:20" x14ac:dyDescent="0.3">
      <c r="A572" t="s">
        <v>1163</v>
      </c>
      <c r="B572" s="171" t="s">
        <v>1164</v>
      </c>
      <c r="C572" s="171" t="s">
        <v>239</v>
      </c>
      <c r="D572" s="171" t="s">
        <v>80</v>
      </c>
      <c r="E572" s="11">
        <v>41153</v>
      </c>
      <c r="F572">
        <v>0.5</v>
      </c>
      <c r="G572">
        <v>5</v>
      </c>
      <c r="H572">
        <v>0.1</v>
      </c>
      <c r="I572">
        <v>2</v>
      </c>
      <c r="L572">
        <v>9</v>
      </c>
      <c r="M572">
        <v>0</v>
      </c>
      <c r="R572" t="e">
        <v>#DIV/0!</v>
      </c>
    </row>
    <row r="573" spans="1:20" x14ac:dyDescent="0.3">
      <c r="A573" t="s">
        <v>1165</v>
      </c>
      <c r="B573" s="171" t="s">
        <v>1166</v>
      </c>
      <c r="C573" s="171" t="s">
        <v>76</v>
      </c>
      <c r="D573" s="171" t="s">
        <v>80</v>
      </c>
      <c r="E573" s="11">
        <v>41153</v>
      </c>
      <c r="F573">
        <v>1</v>
      </c>
      <c r="G573">
        <v>2.5</v>
      </c>
      <c r="H573">
        <v>0.4</v>
      </c>
      <c r="I573">
        <v>4</v>
      </c>
      <c r="K573" t="e">
        <v>#DIV/0!</v>
      </c>
      <c r="L573">
        <v>14.5</v>
      </c>
      <c r="M573">
        <v>0</v>
      </c>
      <c r="R573" t="e">
        <v>#DIV/0!</v>
      </c>
    </row>
    <row r="574" spans="1:20" x14ac:dyDescent="0.3">
      <c r="A574" t="s">
        <v>1167</v>
      </c>
      <c r="B574" s="171" t="s">
        <v>1168</v>
      </c>
      <c r="C574" s="171" t="s">
        <v>79</v>
      </c>
      <c r="D574" s="171" t="s">
        <v>4</v>
      </c>
      <c r="E574" s="11">
        <v>41153</v>
      </c>
      <c r="F574">
        <v>0</v>
      </c>
      <c r="G574">
        <v>0</v>
      </c>
      <c r="H574" t="e">
        <v>#DIV/0!</v>
      </c>
      <c r="I574">
        <v>0</v>
      </c>
      <c r="J574">
        <v>0</v>
      </c>
      <c r="L574">
        <v>0</v>
      </c>
      <c r="M574" t="e">
        <v>#DIV/0!</v>
      </c>
      <c r="N574">
        <v>0</v>
      </c>
      <c r="P574">
        <v>0</v>
      </c>
      <c r="Q574">
        <v>1</v>
      </c>
      <c r="R574">
        <v>0</v>
      </c>
      <c r="S574">
        <v>0</v>
      </c>
      <c r="T574">
        <v>0.90476190476190477</v>
      </c>
    </row>
    <row r="575" spans="1:20" x14ac:dyDescent="0.3">
      <c r="A575" t="s">
        <v>1169</v>
      </c>
      <c r="B575" s="171" t="s">
        <v>1170</v>
      </c>
      <c r="C575" s="171" t="s">
        <v>86</v>
      </c>
      <c r="D575" s="171" t="s">
        <v>4</v>
      </c>
      <c r="E575" s="11">
        <v>41153</v>
      </c>
      <c r="F575">
        <v>0</v>
      </c>
      <c r="G575">
        <v>0</v>
      </c>
      <c r="I575">
        <v>2</v>
      </c>
      <c r="J575">
        <v>0</v>
      </c>
      <c r="K575" t="e">
        <v>#DIV/0!</v>
      </c>
      <c r="L575">
        <v>0</v>
      </c>
      <c r="N575">
        <v>0</v>
      </c>
      <c r="O575">
        <v>0</v>
      </c>
      <c r="P575">
        <v>0</v>
      </c>
      <c r="Q575">
        <v>0</v>
      </c>
      <c r="R575" t="e">
        <v>#DIV/0!</v>
      </c>
      <c r="S575">
        <v>0</v>
      </c>
    </row>
    <row r="576" spans="1:20" x14ac:dyDescent="0.3">
      <c r="A576" t="s">
        <v>1171</v>
      </c>
      <c r="B576" s="171" t="s">
        <v>1172</v>
      </c>
      <c r="C576" s="171" t="s">
        <v>89</v>
      </c>
      <c r="D576" s="171" t="s">
        <v>4</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3">
      <c r="A577" t="s">
        <v>1173</v>
      </c>
      <c r="B577" s="171" t="s">
        <v>1174</v>
      </c>
      <c r="C577" s="171" t="s">
        <v>92</v>
      </c>
      <c r="D577" s="171" t="s">
        <v>4</v>
      </c>
      <c r="E577" s="11">
        <v>41153</v>
      </c>
      <c r="F577">
        <v>0.5</v>
      </c>
      <c r="G577">
        <v>5</v>
      </c>
      <c r="H577">
        <v>0.1</v>
      </c>
      <c r="I577">
        <v>2</v>
      </c>
      <c r="J577">
        <v>0</v>
      </c>
      <c r="K577" t="e">
        <v>#DIV/0!</v>
      </c>
      <c r="L577">
        <v>9</v>
      </c>
      <c r="M577">
        <v>0</v>
      </c>
      <c r="N577">
        <v>0</v>
      </c>
      <c r="O577">
        <v>0</v>
      </c>
      <c r="P577">
        <v>0</v>
      </c>
      <c r="Q577">
        <v>0</v>
      </c>
      <c r="R577" t="e">
        <v>#DIV/0!</v>
      </c>
      <c r="S577">
        <v>0</v>
      </c>
    </row>
    <row r="578" spans="1:20" x14ac:dyDescent="0.3">
      <c r="A578" t="s">
        <v>1175</v>
      </c>
      <c r="B578" s="171" t="s">
        <v>1176</v>
      </c>
      <c r="C578" s="171" t="s">
        <v>98</v>
      </c>
      <c r="D578" s="171" t="s">
        <v>4</v>
      </c>
      <c r="E578" s="11">
        <v>41153</v>
      </c>
      <c r="F578">
        <v>19</v>
      </c>
      <c r="G578">
        <v>15</v>
      </c>
      <c r="H578">
        <v>1.2666666666666666</v>
      </c>
      <c r="I578">
        <v>0</v>
      </c>
      <c r="J578">
        <v>17</v>
      </c>
      <c r="L578">
        <v>74.5</v>
      </c>
      <c r="M578">
        <v>0.22818791946308725</v>
      </c>
      <c r="N578">
        <v>0</v>
      </c>
      <c r="P578">
        <v>0</v>
      </c>
      <c r="Q578">
        <v>1</v>
      </c>
      <c r="R578">
        <v>0</v>
      </c>
      <c r="S578">
        <v>0</v>
      </c>
    </row>
    <row r="579" spans="1:20" x14ac:dyDescent="0.3">
      <c r="A579" t="s">
        <v>1177</v>
      </c>
      <c r="B579" s="171" t="s">
        <v>1178</v>
      </c>
      <c r="C579" s="171" t="s">
        <v>101</v>
      </c>
      <c r="D579" s="171" t="s">
        <v>4</v>
      </c>
      <c r="E579" s="11">
        <v>41153</v>
      </c>
      <c r="F579">
        <v>0</v>
      </c>
      <c r="G579">
        <v>0</v>
      </c>
      <c r="H579" t="e">
        <v>#DIV/0!</v>
      </c>
      <c r="I579">
        <v>0</v>
      </c>
      <c r="J579">
        <v>0</v>
      </c>
      <c r="L579">
        <v>0</v>
      </c>
      <c r="M579" t="e">
        <v>#DIV/0!</v>
      </c>
      <c r="N579">
        <v>0</v>
      </c>
      <c r="P579">
        <v>0</v>
      </c>
      <c r="Q579">
        <v>0</v>
      </c>
      <c r="R579" t="e">
        <v>#DIV/0!</v>
      </c>
    </row>
    <row r="580" spans="1:20" x14ac:dyDescent="0.3">
      <c r="A580" t="s">
        <v>1179</v>
      </c>
      <c r="B580" s="171" t="s">
        <v>1180</v>
      </c>
      <c r="C580" s="171" t="s">
        <v>107</v>
      </c>
      <c r="D580" s="171" t="s">
        <v>80</v>
      </c>
      <c r="E580" s="11">
        <v>41153</v>
      </c>
      <c r="F580">
        <v>6</v>
      </c>
      <c r="G580">
        <v>4</v>
      </c>
      <c r="H580">
        <v>1.5</v>
      </c>
      <c r="I580">
        <v>2</v>
      </c>
      <c r="J580">
        <v>0</v>
      </c>
      <c r="K580" t="e">
        <v>#DIV/0!</v>
      </c>
      <c r="L580">
        <v>20</v>
      </c>
      <c r="M580">
        <v>0</v>
      </c>
      <c r="N580">
        <v>0</v>
      </c>
      <c r="P580">
        <v>0</v>
      </c>
      <c r="Q580">
        <v>0</v>
      </c>
      <c r="R580" t="e">
        <v>#DIV/0!</v>
      </c>
      <c r="S580">
        <v>0</v>
      </c>
    </row>
    <row r="581" spans="1:20" x14ac:dyDescent="0.3">
      <c r="A581" t="s">
        <v>1181</v>
      </c>
      <c r="B581" s="171" t="s">
        <v>1182</v>
      </c>
      <c r="C581" s="171" t="s">
        <v>110</v>
      </c>
      <c r="D581" s="171" t="s">
        <v>4</v>
      </c>
      <c r="E581" s="11">
        <v>41153</v>
      </c>
      <c r="H581" t="e">
        <v>#DIV/0!</v>
      </c>
      <c r="I581">
        <v>2</v>
      </c>
      <c r="L581">
        <v>0</v>
      </c>
      <c r="M581" t="e">
        <v>#DIV/0!</v>
      </c>
      <c r="R581" t="e">
        <v>#DIV/0!</v>
      </c>
    </row>
    <row r="582" spans="1:20" x14ac:dyDescent="0.3">
      <c r="A582" t="s">
        <v>1183</v>
      </c>
      <c r="B582" s="171" t="s">
        <v>1184</v>
      </c>
      <c r="C582" s="171" t="s">
        <v>113</v>
      </c>
      <c r="D582" s="171" t="s">
        <v>4</v>
      </c>
      <c r="E582" s="11">
        <v>41153</v>
      </c>
      <c r="F582">
        <v>6</v>
      </c>
      <c r="G582">
        <v>4</v>
      </c>
      <c r="H582">
        <v>1.5</v>
      </c>
      <c r="K582" t="e">
        <v>#DIV/0!</v>
      </c>
      <c r="L582">
        <v>20</v>
      </c>
      <c r="M582">
        <v>0</v>
      </c>
      <c r="R582" t="e">
        <v>#DIV/0!</v>
      </c>
    </row>
    <row r="583" spans="1:20" x14ac:dyDescent="0.3">
      <c r="A583" t="s">
        <v>1185</v>
      </c>
      <c r="B583" s="171" t="s">
        <v>1186</v>
      </c>
      <c r="C583" s="171" t="s">
        <v>116</v>
      </c>
      <c r="D583" s="171" t="s">
        <v>4</v>
      </c>
      <c r="E583" s="11">
        <v>41153</v>
      </c>
      <c r="H583" t="e">
        <v>#DIV/0!</v>
      </c>
      <c r="M583" t="e">
        <v>#DIV/0!</v>
      </c>
      <c r="R583" t="e">
        <v>#DIV/0!</v>
      </c>
    </row>
    <row r="584" spans="1:20" x14ac:dyDescent="0.3">
      <c r="A584" t="s">
        <v>1187</v>
      </c>
      <c r="B584" s="171" t="s">
        <v>1188</v>
      </c>
      <c r="C584" s="171" t="s">
        <v>119</v>
      </c>
      <c r="D584" s="171" t="s">
        <v>4</v>
      </c>
      <c r="E584" s="11">
        <v>41153</v>
      </c>
      <c r="H584" t="e">
        <v>#DIV/0!</v>
      </c>
      <c r="K584" t="e">
        <v>#DIV/0!</v>
      </c>
      <c r="M584" t="e">
        <v>#DIV/0!</v>
      </c>
      <c r="R584" t="e">
        <v>#DIV/0!</v>
      </c>
    </row>
    <row r="585" spans="1:20" x14ac:dyDescent="0.3">
      <c r="A585" t="s">
        <v>1189</v>
      </c>
      <c r="B585" s="171" t="s">
        <v>1190</v>
      </c>
      <c r="C585" s="171" t="s">
        <v>122</v>
      </c>
      <c r="D585" s="171" t="s">
        <v>80</v>
      </c>
      <c r="E585" s="11">
        <v>41153</v>
      </c>
      <c r="H585" t="e">
        <v>#DIV/0!</v>
      </c>
      <c r="K585" t="e">
        <v>#DIV/0!</v>
      </c>
      <c r="M585" t="e">
        <v>#DIV/0!</v>
      </c>
      <c r="R585" t="e">
        <v>#DIV/0!</v>
      </c>
    </row>
    <row r="586" spans="1:20" x14ac:dyDescent="0.3">
      <c r="A586" t="s">
        <v>1191</v>
      </c>
      <c r="B586" s="171" t="s">
        <v>1192</v>
      </c>
      <c r="C586" s="171" t="s">
        <v>125</v>
      </c>
      <c r="D586" s="171" t="s">
        <v>80</v>
      </c>
      <c r="E586" s="11">
        <v>41153</v>
      </c>
      <c r="F586">
        <v>6</v>
      </c>
      <c r="G586">
        <v>4</v>
      </c>
      <c r="H586">
        <v>1.5</v>
      </c>
      <c r="I586">
        <v>0</v>
      </c>
      <c r="J586">
        <v>0</v>
      </c>
      <c r="K586" t="e">
        <v>#DIV/0!</v>
      </c>
      <c r="L586">
        <v>27.5</v>
      </c>
      <c r="M586">
        <v>0</v>
      </c>
      <c r="P586">
        <v>0</v>
      </c>
      <c r="Q586">
        <v>0</v>
      </c>
    </row>
    <row r="587" spans="1:20" x14ac:dyDescent="0.3">
      <c r="A587" t="s">
        <v>1193</v>
      </c>
      <c r="B587" s="171" t="s">
        <v>1194</v>
      </c>
      <c r="C587" s="171" t="s">
        <v>128</v>
      </c>
      <c r="D587" s="171" t="s">
        <v>4</v>
      </c>
      <c r="E587" s="11">
        <v>41153</v>
      </c>
    </row>
    <row r="588" spans="1:20" x14ac:dyDescent="0.3">
      <c r="A588" t="s">
        <v>1195</v>
      </c>
      <c r="B588" s="171" t="s">
        <v>1196</v>
      </c>
      <c r="C588" s="171" t="s">
        <v>131</v>
      </c>
      <c r="D588" s="171" t="s">
        <v>4</v>
      </c>
      <c r="E588" s="11">
        <v>41153</v>
      </c>
      <c r="F588">
        <v>6</v>
      </c>
      <c r="G588">
        <v>4</v>
      </c>
      <c r="H588">
        <v>1.5</v>
      </c>
      <c r="K588" t="e">
        <v>#DIV/0!</v>
      </c>
      <c r="L588">
        <v>27.5</v>
      </c>
      <c r="M588">
        <v>0</v>
      </c>
      <c r="R588" t="e">
        <v>#DIV/0!</v>
      </c>
    </row>
    <row r="589" spans="1:20" x14ac:dyDescent="0.3">
      <c r="A589" t="s">
        <v>1197</v>
      </c>
      <c r="B589" s="171" t="s">
        <v>1198</v>
      </c>
      <c r="C589" s="171" t="s">
        <v>134</v>
      </c>
      <c r="D589" s="171" t="s">
        <v>4</v>
      </c>
      <c r="E589" s="11">
        <v>41153</v>
      </c>
      <c r="T589">
        <v>0.83333333333333337</v>
      </c>
    </row>
    <row r="590" spans="1:20" x14ac:dyDescent="0.3">
      <c r="A590" t="s">
        <v>1199</v>
      </c>
      <c r="B590" s="171" t="s">
        <v>1200</v>
      </c>
      <c r="C590" s="171" t="s">
        <v>137</v>
      </c>
      <c r="D590" s="171" t="s">
        <v>80</v>
      </c>
      <c r="E590" s="11">
        <v>41153</v>
      </c>
      <c r="R590" t="e">
        <v>#DIV/0!</v>
      </c>
      <c r="T590">
        <v>0.625</v>
      </c>
    </row>
    <row r="591" spans="1:20" x14ac:dyDescent="0.3">
      <c r="A591" t="s">
        <v>1201</v>
      </c>
      <c r="B591" s="171" t="s">
        <v>1202</v>
      </c>
      <c r="C591" s="171" t="s">
        <v>140</v>
      </c>
      <c r="D591" s="171" t="s">
        <v>4</v>
      </c>
      <c r="E591" s="11">
        <v>41153</v>
      </c>
      <c r="R591" t="e">
        <v>#DIV/0!</v>
      </c>
    </row>
    <row r="592" spans="1:20" x14ac:dyDescent="0.3">
      <c r="A592" t="s">
        <v>1203</v>
      </c>
      <c r="B592" s="171" t="s">
        <v>1204</v>
      </c>
      <c r="C592" s="171" t="s">
        <v>167</v>
      </c>
      <c r="D592" s="171" t="s">
        <v>80</v>
      </c>
      <c r="E592" s="11">
        <v>41153</v>
      </c>
      <c r="R592" t="e">
        <v>#DIV/0!</v>
      </c>
    </row>
    <row r="593" spans="1:20" x14ac:dyDescent="0.3">
      <c r="A593" t="s">
        <v>1205</v>
      </c>
      <c r="B593" s="171" t="s">
        <v>1206</v>
      </c>
      <c r="C593" s="171" t="s">
        <v>170</v>
      </c>
      <c r="D593" s="171" t="s">
        <v>4</v>
      </c>
      <c r="E593" s="11">
        <v>41153</v>
      </c>
      <c r="R593" t="e">
        <v>#DIV/0!</v>
      </c>
    </row>
    <row r="594" spans="1:20" x14ac:dyDescent="0.3">
      <c r="A594" t="s">
        <v>1207</v>
      </c>
      <c r="B594" s="171" t="s">
        <v>1208</v>
      </c>
      <c r="C594" s="171" t="s">
        <v>179</v>
      </c>
      <c r="D594" s="171" t="s">
        <v>80</v>
      </c>
      <c r="E594" s="11">
        <v>41153</v>
      </c>
      <c r="R594" t="e">
        <v>#DIV/0!</v>
      </c>
    </row>
    <row r="595" spans="1:20" x14ac:dyDescent="0.3">
      <c r="A595" t="s">
        <v>1209</v>
      </c>
      <c r="B595" s="171" t="s">
        <v>1210</v>
      </c>
      <c r="C595" s="171" t="s">
        <v>182</v>
      </c>
      <c r="D595" s="171" t="s">
        <v>4</v>
      </c>
      <c r="E595" s="11">
        <v>41153</v>
      </c>
      <c r="R595" t="e">
        <v>#DIV/0!</v>
      </c>
    </row>
    <row r="596" spans="1:20" x14ac:dyDescent="0.3">
      <c r="A596" t="s">
        <v>1211</v>
      </c>
      <c r="B596" s="171" t="s">
        <v>1212</v>
      </c>
      <c r="C596" s="171" t="s">
        <v>185</v>
      </c>
      <c r="D596" s="171" t="s">
        <v>80</v>
      </c>
      <c r="E596" s="11">
        <v>41153</v>
      </c>
      <c r="F596">
        <v>3</v>
      </c>
      <c r="G596">
        <v>3</v>
      </c>
      <c r="H596">
        <v>1</v>
      </c>
      <c r="K596" t="e">
        <v>#DIV/0!</v>
      </c>
      <c r="M596" t="e">
        <v>#DIV/0!</v>
      </c>
      <c r="R596" t="e">
        <v>#DIV/0!</v>
      </c>
    </row>
    <row r="597" spans="1:20" x14ac:dyDescent="0.3">
      <c r="A597" t="s">
        <v>1213</v>
      </c>
      <c r="B597" s="171" t="s">
        <v>1214</v>
      </c>
      <c r="C597" s="171" t="s">
        <v>188</v>
      </c>
      <c r="D597" s="171" t="s">
        <v>4</v>
      </c>
      <c r="E597" s="11">
        <v>41153</v>
      </c>
      <c r="F597">
        <v>3</v>
      </c>
      <c r="G597">
        <v>3</v>
      </c>
      <c r="H597">
        <v>1</v>
      </c>
      <c r="K597" t="e">
        <v>#DIV/0!</v>
      </c>
      <c r="M597" t="e">
        <v>#DIV/0!</v>
      </c>
      <c r="R597" t="e">
        <v>#DIV/0!</v>
      </c>
    </row>
    <row r="598" spans="1:20" x14ac:dyDescent="0.3">
      <c r="A598" t="s">
        <v>1215</v>
      </c>
      <c r="B598" s="171" t="s">
        <v>1216</v>
      </c>
      <c r="C598" s="171" t="s">
        <v>191</v>
      </c>
      <c r="D598" s="171" t="s">
        <v>80</v>
      </c>
      <c r="E598" s="11">
        <v>41153</v>
      </c>
    </row>
    <row r="599" spans="1:20" x14ac:dyDescent="0.3">
      <c r="A599" t="s">
        <v>1217</v>
      </c>
      <c r="B599" s="171" t="s">
        <v>1218</v>
      </c>
      <c r="C599" s="171" t="s">
        <v>194</v>
      </c>
      <c r="D599" s="171" t="s">
        <v>4</v>
      </c>
      <c r="E599" s="11">
        <v>41153</v>
      </c>
    </row>
    <row r="600" spans="1:20" x14ac:dyDescent="0.3">
      <c r="A600" t="s">
        <v>1219</v>
      </c>
      <c r="B600" s="171" t="s">
        <v>1220</v>
      </c>
      <c r="C600" s="171" t="s">
        <v>197</v>
      </c>
      <c r="D600" s="171" t="s">
        <v>4</v>
      </c>
      <c r="E600" s="11">
        <v>41153</v>
      </c>
    </row>
    <row r="601" spans="1:20" x14ac:dyDescent="0.3">
      <c r="A601" t="s">
        <v>1221</v>
      </c>
      <c r="B601" s="171" t="s">
        <v>1222</v>
      </c>
      <c r="C601" s="171" t="s">
        <v>209</v>
      </c>
      <c r="D601" s="171" t="s">
        <v>4</v>
      </c>
      <c r="E601" s="11">
        <v>41153</v>
      </c>
      <c r="H601" t="e">
        <v>#DIV/0!</v>
      </c>
      <c r="K601" t="e">
        <v>#DIV/0!</v>
      </c>
      <c r="M601" t="e">
        <v>#DIV/0!</v>
      </c>
      <c r="R601" t="e">
        <v>#DIV/0!</v>
      </c>
    </row>
    <row r="602" spans="1:20" x14ac:dyDescent="0.3">
      <c r="A602" t="s">
        <v>1223</v>
      </c>
      <c r="B602" s="171" t="s">
        <v>1224</v>
      </c>
      <c r="C602" s="171" t="s">
        <v>212</v>
      </c>
      <c r="D602" s="171" t="s">
        <v>80</v>
      </c>
      <c r="E602" s="11">
        <v>41153</v>
      </c>
      <c r="H602" t="e">
        <v>#DIV/0!</v>
      </c>
      <c r="K602" t="e">
        <v>#DIV/0!</v>
      </c>
      <c r="M602" t="e">
        <v>#DIV/0!</v>
      </c>
      <c r="R602" t="e">
        <v>#DIV/0!</v>
      </c>
    </row>
    <row r="603" spans="1:20" x14ac:dyDescent="0.3">
      <c r="A603" t="s">
        <v>1225</v>
      </c>
      <c r="B603" s="171" t="s">
        <v>1226</v>
      </c>
      <c r="C603" s="171" t="s">
        <v>215</v>
      </c>
      <c r="D603" s="171" t="s">
        <v>80</v>
      </c>
      <c r="E603" s="11">
        <v>41153</v>
      </c>
      <c r="R603" t="e">
        <v>#DIV/0!</v>
      </c>
      <c r="T603">
        <v>0.77575757575757576</v>
      </c>
    </row>
    <row r="604" spans="1:20" x14ac:dyDescent="0.3">
      <c r="A604" t="s">
        <v>1227</v>
      </c>
      <c r="B604" s="171" t="s">
        <v>1228</v>
      </c>
      <c r="C604" s="171" t="s">
        <v>218</v>
      </c>
      <c r="D604" s="171" t="s">
        <v>4</v>
      </c>
      <c r="E604" s="11">
        <v>41153</v>
      </c>
      <c r="R604" t="e">
        <v>#DIV/0!</v>
      </c>
      <c r="T604">
        <v>0.75</v>
      </c>
    </row>
    <row r="605" spans="1:20" x14ac:dyDescent="0.3">
      <c r="A605" t="s">
        <v>1229</v>
      </c>
      <c r="B605" s="171" t="s">
        <v>1230</v>
      </c>
      <c r="C605" s="171" t="s">
        <v>233</v>
      </c>
      <c r="D605" s="171" t="s">
        <v>80</v>
      </c>
      <c r="E605" s="11">
        <v>41153</v>
      </c>
      <c r="F605">
        <v>10</v>
      </c>
      <c r="G605">
        <v>15</v>
      </c>
      <c r="H605">
        <v>0.66666666666666663</v>
      </c>
      <c r="I605">
        <v>31</v>
      </c>
      <c r="K605" t="e">
        <v>#DIV/0!</v>
      </c>
      <c r="L605">
        <v>54</v>
      </c>
      <c r="M605">
        <v>0</v>
      </c>
      <c r="P605">
        <v>5</v>
      </c>
      <c r="Q605">
        <v>6</v>
      </c>
      <c r="R605">
        <v>0.83333333333333337</v>
      </c>
      <c r="T605">
        <v>1</v>
      </c>
    </row>
    <row r="606" spans="1:20" x14ac:dyDescent="0.3">
      <c r="A606" t="s">
        <v>1231</v>
      </c>
      <c r="B606" s="171" t="s">
        <v>1232</v>
      </c>
      <c r="C606" s="171" t="s">
        <v>236</v>
      </c>
      <c r="D606" s="171" t="s">
        <v>4</v>
      </c>
      <c r="E606" s="11">
        <v>41153</v>
      </c>
      <c r="F606">
        <v>9.5</v>
      </c>
      <c r="G606">
        <v>10</v>
      </c>
      <c r="H606">
        <v>0.95</v>
      </c>
      <c r="I606">
        <v>29</v>
      </c>
      <c r="K606" t="e">
        <v>#DIV/0!</v>
      </c>
      <c r="L606">
        <v>45</v>
      </c>
      <c r="M606">
        <v>0</v>
      </c>
      <c r="O606">
        <v>0.82499999999999996</v>
      </c>
      <c r="P606">
        <v>5</v>
      </c>
      <c r="Q606">
        <v>6</v>
      </c>
      <c r="R606">
        <v>0.83333333333333337</v>
      </c>
    </row>
    <row r="607" spans="1:20" x14ac:dyDescent="0.3">
      <c r="A607" t="s">
        <v>1233</v>
      </c>
      <c r="B607" s="171" t="s">
        <v>1234</v>
      </c>
      <c r="C607" s="171" t="s">
        <v>239</v>
      </c>
      <c r="D607" s="171" t="s">
        <v>4</v>
      </c>
      <c r="E607" s="11">
        <v>41153</v>
      </c>
      <c r="F607">
        <v>0.5</v>
      </c>
      <c r="G607">
        <v>5</v>
      </c>
      <c r="H607">
        <v>0.1</v>
      </c>
      <c r="I607">
        <v>2</v>
      </c>
      <c r="L607">
        <v>9</v>
      </c>
      <c r="M607">
        <v>0</v>
      </c>
      <c r="R607" t="e">
        <v>#DIV/0!</v>
      </c>
    </row>
    <row r="608" spans="1:20" x14ac:dyDescent="0.3">
      <c r="A608" t="s">
        <v>1235</v>
      </c>
      <c r="B608" s="171" t="s">
        <v>1236</v>
      </c>
      <c r="C608" s="171" t="s">
        <v>143</v>
      </c>
      <c r="D608" s="171" t="s">
        <v>4</v>
      </c>
      <c r="E608" s="11">
        <v>41153</v>
      </c>
      <c r="T608">
        <v>0</v>
      </c>
    </row>
    <row r="609" spans="1:20" x14ac:dyDescent="0.3">
      <c r="A609" t="s">
        <v>1237</v>
      </c>
      <c r="B609" s="171" t="s">
        <v>1238</v>
      </c>
      <c r="C609" s="171" t="s">
        <v>146</v>
      </c>
      <c r="D609" s="171" t="s">
        <v>80</v>
      </c>
      <c r="E609" s="11">
        <v>41153</v>
      </c>
      <c r="F609">
        <v>3</v>
      </c>
      <c r="G609">
        <v>3</v>
      </c>
      <c r="H609">
        <v>1</v>
      </c>
      <c r="I609">
        <v>0</v>
      </c>
      <c r="J609">
        <v>17</v>
      </c>
      <c r="K609">
        <v>0</v>
      </c>
      <c r="L609">
        <v>27</v>
      </c>
      <c r="M609">
        <v>0.62962962962962965</v>
      </c>
      <c r="N609">
        <v>0</v>
      </c>
      <c r="P609">
        <v>0</v>
      </c>
      <c r="Q609">
        <v>0</v>
      </c>
      <c r="R609" t="e">
        <v>#DIV/0!</v>
      </c>
      <c r="S609">
        <v>0</v>
      </c>
      <c r="T609" t="e">
        <v>#DIV/0!</v>
      </c>
    </row>
    <row r="610" spans="1:20" x14ac:dyDescent="0.3">
      <c r="A610" t="s">
        <v>1239</v>
      </c>
      <c r="B610" s="171" t="s">
        <v>1240</v>
      </c>
      <c r="C610" s="171" t="s">
        <v>149</v>
      </c>
      <c r="D610" s="171" t="s">
        <v>4</v>
      </c>
      <c r="E610" s="11">
        <v>41153</v>
      </c>
      <c r="H610" t="e">
        <v>#DIV/0!</v>
      </c>
      <c r="K610" t="e">
        <v>#DIV/0!</v>
      </c>
      <c r="M610" t="e">
        <v>#DIV/0!</v>
      </c>
      <c r="R610" t="e">
        <v>#DIV/0!</v>
      </c>
      <c r="T610">
        <v>0.96562499999999996</v>
      </c>
    </row>
    <row r="611" spans="1:20" x14ac:dyDescent="0.3">
      <c r="A611" t="s">
        <v>1241</v>
      </c>
      <c r="B611" s="171" t="s">
        <v>1242</v>
      </c>
      <c r="C611" s="171" t="s">
        <v>152</v>
      </c>
      <c r="D611" s="171" t="s">
        <v>4</v>
      </c>
      <c r="E611" s="11">
        <v>41153</v>
      </c>
      <c r="T611">
        <v>0.75</v>
      </c>
    </row>
    <row r="612" spans="1:20" x14ac:dyDescent="0.3">
      <c r="A612" t="s">
        <v>1243</v>
      </c>
      <c r="B612" s="171" t="s">
        <v>1244</v>
      </c>
      <c r="C612" s="171" t="s">
        <v>155</v>
      </c>
      <c r="D612" s="171" t="s">
        <v>4</v>
      </c>
      <c r="E612" s="11">
        <v>41153</v>
      </c>
      <c r="F612">
        <v>3</v>
      </c>
      <c r="G612">
        <v>3</v>
      </c>
      <c r="H612">
        <v>1</v>
      </c>
      <c r="J612">
        <v>17</v>
      </c>
      <c r="K612">
        <v>0</v>
      </c>
      <c r="L612">
        <v>27</v>
      </c>
      <c r="M612">
        <v>0.62962962962962965</v>
      </c>
      <c r="R612" t="e">
        <v>#DIV/0!</v>
      </c>
      <c r="T612">
        <v>1</v>
      </c>
    </row>
    <row r="613" spans="1:20" x14ac:dyDescent="0.3">
      <c r="A613" t="s">
        <v>1245</v>
      </c>
      <c r="B613" s="171" t="s">
        <v>1246</v>
      </c>
      <c r="C613" s="171" t="s">
        <v>158</v>
      </c>
      <c r="D613" s="171" t="s">
        <v>4</v>
      </c>
      <c r="E613" s="11">
        <v>41153</v>
      </c>
      <c r="H613" t="e">
        <v>#DIV/0!</v>
      </c>
      <c r="K613" t="e">
        <v>#DIV/0!</v>
      </c>
      <c r="M613" t="e">
        <v>#DIV/0!</v>
      </c>
      <c r="R613" t="e">
        <v>#DIV/0!</v>
      </c>
      <c r="T613">
        <v>0</v>
      </c>
    </row>
    <row r="614" spans="1:20" x14ac:dyDescent="0.3">
      <c r="A614" t="s">
        <v>1247</v>
      </c>
      <c r="B614" s="171" t="s">
        <v>1248</v>
      </c>
      <c r="C614" s="171" t="s">
        <v>164</v>
      </c>
      <c r="D614" s="171" t="s">
        <v>4</v>
      </c>
      <c r="E614" s="11">
        <v>41153</v>
      </c>
      <c r="F614">
        <v>1.5</v>
      </c>
      <c r="G614">
        <v>1.5</v>
      </c>
      <c r="H614">
        <v>1</v>
      </c>
      <c r="I614">
        <v>2</v>
      </c>
      <c r="K614" t="e">
        <v>#DIV/0!</v>
      </c>
      <c r="L614">
        <v>14.5</v>
      </c>
      <c r="M614">
        <v>0</v>
      </c>
      <c r="R614" t="e">
        <v>#DIV/0!</v>
      </c>
      <c r="T614">
        <v>0</v>
      </c>
    </row>
    <row r="615" spans="1:20" x14ac:dyDescent="0.3">
      <c r="A615" t="s">
        <v>1249</v>
      </c>
      <c r="B615" s="171" t="s">
        <v>1250</v>
      </c>
      <c r="C615" s="171" t="s">
        <v>161</v>
      </c>
      <c r="D615" s="171" t="s">
        <v>80</v>
      </c>
      <c r="E615" s="11">
        <v>41153</v>
      </c>
      <c r="F615">
        <v>1.5</v>
      </c>
      <c r="G615">
        <v>1.5</v>
      </c>
      <c r="H615">
        <v>1</v>
      </c>
      <c r="I615">
        <v>2</v>
      </c>
      <c r="J615">
        <v>0</v>
      </c>
      <c r="K615" t="e">
        <v>#DIV/0!</v>
      </c>
      <c r="L615">
        <v>14.5</v>
      </c>
      <c r="M615">
        <v>0</v>
      </c>
      <c r="N615">
        <v>0</v>
      </c>
      <c r="P615">
        <v>0</v>
      </c>
      <c r="Q615">
        <v>0</v>
      </c>
      <c r="R615" t="e">
        <v>#DIV/0!</v>
      </c>
      <c r="S615">
        <v>0</v>
      </c>
      <c r="T615">
        <v>0</v>
      </c>
    </row>
    <row r="616" spans="1:20" x14ac:dyDescent="0.3">
      <c r="A616" t="s">
        <v>1251</v>
      </c>
      <c r="B616" s="171" t="s">
        <v>1252</v>
      </c>
      <c r="C616" s="171" t="s">
        <v>221</v>
      </c>
      <c r="D616" s="171" t="s">
        <v>80</v>
      </c>
      <c r="E616" s="11">
        <v>41153</v>
      </c>
      <c r="F616">
        <v>1</v>
      </c>
      <c r="G616">
        <v>1</v>
      </c>
      <c r="H616">
        <v>1</v>
      </c>
      <c r="I616">
        <v>0</v>
      </c>
      <c r="L616">
        <v>0</v>
      </c>
      <c r="M616" t="e">
        <v>#DIV/0!</v>
      </c>
      <c r="R616" t="e">
        <v>#DIV/0!</v>
      </c>
      <c r="T616">
        <v>1.0125</v>
      </c>
    </row>
    <row r="617" spans="1:20" x14ac:dyDescent="0.3">
      <c r="A617" t="s">
        <v>1253</v>
      </c>
      <c r="B617" s="171" t="s">
        <v>1254</v>
      </c>
      <c r="C617" s="171" t="s">
        <v>224</v>
      </c>
      <c r="D617" s="171" t="s">
        <v>4</v>
      </c>
      <c r="E617" s="11">
        <v>41153</v>
      </c>
      <c r="H617" t="e">
        <v>#DIV/0!</v>
      </c>
      <c r="K617" t="e">
        <v>#DIV/0!</v>
      </c>
      <c r="M617" t="e">
        <v>#DIV/0!</v>
      </c>
      <c r="R617" t="e">
        <v>#DIV/0!</v>
      </c>
      <c r="T617">
        <v>0.7142857142857143</v>
      </c>
    </row>
    <row r="618" spans="1:20" x14ac:dyDescent="0.3">
      <c r="A618" t="s">
        <v>1255</v>
      </c>
      <c r="B618" s="171" t="s">
        <v>1256</v>
      </c>
      <c r="C618" s="171" t="s">
        <v>227</v>
      </c>
      <c r="D618" s="171" t="s">
        <v>4</v>
      </c>
      <c r="E618" s="11">
        <v>41153</v>
      </c>
      <c r="F618">
        <v>1</v>
      </c>
      <c r="G618">
        <v>1</v>
      </c>
      <c r="H618">
        <v>1</v>
      </c>
      <c r="K618" t="e">
        <v>#DIV/0!</v>
      </c>
      <c r="M618" t="e">
        <v>#DIV/0!</v>
      </c>
      <c r="R618" t="e">
        <v>#DIV/0!</v>
      </c>
      <c r="T618">
        <v>0.9375</v>
      </c>
    </row>
    <row r="619" spans="1:20" x14ac:dyDescent="0.3">
      <c r="A619" t="s">
        <v>1257</v>
      </c>
      <c r="B619" s="171" t="s">
        <v>1258</v>
      </c>
      <c r="C619" s="171" t="s">
        <v>230</v>
      </c>
      <c r="D619" s="171" t="s">
        <v>4</v>
      </c>
      <c r="E619" s="11">
        <v>41153</v>
      </c>
      <c r="H619" t="e">
        <v>#DIV/0!</v>
      </c>
      <c r="K619" t="e">
        <v>#DIV/0!</v>
      </c>
      <c r="M619" t="e">
        <v>#DIV/0!</v>
      </c>
      <c r="R619" t="e">
        <v>#DIV/0!</v>
      </c>
    </row>
    <row r="620" spans="1:20" x14ac:dyDescent="0.3">
      <c r="A620" t="s">
        <v>1259</v>
      </c>
      <c r="B620" s="171" t="s">
        <v>1260</v>
      </c>
      <c r="C620" s="171" t="s">
        <v>73</v>
      </c>
      <c r="D620" s="171" t="s">
        <v>4</v>
      </c>
      <c r="E620" s="11">
        <v>41183</v>
      </c>
      <c r="F620">
        <v>2.5</v>
      </c>
      <c r="G620">
        <v>2.5</v>
      </c>
      <c r="H620">
        <v>1</v>
      </c>
      <c r="I620">
        <v>8</v>
      </c>
      <c r="J620">
        <v>15</v>
      </c>
      <c r="K620">
        <v>0.53333333333333333</v>
      </c>
      <c r="L620">
        <v>14.5</v>
      </c>
      <c r="M620">
        <v>1.0344827586206897</v>
      </c>
      <c r="R620" t="e">
        <v>#DIV/0!</v>
      </c>
    </row>
    <row r="621" spans="1:20" x14ac:dyDescent="0.3">
      <c r="A621" t="s">
        <v>1261</v>
      </c>
      <c r="B621" s="171" t="s">
        <v>1262</v>
      </c>
      <c r="C621" s="171" t="s">
        <v>76</v>
      </c>
      <c r="D621" s="171" t="s">
        <v>4</v>
      </c>
      <c r="E621" s="11">
        <v>41183</v>
      </c>
      <c r="F621">
        <v>2.5</v>
      </c>
      <c r="G621">
        <v>2.5</v>
      </c>
      <c r="H621">
        <v>1</v>
      </c>
      <c r="I621">
        <v>8</v>
      </c>
      <c r="J621">
        <v>15</v>
      </c>
      <c r="K621">
        <v>0.53333333333333333</v>
      </c>
      <c r="L621">
        <v>14.5</v>
      </c>
      <c r="M621">
        <v>1.0344827586206897</v>
      </c>
      <c r="R621" t="e">
        <v>#DIV/0!</v>
      </c>
    </row>
    <row r="622" spans="1:20" x14ac:dyDescent="0.3">
      <c r="A622" t="s">
        <v>1263</v>
      </c>
      <c r="B622" s="171" t="s">
        <v>1264</v>
      </c>
      <c r="C622" s="171" t="s">
        <v>79</v>
      </c>
      <c r="D622" s="171" t="s">
        <v>80</v>
      </c>
      <c r="E622" s="11">
        <v>41183</v>
      </c>
      <c r="F622">
        <v>0</v>
      </c>
      <c r="G622">
        <v>0</v>
      </c>
      <c r="H622" t="e">
        <v>#DIV/0!</v>
      </c>
      <c r="I622">
        <v>0</v>
      </c>
      <c r="J622">
        <v>0</v>
      </c>
      <c r="L622">
        <v>0</v>
      </c>
      <c r="M622" t="e">
        <v>#DIV/0!</v>
      </c>
      <c r="N622">
        <v>0</v>
      </c>
      <c r="P622">
        <v>0</v>
      </c>
      <c r="Q622">
        <v>0</v>
      </c>
      <c r="R622" t="e">
        <v>#DIV/0!</v>
      </c>
      <c r="S622">
        <v>0</v>
      </c>
    </row>
    <row r="623" spans="1:20" x14ac:dyDescent="0.3">
      <c r="A623" t="s">
        <v>1265</v>
      </c>
      <c r="B623" s="171" t="s">
        <v>1266</v>
      </c>
      <c r="C623" s="171" t="s">
        <v>83</v>
      </c>
      <c r="D623" s="171" t="s">
        <v>80</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3">
      <c r="A624" t="s">
        <v>1267</v>
      </c>
      <c r="B624" s="171" t="s">
        <v>1268</v>
      </c>
      <c r="C624" s="171" t="s">
        <v>86</v>
      </c>
      <c r="D624" s="171" t="s">
        <v>80</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3">
      <c r="A625" t="s">
        <v>1269</v>
      </c>
      <c r="B625" s="171" t="s">
        <v>1270</v>
      </c>
      <c r="C625" s="171" t="s">
        <v>89</v>
      </c>
      <c r="D625" s="171" t="s">
        <v>80</v>
      </c>
      <c r="E625" s="11">
        <v>41183</v>
      </c>
      <c r="F625">
        <v>7.17</v>
      </c>
      <c r="G625">
        <v>8</v>
      </c>
      <c r="H625">
        <v>0.89624999999999999</v>
      </c>
      <c r="I625">
        <v>29</v>
      </c>
      <c r="J625">
        <v>0</v>
      </c>
      <c r="L625">
        <v>45</v>
      </c>
      <c r="M625">
        <v>0</v>
      </c>
      <c r="N625">
        <v>0</v>
      </c>
      <c r="O625">
        <v>0.84399999999999997</v>
      </c>
      <c r="P625">
        <v>0</v>
      </c>
      <c r="Q625">
        <v>2</v>
      </c>
      <c r="R625">
        <v>0</v>
      </c>
      <c r="S625">
        <v>0</v>
      </c>
    </row>
    <row r="626" spans="1:20" x14ac:dyDescent="0.3">
      <c r="A626" t="s">
        <v>1271</v>
      </c>
      <c r="B626" s="171" t="s">
        <v>1272</v>
      </c>
      <c r="C626" s="171" t="s">
        <v>92</v>
      </c>
      <c r="D626" s="171" t="s">
        <v>80</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3">
      <c r="A627" t="s">
        <v>1273</v>
      </c>
      <c r="B627" s="171" t="s">
        <v>1274</v>
      </c>
      <c r="C627" s="171" t="s">
        <v>95</v>
      </c>
      <c r="D627" s="171" t="s">
        <v>80</v>
      </c>
      <c r="E627" s="11">
        <v>41183</v>
      </c>
      <c r="F627">
        <v>8.3000000000000007</v>
      </c>
      <c r="G627">
        <v>7.3</v>
      </c>
      <c r="H627">
        <v>1.1369863013698631</v>
      </c>
      <c r="I627">
        <v>12</v>
      </c>
      <c r="J627">
        <v>50</v>
      </c>
      <c r="L627">
        <v>50</v>
      </c>
      <c r="M627">
        <v>1</v>
      </c>
      <c r="N627">
        <v>0</v>
      </c>
      <c r="P627">
        <v>0</v>
      </c>
      <c r="Q627">
        <v>4</v>
      </c>
      <c r="R627">
        <v>0</v>
      </c>
      <c r="S627">
        <v>0</v>
      </c>
    </row>
    <row r="628" spans="1:20" x14ac:dyDescent="0.3">
      <c r="A628" t="s">
        <v>1275</v>
      </c>
      <c r="B628" s="171" t="s">
        <v>1276</v>
      </c>
      <c r="C628" s="171" t="s">
        <v>98</v>
      </c>
      <c r="D628" s="171" t="s">
        <v>80</v>
      </c>
      <c r="E628" s="11">
        <v>41183</v>
      </c>
      <c r="F628">
        <v>19</v>
      </c>
      <c r="G628">
        <v>15</v>
      </c>
      <c r="H628">
        <v>1.2666666666666666</v>
      </c>
      <c r="I628">
        <v>0</v>
      </c>
      <c r="J628">
        <v>17</v>
      </c>
      <c r="L628">
        <v>74.5</v>
      </c>
      <c r="M628">
        <v>0.22818791946308725</v>
      </c>
      <c r="N628">
        <v>0</v>
      </c>
      <c r="P628">
        <v>0</v>
      </c>
      <c r="Q628">
        <v>0</v>
      </c>
      <c r="R628" t="e">
        <v>#DIV/0!</v>
      </c>
      <c r="S628">
        <v>0</v>
      </c>
    </row>
    <row r="629" spans="1:20" x14ac:dyDescent="0.3">
      <c r="A629" t="s">
        <v>1277</v>
      </c>
      <c r="B629" s="171" t="s">
        <v>1278</v>
      </c>
      <c r="C629" s="171" t="s">
        <v>101</v>
      </c>
      <c r="D629" s="171" t="s">
        <v>80</v>
      </c>
      <c r="E629" s="11">
        <v>41183</v>
      </c>
      <c r="F629">
        <v>0</v>
      </c>
      <c r="G629">
        <v>0</v>
      </c>
      <c r="H629" t="e">
        <v>#DIV/0!</v>
      </c>
      <c r="I629">
        <v>0</v>
      </c>
      <c r="J629">
        <v>0</v>
      </c>
      <c r="L629">
        <v>0</v>
      </c>
      <c r="M629" t="e">
        <v>#DIV/0!</v>
      </c>
      <c r="N629" t="e">
        <v>#DIV/0!</v>
      </c>
      <c r="P629">
        <v>0</v>
      </c>
      <c r="Q629">
        <v>0</v>
      </c>
      <c r="R629" t="e">
        <v>#DIV/0!</v>
      </c>
    </row>
    <row r="630" spans="1:20" x14ac:dyDescent="0.3">
      <c r="A630" t="s">
        <v>1279</v>
      </c>
      <c r="B630" s="171" t="s">
        <v>1280</v>
      </c>
      <c r="C630" s="171" t="s">
        <v>104</v>
      </c>
      <c r="D630" s="171" t="s">
        <v>4</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3">
      <c r="A631" t="s">
        <v>1281</v>
      </c>
      <c r="B631" s="171" t="s">
        <v>1282</v>
      </c>
      <c r="C631" s="171" t="s">
        <v>107</v>
      </c>
      <c r="D631" s="171" t="s">
        <v>4</v>
      </c>
      <c r="E631" s="11">
        <v>41183</v>
      </c>
      <c r="F631">
        <v>6</v>
      </c>
      <c r="G631">
        <v>4</v>
      </c>
      <c r="H631">
        <v>1.5</v>
      </c>
      <c r="I631">
        <v>4</v>
      </c>
      <c r="J631">
        <v>0</v>
      </c>
      <c r="K631" t="e">
        <v>#DIV/0!</v>
      </c>
      <c r="L631">
        <v>20</v>
      </c>
      <c r="M631">
        <v>0</v>
      </c>
      <c r="N631">
        <v>0</v>
      </c>
      <c r="P631">
        <v>0</v>
      </c>
      <c r="Q631">
        <v>0</v>
      </c>
      <c r="R631" t="e">
        <v>#DIV/0!</v>
      </c>
      <c r="S631">
        <v>0</v>
      </c>
    </row>
    <row r="632" spans="1:20" x14ac:dyDescent="0.3">
      <c r="A632" t="s">
        <v>1283</v>
      </c>
      <c r="B632" s="171" t="s">
        <v>1284</v>
      </c>
      <c r="C632" s="171" t="s">
        <v>110</v>
      </c>
      <c r="D632" s="171" t="s">
        <v>80</v>
      </c>
      <c r="E632" s="11">
        <v>41183</v>
      </c>
      <c r="H632" t="e">
        <v>#DIV/0!</v>
      </c>
      <c r="I632">
        <v>4</v>
      </c>
      <c r="L632">
        <v>0</v>
      </c>
      <c r="M632" t="e">
        <v>#DIV/0!</v>
      </c>
      <c r="R632" t="e">
        <v>#DIV/0!</v>
      </c>
      <c r="T632">
        <v>1.175</v>
      </c>
    </row>
    <row r="633" spans="1:20" x14ac:dyDescent="0.3">
      <c r="A633" t="s">
        <v>1285</v>
      </c>
      <c r="B633" s="171" t="s">
        <v>1286</v>
      </c>
      <c r="C633" s="171" t="s">
        <v>113</v>
      </c>
      <c r="D633" s="171" t="s">
        <v>80</v>
      </c>
      <c r="E633" s="11">
        <v>41183</v>
      </c>
      <c r="F633">
        <v>6</v>
      </c>
      <c r="G633">
        <v>4</v>
      </c>
      <c r="H633">
        <v>1.5</v>
      </c>
      <c r="K633" t="e">
        <v>#DIV/0!</v>
      </c>
      <c r="L633">
        <v>20</v>
      </c>
      <c r="M633">
        <v>0</v>
      </c>
      <c r="R633" t="e">
        <v>#DIV/0!</v>
      </c>
    </row>
    <row r="634" spans="1:20" x14ac:dyDescent="0.3">
      <c r="A634" t="s">
        <v>1287</v>
      </c>
      <c r="B634" s="171" t="s">
        <v>1288</v>
      </c>
      <c r="C634" s="171" t="s">
        <v>116</v>
      </c>
      <c r="D634" s="171" t="s">
        <v>80</v>
      </c>
      <c r="E634" s="11">
        <v>41183</v>
      </c>
      <c r="H634" t="e">
        <v>#DIV/0!</v>
      </c>
      <c r="M634" t="e">
        <v>#DIV/0!</v>
      </c>
      <c r="R634" t="e">
        <v>#DIV/0!</v>
      </c>
    </row>
    <row r="635" spans="1:20" x14ac:dyDescent="0.3">
      <c r="A635" t="s">
        <v>1289</v>
      </c>
      <c r="B635" s="171" t="s">
        <v>1290</v>
      </c>
      <c r="C635" s="171" t="s">
        <v>119</v>
      </c>
      <c r="D635" s="171" t="s">
        <v>80</v>
      </c>
      <c r="E635" s="11">
        <v>41183</v>
      </c>
      <c r="H635" t="e">
        <v>#DIV/0!</v>
      </c>
      <c r="K635" t="e">
        <v>#DIV/0!</v>
      </c>
      <c r="M635" t="e">
        <v>#DIV/0!</v>
      </c>
      <c r="R635" t="e">
        <v>#DIV/0!</v>
      </c>
    </row>
    <row r="636" spans="1:20" x14ac:dyDescent="0.3">
      <c r="A636" t="s">
        <v>1291</v>
      </c>
      <c r="B636" s="171" t="s">
        <v>1292</v>
      </c>
      <c r="C636" s="171" t="s">
        <v>122</v>
      </c>
      <c r="D636" s="171" t="s">
        <v>4</v>
      </c>
      <c r="E636" s="11">
        <v>41183</v>
      </c>
      <c r="H636" t="e">
        <v>#DIV/0!</v>
      </c>
      <c r="K636" t="e">
        <v>#DIV/0!</v>
      </c>
      <c r="M636" t="e">
        <v>#DIV/0!</v>
      </c>
      <c r="R636" t="e">
        <v>#DIV/0!</v>
      </c>
    </row>
    <row r="637" spans="1:20" x14ac:dyDescent="0.3">
      <c r="A637" t="s">
        <v>1293</v>
      </c>
      <c r="B637" s="171" t="s">
        <v>1294</v>
      </c>
      <c r="C637" s="171" t="s">
        <v>125</v>
      </c>
      <c r="D637" s="171" t="s">
        <v>4</v>
      </c>
      <c r="E637" s="11">
        <v>41183</v>
      </c>
      <c r="F637">
        <v>11</v>
      </c>
      <c r="G637">
        <v>9</v>
      </c>
      <c r="H637">
        <v>1.2222222222222223</v>
      </c>
      <c r="I637">
        <v>25</v>
      </c>
      <c r="J637">
        <v>32</v>
      </c>
      <c r="K637">
        <v>0.78125</v>
      </c>
      <c r="L637">
        <v>59.5</v>
      </c>
      <c r="M637">
        <v>0.53781512605042014</v>
      </c>
      <c r="P637">
        <v>8</v>
      </c>
      <c r="Q637">
        <v>8</v>
      </c>
      <c r="R637">
        <v>1</v>
      </c>
    </row>
    <row r="638" spans="1:20" x14ac:dyDescent="0.3">
      <c r="A638" t="s">
        <v>1295</v>
      </c>
      <c r="B638" s="171" t="s">
        <v>1296</v>
      </c>
      <c r="C638" s="171" t="s">
        <v>128</v>
      </c>
      <c r="D638" s="171" t="s">
        <v>80</v>
      </c>
      <c r="E638" s="11">
        <v>41183</v>
      </c>
      <c r="F638">
        <v>5</v>
      </c>
      <c r="G638">
        <v>5</v>
      </c>
      <c r="H638">
        <v>1</v>
      </c>
      <c r="I638">
        <v>25</v>
      </c>
      <c r="J638">
        <v>32</v>
      </c>
      <c r="K638">
        <v>0.78125</v>
      </c>
      <c r="L638">
        <v>32</v>
      </c>
      <c r="M638">
        <v>1</v>
      </c>
      <c r="P638">
        <v>8</v>
      </c>
      <c r="Q638">
        <v>8</v>
      </c>
      <c r="R638">
        <v>1</v>
      </c>
    </row>
    <row r="639" spans="1:20" x14ac:dyDescent="0.3">
      <c r="A639" t="s">
        <v>1297</v>
      </c>
      <c r="B639" s="171" t="s">
        <v>1298</v>
      </c>
      <c r="C639" s="171" t="s">
        <v>131</v>
      </c>
      <c r="D639" s="171" t="s">
        <v>80</v>
      </c>
      <c r="E639" s="11">
        <v>41183</v>
      </c>
      <c r="F639">
        <v>6</v>
      </c>
      <c r="G639">
        <v>4</v>
      </c>
      <c r="H639">
        <v>1.5</v>
      </c>
      <c r="K639" t="e">
        <v>#DIV/0!</v>
      </c>
      <c r="L639">
        <v>27.5</v>
      </c>
      <c r="M639">
        <v>0</v>
      </c>
      <c r="R639" t="e">
        <v>#DIV/0!</v>
      </c>
    </row>
    <row r="640" spans="1:20" x14ac:dyDescent="0.3">
      <c r="A640" t="s">
        <v>1299</v>
      </c>
      <c r="B640" s="171" t="s">
        <v>1300</v>
      </c>
      <c r="C640" s="171" t="s">
        <v>134</v>
      </c>
      <c r="D640" s="171" t="s">
        <v>80</v>
      </c>
      <c r="E640" s="11">
        <v>41183</v>
      </c>
      <c r="H640" t="e">
        <v>#DIV/0!</v>
      </c>
      <c r="K640" t="e">
        <v>#DIV/0!</v>
      </c>
      <c r="M640" t="e">
        <v>#DIV/0!</v>
      </c>
      <c r="R640" t="e">
        <v>#DIV/0!</v>
      </c>
    </row>
    <row r="641" spans="1:20" x14ac:dyDescent="0.3">
      <c r="A641" t="s">
        <v>1301</v>
      </c>
      <c r="B641" s="171" t="s">
        <v>1302</v>
      </c>
      <c r="C641" s="171" t="s">
        <v>137</v>
      </c>
      <c r="D641" s="171" t="s">
        <v>4</v>
      </c>
      <c r="E641" s="11">
        <v>41183</v>
      </c>
      <c r="H641" t="e">
        <v>#DIV/0!</v>
      </c>
      <c r="K641" t="e">
        <v>#DIV/0!</v>
      </c>
      <c r="M641" t="e">
        <v>#DIV/0!</v>
      </c>
      <c r="R641" t="e">
        <v>#DIV/0!</v>
      </c>
    </row>
    <row r="642" spans="1:20" x14ac:dyDescent="0.3">
      <c r="A642" t="s">
        <v>1303</v>
      </c>
      <c r="B642" s="171" t="s">
        <v>1304</v>
      </c>
      <c r="C642" s="171" t="s">
        <v>140</v>
      </c>
      <c r="D642" s="171" t="s">
        <v>80</v>
      </c>
      <c r="E642" s="11">
        <v>41183</v>
      </c>
      <c r="H642" t="e">
        <v>#DIV/0!</v>
      </c>
      <c r="K642" t="e">
        <v>#DIV/0!</v>
      </c>
      <c r="M642" t="e">
        <v>#DIV/0!</v>
      </c>
      <c r="R642" t="e">
        <v>#DIV/0!</v>
      </c>
    </row>
    <row r="643" spans="1:20" x14ac:dyDescent="0.3">
      <c r="A643" t="s">
        <v>1305</v>
      </c>
      <c r="B643" s="171" t="s">
        <v>1306</v>
      </c>
      <c r="C643" s="171" t="s">
        <v>143</v>
      </c>
      <c r="D643" s="171" t="s">
        <v>80</v>
      </c>
      <c r="E643" s="11">
        <v>41183</v>
      </c>
      <c r="H643" t="e">
        <v>#DIV/0!</v>
      </c>
      <c r="K643" t="e">
        <v>#DIV/0!</v>
      </c>
      <c r="M643" t="e">
        <v>#DIV/0!</v>
      </c>
      <c r="R643" t="e">
        <v>#DIV/0!</v>
      </c>
    </row>
    <row r="644" spans="1:20" x14ac:dyDescent="0.3">
      <c r="A644" t="s">
        <v>1307</v>
      </c>
      <c r="B644" s="171" t="s">
        <v>1308</v>
      </c>
      <c r="C644" s="171" t="s">
        <v>146</v>
      </c>
      <c r="D644" s="171" t="s">
        <v>4</v>
      </c>
      <c r="E644" s="11">
        <v>41183</v>
      </c>
      <c r="F644">
        <v>7</v>
      </c>
      <c r="G644">
        <v>7</v>
      </c>
      <c r="H644">
        <v>1</v>
      </c>
      <c r="I644">
        <v>35</v>
      </c>
      <c r="J644">
        <v>52</v>
      </c>
      <c r="K644">
        <v>0.67307692307692313</v>
      </c>
      <c r="L644">
        <v>72</v>
      </c>
      <c r="M644">
        <v>0.72222222222222221</v>
      </c>
      <c r="N644">
        <v>0</v>
      </c>
      <c r="P644">
        <v>0</v>
      </c>
      <c r="Q644">
        <v>0</v>
      </c>
      <c r="R644" t="e">
        <v>#DIV/0!</v>
      </c>
      <c r="S644">
        <v>0</v>
      </c>
    </row>
    <row r="645" spans="1:20" x14ac:dyDescent="0.3">
      <c r="A645" t="s">
        <v>1309</v>
      </c>
      <c r="B645" s="171" t="s">
        <v>1310</v>
      </c>
      <c r="C645" s="171" t="s">
        <v>149</v>
      </c>
      <c r="D645" s="171" t="s">
        <v>80</v>
      </c>
      <c r="E645" s="11">
        <v>41183</v>
      </c>
      <c r="H645" t="e">
        <v>#DIV/0!</v>
      </c>
      <c r="K645" t="e">
        <v>#DIV/0!</v>
      </c>
      <c r="M645" t="e">
        <v>#DIV/0!</v>
      </c>
      <c r="R645" t="e">
        <v>#DIV/0!</v>
      </c>
      <c r="T645">
        <v>1</v>
      </c>
    </row>
    <row r="646" spans="1:20" x14ac:dyDescent="0.3">
      <c r="A646" t="s">
        <v>1311</v>
      </c>
      <c r="B646" s="171" t="s">
        <v>1312</v>
      </c>
      <c r="C646" s="171" t="s">
        <v>152</v>
      </c>
      <c r="D646" s="171" t="s">
        <v>80</v>
      </c>
      <c r="E646" s="11">
        <v>41183</v>
      </c>
      <c r="F646">
        <v>4</v>
      </c>
      <c r="G646">
        <v>4</v>
      </c>
      <c r="H646">
        <v>1</v>
      </c>
      <c r="I646">
        <v>35</v>
      </c>
      <c r="J646">
        <v>35</v>
      </c>
      <c r="K646">
        <v>1</v>
      </c>
      <c r="L646">
        <v>45</v>
      </c>
      <c r="M646">
        <v>0.77777777777777779</v>
      </c>
      <c r="P646">
        <v>0</v>
      </c>
      <c r="Q646">
        <v>0</v>
      </c>
      <c r="R646" t="e">
        <v>#DIV/0!</v>
      </c>
      <c r="T646">
        <v>0.75</v>
      </c>
    </row>
    <row r="647" spans="1:20" x14ac:dyDescent="0.3">
      <c r="A647" t="s">
        <v>1313</v>
      </c>
      <c r="B647" s="171" t="s">
        <v>1314</v>
      </c>
      <c r="C647" s="171" t="s">
        <v>155</v>
      </c>
      <c r="D647" s="171" t="s">
        <v>80</v>
      </c>
      <c r="E647" s="11">
        <v>41183</v>
      </c>
      <c r="F647">
        <v>3</v>
      </c>
      <c r="G647">
        <v>3</v>
      </c>
      <c r="H647">
        <v>1</v>
      </c>
      <c r="J647">
        <v>17</v>
      </c>
      <c r="K647">
        <v>0</v>
      </c>
      <c r="L647">
        <v>27</v>
      </c>
      <c r="M647">
        <v>0.62962962962962965</v>
      </c>
      <c r="R647" t="e">
        <v>#DIV/0!</v>
      </c>
    </row>
    <row r="648" spans="1:20" x14ac:dyDescent="0.3">
      <c r="A648" t="s">
        <v>1315</v>
      </c>
      <c r="B648" s="171" t="s">
        <v>1316</v>
      </c>
      <c r="C648" s="171" t="s">
        <v>158</v>
      </c>
      <c r="D648" s="171" t="s">
        <v>80</v>
      </c>
      <c r="E648" s="11">
        <v>41183</v>
      </c>
      <c r="H648" t="e">
        <v>#DIV/0!</v>
      </c>
      <c r="K648" t="e">
        <v>#DIV/0!</v>
      </c>
      <c r="M648" t="e">
        <v>#DIV/0!</v>
      </c>
      <c r="R648" t="e">
        <v>#DIV/0!</v>
      </c>
    </row>
    <row r="649" spans="1:20" x14ac:dyDescent="0.3">
      <c r="A649" t="s">
        <v>1317</v>
      </c>
      <c r="B649" s="171" t="s">
        <v>1318</v>
      </c>
      <c r="C649" s="171" t="s">
        <v>161</v>
      </c>
      <c r="D649" s="171" t="s">
        <v>4</v>
      </c>
      <c r="E649" s="11">
        <v>41183</v>
      </c>
      <c r="F649">
        <v>1.5</v>
      </c>
      <c r="G649">
        <v>1.5</v>
      </c>
      <c r="H649">
        <v>1</v>
      </c>
      <c r="I649">
        <v>2</v>
      </c>
      <c r="J649">
        <v>0</v>
      </c>
      <c r="K649" t="e">
        <v>#DIV/0!</v>
      </c>
      <c r="L649">
        <v>14.5</v>
      </c>
      <c r="M649">
        <v>0</v>
      </c>
      <c r="N649">
        <v>0</v>
      </c>
      <c r="P649">
        <v>0</v>
      </c>
      <c r="Q649">
        <v>0</v>
      </c>
      <c r="R649" t="e">
        <v>#DIV/0!</v>
      </c>
      <c r="S649">
        <v>0</v>
      </c>
    </row>
    <row r="650" spans="1:20" x14ac:dyDescent="0.3">
      <c r="A650" t="s">
        <v>1319</v>
      </c>
      <c r="B650" s="171" t="s">
        <v>1320</v>
      </c>
      <c r="C650" s="171" t="s">
        <v>164</v>
      </c>
      <c r="D650" s="171" t="s">
        <v>80</v>
      </c>
      <c r="E650" s="11">
        <v>41183</v>
      </c>
      <c r="F650">
        <v>1.5</v>
      </c>
      <c r="G650">
        <v>1.5</v>
      </c>
      <c r="H650">
        <v>1</v>
      </c>
      <c r="I650">
        <v>2</v>
      </c>
      <c r="K650" t="e">
        <v>#DIV/0!</v>
      </c>
      <c r="L650">
        <v>14.5</v>
      </c>
      <c r="M650">
        <v>0</v>
      </c>
      <c r="R650" t="e">
        <v>#DIV/0!</v>
      </c>
    </row>
    <row r="651" spans="1:20" x14ac:dyDescent="0.3">
      <c r="A651" t="s">
        <v>1321</v>
      </c>
      <c r="B651" s="171" t="s">
        <v>1322</v>
      </c>
      <c r="C651" s="171" t="s">
        <v>167</v>
      </c>
      <c r="D651" s="171" t="s">
        <v>4</v>
      </c>
      <c r="E651" s="11">
        <v>41183</v>
      </c>
      <c r="H651" t="e">
        <v>#DIV/0!</v>
      </c>
      <c r="K651" t="e">
        <v>#DIV/0!</v>
      </c>
      <c r="M651" t="e">
        <v>#DIV/0!</v>
      </c>
      <c r="R651" t="e">
        <v>#DIV/0!</v>
      </c>
    </row>
    <row r="652" spans="1:20" x14ac:dyDescent="0.3">
      <c r="A652" t="s">
        <v>1323</v>
      </c>
      <c r="B652" s="171" t="s">
        <v>1324</v>
      </c>
      <c r="C652" s="171" t="s">
        <v>170</v>
      </c>
      <c r="D652" s="171" t="s">
        <v>80</v>
      </c>
      <c r="E652" s="11">
        <v>41183</v>
      </c>
      <c r="H652" t="e">
        <v>#DIV/0!</v>
      </c>
      <c r="K652" t="e">
        <v>#DIV/0!</v>
      </c>
      <c r="M652" t="e">
        <v>#DIV/0!</v>
      </c>
      <c r="R652" t="e">
        <v>#DIV/0!</v>
      </c>
    </row>
    <row r="653" spans="1:20" x14ac:dyDescent="0.3">
      <c r="A653" t="s">
        <v>1325</v>
      </c>
      <c r="B653" s="171" t="s">
        <v>1326</v>
      </c>
      <c r="C653" s="171" t="s">
        <v>173</v>
      </c>
      <c r="D653" s="171" t="s">
        <v>80</v>
      </c>
      <c r="E653" s="11">
        <v>41183</v>
      </c>
      <c r="F653">
        <v>5</v>
      </c>
      <c r="G653">
        <v>4</v>
      </c>
      <c r="H653">
        <v>1.25</v>
      </c>
      <c r="I653">
        <v>2</v>
      </c>
      <c r="K653" t="e">
        <v>#DIV/0!</v>
      </c>
      <c r="L653">
        <v>27</v>
      </c>
      <c r="M653">
        <v>0</v>
      </c>
      <c r="P653">
        <v>0</v>
      </c>
      <c r="Q653">
        <v>1</v>
      </c>
      <c r="R653">
        <v>0</v>
      </c>
    </row>
    <row r="654" spans="1:20" x14ac:dyDescent="0.3">
      <c r="A654" t="s">
        <v>1327</v>
      </c>
      <c r="B654" s="171" t="s">
        <v>1328</v>
      </c>
      <c r="C654" s="171" t="s">
        <v>176</v>
      </c>
      <c r="D654" s="171" t="s">
        <v>80</v>
      </c>
      <c r="E654" s="11">
        <v>41183</v>
      </c>
      <c r="F654">
        <v>5</v>
      </c>
      <c r="G654">
        <v>4</v>
      </c>
      <c r="H654">
        <v>1.25</v>
      </c>
      <c r="I654">
        <v>2</v>
      </c>
      <c r="K654" t="e">
        <v>#DIV/0!</v>
      </c>
      <c r="L654">
        <v>27</v>
      </c>
      <c r="M654">
        <v>0</v>
      </c>
      <c r="P654">
        <v>0</v>
      </c>
      <c r="Q654">
        <v>1</v>
      </c>
      <c r="R654">
        <v>0</v>
      </c>
    </row>
    <row r="655" spans="1:20" x14ac:dyDescent="0.3">
      <c r="A655" t="s">
        <v>1329</v>
      </c>
      <c r="B655" s="171" t="s">
        <v>1330</v>
      </c>
      <c r="C655" s="171" t="s">
        <v>179</v>
      </c>
      <c r="D655" s="171" t="s">
        <v>4</v>
      </c>
      <c r="E655" s="11">
        <v>41183</v>
      </c>
      <c r="H655" t="e">
        <v>#DIV/0!</v>
      </c>
      <c r="K655" t="e">
        <v>#DIV/0!</v>
      </c>
      <c r="M655" t="e">
        <v>#DIV/0!</v>
      </c>
      <c r="R655" t="e">
        <v>#DIV/0!</v>
      </c>
    </row>
    <row r="656" spans="1:20" x14ac:dyDescent="0.3">
      <c r="A656" t="s">
        <v>1331</v>
      </c>
      <c r="B656" s="171" t="s">
        <v>1332</v>
      </c>
      <c r="C656" s="171" t="s">
        <v>182</v>
      </c>
      <c r="D656" s="171" t="s">
        <v>80</v>
      </c>
      <c r="E656" s="11">
        <v>41183</v>
      </c>
      <c r="H656" t="e">
        <v>#DIV/0!</v>
      </c>
      <c r="K656" t="e">
        <v>#DIV/0!</v>
      </c>
      <c r="M656" t="e">
        <v>#DIV/0!</v>
      </c>
      <c r="R656" t="e">
        <v>#DIV/0!</v>
      </c>
    </row>
    <row r="657" spans="1:20" x14ac:dyDescent="0.3">
      <c r="A657" t="s">
        <v>1333</v>
      </c>
      <c r="B657" s="171" t="s">
        <v>1334</v>
      </c>
      <c r="C657" s="171" t="s">
        <v>185</v>
      </c>
      <c r="D657" s="171" t="s">
        <v>4</v>
      </c>
      <c r="E657" s="11">
        <v>41183</v>
      </c>
      <c r="F657">
        <v>3</v>
      </c>
      <c r="G657">
        <v>3</v>
      </c>
      <c r="H657">
        <v>1</v>
      </c>
      <c r="K657" t="e">
        <v>#DIV/0!</v>
      </c>
      <c r="M657" t="e">
        <v>#DIV/0!</v>
      </c>
      <c r="R657" t="e">
        <v>#DIV/0!</v>
      </c>
    </row>
    <row r="658" spans="1:20" x14ac:dyDescent="0.3">
      <c r="A658" t="s">
        <v>1335</v>
      </c>
      <c r="B658" s="171" t="s">
        <v>1336</v>
      </c>
      <c r="C658" s="171" t="s">
        <v>188</v>
      </c>
      <c r="D658" s="171" t="s">
        <v>80</v>
      </c>
      <c r="E658" s="11">
        <v>41183</v>
      </c>
      <c r="F658">
        <v>3</v>
      </c>
      <c r="G658">
        <v>3</v>
      </c>
      <c r="H658">
        <v>1</v>
      </c>
      <c r="K658" t="e">
        <v>#DIV/0!</v>
      </c>
      <c r="M658" t="e">
        <v>#DIV/0!</v>
      </c>
      <c r="R658" t="e">
        <v>#DIV/0!</v>
      </c>
    </row>
    <row r="659" spans="1:20" x14ac:dyDescent="0.3">
      <c r="A659" t="s">
        <v>1337</v>
      </c>
      <c r="B659" s="171" t="s">
        <v>1338</v>
      </c>
      <c r="C659" s="171" t="s">
        <v>191</v>
      </c>
      <c r="D659" s="171" t="s">
        <v>4</v>
      </c>
      <c r="E659" s="11">
        <v>41183</v>
      </c>
      <c r="F659">
        <v>7</v>
      </c>
      <c r="G659">
        <v>5</v>
      </c>
      <c r="H659">
        <v>1.4</v>
      </c>
      <c r="I659">
        <v>9</v>
      </c>
      <c r="J659">
        <v>29</v>
      </c>
      <c r="K659">
        <v>0.31034482758620691</v>
      </c>
      <c r="L659">
        <v>35</v>
      </c>
      <c r="M659">
        <v>0.82857142857142863</v>
      </c>
      <c r="P659">
        <v>0</v>
      </c>
      <c r="Q659">
        <v>0</v>
      </c>
      <c r="R659" t="e">
        <v>#DIV/0!</v>
      </c>
      <c r="T659">
        <v>0.76923076923076927</v>
      </c>
    </row>
    <row r="660" spans="1:20" x14ac:dyDescent="0.3">
      <c r="A660" t="s">
        <v>1339</v>
      </c>
      <c r="B660" s="171" t="s">
        <v>1340</v>
      </c>
      <c r="C660" s="171" t="s">
        <v>194</v>
      </c>
      <c r="D660" s="171" t="s">
        <v>80</v>
      </c>
      <c r="E660" s="11">
        <v>41183</v>
      </c>
      <c r="F660">
        <v>7</v>
      </c>
      <c r="G660">
        <v>5</v>
      </c>
      <c r="H660">
        <v>1.4</v>
      </c>
      <c r="I660">
        <v>9</v>
      </c>
      <c r="J660">
        <v>29</v>
      </c>
      <c r="K660">
        <v>0.31034482758620691</v>
      </c>
      <c r="L660">
        <v>35</v>
      </c>
      <c r="M660">
        <v>0.82857142857142863</v>
      </c>
      <c r="P660">
        <v>0</v>
      </c>
      <c r="Q660">
        <v>0</v>
      </c>
      <c r="R660" t="e">
        <v>#DIV/0!</v>
      </c>
      <c r="T660">
        <v>0.75</v>
      </c>
    </row>
    <row r="661" spans="1:20" x14ac:dyDescent="0.3">
      <c r="A661" t="s">
        <v>1341</v>
      </c>
      <c r="B661" s="171" t="s">
        <v>1342</v>
      </c>
      <c r="C661" s="171" t="s">
        <v>197</v>
      </c>
      <c r="D661" s="171" t="s">
        <v>80</v>
      </c>
      <c r="E661" s="11">
        <v>41183</v>
      </c>
      <c r="H661" t="e">
        <v>#DIV/0!</v>
      </c>
      <c r="K661" t="e">
        <v>#DIV/0!</v>
      </c>
      <c r="M661" t="e">
        <v>#DIV/0!</v>
      </c>
      <c r="R661" t="e">
        <v>#DIV/0!</v>
      </c>
      <c r="T661">
        <v>1</v>
      </c>
    </row>
    <row r="662" spans="1:20" x14ac:dyDescent="0.3">
      <c r="A662" t="s">
        <v>1343</v>
      </c>
      <c r="B662" s="171" t="s">
        <v>1344</v>
      </c>
      <c r="C662" s="171" t="s">
        <v>200</v>
      </c>
      <c r="D662" s="171" t="s">
        <v>80</v>
      </c>
      <c r="E662" s="11">
        <v>41183</v>
      </c>
      <c r="F662">
        <v>3.3</v>
      </c>
      <c r="G662">
        <v>3.3</v>
      </c>
      <c r="H662">
        <v>1</v>
      </c>
      <c r="I662">
        <v>10</v>
      </c>
      <c r="J662">
        <v>0</v>
      </c>
      <c r="L662">
        <v>23</v>
      </c>
      <c r="M662">
        <v>0</v>
      </c>
      <c r="P662">
        <v>0</v>
      </c>
      <c r="Q662">
        <v>3</v>
      </c>
      <c r="R662">
        <v>0</v>
      </c>
    </row>
    <row r="663" spans="1:20" x14ac:dyDescent="0.3">
      <c r="A663" t="s">
        <v>1345</v>
      </c>
      <c r="B663" s="171" t="s">
        <v>1346</v>
      </c>
      <c r="C663" s="171" t="s">
        <v>203</v>
      </c>
      <c r="D663" s="171" t="s">
        <v>80</v>
      </c>
      <c r="E663" s="11">
        <v>41183</v>
      </c>
      <c r="H663" t="e">
        <v>#DIV/0!</v>
      </c>
      <c r="K663" t="e">
        <v>#DIV/0!</v>
      </c>
      <c r="M663" t="e">
        <v>#DIV/0!</v>
      </c>
      <c r="R663" t="e">
        <v>#DIV/0!</v>
      </c>
    </row>
    <row r="664" spans="1:20" x14ac:dyDescent="0.3">
      <c r="A664" t="s">
        <v>1347</v>
      </c>
      <c r="B664" s="171" t="s">
        <v>1348</v>
      </c>
      <c r="C664" s="171" t="s">
        <v>206</v>
      </c>
      <c r="D664" s="171" t="s">
        <v>80</v>
      </c>
      <c r="E664" s="11">
        <v>41183</v>
      </c>
      <c r="F664">
        <v>3.3</v>
      </c>
      <c r="G664">
        <v>3.3</v>
      </c>
      <c r="H664">
        <v>1</v>
      </c>
      <c r="I664">
        <v>10</v>
      </c>
      <c r="K664" t="e">
        <v>#DIV/0!</v>
      </c>
      <c r="L664">
        <v>23</v>
      </c>
      <c r="M664">
        <v>0</v>
      </c>
      <c r="P664">
        <v>0</v>
      </c>
      <c r="Q664">
        <v>3</v>
      </c>
      <c r="R664">
        <v>0</v>
      </c>
      <c r="T664">
        <v>0</v>
      </c>
    </row>
    <row r="665" spans="1:20" x14ac:dyDescent="0.3">
      <c r="A665" t="s">
        <v>1349</v>
      </c>
      <c r="B665" s="171" t="s">
        <v>1350</v>
      </c>
      <c r="C665" s="171" t="s">
        <v>209</v>
      </c>
      <c r="D665" s="171" t="s">
        <v>80</v>
      </c>
      <c r="E665" s="11">
        <v>41183</v>
      </c>
      <c r="H665" t="e">
        <v>#DIV/0!</v>
      </c>
      <c r="K665" t="e">
        <v>#DIV/0!</v>
      </c>
      <c r="M665" t="e">
        <v>#DIV/0!</v>
      </c>
      <c r="R665" t="e">
        <v>#DIV/0!</v>
      </c>
      <c r="T665" t="e">
        <v>#DIV/0!</v>
      </c>
    </row>
    <row r="666" spans="1:20" x14ac:dyDescent="0.3">
      <c r="A666" t="s">
        <v>1351</v>
      </c>
      <c r="B666" s="171" t="s">
        <v>1352</v>
      </c>
      <c r="C666" s="171" t="s">
        <v>212</v>
      </c>
      <c r="D666" s="171" t="s">
        <v>4</v>
      </c>
      <c r="E666" s="11">
        <v>41183</v>
      </c>
      <c r="H666" t="e">
        <v>#DIV/0!</v>
      </c>
      <c r="K666" t="e">
        <v>#DIV/0!</v>
      </c>
      <c r="M666" t="e">
        <v>#DIV/0!</v>
      </c>
      <c r="R666" t="e">
        <v>#DIV/0!</v>
      </c>
      <c r="T666">
        <v>0.97500000000000009</v>
      </c>
    </row>
    <row r="667" spans="1:20" x14ac:dyDescent="0.3">
      <c r="A667" t="s">
        <v>1353</v>
      </c>
      <c r="B667" s="171" t="s">
        <v>1354</v>
      </c>
      <c r="C667" s="171" t="s">
        <v>215</v>
      </c>
      <c r="D667" s="171" t="s">
        <v>4</v>
      </c>
      <c r="E667" s="11">
        <v>41183</v>
      </c>
      <c r="H667" t="e">
        <v>#DIV/0!</v>
      </c>
      <c r="K667" t="e">
        <v>#DIV/0!</v>
      </c>
      <c r="M667" t="e">
        <v>#DIV/0!</v>
      </c>
      <c r="R667" t="e">
        <v>#DIV/0!</v>
      </c>
      <c r="T667">
        <v>0.75</v>
      </c>
    </row>
    <row r="668" spans="1:20" x14ac:dyDescent="0.3">
      <c r="A668" t="s">
        <v>1355</v>
      </c>
      <c r="B668" s="171" t="s">
        <v>1356</v>
      </c>
      <c r="C668" s="171" t="s">
        <v>218</v>
      </c>
      <c r="D668" s="171" t="s">
        <v>80</v>
      </c>
      <c r="E668" s="11">
        <v>41183</v>
      </c>
      <c r="H668" t="e">
        <v>#DIV/0!</v>
      </c>
      <c r="K668" t="e">
        <v>#DIV/0!</v>
      </c>
      <c r="M668" t="e">
        <v>#DIV/0!</v>
      </c>
      <c r="R668" t="e">
        <v>#DIV/0!</v>
      </c>
      <c r="T668">
        <v>1</v>
      </c>
    </row>
    <row r="669" spans="1:20" x14ac:dyDescent="0.3">
      <c r="A669" t="s">
        <v>1357</v>
      </c>
      <c r="B669" s="171" t="s">
        <v>1358</v>
      </c>
      <c r="C669" s="171" t="s">
        <v>221</v>
      </c>
      <c r="D669" s="171" t="s">
        <v>4</v>
      </c>
      <c r="E669" s="11">
        <v>41183</v>
      </c>
      <c r="F669">
        <v>1</v>
      </c>
      <c r="G669">
        <v>1</v>
      </c>
      <c r="H669">
        <v>1</v>
      </c>
      <c r="I669">
        <v>0</v>
      </c>
      <c r="L669">
        <v>0</v>
      </c>
      <c r="M669" t="e">
        <v>#DIV/0!</v>
      </c>
      <c r="R669" t="e">
        <v>#DIV/0!</v>
      </c>
      <c r="T669">
        <v>0</v>
      </c>
    </row>
    <row r="670" spans="1:20" x14ac:dyDescent="0.3">
      <c r="A670" t="s">
        <v>1359</v>
      </c>
      <c r="B670" s="171" t="s">
        <v>1360</v>
      </c>
      <c r="C670" s="171" t="s">
        <v>224</v>
      </c>
      <c r="D670" s="171" t="s">
        <v>80</v>
      </c>
      <c r="E670" s="11">
        <v>41183</v>
      </c>
      <c r="H670" t="e">
        <v>#DIV/0!</v>
      </c>
      <c r="K670" t="e">
        <v>#DIV/0!</v>
      </c>
      <c r="M670" t="e">
        <v>#DIV/0!</v>
      </c>
      <c r="R670" t="e">
        <v>#DIV/0!</v>
      </c>
      <c r="T670">
        <v>0</v>
      </c>
    </row>
    <row r="671" spans="1:20" x14ac:dyDescent="0.3">
      <c r="A671" t="s">
        <v>1361</v>
      </c>
      <c r="B671" s="171" t="s">
        <v>1362</v>
      </c>
      <c r="C671" s="171" t="s">
        <v>227</v>
      </c>
      <c r="D671" s="171" t="s">
        <v>80</v>
      </c>
      <c r="E671" s="11">
        <v>41183</v>
      </c>
      <c r="F671">
        <v>1</v>
      </c>
      <c r="G671">
        <v>1</v>
      </c>
      <c r="H671">
        <v>1</v>
      </c>
      <c r="K671" t="e">
        <v>#DIV/0!</v>
      </c>
      <c r="M671" t="e">
        <v>#DIV/0!</v>
      </c>
      <c r="R671" t="e">
        <v>#DIV/0!</v>
      </c>
      <c r="T671">
        <v>0</v>
      </c>
    </row>
    <row r="672" spans="1:20" x14ac:dyDescent="0.3">
      <c r="A672" t="s">
        <v>1363</v>
      </c>
      <c r="B672" s="171" t="s">
        <v>1364</v>
      </c>
      <c r="C672" s="171" t="s">
        <v>230</v>
      </c>
      <c r="D672" s="171" t="s">
        <v>80</v>
      </c>
      <c r="E672" s="11">
        <v>41183</v>
      </c>
      <c r="H672" t="e">
        <v>#DIV/0!</v>
      </c>
      <c r="K672" t="e">
        <v>#DIV/0!</v>
      </c>
      <c r="M672" t="e">
        <v>#DIV/0!</v>
      </c>
      <c r="R672" t="e">
        <v>#DIV/0!</v>
      </c>
      <c r="T672">
        <v>1.0166666666666666</v>
      </c>
    </row>
    <row r="673" spans="1:20" x14ac:dyDescent="0.3">
      <c r="A673" t="s">
        <v>1365</v>
      </c>
      <c r="B673" s="171" t="s">
        <v>1366</v>
      </c>
      <c r="C673" s="171" t="s">
        <v>233</v>
      </c>
      <c r="D673" s="171" t="s">
        <v>4</v>
      </c>
      <c r="E673" s="11">
        <v>41183</v>
      </c>
      <c r="F673">
        <v>8.25</v>
      </c>
      <c r="G673">
        <v>13</v>
      </c>
      <c r="H673">
        <v>0.63461538461538458</v>
      </c>
      <c r="I673">
        <v>33</v>
      </c>
      <c r="K673" t="e">
        <v>#DIV/0!</v>
      </c>
      <c r="L673">
        <v>54</v>
      </c>
      <c r="M673">
        <v>0</v>
      </c>
      <c r="P673">
        <v>0</v>
      </c>
      <c r="Q673">
        <v>2</v>
      </c>
      <c r="R673">
        <v>0</v>
      </c>
      <c r="T673">
        <v>0.8571428571428571</v>
      </c>
    </row>
    <row r="674" spans="1:20" x14ac:dyDescent="0.3">
      <c r="A674" t="s">
        <v>1367</v>
      </c>
      <c r="B674" s="171" t="s">
        <v>1368</v>
      </c>
      <c r="C674" s="171" t="s">
        <v>236</v>
      </c>
      <c r="D674" s="171" t="s">
        <v>80</v>
      </c>
      <c r="E674" s="11">
        <v>41183</v>
      </c>
      <c r="F674">
        <v>7.17</v>
      </c>
      <c r="G674">
        <v>8</v>
      </c>
      <c r="H674">
        <v>0.89624999999999999</v>
      </c>
      <c r="I674">
        <v>29</v>
      </c>
      <c r="K674" t="e">
        <v>#DIV/0!</v>
      </c>
      <c r="L674">
        <v>45</v>
      </c>
      <c r="M674">
        <v>0</v>
      </c>
      <c r="O674">
        <v>0.84399999999999997</v>
      </c>
      <c r="P674">
        <v>0</v>
      </c>
      <c r="Q674">
        <v>2</v>
      </c>
      <c r="R674">
        <v>0</v>
      </c>
      <c r="T674">
        <v>1.125</v>
      </c>
    </row>
    <row r="675" spans="1:20" x14ac:dyDescent="0.3">
      <c r="A675" t="s">
        <v>1369</v>
      </c>
      <c r="B675" s="171" t="s">
        <v>1370</v>
      </c>
      <c r="C675" s="171" t="s">
        <v>239</v>
      </c>
      <c r="D675" s="171" t="s">
        <v>80</v>
      </c>
      <c r="E675" s="11">
        <v>41183</v>
      </c>
      <c r="F675">
        <v>1.08</v>
      </c>
      <c r="G675">
        <v>5</v>
      </c>
      <c r="H675">
        <v>0.21600000000000003</v>
      </c>
      <c r="I675">
        <v>4</v>
      </c>
      <c r="L675">
        <v>9</v>
      </c>
      <c r="M675">
        <v>0</v>
      </c>
      <c r="O675">
        <v>0.96399999999999997</v>
      </c>
      <c r="R675" t="e">
        <v>#DIV/0!</v>
      </c>
    </row>
    <row r="676" spans="1:20" x14ac:dyDescent="0.3">
      <c r="A676" t="s">
        <v>1371</v>
      </c>
      <c r="B676" s="171" t="s">
        <v>1372</v>
      </c>
      <c r="C676" s="171" t="s">
        <v>76</v>
      </c>
      <c r="D676" s="171" t="s">
        <v>80</v>
      </c>
      <c r="E676" s="11">
        <v>41183</v>
      </c>
      <c r="F676">
        <v>2.5</v>
      </c>
      <c r="G676">
        <v>2.5</v>
      </c>
      <c r="H676">
        <v>1</v>
      </c>
      <c r="I676">
        <v>8</v>
      </c>
      <c r="J676">
        <v>15</v>
      </c>
      <c r="K676">
        <v>0.53333333333333333</v>
      </c>
      <c r="L676">
        <v>14.5</v>
      </c>
      <c r="M676">
        <v>1.0344827586206897</v>
      </c>
      <c r="R676" t="e">
        <v>#DIV/0!</v>
      </c>
    </row>
    <row r="677" spans="1:20" x14ac:dyDescent="0.3">
      <c r="A677" t="s">
        <v>1373</v>
      </c>
      <c r="B677" s="171" t="s">
        <v>1374</v>
      </c>
      <c r="C677" s="171" t="s">
        <v>79</v>
      </c>
      <c r="D677" s="171" t="s">
        <v>4</v>
      </c>
      <c r="E677" s="11">
        <v>41183</v>
      </c>
      <c r="F677">
        <v>0</v>
      </c>
      <c r="G677">
        <v>0</v>
      </c>
      <c r="H677" t="e">
        <v>#DIV/0!</v>
      </c>
      <c r="I677">
        <v>0</v>
      </c>
      <c r="J677">
        <v>0</v>
      </c>
      <c r="L677">
        <v>0</v>
      </c>
      <c r="M677" t="e">
        <v>#DIV/0!</v>
      </c>
      <c r="N677">
        <v>0</v>
      </c>
      <c r="P677">
        <v>0</v>
      </c>
      <c r="Q677">
        <v>0</v>
      </c>
      <c r="R677" t="e">
        <v>#DIV/0!</v>
      </c>
      <c r="S677">
        <v>0</v>
      </c>
    </row>
    <row r="678" spans="1:20" x14ac:dyDescent="0.3">
      <c r="A678" t="s">
        <v>1375</v>
      </c>
      <c r="B678" s="171" t="s">
        <v>1376</v>
      </c>
      <c r="C678" s="171" t="s">
        <v>86</v>
      </c>
      <c r="D678" s="171" t="s">
        <v>4</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3">
      <c r="A679" t="s">
        <v>1377</v>
      </c>
      <c r="B679" s="171" t="s">
        <v>1378</v>
      </c>
      <c r="C679" s="171" t="s">
        <v>89</v>
      </c>
      <c r="D679" s="171" t="s">
        <v>4</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3">
      <c r="A680" t="s">
        <v>1379</v>
      </c>
      <c r="B680" s="171" t="s">
        <v>1380</v>
      </c>
      <c r="C680" s="171" t="s">
        <v>92</v>
      </c>
      <c r="D680" s="171" t="s">
        <v>4</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3">
      <c r="A681" t="s">
        <v>1381</v>
      </c>
      <c r="B681" s="171" t="s">
        <v>1382</v>
      </c>
      <c r="C681" s="171" t="s">
        <v>98</v>
      </c>
      <c r="D681" s="171" t="s">
        <v>4</v>
      </c>
      <c r="E681" s="11">
        <v>41183</v>
      </c>
      <c r="F681">
        <v>19</v>
      </c>
      <c r="G681">
        <v>15</v>
      </c>
      <c r="H681">
        <v>1.2666666666666666</v>
      </c>
      <c r="I681">
        <v>0</v>
      </c>
      <c r="J681">
        <v>17</v>
      </c>
      <c r="L681">
        <v>74.5</v>
      </c>
      <c r="M681">
        <v>0.22818791946308725</v>
      </c>
      <c r="N681">
        <v>0</v>
      </c>
      <c r="P681">
        <v>0</v>
      </c>
      <c r="Q681">
        <v>0</v>
      </c>
      <c r="R681" t="e">
        <v>#DIV/0!</v>
      </c>
      <c r="S681">
        <v>0</v>
      </c>
    </row>
    <row r="682" spans="1:20" x14ac:dyDescent="0.3">
      <c r="A682" t="s">
        <v>1383</v>
      </c>
      <c r="B682" s="171" t="s">
        <v>1384</v>
      </c>
      <c r="C682" s="171" t="s">
        <v>101</v>
      </c>
      <c r="D682" s="171" t="s">
        <v>4</v>
      </c>
      <c r="E682" s="11">
        <v>41183</v>
      </c>
      <c r="F682">
        <v>0</v>
      </c>
      <c r="G682">
        <v>0</v>
      </c>
      <c r="H682" t="e">
        <v>#DIV/0!</v>
      </c>
      <c r="I682">
        <v>0</v>
      </c>
      <c r="J682">
        <v>0</v>
      </c>
      <c r="L682">
        <v>0</v>
      </c>
      <c r="M682" t="e">
        <v>#DIV/0!</v>
      </c>
      <c r="N682" t="e">
        <v>#DIV/0!</v>
      </c>
      <c r="P682">
        <v>0</v>
      </c>
      <c r="Q682">
        <v>0</v>
      </c>
      <c r="R682" t="e">
        <v>#DIV/0!</v>
      </c>
    </row>
    <row r="683" spans="1:20" x14ac:dyDescent="0.3">
      <c r="A683" t="s">
        <v>1385</v>
      </c>
      <c r="B683" s="171" t="s">
        <v>1386</v>
      </c>
      <c r="C683" s="171" t="s">
        <v>107</v>
      </c>
      <c r="D683" s="171" t="s">
        <v>80</v>
      </c>
      <c r="E683" s="11">
        <v>41183</v>
      </c>
      <c r="F683">
        <v>6</v>
      </c>
      <c r="G683">
        <v>4</v>
      </c>
      <c r="H683">
        <v>1.5</v>
      </c>
      <c r="I683">
        <v>4</v>
      </c>
      <c r="J683">
        <v>0</v>
      </c>
      <c r="K683" t="e">
        <v>#DIV/0!</v>
      </c>
      <c r="L683">
        <v>20</v>
      </c>
      <c r="M683">
        <v>0</v>
      </c>
      <c r="N683">
        <v>0</v>
      </c>
      <c r="P683">
        <v>0</v>
      </c>
      <c r="Q683">
        <v>0</v>
      </c>
      <c r="R683" t="e">
        <v>#DIV/0!</v>
      </c>
      <c r="S683">
        <v>0</v>
      </c>
    </row>
    <row r="684" spans="1:20" x14ac:dyDescent="0.3">
      <c r="A684" t="s">
        <v>1387</v>
      </c>
      <c r="B684" s="171" t="s">
        <v>1388</v>
      </c>
      <c r="C684" s="171" t="s">
        <v>110</v>
      </c>
      <c r="D684" s="171" t="s">
        <v>4</v>
      </c>
      <c r="E684" s="11">
        <v>41183</v>
      </c>
      <c r="H684" t="e">
        <v>#DIV/0!</v>
      </c>
      <c r="I684">
        <v>4</v>
      </c>
      <c r="L684">
        <v>0</v>
      </c>
      <c r="M684" t="e">
        <v>#DIV/0!</v>
      </c>
      <c r="R684" t="e">
        <v>#DIV/0!</v>
      </c>
    </row>
    <row r="685" spans="1:20" x14ac:dyDescent="0.3">
      <c r="A685" t="s">
        <v>1389</v>
      </c>
      <c r="B685" s="171" t="s">
        <v>1390</v>
      </c>
      <c r="C685" s="171" t="s">
        <v>113</v>
      </c>
      <c r="D685" s="171" t="s">
        <v>4</v>
      </c>
      <c r="E685" s="11">
        <v>41183</v>
      </c>
      <c r="F685">
        <v>6</v>
      </c>
      <c r="G685">
        <v>4</v>
      </c>
      <c r="H685">
        <v>1.5</v>
      </c>
      <c r="K685" t="e">
        <v>#DIV/0!</v>
      </c>
      <c r="L685">
        <v>20</v>
      </c>
      <c r="M685">
        <v>0</v>
      </c>
      <c r="R685" t="e">
        <v>#DIV/0!</v>
      </c>
    </row>
    <row r="686" spans="1:20" x14ac:dyDescent="0.3">
      <c r="A686" t="s">
        <v>1391</v>
      </c>
      <c r="B686" s="171" t="s">
        <v>1392</v>
      </c>
      <c r="C686" s="171" t="s">
        <v>116</v>
      </c>
      <c r="D686" s="171" t="s">
        <v>4</v>
      </c>
      <c r="E686" s="11">
        <v>41183</v>
      </c>
      <c r="H686" t="e">
        <v>#DIV/0!</v>
      </c>
      <c r="M686" t="e">
        <v>#DIV/0!</v>
      </c>
      <c r="R686" t="e">
        <v>#DIV/0!</v>
      </c>
      <c r="T686">
        <v>0.74285714285714288</v>
      </c>
    </row>
    <row r="687" spans="1:20" x14ac:dyDescent="0.3">
      <c r="A687" t="s">
        <v>1393</v>
      </c>
      <c r="B687" s="171" t="s">
        <v>1394</v>
      </c>
      <c r="C687" s="171" t="s">
        <v>119</v>
      </c>
      <c r="D687" s="171" t="s">
        <v>4</v>
      </c>
      <c r="E687" s="11">
        <v>41183</v>
      </c>
      <c r="H687" t="e">
        <v>#DIV/0!</v>
      </c>
      <c r="K687" t="e">
        <v>#DIV/0!</v>
      </c>
      <c r="M687" t="e">
        <v>#DIV/0!</v>
      </c>
      <c r="R687" t="e">
        <v>#DIV/0!</v>
      </c>
    </row>
    <row r="688" spans="1:20" x14ac:dyDescent="0.3">
      <c r="A688" t="s">
        <v>1395</v>
      </c>
      <c r="B688" s="171" t="s">
        <v>1396</v>
      </c>
      <c r="C688" s="171" t="s">
        <v>122</v>
      </c>
      <c r="D688" s="171" t="s">
        <v>80</v>
      </c>
      <c r="E688" s="11">
        <v>41183</v>
      </c>
      <c r="H688" t="e">
        <v>#DIV/0!</v>
      </c>
      <c r="K688" t="e">
        <v>#DIV/0!</v>
      </c>
      <c r="M688" t="e">
        <v>#DIV/0!</v>
      </c>
      <c r="R688" t="e">
        <v>#DIV/0!</v>
      </c>
      <c r="T688">
        <v>0.97500000000000009</v>
      </c>
    </row>
    <row r="689" spans="1:20" x14ac:dyDescent="0.3">
      <c r="A689" t="s">
        <v>1397</v>
      </c>
      <c r="B689" s="171" t="s">
        <v>1398</v>
      </c>
      <c r="C689" s="171" t="s">
        <v>125</v>
      </c>
      <c r="D689" s="171" t="s">
        <v>80</v>
      </c>
      <c r="E689" s="11">
        <v>41183</v>
      </c>
      <c r="F689">
        <v>11</v>
      </c>
      <c r="G689">
        <v>9</v>
      </c>
      <c r="H689">
        <v>1.2222222222222223</v>
      </c>
      <c r="I689">
        <v>25</v>
      </c>
      <c r="J689">
        <v>32</v>
      </c>
      <c r="K689">
        <v>0.78125</v>
      </c>
      <c r="L689">
        <v>59.5</v>
      </c>
      <c r="M689">
        <v>0.53781512605042014</v>
      </c>
      <c r="P689">
        <v>8</v>
      </c>
      <c r="Q689">
        <v>8</v>
      </c>
      <c r="R689">
        <v>1</v>
      </c>
    </row>
    <row r="690" spans="1:20" x14ac:dyDescent="0.3">
      <c r="A690" t="s">
        <v>1399</v>
      </c>
      <c r="B690" s="171" t="s">
        <v>1400</v>
      </c>
      <c r="C690" s="171" t="s">
        <v>128</v>
      </c>
      <c r="D690" s="171" t="s">
        <v>4</v>
      </c>
      <c r="E690" s="11">
        <v>41183</v>
      </c>
      <c r="F690">
        <v>5</v>
      </c>
      <c r="G690">
        <v>5</v>
      </c>
      <c r="H690">
        <v>1</v>
      </c>
      <c r="I690">
        <v>25</v>
      </c>
      <c r="J690">
        <v>32</v>
      </c>
      <c r="K690">
        <v>0.78125</v>
      </c>
      <c r="L690">
        <v>32</v>
      </c>
      <c r="M690">
        <v>1</v>
      </c>
      <c r="P690">
        <v>8</v>
      </c>
      <c r="Q690">
        <v>8</v>
      </c>
      <c r="R690">
        <v>1</v>
      </c>
    </row>
    <row r="691" spans="1:20" x14ac:dyDescent="0.3">
      <c r="A691" t="s">
        <v>1401</v>
      </c>
      <c r="B691" s="171" t="s">
        <v>1402</v>
      </c>
      <c r="C691" s="171" t="s">
        <v>131</v>
      </c>
      <c r="D691" s="171" t="s">
        <v>4</v>
      </c>
      <c r="E691" s="11">
        <v>41183</v>
      </c>
      <c r="F691">
        <v>6</v>
      </c>
      <c r="G691">
        <v>4</v>
      </c>
      <c r="H691">
        <v>1.5</v>
      </c>
      <c r="K691" t="e">
        <v>#DIV/0!</v>
      </c>
      <c r="L691">
        <v>27.5</v>
      </c>
      <c r="M691">
        <v>0</v>
      </c>
      <c r="R691" t="e">
        <v>#DIV/0!</v>
      </c>
    </row>
    <row r="692" spans="1:20" x14ac:dyDescent="0.3">
      <c r="A692" t="s">
        <v>1403</v>
      </c>
      <c r="B692" s="171" t="s">
        <v>1404</v>
      </c>
      <c r="C692" s="171" t="s">
        <v>134</v>
      </c>
      <c r="D692" s="171" t="s">
        <v>4</v>
      </c>
      <c r="E692" s="11">
        <v>41183</v>
      </c>
      <c r="H692" t="e">
        <v>#DIV/0!</v>
      </c>
      <c r="K692" t="e">
        <v>#DIV/0!</v>
      </c>
      <c r="M692" t="e">
        <v>#DIV/0!</v>
      </c>
      <c r="R692" t="e">
        <v>#DIV/0!</v>
      </c>
    </row>
    <row r="693" spans="1:20" x14ac:dyDescent="0.3">
      <c r="A693" t="s">
        <v>1405</v>
      </c>
      <c r="B693" s="171" t="s">
        <v>1406</v>
      </c>
      <c r="C693" s="171" t="s">
        <v>137</v>
      </c>
      <c r="D693" s="171" t="s">
        <v>80</v>
      </c>
      <c r="E693" s="11">
        <v>41183</v>
      </c>
      <c r="H693" t="e">
        <v>#DIV/0!</v>
      </c>
      <c r="K693" t="e">
        <v>#DIV/0!</v>
      </c>
      <c r="M693" t="e">
        <v>#DIV/0!</v>
      </c>
      <c r="R693" t="e">
        <v>#DIV/0!</v>
      </c>
    </row>
    <row r="694" spans="1:20" x14ac:dyDescent="0.3">
      <c r="A694" t="s">
        <v>1407</v>
      </c>
      <c r="B694" s="171" t="s">
        <v>1408</v>
      </c>
      <c r="C694" s="171" t="s">
        <v>140</v>
      </c>
      <c r="D694" s="171" t="s">
        <v>4</v>
      </c>
      <c r="E694" s="11">
        <v>41183</v>
      </c>
      <c r="H694" t="e">
        <v>#DIV/0!</v>
      </c>
      <c r="K694" t="e">
        <v>#DIV/0!</v>
      </c>
      <c r="M694" t="e">
        <v>#DIV/0!</v>
      </c>
      <c r="R694" t="e">
        <v>#DIV/0!</v>
      </c>
    </row>
    <row r="695" spans="1:20" x14ac:dyDescent="0.3">
      <c r="A695" t="s">
        <v>1409</v>
      </c>
      <c r="B695" s="171" t="s">
        <v>1410</v>
      </c>
      <c r="C695" s="171" t="s">
        <v>167</v>
      </c>
      <c r="D695" s="171" t="s">
        <v>80</v>
      </c>
      <c r="E695" s="11">
        <v>41183</v>
      </c>
      <c r="H695" t="e">
        <v>#DIV/0!</v>
      </c>
      <c r="K695" t="e">
        <v>#DIV/0!</v>
      </c>
      <c r="M695" t="e">
        <v>#DIV/0!</v>
      </c>
      <c r="R695" t="e">
        <v>#DIV/0!</v>
      </c>
    </row>
    <row r="696" spans="1:20" x14ac:dyDescent="0.3">
      <c r="A696" t="s">
        <v>1411</v>
      </c>
      <c r="B696" s="171" t="s">
        <v>1412</v>
      </c>
      <c r="C696" s="171" t="s">
        <v>170</v>
      </c>
      <c r="D696" s="171" t="s">
        <v>4</v>
      </c>
      <c r="E696" s="11">
        <v>41183</v>
      </c>
      <c r="H696" t="e">
        <v>#DIV/0!</v>
      </c>
      <c r="K696" t="e">
        <v>#DIV/0!</v>
      </c>
      <c r="M696" t="e">
        <v>#DIV/0!</v>
      </c>
      <c r="R696" t="e">
        <v>#DIV/0!</v>
      </c>
    </row>
    <row r="697" spans="1:20" x14ac:dyDescent="0.3">
      <c r="A697" t="s">
        <v>1413</v>
      </c>
      <c r="B697" s="171" t="s">
        <v>1414</v>
      </c>
      <c r="C697" s="171" t="s">
        <v>179</v>
      </c>
      <c r="D697" s="171" t="s">
        <v>80</v>
      </c>
      <c r="E697" s="11">
        <v>41183</v>
      </c>
      <c r="H697" t="e">
        <v>#DIV/0!</v>
      </c>
      <c r="K697" t="e">
        <v>#DIV/0!</v>
      </c>
      <c r="M697" t="e">
        <v>#DIV/0!</v>
      </c>
      <c r="R697" t="e">
        <v>#DIV/0!</v>
      </c>
    </row>
    <row r="698" spans="1:20" x14ac:dyDescent="0.3">
      <c r="A698" t="s">
        <v>1415</v>
      </c>
      <c r="B698" s="171" t="s">
        <v>1416</v>
      </c>
      <c r="C698" s="171" t="s">
        <v>182</v>
      </c>
      <c r="D698" s="171" t="s">
        <v>4</v>
      </c>
      <c r="E698" s="11">
        <v>41183</v>
      </c>
      <c r="H698" t="e">
        <v>#DIV/0!</v>
      </c>
      <c r="K698" t="e">
        <v>#DIV/0!</v>
      </c>
      <c r="M698" t="e">
        <v>#DIV/0!</v>
      </c>
      <c r="R698" t="e">
        <v>#DIV/0!</v>
      </c>
    </row>
    <row r="699" spans="1:20" x14ac:dyDescent="0.3">
      <c r="A699" t="s">
        <v>1417</v>
      </c>
      <c r="B699" s="171" t="s">
        <v>1418</v>
      </c>
      <c r="C699" s="171" t="s">
        <v>185</v>
      </c>
      <c r="D699" s="171" t="s">
        <v>80</v>
      </c>
      <c r="E699" s="11">
        <v>41183</v>
      </c>
      <c r="F699">
        <v>3</v>
      </c>
      <c r="G699">
        <v>3</v>
      </c>
      <c r="H699">
        <v>1</v>
      </c>
      <c r="K699" t="e">
        <v>#DIV/0!</v>
      </c>
      <c r="M699" t="e">
        <v>#DIV/0!</v>
      </c>
      <c r="R699" t="e">
        <v>#DIV/0!</v>
      </c>
    </row>
    <row r="700" spans="1:20" x14ac:dyDescent="0.3">
      <c r="A700" t="s">
        <v>1419</v>
      </c>
      <c r="B700" s="171" t="s">
        <v>1420</v>
      </c>
      <c r="C700" s="171" t="s">
        <v>188</v>
      </c>
      <c r="D700" s="171" t="s">
        <v>4</v>
      </c>
      <c r="E700" s="11">
        <v>41183</v>
      </c>
      <c r="F700">
        <v>3</v>
      </c>
      <c r="G700">
        <v>3</v>
      </c>
      <c r="H700">
        <v>1</v>
      </c>
      <c r="K700" t="e">
        <v>#DIV/0!</v>
      </c>
      <c r="M700" t="e">
        <v>#DIV/0!</v>
      </c>
      <c r="R700" t="e">
        <v>#DIV/0!</v>
      </c>
    </row>
    <row r="701" spans="1:20" x14ac:dyDescent="0.3">
      <c r="A701" t="s">
        <v>1421</v>
      </c>
      <c r="B701" s="171" t="s">
        <v>1422</v>
      </c>
      <c r="C701" s="171" t="s">
        <v>191</v>
      </c>
      <c r="D701" s="171" t="s">
        <v>80</v>
      </c>
      <c r="E701" s="11">
        <v>41183</v>
      </c>
      <c r="F701">
        <v>7</v>
      </c>
      <c r="G701">
        <v>5</v>
      </c>
      <c r="H701">
        <v>1.4</v>
      </c>
      <c r="I701">
        <v>9</v>
      </c>
      <c r="J701">
        <v>29</v>
      </c>
      <c r="K701">
        <v>0.31034482758620691</v>
      </c>
      <c r="L701">
        <v>35</v>
      </c>
      <c r="M701">
        <v>0.82857142857142863</v>
      </c>
      <c r="P701">
        <v>0</v>
      </c>
      <c r="Q701">
        <v>0</v>
      </c>
      <c r="R701" t="e">
        <v>#DIV/0!</v>
      </c>
      <c r="T701">
        <v>1.0999999999999999</v>
      </c>
    </row>
    <row r="702" spans="1:20" x14ac:dyDescent="0.3">
      <c r="A702" t="s">
        <v>1423</v>
      </c>
      <c r="B702" s="171" t="s">
        <v>1424</v>
      </c>
      <c r="C702" s="171" t="s">
        <v>194</v>
      </c>
      <c r="D702" s="171" t="s">
        <v>4</v>
      </c>
      <c r="E702" s="11">
        <v>41183</v>
      </c>
      <c r="F702">
        <v>7</v>
      </c>
      <c r="G702">
        <v>5</v>
      </c>
      <c r="H702">
        <v>1.4</v>
      </c>
      <c r="I702">
        <v>9</v>
      </c>
      <c r="J702">
        <v>29</v>
      </c>
      <c r="K702">
        <v>0.31034482758620691</v>
      </c>
      <c r="L702">
        <v>35</v>
      </c>
      <c r="M702">
        <v>0.82857142857142863</v>
      </c>
      <c r="P702">
        <v>0</v>
      </c>
      <c r="Q702">
        <v>0</v>
      </c>
      <c r="R702" t="e">
        <v>#DIV/0!</v>
      </c>
      <c r="T702">
        <v>0.82499999999999996</v>
      </c>
    </row>
    <row r="703" spans="1:20" x14ac:dyDescent="0.3">
      <c r="A703" t="s">
        <v>1425</v>
      </c>
      <c r="B703" s="171" t="s">
        <v>1426</v>
      </c>
      <c r="C703" s="171" t="s">
        <v>197</v>
      </c>
      <c r="D703" s="171" t="s">
        <v>4</v>
      </c>
      <c r="E703" s="11">
        <v>41183</v>
      </c>
      <c r="H703" t="e">
        <v>#DIV/0!</v>
      </c>
      <c r="K703" t="e">
        <v>#DIV/0!</v>
      </c>
      <c r="M703" t="e">
        <v>#DIV/0!</v>
      </c>
      <c r="R703" t="e">
        <v>#DIV/0!</v>
      </c>
    </row>
    <row r="704" spans="1:20" x14ac:dyDescent="0.3">
      <c r="A704" t="s">
        <v>1427</v>
      </c>
      <c r="B704" s="171" t="s">
        <v>1428</v>
      </c>
      <c r="C704" s="171" t="s">
        <v>209</v>
      </c>
      <c r="D704" s="171" t="s">
        <v>4</v>
      </c>
      <c r="E704" s="11">
        <v>41183</v>
      </c>
      <c r="H704" t="e">
        <v>#DIV/0!</v>
      </c>
      <c r="K704" t="e">
        <v>#DIV/0!</v>
      </c>
      <c r="M704" t="e">
        <v>#DIV/0!</v>
      </c>
      <c r="R704" t="e">
        <v>#DIV/0!</v>
      </c>
    </row>
    <row r="705" spans="1:20" x14ac:dyDescent="0.3">
      <c r="A705" t="s">
        <v>1429</v>
      </c>
      <c r="B705" s="171" t="s">
        <v>1430</v>
      </c>
      <c r="C705" s="171" t="s">
        <v>212</v>
      </c>
      <c r="D705" s="171" t="s">
        <v>80</v>
      </c>
      <c r="E705" s="11">
        <v>41183</v>
      </c>
      <c r="H705" t="e">
        <v>#DIV/0!</v>
      </c>
      <c r="K705" t="e">
        <v>#DIV/0!</v>
      </c>
      <c r="M705" t="e">
        <v>#DIV/0!</v>
      </c>
      <c r="R705" t="e">
        <v>#DIV/0!</v>
      </c>
    </row>
    <row r="706" spans="1:20" x14ac:dyDescent="0.3">
      <c r="A706" t="s">
        <v>1431</v>
      </c>
      <c r="B706" s="171" t="s">
        <v>1432</v>
      </c>
      <c r="C706" s="171" t="s">
        <v>215</v>
      </c>
      <c r="D706" s="171" t="s">
        <v>80</v>
      </c>
      <c r="E706" s="11">
        <v>41183</v>
      </c>
      <c r="H706" t="e">
        <v>#DIV/0!</v>
      </c>
      <c r="K706" t="e">
        <v>#DIV/0!</v>
      </c>
      <c r="M706" t="e">
        <v>#DIV/0!</v>
      </c>
      <c r="R706" t="e">
        <v>#DIV/0!</v>
      </c>
    </row>
    <row r="707" spans="1:20" x14ac:dyDescent="0.3">
      <c r="A707" t="s">
        <v>1433</v>
      </c>
      <c r="B707" s="171" t="s">
        <v>1434</v>
      </c>
      <c r="C707" s="171" t="s">
        <v>218</v>
      </c>
      <c r="D707" s="171" t="s">
        <v>4</v>
      </c>
      <c r="E707" s="11">
        <v>41183</v>
      </c>
      <c r="H707" t="e">
        <v>#DIV/0!</v>
      </c>
      <c r="K707" t="e">
        <v>#DIV/0!</v>
      </c>
      <c r="M707" t="e">
        <v>#DIV/0!</v>
      </c>
      <c r="R707" t="e">
        <v>#DIV/0!</v>
      </c>
    </row>
    <row r="708" spans="1:20" x14ac:dyDescent="0.3">
      <c r="A708" t="s">
        <v>1435</v>
      </c>
      <c r="B708" s="171" t="s">
        <v>1436</v>
      </c>
      <c r="C708" s="171" t="s">
        <v>233</v>
      </c>
      <c r="D708" s="171" t="s">
        <v>80</v>
      </c>
      <c r="E708" s="11">
        <v>41183</v>
      </c>
      <c r="F708">
        <v>8.25</v>
      </c>
      <c r="G708">
        <v>13</v>
      </c>
      <c r="H708">
        <v>0.63461538461538458</v>
      </c>
      <c r="I708">
        <v>33</v>
      </c>
      <c r="K708" t="e">
        <v>#DIV/0!</v>
      </c>
      <c r="L708">
        <v>54</v>
      </c>
      <c r="M708">
        <v>0</v>
      </c>
      <c r="P708">
        <v>0</v>
      </c>
      <c r="Q708">
        <v>2</v>
      </c>
      <c r="R708">
        <v>0</v>
      </c>
    </row>
    <row r="709" spans="1:20" x14ac:dyDescent="0.3">
      <c r="A709" t="s">
        <v>1437</v>
      </c>
      <c r="B709" s="171" t="s">
        <v>1438</v>
      </c>
      <c r="C709" s="171" t="s">
        <v>236</v>
      </c>
      <c r="D709" s="171" t="s">
        <v>4</v>
      </c>
      <c r="E709" s="11">
        <v>41183</v>
      </c>
      <c r="F709">
        <v>7.17</v>
      </c>
      <c r="G709">
        <v>8</v>
      </c>
      <c r="H709">
        <v>0.89624999999999999</v>
      </c>
      <c r="I709">
        <v>29</v>
      </c>
      <c r="K709" t="e">
        <v>#DIV/0!</v>
      </c>
      <c r="L709">
        <v>45</v>
      </c>
      <c r="M709">
        <v>0</v>
      </c>
      <c r="O709">
        <v>0.84399999999999997</v>
      </c>
      <c r="P709">
        <v>0</v>
      </c>
      <c r="Q709">
        <v>2</v>
      </c>
      <c r="R709">
        <v>0</v>
      </c>
    </row>
    <row r="710" spans="1:20" x14ac:dyDescent="0.3">
      <c r="A710" t="s">
        <v>1439</v>
      </c>
      <c r="B710" s="171" t="s">
        <v>1440</v>
      </c>
      <c r="C710" s="171" t="s">
        <v>239</v>
      </c>
      <c r="D710" s="171" t="s">
        <v>4</v>
      </c>
      <c r="E710" s="11">
        <v>41183</v>
      </c>
      <c r="F710">
        <v>1.08</v>
      </c>
      <c r="G710">
        <v>5</v>
      </c>
      <c r="H710">
        <v>0.21600000000000003</v>
      </c>
      <c r="I710">
        <v>4</v>
      </c>
      <c r="L710">
        <v>9</v>
      </c>
      <c r="M710">
        <v>0</v>
      </c>
      <c r="O710">
        <v>0.96399999999999997</v>
      </c>
      <c r="R710" t="e">
        <v>#DIV/0!</v>
      </c>
    </row>
    <row r="711" spans="1:20" x14ac:dyDescent="0.3">
      <c r="A711" t="s">
        <v>1441</v>
      </c>
      <c r="B711" s="171" t="s">
        <v>1442</v>
      </c>
      <c r="C711" s="171" t="s">
        <v>143</v>
      </c>
      <c r="D711" s="171" t="s">
        <v>4</v>
      </c>
      <c r="E711" s="11">
        <v>41183</v>
      </c>
      <c r="H711" t="e">
        <v>#DIV/0!</v>
      </c>
      <c r="K711" t="e">
        <v>#DIV/0!</v>
      </c>
      <c r="M711" t="e">
        <v>#DIV/0!</v>
      </c>
      <c r="R711" t="e">
        <v>#DIV/0!</v>
      </c>
    </row>
    <row r="712" spans="1:20" x14ac:dyDescent="0.3">
      <c r="A712" t="s">
        <v>1443</v>
      </c>
      <c r="B712" s="171" t="s">
        <v>1444</v>
      </c>
      <c r="C712" s="171" t="s">
        <v>146</v>
      </c>
      <c r="D712" s="171" t="s">
        <v>80</v>
      </c>
      <c r="E712" s="11">
        <v>41183</v>
      </c>
      <c r="F712">
        <v>7</v>
      </c>
      <c r="G712">
        <v>7</v>
      </c>
      <c r="H712">
        <v>1</v>
      </c>
      <c r="I712">
        <v>35</v>
      </c>
      <c r="J712">
        <v>52</v>
      </c>
      <c r="K712">
        <v>0.67307692307692313</v>
      </c>
      <c r="L712">
        <v>72</v>
      </c>
      <c r="M712">
        <v>0.72222222222222221</v>
      </c>
      <c r="N712">
        <v>0</v>
      </c>
      <c r="P712">
        <v>0</v>
      </c>
      <c r="Q712">
        <v>0</v>
      </c>
      <c r="R712" t="e">
        <v>#DIV/0!</v>
      </c>
      <c r="S712">
        <v>0</v>
      </c>
    </row>
    <row r="713" spans="1:20" x14ac:dyDescent="0.3">
      <c r="A713" t="s">
        <v>1445</v>
      </c>
      <c r="B713" s="171" t="s">
        <v>1446</v>
      </c>
      <c r="C713" s="171" t="s">
        <v>149</v>
      </c>
      <c r="D713" s="171" t="s">
        <v>4</v>
      </c>
      <c r="E713" s="11">
        <v>41183</v>
      </c>
      <c r="H713" t="e">
        <v>#DIV/0!</v>
      </c>
      <c r="K713" t="e">
        <v>#DIV/0!</v>
      </c>
      <c r="M713" t="e">
        <v>#DIV/0!</v>
      </c>
      <c r="R713" t="e">
        <v>#DIV/0!</v>
      </c>
    </row>
    <row r="714" spans="1:20" x14ac:dyDescent="0.3">
      <c r="A714" t="s">
        <v>1447</v>
      </c>
      <c r="B714" s="171" t="s">
        <v>1448</v>
      </c>
      <c r="C714" s="171" t="s">
        <v>152</v>
      </c>
      <c r="D714" s="171" t="s">
        <v>4</v>
      </c>
      <c r="E714" s="11">
        <v>41183</v>
      </c>
      <c r="F714">
        <v>4</v>
      </c>
      <c r="G714">
        <v>4</v>
      </c>
      <c r="H714">
        <v>1</v>
      </c>
      <c r="I714">
        <v>35</v>
      </c>
      <c r="J714">
        <v>35</v>
      </c>
      <c r="K714">
        <v>1</v>
      </c>
      <c r="L714">
        <v>45</v>
      </c>
      <c r="M714">
        <v>0.77777777777777779</v>
      </c>
      <c r="P714">
        <v>0</v>
      </c>
      <c r="Q714">
        <v>0</v>
      </c>
      <c r="R714" t="e">
        <v>#DIV/0!</v>
      </c>
    </row>
    <row r="715" spans="1:20" x14ac:dyDescent="0.3">
      <c r="A715" t="s">
        <v>1449</v>
      </c>
      <c r="B715" s="171" t="s">
        <v>1450</v>
      </c>
      <c r="C715" s="171" t="s">
        <v>155</v>
      </c>
      <c r="D715" s="171" t="s">
        <v>4</v>
      </c>
      <c r="E715" s="11">
        <v>41183</v>
      </c>
      <c r="F715">
        <v>3</v>
      </c>
      <c r="G715">
        <v>3</v>
      </c>
      <c r="H715">
        <v>1</v>
      </c>
      <c r="J715">
        <v>17</v>
      </c>
      <c r="K715">
        <v>0</v>
      </c>
      <c r="L715">
        <v>27</v>
      </c>
      <c r="M715">
        <v>0.62962962962962965</v>
      </c>
      <c r="R715" t="e">
        <v>#DIV/0!</v>
      </c>
      <c r="T715">
        <v>0.78866666666666663</v>
      </c>
    </row>
    <row r="716" spans="1:20" x14ac:dyDescent="0.3">
      <c r="A716" t="s">
        <v>1451</v>
      </c>
      <c r="B716" s="171" t="s">
        <v>1452</v>
      </c>
      <c r="C716" s="171" t="s">
        <v>158</v>
      </c>
      <c r="D716" s="171" t="s">
        <v>4</v>
      </c>
      <c r="E716" s="11">
        <v>41183</v>
      </c>
      <c r="H716" t="e">
        <v>#DIV/0!</v>
      </c>
      <c r="K716" t="e">
        <v>#DIV/0!</v>
      </c>
      <c r="M716" t="e">
        <v>#DIV/0!</v>
      </c>
      <c r="R716" t="e">
        <v>#DIV/0!</v>
      </c>
      <c r="T716">
        <v>0.75</v>
      </c>
    </row>
    <row r="717" spans="1:20" x14ac:dyDescent="0.3">
      <c r="A717" t="s">
        <v>1453</v>
      </c>
      <c r="B717" s="171" t="s">
        <v>1454</v>
      </c>
      <c r="C717" s="171" t="s">
        <v>164</v>
      </c>
      <c r="D717" s="171" t="s">
        <v>4</v>
      </c>
      <c r="E717" s="11">
        <v>41183</v>
      </c>
      <c r="F717">
        <v>1.5</v>
      </c>
      <c r="G717">
        <v>1.5</v>
      </c>
      <c r="H717">
        <v>1</v>
      </c>
      <c r="I717">
        <v>2</v>
      </c>
      <c r="K717" t="e">
        <v>#DIV/0!</v>
      </c>
      <c r="L717">
        <v>14.5</v>
      </c>
      <c r="M717">
        <v>0</v>
      </c>
      <c r="R717" t="e">
        <v>#DIV/0!</v>
      </c>
      <c r="T717">
        <v>1</v>
      </c>
    </row>
    <row r="718" spans="1:20" x14ac:dyDescent="0.3">
      <c r="A718" t="s">
        <v>1455</v>
      </c>
      <c r="B718" s="171" t="s">
        <v>1456</v>
      </c>
      <c r="C718" s="171" t="s">
        <v>161</v>
      </c>
      <c r="D718" s="171" t="s">
        <v>80</v>
      </c>
      <c r="E718" s="11">
        <v>41183</v>
      </c>
      <c r="F718">
        <v>1.5</v>
      </c>
      <c r="G718">
        <v>1.5</v>
      </c>
      <c r="H718">
        <v>1</v>
      </c>
      <c r="I718">
        <v>2</v>
      </c>
      <c r="J718">
        <v>0</v>
      </c>
      <c r="K718" t="e">
        <v>#DIV/0!</v>
      </c>
      <c r="L718">
        <v>14.5</v>
      </c>
      <c r="M718">
        <v>0</v>
      </c>
      <c r="N718">
        <v>0</v>
      </c>
      <c r="P718">
        <v>0</v>
      </c>
      <c r="Q718">
        <v>0</v>
      </c>
      <c r="R718" t="e">
        <v>#DIV/0!</v>
      </c>
      <c r="S718">
        <v>0</v>
      </c>
    </row>
    <row r="719" spans="1:20" x14ac:dyDescent="0.3">
      <c r="A719" t="s">
        <v>1457</v>
      </c>
      <c r="B719" s="171" t="s">
        <v>1458</v>
      </c>
      <c r="C719" s="171" t="s">
        <v>221</v>
      </c>
      <c r="D719" s="171" t="s">
        <v>80</v>
      </c>
      <c r="E719" s="11">
        <v>41183</v>
      </c>
      <c r="F719">
        <v>1</v>
      </c>
      <c r="G719">
        <v>1</v>
      </c>
      <c r="H719">
        <v>1</v>
      </c>
      <c r="I719">
        <v>0</v>
      </c>
      <c r="L719">
        <v>0</v>
      </c>
      <c r="M719" t="e">
        <v>#DIV/0!</v>
      </c>
      <c r="R719" t="e">
        <v>#DIV/0!</v>
      </c>
    </row>
    <row r="720" spans="1:20" x14ac:dyDescent="0.3">
      <c r="A720" t="s">
        <v>1459</v>
      </c>
      <c r="B720" s="171" t="s">
        <v>1460</v>
      </c>
      <c r="C720" s="171" t="s">
        <v>224</v>
      </c>
      <c r="D720" s="171" t="s">
        <v>4</v>
      </c>
      <c r="E720" s="11">
        <v>41183</v>
      </c>
      <c r="H720" t="e">
        <v>#DIV/0!</v>
      </c>
      <c r="K720" t="e">
        <v>#DIV/0!</v>
      </c>
      <c r="M720" t="e">
        <v>#DIV/0!</v>
      </c>
      <c r="R720" t="e">
        <v>#DIV/0!</v>
      </c>
      <c r="T720">
        <v>0</v>
      </c>
    </row>
    <row r="721" spans="1:20" x14ac:dyDescent="0.3">
      <c r="A721" t="s">
        <v>1461</v>
      </c>
      <c r="B721" s="171" t="s">
        <v>1462</v>
      </c>
      <c r="C721" s="171" t="s">
        <v>227</v>
      </c>
      <c r="D721" s="171" t="s">
        <v>4</v>
      </c>
      <c r="E721" s="11">
        <v>41183</v>
      </c>
      <c r="F721">
        <v>1</v>
      </c>
      <c r="G721">
        <v>1</v>
      </c>
      <c r="H721">
        <v>1</v>
      </c>
      <c r="K721" t="e">
        <v>#DIV/0!</v>
      </c>
      <c r="M721" t="e">
        <v>#DIV/0!</v>
      </c>
      <c r="R721" t="e">
        <v>#DIV/0!</v>
      </c>
      <c r="T721" t="e">
        <v>#DIV/0!</v>
      </c>
    </row>
    <row r="722" spans="1:20" x14ac:dyDescent="0.3">
      <c r="A722" t="s">
        <v>1463</v>
      </c>
      <c r="B722" s="171" t="s">
        <v>1464</v>
      </c>
      <c r="C722" s="171" t="s">
        <v>230</v>
      </c>
      <c r="D722" s="171" t="s">
        <v>4</v>
      </c>
      <c r="E722" s="11">
        <v>41183</v>
      </c>
      <c r="H722" t="e">
        <v>#DIV/0!</v>
      </c>
      <c r="K722" t="e">
        <v>#DIV/0!</v>
      </c>
      <c r="M722" t="e">
        <v>#DIV/0!</v>
      </c>
      <c r="R722" t="e">
        <v>#DIV/0!</v>
      </c>
      <c r="T722">
        <v>0.95</v>
      </c>
    </row>
    <row r="723" spans="1:20" x14ac:dyDescent="0.3">
      <c r="A723" t="s">
        <v>1465</v>
      </c>
      <c r="B723" s="171" t="s">
        <v>1466</v>
      </c>
      <c r="C723" s="171" t="s">
        <v>73</v>
      </c>
      <c r="D723" s="171" t="s">
        <v>4</v>
      </c>
      <c r="E723" s="11">
        <v>41214</v>
      </c>
      <c r="F723">
        <v>4</v>
      </c>
      <c r="G723">
        <v>2.5</v>
      </c>
      <c r="H723">
        <v>1.6</v>
      </c>
      <c r="K723" t="e">
        <v>#DIV/0!</v>
      </c>
      <c r="L723">
        <v>14.5</v>
      </c>
      <c r="M723">
        <v>0</v>
      </c>
      <c r="R723" t="e">
        <v>#DIV/0!</v>
      </c>
      <c r="T723">
        <v>1</v>
      </c>
    </row>
    <row r="724" spans="1:20" x14ac:dyDescent="0.3">
      <c r="A724" t="s">
        <v>1467</v>
      </c>
      <c r="B724" s="171" t="s">
        <v>1468</v>
      </c>
      <c r="C724" s="171" t="s">
        <v>76</v>
      </c>
      <c r="D724" s="171" t="s">
        <v>4</v>
      </c>
      <c r="E724" s="11">
        <v>41214</v>
      </c>
      <c r="F724">
        <v>4</v>
      </c>
      <c r="G724">
        <v>2.5</v>
      </c>
      <c r="H724">
        <v>1.6</v>
      </c>
      <c r="K724" t="e">
        <v>#DIV/0!</v>
      </c>
      <c r="L724">
        <v>14.5</v>
      </c>
      <c r="M724">
        <v>0</v>
      </c>
      <c r="R724" t="e">
        <v>#DIV/0!</v>
      </c>
      <c r="T724">
        <v>0.83</v>
      </c>
    </row>
    <row r="725" spans="1:20" x14ac:dyDescent="0.3">
      <c r="A725" t="s">
        <v>1469</v>
      </c>
      <c r="B725" s="171" t="s">
        <v>1470</v>
      </c>
      <c r="C725" s="171" t="s">
        <v>79</v>
      </c>
      <c r="D725" s="171" t="s">
        <v>80</v>
      </c>
      <c r="E725" s="11">
        <v>41214</v>
      </c>
      <c r="F725">
        <v>0</v>
      </c>
      <c r="G725">
        <v>0</v>
      </c>
      <c r="H725" t="e">
        <v>#DIV/0!</v>
      </c>
      <c r="I725">
        <v>0</v>
      </c>
      <c r="J725">
        <v>0</v>
      </c>
      <c r="L725">
        <v>0</v>
      </c>
      <c r="M725" t="e">
        <v>#DIV/0!</v>
      </c>
      <c r="N725">
        <v>0</v>
      </c>
      <c r="P725">
        <v>0</v>
      </c>
      <c r="Q725">
        <v>0</v>
      </c>
      <c r="R725" t="e">
        <v>#DIV/0!</v>
      </c>
      <c r="S725">
        <v>0</v>
      </c>
      <c r="T725">
        <v>0</v>
      </c>
    </row>
    <row r="726" spans="1:20" x14ac:dyDescent="0.3">
      <c r="A726" t="s">
        <v>1471</v>
      </c>
      <c r="B726" s="171" t="s">
        <v>1472</v>
      </c>
      <c r="C726" s="171" t="s">
        <v>83</v>
      </c>
      <c r="D726" s="171" t="s">
        <v>80</v>
      </c>
      <c r="E726" s="11">
        <v>41214</v>
      </c>
      <c r="F726">
        <v>5.5</v>
      </c>
      <c r="G726">
        <v>4</v>
      </c>
      <c r="H726">
        <v>1.375</v>
      </c>
      <c r="I726">
        <v>2</v>
      </c>
      <c r="J726">
        <v>29</v>
      </c>
      <c r="K726">
        <v>6.8965517241379309E-2</v>
      </c>
      <c r="L726">
        <v>29</v>
      </c>
      <c r="M726">
        <v>1</v>
      </c>
      <c r="N726">
        <v>0</v>
      </c>
      <c r="P726">
        <v>0</v>
      </c>
      <c r="Q726">
        <v>0</v>
      </c>
      <c r="R726" t="e">
        <v>#DIV/0!</v>
      </c>
      <c r="S726">
        <v>0</v>
      </c>
      <c r="T726">
        <v>0</v>
      </c>
    </row>
    <row r="727" spans="1:20" x14ac:dyDescent="0.3">
      <c r="A727" t="s">
        <v>1473</v>
      </c>
      <c r="B727" s="171" t="s">
        <v>1474</v>
      </c>
      <c r="C727" s="171" t="s">
        <v>86</v>
      </c>
      <c r="D727" s="171" t="s">
        <v>80</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3">
      <c r="A728" t="s">
        <v>1475</v>
      </c>
      <c r="B728" s="171" t="s">
        <v>1476</v>
      </c>
      <c r="C728" s="171" t="s">
        <v>89</v>
      </c>
      <c r="D728" s="171" t="s">
        <v>80</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3">
      <c r="A729" t="s">
        <v>1477</v>
      </c>
      <c r="B729" s="171" t="s">
        <v>1478</v>
      </c>
      <c r="C729" s="171" t="s">
        <v>92</v>
      </c>
      <c r="D729" s="171" t="s">
        <v>80</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3">
      <c r="A730" t="s">
        <v>1479</v>
      </c>
      <c r="B730" s="171" t="s">
        <v>1480</v>
      </c>
      <c r="C730" s="171" t="s">
        <v>95</v>
      </c>
      <c r="D730" s="171" t="s">
        <v>80</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3">
      <c r="A731" t="s">
        <v>1481</v>
      </c>
      <c r="B731" s="171" t="s">
        <v>1482</v>
      </c>
      <c r="C731" s="171" t="s">
        <v>98</v>
      </c>
      <c r="D731" s="171" t="s">
        <v>80</v>
      </c>
      <c r="E731" s="11">
        <v>41214</v>
      </c>
      <c r="F731">
        <v>19</v>
      </c>
      <c r="G731">
        <v>15</v>
      </c>
      <c r="H731">
        <v>1.2666666666666666</v>
      </c>
      <c r="I731">
        <v>0</v>
      </c>
      <c r="J731">
        <v>17</v>
      </c>
      <c r="L731">
        <v>74.5</v>
      </c>
      <c r="M731">
        <v>0.22818791946308725</v>
      </c>
      <c r="N731">
        <v>0</v>
      </c>
      <c r="P731">
        <v>0</v>
      </c>
      <c r="Q731">
        <v>0</v>
      </c>
      <c r="R731" t="e">
        <v>#DIV/0!</v>
      </c>
      <c r="S731">
        <v>0</v>
      </c>
    </row>
    <row r="732" spans="1:20" x14ac:dyDescent="0.3">
      <c r="A732" t="s">
        <v>1483</v>
      </c>
      <c r="B732" s="171" t="s">
        <v>1484</v>
      </c>
      <c r="C732" s="171" t="s">
        <v>101</v>
      </c>
      <c r="D732" s="171" t="s">
        <v>80</v>
      </c>
      <c r="E732" s="11">
        <v>41214</v>
      </c>
      <c r="F732">
        <v>0</v>
      </c>
      <c r="G732">
        <v>0</v>
      </c>
      <c r="H732" t="e">
        <v>#DIV/0!</v>
      </c>
      <c r="I732">
        <v>0</v>
      </c>
      <c r="J732">
        <v>0</v>
      </c>
      <c r="L732">
        <v>0</v>
      </c>
      <c r="M732" t="e">
        <v>#DIV/0!</v>
      </c>
      <c r="N732" t="e">
        <v>#DIV/0!</v>
      </c>
      <c r="P732">
        <v>0</v>
      </c>
      <c r="Q732">
        <v>0</v>
      </c>
      <c r="R732" t="e">
        <v>#DIV/0!</v>
      </c>
    </row>
    <row r="733" spans="1:20" x14ac:dyDescent="0.3">
      <c r="A733" t="s">
        <v>1485</v>
      </c>
      <c r="B733" s="171" t="s">
        <v>1486</v>
      </c>
      <c r="C733" s="171" t="s">
        <v>104</v>
      </c>
      <c r="D733" s="171" t="s">
        <v>4</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3">
      <c r="A734" t="s">
        <v>1487</v>
      </c>
      <c r="B734" s="171" t="s">
        <v>1488</v>
      </c>
      <c r="C734" s="171" t="s">
        <v>107</v>
      </c>
      <c r="D734" s="171" t="s">
        <v>4</v>
      </c>
      <c r="E734" s="11">
        <v>41214</v>
      </c>
      <c r="F734">
        <v>6</v>
      </c>
      <c r="G734">
        <v>4</v>
      </c>
      <c r="H734">
        <v>1.5</v>
      </c>
      <c r="I734">
        <v>5</v>
      </c>
      <c r="J734">
        <v>0</v>
      </c>
      <c r="K734" t="e">
        <v>#DIV/0!</v>
      </c>
      <c r="L734">
        <v>20</v>
      </c>
      <c r="M734">
        <v>0</v>
      </c>
      <c r="N734">
        <v>0</v>
      </c>
      <c r="P734">
        <v>2</v>
      </c>
      <c r="Q734">
        <v>2</v>
      </c>
      <c r="R734">
        <v>1</v>
      </c>
      <c r="S734">
        <v>0</v>
      </c>
    </row>
    <row r="735" spans="1:20" x14ac:dyDescent="0.3">
      <c r="A735" t="s">
        <v>1489</v>
      </c>
      <c r="B735" s="171" t="s">
        <v>1490</v>
      </c>
      <c r="C735" s="171" t="s">
        <v>110</v>
      </c>
      <c r="D735" s="171" t="s">
        <v>80</v>
      </c>
      <c r="E735" s="11">
        <v>41214</v>
      </c>
      <c r="H735" t="e">
        <v>#DIV/0!</v>
      </c>
      <c r="I735">
        <v>5</v>
      </c>
      <c r="L735">
        <v>0</v>
      </c>
      <c r="M735" t="e">
        <v>#DIV/0!</v>
      </c>
      <c r="P735">
        <v>2</v>
      </c>
      <c r="Q735">
        <v>2</v>
      </c>
      <c r="R735">
        <v>1</v>
      </c>
      <c r="T735">
        <v>0.53333333333333333</v>
      </c>
    </row>
    <row r="736" spans="1:20" x14ac:dyDescent="0.3">
      <c r="A736" t="s">
        <v>1491</v>
      </c>
      <c r="B736" s="171" t="s">
        <v>1492</v>
      </c>
      <c r="C736" s="171" t="s">
        <v>113</v>
      </c>
      <c r="D736" s="171" t="s">
        <v>80</v>
      </c>
      <c r="E736" s="11">
        <v>41214</v>
      </c>
      <c r="F736">
        <v>6</v>
      </c>
      <c r="G736">
        <v>4</v>
      </c>
      <c r="H736">
        <v>1.5</v>
      </c>
      <c r="K736" t="e">
        <v>#DIV/0!</v>
      </c>
      <c r="L736">
        <v>20</v>
      </c>
      <c r="M736">
        <v>0</v>
      </c>
      <c r="R736" t="e">
        <v>#DIV/0!</v>
      </c>
      <c r="T736">
        <v>1</v>
      </c>
    </row>
    <row r="737" spans="1:20" x14ac:dyDescent="0.3">
      <c r="A737" t="s">
        <v>1493</v>
      </c>
      <c r="B737" s="171" t="s">
        <v>1494</v>
      </c>
      <c r="C737" s="171" t="s">
        <v>116</v>
      </c>
      <c r="D737" s="171" t="s">
        <v>80</v>
      </c>
      <c r="E737" s="11">
        <v>41214</v>
      </c>
      <c r="H737" t="e">
        <v>#DIV/0!</v>
      </c>
      <c r="M737" t="e">
        <v>#DIV/0!</v>
      </c>
      <c r="R737" t="e">
        <v>#DIV/0!</v>
      </c>
    </row>
    <row r="738" spans="1:20" x14ac:dyDescent="0.3">
      <c r="A738" t="s">
        <v>1495</v>
      </c>
      <c r="B738" s="171" t="s">
        <v>1496</v>
      </c>
      <c r="C738" s="171" t="s">
        <v>119</v>
      </c>
      <c r="D738" s="171" t="s">
        <v>80</v>
      </c>
      <c r="E738" s="11">
        <v>41214</v>
      </c>
      <c r="H738" t="e">
        <v>#DIV/0!</v>
      </c>
      <c r="K738" t="e">
        <v>#DIV/0!</v>
      </c>
      <c r="M738" t="e">
        <v>#DIV/0!</v>
      </c>
      <c r="R738" t="e">
        <v>#DIV/0!</v>
      </c>
    </row>
    <row r="739" spans="1:20" x14ac:dyDescent="0.3">
      <c r="A739" t="s">
        <v>1497</v>
      </c>
      <c r="B739" s="171" t="s">
        <v>1498</v>
      </c>
      <c r="C739" s="171" t="s">
        <v>122</v>
      </c>
      <c r="D739" s="171" t="s">
        <v>4</v>
      </c>
      <c r="E739" s="11">
        <v>41214</v>
      </c>
      <c r="H739" t="e">
        <v>#DIV/0!</v>
      </c>
      <c r="K739" t="e">
        <v>#DIV/0!</v>
      </c>
      <c r="M739" t="e">
        <v>#DIV/0!</v>
      </c>
      <c r="R739" t="e">
        <v>#DIV/0!</v>
      </c>
    </row>
    <row r="740" spans="1:20" x14ac:dyDescent="0.3">
      <c r="A740" t="s">
        <v>1499</v>
      </c>
      <c r="B740" s="171" t="s">
        <v>1500</v>
      </c>
      <c r="C740" s="171" t="s">
        <v>125</v>
      </c>
      <c r="D740" s="171" t="s">
        <v>4</v>
      </c>
      <c r="E740" s="11">
        <v>41214</v>
      </c>
      <c r="F740">
        <v>10</v>
      </c>
      <c r="G740">
        <v>9</v>
      </c>
      <c r="H740">
        <v>1.1111111111111112</v>
      </c>
      <c r="I740">
        <v>16</v>
      </c>
      <c r="J740">
        <v>24</v>
      </c>
      <c r="K740">
        <v>0.66666666666666663</v>
      </c>
      <c r="L740">
        <v>51.5</v>
      </c>
      <c r="M740">
        <v>0.46601941747572817</v>
      </c>
      <c r="P740">
        <v>7</v>
      </c>
      <c r="Q740">
        <v>7</v>
      </c>
      <c r="R740">
        <v>1</v>
      </c>
    </row>
    <row r="741" spans="1:20" x14ac:dyDescent="0.3">
      <c r="A741" t="s">
        <v>1501</v>
      </c>
      <c r="B741" s="171" t="s">
        <v>1502</v>
      </c>
      <c r="C741" s="171" t="s">
        <v>128</v>
      </c>
      <c r="D741" s="171" t="s">
        <v>80</v>
      </c>
      <c r="E741" s="11">
        <v>41214</v>
      </c>
      <c r="F741">
        <v>4</v>
      </c>
      <c r="G741">
        <v>5</v>
      </c>
      <c r="H741">
        <v>0.8</v>
      </c>
      <c r="I741">
        <v>16</v>
      </c>
      <c r="J741">
        <v>24</v>
      </c>
      <c r="K741">
        <v>0.66666666666666663</v>
      </c>
      <c r="L741">
        <v>24</v>
      </c>
      <c r="M741">
        <v>1</v>
      </c>
      <c r="P741">
        <v>7</v>
      </c>
      <c r="Q741">
        <v>7</v>
      </c>
      <c r="R741">
        <v>1</v>
      </c>
    </row>
    <row r="742" spans="1:20" x14ac:dyDescent="0.3">
      <c r="A742" t="s">
        <v>1503</v>
      </c>
      <c r="B742" s="171" t="s">
        <v>1504</v>
      </c>
      <c r="C742" s="171" t="s">
        <v>131</v>
      </c>
      <c r="D742" s="171" t="s">
        <v>80</v>
      </c>
      <c r="E742" s="11">
        <v>41214</v>
      </c>
      <c r="F742">
        <v>6</v>
      </c>
      <c r="G742">
        <v>4</v>
      </c>
      <c r="H742">
        <v>1.5</v>
      </c>
      <c r="K742" t="e">
        <v>#DIV/0!</v>
      </c>
      <c r="L742">
        <v>27.5</v>
      </c>
      <c r="M742">
        <v>0</v>
      </c>
      <c r="R742" t="e">
        <v>#DIV/0!</v>
      </c>
      <c r="T742">
        <v>0.83809523809523812</v>
      </c>
    </row>
    <row r="743" spans="1:20" x14ac:dyDescent="0.3">
      <c r="A743" t="s">
        <v>1505</v>
      </c>
      <c r="B743" s="171" t="s">
        <v>1506</v>
      </c>
      <c r="C743" s="171" t="s">
        <v>134</v>
      </c>
      <c r="D743" s="171" t="s">
        <v>80</v>
      </c>
      <c r="E743" s="11">
        <v>41214</v>
      </c>
      <c r="H743" t="e">
        <v>#DIV/0!</v>
      </c>
      <c r="K743" t="e">
        <v>#DIV/0!</v>
      </c>
      <c r="M743" t="e">
        <v>#DIV/0!</v>
      </c>
      <c r="R743" t="e">
        <v>#DIV/0!</v>
      </c>
    </row>
    <row r="744" spans="1:20" x14ac:dyDescent="0.3">
      <c r="A744" t="s">
        <v>1507</v>
      </c>
      <c r="B744" s="171" t="s">
        <v>1508</v>
      </c>
      <c r="C744" s="171" t="s">
        <v>137</v>
      </c>
      <c r="D744" s="171" t="s">
        <v>4</v>
      </c>
      <c r="E744" s="11">
        <v>41214</v>
      </c>
      <c r="H744" t="e">
        <v>#DIV/0!</v>
      </c>
      <c r="K744" t="e">
        <v>#DIV/0!</v>
      </c>
      <c r="M744" t="e">
        <v>#DIV/0!</v>
      </c>
      <c r="R744" t="e">
        <v>#DIV/0!</v>
      </c>
      <c r="T744">
        <v>1.1000000000000001</v>
      </c>
    </row>
    <row r="745" spans="1:20" x14ac:dyDescent="0.3">
      <c r="A745" t="s">
        <v>1509</v>
      </c>
      <c r="B745" s="171" t="s">
        <v>1510</v>
      </c>
      <c r="C745" s="171" t="s">
        <v>140</v>
      </c>
      <c r="D745" s="171" t="s">
        <v>80</v>
      </c>
      <c r="E745" s="11">
        <v>41214</v>
      </c>
      <c r="H745" t="e">
        <v>#DIV/0!</v>
      </c>
      <c r="K745" t="e">
        <v>#DIV/0!</v>
      </c>
      <c r="M745" t="e">
        <v>#DIV/0!</v>
      </c>
      <c r="R745" t="e">
        <v>#DIV/0!</v>
      </c>
    </row>
    <row r="746" spans="1:20" x14ac:dyDescent="0.3">
      <c r="A746" t="s">
        <v>1511</v>
      </c>
      <c r="B746" s="171" t="s">
        <v>1512</v>
      </c>
      <c r="C746" s="171" t="s">
        <v>143</v>
      </c>
      <c r="D746" s="171" t="s">
        <v>80</v>
      </c>
      <c r="E746" s="11">
        <v>41214</v>
      </c>
      <c r="H746" t="e">
        <v>#DIV/0!</v>
      </c>
      <c r="K746" t="e">
        <v>#DIV/0!</v>
      </c>
      <c r="M746" t="e">
        <v>#DIV/0!</v>
      </c>
      <c r="R746" t="e">
        <v>#DIV/0!</v>
      </c>
    </row>
    <row r="747" spans="1:20" x14ac:dyDescent="0.3">
      <c r="A747" t="s">
        <v>1513</v>
      </c>
      <c r="B747" s="171" t="s">
        <v>1514</v>
      </c>
      <c r="C747" s="171" t="s">
        <v>146</v>
      </c>
      <c r="D747" s="171" t="s">
        <v>4</v>
      </c>
      <c r="E747" s="11">
        <v>41214</v>
      </c>
      <c r="F747">
        <v>7</v>
      </c>
      <c r="G747">
        <v>7</v>
      </c>
      <c r="H747">
        <v>1</v>
      </c>
      <c r="I747">
        <v>27</v>
      </c>
      <c r="J747">
        <v>52</v>
      </c>
      <c r="K747">
        <v>0.51923076923076927</v>
      </c>
      <c r="L747">
        <v>72</v>
      </c>
      <c r="M747">
        <v>0.72222222222222221</v>
      </c>
      <c r="N747">
        <v>0</v>
      </c>
      <c r="P747">
        <v>7</v>
      </c>
      <c r="Q747">
        <v>7</v>
      </c>
      <c r="R747">
        <v>1</v>
      </c>
      <c r="S747">
        <v>0</v>
      </c>
    </row>
    <row r="748" spans="1:20" x14ac:dyDescent="0.3">
      <c r="A748" t="s">
        <v>1515</v>
      </c>
      <c r="B748" s="171" t="s">
        <v>1516</v>
      </c>
      <c r="C748" s="171" t="s">
        <v>149</v>
      </c>
      <c r="D748" s="171" t="s">
        <v>80</v>
      </c>
      <c r="E748" s="11">
        <v>41214</v>
      </c>
      <c r="H748" t="e">
        <v>#DIV/0!</v>
      </c>
      <c r="K748" t="e">
        <v>#DIV/0!</v>
      </c>
      <c r="M748" t="e">
        <v>#DIV/0!</v>
      </c>
      <c r="R748" t="e">
        <v>#DIV/0!</v>
      </c>
    </row>
    <row r="749" spans="1:20" x14ac:dyDescent="0.3">
      <c r="A749" t="s">
        <v>1517</v>
      </c>
      <c r="B749" s="171" t="s">
        <v>1518</v>
      </c>
      <c r="C749" s="171" t="s">
        <v>152</v>
      </c>
      <c r="D749" s="171" t="s">
        <v>80</v>
      </c>
      <c r="E749" s="11">
        <v>41214</v>
      </c>
      <c r="F749">
        <v>4</v>
      </c>
      <c r="G749">
        <v>4</v>
      </c>
      <c r="H749">
        <v>1</v>
      </c>
      <c r="I749">
        <v>27</v>
      </c>
      <c r="J749">
        <v>35</v>
      </c>
      <c r="K749">
        <v>0.77142857142857146</v>
      </c>
      <c r="L749">
        <v>45</v>
      </c>
      <c r="M749">
        <v>0.77777777777777779</v>
      </c>
      <c r="P749">
        <v>7</v>
      </c>
      <c r="Q749">
        <v>7</v>
      </c>
      <c r="R749">
        <v>1</v>
      </c>
    </row>
    <row r="750" spans="1:20" x14ac:dyDescent="0.3">
      <c r="A750" t="s">
        <v>1519</v>
      </c>
      <c r="B750" s="171" t="s">
        <v>1520</v>
      </c>
      <c r="C750" s="171" t="s">
        <v>155</v>
      </c>
      <c r="D750" s="171" t="s">
        <v>80</v>
      </c>
      <c r="E750" s="11">
        <v>41214</v>
      </c>
      <c r="F750">
        <v>3</v>
      </c>
      <c r="G750">
        <v>3</v>
      </c>
      <c r="H750">
        <v>1</v>
      </c>
      <c r="J750">
        <v>17</v>
      </c>
      <c r="K750">
        <v>0</v>
      </c>
      <c r="L750">
        <v>27</v>
      </c>
      <c r="M750">
        <v>0.62962962962962965</v>
      </c>
      <c r="R750" t="e">
        <v>#DIV/0!</v>
      </c>
    </row>
    <row r="751" spans="1:20" x14ac:dyDescent="0.3">
      <c r="A751" t="s">
        <v>1521</v>
      </c>
      <c r="B751" s="171" t="s">
        <v>1522</v>
      </c>
      <c r="C751" s="171" t="s">
        <v>158</v>
      </c>
      <c r="D751" s="171" t="s">
        <v>80</v>
      </c>
      <c r="E751" s="11">
        <v>41214</v>
      </c>
      <c r="H751" t="e">
        <v>#DIV/0!</v>
      </c>
      <c r="K751" t="e">
        <v>#DIV/0!</v>
      </c>
      <c r="M751" t="e">
        <v>#DIV/0!</v>
      </c>
      <c r="R751" t="e">
        <v>#DIV/0!</v>
      </c>
    </row>
    <row r="752" spans="1:20" x14ac:dyDescent="0.3">
      <c r="A752" t="s">
        <v>1523</v>
      </c>
      <c r="B752" s="171" t="s">
        <v>1524</v>
      </c>
      <c r="C752" s="171" t="s">
        <v>161</v>
      </c>
      <c r="D752" s="171" t="s">
        <v>4</v>
      </c>
      <c r="E752" s="11">
        <v>41214</v>
      </c>
      <c r="F752">
        <v>1.5</v>
      </c>
      <c r="G752">
        <v>1.5</v>
      </c>
      <c r="H752">
        <v>1</v>
      </c>
      <c r="I752">
        <v>2</v>
      </c>
      <c r="J752">
        <v>0</v>
      </c>
      <c r="K752" t="e">
        <v>#DIV/0!</v>
      </c>
      <c r="L752">
        <v>14.5</v>
      </c>
      <c r="M752">
        <v>0</v>
      </c>
      <c r="N752">
        <v>0</v>
      </c>
      <c r="P752">
        <v>0</v>
      </c>
      <c r="Q752">
        <v>0</v>
      </c>
      <c r="R752" t="e">
        <v>#DIV/0!</v>
      </c>
      <c r="S752">
        <v>0</v>
      </c>
    </row>
    <row r="753" spans="1:20" x14ac:dyDescent="0.3">
      <c r="A753" t="s">
        <v>1525</v>
      </c>
      <c r="B753" s="171" t="s">
        <v>1526</v>
      </c>
      <c r="C753" s="171" t="s">
        <v>164</v>
      </c>
      <c r="D753" s="171" t="s">
        <v>80</v>
      </c>
      <c r="E753" s="11">
        <v>41214</v>
      </c>
      <c r="F753">
        <v>1.5</v>
      </c>
      <c r="G753">
        <v>1.5</v>
      </c>
      <c r="H753">
        <v>1</v>
      </c>
      <c r="I753">
        <v>2</v>
      </c>
      <c r="K753" t="e">
        <v>#DIV/0!</v>
      </c>
      <c r="L753">
        <v>14.5</v>
      </c>
      <c r="M753">
        <v>0</v>
      </c>
      <c r="R753" t="e">
        <v>#DIV/0!</v>
      </c>
    </row>
    <row r="754" spans="1:20" x14ac:dyDescent="0.3">
      <c r="A754" t="s">
        <v>1527</v>
      </c>
      <c r="B754" s="171" t="s">
        <v>1528</v>
      </c>
      <c r="C754" s="171" t="s">
        <v>167</v>
      </c>
      <c r="D754" s="171" t="s">
        <v>4</v>
      </c>
      <c r="E754" s="11">
        <v>41214</v>
      </c>
      <c r="H754" t="e">
        <v>#DIV/0!</v>
      </c>
      <c r="K754" t="e">
        <v>#DIV/0!</v>
      </c>
      <c r="M754" t="e">
        <v>#DIV/0!</v>
      </c>
      <c r="R754" t="e">
        <v>#DIV/0!</v>
      </c>
    </row>
    <row r="755" spans="1:20" x14ac:dyDescent="0.3">
      <c r="A755" t="s">
        <v>1529</v>
      </c>
      <c r="B755" s="171" t="s">
        <v>1530</v>
      </c>
      <c r="C755" s="171" t="s">
        <v>170</v>
      </c>
      <c r="D755" s="171" t="s">
        <v>80</v>
      </c>
      <c r="E755" s="11">
        <v>41214</v>
      </c>
      <c r="H755" t="e">
        <v>#DIV/0!</v>
      </c>
      <c r="K755" t="e">
        <v>#DIV/0!</v>
      </c>
      <c r="M755" t="e">
        <v>#DIV/0!</v>
      </c>
      <c r="R755" t="e">
        <v>#DIV/0!</v>
      </c>
    </row>
    <row r="756" spans="1:20" x14ac:dyDescent="0.3">
      <c r="A756" t="s">
        <v>1531</v>
      </c>
      <c r="B756" s="171" t="s">
        <v>1532</v>
      </c>
      <c r="C756" s="171" t="s">
        <v>173</v>
      </c>
      <c r="D756" s="171" t="s">
        <v>80</v>
      </c>
      <c r="E756" s="11">
        <v>41214</v>
      </c>
      <c r="F756">
        <v>5</v>
      </c>
      <c r="G756">
        <v>4</v>
      </c>
      <c r="H756">
        <v>1.25</v>
      </c>
      <c r="I756">
        <v>2</v>
      </c>
      <c r="K756" t="e">
        <v>#DIV/0!</v>
      </c>
      <c r="L756">
        <v>27</v>
      </c>
      <c r="M756">
        <v>0</v>
      </c>
      <c r="N756">
        <v>1</v>
      </c>
      <c r="P756">
        <v>0</v>
      </c>
      <c r="Q756">
        <v>1</v>
      </c>
      <c r="R756">
        <v>0</v>
      </c>
      <c r="S756">
        <v>1</v>
      </c>
    </row>
    <row r="757" spans="1:20" x14ac:dyDescent="0.3">
      <c r="A757" t="s">
        <v>1533</v>
      </c>
      <c r="B757" s="171" t="s">
        <v>1534</v>
      </c>
      <c r="C757" s="171" t="s">
        <v>176</v>
      </c>
      <c r="D757" s="171" t="s">
        <v>80</v>
      </c>
      <c r="E757" s="11">
        <v>41214</v>
      </c>
      <c r="F757">
        <v>5</v>
      </c>
      <c r="G757">
        <v>4</v>
      </c>
      <c r="H757">
        <v>1.25</v>
      </c>
      <c r="I757">
        <v>2</v>
      </c>
      <c r="K757" t="e">
        <v>#DIV/0!</v>
      </c>
      <c r="L757">
        <v>27</v>
      </c>
      <c r="M757">
        <v>0</v>
      </c>
      <c r="N757">
        <v>1</v>
      </c>
      <c r="P757">
        <v>0</v>
      </c>
      <c r="Q757">
        <v>1</v>
      </c>
      <c r="R757">
        <v>0</v>
      </c>
      <c r="S757">
        <v>1</v>
      </c>
      <c r="T757">
        <v>0.79999999999999993</v>
      </c>
    </row>
    <row r="758" spans="1:20" x14ac:dyDescent="0.3">
      <c r="A758" t="s">
        <v>1535</v>
      </c>
      <c r="B758" s="171" t="s">
        <v>1536</v>
      </c>
      <c r="C758" s="171" t="s">
        <v>179</v>
      </c>
      <c r="D758" s="171" t="s">
        <v>4</v>
      </c>
      <c r="E758" s="11">
        <v>41214</v>
      </c>
      <c r="H758" t="e">
        <v>#DIV/0!</v>
      </c>
      <c r="K758" t="e">
        <v>#DIV/0!</v>
      </c>
      <c r="M758" t="e">
        <v>#DIV/0!</v>
      </c>
      <c r="R758" t="e">
        <v>#DIV/0!</v>
      </c>
      <c r="T758">
        <v>0.6</v>
      </c>
    </row>
    <row r="759" spans="1:20" x14ac:dyDescent="0.3">
      <c r="A759" t="s">
        <v>1537</v>
      </c>
      <c r="B759" s="171" t="s">
        <v>1538</v>
      </c>
      <c r="C759" s="171" t="s">
        <v>182</v>
      </c>
      <c r="D759" s="171" t="s">
        <v>80</v>
      </c>
      <c r="E759" s="11">
        <v>41214</v>
      </c>
      <c r="H759" t="e">
        <v>#DIV/0!</v>
      </c>
      <c r="K759" t="e">
        <v>#DIV/0!</v>
      </c>
      <c r="M759" t="e">
        <v>#DIV/0!</v>
      </c>
      <c r="R759" t="e">
        <v>#DIV/0!</v>
      </c>
    </row>
    <row r="760" spans="1:20" x14ac:dyDescent="0.3">
      <c r="A760" t="s">
        <v>1539</v>
      </c>
      <c r="B760" s="171" t="s">
        <v>1540</v>
      </c>
      <c r="C760" s="171" t="s">
        <v>185</v>
      </c>
      <c r="D760" s="171" t="s">
        <v>4</v>
      </c>
      <c r="E760" s="11">
        <v>41214</v>
      </c>
      <c r="F760">
        <v>3</v>
      </c>
      <c r="G760">
        <v>3</v>
      </c>
      <c r="H760">
        <v>1</v>
      </c>
      <c r="K760" t="e">
        <v>#DIV/0!</v>
      </c>
      <c r="M760" t="e">
        <v>#DIV/0!</v>
      </c>
      <c r="R760" t="e">
        <v>#DIV/0!</v>
      </c>
    </row>
    <row r="761" spans="1:20" x14ac:dyDescent="0.3">
      <c r="A761" t="s">
        <v>1541</v>
      </c>
      <c r="B761" s="171" t="s">
        <v>1542</v>
      </c>
      <c r="C761" s="171" t="s">
        <v>188</v>
      </c>
      <c r="D761" s="171" t="s">
        <v>80</v>
      </c>
      <c r="E761" s="11">
        <v>41214</v>
      </c>
      <c r="F761">
        <v>3</v>
      </c>
      <c r="G761">
        <v>3</v>
      </c>
      <c r="H761">
        <v>1</v>
      </c>
      <c r="K761" t="e">
        <v>#DIV/0!</v>
      </c>
      <c r="M761" t="e">
        <v>#DIV/0!</v>
      </c>
      <c r="R761" t="e">
        <v>#DIV/0!</v>
      </c>
    </row>
    <row r="762" spans="1:20" x14ac:dyDescent="0.3">
      <c r="A762" t="s">
        <v>1543</v>
      </c>
      <c r="B762" s="171" t="s">
        <v>1544</v>
      </c>
      <c r="C762" s="171" t="s">
        <v>191</v>
      </c>
      <c r="D762" s="171" t="s">
        <v>4</v>
      </c>
      <c r="E762" s="11">
        <v>41214</v>
      </c>
      <c r="F762">
        <v>5</v>
      </c>
      <c r="G762">
        <v>5</v>
      </c>
      <c r="H762">
        <v>1</v>
      </c>
      <c r="I762">
        <v>17</v>
      </c>
      <c r="J762">
        <v>29</v>
      </c>
      <c r="K762">
        <v>0.58620689655172409</v>
      </c>
      <c r="L762">
        <v>25</v>
      </c>
      <c r="M762">
        <v>1.1599999999999999</v>
      </c>
      <c r="P762">
        <v>0</v>
      </c>
      <c r="Q762">
        <v>0</v>
      </c>
      <c r="R762" t="e">
        <v>#DIV/0!</v>
      </c>
    </row>
    <row r="763" spans="1:20" x14ac:dyDescent="0.3">
      <c r="A763" t="s">
        <v>1545</v>
      </c>
      <c r="B763" s="171" t="s">
        <v>1546</v>
      </c>
      <c r="C763" s="171" t="s">
        <v>194</v>
      </c>
      <c r="D763" s="171" t="s">
        <v>80</v>
      </c>
      <c r="E763" s="11">
        <v>41214</v>
      </c>
      <c r="F763">
        <v>5</v>
      </c>
      <c r="G763">
        <v>5</v>
      </c>
      <c r="H763">
        <v>1</v>
      </c>
      <c r="I763">
        <v>17</v>
      </c>
      <c r="J763">
        <v>29</v>
      </c>
      <c r="K763">
        <v>0.58620689655172409</v>
      </c>
      <c r="L763">
        <v>25</v>
      </c>
      <c r="M763">
        <v>1.1599999999999999</v>
      </c>
      <c r="P763">
        <v>0</v>
      </c>
      <c r="Q763">
        <v>0</v>
      </c>
      <c r="R763" t="e">
        <v>#DIV/0!</v>
      </c>
    </row>
    <row r="764" spans="1:20" x14ac:dyDescent="0.3">
      <c r="A764" t="s">
        <v>1547</v>
      </c>
      <c r="B764" s="171" t="s">
        <v>1548</v>
      </c>
      <c r="C764" s="171" t="s">
        <v>197</v>
      </c>
      <c r="D764" s="171" t="s">
        <v>80</v>
      </c>
      <c r="E764" s="11">
        <v>41214</v>
      </c>
      <c r="H764" t="e">
        <v>#DIV/0!</v>
      </c>
      <c r="K764" t="e">
        <v>#DIV/0!</v>
      </c>
      <c r="M764" t="e">
        <v>#DIV/0!</v>
      </c>
      <c r="R764" t="e">
        <v>#DIV/0!</v>
      </c>
    </row>
    <row r="765" spans="1:20" x14ac:dyDescent="0.3">
      <c r="A765" t="s">
        <v>1549</v>
      </c>
      <c r="B765" s="171" t="s">
        <v>1550</v>
      </c>
      <c r="C765" s="171" t="s">
        <v>200</v>
      </c>
      <c r="D765" s="171" t="s">
        <v>80</v>
      </c>
      <c r="E765" s="11">
        <v>41214</v>
      </c>
      <c r="F765">
        <v>3.3</v>
      </c>
      <c r="G765">
        <v>3.3</v>
      </c>
      <c r="H765">
        <v>1</v>
      </c>
      <c r="I765">
        <v>10</v>
      </c>
      <c r="J765">
        <v>0</v>
      </c>
      <c r="L765">
        <v>23</v>
      </c>
      <c r="M765">
        <v>0</v>
      </c>
      <c r="P765">
        <v>0</v>
      </c>
      <c r="Q765">
        <v>0</v>
      </c>
      <c r="R765" t="e">
        <v>#DIV/0!</v>
      </c>
    </row>
    <row r="766" spans="1:20" x14ac:dyDescent="0.3">
      <c r="A766" t="s">
        <v>1551</v>
      </c>
      <c r="B766" s="171" t="s">
        <v>1552</v>
      </c>
      <c r="C766" s="171" t="s">
        <v>203</v>
      </c>
      <c r="D766" s="171" t="s">
        <v>80</v>
      </c>
      <c r="E766" s="11">
        <v>41214</v>
      </c>
      <c r="H766" t="e">
        <v>#DIV/0!</v>
      </c>
      <c r="K766" t="e">
        <v>#DIV/0!</v>
      </c>
      <c r="M766" t="e">
        <v>#DIV/0!</v>
      </c>
      <c r="R766" t="e">
        <v>#DIV/0!</v>
      </c>
    </row>
    <row r="767" spans="1:20" x14ac:dyDescent="0.3">
      <c r="A767" t="s">
        <v>1553</v>
      </c>
      <c r="B767" s="171" t="s">
        <v>1554</v>
      </c>
      <c r="C767" s="171" t="s">
        <v>206</v>
      </c>
      <c r="D767" s="171" t="s">
        <v>80</v>
      </c>
      <c r="E767" s="11">
        <v>41214</v>
      </c>
      <c r="F767">
        <v>3.3</v>
      </c>
      <c r="G767">
        <v>3.3</v>
      </c>
      <c r="H767">
        <v>1</v>
      </c>
      <c r="I767">
        <v>10</v>
      </c>
      <c r="K767" t="e">
        <v>#DIV/0!</v>
      </c>
      <c r="L767">
        <v>23</v>
      </c>
      <c r="M767">
        <v>0</v>
      </c>
      <c r="P767">
        <v>0</v>
      </c>
      <c r="Q767">
        <v>0</v>
      </c>
      <c r="R767" t="e">
        <v>#DIV/0!</v>
      </c>
    </row>
    <row r="768" spans="1:20" x14ac:dyDescent="0.3">
      <c r="A768" t="s">
        <v>1555</v>
      </c>
      <c r="B768" s="171" t="s">
        <v>1556</v>
      </c>
      <c r="C768" s="171" t="s">
        <v>209</v>
      </c>
      <c r="D768" s="171" t="s">
        <v>80</v>
      </c>
      <c r="E768" s="11">
        <v>41214</v>
      </c>
      <c r="H768" t="e">
        <v>#DIV/0!</v>
      </c>
      <c r="K768" t="e">
        <v>#DIV/0!</v>
      </c>
      <c r="M768" t="e">
        <v>#DIV/0!</v>
      </c>
      <c r="R768" t="e">
        <v>#DIV/0!</v>
      </c>
    </row>
    <row r="769" spans="1:20" x14ac:dyDescent="0.3">
      <c r="A769" t="s">
        <v>1557</v>
      </c>
      <c r="B769" s="171" t="s">
        <v>1558</v>
      </c>
      <c r="C769" s="171" t="s">
        <v>212</v>
      </c>
      <c r="D769" s="171" t="s">
        <v>4</v>
      </c>
      <c r="E769" s="11">
        <v>41214</v>
      </c>
      <c r="H769" t="e">
        <v>#DIV/0!</v>
      </c>
      <c r="K769" t="e">
        <v>#DIV/0!</v>
      </c>
      <c r="M769" t="e">
        <v>#DIV/0!</v>
      </c>
      <c r="R769" t="e">
        <v>#DIV/0!</v>
      </c>
    </row>
    <row r="770" spans="1:20" x14ac:dyDescent="0.3">
      <c r="A770" t="s">
        <v>1559</v>
      </c>
      <c r="B770" s="171" t="s">
        <v>1560</v>
      </c>
      <c r="C770" s="171" t="s">
        <v>215</v>
      </c>
      <c r="D770" s="171" t="s">
        <v>4</v>
      </c>
      <c r="E770" s="11">
        <v>41214</v>
      </c>
      <c r="H770" t="e">
        <v>#DIV/0!</v>
      </c>
      <c r="K770" t="e">
        <v>#DIV/0!</v>
      </c>
      <c r="M770" t="e">
        <v>#DIV/0!</v>
      </c>
      <c r="R770" t="e">
        <v>#DIV/0!</v>
      </c>
    </row>
    <row r="771" spans="1:20" x14ac:dyDescent="0.3">
      <c r="A771" t="s">
        <v>1561</v>
      </c>
      <c r="B771" s="171" t="s">
        <v>1562</v>
      </c>
      <c r="C771" s="171" t="s">
        <v>218</v>
      </c>
      <c r="D771" s="171" t="s">
        <v>80</v>
      </c>
      <c r="E771" s="11">
        <v>41214</v>
      </c>
      <c r="H771" t="e">
        <v>#DIV/0!</v>
      </c>
      <c r="K771" t="e">
        <v>#DIV/0!</v>
      </c>
      <c r="M771" t="e">
        <v>#DIV/0!</v>
      </c>
      <c r="R771" t="e">
        <v>#DIV/0!</v>
      </c>
      <c r="T771">
        <v>0.9731777777777777</v>
      </c>
    </row>
    <row r="772" spans="1:20" x14ac:dyDescent="0.3">
      <c r="A772" t="s">
        <v>1563</v>
      </c>
      <c r="B772" s="171" t="s">
        <v>1564</v>
      </c>
      <c r="C772" s="171" t="s">
        <v>221</v>
      </c>
      <c r="D772" s="171" t="s">
        <v>4</v>
      </c>
      <c r="E772" s="11">
        <v>41214</v>
      </c>
      <c r="F772">
        <v>1</v>
      </c>
      <c r="G772">
        <v>1</v>
      </c>
      <c r="H772">
        <v>1</v>
      </c>
      <c r="I772">
        <v>0</v>
      </c>
      <c r="L772">
        <v>0</v>
      </c>
      <c r="M772" t="e">
        <v>#DIV/0!</v>
      </c>
      <c r="R772" t="e">
        <v>#DIV/0!</v>
      </c>
      <c r="T772">
        <v>1</v>
      </c>
    </row>
    <row r="773" spans="1:20" x14ac:dyDescent="0.3">
      <c r="A773" t="s">
        <v>1565</v>
      </c>
      <c r="B773" s="171" t="s">
        <v>1566</v>
      </c>
      <c r="C773" s="171" t="s">
        <v>224</v>
      </c>
      <c r="D773" s="171" t="s">
        <v>80</v>
      </c>
      <c r="E773" s="11">
        <v>41214</v>
      </c>
      <c r="H773" t="e">
        <v>#DIV/0!</v>
      </c>
      <c r="K773" t="e">
        <v>#DIV/0!</v>
      </c>
      <c r="M773" t="e">
        <v>#DIV/0!</v>
      </c>
      <c r="R773" t="e">
        <v>#DIV/0!</v>
      </c>
      <c r="T773">
        <v>0.83</v>
      </c>
    </row>
    <row r="774" spans="1:20" x14ac:dyDescent="0.3">
      <c r="A774" t="s">
        <v>1567</v>
      </c>
      <c r="B774" s="171" t="s">
        <v>1568</v>
      </c>
      <c r="C774" s="171" t="s">
        <v>227</v>
      </c>
      <c r="D774" s="171" t="s">
        <v>80</v>
      </c>
      <c r="E774" s="11">
        <v>41214</v>
      </c>
      <c r="F774">
        <v>1</v>
      </c>
      <c r="G774">
        <v>1</v>
      </c>
      <c r="H774">
        <v>1</v>
      </c>
      <c r="K774" t="e">
        <v>#DIV/0!</v>
      </c>
      <c r="M774" t="e">
        <v>#DIV/0!</v>
      </c>
      <c r="R774" t="e">
        <v>#DIV/0!</v>
      </c>
    </row>
    <row r="775" spans="1:20" x14ac:dyDescent="0.3">
      <c r="A775" t="s">
        <v>1569</v>
      </c>
      <c r="B775" s="171" t="s">
        <v>1570</v>
      </c>
      <c r="C775" s="171" t="s">
        <v>230</v>
      </c>
      <c r="D775" s="171" t="s">
        <v>80</v>
      </c>
      <c r="E775" s="11">
        <v>41214</v>
      </c>
      <c r="H775" t="e">
        <v>#DIV/0!</v>
      </c>
      <c r="K775" t="e">
        <v>#DIV/0!</v>
      </c>
      <c r="M775" t="e">
        <v>#DIV/0!</v>
      </c>
      <c r="R775" t="e">
        <v>#DIV/0!</v>
      </c>
    </row>
    <row r="776" spans="1:20" x14ac:dyDescent="0.3">
      <c r="A776" t="s">
        <v>1571</v>
      </c>
      <c r="B776" s="171" t="s">
        <v>1572</v>
      </c>
      <c r="C776" s="171" t="s">
        <v>233</v>
      </c>
      <c r="D776" s="171" t="s">
        <v>4</v>
      </c>
      <c r="E776" s="11">
        <v>41214</v>
      </c>
      <c r="F776">
        <v>8.25</v>
      </c>
      <c r="G776">
        <v>13</v>
      </c>
      <c r="H776">
        <v>0.63461538461538458</v>
      </c>
      <c r="I776">
        <v>38</v>
      </c>
      <c r="K776" t="e">
        <v>#DIV/0!</v>
      </c>
      <c r="L776">
        <v>54</v>
      </c>
      <c r="M776">
        <v>0</v>
      </c>
      <c r="P776">
        <v>7</v>
      </c>
      <c r="Q776">
        <v>9</v>
      </c>
      <c r="R776">
        <v>0.77777777777777779</v>
      </c>
      <c r="T776">
        <v>0</v>
      </c>
    </row>
    <row r="777" spans="1:20" x14ac:dyDescent="0.3">
      <c r="A777" t="s">
        <v>1573</v>
      </c>
      <c r="B777" s="171" t="s">
        <v>1574</v>
      </c>
      <c r="C777" s="171" t="s">
        <v>236</v>
      </c>
      <c r="D777" s="171" t="s">
        <v>80</v>
      </c>
      <c r="E777" s="11">
        <v>41214</v>
      </c>
      <c r="F777">
        <v>7.25</v>
      </c>
      <c r="G777">
        <v>8</v>
      </c>
      <c r="H777">
        <v>0.90625</v>
      </c>
      <c r="I777">
        <v>33</v>
      </c>
      <c r="K777" t="e">
        <v>#DIV/0!</v>
      </c>
      <c r="L777">
        <v>45</v>
      </c>
      <c r="M777">
        <v>0</v>
      </c>
      <c r="O777">
        <v>0.84399999999999997</v>
      </c>
      <c r="P777">
        <v>5</v>
      </c>
      <c r="Q777">
        <v>7</v>
      </c>
      <c r="R777">
        <v>0.7142857142857143</v>
      </c>
      <c r="T777" t="e">
        <v>#DIV/0!</v>
      </c>
    </row>
    <row r="778" spans="1:20" x14ac:dyDescent="0.3">
      <c r="A778" t="s">
        <v>1575</v>
      </c>
      <c r="B778" s="171" t="s">
        <v>1576</v>
      </c>
      <c r="C778" s="171" t="s">
        <v>239</v>
      </c>
      <c r="D778" s="171" t="s">
        <v>80</v>
      </c>
      <c r="E778" s="11">
        <v>41214</v>
      </c>
      <c r="F778">
        <v>1</v>
      </c>
      <c r="G778">
        <v>5</v>
      </c>
      <c r="H778">
        <v>0.2</v>
      </c>
      <c r="I778">
        <v>5</v>
      </c>
      <c r="L778">
        <v>9</v>
      </c>
      <c r="M778">
        <v>0</v>
      </c>
      <c r="O778">
        <v>0.96399999999999997</v>
      </c>
      <c r="P778">
        <v>2</v>
      </c>
      <c r="Q778">
        <v>2</v>
      </c>
      <c r="R778">
        <v>1</v>
      </c>
      <c r="T778">
        <v>0.95000000000000018</v>
      </c>
    </row>
    <row r="779" spans="1:20" x14ac:dyDescent="0.3">
      <c r="A779" t="s">
        <v>1577</v>
      </c>
      <c r="B779" s="171" t="s">
        <v>1578</v>
      </c>
      <c r="C779" s="171" t="s">
        <v>76</v>
      </c>
      <c r="D779" s="171" t="s">
        <v>80</v>
      </c>
      <c r="E779" s="11">
        <v>41214</v>
      </c>
      <c r="F779">
        <v>4</v>
      </c>
      <c r="G779">
        <v>2.5</v>
      </c>
      <c r="H779">
        <v>1.6</v>
      </c>
      <c r="K779" t="e">
        <v>#DIV/0!</v>
      </c>
      <c r="L779">
        <v>14.5</v>
      </c>
      <c r="M779">
        <v>0</v>
      </c>
      <c r="R779" t="e">
        <v>#DIV/0!</v>
      </c>
      <c r="T779">
        <v>1</v>
      </c>
    </row>
    <row r="780" spans="1:20" x14ac:dyDescent="0.3">
      <c r="A780" t="s">
        <v>1579</v>
      </c>
      <c r="B780" s="171" t="s">
        <v>1580</v>
      </c>
      <c r="C780" s="171" t="s">
        <v>79</v>
      </c>
      <c r="D780" s="171" t="s">
        <v>4</v>
      </c>
      <c r="E780" s="11">
        <v>41214</v>
      </c>
      <c r="F780">
        <v>0</v>
      </c>
      <c r="G780">
        <v>0</v>
      </c>
      <c r="H780" t="e">
        <v>#DIV/0!</v>
      </c>
      <c r="I780">
        <v>0</v>
      </c>
      <c r="J780">
        <v>0</v>
      </c>
      <c r="L780">
        <v>0</v>
      </c>
      <c r="M780" t="e">
        <v>#DIV/0!</v>
      </c>
      <c r="N780">
        <v>0</v>
      </c>
      <c r="P780">
        <v>0</v>
      </c>
      <c r="Q780">
        <v>0</v>
      </c>
      <c r="R780" t="e">
        <v>#DIV/0!</v>
      </c>
      <c r="S780">
        <v>0</v>
      </c>
      <c r="T780">
        <v>0.83</v>
      </c>
    </row>
    <row r="781" spans="1:20" x14ac:dyDescent="0.3">
      <c r="A781" t="s">
        <v>1581</v>
      </c>
      <c r="B781" s="171" t="s">
        <v>1582</v>
      </c>
      <c r="C781" s="171" t="s">
        <v>86</v>
      </c>
      <c r="D781" s="171" t="s">
        <v>4</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3">
      <c r="A782" t="s">
        <v>1583</v>
      </c>
      <c r="B782" s="171" t="s">
        <v>1584</v>
      </c>
      <c r="C782" s="171" t="s">
        <v>89</v>
      </c>
      <c r="D782" s="171" t="s">
        <v>4</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3">
      <c r="A783" t="s">
        <v>1585</v>
      </c>
      <c r="B783" s="171" t="s">
        <v>1586</v>
      </c>
      <c r="C783" s="171" t="s">
        <v>92</v>
      </c>
      <c r="D783" s="171" t="s">
        <v>4</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3">
      <c r="A784" t="s">
        <v>1587</v>
      </c>
      <c r="B784" s="171" t="s">
        <v>1588</v>
      </c>
      <c r="C784" s="171" t="s">
        <v>98</v>
      </c>
      <c r="D784" s="171" t="s">
        <v>4</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3">
      <c r="A785" t="s">
        <v>1589</v>
      </c>
      <c r="B785" s="171" t="s">
        <v>1590</v>
      </c>
      <c r="C785" s="171" t="s">
        <v>101</v>
      </c>
      <c r="D785" s="171" t="s">
        <v>4</v>
      </c>
      <c r="E785" s="11">
        <v>41214</v>
      </c>
      <c r="F785">
        <v>0</v>
      </c>
      <c r="G785">
        <v>0</v>
      </c>
      <c r="H785" t="e">
        <v>#DIV/0!</v>
      </c>
      <c r="I785">
        <v>0</v>
      </c>
      <c r="J785">
        <v>0</v>
      </c>
      <c r="L785">
        <v>0</v>
      </c>
      <c r="M785" t="e">
        <v>#DIV/0!</v>
      </c>
      <c r="N785" t="e">
        <v>#DIV/0!</v>
      </c>
      <c r="P785">
        <v>0</v>
      </c>
      <c r="Q785">
        <v>0</v>
      </c>
      <c r="R785" t="e">
        <v>#DIV/0!</v>
      </c>
      <c r="T785">
        <v>1.2333333333333334</v>
      </c>
    </row>
    <row r="786" spans="1:20" x14ac:dyDescent="0.3">
      <c r="A786" t="s">
        <v>1591</v>
      </c>
      <c r="B786" s="171" t="s">
        <v>1592</v>
      </c>
      <c r="C786" s="171" t="s">
        <v>107</v>
      </c>
      <c r="D786" s="171" t="s">
        <v>80</v>
      </c>
      <c r="E786" s="11">
        <v>41214</v>
      </c>
      <c r="F786">
        <v>6</v>
      </c>
      <c r="G786">
        <v>4</v>
      </c>
      <c r="H786">
        <v>1.5</v>
      </c>
      <c r="I786">
        <v>5</v>
      </c>
      <c r="J786">
        <v>0</v>
      </c>
      <c r="K786" t="e">
        <v>#DIV/0!</v>
      </c>
      <c r="L786">
        <v>20</v>
      </c>
      <c r="M786">
        <v>0</v>
      </c>
      <c r="N786">
        <v>0</v>
      </c>
      <c r="P786">
        <v>2</v>
      </c>
      <c r="Q786">
        <v>2</v>
      </c>
      <c r="R786">
        <v>1</v>
      </c>
      <c r="S786">
        <v>0</v>
      </c>
      <c r="T786">
        <v>0.92500000000000004</v>
      </c>
    </row>
    <row r="787" spans="1:20" x14ac:dyDescent="0.3">
      <c r="A787" t="s">
        <v>1593</v>
      </c>
      <c r="B787" s="171" t="s">
        <v>1594</v>
      </c>
      <c r="C787" s="171" t="s">
        <v>110</v>
      </c>
      <c r="D787" s="171" t="s">
        <v>4</v>
      </c>
      <c r="E787" s="11">
        <v>41214</v>
      </c>
      <c r="H787" t="e">
        <v>#DIV/0!</v>
      </c>
      <c r="I787">
        <v>5</v>
      </c>
      <c r="L787">
        <v>0</v>
      </c>
      <c r="M787" t="e">
        <v>#DIV/0!</v>
      </c>
      <c r="P787">
        <v>2</v>
      </c>
      <c r="Q787">
        <v>2</v>
      </c>
      <c r="R787">
        <v>1</v>
      </c>
    </row>
    <row r="788" spans="1:20" x14ac:dyDescent="0.3">
      <c r="A788" t="s">
        <v>1595</v>
      </c>
      <c r="B788" s="171" t="s">
        <v>1596</v>
      </c>
      <c r="C788" s="171" t="s">
        <v>113</v>
      </c>
      <c r="D788" s="171" t="s">
        <v>4</v>
      </c>
      <c r="E788" s="11">
        <v>41214</v>
      </c>
      <c r="F788">
        <v>6</v>
      </c>
      <c r="G788">
        <v>4</v>
      </c>
      <c r="H788">
        <v>1.5</v>
      </c>
      <c r="K788" t="e">
        <v>#DIV/0!</v>
      </c>
      <c r="L788">
        <v>20</v>
      </c>
      <c r="M788">
        <v>0</v>
      </c>
      <c r="R788" t="e">
        <v>#DIV/0!</v>
      </c>
    </row>
    <row r="789" spans="1:20" x14ac:dyDescent="0.3">
      <c r="A789" t="s">
        <v>1597</v>
      </c>
      <c r="B789" s="171" t="s">
        <v>1598</v>
      </c>
      <c r="C789" s="171" t="s">
        <v>116</v>
      </c>
      <c r="D789" s="171" t="s">
        <v>4</v>
      </c>
      <c r="E789" s="11">
        <v>41214</v>
      </c>
      <c r="H789" t="e">
        <v>#DIV/0!</v>
      </c>
      <c r="M789" t="e">
        <v>#DIV/0!</v>
      </c>
      <c r="R789" t="e">
        <v>#DIV/0!</v>
      </c>
    </row>
    <row r="790" spans="1:20" x14ac:dyDescent="0.3">
      <c r="A790" t="s">
        <v>1599</v>
      </c>
      <c r="B790" s="171" t="s">
        <v>1600</v>
      </c>
      <c r="C790" s="171" t="s">
        <v>119</v>
      </c>
      <c r="D790" s="171" t="s">
        <v>4</v>
      </c>
      <c r="E790" s="11">
        <v>41214</v>
      </c>
      <c r="H790" t="e">
        <v>#DIV/0!</v>
      </c>
      <c r="K790" t="e">
        <v>#DIV/0!</v>
      </c>
      <c r="M790" t="e">
        <v>#DIV/0!</v>
      </c>
      <c r="R790" t="e">
        <v>#DIV/0!</v>
      </c>
    </row>
    <row r="791" spans="1:20" x14ac:dyDescent="0.3">
      <c r="A791" t="s">
        <v>1601</v>
      </c>
      <c r="B791" s="171" t="s">
        <v>1602</v>
      </c>
      <c r="C791" s="171" t="s">
        <v>122</v>
      </c>
      <c r="D791" s="171" t="s">
        <v>80</v>
      </c>
      <c r="E791" s="11">
        <v>41214</v>
      </c>
      <c r="H791" t="e">
        <v>#DIV/0!</v>
      </c>
      <c r="K791" t="e">
        <v>#DIV/0!</v>
      </c>
      <c r="M791" t="e">
        <v>#DIV/0!</v>
      </c>
      <c r="R791" t="e">
        <v>#DIV/0!</v>
      </c>
      <c r="T791">
        <v>1.4000000000000001</v>
      </c>
    </row>
    <row r="792" spans="1:20" x14ac:dyDescent="0.3">
      <c r="A792" t="s">
        <v>1603</v>
      </c>
      <c r="B792" s="171" t="s">
        <v>1604</v>
      </c>
      <c r="C792" s="171" t="s">
        <v>125</v>
      </c>
      <c r="D792" s="171" t="s">
        <v>80</v>
      </c>
      <c r="E792" s="11">
        <v>41214</v>
      </c>
      <c r="F792">
        <v>10</v>
      </c>
      <c r="G792">
        <v>9</v>
      </c>
      <c r="H792">
        <v>1.1111111111111112</v>
      </c>
      <c r="I792">
        <v>16</v>
      </c>
      <c r="J792">
        <v>24</v>
      </c>
      <c r="K792">
        <v>0.66666666666666663</v>
      </c>
      <c r="L792">
        <v>51.5</v>
      </c>
      <c r="M792">
        <v>0.46601941747572817</v>
      </c>
      <c r="P792">
        <v>7</v>
      </c>
      <c r="Q792">
        <v>7</v>
      </c>
      <c r="R792">
        <v>1</v>
      </c>
      <c r="T792">
        <v>1.05</v>
      </c>
    </row>
    <row r="793" spans="1:20" x14ac:dyDescent="0.3">
      <c r="A793" t="s">
        <v>1605</v>
      </c>
      <c r="B793" s="171" t="s">
        <v>1606</v>
      </c>
      <c r="C793" s="171" t="s">
        <v>128</v>
      </c>
      <c r="D793" s="171" t="s">
        <v>4</v>
      </c>
      <c r="E793" s="11">
        <v>41214</v>
      </c>
      <c r="F793">
        <v>4</v>
      </c>
      <c r="G793">
        <v>5</v>
      </c>
      <c r="H793">
        <v>0.8</v>
      </c>
      <c r="I793">
        <v>16</v>
      </c>
      <c r="J793">
        <v>24</v>
      </c>
      <c r="K793">
        <v>0.66666666666666663</v>
      </c>
      <c r="L793">
        <v>24</v>
      </c>
      <c r="M793">
        <v>1</v>
      </c>
      <c r="P793">
        <v>7</v>
      </c>
      <c r="Q793">
        <v>7</v>
      </c>
      <c r="R793">
        <v>1</v>
      </c>
    </row>
    <row r="794" spans="1:20" x14ac:dyDescent="0.3">
      <c r="A794" t="s">
        <v>1607</v>
      </c>
      <c r="B794" s="171" t="s">
        <v>1608</v>
      </c>
      <c r="C794" s="171" t="s">
        <v>131</v>
      </c>
      <c r="D794" s="171" t="s">
        <v>4</v>
      </c>
      <c r="E794" s="11">
        <v>41214</v>
      </c>
      <c r="F794">
        <v>6</v>
      </c>
      <c r="G794">
        <v>4</v>
      </c>
      <c r="H794">
        <v>1.5</v>
      </c>
      <c r="K794" t="e">
        <v>#DIV/0!</v>
      </c>
      <c r="L794">
        <v>27.5</v>
      </c>
      <c r="M794">
        <v>0</v>
      </c>
      <c r="R794" t="e">
        <v>#DIV/0!</v>
      </c>
    </row>
    <row r="795" spans="1:20" x14ac:dyDescent="0.3">
      <c r="A795" t="s">
        <v>1609</v>
      </c>
      <c r="B795" s="171" t="s">
        <v>1610</v>
      </c>
      <c r="C795" s="171" t="s">
        <v>134</v>
      </c>
      <c r="D795" s="171" t="s">
        <v>4</v>
      </c>
      <c r="E795" s="11">
        <v>41214</v>
      </c>
      <c r="H795" t="e">
        <v>#DIV/0!</v>
      </c>
      <c r="K795" t="e">
        <v>#DIV/0!</v>
      </c>
      <c r="M795" t="e">
        <v>#DIV/0!</v>
      </c>
      <c r="R795" t="e">
        <v>#DIV/0!</v>
      </c>
    </row>
    <row r="796" spans="1:20" x14ac:dyDescent="0.3">
      <c r="A796" t="s">
        <v>1611</v>
      </c>
      <c r="B796" s="171" t="s">
        <v>1612</v>
      </c>
      <c r="C796" s="171" t="s">
        <v>137</v>
      </c>
      <c r="D796" s="171" t="s">
        <v>80</v>
      </c>
      <c r="E796" s="11">
        <v>41214</v>
      </c>
      <c r="H796" t="e">
        <v>#DIV/0!</v>
      </c>
      <c r="K796" t="e">
        <v>#DIV/0!</v>
      </c>
      <c r="M796" t="e">
        <v>#DIV/0!</v>
      </c>
      <c r="R796" t="e">
        <v>#DIV/0!</v>
      </c>
    </row>
    <row r="797" spans="1:20" x14ac:dyDescent="0.3">
      <c r="A797" t="s">
        <v>1613</v>
      </c>
      <c r="B797" s="171" t="s">
        <v>1614</v>
      </c>
      <c r="C797" s="171" t="s">
        <v>140</v>
      </c>
      <c r="D797" s="171" t="s">
        <v>4</v>
      </c>
      <c r="E797" s="11">
        <v>41214</v>
      </c>
      <c r="H797" t="e">
        <v>#DIV/0!</v>
      </c>
      <c r="K797" t="e">
        <v>#DIV/0!</v>
      </c>
      <c r="M797" t="e">
        <v>#DIV/0!</v>
      </c>
      <c r="R797" t="e">
        <v>#DIV/0!</v>
      </c>
    </row>
    <row r="798" spans="1:20" x14ac:dyDescent="0.3">
      <c r="A798" t="s">
        <v>1615</v>
      </c>
      <c r="B798" s="171" t="s">
        <v>1616</v>
      </c>
      <c r="C798" s="171" t="s">
        <v>167</v>
      </c>
      <c r="D798" s="171" t="s">
        <v>80</v>
      </c>
      <c r="E798" s="11">
        <v>41214</v>
      </c>
      <c r="H798" t="e">
        <v>#DIV/0!</v>
      </c>
      <c r="K798" t="e">
        <v>#DIV/0!</v>
      </c>
      <c r="M798" t="e">
        <v>#DIV/0!</v>
      </c>
      <c r="R798" t="e">
        <v>#DIV/0!</v>
      </c>
      <c r="T798">
        <v>0.81904761904761902</v>
      </c>
    </row>
    <row r="799" spans="1:20" x14ac:dyDescent="0.3">
      <c r="A799" t="s">
        <v>1617</v>
      </c>
      <c r="B799" s="171" t="s">
        <v>1618</v>
      </c>
      <c r="C799" s="171" t="s">
        <v>170</v>
      </c>
      <c r="D799" s="171" t="s">
        <v>4</v>
      </c>
      <c r="E799" s="11">
        <v>41214</v>
      </c>
      <c r="H799" t="e">
        <v>#DIV/0!</v>
      </c>
      <c r="K799" t="e">
        <v>#DIV/0!</v>
      </c>
      <c r="M799" t="e">
        <v>#DIV/0!</v>
      </c>
      <c r="R799" t="e">
        <v>#DIV/0!</v>
      </c>
    </row>
    <row r="800" spans="1:20" x14ac:dyDescent="0.3">
      <c r="A800" t="s">
        <v>1619</v>
      </c>
      <c r="B800" s="171" t="s">
        <v>1620</v>
      </c>
      <c r="C800" s="171" t="s">
        <v>179</v>
      </c>
      <c r="D800" s="171" t="s">
        <v>80</v>
      </c>
      <c r="E800" s="11">
        <v>41214</v>
      </c>
      <c r="H800" t="e">
        <v>#DIV/0!</v>
      </c>
      <c r="K800" t="e">
        <v>#DIV/0!</v>
      </c>
      <c r="M800" t="e">
        <v>#DIV/0!</v>
      </c>
      <c r="R800" t="e">
        <v>#DIV/0!</v>
      </c>
      <c r="T800">
        <v>1.075</v>
      </c>
    </row>
    <row r="801" spans="1:20" x14ac:dyDescent="0.3">
      <c r="A801" t="s">
        <v>1621</v>
      </c>
      <c r="B801" s="171" t="s">
        <v>1622</v>
      </c>
      <c r="C801" s="171" t="s">
        <v>182</v>
      </c>
      <c r="D801" s="171" t="s">
        <v>4</v>
      </c>
      <c r="E801" s="11">
        <v>41214</v>
      </c>
      <c r="H801" t="e">
        <v>#DIV/0!</v>
      </c>
      <c r="K801" t="e">
        <v>#DIV/0!</v>
      </c>
      <c r="M801" t="e">
        <v>#DIV/0!</v>
      </c>
      <c r="R801" t="e">
        <v>#DIV/0!</v>
      </c>
    </row>
    <row r="802" spans="1:20" x14ac:dyDescent="0.3">
      <c r="A802" t="s">
        <v>1623</v>
      </c>
      <c r="B802" s="171" t="s">
        <v>1624</v>
      </c>
      <c r="C802" s="171" t="s">
        <v>185</v>
      </c>
      <c r="D802" s="171" t="s">
        <v>80</v>
      </c>
      <c r="E802" s="11">
        <v>41214</v>
      </c>
      <c r="F802">
        <v>3</v>
      </c>
      <c r="G802">
        <v>3</v>
      </c>
      <c r="H802">
        <v>1</v>
      </c>
      <c r="K802" t="e">
        <v>#DIV/0!</v>
      </c>
      <c r="M802" t="e">
        <v>#DIV/0!</v>
      </c>
      <c r="R802" t="e">
        <v>#DIV/0!</v>
      </c>
    </row>
    <row r="803" spans="1:20" x14ac:dyDescent="0.3">
      <c r="A803" t="s">
        <v>1625</v>
      </c>
      <c r="B803" s="171" t="s">
        <v>1626</v>
      </c>
      <c r="C803" s="171" t="s">
        <v>188</v>
      </c>
      <c r="D803" s="171" t="s">
        <v>4</v>
      </c>
      <c r="E803" s="11">
        <v>41214</v>
      </c>
      <c r="F803">
        <v>3</v>
      </c>
      <c r="G803">
        <v>3</v>
      </c>
      <c r="H803">
        <v>1</v>
      </c>
      <c r="K803" t="e">
        <v>#DIV/0!</v>
      </c>
      <c r="M803" t="e">
        <v>#DIV/0!</v>
      </c>
      <c r="R803" t="e">
        <v>#DIV/0!</v>
      </c>
    </row>
    <row r="804" spans="1:20" x14ac:dyDescent="0.3">
      <c r="A804" t="s">
        <v>1627</v>
      </c>
      <c r="B804" s="171" t="s">
        <v>1628</v>
      </c>
      <c r="C804" s="171" t="s">
        <v>191</v>
      </c>
      <c r="D804" s="171" t="s">
        <v>80</v>
      </c>
      <c r="E804" s="11">
        <v>41214</v>
      </c>
      <c r="F804">
        <v>5</v>
      </c>
      <c r="G804">
        <v>5</v>
      </c>
      <c r="H804">
        <v>1</v>
      </c>
      <c r="I804">
        <v>17</v>
      </c>
      <c r="J804">
        <v>29</v>
      </c>
      <c r="K804">
        <v>0.58620689655172409</v>
      </c>
      <c r="L804">
        <v>25</v>
      </c>
      <c r="M804">
        <v>1.1599999999999999</v>
      </c>
      <c r="P804">
        <v>0</v>
      </c>
      <c r="Q804">
        <v>0</v>
      </c>
      <c r="R804" t="e">
        <v>#DIV/0!</v>
      </c>
    </row>
    <row r="805" spans="1:20" x14ac:dyDescent="0.3">
      <c r="A805" t="s">
        <v>1629</v>
      </c>
      <c r="B805" s="171" t="s">
        <v>1630</v>
      </c>
      <c r="C805" s="171" t="s">
        <v>194</v>
      </c>
      <c r="D805" s="171" t="s">
        <v>4</v>
      </c>
      <c r="E805" s="11">
        <v>41214</v>
      </c>
      <c r="F805">
        <v>5</v>
      </c>
      <c r="G805">
        <v>5</v>
      </c>
      <c r="H805">
        <v>1</v>
      </c>
      <c r="I805">
        <v>17</v>
      </c>
      <c r="J805">
        <v>29</v>
      </c>
      <c r="K805">
        <v>0.58620689655172409</v>
      </c>
      <c r="L805">
        <v>25</v>
      </c>
      <c r="M805">
        <v>1.1599999999999999</v>
      </c>
      <c r="P805">
        <v>0</v>
      </c>
      <c r="Q805">
        <v>0</v>
      </c>
      <c r="R805" t="e">
        <v>#DIV/0!</v>
      </c>
    </row>
    <row r="806" spans="1:20" x14ac:dyDescent="0.3">
      <c r="A806" t="s">
        <v>1631</v>
      </c>
      <c r="B806" s="171" t="s">
        <v>1632</v>
      </c>
      <c r="C806" s="171" t="s">
        <v>197</v>
      </c>
      <c r="D806" s="171" t="s">
        <v>4</v>
      </c>
      <c r="E806" s="11">
        <v>41214</v>
      </c>
      <c r="H806" t="e">
        <v>#DIV/0!</v>
      </c>
      <c r="K806" t="e">
        <v>#DIV/0!</v>
      </c>
      <c r="M806" t="e">
        <v>#DIV/0!</v>
      </c>
      <c r="R806" t="e">
        <v>#DIV/0!</v>
      </c>
    </row>
    <row r="807" spans="1:20" x14ac:dyDescent="0.3">
      <c r="A807" t="s">
        <v>1633</v>
      </c>
      <c r="B807" s="171" t="s">
        <v>1634</v>
      </c>
      <c r="C807" s="171" t="s">
        <v>209</v>
      </c>
      <c r="D807" s="171" t="s">
        <v>4</v>
      </c>
      <c r="E807" s="11">
        <v>41214</v>
      </c>
      <c r="H807" t="e">
        <v>#DIV/0!</v>
      </c>
      <c r="K807" t="e">
        <v>#DIV/0!</v>
      </c>
      <c r="M807" t="e">
        <v>#DIV/0!</v>
      </c>
      <c r="R807" t="e">
        <v>#DIV/0!</v>
      </c>
    </row>
    <row r="808" spans="1:20" x14ac:dyDescent="0.3">
      <c r="A808" t="s">
        <v>1635</v>
      </c>
      <c r="B808" s="171" t="s">
        <v>1636</v>
      </c>
      <c r="C808" s="171" t="s">
        <v>212</v>
      </c>
      <c r="D808" s="171" t="s">
        <v>80</v>
      </c>
      <c r="E808" s="11">
        <v>41214</v>
      </c>
      <c r="H808" t="e">
        <v>#DIV/0!</v>
      </c>
      <c r="K808" t="e">
        <v>#DIV/0!</v>
      </c>
      <c r="M808" t="e">
        <v>#DIV/0!</v>
      </c>
      <c r="R808" t="e">
        <v>#DIV/0!</v>
      </c>
    </row>
    <row r="809" spans="1:20" x14ac:dyDescent="0.3">
      <c r="A809" t="s">
        <v>1637</v>
      </c>
      <c r="B809" s="171" t="s">
        <v>1638</v>
      </c>
      <c r="C809" s="171" t="s">
        <v>215</v>
      </c>
      <c r="D809" s="171" t="s">
        <v>80</v>
      </c>
      <c r="E809" s="11">
        <v>41214</v>
      </c>
      <c r="H809" t="e">
        <v>#DIV/0!</v>
      </c>
      <c r="K809" t="e">
        <v>#DIV/0!</v>
      </c>
      <c r="M809" t="e">
        <v>#DIV/0!</v>
      </c>
      <c r="R809" t="e">
        <v>#DIV/0!</v>
      </c>
    </row>
    <row r="810" spans="1:20" x14ac:dyDescent="0.3">
      <c r="A810" t="s">
        <v>1639</v>
      </c>
      <c r="B810" s="171" t="s">
        <v>1640</v>
      </c>
      <c r="C810" s="171" t="s">
        <v>218</v>
      </c>
      <c r="D810" s="171" t="s">
        <v>4</v>
      </c>
      <c r="E810" s="11">
        <v>41214</v>
      </c>
      <c r="H810" t="e">
        <v>#DIV/0!</v>
      </c>
      <c r="K810" t="e">
        <v>#DIV/0!</v>
      </c>
      <c r="M810" t="e">
        <v>#DIV/0!</v>
      </c>
      <c r="R810" t="e">
        <v>#DIV/0!</v>
      </c>
    </row>
    <row r="811" spans="1:20" x14ac:dyDescent="0.3">
      <c r="A811" t="s">
        <v>1641</v>
      </c>
      <c r="B811" s="171" t="s">
        <v>1642</v>
      </c>
      <c r="C811" s="171" t="s">
        <v>233</v>
      </c>
      <c r="D811" s="171" t="s">
        <v>80</v>
      </c>
      <c r="E811" s="11">
        <v>41214</v>
      </c>
      <c r="F811">
        <v>8.25</v>
      </c>
      <c r="G811">
        <v>13</v>
      </c>
      <c r="H811">
        <v>0.63461538461538458</v>
      </c>
      <c r="I811">
        <v>38</v>
      </c>
      <c r="K811" t="e">
        <v>#DIV/0!</v>
      </c>
      <c r="L811">
        <v>54</v>
      </c>
      <c r="M811">
        <v>0</v>
      </c>
      <c r="P811">
        <v>7</v>
      </c>
      <c r="Q811">
        <v>9</v>
      </c>
      <c r="R811">
        <v>0.77777777777777779</v>
      </c>
    </row>
    <row r="812" spans="1:20" x14ac:dyDescent="0.3">
      <c r="A812" t="s">
        <v>1643</v>
      </c>
      <c r="B812" s="171" t="s">
        <v>1644</v>
      </c>
      <c r="C812" s="171" t="s">
        <v>236</v>
      </c>
      <c r="D812" s="171" t="s">
        <v>4</v>
      </c>
      <c r="E812" s="11">
        <v>41214</v>
      </c>
      <c r="F812">
        <v>7.25</v>
      </c>
      <c r="G812">
        <v>8</v>
      </c>
      <c r="H812">
        <v>0.90625</v>
      </c>
      <c r="I812">
        <v>33</v>
      </c>
      <c r="K812" t="e">
        <v>#DIV/0!</v>
      </c>
      <c r="L812">
        <v>45</v>
      </c>
      <c r="M812">
        <v>0</v>
      </c>
      <c r="O812">
        <v>0.84399999999999997</v>
      </c>
      <c r="P812">
        <v>5</v>
      </c>
      <c r="Q812">
        <v>7</v>
      </c>
      <c r="R812">
        <v>0.7142857142857143</v>
      </c>
    </row>
    <row r="813" spans="1:20" x14ac:dyDescent="0.3">
      <c r="A813" t="s">
        <v>1645</v>
      </c>
      <c r="B813" s="171" t="s">
        <v>1646</v>
      </c>
      <c r="C813" s="171" t="s">
        <v>239</v>
      </c>
      <c r="D813" s="171" t="s">
        <v>4</v>
      </c>
      <c r="E813" s="11">
        <v>41214</v>
      </c>
      <c r="F813">
        <v>1</v>
      </c>
      <c r="G813">
        <v>5</v>
      </c>
      <c r="H813">
        <v>0.2</v>
      </c>
      <c r="I813">
        <v>5</v>
      </c>
      <c r="L813">
        <v>9</v>
      </c>
      <c r="M813">
        <v>0</v>
      </c>
      <c r="O813">
        <v>0.96399999999999997</v>
      </c>
      <c r="P813">
        <v>2</v>
      </c>
      <c r="Q813">
        <v>2</v>
      </c>
      <c r="R813">
        <v>1</v>
      </c>
      <c r="T813">
        <v>1</v>
      </c>
    </row>
    <row r="814" spans="1:20" x14ac:dyDescent="0.3">
      <c r="A814" t="s">
        <v>1647</v>
      </c>
      <c r="B814" s="171" t="s">
        <v>1648</v>
      </c>
      <c r="C814" s="171" t="s">
        <v>143</v>
      </c>
      <c r="D814" s="171" t="s">
        <v>4</v>
      </c>
      <c r="E814" s="11">
        <v>41214</v>
      </c>
      <c r="H814" t="e">
        <v>#DIV/0!</v>
      </c>
      <c r="K814" t="e">
        <v>#DIV/0!</v>
      </c>
      <c r="M814" t="e">
        <v>#DIV/0!</v>
      </c>
      <c r="R814" t="e">
        <v>#DIV/0!</v>
      </c>
      <c r="T814">
        <v>0.75</v>
      </c>
    </row>
    <row r="815" spans="1:20" x14ac:dyDescent="0.3">
      <c r="A815" t="s">
        <v>1649</v>
      </c>
      <c r="B815" s="171" t="s">
        <v>1650</v>
      </c>
      <c r="C815" s="171" t="s">
        <v>146</v>
      </c>
      <c r="D815" s="171" t="s">
        <v>80</v>
      </c>
      <c r="E815" s="11">
        <v>41214</v>
      </c>
      <c r="F815">
        <v>7</v>
      </c>
      <c r="G815">
        <v>7</v>
      </c>
      <c r="H815">
        <v>1</v>
      </c>
      <c r="I815">
        <v>27</v>
      </c>
      <c r="J815">
        <v>52</v>
      </c>
      <c r="K815">
        <v>0.51923076923076927</v>
      </c>
      <c r="L815">
        <v>72</v>
      </c>
      <c r="M815">
        <v>0.72222222222222221</v>
      </c>
      <c r="N815">
        <v>0</v>
      </c>
      <c r="P815">
        <v>7</v>
      </c>
      <c r="Q815">
        <v>7</v>
      </c>
      <c r="R815">
        <v>1</v>
      </c>
      <c r="S815">
        <v>0</v>
      </c>
    </row>
    <row r="816" spans="1:20" x14ac:dyDescent="0.3">
      <c r="A816" t="s">
        <v>1651</v>
      </c>
      <c r="B816" s="171" t="s">
        <v>1652</v>
      </c>
      <c r="C816" s="171" t="s">
        <v>149</v>
      </c>
      <c r="D816" s="171" t="s">
        <v>4</v>
      </c>
      <c r="E816" s="11">
        <v>41214</v>
      </c>
      <c r="H816" t="e">
        <v>#DIV/0!</v>
      </c>
      <c r="K816" t="e">
        <v>#DIV/0!</v>
      </c>
      <c r="M816" t="e">
        <v>#DIV/0!</v>
      </c>
      <c r="R816" t="e">
        <v>#DIV/0!</v>
      </c>
    </row>
    <row r="817" spans="1:20" x14ac:dyDescent="0.3">
      <c r="A817" t="s">
        <v>1653</v>
      </c>
      <c r="B817" s="171" t="s">
        <v>1654</v>
      </c>
      <c r="C817" s="171" t="s">
        <v>152</v>
      </c>
      <c r="D817" s="171" t="s">
        <v>4</v>
      </c>
      <c r="E817" s="11">
        <v>41214</v>
      </c>
      <c r="F817">
        <v>4</v>
      </c>
      <c r="G817">
        <v>4</v>
      </c>
      <c r="H817">
        <v>1</v>
      </c>
      <c r="I817">
        <v>27</v>
      </c>
      <c r="J817">
        <v>35</v>
      </c>
      <c r="K817">
        <v>0.77142857142857146</v>
      </c>
      <c r="L817">
        <v>45</v>
      </c>
      <c r="M817">
        <v>0.77777777777777779</v>
      </c>
      <c r="P817">
        <v>7</v>
      </c>
      <c r="Q817">
        <v>7</v>
      </c>
      <c r="R817">
        <v>1</v>
      </c>
    </row>
    <row r="818" spans="1:20" x14ac:dyDescent="0.3">
      <c r="A818" t="s">
        <v>1655</v>
      </c>
      <c r="B818" s="171" t="s">
        <v>1656</v>
      </c>
      <c r="C818" s="171" t="s">
        <v>155</v>
      </c>
      <c r="D818" s="171" t="s">
        <v>4</v>
      </c>
      <c r="E818" s="11">
        <v>41214</v>
      </c>
      <c r="F818">
        <v>3</v>
      </c>
      <c r="G818">
        <v>3</v>
      </c>
      <c r="H818">
        <v>1</v>
      </c>
      <c r="J818">
        <v>17</v>
      </c>
      <c r="K818">
        <v>0</v>
      </c>
      <c r="L818">
        <v>27</v>
      </c>
      <c r="M818">
        <v>0.62962962962962965</v>
      </c>
      <c r="R818" t="e">
        <v>#DIV/0!</v>
      </c>
    </row>
    <row r="819" spans="1:20" x14ac:dyDescent="0.3">
      <c r="A819" t="s">
        <v>1657</v>
      </c>
      <c r="B819" s="171" t="s">
        <v>1658</v>
      </c>
      <c r="C819" s="171" t="s">
        <v>158</v>
      </c>
      <c r="D819" s="171" t="s">
        <v>4</v>
      </c>
      <c r="E819" s="11">
        <v>41214</v>
      </c>
      <c r="H819" t="e">
        <v>#DIV/0!</v>
      </c>
      <c r="K819" t="e">
        <v>#DIV/0!</v>
      </c>
      <c r="M819" t="e">
        <v>#DIV/0!</v>
      </c>
      <c r="R819" t="e">
        <v>#DIV/0!</v>
      </c>
    </row>
    <row r="820" spans="1:20" x14ac:dyDescent="0.3">
      <c r="A820" t="s">
        <v>1659</v>
      </c>
      <c r="B820" s="171" t="s">
        <v>1660</v>
      </c>
      <c r="C820" s="171" t="s">
        <v>164</v>
      </c>
      <c r="D820" s="171" t="s">
        <v>4</v>
      </c>
      <c r="E820" s="11">
        <v>41214</v>
      </c>
      <c r="F820">
        <v>1.5</v>
      </c>
      <c r="G820">
        <v>1.5</v>
      </c>
      <c r="H820">
        <v>1</v>
      </c>
      <c r="I820">
        <v>2</v>
      </c>
      <c r="K820" t="e">
        <v>#DIV/0!</v>
      </c>
      <c r="L820">
        <v>14.5</v>
      </c>
      <c r="M820">
        <v>0</v>
      </c>
      <c r="R820" t="e">
        <v>#DIV/0!</v>
      </c>
    </row>
    <row r="821" spans="1:20" x14ac:dyDescent="0.3">
      <c r="A821" t="s">
        <v>1661</v>
      </c>
      <c r="B821" s="171" t="s">
        <v>1662</v>
      </c>
      <c r="C821" s="171" t="s">
        <v>161</v>
      </c>
      <c r="D821" s="171" t="s">
        <v>80</v>
      </c>
      <c r="E821" s="11">
        <v>41214</v>
      </c>
      <c r="F821">
        <v>1.5</v>
      </c>
      <c r="G821">
        <v>1.5</v>
      </c>
      <c r="H821">
        <v>1</v>
      </c>
      <c r="I821">
        <v>2</v>
      </c>
      <c r="J821">
        <v>0</v>
      </c>
      <c r="K821" t="e">
        <v>#DIV/0!</v>
      </c>
      <c r="L821">
        <v>14.5</v>
      </c>
      <c r="M821">
        <v>0</v>
      </c>
      <c r="N821">
        <v>0</v>
      </c>
      <c r="P821">
        <v>0</v>
      </c>
      <c r="Q821">
        <v>0</v>
      </c>
      <c r="R821" t="e">
        <v>#DIV/0!</v>
      </c>
      <c r="S821">
        <v>0</v>
      </c>
    </row>
    <row r="822" spans="1:20" x14ac:dyDescent="0.3">
      <c r="A822" t="s">
        <v>1663</v>
      </c>
      <c r="B822" s="171" t="s">
        <v>1664</v>
      </c>
      <c r="C822" s="171" t="s">
        <v>221</v>
      </c>
      <c r="D822" s="171" t="s">
        <v>80</v>
      </c>
      <c r="E822" s="11">
        <v>41214</v>
      </c>
      <c r="F822">
        <v>1</v>
      </c>
      <c r="G822">
        <v>1</v>
      </c>
      <c r="H822">
        <v>1</v>
      </c>
      <c r="I822">
        <v>0</v>
      </c>
      <c r="L822">
        <v>0</v>
      </c>
      <c r="M822" t="e">
        <v>#DIV/0!</v>
      </c>
      <c r="R822" t="e">
        <v>#DIV/0!</v>
      </c>
    </row>
    <row r="823" spans="1:20" x14ac:dyDescent="0.3">
      <c r="A823" t="s">
        <v>1665</v>
      </c>
      <c r="B823" s="171" t="s">
        <v>1666</v>
      </c>
      <c r="C823" s="171" t="s">
        <v>224</v>
      </c>
      <c r="D823" s="171" t="s">
        <v>4</v>
      </c>
      <c r="E823" s="11">
        <v>41214</v>
      </c>
      <c r="H823" t="e">
        <v>#DIV/0!</v>
      </c>
      <c r="K823" t="e">
        <v>#DIV/0!</v>
      </c>
      <c r="M823" t="e">
        <v>#DIV/0!</v>
      </c>
      <c r="R823" t="e">
        <v>#DIV/0!</v>
      </c>
    </row>
    <row r="824" spans="1:20" x14ac:dyDescent="0.3">
      <c r="A824" t="s">
        <v>1667</v>
      </c>
      <c r="B824" s="171" t="s">
        <v>1668</v>
      </c>
      <c r="C824" s="171" t="s">
        <v>227</v>
      </c>
      <c r="D824" s="171" t="s">
        <v>4</v>
      </c>
      <c r="E824" s="11">
        <v>41214</v>
      </c>
      <c r="F824">
        <v>1</v>
      </c>
      <c r="G824">
        <v>1</v>
      </c>
      <c r="H824">
        <v>1</v>
      </c>
      <c r="K824" t="e">
        <v>#DIV/0!</v>
      </c>
      <c r="M824" t="e">
        <v>#DIV/0!</v>
      </c>
      <c r="R824" t="e">
        <v>#DIV/0!</v>
      </c>
    </row>
    <row r="825" spans="1:20" x14ac:dyDescent="0.3">
      <c r="A825" t="s">
        <v>1669</v>
      </c>
      <c r="B825" s="171" t="s">
        <v>1670</v>
      </c>
      <c r="C825" s="171" t="s">
        <v>230</v>
      </c>
      <c r="D825" s="171" t="s">
        <v>4</v>
      </c>
      <c r="E825" s="11">
        <v>41214</v>
      </c>
      <c r="H825" t="e">
        <v>#DIV/0!</v>
      </c>
      <c r="K825" t="e">
        <v>#DIV/0!</v>
      </c>
      <c r="M825" t="e">
        <v>#DIV/0!</v>
      </c>
      <c r="R825" t="e">
        <v>#DIV/0!</v>
      </c>
    </row>
    <row r="826" spans="1:20" x14ac:dyDescent="0.3">
      <c r="A826" t="s">
        <v>1671</v>
      </c>
      <c r="B826" s="171" t="s">
        <v>1672</v>
      </c>
      <c r="C826" s="171" t="s">
        <v>73</v>
      </c>
      <c r="D826" s="171" t="s">
        <v>4</v>
      </c>
      <c r="E826" s="11">
        <v>41244</v>
      </c>
      <c r="F826">
        <v>4</v>
      </c>
      <c r="G826">
        <v>2.5</v>
      </c>
      <c r="H826">
        <v>1.6</v>
      </c>
      <c r="K826" t="e">
        <v>#DIV/0!</v>
      </c>
      <c r="L826">
        <v>14.5</v>
      </c>
      <c r="M826">
        <v>0</v>
      </c>
      <c r="R826" t="e">
        <v>#DIV/0!</v>
      </c>
    </row>
    <row r="827" spans="1:20" x14ac:dyDescent="0.3">
      <c r="A827" t="s">
        <v>1673</v>
      </c>
      <c r="B827" s="171" t="s">
        <v>1674</v>
      </c>
      <c r="C827" s="171" t="s">
        <v>76</v>
      </c>
      <c r="D827" s="171" t="s">
        <v>4</v>
      </c>
      <c r="E827" s="11">
        <v>41244</v>
      </c>
      <c r="F827">
        <v>4</v>
      </c>
      <c r="G827">
        <v>2.5</v>
      </c>
      <c r="H827">
        <v>1.6</v>
      </c>
      <c r="K827" t="e">
        <v>#DIV/0!</v>
      </c>
      <c r="L827">
        <v>14.5</v>
      </c>
      <c r="M827">
        <v>0</v>
      </c>
      <c r="R827" t="e">
        <v>#DIV/0!</v>
      </c>
      <c r="T827">
        <v>0.97700952380952377</v>
      </c>
    </row>
    <row r="828" spans="1:20" x14ac:dyDescent="0.3">
      <c r="A828" t="s">
        <v>1675</v>
      </c>
      <c r="B828" s="171" t="s">
        <v>1676</v>
      </c>
      <c r="C828" s="171" t="s">
        <v>79</v>
      </c>
      <c r="D828" s="171" t="s">
        <v>80</v>
      </c>
      <c r="E828" s="11">
        <v>41244</v>
      </c>
      <c r="F828">
        <v>0</v>
      </c>
      <c r="G828">
        <v>0</v>
      </c>
      <c r="H828" t="e">
        <v>#DIV/0!</v>
      </c>
      <c r="I828">
        <v>0</v>
      </c>
      <c r="J828">
        <v>0</v>
      </c>
      <c r="K828" t="e">
        <v>#DIV/0!</v>
      </c>
      <c r="L828">
        <v>0</v>
      </c>
      <c r="M828" t="e">
        <v>#DIV/0!</v>
      </c>
      <c r="N828">
        <v>0</v>
      </c>
      <c r="P828">
        <v>0</v>
      </c>
      <c r="Q828">
        <v>0</v>
      </c>
      <c r="R828" t="e">
        <v>#DIV/0!</v>
      </c>
      <c r="S828">
        <v>0</v>
      </c>
      <c r="T828">
        <v>1</v>
      </c>
    </row>
    <row r="829" spans="1:20" x14ac:dyDescent="0.3">
      <c r="A829" t="s">
        <v>1677</v>
      </c>
      <c r="B829" s="171" t="s">
        <v>1678</v>
      </c>
      <c r="C829" s="171" t="s">
        <v>83</v>
      </c>
      <c r="D829" s="171" t="s">
        <v>80</v>
      </c>
      <c r="E829" s="11">
        <v>41244</v>
      </c>
      <c r="F829">
        <v>5.5</v>
      </c>
      <c r="G829">
        <v>4</v>
      </c>
      <c r="H829">
        <v>1.375</v>
      </c>
      <c r="I829">
        <v>2</v>
      </c>
      <c r="J829">
        <v>29</v>
      </c>
      <c r="K829">
        <v>6.8965517241379309E-2</v>
      </c>
      <c r="L829">
        <v>29</v>
      </c>
      <c r="M829">
        <v>1</v>
      </c>
      <c r="N829">
        <v>0</v>
      </c>
      <c r="P829">
        <v>0</v>
      </c>
      <c r="Q829">
        <v>0</v>
      </c>
      <c r="R829" t="e">
        <v>#DIV/0!</v>
      </c>
      <c r="S829">
        <v>0</v>
      </c>
      <c r="T829">
        <v>0.83</v>
      </c>
    </row>
    <row r="830" spans="1:20" x14ac:dyDescent="0.3">
      <c r="A830" t="s">
        <v>1679</v>
      </c>
      <c r="B830" s="171" t="s">
        <v>1680</v>
      </c>
      <c r="C830" s="171" t="s">
        <v>86</v>
      </c>
      <c r="D830" s="171" t="s">
        <v>80</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3">
      <c r="A831" t="s">
        <v>1681</v>
      </c>
      <c r="B831" s="171" t="s">
        <v>1682</v>
      </c>
      <c r="C831" s="171" t="s">
        <v>89</v>
      </c>
      <c r="D831" s="171" t="s">
        <v>80</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3">
      <c r="A832" t="s">
        <v>1683</v>
      </c>
      <c r="B832" s="171" t="s">
        <v>1684</v>
      </c>
      <c r="C832" s="171" t="s">
        <v>92</v>
      </c>
      <c r="D832" s="171" t="s">
        <v>80</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3">
      <c r="A833" t="s">
        <v>1685</v>
      </c>
      <c r="B833" s="171" t="s">
        <v>1686</v>
      </c>
      <c r="C833" s="171" t="s">
        <v>95</v>
      </c>
      <c r="D833" s="171" t="s">
        <v>80</v>
      </c>
      <c r="E833" s="11">
        <v>41244</v>
      </c>
      <c r="F833">
        <v>7.3</v>
      </c>
      <c r="G833">
        <v>7.3</v>
      </c>
      <c r="H833">
        <v>1</v>
      </c>
      <c r="I833">
        <v>19</v>
      </c>
      <c r="J833">
        <v>47</v>
      </c>
      <c r="L833">
        <v>47</v>
      </c>
      <c r="M833">
        <v>1</v>
      </c>
      <c r="N833">
        <v>0</v>
      </c>
      <c r="P833">
        <v>0</v>
      </c>
      <c r="Q833">
        <v>2</v>
      </c>
      <c r="R833">
        <v>0</v>
      </c>
      <c r="S833">
        <v>5</v>
      </c>
      <c r="T833">
        <v>0</v>
      </c>
    </row>
    <row r="834" spans="1:20" x14ac:dyDescent="0.3">
      <c r="A834" t="s">
        <v>1687</v>
      </c>
      <c r="B834" s="171" t="s">
        <v>1688</v>
      </c>
      <c r="C834" s="171" t="s">
        <v>98</v>
      </c>
      <c r="D834" s="171" t="s">
        <v>80</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3">
      <c r="A835" t="s">
        <v>1689</v>
      </c>
      <c r="B835" s="171" t="s">
        <v>1690</v>
      </c>
      <c r="C835" s="171" t="s">
        <v>101</v>
      </c>
      <c r="D835" s="171" t="s">
        <v>80</v>
      </c>
      <c r="E835" s="11">
        <v>41244</v>
      </c>
      <c r="F835">
        <v>0</v>
      </c>
      <c r="G835">
        <v>0</v>
      </c>
      <c r="H835" t="e">
        <v>#DIV/0!</v>
      </c>
      <c r="I835">
        <v>0</v>
      </c>
      <c r="J835">
        <v>0</v>
      </c>
      <c r="L835">
        <v>0</v>
      </c>
      <c r="M835" t="e">
        <v>#DIV/0!</v>
      </c>
      <c r="N835">
        <v>0</v>
      </c>
      <c r="P835">
        <v>0</v>
      </c>
      <c r="Q835">
        <v>0</v>
      </c>
      <c r="R835" t="e">
        <v>#DIV/0!</v>
      </c>
      <c r="T835">
        <v>0.77700000000000002</v>
      </c>
    </row>
    <row r="836" spans="1:20" x14ac:dyDescent="0.3">
      <c r="A836" t="s">
        <v>1691</v>
      </c>
      <c r="B836" s="171" t="s">
        <v>1692</v>
      </c>
      <c r="C836" s="171" t="s">
        <v>104</v>
      </c>
      <c r="D836" s="171" t="s">
        <v>4</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3">
      <c r="A837" t="s">
        <v>1693</v>
      </c>
      <c r="B837" s="171" t="s">
        <v>1694</v>
      </c>
      <c r="C837" s="171" t="s">
        <v>107</v>
      </c>
      <c r="D837" s="171" t="s">
        <v>4</v>
      </c>
      <c r="E837" s="11">
        <v>41244</v>
      </c>
      <c r="F837">
        <v>6</v>
      </c>
      <c r="G837">
        <v>4</v>
      </c>
      <c r="H837">
        <v>1.5</v>
      </c>
      <c r="I837">
        <v>5</v>
      </c>
      <c r="J837">
        <v>0</v>
      </c>
      <c r="K837" t="e">
        <v>#DIV/0!</v>
      </c>
      <c r="L837">
        <v>20</v>
      </c>
      <c r="M837">
        <v>0</v>
      </c>
      <c r="N837">
        <v>0</v>
      </c>
      <c r="P837">
        <v>0</v>
      </c>
      <c r="Q837">
        <v>0</v>
      </c>
      <c r="R837" t="e">
        <v>#DIV/0!</v>
      </c>
      <c r="S837">
        <v>0</v>
      </c>
      <c r="T837">
        <v>0.85000000000000009</v>
      </c>
    </row>
    <row r="838" spans="1:20" x14ac:dyDescent="0.3">
      <c r="A838" t="s">
        <v>1695</v>
      </c>
      <c r="B838" s="171" t="s">
        <v>1696</v>
      </c>
      <c r="C838" s="171" t="s">
        <v>110</v>
      </c>
      <c r="D838" s="171" t="s">
        <v>80</v>
      </c>
      <c r="E838" s="11">
        <v>41244</v>
      </c>
      <c r="H838" t="e">
        <v>#DIV/0!</v>
      </c>
      <c r="I838">
        <v>5</v>
      </c>
      <c r="L838">
        <v>0</v>
      </c>
      <c r="M838" t="e">
        <v>#DIV/0!</v>
      </c>
      <c r="R838" t="e">
        <v>#DIV/0!</v>
      </c>
      <c r="T838">
        <v>0.72909090909090901</v>
      </c>
    </row>
    <row r="839" spans="1:20" x14ac:dyDescent="0.3">
      <c r="A839" t="s">
        <v>1697</v>
      </c>
      <c r="B839" s="171" t="s">
        <v>1698</v>
      </c>
      <c r="C839" s="171" t="s">
        <v>113</v>
      </c>
      <c r="D839" s="171" t="s">
        <v>80</v>
      </c>
      <c r="E839" s="11">
        <v>41244</v>
      </c>
      <c r="F839">
        <v>6</v>
      </c>
      <c r="G839">
        <v>4</v>
      </c>
      <c r="H839">
        <v>1.5</v>
      </c>
      <c r="K839" t="e">
        <v>#DIV/0!</v>
      </c>
      <c r="L839">
        <v>20</v>
      </c>
      <c r="M839">
        <v>0</v>
      </c>
      <c r="R839" t="e">
        <v>#DIV/0!</v>
      </c>
      <c r="T839">
        <v>0</v>
      </c>
    </row>
    <row r="840" spans="1:20" x14ac:dyDescent="0.3">
      <c r="A840" t="s">
        <v>1699</v>
      </c>
      <c r="B840" s="171" t="s">
        <v>1700</v>
      </c>
      <c r="C840" s="171" t="s">
        <v>116</v>
      </c>
      <c r="D840" s="171" t="s">
        <v>80</v>
      </c>
      <c r="E840" s="11">
        <v>41244</v>
      </c>
      <c r="H840" t="e">
        <v>#DIV/0!</v>
      </c>
      <c r="M840" t="e">
        <v>#DIV/0!</v>
      </c>
      <c r="R840" t="e">
        <v>#DIV/0!</v>
      </c>
      <c r="T840">
        <v>0.93088484848484865</v>
      </c>
    </row>
    <row r="841" spans="1:20" x14ac:dyDescent="0.3">
      <c r="A841" t="s">
        <v>1701</v>
      </c>
      <c r="B841" s="171" t="s">
        <v>1702</v>
      </c>
      <c r="C841" s="171" t="s">
        <v>119</v>
      </c>
      <c r="D841" s="171" t="s">
        <v>80</v>
      </c>
      <c r="E841" s="11">
        <v>41244</v>
      </c>
      <c r="H841" t="e">
        <v>#DIV/0!</v>
      </c>
      <c r="K841" t="e">
        <v>#DIV/0!</v>
      </c>
      <c r="M841" t="e">
        <v>#DIV/0!</v>
      </c>
      <c r="R841" t="e">
        <v>#DIV/0!</v>
      </c>
      <c r="T841">
        <v>1.5</v>
      </c>
    </row>
    <row r="842" spans="1:20" x14ac:dyDescent="0.3">
      <c r="A842" t="s">
        <v>1703</v>
      </c>
      <c r="B842" s="171" t="s">
        <v>1704</v>
      </c>
      <c r="C842" s="171" t="s">
        <v>122</v>
      </c>
      <c r="D842" s="171" t="s">
        <v>4</v>
      </c>
      <c r="E842" s="11">
        <v>41244</v>
      </c>
      <c r="H842" t="e">
        <v>#DIV/0!</v>
      </c>
      <c r="K842" t="e">
        <v>#DIV/0!</v>
      </c>
      <c r="M842" t="e">
        <v>#DIV/0!</v>
      </c>
      <c r="R842" t="e">
        <v>#DIV/0!</v>
      </c>
      <c r="T842">
        <v>1.125</v>
      </c>
    </row>
    <row r="843" spans="1:20" x14ac:dyDescent="0.3">
      <c r="A843" t="s">
        <v>1705</v>
      </c>
      <c r="B843" s="171" t="s">
        <v>1706</v>
      </c>
      <c r="C843" s="171" t="s">
        <v>125</v>
      </c>
      <c r="D843" s="171" t="s">
        <v>4</v>
      </c>
      <c r="E843" s="11">
        <v>41244</v>
      </c>
      <c r="F843">
        <v>9</v>
      </c>
      <c r="G843">
        <v>9</v>
      </c>
      <c r="H843">
        <v>1</v>
      </c>
      <c r="I843">
        <v>42</v>
      </c>
      <c r="J843">
        <v>24</v>
      </c>
      <c r="K843">
        <v>1.75</v>
      </c>
      <c r="L843">
        <v>51.5</v>
      </c>
      <c r="M843">
        <v>0.46601941747572817</v>
      </c>
      <c r="P843">
        <v>6</v>
      </c>
      <c r="Q843">
        <v>7</v>
      </c>
      <c r="R843">
        <v>0.8571428571428571</v>
      </c>
      <c r="T843">
        <v>0.7</v>
      </c>
    </row>
    <row r="844" spans="1:20" x14ac:dyDescent="0.3">
      <c r="A844" t="s">
        <v>1707</v>
      </c>
      <c r="B844" s="171" t="s">
        <v>1708</v>
      </c>
      <c r="C844" s="171" t="s">
        <v>128</v>
      </c>
      <c r="D844" s="171" t="s">
        <v>80</v>
      </c>
      <c r="E844" s="11">
        <v>41244</v>
      </c>
      <c r="F844">
        <v>3</v>
      </c>
      <c r="G844">
        <v>5</v>
      </c>
      <c r="H844">
        <v>0.6</v>
      </c>
      <c r="I844">
        <v>24</v>
      </c>
      <c r="J844">
        <v>24</v>
      </c>
      <c r="K844">
        <v>1</v>
      </c>
      <c r="L844">
        <v>24</v>
      </c>
      <c r="M844">
        <v>1</v>
      </c>
      <c r="P844">
        <v>6</v>
      </c>
      <c r="Q844">
        <v>7</v>
      </c>
      <c r="R844">
        <v>0.8571428571428571</v>
      </c>
    </row>
    <row r="845" spans="1:20" x14ac:dyDescent="0.3">
      <c r="A845" t="s">
        <v>1709</v>
      </c>
      <c r="B845" s="171" t="s">
        <v>1710</v>
      </c>
      <c r="C845" s="171" t="s">
        <v>131</v>
      </c>
      <c r="D845" s="171" t="s">
        <v>80</v>
      </c>
      <c r="E845" s="11">
        <v>41244</v>
      </c>
      <c r="F845">
        <v>6</v>
      </c>
      <c r="G845">
        <v>4</v>
      </c>
      <c r="H845">
        <v>1.5</v>
      </c>
      <c r="I845">
        <v>18</v>
      </c>
      <c r="K845" t="e">
        <v>#DIV/0!</v>
      </c>
      <c r="L845">
        <v>27.5</v>
      </c>
      <c r="M845">
        <v>0</v>
      </c>
      <c r="R845" t="e">
        <v>#DIV/0!</v>
      </c>
    </row>
    <row r="846" spans="1:20" x14ac:dyDescent="0.3">
      <c r="A846" t="s">
        <v>1711</v>
      </c>
      <c r="B846" s="171" t="s">
        <v>1712</v>
      </c>
      <c r="C846" s="171" t="s">
        <v>134</v>
      </c>
      <c r="D846" s="171" t="s">
        <v>80</v>
      </c>
      <c r="E846" s="11">
        <v>41244</v>
      </c>
      <c r="H846" t="e">
        <v>#DIV/0!</v>
      </c>
      <c r="K846" t="e">
        <v>#DIV/0!</v>
      </c>
      <c r="M846" t="e">
        <v>#DIV/0!</v>
      </c>
      <c r="R846" t="e">
        <v>#DIV/0!</v>
      </c>
    </row>
    <row r="847" spans="1:20" x14ac:dyDescent="0.3">
      <c r="A847" t="s">
        <v>1713</v>
      </c>
      <c r="B847" s="171" t="s">
        <v>1714</v>
      </c>
      <c r="C847" s="171" t="s">
        <v>137</v>
      </c>
      <c r="D847" s="171" t="s">
        <v>4</v>
      </c>
      <c r="E847" s="11">
        <v>41244</v>
      </c>
      <c r="H847" t="e">
        <v>#DIV/0!</v>
      </c>
      <c r="K847" t="e">
        <v>#DIV/0!</v>
      </c>
      <c r="M847" t="e">
        <v>#DIV/0!</v>
      </c>
      <c r="R847" t="e">
        <v>#DIV/0!</v>
      </c>
      <c r="T847">
        <v>1.0176308539944903</v>
      </c>
    </row>
    <row r="848" spans="1:20" x14ac:dyDescent="0.3">
      <c r="A848" t="s">
        <v>1715</v>
      </c>
      <c r="B848" s="171" t="s">
        <v>1716</v>
      </c>
      <c r="C848" s="171" t="s">
        <v>140</v>
      </c>
      <c r="D848" s="171" t="s">
        <v>80</v>
      </c>
      <c r="E848" s="11">
        <v>41244</v>
      </c>
      <c r="H848" t="e">
        <v>#DIV/0!</v>
      </c>
      <c r="K848" t="e">
        <v>#DIV/0!</v>
      </c>
      <c r="M848" t="e">
        <v>#DIV/0!</v>
      </c>
      <c r="R848" t="e">
        <v>#DIV/0!</v>
      </c>
      <c r="T848">
        <v>1.0249999999999999</v>
      </c>
    </row>
    <row r="849" spans="1:20" x14ac:dyDescent="0.3">
      <c r="A849" t="s">
        <v>1717</v>
      </c>
      <c r="B849" s="171" t="s">
        <v>1718</v>
      </c>
      <c r="C849" s="171" t="s">
        <v>143</v>
      </c>
      <c r="D849" s="171" t="s">
        <v>80</v>
      </c>
      <c r="E849" s="11">
        <v>41244</v>
      </c>
      <c r="H849" t="e">
        <v>#DIV/0!</v>
      </c>
      <c r="K849" t="e">
        <v>#DIV/0!</v>
      </c>
      <c r="M849" t="e">
        <v>#DIV/0!</v>
      </c>
      <c r="R849" t="e">
        <v>#DIV/0!</v>
      </c>
      <c r="T849">
        <v>0.81818181818181823</v>
      </c>
    </row>
    <row r="850" spans="1:20" x14ac:dyDescent="0.3">
      <c r="A850" t="s">
        <v>1719</v>
      </c>
      <c r="B850" s="171" t="s">
        <v>1720</v>
      </c>
      <c r="C850" s="171" t="s">
        <v>146</v>
      </c>
      <c r="D850" s="171" t="s">
        <v>4</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3">
      <c r="A851" t="s">
        <v>1721</v>
      </c>
      <c r="B851" s="171" t="s">
        <v>1722</v>
      </c>
      <c r="C851" s="171" t="s">
        <v>149</v>
      </c>
      <c r="D851" s="171" t="s">
        <v>80</v>
      </c>
      <c r="E851" s="11">
        <v>41244</v>
      </c>
      <c r="H851" t="e">
        <v>#DIV/0!</v>
      </c>
      <c r="K851" t="e">
        <v>#DIV/0!</v>
      </c>
      <c r="M851" t="e">
        <v>#DIV/0!</v>
      </c>
      <c r="R851" t="e">
        <v>#DIV/0!</v>
      </c>
    </row>
    <row r="852" spans="1:20" x14ac:dyDescent="0.3">
      <c r="A852" t="s">
        <v>1723</v>
      </c>
      <c r="B852" s="171" t="s">
        <v>1724</v>
      </c>
      <c r="C852" s="171" t="s">
        <v>152</v>
      </c>
      <c r="D852" s="171" t="s">
        <v>80</v>
      </c>
      <c r="E852" s="11">
        <v>41244</v>
      </c>
      <c r="F852">
        <v>4</v>
      </c>
      <c r="G852">
        <v>4</v>
      </c>
      <c r="H852">
        <v>1</v>
      </c>
      <c r="I852">
        <v>23</v>
      </c>
      <c r="J852">
        <v>35</v>
      </c>
      <c r="K852">
        <v>0.65714285714285714</v>
      </c>
      <c r="L852">
        <v>46</v>
      </c>
      <c r="M852">
        <v>0.76086956521739135</v>
      </c>
      <c r="P852">
        <v>6</v>
      </c>
      <c r="Q852">
        <v>7</v>
      </c>
      <c r="R852">
        <v>0.8571428571428571</v>
      </c>
    </row>
    <row r="853" spans="1:20" x14ac:dyDescent="0.3">
      <c r="A853" t="s">
        <v>1725</v>
      </c>
      <c r="B853" s="171" t="s">
        <v>1726</v>
      </c>
      <c r="C853" s="171" t="s">
        <v>155</v>
      </c>
      <c r="D853" s="171" t="s">
        <v>80</v>
      </c>
      <c r="E853" s="11">
        <v>41244</v>
      </c>
      <c r="F853">
        <v>3</v>
      </c>
      <c r="G853">
        <v>3</v>
      </c>
      <c r="H853">
        <v>1</v>
      </c>
      <c r="J853">
        <v>17</v>
      </c>
      <c r="K853">
        <v>0</v>
      </c>
      <c r="L853">
        <v>27</v>
      </c>
      <c r="M853">
        <v>0.62962962962962965</v>
      </c>
      <c r="R853" t="e">
        <v>#DIV/0!</v>
      </c>
    </row>
    <row r="854" spans="1:20" x14ac:dyDescent="0.3">
      <c r="A854" t="s">
        <v>1727</v>
      </c>
      <c r="B854" s="171" t="s">
        <v>1728</v>
      </c>
      <c r="C854" s="171" t="s">
        <v>158</v>
      </c>
      <c r="D854" s="171" t="s">
        <v>80</v>
      </c>
      <c r="E854" s="11">
        <v>41244</v>
      </c>
      <c r="H854" t="e">
        <v>#DIV/0!</v>
      </c>
      <c r="K854" t="e">
        <v>#DIV/0!</v>
      </c>
      <c r="M854" t="e">
        <v>#DIV/0!</v>
      </c>
      <c r="R854" t="e">
        <v>#DIV/0!</v>
      </c>
      <c r="T854">
        <v>0.77575757575757587</v>
      </c>
    </row>
    <row r="855" spans="1:20" x14ac:dyDescent="0.3">
      <c r="A855" t="s">
        <v>1729</v>
      </c>
      <c r="B855" s="171" t="s">
        <v>1730</v>
      </c>
      <c r="C855" s="171" t="s">
        <v>161</v>
      </c>
      <c r="D855" s="171" t="s">
        <v>4</v>
      </c>
      <c r="E855" s="11">
        <v>41244</v>
      </c>
      <c r="F855">
        <v>1.5</v>
      </c>
      <c r="G855">
        <v>1.5</v>
      </c>
      <c r="H855">
        <v>1</v>
      </c>
      <c r="I855">
        <v>2</v>
      </c>
      <c r="J855">
        <v>0</v>
      </c>
      <c r="K855" t="e">
        <v>#DIV/0!</v>
      </c>
      <c r="L855">
        <v>14.5</v>
      </c>
      <c r="M855">
        <v>0</v>
      </c>
      <c r="N855">
        <v>0</v>
      </c>
      <c r="P855">
        <v>0</v>
      </c>
      <c r="Q855">
        <v>0</v>
      </c>
      <c r="R855" t="e">
        <v>#DIV/0!</v>
      </c>
      <c r="S855">
        <v>0</v>
      </c>
    </row>
    <row r="856" spans="1:20" x14ac:dyDescent="0.3">
      <c r="A856" t="s">
        <v>1731</v>
      </c>
      <c r="B856" s="171" t="s">
        <v>1732</v>
      </c>
      <c r="C856" s="171" t="s">
        <v>164</v>
      </c>
      <c r="D856" s="171" t="s">
        <v>80</v>
      </c>
      <c r="E856" s="11">
        <v>41244</v>
      </c>
      <c r="F856">
        <v>1.5</v>
      </c>
      <c r="G856">
        <v>1.5</v>
      </c>
      <c r="H856">
        <v>1</v>
      </c>
      <c r="I856">
        <v>2</v>
      </c>
      <c r="K856" t="e">
        <v>#DIV/0!</v>
      </c>
      <c r="L856">
        <v>14.5</v>
      </c>
      <c r="M856">
        <v>0</v>
      </c>
      <c r="R856" t="e">
        <v>#DIV/0!</v>
      </c>
      <c r="T856">
        <v>1.2250000000000001</v>
      </c>
    </row>
    <row r="857" spans="1:20" x14ac:dyDescent="0.3">
      <c r="A857" t="s">
        <v>1733</v>
      </c>
      <c r="B857" s="171" t="s">
        <v>1734</v>
      </c>
      <c r="C857" s="171" t="s">
        <v>167</v>
      </c>
      <c r="D857" s="171" t="s">
        <v>4</v>
      </c>
      <c r="E857" s="11">
        <v>41244</v>
      </c>
      <c r="H857" t="e">
        <v>#DIV/0!</v>
      </c>
      <c r="K857" t="e">
        <v>#DIV/0!</v>
      </c>
      <c r="M857" t="e">
        <v>#DIV/0!</v>
      </c>
      <c r="R857" t="e">
        <v>#DIV/0!</v>
      </c>
      <c r="T857">
        <v>0.4</v>
      </c>
    </row>
    <row r="858" spans="1:20" x14ac:dyDescent="0.3">
      <c r="A858" t="s">
        <v>1735</v>
      </c>
      <c r="B858" s="171" t="s">
        <v>1736</v>
      </c>
      <c r="C858" s="171" t="s">
        <v>170</v>
      </c>
      <c r="D858" s="171" t="s">
        <v>80</v>
      </c>
      <c r="E858" s="11">
        <v>41244</v>
      </c>
      <c r="H858" t="e">
        <v>#DIV/0!</v>
      </c>
      <c r="K858" t="e">
        <v>#DIV/0!</v>
      </c>
      <c r="M858" t="e">
        <v>#DIV/0!</v>
      </c>
      <c r="R858" t="e">
        <v>#DIV/0!</v>
      </c>
    </row>
    <row r="859" spans="1:20" x14ac:dyDescent="0.3">
      <c r="A859" t="s">
        <v>1737</v>
      </c>
      <c r="B859" s="171" t="s">
        <v>1738</v>
      </c>
      <c r="C859" s="171" t="s">
        <v>173</v>
      </c>
      <c r="D859" s="171" t="s">
        <v>80</v>
      </c>
      <c r="E859" s="11">
        <v>41244</v>
      </c>
      <c r="F859">
        <v>4</v>
      </c>
      <c r="G859">
        <v>4</v>
      </c>
      <c r="H859">
        <v>1</v>
      </c>
      <c r="I859">
        <v>5</v>
      </c>
      <c r="K859" t="e">
        <v>#DIV/0!</v>
      </c>
      <c r="L859">
        <v>24</v>
      </c>
      <c r="M859">
        <v>0</v>
      </c>
      <c r="N859">
        <v>0</v>
      </c>
      <c r="P859">
        <v>0</v>
      </c>
      <c r="Q859">
        <v>2</v>
      </c>
      <c r="R859">
        <v>0</v>
      </c>
      <c r="S859">
        <v>5</v>
      </c>
    </row>
    <row r="860" spans="1:20" x14ac:dyDescent="0.3">
      <c r="A860" t="s">
        <v>1739</v>
      </c>
      <c r="B860" s="171" t="s">
        <v>1740</v>
      </c>
      <c r="C860" s="171" t="s">
        <v>176</v>
      </c>
      <c r="D860" s="171" t="s">
        <v>80</v>
      </c>
      <c r="E860" s="11">
        <v>41244</v>
      </c>
      <c r="F860">
        <v>4</v>
      </c>
      <c r="G860">
        <v>4</v>
      </c>
      <c r="H860">
        <v>1</v>
      </c>
      <c r="I860">
        <v>5</v>
      </c>
      <c r="K860" t="e">
        <v>#DIV/0!</v>
      </c>
      <c r="L860">
        <v>24</v>
      </c>
      <c r="M860">
        <v>0</v>
      </c>
      <c r="N860">
        <v>0</v>
      </c>
      <c r="P860">
        <v>0</v>
      </c>
      <c r="Q860">
        <v>2</v>
      </c>
      <c r="R860">
        <v>0</v>
      </c>
      <c r="S860">
        <v>5</v>
      </c>
    </row>
    <row r="861" spans="1:20" x14ac:dyDescent="0.3">
      <c r="A861" t="s">
        <v>1741</v>
      </c>
      <c r="B861" s="171" t="s">
        <v>1742</v>
      </c>
      <c r="C861" s="171" t="s">
        <v>179</v>
      </c>
      <c r="D861" s="171" t="s">
        <v>4</v>
      </c>
      <c r="E861" s="11">
        <v>41244</v>
      </c>
      <c r="H861" t="e">
        <v>#DIV/0!</v>
      </c>
      <c r="K861" t="e">
        <v>#DIV/0!</v>
      </c>
      <c r="M861" t="e">
        <v>#DIV/0!</v>
      </c>
      <c r="R861" t="e">
        <v>#DIV/0!</v>
      </c>
    </row>
    <row r="862" spans="1:20" x14ac:dyDescent="0.3">
      <c r="A862" t="s">
        <v>1743</v>
      </c>
      <c r="B862" s="171" t="s">
        <v>1744</v>
      </c>
      <c r="C862" s="171" t="s">
        <v>182</v>
      </c>
      <c r="D862" s="171" t="s">
        <v>80</v>
      </c>
      <c r="E862" s="11">
        <v>41244</v>
      </c>
      <c r="H862" t="e">
        <v>#DIV/0!</v>
      </c>
      <c r="K862" t="e">
        <v>#DIV/0!</v>
      </c>
      <c r="M862" t="e">
        <v>#DIV/0!</v>
      </c>
      <c r="R862" t="e">
        <v>#DIV/0!</v>
      </c>
    </row>
    <row r="863" spans="1:20" x14ac:dyDescent="0.3">
      <c r="A863" t="s">
        <v>1745</v>
      </c>
      <c r="B863" s="171" t="s">
        <v>1746</v>
      </c>
      <c r="C863" s="171" t="s">
        <v>185</v>
      </c>
      <c r="D863" s="171" t="s">
        <v>4</v>
      </c>
      <c r="E863" s="11">
        <v>41244</v>
      </c>
      <c r="F863">
        <v>3</v>
      </c>
      <c r="G863">
        <v>3</v>
      </c>
      <c r="H863">
        <v>1</v>
      </c>
      <c r="K863" t="e">
        <v>#DIV/0!</v>
      </c>
      <c r="M863" t="e">
        <v>#DIV/0!</v>
      </c>
      <c r="R863" t="e">
        <v>#DIV/0!</v>
      </c>
      <c r="T863">
        <v>0.91</v>
      </c>
    </row>
    <row r="864" spans="1:20" x14ac:dyDescent="0.3">
      <c r="A864" t="s">
        <v>1747</v>
      </c>
      <c r="B864" s="171" t="s">
        <v>1748</v>
      </c>
      <c r="C864" s="171" t="s">
        <v>188</v>
      </c>
      <c r="D864" s="171" t="s">
        <v>80</v>
      </c>
      <c r="E864" s="11">
        <v>41244</v>
      </c>
      <c r="F864">
        <v>3</v>
      </c>
      <c r="G864">
        <v>3</v>
      </c>
      <c r="H864">
        <v>1</v>
      </c>
      <c r="K864" t="e">
        <v>#DIV/0!</v>
      </c>
      <c r="M864" t="e">
        <v>#DIV/0!</v>
      </c>
      <c r="R864" t="e">
        <v>#DIV/0!</v>
      </c>
      <c r="T864">
        <v>0.91</v>
      </c>
    </row>
    <row r="865" spans="1:20" x14ac:dyDescent="0.3">
      <c r="A865" t="s">
        <v>1749</v>
      </c>
      <c r="B865" s="171" t="s">
        <v>1750</v>
      </c>
      <c r="C865" s="171" t="s">
        <v>191</v>
      </c>
      <c r="D865" s="171" t="s">
        <v>4</v>
      </c>
      <c r="E865" s="11">
        <v>41244</v>
      </c>
      <c r="F865">
        <v>5</v>
      </c>
      <c r="G865">
        <v>5</v>
      </c>
      <c r="H865">
        <v>1</v>
      </c>
      <c r="I865">
        <v>18</v>
      </c>
      <c r="J865">
        <v>29</v>
      </c>
      <c r="K865">
        <v>0.62068965517241381</v>
      </c>
      <c r="L865">
        <v>25</v>
      </c>
      <c r="M865">
        <v>1.1599999999999999</v>
      </c>
      <c r="P865">
        <v>0</v>
      </c>
      <c r="Q865">
        <v>1</v>
      </c>
      <c r="R865">
        <v>0</v>
      </c>
    </row>
    <row r="866" spans="1:20" x14ac:dyDescent="0.3">
      <c r="A866" t="s">
        <v>1751</v>
      </c>
      <c r="B866" s="171" t="s">
        <v>1752</v>
      </c>
      <c r="C866" s="171" t="s">
        <v>194</v>
      </c>
      <c r="D866" s="171" t="s">
        <v>80</v>
      </c>
      <c r="E866" s="11">
        <v>41244</v>
      </c>
      <c r="F866">
        <v>5</v>
      </c>
      <c r="G866">
        <v>5</v>
      </c>
      <c r="H866">
        <v>1</v>
      </c>
      <c r="I866">
        <v>18</v>
      </c>
      <c r="J866">
        <v>29</v>
      </c>
      <c r="K866">
        <v>0.62068965517241381</v>
      </c>
      <c r="L866">
        <v>25</v>
      </c>
      <c r="M866">
        <v>1.1599999999999999</v>
      </c>
      <c r="P866">
        <v>0</v>
      </c>
      <c r="Q866">
        <v>1</v>
      </c>
      <c r="R866">
        <v>0</v>
      </c>
    </row>
    <row r="867" spans="1:20" x14ac:dyDescent="0.3">
      <c r="A867" t="s">
        <v>1753</v>
      </c>
      <c r="B867" s="171" t="s">
        <v>1754</v>
      </c>
      <c r="C867" s="171" t="s">
        <v>197</v>
      </c>
      <c r="D867" s="171" t="s">
        <v>80</v>
      </c>
      <c r="E867" s="11">
        <v>41244</v>
      </c>
      <c r="H867" t="e">
        <v>#DIV/0!</v>
      </c>
      <c r="K867" t="e">
        <v>#DIV/0!</v>
      </c>
      <c r="M867" t="e">
        <v>#DIV/0!</v>
      </c>
      <c r="R867" t="e">
        <v>#DIV/0!</v>
      </c>
      <c r="T867">
        <v>1</v>
      </c>
    </row>
    <row r="868" spans="1:20" x14ac:dyDescent="0.3">
      <c r="A868" t="s">
        <v>1755</v>
      </c>
      <c r="B868" s="171" t="s">
        <v>1756</v>
      </c>
      <c r="C868" s="171" t="s">
        <v>200</v>
      </c>
      <c r="D868" s="171" t="s">
        <v>80</v>
      </c>
      <c r="E868" s="11">
        <v>41244</v>
      </c>
      <c r="F868">
        <v>3.3</v>
      </c>
      <c r="G868">
        <v>3.3</v>
      </c>
      <c r="H868">
        <v>1</v>
      </c>
      <c r="I868">
        <v>14</v>
      </c>
      <c r="J868">
        <v>0</v>
      </c>
      <c r="L868">
        <v>23</v>
      </c>
      <c r="M868">
        <v>0</v>
      </c>
      <c r="P868">
        <v>0</v>
      </c>
      <c r="Q868">
        <v>0</v>
      </c>
      <c r="R868" t="e">
        <v>#DIV/0!</v>
      </c>
      <c r="T868">
        <v>1</v>
      </c>
    </row>
    <row r="869" spans="1:20" x14ac:dyDescent="0.3">
      <c r="A869" t="s">
        <v>1757</v>
      </c>
      <c r="B869" s="171" t="s">
        <v>1758</v>
      </c>
      <c r="C869" s="171" t="s">
        <v>203</v>
      </c>
      <c r="D869" s="171" t="s">
        <v>80</v>
      </c>
      <c r="E869" s="11">
        <v>41244</v>
      </c>
      <c r="H869" t="e">
        <v>#DIV/0!</v>
      </c>
      <c r="K869" t="e">
        <v>#DIV/0!</v>
      </c>
      <c r="M869" t="e">
        <v>#DIV/0!</v>
      </c>
      <c r="R869" t="e">
        <v>#DIV/0!</v>
      </c>
      <c r="T869">
        <v>1.1333333333333333</v>
      </c>
    </row>
    <row r="870" spans="1:20" x14ac:dyDescent="0.3">
      <c r="A870" t="s">
        <v>1759</v>
      </c>
      <c r="B870" s="171" t="s">
        <v>1760</v>
      </c>
      <c r="C870" s="171" t="s">
        <v>206</v>
      </c>
      <c r="D870" s="171" t="s">
        <v>80</v>
      </c>
      <c r="E870" s="11">
        <v>41244</v>
      </c>
      <c r="F870">
        <v>3.3</v>
      </c>
      <c r="G870">
        <v>3.3</v>
      </c>
      <c r="H870">
        <v>1</v>
      </c>
      <c r="I870">
        <v>14</v>
      </c>
      <c r="K870" t="e">
        <v>#DIV/0!</v>
      </c>
      <c r="L870">
        <v>23</v>
      </c>
      <c r="M870">
        <v>0</v>
      </c>
      <c r="P870">
        <v>0</v>
      </c>
      <c r="Q870">
        <v>0</v>
      </c>
      <c r="R870" t="e">
        <v>#DIV/0!</v>
      </c>
      <c r="T870">
        <v>0.85</v>
      </c>
    </row>
    <row r="871" spans="1:20" x14ac:dyDescent="0.3">
      <c r="A871" t="s">
        <v>1761</v>
      </c>
      <c r="B871" s="171" t="s">
        <v>1762</v>
      </c>
      <c r="C871" s="171" t="s">
        <v>209</v>
      </c>
      <c r="D871" s="171" t="s">
        <v>80</v>
      </c>
      <c r="E871" s="11">
        <v>41244</v>
      </c>
      <c r="H871" t="e">
        <v>#DIV/0!</v>
      </c>
      <c r="K871" t="e">
        <v>#DIV/0!</v>
      </c>
      <c r="M871" t="e">
        <v>#DIV/0!</v>
      </c>
      <c r="R871" t="e">
        <v>#DIV/0!</v>
      </c>
    </row>
    <row r="872" spans="1:20" x14ac:dyDescent="0.3">
      <c r="A872" t="s">
        <v>1763</v>
      </c>
      <c r="B872" s="171" t="s">
        <v>1764</v>
      </c>
      <c r="C872" s="171" t="s">
        <v>212</v>
      </c>
      <c r="D872" s="171" t="s">
        <v>4</v>
      </c>
      <c r="E872" s="11">
        <v>41244</v>
      </c>
      <c r="H872" t="e">
        <v>#DIV/0!</v>
      </c>
      <c r="K872" t="e">
        <v>#DIV/0!</v>
      </c>
      <c r="M872" t="e">
        <v>#DIV/0!</v>
      </c>
      <c r="R872" t="e">
        <v>#DIV/0!</v>
      </c>
      <c r="T872">
        <v>0.43888888888888888</v>
      </c>
    </row>
    <row r="873" spans="1:20" x14ac:dyDescent="0.3">
      <c r="A873" t="s">
        <v>1765</v>
      </c>
      <c r="B873" s="171" t="s">
        <v>1766</v>
      </c>
      <c r="C873" s="171" t="s">
        <v>215</v>
      </c>
      <c r="D873" s="171" t="s">
        <v>4</v>
      </c>
      <c r="E873" s="11">
        <v>41244</v>
      </c>
      <c r="H873" t="e">
        <v>#DIV/0!</v>
      </c>
      <c r="K873" t="e">
        <v>#DIV/0!</v>
      </c>
      <c r="M873" t="e">
        <v>#DIV/0!</v>
      </c>
      <c r="R873" t="e">
        <v>#DIV/0!</v>
      </c>
    </row>
    <row r="874" spans="1:20" x14ac:dyDescent="0.3">
      <c r="A874" t="s">
        <v>1767</v>
      </c>
      <c r="B874" s="171" t="s">
        <v>1768</v>
      </c>
      <c r="C874" s="171" t="s">
        <v>218</v>
      </c>
      <c r="D874" s="171" t="s">
        <v>80</v>
      </c>
      <c r="E874" s="11">
        <v>41244</v>
      </c>
      <c r="H874" t="e">
        <v>#DIV/0!</v>
      </c>
      <c r="K874" t="e">
        <v>#DIV/0!</v>
      </c>
      <c r="M874" t="e">
        <v>#DIV/0!</v>
      </c>
      <c r="R874" t="e">
        <v>#DIV/0!</v>
      </c>
      <c r="T874">
        <v>0.79</v>
      </c>
    </row>
    <row r="875" spans="1:20" x14ac:dyDescent="0.3">
      <c r="A875" t="s">
        <v>1769</v>
      </c>
      <c r="B875" s="171" t="s">
        <v>1770</v>
      </c>
      <c r="C875" s="171" t="s">
        <v>221</v>
      </c>
      <c r="D875" s="171" t="s">
        <v>4</v>
      </c>
      <c r="E875" s="11">
        <v>41244</v>
      </c>
      <c r="F875">
        <v>1</v>
      </c>
      <c r="G875">
        <v>1</v>
      </c>
      <c r="H875">
        <v>1</v>
      </c>
      <c r="I875">
        <v>0</v>
      </c>
      <c r="L875">
        <v>0</v>
      </c>
      <c r="M875" t="e">
        <v>#DIV/0!</v>
      </c>
      <c r="R875" t="e">
        <v>#DIV/0!</v>
      </c>
    </row>
    <row r="876" spans="1:20" x14ac:dyDescent="0.3">
      <c r="A876" t="s">
        <v>1771</v>
      </c>
      <c r="B876" s="171" t="s">
        <v>1772</v>
      </c>
      <c r="C876" s="171" t="s">
        <v>224</v>
      </c>
      <c r="D876" s="171" t="s">
        <v>80</v>
      </c>
      <c r="E876" s="11">
        <v>41244</v>
      </c>
      <c r="H876" t="e">
        <v>#DIV/0!</v>
      </c>
      <c r="K876" t="e">
        <v>#DIV/0!</v>
      </c>
      <c r="M876" t="e">
        <v>#DIV/0!</v>
      </c>
      <c r="R876" t="e">
        <v>#DIV/0!</v>
      </c>
    </row>
    <row r="877" spans="1:20" x14ac:dyDescent="0.3">
      <c r="A877" t="s">
        <v>1773</v>
      </c>
      <c r="B877" s="171" t="s">
        <v>1774</v>
      </c>
      <c r="C877" s="171" t="s">
        <v>227</v>
      </c>
      <c r="D877" s="171" t="s">
        <v>80</v>
      </c>
      <c r="E877" s="11">
        <v>41244</v>
      </c>
      <c r="F877">
        <v>1</v>
      </c>
      <c r="G877">
        <v>1</v>
      </c>
      <c r="H877">
        <v>1</v>
      </c>
      <c r="K877" t="e">
        <v>#DIV/0!</v>
      </c>
      <c r="M877" t="e">
        <v>#DIV/0!</v>
      </c>
      <c r="R877" t="e">
        <v>#DIV/0!</v>
      </c>
    </row>
    <row r="878" spans="1:20" x14ac:dyDescent="0.3">
      <c r="A878" t="s">
        <v>1775</v>
      </c>
      <c r="B878" s="171" t="s">
        <v>1776</v>
      </c>
      <c r="C878" s="171" t="s">
        <v>230</v>
      </c>
      <c r="D878" s="171" t="s">
        <v>80</v>
      </c>
      <c r="E878" s="11">
        <v>41244</v>
      </c>
      <c r="H878" t="e">
        <v>#DIV/0!</v>
      </c>
      <c r="K878" t="e">
        <v>#DIV/0!</v>
      </c>
      <c r="M878" t="e">
        <v>#DIV/0!</v>
      </c>
      <c r="R878" t="e">
        <v>#DIV/0!</v>
      </c>
    </row>
    <row r="879" spans="1:20" x14ac:dyDescent="0.3">
      <c r="A879" t="s">
        <v>1777</v>
      </c>
      <c r="B879" s="171" t="s">
        <v>1778</v>
      </c>
      <c r="C879" s="171" t="s">
        <v>233</v>
      </c>
      <c r="D879" s="171" t="s">
        <v>4</v>
      </c>
      <c r="E879" s="11">
        <v>41244</v>
      </c>
      <c r="F879">
        <v>8</v>
      </c>
      <c r="G879">
        <v>13</v>
      </c>
      <c r="H879">
        <v>0.61538461538461542</v>
      </c>
      <c r="I879">
        <v>38</v>
      </c>
      <c r="K879" t="e">
        <v>#DIV/0!</v>
      </c>
      <c r="L879">
        <v>54</v>
      </c>
      <c r="M879">
        <v>0</v>
      </c>
      <c r="P879">
        <v>8</v>
      </c>
      <c r="Q879">
        <v>12</v>
      </c>
      <c r="R879">
        <v>0.66666666666666663</v>
      </c>
      <c r="T879">
        <v>0.72727272727272729</v>
      </c>
    </row>
    <row r="880" spans="1:20" x14ac:dyDescent="0.3">
      <c r="A880" t="s">
        <v>1779</v>
      </c>
      <c r="B880" s="171" t="s">
        <v>1780</v>
      </c>
      <c r="C880" s="171" t="s">
        <v>236</v>
      </c>
      <c r="D880" s="171" t="s">
        <v>80</v>
      </c>
      <c r="E880" s="11">
        <v>41244</v>
      </c>
      <c r="F880">
        <v>7.4824999999999999</v>
      </c>
      <c r="G880">
        <v>8</v>
      </c>
      <c r="H880">
        <v>0.93531249999999999</v>
      </c>
      <c r="I880">
        <v>33</v>
      </c>
      <c r="K880" t="e">
        <v>#DIV/0!</v>
      </c>
      <c r="L880">
        <v>45</v>
      </c>
      <c r="M880">
        <v>0</v>
      </c>
      <c r="O880">
        <v>0.84399999999999997</v>
      </c>
      <c r="P880">
        <v>8</v>
      </c>
      <c r="Q880">
        <v>12</v>
      </c>
      <c r="R880">
        <v>0.66666666666666663</v>
      </c>
    </row>
    <row r="881" spans="1:20" x14ac:dyDescent="0.3">
      <c r="A881" t="s">
        <v>1781</v>
      </c>
      <c r="B881" s="171" t="s">
        <v>1782</v>
      </c>
      <c r="C881" s="171" t="s">
        <v>239</v>
      </c>
      <c r="D881" s="171" t="s">
        <v>80</v>
      </c>
      <c r="E881" s="11">
        <v>41244</v>
      </c>
      <c r="F881">
        <v>0.51749999999999996</v>
      </c>
      <c r="G881">
        <v>5</v>
      </c>
      <c r="H881">
        <v>0.10349999999999999</v>
      </c>
      <c r="I881">
        <v>5</v>
      </c>
      <c r="L881">
        <v>9</v>
      </c>
      <c r="M881">
        <v>0</v>
      </c>
      <c r="O881">
        <v>0.96399999999999997</v>
      </c>
      <c r="R881" t="e">
        <v>#DIV/0!</v>
      </c>
      <c r="T881">
        <v>0.72727272727272729</v>
      </c>
    </row>
    <row r="882" spans="1:20" x14ac:dyDescent="0.3">
      <c r="A882" t="s">
        <v>1783</v>
      </c>
      <c r="B882" s="171" t="s">
        <v>1784</v>
      </c>
      <c r="C882" s="171" t="s">
        <v>76</v>
      </c>
      <c r="D882" s="171" t="s">
        <v>80</v>
      </c>
      <c r="E882" s="11">
        <v>41244</v>
      </c>
      <c r="F882">
        <v>4</v>
      </c>
      <c r="G882">
        <v>2.5</v>
      </c>
      <c r="H882">
        <v>1.6</v>
      </c>
      <c r="K882" t="e">
        <v>#DIV/0!</v>
      </c>
      <c r="L882">
        <v>14.5</v>
      </c>
      <c r="M882">
        <v>0</v>
      </c>
      <c r="R882" t="e">
        <v>#DIV/0!</v>
      </c>
    </row>
    <row r="883" spans="1:20" x14ac:dyDescent="0.3">
      <c r="A883" t="s">
        <v>1785</v>
      </c>
      <c r="B883" s="171" t="s">
        <v>1786</v>
      </c>
      <c r="C883" s="171" t="s">
        <v>79</v>
      </c>
      <c r="D883" s="171" t="s">
        <v>4</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3">
      <c r="A884" t="s">
        <v>1787</v>
      </c>
      <c r="B884" s="171" t="s">
        <v>1788</v>
      </c>
      <c r="C884" s="171" t="s">
        <v>86</v>
      </c>
      <c r="D884" s="171" t="s">
        <v>4</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3">
      <c r="A885" t="s">
        <v>1789</v>
      </c>
      <c r="B885" s="171" t="s">
        <v>1790</v>
      </c>
      <c r="C885" s="171" t="s">
        <v>89</v>
      </c>
      <c r="D885" s="171" t="s">
        <v>4</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3">
      <c r="A886" t="s">
        <v>1791</v>
      </c>
      <c r="B886" s="171" t="s">
        <v>1792</v>
      </c>
      <c r="C886" s="171" t="s">
        <v>92</v>
      </c>
      <c r="D886" s="171" t="s">
        <v>4</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3">
      <c r="A887" t="s">
        <v>1793</v>
      </c>
      <c r="B887" s="171" t="s">
        <v>1794</v>
      </c>
      <c r="C887" s="171" t="s">
        <v>98</v>
      </c>
      <c r="D887" s="171" t="s">
        <v>4</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3">
      <c r="A888" t="s">
        <v>1795</v>
      </c>
      <c r="B888" s="171" t="s">
        <v>1796</v>
      </c>
      <c r="C888" s="171" t="s">
        <v>101</v>
      </c>
      <c r="D888" s="171" t="s">
        <v>4</v>
      </c>
      <c r="E888" s="11">
        <v>41244</v>
      </c>
      <c r="F888">
        <v>0</v>
      </c>
      <c r="G888">
        <v>0</v>
      </c>
      <c r="H888" t="e">
        <v>#DIV/0!</v>
      </c>
      <c r="I888">
        <v>0</v>
      </c>
      <c r="J888">
        <v>0</v>
      </c>
      <c r="L888">
        <v>0</v>
      </c>
      <c r="M888" t="e">
        <v>#DIV/0!</v>
      </c>
      <c r="N888">
        <v>0</v>
      </c>
      <c r="P888">
        <v>0</v>
      </c>
      <c r="Q888">
        <v>0</v>
      </c>
      <c r="R888" t="e">
        <v>#DIV/0!</v>
      </c>
      <c r="T888">
        <v>0</v>
      </c>
    </row>
    <row r="889" spans="1:20" x14ac:dyDescent="0.3">
      <c r="A889" t="s">
        <v>1797</v>
      </c>
      <c r="B889" s="171" t="s">
        <v>1798</v>
      </c>
      <c r="C889" s="171" t="s">
        <v>107</v>
      </c>
      <c r="D889" s="171" t="s">
        <v>80</v>
      </c>
      <c r="E889" s="11">
        <v>41244</v>
      </c>
      <c r="F889">
        <v>6</v>
      </c>
      <c r="G889">
        <v>4</v>
      </c>
      <c r="H889">
        <v>1.5</v>
      </c>
      <c r="I889">
        <v>5</v>
      </c>
      <c r="J889">
        <v>0</v>
      </c>
      <c r="K889" t="e">
        <v>#DIV/0!</v>
      </c>
      <c r="L889">
        <v>20</v>
      </c>
      <c r="M889">
        <v>0</v>
      </c>
      <c r="N889">
        <v>0</v>
      </c>
      <c r="P889">
        <v>0</v>
      </c>
      <c r="Q889">
        <v>0</v>
      </c>
      <c r="R889" t="e">
        <v>#DIV/0!</v>
      </c>
      <c r="S889">
        <v>0</v>
      </c>
      <c r="T889">
        <v>0.36692307692307691</v>
      </c>
    </row>
    <row r="890" spans="1:20" x14ac:dyDescent="0.3">
      <c r="A890" t="s">
        <v>1799</v>
      </c>
      <c r="B890" s="171" t="s">
        <v>1800</v>
      </c>
      <c r="C890" s="171" t="s">
        <v>110</v>
      </c>
      <c r="D890" s="171" t="s">
        <v>4</v>
      </c>
      <c r="E890" s="11">
        <v>41244</v>
      </c>
      <c r="H890" t="e">
        <v>#DIV/0!</v>
      </c>
      <c r="I890">
        <v>5</v>
      </c>
      <c r="L890">
        <v>0</v>
      </c>
      <c r="M890" t="e">
        <v>#DIV/0!</v>
      </c>
      <c r="R890" t="e">
        <v>#DIV/0!</v>
      </c>
      <c r="T890">
        <v>1.09375</v>
      </c>
    </row>
    <row r="891" spans="1:20" x14ac:dyDescent="0.3">
      <c r="A891" t="s">
        <v>1801</v>
      </c>
      <c r="B891" s="171" t="s">
        <v>1802</v>
      </c>
      <c r="C891" s="171" t="s">
        <v>113</v>
      </c>
      <c r="D891" s="171" t="s">
        <v>4</v>
      </c>
      <c r="E891" s="11">
        <v>41244</v>
      </c>
      <c r="F891">
        <v>6</v>
      </c>
      <c r="G891">
        <v>4</v>
      </c>
      <c r="H891">
        <v>1.5</v>
      </c>
      <c r="K891" t="e">
        <v>#DIV/0!</v>
      </c>
      <c r="L891">
        <v>20</v>
      </c>
      <c r="M891">
        <v>0</v>
      </c>
      <c r="R891" t="e">
        <v>#DIV/0!</v>
      </c>
      <c r="T891">
        <v>0.77700000000000002</v>
      </c>
    </row>
    <row r="892" spans="1:20" x14ac:dyDescent="0.3">
      <c r="A892" t="s">
        <v>1803</v>
      </c>
      <c r="B892" s="171" t="s">
        <v>1804</v>
      </c>
      <c r="C892" s="171" t="s">
        <v>116</v>
      </c>
      <c r="D892" s="171" t="s">
        <v>4</v>
      </c>
      <c r="E892" s="11">
        <v>41244</v>
      </c>
      <c r="H892" t="e">
        <v>#DIV/0!</v>
      </c>
      <c r="M892" t="e">
        <v>#DIV/0!</v>
      </c>
      <c r="R892" t="e">
        <v>#DIV/0!</v>
      </c>
      <c r="T892">
        <v>0.89</v>
      </c>
    </row>
    <row r="893" spans="1:20" x14ac:dyDescent="0.3">
      <c r="A893" t="s">
        <v>1805</v>
      </c>
      <c r="B893" s="171" t="s">
        <v>1806</v>
      </c>
      <c r="C893" s="171" t="s">
        <v>119</v>
      </c>
      <c r="D893" s="171" t="s">
        <v>4</v>
      </c>
      <c r="E893" s="11">
        <v>41244</v>
      </c>
      <c r="H893" t="e">
        <v>#DIV/0!</v>
      </c>
      <c r="K893" t="e">
        <v>#DIV/0!</v>
      </c>
      <c r="M893" t="e">
        <v>#DIV/0!</v>
      </c>
      <c r="R893" t="e">
        <v>#DIV/0!</v>
      </c>
      <c r="T893">
        <v>0.85000000000000009</v>
      </c>
    </row>
    <row r="894" spans="1:20" x14ac:dyDescent="0.3">
      <c r="A894" t="s">
        <v>1807</v>
      </c>
      <c r="B894" s="171" t="s">
        <v>1808</v>
      </c>
      <c r="C894" s="171" t="s">
        <v>122</v>
      </c>
      <c r="D894" s="171" t="s">
        <v>80</v>
      </c>
      <c r="E894" s="11">
        <v>41244</v>
      </c>
      <c r="H894" t="e">
        <v>#DIV/0!</v>
      </c>
      <c r="K894" t="e">
        <v>#DIV/0!</v>
      </c>
      <c r="M894" t="e">
        <v>#DIV/0!</v>
      </c>
      <c r="R894" t="e">
        <v>#DIV/0!</v>
      </c>
      <c r="T894">
        <v>0.54164274322169059</v>
      </c>
    </row>
    <row r="895" spans="1:20" x14ac:dyDescent="0.3">
      <c r="A895" t="s">
        <v>1809</v>
      </c>
      <c r="B895" s="171" t="s">
        <v>1810</v>
      </c>
      <c r="C895" s="171" t="s">
        <v>125</v>
      </c>
      <c r="D895" s="171" t="s">
        <v>80</v>
      </c>
      <c r="E895" s="11">
        <v>41244</v>
      </c>
      <c r="F895">
        <v>9</v>
      </c>
      <c r="G895">
        <v>9</v>
      </c>
      <c r="H895">
        <v>1</v>
      </c>
      <c r="I895">
        <v>42</v>
      </c>
      <c r="J895">
        <v>24</v>
      </c>
      <c r="K895">
        <v>1.75</v>
      </c>
      <c r="L895">
        <v>51.5</v>
      </c>
      <c r="M895">
        <v>0.46601941747572817</v>
      </c>
      <c r="P895">
        <v>6</v>
      </c>
      <c r="Q895">
        <v>7</v>
      </c>
      <c r="R895">
        <v>0.8571428571428571</v>
      </c>
      <c r="T895">
        <v>0</v>
      </c>
    </row>
    <row r="896" spans="1:20" x14ac:dyDescent="0.3">
      <c r="A896" t="s">
        <v>1811</v>
      </c>
      <c r="B896" s="171" t="s">
        <v>1812</v>
      </c>
      <c r="C896" s="171" t="s">
        <v>128</v>
      </c>
      <c r="D896" s="171" t="s">
        <v>4</v>
      </c>
      <c r="E896" s="11">
        <v>41244</v>
      </c>
      <c r="F896">
        <v>3</v>
      </c>
      <c r="G896">
        <v>5</v>
      </c>
      <c r="H896">
        <v>0.6</v>
      </c>
      <c r="I896">
        <v>24</v>
      </c>
      <c r="J896">
        <v>24</v>
      </c>
      <c r="K896">
        <v>1</v>
      </c>
      <c r="L896">
        <v>24</v>
      </c>
      <c r="M896">
        <v>1</v>
      </c>
      <c r="P896">
        <v>6</v>
      </c>
      <c r="Q896">
        <v>7</v>
      </c>
      <c r="R896">
        <v>0.8571428571428571</v>
      </c>
      <c r="T896">
        <v>0.8139831922463503</v>
      </c>
    </row>
    <row r="897" spans="1:20" x14ac:dyDescent="0.3">
      <c r="A897" t="s">
        <v>1813</v>
      </c>
      <c r="B897" s="171" t="s">
        <v>1814</v>
      </c>
      <c r="C897" s="171" t="s">
        <v>131</v>
      </c>
      <c r="D897" s="171" t="s">
        <v>4</v>
      </c>
      <c r="E897" s="11">
        <v>41244</v>
      </c>
      <c r="F897">
        <v>6</v>
      </c>
      <c r="G897">
        <v>4</v>
      </c>
      <c r="H897">
        <v>1.5</v>
      </c>
      <c r="I897">
        <v>18</v>
      </c>
      <c r="K897" t="e">
        <v>#DIV/0!</v>
      </c>
      <c r="L897">
        <v>27.5</v>
      </c>
      <c r="M897">
        <v>0</v>
      </c>
      <c r="R897" t="e">
        <v>#DIV/0!</v>
      </c>
      <c r="T897">
        <v>0.95128205128205134</v>
      </c>
    </row>
    <row r="898" spans="1:20" x14ac:dyDescent="0.3">
      <c r="A898" t="s">
        <v>1815</v>
      </c>
      <c r="B898" s="171" t="s">
        <v>1816</v>
      </c>
      <c r="C898" s="171" t="s">
        <v>134</v>
      </c>
      <c r="D898" s="171" t="s">
        <v>4</v>
      </c>
      <c r="E898" s="11">
        <v>41244</v>
      </c>
      <c r="H898" t="e">
        <v>#DIV/0!</v>
      </c>
      <c r="K898" t="e">
        <v>#DIV/0!</v>
      </c>
      <c r="M898" t="e">
        <v>#DIV/0!</v>
      </c>
      <c r="R898" t="e">
        <v>#DIV/0!</v>
      </c>
      <c r="T898">
        <v>0.8</v>
      </c>
    </row>
    <row r="899" spans="1:20" x14ac:dyDescent="0.3">
      <c r="A899" t="s">
        <v>1817</v>
      </c>
      <c r="B899" s="171" t="s">
        <v>1818</v>
      </c>
      <c r="C899" s="171" t="s">
        <v>137</v>
      </c>
      <c r="D899" s="171" t="s">
        <v>80</v>
      </c>
      <c r="E899" s="11">
        <v>41244</v>
      </c>
      <c r="H899" t="e">
        <v>#DIV/0!</v>
      </c>
      <c r="K899" t="e">
        <v>#DIV/0!</v>
      </c>
      <c r="M899" t="e">
        <v>#DIV/0!</v>
      </c>
      <c r="R899" t="e">
        <v>#DIV/0!</v>
      </c>
      <c r="T899">
        <v>0.9</v>
      </c>
    </row>
    <row r="900" spans="1:20" x14ac:dyDescent="0.3">
      <c r="A900" t="s">
        <v>1819</v>
      </c>
      <c r="B900" s="171" t="s">
        <v>1820</v>
      </c>
      <c r="C900" s="171" t="s">
        <v>140</v>
      </c>
      <c r="D900" s="171" t="s">
        <v>4</v>
      </c>
      <c r="E900" s="11">
        <v>41244</v>
      </c>
      <c r="H900" t="e">
        <v>#DIV/0!</v>
      </c>
      <c r="K900" t="e">
        <v>#DIV/0!</v>
      </c>
      <c r="M900" t="e">
        <v>#DIV/0!</v>
      </c>
      <c r="R900" t="e">
        <v>#DIV/0!</v>
      </c>
    </row>
    <row r="901" spans="1:20" x14ac:dyDescent="0.3">
      <c r="A901" t="s">
        <v>1821</v>
      </c>
      <c r="B901" s="171" t="s">
        <v>1822</v>
      </c>
      <c r="C901" s="171" t="s">
        <v>167</v>
      </c>
      <c r="D901" s="171" t="s">
        <v>80</v>
      </c>
      <c r="E901" s="11">
        <v>41244</v>
      </c>
      <c r="H901" t="e">
        <v>#DIV/0!</v>
      </c>
      <c r="K901" t="e">
        <v>#DIV/0!</v>
      </c>
      <c r="M901" t="e">
        <v>#DIV/0!</v>
      </c>
      <c r="R901" t="e">
        <v>#DIV/0!</v>
      </c>
    </row>
    <row r="902" spans="1:20" x14ac:dyDescent="0.3">
      <c r="A902" t="s">
        <v>1823</v>
      </c>
      <c r="B902" s="171" t="s">
        <v>1824</v>
      </c>
      <c r="C902" s="171" t="s">
        <v>170</v>
      </c>
      <c r="D902" s="171" t="s">
        <v>4</v>
      </c>
      <c r="E902" s="11">
        <v>41244</v>
      </c>
      <c r="H902" t="e">
        <v>#DIV/0!</v>
      </c>
      <c r="K902" t="e">
        <v>#DIV/0!</v>
      </c>
      <c r="M902" t="e">
        <v>#DIV/0!</v>
      </c>
      <c r="R902" t="e">
        <v>#DIV/0!</v>
      </c>
    </row>
    <row r="903" spans="1:20" x14ac:dyDescent="0.3">
      <c r="A903" t="s">
        <v>1825</v>
      </c>
      <c r="B903" s="171" t="s">
        <v>1826</v>
      </c>
      <c r="C903" s="171" t="s">
        <v>179</v>
      </c>
      <c r="D903" s="171" t="s">
        <v>80</v>
      </c>
      <c r="E903" s="11">
        <v>41244</v>
      </c>
      <c r="H903" t="e">
        <v>#DIV/0!</v>
      </c>
      <c r="K903" t="e">
        <v>#DIV/0!</v>
      </c>
      <c r="M903" t="e">
        <v>#DIV/0!</v>
      </c>
      <c r="R903" t="e">
        <v>#DIV/0!</v>
      </c>
      <c r="T903">
        <v>1.2878787878787878</v>
      </c>
    </row>
    <row r="904" spans="1:20" x14ac:dyDescent="0.3">
      <c r="A904" t="s">
        <v>1827</v>
      </c>
      <c r="B904" s="171" t="s">
        <v>1828</v>
      </c>
      <c r="C904" s="171" t="s">
        <v>182</v>
      </c>
      <c r="D904" s="171" t="s">
        <v>4</v>
      </c>
      <c r="E904" s="11">
        <v>41244</v>
      </c>
      <c r="H904" t="e">
        <v>#DIV/0!</v>
      </c>
      <c r="K904" t="e">
        <v>#DIV/0!</v>
      </c>
      <c r="M904" t="e">
        <v>#DIV/0!</v>
      </c>
      <c r="R904" t="e">
        <v>#DIV/0!</v>
      </c>
      <c r="T904">
        <v>1.25</v>
      </c>
    </row>
    <row r="905" spans="1:20" x14ac:dyDescent="0.3">
      <c r="A905" t="s">
        <v>1829</v>
      </c>
      <c r="B905" s="171" t="s">
        <v>1830</v>
      </c>
      <c r="C905" s="171" t="s">
        <v>185</v>
      </c>
      <c r="D905" s="171" t="s">
        <v>80</v>
      </c>
      <c r="E905" s="11">
        <v>41244</v>
      </c>
      <c r="F905">
        <v>3</v>
      </c>
      <c r="G905">
        <v>3</v>
      </c>
      <c r="H905">
        <v>1</v>
      </c>
      <c r="K905" t="e">
        <v>#DIV/0!</v>
      </c>
      <c r="M905" t="e">
        <v>#DIV/0!</v>
      </c>
      <c r="R905" t="e">
        <v>#DIV/0!</v>
      </c>
      <c r="T905">
        <v>0.90909090909090906</v>
      </c>
    </row>
    <row r="906" spans="1:20" x14ac:dyDescent="0.3">
      <c r="A906" t="s">
        <v>1831</v>
      </c>
      <c r="B906" s="171" t="s">
        <v>1832</v>
      </c>
      <c r="C906" s="171" t="s">
        <v>188</v>
      </c>
      <c r="D906" s="171" t="s">
        <v>4</v>
      </c>
      <c r="E906" s="11">
        <v>41244</v>
      </c>
      <c r="F906">
        <v>3</v>
      </c>
      <c r="G906">
        <v>3</v>
      </c>
      <c r="H906">
        <v>1</v>
      </c>
      <c r="K906" t="e">
        <v>#DIV/0!</v>
      </c>
      <c r="M906" t="e">
        <v>#DIV/0!</v>
      </c>
      <c r="R906" t="e">
        <v>#DIV/0!</v>
      </c>
    </row>
    <row r="907" spans="1:20" x14ac:dyDescent="0.3">
      <c r="A907" t="s">
        <v>1833</v>
      </c>
      <c r="B907" s="171" t="s">
        <v>1834</v>
      </c>
      <c r="C907" s="171" t="s">
        <v>191</v>
      </c>
      <c r="D907" s="171" t="s">
        <v>80</v>
      </c>
      <c r="E907" s="11">
        <v>41244</v>
      </c>
      <c r="F907">
        <v>5</v>
      </c>
      <c r="G907">
        <v>5</v>
      </c>
      <c r="H907">
        <v>1</v>
      </c>
      <c r="I907">
        <v>18</v>
      </c>
      <c r="J907">
        <v>29</v>
      </c>
      <c r="K907">
        <v>0.62068965517241381</v>
      </c>
      <c r="L907">
        <v>25</v>
      </c>
      <c r="M907">
        <v>1.1599999999999999</v>
      </c>
      <c r="P907">
        <v>0</v>
      </c>
      <c r="Q907">
        <v>1</v>
      </c>
      <c r="R907">
        <v>0</v>
      </c>
    </row>
    <row r="908" spans="1:20" x14ac:dyDescent="0.3">
      <c r="A908" t="s">
        <v>1835</v>
      </c>
      <c r="B908" s="171" t="s">
        <v>1836</v>
      </c>
      <c r="C908" s="171" t="s">
        <v>194</v>
      </c>
      <c r="D908" s="171" t="s">
        <v>4</v>
      </c>
      <c r="E908" s="11">
        <v>41244</v>
      </c>
      <c r="F908">
        <v>5</v>
      </c>
      <c r="G908">
        <v>5</v>
      </c>
      <c r="H908">
        <v>1</v>
      </c>
      <c r="I908">
        <v>18</v>
      </c>
      <c r="J908">
        <v>29</v>
      </c>
      <c r="K908">
        <v>0.62068965517241381</v>
      </c>
      <c r="L908">
        <v>25</v>
      </c>
      <c r="M908">
        <v>1.1599999999999999</v>
      </c>
      <c r="P908">
        <v>0</v>
      </c>
      <c r="Q908">
        <v>1</v>
      </c>
      <c r="R908">
        <v>0</v>
      </c>
    </row>
    <row r="909" spans="1:20" x14ac:dyDescent="0.3">
      <c r="A909" t="s">
        <v>1837</v>
      </c>
      <c r="B909" s="171" t="s">
        <v>1838</v>
      </c>
      <c r="C909" s="171" t="s">
        <v>197</v>
      </c>
      <c r="D909" s="171" t="s">
        <v>4</v>
      </c>
      <c r="E909" s="11">
        <v>41244</v>
      </c>
      <c r="H909" t="e">
        <v>#DIV/0!</v>
      </c>
      <c r="K909" t="e">
        <v>#DIV/0!</v>
      </c>
      <c r="M909" t="e">
        <v>#DIV/0!</v>
      </c>
      <c r="R909" t="e">
        <v>#DIV/0!</v>
      </c>
    </row>
    <row r="910" spans="1:20" x14ac:dyDescent="0.3">
      <c r="A910" t="s">
        <v>1839</v>
      </c>
      <c r="B910" s="171" t="s">
        <v>1840</v>
      </c>
      <c r="C910" s="171" t="s">
        <v>209</v>
      </c>
      <c r="D910" s="171" t="s">
        <v>4</v>
      </c>
      <c r="E910" s="11">
        <v>41244</v>
      </c>
      <c r="H910" t="e">
        <v>#DIV/0!</v>
      </c>
      <c r="K910" t="e">
        <v>#DIV/0!</v>
      </c>
      <c r="M910" t="e">
        <v>#DIV/0!</v>
      </c>
      <c r="R910" t="e">
        <v>#DIV/0!</v>
      </c>
      <c r="T910">
        <v>0.71345029239766078</v>
      </c>
    </row>
    <row r="911" spans="1:20" x14ac:dyDescent="0.3">
      <c r="A911" t="s">
        <v>1841</v>
      </c>
      <c r="B911" s="171" t="s">
        <v>1842</v>
      </c>
      <c r="C911" s="171" t="s">
        <v>212</v>
      </c>
      <c r="D911" s="171" t="s">
        <v>80</v>
      </c>
      <c r="E911" s="11">
        <v>41244</v>
      </c>
      <c r="H911" t="e">
        <v>#DIV/0!</v>
      </c>
      <c r="K911" t="e">
        <v>#DIV/0!</v>
      </c>
      <c r="M911" t="e">
        <v>#DIV/0!</v>
      </c>
      <c r="R911" t="e">
        <v>#DIV/0!</v>
      </c>
    </row>
    <row r="912" spans="1:20" x14ac:dyDescent="0.3">
      <c r="A912" t="s">
        <v>1843</v>
      </c>
      <c r="B912" s="171" t="s">
        <v>1844</v>
      </c>
      <c r="C912" s="171" t="s">
        <v>215</v>
      </c>
      <c r="D912" s="171" t="s">
        <v>80</v>
      </c>
      <c r="E912" s="11">
        <v>41244</v>
      </c>
      <c r="H912" t="e">
        <v>#DIV/0!</v>
      </c>
      <c r="K912" t="e">
        <v>#DIV/0!</v>
      </c>
      <c r="M912" t="e">
        <v>#DIV/0!</v>
      </c>
      <c r="R912" t="e">
        <v>#DIV/0!</v>
      </c>
      <c r="T912">
        <v>1.25</v>
      </c>
    </row>
    <row r="913" spans="1:20" x14ac:dyDescent="0.3">
      <c r="A913" t="s">
        <v>1845</v>
      </c>
      <c r="B913" s="171" t="s">
        <v>1846</v>
      </c>
      <c r="C913" s="171" t="s">
        <v>218</v>
      </c>
      <c r="D913" s="171" t="s">
        <v>4</v>
      </c>
      <c r="E913" s="11">
        <v>41244</v>
      </c>
      <c r="H913" t="e">
        <v>#DIV/0!</v>
      </c>
      <c r="K913" t="e">
        <v>#DIV/0!</v>
      </c>
      <c r="M913" t="e">
        <v>#DIV/0!</v>
      </c>
      <c r="R913" t="e">
        <v>#DIV/0!</v>
      </c>
      <c r="T913">
        <v>0.31578947368421051</v>
      </c>
    </row>
    <row r="914" spans="1:20" x14ac:dyDescent="0.3">
      <c r="A914" t="s">
        <v>1847</v>
      </c>
      <c r="B914" s="171" t="s">
        <v>1848</v>
      </c>
      <c r="C914" s="171" t="s">
        <v>233</v>
      </c>
      <c r="D914" s="171" t="s">
        <v>80</v>
      </c>
      <c r="E914" s="11">
        <v>41244</v>
      </c>
      <c r="F914">
        <v>8</v>
      </c>
      <c r="G914">
        <v>13</v>
      </c>
      <c r="H914">
        <v>0.61538461538461542</v>
      </c>
      <c r="I914">
        <v>38</v>
      </c>
      <c r="K914" t="e">
        <v>#DIV/0!</v>
      </c>
      <c r="L914">
        <v>54</v>
      </c>
      <c r="M914">
        <v>0</v>
      </c>
      <c r="P914">
        <v>8</v>
      </c>
      <c r="Q914">
        <v>12</v>
      </c>
      <c r="R914">
        <v>0.66666666666666663</v>
      </c>
    </row>
    <row r="915" spans="1:20" x14ac:dyDescent="0.3">
      <c r="A915" t="s">
        <v>1849</v>
      </c>
      <c r="B915" s="171" t="s">
        <v>1850</v>
      </c>
      <c r="C915" s="171" t="s">
        <v>236</v>
      </c>
      <c r="D915" s="171" t="s">
        <v>4</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3">
      <c r="A916" t="s">
        <v>1851</v>
      </c>
      <c r="B916" s="171" t="s">
        <v>1852</v>
      </c>
      <c r="C916" s="171" t="s">
        <v>239</v>
      </c>
      <c r="D916" s="171" t="s">
        <v>4</v>
      </c>
      <c r="E916" s="11">
        <v>41244</v>
      </c>
      <c r="F916">
        <v>0.51749999999999996</v>
      </c>
      <c r="G916">
        <v>5</v>
      </c>
      <c r="H916">
        <v>0.10349999999999999</v>
      </c>
      <c r="I916">
        <v>5</v>
      </c>
      <c r="L916">
        <v>9</v>
      </c>
      <c r="M916">
        <v>0</v>
      </c>
      <c r="O916">
        <v>0.96399999999999997</v>
      </c>
      <c r="R916" t="e">
        <v>#DIV/0!</v>
      </c>
      <c r="T916">
        <v>0.71</v>
      </c>
    </row>
    <row r="917" spans="1:20" x14ac:dyDescent="0.3">
      <c r="A917" t="s">
        <v>1853</v>
      </c>
      <c r="B917" s="171" t="s">
        <v>1854</v>
      </c>
      <c r="C917" s="171" t="s">
        <v>143</v>
      </c>
      <c r="D917" s="171" t="s">
        <v>4</v>
      </c>
      <c r="E917" s="11">
        <v>41244</v>
      </c>
      <c r="H917" t="e">
        <v>#DIV/0!</v>
      </c>
      <c r="K917" t="e">
        <v>#DIV/0!</v>
      </c>
      <c r="M917" t="e">
        <v>#DIV/0!</v>
      </c>
      <c r="R917" t="e">
        <v>#DIV/0!</v>
      </c>
    </row>
    <row r="918" spans="1:20" x14ac:dyDescent="0.3">
      <c r="A918" t="s">
        <v>1855</v>
      </c>
      <c r="B918" s="171" t="s">
        <v>1856</v>
      </c>
      <c r="C918" s="171" t="s">
        <v>146</v>
      </c>
      <c r="D918" s="171" t="s">
        <v>80</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3">
      <c r="A919" t="s">
        <v>1857</v>
      </c>
      <c r="B919" s="171" t="s">
        <v>1858</v>
      </c>
      <c r="C919" s="171" t="s">
        <v>149</v>
      </c>
      <c r="D919" s="171" t="s">
        <v>4</v>
      </c>
      <c r="E919" s="11">
        <v>41244</v>
      </c>
      <c r="H919" t="e">
        <v>#DIV/0!</v>
      </c>
      <c r="K919" t="e">
        <v>#DIV/0!</v>
      </c>
      <c r="M919" t="e">
        <v>#DIV/0!</v>
      </c>
      <c r="R919" t="e">
        <v>#DIV/0!</v>
      </c>
      <c r="T919">
        <v>0.91</v>
      </c>
    </row>
    <row r="920" spans="1:20" x14ac:dyDescent="0.3">
      <c r="A920" t="s">
        <v>1859</v>
      </c>
      <c r="B920" s="171" t="s">
        <v>1860</v>
      </c>
      <c r="C920" s="171" t="s">
        <v>152</v>
      </c>
      <c r="D920" s="171" t="s">
        <v>4</v>
      </c>
      <c r="E920" s="11">
        <v>41244</v>
      </c>
      <c r="F920">
        <v>4</v>
      </c>
      <c r="G920">
        <v>4</v>
      </c>
      <c r="H920">
        <v>1</v>
      </c>
      <c r="I920">
        <v>23</v>
      </c>
      <c r="J920">
        <v>35</v>
      </c>
      <c r="K920">
        <v>0.65714285714285714</v>
      </c>
      <c r="L920">
        <v>46</v>
      </c>
      <c r="M920">
        <v>0.76086956521739135</v>
      </c>
      <c r="P920">
        <v>6</v>
      </c>
      <c r="Q920">
        <v>7</v>
      </c>
      <c r="R920">
        <v>0.8571428571428571</v>
      </c>
      <c r="T920">
        <v>0.91</v>
      </c>
    </row>
    <row r="921" spans="1:20" x14ac:dyDescent="0.3">
      <c r="A921" t="s">
        <v>1861</v>
      </c>
      <c r="B921" s="171" t="s">
        <v>1862</v>
      </c>
      <c r="C921" s="171" t="s">
        <v>155</v>
      </c>
      <c r="D921" s="171" t="s">
        <v>4</v>
      </c>
      <c r="E921" s="11">
        <v>41244</v>
      </c>
      <c r="F921">
        <v>3</v>
      </c>
      <c r="G921">
        <v>3</v>
      </c>
      <c r="H921">
        <v>1</v>
      </c>
      <c r="J921">
        <v>17</v>
      </c>
      <c r="K921">
        <v>0</v>
      </c>
      <c r="L921">
        <v>27</v>
      </c>
      <c r="M921">
        <v>0.62962962962962965</v>
      </c>
      <c r="R921" t="e">
        <v>#DIV/0!</v>
      </c>
    </row>
    <row r="922" spans="1:20" x14ac:dyDescent="0.3">
      <c r="A922" t="s">
        <v>1863</v>
      </c>
      <c r="B922" s="171" t="s">
        <v>1864</v>
      </c>
      <c r="C922" s="171" t="s">
        <v>158</v>
      </c>
      <c r="D922" s="171" t="s">
        <v>4</v>
      </c>
      <c r="E922" s="11">
        <v>41244</v>
      </c>
      <c r="H922" t="e">
        <v>#DIV/0!</v>
      </c>
      <c r="K922" t="e">
        <v>#DIV/0!</v>
      </c>
      <c r="M922" t="e">
        <v>#DIV/0!</v>
      </c>
      <c r="R922" t="e">
        <v>#DIV/0!</v>
      </c>
    </row>
    <row r="923" spans="1:20" x14ac:dyDescent="0.3">
      <c r="A923" t="s">
        <v>1865</v>
      </c>
      <c r="B923" s="171" t="s">
        <v>1866</v>
      </c>
      <c r="C923" s="171" t="s">
        <v>164</v>
      </c>
      <c r="D923" s="171" t="s">
        <v>4</v>
      </c>
      <c r="E923" s="11">
        <v>41244</v>
      </c>
      <c r="F923">
        <v>1.5</v>
      </c>
      <c r="G923">
        <v>1.5</v>
      </c>
      <c r="H923">
        <v>1</v>
      </c>
      <c r="I923">
        <v>2</v>
      </c>
      <c r="K923" t="e">
        <v>#DIV/0!</v>
      </c>
      <c r="L923">
        <v>14.5</v>
      </c>
      <c r="M923">
        <v>0</v>
      </c>
      <c r="R923" t="e">
        <v>#DIV/0!</v>
      </c>
      <c r="T923">
        <v>0</v>
      </c>
    </row>
    <row r="924" spans="1:20" x14ac:dyDescent="0.3">
      <c r="A924" t="s">
        <v>1867</v>
      </c>
      <c r="B924" s="171" t="s">
        <v>1868</v>
      </c>
      <c r="C924" s="171" t="s">
        <v>161</v>
      </c>
      <c r="D924" s="171" t="s">
        <v>80</v>
      </c>
      <c r="E924" s="11">
        <v>41244</v>
      </c>
      <c r="F924">
        <v>1.5</v>
      </c>
      <c r="G924">
        <v>1.5</v>
      </c>
      <c r="H924">
        <v>1</v>
      </c>
      <c r="I924">
        <v>2</v>
      </c>
      <c r="J924">
        <v>0</v>
      </c>
      <c r="K924" t="e">
        <v>#DIV/0!</v>
      </c>
      <c r="L924">
        <v>14.5</v>
      </c>
      <c r="M924">
        <v>0</v>
      </c>
      <c r="N924">
        <v>0</v>
      </c>
      <c r="P924">
        <v>0</v>
      </c>
      <c r="Q924">
        <v>0</v>
      </c>
      <c r="R924" t="e">
        <v>#DIV/0!</v>
      </c>
      <c r="S924">
        <v>0</v>
      </c>
      <c r="T924">
        <v>0</v>
      </c>
    </row>
    <row r="925" spans="1:20" x14ac:dyDescent="0.3">
      <c r="A925" t="s">
        <v>1869</v>
      </c>
      <c r="B925" s="171" t="s">
        <v>1870</v>
      </c>
      <c r="C925" s="171" t="s">
        <v>221</v>
      </c>
      <c r="D925" s="171" t="s">
        <v>80</v>
      </c>
      <c r="E925" s="11">
        <v>41244</v>
      </c>
      <c r="F925">
        <v>1</v>
      </c>
      <c r="G925">
        <v>1</v>
      </c>
      <c r="H925">
        <v>1</v>
      </c>
      <c r="I925">
        <v>0</v>
      </c>
      <c r="L925">
        <v>0</v>
      </c>
      <c r="M925" t="e">
        <v>#DIV/0!</v>
      </c>
      <c r="R925" t="e">
        <v>#DIV/0!</v>
      </c>
      <c r="T925">
        <v>1.4333333333333333</v>
      </c>
    </row>
    <row r="926" spans="1:20" x14ac:dyDescent="0.3">
      <c r="A926" t="s">
        <v>1871</v>
      </c>
      <c r="B926" s="171" t="s">
        <v>1872</v>
      </c>
      <c r="C926" s="171" t="s">
        <v>224</v>
      </c>
      <c r="D926" s="171" t="s">
        <v>4</v>
      </c>
      <c r="E926" s="11">
        <v>41244</v>
      </c>
      <c r="H926" t="e">
        <v>#DIV/0!</v>
      </c>
      <c r="K926" t="e">
        <v>#DIV/0!</v>
      </c>
      <c r="M926" t="e">
        <v>#DIV/0!</v>
      </c>
      <c r="R926" t="e">
        <v>#DIV/0!</v>
      </c>
      <c r="T926">
        <v>1.075</v>
      </c>
    </row>
    <row r="927" spans="1:20" x14ac:dyDescent="0.3">
      <c r="A927" t="s">
        <v>1873</v>
      </c>
      <c r="B927" s="171" t="s">
        <v>1874</v>
      </c>
      <c r="C927" s="171" t="s">
        <v>227</v>
      </c>
      <c r="D927" s="171" t="s">
        <v>4</v>
      </c>
      <c r="E927" s="11">
        <v>41244</v>
      </c>
      <c r="F927">
        <v>1</v>
      </c>
      <c r="G927">
        <v>1</v>
      </c>
      <c r="H927">
        <v>1</v>
      </c>
      <c r="K927" t="e">
        <v>#DIV/0!</v>
      </c>
      <c r="M927" t="e">
        <v>#DIV/0!</v>
      </c>
      <c r="R927" t="e">
        <v>#DIV/0!</v>
      </c>
    </row>
    <row r="928" spans="1:20" x14ac:dyDescent="0.3">
      <c r="A928" t="s">
        <v>1875</v>
      </c>
      <c r="B928" s="171" t="s">
        <v>1876</v>
      </c>
      <c r="C928" s="171" t="s">
        <v>230</v>
      </c>
      <c r="D928" s="171" t="s">
        <v>4</v>
      </c>
      <c r="E928" s="11">
        <v>41244</v>
      </c>
      <c r="H928" t="e">
        <v>#DIV/0!</v>
      </c>
      <c r="K928" t="e">
        <v>#DIV/0!</v>
      </c>
      <c r="M928" t="e">
        <v>#DIV/0!</v>
      </c>
      <c r="R928" t="e">
        <v>#DIV/0!</v>
      </c>
      <c r="T928">
        <v>0.63500000000000001</v>
      </c>
    </row>
    <row r="929" spans="1:20" x14ac:dyDescent="0.3">
      <c r="A929" t="s">
        <v>1877</v>
      </c>
      <c r="B929" s="171" t="s">
        <v>1878</v>
      </c>
      <c r="C929" s="171" t="s">
        <v>73</v>
      </c>
      <c r="D929" s="171" t="s">
        <v>4</v>
      </c>
      <c r="E929" s="11">
        <v>41275</v>
      </c>
      <c r="F929">
        <v>4</v>
      </c>
      <c r="G929">
        <v>2.5</v>
      </c>
      <c r="H929">
        <v>1.6</v>
      </c>
      <c r="K929" t="e">
        <v>#DIV/0!</v>
      </c>
      <c r="L929">
        <v>14.5</v>
      </c>
      <c r="M929">
        <v>0</v>
      </c>
      <c r="R929" t="e">
        <v>#DIV/0!</v>
      </c>
      <c r="T929">
        <v>0.48</v>
      </c>
    </row>
    <row r="930" spans="1:20" x14ac:dyDescent="0.3">
      <c r="A930" t="s">
        <v>1879</v>
      </c>
      <c r="B930" s="171" t="s">
        <v>1880</v>
      </c>
      <c r="C930" s="171" t="s">
        <v>76</v>
      </c>
      <c r="D930" s="171" t="s">
        <v>4</v>
      </c>
      <c r="E930" s="11">
        <v>41275</v>
      </c>
      <c r="F930">
        <v>4</v>
      </c>
      <c r="G930">
        <v>2.5</v>
      </c>
      <c r="H930">
        <v>1.6</v>
      </c>
      <c r="K930" t="e">
        <v>#DIV/0!</v>
      </c>
      <c r="L930">
        <v>14.5</v>
      </c>
      <c r="M930">
        <v>0</v>
      </c>
      <c r="R930" t="e">
        <v>#DIV/0!</v>
      </c>
      <c r="T930">
        <v>0.79</v>
      </c>
    </row>
    <row r="931" spans="1:20" x14ac:dyDescent="0.3">
      <c r="A931" t="s">
        <v>1881</v>
      </c>
      <c r="B931" s="171" t="s">
        <v>1882</v>
      </c>
      <c r="C931" s="171" t="s">
        <v>79</v>
      </c>
      <c r="D931" s="171" t="s">
        <v>80</v>
      </c>
      <c r="E931" s="11">
        <v>41275</v>
      </c>
      <c r="F931">
        <v>0</v>
      </c>
      <c r="G931">
        <v>0</v>
      </c>
      <c r="H931" t="e">
        <v>#DIV/0!</v>
      </c>
      <c r="I931">
        <v>0</v>
      </c>
      <c r="J931">
        <v>0</v>
      </c>
      <c r="L931">
        <v>0</v>
      </c>
      <c r="M931" t="e">
        <v>#DIV/0!</v>
      </c>
      <c r="N931">
        <v>0</v>
      </c>
      <c r="P931">
        <v>0</v>
      </c>
      <c r="Q931">
        <v>0</v>
      </c>
      <c r="R931" t="e">
        <v>#DIV/0!</v>
      </c>
      <c r="S931">
        <v>0</v>
      </c>
    </row>
    <row r="932" spans="1:20" x14ac:dyDescent="0.3">
      <c r="A932" t="s">
        <v>1883</v>
      </c>
      <c r="B932" s="171" t="s">
        <v>1884</v>
      </c>
      <c r="C932" s="171" t="s">
        <v>83</v>
      </c>
      <c r="D932" s="171" t="s">
        <v>80</v>
      </c>
      <c r="E932" s="11">
        <v>41275</v>
      </c>
      <c r="F932">
        <v>5.5</v>
      </c>
      <c r="G932">
        <v>4</v>
      </c>
      <c r="H932">
        <v>1.375</v>
      </c>
      <c r="I932">
        <v>2</v>
      </c>
      <c r="J932">
        <v>29</v>
      </c>
      <c r="K932">
        <v>6.8965517241379309E-2</v>
      </c>
      <c r="L932">
        <v>29</v>
      </c>
      <c r="M932">
        <v>1</v>
      </c>
      <c r="N932">
        <v>0</v>
      </c>
      <c r="P932">
        <v>0</v>
      </c>
      <c r="Q932">
        <v>0</v>
      </c>
      <c r="R932" t="e">
        <v>#DIV/0!</v>
      </c>
      <c r="S932">
        <v>0</v>
      </c>
    </row>
    <row r="933" spans="1:20" x14ac:dyDescent="0.3">
      <c r="A933" t="s">
        <v>1885</v>
      </c>
      <c r="B933" s="171" t="s">
        <v>1886</v>
      </c>
      <c r="C933" s="171" t="s">
        <v>86</v>
      </c>
      <c r="D933" s="171" t="s">
        <v>80</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3">
      <c r="A934" t="s">
        <v>1887</v>
      </c>
      <c r="B934" s="171" t="s">
        <v>1888</v>
      </c>
      <c r="C934" s="171" t="s">
        <v>89</v>
      </c>
      <c r="D934" s="171" t="s">
        <v>80</v>
      </c>
      <c r="E934" s="11">
        <v>41275</v>
      </c>
      <c r="F934">
        <v>6.5</v>
      </c>
      <c r="G934">
        <v>8</v>
      </c>
      <c r="H934">
        <v>0.8125</v>
      </c>
      <c r="I934">
        <v>29</v>
      </c>
      <c r="J934">
        <v>0</v>
      </c>
      <c r="L934">
        <v>45</v>
      </c>
      <c r="M934">
        <v>0</v>
      </c>
      <c r="N934">
        <v>0</v>
      </c>
      <c r="O934">
        <v>0.84399999999999997</v>
      </c>
      <c r="P934">
        <v>3</v>
      </c>
      <c r="Q934">
        <v>5</v>
      </c>
      <c r="R934">
        <v>0.6</v>
      </c>
      <c r="S934">
        <v>0</v>
      </c>
    </row>
    <row r="935" spans="1:20" x14ac:dyDescent="0.3">
      <c r="A935" t="s">
        <v>1889</v>
      </c>
      <c r="B935" s="171" t="s">
        <v>1890</v>
      </c>
      <c r="C935" s="171" t="s">
        <v>92</v>
      </c>
      <c r="D935" s="171" t="s">
        <v>80</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3">
      <c r="A936" t="s">
        <v>1891</v>
      </c>
      <c r="B936" s="171" t="s">
        <v>1892</v>
      </c>
      <c r="C936" s="171" t="s">
        <v>95</v>
      </c>
      <c r="D936" s="171" t="s">
        <v>80</v>
      </c>
      <c r="E936" s="11">
        <v>41275</v>
      </c>
      <c r="F936">
        <v>7.3</v>
      </c>
      <c r="G936">
        <v>7.3</v>
      </c>
      <c r="H936">
        <v>1</v>
      </c>
      <c r="I936">
        <v>24</v>
      </c>
      <c r="J936">
        <v>47</v>
      </c>
      <c r="L936">
        <v>47</v>
      </c>
      <c r="M936">
        <v>1</v>
      </c>
      <c r="N936">
        <v>4</v>
      </c>
      <c r="P936">
        <v>0</v>
      </c>
      <c r="Q936">
        <v>4</v>
      </c>
      <c r="R936">
        <v>0</v>
      </c>
      <c r="S936">
        <v>3</v>
      </c>
    </row>
    <row r="937" spans="1:20" x14ac:dyDescent="0.3">
      <c r="A937" t="s">
        <v>1893</v>
      </c>
      <c r="B937" s="171" t="s">
        <v>1894</v>
      </c>
      <c r="C937" s="171" t="s">
        <v>98</v>
      </c>
      <c r="D937" s="171" t="s">
        <v>80</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3">
      <c r="A938" t="s">
        <v>1895</v>
      </c>
      <c r="B938" s="171" t="s">
        <v>1896</v>
      </c>
      <c r="C938" s="171" t="s">
        <v>101</v>
      </c>
      <c r="D938" s="171" t="s">
        <v>80</v>
      </c>
      <c r="E938" s="11">
        <v>41275</v>
      </c>
      <c r="F938">
        <v>0</v>
      </c>
      <c r="G938">
        <v>0</v>
      </c>
      <c r="H938" t="e">
        <v>#DIV/0!</v>
      </c>
      <c r="I938">
        <v>0</v>
      </c>
      <c r="J938">
        <v>0</v>
      </c>
      <c r="L938">
        <v>0</v>
      </c>
      <c r="M938" t="e">
        <v>#DIV/0!</v>
      </c>
      <c r="N938">
        <v>0</v>
      </c>
      <c r="P938">
        <v>0</v>
      </c>
      <c r="Q938">
        <v>0</v>
      </c>
      <c r="R938" t="e">
        <v>#DIV/0!</v>
      </c>
    </row>
    <row r="939" spans="1:20" x14ac:dyDescent="0.3">
      <c r="A939" t="s">
        <v>1897</v>
      </c>
      <c r="B939" s="171" t="s">
        <v>1898</v>
      </c>
      <c r="C939" s="171" t="s">
        <v>104</v>
      </c>
      <c r="D939" s="171" t="s">
        <v>4</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3">
      <c r="A940" t="s">
        <v>1899</v>
      </c>
      <c r="B940" s="171" t="s">
        <v>1900</v>
      </c>
      <c r="C940" s="171" t="s">
        <v>107</v>
      </c>
      <c r="D940" s="171" t="s">
        <v>4</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3">
      <c r="A941" t="s">
        <v>1901</v>
      </c>
      <c r="B941" s="171" t="s">
        <v>1902</v>
      </c>
      <c r="C941" s="171" t="s">
        <v>110</v>
      </c>
      <c r="D941" s="171" t="s">
        <v>80</v>
      </c>
      <c r="E941" s="11">
        <v>41275</v>
      </c>
      <c r="F941">
        <v>4</v>
      </c>
      <c r="G941">
        <v>4</v>
      </c>
      <c r="H941">
        <v>1</v>
      </c>
      <c r="I941">
        <v>11</v>
      </c>
      <c r="J941">
        <v>20</v>
      </c>
      <c r="K941">
        <v>0.55000000000000004</v>
      </c>
      <c r="L941">
        <v>20</v>
      </c>
      <c r="M941">
        <v>1</v>
      </c>
      <c r="P941">
        <v>1</v>
      </c>
      <c r="Q941">
        <v>2</v>
      </c>
      <c r="R941">
        <v>0.5</v>
      </c>
      <c r="T941">
        <v>0.89</v>
      </c>
    </row>
    <row r="942" spans="1:20" x14ac:dyDescent="0.3">
      <c r="A942" t="s">
        <v>1903</v>
      </c>
      <c r="B942" s="171" t="s">
        <v>1904</v>
      </c>
      <c r="C942" s="171" t="s">
        <v>113</v>
      </c>
      <c r="D942" s="171" t="s">
        <v>80</v>
      </c>
      <c r="E942" s="11">
        <v>41275</v>
      </c>
      <c r="F942">
        <v>6</v>
      </c>
      <c r="G942">
        <v>4</v>
      </c>
      <c r="H942">
        <v>1.5</v>
      </c>
      <c r="K942" t="e">
        <v>#DIV/0!</v>
      </c>
      <c r="L942">
        <v>20</v>
      </c>
      <c r="M942">
        <v>0</v>
      </c>
      <c r="R942">
        <v>0</v>
      </c>
      <c r="T942">
        <v>0.18</v>
      </c>
    </row>
    <row r="943" spans="1:20" x14ac:dyDescent="0.3">
      <c r="A943" t="s">
        <v>1905</v>
      </c>
      <c r="B943" s="171" t="s">
        <v>1906</v>
      </c>
      <c r="C943" s="171" t="s">
        <v>116</v>
      </c>
      <c r="D943" s="171" t="s">
        <v>80</v>
      </c>
      <c r="E943" s="11">
        <v>41275</v>
      </c>
      <c r="H943" t="e">
        <v>#DIV/0!</v>
      </c>
      <c r="K943" t="e">
        <v>#DIV/0!</v>
      </c>
      <c r="M943" t="e">
        <v>#DIV/0!</v>
      </c>
      <c r="R943" t="e">
        <v>#DIV/0!</v>
      </c>
      <c r="T943">
        <v>0.18</v>
      </c>
    </row>
    <row r="944" spans="1:20" x14ac:dyDescent="0.3">
      <c r="A944" t="s">
        <v>1907</v>
      </c>
      <c r="B944" s="171" t="s">
        <v>1908</v>
      </c>
      <c r="C944" s="171" t="s">
        <v>119</v>
      </c>
      <c r="D944" s="171" t="s">
        <v>80</v>
      </c>
      <c r="E944" s="11">
        <v>41275</v>
      </c>
      <c r="H944" t="e">
        <v>#DIV/0!</v>
      </c>
      <c r="K944" t="e">
        <v>#DIV/0!</v>
      </c>
      <c r="M944" t="e">
        <v>#DIV/0!</v>
      </c>
      <c r="R944" t="e">
        <v>#DIV/0!</v>
      </c>
      <c r="T944">
        <v>0</v>
      </c>
    </row>
    <row r="945" spans="1:20" x14ac:dyDescent="0.3">
      <c r="A945" t="s">
        <v>1909</v>
      </c>
      <c r="B945" s="171" t="s">
        <v>1910</v>
      </c>
      <c r="C945" s="171" t="s">
        <v>122</v>
      </c>
      <c r="D945" s="171" t="s">
        <v>4</v>
      </c>
      <c r="E945" s="11">
        <v>41275</v>
      </c>
      <c r="H945" t="e">
        <v>#DIV/0!</v>
      </c>
      <c r="K945" t="e">
        <v>#DIV/0!</v>
      </c>
      <c r="M945" t="e">
        <v>#DIV/0!</v>
      </c>
      <c r="R945" t="e">
        <v>#DIV/0!</v>
      </c>
      <c r="T945">
        <v>0.41833333333333328</v>
      </c>
    </row>
    <row r="946" spans="1:20" x14ac:dyDescent="0.3">
      <c r="A946" t="s">
        <v>1911</v>
      </c>
      <c r="B946" s="171" t="s">
        <v>1912</v>
      </c>
      <c r="C946" s="171" t="s">
        <v>125</v>
      </c>
      <c r="D946" s="171" t="s">
        <v>4</v>
      </c>
      <c r="E946" s="11">
        <v>41275</v>
      </c>
      <c r="F946">
        <v>9</v>
      </c>
      <c r="G946">
        <v>9</v>
      </c>
      <c r="H946">
        <v>1</v>
      </c>
      <c r="I946">
        <v>27</v>
      </c>
      <c r="J946">
        <v>24</v>
      </c>
      <c r="K946">
        <v>1.125</v>
      </c>
      <c r="L946">
        <v>51.5</v>
      </c>
      <c r="M946">
        <v>0.46601941747572817</v>
      </c>
      <c r="P946">
        <v>1</v>
      </c>
      <c r="Q946">
        <v>2</v>
      </c>
      <c r="R946">
        <v>0.5</v>
      </c>
      <c r="T946">
        <v>1.0125000000000002</v>
      </c>
    </row>
    <row r="947" spans="1:20" x14ac:dyDescent="0.3">
      <c r="A947" t="s">
        <v>1913</v>
      </c>
      <c r="B947" s="171" t="s">
        <v>1914</v>
      </c>
      <c r="C947" s="171" t="s">
        <v>128</v>
      </c>
      <c r="D947" s="171" t="s">
        <v>80</v>
      </c>
      <c r="E947" s="11">
        <v>41275</v>
      </c>
      <c r="F947">
        <v>3</v>
      </c>
      <c r="G947">
        <v>5</v>
      </c>
      <c r="H947">
        <v>0.6</v>
      </c>
      <c r="I947">
        <v>27</v>
      </c>
      <c r="J947">
        <v>24</v>
      </c>
      <c r="K947">
        <v>1.125</v>
      </c>
      <c r="L947">
        <v>24</v>
      </c>
      <c r="M947">
        <v>1</v>
      </c>
      <c r="P947">
        <v>1</v>
      </c>
      <c r="Q947">
        <v>2</v>
      </c>
      <c r="R947">
        <v>0.5</v>
      </c>
      <c r="T947">
        <v>0.77700000000000002</v>
      </c>
    </row>
    <row r="948" spans="1:20" x14ac:dyDescent="0.3">
      <c r="A948" t="s">
        <v>1915</v>
      </c>
      <c r="B948" s="171" t="s">
        <v>1916</v>
      </c>
      <c r="C948" s="171" t="s">
        <v>131</v>
      </c>
      <c r="D948" s="171" t="s">
        <v>80</v>
      </c>
      <c r="E948" s="11">
        <v>41275</v>
      </c>
      <c r="F948">
        <v>6</v>
      </c>
      <c r="G948">
        <v>4</v>
      </c>
      <c r="H948">
        <v>1.5</v>
      </c>
      <c r="K948" t="e">
        <v>#DIV/0!</v>
      </c>
      <c r="L948">
        <v>27.5</v>
      </c>
      <c r="M948">
        <v>0</v>
      </c>
      <c r="Q948">
        <v>0</v>
      </c>
      <c r="R948" t="e">
        <v>#DIV/0!</v>
      </c>
      <c r="T948">
        <v>0.89</v>
      </c>
    </row>
    <row r="949" spans="1:20" x14ac:dyDescent="0.3">
      <c r="A949" t="s">
        <v>1917</v>
      </c>
      <c r="B949" s="171" t="s">
        <v>1918</v>
      </c>
      <c r="C949" s="171" t="s">
        <v>134</v>
      </c>
      <c r="D949" s="171" t="s">
        <v>80</v>
      </c>
      <c r="E949" s="11">
        <v>41275</v>
      </c>
      <c r="H949" t="e">
        <v>#DIV/0!</v>
      </c>
      <c r="K949" t="e">
        <v>#DIV/0!</v>
      </c>
      <c r="M949" t="e">
        <v>#DIV/0!</v>
      </c>
      <c r="R949" t="e">
        <v>#DIV/0!</v>
      </c>
      <c r="T949">
        <v>0.625</v>
      </c>
    </row>
    <row r="950" spans="1:20" x14ac:dyDescent="0.3">
      <c r="A950" t="s">
        <v>1919</v>
      </c>
      <c r="B950" s="171" t="s">
        <v>1920</v>
      </c>
      <c r="C950" s="171" t="s">
        <v>137</v>
      </c>
      <c r="D950" s="171" t="s">
        <v>4</v>
      </c>
      <c r="E950" s="11">
        <v>41275</v>
      </c>
      <c r="H950" t="e">
        <v>#DIV/0!</v>
      </c>
      <c r="K950" t="e">
        <v>#DIV/0!</v>
      </c>
      <c r="M950" t="e">
        <v>#DIV/0!</v>
      </c>
      <c r="R950" t="e">
        <v>#DIV/0!</v>
      </c>
      <c r="T950">
        <v>0.42648018648018643</v>
      </c>
    </row>
    <row r="951" spans="1:20" x14ac:dyDescent="0.3">
      <c r="A951" t="s">
        <v>1921</v>
      </c>
      <c r="B951" s="171" t="s">
        <v>1922</v>
      </c>
      <c r="C951" s="171" t="s">
        <v>140</v>
      </c>
      <c r="D951" s="171" t="s">
        <v>80</v>
      </c>
      <c r="E951" s="11">
        <v>41275</v>
      </c>
      <c r="H951" t="e">
        <v>#DIV/0!</v>
      </c>
      <c r="K951" t="e">
        <v>#DIV/0!</v>
      </c>
      <c r="M951" t="e">
        <v>#DIV/0!</v>
      </c>
      <c r="R951" t="e">
        <v>#DIV/0!</v>
      </c>
      <c r="T951">
        <v>0</v>
      </c>
    </row>
    <row r="952" spans="1:20" x14ac:dyDescent="0.3">
      <c r="A952" t="s">
        <v>1923</v>
      </c>
      <c r="B952" s="171" t="s">
        <v>1924</v>
      </c>
      <c r="C952" s="171" t="s">
        <v>143</v>
      </c>
      <c r="D952" s="171" t="s">
        <v>80</v>
      </c>
      <c r="E952" s="11">
        <v>41275</v>
      </c>
      <c r="H952" t="e">
        <v>#DIV/0!</v>
      </c>
      <c r="K952" t="e">
        <v>#DIV/0!</v>
      </c>
      <c r="M952" t="e">
        <v>#DIV/0!</v>
      </c>
      <c r="R952" t="e">
        <v>#DIV/0!</v>
      </c>
      <c r="T952">
        <v>0.74780225330225336</v>
      </c>
    </row>
    <row r="953" spans="1:20" x14ac:dyDescent="0.3">
      <c r="A953" t="s">
        <v>1925</v>
      </c>
      <c r="B953" s="171" t="s">
        <v>1926</v>
      </c>
      <c r="C953" s="171" t="s">
        <v>146</v>
      </c>
      <c r="D953" s="171" t="s">
        <v>4</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3">
      <c r="A954" t="s">
        <v>1927</v>
      </c>
      <c r="B954" s="171" t="s">
        <v>1928</v>
      </c>
      <c r="C954" s="171" t="s">
        <v>149</v>
      </c>
      <c r="D954" s="171" t="s">
        <v>80</v>
      </c>
      <c r="E954" s="11">
        <v>41275</v>
      </c>
      <c r="H954" t="e">
        <v>#DIV/0!</v>
      </c>
      <c r="K954" t="e">
        <v>#DIV/0!</v>
      </c>
      <c r="M954" t="e">
        <v>#DIV/0!</v>
      </c>
      <c r="R954" t="e">
        <v>#DIV/0!</v>
      </c>
      <c r="T954">
        <v>0.89999999999999991</v>
      </c>
    </row>
    <row r="955" spans="1:20" x14ac:dyDescent="0.3">
      <c r="A955" t="s">
        <v>1929</v>
      </c>
      <c r="B955" s="171" t="s">
        <v>1930</v>
      </c>
      <c r="C955" s="171" t="s">
        <v>152</v>
      </c>
      <c r="D955" s="171" t="s">
        <v>80</v>
      </c>
      <c r="E955" s="11">
        <v>41275</v>
      </c>
      <c r="F955">
        <v>4</v>
      </c>
      <c r="G955">
        <v>4</v>
      </c>
      <c r="H955">
        <v>1</v>
      </c>
      <c r="I955">
        <v>26</v>
      </c>
      <c r="J955">
        <v>35</v>
      </c>
      <c r="K955">
        <v>0.74285714285714288</v>
      </c>
      <c r="L955">
        <v>46</v>
      </c>
      <c r="M955">
        <v>0.76086956521739135</v>
      </c>
      <c r="P955">
        <v>2</v>
      </c>
      <c r="Q955">
        <v>4</v>
      </c>
      <c r="R955">
        <v>0.5</v>
      </c>
      <c r="T955">
        <v>0.72727272727272729</v>
      </c>
    </row>
    <row r="956" spans="1:20" x14ac:dyDescent="0.3">
      <c r="A956" t="s">
        <v>1931</v>
      </c>
      <c r="B956" s="171" t="s">
        <v>1932</v>
      </c>
      <c r="C956" s="171" t="s">
        <v>155</v>
      </c>
      <c r="D956" s="171" t="s">
        <v>80</v>
      </c>
      <c r="E956" s="11">
        <v>41275</v>
      </c>
      <c r="F956">
        <v>3</v>
      </c>
      <c r="G956">
        <v>3</v>
      </c>
      <c r="H956">
        <v>1</v>
      </c>
      <c r="J956">
        <v>17</v>
      </c>
      <c r="K956">
        <v>0</v>
      </c>
      <c r="L956">
        <v>27</v>
      </c>
      <c r="M956">
        <v>0.62962962962962965</v>
      </c>
      <c r="R956" t="e">
        <v>#DIV/0!</v>
      </c>
    </row>
    <row r="957" spans="1:20" x14ac:dyDescent="0.3">
      <c r="A957" t="s">
        <v>1933</v>
      </c>
      <c r="B957" s="171" t="s">
        <v>1934</v>
      </c>
      <c r="C957" s="171" t="s">
        <v>158</v>
      </c>
      <c r="D957" s="171" t="s">
        <v>80</v>
      </c>
      <c r="E957" s="11">
        <v>41275</v>
      </c>
      <c r="H957" t="e">
        <v>#DIV/0!</v>
      </c>
      <c r="K957" t="e">
        <v>#DIV/0!</v>
      </c>
      <c r="M957" t="e">
        <v>#DIV/0!</v>
      </c>
      <c r="R957" t="e">
        <v>#DIV/0!</v>
      </c>
    </row>
    <row r="958" spans="1:20" x14ac:dyDescent="0.3">
      <c r="A958" t="s">
        <v>1935</v>
      </c>
      <c r="B958" s="171" t="s">
        <v>1936</v>
      </c>
      <c r="C958" s="171" t="s">
        <v>161</v>
      </c>
      <c r="D958" s="171" t="s">
        <v>4</v>
      </c>
      <c r="E958" s="11">
        <v>41275</v>
      </c>
      <c r="F958">
        <v>1.5</v>
      </c>
      <c r="G958">
        <v>1.5</v>
      </c>
      <c r="H958">
        <v>1</v>
      </c>
      <c r="I958">
        <v>2</v>
      </c>
      <c r="J958">
        <v>0</v>
      </c>
      <c r="K958" t="e">
        <v>#DIV/0!</v>
      </c>
      <c r="L958">
        <v>14.5</v>
      </c>
      <c r="M958">
        <v>0</v>
      </c>
      <c r="N958">
        <v>0</v>
      </c>
      <c r="P958">
        <v>0</v>
      </c>
      <c r="Q958">
        <v>0</v>
      </c>
      <c r="R958" t="e">
        <v>#DIV/0!</v>
      </c>
      <c r="S958">
        <v>0</v>
      </c>
    </row>
    <row r="959" spans="1:20" x14ac:dyDescent="0.3">
      <c r="A959" t="s">
        <v>1937</v>
      </c>
      <c r="B959" s="171" t="s">
        <v>1938</v>
      </c>
      <c r="C959" s="171" t="s">
        <v>164</v>
      </c>
      <c r="D959" s="171" t="s">
        <v>80</v>
      </c>
      <c r="E959" s="11">
        <v>41275</v>
      </c>
      <c r="F959">
        <v>1.5</v>
      </c>
      <c r="G959">
        <v>1.5</v>
      </c>
      <c r="H959">
        <v>1</v>
      </c>
      <c r="I959">
        <v>2</v>
      </c>
      <c r="K959" t="e">
        <v>#DIV/0!</v>
      </c>
      <c r="L959">
        <v>14.5</v>
      </c>
      <c r="M959">
        <v>0</v>
      </c>
      <c r="R959" t="e">
        <v>#DIV/0!</v>
      </c>
      <c r="T959">
        <v>1.1199999999999999</v>
      </c>
    </row>
    <row r="960" spans="1:20" x14ac:dyDescent="0.3">
      <c r="A960" t="s">
        <v>1939</v>
      </c>
      <c r="B960" s="171" t="s">
        <v>1940</v>
      </c>
      <c r="C960" s="171" t="s">
        <v>167</v>
      </c>
      <c r="D960" s="171" t="s">
        <v>4</v>
      </c>
      <c r="E960" s="11">
        <v>41275</v>
      </c>
      <c r="H960" t="e">
        <v>#DIV/0!</v>
      </c>
      <c r="K960" t="e">
        <v>#DIV/0!</v>
      </c>
      <c r="M960" t="e">
        <v>#DIV/0!</v>
      </c>
      <c r="R960" t="e">
        <v>#DIV/0!</v>
      </c>
      <c r="T960">
        <v>1.125</v>
      </c>
    </row>
    <row r="961" spans="1:20" x14ac:dyDescent="0.3">
      <c r="A961" t="s">
        <v>1941</v>
      </c>
      <c r="B961" s="171" t="s">
        <v>1942</v>
      </c>
      <c r="C961" s="171" t="s">
        <v>170</v>
      </c>
      <c r="D961" s="171" t="s">
        <v>80</v>
      </c>
      <c r="E961" s="11">
        <v>41275</v>
      </c>
      <c r="H961" t="e">
        <v>#DIV/0!</v>
      </c>
      <c r="K961" t="e">
        <v>#DIV/0!</v>
      </c>
      <c r="M961" t="e">
        <v>#DIV/0!</v>
      </c>
      <c r="R961" t="e">
        <v>#DIV/0!</v>
      </c>
      <c r="T961">
        <v>0.8666666666666667</v>
      </c>
    </row>
    <row r="962" spans="1:20" x14ac:dyDescent="0.3">
      <c r="A962" t="s">
        <v>1943</v>
      </c>
      <c r="B962" s="171" t="s">
        <v>1944</v>
      </c>
      <c r="C962" s="171" t="s">
        <v>173</v>
      </c>
      <c r="D962" s="171" t="s">
        <v>80</v>
      </c>
      <c r="E962" s="11">
        <v>41275</v>
      </c>
      <c r="F962">
        <v>4</v>
      </c>
      <c r="G962">
        <v>4</v>
      </c>
      <c r="H962">
        <v>1</v>
      </c>
      <c r="I962">
        <v>7</v>
      </c>
      <c r="K962" t="e">
        <v>#DIV/0!</v>
      </c>
      <c r="L962">
        <v>24</v>
      </c>
      <c r="M962">
        <v>0</v>
      </c>
      <c r="N962">
        <v>4</v>
      </c>
      <c r="P962">
        <v>0</v>
      </c>
      <c r="Q962">
        <v>1</v>
      </c>
      <c r="R962">
        <v>0</v>
      </c>
      <c r="S962">
        <v>3</v>
      </c>
    </row>
    <row r="963" spans="1:20" x14ac:dyDescent="0.3">
      <c r="A963" t="s">
        <v>1945</v>
      </c>
      <c r="B963" s="171" t="s">
        <v>1946</v>
      </c>
      <c r="C963" s="171" t="s">
        <v>176</v>
      </c>
      <c r="D963" s="171" t="s">
        <v>80</v>
      </c>
      <c r="E963" s="11">
        <v>41275</v>
      </c>
      <c r="F963">
        <v>4</v>
      </c>
      <c r="G963">
        <v>4</v>
      </c>
      <c r="H963">
        <v>1</v>
      </c>
      <c r="I963">
        <v>7</v>
      </c>
      <c r="K963" t="e">
        <v>#DIV/0!</v>
      </c>
      <c r="L963">
        <v>24</v>
      </c>
      <c r="M963">
        <v>0</v>
      </c>
      <c r="N963">
        <v>4</v>
      </c>
      <c r="P963">
        <v>0</v>
      </c>
      <c r="Q963">
        <v>1</v>
      </c>
      <c r="R963">
        <v>0</v>
      </c>
      <c r="S963">
        <v>3</v>
      </c>
    </row>
    <row r="964" spans="1:20" x14ac:dyDescent="0.3">
      <c r="A964" t="s">
        <v>1947</v>
      </c>
      <c r="B964" s="171" t="s">
        <v>1948</v>
      </c>
      <c r="C964" s="171" t="s">
        <v>179</v>
      </c>
      <c r="D964" s="171" t="s">
        <v>4</v>
      </c>
      <c r="E964" s="11">
        <v>41275</v>
      </c>
      <c r="H964" t="e">
        <v>#DIV/0!</v>
      </c>
      <c r="K964" t="e">
        <v>#DIV/0!</v>
      </c>
      <c r="M964" t="e">
        <v>#DIV/0!</v>
      </c>
      <c r="R964" t="e">
        <v>#DIV/0!</v>
      </c>
    </row>
    <row r="965" spans="1:20" x14ac:dyDescent="0.3">
      <c r="A965" t="s">
        <v>1949</v>
      </c>
      <c r="B965" s="171" t="s">
        <v>1950</v>
      </c>
      <c r="C965" s="171" t="s">
        <v>182</v>
      </c>
      <c r="D965" s="171" t="s">
        <v>80</v>
      </c>
      <c r="E965" s="11">
        <v>41275</v>
      </c>
      <c r="H965" t="e">
        <v>#DIV/0!</v>
      </c>
      <c r="K965" t="e">
        <v>#DIV/0!</v>
      </c>
      <c r="M965" t="e">
        <v>#DIV/0!</v>
      </c>
      <c r="R965" t="e">
        <v>#DIV/0!</v>
      </c>
    </row>
    <row r="966" spans="1:20" x14ac:dyDescent="0.3">
      <c r="A966" t="s">
        <v>1951</v>
      </c>
      <c r="B966" s="171" t="s">
        <v>1952</v>
      </c>
      <c r="C966" s="171" t="s">
        <v>185</v>
      </c>
      <c r="D966" s="171" t="s">
        <v>4</v>
      </c>
      <c r="E966" s="11">
        <v>41275</v>
      </c>
      <c r="F966">
        <v>3</v>
      </c>
      <c r="G966">
        <v>3</v>
      </c>
      <c r="H966">
        <v>1</v>
      </c>
      <c r="K966" t="e">
        <v>#DIV/0!</v>
      </c>
      <c r="M966" t="e">
        <v>#DIV/0!</v>
      </c>
      <c r="R966" t="e">
        <v>#DIV/0!</v>
      </c>
      <c r="T966">
        <v>0.65333333333333343</v>
      </c>
    </row>
    <row r="967" spans="1:20" x14ac:dyDescent="0.3">
      <c r="A967" t="s">
        <v>1953</v>
      </c>
      <c r="B967" s="171" t="s">
        <v>1954</v>
      </c>
      <c r="C967" s="171" t="s">
        <v>188</v>
      </c>
      <c r="D967" s="171" t="s">
        <v>80</v>
      </c>
      <c r="E967" s="11">
        <v>41275</v>
      </c>
      <c r="F967">
        <v>3</v>
      </c>
      <c r="G967">
        <v>3</v>
      </c>
      <c r="H967">
        <v>1</v>
      </c>
      <c r="K967" t="e">
        <v>#DIV/0!</v>
      </c>
      <c r="M967" t="e">
        <v>#DIV/0!</v>
      </c>
      <c r="R967" t="e">
        <v>#DIV/0!</v>
      </c>
    </row>
    <row r="968" spans="1:20" x14ac:dyDescent="0.3">
      <c r="A968" t="s">
        <v>1955</v>
      </c>
      <c r="B968" s="171" t="s">
        <v>1956</v>
      </c>
      <c r="C968" s="171" t="s">
        <v>191</v>
      </c>
      <c r="D968" s="171" t="s">
        <v>4</v>
      </c>
      <c r="E968" s="11">
        <v>41275</v>
      </c>
      <c r="F968">
        <v>5</v>
      </c>
      <c r="G968">
        <v>5</v>
      </c>
      <c r="H968">
        <v>1</v>
      </c>
      <c r="I968">
        <v>21</v>
      </c>
      <c r="J968">
        <v>29</v>
      </c>
      <c r="K968">
        <v>0.72413793103448276</v>
      </c>
      <c r="L968">
        <v>25</v>
      </c>
      <c r="M968">
        <v>1.1599999999999999</v>
      </c>
      <c r="P968">
        <v>1</v>
      </c>
      <c r="Q968">
        <v>5</v>
      </c>
      <c r="R968">
        <v>0.2</v>
      </c>
      <c r="T968">
        <v>1.2250000000000001</v>
      </c>
    </row>
    <row r="969" spans="1:20" x14ac:dyDescent="0.3">
      <c r="A969" t="s">
        <v>1957</v>
      </c>
      <c r="B969" s="171" t="s">
        <v>1958</v>
      </c>
      <c r="C969" s="171" t="s">
        <v>194</v>
      </c>
      <c r="D969" s="171" t="s">
        <v>80</v>
      </c>
      <c r="E969" s="11">
        <v>41275</v>
      </c>
      <c r="F969">
        <v>5</v>
      </c>
      <c r="G969">
        <v>5</v>
      </c>
      <c r="H969">
        <v>1</v>
      </c>
      <c r="I969">
        <v>21</v>
      </c>
      <c r="J969">
        <v>29</v>
      </c>
      <c r="K969">
        <v>0.72413793103448276</v>
      </c>
      <c r="L969">
        <v>25</v>
      </c>
      <c r="M969">
        <v>1.1599999999999999</v>
      </c>
      <c r="P969">
        <v>1</v>
      </c>
      <c r="Q969">
        <v>5</v>
      </c>
      <c r="R969">
        <v>0.2</v>
      </c>
    </row>
    <row r="970" spans="1:20" x14ac:dyDescent="0.3">
      <c r="A970" t="s">
        <v>1959</v>
      </c>
      <c r="B970" s="171" t="s">
        <v>1960</v>
      </c>
      <c r="C970" s="171" t="s">
        <v>197</v>
      </c>
      <c r="D970" s="171" t="s">
        <v>80</v>
      </c>
      <c r="E970" s="11">
        <v>41275</v>
      </c>
      <c r="H970" t="e">
        <v>#DIV/0!</v>
      </c>
      <c r="K970" t="e">
        <v>#DIV/0!</v>
      </c>
      <c r="M970" t="e">
        <v>#DIV/0!</v>
      </c>
      <c r="R970" t="e">
        <v>#DIV/0!</v>
      </c>
    </row>
    <row r="971" spans="1:20" x14ac:dyDescent="0.3">
      <c r="A971" t="s">
        <v>1961</v>
      </c>
      <c r="B971" s="171" t="s">
        <v>1962</v>
      </c>
      <c r="C971" s="171" t="s">
        <v>200</v>
      </c>
      <c r="D971" s="171" t="s">
        <v>80</v>
      </c>
      <c r="E971" s="11">
        <v>41275</v>
      </c>
      <c r="F971">
        <v>3.3</v>
      </c>
      <c r="G971">
        <v>3.3</v>
      </c>
      <c r="H971">
        <v>1</v>
      </c>
      <c r="I971">
        <v>17</v>
      </c>
      <c r="J971">
        <v>0</v>
      </c>
      <c r="L971">
        <v>23</v>
      </c>
      <c r="M971">
        <v>0</v>
      </c>
      <c r="P971">
        <v>0</v>
      </c>
      <c r="Q971">
        <v>3</v>
      </c>
      <c r="R971">
        <v>0</v>
      </c>
      <c r="T971">
        <v>0.71</v>
      </c>
    </row>
    <row r="972" spans="1:20" x14ac:dyDescent="0.3">
      <c r="A972" t="s">
        <v>1963</v>
      </c>
      <c r="B972" s="171" t="s">
        <v>1964</v>
      </c>
      <c r="C972" s="171" t="s">
        <v>203</v>
      </c>
      <c r="D972" s="171" t="s">
        <v>80</v>
      </c>
      <c r="E972" s="11">
        <v>41275</v>
      </c>
      <c r="H972" t="e">
        <v>#DIV/0!</v>
      </c>
      <c r="K972" t="e">
        <v>#DIV/0!</v>
      </c>
      <c r="M972" t="e">
        <v>#DIV/0!</v>
      </c>
      <c r="R972" t="e">
        <v>#DIV/0!</v>
      </c>
      <c r="T972">
        <v>0.71</v>
      </c>
    </row>
    <row r="973" spans="1:20" x14ac:dyDescent="0.3">
      <c r="A973" t="s">
        <v>1965</v>
      </c>
      <c r="B973" s="171" t="s">
        <v>1966</v>
      </c>
      <c r="C973" s="171" t="s">
        <v>206</v>
      </c>
      <c r="D973" s="171" t="s">
        <v>80</v>
      </c>
      <c r="E973" s="11">
        <v>41275</v>
      </c>
      <c r="F973">
        <v>3.3</v>
      </c>
      <c r="G973">
        <v>3.3</v>
      </c>
      <c r="H973">
        <v>1</v>
      </c>
      <c r="I973">
        <v>17</v>
      </c>
      <c r="K973" t="e">
        <v>#DIV/0!</v>
      </c>
      <c r="L973">
        <v>23</v>
      </c>
      <c r="M973">
        <v>0</v>
      </c>
      <c r="P973">
        <v>0</v>
      </c>
      <c r="Q973">
        <v>3</v>
      </c>
      <c r="R973">
        <v>0</v>
      </c>
    </row>
    <row r="974" spans="1:20" x14ac:dyDescent="0.3">
      <c r="A974" t="s">
        <v>1967</v>
      </c>
      <c r="B974" s="171" t="s">
        <v>1968</v>
      </c>
      <c r="C974" s="171" t="s">
        <v>209</v>
      </c>
      <c r="D974" s="171" t="s">
        <v>80</v>
      </c>
      <c r="E974" s="11">
        <v>41275</v>
      </c>
      <c r="H974" t="e">
        <v>#DIV/0!</v>
      </c>
      <c r="K974" t="e">
        <v>#DIV/0!</v>
      </c>
      <c r="M974" t="e">
        <v>#DIV/0!</v>
      </c>
      <c r="R974" t="e">
        <v>#DIV/0!</v>
      </c>
    </row>
    <row r="975" spans="1:20" x14ac:dyDescent="0.3">
      <c r="A975" t="s">
        <v>1969</v>
      </c>
      <c r="B975" s="171" t="s">
        <v>1970</v>
      </c>
      <c r="C975" s="171" t="s">
        <v>212</v>
      </c>
      <c r="D975" s="171" t="s">
        <v>4</v>
      </c>
      <c r="E975" s="11">
        <v>41275</v>
      </c>
      <c r="H975" t="e">
        <v>#DIV/0!</v>
      </c>
      <c r="K975" t="e">
        <v>#DIV/0!</v>
      </c>
      <c r="M975" t="e">
        <v>#DIV/0!</v>
      </c>
      <c r="R975" t="e">
        <v>#DIV/0!</v>
      </c>
      <c r="T975">
        <v>1</v>
      </c>
    </row>
    <row r="976" spans="1:20" x14ac:dyDescent="0.3">
      <c r="A976" t="s">
        <v>1971</v>
      </c>
      <c r="B976" s="171" t="s">
        <v>1972</v>
      </c>
      <c r="C976" s="171" t="s">
        <v>215</v>
      </c>
      <c r="D976" s="171" t="s">
        <v>4</v>
      </c>
      <c r="E976" s="11">
        <v>41275</v>
      </c>
      <c r="H976" t="e">
        <v>#DIV/0!</v>
      </c>
      <c r="K976" t="e">
        <v>#DIV/0!</v>
      </c>
      <c r="M976" t="e">
        <v>#DIV/0!</v>
      </c>
      <c r="R976" t="e">
        <v>#DIV/0!</v>
      </c>
      <c r="T976">
        <v>1</v>
      </c>
    </row>
    <row r="977" spans="1:20" x14ac:dyDescent="0.3">
      <c r="A977" t="s">
        <v>1973</v>
      </c>
      <c r="B977" s="171" t="s">
        <v>1974</v>
      </c>
      <c r="C977" s="171" t="s">
        <v>218</v>
      </c>
      <c r="D977" s="171" t="s">
        <v>80</v>
      </c>
      <c r="E977" s="11">
        <v>41275</v>
      </c>
      <c r="H977" t="e">
        <v>#DIV/0!</v>
      </c>
      <c r="K977" t="e">
        <v>#DIV/0!</v>
      </c>
      <c r="M977" t="e">
        <v>#DIV/0!</v>
      </c>
      <c r="R977" t="e">
        <v>#DIV/0!</v>
      </c>
    </row>
    <row r="978" spans="1:20" x14ac:dyDescent="0.3">
      <c r="A978" t="s">
        <v>1975</v>
      </c>
      <c r="B978" s="171" t="s">
        <v>1976</v>
      </c>
      <c r="C978" s="171" t="s">
        <v>221</v>
      </c>
      <c r="D978" s="171" t="s">
        <v>4</v>
      </c>
      <c r="E978" s="11">
        <v>41275</v>
      </c>
      <c r="F978">
        <v>1</v>
      </c>
      <c r="G978">
        <v>1</v>
      </c>
      <c r="H978">
        <v>1</v>
      </c>
      <c r="I978">
        <v>0</v>
      </c>
      <c r="L978">
        <v>0</v>
      </c>
      <c r="M978" t="e">
        <v>#DIV/0!</v>
      </c>
      <c r="R978" t="e">
        <v>#DIV/0!</v>
      </c>
    </row>
    <row r="979" spans="1:20" x14ac:dyDescent="0.3">
      <c r="A979" t="s">
        <v>1977</v>
      </c>
      <c r="B979" s="171" t="s">
        <v>1978</v>
      </c>
      <c r="C979" s="171" t="s">
        <v>224</v>
      </c>
      <c r="D979" s="171" t="s">
        <v>80</v>
      </c>
      <c r="E979" s="11">
        <v>41275</v>
      </c>
      <c r="H979" t="e">
        <v>#DIV/0!</v>
      </c>
      <c r="K979" t="e">
        <v>#DIV/0!</v>
      </c>
      <c r="M979" t="e">
        <v>#DIV/0!</v>
      </c>
      <c r="R979" t="e">
        <v>#DIV/0!</v>
      </c>
      <c r="T979">
        <v>0</v>
      </c>
    </row>
    <row r="980" spans="1:20" x14ac:dyDescent="0.3">
      <c r="A980" t="s">
        <v>1979</v>
      </c>
      <c r="B980" s="171" t="s">
        <v>1980</v>
      </c>
      <c r="C980" s="171" t="s">
        <v>227</v>
      </c>
      <c r="D980" s="171" t="s">
        <v>80</v>
      </c>
      <c r="E980" s="11">
        <v>41275</v>
      </c>
      <c r="F980">
        <v>1</v>
      </c>
      <c r="G980">
        <v>1</v>
      </c>
      <c r="H980">
        <v>1</v>
      </c>
      <c r="K980" t="e">
        <v>#DIV/0!</v>
      </c>
      <c r="M980" t="e">
        <v>#DIV/0!</v>
      </c>
      <c r="R980" t="e">
        <v>#DIV/0!</v>
      </c>
      <c r="T980">
        <v>0</v>
      </c>
    </row>
    <row r="981" spans="1:20" x14ac:dyDescent="0.3">
      <c r="A981" t="s">
        <v>1981</v>
      </c>
      <c r="B981" s="171" t="s">
        <v>1982</v>
      </c>
      <c r="C981" s="171" t="s">
        <v>230</v>
      </c>
      <c r="D981" s="171" t="s">
        <v>80</v>
      </c>
      <c r="E981" s="11">
        <v>41275</v>
      </c>
      <c r="H981" t="e">
        <v>#DIV/0!</v>
      </c>
      <c r="K981" t="e">
        <v>#DIV/0!</v>
      </c>
      <c r="M981" t="e">
        <v>#DIV/0!</v>
      </c>
      <c r="R981" t="e">
        <v>#DIV/0!</v>
      </c>
      <c r="T981">
        <v>1.0666666666666667</v>
      </c>
    </row>
    <row r="982" spans="1:20" x14ac:dyDescent="0.3">
      <c r="A982" t="s">
        <v>1983</v>
      </c>
      <c r="B982" s="171" t="s">
        <v>1984</v>
      </c>
      <c r="C982" s="171" t="s">
        <v>233</v>
      </c>
      <c r="D982" s="171" t="s">
        <v>4</v>
      </c>
      <c r="E982" s="11">
        <v>41275</v>
      </c>
      <c r="F982">
        <v>7.25</v>
      </c>
      <c r="G982">
        <v>13</v>
      </c>
      <c r="H982">
        <v>0.55769230769230771</v>
      </c>
      <c r="I982">
        <v>34</v>
      </c>
      <c r="K982" t="e">
        <v>#DIV/0!</v>
      </c>
      <c r="L982">
        <v>54</v>
      </c>
      <c r="M982">
        <v>0</v>
      </c>
      <c r="P982">
        <v>3</v>
      </c>
      <c r="Q982">
        <v>5</v>
      </c>
      <c r="R982">
        <v>0.6</v>
      </c>
      <c r="T982">
        <v>0.8</v>
      </c>
    </row>
    <row r="983" spans="1:20" x14ac:dyDescent="0.3">
      <c r="A983" t="s">
        <v>1985</v>
      </c>
      <c r="B983" s="171" t="s">
        <v>1986</v>
      </c>
      <c r="C983" s="171" t="s">
        <v>236</v>
      </c>
      <c r="D983" s="171" t="s">
        <v>80</v>
      </c>
      <c r="E983" s="11">
        <v>41275</v>
      </c>
      <c r="F983">
        <v>6.5</v>
      </c>
      <c r="G983">
        <v>8</v>
      </c>
      <c r="H983">
        <v>0.8125</v>
      </c>
      <c r="I983">
        <v>29</v>
      </c>
      <c r="K983" t="e">
        <v>#DIV/0!</v>
      </c>
      <c r="L983">
        <v>45</v>
      </c>
      <c r="M983">
        <v>0</v>
      </c>
      <c r="P983">
        <v>3</v>
      </c>
      <c r="Q983">
        <v>5</v>
      </c>
      <c r="R983">
        <v>0.6</v>
      </c>
    </row>
    <row r="984" spans="1:20" x14ac:dyDescent="0.3">
      <c r="A984" t="s">
        <v>1987</v>
      </c>
      <c r="B984" s="171" t="s">
        <v>1988</v>
      </c>
      <c r="C984" s="171" t="s">
        <v>239</v>
      </c>
      <c r="D984" s="171" t="s">
        <v>80</v>
      </c>
      <c r="E984" s="11">
        <v>41275</v>
      </c>
      <c r="F984">
        <v>0.75</v>
      </c>
      <c r="G984">
        <v>5</v>
      </c>
      <c r="H984">
        <v>0.15</v>
      </c>
      <c r="I984">
        <v>5</v>
      </c>
      <c r="L984">
        <v>9</v>
      </c>
      <c r="M984">
        <v>0</v>
      </c>
      <c r="R984" t="e">
        <v>#DIV/0!</v>
      </c>
      <c r="T984">
        <v>0.37545454545454543</v>
      </c>
    </row>
    <row r="985" spans="1:20" x14ac:dyDescent="0.3">
      <c r="A985" t="s">
        <v>1989</v>
      </c>
      <c r="B985" s="171" t="s">
        <v>1990</v>
      </c>
      <c r="C985" s="171" t="s">
        <v>76</v>
      </c>
      <c r="D985" s="171" t="s">
        <v>80</v>
      </c>
      <c r="E985" s="11">
        <v>41275</v>
      </c>
      <c r="F985">
        <v>4</v>
      </c>
      <c r="G985">
        <v>2.5</v>
      </c>
      <c r="H985">
        <v>1.6</v>
      </c>
      <c r="K985" t="e">
        <v>#DIV/0!</v>
      </c>
      <c r="L985">
        <v>14.5</v>
      </c>
      <c r="M985">
        <v>0</v>
      </c>
      <c r="R985" t="e">
        <v>#DIV/0!</v>
      </c>
      <c r="T985">
        <v>0.48</v>
      </c>
    </row>
    <row r="986" spans="1:20" x14ac:dyDescent="0.3">
      <c r="A986" t="s">
        <v>1991</v>
      </c>
      <c r="B986" s="171" t="s">
        <v>1992</v>
      </c>
      <c r="C986" s="171" t="s">
        <v>79</v>
      </c>
      <c r="D986" s="171" t="s">
        <v>4</v>
      </c>
      <c r="E986" s="11">
        <v>41275</v>
      </c>
      <c r="F986">
        <v>0</v>
      </c>
      <c r="G986">
        <v>0</v>
      </c>
      <c r="H986" t="e">
        <v>#DIV/0!</v>
      </c>
      <c r="I986">
        <v>0</v>
      </c>
      <c r="J986">
        <v>0</v>
      </c>
      <c r="L986">
        <v>0</v>
      </c>
      <c r="M986" t="e">
        <v>#DIV/0!</v>
      </c>
      <c r="N986">
        <v>0</v>
      </c>
      <c r="P986">
        <v>0</v>
      </c>
      <c r="Q986">
        <v>0</v>
      </c>
      <c r="R986" t="e">
        <v>#DIV/0!</v>
      </c>
      <c r="S986">
        <v>0</v>
      </c>
      <c r="T986">
        <v>0.25</v>
      </c>
    </row>
    <row r="987" spans="1:20" x14ac:dyDescent="0.3">
      <c r="A987" t="s">
        <v>1993</v>
      </c>
      <c r="B987" s="171" t="s">
        <v>1994</v>
      </c>
      <c r="C987" s="171" t="s">
        <v>86</v>
      </c>
      <c r="D987" s="171" t="s">
        <v>4</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3">
      <c r="A988" t="s">
        <v>1995</v>
      </c>
      <c r="B988" s="171" t="s">
        <v>1996</v>
      </c>
      <c r="C988" s="171" t="s">
        <v>89</v>
      </c>
      <c r="D988" s="171" t="s">
        <v>4</v>
      </c>
      <c r="E988" s="11">
        <v>41275</v>
      </c>
      <c r="F988">
        <v>6.5</v>
      </c>
      <c r="G988">
        <v>8</v>
      </c>
      <c r="H988">
        <v>0.8125</v>
      </c>
      <c r="I988">
        <v>29</v>
      </c>
      <c r="J988">
        <v>0</v>
      </c>
      <c r="L988">
        <v>45</v>
      </c>
      <c r="M988">
        <v>0</v>
      </c>
      <c r="N988">
        <v>0</v>
      </c>
      <c r="O988">
        <v>0.84399999999999997</v>
      </c>
      <c r="P988">
        <v>3</v>
      </c>
      <c r="Q988">
        <v>5</v>
      </c>
      <c r="R988">
        <v>0.6</v>
      </c>
      <c r="S988">
        <v>0</v>
      </c>
    </row>
    <row r="989" spans="1:20" x14ac:dyDescent="0.3">
      <c r="A989" t="s">
        <v>1997</v>
      </c>
      <c r="B989" s="171" t="s">
        <v>1998</v>
      </c>
      <c r="C989" s="171" t="s">
        <v>92</v>
      </c>
      <c r="D989" s="171" t="s">
        <v>4</v>
      </c>
      <c r="E989" s="11">
        <v>41275</v>
      </c>
      <c r="F989">
        <v>0.75</v>
      </c>
      <c r="G989">
        <v>5</v>
      </c>
      <c r="H989">
        <v>0.15</v>
      </c>
      <c r="I989">
        <v>5</v>
      </c>
      <c r="J989">
        <v>0</v>
      </c>
      <c r="K989" t="e">
        <v>#DIV/0!</v>
      </c>
      <c r="L989">
        <v>9</v>
      </c>
      <c r="M989">
        <v>0</v>
      </c>
      <c r="N989">
        <v>0</v>
      </c>
      <c r="O989">
        <v>0.96399999999999997</v>
      </c>
      <c r="P989">
        <v>0</v>
      </c>
      <c r="Q989">
        <v>0</v>
      </c>
      <c r="R989" t="e">
        <v>#DIV/0!</v>
      </c>
      <c r="S989">
        <v>0</v>
      </c>
    </row>
    <row r="990" spans="1:20" x14ac:dyDescent="0.3">
      <c r="A990" t="s">
        <v>1999</v>
      </c>
      <c r="B990" s="171" t="s">
        <v>2000</v>
      </c>
      <c r="C990" s="171" t="s">
        <v>98</v>
      </c>
      <c r="D990" s="171" t="s">
        <v>4</v>
      </c>
      <c r="E990" s="11">
        <v>41275</v>
      </c>
      <c r="F990">
        <v>19</v>
      </c>
      <c r="G990">
        <v>15</v>
      </c>
      <c r="H990">
        <v>1.2666666666666666</v>
      </c>
      <c r="I990">
        <v>0</v>
      </c>
      <c r="J990">
        <v>17</v>
      </c>
      <c r="L990">
        <v>74.5</v>
      </c>
      <c r="M990">
        <v>0.22818791946308725</v>
      </c>
      <c r="N990">
        <v>0</v>
      </c>
      <c r="P990">
        <v>0</v>
      </c>
      <c r="Q990">
        <v>0</v>
      </c>
      <c r="R990" t="e">
        <v>#DIV/0!</v>
      </c>
      <c r="S990">
        <v>0</v>
      </c>
    </row>
    <row r="991" spans="1:20" x14ac:dyDescent="0.3">
      <c r="A991" t="s">
        <v>2001</v>
      </c>
      <c r="B991" s="171" t="s">
        <v>2002</v>
      </c>
      <c r="C991" s="171" t="s">
        <v>101</v>
      </c>
      <c r="D991" s="171" t="s">
        <v>4</v>
      </c>
      <c r="E991" s="11">
        <v>41275</v>
      </c>
      <c r="F991">
        <v>0</v>
      </c>
      <c r="G991">
        <v>0</v>
      </c>
      <c r="H991" t="e">
        <v>#DIV/0!</v>
      </c>
      <c r="I991">
        <v>0</v>
      </c>
      <c r="J991">
        <v>0</v>
      </c>
      <c r="L991">
        <v>0</v>
      </c>
      <c r="M991" t="e">
        <v>#DIV/0!</v>
      </c>
      <c r="N991">
        <v>0</v>
      </c>
      <c r="P991">
        <v>0</v>
      </c>
      <c r="Q991">
        <v>0</v>
      </c>
      <c r="R991" t="e">
        <v>#DIV/0!</v>
      </c>
      <c r="T991">
        <v>0.53846153846153844</v>
      </c>
    </row>
    <row r="992" spans="1:20" x14ac:dyDescent="0.3">
      <c r="A992" t="s">
        <v>2003</v>
      </c>
      <c r="B992" s="171" t="s">
        <v>2004</v>
      </c>
      <c r="C992" s="171" t="s">
        <v>107</v>
      </c>
      <c r="D992" s="171" t="s">
        <v>80</v>
      </c>
      <c r="E992" s="11">
        <v>41275</v>
      </c>
      <c r="F992">
        <v>10</v>
      </c>
      <c r="G992">
        <v>8</v>
      </c>
      <c r="H992">
        <v>1.25</v>
      </c>
      <c r="I992">
        <v>11</v>
      </c>
      <c r="J992">
        <v>20</v>
      </c>
      <c r="K992">
        <v>0.55000000000000004</v>
      </c>
      <c r="L992">
        <v>40</v>
      </c>
      <c r="M992">
        <v>0.5</v>
      </c>
      <c r="N992">
        <v>0</v>
      </c>
      <c r="P992">
        <v>1</v>
      </c>
      <c r="Q992">
        <v>2</v>
      </c>
      <c r="R992">
        <v>0.5</v>
      </c>
      <c r="S992">
        <v>0</v>
      </c>
    </row>
    <row r="993" spans="1:20" x14ac:dyDescent="0.3">
      <c r="A993" t="s">
        <v>2005</v>
      </c>
      <c r="B993" s="171" t="s">
        <v>2006</v>
      </c>
      <c r="C993" s="171" t="s">
        <v>110</v>
      </c>
      <c r="D993" s="171" t="s">
        <v>4</v>
      </c>
      <c r="E993" s="11">
        <v>41275</v>
      </c>
      <c r="F993">
        <v>4</v>
      </c>
      <c r="G993">
        <v>4</v>
      </c>
      <c r="H993">
        <v>1</v>
      </c>
      <c r="I993">
        <v>11</v>
      </c>
      <c r="J993">
        <v>20</v>
      </c>
      <c r="K993">
        <v>0.55000000000000004</v>
      </c>
      <c r="L993">
        <v>20</v>
      </c>
      <c r="M993">
        <v>1</v>
      </c>
      <c r="P993">
        <v>1</v>
      </c>
      <c r="Q993">
        <v>2</v>
      </c>
      <c r="R993">
        <v>0.5</v>
      </c>
      <c r="T993">
        <v>0.53846153846153844</v>
      </c>
    </row>
    <row r="994" spans="1:20" x14ac:dyDescent="0.3">
      <c r="A994" t="s">
        <v>2007</v>
      </c>
      <c r="B994" s="171" t="s">
        <v>2008</v>
      </c>
      <c r="C994" s="171" t="s">
        <v>113</v>
      </c>
      <c r="D994" s="171" t="s">
        <v>4</v>
      </c>
      <c r="E994" s="11">
        <v>41275</v>
      </c>
      <c r="F994">
        <v>6</v>
      </c>
      <c r="G994">
        <v>4</v>
      </c>
      <c r="H994">
        <v>1.5</v>
      </c>
      <c r="K994" t="e">
        <v>#DIV/0!</v>
      </c>
      <c r="L994">
        <v>20</v>
      </c>
      <c r="M994">
        <v>0</v>
      </c>
      <c r="R994">
        <v>0</v>
      </c>
    </row>
    <row r="995" spans="1:20" x14ac:dyDescent="0.3">
      <c r="A995" t="s">
        <v>2009</v>
      </c>
      <c r="B995" s="171" t="s">
        <v>2010</v>
      </c>
      <c r="C995" s="171" t="s">
        <v>116</v>
      </c>
      <c r="D995" s="171" t="s">
        <v>4</v>
      </c>
      <c r="E995" s="11">
        <v>41275</v>
      </c>
      <c r="H995" t="e">
        <v>#DIV/0!</v>
      </c>
      <c r="K995" t="e">
        <v>#DIV/0!</v>
      </c>
      <c r="M995" t="e">
        <v>#DIV/0!</v>
      </c>
      <c r="R995" t="e">
        <v>#DIV/0!</v>
      </c>
      <c r="T995">
        <v>0.80121428571428577</v>
      </c>
    </row>
    <row r="996" spans="1:20" x14ac:dyDescent="0.3">
      <c r="A996" t="s">
        <v>2011</v>
      </c>
      <c r="B996" s="171" t="s">
        <v>2012</v>
      </c>
      <c r="C996" s="171" t="s">
        <v>119</v>
      </c>
      <c r="D996" s="171" t="s">
        <v>4</v>
      </c>
      <c r="E996" s="11">
        <v>41275</v>
      </c>
      <c r="H996" t="e">
        <v>#DIV/0!</v>
      </c>
      <c r="K996" t="e">
        <v>#DIV/0!</v>
      </c>
      <c r="M996" t="e">
        <v>#DIV/0!</v>
      </c>
      <c r="R996" t="e">
        <v>#DIV/0!</v>
      </c>
      <c r="T996">
        <v>0.77700000000000002</v>
      </c>
    </row>
    <row r="997" spans="1:20" x14ac:dyDescent="0.3">
      <c r="A997" t="s">
        <v>2013</v>
      </c>
      <c r="B997" s="171" t="s">
        <v>2014</v>
      </c>
      <c r="C997" s="171" t="s">
        <v>122</v>
      </c>
      <c r="D997" s="171" t="s">
        <v>80</v>
      </c>
      <c r="E997" s="11">
        <v>41275</v>
      </c>
      <c r="H997" t="e">
        <v>#DIV/0!</v>
      </c>
      <c r="K997" t="e">
        <v>#DIV/0!</v>
      </c>
      <c r="M997" t="e">
        <v>#DIV/0!</v>
      </c>
      <c r="R997" t="e">
        <v>#DIV/0!</v>
      </c>
      <c r="T997">
        <v>0.89</v>
      </c>
    </row>
    <row r="998" spans="1:20" x14ac:dyDescent="0.3">
      <c r="A998" t="s">
        <v>2015</v>
      </c>
      <c r="B998" s="171" t="s">
        <v>2016</v>
      </c>
      <c r="C998" s="171" t="s">
        <v>125</v>
      </c>
      <c r="D998" s="171" t="s">
        <v>80</v>
      </c>
      <c r="E998" s="11">
        <v>41275</v>
      </c>
      <c r="F998">
        <v>9</v>
      </c>
      <c r="G998">
        <v>9</v>
      </c>
      <c r="H998">
        <v>1</v>
      </c>
      <c r="I998">
        <v>27</v>
      </c>
      <c r="J998">
        <v>24</v>
      </c>
      <c r="K998">
        <v>1.125</v>
      </c>
      <c r="L998">
        <v>51.5</v>
      </c>
      <c r="M998">
        <v>0.46601941747572817</v>
      </c>
      <c r="P998">
        <v>1</v>
      </c>
      <c r="Q998">
        <v>2</v>
      </c>
      <c r="R998">
        <v>0.5</v>
      </c>
    </row>
    <row r="999" spans="1:20" x14ac:dyDescent="0.3">
      <c r="A999" t="s">
        <v>2017</v>
      </c>
      <c r="B999" s="171" t="s">
        <v>2018</v>
      </c>
      <c r="C999" s="171" t="s">
        <v>128</v>
      </c>
      <c r="D999" s="171" t="s">
        <v>4</v>
      </c>
      <c r="E999" s="11">
        <v>41275</v>
      </c>
      <c r="F999">
        <v>3</v>
      </c>
      <c r="G999">
        <v>5</v>
      </c>
      <c r="H999">
        <v>0.6</v>
      </c>
      <c r="I999">
        <v>27</v>
      </c>
      <c r="J999">
        <v>24</v>
      </c>
      <c r="K999">
        <v>1.125</v>
      </c>
      <c r="L999">
        <v>24</v>
      </c>
      <c r="M999">
        <v>1</v>
      </c>
      <c r="P999">
        <v>1</v>
      </c>
      <c r="Q999">
        <v>2</v>
      </c>
      <c r="R999">
        <v>0.5</v>
      </c>
    </row>
    <row r="1000" spans="1:20" x14ac:dyDescent="0.3">
      <c r="A1000" t="s">
        <v>2019</v>
      </c>
      <c r="B1000" s="171" t="s">
        <v>2020</v>
      </c>
      <c r="C1000" s="171" t="s">
        <v>131</v>
      </c>
      <c r="D1000" s="171" t="s">
        <v>4</v>
      </c>
      <c r="E1000" s="11">
        <v>41275</v>
      </c>
      <c r="F1000">
        <v>6</v>
      </c>
      <c r="G1000">
        <v>4</v>
      </c>
      <c r="H1000">
        <v>1.5</v>
      </c>
      <c r="K1000" t="e">
        <v>#DIV/0!</v>
      </c>
      <c r="L1000">
        <v>27.5</v>
      </c>
      <c r="M1000">
        <v>0</v>
      </c>
      <c r="Q1000">
        <v>0</v>
      </c>
      <c r="R1000" t="e">
        <v>#DIV/0!</v>
      </c>
      <c r="T1000">
        <v>0</v>
      </c>
    </row>
    <row r="1001" spans="1:20" x14ac:dyDescent="0.3">
      <c r="A1001" t="s">
        <v>2021</v>
      </c>
      <c r="B1001" s="171" t="s">
        <v>2022</v>
      </c>
      <c r="C1001" s="171" t="s">
        <v>134</v>
      </c>
      <c r="D1001" s="171" t="s">
        <v>4</v>
      </c>
      <c r="E1001" s="11">
        <v>41275</v>
      </c>
      <c r="H1001" t="e">
        <v>#DIV/0!</v>
      </c>
      <c r="K1001" t="e">
        <v>#DIV/0!</v>
      </c>
      <c r="M1001" t="e">
        <v>#DIV/0!</v>
      </c>
      <c r="R1001" t="e">
        <v>#DIV/0!</v>
      </c>
      <c r="T1001">
        <v>0</v>
      </c>
    </row>
    <row r="1002" spans="1:20" x14ac:dyDescent="0.3">
      <c r="A1002" t="s">
        <v>2023</v>
      </c>
      <c r="B1002" s="171" t="s">
        <v>2024</v>
      </c>
      <c r="C1002" s="171" t="s">
        <v>137</v>
      </c>
      <c r="D1002" s="171" t="s">
        <v>80</v>
      </c>
      <c r="E1002" s="11">
        <v>41275</v>
      </c>
      <c r="H1002" t="e">
        <v>#DIV/0!</v>
      </c>
      <c r="K1002" t="e">
        <v>#DIV/0!</v>
      </c>
      <c r="M1002" t="e">
        <v>#DIV/0!</v>
      </c>
      <c r="R1002" t="e">
        <v>#DIV/0!</v>
      </c>
      <c r="T1002">
        <v>0.94374999999999998</v>
      </c>
    </row>
    <row r="1003" spans="1:20" x14ac:dyDescent="0.3">
      <c r="A1003" t="s">
        <v>2025</v>
      </c>
      <c r="B1003" s="171" t="s">
        <v>2026</v>
      </c>
      <c r="C1003" s="171" t="s">
        <v>140</v>
      </c>
      <c r="D1003" s="171" t="s">
        <v>4</v>
      </c>
      <c r="E1003" s="11">
        <v>41275</v>
      </c>
      <c r="H1003" t="e">
        <v>#DIV/0!</v>
      </c>
      <c r="K1003" t="e">
        <v>#DIV/0!</v>
      </c>
      <c r="M1003" t="e">
        <v>#DIV/0!</v>
      </c>
      <c r="R1003" t="e">
        <v>#DIV/0!</v>
      </c>
      <c r="T1003">
        <v>0.81945000000000001</v>
      </c>
    </row>
    <row r="1004" spans="1:20" x14ac:dyDescent="0.3">
      <c r="A1004" t="s">
        <v>2027</v>
      </c>
      <c r="B1004" s="171" t="s">
        <v>2028</v>
      </c>
      <c r="C1004" s="171" t="s">
        <v>167</v>
      </c>
      <c r="D1004" s="171" t="s">
        <v>80</v>
      </c>
      <c r="E1004" s="11">
        <v>41275</v>
      </c>
      <c r="H1004" t="e">
        <v>#DIV/0!</v>
      </c>
      <c r="K1004" t="e">
        <v>#DIV/0!</v>
      </c>
      <c r="M1004" t="e">
        <v>#DIV/0!</v>
      </c>
      <c r="R1004" t="e">
        <v>#DIV/0!</v>
      </c>
      <c r="T1004">
        <v>1</v>
      </c>
    </row>
    <row r="1005" spans="1:20" x14ac:dyDescent="0.3">
      <c r="A1005" t="s">
        <v>2029</v>
      </c>
      <c r="B1005" s="171" t="s">
        <v>2030</v>
      </c>
      <c r="C1005" s="171" t="s">
        <v>170</v>
      </c>
      <c r="D1005" s="171" t="s">
        <v>4</v>
      </c>
      <c r="E1005" s="11">
        <v>41275</v>
      </c>
      <c r="H1005" t="e">
        <v>#DIV/0!</v>
      </c>
      <c r="K1005" t="e">
        <v>#DIV/0!</v>
      </c>
      <c r="M1005" t="e">
        <v>#DIV/0!</v>
      </c>
      <c r="R1005" t="e">
        <v>#DIV/0!</v>
      </c>
      <c r="T1005">
        <v>0.625</v>
      </c>
    </row>
    <row r="1006" spans="1:20" x14ac:dyDescent="0.3">
      <c r="A1006" t="s">
        <v>2031</v>
      </c>
      <c r="B1006" s="171" t="s">
        <v>2032</v>
      </c>
      <c r="C1006" s="171" t="s">
        <v>179</v>
      </c>
      <c r="D1006" s="171" t="s">
        <v>80</v>
      </c>
      <c r="E1006" s="11">
        <v>41275</v>
      </c>
      <c r="H1006" t="e">
        <v>#DIV/0!</v>
      </c>
      <c r="K1006" t="e">
        <v>#DIV/0!</v>
      </c>
      <c r="M1006" t="e">
        <v>#DIV/0!</v>
      </c>
      <c r="R1006" t="e">
        <v>#DIV/0!</v>
      </c>
      <c r="T1006">
        <v>0.34947368421052627</v>
      </c>
    </row>
    <row r="1007" spans="1:20" x14ac:dyDescent="0.3">
      <c r="A1007" t="s">
        <v>2033</v>
      </c>
      <c r="B1007" s="171" t="s">
        <v>2034</v>
      </c>
      <c r="C1007" s="171" t="s">
        <v>182</v>
      </c>
      <c r="D1007" s="171" t="s">
        <v>4</v>
      </c>
      <c r="E1007" s="11">
        <v>41275</v>
      </c>
      <c r="H1007" t="e">
        <v>#DIV/0!</v>
      </c>
      <c r="K1007" t="e">
        <v>#DIV/0!</v>
      </c>
      <c r="M1007" t="e">
        <v>#DIV/0!</v>
      </c>
      <c r="R1007" t="e">
        <v>#DIV/0!</v>
      </c>
      <c r="T1007">
        <v>0</v>
      </c>
    </row>
    <row r="1008" spans="1:20" x14ac:dyDescent="0.3">
      <c r="A1008" t="s">
        <v>2035</v>
      </c>
      <c r="B1008" s="171" t="s">
        <v>2036</v>
      </c>
      <c r="C1008" s="171" t="s">
        <v>185</v>
      </c>
      <c r="D1008" s="171" t="s">
        <v>80</v>
      </c>
      <c r="E1008" s="11">
        <v>41275</v>
      </c>
      <c r="F1008">
        <v>3</v>
      </c>
      <c r="G1008">
        <v>3</v>
      </c>
      <c r="H1008">
        <v>1</v>
      </c>
      <c r="K1008" t="e">
        <v>#DIV/0!</v>
      </c>
      <c r="M1008" t="e">
        <v>#DIV/0!</v>
      </c>
      <c r="R1008" t="e">
        <v>#DIV/0!</v>
      </c>
      <c r="T1008">
        <v>0.81045140350877198</v>
      </c>
    </row>
    <row r="1009" spans="1:20" x14ac:dyDescent="0.3">
      <c r="A1009" t="s">
        <v>2037</v>
      </c>
      <c r="B1009" s="171" t="s">
        <v>2038</v>
      </c>
      <c r="C1009" s="171" t="s">
        <v>188</v>
      </c>
      <c r="D1009" s="171" t="s">
        <v>4</v>
      </c>
      <c r="E1009" s="11">
        <v>41275</v>
      </c>
      <c r="F1009">
        <v>3</v>
      </c>
      <c r="G1009">
        <v>3</v>
      </c>
      <c r="H1009">
        <v>1</v>
      </c>
      <c r="K1009" t="e">
        <v>#DIV/0!</v>
      </c>
      <c r="M1009" t="e">
        <v>#DIV/0!</v>
      </c>
      <c r="R1009" t="e">
        <v>#DIV/0!</v>
      </c>
      <c r="T1009">
        <v>0.51538461538461533</v>
      </c>
    </row>
    <row r="1010" spans="1:20" x14ac:dyDescent="0.3">
      <c r="A1010" t="s">
        <v>2039</v>
      </c>
      <c r="B1010" s="171" t="s">
        <v>2040</v>
      </c>
      <c r="C1010" s="171" t="s">
        <v>191</v>
      </c>
      <c r="D1010" s="171" t="s">
        <v>80</v>
      </c>
      <c r="E1010" s="11">
        <v>41275</v>
      </c>
      <c r="F1010">
        <v>5</v>
      </c>
      <c r="G1010">
        <v>5</v>
      </c>
      <c r="H1010">
        <v>1</v>
      </c>
      <c r="I1010">
        <v>21</v>
      </c>
      <c r="J1010">
        <v>29</v>
      </c>
      <c r="K1010">
        <v>0.72413793103448276</v>
      </c>
      <c r="L1010">
        <v>25</v>
      </c>
      <c r="M1010">
        <v>1.1599999999999999</v>
      </c>
      <c r="P1010">
        <v>1</v>
      </c>
      <c r="Q1010">
        <v>5</v>
      </c>
      <c r="R1010">
        <v>0.2</v>
      </c>
      <c r="T1010">
        <v>0.75</v>
      </c>
    </row>
    <row r="1011" spans="1:20" x14ac:dyDescent="0.3">
      <c r="A1011" t="s">
        <v>2041</v>
      </c>
      <c r="B1011" s="171" t="s">
        <v>2042</v>
      </c>
      <c r="C1011" s="171" t="s">
        <v>194</v>
      </c>
      <c r="D1011" s="171" t="s">
        <v>4</v>
      </c>
      <c r="E1011" s="11">
        <v>41275</v>
      </c>
      <c r="F1011">
        <v>5</v>
      </c>
      <c r="G1011">
        <v>5</v>
      </c>
      <c r="H1011">
        <v>1</v>
      </c>
      <c r="I1011">
        <v>21</v>
      </c>
      <c r="J1011">
        <v>29</v>
      </c>
      <c r="K1011">
        <v>0.72413793103448276</v>
      </c>
      <c r="L1011">
        <v>25</v>
      </c>
      <c r="M1011">
        <v>1.1599999999999999</v>
      </c>
      <c r="P1011">
        <v>1</v>
      </c>
      <c r="Q1011">
        <v>5</v>
      </c>
      <c r="R1011">
        <v>0.2</v>
      </c>
      <c r="T1011">
        <v>0.3</v>
      </c>
    </row>
    <row r="1012" spans="1:20" x14ac:dyDescent="0.3">
      <c r="A1012" t="s">
        <v>2043</v>
      </c>
      <c r="B1012" s="171" t="s">
        <v>2044</v>
      </c>
      <c r="C1012" s="171" t="s">
        <v>197</v>
      </c>
      <c r="D1012" s="171" t="s">
        <v>4</v>
      </c>
      <c r="E1012" s="11">
        <v>41275</v>
      </c>
      <c r="H1012" t="e">
        <v>#DIV/0!</v>
      </c>
      <c r="K1012" t="e">
        <v>#DIV/0!</v>
      </c>
      <c r="M1012" t="e">
        <v>#DIV/0!</v>
      </c>
      <c r="R1012" t="e">
        <v>#DIV/0!</v>
      </c>
    </row>
    <row r="1013" spans="1:20" x14ac:dyDescent="0.3">
      <c r="A1013" t="s">
        <v>2045</v>
      </c>
      <c r="B1013" s="171" t="s">
        <v>2046</v>
      </c>
      <c r="C1013" s="171" t="s">
        <v>209</v>
      </c>
      <c r="D1013" s="171" t="s">
        <v>4</v>
      </c>
      <c r="E1013" s="11">
        <v>41275</v>
      </c>
      <c r="H1013" t="e">
        <v>#DIV/0!</v>
      </c>
      <c r="K1013" t="e">
        <v>#DIV/0!</v>
      </c>
      <c r="M1013" t="e">
        <v>#DIV/0!</v>
      </c>
      <c r="R1013" t="e">
        <v>#DIV/0!</v>
      </c>
    </row>
    <row r="1014" spans="1:20" x14ac:dyDescent="0.3">
      <c r="A1014" t="s">
        <v>2047</v>
      </c>
      <c r="B1014" s="171" t="s">
        <v>2048</v>
      </c>
      <c r="C1014" s="171" t="s">
        <v>212</v>
      </c>
      <c r="D1014" s="171" t="s">
        <v>80</v>
      </c>
      <c r="E1014" s="11">
        <v>41275</v>
      </c>
      <c r="H1014" t="e">
        <v>#DIV/0!</v>
      </c>
      <c r="K1014" t="e">
        <v>#DIV/0!</v>
      </c>
      <c r="M1014" t="e">
        <v>#DIV/0!</v>
      </c>
      <c r="R1014" t="e">
        <v>#DIV/0!</v>
      </c>
    </row>
    <row r="1015" spans="1:20" x14ac:dyDescent="0.3">
      <c r="A1015" t="s">
        <v>2049</v>
      </c>
      <c r="B1015" s="171" t="s">
        <v>2050</v>
      </c>
      <c r="C1015" s="171" t="s">
        <v>215</v>
      </c>
      <c r="D1015" s="171" t="s">
        <v>80</v>
      </c>
      <c r="E1015" s="11">
        <v>41275</v>
      </c>
      <c r="H1015" t="e">
        <v>#DIV/0!</v>
      </c>
      <c r="K1015" t="e">
        <v>#DIV/0!</v>
      </c>
      <c r="M1015" t="e">
        <v>#DIV/0!</v>
      </c>
      <c r="R1015" t="e">
        <v>#DIV/0!</v>
      </c>
      <c r="T1015">
        <v>1.2236842105263157</v>
      </c>
    </row>
    <row r="1016" spans="1:20" x14ac:dyDescent="0.3">
      <c r="A1016" t="s">
        <v>2051</v>
      </c>
      <c r="B1016" s="171" t="s">
        <v>2052</v>
      </c>
      <c r="C1016" s="171" t="s">
        <v>218</v>
      </c>
      <c r="D1016" s="171" t="s">
        <v>4</v>
      </c>
      <c r="E1016" s="11">
        <v>41275</v>
      </c>
      <c r="H1016" t="e">
        <v>#DIV/0!</v>
      </c>
      <c r="K1016" t="e">
        <v>#DIV/0!</v>
      </c>
      <c r="M1016" t="e">
        <v>#DIV/0!</v>
      </c>
      <c r="R1016" t="e">
        <v>#DIV/0!</v>
      </c>
      <c r="T1016">
        <v>1.125</v>
      </c>
    </row>
    <row r="1017" spans="1:20" x14ac:dyDescent="0.3">
      <c r="A1017" t="s">
        <v>2053</v>
      </c>
      <c r="B1017" s="171" t="s">
        <v>2054</v>
      </c>
      <c r="C1017" s="171" t="s">
        <v>233</v>
      </c>
      <c r="D1017" s="171" t="s">
        <v>80</v>
      </c>
      <c r="E1017" s="11">
        <v>41275</v>
      </c>
      <c r="F1017">
        <v>7.25</v>
      </c>
      <c r="G1017">
        <v>13</v>
      </c>
      <c r="H1017">
        <v>0.55769230769230771</v>
      </c>
      <c r="I1017">
        <v>34</v>
      </c>
      <c r="K1017" t="e">
        <v>#DIV/0!</v>
      </c>
      <c r="L1017">
        <v>54</v>
      </c>
      <c r="M1017">
        <v>0</v>
      </c>
      <c r="P1017">
        <v>3</v>
      </c>
      <c r="Q1017">
        <v>5</v>
      </c>
      <c r="R1017">
        <v>0.6</v>
      </c>
      <c r="T1017">
        <v>0.94736842105263153</v>
      </c>
    </row>
    <row r="1018" spans="1:20" x14ac:dyDescent="0.3">
      <c r="A1018" t="s">
        <v>2055</v>
      </c>
      <c r="B1018" s="171" t="s">
        <v>2056</v>
      </c>
      <c r="C1018" s="171" t="s">
        <v>236</v>
      </c>
      <c r="D1018" s="171" t="s">
        <v>4</v>
      </c>
      <c r="E1018" s="11">
        <v>41275</v>
      </c>
      <c r="F1018">
        <v>6.5</v>
      </c>
      <c r="G1018">
        <v>8</v>
      </c>
      <c r="H1018">
        <v>0.8125</v>
      </c>
      <c r="I1018">
        <v>29</v>
      </c>
      <c r="K1018" t="e">
        <v>#DIV/0!</v>
      </c>
      <c r="L1018">
        <v>45</v>
      </c>
      <c r="M1018">
        <v>0</v>
      </c>
      <c r="P1018">
        <v>3</v>
      </c>
      <c r="Q1018">
        <v>5</v>
      </c>
      <c r="R1018">
        <v>0.6</v>
      </c>
    </row>
    <row r="1019" spans="1:20" x14ac:dyDescent="0.3">
      <c r="A1019" t="s">
        <v>2057</v>
      </c>
      <c r="B1019" s="171" t="s">
        <v>2058</v>
      </c>
      <c r="C1019" s="171" t="s">
        <v>239</v>
      </c>
      <c r="D1019" s="171" t="s">
        <v>4</v>
      </c>
      <c r="E1019" s="11">
        <v>41275</v>
      </c>
      <c r="F1019">
        <v>0.75</v>
      </c>
      <c r="G1019">
        <v>5</v>
      </c>
      <c r="H1019">
        <v>0.15</v>
      </c>
      <c r="I1019">
        <v>5</v>
      </c>
      <c r="L1019">
        <v>9</v>
      </c>
      <c r="M1019">
        <v>0</v>
      </c>
      <c r="R1019" t="e">
        <v>#DIV/0!</v>
      </c>
    </row>
    <row r="1020" spans="1:20" x14ac:dyDescent="0.3">
      <c r="A1020" t="s">
        <v>2059</v>
      </c>
      <c r="B1020" s="171" t="s">
        <v>2060</v>
      </c>
      <c r="C1020" s="171" t="s">
        <v>143</v>
      </c>
      <c r="D1020" s="171" t="s">
        <v>4</v>
      </c>
      <c r="E1020" s="11">
        <v>41275</v>
      </c>
      <c r="H1020" t="e">
        <v>#DIV/0!</v>
      </c>
      <c r="K1020" t="e">
        <v>#DIV/0!</v>
      </c>
      <c r="M1020" t="e">
        <v>#DIV/0!</v>
      </c>
      <c r="R1020" t="e">
        <v>#DIV/0!</v>
      </c>
    </row>
    <row r="1021" spans="1:20" x14ac:dyDescent="0.3">
      <c r="A1021" t="s">
        <v>2061</v>
      </c>
      <c r="B1021" s="171" t="s">
        <v>2062</v>
      </c>
      <c r="C1021" s="171" t="s">
        <v>146</v>
      </c>
      <c r="D1021" s="171" t="s">
        <v>80</v>
      </c>
      <c r="E1021" s="11">
        <v>41275</v>
      </c>
      <c r="F1021">
        <v>7</v>
      </c>
      <c r="G1021">
        <v>7</v>
      </c>
      <c r="H1021">
        <v>1</v>
      </c>
      <c r="I1021">
        <v>26</v>
      </c>
      <c r="J1021">
        <v>52</v>
      </c>
      <c r="K1021">
        <v>0.5</v>
      </c>
      <c r="L1021">
        <v>73</v>
      </c>
      <c r="M1021">
        <v>0.71232876712328763</v>
      </c>
      <c r="N1021">
        <v>0</v>
      </c>
      <c r="P1021">
        <v>2</v>
      </c>
      <c r="Q1021">
        <v>4</v>
      </c>
      <c r="R1021">
        <v>0.5</v>
      </c>
      <c r="S1021">
        <v>0</v>
      </c>
    </row>
    <row r="1022" spans="1:20" x14ac:dyDescent="0.3">
      <c r="A1022" t="s">
        <v>2063</v>
      </c>
      <c r="B1022" s="171" t="s">
        <v>2064</v>
      </c>
      <c r="C1022" s="171" t="s">
        <v>149</v>
      </c>
      <c r="D1022" s="171" t="s">
        <v>4</v>
      </c>
      <c r="E1022" s="11">
        <v>41275</v>
      </c>
      <c r="H1022" t="e">
        <v>#DIV/0!</v>
      </c>
      <c r="K1022" t="e">
        <v>#DIV/0!</v>
      </c>
      <c r="M1022" t="e">
        <v>#DIV/0!</v>
      </c>
      <c r="R1022" t="e">
        <v>#DIV/0!</v>
      </c>
      <c r="T1022">
        <v>1.0666666666666667</v>
      </c>
    </row>
    <row r="1023" spans="1:20" x14ac:dyDescent="0.3">
      <c r="A1023" t="s">
        <v>2065</v>
      </c>
      <c r="B1023" s="171" t="s">
        <v>2066</v>
      </c>
      <c r="C1023" s="171" t="s">
        <v>152</v>
      </c>
      <c r="D1023" s="171" t="s">
        <v>4</v>
      </c>
      <c r="E1023" s="11">
        <v>41275</v>
      </c>
      <c r="F1023">
        <v>4</v>
      </c>
      <c r="G1023">
        <v>4</v>
      </c>
      <c r="H1023">
        <v>1</v>
      </c>
      <c r="I1023">
        <v>26</v>
      </c>
      <c r="J1023">
        <v>35</v>
      </c>
      <c r="K1023">
        <v>0.74285714285714288</v>
      </c>
      <c r="L1023">
        <v>46</v>
      </c>
      <c r="M1023">
        <v>0.76086956521739135</v>
      </c>
      <c r="P1023">
        <v>2</v>
      </c>
      <c r="Q1023">
        <v>4</v>
      </c>
      <c r="R1023">
        <v>0.5</v>
      </c>
    </row>
    <row r="1024" spans="1:20" x14ac:dyDescent="0.3">
      <c r="A1024" t="s">
        <v>2067</v>
      </c>
      <c r="B1024" s="171" t="s">
        <v>2068</v>
      </c>
      <c r="C1024" s="171" t="s">
        <v>155</v>
      </c>
      <c r="D1024" s="171" t="s">
        <v>4</v>
      </c>
      <c r="E1024" s="11">
        <v>41275</v>
      </c>
      <c r="F1024">
        <v>3</v>
      </c>
      <c r="G1024">
        <v>3</v>
      </c>
      <c r="H1024">
        <v>1</v>
      </c>
      <c r="J1024">
        <v>17</v>
      </c>
      <c r="K1024">
        <v>0</v>
      </c>
      <c r="L1024">
        <v>27</v>
      </c>
      <c r="M1024">
        <v>0.62962962962962965</v>
      </c>
      <c r="R1024" t="e">
        <v>#DIV/0!</v>
      </c>
      <c r="T1024">
        <v>1.2</v>
      </c>
    </row>
    <row r="1025" spans="1:20" x14ac:dyDescent="0.3">
      <c r="A1025" t="s">
        <v>2069</v>
      </c>
      <c r="B1025" s="171" t="s">
        <v>2070</v>
      </c>
      <c r="C1025" s="171" t="s">
        <v>158</v>
      </c>
      <c r="D1025" s="171" t="s">
        <v>4</v>
      </c>
      <c r="E1025" s="11">
        <v>41275</v>
      </c>
      <c r="H1025" t="e">
        <v>#DIV/0!</v>
      </c>
      <c r="K1025" t="e">
        <v>#DIV/0!</v>
      </c>
      <c r="M1025" t="e">
        <v>#DIV/0!</v>
      </c>
      <c r="R1025" t="e">
        <v>#DIV/0!</v>
      </c>
    </row>
    <row r="1026" spans="1:20" x14ac:dyDescent="0.3">
      <c r="A1026" t="s">
        <v>2071</v>
      </c>
      <c r="B1026" s="171" t="s">
        <v>2072</v>
      </c>
      <c r="C1026" s="171" t="s">
        <v>164</v>
      </c>
      <c r="D1026" s="171" t="s">
        <v>4</v>
      </c>
      <c r="E1026" s="11">
        <v>41275</v>
      </c>
      <c r="F1026">
        <v>1.5</v>
      </c>
      <c r="G1026">
        <v>1.5</v>
      </c>
      <c r="H1026">
        <v>1</v>
      </c>
      <c r="I1026">
        <v>2</v>
      </c>
      <c r="K1026" t="e">
        <v>#DIV/0!</v>
      </c>
      <c r="L1026">
        <v>14.5</v>
      </c>
      <c r="M1026">
        <v>0</v>
      </c>
      <c r="R1026" t="e">
        <v>#DIV/0!</v>
      </c>
    </row>
    <row r="1027" spans="1:20" x14ac:dyDescent="0.3">
      <c r="A1027" t="s">
        <v>2073</v>
      </c>
      <c r="B1027" s="171" t="s">
        <v>2074</v>
      </c>
      <c r="C1027" s="171" t="s">
        <v>161</v>
      </c>
      <c r="D1027" s="171" t="s">
        <v>80</v>
      </c>
      <c r="E1027" s="11">
        <v>41275</v>
      </c>
      <c r="F1027">
        <v>1.5</v>
      </c>
      <c r="G1027">
        <v>1.5</v>
      </c>
      <c r="H1027">
        <v>1</v>
      </c>
      <c r="I1027">
        <v>2</v>
      </c>
      <c r="J1027">
        <v>0</v>
      </c>
      <c r="K1027" t="e">
        <v>#DIV/0!</v>
      </c>
      <c r="L1027">
        <v>14.5</v>
      </c>
      <c r="M1027">
        <v>0</v>
      </c>
      <c r="N1027">
        <v>0</v>
      </c>
      <c r="P1027">
        <v>0</v>
      </c>
      <c r="Q1027">
        <v>0</v>
      </c>
      <c r="R1027" t="e">
        <v>#DIV/0!</v>
      </c>
      <c r="S1027">
        <v>0</v>
      </c>
    </row>
    <row r="1028" spans="1:20" x14ac:dyDescent="0.3">
      <c r="A1028" t="s">
        <v>2075</v>
      </c>
      <c r="B1028" s="171" t="s">
        <v>2076</v>
      </c>
      <c r="C1028" s="171" t="s">
        <v>221</v>
      </c>
      <c r="D1028" s="171" t="s">
        <v>80</v>
      </c>
      <c r="E1028" s="11">
        <v>41275</v>
      </c>
      <c r="F1028">
        <v>1</v>
      </c>
      <c r="G1028">
        <v>1</v>
      </c>
      <c r="H1028">
        <v>1</v>
      </c>
      <c r="I1028">
        <v>0</v>
      </c>
      <c r="L1028">
        <v>0</v>
      </c>
      <c r="M1028" t="e">
        <v>#DIV/0!</v>
      </c>
      <c r="R1028" t="e">
        <v>#DIV/0!</v>
      </c>
    </row>
    <row r="1029" spans="1:20" x14ac:dyDescent="0.3">
      <c r="A1029" t="s">
        <v>2077</v>
      </c>
      <c r="B1029" s="171" t="s">
        <v>2078</v>
      </c>
      <c r="C1029" s="171" t="s">
        <v>224</v>
      </c>
      <c r="D1029" s="171" t="s">
        <v>4</v>
      </c>
      <c r="E1029" s="11">
        <v>41275</v>
      </c>
      <c r="H1029" t="e">
        <v>#DIV/0!</v>
      </c>
      <c r="K1029" t="e">
        <v>#DIV/0!</v>
      </c>
      <c r="M1029" t="e">
        <v>#DIV/0!</v>
      </c>
      <c r="R1029" t="e">
        <v>#DIV/0!</v>
      </c>
    </row>
    <row r="1030" spans="1:20" x14ac:dyDescent="0.3">
      <c r="A1030" t="s">
        <v>2079</v>
      </c>
      <c r="B1030" s="171" t="s">
        <v>2080</v>
      </c>
      <c r="C1030" s="171" t="s">
        <v>227</v>
      </c>
      <c r="D1030" s="171" t="s">
        <v>4</v>
      </c>
      <c r="E1030" s="11">
        <v>41275</v>
      </c>
      <c r="F1030">
        <v>1</v>
      </c>
      <c r="G1030">
        <v>1</v>
      </c>
      <c r="H1030">
        <v>1</v>
      </c>
      <c r="K1030" t="e">
        <v>#DIV/0!</v>
      </c>
      <c r="M1030" t="e">
        <v>#DIV/0!</v>
      </c>
      <c r="R1030" t="e">
        <v>#DIV/0!</v>
      </c>
    </row>
    <row r="1031" spans="1:20" x14ac:dyDescent="0.3">
      <c r="A1031" t="s">
        <v>2081</v>
      </c>
      <c r="B1031" s="171" t="s">
        <v>2082</v>
      </c>
      <c r="C1031" s="171" t="s">
        <v>230</v>
      </c>
      <c r="D1031" s="171" t="s">
        <v>4</v>
      </c>
      <c r="E1031" s="11">
        <v>41275</v>
      </c>
      <c r="H1031" t="e">
        <v>#DIV/0!</v>
      </c>
      <c r="K1031" t="e">
        <v>#DIV/0!</v>
      </c>
      <c r="M1031" t="e">
        <v>#DIV/0!</v>
      </c>
      <c r="R1031" t="e">
        <v>#DIV/0!</v>
      </c>
      <c r="T1031">
        <v>1</v>
      </c>
    </row>
    <row r="1032" spans="1:20" x14ac:dyDescent="0.3">
      <c r="A1032" t="s">
        <v>2083</v>
      </c>
      <c r="B1032" s="171" t="s">
        <v>2084</v>
      </c>
      <c r="C1032" s="171" t="s">
        <v>73</v>
      </c>
      <c r="D1032" s="171" t="s">
        <v>4</v>
      </c>
      <c r="E1032" s="11">
        <v>41306</v>
      </c>
      <c r="F1032">
        <v>4</v>
      </c>
      <c r="G1032">
        <v>2.5</v>
      </c>
      <c r="H1032">
        <v>1.6</v>
      </c>
      <c r="I1032">
        <v>14</v>
      </c>
      <c r="K1032" t="e">
        <v>#DIV/0!</v>
      </c>
      <c r="L1032">
        <v>14.5</v>
      </c>
      <c r="M1032">
        <v>0</v>
      </c>
      <c r="R1032" t="e">
        <v>#DIV/0!</v>
      </c>
      <c r="T1032">
        <v>1</v>
      </c>
    </row>
    <row r="1033" spans="1:20" x14ac:dyDescent="0.3">
      <c r="A1033" t="s">
        <v>2085</v>
      </c>
      <c r="B1033" s="171" t="s">
        <v>2086</v>
      </c>
      <c r="C1033" s="171" t="s">
        <v>76</v>
      </c>
      <c r="D1033" s="171" t="s">
        <v>4</v>
      </c>
      <c r="E1033" s="11">
        <v>41306</v>
      </c>
      <c r="F1033">
        <v>4</v>
      </c>
      <c r="G1033">
        <v>2.5</v>
      </c>
      <c r="H1033">
        <v>1.6</v>
      </c>
      <c r="I1033">
        <v>14</v>
      </c>
      <c r="K1033" t="e">
        <v>#DIV/0!</v>
      </c>
      <c r="L1033">
        <v>14.5</v>
      </c>
      <c r="M1033">
        <v>0</v>
      </c>
      <c r="R1033" t="e">
        <v>#DIV/0!</v>
      </c>
    </row>
    <row r="1034" spans="1:20" x14ac:dyDescent="0.3">
      <c r="A1034" t="s">
        <v>2087</v>
      </c>
      <c r="B1034" s="171" t="s">
        <v>2088</v>
      </c>
      <c r="C1034" s="171" t="s">
        <v>79</v>
      </c>
      <c r="D1034" s="171" t="s">
        <v>80</v>
      </c>
      <c r="E1034" s="11">
        <v>41306</v>
      </c>
      <c r="F1034">
        <v>0</v>
      </c>
      <c r="G1034">
        <v>0</v>
      </c>
      <c r="H1034" t="e">
        <v>#DIV/0!</v>
      </c>
      <c r="I1034">
        <v>0</v>
      </c>
      <c r="J1034">
        <v>0</v>
      </c>
      <c r="L1034">
        <v>0</v>
      </c>
      <c r="M1034" t="e">
        <v>#DIV/0!</v>
      </c>
      <c r="N1034">
        <v>0</v>
      </c>
      <c r="P1034">
        <v>0</v>
      </c>
      <c r="Q1034">
        <v>0</v>
      </c>
      <c r="R1034" t="e">
        <v>#DIV/0!</v>
      </c>
      <c r="S1034">
        <v>0</v>
      </c>
    </row>
    <row r="1035" spans="1:20" x14ac:dyDescent="0.3">
      <c r="A1035" t="s">
        <v>2089</v>
      </c>
      <c r="B1035" s="171" t="s">
        <v>2090</v>
      </c>
      <c r="C1035" s="171" t="s">
        <v>83</v>
      </c>
      <c r="D1035" s="171" t="s">
        <v>80</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3">
      <c r="A1036" t="s">
        <v>2091</v>
      </c>
      <c r="B1036" s="171" t="s">
        <v>2092</v>
      </c>
      <c r="C1036" s="171" t="s">
        <v>86</v>
      </c>
      <c r="D1036" s="171" t="s">
        <v>80</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3">
      <c r="A1037" t="s">
        <v>2093</v>
      </c>
      <c r="B1037" s="171" t="s">
        <v>2094</v>
      </c>
      <c r="C1037" s="171" t="s">
        <v>89</v>
      </c>
      <c r="D1037" s="171" t="s">
        <v>80</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3">
      <c r="A1038" t="s">
        <v>2095</v>
      </c>
      <c r="B1038" s="171" t="s">
        <v>2096</v>
      </c>
      <c r="C1038" s="171" t="s">
        <v>92</v>
      </c>
      <c r="D1038" s="171" t="s">
        <v>80</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3">
      <c r="A1039" t="s">
        <v>2097</v>
      </c>
      <c r="B1039" s="171" t="s">
        <v>2098</v>
      </c>
      <c r="C1039" s="171" t="s">
        <v>95</v>
      </c>
      <c r="D1039" s="171" t="s">
        <v>80</v>
      </c>
      <c r="E1039" s="11">
        <v>41306</v>
      </c>
      <c r="F1039">
        <v>7.3</v>
      </c>
      <c r="G1039">
        <v>7.3</v>
      </c>
      <c r="H1039">
        <v>1</v>
      </c>
      <c r="I1039">
        <v>20</v>
      </c>
      <c r="J1039">
        <v>47</v>
      </c>
      <c r="L1039">
        <v>47</v>
      </c>
      <c r="M1039">
        <v>1</v>
      </c>
      <c r="N1039">
        <v>5</v>
      </c>
      <c r="P1039">
        <v>0</v>
      </c>
      <c r="Q1039">
        <v>8</v>
      </c>
      <c r="R1039">
        <v>0</v>
      </c>
      <c r="S1039">
        <v>2</v>
      </c>
    </row>
    <row r="1040" spans="1:20" x14ac:dyDescent="0.3">
      <c r="A1040" t="s">
        <v>2099</v>
      </c>
      <c r="B1040" s="171" t="s">
        <v>2100</v>
      </c>
      <c r="C1040" s="171" t="s">
        <v>98</v>
      </c>
      <c r="D1040" s="171" t="s">
        <v>80</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3">
      <c r="A1041" t="s">
        <v>2101</v>
      </c>
      <c r="B1041" s="171" t="s">
        <v>2102</v>
      </c>
      <c r="C1041" s="171" t="s">
        <v>101</v>
      </c>
      <c r="D1041" s="171" t="s">
        <v>80</v>
      </c>
      <c r="E1041" s="11">
        <v>41306</v>
      </c>
      <c r="F1041">
        <v>0</v>
      </c>
      <c r="G1041">
        <v>0</v>
      </c>
      <c r="H1041" t="e">
        <v>#DIV/0!</v>
      </c>
      <c r="I1041">
        <v>0</v>
      </c>
      <c r="J1041">
        <v>0</v>
      </c>
      <c r="L1041">
        <v>0</v>
      </c>
      <c r="M1041" t="e">
        <v>#DIV/0!</v>
      </c>
      <c r="P1041">
        <v>0</v>
      </c>
      <c r="Q1041">
        <v>0</v>
      </c>
      <c r="R1041" t="e">
        <v>#DIV/0!</v>
      </c>
    </row>
    <row r="1042" spans="1:20" x14ac:dyDescent="0.3">
      <c r="A1042" t="s">
        <v>2103</v>
      </c>
      <c r="B1042" s="171" t="s">
        <v>2104</v>
      </c>
      <c r="C1042" s="171" t="s">
        <v>104</v>
      </c>
      <c r="D1042" s="171" t="s">
        <v>4</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3">
      <c r="A1043" t="s">
        <v>2105</v>
      </c>
      <c r="B1043" s="171" t="s">
        <v>2106</v>
      </c>
      <c r="C1043" s="171" t="s">
        <v>107</v>
      </c>
      <c r="D1043" s="171" t="s">
        <v>4</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3">
      <c r="A1044" t="s">
        <v>2107</v>
      </c>
      <c r="B1044" s="171" t="s">
        <v>2108</v>
      </c>
      <c r="C1044" s="171" t="s">
        <v>110</v>
      </c>
      <c r="D1044" s="171" t="s">
        <v>80</v>
      </c>
      <c r="E1044" s="11">
        <v>41306</v>
      </c>
      <c r="F1044">
        <v>4</v>
      </c>
      <c r="G1044">
        <v>4</v>
      </c>
      <c r="H1044">
        <v>1</v>
      </c>
      <c r="I1044">
        <v>9</v>
      </c>
      <c r="J1044">
        <v>40</v>
      </c>
      <c r="K1044">
        <v>0.22500000000000001</v>
      </c>
      <c r="L1044">
        <v>40</v>
      </c>
      <c r="M1044">
        <v>1</v>
      </c>
      <c r="N1044">
        <v>7</v>
      </c>
      <c r="O1044">
        <v>0.9375</v>
      </c>
      <c r="R1044" t="e">
        <v>#DIV/0!</v>
      </c>
      <c r="S1044">
        <v>2</v>
      </c>
    </row>
    <row r="1045" spans="1:20" x14ac:dyDescent="0.3">
      <c r="A1045" t="s">
        <v>2109</v>
      </c>
      <c r="B1045" s="171" t="s">
        <v>2110</v>
      </c>
      <c r="C1045" s="171" t="s">
        <v>113</v>
      </c>
      <c r="D1045" s="171" t="s">
        <v>80</v>
      </c>
      <c r="E1045" s="11">
        <v>41306</v>
      </c>
      <c r="F1045">
        <v>6</v>
      </c>
      <c r="G1045">
        <v>4</v>
      </c>
      <c r="H1045">
        <v>1.5</v>
      </c>
      <c r="K1045" t="e">
        <v>#DIV/0!</v>
      </c>
      <c r="L1045">
        <v>20</v>
      </c>
      <c r="M1045">
        <v>0</v>
      </c>
      <c r="R1045">
        <v>0</v>
      </c>
    </row>
    <row r="1046" spans="1:20" x14ac:dyDescent="0.3">
      <c r="A1046" t="s">
        <v>2111</v>
      </c>
      <c r="B1046" s="171" t="s">
        <v>2112</v>
      </c>
      <c r="C1046" s="171" t="s">
        <v>116</v>
      </c>
      <c r="D1046" s="171" t="s">
        <v>80</v>
      </c>
      <c r="E1046" s="11">
        <v>41306</v>
      </c>
      <c r="H1046" t="e">
        <v>#DIV/0!</v>
      </c>
      <c r="K1046" t="e">
        <v>#DIV/0!</v>
      </c>
      <c r="M1046" t="e">
        <v>#DIV/0!</v>
      </c>
      <c r="R1046" t="e">
        <v>#DIV/0!</v>
      </c>
    </row>
    <row r="1047" spans="1:20" x14ac:dyDescent="0.3">
      <c r="A1047" t="s">
        <v>2113</v>
      </c>
      <c r="B1047" s="171" t="s">
        <v>2114</v>
      </c>
      <c r="C1047" s="171" t="s">
        <v>119</v>
      </c>
      <c r="D1047" s="171" t="s">
        <v>80</v>
      </c>
      <c r="E1047" s="11">
        <v>41306</v>
      </c>
      <c r="H1047" t="e">
        <v>#DIV/0!</v>
      </c>
      <c r="K1047" t="e">
        <v>#DIV/0!</v>
      </c>
      <c r="M1047" t="e">
        <v>#DIV/0!</v>
      </c>
      <c r="R1047" t="e">
        <v>#DIV/0!</v>
      </c>
      <c r="T1047">
        <v>0</v>
      </c>
    </row>
    <row r="1048" spans="1:20" x14ac:dyDescent="0.3">
      <c r="A1048" t="s">
        <v>2115</v>
      </c>
      <c r="B1048" s="171" t="s">
        <v>2116</v>
      </c>
      <c r="C1048" s="171" t="s">
        <v>122</v>
      </c>
      <c r="D1048" s="171" t="s">
        <v>4</v>
      </c>
      <c r="E1048" s="11">
        <v>41306</v>
      </c>
      <c r="H1048" t="e">
        <v>#DIV/0!</v>
      </c>
      <c r="K1048" t="e">
        <v>#DIV/0!</v>
      </c>
      <c r="M1048" t="e">
        <v>#DIV/0!</v>
      </c>
      <c r="R1048" t="e">
        <v>#DIV/0!</v>
      </c>
    </row>
    <row r="1049" spans="1:20" x14ac:dyDescent="0.3">
      <c r="A1049" t="s">
        <v>2117</v>
      </c>
      <c r="B1049" s="171" t="s">
        <v>2118</v>
      </c>
      <c r="C1049" s="171" t="s">
        <v>125</v>
      </c>
      <c r="D1049" s="171" t="s">
        <v>4</v>
      </c>
      <c r="E1049" s="11">
        <v>41306</v>
      </c>
      <c r="F1049">
        <v>10</v>
      </c>
      <c r="G1049">
        <v>9</v>
      </c>
      <c r="H1049">
        <v>1.1111111111111112</v>
      </c>
      <c r="I1049">
        <v>30</v>
      </c>
      <c r="J1049">
        <v>35</v>
      </c>
      <c r="K1049">
        <v>0.8571428571428571</v>
      </c>
      <c r="L1049">
        <v>72.5</v>
      </c>
      <c r="M1049">
        <v>0.48275862068965519</v>
      </c>
      <c r="P1049">
        <v>3</v>
      </c>
      <c r="Q1049">
        <v>3</v>
      </c>
      <c r="R1049">
        <v>1</v>
      </c>
    </row>
    <row r="1050" spans="1:20" x14ac:dyDescent="0.3">
      <c r="A1050" t="s">
        <v>2119</v>
      </c>
      <c r="B1050" s="171" t="s">
        <v>2120</v>
      </c>
      <c r="C1050" s="171" t="s">
        <v>128</v>
      </c>
      <c r="D1050" s="171" t="s">
        <v>80</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3">
      <c r="A1051" t="s">
        <v>2121</v>
      </c>
      <c r="B1051" s="171" t="s">
        <v>2122</v>
      </c>
      <c r="C1051" s="171" t="s">
        <v>131</v>
      </c>
      <c r="D1051" s="171" t="s">
        <v>80</v>
      </c>
      <c r="E1051" s="11">
        <v>41306</v>
      </c>
      <c r="F1051">
        <v>6</v>
      </c>
      <c r="G1051">
        <v>4</v>
      </c>
      <c r="H1051">
        <v>1.5</v>
      </c>
      <c r="K1051" t="e">
        <v>#DIV/0!</v>
      </c>
      <c r="L1051">
        <v>27.5</v>
      </c>
      <c r="M1051">
        <v>0</v>
      </c>
      <c r="R1051" t="e">
        <v>#DIV/0!</v>
      </c>
      <c r="T1051">
        <v>0.86193235294117654</v>
      </c>
    </row>
    <row r="1052" spans="1:20" x14ac:dyDescent="0.3">
      <c r="A1052" t="s">
        <v>2123</v>
      </c>
      <c r="B1052" s="171" t="s">
        <v>2124</v>
      </c>
      <c r="C1052" s="171" t="s">
        <v>134</v>
      </c>
      <c r="D1052" s="171" t="s">
        <v>80</v>
      </c>
      <c r="E1052" s="11">
        <v>41306</v>
      </c>
      <c r="H1052" t="e">
        <v>#DIV/0!</v>
      </c>
      <c r="K1052" t="e">
        <v>#DIV/0!</v>
      </c>
      <c r="M1052" t="e">
        <v>#DIV/0!</v>
      </c>
      <c r="R1052" t="e">
        <v>#DIV/0!</v>
      </c>
      <c r="T1052">
        <v>0.81945000000000001</v>
      </c>
    </row>
    <row r="1053" spans="1:20" x14ac:dyDescent="0.3">
      <c r="A1053" t="s">
        <v>2125</v>
      </c>
      <c r="B1053" s="171" t="s">
        <v>2126</v>
      </c>
      <c r="C1053" s="171" t="s">
        <v>137</v>
      </c>
      <c r="D1053" s="171" t="s">
        <v>4</v>
      </c>
      <c r="E1053" s="11">
        <v>41306</v>
      </c>
      <c r="H1053" t="e">
        <v>#DIV/0!</v>
      </c>
      <c r="K1053" t="e">
        <v>#DIV/0!</v>
      </c>
      <c r="M1053" t="e">
        <v>#DIV/0!</v>
      </c>
      <c r="R1053" t="e">
        <v>#DIV/0!</v>
      </c>
      <c r="T1053">
        <v>1</v>
      </c>
    </row>
    <row r="1054" spans="1:20" x14ac:dyDescent="0.3">
      <c r="A1054" t="s">
        <v>2127</v>
      </c>
      <c r="B1054" s="171" t="s">
        <v>2128</v>
      </c>
      <c r="C1054" s="171" t="s">
        <v>140</v>
      </c>
      <c r="D1054" s="171" t="s">
        <v>80</v>
      </c>
      <c r="E1054" s="11">
        <v>41306</v>
      </c>
      <c r="H1054" t="e">
        <v>#DIV/0!</v>
      </c>
      <c r="K1054" t="e">
        <v>#DIV/0!</v>
      </c>
      <c r="M1054" t="e">
        <v>#DIV/0!</v>
      </c>
      <c r="R1054" t="e">
        <v>#DIV/0!</v>
      </c>
    </row>
    <row r="1055" spans="1:20" x14ac:dyDescent="0.3">
      <c r="A1055" t="s">
        <v>2129</v>
      </c>
      <c r="B1055" s="171" t="s">
        <v>2130</v>
      </c>
      <c r="C1055" s="171" t="s">
        <v>143</v>
      </c>
      <c r="D1055" s="171" t="s">
        <v>80</v>
      </c>
      <c r="E1055" s="11">
        <v>41306</v>
      </c>
      <c r="H1055" t="e">
        <v>#DIV/0!</v>
      </c>
      <c r="K1055" t="e">
        <v>#DIV/0!</v>
      </c>
      <c r="M1055" t="e">
        <v>#DIV/0!</v>
      </c>
      <c r="N1055">
        <v>0</v>
      </c>
      <c r="R1055" t="e">
        <v>#DIV/0!</v>
      </c>
    </row>
    <row r="1056" spans="1:20" x14ac:dyDescent="0.3">
      <c r="A1056" t="s">
        <v>2131</v>
      </c>
      <c r="B1056" s="171" t="s">
        <v>2132</v>
      </c>
      <c r="C1056" s="171" t="s">
        <v>146</v>
      </c>
      <c r="D1056" s="171" t="s">
        <v>4</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3">
      <c r="A1057" t="s">
        <v>2133</v>
      </c>
      <c r="B1057" s="171" t="s">
        <v>2134</v>
      </c>
      <c r="C1057" s="171" t="s">
        <v>149</v>
      </c>
      <c r="D1057" s="171" t="s">
        <v>80</v>
      </c>
      <c r="E1057" s="11">
        <v>41306</v>
      </c>
      <c r="H1057" t="e">
        <v>#DIV/0!</v>
      </c>
      <c r="K1057" t="e">
        <v>#DIV/0!</v>
      </c>
      <c r="M1057" t="e">
        <v>#DIV/0!</v>
      </c>
      <c r="R1057" t="e">
        <v>#DIV/0!</v>
      </c>
      <c r="T1057">
        <v>0</v>
      </c>
    </row>
    <row r="1058" spans="1:20" x14ac:dyDescent="0.3">
      <c r="A1058" t="s">
        <v>2135</v>
      </c>
      <c r="B1058" s="171" t="s">
        <v>2136</v>
      </c>
      <c r="C1058" s="171" t="s">
        <v>152</v>
      </c>
      <c r="D1058" s="171" t="s">
        <v>80</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3">
      <c r="A1059" t="s">
        <v>2137</v>
      </c>
      <c r="B1059" s="171" t="s">
        <v>2138</v>
      </c>
      <c r="C1059" s="171" t="s">
        <v>155</v>
      </c>
      <c r="D1059" s="171" t="s">
        <v>80</v>
      </c>
      <c r="E1059" s="11">
        <v>41306</v>
      </c>
      <c r="F1059">
        <v>3</v>
      </c>
      <c r="G1059">
        <v>3</v>
      </c>
      <c r="H1059">
        <v>1</v>
      </c>
      <c r="J1059">
        <v>17</v>
      </c>
      <c r="K1059">
        <v>0</v>
      </c>
      <c r="L1059">
        <v>27</v>
      </c>
      <c r="M1059">
        <v>0.62962962962962965</v>
      </c>
      <c r="R1059" t="e">
        <v>#DIV/0!</v>
      </c>
      <c r="T1059">
        <v>0.78498999999999997</v>
      </c>
    </row>
    <row r="1060" spans="1:20" x14ac:dyDescent="0.3">
      <c r="A1060" t="s">
        <v>2139</v>
      </c>
      <c r="B1060" s="171" t="s">
        <v>2140</v>
      </c>
      <c r="C1060" s="171" t="s">
        <v>158</v>
      </c>
      <c r="D1060" s="171" t="s">
        <v>80</v>
      </c>
      <c r="E1060" s="11">
        <v>41306</v>
      </c>
      <c r="H1060" t="e">
        <v>#DIV/0!</v>
      </c>
      <c r="K1060" t="e">
        <v>#DIV/0!</v>
      </c>
      <c r="M1060" t="e">
        <v>#DIV/0!</v>
      </c>
      <c r="R1060" t="e">
        <v>#DIV/0!</v>
      </c>
      <c r="T1060">
        <v>0.97599999999999998</v>
      </c>
    </row>
    <row r="1061" spans="1:20" x14ac:dyDescent="0.3">
      <c r="A1061" t="s">
        <v>2141</v>
      </c>
      <c r="B1061" s="171" t="s">
        <v>2142</v>
      </c>
      <c r="C1061" s="171" t="s">
        <v>161</v>
      </c>
      <c r="D1061" s="171" t="s">
        <v>4</v>
      </c>
      <c r="E1061" s="11">
        <v>41306</v>
      </c>
      <c r="F1061">
        <v>1.5</v>
      </c>
      <c r="G1061">
        <v>1.5</v>
      </c>
      <c r="H1061">
        <v>1</v>
      </c>
      <c r="I1061">
        <v>2</v>
      </c>
      <c r="J1061">
        <v>0</v>
      </c>
      <c r="K1061" t="e">
        <v>#DIV/0!</v>
      </c>
      <c r="L1061">
        <v>14.5</v>
      </c>
      <c r="M1061">
        <v>0</v>
      </c>
      <c r="N1061">
        <v>0</v>
      </c>
      <c r="P1061">
        <v>0</v>
      </c>
      <c r="Q1061">
        <v>0</v>
      </c>
      <c r="R1061" t="e">
        <v>#DIV/0!</v>
      </c>
      <c r="S1061">
        <v>0</v>
      </c>
      <c r="T1061">
        <v>0.625</v>
      </c>
    </row>
    <row r="1062" spans="1:20" x14ac:dyDescent="0.3">
      <c r="A1062" t="s">
        <v>2143</v>
      </c>
      <c r="B1062" s="171" t="s">
        <v>2144</v>
      </c>
      <c r="C1062" s="171" t="s">
        <v>164</v>
      </c>
      <c r="D1062" s="171" t="s">
        <v>80</v>
      </c>
      <c r="E1062" s="11">
        <v>41306</v>
      </c>
      <c r="F1062">
        <v>1.5</v>
      </c>
      <c r="G1062">
        <v>1.5</v>
      </c>
      <c r="H1062">
        <v>1</v>
      </c>
      <c r="I1062">
        <v>2</v>
      </c>
      <c r="K1062" t="e">
        <v>#DIV/0!</v>
      </c>
      <c r="L1062">
        <v>14.5</v>
      </c>
      <c r="M1062">
        <v>0</v>
      </c>
      <c r="R1062" t="e">
        <v>#DIV/0!</v>
      </c>
      <c r="T1062">
        <v>0.34659090909090906</v>
      </c>
    </row>
    <row r="1063" spans="1:20" x14ac:dyDescent="0.3">
      <c r="A1063" t="s">
        <v>2145</v>
      </c>
      <c r="B1063" s="171" t="s">
        <v>2146</v>
      </c>
      <c r="C1063" s="171" t="s">
        <v>167</v>
      </c>
      <c r="D1063" s="171" t="s">
        <v>4</v>
      </c>
      <c r="E1063" s="11">
        <v>41306</v>
      </c>
      <c r="H1063" t="e">
        <v>#DIV/0!</v>
      </c>
      <c r="K1063" t="e">
        <v>#DIV/0!</v>
      </c>
      <c r="M1063" t="e">
        <v>#DIV/0!</v>
      </c>
      <c r="R1063" t="e">
        <v>#DIV/0!</v>
      </c>
      <c r="T1063">
        <v>0</v>
      </c>
    </row>
    <row r="1064" spans="1:20" x14ac:dyDescent="0.3">
      <c r="A1064" t="s">
        <v>2147</v>
      </c>
      <c r="B1064" s="171" t="s">
        <v>2148</v>
      </c>
      <c r="C1064" s="171" t="s">
        <v>170</v>
      </c>
      <c r="D1064" s="171" t="s">
        <v>80</v>
      </c>
      <c r="E1064" s="11">
        <v>41306</v>
      </c>
      <c r="H1064" t="e">
        <v>#DIV/0!</v>
      </c>
      <c r="K1064" t="e">
        <v>#DIV/0!</v>
      </c>
      <c r="M1064" t="e">
        <v>#DIV/0!</v>
      </c>
      <c r="R1064" t="e">
        <v>#DIV/0!</v>
      </c>
      <c r="T1064">
        <v>0.81401618181818181</v>
      </c>
    </row>
    <row r="1065" spans="1:20" x14ac:dyDescent="0.3">
      <c r="A1065" t="s">
        <v>2149</v>
      </c>
      <c r="B1065" s="171" t="s">
        <v>2150</v>
      </c>
      <c r="C1065" s="171" t="s">
        <v>173</v>
      </c>
      <c r="D1065" s="171" t="s">
        <v>80</v>
      </c>
      <c r="E1065" s="11">
        <v>41306</v>
      </c>
      <c r="F1065">
        <v>4</v>
      </c>
      <c r="G1065">
        <v>4</v>
      </c>
      <c r="H1065">
        <v>1</v>
      </c>
      <c r="I1065">
        <v>7</v>
      </c>
      <c r="K1065" t="e">
        <v>#DIV/0!</v>
      </c>
      <c r="L1065">
        <v>24</v>
      </c>
      <c r="M1065">
        <v>0</v>
      </c>
      <c r="N1065">
        <v>5</v>
      </c>
      <c r="P1065">
        <v>0</v>
      </c>
      <c r="Q1065">
        <v>2</v>
      </c>
      <c r="R1065">
        <v>0</v>
      </c>
      <c r="S1065">
        <v>2</v>
      </c>
      <c r="T1065">
        <v>0.86225895316804402</v>
      </c>
    </row>
    <row r="1066" spans="1:20" x14ac:dyDescent="0.3">
      <c r="A1066" t="s">
        <v>2151</v>
      </c>
      <c r="B1066" s="171" t="s">
        <v>2152</v>
      </c>
      <c r="C1066" s="171" t="s">
        <v>176</v>
      </c>
      <c r="D1066" s="171" t="s">
        <v>80</v>
      </c>
      <c r="E1066" s="11">
        <v>41306</v>
      </c>
      <c r="F1066">
        <v>4</v>
      </c>
      <c r="G1066">
        <v>4</v>
      </c>
      <c r="H1066">
        <v>1</v>
      </c>
      <c r="I1066">
        <v>7</v>
      </c>
      <c r="K1066" t="e">
        <v>#DIV/0!</v>
      </c>
      <c r="L1066">
        <v>24</v>
      </c>
      <c r="M1066">
        <v>0</v>
      </c>
      <c r="N1066">
        <v>5</v>
      </c>
      <c r="P1066">
        <v>0</v>
      </c>
      <c r="Q1066">
        <v>2</v>
      </c>
      <c r="R1066">
        <v>0</v>
      </c>
      <c r="S1066">
        <v>2</v>
      </c>
      <c r="T1066">
        <v>1.0625</v>
      </c>
    </row>
    <row r="1067" spans="1:20" x14ac:dyDescent="0.3">
      <c r="A1067" t="s">
        <v>2153</v>
      </c>
      <c r="B1067" s="171" t="s">
        <v>2154</v>
      </c>
      <c r="C1067" s="171" t="s">
        <v>179</v>
      </c>
      <c r="D1067" s="171" t="s">
        <v>4</v>
      </c>
      <c r="E1067" s="11">
        <v>41306</v>
      </c>
      <c r="H1067" t="e">
        <v>#DIV/0!</v>
      </c>
      <c r="K1067" t="e">
        <v>#DIV/0!</v>
      </c>
      <c r="M1067" t="e">
        <v>#DIV/0!</v>
      </c>
      <c r="R1067" t="e">
        <v>#DIV/0!</v>
      </c>
      <c r="T1067">
        <v>0.54545454545454541</v>
      </c>
    </row>
    <row r="1068" spans="1:20" x14ac:dyDescent="0.3">
      <c r="A1068" t="s">
        <v>2155</v>
      </c>
      <c r="B1068" s="171" t="s">
        <v>2156</v>
      </c>
      <c r="C1068" s="171" t="s">
        <v>182</v>
      </c>
      <c r="D1068" s="171" t="s">
        <v>80</v>
      </c>
      <c r="E1068" s="11">
        <v>41306</v>
      </c>
      <c r="H1068" t="e">
        <v>#DIV/0!</v>
      </c>
      <c r="K1068" t="e">
        <v>#DIV/0!</v>
      </c>
      <c r="M1068" t="e">
        <v>#DIV/0!</v>
      </c>
      <c r="R1068" t="e">
        <v>#DIV/0!</v>
      </c>
    </row>
    <row r="1069" spans="1:20" x14ac:dyDescent="0.3">
      <c r="A1069" t="s">
        <v>2157</v>
      </c>
      <c r="B1069" s="171" t="s">
        <v>2158</v>
      </c>
      <c r="C1069" s="171" t="s">
        <v>185</v>
      </c>
      <c r="D1069" s="171" t="s">
        <v>4</v>
      </c>
      <c r="E1069" s="11">
        <v>41306</v>
      </c>
      <c r="F1069">
        <v>3</v>
      </c>
      <c r="G1069">
        <v>3</v>
      </c>
      <c r="H1069">
        <v>1</v>
      </c>
      <c r="K1069" t="e">
        <v>#DIV/0!</v>
      </c>
      <c r="M1069" t="e">
        <v>#DIV/0!</v>
      </c>
      <c r="R1069" t="e">
        <v>#DIV/0!</v>
      </c>
    </row>
    <row r="1070" spans="1:20" x14ac:dyDescent="0.3">
      <c r="A1070" t="s">
        <v>2159</v>
      </c>
      <c r="B1070" s="171" t="s">
        <v>2160</v>
      </c>
      <c r="C1070" s="171" t="s">
        <v>188</v>
      </c>
      <c r="D1070" s="171" t="s">
        <v>80</v>
      </c>
      <c r="E1070" s="11">
        <v>41306</v>
      </c>
      <c r="F1070">
        <v>3</v>
      </c>
      <c r="G1070">
        <v>3</v>
      </c>
      <c r="H1070">
        <v>1</v>
      </c>
      <c r="K1070" t="e">
        <v>#DIV/0!</v>
      </c>
      <c r="M1070" t="e">
        <v>#DIV/0!</v>
      </c>
      <c r="R1070" t="e">
        <v>#DIV/0!</v>
      </c>
    </row>
    <row r="1071" spans="1:20" x14ac:dyDescent="0.3">
      <c r="A1071" t="s">
        <v>2161</v>
      </c>
      <c r="B1071" s="171" t="s">
        <v>2162</v>
      </c>
      <c r="C1071" s="171" t="s">
        <v>191</v>
      </c>
      <c r="D1071" s="171" t="s">
        <v>4</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3">
      <c r="A1072" t="s">
        <v>2163</v>
      </c>
      <c r="B1072" s="171" t="s">
        <v>2164</v>
      </c>
      <c r="C1072" s="171" t="s">
        <v>194</v>
      </c>
      <c r="D1072" s="171" t="s">
        <v>80</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3">
      <c r="A1073" t="s">
        <v>2165</v>
      </c>
      <c r="B1073" s="171" t="s">
        <v>2166</v>
      </c>
      <c r="C1073" s="171" t="s">
        <v>197</v>
      </c>
      <c r="D1073" s="171" t="s">
        <v>80</v>
      </c>
      <c r="E1073" s="11">
        <v>41306</v>
      </c>
      <c r="H1073" t="e">
        <v>#DIV/0!</v>
      </c>
      <c r="K1073" t="e">
        <v>#DIV/0!</v>
      </c>
      <c r="M1073" t="e">
        <v>#DIV/0!</v>
      </c>
      <c r="R1073" t="e">
        <v>#DIV/0!</v>
      </c>
      <c r="T1073">
        <v>0.6875</v>
      </c>
    </row>
    <row r="1074" spans="1:20" x14ac:dyDescent="0.3">
      <c r="A1074" t="s">
        <v>2167</v>
      </c>
      <c r="B1074" s="171" t="s">
        <v>2168</v>
      </c>
      <c r="C1074" s="171" t="s">
        <v>200</v>
      </c>
      <c r="D1074" s="171" t="s">
        <v>80</v>
      </c>
      <c r="E1074" s="11">
        <v>41306</v>
      </c>
      <c r="F1074">
        <v>3.3</v>
      </c>
      <c r="G1074">
        <v>3.3</v>
      </c>
      <c r="H1074">
        <v>1</v>
      </c>
      <c r="I1074">
        <v>13</v>
      </c>
      <c r="J1074">
        <v>0</v>
      </c>
      <c r="L1074">
        <v>23</v>
      </c>
      <c r="M1074">
        <v>0</v>
      </c>
      <c r="P1074">
        <v>0</v>
      </c>
      <c r="Q1074">
        <v>6</v>
      </c>
      <c r="R1074">
        <v>0</v>
      </c>
    </row>
    <row r="1075" spans="1:20" x14ac:dyDescent="0.3">
      <c r="A1075" t="s">
        <v>2169</v>
      </c>
      <c r="B1075" s="171" t="s">
        <v>2170</v>
      </c>
      <c r="C1075" s="171" t="s">
        <v>203</v>
      </c>
      <c r="D1075" s="171" t="s">
        <v>80</v>
      </c>
      <c r="E1075" s="11">
        <v>41306</v>
      </c>
      <c r="H1075" t="e">
        <v>#DIV/0!</v>
      </c>
      <c r="K1075" t="e">
        <v>#DIV/0!</v>
      </c>
      <c r="M1075" t="e">
        <v>#DIV/0!</v>
      </c>
      <c r="R1075" t="e">
        <v>#DIV/0!</v>
      </c>
    </row>
    <row r="1076" spans="1:20" x14ac:dyDescent="0.3">
      <c r="A1076" t="s">
        <v>2171</v>
      </c>
      <c r="B1076" s="171" t="s">
        <v>2172</v>
      </c>
      <c r="C1076" s="171" t="s">
        <v>206</v>
      </c>
      <c r="D1076" s="171" t="s">
        <v>80</v>
      </c>
      <c r="E1076" s="11">
        <v>41306</v>
      </c>
      <c r="F1076">
        <v>3.3</v>
      </c>
      <c r="G1076">
        <v>3.3</v>
      </c>
      <c r="H1076">
        <v>1</v>
      </c>
      <c r="I1076">
        <v>13</v>
      </c>
      <c r="K1076" t="e">
        <v>#DIV/0!</v>
      </c>
      <c r="L1076">
        <v>23</v>
      </c>
      <c r="M1076">
        <v>0</v>
      </c>
      <c r="P1076">
        <v>0</v>
      </c>
      <c r="Q1076">
        <v>6</v>
      </c>
      <c r="R1076">
        <v>0</v>
      </c>
    </row>
    <row r="1077" spans="1:20" x14ac:dyDescent="0.3">
      <c r="A1077" t="s">
        <v>2173</v>
      </c>
      <c r="B1077" s="171" t="s">
        <v>2174</v>
      </c>
      <c r="C1077" s="171" t="s">
        <v>209</v>
      </c>
      <c r="D1077" s="171" t="s">
        <v>80</v>
      </c>
      <c r="E1077" s="11">
        <v>41306</v>
      </c>
      <c r="H1077" t="e">
        <v>#DIV/0!</v>
      </c>
      <c r="K1077" t="e">
        <v>#DIV/0!</v>
      </c>
      <c r="M1077" t="e">
        <v>#DIV/0!</v>
      </c>
      <c r="R1077" t="e">
        <v>#DIV/0!</v>
      </c>
    </row>
    <row r="1078" spans="1:20" x14ac:dyDescent="0.3">
      <c r="A1078" t="s">
        <v>2175</v>
      </c>
      <c r="B1078" s="171" t="s">
        <v>2176</v>
      </c>
      <c r="C1078" s="171" t="s">
        <v>212</v>
      </c>
      <c r="D1078" s="171" t="s">
        <v>4</v>
      </c>
      <c r="E1078" s="11">
        <v>41306</v>
      </c>
      <c r="H1078" t="e">
        <v>#DIV/0!</v>
      </c>
      <c r="K1078" t="e">
        <v>#DIV/0!</v>
      </c>
      <c r="M1078" t="e">
        <v>#DIV/0!</v>
      </c>
      <c r="R1078" t="e">
        <v>#DIV/0!</v>
      </c>
      <c r="T1078">
        <v>1.1904761904761905</v>
      </c>
    </row>
    <row r="1079" spans="1:20" x14ac:dyDescent="0.3">
      <c r="A1079" t="s">
        <v>2177</v>
      </c>
      <c r="B1079" s="171" t="s">
        <v>2178</v>
      </c>
      <c r="C1079" s="171" t="s">
        <v>215</v>
      </c>
      <c r="D1079" s="171" t="s">
        <v>4</v>
      </c>
      <c r="E1079" s="11">
        <v>41306</v>
      </c>
      <c r="H1079" t="e">
        <v>#DIV/0!</v>
      </c>
      <c r="K1079" t="e">
        <v>#DIV/0!</v>
      </c>
      <c r="M1079" t="e">
        <v>#DIV/0!</v>
      </c>
      <c r="R1079" t="e">
        <v>#DIV/0!</v>
      </c>
    </row>
    <row r="1080" spans="1:20" x14ac:dyDescent="0.3">
      <c r="A1080" t="s">
        <v>2179</v>
      </c>
      <c r="B1080" s="171" t="s">
        <v>2180</v>
      </c>
      <c r="C1080" s="171" t="s">
        <v>218</v>
      </c>
      <c r="D1080" s="171" t="s">
        <v>80</v>
      </c>
      <c r="E1080" s="11">
        <v>41306</v>
      </c>
      <c r="H1080" t="e">
        <v>#DIV/0!</v>
      </c>
      <c r="K1080" t="e">
        <v>#DIV/0!</v>
      </c>
      <c r="M1080" t="e">
        <v>#DIV/0!</v>
      </c>
      <c r="R1080" t="e">
        <v>#DIV/0!</v>
      </c>
      <c r="T1080">
        <v>1.25</v>
      </c>
    </row>
    <row r="1081" spans="1:20" x14ac:dyDescent="0.3">
      <c r="A1081" t="s">
        <v>2181</v>
      </c>
      <c r="B1081" s="171" t="s">
        <v>2182</v>
      </c>
      <c r="C1081" s="171" t="s">
        <v>221</v>
      </c>
      <c r="D1081" s="171" t="s">
        <v>4</v>
      </c>
      <c r="E1081" s="11">
        <v>41306</v>
      </c>
      <c r="F1081">
        <v>1</v>
      </c>
      <c r="G1081">
        <v>1</v>
      </c>
      <c r="H1081">
        <v>1</v>
      </c>
      <c r="I1081">
        <v>0</v>
      </c>
      <c r="L1081">
        <v>0</v>
      </c>
      <c r="M1081" t="e">
        <v>#DIV/0!</v>
      </c>
      <c r="R1081" t="e">
        <v>#DIV/0!</v>
      </c>
    </row>
    <row r="1082" spans="1:20" x14ac:dyDescent="0.3">
      <c r="A1082" t="s">
        <v>2183</v>
      </c>
      <c r="B1082" s="171" t="s">
        <v>2184</v>
      </c>
      <c r="C1082" s="171" t="s">
        <v>224</v>
      </c>
      <c r="D1082" s="171" t="s">
        <v>80</v>
      </c>
      <c r="E1082" s="11">
        <v>41306</v>
      </c>
      <c r="H1082" t="e">
        <v>#DIV/0!</v>
      </c>
      <c r="K1082" t="e">
        <v>#DIV/0!</v>
      </c>
      <c r="M1082" t="e">
        <v>#DIV/0!</v>
      </c>
      <c r="R1082" t="e">
        <v>#DIV/0!</v>
      </c>
    </row>
    <row r="1083" spans="1:20" x14ac:dyDescent="0.3">
      <c r="A1083" t="s">
        <v>2185</v>
      </c>
      <c r="B1083" s="171" t="s">
        <v>2186</v>
      </c>
      <c r="C1083" s="171" t="s">
        <v>227</v>
      </c>
      <c r="D1083" s="171" t="s">
        <v>80</v>
      </c>
      <c r="E1083" s="11">
        <v>41306</v>
      </c>
      <c r="F1083">
        <v>1</v>
      </c>
      <c r="G1083">
        <v>1</v>
      </c>
      <c r="H1083">
        <v>1</v>
      </c>
      <c r="K1083" t="e">
        <v>#DIV/0!</v>
      </c>
      <c r="M1083" t="e">
        <v>#DIV/0!</v>
      </c>
      <c r="R1083" t="e">
        <v>#DIV/0!</v>
      </c>
    </row>
    <row r="1084" spans="1:20" x14ac:dyDescent="0.3">
      <c r="A1084" t="s">
        <v>2187</v>
      </c>
      <c r="B1084" s="171" t="s">
        <v>2188</v>
      </c>
      <c r="C1084" s="171" t="s">
        <v>230</v>
      </c>
      <c r="D1084" s="171" t="s">
        <v>80</v>
      </c>
      <c r="E1084" s="11">
        <v>41306</v>
      </c>
      <c r="H1084" t="e">
        <v>#DIV/0!</v>
      </c>
      <c r="K1084" t="e">
        <v>#DIV/0!</v>
      </c>
      <c r="M1084" t="e">
        <v>#DIV/0!</v>
      </c>
      <c r="R1084" t="e">
        <v>#DIV/0!</v>
      </c>
    </row>
    <row r="1085" spans="1:20" x14ac:dyDescent="0.3">
      <c r="A1085" t="s">
        <v>2189</v>
      </c>
      <c r="B1085" s="171" t="s">
        <v>2190</v>
      </c>
      <c r="C1085" s="171" t="s">
        <v>233</v>
      </c>
      <c r="D1085" s="171" t="s">
        <v>4</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3">
      <c r="A1086" t="s">
        <v>2191</v>
      </c>
      <c r="B1086" s="171" t="s">
        <v>2192</v>
      </c>
      <c r="C1086" s="171" t="s">
        <v>236</v>
      </c>
      <c r="D1086" s="171" t="s">
        <v>80</v>
      </c>
      <c r="E1086" s="11">
        <v>41306</v>
      </c>
      <c r="F1086">
        <v>7.4</v>
      </c>
      <c r="G1086">
        <v>8</v>
      </c>
      <c r="H1086">
        <v>0.92500000000000004</v>
      </c>
      <c r="I1086">
        <v>31</v>
      </c>
      <c r="J1086">
        <v>25</v>
      </c>
      <c r="K1086">
        <v>1.24</v>
      </c>
      <c r="L1086">
        <v>45</v>
      </c>
      <c r="M1086">
        <v>0.55555555555555558</v>
      </c>
      <c r="O1086">
        <v>0.75</v>
      </c>
      <c r="P1086">
        <v>5</v>
      </c>
      <c r="Q1086">
        <v>5</v>
      </c>
      <c r="R1086">
        <v>1</v>
      </c>
    </row>
    <row r="1087" spans="1:20" x14ac:dyDescent="0.3">
      <c r="A1087" t="s">
        <v>2193</v>
      </c>
      <c r="B1087" s="171" t="s">
        <v>2194</v>
      </c>
      <c r="C1087" s="171" t="s">
        <v>239</v>
      </c>
      <c r="D1087" s="171" t="s">
        <v>80</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3">
      <c r="A1088" t="s">
        <v>2195</v>
      </c>
      <c r="B1088" s="171" t="s">
        <v>2196</v>
      </c>
      <c r="C1088" s="171" t="s">
        <v>76</v>
      </c>
      <c r="D1088" s="171" t="s">
        <v>80</v>
      </c>
      <c r="E1088" s="11">
        <v>41306</v>
      </c>
      <c r="F1088">
        <v>4</v>
      </c>
      <c r="G1088">
        <v>2.5</v>
      </c>
      <c r="H1088">
        <v>1.6</v>
      </c>
      <c r="I1088">
        <v>14</v>
      </c>
      <c r="K1088" t="e">
        <v>#DIV/0!</v>
      </c>
      <c r="L1088">
        <v>14.5</v>
      </c>
      <c r="M1088">
        <v>0</v>
      </c>
      <c r="R1088" t="e">
        <v>#DIV/0!</v>
      </c>
      <c r="T1088">
        <v>1</v>
      </c>
    </row>
    <row r="1089" spans="1:20" x14ac:dyDescent="0.3">
      <c r="A1089" t="s">
        <v>2197</v>
      </c>
      <c r="B1089" s="171" t="s">
        <v>2198</v>
      </c>
      <c r="C1089" s="171" t="s">
        <v>79</v>
      </c>
      <c r="D1089" s="171" t="s">
        <v>4</v>
      </c>
      <c r="E1089" s="11">
        <v>41306</v>
      </c>
      <c r="F1089">
        <v>0</v>
      </c>
      <c r="G1089">
        <v>0</v>
      </c>
      <c r="H1089" t="e">
        <v>#DIV/0!</v>
      </c>
      <c r="I1089">
        <v>0</v>
      </c>
      <c r="J1089">
        <v>0</v>
      </c>
      <c r="L1089">
        <v>0</v>
      </c>
      <c r="M1089" t="e">
        <v>#DIV/0!</v>
      </c>
      <c r="N1089">
        <v>0</v>
      </c>
      <c r="P1089">
        <v>0</v>
      </c>
      <c r="Q1089">
        <v>0</v>
      </c>
      <c r="R1089" t="e">
        <v>#DIV/0!</v>
      </c>
      <c r="S1089">
        <v>0</v>
      </c>
    </row>
    <row r="1090" spans="1:20" x14ac:dyDescent="0.3">
      <c r="A1090" t="s">
        <v>2199</v>
      </c>
      <c r="B1090" s="171" t="s">
        <v>2200</v>
      </c>
      <c r="C1090" s="171" t="s">
        <v>86</v>
      </c>
      <c r="D1090" s="171" t="s">
        <v>4</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3">
      <c r="A1091" t="s">
        <v>2201</v>
      </c>
      <c r="B1091" s="171" t="s">
        <v>2202</v>
      </c>
      <c r="C1091" s="171" t="s">
        <v>89</v>
      </c>
      <c r="D1091" s="171" t="s">
        <v>4</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3">
      <c r="A1092" t="s">
        <v>2203</v>
      </c>
      <c r="B1092" s="171" t="s">
        <v>2204</v>
      </c>
      <c r="C1092" s="171" t="s">
        <v>92</v>
      </c>
      <c r="D1092" s="171" t="s">
        <v>4</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3">
      <c r="A1093" t="s">
        <v>2205</v>
      </c>
      <c r="B1093" s="171" t="s">
        <v>2206</v>
      </c>
      <c r="C1093" s="171" t="s">
        <v>98</v>
      </c>
      <c r="D1093" s="171" t="s">
        <v>4</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3">
      <c r="A1094" t="s">
        <v>2207</v>
      </c>
      <c r="B1094" s="171" t="s">
        <v>2208</v>
      </c>
      <c r="C1094" s="171" t="s">
        <v>101</v>
      </c>
      <c r="D1094" s="171" t="s">
        <v>4</v>
      </c>
      <c r="E1094" s="11">
        <v>41306</v>
      </c>
      <c r="F1094">
        <v>0</v>
      </c>
      <c r="G1094">
        <v>0</v>
      </c>
      <c r="H1094" t="e">
        <v>#DIV/0!</v>
      </c>
      <c r="I1094">
        <v>0</v>
      </c>
      <c r="J1094">
        <v>0</v>
      </c>
      <c r="L1094">
        <v>0</v>
      </c>
      <c r="M1094" t="e">
        <v>#DIV/0!</v>
      </c>
      <c r="P1094">
        <v>0</v>
      </c>
      <c r="Q1094">
        <v>0</v>
      </c>
      <c r="R1094" t="e">
        <v>#DIV/0!</v>
      </c>
      <c r="T1094">
        <v>0.8</v>
      </c>
    </row>
    <row r="1095" spans="1:20" x14ac:dyDescent="0.3">
      <c r="A1095" t="s">
        <v>2209</v>
      </c>
      <c r="B1095" s="171" t="s">
        <v>2210</v>
      </c>
      <c r="C1095" s="171" t="s">
        <v>107</v>
      </c>
      <c r="D1095" s="171" t="s">
        <v>80</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3">
      <c r="A1096" t="s">
        <v>2211</v>
      </c>
      <c r="B1096" s="171" t="s">
        <v>2212</v>
      </c>
      <c r="C1096" s="171" t="s">
        <v>110</v>
      </c>
      <c r="D1096" s="171" t="s">
        <v>4</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3">
      <c r="A1097" t="s">
        <v>2213</v>
      </c>
      <c r="B1097" s="171" t="s">
        <v>2214</v>
      </c>
      <c r="C1097" s="171" t="s">
        <v>113</v>
      </c>
      <c r="D1097" s="171" t="s">
        <v>4</v>
      </c>
      <c r="E1097" s="11">
        <v>41306</v>
      </c>
      <c r="F1097">
        <v>6</v>
      </c>
      <c r="G1097">
        <v>4</v>
      </c>
      <c r="H1097">
        <v>1.5</v>
      </c>
      <c r="K1097" t="e">
        <v>#DIV/0!</v>
      </c>
      <c r="L1097">
        <v>20</v>
      </c>
      <c r="M1097">
        <v>0</v>
      </c>
      <c r="R1097">
        <v>0</v>
      </c>
    </row>
    <row r="1098" spans="1:20" x14ac:dyDescent="0.3">
      <c r="A1098" t="s">
        <v>2215</v>
      </c>
      <c r="B1098" s="171" t="s">
        <v>2216</v>
      </c>
      <c r="C1098" s="171" t="s">
        <v>116</v>
      </c>
      <c r="D1098" s="171" t="s">
        <v>4</v>
      </c>
      <c r="E1098" s="11">
        <v>41306</v>
      </c>
      <c r="H1098" t="e">
        <v>#DIV/0!</v>
      </c>
      <c r="K1098" t="e">
        <v>#DIV/0!</v>
      </c>
      <c r="M1098" t="e">
        <v>#DIV/0!</v>
      </c>
      <c r="R1098" t="e">
        <v>#DIV/0!</v>
      </c>
      <c r="T1098">
        <v>0.25</v>
      </c>
    </row>
    <row r="1099" spans="1:20" x14ac:dyDescent="0.3">
      <c r="A1099" t="s">
        <v>2217</v>
      </c>
      <c r="B1099" s="171" t="s">
        <v>2218</v>
      </c>
      <c r="C1099" s="171" t="s">
        <v>119</v>
      </c>
      <c r="D1099" s="171" t="s">
        <v>4</v>
      </c>
      <c r="E1099" s="11">
        <v>41306</v>
      </c>
      <c r="H1099" t="e">
        <v>#DIV/0!</v>
      </c>
      <c r="K1099" t="e">
        <v>#DIV/0!</v>
      </c>
      <c r="M1099" t="e">
        <v>#DIV/0!</v>
      </c>
      <c r="R1099" t="e">
        <v>#DIV/0!</v>
      </c>
    </row>
    <row r="1100" spans="1:20" x14ac:dyDescent="0.3">
      <c r="A1100" t="s">
        <v>2219</v>
      </c>
      <c r="B1100" s="171" t="s">
        <v>2220</v>
      </c>
      <c r="C1100" s="171" t="s">
        <v>122</v>
      </c>
      <c r="D1100" s="171" t="s">
        <v>80</v>
      </c>
      <c r="E1100" s="11">
        <v>41306</v>
      </c>
      <c r="H1100" t="e">
        <v>#DIV/0!</v>
      </c>
      <c r="K1100" t="e">
        <v>#DIV/0!</v>
      </c>
      <c r="M1100" t="e">
        <v>#DIV/0!</v>
      </c>
      <c r="R1100" t="e">
        <v>#DIV/0!</v>
      </c>
    </row>
    <row r="1101" spans="1:20" x14ac:dyDescent="0.3">
      <c r="A1101" t="s">
        <v>2221</v>
      </c>
      <c r="B1101" s="171" t="s">
        <v>2222</v>
      </c>
      <c r="C1101" s="171" t="s">
        <v>125</v>
      </c>
      <c r="D1101" s="171" t="s">
        <v>80</v>
      </c>
      <c r="E1101" s="11">
        <v>41306</v>
      </c>
      <c r="F1101">
        <v>10</v>
      </c>
      <c r="G1101">
        <v>9</v>
      </c>
      <c r="H1101">
        <v>1.1111111111111112</v>
      </c>
      <c r="I1101">
        <v>30</v>
      </c>
      <c r="J1101">
        <v>35</v>
      </c>
      <c r="K1101">
        <v>0.8571428571428571</v>
      </c>
      <c r="L1101">
        <v>72.5</v>
      </c>
      <c r="M1101">
        <v>0.48275862068965519</v>
      </c>
      <c r="P1101">
        <v>3</v>
      </c>
      <c r="Q1101">
        <v>3</v>
      </c>
      <c r="R1101">
        <v>1</v>
      </c>
    </row>
    <row r="1102" spans="1:20" x14ac:dyDescent="0.3">
      <c r="A1102" t="s">
        <v>2223</v>
      </c>
      <c r="B1102" s="171" t="s">
        <v>2224</v>
      </c>
      <c r="C1102" s="171" t="s">
        <v>128</v>
      </c>
      <c r="D1102" s="171" t="s">
        <v>4</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3">
      <c r="A1103" t="s">
        <v>2225</v>
      </c>
      <c r="B1103" s="171" t="s">
        <v>2226</v>
      </c>
      <c r="C1103" s="171" t="s">
        <v>131</v>
      </c>
      <c r="D1103" s="171" t="s">
        <v>4</v>
      </c>
      <c r="E1103" s="11">
        <v>41306</v>
      </c>
      <c r="F1103">
        <v>6</v>
      </c>
      <c r="G1103">
        <v>4</v>
      </c>
      <c r="H1103">
        <v>1.5</v>
      </c>
      <c r="K1103" t="e">
        <v>#DIV/0!</v>
      </c>
      <c r="L1103">
        <v>27.5</v>
      </c>
      <c r="M1103">
        <v>0</v>
      </c>
      <c r="R1103" t="e">
        <v>#DIV/0!</v>
      </c>
      <c r="T1103">
        <v>0</v>
      </c>
    </row>
    <row r="1104" spans="1:20" x14ac:dyDescent="0.3">
      <c r="A1104" t="s">
        <v>2227</v>
      </c>
      <c r="B1104" s="171" t="s">
        <v>2228</v>
      </c>
      <c r="C1104" s="171" t="s">
        <v>134</v>
      </c>
      <c r="D1104" s="171" t="s">
        <v>4</v>
      </c>
      <c r="E1104" s="11">
        <v>41306</v>
      </c>
      <c r="H1104" t="e">
        <v>#DIV/0!</v>
      </c>
      <c r="K1104" t="e">
        <v>#DIV/0!</v>
      </c>
      <c r="M1104" t="e">
        <v>#DIV/0!</v>
      </c>
      <c r="R1104" t="e">
        <v>#DIV/0!</v>
      </c>
    </row>
    <row r="1105" spans="1:20" x14ac:dyDescent="0.3">
      <c r="A1105" t="s">
        <v>2229</v>
      </c>
      <c r="B1105" s="171" t="s">
        <v>2230</v>
      </c>
      <c r="C1105" s="171" t="s">
        <v>137</v>
      </c>
      <c r="D1105" s="171" t="s">
        <v>80</v>
      </c>
      <c r="E1105" s="11">
        <v>41306</v>
      </c>
      <c r="H1105" t="e">
        <v>#DIV/0!</v>
      </c>
      <c r="K1105" t="e">
        <v>#DIV/0!</v>
      </c>
      <c r="M1105" t="e">
        <v>#DIV/0!</v>
      </c>
      <c r="R1105" t="e">
        <v>#DIV/0!</v>
      </c>
    </row>
    <row r="1106" spans="1:20" x14ac:dyDescent="0.3">
      <c r="A1106" t="s">
        <v>2231</v>
      </c>
      <c r="B1106" s="171" t="s">
        <v>2232</v>
      </c>
      <c r="C1106" s="171" t="s">
        <v>140</v>
      </c>
      <c r="D1106" s="171" t="s">
        <v>4</v>
      </c>
      <c r="E1106" s="11">
        <v>41306</v>
      </c>
      <c r="H1106" t="e">
        <v>#DIV/0!</v>
      </c>
      <c r="K1106" t="e">
        <v>#DIV/0!</v>
      </c>
      <c r="M1106" t="e">
        <v>#DIV/0!</v>
      </c>
      <c r="R1106" t="e">
        <v>#DIV/0!</v>
      </c>
    </row>
    <row r="1107" spans="1:20" x14ac:dyDescent="0.3">
      <c r="A1107" t="s">
        <v>2233</v>
      </c>
      <c r="B1107" s="171" t="s">
        <v>2234</v>
      </c>
      <c r="C1107" s="171" t="s">
        <v>167</v>
      </c>
      <c r="D1107" s="171" t="s">
        <v>80</v>
      </c>
      <c r="E1107" s="11">
        <v>41306</v>
      </c>
      <c r="H1107" t="e">
        <v>#DIV/0!</v>
      </c>
      <c r="K1107" t="e">
        <v>#DIV/0!</v>
      </c>
      <c r="M1107" t="e">
        <v>#DIV/0!</v>
      </c>
      <c r="R1107" t="e">
        <v>#DIV/0!</v>
      </c>
      <c r="T1107">
        <v>0.82906923076923067</v>
      </c>
    </row>
    <row r="1108" spans="1:20" x14ac:dyDescent="0.3">
      <c r="A1108" t="s">
        <v>2235</v>
      </c>
      <c r="B1108" s="171" t="s">
        <v>2236</v>
      </c>
      <c r="C1108" s="171" t="s">
        <v>170</v>
      </c>
      <c r="D1108" s="171" t="s">
        <v>4</v>
      </c>
      <c r="E1108" s="11">
        <v>41306</v>
      </c>
      <c r="H1108" t="e">
        <v>#DIV/0!</v>
      </c>
      <c r="K1108" t="e">
        <v>#DIV/0!</v>
      </c>
      <c r="M1108" t="e">
        <v>#DIV/0!</v>
      </c>
      <c r="R1108" t="e">
        <v>#DIV/0!</v>
      </c>
      <c r="T1108">
        <v>0.78498999999999997</v>
      </c>
    </row>
    <row r="1109" spans="1:20" x14ac:dyDescent="0.3">
      <c r="A1109" t="s">
        <v>2237</v>
      </c>
      <c r="B1109" s="171" t="s">
        <v>2238</v>
      </c>
      <c r="C1109" s="171" t="s">
        <v>179</v>
      </c>
      <c r="D1109" s="171" t="s">
        <v>80</v>
      </c>
      <c r="E1109" s="11">
        <v>41306</v>
      </c>
      <c r="H1109" t="e">
        <v>#DIV/0!</v>
      </c>
      <c r="K1109" t="e">
        <v>#DIV/0!</v>
      </c>
      <c r="M1109" t="e">
        <v>#DIV/0!</v>
      </c>
      <c r="R1109" t="e">
        <v>#DIV/0!</v>
      </c>
      <c r="T1109">
        <v>0.97599999999999998</v>
      </c>
    </row>
    <row r="1110" spans="1:20" x14ac:dyDescent="0.3">
      <c r="A1110" t="s">
        <v>2239</v>
      </c>
      <c r="B1110" s="171" t="s">
        <v>2240</v>
      </c>
      <c r="C1110" s="171" t="s">
        <v>182</v>
      </c>
      <c r="D1110" s="171" t="s">
        <v>4</v>
      </c>
      <c r="E1110" s="11">
        <v>41306</v>
      </c>
      <c r="H1110" t="e">
        <v>#DIV/0!</v>
      </c>
      <c r="K1110" t="e">
        <v>#DIV/0!</v>
      </c>
      <c r="M1110" t="e">
        <v>#DIV/0!</v>
      </c>
      <c r="R1110" t="e">
        <v>#DIV/0!</v>
      </c>
    </row>
    <row r="1111" spans="1:20" x14ac:dyDescent="0.3">
      <c r="A1111" t="s">
        <v>2241</v>
      </c>
      <c r="B1111" s="171" t="s">
        <v>2242</v>
      </c>
      <c r="C1111" s="171" t="s">
        <v>185</v>
      </c>
      <c r="D1111" s="171" t="s">
        <v>80</v>
      </c>
      <c r="E1111" s="11">
        <v>41306</v>
      </c>
      <c r="F1111">
        <v>3</v>
      </c>
      <c r="G1111">
        <v>3</v>
      </c>
      <c r="H1111">
        <v>1</v>
      </c>
      <c r="K1111" t="e">
        <v>#DIV/0!</v>
      </c>
      <c r="M1111" t="e">
        <v>#DIV/0!</v>
      </c>
      <c r="R1111" t="e">
        <v>#DIV/0!</v>
      </c>
    </row>
    <row r="1112" spans="1:20" x14ac:dyDescent="0.3">
      <c r="A1112" t="s">
        <v>2243</v>
      </c>
      <c r="B1112" s="171" t="s">
        <v>2244</v>
      </c>
      <c r="C1112" s="171" t="s">
        <v>188</v>
      </c>
      <c r="D1112" s="171" t="s">
        <v>4</v>
      </c>
      <c r="E1112" s="11">
        <v>41306</v>
      </c>
      <c r="F1112">
        <v>3</v>
      </c>
      <c r="G1112">
        <v>3</v>
      </c>
      <c r="H1112">
        <v>1</v>
      </c>
      <c r="K1112" t="e">
        <v>#DIV/0!</v>
      </c>
      <c r="M1112" t="e">
        <v>#DIV/0!</v>
      </c>
      <c r="R1112" t="e">
        <v>#DIV/0!</v>
      </c>
      <c r="T1112">
        <v>0</v>
      </c>
    </row>
    <row r="1113" spans="1:20" x14ac:dyDescent="0.3">
      <c r="A1113" t="s">
        <v>2245</v>
      </c>
      <c r="B1113" s="171" t="s">
        <v>2246</v>
      </c>
      <c r="C1113" s="171" t="s">
        <v>191</v>
      </c>
      <c r="D1113" s="171" t="s">
        <v>80</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3">
      <c r="A1114" t="s">
        <v>2247</v>
      </c>
      <c r="B1114" s="171" t="s">
        <v>2248</v>
      </c>
      <c r="C1114" s="171" t="s">
        <v>194</v>
      </c>
      <c r="D1114" s="171" t="s">
        <v>4</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3">
      <c r="A1115" t="s">
        <v>2249</v>
      </c>
      <c r="B1115" s="171" t="s">
        <v>2250</v>
      </c>
      <c r="C1115" s="171" t="s">
        <v>197</v>
      </c>
      <c r="D1115" s="171" t="s">
        <v>4</v>
      </c>
      <c r="E1115" s="11">
        <v>41306</v>
      </c>
      <c r="H1115" t="e">
        <v>#DIV/0!</v>
      </c>
      <c r="K1115" t="e">
        <v>#DIV/0!</v>
      </c>
      <c r="M1115" t="e">
        <v>#DIV/0!</v>
      </c>
      <c r="R1115" t="e">
        <v>#DIV/0!</v>
      </c>
      <c r="T1115">
        <v>0.79347999999999996</v>
      </c>
    </row>
    <row r="1116" spans="1:20" x14ac:dyDescent="0.3">
      <c r="A1116" t="s">
        <v>2251</v>
      </c>
      <c r="B1116" s="171" t="s">
        <v>2252</v>
      </c>
      <c r="C1116" s="171" t="s">
        <v>209</v>
      </c>
      <c r="D1116" s="171" t="s">
        <v>4</v>
      </c>
      <c r="E1116" s="11">
        <v>41306</v>
      </c>
      <c r="H1116" t="e">
        <v>#DIV/0!</v>
      </c>
      <c r="K1116" t="e">
        <v>#DIV/0!</v>
      </c>
      <c r="M1116" t="e">
        <v>#DIV/0!</v>
      </c>
      <c r="R1116" t="e">
        <v>#DIV/0!</v>
      </c>
      <c r="T1116">
        <v>0.98599999999999999</v>
      </c>
    </row>
    <row r="1117" spans="1:20" x14ac:dyDescent="0.3">
      <c r="A1117" t="s">
        <v>2253</v>
      </c>
      <c r="B1117" s="171" t="s">
        <v>2254</v>
      </c>
      <c r="C1117" s="171" t="s">
        <v>212</v>
      </c>
      <c r="D1117" s="171" t="s">
        <v>80</v>
      </c>
      <c r="E1117" s="11">
        <v>41306</v>
      </c>
      <c r="H1117" t="e">
        <v>#DIV/0!</v>
      </c>
      <c r="K1117" t="e">
        <v>#DIV/0!</v>
      </c>
      <c r="M1117" t="e">
        <v>#DIV/0!</v>
      </c>
      <c r="R1117" t="e">
        <v>#DIV/0!</v>
      </c>
      <c r="T1117">
        <v>0.625</v>
      </c>
    </row>
    <row r="1118" spans="1:20" x14ac:dyDescent="0.3">
      <c r="A1118" t="s">
        <v>2255</v>
      </c>
      <c r="B1118" s="171" t="s">
        <v>2256</v>
      </c>
      <c r="C1118" s="171" t="s">
        <v>215</v>
      </c>
      <c r="D1118" s="171" t="s">
        <v>80</v>
      </c>
      <c r="E1118" s="11">
        <v>41306</v>
      </c>
      <c r="H1118" t="e">
        <v>#DIV/0!</v>
      </c>
      <c r="K1118" t="e">
        <v>#DIV/0!</v>
      </c>
      <c r="M1118" t="e">
        <v>#DIV/0!</v>
      </c>
      <c r="R1118" t="e">
        <v>#DIV/0!</v>
      </c>
      <c r="T1118">
        <v>0.41363636363636369</v>
      </c>
    </row>
    <row r="1119" spans="1:20" x14ac:dyDescent="0.3">
      <c r="A1119" t="s">
        <v>2257</v>
      </c>
      <c r="B1119" s="171" t="s">
        <v>2258</v>
      </c>
      <c r="C1119" s="171" t="s">
        <v>218</v>
      </c>
      <c r="D1119" s="171" t="s">
        <v>4</v>
      </c>
      <c r="E1119" s="11">
        <v>41306</v>
      </c>
      <c r="H1119" t="e">
        <v>#DIV/0!</v>
      </c>
      <c r="K1119" t="e">
        <v>#DIV/0!</v>
      </c>
      <c r="M1119" t="e">
        <v>#DIV/0!</v>
      </c>
      <c r="R1119" t="e">
        <v>#DIV/0!</v>
      </c>
      <c r="T1119">
        <v>0</v>
      </c>
    </row>
    <row r="1120" spans="1:20" x14ac:dyDescent="0.3">
      <c r="A1120" t="s">
        <v>2259</v>
      </c>
      <c r="B1120" s="171" t="s">
        <v>2260</v>
      </c>
      <c r="C1120" s="171" t="s">
        <v>233</v>
      </c>
      <c r="D1120" s="171" t="s">
        <v>80</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3">
      <c r="A1121" t="s">
        <v>2261</v>
      </c>
      <c r="B1121" s="171" t="s">
        <v>2262</v>
      </c>
      <c r="C1121" s="171" t="s">
        <v>236</v>
      </c>
      <c r="D1121" s="171" t="s">
        <v>4</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3">
      <c r="A1122" t="s">
        <v>2263</v>
      </c>
      <c r="B1122" s="171" t="s">
        <v>2264</v>
      </c>
      <c r="C1122" s="171" t="s">
        <v>239</v>
      </c>
      <c r="D1122" s="171" t="s">
        <v>4</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3">
      <c r="A1123" t="s">
        <v>2265</v>
      </c>
      <c r="B1123" s="171" t="s">
        <v>2266</v>
      </c>
      <c r="C1123" s="171" t="s">
        <v>143</v>
      </c>
      <c r="D1123" s="171" t="s">
        <v>4</v>
      </c>
      <c r="E1123" s="11">
        <v>41306</v>
      </c>
      <c r="H1123" t="e">
        <v>#DIV/0!</v>
      </c>
      <c r="K1123" t="e">
        <v>#DIV/0!</v>
      </c>
      <c r="M1123" t="e">
        <v>#DIV/0!</v>
      </c>
      <c r="N1123">
        <v>0</v>
      </c>
      <c r="R1123" t="e">
        <v>#DIV/0!</v>
      </c>
      <c r="T1123">
        <v>0.54545454545454541</v>
      </c>
    </row>
    <row r="1124" spans="1:20" x14ac:dyDescent="0.3">
      <c r="A1124" t="s">
        <v>2267</v>
      </c>
      <c r="B1124" s="171" t="s">
        <v>2268</v>
      </c>
      <c r="C1124" s="171" t="s">
        <v>146</v>
      </c>
      <c r="D1124" s="171" t="s">
        <v>80</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3">
      <c r="A1125" t="s">
        <v>2269</v>
      </c>
      <c r="B1125" s="171" t="s">
        <v>2270</v>
      </c>
      <c r="C1125" s="171" t="s">
        <v>149</v>
      </c>
      <c r="D1125" s="171" t="s">
        <v>4</v>
      </c>
      <c r="E1125" s="11">
        <v>41306</v>
      </c>
      <c r="H1125" t="e">
        <v>#DIV/0!</v>
      </c>
      <c r="K1125" t="e">
        <v>#DIV/0!</v>
      </c>
      <c r="M1125" t="e">
        <v>#DIV/0!</v>
      </c>
      <c r="R1125" t="e">
        <v>#DIV/0!</v>
      </c>
    </row>
    <row r="1126" spans="1:20" x14ac:dyDescent="0.3">
      <c r="A1126" t="s">
        <v>2271</v>
      </c>
      <c r="B1126" s="171" t="s">
        <v>2272</v>
      </c>
      <c r="C1126" s="171" t="s">
        <v>152</v>
      </c>
      <c r="D1126" s="171" t="s">
        <v>4</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3">
      <c r="A1127" t="s">
        <v>2273</v>
      </c>
      <c r="B1127" s="171" t="s">
        <v>2274</v>
      </c>
      <c r="C1127" s="171" t="s">
        <v>155</v>
      </c>
      <c r="D1127" s="171" t="s">
        <v>4</v>
      </c>
      <c r="E1127" s="11">
        <v>41306</v>
      </c>
      <c r="F1127">
        <v>3</v>
      </c>
      <c r="G1127">
        <v>3</v>
      </c>
      <c r="H1127">
        <v>1</v>
      </c>
      <c r="J1127">
        <v>17</v>
      </c>
      <c r="K1127">
        <v>0</v>
      </c>
      <c r="L1127">
        <v>27</v>
      </c>
      <c r="M1127">
        <v>0.62962962962962965</v>
      </c>
      <c r="R1127" t="e">
        <v>#DIV/0!</v>
      </c>
      <c r="T1127">
        <v>0.96969696969696972</v>
      </c>
    </row>
    <row r="1128" spans="1:20" x14ac:dyDescent="0.3">
      <c r="A1128" t="s">
        <v>2275</v>
      </c>
      <c r="B1128" s="171" t="s">
        <v>2276</v>
      </c>
      <c r="C1128" s="171" t="s">
        <v>158</v>
      </c>
      <c r="D1128" s="171" t="s">
        <v>4</v>
      </c>
      <c r="E1128" s="11">
        <v>41306</v>
      </c>
      <c r="H1128" t="e">
        <v>#DIV/0!</v>
      </c>
      <c r="K1128" t="e">
        <v>#DIV/0!</v>
      </c>
      <c r="M1128" t="e">
        <v>#DIV/0!</v>
      </c>
      <c r="R1128" t="e">
        <v>#DIV/0!</v>
      </c>
      <c r="T1128">
        <v>0.875</v>
      </c>
    </row>
    <row r="1129" spans="1:20" x14ac:dyDescent="0.3">
      <c r="A1129" t="s">
        <v>2277</v>
      </c>
      <c r="B1129" s="171" t="s">
        <v>2278</v>
      </c>
      <c r="C1129" s="171" t="s">
        <v>164</v>
      </c>
      <c r="D1129" s="171" t="s">
        <v>4</v>
      </c>
      <c r="E1129" s="11">
        <v>41306</v>
      </c>
      <c r="F1129">
        <v>1.5</v>
      </c>
      <c r="G1129">
        <v>1.5</v>
      </c>
      <c r="H1129">
        <v>1</v>
      </c>
      <c r="I1129">
        <v>2</v>
      </c>
      <c r="K1129" t="e">
        <v>#DIV/0!</v>
      </c>
      <c r="L1129">
        <v>14.5</v>
      </c>
      <c r="M1129">
        <v>0</v>
      </c>
      <c r="R1129" t="e">
        <v>#DIV/0!</v>
      </c>
      <c r="T1129">
        <v>0.77272727272727271</v>
      </c>
    </row>
    <row r="1130" spans="1:20" x14ac:dyDescent="0.3">
      <c r="A1130" t="s">
        <v>2279</v>
      </c>
      <c r="B1130" s="171" t="s">
        <v>2280</v>
      </c>
      <c r="C1130" s="171" t="s">
        <v>161</v>
      </c>
      <c r="D1130" s="171" t="s">
        <v>80</v>
      </c>
      <c r="E1130" s="11">
        <v>41306</v>
      </c>
      <c r="F1130">
        <v>1.5</v>
      </c>
      <c r="G1130">
        <v>1.5</v>
      </c>
      <c r="H1130">
        <v>1</v>
      </c>
      <c r="I1130">
        <v>2</v>
      </c>
      <c r="J1130">
        <v>0</v>
      </c>
      <c r="K1130" t="e">
        <v>#DIV/0!</v>
      </c>
      <c r="L1130">
        <v>14.5</v>
      </c>
      <c r="M1130">
        <v>0</v>
      </c>
      <c r="N1130">
        <v>0</v>
      </c>
      <c r="P1130">
        <v>0</v>
      </c>
      <c r="Q1130">
        <v>0</v>
      </c>
      <c r="R1130" t="e">
        <v>#DIV/0!</v>
      </c>
      <c r="S1130">
        <v>0</v>
      </c>
    </row>
    <row r="1131" spans="1:20" x14ac:dyDescent="0.3">
      <c r="A1131" t="s">
        <v>2281</v>
      </c>
      <c r="B1131" s="171" t="s">
        <v>2282</v>
      </c>
      <c r="C1131" s="171" t="s">
        <v>221</v>
      </c>
      <c r="D1131" s="171" t="s">
        <v>80</v>
      </c>
      <c r="E1131" s="11">
        <v>41306</v>
      </c>
      <c r="F1131">
        <v>1</v>
      </c>
      <c r="G1131">
        <v>1</v>
      </c>
      <c r="H1131">
        <v>1</v>
      </c>
      <c r="I1131">
        <v>0</v>
      </c>
      <c r="L1131">
        <v>0</v>
      </c>
      <c r="M1131" t="e">
        <v>#DIV/0!</v>
      </c>
      <c r="R1131" t="e">
        <v>#DIV/0!</v>
      </c>
    </row>
    <row r="1132" spans="1:20" x14ac:dyDescent="0.3">
      <c r="A1132" t="s">
        <v>2283</v>
      </c>
      <c r="B1132" s="171" t="s">
        <v>2284</v>
      </c>
      <c r="C1132" s="171" t="s">
        <v>224</v>
      </c>
      <c r="D1132" s="171" t="s">
        <v>4</v>
      </c>
      <c r="E1132" s="11">
        <v>41306</v>
      </c>
      <c r="H1132" t="e">
        <v>#DIV/0!</v>
      </c>
      <c r="K1132" t="e">
        <v>#DIV/0!</v>
      </c>
      <c r="M1132" t="e">
        <v>#DIV/0!</v>
      </c>
      <c r="R1132" t="e">
        <v>#DIV/0!</v>
      </c>
    </row>
    <row r="1133" spans="1:20" x14ac:dyDescent="0.3">
      <c r="A1133" t="s">
        <v>2285</v>
      </c>
      <c r="B1133" s="171" t="s">
        <v>2286</v>
      </c>
      <c r="C1133" s="171" t="s">
        <v>227</v>
      </c>
      <c r="D1133" s="171" t="s">
        <v>4</v>
      </c>
      <c r="E1133" s="11">
        <v>41306</v>
      </c>
      <c r="F1133">
        <v>1</v>
      </c>
      <c r="G1133">
        <v>1</v>
      </c>
      <c r="H1133">
        <v>1</v>
      </c>
      <c r="K1133" t="e">
        <v>#DIV/0!</v>
      </c>
      <c r="M1133" t="e">
        <v>#DIV/0!</v>
      </c>
      <c r="R1133" t="e">
        <v>#DIV/0!</v>
      </c>
    </row>
    <row r="1134" spans="1:20" x14ac:dyDescent="0.3">
      <c r="A1134" t="s">
        <v>2287</v>
      </c>
      <c r="B1134" s="171" t="s">
        <v>2288</v>
      </c>
      <c r="C1134" s="171" t="s">
        <v>230</v>
      </c>
      <c r="D1134" s="171" t="s">
        <v>4</v>
      </c>
      <c r="E1134" s="11">
        <v>41306</v>
      </c>
      <c r="H1134" t="e">
        <v>#DIV/0!</v>
      </c>
      <c r="K1134" t="e">
        <v>#DIV/0!</v>
      </c>
      <c r="M1134" t="e">
        <v>#DIV/0!</v>
      </c>
      <c r="R1134" t="e">
        <v>#DIV/0!</v>
      </c>
      <c r="T1134">
        <v>1.0119047619047621</v>
      </c>
    </row>
    <row r="1135" spans="1:20" x14ac:dyDescent="0.3">
      <c r="A1135" t="s">
        <v>2289</v>
      </c>
      <c r="B1135" s="171" t="s">
        <v>2290</v>
      </c>
      <c r="C1135" s="171" t="s">
        <v>73</v>
      </c>
      <c r="D1135" s="171" t="s">
        <v>4</v>
      </c>
      <c r="E1135" s="11">
        <v>41334</v>
      </c>
    </row>
    <row r="1136" spans="1:20" x14ac:dyDescent="0.3">
      <c r="A1136" t="s">
        <v>2291</v>
      </c>
      <c r="B1136" s="171" t="s">
        <v>2292</v>
      </c>
      <c r="C1136" s="171" t="s">
        <v>76</v>
      </c>
      <c r="D1136" s="171" t="s">
        <v>4</v>
      </c>
      <c r="E1136" s="11">
        <v>41334</v>
      </c>
      <c r="T1136">
        <v>1.0625</v>
      </c>
    </row>
    <row r="1137" spans="1:20" x14ac:dyDescent="0.3">
      <c r="A1137" t="s">
        <v>2293</v>
      </c>
      <c r="B1137" s="171" t="s">
        <v>2294</v>
      </c>
      <c r="C1137" s="171" t="s">
        <v>79</v>
      </c>
      <c r="D1137" s="171" t="s">
        <v>80</v>
      </c>
      <c r="E1137" s="11">
        <v>41334</v>
      </c>
      <c r="F1137">
        <v>0</v>
      </c>
      <c r="G1137">
        <v>0</v>
      </c>
      <c r="H1137" t="e">
        <v>#DIV/0!</v>
      </c>
      <c r="I1137">
        <v>0</v>
      </c>
      <c r="J1137">
        <v>0</v>
      </c>
      <c r="L1137">
        <v>0</v>
      </c>
      <c r="M1137" t="e">
        <v>#DIV/0!</v>
      </c>
      <c r="N1137">
        <v>0</v>
      </c>
      <c r="P1137">
        <v>0</v>
      </c>
      <c r="Q1137">
        <v>0</v>
      </c>
      <c r="R1137" t="e">
        <v>#DIV/0!</v>
      </c>
      <c r="S1137">
        <v>0</v>
      </c>
    </row>
    <row r="1138" spans="1:20" x14ac:dyDescent="0.3">
      <c r="A1138" t="s">
        <v>2295</v>
      </c>
      <c r="B1138" s="171" t="s">
        <v>2296</v>
      </c>
      <c r="C1138" s="171" t="s">
        <v>83</v>
      </c>
      <c r="D1138" s="171" t="s">
        <v>80</v>
      </c>
      <c r="E1138" s="11">
        <v>41334</v>
      </c>
      <c r="F1138">
        <v>0</v>
      </c>
      <c r="G1138">
        <v>0</v>
      </c>
      <c r="I1138">
        <v>0</v>
      </c>
      <c r="J1138">
        <v>0</v>
      </c>
      <c r="L1138">
        <v>0</v>
      </c>
      <c r="N1138">
        <v>0</v>
      </c>
      <c r="P1138">
        <v>0</v>
      </c>
      <c r="Q1138">
        <v>0</v>
      </c>
      <c r="R1138" t="e">
        <v>#DIV/0!</v>
      </c>
      <c r="S1138">
        <v>0</v>
      </c>
    </row>
    <row r="1139" spans="1:20" x14ac:dyDescent="0.3">
      <c r="A1139" t="s">
        <v>2297</v>
      </c>
      <c r="B1139" s="171" t="s">
        <v>2298</v>
      </c>
      <c r="C1139" s="171" t="s">
        <v>86</v>
      </c>
      <c r="D1139" s="171" t="s">
        <v>80</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3">
      <c r="A1140" t="s">
        <v>2299</v>
      </c>
      <c r="B1140" s="171" t="s">
        <v>2300</v>
      </c>
      <c r="C1140" s="171" t="s">
        <v>89</v>
      </c>
      <c r="D1140" s="171" t="s">
        <v>80</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3">
      <c r="A1141" t="s">
        <v>2301</v>
      </c>
      <c r="B1141" s="171" t="s">
        <v>2302</v>
      </c>
      <c r="C1141" s="171" t="s">
        <v>92</v>
      </c>
      <c r="D1141" s="171" t="s">
        <v>80</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3">
      <c r="A1142" t="s">
        <v>2303</v>
      </c>
      <c r="B1142" s="171" t="s">
        <v>2304</v>
      </c>
      <c r="C1142" s="171" t="s">
        <v>95</v>
      </c>
      <c r="D1142" s="171" t="s">
        <v>80</v>
      </c>
      <c r="E1142" s="11">
        <v>41334</v>
      </c>
      <c r="F1142">
        <v>0</v>
      </c>
      <c r="G1142">
        <v>0</v>
      </c>
      <c r="I1142">
        <v>21</v>
      </c>
      <c r="J1142">
        <v>0</v>
      </c>
      <c r="L1142">
        <v>0</v>
      </c>
      <c r="N1142">
        <v>6</v>
      </c>
      <c r="P1142">
        <v>0</v>
      </c>
      <c r="Q1142">
        <v>2</v>
      </c>
      <c r="R1142">
        <v>0</v>
      </c>
      <c r="S1142">
        <v>3</v>
      </c>
    </row>
    <row r="1143" spans="1:20" x14ac:dyDescent="0.3">
      <c r="A1143" t="s">
        <v>2305</v>
      </c>
      <c r="B1143" s="171" t="s">
        <v>2306</v>
      </c>
      <c r="C1143" s="171" t="s">
        <v>98</v>
      </c>
      <c r="D1143" s="171" t="s">
        <v>80</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3">
      <c r="A1144" t="s">
        <v>2307</v>
      </c>
      <c r="B1144" s="171" t="s">
        <v>2308</v>
      </c>
      <c r="C1144" s="171" t="s">
        <v>101</v>
      </c>
      <c r="D1144" s="171" t="s">
        <v>80</v>
      </c>
      <c r="E1144" s="11">
        <v>41334</v>
      </c>
      <c r="F1144">
        <v>0</v>
      </c>
      <c r="G1144">
        <v>0</v>
      </c>
      <c r="I1144">
        <v>0</v>
      </c>
      <c r="J1144">
        <v>0</v>
      </c>
      <c r="L1144">
        <v>0</v>
      </c>
      <c r="P1144">
        <v>0</v>
      </c>
      <c r="Q1144">
        <v>0</v>
      </c>
      <c r="R1144" t="e">
        <v>#DIV/0!</v>
      </c>
      <c r="T1144">
        <v>1</v>
      </c>
    </row>
    <row r="1145" spans="1:20" x14ac:dyDescent="0.3">
      <c r="A1145" t="s">
        <v>2309</v>
      </c>
      <c r="B1145" s="171" t="s">
        <v>2310</v>
      </c>
      <c r="C1145" s="171" t="s">
        <v>104</v>
      </c>
      <c r="D1145" s="171" t="s">
        <v>4</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3">
      <c r="A1146" t="s">
        <v>2311</v>
      </c>
      <c r="B1146" s="171" t="s">
        <v>2312</v>
      </c>
      <c r="C1146" s="171" t="s">
        <v>107</v>
      </c>
      <c r="D1146" s="171" t="s">
        <v>4</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3">
      <c r="A1147" t="s">
        <v>2313</v>
      </c>
      <c r="B1147" s="171" t="s">
        <v>2314</v>
      </c>
      <c r="C1147" s="171" t="s">
        <v>110</v>
      </c>
      <c r="D1147" s="171" t="s">
        <v>80</v>
      </c>
      <c r="E1147" s="11">
        <v>41334</v>
      </c>
      <c r="F1147">
        <v>4</v>
      </c>
      <c r="G1147">
        <v>4</v>
      </c>
      <c r="H1147">
        <v>1</v>
      </c>
      <c r="I1147">
        <v>9</v>
      </c>
      <c r="J1147">
        <v>40</v>
      </c>
      <c r="K1147">
        <v>0.22500000000000001</v>
      </c>
      <c r="L1147">
        <v>40</v>
      </c>
      <c r="M1147">
        <v>1</v>
      </c>
      <c r="N1147">
        <v>8</v>
      </c>
      <c r="O1147">
        <v>0.9375</v>
      </c>
      <c r="R1147" t="e">
        <v>#DIV/0!</v>
      </c>
      <c r="S1147">
        <v>1</v>
      </c>
      <c r="T1147">
        <v>0.75</v>
      </c>
    </row>
    <row r="1148" spans="1:20" x14ac:dyDescent="0.3">
      <c r="A1148" t="s">
        <v>2315</v>
      </c>
      <c r="B1148" s="171" t="s">
        <v>2316</v>
      </c>
      <c r="C1148" s="171" t="s">
        <v>113</v>
      </c>
      <c r="D1148" s="171" t="s">
        <v>80</v>
      </c>
      <c r="E1148" s="11">
        <v>41334</v>
      </c>
      <c r="F1148">
        <v>3</v>
      </c>
      <c r="G1148">
        <v>4</v>
      </c>
      <c r="H1148">
        <v>0.75</v>
      </c>
      <c r="K1148" t="e">
        <v>#DIV/0!</v>
      </c>
      <c r="L1148">
        <v>20</v>
      </c>
      <c r="M1148">
        <v>0</v>
      </c>
      <c r="R1148">
        <v>0</v>
      </c>
      <c r="T1148">
        <v>0.75</v>
      </c>
    </row>
    <row r="1149" spans="1:20" x14ac:dyDescent="0.3">
      <c r="A1149" t="s">
        <v>2317</v>
      </c>
      <c r="B1149" s="171" t="s">
        <v>2318</v>
      </c>
      <c r="C1149" s="171" t="s">
        <v>116</v>
      </c>
      <c r="D1149" s="171" t="s">
        <v>80</v>
      </c>
      <c r="E1149" s="11">
        <v>41334</v>
      </c>
      <c r="H1149" t="e">
        <v>#DIV/0!</v>
      </c>
      <c r="K1149" t="e">
        <v>#DIV/0!</v>
      </c>
      <c r="M1149" t="e">
        <v>#DIV/0!</v>
      </c>
      <c r="R1149" t="e">
        <v>#DIV/0!</v>
      </c>
      <c r="T1149">
        <v>0.8666666666666667</v>
      </c>
    </row>
    <row r="1150" spans="1:20" x14ac:dyDescent="0.3">
      <c r="A1150" t="s">
        <v>2319</v>
      </c>
      <c r="B1150" s="171" t="s">
        <v>2320</v>
      </c>
      <c r="C1150" s="171" t="s">
        <v>119</v>
      </c>
      <c r="D1150" s="171" t="s">
        <v>80</v>
      </c>
      <c r="E1150" s="11">
        <v>41334</v>
      </c>
      <c r="T1150">
        <v>0.65</v>
      </c>
    </row>
    <row r="1151" spans="1:20" x14ac:dyDescent="0.3">
      <c r="A1151" t="s">
        <v>2321</v>
      </c>
      <c r="B1151" s="171" t="s">
        <v>2322</v>
      </c>
      <c r="C1151" s="171" t="s">
        <v>122</v>
      </c>
      <c r="D1151" s="171" t="s">
        <v>4</v>
      </c>
      <c r="E1151" s="11">
        <v>41334</v>
      </c>
    </row>
    <row r="1152" spans="1:20" x14ac:dyDescent="0.3">
      <c r="A1152" t="s">
        <v>2323</v>
      </c>
      <c r="B1152" s="171" t="s">
        <v>2324</v>
      </c>
      <c r="C1152" s="171" t="s">
        <v>125</v>
      </c>
      <c r="D1152" s="171" t="s">
        <v>4</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3">
      <c r="A1153" t="s">
        <v>2325</v>
      </c>
      <c r="B1153" s="171" t="s">
        <v>2326</v>
      </c>
      <c r="C1153" s="171" t="s">
        <v>128</v>
      </c>
      <c r="D1153" s="171" t="s">
        <v>80</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3">
      <c r="A1154" t="s">
        <v>2327</v>
      </c>
      <c r="B1154" s="171" t="s">
        <v>2328</v>
      </c>
      <c r="C1154" s="171" t="s">
        <v>131</v>
      </c>
      <c r="D1154" s="171" t="s">
        <v>80</v>
      </c>
      <c r="E1154" s="11">
        <v>41334</v>
      </c>
      <c r="F1154">
        <v>6</v>
      </c>
      <c r="G1154">
        <v>4</v>
      </c>
      <c r="H1154">
        <v>1.5</v>
      </c>
      <c r="K1154" t="e">
        <v>#DIV/0!</v>
      </c>
      <c r="L1154">
        <v>27.5</v>
      </c>
      <c r="M1154">
        <v>0</v>
      </c>
      <c r="T1154">
        <v>0.25</v>
      </c>
    </row>
    <row r="1155" spans="1:20" x14ac:dyDescent="0.3">
      <c r="A1155" t="s">
        <v>2329</v>
      </c>
      <c r="B1155" s="171" t="s">
        <v>2330</v>
      </c>
      <c r="C1155" s="171" t="s">
        <v>134</v>
      </c>
      <c r="D1155" s="171" t="s">
        <v>80</v>
      </c>
      <c r="E1155" s="11">
        <v>41334</v>
      </c>
      <c r="H1155" t="e">
        <v>#DIV/0!</v>
      </c>
      <c r="K1155" t="e">
        <v>#DIV/0!</v>
      </c>
      <c r="M1155" t="e">
        <v>#DIV/0!</v>
      </c>
      <c r="R1155" t="e">
        <v>#DIV/0!</v>
      </c>
    </row>
    <row r="1156" spans="1:20" x14ac:dyDescent="0.3">
      <c r="A1156" t="s">
        <v>2331</v>
      </c>
      <c r="B1156" s="171" t="s">
        <v>2332</v>
      </c>
      <c r="C1156" s="171" t="s">
        <v>137</v>
      </c>
      <c r="D1156" s="171" t="s">
        <v>4</v>
      </c>
      <c r="E1156" s="11">
        <v>41334</v>
      </c>
      <c r="R1156" t="e">
        <v>#DIV/0!</v>
      </c>
    </row>
    <row r="1157" spans="1:20" x14ac:dyDescent="0.3">
      <c r="A1157" t="s">
        <v>2333</v>
      </c>
      <c r="B1157" s="171" t="s">
        <v>2334</v>
      </c>
      <c r="C1157" s="171" t="s">
        <v>140</v>
      </c>
      <c r="D1157" s="171" t="s">
        <v>80</v>
      </c>
      <c r="E1157" s="11">
        <v>41334</v>
      </c>
      <c r="R1157" t="e">
        <v>#DIV/0!</v>
      </c>
    </row>
    <row r="1158" spans="1:20" x14ac:dyDescent="0.3">
      <c r="A1158" t="s">
        <v>2335</v>
      </c>
      <c r="B1158" s="171" t="s">
        <v>2336</v>
      </c>
      <c r="C1158" s="171" t="s">
        <v>143</v>
      </c>
      <c r="D1158" s="171" t="s">
        <v>80</v>
      </c>
      <c r="E1158" s="11">
        <v>41334</v>
      </c>
      <c r="H1158" t="e">
        <v>#DIV/0!</v>
      </c>
      <c r="K1158" t="e">
        <v>#DIV/0!</v>
      </c>
      <c r="M1158" t="e">
        <v>#DIV/0!</v>
      </c>
      <c r="N1158">
        <v>0</v>
      </c>
      <c r="R1158" t="e">
        <v>#DIV/0!</v>
      </c>
    </row>
    <row r="1159" spans="1:20" x14ac:dyDescent="0.3">
      <c r="A1159" t="s">
        <v>2337</v>
      </c>
      <c r="B1159" s="171" t="s">
        <v>2338</v>
      </c>
      <c r="C1159" s="171" t="s">
        <v>146</v>
      </c>
      <c r="D1159" s="171" t="s">
        <v>4</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3">
      <c r="A1160" t="s">
        <v>2339</v>
      </c>
      <c r="B1160" s="171" t="s">
        <v>2340</v>
      </c>
      <c r="C1160" s="171" t="s">
        <v>149</v>
      </c>
      <c r="D1160" s="171" t="s">
        <v>80</v>
      </c>
      <c r="E1160" s="11">
        <v>41334</v>
      </c>
    </row>
    <row r="1161" spans="1:20" x14ac:dyDescent="0.3">
      <c r="A1161" t="s">
        <v>2341</v>
      </c>
      <c r="B1161" s="171" t="s">
        <v>2342</v>
      </c>
      <c r="C1161" s="171" t="s">
        <v>152</v>
      </c>
      <c r="D1161" s="171" t="s">
        <v>80</v>
      </c>
      <c r="E1161" s="11">
        <v>41334</v>
      </c>
      <c r="F1161">
        <v>4</v>
      </c>
      <c r="G1161">
        <v>4</v>
      </c>
      <c r="H1161">
        <v>1</v>
      </c>
      <c r="I1161">
        <v>21</v>
      </c>
      <c r="J1161">
        <v>35</v>
      </c>
      <c r="K1161">
        <v>0.6</v>
      </c>
      <c r="L1161">
        <v>35</v>
      </c>
      <c r="M1161">
        <v>1</v>
      </c>
      <c r="N1161">
        <v>20</v>
      </c>
      <c r="O1161">
        <v>1.175</v>
      </c>
      <c r="P1161">
        <v>3</v>
      </c>
      <c r="Q1161">
        <v>6</v>
      </c>
      <c r="R1161">
        <v>0.5</v>
      </c>
      <c r="S1161">
        <v>1</v>
      </c>
    </row>
    <row r="1162" spans="1:20" x14ac:dyDescent="0.3">
      <c r="A1162" t="s">
        <v>2343</v>
      </c>
      <c r="B1162" s="171" t="s">
        <v>2344</v>
      </c>
      <c r="C1162" s="171" t="s">
        <v>155</v>
      </c>
      <c r="D1162" s="171" t="s">
        <v>80</v>
      </c>
      <c r="E1162" s="11">
        <v>41334</v>
      </c>
      <c r="F1162">
        <v>3</v>
      </c>
      <c r="G1162">
        <v>3</v>
      </c>
      <c r="H1162">
        <v>1</v>
      </c>
      <c r="J1162">
        <v>17</v>
      </c>
      <c r="K1162">
        <v>0</v>
      </c>
      <c r="L1162">
        <v>27</v>
      </c>
      <c r="M1162">
        <v>0.62962962962962965</v>
      </c>
      <c r="R1162" t="e">
        <v>#DIV/0!</v>
      </c>
    </row>
    <row r="1163" spans="1:20" x14ac:dyDescent="0.3">
      <c r="A1163" t="s">
        <v>2345</v>
      </c>
      <c r="B1163" s="171" t="s">
        <v>2346</v>
      </c>
      <c r="C1163" s="171" t="s">
        <v>158</v>
      </c>
      <c r="D1163" s="171" t="s">
        <v>80</v>
      </c>
      <c r="E1163" s="11">
        <v>41334</v>
      </c>
      <c r="T1163">
        <v>0.83790769230769224</v>
      </c>
    </row>
    <row r="1164" spans="1:20" x14ac:dyDescent="0.3">
      <c r="A1164" t="s">
        <v>2347</v>
      </c>
      <c r="B1164" s="171" t="s">
        <v>2348</v>
      </c>
      <c r="C1164" s="171" t="s">
        <v>161</v>
      </c>
      <c r="D1164" s="171" t="s">
        <v>4</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3">
      <c r="A1165" t="s">
        <v>2349</v>
      </c>
      <c r="B1165" s="171" t="s">
        <v>2350</v>
      </c>
      <c r="C1165" s="171" t="s">
        <v>164</v>
      </c>
      <c r="D1165" s="171" t="s">
        <v>80</v>
      </c>
      <c r="E1165" s="11">
        <v>41334</v>
      </c>
      <c r="T1165">
        <v>0.98599999999999999</v>
      </c>
    </row>
    <row r="1166" spans="1:20" x14ac:dyDescent="0.3">
      <c r="A1166" t="s">
        <v>2351</v>
      </c>
      <c r="B1166" s="171" t="s">
        <v>2352</v>
      </c>
      <c r="C1166" s="171" t="s">
        <v>167</v>
      </c>
      <c r="D1166" s="171" t="s">
        <v>4</v>
      </c>
      <c r="E1166" s="11">
        <v>41334</v>
      </c>
      <c r="R1166" t="e">
        <v>#DIV/0!</v>
      </c>
    </row>
    <row r="1167" spans="1:20" x14ac:dyDescent="0.3">
      <c r="A1167" t="s">
        <v>2353</v>
      </c>
      <c r="B1167" s="171" t="s">
        <v>2354</v>
      </c>
      <c r="C1167" s="171" t="s">
        <v>170</v>
      </c>
      <c r="D1167" s="171" t="s">
        <v>80</v>
      </c>
      <c r="E1167" s="11">
        <v>41334</v>
      </c>
      <c r="R1167" t="e">
        <v>#DIV/0!</v>
      </c>
    </row>
    <row r="1168" spans="1:20" x14ac:dyDescent="0.3">
      <c r="A1168" t="s">
        <v>2355</v>
      </c>
      <c r="B1168" s="171" t="s">
        <v>2356</v>
      </c>
      <c r="C1168" s="171" t="s">
        <v>173</v>
      </c>
      <c r="D1168" s="171" t="s">
        <v>80</v>
      </c>
      <c r="E1168" s="11">
        <v>41334</v>
      </c>
      <c r="I1168">
        <v>9</v>
      </c>
      <c r="N1168">
        <v>6</v>
      </c>
      <c r="P1168">
        <v>0</v>
      </c>
      <c r="Q1168">
        <v>1</v>
      </c>
      <c r="R1168">
        <v>0</v>
      </c>
      <c r="S1168">
        <v>3</v>
      </c>
      <c r="T1168">
        <v>0</v>
      </c>
    </row>
    <row r="1169" spans="1:20" x14ac:dyDescent="0.3">
      <c r="A1169" t="s">
        <v>2357</v>
      </c>
      <c r="B1169" s="171" t="s">
        <v>2358</v>
      </c>
      <c r="C1169" s="171" t="s">
        <v>176</v>
      </c>
      <c r="D1169" s="171" t="s">
        <v>80</v>
      </c>
      <c r="E1169" s="11">
        <v>41334</v>
      </c>
      <c r="I1169">
        <v>9</v>
      </c>
      <c r="N1169">
        <v>6</v>
      </c>
      <c r="P1169">
        <v>0</v>
      </c>
      <c r="Q1169">
        <v>1</v>
      </c>
      <c r="R1169">
        <v>0</v>
      </c>
      <c r="S1169">
        <v>3</v>
      </c>
      <c r="T1169">
        <v>0</v>
      </c>
    </row>
    <row r="1170" spans="1:20" x14ac:dyDescent="0.3">
      <c r="A1170" t="s">
        <v>2359</v>
      </c>
      <c r="B1170" s="171" t="s">
        <v>2360</v>
      </c>
      <c r="C1170" s="171" t="s">
        <v>179</v>
      </c>
      <c r="D1170" s="171" t="s">
        <v>4</v>
      </c>
      <c r="E1170" s="11">
        <v>41334</v>
      </c>
      <c r="R1170" t="e">
        <v>#DIV/0!</v>
      </c>
      <c r="T1170">
        <v>1.0499999999999998</v>
      </c>
    </row>
    <row r="1171" spans="1:20" x14ac:dyDescent="0.3">
      <c r="A1171" t="s">
        <v>2361</v>
      </c>
      <c r="B1171" s="171" t="s">
        <v>2362</v>
      </c>
      <c r="C1171" s="171" t="s">
        <v>182</v>
      </c>
      <c r="D1171" s="171" t="s">
        <v>80</v>
      </c>
      <c r="E1171" s="11">
        <v>41334</v>
      </c>
      <c r="R1171" t="e">
        <v>#DIV/0!</v>
      </c>
      <c r="T1171">
        <v>0.80400000000000005</v>
      </c>
    </row>
    <row r="1172" spans="1:20" x14ac:dyDescent="0.3">
      <c r="A1172" t="s">
        <v>2363</v>
      </c>
      <c r="B1172" s="171" t="s">
        <v>2364</v>
      </c>
      <c r="C1172" s="171" t="s">
        <v>185</v>
      </c>
      <c r="D1172" s="171" t="s">
        <v>4</v>
      </c>
      <c r="E1172" s="11">
        <v>41334</v>
      </c>
      <c r="T1172">
        <v>0.98499999999999999</v>
      </c>
    </row>
    <row r="1173" spans="1:20" x14ac:dyDescent="0.3">
      <c r="A1173" t="s">
        <v>2365</v>
      </c>
      <c r="B1173" s="171" t="s">
        <v>2366</v>
      </c>
      <c r="C1173" s="171" t="s">
        <v>188</v>
      </c>
      <c r="D1173" s="171" t="s">
        <v>80</v>
      </c>
      <c r="E1173" s="11">
        <v>41334</v>
      </c>
      <c r="T1173">
        <v>0.625</v>
      </c>
    </row>
    <row r="1174" spans="1:20" x14ac:dyDescent="0.3">
      <c r="A1174" t="s">
        <v>2367</v>
      </c>
      <c r="B1174" s="171" t="s">
        <v>2368</v>
      </c>
      <c r="C1174" s="171" t="s">
        <v>191</v>
      </c>
      <c r="D1174" s="171" t="s">
        <v>4</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3">
      <c r="A1175" t="s">
        <v>2369</v>
      </c>
      <c r="B1175" s="171" t="s">
        <v>2370</v>
      </c>
      <c r="C1175" s="171" t="s">
        <v>194</v>
      </c>
      <c r="D1175" s="171" t="s">
        <v>80</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3">
      <c r="A1176" t="s">
        <v>2371</v>
      </c>
      <c r="B1176" s="171" t="s">
        <v>2372</v>
      </c>
      <c r="C1176" s="171" t="s">
        <v>197</v>
      </c>
      <c r="D1176" s="171" t="s">
        <v>80</v>
      </c>
      <c r="E1176" s="11">
        <v>41334</v>
      </c>
      <c r="H1176" t="e">
        <v>#DIV/0!</v>
      </c>
      <c r="K1176" t="e">
        <v>#DIV/0!</v>
      </c>
      <c r="M1176" t="e">
        <v>#DIV/0!</v>
      </c>
      <c r="R1176" t="e">
        <v>#DIV/0!</v>
      </c>
      <c r="T1176">
        <v>0.83591594202898545</v>
      </c>
    </row>
    <row r="1177" spans="1:20" x14ac:dyDescent="0.3">
      <c r="A1177" t="s">
        <v>2373</v>
      </c>
      <c r="B1177" s="171" t="s">
        <v>2374</v>
      </c>
      <c r="C1177" s="171" t="s">
        <v>200</v>
      </c>
      <c r="D1177" s="171" t="s">
        <v>80</v>
      </c>
      <c r="E1177" s="11">
        <v>41334</v>
      </c>
      <c r="F1177">
        <v>0</v>
      </c>
      <c r="G1177">
        <v>0</v>
      </c>
      <c r="I1177">
        <v>12</v>
      </c>
      <c r="J1177">
        <v>0</v>
      </c>
      <c r="L1177">
        <v>0</v>
      </c>
      <c r="P1177">
        <v>0</v>
      </c>
      <c r="Q1177">
        <v>1</v>
      </c>
      <c r="R1177">
        <v>0</v>
      </c>
      <c r="T1177">
        <v>0.72129629629629632</v>
      </c>
    </row>
    <row r="1178" spans="1:20" x14ac:dyDescent="0.3">
      <c r="A1178" t="s">
        <v>2375</v>
      </c>
      <c r="B1178" s="171" t="s">
        <v>2376</v>
      </c>
      <c r="C1178" s="171" t="s">
        <v>203</v>
      </c>
      <c r="D1178" s="171" t="s">
        <v>80</v>
      </c>
      <c r="E1178" s="11">
        <v>41334</v>
      </c>
      <c r="T1178">
        <v>1.1000000000000001</v>
      </c>
    </row>
    <row r="1179" spans="1:20" x14ac:dyDescent="0.3">
      <c r="A1179" t="s">
        <v>2377</v>
      </c>
      <c r="B1179" s="171" t="s">
        <v>2378</v>
      </c>
      <c r="C1179" s="171" t="s">
        <v>206</v>
      </c>
      <c r="D1179" s="171" t="s">
        <v>80</v>
      </c>
      <c r="E1179" s="11">
        <v>41334</v>
      </c>
      <c r="I1179">
        <v>12</v>
      </c>
      <c r="P1179">
        <v>0</v>
      </c>
      <c r="Q1179">
        <v>1</v>
      </c>
      <c r="R1179">
        <v>0</v>
      </c>
      <c r="T1179">
        <v>0.125</v>
      </c>
    </row>
    <row r="1180" spans="1:20" x14ac:dyDescent="0.3">
      <c r="A1180" t="s">
        <v>2379</v>
      </c>
      <c r="B1180" s="171" t="s">
        <v>2380</v>
      </c>
      <c r="C1180" s="171" t="s">
        <v>209</v>
      </c>
      <c r="D1180" s="171" t="s">
        <v>80</v>
      </c>
      <c r="E1180" s="11">
        <v>41334</v>
      </c>
    </row>
    <row r="1181" spans="1:20" x14ac:dyDescent="0.3">
      <c r="A1181" t="s">
        <v>2381</v>
      </c>
      <c r="B1181" s="171" t="s">
        <v>2382</v>
      </c>
      <c r="C1181" s="171" t="s">
        <v>212</v>
      </c>
      <c r="D1181" s="171" t="s">
        <v>4</v>
      </c>
      <c r="E1181" s="11">
        <v>41334</v>
      </c>
    </row>
    <row r="1182" spans="1:20" x14ac:dyDescent="0.3">
      <c r="A1182" t="s">
        <v>2383</v>
      </c>
      <c r="B1182" s="171" t="s">
        <v>2384</v>
      </c>
      <c r="C1182" s="171" t="s">
        <v>215</v>
      </c>
      <c r="D1182" s="171" t="s">
        <v>4</v>
      </c>
      <c r="E1182" s="11">
        <v>41334</v>
      </c>
      <c r="R1182" t="e">
        <v>#DIV/0!</v>
      </c>
    </row>
    <row r="1183" spans="1:20" x14ac:dyDescent="0.3">
      <c r="A1183" t="s">
        <v>2385</v>
      </c>
      <c r="B1183" s="171" t="s">
        <v>2386</v>
      </c>
      <c r="C1183" s="171" t="s">
        <v>218</v>
      </c>
      <c r="D1183" s="171" t="s">
        <v>80</v>
      </c>
      <c r="E1183" s="11">
        <v>41334</v>
      </c>
      <c r="R1183" t="e">
        <v>#DIV/0!</v>
      </c>
      <c r="T1183">
        <v>1.0652173913043479</v>
      </c>
    </row>
    <row r="1184" spans="1:20" x14ac:dyDescent="0.3">
      <c r="A1184" t="s">
        <v>2387</v>
      </c>
      <c r="B1184" s="171" t="s">
        <v>2388</v>
      </c>
      <c r="C1184" s="171" t="s">
        <v>221</v>
      </c>
      <c r="D1184" s="171" t="s">
        <v>4</v>
      </c>
      <c r="E1184" s="11">
        <v>41334</v>
      </c>
      <c r="F1184">
        <v>0</v>
      </c>
      <c r="G1184">
        <v>0</v>
      </c>
      <c r="I1184">
        <v>0</v>
      </c>
      <c r="L1184">
        <v>0</v>
      </c>
      <c r="T1184">
        <v>0.97500000000000009</v>
      </c>
    </row>
    <row r="1185" spans="1:20" x14ac:dyDescent="0.3">
      <c r="A1185" t="s">
        <v>2389</v>
      </c>
      <c r="B1185" s="171" t="s">
        <v>2390</v>
      </c>
      <c r="C1185" s="171" t="s">
        <v>224</v>
      </c>
      <c r="D1185" s="171" t="s">
        <v>80</v>
      </c>
      <c r="E1185" s="11">
        <v>41334</v>
      </c>
      <c r="T1185">
        <v>0.86956521739130432</v>
      </c>
    </row>
    <row r="1186" spans="1:20" x14ac:dyDescent="0.3">
      <c r="A1186" t="s">
        <v>2391</v>
      </c>
      <c r="B1186" s="171" t="s">
        <v>2392</v>
      </c>
      <c r="C1186" s="171" t="s">
        <v>227</v>
      </c>
      <c r="D1186" s="171" t="s">
        <v>80</v>
      </c>
      <c r="E1186" s="11">
        <v>41334</v>
      </c>
    </row>
    <row r="1187" spans="1:20" x14ac:dyDescent="0.3">
      <c r="A1187" t="s">
        <v>2393</v>
      </c>
      <c r="B1187" s="171" t="s">
        <v>2394</v>
      </c>
      <c r="C1187" s="171" t="s">
        <v>230</v>
      </c>
      <c r="D1187" s="171" t="s">
        <v>80</v>
      </c>
      <c r="E1187" s="11">
        <v>41334</v>
      </c>
    </row>
    <row r="1188" spans="1:20" x14ac:dyDescent="0.3">
      <c r="A1188" t="s">
        <v>2395</v>
      </c>
      <c r="B1188" s="171" t="s">
        <v>2396</v>
      </c>
      <c r="C1188" s="171" t="s">
        <v>233</v>
      </c>
      <c r="D1188" s="171" t="s">
        <v>4</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3">
      <c r="A1189" t="s">
        <v>2397</v>
      </c>
      <c r="B1189" s="171" t="s">
        <v>2398</v>
      </c>
      <c r="C1189" s="171" t="s">
        <v>236</v>
      </c>
      <c r="D1189" s="171" t="s">
        <v>80</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3">
      <c r="A1190" t="s">
        <v>2399</v>
      </c>
      <c r="B1190" s="171" t="s">
        <v>2400</v>
      </c>
      <c r="C1190" s="171" t="s">
        <v>239</v>
      </c>
      <c r="D1190" s="171" t="s">
        <v>80</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3">
      <c r="A1191" t="s">
        <v>2401</v>
      </c>
      <c r="B1191" s="171" t="s">
        <v>2402</v>
      </c>
      <c r="C1191" s="171" t="s">
        <v>76</v>
      </c>
      <c r="D1191" s="171" t="s">
        <v>80</v>
      </c>
      <c r="E1191" s="11">
        <v>41334</v>
      </c>
    </row>
    <row r="1192" spans="1:20" x14ac:dyDescent="0.3">
      <c r="A1192" t="s">
        <v>2403</v>
      </c>
      <c r="B1192" s="171" t="s">
        <v>2404</v>
      </c>
      <c r="C1192" s="171" t="s">
        <v>79</v>
      </c>
      <c r="D1192" s="171" t="s">
        <v>4</v>
      </c>
      <c r="E1192" s="11">
        <v>41334</v>
      </c>
      <c r="F1192">
        <v>0</v>
      </c>
      <c r="G1192">
        <v>0</v>
      </c>
      <c r="H1192" t="e">
        <v>#DIV/0!</v>
      </c>
      <c r="I1192">
        <v>0</v>
      </c>
      <c r="J1192">
        <v>0</v>
      </c>
      <c r="L1192">
        <v>0</v>
      </c>
      <c r="M1192" t="e">
        <v>#DIV/0!</v>
      </c>
      <c r="N1192">
        <v>0</v>
      </c>
      <c r="P1192">
        <v>0</v>
      </c>
      <c r="Q1192">
        <v>0</v>
      </c>
      <c r="R1192" t="e">
        <v>#DIV/0!</v>
      </c>
      <c r="S1192">
        <v>0</v>
      </c>
      <c r="T1192">
        <v>1.175</v>
      </c>
    </row>
    <row r="1193" spans="1:20" x14ac:dyDescent="0.3">
      <c r="A1193" t="s">
        <v>2405</v>
      </c>
      <c r="B1193" s="171" t="s">
        <v>2406</v>
      </c>
      <c r="C1193" s="171" t="s">
        <v>86</v>
      </c>
      <c r="D1193" s="171" t="s">
        <v>4</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3">
      <c r="A1194" t="s">
        <v>2407</v>
      </c>
      <c r="B1194" s="171" t="s">
        <v>2408</v>
      </c>
      <c r="C1194" s="171" t="s">
        <v>89</v>
      </c>
      <c r="D1194" s="171" t="s">
        <v>4</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3">
      <c r="A1195" t="s">
        <v>2409</v>
      </c>
      <c r="B1195" s="171" t="s">
        <v>2410</v>
      </c>
      <c r="C1195" s="171" t="s">
        <v>92</v>
      </c>
      <c r="D1195" s="171" t="s">
        <v>4</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3">
      <c r="A1196" t="s">
        <v>2411</v>
      </c>
      <c r="B1196" s="171" t="s">
        <v>2412</v>
      </c>
      <c r="C1196" s="171" t="s">
        <v>98</v>
      </c>
      <c r="D1196" s="171" t="s">
        <v>4</v>
      </c>
      <c r="E1196" s="11">
        <v>41334</v>
      </c>
      <c r="F1196">
        <v>12</v>
      </c>
      <c r="G1196">
        <v>11</v>
      </c>
      <c r="H1196">
        <v>1.0909090909090908</v>
      </c>
      <c r="I1196">
        <v>0</v>
      </c>
      <c r="J1196">
        <v>17</v>
      </c>
      <c r="L1196">
        <v>74.5</v>
      </c>
      <c r="M1196">
        <v>0.22818791946308725</v>
      </c>
      <c r="N1196">
        <v>0</v>
      </c>
      <c r="P1196">
        <v>0</v>
      </c>
      <c r="Q1196">
        <v>0</v>
      </c>
      <c r="R1196" t="e">
        <v>#DIV/0!</v>
      </c>
      <c r="S1196">
        <v>0</v>
      </c>
    </row>
    <row r="1197" spans="1:20" x14ac:dyDescent="0.3">
      <c r="A1197" t="s">
        <v>2413</v>
      </c>
      <c r="B1197" s="171" t="s">
        <v>2414</v>
      </c>
      <c r="C1197" s="171" t="s">
        <v>101</v>
      </c>
      <c r="D1197" s="171" t="s">
        <v>4</v>
      </c>
      <c r="E1197" s="11">
        <v>41334</v>
      </c>
      <c r="F1197">
        <v>0</v>
      </c>
      <c r="G1197">
        <v>0</v>
      </c>
      <c r="I1197">
        <v>0</v>
      </c>
      <c r="J1197">
        <v>0</v>
      </c>
      <c r="L1197">
        <v>0</v>
      </c>
      <c r="P1197">
        <v>0</v>
      </c>
      <c r="Q1197">
        <v>0</v>
      </c>
      <c r="R1197" t="e">
        <v>#DIV/0!</v>
      </c>
    </row>
    <row r="1198" spans="1:20" x14ac:dyDescent="0.3">
      <c r="A1198" t="s">
        <v>2415</v>
      </c>
      <c r="B1198" s="171" t="s">
        <v>2416</v>
      </c>
      <c r="C1198" s="171" t="s">
        <v>107</v>
      </c>
      <c r="D1198" s="171" t="s">
        <v>80</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3">
      <c r="A1199" t="s">
        <v>2417</v>
      </c>
      <c r="B1199" s="171" t="s">
        <v>2418</v>
      </c>
      <c r="C1199" s="171" t="s">
        <v>110</v>
      </c>
      <c r="D1199" s="171" t="s">
        <v>4</v>
      </c>
      <c r="E1199" s="11">
        <v>41334</v>
      </c>
      <c r="F1199">
        <v>4</v>
      </c>
      <c r="G1199">
        <v>4</v>
      </c>
      <c r="H1199">
        <v>1</v>
      </c>
      <c r="I1199">
        <v>9</v>
      </c>
      <c r="J1199">
        <v>40</v>
      </c>
      <c r="K1199">
        <v>0.22500000000000001</v>
      </c>
      <c r="L1199">
        <v>40</v>
      </c>
      <c r="M1199">
        <v>1</v>
      </c>
      <c r="N1199">
        <v>8</v>
      </c>
      <c r="O1199">
        <v>0.9375</v>
      </c>
      <c r="R1199" t="e">
        <v>#DIV/0!</v>
      </c>
      <c r="S1199">
        <v>1</v>
      </c>
      <c r="T1199">
        <v>1</v>
      </c>
    </row>
    <row r="1200" spans="1:20" x14ac:dyDescent="0.3">
      <c r="A1200" t="s">
        <v>2419</v>
      </c>
      <c r="B1200" s="171" t="s">
        <v>2420</v>
      </c>
      <c r="C1200" s="171" t="s">
        <v>113</v>
      </c>
      <c r="D1200" s="171" t="s">
        <v>4</v>
      </c>
      <c r="E1200" s="11">
        <v>41334</v>
      </c>
      <c r="F1200">
        <v>3</v>
      </c>
      <c r="G1200">
        <v>4</v>
      </c>
      <c r="H1200">
        <v>0.75</v>
      </c>
      <c r="K1200" t="e">
        <v>#DIV/0!</v>
      </c>
      <c r="L1200">
        <v>20</v>
      </c>
      <c r="M1200">
        <v>0</v>
      </c>
      <c r="R1200">
        <v>0</v>
      </c>
      <c r="T1200">
        <v>1</v>
      </c>
    </row>
    <row r="1201" spans="1:20" x14ac:dyDescent="0.3">
      <c r="A1201" t="s">
        <v>2421</v>
      </c>
      <c r="B1201" s="171" t="s">
        <v>2422</v>
      </c>
      <c r="C1201" s="171" t="s">
        <v>116</v>
      </c>
      <c r="D1201" s="171" t="s">
        <v>4</v>
      </c>
      <c r="E1201" s="11">
        <v>41334</v>
      </c>
      <c r="H1201" t="e">
        <v>#DIV/0!</v>
      </c>
      <c r="K1201" t="e">
        <v>#DIV/0!</v>
      </c>
      <c r="M1201" t="e">
        <v>#DIV/0!</v>
      </c>
      <c r="R1201" t="e">
        <v>#DIV/0!</v>
      </c>
    </row>
    <row r="1202" spans="1:20" x14ac:dyDescent="0.3">
      <c r="A1202" t="s">
        <v>2423</v>
      </c>
      <c r="B1202" s="171" t="s">
        <v>2424</v>
      </c>
      <c r="C1202" s="171" t="s">
        <v>119</v>
      </c>
      <c r="D1202" s="171" t="s">
        <v>4</v>
      </c>
      <c r="E1202" s="11">
        <v>41334</v>
      </c>
    </row>
    <row r="1203" spans="1:20" x14ac:dyDescent="0.3">
      <c r="A1203" t="s">
        <v>2425</v>
      </c>
      <c r="B1203" s="171" t="s">
        <v>2426</v>
      </c>
      <c r="C1203" s="171" t="s">
        <v>122</v>
      </c>
      <c r="D1203" s="171" t="s">
        <v>80</v>
      </c>
      <c r="E1203" s="11">
        <v>41334</v>
      </c>
      <c r="T1203">
        <v>0.83333333333333337</v>
      </c>
    </row>
    <row r="1204" spans="1:20" x14ac:dyDescent="0.3">
      <c r="A1204" t="s">
        <v>2427</v>
      </c>
      <c r="B1204" s="171" t="s">
        <v>2428</v>
      </c>
      <c r="C1204" s="171" t="s">
        <v>125</v>
      </c>
      <c r="D1204" s="171" t="s">
        <v>80</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3">
      <c r="A1205" t="s">
        <v>2429</v>
      </c>
      <c r="B1205" s="171" t="s">
        <v>2430</v>
      </c>
      <c r="C1205" s="171" t="s">
        <v>128</v>
      </c>
      <c r="D1205" s="171" t="s">
        <v>4</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3">
      <c r="A1206" t="s">
        <v>2431</v>
      </c>
      <c r="B1206" s="171" t="s">
        <v>2432</v>
      </c>
      <c r="C1206" s="171" t="s">
        <v>131</v>
      </c>
      <c r="D1206" s="171" t="s">
        <v>4</v>
      </c>
      <c r="E1206" s="11">
        <v>41334</v>
      </c>
      <c r="F1206">
        <v>6</v>
      </c>
      <c r="G1206">
        <v>4</v>
      </c>
      <c r="H1206">
        <v>1.5</v>
      </c>
      <c r="K1206" t="e">
        <v>#DIV/0!</v>
      </c>
      <c r="L1206">
        <v>27.5</v>
      </c>
      <c r="M1206">
        <v>0</v>
      </c>
      <c r="T1206">
        <v>0.95</v>
      </c>
    </row>
    <row r="1207" spans="1:20" x14ac:dyDescent="0.3">
      <c r="A1207" t="s">
        <v>2433</v>
      </c>
      <c r="B1207" s="171" t="s">
        <v>2434</v>
      </c>
      <c r="C1207" s="171" t="s">
        <v>134</v>
      </c>
      <c r="D1207" s="171" t="s">
        <v>4</v>
      </c>
      <c r="E1207" s="11">
        <v>41334</v>
      </c>
      <c r="H1207" t="e">
        <v>#DIV/0!</v>
      </c>
      <c r="K1207" t="e">
        <v>#DIV/0!</v>
      </c>
      <c r="M1207" t="e">
        <v>#DIV/0!</v>
      </c>
      <c r="R1207" t="e">
        <v>#DIV/0!</v>
      </c>
    </row>
    <row r="1208" spans="1:20" x14ac:dyDescent="0.3">
      <c r="A1208" t="s">
        <v>2435</v>
      </c>
      <c r="B1208" s="171" t="s">
        <v>2436</v>
      </c>
      <c r="C1208" s="171" t="s">
        <v>137</v>
      </c>
      <c r="D1208" s="171" t="s">
        <v>80</v>
      </c>
      <c r="E1208" s="11">
        <v>41334</v>
      </c>
      <c r="R1208" t="e">
        <v>#DIV/0!</v>
      </c>
      <c r="T1208">
        <v>0.11363636363636363</v>
      </c>
    </row>
    <row r="1209" spans="1:20" x14ac:dyDescent="0.3">
      <c r="A1209" t="s">
        <v>2437</v>
      </c>
      <c r="B1209" s="171" t="s">
        <v>2438</v>
      </c>
      <c r="C1209" s="171" t="s">
        <v>140</v>
      </c>
      <c r="D1209" s="171" t="s">
        <v>4</v>
      </c>
      <c r="E1209" s="11">
        <v>41334</v>
      </c>
      <c r="R1209" t="e">
        <v>#DIV/0!</v>
      </c>
    </row>
    <row r="1210" spans="1:20" x14ac:dyDescent="0.3">
      <c r="A1210" t="s">
        <v>2439</v>
      </c>
      <c r="B1210" s="171" t="s">
        <v>2440</v>
      </c>
      <c r="C1210" s="171" t="s">
        <v>167</v>
      </c>
      <c r="D1210" s="171" t="s">
        <v>80</v>
      </c>
      <c r="E1210" s="11">
        <v>41334</v>
      </c>
      <c r="R1210" t="e">
        <v>#DIV/0!</v>
      </c>
      <c r="T1210">
        <v>0.25</v>
      </c>
    </row>
    <row r="1211" spans="1:20" x14ac:dyDescent="0.3">
      <c r="A1211" t="s">
        <v>2441</v>
      </c>
      <c r="B1211" s="171" t="s">
        <v>2442</v>
      </c>
      <c r="C1211" s="171" t="s">
        <v>170</v>
      </c>
      <c r="D1211" s="171" t="s">
        <v>4</v>
      </c>
      <c r="E1211" s="11">
        <v>41334</v>
      </c>
      <c r="R1211" t="e">
        <v>#DIV/0!</v>
      </c>
    </row>
    <row r="1212" spans="1:20" x14ac:dyDescent="0.3">
      <c r="A1212" t="s">
        <v>2443</v>
      </c>
      <c r="B1212" s="171" t="s">
        <v>2444</v>
      </c>
      <c r="C1212" s="171" t="s">
        <v>179</v>
      </c>
      <c r="D1212" s="171" t="s">
        <v>80</v>
      </c>
      <c r="E1212" s="11">
        <v>41334</v>
      </c>
      <c r="R1212" t="e">
        <v>#DIV/0!</v>
      </c>
    </row>
    <row r="1213" spans="1:20" x14ac:dyDescent="0.3">
      <c r="A1213" t="s">
        <v>2445</v>
      </c>
      <c r="B1213" s="171" t="s">
        <v>2446</v>
      </c>
      <c r="C1213" s="171" t="s">
        <v>182</v>
      </c>
      <c r="D1213" s="171" t="s">
        <v>4</v>
      </c>
      <c r="E1213" s="11">
        <v>41334</v>
      </c>
      <c r="R1213" t="e">
        <v>#DIV/0!</v>
      </c>
    </row>
    <row r="1214" spans="1:20" x14ac:dyDescent="0.3">
      <c r="A1214" t="s">
        <v>2447</v>
      </c>
      <c r="B1214" s="171" t="s">
        <v>2448</v>
      </c>
      <c r="C1214" s="171" t="s">
        <v>185</v>
      </c>
      <c r="D1214" s="171" t="s">
        <v>80</v>
      </c>
      <c r="E1214" s="11">
        <v>41334</v>
      </c>
    </row>
    <row r="1215" spans="1:20" x14ac:dyDescent="0.3">
      <c r="A1215" t="s">
        <v>2449</v>
      </c>
      <c r="B1215" s="171" t="s">
        <v>2450</v>
      </c>
      <c r="C1215" s="171" t="s">
        <v>188</v>
      </c>
      <c r="D1215" s="171" t="s">
        <v>4</v>
      </c>
      <c r="E1215" s="11">
        <v>41334</v>
      </c>
      <c r="T1215">
        <v>0</v>
      </c>
    </row>
    <row r="1216" spans="1:20" x14ac:dyDescent="0.3">
      <c r="A1216" t="s">
        <v>2451</v>
      </c>
      <c r="B1216" s="171" t="s">
        <v>2452</v>
      </c>
      <c r="C1216" s="171" t="s">
        <v>191</v>
      </c>
      <c r="D1216" s="171" t="s">
        <v>80</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3">
      <c r="A1217" t="s">
        <v>2453</v>
      </c>
      <c r="B1217" s="171" t="s">
        <v>2454</v>
      </c>
      <c r="C1217" s="171" t="s">
        <v>194</v>
      </c>
      <c r="D1217" s="171" t="s">
        <v>4</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3">
      <c r="A1218" t="s">
        <v>2455</v>
      </c>
      <c r="B1218" s="171" t="s">
        <v>2456</v>
      </c>
      <c r="C1218" s="171" t="s">
        <v>197</v>
      </c>
      <c r="D1218" s="171" t="s">
        <v>4</v>
      </c>
      <c r="E1218" s="11">
        <v>41334</v>
      </c>
      <c r="H1218" t="e">
        <v>#DIV/0!</v>
      </c>
      <c r="K1218" t="e">
        <v>#DIV/0!</v>
      </c>
      <c r="M1218" t="e">
        <v>#DIV/0!</v>
      </c>
      <c r="R1218" t="e">
        <v>#DIV/0!</v>
      </c>
    </row>
    <row r="1219" spans="1:20" x14ac:dyDescent="0.3">
      <c r="A1219" t="s">
        <v>2457</v>
      </c>
      <c r="B1219" s="171" t="s">
        <v>2458</v>
      </c>
      <c r="C1219" s="171" t="s">
        <v>209</v>
      </c>
      <c r="D1219" s="171" t="s">
        <v>4</v>
      </c>
      <c r="E1219" s="11">
        <v>41334</v>
      </c>
      <c r="T1219">
        <v>0.85226666666666673</v>
      </c>
    </row>
    <row r="1220" spans="1:20" x14ac:dyDescent="0.3">
      <c r="A1220" t="s">
        <v>2459</v>
      </c>
      <c r="B1220" s="171" t="s">
        <v>2460</v>
      </c>
      <c r="C1220" s="171" t="s">
        <v>212</v>
      </c>
      <c r="D1220" s="171" t="s">
        <v>80</v>
      </c>
      <c r="E1220" s="11">
        <v>41334</v>
      </c>
      <c r="T1220">
        <v>0.80400000000000005</v>
      </c>
    </row>
    <row r="1221" spans="1:20" x14ac:dyDescent="0.3">
      <c r="A1221" t="s">
        <v>2461</v>
      </c>
      <c r="B1221" s="171" t="s">
        <v>2462</v>
      </c>
      <c r="C1221" s="171" t="s">
        <v>215</v>
      </c>
      <c r="D1221" s="171" t="s">
        <v>80</v>
      </c>
      <c r="E1221" s="11">
        <v>41334</v>
      </c>
      <c r="R1221" t="e">
        <v>#DIV/0!</v>
      </c>
      <c r="T1221">
        <v>0.98499999999999999</v>
      </c>
    </row>
    <row r="1222" spans="1:20" x14ac:dyDescent="0.3">
      <c r="A1222" t="s">
        <v>2463</v>
      </c>
      <c r="B1222" s="171" t="s">
        <v>2464</v>
      </c>
      <c r="C1222" s="171" t="s">
        <v>218</v>
      </c>
      <c r="D1222" s="171" t="s">
        <v>4</v>
      </c>
      <c r="E1222" s="11">
        <v>41334</v>
      </c>
      <c r="R1222" t="e">
        <v>#DIV/0!</v>
      </c>
    </row>
    <row r="1223" spans="1:20" x14ac:dyDescent="0.3">
      <c r="A1223" t="s">
        <v>2465</v>
      </c>
      <c r="B1223" s="171" t="s">
        <v>2466</v>
      </c>
      <c r="C1223" s="171" t="s">
        <v>233</v>
      </c>
      <c r="D1223" s="171" t="s">
        <v>80</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3">
      <c r="A1224" t="s">
        <v>2467</v>
      </c>
      <c r="B1224" s="171" t="s">
        <v>2468</v>
      </c>
      <c r="C1224" s="171" t="s">
        <v>236</v>
      </c>
      <c r="D1224" s="171" t="s">
        <v>4</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3">
      <c r="A1225" t="s">
        <v>2469</v>
      </c>
      <c r="B1225" s="171" t="s">
        <v>2470</v>
      </c>
      <c r="C1225" s="171" t="s">
        <v>239</v>
      </c>
      <c r="D1225" s="171" t="s">
        <v>4</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3">
      <c r="A1226" t="s">
        <v>2471</v>
      </c>
      <c r="B1226" s="171" t="s">
        <v>2472</v>
      </c>
      <c r="C1226" s="171" t="s">
        <v>143</v>
      </c>
      <c r="D1226" s="171" t="s">
        <v>4</v>
      </c>
      <c r="E1226" s="11">
        <v>41334</v>
      </c>
      <c r="H1226" t="e">
        <v>#DIV/0!</v>
      </c>
      <c r="K1226" t="e">
        <v>#DIV/0!</v>
      </c>
      <c r="M1226" t="e">
        <v>#DIV/0!</v>
      </c>
      <c r="N1226">
        <v>0</v>
      </c>
      <c r="R1226" t="e">
        <v>#DIV/0!</v>
      </c>
      <c r="T1226">
        <v>0.97500000000000009</v>
      </c>
    </row>
    <row r="1227" spans="1:20" x14ac:dyDescent="0.3">
      <c r="A1227" t="s">
        <v>2473</v>
      </c>
      <c r="B1227" s="171" t="s">
        <v>2474</v>
      </c>
      <c r="C1227" s="171" t="s">
        <v>146</v>
      </c>
      <c r="D1227" s="171" t="s">
        <v>80</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3">
      <c r="A1228" t="s">
        <v>2475</v>
      </c>
      <c r="B1228" s="171" t="s">
        <v>2476</v>
      </c>
      <c r="C1228" s="171" t="s">
        <v>149</v>
      </c>
      <c r="D1228" s="171" t="s">
        <v>4</v>
      </c>
      <c r="E1228" s="11">
        <v>41334</v>
      </c>
      <c r="T1228">
        <v>0.98540000000000005</v>
      </c>
    </row>
    <row r="1229" spans="1:20" x14ac:dyDescent="0.3">
      <c r="A1229" t="s">
        <v>2477</v>
      </c>
      <c r="B1229" s="171" t="s">
        <v>2478</v>
      </c>
      <c r="C1229" s="171" t="s">
        <v>152</v>
      </c>
      <c r="D1229" s="171" t="s">
        <v>4</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3">
      <c r="A1230" t="s">
        <v>2479</v>
      </c>
      <c r="B1230" s="171" t="s">
        <v>2480</v>
      </c>
      <c r="C1230" s="171" t="s">
        <v>155</v>
      </c>
      <c r="D1230" s="171" t="s">
        <v>4</v>
      </c>
      <c r="E1230" s="11">
        <v>41334</v>
      </c>
      <c r="F1230">
        <v>3</v>
      </c>
      <c r="G1230">
        <v>3</v>
      </c>
      <c r="H1230">
        <v>1</v>
      </c>
      <c r="J1230">
        <v>17</v>
      </c>
      <c r="K1230">
        <v>0</v>
      </c>
      <c r="L1230">
        <v>27</v>
      </c>
      <c r="M1230">
        <v>0.62962962962962965</v>
      </c>
      <c r="R1230" t="e">
        <v>#DIV/0!</v>
      </c>
      <c r="T1230">
        <v>0.25671957671957674</v>
      </c>
    </row>
    <row r="1231" spans="1:20" x14ac:dyDescent="0.3">
      <c r="A1231" t="s">
        <v>2481</v>
      </c>
      <c r="B1231" s="171" t="s">
        <v>2482</v>
      </c>
      <c r="C1231" s="171" t="s">
        <v>158</v>
      </c>
      <c r="D1231" s="171" t="s">
        <v>4</v>
      </c>
      <c r="E1231" s="11">
        <v>41334</v>
      </c>
      <c r="T1231">
        <v>0</v>
      </c>
    </row>
    <row r="1232" spans="1:20" x14ac:dyDescent="0.3">
      <c r="A1232" t="s">
        <v>2483</v>
      </c>
      <c r="B1232" s="171" t="s">
        <v>2484</v>
      </c>
      <c r="C1232" s="171" t="s">
        <v>164</v>
      </c>
      <c r="D1232" s="171" t="s">
        <v>4</v>
      </c>
      <c r="E1232" s="11">
        <v>41334</v>
      </c>
      <c r="T1232">
        <v>0.84062989417989431</v>
      </c>
    </row>
    <row r="1233" spans="1:20" x14ac:dyDescent="0.3">
      <c r="A1233" t="s">
        <v>2485</v>
      </c>
      <c r="B1233" s="171" t="s">
        <v>2486</v>
      </c>
      <c r="C1233" s="171" t="s">
        <v>161</v>
      </c>
      <c r="D1233" s="171" t="s">
        <v>80</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3">
      <c r="A1234" t="s">
        <v>2487</v>
      </c>
      <c r="B1234" s="171" t="s">
        <v>2488</v>
      </c>
      <c r="C1234" s="171" t="s">
        <v>221</v>
      </c>
      <c r="D1234" s="171" t="s">
        <v>80</v>
      </c>
      <c r="E1234" s="11">
        <v>41334</v>
      </c>
      <c r="F1234">
        <v>0</v>
      </c>
      <c r="G1234">
        <v>0</v>
      </c>
      <c r="I1234">
        <v>0</v>
      </c>
      <c r="L1234">
        <v>0</v>
      </c>
      <c r="T1234">
        <v>1.05</v>
      </c>
    </row>
    <row r="1235" spans="1:20" x14ac:dyDescent="0.3">
      <c r="A1235" t="s">
        <v>2489</v>
      </c>
      <c r="B1235" s="171" t="s">
        <v>2490</v>
      </c>
      <c r="C1235" s="171" t="s">
        <v>224</v>
      </c>
      <c r="D1235" s="171" t="s">
        <v>4</v>
      </c>
      <c r="E1235" s="11">
        <v>41334</v>
      </c>
      <c r="T1235">
        <v>0.14285714285714285</v>
      </c>
    </row>
    <row r="1236" spans="1:20" x14ac:dyDescent="0.3">
      <c r="A1236" t="s">
        <v>2491</v>
      </c>
      <c r="B1236" s="171" t="s">
        <v>2492</v>
      </c>
      <c r="C1236" s="171" t="s">
        <v>227</v>
      </c>
      <c r="D1236" s="171" t="s">
        <v>4</v>
      </c>
      <c r="E1236" s="11">
        <v>41334</v>
      </c>
    </row>
    <row r="1237" spans="1:20" x14ac:dyDescent="0.3">
      <c r="A1237" t="s">
        <v>2493</v>
      </c>
      <c r="B1237" s="171" t="s">
        <v>2494</v>
      </c>
      <c r="C1237" s="171" t="s">
        <v>230</v>
      </c>
      <c r="D1237" s="171" t="s">
        <v>4</v>
      </c>
      <c r="E1237" s="11">
        <v>41334</v>
      </c>
    </row>
    <row r="1238" spans="1:20" x14ac:dyDescent="0.3">
      <c r="A1238" t="s">
        <v>2495</v>
      </c>
      <c r="B1238" s="171" t="s">
        <v>2496</v>
      </c>
      <c r="C1238" s="171" t="s">
        <v>73</v>
      </c>
      <c r="D1238" s="171" t="s">
        <v>4</v>
      </c>
      <c r="E1238" s="11">
        <v>41365</v>
      </c>
    </row>
    <row r="1239" spans="1:20" x14ac:dyDescent="0.3">
      <c r="A1239" t="s">
        <v>2497</v>
      </c>
      <c r="B1239" s="171" t="s">
        <v>2498</v>
      </c>
      <c r="C1239" s="171" t="s">
        <v>76</v>
      </c>
      <c r="D1239" s="171" t="s">
        <v>4</v>
      </c>
      <c r="E1239" s="11">
        <v>41365</v>
      </c>
      <c r="T1239">
        <v>0.91919191919191912</v>
      </c>
    </row>
    <row r="1240" spans="1:20" x14ac:dyDescent="0.3">
      <c r="A1240" t="s">
        <v>2499</v>
      </c>
      <c r="B1240" s="171" t="s">
        <v>2500</v>
      </c>
      <c r="C1240" s="171" t="s">
        <v>79</v>
      </c>
      <c r="D1240" s="171" t="s">
        <v>80</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3">
      <c r="A1241" t="s">
        <v>2501</v>
      </c>
      <c r="B1241" s="171" t="s">
        <v>2502</v>
      </c>
      <c r="C1241" s="171" t="s">
        <v>83</v>
      </c>
      <c r="D1241" s="171" t="s">
        <v>80</v>
      </c>
      <c r="E1241" s="11">
        <v>41365</v>
      </c>
      <c r="F1241">
        <v>0</v>
      </c>
      <c r="G1241">
        <v>0</v>
      </c>
      <c r="I1241">
        <v>0</v>
      </c>
      <c r="J1241">
        <v>0</v>
      </c>
      <c r="L1241">
        <v>0</v>
      </c>
      <c r="N1241">
        <v>0</v>
      </c>
      <c r="P1241">
        <v>0</v>
      </c>
      <c r="Q1241">
        <v>0</v>
      </c>
      <c r="R1241" t="e">
        <v>#DIV/0!</v>
      </c>
      <c r="S1241">
        <v>0</v>
      </c>
      <c r="T1241">
        <v>0.7407407407407407</v>
      </c>
    </row>
    <row r="1242" spans="1:20" x14ac:dyDescent="0.3">
      <c r="A1242" t="s">
        <v>2503</v>
      </c>
      <c r="B1242" s="171" t="s">
        <v>2504</v>
      </c>
      <c r="C1242" s="171" t="s">
        <v>86</v>
      </c>
      <c r="D1242" s="171" t="s">
        <v>80</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3">
      <c r="A1243" t="s">
        <v>2505</v>
      </c>
      <c r="B1243" s="171" t="s">
        <v>2506</v>
      </c>
      <c r="C1243" s="171" t="s">
        <v>89</v>
      </c>
      <c r="D1243" s="171" t="s">
        <v>80</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3">
      <c r="A1244" t="s">
        <v>2507</v>
      </c>
      <c r="B1244" s="171" t="s">
        <v>2508</v>
      </c>
      <c r="C1244" s="171" t="s">
        <v>92</v>
      </c>
      <c r="D1244" s="171" t="s">
        <v>80</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3">
      <c r="A1245" t="s">
        <v>2509</v>
      </c>
      <c r="B1245" s="171" t="s">
        <v>2510</v>
      </c>
      <c r="C1245" s="171" t="s">
        <v>95</v>
      </c>
      <c r="D1245" s="171" t="s">
        <v>80</v>
      </c>
      <c r="E1245" s="11">
        <v>41365</v>
      </c>
      <c r="F1245">
        <v>0</v>
      </c>
      <c r="G1245">
        <v>0</v>
      </c>
      <c r="I1245">
        <v>14</v>
      </c>
      <c r="J1245">
        <v>0</v>
      </c>
      <c r="L1245">
        <v>0</v>
      </c>
      <c r="N1245">
        <v>6</v>
      </c>
      <c r="P1245">
        <v>4</v>
      </c>
      <c r="Q1245">
        <v>7</v>
      </c>
      <c r="R1245">
        <v>0.5714285714285714</v>
      </c>
      <c r="S1245">
        <v>0</v>
      </c>
    </row>
    <row r="1246" spans="1:20" x14ac:dyDescent="0.3">
      <c r="A1246" t="s">
        <v>2511</v>
      </c>
      <c r="B1246" s="171" t="s">
        <v>2512</v>
      </c>
      <c r="C1246" s="171" t="s">
        <v>98</v>
      </c>
      <c r="D1246" s="171" t="s">
        <v>80</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3">
      <c r="A1247" t="s">
        <v>2513</v>
      </c>
      <c r="B1247" s="171" t="s">
        <v>2514</v>
      </c>
      <c r="C1247" s="171" t="s">
        <v>101</v>
      </c>
      <c r="D1247" s="171" t="s">
        <v>80</v>
      </c>
      <c r="E1247" s="11">
        <v>41365</v>
      </c>
      <c r="F1247">
        <v>0</v>
      </c>
      <c r="G1247">
        <v>0</v>
      </c>
      <c r="I1247">
        <v>0</v>
      </c>
      <c r="J1247">
        <v>0</v>
      </c>
      <c r="L1247">
        <v>0</v>
      </c>
      <c r="P1247">
        <v>0</v>
      </c>
      <c r="Q1247">
        <v>0</v>
      </c>
      <c r="R1247" t="e">
        <v>#DIV/0!</v>
      </c>
    </row>
    <row r="1248" spans="1:20" x14ac:dyDescent="0.3">
      <c r="A1248" t="s">
        <v>2515</v>
      </c>
      <c r="B1248" s="171" t="s">
        <v>2516</v>
      </c>
      <c r="C1248" s="171" t="s">
        <v>104</v>
      </c>
      <c r="D1248" s="171" t="s">
        <v>4</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3">
      <c r="A1249" t="s">
        <v>2517</v>
      </c>
      <c r="B1249" s="171" t="s">
        <v>2518</v>
      </c>
      <c r="C1249" s="171" t="s">
        <v>107</v>
      </c>
      <c r="D1249" s="171" t="s">
        <v>4</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3">
      <c r="A1250" t="s">
        <v>2519</v>
      </c>
      <c r="B1250" s="171" t="s">
        <v>2520</v>
      </c>
      <c r="C1250" s="171" t="s">
        <v>110</v>
      </c>
      <c r="D1250" s="171" t="s">
        <v>80</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3">
      <c r="A1251" t="s">
        <v>2521</v>
      </c>
      <c r="B1251" s="171" t="s">
        <v>2522</v>
      </c>
      <c r="C1251" s="171" t="s">
        <v>113</v>
      </c>
      <c r="D1251" s="171" t="s">
        <v>80</v>
      </c>
      <c r="E1251" s="11">
        <v>41365</v>
      </c>
      <c r="F1251">
        <v>3</v>
      </c>
      <c r="G1251">
        <v>4</v>
      </c>
      <c r="H1251">
        <v>0.75</v>
      </c>
      <c r="I1251">
        <v>4</v>
      </c>
      <c r="J1251">
        <v>15</v>
      </c>
      <c r="K1251">
        <v>0.26666666666666666</v>
      </c>
      <c r="L1251">
        <v>20</v>
      </c>
      <c r="M1251">
        <v>0.75</v>
      </c>
      <c r="R1251">
        <v>0</v>
      </c>
    </row>
    <row r="1252" spans="1:20" x14ac:dyDescent="0.3">
      <c r="A1252" t="s">
        <v>2523</v>
      </c>
      <c r="B1252" s="171" t="s">
        <v>2524</v>
      </c>
      <c r="C1252" s="171" t="s">
        <v>116</v>
      </c>
      <c r="D1252" s="171" t="s">
        <v>80</v>
      </c>
      <c r="E1252" s="11">
        <v>41365</v>
      </c>
      <c r="H1252" t="e">
        <v>#DIV/0!</v>
      </c>
      <c r="K1252" t="e">
        <v>#DIV/0!</v>
      </c>
      <c r="M1252" t="e">
        <v>#DIV/0!</v>
      </c>
      <c r="R1252" t="e">
        <v>#DIV/0!</v>
      </c>
    </row>
    <row r="1253" spans="1:20" x14ac:dyDescent="0.3">
      <c r="A1253" t="s">
        <v>2525</v>
      </c>
      <c r="B1253" s="171" t="s">
        <v>2526</v>
      </c>
      <c r="C1253" s="171" t="s">
        <v>119</v>
      </c>
      <c r="D1253" s="171" t="s">
        <v>80</v>
      </c>
      <c r="E1253" s="11">
        <v>41365</v>
      </c>
    </row>
    <row r="1254" spans="1:20" x14ac:dyDescent="0.3">
      <c r="A1254" t="s">
        <v>2527</v>
      </c>
      <c r="B1254" s="171" t="s">
        <v>2528</v>
      </c>
      <c r="C1254" s="171" t="s">
        <v>122</v>
      </c>
      <c r="D1254" s="171" t="s">
        <v>4</v>
      </c>
      <c r="E1254" s="11">
        <v>41365</v>
      </c>
    </row>
    <row r="1255" spans="1:20" x14ac:dyDescent="0.3">
      <c r="A1255" t="s">
        <v>2529</v>
      </c>
      <c r="B1255" s="171" t="s">
        <v>2530</v>
      </c>
      <c r="C1255" s="171" t="s">
        <v>125</v>
      </c>
      <c r="D1255" s="171" t="s">
        <v>4</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3">
      <c r="A1256" t="s">
        <v>2531</v>
      </c>
      <c r="B1256" s="171" t="s">
        <v>2532</v>
      </c>
      <c r="C1256" s="171" t="s">
        <v>128</v>
      </c>
      <c r="D1256" s="171" t="s">
        <v>80</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3">
      <c r="A1257" t="s">
        <v>2533</v>
      </c>
      <c r="B1257" s="171" t="s">
        <v>2534</v>
      </c>
      <c r="C1257" s="171" t="s">
        <v>131</v>
      </c>
      <c r="D1257" s="171" t="s">
        <v>80</v>
      </c>
      <c r="E1257" s="11">
        <v>41365</v>
      </c>
      <c r="F1257">
        <v>6</v>
      </c>
      <c r="G1257">
        <v>4</v>
      </c>
      <c r="H1257">
        <v>1.5</v>
      </c>
      <c r="I1257">
        <v>21</v>
      </c>
      <c r="J1257">
        <v>25</v>
      </c>
      <c r="K1257">
        <v>0.84</v>
      </c>
      <c r="L1257">
        <v>27.5</v>
      </c>
      <c r="M1257">
        <v>0.90909090909090906</v>
      </c>
    </row>
    <row r="1258" spans="1:20" x14ac:dyDescent="0.3">
      <c r="A1258" t="s">
        <v>2535</v>
      </c>
      <c r="B1258" s="171" t="s">
        <v>2536</v>
      </c>
      <c r="C1258" s="171" t="s">
        <v>134</v>
      </c>
      <c r="D1258" s="171" t="s">
        <v>80</v>
      </c>
      <c r="E1258" s="11">
        <v>41365</v>
      </c>
      <c r="H1258" t="e">
        <v>#DIV/0!</v>
      </c>
      <c r="K1258" t="e">
        <v>#DIV/0!</v>
      </c>
      <c r="M1258" t="e">
        <v>#DIV/0!</v>
      </c>
      <c r="R1258" t="e">
        <v>#DIV/0!</v>
      </c>
    </row>
    <row r="1259" spans="1:20" x14ac:dyDescent="0.3">
      <c r="A1259" t="s">
        <v>2537</v>
      </c>
      <c r="B1259" s="171" t="s">
        <v>2538</v>
      </c>
      <c r="C1259" s="171" t="s">
        <v>137</v>
      </c>
      <c r="D1259" s="171" t="s">
        <v>4</v>
      </c>
      <c r="E1259" s="11">
        <v>41365</v>
      </c>
      <c r="R1259" t="e">
        <v>#DIV/0!</v>
      </c>
      <c r="T1259">
        <v>0.4</v>
      </c>
    </row>
    <row r="1260" spans="1:20" x14ac:dyDescent="0.3">
      <c r="A1260" t="s">
        <v>2539</v>
      </c>
      <c r="B1260" s="171" t="s">
        <v>2540</v>
      </c>
      <c r="C1260" s="171" t="s">
        <v>140</v>
      </c>
      <c r="D1260" s="171" t="s">
        <v>80</v>
      </c>
      <c r="E1260" s="11">
        <v>41365</v>
      </c>
      <c r="R1260" t="e">
        <v>#DIV/0!</v>
      </c>
      <c r="T1260">
        <v>0.4</v>
      </c>
    </row>
    <row r="1261" spans="1:20" x14ac:dyDescent="0.3">
      <c r="A1261" t="s">
        <v>2541</v>
      </c>
      <c r="B1261" s="171" t="s">
        <v>2542</v>
      </c>
      <c r="C1261" s="171" t="s">
        <v>143</v>
      </c>
      <c r="D1261" s="171" t="s">
        <v>80</v>
      </c>
      <c r="E1261" s="11">
        <v>41365</v>
      </c>
      <c r="H1261" t="e">
        <v>#DIV/0!</v>
      </c>
      <c r="K1261" t="e">
        <v>#DIV/0!</v>
      </c>
      <c r="M1261" t="e">
        <v>#DIV/0!</v>
      </c>
      <c r="N1261">
        <v>0</v>
      </c>
      <c r="R1261" t="e">
        <v>#DIV/0!</v>
      </c>
      <c r="T1261">
        <v>1.2333333333333334</v>
      </c>
    </row>
    <row r="1262" spans="1:20" x14ac:dyDescent="0.3">
      <c r="A1262" t="s">
        <v>2543</v>
      </c>
      <c r="B1262" s="171" t="s">
        <v>2544</v>
      </c>
      <c r="C1262" s="171" t="s">
        <v>146</v>
      </c>
      <c r="D1262" s="171" t="s">
        <v>4</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3">
      <c r="A1263" t="s">
        <v>2545</v>
      </c>
      <c r="B1263" s="171" t="s">
        <v>2546</v>
      </c>
      <c r="C1263" s="171" t="s">
        <v>149</v>
      </c>
      <c r="D1263" s="171" t="s">
        <v>80</v>
      </c>
      <c r="E1263" s="11">
        <v>41365</v>
      </c>
    </row>
    <row r="1264" spans="1:20" x14ac:dyDescent="0.3">
      <c r="A1264" t="s">
        <v>2547</v>
      </c>
      <c r="B1264" s="171" t="s">
        <v>2548</v>
      </c>
      <c r="C1264" s="171" t="s">
        <v>152</v>
      </c>
      <c r="D1264" s="171" t="s">
        <v>80</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3">
      <c r="A1265" t="s">
        <v>2549</v>
      </c>
      <c r="B1265" s="171" t="s">
        <v>2550</v>
      </c>
      <c r="C1265" s="171" t="s">
        <v>155</v>
      </c>
      <c r="D1265" s="171" t="s">
        <v>80</v>
      </c>
      <c r="E1265" s="11">
        <v>41365</v>
      </c>
      <c r="F1265">
        <v>3</v>
      </c>
      <c r="G1265">
        <v>3</v>
      </c>
      <c r="H1265">
        <v>1</v>
      </c>
      <c r="J1265">
        <v>17</v>
      </c>
      <c r="K1265">
        <v>0</v>
      </c>
      <c r="L1265">
        <v>27</v>
      </c>
      <c r="M1265">
        <v>0.62962962962962965</v>
      </c>
      <c r="R1265" t="e">
        <v>#DIV/0!</v>
      </c>
    </row>
    <row r="1266" spans="1:20" x14ac:dyDescent="0.3">
      <c r="A1266" t="s">
        <v>2551</v>
      </c>
      <c r="B1266" s="171" t="s">
        <v>2552</v>
      </c>
      <c r="C1266" s="171" t="s">
        <v>158</v>
      </c>
      <c r="D1266" s="171" t="s">
        <v>80</v>
      </c>
      <c r="E1266" s="11">
        <v>41365</v>
      </c>
    </row>
    <row r="1267" spans="1:20" x14ac:dyDescent="0.3">
      <c r="A1267" t="s">
        <v>2553</v>
      </c>
      <c r="B1267" s="171" t="s">
        <v>2554</v>
      </c>
      <c r="C1267" s="171" t="s">
        <v>161</v>
      </c>
      <c r="D1267" s="171" t="s">
        <v>4</v>
      </c>
      <c r="E1267" s="11">
        <v>41365</v>
      </c>
      <c r="F1267">
        <v>0</v>
      </c>
      <c r="G1267">
        <v>0</v>
      </c>
      <c r="H1267" t="e">
        <v>#DIV/0!</v>
      </c>
      <c r="I1267">
        <v>0</v>
      </c>
      <c r="J1267">
        <v>0</v>
      </c>
      <c r="K1267" t="e">
        <v>#DIV/0!</v>
      </c>
      <c r="L1267">
        <v>0</v>
      </c>
      <c r="M1267" t="e">
        <v>#DIV/0!</v>
      </c>
      <c r="N1267">
        <v>0</v>
      </c>
      <c r="P1267">
        <v>0</v>
      </c>
      <c r="Q1267">
        <v>0</v>
      </c>
      <c r="R1267" t="e">
        <v>#DIV/0!</v>
      </c>
      <c r="S1267">
        <v>0</v>
      </c>
    </row>
    <row r="1268" spans="1:20" x14ac:dyDescent="0.3">
      <c r="A1268" t="s">
        <v>2555</v>
      </c>
      <c r="B1268" s="171" t="s">
        <v>2556</v>
      </c>
      <c r="C1268" s="171" t="s">
        <v>164</v>
      </c>
      <c r="D1268" s="171" t="s">
        <v>80</v>
      </c>
      <c r="E1268" s="11">
        <v>41365</v>
      </c>
    </row>
    <row r="1269" spans="1:20" x14ac:dyDescent="0.3">
      <c r="A1269" t="s">
        <v>2557</v>
      </c>
      <c r="B1269" s="171" t="s">
        <v>2558</v>
      </c>
      <c r="C1269" s="171" t="s">
        <v>167</v>
      </c>
      <c r="D1269" s="171" t="s">
        <v>4</v>
      </c>
      <c r="E1269" s="11">
        <v>41365</v>
      </c>
      <c r="R1269" t="e">
        <v>#DIV/0!</v>
      </c>
    </row>
    <row r="1270" spans="1:20" x14ac:dyDescent="0.3">
      <c r="A1270" t="s">
        <v>2559</v>
      </c>
      <c r="B1270" s="171" t="s">
        <v>2560</v>
      </c>
      <c r="C1270" s="171" t="s">
        <v>170</v>
      </c>
      <c r="D1270" s="171" t="s">
        <v>80</v>
      </c>
      <c r="E1270" s="11">
        <v>41365</v>
      </c>
      <c r="R1270" t="e">
        <v>#DIV/0!</v>
      </c>
    </row>
    <row r="1271" spans="1:20" x14ac:dyDescent="0.3">
      <c r="A1271" t="s">
        <v>2561</v>
      </c>
      <c r="B1271" s="171" t="s">
        <v>2562</v>
      </c>
      <c r="C1271" s="171" t="s">
        <v>173</v>
      </c>
      <c r="D1271" s="171" t="s">
        <v>80</v>
      </c>
      <c r="E1271" s="11">
        <v>41365</v>
      </c>
      <c r="I1271">
        <v>6</v>
      </c>
      <c r="N1271">
        <v>6</v>
      </c>
      <c r="P1271">
        <v>1</v>
      </c>
      <c r="Q1271">
        <v>3</v>
      </c>
      <c r="R1271">
        <v>0.33333333333333331</v>
      </c>
      <c r="S1271">
        <v>0</v>
      </c>
      <c r="T1271">
        <v>0</v>
      </c>
    </row>
    <row r="1272" spans="1:20" x14ac:dyDescent="0.3">
      <c r="A1272" t="s">
        <v>2563</v>
      </c>
      <c r="B1272" s="171" t="s">
        <v>2564</v>
      </c>
      <c r="C1272" s="171" t="s">
        <v>176</v>
      </c>
      <c r="D1272" s="171" t="s">
        <v>80</v>
      </c>
      <c r="E1272" s="11">
        <v>41365</v>
      </c>
      <c r="I1272">
        <v>6</v>
      </c>
      <c r="N1272">
        <v>6</v>
      </c>
      <c r="P1272">
        <v>1</v>
      </c>
      <c r="Q1272">
        <v>3</v>
      </c>
      <c r="R1272">
        <v>0.33333333333333331</v>
      </c>
      <c r="S1272">
        <v>0</v>
      </c>
    </row>
    <row r="1273" spans="1:20" x14ac:dyDescent="0.3">
      <c r="A1273" t="s">
        <v>2565</v>
      </c>
      <c r="B1273" s="171" t="s">
        <v>2566</v>
      </c>
      <c r="C1273" s="171" t="s">
        <v>179</v>
      </c>
      <c r="D1273" s="171" t="s">
        <v>4</v>
      </c>
      <c r="E1273" s="11">
        <v>41365</v>
      </c>
      <c r="R1273" t="e">
        <v>#DIV/0!</v>
      </c>
    </row>
    <row r="1274" spans="1:20" x14ac:dyDescent="0.3">
      <c r="A1274" t="s">
        <v>2567</v>
      </c>
      <c r="B1274" s="171" t="s">
        <v>2568</v>
      </c>
      <c r="C1274" s="171" t="s">
        <v>182</v>
      </c>
      <c r="D1274" s="171" t="s">
        <v>80</v>
      </c>
      <c r="E1274" s="11">
        <v>41365</v>
      </c>
      <c r="R1274" t="e">
        <v>#DIV/0!</v>
      </c>
    </row>
    <row r="1275" spans="1:20" x14ac:dyDescent="0.3">
      <c r="A1275" t="s">
        <v>2569</v>
      </c>
      <c r="B1275" s="171" t="s">
        <v>2570</v>
      </c>
      <c r="C1275" s="171" t="s">
        <v>185</v>
      </c>
      <c r="D1275" s="171" t="s">
        <v>4</v>
      </c>
      <c r="E1275" s="11">
        <v>41365</v>
      </c>
      <c r="T1275">
        <v>0.85575714285714277</v>
      </c>
    </row>
    <row r="1276" spans="1:20" x14ac:dyDescent="0.3">
      <c r="A1276" t="s">
        <v>2571</v>
      </c>
      <c r="B1276" s="171" t="s">
        <v>2572</v>
      </c>
      <c r="C1276" s="171" t="s">
        <v>188</v>
      </c>
      <c r="D1276" s="171" t="s">
        <v>80</v>
      </c>
      <c r="E1276" s="11">
        <v>41365</v>
      </c>
      <c r="T1276">
        <v>0.82040000000000002</v>
      </c>
    </row>
    <row r="1277" spans="1:20" x14ac:dyDescent="0.3">
      <c r="A1277" t="s">
        <v>2573</v>
      </c>
      <c r="B1277" s="171" t="s">
        <v>2574</v>
      </c>
      <c r="C1277" s="171" t="s">
        <v>191</v>
      </c>
      <c r="D1277" s="171" t="s">
        <v>4</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3">
      <c r="A1278" t="s">
        <v>2575</v>
      </c>
      <c r="B1278" s="171" t="s">
        <v>2576</v>
      </c>
      <c r="C1278" s="171" t="s">
        <v>194</v>
      </c>
      <c r="D1278" s="171" t="s">
        <v>80</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3">
      <c r="A1279" t="s">
        <v>2577</v>
      </c>
      <c r="B1279" s="171" t="s">
        <v>2578</v>
      </c>
      <c r="C1279" s="171" t="s">
        <v>197</v>
      </c>
      <c r="D1279" s="171" t="s">
        <v>80</v>
      </c>
      <c r="E1279" s="11">
        <v>41365</v>
      </c>
      <c r="H1279" t="e">
        <v>#DIV/0!</v>
      </c>
      <c r="K1279" t="e">
        <v>#DIV/0!</v>
      </c>
      <c r="M1279" t="e">
        <v>#DIV/0!</v>
      </c>
      <c r="R1279" t="e">
        <v>#DIV/0!</v>
      </c>
    </row>
    <row r="1280" spans="1:20" x14ac:dyDescent="0.3">
      <c r="A1280" t="s">
        <v>2579</v>
      </c>
      <c r="B1280" s="171" t="s">
        <v>2580</v>
      </c>
      <c r="C1280" s="171" t="s">
        <v>200</v>
      </c>
      <c r="D1280" s="171" t="s">
        <v>80</v>
      </c>
      <c r="E1280" s="11">
        <v>41365</v>
      </c>
      <c r="F1280">
        <v>0</v>
      </c>
      <c r="G1280">
        <v>0</v>
      </c>
      <c r="I1280">
        <v>8</v>
      </c>
      <c r="J1280">
        <v>0</v>
      </c>
      <c r="L1280">
        <v>0</v>
      </c>
      <c r="P1280">
        <v>3</v>
      </c>
      <c r="Q1280">
        <v>4</v>
      </c>
      <c r="R1280">
        <v>0.75</v>
      </c>
      <c r="T1280">
        <v>0</v>
      </c>
    </row>
    <row r="1281" spans="1:20" x14ac:dyDescent="0.3">
      <c r="A1281" t="s">
        <v>2581</v>
      </c>
      <c r="B1281" s="171" t="s">
        <v>2582</v>
      </c>
      <c r="C1281" s="171" t="s">
        <v>203</v>
      </c>
      <c r="D1281" s="171" t="s">
        <v>80</v>
      </c>
      <c r="E1281" s="11">
        <v>41365</v>
      </c>
      <c r="T1281">
        <v>0</v>
      </c>
    </row>
    <row r="1282" spans="1:20" x14ac:dyDescent="0.3">
      <c r="A1282" t="s">
        <v>2583</v>
      </c>
      <c r="B1282" s="171" t="s">
        <v>2584</v>
      </c>
      <c r="C1282" s="171" t="s">
        <v>206</v>
      </c>
      <c r="D1282" s="171" t="s">
        <v>80</v>
      </c>
      <c r="E1282" s="11">
        <v>41365</v>
      </c>
      <c r="I1282">
        <v>8</v>
      </c>
      <c r="P1282">
        <v>3</v>
      </c>
      <c r="Q1282">
        <v>4</v>
      </c>
      <c r="R1282">
        <v>0.75</v>
      </c>
      <c r="T1282">
        <v>1.01875</v>
      </c>
    </row>
    <row r="1283" spans="1:20" x14ac:dyDescent="0.3">
      <c r="A1283" t="s">
        <v>2585</v>
      </c>
      <c r="B1283" s="171" t="s">
        <v>2586</v>
      </c>
      <c r="C1283" s="171" t="s">
        <v>209</v>
      </c>
      <c r="D1283" s="171" t="s">
        <v>80</v>
      </c>
      <c r="E1283" s="11">
        <v>41365</v>
      </c>
      <c r="T1283">
        <v>0.84099999999999997</v>
      </c>
    </row>
    <row r="1284" spans="1:20" x14ac:dyDescent="0.3">
      <c r="A1284" t="s">
        <v>2587</v>
      </c>
      <c r="B1284" s="171" t="s">
        <v>2588</v>
      </c>
      <c r="C1284" s="171" t="s">
        <v>212</v>
      </c>
      <c r="D1284" s="171" t="s">
        <v>4</v>
      </c>
      <c r="E1284" s="11">
        <v>41365</v>
      </c>
      <c r="T1284">
        <v>0.96599999999999997</v>
      </c>
    </row>
    <row r="1285" spans="1:20" x14ac:dyDescent="0.3">
      <c r="A1285" t="s">
        <v>2589</v>
      </c>
      <c r="B1285" s="171" t="s">
        <v>2590</v>
      </c>
      <c r="C1285" s="171" t="s">
        <v>215</v>
      </c>
      <c r="D1285" s="171" t="s">
        <v>4</v>
      </c>
      <c r="E1285" s="11">
        <v>41365</v>
      </c>
      <c r="R1285" t="e">
        <v>#DIV/0!</v>
      </c>
      <c r="T1285">
        <v>0</v>
      </c>
    </row>
    <row r="1286" spans="1:20" x14ac:dyDescent="0.3">
      <c r="A1286" t="s">
        <v>2591</v>
      </c>
      <c r="B1286" s="171" t="s">
        <v>2592</v>
      </c>
      <c r="C1286" s="171" t="s">
        <v>218</v>
      </c>
      <c r="D1286" s="171" t="s">
        <v>80</v>
      </c>
      <c r="E1286" s="11">
        <v>41365</v>
      </c>
      <c r="R1286" t="e">
        <v>#DIV/0!</v>
      </c>
      <c r="T1286">
        <v>0.54468390804597699</v>
      </c>
    </row>
    <row r="1287" spans="1:20" x14ac:dyDescent="0.3">
      <c r="A1287" t="s">
        <v>2593</v>
      </c>
      <c r="B1287" s="171" t="s">
        <v>2594</v>
      </c>
      <c r="C1287" s="171" t="s">
        <v>221</v>
      </c>
      <c r="D1287" s="171" t="s">
        <v>4</v>
      </c>
      <c r="E1287" s="11">
        <v>41365</v>
      </c>
      <c r="F1287">
        <v>0</v>
      </c>
      <c r="G1287">
        <v>0</v>
      </c>
      <c r="I1287">
        <v>0</v>
      </c>
      <c r="L1287">
        <v>0</v>
      </c>
      <c r="N1287">
        <v>5</v>
      </c>
      <c r="S1287">
        <v>0</v>
      </c>
      <c r="T1287">
        <v>0</v>
      </c>
    </row>
    <row r="1288" spans="1:20" x14ac:dyDescent="0.3">
      <c r="A1288" t="s">
        <v>2595</v>
      </c>
      <c r="B1288" s="171" t="s">
        <v>2596</v>
      </c>
      <c r="C1288" s="171" t="s">
        <v>224</v>
      </c>
      <c r="D1288" s="171" t="s">
        <v>80</v>
      </c>
      <c r="E1288" s="11">
        <v>41365</v>
      </c>
      <c r="T1288">
        <v>0.92750431034482761</v>
      </c>
    </row>
    <row r="1289" spans="1:20" x14ac:dyDescent="0.3">
      <c r="A1289" t="s">
        <v>2597</v>
      </c>
      <c r="B1289" s="171" t="s">
        <v>2598</v>
      </c>
      <c r="C1289" s="171" t="s">
        <v>227</v>
      </c>
      <c r="D1289" s="171" t="s">
        <v>80</v>
      </c>
      <c r="E1289" s="11">
        <v>41365</v>
      </c>
      <c r="N1289">
        <v>5</v>
      </c>
      <c r="P1289">
        <v>0</v>
      </c>
      <c r="Q1289">
        <v>0</v>
      </c>
      <c r="S1289">
        <v>0</v>
      </c>
      <c r="T1289">
        <v>0.80740740740740746</v>
      </c>
    </row>
    <row r="1290" spans="1:20" x14ac:dyDescent="0.3">
      <c r="A1290" t="s">
        <v>2599</v>
      </c>
      <c r="B1290" s="171" t="s">
        <v>2600</v>
      </c>
      <c r="C1290" s="171" t="s">
        <v>230</v>
      </c>
      <c r="D1290" s="171" t="s">
        <v>80</v>
      </c>
      <c r="E1290" s="11">
        <v>41365</v>
      </c>
      <c r="T1290">
        <v>1.05</v>
      </c>
    </row>
    <row r="1291" spans="1:20" x14ac:dyDescent="0.3">
      <c r="A1291" t="s">
        <v>2601</v>
      </c>
      <c r="B1291" s="171" t="s">
        <v>2602</v>
      </c>
      <c r="C1291" s="171" t="s">
        <v>233</v>
      </c>
      <c r="D1291" s="171" t="s">
        <v>4</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3">
      <c r="A1292" t="s">
        <v>2603</v>
      </c>
      <c r="B1292" s="171" t="s">
        <v>2604</v>
      </c>
      <c r="C1292" s="171" t="s">
        <v>236</v>
      </c>
      <c r="D1292" s="171" t="s">
        <v>80</v>
      </c>
      <c r="E1292" s="11">
        <v>41365</v>
      </c>
      <c r="F1292">
        <v>6.34</v>
      </c>
      <c r="G1292">
        <v>7.5</v>
      </c>
      <c r="H1292">
        <v>0.84533333333333327</v>
      </c>
      <c r="I1292">
        <v>24</v>
      </c>
      <c r="J1292">
        <v>24</v>
      </c>
      <c r="K1292">
        <v>1</v>
      </c>
      <c r="L1292">
        <v>45</v>
      </c>
      <c r="M1292">
        <v>0.53333333333333333</v>
      </c>
      <c r="O1292">
        <v>0.75</v>
      </c>
      <c r="P1292">
        <v>8</v>
      </c>
      <c r="Q1292">
        <v>10</v>
      </c>
      <c r="R1292">
        <v>0.8</v>
      </c>
    </row>
    <row r="1293" spans="1:20" x14ac:dyDescent="0.3">
      <c r="A1293" t="s">
        <v>2605</v>
      </c>
      <c r="B1293" s="171" t="s">
        <v>2606</v>
      </c>
      <c r="C1293" s="171" t="s">
        <v>239</v>
      </c>
      <c r="D1293" s="171" t="s">
        <v>80</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3">
      <c r="A1294" t="s">
        <v>2607</v>
      </c>
      <c r="B1294" s="171" t="s">
        <v>2608</v>
      </c>
      <c r="C1294" s="171" t="s">
        <v>76</v>
      </c>
      <c r="D1294" s="171" t="s">
        <v>80</v>
      </c>
      <c r="E1294" s="11">
        <v>41365</v>
      </c>
    </row>
    <row r="1295" spans="1:20" x14ac:dyDescent="0.3">
      <c r="A1295" t="s">
        <v>2609</v>
      </c>
      <c r="B1295" s="171" t="s">
        <v>2610</v>
      </c>
      <c r="C1295" s="171" t="s">
        <v>79</v>
      </c>
      <c r="D1295" s="171" t="s">
        <v>4</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3">
      <c r="A1296" t="s">
        <v>2611</v>
      </c>
      <c r="B1296" s="171" t="s">
        <v>2612</v>
      </c>
      <c r="C1296" s="171" t="s">
        <v>86</v>
      </c>
      <c r="D1296" s="171" t="s">
        <v>4</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3">
      <c r="A1297" t="s">
        <v>2613</v>
      </c>
      <c r="B1297" s="171" t="s">
        <v>2614</v>
      </c>
      <c r="C1297" s="171" t="s">
        <v>89</v>
      </c>
      <c r="D1297" s="171" t="s">
        <v>4</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3">
      <c r="A1298" t="s">
        <v>2615</v>
      </c>
      <c r="B1298" s="171" t="s">
        <v>2616</v>
      </c>
      <c r="C1298" s="171" t="s">
        <v>92</v>
      </c>
      <c r="D1298" s="171" t="s">
        <v>4</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3">
      <c r="A1299" t="s">
        <v>2617</v>
      </c>
      <c r="B1299" s="171" t="s">
        <v>2618</v>
      </c>
      <c r="C1299" s="171" t="s">
        <v>98</v>
      </c>
      <c r="D1299" s="171" t="s">
        <v>4</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3">
      <c r="A1300" t="s">
        <v>2619</v>
      </c>
      <c r="B1300" s="171" t="s">
        <v>2620</v>
      </c>
      <c r="C1300" s="171" t="s">
        <v>101</v>
      </c>
      <c r="D1300" s="171" t="s">
        <v>4</v>
      </c>
      <c r="E1300" s="11">
        <v>41365</v>
      </c>
      <c r="F1300">
        <v>0</v>
      </c>
      <c r="G1300">
        <v>0</v>
      </c>
      <c r="I1300">
        <v>0</v>
      </c>
      <c r="J1300">
        <v>0</v>
      </c>
      <c r="L1300">
        <v>0</v>
      </c>
      <c r="P1300">
        <v>0</v>
      </c>
      <c r="Q1300">
        <v>0</v>
      </c>
      <c r="R1300" t="e">
        <v>#DIV/0!</v>
      </c>
    </row>
    <row r="1301" spans="1:20" x14ac:dyDescent="0.3">
      <c r="A1301" t="s">
        <v>2621</v>
      </c>
      <c r="B1301" s="171" t="s">
        <v>2622</v>
      </c>
      <c r="C1301" s="171" t="s">
        <v>107</v>
      </c>
      <c r="D1301" s="171" t="s">
        <v>80</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3">
      <c r="A1302" t="s">
        <v>2623</v>
      </c>
      <c r="B1302" s="171" t="s">
        <v>2624</v>
      </c>
      <c r="C1302" s="171" t="s">
        <v>110</v>
      </c>
      <c r="D1302" s="171" t="s">
        <v>4</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3">
      <c r="A1303" t="s">
        <v>2625</v>
      </c>
      <c r="B1303" s="171" t="s">
        <v>2626</v>
      </c>
      <c r="C1303" s="171" t="s">
        <v>113</v>
      </c>
      <c r="D1303" s="171" t="s">
        <v>4</v>
      </c>
      <c r="E1303" s="11">
        <v>41365</v>
      </c>
      <c r="F1303">
        <v>3</v>
      </c>
      <c r="G1303">
        <v>4</v>
      </c>
      <c r="H1303">
        <v>0.75</v>
      </c>
      <c r="I1303">
        <v>4</v>
      </c>
      <c r="J1303">
        <v>15</v>
      </c>
      <c r="K1303">
        <v>0.26666666666666666</v>
      </c>
      <c r="L1303">
        <v>20</v>
      </c>
      <c r="M1303">
        <v>0.75</v>
      </c>
      <c r="R1303">
        <v>0</v>
      </c>
    </row>
    <row r="1304" spans="1:20" x14ac:dyDescent="0.3">
      <c r="A1304" t="s">
        <v>2627</v>
      </c>
      <c r="B1304" s="171" t="s">
        <v>2628</v>
      </c>
      <c r="C1304" s="171" t="s">
        <v>116</v>
      </c>
      <c r="D1304" s="171" t="s">
        <v>4</v>
      </c>
      <c r="E1304" s="11">
        <v>41365</v>
      </c>
      <c r="H1304" t="e">
        <v>#DIV/0!</v>
      </c>
      <c r="K1304" t="e">
        <v>#DIV/0!</v>
      </c>
      <c r="M1304" t="e">
        <v>#DIV/0!</v>
      </c>
      <c r="R1304" t="e">
        <v>#DIV/0!</v>
      </c>
      <c r="T1304">
        <v>1.175</v>
      </c>
    </row>
    <row r="1305" spans="1:20" x14ac:dyDescent="0.3">
      <c r="A1305" t="s">
        <v>2629</v>
      </c>
      <c r="B1305" s="171" t="s">
        <v>2630</v>
      </c>
      <c r="C1305" s="171" t="s">
        <v>119</v>
      </c>
      <c r="D1305" s="171" t="s">
        <v>4</v>
      </c>
      <c r="E1305" s="11">
        <v>41365</v>
      </c>
      <c r="T1305">
        <v>0.5</v>
      </c>
    </row>
    <row r="1306" spans="1:20" x14ac:dyDescent="0.3">
      <c r="A1306" t="s">
        <v>2631</v>
      </c>
      <c r="B1306" s="171" t="s">
        <v>2632</v>
      </c>
      <c r="C1306" s="171" t="s">
        <v>122</v>
      </c>
      <c r="D1306" s="171" t="s">
        <v>80</v>
      </c>
      <c r="E1306" s="11">
        <v>41365</v>
      </c>
    </row>
    <row r="1307" spans="1:20" x14ac:dyDescent="0.3">
      <c r="A1307" t="s">
        <v>2633</v>
      </c>
      <c r="B1307" s="171" t="s">
        <v>2634</v>
      </c>
      <c r="C1307" s="171" t="s">
        <v>125</v>
      </c>
      <c r="D1307" s="171" t="s">
        <v>80</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3">
      <c r="A1308" t="s">
        <v>2635</v>
      </c>
      <c r="B1308" s="171" t="s">
        <v>2636</v>
      </c>
      <c r="C1308" s="171" t="s">
        <v>128</v>
      </c>
      <c r="D1308" s="171" t="s">
        <v>4</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3">
      <c r="A1309" t="s">
        <v>2637</v>
      </c>
      <c r="B1309" s="171" t="s">
        <v>2638</v>
      </c>
      <c r="C1309" s="171" t="s">
        <v>131</v>
      </c>
      <c r="D1309" s="171" t="s">
        <v>4</v>
      </c>
      <c r="E1309" s="11">
        <v>41365</v>
      </c>
      <c r="F1309">
        <v>6</v>
      </c>
      <c r="G1309">
        <v>4</v>
      </c>
      <c r="H1309">
        <v>1.5</v>
      </c>
      <c r="I1309">
        <v>21</v>
      </c>
      <c r="J1309">
        <v>25</v>
      </c>
      <c r="K1309">
        <v>0.84</v>
      </c>
      <c r="L1309">
        <v>27.5</v>
      </c>
      <c r="M1309">
        <v>0.90909090909090906</v>
      </c>
    </row>
    <row r="1310" spans="1:20" x14ac:dyDescent="0.3">
      <c r="A1310" t="s">
        <v>2639</v>
      </c>
      <c r="B1310" s="171" t="s">
        <v>2640</v>
      </c>
      <c r="C1310" s="171" t="s">
        <v>134</v>
      </c>
      <c r="D1310" s="171" t="s">
        <v>4</v>
      </c>
      <c r="E1310" s="11">
        <v>41365</v>
      </c>
      <c r="H1310" t="e">
        <v>#DIV/0!</v>
      </c>
      <c r="K1310" t="e">
        <v>#DIV/0!</v>
      </c>
      <c r="M1310" t="e">
        <v>#DIV/0!</v>
      </c>
      <c r="R1310" t="e">
        <v>#DIV/0!</v>
      </c>
    </row>
    <row r="1311" spans="1:20" x14ac:dyDescent="0.3">
      <c r="A1311" t="s">
        <v>2641</v>
      </c>
      <c r="B1311" s="171" t="s">
        <v>2642</v>
      </c>
      <c r="C1311" s="171" t="s">
        <v>137</v>
      </c>
      <c r="D1311" s="171" t="s">
        <v>80</v>
      </c>
      <c r="E1311" s="11">
        <v>41365</v>
      </c>
      <c r="R1311" t="e">
        <v>#DIV/0!</v>
      </c>
    </row>
    <row r="1312" spans="1:20" x14ac:dyDescent="0.3">
      <c r="A1312" t="s">
        <v>2643</v>
      </c>
      <c r="B1312" s="171" t="s">
        <v>2644</v>
      </c>
      <c r="C1312" s="171" t="s">
        <v>140</v>
      </c>
      <c r="D1312" s="171" t="s">
        <v>4</v>
      </c>
      <c r="E1312" s="11">
        <v>41365</v>
      </c>
      <c r="R1312" t="e">
        <v>#DIV/0!</v>
      </c>
    </row>
    <row r="1313" spans="1:20" x14ac:dyDescent="0.3">
      <c r="A1313" t="s">
        <v>2645</v>
      </c>
      <c r="B1313" s="171" t="s">
        <v>2646</v>
      </c>
      <c r="C1313" s="171" t="s">
        <v>167</v>
      </c>
      <c r="D1313" s="171" t="s">
        <v>80</v>
      </c>
      <c r="E1313" s="11">
        <v>41365</v>
      </c>
      <c r="R1313" t="e">
        <v>#DIV/0!</v>
      </c>
    </row>
    <row r="1314" spans="1:20" x14ac:dyDescent="0.3">
      <c r="A1314" t="s">
        <v>2647</v>
      </c>
      <c r="B1314" s="171" t="s">
        <v>2648</v>
      </c>
      <c r="C1314" s="171" t="s">
        <v>170</v>
      </c>
      <c r="D1314" s="171" t="s">
        <v>4</v>
      </c>
      <c r="E1314" s="11">
        <v>41365</v>
      </c>
      <c r="R1314" t="e">
        <v>#DIV/0!</v>
      </c>
    </row>
    <row r="1315" spans="1:20" x14ac:dyDescent="0.3">
      <c r="A1315" t="s">
        <v>2649</v>
      </c>
      <c r="B1315" s="171" t="s">
        <v>2650</v>
      </c>
      <c r="C1315" s="171" t="s">
        <v>179</v>
      </c>
      <c r="D1315" s="171" t="s">
        <v>80</v>
      </c>
      <c r="E1315" s="11">
        <v>41365</v>
      </c>
      <c r="R1315" t="e">
        <v>#DIV/0!</v>
      </c>
      <c r="T1315">
        <v>0.25</v>
      </c>
    </row>
    <row r="1316" spans="1:20" x14ac:dyDescent="0.3">
      <c r="A1316" t="s">
        <v>2651</v>
      </c>
      <c r="B1316" s="171" t="s">
        <v>2652</v>
      </c>
      <c r="C1316" s="171" t="s">
        <v>182</v>
      </c>
      <c r="D1316" s="171" t="s">
        <v>4</v>
      </c>
      <c r="E1316" s="11">
        <v>41365</v>
      </c>
      <c r="R1316" t="e">
        <v>#DIV/0!</v>
      </c>
      <c r="T1316">
        <v>0.25</v>
      </c>
    </row>
    <row r="1317" spans="1:20" x14ac:dyDescent="0.3">
      <c r="A1317" t="s">
        <v>2653</v>
      </c>
      <c r="B1317" s="171" t="s">
        <v>2654</v>
      </c>
      <c r="C1317" s="171" t="s">
        <v>185</v>
      </c>
      <c r="D1317" s="171" t="s">
        <v>80</v>
      </c>
      <c r="E1317" s="11">
        <v>41365</v>
      </c>
      <c r="T1317">
        <v>1.1666666666666667</v>
      </c>
    </row>
    <row r="1318" spans="1:20" x14ac:dyDescent="0.3">
      <c r="A1318" t="s">
        <v>2655</v>
      </c>
      <c r="B1318" s="171" t="s">
        <v>2656</v>
      </c>
      <c r="C1318" s="171" t="s">
        <v>188</v>
      </c>
      <c r="D1318" s="171" t="s">
        <v>4</v>
      </c>
      <c r="E1318" s="11">
        <v>41365</v>
      </c>
      <c r="T1318">
        <v>0.875</v>
      </c>
    </row>
    <row r="1319" spans="1:20" x14ac:dyDescent="0.3">
      <c r="A1319" t="s">
        <v>2657</v>
      </c>
      <c r="B1319" s="171" t="s">
        <v>2658</v>
      </c>
      <c r="C1319" s="171" t="s">
        <v>191</v>
      </c>
      <c r="D1319" s="171" t="s">
        <v>80</v>
      </c>
      <c r="E1319" s="11">
        <v>41365</v>
      </c>
      <c r="F1319">
        <v>4</v>
      </c>
      <c r="G1319">
        <v>5</v>
      </c>
      <c r="H1319">
        <v>0.8</v>
      </c>
      <c r="I1319">
        <v>21</v>
      </c>
      <c r="J1319">
        <v>29</v>
      </c>
      <c r="K1319">
        <v>0.72413793103448276</v>
      </c>
      <c r="L1319">
        <v>29</v>
      </c>
      <c r="M1319">
        <v>1</v>
      </c>
      <c r="N1319">
        <v>13</v>
      </c>
      <c r="P1319">
        <v>3</v>
      </c>
      <c r="Q1319">
        <v>6</v>
      </c>
      <c r="R1319">
        <v>0.5</v>
      </c>
      <c r="S1319">
        <v>8</v>
      </c>
    </row>
    <row r="1320" spans="1:20" x14ac:dyDescent="0.3">
      <c r="A1320" t="s">
        <v>2659</v>
      </c>
      <c r="B1320" s="171" t="s">
        <v>2660</v>
      </c>
      <c r="C1320" s="171" t="s">
        <v>194</v>
      </c>
      <c r="D1320" s="171" t="s">
        <v>4</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3">
      <c r="A1321" t="s">
        <v>2661</v>
      </c>
      <c r="B1321" s="171" t="s">
        <v>2662</v>
      </c>
      <c r="C1321" s="171" t="s">
        <v>197</v>
      </c>
      <c r="D1321" s="171" t="s">
        <v>4</v>
      </c>
      <c r="E1321" s="11">
        <v>41365</v>
      </c>
      <c r="H1321" t="e">
        <v>#DIV/0!</v>
      </c>
      <c r="K1321" t="e">
        <v>#DIV/0!</v>
      </c>
      <c r="M1321" t="e">
        <v>#DIV/0!</v>
      </c>
      <c r="R1321" t="e">
        <v>#DIV/0!</v>
      </c>
    </row>
    <row r="1322" spans="1:20" x14ac:dyDescent="0.3">
      <c r="A1322" t="s">
        <v>2663</v>
      </c>
      <c r="B1322" s="171" t="s">
        <v>2664</v>
      </c>
      <c r="C1322" s="171" t="s">
        <v>209</v>
      </c>
      <c r="D1322" s="171" t="s">
        <v>4</v>
      </c>
      <c r="E1322" s="11">
        <v>41365</v>
      </c>
    </row>
    <row r="1323" spans="1:20" x14ac:dyDescent="0.3">
      <c r="A1323" t="s">
        <v>2665</v>
      </c>
      <c r="B1323" s="171" t="s">
        <v>2666</v>
      </c>
      <c r="C1323" s="171" t="s">
        <v>212</v>
      </c>
      <c r="D1323" s="171" t="s">
        <v>80</v>
      </c>
      <c r="E1323" s="11">
        <v>41365</v>
      </c>
    </row>
    <row r="1324" spans="1:20" x14ac:dyDescent="0.3">
      <c r="A1324" t="s">
        <v>2667</v>
      </c>
      <c r="B1324" s="171" t="s">
        <v>2668</v>
      </c>
      <c r="C1324" s="171" t="s">
        <v>215</v>
      </c>
      <c r="D1324" s="171" t="s">
        <v>80</v>
      </c>
      <c r="E1324" s="11">
        <v>41365</v>
      </c>
      <c r="R1324" t="e">
        <v>#DIV/0!</v>
      </c>
    </row>
    <row r="1325" spans="1:20" x14ac:dyDescent="0.3">
      <c r="A1325" t="s">
        <v>2669</v>
      </c>
      <c r="B1325" s="171" t="s">
        <v>2670</v>
      </c>
      <c r="C1325" s="171" t="s">
        <v>218</v>
      </c>
      <c r="D1325" s="171" t="s">
        <v>4</v>
      </c>
      <c r="E1325" s="11">
        <v>41365</v>
      </c>
      <c r="R1325" t="e">
        <v>#DIV/0!</v>
      </c>
    </row>
    <row r="1326" spans="1:20" x14ac:dyDescent="0.3">
      <c r="A1326" t="s">
        <v>2671</v>
      </c>
      <c r="B1326" s="171" t="s">
        <v>2672</v>
      </c>
      <c r="C1326" s="171" t="s">
        <v>233</v>
      </c>
      <c r="D1326" s="171" t="s">
        <v>80</v>
      </c>
      <c r="E1326" s="11">
        <v>41365</v>
      </c>
      <c r="F1326">
        <v>7.5</v>
      </c>
      <c r="G1326">
        <v>12.5</v>
      </c>
      <c r="H1326">
        <v>0.6</v>
      </c>
      <c r="I1326">
        <v>30</v>
      </c>
      <c r="J1326">
        <v>30.96</v>
      </c>
      <c r="K1326">
        <v>0.96899224806201545</v>
      </c>
      <c r="L1326">
        <v>54</v>
      </c>
      <c r="M1326">
        <v>0.57333333333333336</v>
      </c>
      <c r="P1326">
        <v>8</v>
      </c>
      <c r="Q1326">
        <v>10</v>
      </c>
      <c r="R1326">
        <v>0.8</v>
      </c>
    </row>
    <row r="1327" spans="1:20" x14ac:dyDescent="0.3">
      <c r="A1327" t="s">
        <v>2673</v>
      </c>
      <c r="B1327" s="171" t="s">
        <v>2674</v>
      </c>
      <c r="C1327" s="171" t="s">
        <v>236</v>
      </c>
      <c r="D1327" s="171" t="s">
        <v>4</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3">
      <c r="A1328" t="s">
        <v>2675</v>
      </c>
      <c r="B1328" s="171" t="s">
        <v>2676</v>
      </c>
      <c r="C1328" s="171" t="s">
        <v>239</v>
      </c>
      <c r="D1328" s="171" t="s">
        <v>4</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3">
      <c r="A1329" t="s">
        <v>2677</v>
      </c>
      <c r="B1329" s="171" t="s">
        <v>2678</v>
      </c>
      <c r="C1329" s="171" t="s">
        <v>143</v>
      </c>
      <c r="D1329" s="171" t="s">
        <v>4</v>
      </c>
      <c r="E1329" s="11">
        <v>41365</v>
      </c>
      <c r="H1329" t="e">
        <v>#DIV/0!</v>
      </c>
      <c r="K1329" t="e">
        <v>#DIV/0!</v>
      </c>
      <c r="M1329" t="e">
        <v>#DIV/0!</v>
      </c>
      <c r="N1329">
        <v>0</v>
      </c>
      <c r="R1329" t="e">
        <v>#DIV/0!</v>
      </c>
      <c r="T1329">
        <v>0.8125</v>
      </c>
    </row>
    <row r="1330" spans="1:20" x14ac:dyDescent="0.3">
      <c r="A1330" t="s">
        <v>2679</v>
      </c>
      <c r="B1330" s="171" t="s">
        <v>2680</v>
      </c>
      <c r="C1330" s="171" t="s">
        <v>146</v>
      </c>
      <c r="D1330" s="171" t="s">
        <v>80</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3">
      <c r="A1331" t="s">
        <v>2681</v>
      </c>
      <c r="B1331" s="171" t="s">
        <v>2682</v>
      </c>
      <c r="C1331" s="171" t="s">
        <v>149</v>
      </c>
      <c r="D1331" s="171" t="s">
        <v>4</v>
      </c>
      <c r="E1331" s="11">
        <v>41365</v>
      </c>
      <c r="T1331">
        <v>0.86599999999999999</v>
      </c>
    </row>
    <row r="1332" spans="1:20" x14ac:dyDescent="0.3">
      <c r="A1332" t="s">
        <v>2683</v>
      </c>
      <c r="B1332" s="171" t="s">
        <v>2684</v>
      </c>
      <c r="C1332" s="171" t="s">
        <v>152</v>
      </c>
      <c r="D1332" s="171" t="s">
        <v>4</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3">
      <c r="A1333" t="s">
        <v>2685</v>
      </c>
      <c r="B1333" s="171" t="s">
        <v>2686</v>
      </c>
      <c r="C1333" s="171" t="s">
        <v>155</v>
      </c>
      <c r="D1333" s="171" t="s">
        <v>4</v>
      </c>
      <c r="E1333" s="11">
        <v>41365</v>
      </c>
      <c r="F1333">
        <v>3</v>
      </c>
      <c r="G1333">
        <v>3</v>
      </c>
      <c r="H1333">
        <v>1</v>
      </c>
      <c r="J1333">
        <v>17</v>
      </c>
      <c r="K1333">
        <v>0</v>
      </c>
      <c r="L1333">
        <v>27</v>
      </c>
      <c r="M1333">
        <v>0.62962962962962965</v>
      </c>
      <c r="R1333" t="e">
        <v>#DIV/0!</v>
      </c>
      <c r="T1333">
        <v>0.96599999999999997</v>
      </c>
    </row>
    <row r="1334" spans="1:20" x14ac:dyDescent="0.3">
      <c r="A1334" t="s">
        <v>2687</v>
      </c>
      <c r="B1334" s="171" t="s">
        <v>2688</v>
      </c>
      <c r="C1334" s="171" t="s">
        <v>158</v>
      </c>
      <c r="D1334" s="171" t="s">
        <v>4</v>
      </c>
      <c r="E1334" s="11">
        <v>41365</v>
      </c>
    </row>
    <row r="1335" spans="1:20" x14ac:dyDescent="0.3">
      <c r="A1335" t="s">
        <v>2689</v>
      </c>
      <c r="B1335" s="171" t="s">
        <v>2690</v>
      </c>
      <c r="C1335" s="171" t="s">
        <v>164</v>
      </c>
      <c r="D1335" s="171" t="s">
        <v>4</v>
      </c>
      <c r="E1335" s="11">
        <v>41365</v>
      </c>
    </row>
    <row r="1336" spans="1:20" x14ac:dyDescent="0.3">
      <c r="A1336" t="s">
        <v>2691</v>
      </c>
      <c r="B1336" s="171" t="s">
        <v>2692</v>
      </c>
      <c r="C1336" s="171" t="s">
        <v>161</v>
      </c>
      <c r="D1336" s="171" t="s">
        <v>80</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3">
      <c r="A1337" t="s">
        <v>2693</v>
      </c>
      <c r="B1337" s="171" t="s">
        <v>2694</v>
      </c>
      <c r="C1337" s="171" t="s">
        <v>221</v>
      </c>
      <c r="D1337" s="171" t="s">
        <v>80</v>
      </c>
      <c r="E1337" s="11">
        <v>41365</v>
      </c>
      <c r="F1337">
        <v>0</v>
      </c>
      <c r="G1337">
        <v>0</v>
      </c>
      <c r="I1337">
        <v>0</v>
      </c>
      <c r="L1337">
        <v>0</v>
      </c>
      <c r="N1337">
        <v>5</v>
      </c>
      <c r="S1337">
        <v>0</v>
      </c>
      <c r="T1337">
        <v>0</v>
      </c>
    </row>
    <row r="1338" spans="1:20" x14ac:dyDescent="0.3">
      <c r="A1338" t="s">
        <v>2695</v>
      </c>
      <c r="B1338" s="171" t="s">
        <v>2696</v>
      </c>
      <c r="C1338" s="171" t="s">
        <v>224</v>
      </c>
      <c r="D1338" s="171" t="s">
        <v>4</v>
      </c>
      <c r="E1338" s="11">
        <v>41365</v>
      </c>
      <c r="T1338">
        <v>0.96250000000000013</v>
      </c>
    </row>
    <row r="1339" spans="1:20" x14ac:dyDescent="0.3">
      <c r="A1339" t="s">
        <v>2697</v>
      </c>
      <c r="B1339" s="171" t="s">
        <v>2698</v>
      </c>
      <c r="C1339" s="171" t="s">
        <v>227</v>
      </c>
      <c r="D1339" s="171" t="s">
        <v>4</v>
      </c>
      <c r="E1339" s="11">
        <v>41365</v>
      </c>
      <c r="N1339">
        <v>5</v>
      </c>
      <c r="P1339">
        <v>0</v>
      </c>
      <c r="Q1339">
        <v>0</v>
      </c>
      <c r="S1339">
        <v>0</v>
      </c>
      <c r="T1339">
        <v>0.83425000000000005</v>
      </c>
    </row>
    <row r="1340" spans="1:20" x14ac:dyDescent="0.3">
      <c r="A1340" t="s">
        <v>2699</v>
      </c>
      <c r="B1340" s="171" t="s">
        <v>2700</v>
      </c>
      <c r="C1340" s="171" t="s">
        <v>230</v>
      </c>
      <c r="D1340" s="171" t="s">
        <v>4</v>
      </c>
      <c r="E1340" s="11">
        <v>41365</v>
      </c>
      <c r="T1340">
        <v>0.91700000000000004</v>
      </c>
    </row>
    <row r="1341" spans="1:20" x14ac:dyDescent="0.3">
      <c r="A1341" t="s">
        <v>2701</v>
      </c>
      <c r="B1341" s="171" t="s">
        <v>2702</v>
      </c>
      <c r="C1341" s="171" t="s">
        <v>73</v>
      </c>
      <c r="D1341" s="171" t="s">
        <v>4</v>
      </c>
      <c r="E1341" s="11">
        <v>41395</v>
      </c>
      <c r="T1341">
        <v>0</v>
      </c>
    </row>
    <row r="1342" spans="1:20" x14ac:dyDescent="0.3">
      <c r="A1342" t="s">
        <v>2703</v>
      </c>
      <c r="B1342" s="171" t="s">
        <v>2704</v>
      </c>
      <c r="C1342" s="171" t="s">
        <v>76</v>
      </c>
      <c r="D1342" s="171" t="s">
        <v>4</v>
      </c>
      <c r="E1342" s="11">
        <v>41395</v>
      </c>
      <c r="T1342">
        <v>0.52335164835164838</v>
      </c>
    </row>
    <row r="1343" spans="1:20" x14ac:dyDescent="0.3">
      <c r="A1343" t="s">
        <v>2705</v>
      </c>
      <c r="B1343" s="171" t="s">
        <v>2706</v>
      </c>
      <c r="C1343" s="171" t="s">
        <v>79</v>
      </c>
      <c r="D1343" s="171" t="s">
        <v>80</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3">
      <c r="A1344" t="s">
        <v>2707</v>
      </c>
      <c r="B1344" s="171" t="s">
        <v>2708</v>
      </c>
      <c r="C1344" s="171" t="s">
        <v>83</v>
      </c>
      <c r="D1344" s="171" t="s">
        <v>80</v>
      </c>
      <c r="E1344" s="11">
        <v>41395</v>
      </c>
      <c r="F1344">
        <v>0</v>
      </c>
      <c r="G1344">
        <v>0</v>
      </c>
      <c r="I1344">
        <v>0</v>
      </c>
      <c r="J1344">
        <v>0</v>
      </c>
      <c r="L1344">
        <v>0</v>
      </c>
      <c r="N1344">
        <v>0</v>
      </c>
      <c r="P1344">
        <v>0</v>
      </c>
      <c r="Q1344">
        <v>0</v>
      </c>
      <c r="R1344" t="e">
        <v>#DIV/0!</v>
      </c>
      <c r="S1344">
        <v>0</v>
      </c>
      <c r="T1344">
        <v>0.88948374542124553</v>
      </c>
    </row>
    <row r="1345" spans="1:20" x14ac:dyDescent="0.3">
      <c r="A1345" t="s">
        <v>2709</v>
      </c>
      <c r="B1345" s="171" t="s">
        <v>2710</v>
      </c>
      <c r="C1345" s="171" t="s">
        <v>86</v>
      </c>
      <c r="D1345" s="171" t="s">
        <v>80</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3">
      <c r="A1346" t="s">
        <v>2711</v>
      </c>
      <c r="B1346" s="171" t="s">
        <v>2712</v>
      </c>
      <c r="C1346" s="171" t="s">
        <v>89</v>
      </c>
      <c r="D1346" s="171" t="s">
        <v>80</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3">
      <c r="A1347" t="s">
        <v>2713</v>
      </c>
      <c r="B1347" s="171" t="s">
        <v>2714</v>
      </c>
      <c r="C1347" s="171" t="s">
        <v>92</v>
      </c>
      <c r="D1347" s="171" t="s">
        <v>80</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3">
      <c r="A1348" t="s">
        <v>2715</v>
      </c>
      <c r="B1348" s="171" t="s">
        <v>2716</v>
      </c>
      <c r="C1348" s="171" t="s">
        <v>95</v>
      </c>
      <c r="D1348" s="171" t="s">
        <v>80</v>
      </c>
      <c r="E1348" s="11">
        <v>41395</v>
      </c>
      <c r="F1348">
        <v>0</v>
      </c>
      <c r="G1348">
        <v>0</v>
      </c>
      <c r="I1348">
        <v>15</v>
      </c>
      <c r="J1348">
        <v>0</v>
      </c>
      <c r="L1348">
        <v>0</v>
      </c>
      <c r="N1348">
        <v>4</v>
      </c>
      <c r="P1348">
        <v>1</v>
      </c>
      <c r="Q1348">
        <v>4</v>
      </c>
      <c r="R1348">
        <v>0.25</v>
      </c>
      <c r="S1348">
        <v>5</v>
      </c>
    </row>
    <row r="1349" spans="1:20" x14ac:dyDescent="0.3">
      <c r="A1349" t="s">
        <v>2717</v>
      </c>
      <c r="B1349" s="171" t="s">
        <v>2718</v>
      </c>
      <c r="C1349" s="171" t="s">
        <v>98</v>
      </c>
      <c r="D1349" s="171" t="s">
        <v>80</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3">
      <c r="A1350" t="s">
        <v>2719</v>
      </c>
      <c r="B1350" s="171" t="s">
        <v>2720</v>
      </c>
      <c r="C1350" s="171" t="s">
        <v>101</v>
      </c>
      <c r="D1350" s="171" t="s">
        <v>80</v>
      </c>
      <c r="E1350" s="11">
        <v>41395</v>
      </c>
      <c r="F1350">
        <v>0</v>
      </c>
      <c r="G1350">
        <v>0</v>
      </c>
      <c r="I1350">
        <v>0</v>
      </c>
      <c r="J1350">
        <v>0</v>
      </c>
      <c r="L1350">
        <v>0</v>
      </c>
      <c r="P1350">
        <v>0</v>
      </c>
      <c r="Q1350">
        <v>0</v>
      </c>
      <c r="R1350" t="e">
        <v>#DIV/0!</v>
      </c>
    </row>
    <row r="1351" spans="1:20" x14ac:dyDescent="0.3">
      <c r="A1351" t="s">
        <v>2721</v>
      </c>
      <c r="B1351" s="171" t="s">
        <v>2722</v>
      </c>
      <c r="C1351" s="171" t="s">
        <v>104</v>
      </c>
      <c r="D1351" s="171" t="s">
        <v>4</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3">
      <c r="A1352" t="s">
        <v>2723</v>
      </c>
      <c r="B1352" s="171" t="s">
        <v>2724</v>
      </c>
      <c r="C1352" s="171" t="s">
        <v>107</v>
      </c>
      <c r="D1352" s="171" t="s">
        <v>4</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3">
      <c r="A1353" t="s">
        <v>2725</v>
      </c>
      <c r="B1353" s="171" t="s">
        <v>2726</v>
      </c>
      <c r="C1353" s="171" t="s">
        <v>110</v>
      </c>
      <c r="D1353" s="171" t="s">
        <v>80</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3">
      <c r="A1354" t="s">
        <v>2727</v>
      </c>
      <c r="B1354" s="171" t="s">
        <v>2728</v>
      </c>
      <c r="C1354" s="171" t="s">
        <v>113</v>
      </c>
      <c r="D1354" s="171" t="s">
        <v>80</v>
      </c>
      <c r="E1354" s="11">
        <v>41395</v>
      </c>
      <c r="F1354">
        <v>2</v>
      </c>
      <c r="G1354">
        <v>4</v>
      </c>
      <c r="H1354">
        <v>0.5</v>
      </c>
      <c r="I1354">
        <v>3</v>
      </c>
      <c r="J1354">
        <v>10</v>
      </c>
      <c r="K1354">
        <v>0.3</v>
      </c>
      <c r="L1354">
        <v>20</v>
      </c>
      <c r="M1354">
        <v>0.5</v>
      </c>
      <c r="P1354">
        <v>1</v>
      </c>
      <c r="Q1354">
        <v>1</v>
      </c>
      <c r="R1354">
        <v>1</v>
      </c>
    </row>
    <row r="1355" spans="1:20" x14ac:dyDescent="0.3">
      <c r="A1355" t="s">
        <v>2729</v>
      </c>
      <c r="B1355" s="171" t="s">
        <v>2730</v>
      </c>
      <c r="C1355" s="171" t="s">
        <v>116</v>
      </c>
      <c r="D1355" s="171" t="s">
        <v>80</v>
      </c>
      <c r="E1355" s="11">
        <v>41395</v>
      </c>
      <c r="H1355" t="e">
        <v>#DIV/0!</v>
      </c>
      <c r="K1355" t="e">
        <v>#DIV/0!</v>
      </c>
      <c r="M1355" t="e">
        <v>#DIV/0!</v>
      </c>
      <c r="R1355" t="e">
        <v>#DIV/0!</v>
      </c>
    </row>
    <row r="1356" spans="1:20" x14ac:dyDescent="0.3">
      <c r="A1356" t="s">
        <v>2731</v>
      </c>
      <c r="B1356" s="171" t="s">
        <v>2732</v>
      </c>
      <c r="C1356" s="171" t="s">
        <v>119</v>
      </c>
      <c r="D1356" s="171" t="s">
        <v>80</v>
      </c>
      <c r="E1356" s="11">
        <v>41395</v>
      </c>
    </row>
    <row r="1357" spans="1:20" x14ac:dyDescent="0.3">
      <c r="A1357" t="s">
        <v>2733</v>
      </c>
      <c r="B1357" s="171" t="s">
        <v>2734</v>
      </c>
      <c r="C1357" s="171" t="s">
        <v>122</v>
      </c>
      <c r="D1357" s="171" t="s">
        <v>4</v>
      </c>
      <c r="E1357" s="11">
        <v>41395</v>
      </c>
    </row>
    <row r="1358" spans="1:20" x14ac:dyDescent="0.3">
      <c r="A1358" t="s">
        <v>2735</v>
      </c>
      <c r="B1358" s="171" t="s">
        <v>2736</v>
      </c>
      <c r="C1358" s="171" t="s">
        <v>125</v>
      </c>
      <c r="D1358" s="171" t="s">
        <v>4</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3">
      <c r="A1359" t="s">
        <v>2737</v>
      </c>
      <c r="B1359" s="171" t="s">
        <v>2738</v>
      </c>
      <c r="C1359" s="171" t="s">
        <v>128</v>
      </c>
      <c r="D1359" s="171" t="s">
        <v>80</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3">
      <c r="A1360" t="s">
        <v>2739</v>
      </c>
      <c r="B1360" s="171" t="s">
        <v>2740</v>
      </c>
      <c r="C1360" s="171" t="s">
        <v>131</v>
      </c>
      <c r="D1360" s="171" t="s">
        <v>80</v>
      </c>
      <c r="E1360" s="11">
        <v>41395</v>
      </c>
      <c r="F1360">
        <v>6</v>
      </c>
      <c r="G1360">
        <v>4</v>
      </c>
      <c r="H1360">
        <v>1.5</v>
      </c>
      <c r="I1360">
        <v>29</v>
      </c>
      <c r="J1360">
        <v>25</v>
      </c>
      <c r="K1360">
        <v>1.1599999999999999</v>
      </c>
      <c r="L1360">
        <v>27.5</v>
      </c>
      <c r="M1360">
        <v>0.90909090909090906</v>
      </c>
      <c r="T1360">
        <v>1.175</v>
      </c>
    </row>
    <row r="1361" spans="1:20" x14ac:dyDescent="0.3">
      <c r="A1361" t="s">
        <v>2741</v>
      </c>
      <c r="B1361" s="171" t="s">
        <v>2742</v>
      </c>
      <c r="C1361" s="171" t="s">
        <v>134</v>
      </c>
      <c r="D1361" s="171" t="s">
        <v>80</v>
      </c>
      <c r="E1361" s="11">
        <v>41395</v>
      </c>
      <c r="H1361" t="e">
        <v>#DIV/0!</v>
      </c>
      <c r="K1361" t="e">
        <v>#DIV/0!</v>
      </c>
      <c r="M1361" t="e">
        <v>#DIV/0!</v>
      </c>
      <c r="R1361" t="e">
        <v>#DIV/0!</v>
      </c>
      <c r="T1361">
        <v>0.5</v>
      </c>
    </row>
    <row r="1362" spans="1:20" x14ac:dyDescent="0.3">
      <c r="A1362" t="s">
        <v>2743</v>
      </c>
      <c r="B1362" s="171" t="s">
        <v>2744</v>
      </c>
      <c r="C1362" s="171" t="s">
        <v>137</v>
      </c>
      <c r="D1362" s="171" t="s">
        <v>4</v>
      </c>
      <c r="E1362" s="11">
        <v>41395</v>
      </c>
      <c r="R1362" t="e">
        <v>#DIV/0!</v>
      </c>
    </row>
    <row r="1363" spans="1:20" x14ac:dyDescent="0.3">
      <c r="A1363" t="s">
        <v>2745</v>
      </c>
      <c r="B1363" s="171" t="s">
        <v>2746</v>
      </c>
      <c r="C1363" s="171" t="s">
        <v>140</v>
      </c>
      <c r="D1363" s="171" t="s">
        <v>80</v>
      </c>
      <c r="E1363" s="11">
        <v>41395</v>
      </c>
      <c r="R1363" t="e">
        <v>#DIV/0!</v>
      </c>
    </row>
    <row r="1364" spans="1:20" x14ac:dyDescent="0.3">
      <c r="A1364" t="s">
        <v>2747</v>
      </c>
      <c r="B1364" s="171" t="s">
        <v>2748</v>
      </c>
      <c r="C1364" s="171" t="s">
        <v>143</v>
      </c>
      <c r="D1364" s="171" t="s">
        <v>80</v>
      </c>
      <c r="E1364" s="11">
        <v>41395</v>
      </c>
      <c r="H1364" t="e">
        <v>#DIV/0!</v>
      </c>
      <c r="K1364" t="e">
        <v>#DIV/0!</v>
      </c>
      <c r="M1364" t="e">
        <v>#DIV/0!</v>
      </c>
      <c r="N1364">
        <v>0</v>
      </c>
      <c r="R1364" t="e">
        <v>#DIV/0!</v>
      </c>
    </row>
    <row r="1365" spans="1:20" x14ac:dyDescent="0.3">
      <c r="A1365" t="s">
        <v>2749</v>
      </c>
      <c r="B1365" s="171" t="s">
        <v>2750</v>
      </c>
      <c r="C1365" s="171" t="s">
        <v>146</v>
      </c>
      <c r="D1365" s="171" t="s">
        <v>4</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3">
      <c r="A1366" t="s">
        <v>2751</v>
      </c>
      <c r="B1366" s="171" t="s">
        <v>2752</v>
      </c>
      <c r="C1366" s="171" t="s">
        <v>149</v>
      </c>
      <c r="D1366" s="171" t="s">
        <v>80</v>
      </c>
      <c r="E1366" s="11">
        <v>41395</v>
      </c>
    </row>
    <row r="1367" spans="1:20" x14ac:dyDescent="0.3">
      <c r="A1367" t="s">
        <v>2753</v>
      </c>
      <c r="B1367" s="171" t="s">
        <v>2754</v>
      </c>
      <c r="C1367" s="171" t="s">
        <v>152</v>
      </c>
      <c r="D1367" s="171" t="s">
        <v>80</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3">
      <c r="A1368" t="s">
        <v>2755</v>
      </c>
      <c r="B1368" s="171" t="s">
        <v>2756</v>
      </c>
      <c r="C1368" s="171" t="s">
        <v>155</v>
      </c>
      <c r="D1368" s="171" t="s">
        <v>80</v>
      </c>
      <c r="E1368" s="11">
        <v>41395</v>
      </c>
      <c r="F1368">
        <v>3</v>
      </c>
      <c r="G1368">
        <v>3</v>
      </c>
      <c r="H1368">
        <v>1</v>
      </c>
      <c r="I1368">
        <v>5</v>
      </c>
      <c r="J1368">
        <v>17</v>
      </c>
      <c r="K1368">
        <v>0.29411764705882354</v>
      </c>
      <c r="L1368">
        <v>27</v>
      </c>
      <c r="M1368">
        <v>0.62962962962962965</v>
      </c>
      <c r="R1368" t="e">
        <v>#DIV/0!</v>
      </c>
    </row>
    <row r="1369" spans="1:20" x14ac:dyDescent="0.3">
      <c r="A1369" t="s">
        <v>2757</v>
      </c>
      <c r="B1369" s="171" t="s">
        <v>2758</v>
      </c>
      <c r="C1369" s="171" t="s">
        <v>158</v>
      </c>
      <c r="D1369" s="171" t="s">
        <v>80</v>
      </c>
      <c r="E1369" s="11">
        <v>41395</v>
      </c>
    </row>
    <row r="1370" spans="1:20" x14ac:dyDescent="0.3">
      <c r="A1370" t="s">
        <v>2759</v>
      </c>
      <c r="B1370" s="171" t="s">
        <v>2760</v>
      </c>
      <c r="C1370" s="171" t="s">
        <v>161</v>
      </c>
      <c r="D1370" s="171" t="s">
        <v>4</v>
      </c>
      <c r="E1370" s="11">
        <v>41395</v>
      </c>
      <c r="F1370">
        <v>0</v>
      </c>
      <c r="G1370">
        <v>0</v>
      </c>
      <c r="H1370" t="e">
        <v>#DIV/0!</v>
      </c>
      <c r="I1370">
        <v>0</v>
      </c>
      <c r="J1370">
        <v>0</v>
      </c>
      <c r="K1370" t="e">
        <v>#DIV/0!</v>
      </c>
      <c r="L1370">
        <v>0</v>
      </c>
      <c r="M1370" t="e">
        <v>#DIV/0!</v>
      </c>
      <c r="N1370">
        <v>0</v>
      </c>
      <c r="P1370">
        <v>0</v>
      </c>
      <c r="Q1370">
        <v>0</v>
      </c>
      <c r="R1370" t="e">
        <v>#DIV/0!</v>
      </c>
      <c r="S1370">
        <v>0</v>
      </c>
    </row>
    <row r="1371" spans="1:20" x14ac:dyDescent="0.3">
      <c r="A1371" t="s">
        <v>2761</v>
      </c>
      <c r="B1371" s="171" t="s">
        <v>2762</v>
      </c>
      <c r="C1371" s="171" t="s">
        <v>164</v>
      </c>
      <c r="D1371" s="171" t="s">
        <v>80</v>
      </c>
      <c r="E1371" s="11">
        <v>41395</v>
      </c>
      <c r="T1371">
        <v>0.38461538461538464</v>
      </c>
    </row>
    <row r="1372" spans="1:20" x14ac:dyDescent="0.3">
      <c r="A1372" t="s">
        <v>2763</v>
      </c>
      <c r="B1372" s="171" t="s">
        <v>2764</v>
      </c>
      <c r="C1372" s="171" t="s">
        <v>167</v>
      </c>
      <c r="D1372" s="171" t="s">
        <v>4</v>
      </c>
      <c r="E1372" s="11">
        <v>41395</v>
      </c>
      <c r="R1372" t="e">
        <v>#DIV/0!</v>
      </c>
      <c r="T1372">
        <v>0.38461538461538464</v>
      </c>
    </row>
    <row r="1373" spans="1:20" x14ac:dyDescent="0.3">
      <c r="A1373" t="s">
        <v>2765</v>
      </c>
      <c r="B1373" s="171" t="s">
        <v>2766</v>
      </c>
      <c r="C1373" s="171" t="s">
        <v>170</v>
      </c>
      <c r="D1373" s="171" t="s">
        <v>80</v>
      </c>
      <c r="E1373" s="11">
        <v>41395</v>
      </c>
      <c r="R1373" t="e">
        <v>#DIV/0!</v>
      </c>
      <c r="T1373">
        <v>1.1666666666666667</v>
      </c>
    </row>
    <row r="1374" spans="1:20" x14ac:dyDescent="0.3">
      <c r="A1374" t="s">
        <v>2767</v>
      </c>
      <c r="B1374" s="171" t="s">
        <v>2768</v>
      </c>
      <c r="C1374" s="171" t="s">
        <v>173</v>
      </c>
      <c r="D1374" s="171" t="s">
        <v>80</v>
      </c>
      <c r="E1374" s="11">
        <v>41395</v>
      </c>
      <c r="I1374">
        <v>9</v>
      </c>
      <c r="N1374">
        <v>4</v>
      </c>
      <c r="P1374">
        <v>0</v>
      </c>
      <c r="Q1374">
        <v>2</v>
      </c>
      <c r="R1374">
        <v>0</v>
      </c>
      <c r="S1374">
        <v>5</v>
      </c>
      <c r="T1374">
        <v>0.875</v>
      </c>
    </row>
    <row r="1375" spans="1:20" x14ac:dyDescent="0.3">
      <c r="A1375" t="s">
        <v>2769</v>
      </c>
      <c r="B1375" s="171" t="s">
        <v>2770</v>
      </c>
      <c r="C1375" s="171" t="s">
        <v>176</v>
      </c>
      <c r="D1375" s="171" t="s">
        <v>80</v>
      </c>
      <c r="E1375" s="11">
        <v>41395</v>
      </c>
      <c r="I1375">
        <v>9</v>
      </c>
      <c r="N1375">
        <v>4</v>
      </c>
      <c r="P1375">
        <v>0</v>
      </c>
      <c r="Q1375">
        <v>2</v>
      </c>
      <c r="R1375">
        <v>0</v>
      </c>
      <c r="S1375">
        <v>5</v>
      </c>
    </row>
    <row r="1376" spans="1:20" x14ac:dyDescent="0.3">
      <c r="A1376" t="s">
        <v>2771</v>
      </c>
      <c r="B1376" s="171" t="s">
        <v>2772</v>
      </c>
      <c r="C1376" s="171" t="s">
        <v>179</v>
      </c>
      <c r="D1376" s="171" t="s">
        <v>4</v>
      </c>
      <c r="E1376" s="11">
        <v>41395</v>
      </c>
      <c r="R1376" t="e">
        <v>#DIV/0!</v>
      </c>
      <c r="T1376">
        <v>0</v>
      </c>
    </row>
    <row r="1377" spans="1:20" x14ac:dyDescent="0.3">
      <c r="A1377" t="s">
        <v>2773</v>
      </c>
      <c r="B1377" s="171" t="s">
        <v>2774</v>
      </c>
      <c r="C1377" s="171" t="s">
        <v>182</v>
      </c>
      <c r="D1377" s="171" t="s">
        <v>80</v>
      </c>
      <c r="E1377" s="11">
        <v>41395</v>
      </c>
      <c r="R1377" t="e">
        <v>#DIV/0!</v>
      </c>
    </row>
    <row r="1378" spans="1:20" x14ac:dyDescent="0.3">
      <c r="A1378" t="s">
        <v>2775</v>
      </c>
      <c r="B1378" s="171" t="s">
        <v>2776</v>
      </c>
      <c r="C1378" s="171" t="s">
        <v>185</v>
      </c>
      <c r="D1378" s="171" t="s">
        <v>4</v>
      </c>
      <c r="E1378" s="11">
        <v>41395</v>
      </c>
    </row>
    <row r="1379" spans="1:20" x14ac:dyDescent="0.3">
      <c r="A1379" t="s">
        <v>2777</v>
      </c>
      <c r="B1379" s="171" t="s">
        <v>2778</v>
      </c>
      <c r="C1379" s="171" t="s">
        <v>188</v>
      </c>
      <c r="D1379" s="171" t="s">
        <v>80</v>
      </c>
      <c r="E1379" s="11">
        <v>41395</v>
      </c>
    </row>
    <row r="1380" spans="1:20" x14ac:dyDescent="0.3">
      <c r="A1380" t="s">
        <v>2779</v>
      </c>
      <c r="B1380" s="171" t="s">
        <v>2780</v>
      </c>
      <c r="C1380" s="171" t="s">
        <v>191</v>
      </c>
      <c r="D1380" s="171" t="s">
        <v>4</v>
      </c>
      <c r="E1380" s="11">
        <v>41395</v>
      </c>
      <c r="F1380">
        <v>4</v>
      </c>
      <c r="G1380">
        <v>5</v>
      </c>
      <c r="H1380">
        <v>0.8</v>
      </c>
      <c r="I1380">
        <v>14</v>
      </c>
      <c r="J1380">
        <v>29</v>
      </c>
      <c r="K1380">
        <v>0.48275862068965519</v>
      </c>
      <c r="L1380">
        <v>29</v>
      </c>
      <c r="M1380">
        <v>1</v>
      </c>
      <c r="N1380">
        <v>12</v>
      </c>
      <c r="P1380">
        <v>5</v>
      </c>
      <c r="Q1380">
        <v>8</v>
      </c>
      <c r="R1380">
        <v>0.625</v>
      </c>
      <c r="S1380">
        <v>2</v>
      </c>
    </row>
    <row r="1381" spans="1:20" x14ac:dyDescent="0.3">
      <c r="A1381" t="s">
        <v>2781</v>
      </c>
      <c r="B1381" s="171" t="s">
        <v>2782</v>
      </c>
      <c r="C1381" s="171" t="s">
        <v>194</v>
      </c>
      <c r="D1381" s="171" t="s">
        <v>80</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3">
      <c r="A1382" t="s">
        <v>2783</v>
      </c>
      <c r="B1382" s="171" t="s">
        <v>2784</v>
      </c>
      <c r="C1382" s="171" t="s">
        <v>197</v>
      </c>
      <c r="D1382" s="171" t="s">
        <v>80</v>
      </c>
      <c r="E1382" s="11">
        <v>41395</v>
      </c>
      <c r="H1382" t="e">
        <v>#DIV/0!</v>
      </c>
      <c r="K1382" t="e">
        <v>#DIV/0!</v>
      </c>
      <c r="M1382" t="e">
        <v>#DIV/0!</v>
      </c>
      <c r="R1382" t="e">
        <v>#DIV/0!</v>
      </c>
    </row>
    <row r="1383" spans="1:20" x14ac:dyDescent="0.3">
      <c r="A1383" t="s">
        <v>2785</v>
      </c>
      <c r="B1383" s="171" t="s">
        <v>2786</v>
      </c>
      <c r="C1383" s="171" t="s">
        <v>200</v>
      </c>
      <c r="D1383" s="171" t="s">
        <v>80</v>
      </c>
      <c r="E1383" s="11">
        <v>41395</v>
      </c>
      <c r="F1383">
        <v>0</v>
      </c>
      <c r="G1383">
        <v>0</v>
      </c>
      <c r="I1383">
        <v>6</v>
      </c>
      <c r="J1383">
        <v>0</v>
      </c>
      <c r="L1383">
        <v>0</v>
      </c>
      <c r="P1383">
        <v>1</v>
      </c>
      <c r="Q1383">
        <v>2</v>
      </c>
      <c r="R1383">
        <v>0.5</v>
      </c>
      <c r="T1383">
        <v>0</v>
      </c>
    </row>
    <row r="1384" spans="1:20" x14ac:dyDescent="0.3">
      <c r="A1384" t="s">
        <v>2787</v>
      </c>
      <c r="B1384" s="171" t="s">
        <v>2788</v>
      </c>
      <c r="C1384" s="171" t="s">
        <v>203</v>
      </c>
      <c r="D1384" s="171" t="s">
        <v>80</v>
      </c>
      <c r="E1384" s="11">
        <v>41395</v>
      </c>
    </row>
    <row r="1385" spans="1:20" x14ac:dyDescent="0.3">
      <c r="A1385" t="s">
        <v>2789</v>
      </c>
      <c r="B1385" s="171" t="s">
        <v>2790</v>
      </c>
      <c r="C1385" s="171" t="s">
        <v>206</v>
      </c>
      <c r="D1385" s="171" t="s">
        <v>80</v>
      </c>
      <c r="E1385" s="11">
        <v>41395</v>
      </c>
      <c r="I1385">
        <v>6</v>
      </c>
      <c r="P1385">
        <v>1</v>
      </c>
      <c r="Q1385">
        <v>2</v>
      </c>
      <c r="R1385">
        <v>0.5</v>
      </c>
    </row>
    <row r="1386" spans="1:20" x14ac:dyDescent="0.3">
      <c r="A1386" t="s">
        <v>2791</v>
      </c>
      <c r="B1386" s="171" t="s">
        <v>2792</v>
      </c>
      <c r="C1386" s="171" t="s">
        <v>209</v>
      </c>
      <c r="D1386" s="171" t="s">
        <v>80</v>
      </c>
      <c r="E1386" s="11">
        <v>41395</v>
      </c>
    </row>
    <row r="1387" spans="1:20" x14ac:dyDescent="0.3">
      <c r="A1387" t="s">
        <v>2793</v>
      </c>
      <c r="B1387" s="171" t="s">
        <v>2794</v>
      </c>
      <c r="C1387" s="171" t="s">
        <v>212</v>
      </c>
      <c r="D1387" s="171" t="s">
        <v>4</v>
      </c>
      <c r="E1387" s="11">
        <v>41395</v>
      </c>
      <c r="T1387">
        <v>0.85334615384615398</v>
      </c>
    </row>
    <row r="1388" spans="1:20" x14ac:dyDescent="0.3">
      <c r="A1388" t="s">
        <v>2795</v>
      </c>
      <c r="B1388" s="171" t="s">
        <v>2796</v>
      </c>
      <c r="C1388" s="171" t="s">
        <v>215</v>
      </c>
      <c r="D1388" s="171" t="s">
        <v>4</v>
      </c>
      <c r="E1388" s="11">
        <v>41395</v>
      </c>
      <c r="R1388" t="e">
        <v>#DIV/0!</v>
      </c>
      <c r="T1388">
        <v>0.83425000000000005</v>
      </c>
    </row>
    <row r="1389" spans="1:20" x14ac:dyDescent="0.3">
      <c r="A1389" t="s">
        <v>2797</v>
      </c>
      <c r="B1389" s="171" t="s">
        <v>2798</v>
      </c>
      <c r="C1389" s="171" t="s">
        <v>218</v>
      </c>
      <c r="D1389" s="171" t="s">
        <v>80</v>
      </c>
      <c r="E1389" s="11">
        <v>41395</v>
      </c>
      <c r="R1389" t="e">
        <v>#DIV/0!</v>
      </c>
      <c r="T1389">
        <v>0.91700000000000004</v>
      </c>
    </row>
    <row r="1390" spans="1:20" x14ac:dyDescent="0.3">
      <c r="A1390" t="s">
        <v>2799</v>
      </c>
      <c r="B1390" s="171" t="s">
        <v>2800</v>
      </c>
      <c r="C1390" s="171" t="s">
        <v>221</v>
      </c>
      <c r="D1390" s="171" t="s">
        <v>4</v>
      </c>
      <c r="E1390" s="11">
        <v>41395</v>
      </c>
      <c r="F1390">
        <v>0</v>
      </c>
      <c r="G1390">
        <v>0</v>
      </c>
      <c r="I1390">
        <v>0</v>
      </c>
      <c r="L1390">
        <v>0</v>
      </c>
      <c r="N1390">
        <v>5</v>
      </c>
      <c r="S1390">
        <v>2</v>
      </c>
      <c r="T1390">
        <v>1</v>
      </c>
    </row>
    <row r="1391" spans="1:20" x14ac:dyDescent="0.3">
      <c r="A1391" t="s">
        <v>2801</v>
      </c>
      <c r="B1391" s="171" t="s">
        <v>2802</v>
      </c>
      <c r="C1391" s="171" t="s">
        <v>224</v>
      </c>
      <c r="D1391" s="171" t="s">
        <v>80</v>
      </c>
      <c r="E1391" s="11">
        <v>41395</v>
      </c>
      <c r="T1391">
        <v>1</v>
      </c>
    </row>
    <row r="1392" spans="1:20" x14ac:dyDescent="0.3">
      <c r="A1392" t="s">
        <v>2803</v>
      </c>
      <c r="B1392" s="171" t="s">
        <v>2804</v>
      </c>
      <c r="C1392" s="171" t="s">
        <v>227</v>
      </c>
      <c r="D1392" s="171" t="s">
        <v>80</v>
      </c>
      <c r="E1392" s="11">
        <v>41395</v>
      </c>
      <c r="N1392">
        <v>5</v>
      </c>
      <c r="P1392">
        <v>0</v>
      </c>
      <c r="Q1392">
        <v>0</v>
      </c>
      <c r="S1392">
        <v>2</v>
      </c>
      <c r="T1392">
        <v>0</v>
      </c>
    </row>
    <row r="1393" spans="1:20" x14ac:dyDescent="0.3">
      <c r="A1393" t="s">
        <v>2805</v>
      </c>
      <c r="B1393" s="171" t="s">
        <v>2806</v>
      </c>
      <c r="C1393" s="171" t="s">
        <v>230</v>
      </c>
      <c r="D1393" s="171" t="s">
        <v>80</v>
      </c>
      <c r="E1393" s="11">
        <v>41395</v>
      </c>
      <c r="T1393">
        <v>1</v>
      </c>
    </row>
    <row r="1394" spans="1:20" x14ac:dyDescent="0.3">
      <c r="A1394" t="s">
        <v>2807</v>
      </c>
      <c r="B1394" s="171" t="s">
        <v>2808</v>
      </c>
      <c r="C1394" s="171" t="s">
        <v>233</v>
      </c>
      <c r="D1394" s="171" t="s">
        <v>4</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3">
      <c r="A1395" t="s">
        <v>2809</v>
      </c>
      <c r="B1395" s="171" t="s">
        <v>2810</v>
      </c>
      <c r="C1395" s="171" t="s">
        <v>236</v>
      </c>
      <c r="D1395" s="171" t="s">
        <v>80</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3">
      <c r="A1396" t="s">
        <v>2811</v>
      </c>
      <c r="B1396" s="171" t="s">
        <v>2812</v>
      </c>
      <c r="C1396" s="171" t="s">
        <v>239</v>
      </c>
      <c r="D1396" s="171" t="s">
        <v>80</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3">
      <c r="A1397" t="s">
        <v>2813</v>
      </c>
      <c r="B1397" s="171" t="s">
        <v>2814</v>
      </c>
      <c r="C1397" s="171" t="s">
        <v>76</v>
      </c>
      <c r="D1397" s="171" t="s">
        <v>80</v>
      </c>
      <c r="E1397" s="11">
        <v>41395</v>
      </c>
      <c r="T1397">
        <v>0</v>
      </c>
    </row>
    <row r="1398" spans="1:20" x14ac:dyDescent="0.3">
      <c r="A1398" t="s">
        <v>2815</v>
      </c>
      <c r="B1398" s="171" t="s">
        <v>2816</v>
      </c>
      <c r="C1398" s="171" t="s">
        <v>79</v>
      </c>
      <c r="D1398" s="171" t="s">
        <v>4</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3">
      <c r="A1399" t="s">
        <v>2817</v>
      </c>
      <c r="B1399" s="171" t="s">
        <v>2818</v>
      </c>
      <c r="C1399" s="171" t="s">
        <v>86</v>
      </c>
      <c r="D1399" s="171" t="s">
        <v>4</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3">
      <c r="A1400" t="s">
        <v>2819</v>
      </c>
      <c r="B1400" s="171" t="s">
        <v>2820</v>
      </c>
      <c r="C1400" s="171" t="s">
        <v>89</v>
      </c>
      <c r="D1400" s="171" t="s">
        <v>4</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3">
      <c r="A1401" t="s">
        <v>2821</v>
      </c>
      <c r="B1401" s="171" t="s">
        <v>2822</v>
      </c>
      <c r="C1401" s="171" t="s">
        <v>92</v>
      </c>
      <c r="D1401" s="171" t="s">
        <v>4</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3">
      <c r="A1402" t="s">
        <v>2823</v>
      </c>
      <c r="B1402" s="171" t="s">
        <v>2824</v>
      </c>
      <c r="C1402" s="171" t="s">
        <v>98</v>
      </c>
      <c r="D1402" s="171" t="s">
        <v>4</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3">
      <c r="A1403" t="s">
        <v>2825</v>
      </c>
      <c r="B1403" s="171" t="s">
        <v>2826</v>
      </c>
      <c r="C1403" s="171" t="s">
        <v>101</v>
      </c>
      <c r="D1403" s="171" t="s">
        <v>4</v>
      </c>
      <c r="E1403" s="11">
        <v>41395</v>
      </c>
      <c r="F1403">
        <v>0</v>
      </c>
      <c r="G1403">
        <v>0</v>
      </c>
      <c r="I1403">
        <v>0</v>
      </c>
      <c r="J1403">
        <v>0</v>
      </c>
      <c r="L1403">
        <v>0</v>
      </c>
      <c r="P1403">
        <v>0</v>
      </c>
      <c r="Q1403">
        <v>0</v>
      </c>
      <c r="R1403" t="e">
        <v>#DIV/0!</v>
      </c>
      <c r="T1403">
        <v>0.75</v>
      </c>
    </row>
    <row r="1404" spans="1:20" x14ac:dyDescent="0.3">
      <c r="A1404" t="s">
        <v>2827</v>
      </c>
      <c r="B1404" s="171" t="s">
        <v>2828</v>
      </c>
      <c r="C1404" s="171" t="s">
        <v>107</v>
      </c>
      <c r="D1404" s="171" t="s">
        <v>80</v>
      </c>
      <c r="E1404" s="11">
        <v>41395</v>
      </c>
      <c r="F1404">
        <v>6</v>
      </c>
      <c r="G1404">
        <v>8</v>
      </c>
      <c r="H1404">
        <v>0.75</v>
      </c>
      <c r="I1404">
        <v>15</v>
      </c>
      <c r="J1404">
        <v>50</v>
      </c>
      <c r="K1404">
        <v>0.3</v>
      </c>
      <c r="L1404">
        <v>60</v>
      </c>
      <c r="M1404">
        <v>0.83333333333333337</v>
      </c>
      <c r="N1404">
        <v>9</v>
      </c>
      <c r="P1404">
        <v>3</v>
      </c>
      <c r="Q1404">
        <v>3</v>
      </c>
      <c r="R1404">
        <v>1</v>
      </c>
      <c r="S1404">
        <v>3</v>
      </c>
    </row>
    <row r="1405" spans="1:20" x14ac:dyDescent="0.3">
      <c r="A1405" t="s">
        <v>2829</v>
      </c>
      <c r="B1405" s="171" t="s">
        <v>2830</v>
      </c>
      <c r="C1405" s="171" t="s">
        <v>110</v>
      </c>
      <c r="D1405" s="171" t="s">
        <v>4</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x14ac:dyDescent="0.3">
      <c r="A1406" t="s">
        <v>2831</v>
      </c>
      <c r="B1406" s="171" t="s">
        <v>2832</v>
      </c>
      <c r="C1406" s="171" t="s">
        <v>113</v>
      </c>
      <c r="D1406" s="171" t="s">
        <v>4</v>
      </c>
      <c r="E1406" s="11">
        <v>41395</v>
      </c>
      <c r="F1406">
        <v>2</v>
      </c>
      <c r="G1406">
        <v>4</v>
      </c>
      <c r="H1406">
        <v>0.5</v>
      </c>
      <c r="I1406">
        <v>3</v>
      </c>
      <c r="J1406">
        <v>10</v>
      </c>
      <c r="K1406">
        <v>0.3</v>
      </c>
      <c r="L1406">
        <v>20</v>
      </c>
      <c r="M1406">
        <v>0.5</v>
      </c>
      <c r="P1406">
        <v>1</v>
      </c>
      <c r="Q1406">
        <v>1</v>
      </c>
      <c r="R1406">
        <v>1</v>
      </c>
    </row>
    <row r="1407" spans="1:20" x14ac:dyDescent="0.3">
      <c r="A1407" t="s">
        <v>2833</v>
      </c>
      <c r="B1407" s="171" t="s">
        <v>2834</v>
      </c>
      <c r="C1407" s="171" t="s">
        <v>116</v>
      </c>
      <c r="D1407" s="171" t="s">
        <v>4</v>
      </c>
      <c r="E1407" s="11">
        <v>41395</v>
      </c>
      <c r="H1407" t="e">
        <v>#DIV/0!</v>
      </c>
      <c r="K1407" t="e">
        <v>#DIV/0!</v>
      </c>
      <c r="M1407" t="e">
        <v>#DIV/0!</v>
      </c>
      <c r="R1407" t="e">
        <v>#DIV/0!</v>
      </c>
      <c r="T1407">
        <v>1.1181159420289855</v>
      </c>
    </row>
    <row r="1408" spans="1:20" x14ac:dyDescent="0.3">
      <c r="A1408" t="s">
        <v>2835</v>
      </c>
      <c r="B1408" s="171" t="s">
        <v>2836</v>
      </c>
      <c r="C1408" s="171" t="s">
        <v>119</v>
      </c>
      <c r="D1408" s="171" t="s">
        <v>4</v>
      </c>
      <c r="E1408" s="11">
        <v>41395</v>
      </c>
      <c r="T1408">
        <v>1.0249999999999999</v>
      </c>
    </row>
    <row r="1409" spans="1:20" x14ac:dyDescent="0.3">
      <c r="A1409" t="s">
        <v>2837</v>
      </c>
      <c r="B1409" s="171" t="s">
        <v>2838</v>
      </c>
      <c r="C1409" s="171" t="s">
        <v>122</v>
      </c>
      <c r="D1409" s="171" t="s">
        <v>80</v>
      </c>
      <c r="E1409" s="11">
        <v>41395</v>
      </c>
      <c r="T1409">
        <v>0.86956521739130432</v>
      </c>
    </row>
    <row r="1410" spans="1:20" x14ac:dyDescent="0.3">
      <c r="A1410" t="s">
        <v>2839</v>
      </c>
      <c r="B1410" s="171" t="s">
        <v>2840</v>
      </c>
      <c r="C1410" s="171" t="s">
        <v>125</v>
      </c>
      <c r="D1410" s="171" t="s">
        <v>80</v>
      </c>
      <c r="E1410" s="11">
        <v>41395</v>
      </c>
      <c r="F1410">
        <v>10</v>
      </c>
      <c r="G1410">
        <v>9</v>
      </c>
      <c r="H1410">
        <v>1.1111111111111112</v>
      </c>
      <c r="I1410">
        <v>60</v>
      </c>
      <c r="J1410">
        <v>60</v>
      </c>
      <c r="K1410">
        <v>1</v>
      </c>
      <c r="L1410">
        <v>72.5</v>
      </c>
      <c r="M1410">
        <v>0.82758620689655171</v>
      </c>
      <c r="P1410">
        <v>3</v>
      </c>
      <c r="Q1410">
        <v>3</v>
      </c>
      <c r="R1410">
        <v>1</v>
      </c>
    </row>
    <row r="1411" spans="1:20" x14ac:dyDescent="0.3">
      <c r="A1411" t="s">
        <v>2841</v>
      </c>
      <c r="B1411" s="171" t="s">
        <v>2842</v>
      </c>
      <c r="C1411" s="171" t="s">
        <v>128</v>
      </c>
      <c r="D1411" s="171" t="s">
        <v>4</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3">
      <c r="A1412" t="s">
        <v>2843</v>
      </c>
      <c r="B1412" s="171" t="s">
        <v>2844</v>
      </c>
      <c r="C1412" s="171" t="s">
        <v>131</v>
      </c>
      <c r="D1412" s="171" t="s">
        <v>4</v>
      </c>
      <c r="E1412" s="11">
        <v>41395</v>
      </c>
      <c r="F1412">
        <v>6</v>
      </c>
      <c r="G1412">
        <v>4</v>
      </c>
      <c r="H1412">
        <v>1.5</v>
      </c>
      <c r="I1412">
        <v>29</v>
      </c>
      <c r="J1412">
        <v>25</v>
      </c>
      <c r="K1412">
        <v>1.1599999999999999</v>
      </c>
      <c r="L1412">
        <v>27.5</v>
      </c>
      <c r="M1412">
        <v>0.90909090909090906</v>
      </c>
    </row>
    <row r="1413" spans="1:20" x14ac:dyDescent="0.3">
      <c r="A1413" t="s">
        <v>2845</v>
      </c>
      <c r="B1413" s="171" t="s">
        <v>2846</v>
      </c>
      <c r="C1413" s="171" t="s">
        <v>134</v>
      </c>
      <c r="D1413" s="171" t="s">
        <v>4</v>
      </c>
      <c r="E1413" s="11">
        <v>41395</v>
      </c>
      <c r="H1413" t="e">
        <v>#DIV/0!</v>
      </c>
      <c r="K1413" t="e">
        <v>#DIV/0!</v>
      </c>
      <c r="M1413" t="e">
        <v>#DIV/0!</v>
      </c>
      <c r="R1413" t="e">
        <v>#DIV/0!</v>
      </c>
    </row>
    <row r="1414" spans="1:20" x14ac:dyDescent="0.3">
      <c r="A1414" t="s">
        <v>2847</v>
      </c>
      <c r="B1414" s="171" t="s">
        <v>2848</v>
      </c>
      <c r="C1414" s="171" t="s">
        <v>137</v>
      </c>
      <c r="D1414" s="171" t="s">
        <v>80</v>
      </c>
      <c r="E1414" s="11">
        <v>41395</v>
      </c>
      <c r="R1414" t="e">
        <v>#DIV/0!</v>
      </c>
      <c r="T1414">
        <v>1.2777777777777779</v>
      </c>
    </row>
    <row r="1415" spans="1:20" x14ac:dyDescent="0.3">
      <c r="A1415" t="s">
        <v>2849</v>
      </c>
      <c r="B1415" s="171" t="s">
        <v>2850</v>
      </c>
      <c r="C1415" s="171" t="s">
        <v>140</v>
      </c>
      <c r="D1415" s="171" t="s">
        <v>4</v>
      </c>
      <c r="E1415" s="11">
        <v>41395</v>
      </c>
      <c r="R1415" t="e">
        <v>#DIV/0!</v>
      </c>
    </row>
    <row r="1416" spans="1:20" x14ac:dyDescent="0.3">
      <c r="A1416" t="s">
        <v>2851</v>
      </c>
      <c r="B1416" s="171" t="s">
        <v>2852</v>
      </c>
      <c r="C1416" s="171" t="s">
        <v>167</v>
      </c>
      <c r="D1416" s="171" t="s">
        <v>80</v>
      </c>
      <c r="E1416" s="11">
        <v>41395</v>
      </c>
      <c r="R1416" t="e">
        <v>#DIV/0!</v>
      </c>
      <c r="T1416">
        <v>1.25</v>
      </c>
    </row>
    <row r="1417" spans="1:20" x14ac:dyDescent="0.3">
      <c r="A1417" t="s">
        <v>2853</v>
      </c>
      <c r="B1417" s="171" t="s">
        <v>2854</v>
      </c>
      <c r="C1417" s="171" t="s">
        <v>170</v>
      </c>
      <c r="D1417" s="171" t="s">
        <v>4</v>
      </c>
      <c r="E1417" s="11">
        <v>41395</v>
      </c>
      <c r="R1417" t="e">
        <v>#DIV/0!</v>
      </c>
      <c r="T1417">
        <v>0.5</v>
      </c>
    </row>
    <row r="1418" spans="1:20" x14ac:dyDescent="0.3">
      <c r="A1418" t="s">
        <v>2855</v>
      </c>
      <c r="B1418" s="171" t="s">
        <v>2856</v>
      </c>
      <c r="C1418" s="171" t="s">
        <v>179</v>
      </c>
      <c r="D1418" s="171" t="s">
        <v>80</v>
      </c>
      <c r="E1418" s="11">
        <v>41395</v>
      </c>
      <c r="R1418" t="e">
        <v>#DIV/0!</v>
      </c>
    </row>
    <row r="1419" spans="1:20" x14ac:dyDescent="0.3">
      <c r="A1419" t="s">
        <v>2857</v>
      </c>
      <c r="B1419" s="171" t="s">
        <v>2858</v>
      </c>
      <c r="C1419" s="171" t="s">
        <v>182</v>
      </c>
      <c r="D1419" s="171" t="s">
        <v>4</v>
      </c>
      <c r="E1419" s="11">
        <v>41395</v>
      </c>
      <c r="R1419" t="e">
        <v>#DIV/0!</v>
      </c>
    </row>
    <row r="1420" spans="1:20" x14ac:dyDescent="0.3">
      <c r="A1420" t="s">
        <v>2859</v>
      </c>
      <c r="B1420" s="171" t="s">
        <v>2860</v>
      </c>
      <c r="C1420" s="171" t="s">
        <v>185</v>
      </c>
      <c r="D1420" s="171" t="s">
        <v>80</v>
      </c>
      <c r="E1420" s="11">
        <v>41395</v>
      </c>
    </row>
    <row r="1421" spans="1:20" x14ac:dyDescent="0.3">
      <c r="A1421" t="s">
        <v>2861</v>
      </c>
      <c r="B1421" s="171" t="s">
        <v>2862</v>
      </c>
      <c r="C1421" s="171" t="s">
        <v>188</v>
      </c>
      <c r="D1421" s="171" t="s">
        <v>4</v>
      </c>
      <c r="E1421" s="11">
        <v>41395</v>
      </c>
    </row>
    <row r="1422" spans="1:20" x14ac:dyDescent="0.3">
      <c r="A1422" t="s">
        <v>2863</v>
      </c>
      <c r="B1422" s="171" t="s">
        <v>2864</v>
      </c>
      <c r="C1422" s="171" t="s">
        <v>191</v>
      </c>
      <c r="D1422" s="171" t="s">
        <v>80</v>
      </c>
      <c r="E1422" s="11">
        <v>41395</v>
      </c>
      <c r="F1422">
        <v>4</v>
      </c>
      <c r="G1422">
        <v>5</v>
      </c>
      <c r="H1422">
        <v>0.8</v>
      </c>
      <c r="I1422">
        <v>14</v>
      </c>
      <c r="J1422">
        <v>29</v>
      </c>
      <c r="K1422">
        <v>0.48275862068965519</v>
      </c>
      <c r="L1422">
        <v>29</v>
      </c>
      <c r="M1422">
        <v>1</v>
      </c>
      <c r="N1422">
        <v>12</v>
      </c>
      <c r="P1422">
        <v>5</v>
      </c>
      <c r="Q1422">
        <v>8</v>
      </c>
      <c r="R1422">
        <v>0.625</v>
      </c>
      <c r="S1422">
        <v>2</v>
      </c>
    </row>
    <row r="1423" spans="1:20" x14ac:dyDescent="0.3">
      <c r="A1423" t="s">
        <v>2865</v>
      </c>
      <c r="B1423" s="171" t="s">
        <v>2866</v>
      </c>
      <c r="C1423" s="171" t="s">
        <v>194</v>
      </c>
      <c r="D1423" s="171" t="s">
        <v>4</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3">
      <c r="A1424" t="s">
        <v>2867</v>
      </c>
      <c r="B1424" s="171" t="s">
        <v>2868</v>
      </c>
      <c r="C1424" s="171" t="s">
        <v>197</v>
      </c>
      <c r="D1424" s="171" t="s">
        <v>4</v>
      </c>
      <c r="E1424" s="11">
        <v>41395</v>
      </c>
      <c r="H1424" t="e">
        <v>#DIV/0!</v>
      </c>
      <c r="K1424" t="e">
        <v>#DIV/0!</v>
      </c>
      <c r="M1424" t="e">
        <v>#DIV/0!</v>
      </c>
      <c r="R1424" t="e">
        <v>#DIV/0!</v>
      </c>
    </row>
    <row r="1425" spans="1:20" x14ac:dyDescent="0.3">
      <c r="A1425" t="s">
        <v>2869</v>
      </c>
      <c r="B1425" s="171" t="s">
        <v>2870</v>
      </c>
      <c r="C1425" s="171" t="s">
        <v>209</v>
      </c>
      <c r="D1425" s="171" t="s">
        <v>4</v>
      </c>
      <c r="E1425" s="11">
        <v>41395</v>
      </c>
    </row>
    <row r="1426" spans="1:20" x14ac:dyDescent="0.3">
      <c r="A1426" t="s">
        <v>2871</v>
      </c>
      <c r="B1426" s="171" t="s">
        <v>2872</v>
      </c>
      <c r="C1426" s="171" t="s">
        <v>212</v>
      </c>
      <c r="D1426" s="171" t="s">
        <v>80</v>
      </c>
      <c r="E1426" s="11">
        <v>41395</v>
      </c>
    </row>
    <row r="1427" spans="1:20" x14ac:dyDescent="0.3">
      <c r="A1427" t="s">
        <v>2873</v>
      </c>
      <c r="B1427" s="171" t="s">
        <v>2874</v>
      </c>
      <c r="C1427" s="171" t="s">
        <v>215</v>
      </c>
      <c r="D1427" s="171" t="s">
        <v>80</v>
      </c>
      <c r="E1427" s="11">
        <v>41395</v>
      </c>
      <c r="R1427" t="e">
        <v>#DIV/0!</v>
      </c>
      <c r="T1427">
        <v>0.4</v>
      </c>
    </row>
    <row r="1428" spans="1:20" x14ac:dyDescent="0.3">
      <c r="A1428" t="s">
        <v>2875</v>
      </c>
      <c r="B1428" s="171" t="s">
        <v>2876</v>
      </c>
      <c r="C1428" s="171" t="s">
        <v>218</v>
      </c>
      <c r="D1428" s="171" t="s">
        <v>4</v>
      </c>
      <c r="E1428" s="11">
        <v>41395</v>
      </c>
      <c r="R1428" t="e">
        <v>#DIV/0!</v>
      </c>
      <c r="T1428">
        <v>0.4</v>
      </c>
    </row>
    <row r="1429" spans="1:20" x14ac:dyDescent="0.3">
      <c r="A1429" t="s">
        <v>2877</v>
      </c>
      <c r="B1429" s="171" t="s">
        <v>2878</v>
      </c>
      <c r="C1429" s="171" t="s">
        <v>233</v>
      </c>
      <c r="D1429" s="171" t="s">
        <v>80</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3">
      <c r="A1430" t="s">
        <v>2879</v>
      </c>
      <c r="B1430" s="171" t="s">
        <v>2880</v>
      </c>
      <c r="C1430" s="171" t="s">
        <v>236</v>
      </c>
      <c r="D1430" s="171" t="s">
        <v>4</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3">
      <c r="A1431" t="s">
        <v>2881</v>
      </c>
      <c r="B1431" s="171" t="s">
        <v>2882</v>
      </c>
      <c r="C1431" s="171" t="s">
        <v>239</v>
      </c>
      <c r="D1431" s="171" t="s">
        <v>4</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3">
      <c r="A1432" t="s">
        <v>2883</v>
      </c>
      <c r="B1432" s="171" t="s">
        <v>2884</v>
      </c>
      <c r="C1432" s="171" t="s">
        <v>143</v>
      </c>
      <c r="D1432" s="171" t="s">
        <v>4</v>
      </c>
      <c r="E1432" s="11">
        <v>41395</v>
      </c>
      <c r="H1432" t="e">
        <v>#DIV/0!</v>
      </c>
      <c r="K1432" t="e">
        <v>#DIV/0!</v>
      </c>
      <c r="M1432" t="e">
        <v>#DIV/0!</v>
      </c>
      <c r="N1432">
        <v>0</v>
      </c>
      <c r="R1432" t="e">
        <v>#DIV/0!</v>
      </c>
      <c r="T1432">
        <v>0.54545454545454541</v>
      </c>
    </row>
    <row r="1433" spans="1:20" x14ac:dyDescent="0.3">
      <c r="A1433" t="s">
        <v>2885</v>
      </c>
      <c r="B1433" s="171" t="s">
        <v>2886</v>
      </c>
      <c r="C1433" s="171" t="s">
        <v>146</v>
      </c>
      <c r="D1433" s="171" t="s">
        <v>80</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3">
      <c r="A1434" t="s">
        <v>2887</v>
      </c>
      <c r="B1434" s="171" t="s">
        <v>2888</v>
      </c>
      <c r="C1434" s="171" t="s">
        <v>149</v>
      </c>
      <c r="D1434" s="171" t="s">
        <v>4</v>
      </c>
      <c r="E1434" s="11">
        <v>41395</v>
      </c>
    </row>
    <row r="1435" spans="1:20" x14ac:dyDescent="0.3">
      <c r="A1435" t="s">
        <v>2889</v>
      </c>
      <c r="B1435" s="171" t="s">
        <v>2890</v>
      </c>
      <c r="C1435" s="171" t="s">
        <v>152</v>
      </c>
      <c r="D1435" s="171" t="s">
        <v>4</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3">
      <c r="A1436" t="s">
        <v>2891</v>
      </c>
      <c r="B1436" s="171" t="s">
        <v>2892</v>
      </c>
      <c r="C1436" s="171" t="s">
        <v>155</v>
      </c>
      <c r="D1436" s="171" t="s">
        <v>4</v>
      </c>
      <c r="E1436" s="11">
        <v>41395</v>
      </c>
      <c r="F1436">
        <v>3</v>
      </c>
      <c r="G1436">
        <v>3</v>
      </c>
      <c r="H1436">
        <v>1</v>
      </c>
      <c r="I1436">
        <v>5</v>
      </c>
      <c r="J1436">
        <v>17</v>
      </c>
      <c r="K1436">
        <v>0.29411764705882354</v>
      </c>
      <c r="L1436">
        <v>27</v>
      </c>
      <c r="M1436">
        <v>0.62962962962962965</v>
      </c>
      <c r="R1436" t="e">
        <v>#DIV/0!</v>
      </c>
    </row>
    <row r="1437" spans="1:20" x14ac:dyDescent="0.3">
      <c r="A1437" t="s">
        <v>2893</v>
      </c>
      <c r="B1437" s="171" t="s">
        <v>2894</v>
      </c>
      <c r="C1437" s="171" t="s">
        <v>158</v>
      </c>
      <c r="D1437" s="171" t="s">
        <v>4</v>
      </c>
      <c r="E1437" s="11">
        <v>41395</v>
      </c>
    </row>
    <row r="1438" spans="1:20" x14ac:dyDescent="0.3">
      <c r="A1438" t="s">
        <v>2895</v>
      </c>
      <c r="B1438" s="171" t="s">
        <v>2896</v>
      </c>
      <c r="C1438" s="171" t="s">
        <v>164</v>
      </c>
      <c r="D1438" s="171" t="s">
        <v>4</v>
      </c>
      <c r="E1438" s="11">
        <v>41395</v>
      </c>
    </row>
    <row r="1439" spans="1:20" x14ac:dyDescent="0.3">
      <c r="A1439" t="s">
        <v>2897</v>
      </c>
      <c r="B1439" s="171" t="s">
        <v>2898</v>
      </c>
      <c r="C1439" s="171" t="s">
        <v>161</v>
      </c>
      <c r="D1439" s="171" t="s">
        <v>80</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3">
      <c r="A1440" t="s">
        <v>2899</v>
      </c>
      <c r="B1440" s="171" t="s">
        <v>2900</v>
      </c>
      <c r="C1440" s="171" t="s">
        <v>221</v>
      </c>
      <c r="D1440" s="171" t="s">
        <v>80</v>
      </c>
      <c r="E1440" s="11">
        <v>41395</v>
      </c>
      <c r="F1440">
        <v>0</v>
      </c>
      <c r="G1440">
        <v>0</v>
      </c>
      <c r="I1440">
        <v>0</v>
      </c>
      <c r="L1440">
        <v>0</v>
      </c>
      <c r="N1440">
        <v>5</v>
      </c>
      <c r="S1440">
        <v>2</v>
      </c>
    </row>
    <row r="1441" spans="1:20" x14ac:dyDescent="0.3">
      <c r="A1441" t="s">
        <v>2901</v>
      </c>
      <c r="B1441" s="171" t="s">
        <v>2902</v>
      </c>
      <c r="C1441" s="171" t="s">
        <v>224</v>
      </c>
      <c r="D1441" s="171" t="s">
        <v>4</v>
      </c>
      <c r="E1441" s="11">
        <v>41395</v>
      </c>
      <c r="T1441">
        <v>1</v>
      </c>
    </row>
    <row r="1442" spans="1:20" x14ac:dyDescent="0.3">
      <c r="A1442" t="s">
        <v>2903</v>
      </c>
      <c r="B1442" s="171" t="s">
        <v>2904</v>
      </c>
      <c r="C1442" s="171" t="s">
        <v>227</v>
      </c>
      <c r="D1442" s="171" t="s">
        <v>4</v>
      </c>
      <c r="E1442" s="11">
        <v>41395</v>
      </c>
      <c r="N1442">
        <v>5</v>
      </c>
      <c r="P1442">
        <v>0</v>
      </c>
      <c r="Q1442">
        <v>0</v>
      </c>
      <c r="S1442">
        <v>2</v>
      </c>
    </row>
    <row r="1443" spans="1:20" x14ac:dyDescent="0.3">
      <c r="A1443" t="s">
        <v>2905</v>
      </c>
      <c r="B1443" s="171" t="s">
        <v>2906</v>
      </c>
      <c r="C1443" s="171" t="s">
        <v>230</v>
      </c>
      <c r="D1443" s="171" t="s">
        <v>4</v>
      </c>
      <c r="E1443" s="11">
        <v>41395</v>
      </c>
      <c r="T1443">
        <v>0.81640000000000001</v>
      </c>
    </row>
    <row r="1444" spans="1:20" x14ac:dyDescent="0.3">
      <c r="A1444" t="s">
        <v>2907</v>
      </c>
      <c r="B1444" s="171" t="s">
        <v>2908</v>
      </c>
      <c r="C1444" s="171" t="s">
        <v>73</v>
      </c>
      <c r="D1444" s="171" t="s">
        <v>4</v>
      </c>
      <c r="E1444" s="11">
        <v>41426</v>
      </c>
      <c r="P1444">
        <v>2</v>
      </c>
      <c r="Q1444">
        <v>2</v>
      </c>
      <c r="R1444">
        <v>1</v>
      </c>
      <c r="T1444">
        <v>0.83425000000000005</v>
      </c>
    </row>
    <row r="1445" spans="1:20" x14ac:dyDescent="0.3">
      <c r="A1445" t="s">
        <v>2909</v>
      </c>
      <c r="B1445" s="171" t="s">
        <v>2910</v>
      </c>
      <c r="C1445" s="171" t="s">
        <v>76</v>
      </c>
      <c r="D1445" s="171" t="s">
        <v>4</v>
      </c>
      <c r="E1445" s="11">
        <v>41426</v>
      </c>
      <c r="P1445">
        <v>2</v>
      </c>
      <c r="Q1445">
        <v>2</v>
      </c>
      <c r="R1445">
        <v>1</v>
      </c>
      <c r="T1445">
        <v>0.745</v>
      </c>
    </row>
    <row r="1446" spans="1:20" x14ac:dyDescent="0.3">
      <c r="A1446" t="s">
        <v>2911</v>
      </c>
      <c r="B1446" s="171" t="s">
        <v>2912</v>
      </c>
      <c r="C1446" s="171" t="s">
        <v>79</v>
      </c>
      <c r="D1446" s="171" t="s">
        <v>80</v>
      </c>
      <c r="E1446" s="11">
        <v>41426</v>
      </c>
      <c r="F1446">
        <v>0</v>
      </c>
      <c r="G1446">
        <v>0</v>
      </c>
      <c r="H1446" t="e">
        <v>#DIV/0!</v>
      </c>
      <c r="I1446">
        <v>0</v>
      </c>
      <c r="J1446">
        <v>0</v>
      </c>
      <c r="L1446">
        <v>0</v>
      </c>
      <c r="M1446" t="e">
        <v>#DIV/0!</v>
      </c>
      <c r="N1446">
        <v>0</v>
      </c>
      <c r="P1446">
        <v>0</v>
      </c>
      <c r="Q1446">
        <v>0</v>
      </c>
      <c r="R1446" t="e">
        <v>#DIV/0!</v>
      </c>
      <c r="S1446">
        <v>0</v>
      </c>
      <c r="T1446">
        <v>1</v>
      </c>
    </row>
    <row r="1447" spans="1:20" x14ac:dyDescent="0.3">
      <c r="A1447" t="s">
        <v>2913</v>
      </c>
      <c r="B1447" s="171" t="s">
        <v>2914</v>
      </c>
      <c r="C1447" s="171" t="s">
        <v>83</v>
      </c>
      <c r="D1447" s="171" t="s">
        <v>80</v>
      </c>
      <c r="E1447" s="11">
        <v>41426</v>
      </c>
      <c r="F1447">
        <v>0</v>
      </c>
      <c r="G1447">
        <v>0</v>
      </c>
      <c r="I1447">
        <v>0</v>
      </c>
      <c r="J1447">
        <v>0</v>
      </c>
      <c r="L1447">
        <v>0</v>
      </c>
      <c r="N1447">
        <v>0</v>
      </c>
      <c r="P1447">
        <v>2</v>
      </c>
      <c r="Q1447">
        <v>2</v>
      </c>
      <c r="R1447">
        <v>1</v>
      </c>
      <c r="S1447">
        <v>0</v>
      </c>
      <c r="T1447">
        <v>1</v>
      </c>
    </row>
    <row r="1448" spans="1:20" x14ac:dyDescent="0.3">
      <c r="A1448" t="s">
        <v>2915</v>
      </c>
      <c r="B1448" s="171" t="s">
        <v>2916</v>
      </c>
      <c r="C1448" s="171" t="s">
        <v>86</v>
      </c>
      <c r="D1448" s="171" t="s">
        <v>80</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3">
      <c r="A1449" t="s">
        <v>2917</v>
      </c>
      <c r="B1449" s="171" t="s">
        <v>2918</v>
      </c>
      <c r="C1449" s="171" t="s">
        <v>89</v>
      </c>
      <c r="D1449" s="171" t="s">
        <v>80</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3">
      <c r="A1450" t="s">
        <v>2919</v>
      </c>
      <c r="B1450" s="171" t="s">
        <v>2920</v>
      </c>
      <c r="C1450" s="171" t="s">
        <v>92</v>
      </c>
      <c r="D1450" s="171" t="s">
        <v>80</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3">
      <c r="A1451" t="s">
        <v>2921</v>
      </c>
      <c r="B1451" s="171" t="s">
        <v>2922</v>
      </c>
      <c r="C1451" s="171" t="s">
        <v>95</v>
      </c>
      <c r="D1451" s="171" t="s">
        <v>80</v>
      </c>
      <c r="E1451" s="11">
        <v>41426</v>
      </c>
      <c r="F1451">
        <v>0</v>
      </c>
      <c r="G1451">
        <v>0</v>
      </c>
      <c r="I1451">
        <v>7</v>
      </c>
      <c r="J1451">
        <v>0</v>
      </c>
      <c r="L1451">
        <v>0</v>
      </c>
      <c r="N1451">
        <v>5</v>
      </c>
      <c r="P1451">
        <v>5</v>
      </c>
      <c r="Q1451">
        <v>8</v>
      </c>
      <c r="R1451">
        <v>0.625</v>
      </c>
      <c r="S1451">
        <v>0</v>
      </c>
      <c r="T1451">
        <v>0.76400000000000001</v>
      </c>
    </row>
    <row r="1452" spans="1:20" x14ac:dyDescent="0.3">
      <c r="A1452" t="s">
        <v>2923</v>
      </c>
      <c r="B1452" s="171" t="s">
        <v>2924</v>
      </c>
      <c r="C1452" s="171" t="s">
        <v>98</v>
      </c>
      <c r="D1452" s="171" t="s">
        <v>80</v>
      </c>
      <c r="E1452" s="11">
        <v>41426</v>
      </c>
      <c r="F1452">
        <v>3</v>
      </c>
      <c r="G1452">
        <v>3</v>
      </c>
      <c r="H1452">
        <v>1</v>
      </c>
      <c r="I1452">
        <v>0</v>
      </c>
      <c r="J1452">
        <v>17</v>
      </c>
      <c r="L1452">
        <v>74.5</v>
      </c>
      <c r="M1452">
        <v>0.22818791946308725</v>
      </c>
      <c r="N1452">
        <v>7</v>
      </c>
      <c r="P1452">
        <v>0</v>
      </c>
      <c r="Q1452">
        <v>0</v>
      </c>
      <c r="R1452" t="e">
        <v>#DIV/0!</v>
      </c>
      <c r="S1452">
        <v>4</v>
      </c>
      <c r="T1452">
        <v>0.628</v>
      </c>
    </row>
    <row r="1453" spans="1:20" x14ac:dyDescent="0.3">
      <c r="A1453" t="s">
        <v>2925</v>
      </c>
      <c r="B1453" s="171" t="s">
        <v>2926</v>
      </c>
      <c r="C1453" s="171" t="s">
        <v>101</v>
      </c>
      <c r="D1453" s="171" t="s">
        <v>80</v>
      </c>
      <c r="E1453" s="11">
        <v>41426</v>
      </c>
      <c r="F1453">
        <v>0</v>
      </c>
      <c r="G1453">
        <v>0</v>
      </c>
      <c r="I1453">
        <v>0</v>
      </c>
      <c r="J1453">
        <v>0</v>
      </c>
      <c r="L1453">
        <v>0</v>
      </c>
      <c r="P1453">
        <v>0</v>
      </c>
      <c r="Q1453">
        <v>0</v>
      </c>
      <c r="R1453" t="e">
        <v>#DIV/0!</v>
      </c>
      <c r="T1453">
        <v>0</v>
      </c>
    </row>
    <row r="1454" spans="1:20" x14ac:dyDescent="0.3">
      <c r="A1454" t="s">
        <v>2927</v>
      </c>
      <c r="B1454" s="171" t="s">
        <v>2928</v>
      </c>
      <c r="C1454" s="171" t="s">
        <v>104</v>
      </c>
      <c r="D1454" s="171" t="s">
        <v>4</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3">
      <c r="A1455" t="s">
        <v>2929</v>
      </c>
      <c r="B1455" s="171" t="s">
        <v>2930</v>
      </c>
      <c r="C1455" s="171" t="s">
        <v>107</v>
      </c>
      <c r="D1455" s="171" t="s">
        <v>4</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3">
      <c r="A1456" t="s">
        <v>2931</v>
      </c>
      <c r="B1456" s="171" t="s">
        <v>2932</v>
      </c>
      <c r="C1456" s="171" t="s">
        <v>110</v>
      </c>
      <c r="D1456" s="171" t="s">
        <v>80</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3">
      <c r="A1457" t="s">
        <v>2933</v>
      </c>
      <c r="B1457" s="171" t="s">
        <v>2934</v>
      </c>
      <c r="C1457" s="171" t="s">
        <v>113</v>
      </c>
      <c r="D1457" s="171" t="s">
        <v>80</v>
      </c>
      <c r="E1457" s="11">
        <v>41426</v>
      </c>
      <c r="L1457">
        <v>20</v>
      </c>
      <c r="M1457">
        <v>0</v>
      </c>
      <c r="R1457">
        <v>0</v>
      </c>
      <c r="T1457">
        <v>0.94861111111111107</v>
      </c>
    </row>
    <row r="1458" spans="1:20" x14ac:dyDescent="0.3">
      <c r="A1458" t="s">
        <v>2935</v>
      </c>
      <c r="B1458" s="171" t="s">
        <v>2936</v>
      </c>
      <c r="C1458" s="171" t="s">
        <v>116</v>
      </c>
      <c r="D1458" s="171" t="s">
        <v>80</v>
      </c>
      <c r="E1458" s="11">
        <v>41426</v>
      </c>
      <c r="H1458" t="e">
        <v>#DIV/0!</v>
      </c>
      <c r="K1458" t="e">
        <v>#DIV/0!</v>
      </c>
      <c r="M1458" t="e">
        <v>#DIV/0!</v>
      </c>
      <c r="R1458" t="e">
        <v>#DIV/0!</v>
      </c>
      <c r="T1458">
        <v>0.92500000000000004</v>
      </c>
    </row>
    <row r="1459" spans="1:20" x14ac:dyDescent="0.3">
      <c r="A1459" t="s">
        <v>2937</v>
      </c>
      <c r="B1459" s="171" t="s">
        <v>2938</v>
      </c>
      <c r="C1459" s="171" t="s">
        <v>119</v>
      </c>
      <c r="D1459" s="171" t="s">
        <v>80</v>
      </c>
      <c r="E1459" s="11">
        <v>41426</v>
      </c>
      <c r="R1459" t="e">
        <v>#DIV/0!</v>
      </c>
      <c r="T1459">
        <v>0.77777777777777779</v>
      </c>
    </row>
    <row r="1460" spans="1:20" x14ac:dyDescent="0.3">
      <c r="A1460" t="s">
        <v>2939</v>
      </c>
      <c r="B1460" s="171" t="s">
        <v>2940</v>
      </c>
      <c r="C1460" s="171" t="s">
        <v>122</v>
      </c>
      <c r="D1460" s="171" t="s">
        <v>4</v>
      </c>
      <c r="E1460" s="11">
        <v>41426</v>
      </c>
      <c r="R1460" t="e">
        <v>#DIV/0!</v>
      </c>
    </row>
    <row r="1461" spans="1:20" x14ac:dyDescent="0.3">
      <c r="A1461" t="s">
        <v>2941</v>
      </c>
      <c r="B1461" s="171" t="s">
        <v>2942</v>
      </c>
      <c r="C1461" s="171" t="s">
        <v>125</v>
      </c>
      <c r="D1461" s="171" t="s">
        <v>4</v>
      </c>
      <c r="E1461" s="11">
        <v>41426</v>
      </c>
      <c r="F1461">
        <v>4</v>
      </c>
      <c r="G1461">
        <v>5</v>
      </c>
      <c r="H1461">
        <v>0.8</v>
      </c>
      <c r="I1461">
        <v>26</v>
      </c>
      <c r="J1461">
        <v>35</v>
      </c>
      <c r="K1461">
        <v>0.74285714285714288</v>
      </c>
      <c r="L1461">
        <v>72.5</v>
      </c>
      <c r="M1461">
        <v>0.48275862068965519</v>
      </c>
      <c r="P1461">
        <v>8</v>
      </c>
      <c r="Q1461">
        <v>9</v>
      </c>
      <c r="R1461">
        <v>0.88888888888888884</v>
      </c>
    </row>
    <row r="1462" spans="1:20" x14ac:dyDescent="0.3">
      <c r="A1462" t="s">
        <v>2943</v>
      </c>
      <c r="B1462" s="171" t="s">
        <v>2944</v>
      </c>
      <c r="C1462" s="171" t="s">
        <v>128</v>
      </c>
      <c r="D1462" s="171" t="s">
        <v>80</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3">
      <c r="A1463" t="s">
        <v>2945</v>
      </c>
      <c r="B1463" s="171" t="s">
        <v>2946</v>
      </c>
      <c r="C1463" s="171" t="s">
        <v>131</v>
      </c>
      <c r="D1463" s="171" t="s">
        <v>80</v>
      </c>
      <c r="E1463" s="11">
        <v>41426</v>
      </c>
      <c r="L1463">
        <v>27.5</v>
      </c>
      <c r="M1463">
        <v>0</v>
      </c>
      <c r="T1463">
        <v>0.74175824175824168</v>
      </c>
    </row>
    <row r="1464" spans="1:20" x14ac:dyDescent="0.3">
      <c r="A1464" t="s">
        <v>2947</v>
      </c>
      <c r="B1464" s="171" t="s">
        <v>2948</v>
      </c>
      <c r="C1464" s="171" t="s">
        <v>134</v>
      </c>
      <c r="D1464" s="171" t="s">
        <v>80</v>
      </c>
      <c r="E1464" s="11">
        <v>41426</v>
      </c>
      <c r="H1464" t="e">
        <v>#DIV/0!</v>
      </c>
      <c r="K1464" t="e">
        <v>#DIV/0!</v>
      </c>
      <c r="M1464" t="e">
        <v>#DIV/0!</v>
      </c>
      <c r="R1464" t="e">
        <v>#DIV/0!</v>
      </c>
      <c r="T1464">
        <v>1.075</v>
      </c>
    </row>
    <row r="1465" spans="1:20" x14ac:dyDescent="0.3">
      <c r="A1465" t="s">
        <v>2949</v>
      </c>
      <c r="B1465" s="171" t="s">
        <v>2950</v>
      </c>
      <c r="C1465" s="171" t="s">
        <v>137</v>
      </c>
      <c r="D1465" s="171" t="s">
        <v>4</v>
      </c>
      <c r="E1465" s="11">
        <v>41426</v>
      </c>
      <c r="R1465" t="e">
        <v>#DIV/0!</v>
      </c>
      <c r="T1465">
        <v>0.61904761904761907</v>
      </c>
    </row>
    <row r="1466" spans="1:20" x14ac:dyDescent="0.3">
      <c r="A1466" t="s">
        <v>2951</v>
      </c>
      <c r="B1466" s="171" t="s">
        <v>2952</v>
      </c>
      <c r="C1466" s="171" t="s">
        <v>140</v>
      </c>
      <c r="D1466" s="171" t="s">
        <v>80</v>
      </c>
      <c r="E1466" s="11">
        <v>41426</v>
      </c>
      <c r="R1466" t="e">
        <v>#DIV/0!</v>
      </c>
    </row>
    <row r="1467" spans="1:20" x14ac:dyDescent="0.3">
      <c r="A1467" t="s">
        <v>2953</v>
      </c>
      <c r="B1467" s="171" t="s">
        <v>2954</v>
      </c>
      <c r="C1467" s="171" t="s">
        <v>143</v>
      </c>
      <c r="D1467" s="171" t="s">
        <v>80</v>
      </c>
      <c r="E1467" s="11">
        <v>41426</v>
      </c>
      <c r="H1467" t="e">
        <v>#DIV/0!</v>
      </c>
      <c r="K1467" t="e">
        <v>#DIV/0!</v>
      </c>
      <c r="M1467" t="e">
        <v>#DIV/0!</v>
      </c>
      <c r="N1467">
        <v>0</v>
      </c>
      <c r="R1467" t="e">
        <v>#DIV/0!</v>
      </c>
    </row>
    <row r="1468" spans="1:20" x14ac:dyDescent="0.3">
      <c r="A1468" t="s">
        <v>2955</v>
      </c>
      <c r="B1468" s="171" t="s">
        <v>2956</v>
      </c>
      <c r="C1468" s="171" t="s">
        <v>146</v>
      </c>
      <c r="D1468" s="171" t="s">
        <v>4</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3">
      <c r="A1469" t="s">
        <v>2957</v>
      </c>
      <c r="B1469" s="171" t="s">
        <v>2958</v>
      </c>
      <c r="C1469" s="171" t="s">
        <v>149</v>
      </c>
      <c r="D1469" s="171" t="s">
        <v>80</v>
      </c>
      <c r="E1469" s="11">
        <v>41426</v>
      </c>
    </row>
    <row r="1470" spans="1:20" x14ac:dyDescent="0.3">
      <c r="A1470" t="s">
        <v>2959</v>
      </c>
      <c r="B1470" s="171" t="s">
        <v>2960</v>
      </c>
      <c r="C1470" s="171" t="s">
        <v>152</v>
      </c>
      <c r="D1470" s="171" t="s">
        <v>80</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3">
      <c r="A1471" t="s">
        <v>2961</v>
      </c>
      <c r="B1471" s="171" t="s">
        <v>2962</v>
      </c>
      <c r="C1471" s="171" t="s">
        <v>155</v>
      </c>
      <c r="D1471" s="171" t="s">
        <v>80</v>
      </c>
      <c r="E1471" s="11">
        <v>41426</v>
      </c>
      <c r="F1471">
        <v>3</v>
      </c>
      <c r="G1471">
        <v>3</v>
      </c>
      <c r="H1471">
        <v>1</v>
      </c>
      <c r="J1471">
        <v>17</v>
      </c>
      <c r="K1471">
        <v>0</v>
      </c>
      <c r="L1471">
        <v>27</v>
      </c>
      <c r="M1471">
        <v>0.62962962962962965</v>
      </c>
      <c r="R1471" t="e">
        <v>#DIV/0!</v>
      </c>
    </row>
    <row r="1472" spans="1:20" x14ac:dyDescent="0.3">
      <c r="A1472" t="s">
        <v>2963</v>
      </c>
      <c r="B1472" s="171" t="s">
        <v>2964</v>
      </c>
      <c r="C1472" s="171" t="s">
        <v>158</v>
      </c>
      <c r="D1472" s="171" t="s">
        <v>80</v>
      </c>
      <c r="E1472" s="11">
        <v>41426</v>
      </c>
      <c r="P1472">
        <v>0</v>
      </c>
      <c r="Q1472">
        <v>0</v>
      </c>
      <c r="T1472">
        <v>0.95</v>
      </c>
    </row>
    <row r="1473" spans="1:20" x14ac:dyDescent="0.3">
      <c r="A1473" t="s">
        <v>2965</v>
      </c>
      <c r="B1473" s="171" t="s">
        <v>2966</v>
      </c>
      <c r="C1473" s="171" t="s">
        <v>161</v>
      </c>
      <c r="D1473" s="171" t="s">
        <v>4</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3">
      <c r="A1474" t="s">
        <v>2967</v>
      </c>
      <c r="B1474" s="171" t="s">
        <v>2968</v>
      </c>
      <c r="C1474" s="171" t="s">
        <v>164</v>
      </c>
      <c r="D1474" s="171" t="s">
        <v>80</v>
      </c>
      <c r="E1474" s="11">
        <v>41426</v>
      </c>
      <c r="P1474">
        <v>0</v>
      </c>
      <c r="Q1474">
        <v>0</v>
      </c>
    </row>
    <row r="1475" spans="1:20" x14ac:dyDescent="0.3">
      <c r="A1475" t="s">
        <v>2969</v>
      </c>
      <c r="B1475" s="171" t="s">
        <v>2970</v>
      </c>
      <c r="C1475" s="171" t="s">
        <v>167</v>
      </c>
      <c r="D1475" s="171" t="s">
        <v>4</v>
      </c>
      <c r="E1475" s="11">
        <v>41426</v>
      </c>
      <c r="R1475" t="e">
        <v>#DIV/0!</v>
      </c>
    </row>
    <row r="1476" spans="1:20" x14ac:dyDescent="0.3">
      <c r="A1476" t="s">
        <v>2971</v>
      </c>
      <c r="B1476" s="171" t="s">
        <v>2972</v>
      </c>
      <c r="C1476" s="171" t="s">
        <v>170</v>
      </c>
      <c r="D1476" s="171" t="s">
        <v>80</v>
      </c>
      <c r="E1476" s="11">
        <v>41426</v>
      </c>
      <c r="R1476" t="e">
        <v>#DIV/0!</v>
      </c>
    </row>
    <row r="1477" spans="1:20" x14ac:dyDescent="0.3">
      <c r="A1477" t="s">
        <v>2973</v>
      </c>
      <c r="B1477" s="171" t="s">
        <v>2974</v>
      </c>
      <c r="C1477" s="171" t="s">
        <v>173</v>
      </c>
      <c r="D1477" s="171" t="s">
        <v>80</v>
      </c>
      <c r="E1477" s="11">
        <v>41426</v>
      </c>
      <c r="I1477">
        <v>5</v>
      </c>
      <c r="N1477">
        <v>5</v>
      </c>
      <c r="P1477">
        <v>2</v>
      </c>
      <c r="Q1477">
        <v>4</v>
      </c>
      <c r="R1477">
        <v>0.5</v>
      </c>
      <c r="S1477">
        <v>0</v>
      </c>
    </row>
    <row r="1478" spans="1:20" x14ac:dyDescent="0.3">
      <c r="A1478" t="s">
        <v>2975</v>
      </c>
      <c r="B1478" s="171" t="s">
        <v>2976</v>
      </c>
      <c r="C1478" s="171" t="s">
        <v>176</v>
      </c>
      <c r="D1478" s="171" t="s">
        <v>80</v>
      </c>
      <c r="E1478" s="11">
        <v>41426</v>
      </c>
      <c r="I1478">
        <v>5</v>
      </c>
      <c r="N1478">
        <v>5</v>
      </c>
      <c r="P1478">
        <v>2</v>
      </c>
      <c r="Q1478">
        <v>4</v>
      </c>
      <c r="R1478">
        <v>0.5</v>
      </c>
      <c r="S1478">
        <v>0</v>
      </c>
    </row>
    <row r="1479" spans="1:20" x14ac:dyDescent="0.3">
      <c r="A1479" t="s">
        <v>2977</v>
      </c>
      <c r="B1479" s="171" t="s">
        <v>2978</v>
      </c>
      <c r="C1479" s="171" t="s">
        <v>179</v>
      </c>
      <c r="D1479" s="171" t="s">
        <v>4</v>
      </c>
      <c r="E1479" s="11">
        <v>41426</v>
      </c>
      <c r="R1479" t="e">
        <v>#DIV/0!</v>
      </c>
    </row>
    <row r="1480" spans="1:20" x14ac:dyDescent="0.3">
      <c r="A1480" t="s">
        <v>2979</v>
      </c>
      <c r="B1480" s="171" t="s">
        <v>2980</v>
      </c>
      <c r="C1480" s="171" t="s">
        <v>182</v>
      </c>
      <c r="D1480" s="171" t="s">
        <v>80</v>
      </c>
      <c r="E1480" s="11">
        <v>41426</v>
      </c>
      <c r="R1480" t="e">
        <v>#DIV/0!</v>
      </c>
    </row>
    <row r="1481" spans="1:20" x14ac:dyDescent="0.3">
      <c r="A1481" t="s">
        <v>2981</v>
      </c>
      <c r="B1481" s="171" t="s">
        <v>2982</v>
      </c>
      <c r="C1481" s="171" t="s">
        <v>185</v>
      </c>
      <c r="D1481" s="171" t="s">
        <v>4</v>
      </c>
      <c r="E1481" s="11">
        <v>41426</v>
      </c>
    </row>
    <row r="1482" spans="1:20" x14ac:dyDescent="0.3">
      <c r="A1482" t="s">
        <v>2983</v>
      </c>
      <c r="B1482" s="171" t="s">
        <v>2984</v>
      </c>
      <c r="C1482" s="171" t="s">
        <v>188</v>
      </c>
      <c r="D1482" s="171" t="s">
        <v>80</v>
      </c>
      <c r="E1482" s="11">
        <v>41426</v>
      </c>
    </row>
    <row r="1483" spans="1:20" x14ac:dyDescent="0.3">
      <c r="A1483" t="s">
        <v>2985</v>
      </c>
      <c r="B1483" s="171" t="s">
        <v>2986</v>
      </c>
      <c r="C1483" s="171" t="s">
        <v>191</v>
      </c>
      <c r="D1483" s="171" t="s">
        <v>4</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3">
      <c r="A1484" t="s">
        <v>2987</v>
      </c>
      <c r="B1484" s="171" t="s">
        <v>2988</v>
      </c>
      <c r="C1484" s="171" t="s">
        <v>194</v>
      </c>
      <c r="D1484" s="171" t="s">
        <v>80</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3">
      <c r="A1485" t="s">
        <v>2989</v>
      </c>
      <c r="B1485" s="171" t="s">
        <v>2990</v>
      </c>
      <c r="C1485" s="171" t="s">
        <v>197</v>
      </c>
      <c r="D1485" s="171" t="s">
        <v>80</v>
      </c>
      <c r="E1485" s="11">
        <v>41426</v>
      </c>
      <c r="H1485" t="e">
        <v>#DIV/0!</v>
      </c>
      <c r="K1485" t="e">
        <v>#DIV/0!</v>
      </c>
      <c r="M1485" t="e">
        <v>#DIV/0!</v>
      </c>
      <c r="R1485" t="e">
        <v>#DIV/0!</v>
      </c>
      <c r="T1485">
        <v>1.3</v>
      </c>
    </row>
    <row r="1486" spans="1:20" x14ac:dyDescent="0.3">
      <c r="A1486" t="s">
        <v>2991</v>
      </c>
      <c r="B1486" s="171" t="s">
        <v>2992</v>
      </c>
      <c r="C1486" s="171" t="s">
        <v>200</v>
      </c>
      <c r="D1486" s="171" t="s">
        <v>80</v>
      </c>
      <c r="E1486" s="11">
        <v>41426</v>
      </c>
      <c r="F1486">
        <v>0</v>
      </c>
      <c r="G1486">
        <v>0</v>
      </c>
      <c r="I1486">
        <v>2</v>
      </c>
      <c r="J1486">
        <v>0</v>
      </c>
      <c r="L1486">
        <v>0</v>
      </c>
      <c r="P1486">
        <v>3</v>
      </c>
      <c r="Q1486">
        <v>4</v>
      </c>
      <c r="R1486">
        <v>0.75</v>
      </c>
      <c r="T1486">
        <v>0.97500000000000009</v>
      </c>
    </row>
    <row r="1487" spans="1:20" x14ac:dyDescent="0.3">
      <c r="A1487" t="s">
        <v>2993</v>
      </c>
      <c r="B1487" s="171" t="s">
        <v>2994</v>
      </c>
      <c r="C1487" s="171" t="s">
        <v>203</v>
      </c>
      <c r="D1487" s="171" t="s">
        <v>80</v>
      </c>
      <c r="E1487" s="11">
        <v>41426</v>
      </c>
    </row>
    <row r="1488" spans="1:20" x14ac:dyDescent="0.3">
      <c r="A1488" t="s">
        <v>2995</v>
      </c>
      <c r="B1488" s="171" t="s">
        <v>2996</v>
      </c>
      <c r="C1488" s="171" t="s">
        <v>206</v>
      </c>
      <c r="D1488" s="171" t="s">
        <v>80</v>
      </c>
      <c r="E1488" s="11">
        <v>41426</v>
      </c>
      <c r="I1488">
        <v>2</v>
      </c>
      <c r="P1488">
        <v>3</v>
      </c>
      <c r="Q1488">
        <v>4</v>
      </c>
      <c r="R1488">
        <v>0.75</v>
      </c>
      <c r="T1488">
        <v>0.54545454545454541</v>
      </c>
    </row>
    <row r="1489" spans="1:20" x14ac:dyDescent="0.3">
      <c r="A1489" t="s">
        <v>2997</v>
      </c>
      <c r="B1489" s="171" t="s">
        <v>2998</v>
      </c>
      <c r="C1489" s="171" t="s">
        <v>209</v>
      </c>
      <c r="D1489" s="171" t="s">
        <v>80</v>
      </c>
      <c r="E1489" s="11">
        <v>41426</v>
      </c>
      <c r="R1489" t="e">
        <v>#DIV/0!</v>
      </c>
      <c r="T1489">
        <v>1</v>
      </c>
    </row>
    <row r="1490" spans="1:20" x14ac:dyDescent="0.3">
      <c r="A1490" t="s">
        <v>2999</v>
      </c>
      <c r="B1490" s="171" t="s">
        <v>3000</v>
      </c>
      <c r="C1490" s="171" t="s">
        <v>212</v>
      </c>
      <c r="D1490" s="171" t="s">
        <v>4</v>
      </c>
      <c r="E1490" s="11">
        <v>41426</v>
      </c>
      <c r="R1490" t="e">
        <v>#DIV/0!</v>
      </c>
    </row>
    <row r="1491" spans="1:20" x14ac:dyDescent="0.3">
      <c r="A1491" t="s">
        <v>3001</v>
      </c>
      <c r="B1491" s="171" t="s">
        <v>3002</v>
      </c>
      <c r="C1491" s="171" t="s">
        <v>215</v>
      </c>
      <c r="D1491" s="171" t="s">
        <v>4</v>
      </c>
      <c r="E1491" s="11">
        <v>41426</v>
      </c>
      <c r="R1491" t="e">
        <v>#DIV/0!</v>
      </c>
    </row>
    <row r="1492" spans="1:20" x14ac:dyDescent="0.3">
      <c r="A1492" t="s">
        <v>3003</v>
      </c>
      <c r="B1492" s="171" t="s">
        <v>3004</v>
      </c>
      <c r="C1492" s="171" t="s">
        <v>218</v>
      </c>
      <c r="D1492" s="171" t="s">
        <v>80</v>
      </c>
      <c r="E1492" s="11">
        <v>41426</v>
      </c>
      <c r="R1492" t="e">
        <v>#DIV/0!</v>
      </c>
    </row>
    <row r="1493" spans="1:20" x14ac:dyDescent="0.3">
      <c r="A1493" t="s">
        <v>3005</v>
      </c>
      <c r="B1493" s="171" t="s">
        <v>3006</v>
      </c>
      <c r="C1493" s="171" t="s">
        <v>221</v>
      </c>
      <c r="D1493" s="171" t="s">
        <v>4</v>
      </c>
      <c r="E1493" s="11">
        <v>41426</v>
      </c>
      <c r="F1493">
        <v>0</v>
      </c>
      <c r="G1493">
        <v>0</v>
      </c>
      <c r="I1493">
        <v>0</v>
      </c>
      <c r="L1493">
        <v>0</v>
      </c>
      <c r="N1493">
        <v>7</v>
      </c>
      <c r="S1493">
        <v>4</v>
      </c>
    </row>
    <row r="1494" spans="1:20" x14ac:dyDescent="0.3">
      <c r="A1494" t="s">
        <v>3007</v>
      </c>
      <c r="B1494" s="171" t="s">
        <v>3008</v>
      </c>
      <c r="C1494" s="171" t="s">
        <v>224</v>
      </c>
      <c r="D1494" s="171" t="s">
        <v>80</v>
      </c>
      <c r="E1494" s="11">
        <v>41426</v>
      </c>
    </row>
    <row r="1495" spans="1:20" x14ac:dyDescent="0.3">
      <c r="A1495" t="s">
        <v>3009</v>
      </c>
      <c r="B1495" s="171" t="s">
        <v>3010</v>
      </c>
      <c r="C1495" s="171" t="s">
        <v>227</v>
      </c>
      <c r="D1495" s="171" t="s">
        <v>80</v>
      </c>
      <c r="E1495" s="11">
        <v>41426</v>
      </c>
      <c r="N1495">
        <v>7</v>
      </c>
      <c r="P1495">
        <v>0</v>
      </c>
      <c r="Q1495">
        <v>0</v>
      </c>
      <c r="S1495">
        <v>4</v>
      </c>
      <c r="T1495">
        <v>0</v>
      </c>
    </row>
    <row r="1496" spans="1:20" x14ac:dyDescent="0.3">
      <c r="A1496" t="s">
        <v>3011</v>
      </c>
      <c r="B1496" s="171" t="s">
        <v>3012</v>
      </c>
      <c r="C1496" s="171" t="s">
        <v>230</v>
      </c>
      <c r="D1496" s="171" t="s">
        <v>80</v>
      </c>
      <c r="E1496" s="11">
        <v>41426</v>
      </c>
    </row>
    <row r="1497" spans="1:20" x14ac:dyDescent="0.3">
      <c r="A1497" t="s">
        <v>3013</v>
      </c>
      <c r="B1497" s="171" t="s">
        <v>3014</v>
      </c>
      <c r="C1497" s="171" t="s">
        <v>233</v>
      </c>
      <c r="D1497" s="171" t="s">
        <v>4</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3">
      <c r="A1498" t="s">
        <v>3015</v>
      </c>
      <c r="B1498" s="171" t="s">
        <v>3016</v>
      </c>
      <c r="C1498" s="171" t="s">
        <v>236</v>
      </c>
      <c r="D1498" s="171" t="s">
        <v>80</v>
      </c>
      <c r="E1498" s="11">
        <v>41426</v>
      </c>
      <c r="F1498">
        <v>9.08</v>
      </c>
      <c r="G1498">
        <v>11</v>
      </c>
      <c r="H1498">
        <v>0.82545454545454544</v>
      </c>
      <c r="I1498">
        <v>29</v>
      </c>
      <c r="J1498">
        <v>29</v>
      </c>
      <c r="K1498">
        <v>1</v>
      </c>
      <c r="L1498">
        <v>45</v>
      </c>
      <c r="M1498">
        <v>0.64444444444444449</v>
      </c>
      <c r="O1498">
        <v>1</v>
      </c>
      <c r="P1498">
        <v>3</v>
      </c>
      <c r="Q1498">
        <v>3</v>
      </c>
      <c r="R1498">
        <v>1</v>
      </c>
    </row>
    <row r="1499" spans="1:20" x14ac:dyDescent="0.3">
      <c r="A1499" t="s">
        <v>3017</v>
      </c>
      <c r="B1499" s="171" t="s">
        <v>3018</v>
      </c>
      <c r="C1499" s="171" t="s">
        <v>239</v>
      </c>
      <c r="D1499" s="171" t="s">
        <v>80</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3">
      <c r="A1500" t="s">
        <v>3019</v>
      </c>
      <c r="B1500" s="171" t="s">
        <v>3020</v>
      </c>
      <c r="C1500" s="171" t="s">
        <v>76</v>
      </c>
      <c r="D1500" s="171" t="s">
        <v>80</v>
      </c>
      <c r="E1500" s="11">
        <v>41426</v>
      </c>
      <c r="P1500">
        <v>2</v>
      </c>
      <c r="Q1500">
        <v>2</v>
      </c>
      <c r="R1500">
        <v>1</v>
      </c>
      <c r="T1500">
        <v>0.76400000000000001</v>
      </c>
    </row>
    <row r="1501" spans="1:20" x14ac:dyDescent="0.3">
      <c r="A1501" t="s">
        <v>3021</v>
      </c>
      <c r="B1501" s="171" t="s">
        <v>3022</v>
      </c>
      <c r="C1501" s="171" t="s">
        <v>79</v>
      </c>
      <c r="D1501" s="171" t="s">
        <v>4</v>
      </c>
      <c r="E1501" s="11">
        <v>41426</v>
      </c>
      <c r="F1501">
        <v>0</v>
      </c>
      <c r="G1501">
        <v>0</v>
      </c>
      <c r="H1501" t="e">
        <v>#DIV/0!</v>
      </c>
      <c r="I1501">
        <v>0</v>
      </c>
      <c r="J1501">
        <v>0</v>
      </c>
      <c r="L1501">
        <v>0</v>
      </c>
      <c r="M1501" t="e">
        <v>#DIV/0!</v>
      </c>
      <c r="N1501">
        <v>0</v>
      </c>
      <c r="P1501">
        <v>0</v>
      </c>
      <c r="Q1501">
        <v>0</v>
      </c>
      <c r="R1501" t="e">
        <v>#DIV/0!</v>
      </c>
      <c r="S1501">
        <v>0</v>
      </c>
      <c r="T1501">
        <v>0.628</v>
      </c>
    </row>
    <row r="1502" spans="1:20" x14ac:dyDescent="0.3">
      <c r="A1502" t="s">
        <v>3023</v>
      </c>
      <c r="B1502" s="171" t="s">
        <v>3024</v>
      </c>
      <c r="C1502" s="171" t="s">
        <v>86</v>
      </c>
      <c r="D1502" s="171" t="s">
        <v>4</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3">
      <c r="A1503" t="s">
        <v>3025</v>
      </c>
      <c r="B1503" s="171" t="s">
        <v>3026</v>
      </c>
      <c r="C1503" s="171" t="s">
        <v>89</v>
      </c>
      <c r="D1503" s="171" t="s">
        <v>4</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3">
      <c r="A1504" t="s">
        <v>3027</v>
      </c>
      <c r="B1504" s="171" t="s">
        <v>3028</v>
      </c>
      <c r="C1504" s="171" t="s">
        <v>92</v>
      </c>
      <c r="D1504" s="171" t="s">
        <v>4</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3">
      <c r="A1505" t="s">
        <v>3029</v>
      </c>
      <c r="B1505" s="171" t="s">
        <v>3030</v>
      </c>
      <c r="C1505" s="171" t="s">
        <v>98</v>
      </c>
      <c r="D1505" s="171" t="s">
        <v>4</v>
      </c>
      <c r="E1505" s="11">
        <v>41426</v>
      </c>
      <c r="F1505">
        <v>3</v>
      </c>
      <c r="G1505">
        <v>3</v>
      </c>
      <c r="H1505">
        <v>1</v>
      </c>
      <c r="I1505">
        <v>0</v>
      </c>
      <c r="J1505">
        <v>17</v>
      </c>
      <c r="L1505">
        <v>74.5</v>
      </c>
      <c r="M1505">
        <v>0.22818791946308725</v>
      </c>
      <c r="N1505">
        <v>7</v>
      </c>
      <c r="P1505">
        <v>0</v>
      </c>
      <c r="Q1505">
        <v>0</v>
      </c>
      <c r="R1505" t="e">
        <v>#DIV/0!</v>
      </c>
      <c r="S1505">
        <v>4</v>
      </c>
      <c r="T1505">
        <v>1</v>
      </c>
    </row>
    <row r="1506" spans="1:20" x14ac:dyDescent="0.3">
      <c r="A1506" t="s">
        <v>3031</v>
      </c>
      <c r="B1506" s="171" t="s">
        <v>3032</v>
      </c>
      <c r="C1506" s="171" t="s">
        <v>101</v>
      </c>
      <c r="D1506" s="171" t="s">
        <v>4</v>
      </c>
      <c r="E1506" s="11">
        <v>41426</v>
      </c>
      <c r="F1506">
        <v>0</v>
      </c>
      <c r="G1506">
        <v>0</v>
      </c>
      <c r="I1506">
        <v>0</v>
      </c>
      <c r="J1506">
        <v>0</v>
      </c>
      <c r="L1506">
        <v>0</v>
      </c>
      <c r="P1506">
        <v>0</v>
      </c>
      <c r="Q1506">
        <v>0</v>
      </c>
      <c r="R1506" t="e">
        <v>#DIV/0!</v>
      </c>
      <c r="T1506">
        <v>1.0375000000000001</v>
      </c>
    </row>
    <row r="1507" spans="1:20" x14ac:dyDescent="0.3">
      <c r="A1507" t="s">
        <v>3033</v>
      </c>
      <c r="B1507" s="171" t="s">
        <v>3034</v>
      </c>
      <c r="C1507" s="171" t="s">
        <v>107</v>
      </c>
      <c r="D1507" s="171" t="s">
        <v>80</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3">
      <c r="A1508" t="s">
        <v>3035</v>
      </c>
      <c r="B1508" s="171" t="s">
        <v>3036</v>
      </c>
      <c r="C1508" s="171" t="s">
        <v>110</v>
      </c>
      <c r="D1508" s="171" t="s">
        <v>4</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3">
      <c r="A1509" t="s">
        <v>3037</v>
      </c>
      <c r="B1509" s="171" t="s">
        <v>3038</v>
      </c>
      <c r="C1509" s="171" t="s">
        <v>113</v>
      </c>
      <c r="D1509" s="171" t="s">
        <v>4</v>
      </c>
      <c r="E1509" s="11">
        <v>41426</v>
      </c>
      <c r="L1509">
        <v>20</v>
      </c>
      <c r="M1509">
        <v>0</v>
      </c>
      <c r="R1509">
        <v>0</v>
      </c>
      <c r="T1509">
        <v>0</v>
      </c>
    </row>
    <row r="1510" spans="1:20" x14ac:dyDescent="0.3">
      <c r="A1510" t="s">
        <v>3039</v>
      </c>
      <c r="B1510" s="171" t="s">
        <v>3040</v>
      </c>
      <c r="C1510" s="171" t="s">
        <v>116</v>
      </c>
      <c r="D1510" s="171" t="s">
        <v>4</v>
      </c>
      <c r="E1510" s="11">
        <v>41426</v>
      </c>
      <c r="H1510" t="e">
        <v>#DIV/0!</v>
      </c>
      <c r="K1510" t="e">
        <v>#DIV/0!</v>
      </c>
      <c r="M1510" t="e">
        <v>#DIV/0!</v>
      </c>
      <c r="R1510" t="e">
        <v>#DIV/0!</v>
      </c>
      <c r="T1510">
        <v>0.49754273504273511</v>
      </c>
    </row>
    <row r="1511" spans="1:20" x14ac:dyDescent="0.3">
      <c r="A1511" t="s">
        <v>3041</v>
      </c>
      <c r="B1511" s="171" t="s">
        <v>3042</v>
      </c>
      <c r="C1511" s="171" t="s">
        <v>119</v>
      </c>
      <c r="D1511" s="171" t="s">
        <v>4</v>
      </c>
      <c r="E1511" s="11">
        <v>41426</v>
      </c>
      <c r="R1511" t="e">
        <v>#DIV/0!</v>
      </c>
      <c r="T1511">
        <v>0</v>
      </c>
    </row>
    <row r="1512" spans="1:20" x14ac:dyDescent="0.3">
      <c r="A1512" t="s">
        <v>3043</v>
      </c>
      <c r="B1512" s="171" t="s">
        <v>3044</v>
      </c>
      <c r="C1512" s="171" t="s">
        <v>122</v>
      </c>
      <c r="D1512" s="171" t="s">
        <v>80</v>
      </c>
      <c r="E1512" s="11">
        <v>41426</v>
      </c>
      <c r="R1512" t="e">
        <v>#DIV/0!</v>
      </c>
      <c r="T1512">
        <v>0.81339401709401715</v>
      </c>
    </row>
    <row r="1513" spans="1:20" x14ac:dyDescent="0.3">
      <c r="A1513" t="s">
        <v>3045</v>
      </c>
      <c r="B1513" s="171" t="s">
        <v>3046</v>
      </c>
      <c r="C1513" s="171" t="s">
        <v>125</v>
      </c>
      <c r="D1513" s="171" t="s">
        <v>80</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3">
      <c r="A1514" t="s">
        <v>3047</v>
      </c>
      <c r="B1514" s="171" t="s">
        <v>3048</v>
      </c>
      <c r="C1514" s="171" t="s">
        <v>128</v>
      </c>
      <c r="D1514" s="171" t="s">
        <v>4</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3">
      <c r="A1515" t="s">
        <v>3049</v>
      </c>
      <c r="B1515" s="171" t="s">
        <v>3050</v>
      </c>
      <c r="C1515" s="171" t="s">
        <v>131</v>
      </c>
      <c r="D1515" s="171" t="s">
        <v>4</v>
      </c>
      <c r="E1515" s="11">
        <v>41426</v>
      </c>
      <c r="L1515">
        <v>27.5</v>
      </c>
      <c r="M1515">
        <v>0</v>
      </c>
      <c r="T1515">
        <v>0.44444444444444442</v>
      </c>
    </row>
    <row r="1516" spans="1:20" x14ac:dyDescent="0.3">
      <c r="A1516" t="s">
        <v>3051</v>
      </c>
      <c r="B1516" s="171" t="s">
        <v>3052</v>
      </c>
      <c r="C1516" s="171" t="s">
        <v>134</v>
      </c>
      <c r="D1516" s="171" t="s">
        <v>4</v>
      </c>
      <c r="E1516" s="11">
        <v>41426</v>
      </c>
      <c r="H1516" t="e">
        <v>#DIV/0!</v>
      </c>
      <c r="K1516" t="e">
        <v>#DIV/0!</v>
      </c>
      <c r="M1516" t="e">
        <v>#DIV/0!</v>
      </c>
      <c r="R1516" t="e">
        <v>#DIV/0!</v>
      </c>
    </row>
    <row r="1517" spans="1:20" x14ac:dyDescent="0.3">
      <c r="A1517" t="s">
        <v>3053</v>
      </c>
      <c r="B1517" s="171" t="s">
        <v>3054</v>
      </c>
      <c r="C1517" s="171" t="s">
        <v>137</v>
      </c>
      <c r="D1517" s="171" t="s">
        <v>80</v>
      </c>
      <c r="E1517" s="11">
        <v>41426</v>
      </c>
      <c r="R1517" t="e">
        <v>#DIV/0!</v>
      </c>
    </row>
    <row r="1518" spans="1:20" x14ac:dyDescent="0.3">
      <c r="A1518" t="s">
        <v>3055</v>
      </c>
      <c r="B1518" s="171" t="s">
        <v>3056</v>
      </c>
      <c r="C1518" s="171" t="s">
        <v>140</v>
      </c>
      <c r="D1518" s="171" t="s">
        <v>4</v>
      </c>
      <c r="E1518" s="11">
        <v>41426</v>
      </c>
      <c r="R1518" t="e">
        <v>#DIV/0!</v>
      </c>
    </row>
    <row r="1519" spans="1:20" x14ac:dyDescent="0.3">
      <c r="A1519" t="s">
        <v>3057</v>
      </c>
      <c r="B1519" s="171" t="s">
        <v>3058</v>
      </c>
      <c r="C1519" s="171" t="s">
        <v>167</v>
      </c>
      <c r="D1519" s="171" t="s">
        <v>80</v>
      </c>
      <c r="E1519" s="11">
        <v>41426</v>
      </c>
      <c r="R1519" t="e">
        <v>#DIV/0!</v>
      </c>
      <c r="T1519">
        <v>0.75868055555555547</v>
      </c>
    </row>
    <row r="1520" spans="1:20" x14ac:dyDescent="0.3">
      <c r="A1520" t="s">
        <v>3059</v>
      </c>
      <c r="B1520" s="171" t="s">
        <v>3060</v>
      </c>
      <c r="C1520" s="171" t="s">
        <v>170</v>
      </c>
      <c r="D1520" s="171" t="s">
        <v>4</v>
      </c>
      <c r="E1520" s="11">
        <v>41426</v>
      </c>
      <c r="R1520" t="e">
        <v>#DIV/0!</v>
      </c>
      <c r="T1520">
        <v>1</v>
      </c>
    </row>
    <row r="1521" spans="1:20" x14ac:dyDescent="0.3">
      <c r="A1521" t="s">
        <v>3061</v>
      </c>
      <c r="B1521" s="171" t="s">
        <v>3062</v>
      </c>
      <c r="C1521" s="171" t="s">
        <v>179</v>
      </c>
      <c r="D1521" s="171" t="s">
        <v>80</v>
      </c>
      <c r="E1521" s="11">
        <v>41426</v>
      </c>
      <c r="R1521" t="e">
        <v>#DIV/0!</v>
      </c>
      <c r="T1521">
        <v>0.8125</v>
      </c>
    </row>
    <row r="1522" spans="1:20" x14ac:dyDescent="0.3">
      <c r="A1522" t="s">
        <v>3063</v>
      </c>
      <c r="B1522" s="171" t="s">
        <v>3064</v>
      </c>
      <c r="C1522" s="171" t="s">
        <v>182</v>
      </c>
      <c r="D1522" s="171" t="s">
        <v>4</v>
      </c>
      <c r="E1522" s="11">
        <v>41426</v>
      </c>
      <c r="R1522" t="e">
        <v>#DIV/0!</v>
      </c>
    </row>
    <row r="1523" spans="1:20" x14ac:dyDescent="0.3">
      <c r="A1523" t="s">
        <v>3065</v>
      </c>
      <c r="B1523" s="171" t="s">
        <v>3066</v>
      </c>
      <c r="C1523" s="171" t="s">
        <v>185</v>
      </c>
      <c r="D1523" s="171" t="s">
        <v>80</v>
      </c>
      <c r="E1523" s="11">
        <v>41426</v>
      </c>
    </row>
    <row r="1524" spans="1:20" x14ac:dyDescent="0.3">
      <c r="A1524" t="s">
        <v>3067</v>
      </c>
      <c r="B1524" s="171" t="s">
        <v>3068</v>
      </c>
      <c r="C1524" s="171" t="s">
        <v>188</v>
      </c>
      <c r="D1524" s="171" t="s">
        <v>4</v>
      </c>
      <c r="E1524" s="11">
        <v>41426</v>
      </c>
    </row>
    <row r="1525" spans="1:20" x14ac:dyDescent="0.3">
      <c r="A1525" t="s">
        <v>3069</v>
      </c>
      <c r="B1525" s="171" t="s">
        <v>3070</v>
      </c>
      <c r="C1525" s="171" t="s">
        <v>191</v>
      </c>
      <c r="D1525" s="171" t="s">
        <v>80</v>
      </c>
      <c r="E1525" s="11">
        <v>41426</v>
      </c>
      <c r="F1525">
        <v>4</v>
      </c>
      <c r="G1525">
        <v>5</v>
      </c>
      <c r="H1525">
        <v>0.8</v>
      </c>
      <c r="I1525">
        <v>13</v>
      </c>
      <c r="J1525">
        <v>29</v>
      </c>
      <c r="K1525">
        <v>0.44827586206896552</v>
      </c>
      <c r="L1525">
        <v>29</v>
      </c>
      <c r="M1525">
        <v>1</v>
      </c>
      <c r="N1525">
        <v>8</v>
      </c>
      <c r="P1525">
        <v>3</v>
      </c>
      <c r="Q1525">
        <v>4</v>
      </c>
      <c r="R1525">
        <v>0.75</v>
      </c>
      <c r="S1525">
        <v>8</v>
      </c>
    </row>
    <row r="1526" spans="1:20" x14ac:dyDescent="0.3">
      <c r="A1526" t="s">
        <v>3071</v>
      </c>
      <c r="B1526" s="171" t="s">
        <v>3072</v>
      </c>
      <c r="C1526" s="171" t="s">
        <v>194</v>
      </c>
      <c r="D1526" s="171" t="s">
        <v>4</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3">
      <c r="A1527" t="s">
        <v>3073</v>
      </c>
      <c r="B1527" s="171" t="s">
        <v>3074</v>
      </c>
      <c r="C1527" s="171" t="s">
        <v>197</v>
      </c>
      <c r="D1527" s="171" t="s">
        <v>4</v>
      </c>
      <c r="E1527" s="11">
        <v>41426</v>
      </c>
      <c r="H1527" t="e">
        <v>#DIV/0!</v>
      </c>
      <c r="K1527" t="e">
        <v>#DIV/0!</v>
      </c>
      <c r="M1527" t="e">
        <v>#DIV/0!</v>
      </c>
      <c r="R1527" t="e">
        <v>#DIV/0!</v>
      </c>
    </row>
    <row r="1528" spans="1:20" x14ac:dyDescent="0.3">
      <c r="A1528" t="s">
        <v>3075</v>
      </c>
      <c r="B1528" s="171" t="s">
        <v>3076</v>
      </c>
      <c r="C1528" s="171" t="s">
        <v>209</v>
      </c>
      <c r="D1528" s="171" t="s">
        <v>4</v>
      </c>
      <c r="E1528" s="11">
        <v>41426</v>
      </c>
      <c r="R1528" t="e">
        <v>#DIV/0!</v>
      </c>
      <c r="T1528">
        <v>1.05</v>
      </c>
    </row>
    <row r="1529" spans="1:20" x14ac:dyDescent="0.3">
      <c r="A1529" t="s">
        <v>3077</v>
      </c>
      <c r="B1529" s="171" t="s">
        <v>3078</v>
      </c>
      <c r="C1529" s="171" t="s">
        <v>212</v>
      </c>
      <c r="D1529" s="171" t="s">
        <v>80</v>
      </c>
      <c r="E1529" s="11">
        <v>41426</v>
      </c>
      <c r="R1529" t="e">
        <v>#DIV/0!</v>
      </c>
      <c r="T1529">
        <v>1</v>
      </c>
    </row>
    <row r="1530" spans="1:20" x14ac:dyDescent="0.3">
      <c r="A1530" t="s">
        <v>3079</v>
      </c>
      <c r="B1530" s="171" t="s">
        <v>3080</v>
      </c>
      <c r="C1530" s="171" t="s">
        <v>215</v>
      </c>
      <c r="D1530" s="171" t="s">
        <v>80</v>
      </c>
      <c r="E1530" s="11">
        <v>41426</v>
      </c>
      <c r="R1530" t="e">
        <v>#DIV/0!</v>
      </c>
    </row>
    <row r="1531" spans="1:20" x14ac:dyDescent="0.3">
      <c r="A1531" t="s">
        <v>3081</v>
      </c>
      <c r="B1531" s="171" t="s">
        <v>3082</v>
      </c>
      <c r="C1531" s="171" t="s">
        <v>218</v>
      </c>
      <c r="D1531" s="171" t="s">
        <v>4</v>
      </c>
      <c r="E1531" s="11">
        <v>41426</v>
      </c>
      <c r="R1531" t="e">
        <v>#DIV/0!</v>
      </c>
    </row>
    <row r="1532" spans="1:20" x14ac:dyDescent="0.3">
      <c r="A1532" t="s">
        <v>3083</v>
      </c>
      <c r="B1532" s="171" t="s">
        <v>3084</v>
      </c>
      <c r="C1532" s="171" t="s">
        <v>233</v>
      </c>
      <c r="D1532" s="171" t="s">
        <v>80</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3">
      <c r="A1533" t="s">
        <v>3085</v>
      </c>
      <c r="B1533" s="171" t="s">
        <v>3086</v>
      </c>
      <c r="C1533" s="171" t="s">
        <v>236</v>
      </c>
      <c r="D1533" s="171" t="s">
        <v>4</v>
      </c>
      <c r="E1533" s="11">
        <v>41426</v>
      </c>
      <c r="F1533">
        <v>9.08</v>
      </c>
      <c r="G1533">
        <v>11</v>
      </c>
      <c r="H1533">
        <v>0.82545454545454544</v>
      </c>
      <c r="I1533">
        <v>29</v>
      </c>
      <c r="J1533">
        <v>29</v>
      </c>
      <c r="K1533">
        <v>1</v>
      </c>
      <c r="L1533">
        <v>45</v>
      </c>
      <c r="M1533">
        <v>0.64444444444444449</v>
      </c>
      <c r="O1533">
        <v>1</v>
      </c>
      <c r="P1533">
        <v>3</v>
      </c>
      <c r="Q1533">
        <v>3</v>
      </c>
      <c r="R1533">
        <v>1</v>
      </c>
    </row>
    <row r="1534" spans="1:20" x14ac:dyDescent="0.3">
      <c r="A1534" t="s">
        <v>3087</v>
      </c>
      <c r="B1534" s="171" t="s">
        <v>3088</v>
      </c>
      <c r="C1534" s="171" t="s">
        <v>239</v>
      </c>
      <c r="D1534" s="171" t="s">
        <v>4</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3">
      <c r="A1535" t="s">
        <v>3089</v>
      </c>
      <c r="B1535" s="171" t="s">
        <v>3090</v>
      </c>
      <c r="C1535" s="171" t="s">
        <v>143</v>
      </c>
      <c r="D1535" s="171" t="s">
        <v>4</v>
      </c>
      <c r="E1535" s="11">
        <v>41426</v>
      </c>
      <c r="H1535" t="e">
        <v>#DIV/0!</v>
      </c>
      <c r="K1535" t="e">
        <v>#DIV/0!</v>
      </c>
      <c r="M1535" t="e">
        <v>#DIV/0!</v>
      </c>
      <c r="N1535">
        <v>0</v>
      </c>
      <c r="R1535" t="e">
        <v>#DIV/0!</v>
      </c>
    </row>
    <row r="1536" spans="1:20" x14ac:dyDescent="0.3">
      <c r="A1536" t="s">
        <v>3091</v>
      </c>
      <c r="B1536" s="171" t="s">
        <v>3092</v>
      </c>
      <c r="C1536" s="171" t="s">
        <v>146</v>
      </c>
      <c r="D1536" s="171" t="s">
        <v>80</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3">
      <c r="A1537" t="s">
        <v>3093</v>
      </c>
      <c r="B1537" s="171" t="s">
        <v>3094</v>
      </c>
      <c r="C1537" s="171" t="s">
        <v>149</v>
      </c>
      <c r="D1537" s="171" t="s">
        <v>4</v>
      </c>
      <c r="E1537" s="11">
        <v>41426</v>
      </c>
    </row>
    <row r="1538" spans="1:20" x14ac:dyDescent="0.3">
      <c r="A1538" t="s">
        <v>3095</v>
      </c>
      <c r="B1538" s="171" t="s">
        <v>3096</v>
      </c>
      <c r="C1538" s="171" t="s">
        <v>152</v>
      </c>
      <c r="D1538" s="171" t="s">
        <v>4</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3">
      <c r="A1539" t="s">
        <v>3097</v>
      </c>
      <c r="B1539" s="171" t="s">
        <v>3098</v>
      </c>
      <c r="C1539" s="171" t="s">
        <v>155</v>
      </c>
      <c r="D1539" s="171" t="s">
        <v>4</v>
      </c>
      <c r="E1539" s="11">
        <v>41426</v>
      </c>
      <c r="F1539">
        <v>3</v>
      </c>
      <c r="G1539">
        <v>3</v>
      </c>
      <c r="H1539">
        <v>1</v>
      </c>
      <c r="J1539">
        <v>17</v>
      </c>
      <c r="K1539">
        <v>0</v>
      </c>
      <c r="L1539">
        <v>27</v>
      </c>
      <c r="M1539">
        <v>0.62962962962962965</v>
      </c>
      <c r="R1539" t="e">
        <v>#DIV/0!</v>
      </c>
      <c r="T1539">
        <v>0.23076923076923078</v>
      </c>
    </row>
    <row r="1540" spans="1:20" x14ac:dyDescent="0.3">
      <c r="A1540" t="s">
        <v>3099</v>
      </c>
      <c r="B1540" s="171" t="s">
        <v>3100</v>
      </c>
      <c r="C1540" s="171" t="s">
        <v>158</v>
      </c>
      <c r="D1540" s="171" t="s">
        <v>4</v>
      </c>
      <c r="E1540" s="11">
        <v>41426</v>
      </c>
      <c r="P1540">
        <v>0</v>
      </c>
      <c r="Q1540">
        <v>0</v>
      </c>
      <c r="T1540">
        <v>0.23076923076923078</v>
      </c>
    </row>
    <row r="1541" spans="1:20" x14ac:dyDescent="0.3">
      <c r="A1541" t="s">
        <v>3101</v>
      </c>
      <c r="B1541" s="171" t="s">
        <v>3102</v>
      </c>
      <c r="C1541" s="171" t="s">
        <v>164</v>
      </c>
      <c r="D1541" s="171" t="s">
        <v>4</v>
      </c>
      <c r="E1541" s="11">
        <v>41426</v>
      </c>
      <c r="P1541">
        <v>0</v>
      </c>
      <c r="Q1541">
        <v>0</v>
      </c>
      <c r="T1541">
        <v>1.4666666666666668</v>
      </c>
    </row>
    <row r="1542" spans="1:20" x14ac:dyDescent="0.3">
      <c r="A1542" t="s">
        <v>3103</v>
      </c>
      <c r="B1542" s="171" t="s">
        <v>3104</v>
      </c>
      <c r="C1542" s="171" t="s">
        <v>161</v>
      </c>
      <c r="D1542" s="171" t="s">
        <v>80</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3">
      <c r="A1543" t="s">
        <v>3105</v>
      </c>
      <c r="B1543" s="171" t="s">
        <v>3106</v>
      </c>
      <c r="C1543" s="171" t="s">
        <v>221</v>
      </c>
      <c r="D1543" s="171" t="s">
        <v>80</v>
      </c>
      <c r="E1543" s="11">
        <v>41426</v>
      </c>
      <c r="F1543">
        <v>0</v>
      </c>
      <c r="G1543">
        <v>0</v>
      </c>
      <c r="I1543">
        <v>0</v>
      </c>
      <c r="L1543">
        <v>0</v>
      </c>
      <c r="N1543">
        <v>7</v>
      </c>
      <c r="S1543">
        <v>4</v>
      </c>
    </row>
    <row r="1544" spans="1:20" x14ac:dyDescent="0.3">
      <c r="A1544" t="s">
        <v>3107</v>
      </c>
      <c r="B1544" s="171" t="s">
        <v>3108</v>
      </c>
      <c r="C1544" s="171" t="s">
        <v>224</v>
      </c>
      <c r="D1544" s="171" t="s">
        <v>4</v>
      </c>
      <c r="E1544" s="11">
        <v>41426</v>
      </c>
      <c r="T1544">
        <v>0.54545454545454541</v>
      </c>
    </row>
    <row r="1545" spans="1:20" x14ac:dyDescent="0.3">
      <c r="A1545" t="s">
        <v>3109</v>
      </c>
      <c r="B1545" s="171" t="s">
        <v>3110</v>
      </c>
      <c r="C1545" s="171" t="s">
        <v>227</v>
      </c>
      <c r="D1545" s="171" t="s">
        <v>4</v>
      </c>
      <c r="E1545" s="11">
        <v>41426</v>
      </c>
      <c r="N1545">
        <v>7</v>
      </c>
      <c r="P1545">
        <v>0</v>
      </c>
      <c r="Q1545">
        <v>0</v>
      </c>
      <c r="S1545">
        <v>4</v>
      </c>
      <c r="T1545">
        <v>1</v>
      </c>
    </row>
    <row r="1546" spans="1:20" x14ac:dyDescent="0.3">
      <c r="A1546" t="s">
        <v>3111</v>
      </c>
      <c r="B1546" s="171" t="s">
        <v>3112</v>
      </c>
      <c r="C1546" s="171" t="s">
        <v>230</v>
      </c>
      <c r="D1546" s="171" t="s">
        <v>4</v>
      </c>
      <c r="E1546" s="11">
        <v>41426</v>
      </c>
    </row>
    <row r="1547" spans="1:20" x14ac:dyDescent="0.3">
      <c r="A1547" t="s">
        <v>3113</v>
      </c>
      <c r="B1547" s="171" t="s">
        <v>3114</v>
      </c>
      <c r="C1547" s="171" t="s">
        <v>73</v>
      </c>
      <c r="D1547" s="171" t="s">
        <v>4</v>
      </c>
      <c r="E1547" s="11">
        <v>41456</v>
      </c>
      <c r="F1547">
        <v>4</v>
      </c>
      <c r="G1547">
        <v>4</v>
      </c>
      <c r="H1547">
        <v>1</v>
      </c>
      <c r="I1547">
        <v>13</v>
      </c>
      <c r="J1547">
        <v>16</v>
      </c>
      <c r="K1547">
        <v>0.8125</v>
      </c>
      <c r="L1547">
        <v>16</v>
      </c>
      <c r="M1547">
        <v>1</v>
      </c>
      <c r="P1547">
        <v>0</v>
      </c>
      <c r="Q1547">
        <v>1</v>
      </c>
      <c r="R1547">
        <v>0</v>
      </c>
    </row>
    <row r="1548" spans="1:20" x14ac:dyDescent="0.3">
      <c r="A1548" t="s">
        <v>3115</v>
      </c>
      <c r="B1548" s="171" t="s">
        <v>3116</v>
      </c>
      <c r="C1548" s="171" t="s">
        <v>76</v>
      </c>
      <c r="D1548" s="171" t="s">
        <v>4</v>
      </c>
      <c r="E1548" s="11">
        <v>41456</v>
      </c>
      <c r="F1548">
        <v>4</v>
      </c>
      <c r="G1548">
        <v>4</v>
      </c>
      <c r="H1548">
        <v>1</v>
      </c>
      <c r="I1548">
        <v>13</v>
      </c>
      <c r="J1548">
        <v>16</v>
      </c>
      <c r="K1548">
        <v>0.8125</v>
      </c>
      <c r="L1548">
        <v>16</v>
      </c>
      <c r="M1548">
        <v>1</v>
      </c>
      <c r="P1548">
        <v>0</v>
      </c>
      <c r="Q1548">
        <v>1</v>
      </c>
      <c r="R1548">
        <v>0</v>
      </c>
    </row>
    <row r="1549" spans="1:20" x14ac:dyDescent="0.3">
      <c r="A1549" t="s">
        <v>3117</v>
      </c>
      <c r="B1549" s="171" t="s">
        <v>3118</v>
      </c>
      <c r="C1549" s="171" t="s">
        <v>79</v>
      </c>
      <c r="D1549" s="171" t="s">
        <v>80</v>
      </c>
      <c r="E1549" s="11">
        <v>41456</v>
      </c>
      <c r="F1549">
        <v>0</v>
      </c>
      <c r="G1549">
        <v>0</v>
      </c>
      <c r="H1549" t="e">
        <v>#DIV/0!</v>
      </c>
      <c r="I1549">
        <v>0</v>
      </c>
      <c r="J1549">
        <v>0</v>
      </c>
      <c r="K1549" t="e">
        <v>#DIV/0!</v>
      </c>
      <c r="L1549">
        <v>0</v>
      </c>
      <c r="M1549" t="e">
        <v>#DIV/0!</v>
      </c>
      <c r="N1549">
        <v>0</v>
      </c>
      <c r="P1549">
        <v>0</v>
      </c>
      <c r="Q1549">
        <v>0</v>
      </c>
      <c r="R1549" t="e">
        <v>#DIV/0!</v>
      </c>
      <c r="S1549">
        <v>0</v>
      </c>
    </row>
    <row r="1550" spans="1:20" x14ac:dyDescent="0.3">
      <c r="A1550" t="s">
        <v>3119</v>
      </c>
      <c r="B1550" s="171" t="s">
        <v>3120</v>
      </c>
      <c r="C1550" s="171" t="s">
        <v>83</v>
      </c>
      <c r="D1550" s="171" t="s">
        <v>80</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3">
      <c r="A1551" t="s">
        <v>3121</v>
      </c>
      <c r="B1551" s="171" t="s">
        <v>3122</v>
      </c>
      <c r="C1551" s="171" t="s">
        <v>86</v>
      </c>
      <c r="D1551" s="171" t="s">
        <v>80</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3">
      <c r="A1552" t="s">
        <v>3123</v>
      </c>
      <c r="B1552" s="171" t="s">
        <v>3124</v>
      </c>
      <c r="C1552" s="171" t="s">
        <v>89</v>
      </c>
      <c r="D1552" s="171" t="s">
        <v>80</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3">
      <c r="A1553" t="s">
        <v>3125</v>
      </c>
      <c r="B1553" s="171" t="s">
        <v>3126</v>
      </c>
      <c r="C1553" s="171" t="s">
        <v>92</v>
      </c>
      <c r="D1553" s="171" t="s">
        <v>80</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3">
      <c r="A1554" t="s">
        <v>3127</v>
      </c>
      <c r="B1554" s="171" t="s">
        <v>3128</v>
      </c>
      <c r="C1554" s="171" t="s">
        <v>95</v>
      </c>
      <c r="D1554" s="171" t="s">
        <v>80</v>
      </c>
      <c r="E1554" s="11">
        <v>41456</v>
      </c>
      <c r="F1554">
        <v>6</v>
      </c>
      <c r="G1554">
        <v>6</v>
      </c>
      <c r="H1554">
        <v>1</v>
      </c>
      <c r="I1554">
        <v>6</v>
      </c>
      <c r="J1554">
        <v>30</v>
      </c>
      <c r="K1554">
        <v>0.2</v>
      </c>
      <c r="L1554">
        <v>30</v>
      </c>
      <c r="M1554">
        <v>1</v>
      </c>
      <c r="N1554">
        <v>5</v>
      </c>
      <c r="P1554">
        <v>1</v>
      </c>
      <c r="Q1554">
        <v>1</v>
      </c>
      <c r="R1554">
        <v>1</v>
      </c>
      <c r="S1554">
        <v>0</v>
      </c>
    </row>
    <row r="1555" spans="1:20" x14ac:dyDescent="0.3">
      <c r="A1555" t="s">
        <v>3129</v>
      </c>
      <c r="B1555" s="171" t="s">
        <v>3130</v>
      </c>
      <c r="C1555" s="171" t="s">
        <v>98</v>
      </c>
      <c r="D1555" s="171" t="s">
        <v>80</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3">
      <c r="A1556" t="s">
        <v>3131</v>
      </c>
      <c r="B1556" s="171" t="s">
        <v>3132</v>
      </c>
      <c r="C1556" s="171" t="s">
        <v>101</v>
      </c>
      <c r="D1556" s="171" t="s">
        <v>80</v>
      </c>
      <c r="E1556" s="11">
        <v>41456</v>
      </c>
      <c r="F1556">
        <v>0</v>
      </c>
      <c r="G1556">
        <v>0</v>
      </c>
      <c r="H1556" t="e">
        <v>#DIV/0!</v>
      </c>
      <c r="I1556">
        <v>0</v>
      </c>
      <c r="J1556">
        <v>0</v>
      </c>
      <c r="K1556" t="e">
        <v>#DIV/0!</v>
      </c>
      <c r="L1556">
        <v>0</v>
      </c>
      <c r="M1556" t="e">
        <v>#DIV/0!</v>
      </c>
      <c r="P1556">
        <v>0</v>
      </c>
      <c r="Q1556">
        <v>0</v>
      </c>
      <c r="R1556" t="e">
        <v>#DIV/0!</v>
      </c>
      <c r="T1556">
        <v>0.80769999999999997</v>
      </c>
    </row>
    <row r="1557" spans="1:20" x14ac:dyDescent="0.3">
      <c r="A1557" t="s">
        <v>3133</v>
      </c>
      <c r="B1557" s="171" t="s">
        <v>3134</v>
      </c>
      <c r="C1557" s="171" t="s">
        <v>104</v>
      </c>
      <c r="D1557" s="171" t="s">
        <v>4</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3">
      <c r="A1558" t="s">
        <v>3135</v>
      </c>
      <c r="B1558" s="171" t="s">
        <v>3136</v>
      </c>
      <c r="C1558" s="171" t="s">
        <v>107</v>
      </c>
      <c r="D1558" s="171" t="s">
        <v>4</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3">
      <c r="A1559" t="s">
        <v>3137</v>
      </c>
      <c r="B1559" s="171" t="s">
        <v>3138</v>
      </c>
      <c r="C1559" s="171" t="s">
        <v>110</v>
      </c>
      <c r="D1559" s="171" t="s">
        <v>80</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3">
      <c r="A1560" t="s">
        <v>3139</v>
      </c>
      <c r="B1560" s="171" t="s">
        <v>3140</v>
      </c>
      <c r="C1560" s="171" t="s">
        <v>113</v>
      </c>
      <c r="D1560" s="171" t="s">
        <v>80</v>
      </c>
      <c r="E1560" s="11">
        <v>41456</v>
      </c>
      <c r="F1560">
        <v>0</v>
      </c>
      <c r="G1560">
        <v>4</v>
      </c>
      <c r="H1560">
        <v>0</v>
      </c>
      <c r="I1560">
        <v>0</v>
      </c>
      <c r="J1560">
        <v>0</v>
      </c>
      <c r="L1560">
        <v>20</v>
      </c>
      <c r="M1560">
        <v>0</v>
      </c>
      <c r="P1560">
        <v>0</v>
      </c>
      <c r="Q1560">
        <v>0</v>
      </c>
      <c r="R1560">
        <v>0</v>
      </c>
      <c r="S1560">
        <v>2</v>
      </c>
      <c r="T1560">
        <v>0</v>
      </c>
    </row>
    <row r="1561" spans="1:20" x14ac:dyDescent="0.3">
      <c r="A1561" t="s">
        <v>3141</v>
      </c>
      <c r="B1561" s="171" t="s">
        <v>3142</v>
      </c>
      <c r="C1561" s="171" t="s">
        <v>116</v>
      </c>
      <c r="D1561" s="171" t="s">
        <v>80</v>
      </c>
      <c r="E1561" s="11">
        <v>41456</v>
      </c>
      <c r="H1561" t="e">
        <v>#DIV/0!</v>
      </c>
      <c r="K1561" t="e">
        <v>#DIV/0!</v>
      </c>
      <c r="M1561" t="e">
        <v>#DIV/0!</v>
      </c>
      <c r="R1561" t="e">
        <v>#DIV/0!</v>
      </c>
      <c r="T1561">
        <v>1</v>
      </c>
    </row>
    <row r="1562" spans="1:20" x14ac:dyDescent="0.3">
      <c r="A1562" t="s">
        <v>3143</v>
      </c>
      <c r="B1562" s="171" t="s">
        <v>3144</v>
      </c>
      <c r="C1562" s="171" t="s">
        <v>119</v>
      </c>
      <c r="D1562" s="171" t="s">
        <v>80</v>
      </c>
      <c r="E1562" s="11">
        <v>41456</v>
      </c>
      <c r="H1562" t="e">
        <v>#DIV/0!</v>
      </c>
      <c r="K1562" t="e">
        <v>#DIV/0!</v>
      </c>
      <c r="M1562" t="e">
        <v>#DIV/0!</v>
      </c>
      <c r="R1562" t="e">
        <v>#DIV/0!</v>
      </c>
      <c r="T1562">
        <v>1.1166666666666667</v>
      </c>
    </row>
    <row r="1563" spans="1:20" x14ac:dyDescent="0.3">
      <c r="A1563" t="s">
        <v>3145</v>
      </c>
      <c r="B1563" s="171" t="s">
        <v>3146</v>
      </c>
      <c r="C1563" s="171" t="s">
        <v>122</v>
      </c>
      <c r="D1563" s="171" t="s">
        <v>4</v>
      </c>
      <c r="E1563" s="11">
        <v>41456</v>
      </c>
      <c r="H1563" t="e">
        <v>#DIV/0!</v>
      </c>
      <c r="K1563" t="e">
        <v>#DIV/0!</v>
      </c>
      <c r="M1563" t="e">
        <v>#DIV/0!</v>
      </c>
      <c r="R1563" t="e">
        <v>#DIV/0!</v>
      </c>
      <c r="T1563">
        <v>0.8216</v>
      </c>
    </row>
    <row r="1564" spans="1:20" x14ac:dyDescent="0.3">
      <c r="A1564" t="s">
        <v>3147</v>
      </c>
      <c r="B1564" s="171" t="s">
        <v>3148</v>
      </c>
      <c r="C1564" s="171" t="s">
        <v>125</v>
      </c>
      <c r="D1564" s="171" t="s">
        <v>4</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3">
      <c r="A1565" t="s">
        <v>3149</v>
      </c>
      <c r="B1565" s="171" t="s">
        <v>3150</v>
      </c>
      <c r="C1565" s="171" t="s">
        <v>128</v>
      </c>
      <c r="D1565" s="171" t="s">
        <v>80</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3">
      <c r="A1566" t="s">
        <v>3151</v>
      </c>
      <c r="B1566" s="171" t="s">
        <v>3152</v>
      </c>
      <c r="C1566" s="171" t="s">
        <v>131</v>
      </c>
      <c r="D1566" s="171" t="s">
        <v>80</v>
      </c>
      <c r="E1566" s="11">
        <v>41456</v>
      </c>
      <c r="F1566">
        <v>7</v>
      </c>
      <c r="G1566">
        <v>7</v>
      </c>
      <c r="H1566">
        <v>1</v>
      </c>
      <c r="I1566">
        <v>20</v>
      </c>
      <c r="J1566">
        <v>35</v>
      </c>
      <c r="K1566">
        <v>0.5714285714285714</v>
      </c>
      <c r="L1566">
        <v>50</v>
      </c>
      <c r="M1566">
        <v>0.7</v>
      </c>
      <c r="P1566">
        <v>0</v>
      </c>
      <c r="Q1566">
        <v>2</v>
      </c>
      <c r="R1566">
        <v>0</v>
      </c>
      <c r="T1566">
        <v>0.5267391304347826</v>
      </c>
    </row>
    <row r="1567" spans="1:20" x14ac:dyDescent="0.3">
      <c r="A1567" t="s">
        <v>3153</v>
      </c>
      <c r="B1567" s="171" t="s">
        <v>3154</v>
      </c>
      <c r="C1567" s="171" t="s">
        <v>134</v>
      </c>
      <c r="D1567" s="171" t="s">
        <v>80</v>
      </c>
      <c r="E1567" s="11">
        <v>41456</v>
      </c>
      <c r="H1567" t="e">
        <v>#DIV/0!</v>
      </c>
      <c r="K1567" t="e">
        <v>#DIV/0!</v>
      </c>
      <c r="M1567" t="e">
        <v>#DIV/0!</v>
      </c>
      <c r="R1567" t="e">
        <v>#DIV/0!</v>
      </c>
      <c r="T1567">
        <v>0</v>
      </c>
    </row>
    <row r="1568" spans="1:20" x14ac:dyDescent="0.3">
      <c r="A1568" t="s">
        <v>3155</v>
      </c>
      <c r="B1568" s="171" t="s">
        <v>3156</v>
      </c>
      <c r="C1568" s="171" t="s">
        <v>137</v>
      </c>
      <c r="D1568" s="171" t="s">
        <v>4</v>
      </c>
      <c r="E1568" s="11">
        <v>41456</v>
      </c>
      <c r="H1568" t="e">
        <v>#DIV/0!</v>
      </c>
      <c r="K1568" t="e">
        <v>#DIV/0!</v>
      </c>
      <c r="M1568" t="e">
        <v>#DIV/0!</v>
      </c>
      <c r="R1568" t="e">
        <v>#DIV/0!</v>
      </c>
      <c r="T1568">
        <v>0.80700115942028994</v>
      </c>
    </row>
    <row r="1569" spans="1:20" x14ac:dyDescent="0.3">
      <c r="A1569" t="s">
        <v>3157</v>
      </c>
      <c r="B1569" s="171" t="s">
        <v>3158</v>
      </c>
      <c r="C1569" s="171" t="s">
        <v>140</v>
      </c>
      <c r="D1569" s="171" t="s">
        <v>80</v>
      </c>
      <c r="E1569" s="11">
        <v>41456</v>
      </c>
      <c r="H1569" t="e">
        <v>#DIV/0!</v>
      </c>
      <c r="K1569" t="e">
        <v>#DIV/0!</v>
      </c>
      <c r="M1569" t="e">
        <v>#DIV/0!</v>
      </c>
      <c r="R1569" t="e">
        <v>#DIV/0!</v>
      </c>
      <c r="T1569">
        <v>0.4</v>
      </c>
    </row>
    <row r="1570" spans="1:20" x14ac:dyDescent="0.3">
      <c r="A1570" t="s">
        <v>3159</v>
      </c>
      <c r="B1570" s="171" t="s">
        <v>3160</v>
      </c>
      <c r="C1570" s="171" t="s">
        <v>143</v>
      </c>
      <c r="D1570" s="171" t="s">
        <v>80</v>
      </c>
      <c r="E1570" s="11">
        <v>41456</v>
      </c>
      <c r="H1570" t="e">
        <v>#DIV/0!</v>
      </c>
      <c r="K1570" t="e">
        <v>#DIV/0!</v>
      </c>
      <c r="M1570" t="e">
        <v>#DIV/0!</v>
      </c>
      <c r="N1570">
        <v>0</v>
      </c>
      <c r="R1570" t="e">
        <v>#DIV/0!</v>
      </c>
    </row>
    <row r="1571" spans="1:20" x14ac:dyDescent="0.3">
      <c r="A1571" t="s">
        <v>3161</v>
      </c>
      <c r="B1571" s="171" t="s">
        <v>3162</v>
      </c>
      <c r="C1571" s="171" t="s">
        <v>146</v>
      </c>
      <c r="D1571" s="171" t="s">
        <v>4</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3">
      <c r="A1572" t="s">
        <v>3163</v>
      </c>
      <c r="B1572" s="171" t="s">
        <v>3164</v>
      </c>
      <c r="C1572" s="171" t="s">
        <v>149</v>
      </c>
      <c r="D1572" s="171" t="s">
        <v>80</v>
      </c>
      <c r="E1572" s="11">
        <v>41456</v>
      </c>
      <c r="F1572">
        <v>2</v>
      </c>
      <c r="G1572">
        <v>4</v>
      </c>
      <c r="H1572">
        <v>0.5</v>
      </c>
      <c r="I1572">
        <v>0</v>
      </c>
      <c r="J1572">
        <v>10</v>
      </c>
      <c r="K1572">
        <v>0</v>
      </c>
      <c r="L1572">
        <v>20</v>
      </c>
      <c r="M1572">
        <v>0.5</v>
      </c>
      <c r="P1572">
        <v>0</v>
      </c>
      <c r="Q1572">
        <v>0</v>
      </c>
    </row>
    <row r="1573" spans="1:20" x14ac:dyDescent="0.3">
      <c r="A1573" t="s">
        <v>3165</v>
      </c>
      <c r="B1573" s="171" t="s">
        <v>3166</v>
      </c>
      <c r="C1573" s="171" t="s">
        <v>152</v>
      </c>
      <c r="D1573" s="171" t="s">
        <v>80</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3">
      <c r="A1574" t="s">
        <v>3167</v>
      </c>
      <c r="B1574" s="171" t="s">
        <v>3168</v>
      </c>
      <c r="C1574" s="171" t="s">
        <v>155</v>
      </c>
      <c r="D1574" s="171" t="s">
        <v>80</v>
      </c>
      <c r="E1574" s="11">
        <v>41456</v>
      </c>
      <c r="F1574">
        <v>5</v>
      </c>
      <c r="G1574">
        <v>5</v>
      </c>
      <c r="H1574">
        <v>1</v>
      </c>
      <c r="I1574">
        <v>8</v>
      </c>
      <c r="J1574">
        <v>15</v>
      </c>
      <c r="K1574">
        <v>0.53333333333333333</v>
      </c>
      <c r="L1574">
        <v>15</v>
      </c>
      <c r="M1574">
        <v>1</v>
      </c>
      <c r="P1574">
        <v>0</v>
      </c>
      <c r="Q1574">
        <v>0</v>
      </c>
      <c r="R1574" t="e">
        <v>#DIV/0!</v>
      </c>
    </row>
    <row r="1575" spans="1:20" x14ac:dyDescent="0.3">
      <c r="A1575" t="s">
        <v>3169</v>
      </c>
      <c r="B1575" s="171" t="s">
        <v>3170</v>
      </c>
      <c r="C1575" s="171" t="s">
        <v>158</v>
      </c>
      <c r="D1575" s="171" t="s">
        <v>80</v>
      </c>
      <c r="E1575" s="11">
        <v>41456</v>
      </c>
      <c r="H1575" t="e">
        <v>#DIV/0!</v>
      </c>
      <c r="K1575" t="e">
        <v>#DIV/0!</v>
      </c>
      <c r="M1575" t="e">
        <v>#DIV/0!</v>
      </c>
      <c r="P1575">
        <v>0</v>
      </c>
      <c r="Q1575">
        <v>0</v>
      </c>
      <c r="T1575">
        <v>0.83333333333333337</v>
      </c>
    </row>
    <row r="1576" spans="1:20" x14ac:dyDescent="0.3">
      <c r="A1576" t="s">
        <v>3171</v>
      </c>
      <c r="B1576" s="171" t="s">
        <v>3172</v>
      </c>
      <c r="C1576" s="171" t="s">
        <v>161</v>
      </c>
      <c r="D1576" s="171" t="s">
        <v>4</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3">
      <c r="A1577" t="s">
        <v>3173</v>
      </c>
      <c r="B1577" s="171" t="s">
        <v>3174</v>
      </c>
      <c r="C1577" s="171" t="s">
        <v>164</v>
      </c>
      <c r="D1577" s="171" t="s">
        <v>80</v>
      </c>
      <c r="E1577" s="11">
        <v>41456</v>
      </c>
      <c r="F1577">
        <v>4</v>
      </c>
      <c r="G1577">
        <v>4</v>
      </c>
      <c r="H1577">
        <v>1</v>
      </c>
      <c r="I1577">
        <v>4</v>
      </c>
      <c r="J1577">
        <v>7</v>
      </c>
      <c r="K1577">
        <v>0.5714285714285714</v>
      </c>
      <c r="L1577">
        <v>7</v>
      </c>
      <c r="M1577">
        <v>1</v>
      </c>
      <c r="P1577">
        <v>0</v>
      </c>
      <c r="Q1577">
        <v>0</v>
      </c>
      <c r="T1577">
        <v>0.875</v>
      </c>
    </row>
    <row r="1578" spans="1:20" x14ac:dyDescent="0.3">
      <c r="A1578" t="s">
        <v>3175</v>
      </c>
      <c r="B1578" s="171" t="s">
        <v>3176</v>
      </c>
      <c r="C1578" s="171" t="s">
        <v>167</v>
      </c>
      <c r="D1578" s="171" t="s">
        <v>4</v>
      </c>
      <c r="E1578" s="11">
        <v>41456</v>
      </c>
      <c r="H1578" t="e">
        <v>#DIV/0!</v>
      </c>
      <c r="K1578" t="e">
        <v>#DIV/0!</v>
      </c>
      <c r="M1578" t="e">
        <v>#DIV/0!</v>
      </c>
      <c r="R1578" t="e">
        <v>#DIV/0!</v>
      </c>
    </row>
    <row r="1579" spans="1:20" x14ac:dyDescent="0.3">
      <c r="A1579" t="s">
        <v>3177</v>
      </c>
      <c r="B1579" s="171" t="s">
        <v>3178</v>
      </c>
      <c r="C1579" s="171" t="s">
        <v>170</v>
      </c>
      <c r="D1579" s="171" t="s">
        <v>80</v>
      </c>
      <c r="E1579" s="11">
        <v>41456</v>
      </c>
      <c r="H1579" t="e">
        <v>#DIV/0!</v>
      </c>
      <c r="K1579" t="e">
        <v>#DIV/0!</v>
      </c>
      <c r="M1579" t="e">
        <v>#DIV/0!</v>
      </c>
      <c r="R1579" t="e">
        <v>#DIV/0!</v>
      </c>
    </row>
    <row r="1580" spans="1:20" x14ac:dyDescent="0.3">
      <c r="A1580" t="s">
        <v>3179</v>
      </c>
      <c r="B1580" s="171" t="s">
        <v>3180</v>
      </c>
      <c r="C1580" s="171" t="s">
        <v>173</v>
      </c>
      <c r="D1580" s="171" t="s">
        <v>80</v>
      </c>
      <c r="E1580" s="11">
        <v>41456</v>
      </c>
      <c r="F1580">
        <v>1</v>
      </c>
      <c r="G1580">
        <v>1</v>
      </c>
      <c r="H1580">
        <v>1</v>
      </c>
      <c r="I1580">
        <v>5</v>
      </c>
      <c r="J1580">
        <v>5</v>
      </c>
      <c r="K1580">
        <v>1</v>
      </c>
      <c r="L1580">
        <v>5</v>
      </c>
      <c r="M1580">
        <v>1</v>
      </c>
      <c r="N1580">
        <v>5</v>
      </c>
      <c r="P1580">
        <v>0</v>
      </c>
      <c r="Q1580">
        <v>0</v>
      </c>
      <c r="R1580" t="e">
        <v>#DIV/0!</v>
      </c>
      <c r="S1580">
        <v>0</v>
      </c>
    </row>
    <row r="1581" spans="1:20" x14ac:dyDescent="0.3">
      <c r="A1581" t="s">
        <v>3181</v>
      </c>
      <c r="B1581" s="171" t="s">
        <v>3182</v>
      </c>
      <c r="C1581" s="171" t="s">
        <v>176</v>
      </c>
      <c r="D1581" s="171" t="s">
        <v>80</v>
      </c>
      <c r="E1581" s="11">
        <v>41456</v>
      </c>
      <c r="F1581">
        <v>1</v>
      </c>
      <c r="G1581">
        <v>1</v>
      </c>
      <c r="H1581">
        <v>1</v>
      </c>
      <c r="I1581">
        <v>5</v>
      </c>
      <c r="J1581">
        <v>5</v>
      </c>
      <c r="K1581">
        <v>1</v>
      </c>
      <c r="L1581">
        <v>5</v>
      </c>
      <c r="M1581">
        <v>1</v>
      </c>
      <c r="N1581">
        <v>5</v>
      </c>
      <c r="P1581">
        <v>0</v>
      </c>
      <c r="Q1581">
        <v>0</v>
      </c>
      <c r="R1581" t="e">
        <v>#DIV/0!</v>
      </c>
      <c r="S1581">
        <v>0</v>
      </c>
    </row>
    <row r="1582" spans="1:20" x14ac:dyDescent="0.3">
      <c r="A1582" t="s">
        <v>3183</v>
      </c>
      <c r="B1582" s="171" t="s">
        <v>3184</v>
      </c>
      <c r="C1582" s="171" t="s">
        <v>179</v>
      </c>
      <c r="D1582" s="171" t="s">
        <v>4</v>
      </c>
      <c r="E1582" s="11">
        <v>41456</v>
      </c>
      <c r="H1582" t="e">
        <v>#DIV/0!</v>
      </c>
      <c r="K1582" t="e">
        <v>#DIV/0!</v>
      </c>
      <c r="M1582" t="e">
        <v>#DIV/0!</v>
      </c>
      <c r="R1582" t="e">
        <v>#DIV/0!</v>
      </c>
      <c r="T1582">
        <v>1.2625</v>
      </c>
    </row>
    <row r="1583" spans="1:20" x14ac:dyDescent="0.3">
      <c r="A1583" t="s">
        <v>3185</v>
      </c>
      <c r="B1583" s="171" t="s">
        <v>3186</v>
      </c>
      <c r="C1583" s="171" t="s">
        <v>182</v>
      </c>
      <c r="D1583" s="171" t="s">
        <v>80</v>
      </c>
      <c r="E1583" s="11">
        <v>41456</v>
      </c>
      <c r="H1583" t="e">
        <v>#DIV/0!</v>
      </c>
      <c r="K1583" t="e">
        <v>#DIV/0!</v>
      </c>
      <c r="M1583" t="e">
        <v>#DIV/0!</v>
      </c>
      <c r="R1583" t="e">
        <v>#DIV/0!</v>
      </c>
    </row>
    <row r="1584" spans="1:20" x14ac:dyDescent="0.3">
      <c r="A1584" t="s">
        <v>3187</v>
      </c>
      <c r="B1584" s="171" t="s">
        <v>3188</v>
      </c>
      <c r="C1584" s="171" t="s">
        <v>185</v>
      </c>
      <c r="D1584" s="171" t="s">
        <v>4</v>
      </c>
      <c r="E1584" s="11">
        <v>41456</v>
      </c>
      <c r="F1584">
        <v>4</v>
      </c>
      <c r="G1584">
        <v>7</v>
      </c>
      <c r="H1584">
        <v>0.5714285714285714</v>
      </c>
      <c r="I1584">
        <v>1</v>
      </c>
      <c r="J1584">
        <v>20</v>
      </c>
      <c r="K1584">
        <v>0.05</v>
      </c>
      <c r="L1584">
        <v>35</v>
      </c>
      <c r="M1584">
        <v>0.5714285714285714</v>
      </c>
      <c r="P1584">
        <v>0</v>
      </c>
      <c r="Q1584">
        <v>0</v>
      </c>
      <c r="R1584" t="e">
        <v>#DIV/0!</v>
      </c>
      <c r="T1584">
        <v>1.075</v>
      </c>
    </row>
    <row r="1585" spans="1:20" x14ac:dyDescent="0.3">
      <c r="A1585" t="s">
        <v>3189</v>
      </c>
      <c r="B1585" s="171" t="s">
        <v>3190</v>
      </c>
      <c r="C1585" s="171" t="s">
        <v>188</v>
      </c>
      <c r="D1585" s="171" t="s">
        <v>80</v>
      </c>
      <c r="E1585" s="11">
        <v>41456</v>
      </c>
      <c r="F1585">
        <v>4</v>
      </c>
      <c r="G1585">
        <v>7</v>
      </c>
      <c r="H1585">
        <v>0.5714285714285714</v>
      </c>
      <c r="I1585">
        <v>1</v>
      </c>
      <c r="J1585">
        <v>20</v>
      </c>
      <c r="K1585">
        <v>0.05</v>
      </c>
      <c r="L1585">
        <v>35</v>
      </c>
      <c r="M1585">
        <v>0.5714285714285714</v>
      </c>
      <c r="P1585">
        <v>0</v>
      </c>
      <c r="Q1585">
        <v>0</v>
      </c>
      <c r="R1585" t="e">
        <v>#DIV/0!</v>
      </c>
      <c r="T1585">
        <v>0.75</v>
      </c>
    </row>
    <row r="1586" spans="1:20" x14ac:dyDescent="0.3">
      <c r="A1586" t="s">
        <v>3191</v>
      </c>
      <c r="B1586" s="171" t="s">
        <v>3192</v>
      </c>
      <c r="C1586" s="171" t="s">
        <v>191</v>
      </c>
      <c r="D1586" s="171" t="s">
        <v>4</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3">
      <c r="A1587" t="s">
        <v>3193</v>
      </c>
      <c r="B1587" s="171" t="s">
        <v>3194</v>
      </c>
      <c r="C1587" s="171" t="s">
        <v>194</v>
      </c>
      <c r="D1587" s="171" t="s">
        <v>80</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3">
      <c r="A1588" t="s">
        <v>3195</v>
      </c>
      <c r="B1588" s="171" t="s">
        <v>3196</v>
      </c>
      <c r="C1588" s="171" t="s">
        <v>197</v>
      </c>
      <c r="D1588" s="171" t="s">
        <v>80</v>
      </c>
      <c r="E1588" s="11">
        <v>41456</v>
      </c>
      <c r="H1588" t="e">
        <v>#DIV/0!</v>
      </c>
      <c r="K1588" t="e">
        <v>#DIV/0!</v>
      </c>
      <c r="M1588" t="e">
        <v>#DIV/0!</v>
      </c>
      <c r="R1588" t="e">
        <v>#DIV/0!</v>
      </c>
    </row>
    <row r="1589" spans="1:20" x14ac:dyDescent="0.3">
      <c r="A1589" t="s">
        <v>3197</v>
      </c>
      <c r="B1589" s="171" t="s">
        <v>3198</v>
      </c>
      <c r="C1589" s="171" t="s">
        <v>200</v>
      </c>
      <c r="D1589" s="171" t="s">
        <v>80</v>
      </c>
      <c r="E1589" s="11">
        <v>41456</v>
      </c>
      <c r="F1589">
        <v>9</v>
      </c>
      <c r="G1589">
        <v>9</v>
      </c>
      <c r="H1589">
        <v>1</v>
      </c>
      <c r="I1589">
        <v>18</v>
      </c>
      <c r="J1589">
        <v>52</v>
      </c>
      <c r="K1589">
        <v>0.34615384615384615</v>
      </c>
      <c r="L1589">
        <v>52</v>
      </c>
      <c r="M1589">
        <v>1</v>
      </c>
      <c r="P1589">
        <v>1</v>
      </c>
      <c r="Q1589">
        <v>1</v>
      </c>
      <c r="R1589">
        <v>1</v>
      </c>
    </row>
    <row r="1590" spans="1:20" x14ac:dyDescent="0.3">
      <c r="A1590" t="s">
        <v>3199</v>
      </c>
      <c r="B1590" s="171" t="s">
        <v>3200</v>
      </c>
      <c r="C1590" s="171" t="s">
        <v>203</v>
      </c>
      <c r="D1590" s="171" t="s">
        <v>80</v>
      </c>
      <c r="E1590" s="11">
        <v>41456</v>
      </c>
      <c r="F1590">
        <v>4</v>
      </c>
      <c r="G1590">
        <v>4</v>
      </c>
      <c r="H1590">
        <v>1</v>
      </c>
      <c r="I1590">
        <v>17</v>
      </c>
      <c r="J1590">
        <v>27</v>
      </c>
      <c r="K1590">
        <v>0.62962962962962965</v>
      </c>
      <c r="L1590">
        <v>27</v>
      </c>
      <c r="M1590">
        <v>1</v>
      </c>
      <c r="P1590">
        <v>0</v>
      </c>
      <c r="Q1590">
        <v>0</v>
      </c>
    </row>
    <row r="1591" spans="1:20" x14ac:dyDescent="0.3">
      <c r="A1591" t="s">
        <v>3201</v>
      </c>
      <c r="B1591" s="171" t="s">
        <v>3202</v>
      </c>
      <c r="C1591" s="171" t="s">
        <v>206</v>
      </c>
      <c r="D1591" s="171" t="s">
        <v>80</v>
      </c>
      <c r="E1591" s="11">
        <v>41456</v>
      </c>
      <c r="F1591">
        <v>5</v>
      </c>
      <c r="G1591">
        <v>5</v>
      </c>
      <c r="H1591">
        <v>1</v>
      </c>
      <c r="I1591">
        <v>1</v>
      </c>
      <c r="J1591">
        <v>25</v>
      </c>
      <c r="K1591">
        <v>0.04</v>
      </c>
      <c r="L1591">
        <v>25</v>
      </c>
      <c r="M1591">
        <v>1</v>
      </c>
      <c r="P1591">
        <v>1</v>
      </c>
      <c r="Q1591">
        <v>1</v>
      </c>
      <c r="R1591">
        <v>1</v>
      </c>
    </row>
    <row r="1592" spans="1:20" x14ac:dyDescent="0.3">
      <c r="A1592" t="s">
        <v>3203</v>
      </c>
      <c r="B1592" s="171" t="s">
        <v>3204</v>
      </c>
      <c r="C1592" s="171" t="s">
        <v>209</v>
      </c>
      <c r="D1592" s="171" t="s">
        <v>80</v>
      </c>
      <c r="E1592" s="11">
        <v>41456</v>
      </c>
      <c r="H1592" t="e">
        <v>#DIV/0!</v>
      </c>
      <c r="K1592" t="e">
        <v>#DIV/0!</v>
      </c>
      <c r="M1592" t="e">
        <v>#DIV/0!</v>
      </c>
      <c r="R1592" t="e">
        <v>#DIV/0!</v>
      </c>
    </row>
    <row r="1593" spans="1:20" x14ac:dyDescent="0.3">
      <c r="A1593" t="s">
        <v>3205</v>
      </c>
      <c r="B1593" s="171" t="s">
        <v>3206</v>
      </c>
      <c r="C1593" s="171" t="s">
        <v>212</v>
      </c>
      <c r="D1593" s="171" t="s">
        <v>4</v>
      </c>
      <c r="E1593" s="11">
        <v>41456</v>
      </c>
      <c r="H1593" t="e">
        <v>#DIV/0!</v>
      </c>
      <c r="K1593" t="e">
        <v>#DIV/0!</v>
      </c>
      <c r="M1593" t="e">
        <v>#DIV/0!</v>
      </c>
      <c r="R1593" t="e">
        <v>#DIV/0!</v>
      </c>
    </row>
    <row r="1594" spans="1:20" x14ac:dyDescent="0.3">
      <c r="A1594" t="s">
        <v>3207</v>
      </c>
      <c r="B1594" s="171" t="s">
        <v>3208</v>
      </c>
      <c r="C1594" s="171" t="s">
        <v>215</v>
      </c>
      <c r="D1594" s="171" t="s">
        <v>4</v>
      </c>
      <c r="E1594" s="11">
        <v>41456</v>
      </c>
      <c r="H1594" t="e">
        <v>#DIV/0!</v>
      </c>
      <c r="K1594" t="e">
        <v>#DIV/0!</v>
      </c>
      <c r="M1594" t="e">
        <v>#DIV/0!</v>
      </c>
      <c r="R1594" t="e">
        <v>#DIV/0!</v>
      </c>
    </row>
    <row r="1595" spans="1:20" x14ac:dyDescent="0.3">
      <c r="A1595" t="s">
        <v>3209</v>
      </c>
      <c r="B1595" s="171" t="s">
        <v>3210</v>
      </c>
      <c r="C1595" s="171" t="s">
        <v>218</v>
      </c>
      <c r="D1595" s="171" t="s">
        <v>80</v>
      </c>
      <c r="E1595" s="11">
        <v>41456</v>
      </c>
      <c r="H1595" t="e">
        <v>#DIV/0!</v>
      </c>
      <c r="K1595" t="e">
        <v>#DIV/0!</v>
      </c>
      <c r="M1595" t="e">
        <v>#DIV/0!</v>
      </c>
      <c r="R1595" t="e">
        <v>#DIV/0!</v>
      </c>
      <c r="T1595">
        <v>0.60869565217391308</v>
      </c>
    </row>
    <row r="1596" spans="1:20" x14ac:dyDescent="0.3">
      <c r="A1596" t="s">
        <v>3211</v>
      </c>
      <c r="B1596" s="171" t="s">
        <v>3212</v>
      </c>
      <c r="C1596" s="171" t="s">
        <v>221</v>
      </c>
      <c r="D1596" s="171" t="s">
        <v>4</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3">
      <c r="A1597" t="s">
        <v>3213</v>
      </c>
      <c r="B1597" s="171" t="s">
        <v>3214</v>
      </c>
      <c r="C1597" s="171" t="s">
        <v>224</v>
      </c>
      <c r="D1597" s="171" t="s">
        <v>80</v>
      </c>
      <c r="E1597" s="11">
        <v>41456</v>
      </c>
      <c r="F1597">
        <v>0</v>
      </c>
      <c r="G1597">
        <v>1</v>
      </c>
      <c r="H1597">
        <v>0</v>
      </c>
      <c r="I1597">
        <v>0</v>
      </c>
      <c r="J1597">
        <v>0</v>
      </c>
      <c r="L1597">
        <v>5</v>
      </c>
      <c r="M1597">
        <v>0</v>
      </c>
      <c r="P1597">
        <v>0</v>
      </c>
      <c r="Q1597">
        <v>0</v>
      </c>
      <c r="T1597">
        <v>1.5666666666666667</v>
      </c>
    </row>
    <row r="1598" spans="1:20" x14ac:dyDescent="0.3">
      <c r="A1598" t="s">
        <v>3215</v>
      </c>
      <c r="B1598" s="171" t="s">
        <v>3216</v>
      </c>
      <c r="C1598" s="171" t="s">
        <v>227</v>
      </c>
      <c r="D1598" s="171" t="s">
        <v>80</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3">
      <c r="A1599" t="s">
        <v>3217</v>
      </c>
      <c r="B1599" s="171" t="s">
        <v>3218</v>
      </c>
      <c r="C1599" s="171" t="s">
        <v>230</v>
      </c>
      <c r="D1599" s="171" t="s">
        <v>80</v>
      </c>
      <c r="E1599" s="11">
        <v>41456</v>
      </c>
      <c r="H1599" t="e">
        <v>#DIV/0!</v>
      </c>
      <c r="M1599" t="e">
        <v>#DIV/0!</v>
      </c>
    </row>
    <row r="1600" spans="1:20" x14ac:dyDescent="0.3">
      <c r="A1600" t="s">
        <v>3219</v>
      </c>
      <c r="B1600" s="171" t="s">
        <v>3220</v>
      </c>
      <c r="C1600" s="171" t="s">
        <v>233</v>
      </c>
      <c r="D1600" s="171" t="s">
        <v>4</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3">
      <c r="A1601" t="s">
        <v>3221</v>
      </c>
      <c r="B1601" s="171" t="s">
        <v>3222</v>
      </c>
      <c r="C1601" s="171" t="s">
        <v>236</v>
      </c>
      <c r="D1601" s="171" t="s">
        <v>80</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3">
      <c r="A1602" t="s">
        <v>3223</v>
      </c>
      <c r="B1602" s="171" t="s">
        <v>3224</v>
      </c>
      <c r="C1602" s="171" t="s">
        <v>239</v>
      </c>
      <c r="D1602" s="171" t="s">
        <v>80</v>
      </c>
      <c r="E1602" s="11">
        <v>41456</v>
      </c>
      <c r="F1602">
        <v>4</v>
      </c>
      <c r="G1602">
        <v>5</v>
      </c>
      <c r="H1602">
        <v>0.8</v>
      </c>
      <c r="I1602">
        <v>5</v>
      </c>
      <c r="J1602">
        <v>7</v>
      </c>
      <c r="K1602">
        <v>0.7142857142857143</v>
      </c>
      <c r="L1602">
        <v>9</v>
      </c>
      <c r="M1602">
        <v>0.77777777777777779</v>
      </c>
      <c r="O1602">
        <v>0.89</v>
      </c>
      <c r="P1602">
        <v>0</v>
      </c>
      <c r="Q1602">
        <v>0</v>
      </c>
      <c r="R1602" t="e">
        <v>#DIV/0!</v>
      </c>
    </row>
    <row r="1603" spans="1:20" x14ac:dyDescent="0.3">
      <c r="A1603" t="s">
        <v>3225</v>
      </c>
      <c r="B1603" s="171" t="s">
        <v>3226</v>
      </c>
      <c r="C1603" s="171" t="s">
        <v>76</v>
      </c>
      <c r="D1603" s="171" t="s">
        <v>80</v>
      </c>
      <c r="E1603" s="11">
        <v>41456</v>
      </c>
      <c r="F1603">
        <v>4</v>
      </c>
      <c r="G1603">
        <v>4</v>
      </c>
      <c r="H1603">
        <v>1</v>
      </c>
      <c r="I1603">
        <v>13</v>
      </c>
      <c r="J1603">
        <v>16</v>
      </c>
      <c r="K1603">
        <v>0.8125</v>
      </c>
      <c r="L1603">
        <v>16</v>
      </c>
      <c r="M1603">
        <v>1</v>
      </c>
      <c r="P1603">
        <v>0</v>
      </c>
      <c r="Q1603">
        <v>1</v>
      </c>
      <c r="R1603">
        <v>0</v>
      </c>
    </row>
    <row r="1604" spans="1:20" x14ac:dyDescent="0.3">
      <c r="A1604" t="s">
        <v>3227</v>
      </c>
      <c r="B1604" s="171" t="s">
        <v>3228</v>
      </c>
      <c r="C1604" s="171" t="s">
        <v>79</v>
      </c>
      <c r="D1604" s="171" t="s">
        <v>4</v>
      </c>
      <c r="E1604" s="11">
        <v>41456</v>
      </c>
      <c r="F1604">
        <v>0</v>
      </c>
      <c r="G1604">
        <v>0</v>
      </c>
      <c r="H1604" t="e">
        <v>#DIV/0!</v>
      </c>
      <c r="I1604">
        <v>0</v>
      </c>
      <c r="J1604">
        <v>0</v>
      </c>
      <c r="K1604" t="e">
        <v>#DIV/0!</v>
      </c>
      <c r="L1604">
        <v>0</v>
      </c>
      <c r="M1604" t="e">
        <v>#DIV/0!</v>
      </c>
      <c r="N1604">
        <v>0</v>
      </c>
      <c r="P1604">
        <v>0</v>
      </c>
      <c r="Q1604">
        <v>0</v>
      </c>
      <c r="R1604" t="e">
        <v>#DIV/0!</v>
      </c>
      <c r="S1604">
        <v>0</v>
      </c>
    </row>
    <row r="1605" spans="1:20" x14ac:dyDescent="0.3">
      <c r="A1605" t="s">
        <v>3229</v>
      </c>
      <c r="B1605" s="171" t="s">
        <v>3230</v>
      </c>
      <c r="C1605" s="171" t="s">
        <v>86</v>
      </c>
      <c r="D1605" s="171" t="s">
        <v>4</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3">
      <c r="A1606" t="s">
        <v>3231</v>
      </c>
      <c r="B1606" s="171" t="s">
        <v>3232</v>
      </c>
      <c r="C1606" s="171" t="s">
        <v>89</v>
      </c>
      <c r="D1606" s="171" t="s">
        <v>4</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3">
      <c r="A1607" t="s">
        <v>3233</v>
      </c>
      <c r="B1607" s="171" t="s">
        <v>3234</v>
      </c>
      <c r="C1607" s="171" t="s">
        <v>92</v>
      </c>
      <c r="D1607" s="171" t="s">
        <v>4</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3">
      <c r="A1608" t="s">
        <v>3235</v>
      </c>
      <c r="B1608" s="171" t="s">
        <v>3236</v>
      </c>
      <c r="C1608" s="171" t="s">
        <v>98</v>
      </c>
      <c r="D1608" s="171" t="s">
        <v>4</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3">
      <c r="A1609" t="s">
        <v>3237</v>
      </c>
      <c r="B1609" s="171" t="s">
        <v>3238</v>
      </c>
      <c r="C1609" s="171" t="s">
        <v>101</v>
      </c>
      <c r="D1609" s="171" t="s">
        <v>4</v>
      </c>
      <c r="E1609" s="11">
        <v>41456</v>
      </c>
      <c r="F1609">
        <v>0</v>
      </c>
      <c r="G1609">
        <v>0</v>
      </c>
      <c r="H1609" t="e">
        <v>#DIV/0!</v>
      </c>
      <c r="I1609">
        <v>0</v>
      </c>
      <c r="J1609">
        <v>0</v>
      </c>
      <c r="K1609" t="e">
        <v>#DIV/0!</v>
      </c>
      <c r="L1609">
        <v>0</v>
      </c>
      <c r="M1609" t="e">
        <v>#DIV/0!</v>
      </c>
      <c r="P1609">
        <v>0</v>
      </c>
      <c r="Q1609">
        <v>0</v>
      </c>
      <c r="R1609" t="e">
        <v>#DIV/0!</v>
      </c>
      <c r="T1609">
        <v>0</v>
      </c>
    </row>
    <row r="1610" spans="1:20" x14ac:dyDescent="0.3">
      <c r="A1610" t="s">
        <v>3239</v>
      </c>
      <c r="B1610" s="171" t="s">
        <v>3240</v>
      </c>
      <c r="C1610" s="171" t="s">
        <v>107</v>
      </c>
      <c r="D1610" s="171" t="s">
        <v>80</v>
      </c>
      <c r="E1610" s="11">
        <v>41456</v>
      </c>
      <c r="F1610">
        <v>4</v>
      </c>
      <c r="G1610">
        <v>4</v>
      </c>
      <c r="H1610">
        <v>1</v>
      </c>
      <c r="I1610">
        <v>14</v>
      </c>
      <c r="J1610">
        <v>40</v>
      </c>
      <c r="K1610">
        <v>0.35</v>
      </c>
      <c r="L1610">
        <v>60</v>
      </c>
      <c r="M1610">
        <v>0.66666666666666663</v>
      </c>
      <c r="N1610">
        <v>12</v>
      </c>
      <c r="P1610">
        <v>0</v>
      </c>
      <c r="Q1610">
        <v>0</v>
      </c>
      <c r="R1610" t="e">
        <v>#DIV/0!</v>
      </c>
      <c r="S1610">
        <v>4</v>
      </c>
    </row>
    <row r="1611" spans="1:20" x14ac:dyDescent="0.3">
      <c r="A1611" t="s">
        <v>3241</v>
      </c>
      <c r="B1611" s="171" t="s">
        <v>3242</v>
      </c>
      <c r="C1611" s="171" t="s">
        <v>110</v>
      </c>
      <c r="D1611" s="171" t="s">
        <v>4</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3">
      <c r="A1612" t="s">
        <v>3243</v>
      </c>
      <c r="B1612" s="171" t="s">
        <v>3244</v>
      </c>
      <c r="C1612" s="171" t="s">
        <v>113</v>
      </c>
      <c r="D1612" s="171" t="s">
        <v>4</v>
      </c>
      <c r="E1612" s="11">
        <v>41456</v>
      </c>
      <c r="F1612">
        <v>0</v>
      </c>
      <c r="G1612">
        <v>4</v>
      </c>
      <c r="H1612">
        <v>0</v>
      </c>
      <c r="I1612">
        <v>0</v>
      </c>
      <c r="J1612">
        <v>0</v>
      </c>
      <c r="L1612">
        <v>20</v>
      </c>
      <c r="M1612">
        <v>0</v>
      </c>
      <c r="P1612">
        <v>0</v>
      </c>
      <c r="Q1612">
        <v>0</v>
      </c>
      <c r="R1612">
        <v>0</v>
      </c>
      <c r="S1612">
        <v>2</v>
      </c>
      <c r="T1612">
        <v>0.8216</v>
      </c>
    </row>
    <row r="1613" spans="1:20" x14ac:dyDescent="0.3">
      <c r="A1613" t="s">
        <v>3245</v>
      </c>
      <c r="B1613" s="171" t="s">
        <v>3246</v>
      </c>
      <c r="C1613" s="171" t="s">
        <v>116</v>
      </c>
      <c r="D1613" s="171" t="s">
        <v>4</v>
      </c>
      <c r="E1613" s="11">
        <v>41456</v>
      </c>
      <c r="H1613" t="e">
        <v>#DIV/0!</v>
      </c>
      <c r="K1613" t="e">
        <v>#DIV/0!</v>
      </c>
      <c r="M1613" t="e">
        <v>#DIV/0!</v>
      </c>
      <c r="R1613" t="e">
        <v>#DIV/0!</v>
      </c>
      <c r="T1613">
        <v>0.56999999999999995</v>
      </c>
    </row>
    <row r="1614" spans="1:20" x14ac:dyDescent="0.3">
      <c r="A1614" t="s">
        <v>3247</v>
      </c>
      <c r="B1614" s="171" t="s">
        <v>3248</v>
      </c>
      <c r="C1614" s="171" t="s">
        <v>119</v>
      </c>
      <c r="D1614" s="171" t="s">
        <v>4</v>
      </c>
      <c r="E1614" s="11">
        <v>41456</v>
      </c>
      <c r="H1614" t="e">
        <v>#DIV/0!</v>
      </c>
      <c r="K1614" t="e">
        <v>#DIV/0!</v>
      </c>
      <c r="M1614" t="e">
        <v>#DIV/0!</v>
      </c>
      <c r="R1614" t="e">
        <v>#DIV/0!</v>
      </c>
      <c r="T1614">
        <v>1</v>
      </c>
    </row>
    <row r="1615" spans="1:20" x14ac:dyDescent="0.3">
      <c r="A1615" t="s">
        <v>3249</v>
      </c>
      <c r="B1615" s="171" t="s">
        <v>3250</v>
      </c>
      <c r="C1615" s="171" t="s">
        <v>122</v>
      </c>
      <c r="D1615" s="171" t="s">
        <v>80</v>
      </c>
      <c r="E1615" s="11">
        <v>41456</v>
      </c>
      <c r="H1615" t="e">
        <v>#DIV/0!</v>
      </c>
      <c r="K1615" t="e">
        <v>#DIV/0!</v>
      </c>
      <c r="M1615" t="e">
        <v>#DIV/0!</v>
      </c>
      <c r="R1615" t="e">
        <v>#DIV/0!</v>
      </c>
      <c r="T1615">
        <v>1</v>
      </c>
    </row>
    <row r="1616" spans="1:20" x14ac:dyDescent="0.3">
      <c r="A1616" t="s">
        <v>3251</v>
      </c>
      <c r="B1616" s="171" t="s">
        <v>3252</v>
      </c>
      <c r="C1616" s="171" t="s">
        <v>125</v>
      </c>
      <c r="D1616" s="171" t="s">
        <v>80</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3">
      <c r="A1617" t="s">
        <v>3253</v>
      </c>
      <c r="B1617" s="171" t="s">
        <v>3254</v>
      </c>
      <c r="C1617" s="171" t="s">
        <v>128</v>
      </c>
      <c r="D1617" s="171" t="s">
        <v>4</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3">
      <c r="A1618" t="s">
        <v>3255</v>
      </c>
      <c r="B1618" s="171" t="s">
        <v>3256</v>
      </c>
      <c r="C1618" s="171" t="s">
        <v>131</v>
      </c>
      <c r="D1618" s="171" t="s">
        <v>4</v>
      </c>
      <c r="E1618" s="11">
        <v>41456</v>
      </c>
      <c r="F1618">
        <v>7</v>
      </c>
      <c r="G1618">
        <v>7</v>
      </c>
      <c r="H1618">
        <v>1</v>
      </c>
      <c r="I1618">
        <v>20</v>
      </c>
      <c r="J1618">
        <v>35</v>
      </c>
      <c r="K1618">
        <v>0.5714285714285714</v>
      </c>
      <c r="L1618">
        <v>50</v>
      </c>
      <c r="M1618">
        <v>0.7</v>
      </c>
      <c r="P1618">
        <v>0</v>
      </c>
      <c r="Q1618">
        <v>2</v>
      </c>
      <c r="R1618">
        <v>0</v>
      </c>
      <c r="T1618">
        <v>1.1749999999999998</v>
      </c>
    </row>
    <row r="1619" spans="1:20" x14ac:dyDescent="0.3">
      <c r="A1619" t="s">
        <v>3257</v>
      </c>
      <c r="B1619" s="171" t="s">
        <v>3258</v>
      </c>
      <c r="C1619" s="171" t="s">
        <v>134</v>
      </c>
      <c r="D1619" s="171" t="s">
        <v>4</v>
      </c>
      <c r="E1619" s="11">
        <v>41456</v>
      </c>
      <c r="H1619" t="e">
        <v>#DIV/0!</v>
      </c>
      <c r="K1619" t="e">
        <v>#DIV/0!</v>
      </c>
      <c r="M1619" t="e">
        <v>#DIV/0!</v>
      </c>
      <c r="R1619" t="e">
        <v>#DIV/0!</v>
      </c>
      <c r="T1619">
        <v>0.84860000000000002</v>
      </c>
    </row>
    <row r="1620" spans="1:20" x14ac:dyDescent="0.3">
      <c r="A1620" t="s">
        <v>3259</v>
      </c>
      <c r="B1620" s="171" t="s">
        <v>3260</v>
      </c>
      <c r="C1620" s="171" t="s">
        <v>137</v>
      </c>
      <c r="D1620" s="171" t="s">
        <v>80</v>
      </c>
      <c r="E1620" s="11">
        <v>41456</v>
      </c>
      <c r="H1620" t="e">
        <v>#DIV/0!</v>
      </c>
      <c r="K1620" t="e">
        <v>#DIV/0!</v>
      </c>
      <c r="M1620" t="e">
        <v>#DIV/0!</v>
      </c>
      <c r="R1620" t="e">
        <v>#DIV/0!</v>
      </c>
      <c r="T1620">
        <v>0.61399999999999999</v>
      </c>
    </row>
    <row r="1621" spans="1:20" x14ac:dyDescent="0.3">
      <c r="A1621" t="s">
        <v>3261</v>
      </c>
      <c r="B1621" s="171" t="s">
        <v>3262</v>
      </c>
      <c r="C1621" s="171" t="s">
        <v>140</v>
      </c>
      <c r="D1621" s="171" t="s">
        <v>4</v>
      </c>
      <c r="E1621" s="11">
        <v>41456</v>
      </c>
      <c r="H1621" t="e">
        <v>#DIV/0!</v>
      </c>
      <c r="K1621" t="e">
        <v>#DIV/0!</v>
      </c>
      <c r="M1621" t="e">
        <v>#DIV/0!</v>
      </c>
      <c r="R1621" t="e">
        <v>#DIV/0!</v>
      </c>
      <c r="T1621">
        <v>0</v>
      </c>
    </row>
    <row r="1622" spans="1:20" x14ac:dyDescent="0.3">
      <c r="A1622" t="s">
        <v>3263</v>
      </c>
      <c r="B1622" s="171" t="s">
        <v>3264</v>
      </c>
      <c r="C1622" s="171" t="s">
        <v>167</v>
      </c>
      <c r="D1622" s="171" t="s">
        <v>80</v>
      </c>
      <c r="E1622" s="11">
        <v>41456</v>
      </c>
      <c r="H1622" t="e">
        <v>#DIV/0!</v>
      </c>
      <c r="K1622" t="e">
        <v>#DIV/0!</v>
      </c>
      <c r="M1622" t="e">
        <v>#DIV/0!</v>
      </c>
      <c r="R1622" t="e">
        <v>#DIV/0!</v>
      </c>
      <c r="T1622">
        <v>0.7492063492063491</v>
      </c>
    </row>
    <row r="1623" spans="1:20" x14ac:dyDescent="0.3">
      <c r="A1623" t="s">
        <v>3265</v>
      </c>
      <c r="B1623" s="171" t="s">
        <v>3266</v>
      </c>
      <c r="C1623" s="171" t="s">
        <v>170</v>
      </c>
      <c r="D1623" s="171" t="s">
        <v>4</v>
      </c>
      <c r="E1623" s="11">
        <v>41456</v>
      </c>
      <c r="H1623" t="e">
        <v>#DIV/0!</v>
      </c>
      <c r="K1623" t="e">
        <v>#DIV/0!</v>
      </c>
      <c r="M1623" t="e">
        <v>#DIV/0!</v>
      </c>
      <c r="R1623" t="e">
        <v>#DIV/0!</v>
      </c>
      <c r="T1623">
        <v>0</v>
      </c>
    </row>
    <row r="1624" spans="1:20" x14ac:dyDescent="0.3">
      <c r="A1624" t="s">
        <v>3267</v>
      </c>
      <c r="B1624" s="171" t="s">
        <v>3268</v>
      </c>
      <c r="C1624" s="171" t="s">
        <v>179</v>
      </c>
      <c r="D1624" s="171" t="s">
        <v>80</v>
      </c>
      <c r="E1624" s="11">
        <v>41456</v>
      </c>
      <c r="H1624" t="e">
        <v>#DIV/0!</v>
      </c>
      <c r="K1624" t="e">
        <v>#DIV/0!</v>
      </c>
      <c r="M1624" t="e">
        <v>#DIV/0!</v>
      </c>
      <c r="R1624" t="e">
        <v>#DIV/0!</v>
      </c>
      <c r="T1624">
        <v>0.87736126984126983</v>
      </c>
    </row>
    <row r="1625" spans="1:20" x14ac:dyDescent="0.3">
      <c r="A1625" t="s">
        <v>3269</v>
      </c>
      <c r="B1625" s="171" t="s">
        <v>3270</v>
      </c>
      <c r="C1625" s="171" t="s">
        <v>182</v>
      </c>
      <c r="D1625" s="171" t="s">
        <v>4</v>
      </c>
      <c r="E1625" s="11">
        <v>41456</v>
      </c>
      <c r="H1625" t="e">
        <v>#DIV/0!</v>
      </c>
      <c r="K1625" t="e">
        <v>#DIV/0!</v>
      </c>
      <c r="M1625" t="e">
        <v>#DIV/0!</v>
      </c>
      <c r="R1625" t="e">
        <v>#DIV/0!</v>
      </c>
      <c r="T1625">
        <v>0.43</v>
      </c>
    </row>
    <row r="1626" spans="1:20" x14ac:dyDescent="0.3">
      <c r="A1626" t="s">
        <v>3271</v>
      </c>
      <c r="B1626" s="171" t="s">
        <v>3272</v>
      </c>
      <c r="C1626" s="171" t="s">
        <v>185</v>
      </c>
      <c r="D1626" s="171" t="s">
        <v>80</v>
      </c>
      <c r="E1626" s="11">
        <v>41456</v>
      </c>
      <c r="F1626">
        <v>4</v>
      </c>
      <c r="G1626">
        <v>7</v>
      </c>
      <c r="H1626">
        <v>0.5714285714285714</v>
      </c>
      <c r="I1626">
        <v>1</v>
      </c>
      <c r="J1626">
        <v>20</v>
      </c>
      <c r="K1626">
        <v>0.05</v>
      </c>
      <c r="L1626">
        <v>35</v>
      </c>
      <c r="M1626">
        <v>0.5714285714285714</v>
      </c>
      <c r="P1626">
        <v>0</v>
      </c>
      <c r="Q1626">
        <v>0</v>
      </c>
      <c r="R1626" t="e">
        <v>#DIV/0!</v>
      </c>
    </row>
    <row r="1627" spans="1:20" x14ac:dyDescent="0.3">
      <c r="A1627" t="s">
        <v>3273</v>
      </c>
      <c r="B1627" s="171" t="s">
        <v>3274</v>
      </c>
      <c r="C1627" s="171" t="s">
        <v>188</v>
      </c>
      <c r="D1627" s="171" t="s">
        <v>4</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3">
      <c r="A1628" t="s">
        <v>3275</v>
      </c>
      <c r="B1628" s="171" t="s">
        <v>3276</v>
      </c>
      <c r="C1628" s="171" t="s">
        <v>191</v>
      </c>
      <c r="D1628" s="171" t="s">
        <v>80</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3">
      <c r="A1629" t="s">
        <v>3277</v>
      </c>
      <c r="B1629" s="171" t="s">
        <v>3278</v>
      </c>
      <c r="C1629" s="171" t="s">
        <v>194</v>
      </c>
      <c r="D1629" s="171" t="s">
        <v>4</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3">
      <c r="A1630" t="s">
        <v>3279</v>
      </c>
      <c r="B1630" s="171" t="s">
        <v>3280</v>
      </c>
      <c r="C1630" s="171" t="s">
        <v>197</v>
      </c>
      <c r="D1630" s="171" t="s">
        <v>4</v>
      </c>
      <c r="E1630" s="11">
        <v>41456</v>
      </c>
      <c r="H1630" t="e">
        <v>#DIV/0!</v>
      </c>
      <c r="K1630" t="e">
        <v>#DIV/0!</v>
      </c>
      <c r="M1630" t="e">
        <v>#DIV/0!</v>
      </c>
      <c r="R1630" t="e">
        <v>#DIV/0!</v>
      </c>
    </row>
    <row r="1631" spans="1:20" x14ac:dyDescent="0.3">
      <c r="A1631" t="s">
        <v>3281</v>
      </c>
      <c r="B1631" s="171" t="s">
        <v>3282</v>
      </c>
      <c r="C1631" s="171" t="s">
        <v>209</v>
      </c>
      <c r="D1631" s="171" t="s">
        <v>4</v>
      </c>
      <c r="E1631" s="11">
        <v>41456</v>
      </c>
      <c r="H1631" t="e">
        <v>#DIV/0!</v>
      </c>
      <c r="K1631" t="e">
        <v>#DIV/0!</v>
      </c>
      <c r="M1631" t="e">
        <v>#DIV/0!</v>
      </c>
      <c r="R1631" t="e">
        <v>#DIV/0!</v>
      </c>
      <c r="T1631">
        <v>0.86324786324786318</v>
      </c>
    </row>
    <row r="1632" spans="1:20" x14ac:dyDescent="0.3">
      <c r="A1632" t="s">
        <v>3283</v>
      </c>
      <c r="B1632" s="171" t="s">
        <v>3284</v>
      </c>
      <c r="C1632" s="171" t="s">
        <v>212</v>
      </c>
      <c r="D1632" s="171" t="s">
        <v>80</v>
      </c>
      <c r="E1632" s="11">
        <v>41456</v>
      </c>
      <c r="H1632" t="e">
        <v>#DIV/0!</v>
      </c>
      <c r="K1632" t="e">
        <v>#DIV/0!</v>
      </c>
      <c r="M1632" t="e">
        <v>#DIV/0!</v>
      </c>
      <c r="R1632" t="e">
        <v>#DIV/0!</v>
      </c>
      <c r="T1632">
        <v>1.1499999999999999</v>
      </c>
    </row>
    <row r="1633" spans="1:20" x14ac:dyDescent="0.3">
      <c r="A1633" t="s">
        <v>3285</v>
      </c>
      <c r="B1633" s="171" t="s">
        <v>3286</v>
      </c>
      <c r="C1633" s="171" t="s">
        <v>215</v>
      </c>
      <c r="D1633" s="171" t="s">
        <v>80</v>
      </c>
      <c r="E1633" s="11">
        <v>41456</v>
      </c>
      <c r="H1633" t="e">
        <v>#DIV/0!</v>
      </c>
      <c r="K1633" t="e">
        <v>#DIV/0!</v>
      </c>
      <c r="M1633" t="e">
        <v>#DIV/0!</v>
      </c>
      <c r="R1633" t="e">
        <v>#DIV/0!</v>
      </c>
      <c r="T1633">
        <v>0.88888888888888884</v>
      </c>
    </row>
    <row r="1634" spans="1:20" x14ac:dyDescent="0.3">
      <c r="A1634" t="s">
        <v>3287</v>
      </c>
      <c r="B1634" s="171" t="s">
        <v>3288</v>
      </c>
      <c r="C1634" s="171" t="s">
        <v>218</v>
      </c>
      <c r="D1634" s="171" t="s">
        <v>4</v>
      </c>
      <c r="E1634" s="11">
        <v>41456</v>
      </c>
      <c r="H1634" t="e">
        <v>#DIV/0!</v>
      </c>
      <c r="K1634" t="e">
        <v>#DIV/0!</v>
      </c>
      <c r="M1634" t="e">
        <v>#DIV/0!</v>
      </c>
      <c r="R1634" t="e">
        <v>#DIV/0!</v>
      </c>
    </row>
    <row r="1635" spans="1:20" x14ac:dyDescent="0.3">
      <c r="A1635" t="s">
        <v>3289</v>
      </c>
      <c r="B1635" s="171" t="s">
        <v>3290</v>
      </c>
      <c r="C1635" s="171" t="s">
        <v>233</v>
      </c>
      <c r="D1635" s="171" t="s">
        <v>80</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3">
      <c r="A1636" t="s">
        <v>3291</v>
      </c>
      <c r="B1636" s="171" t="s">
        <v>3292</v>
      </c>
      <c r="C1636" s="171" t="s">
        <v>236</v>
      </c>
      <c r="D1636" s="171" t="s">
        <v>4</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3">
      <c r="A1637" t="s">
        <v>3293</v>
      </c>
      <c r="B1637" s="171" t="s">
        <v>3294</v>
      </c>
      <c r="C1637" s="171" t="s">
        <v>239</v>
      </c>
      <c r="D1637" s="171" t="s">
        <v>4</v>
      </c>
      <c r="E1637" s="11">
        <v>41456</v>
      </c>
      <c r="F1637">
        <v>4</v>
      </c>
      <c r="G1637">
        <v>5</v>
      </c>
      <c r="H1637">
        <v>0.8</v>
      </c>
      <c r="I1637">
        <v>5</v>
      </c>
      <c r="J1637">
        <v>7</v>
      </c>
      <c r="K1637">
        <v>0.7142857142857143</v>
      </c>
      <c r="L1637">
        <v>9</v>
      </c>
      <c r="M1637">
        <v>0.77777777777777779</v>
      </c>
      <c r="O1637">
        <v>0.89</v>
      </c>
      <c r="P1637">
        <v>0</v>
      </c>
      <c r="Q1637">
        <v>0</v>
      </c>
      <c r="R1637" t="e">
        <v>#DIV/0!</v>
      </c>
    </row>
    <row r="1638" spans="1:20" x14ac:dyDescent="0.3">
      <c r="A1638" t="s">
        <v>3295</v>
      </c>
      <c r="B1638" s="171" t="s">
        <v>3296</v>
      </c>
      <c r="C1638" s="171" t="s">
        <v>143</v>
      </c>
      <c r="D1638" s="171" t="s">
        <v>4</v>
      </c>
      <c r="E1638" s="11">
        <v>41456</v>
      </c>
      <c r="H1638" t="e">
        <v>#DIV/0!</v>
      </c>
      <c r="K1638" t="e">
        <v>#DIV/0!</v>
      </c>
      <c r="M1638" t="e">
        <v>#DIV/0!</v>
      </c>
      <c r="N1638">
        <v>0</v>
      </c>
      <c r="R1638" t="e">
        <v>#DIV/0!</v>
      </c>
      <c r="T1638">
        <v>1.4285714285714286</v>
      </c>
    </row>
    <row r="1639" spans="1:20" x14ac:dyDescent="0.3">
      <c r="A1639" t="s">
        <v>3297</v>
      </c>
      <c r="B1639" s="171" t="s">
        <v>3298</v>
      </c>
      <c r="C1639" s="171" t="s">
        <v>146</v>
      </c>
      <c r="D1639" s="171" t="s">
        <v>80</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3">
      <c r="A1640" t="s">
        <v>3299</v>
      </c>
      <c r="B1640" s="171" t="s">
        <v>3300</v>
      </c>
      <c r="C1640" s="171" t="s">
        <v>149</v>
      </c>
      <c r="D1640" s="171" t="s">
        <v>4</v>
      </c>
      <c r="E1640" s="11">
        <v>41456</v>
      </c>
      <c r="F1640">
        <v>2</v>
      </c>
      <c r="G1640">
        <v>4</v>
      </c>
      <c r="H1640">
        <v>0.5</v>
      </c>
      <c r="I1640">
        <v>0</v>
      </c>
      <c r="J1640">
        <v>10</v>
      </c>
      <c r="K1640">
        <v>0</v>
      </c>
      <c r="L1640">
        <v>20</v>
      </c>
      <c r="M1640">
        <v>0.5</v>
      </c>
      <c r="P1640">
        <v>0</v>
      </c>
      <c r="Q1640">
        <v>0</v>
      </c>
      <c r="T1640">
        <v>1.2</v>
      </c>
    </row>
    <row r="1641" spans="1:20" x14ac:dyDescent="0.3">
      <c r="A1641" t="s">
        <v>3301</v>
      </c>
      <c r="B1641" s="171" t="s">
        <v>3302</v>
      </c>
      <c r="C1641" s="171" t="s">
        <v>152</v>
      </c>
      <c r="D1641" s="171" t="s">
        <v>4</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3">
      <c r="A1642" t="s">
        <v>3303</v>
      </c>
      <c r="B1642" s="171" t="s">
        <v>3304</v>
      </c>
      <c r="C1642" s="171" t="s">
        <v>155</v>
      </c>
      <c r="D1642" s="171" t="s">
        <v>4</v>
      </c>
      <c r="E1642" s="11">
        <v>41456</v>
      </c>
      <c r="F1642">
        <v>5</v>
      </c>
      <c r="G1642">
        <v>5</v>
      </c>
      <c r="H1642">
        <v>1</v>
      </c>
      <c r="I1642">
        <v>8</v>
      </c>
      <c r="J1642">
        <v>15</v>
      </c>
      <c r="K1642">
        <v>0.53333333333333333</v>
      </c>
      <c r="L1642">
        <v>15</v>
      </c>
      <c r="M1642">
        <v>1</v>
      </c>
      <c r="P1642">
        <v>0</v>
      </c>
      <c r="Q1642">
        <v>0</v>
      </c>
      <c r="R1642" t="e">
        <v>#DIV/0!</v>
      </c>
    </row>
    <row r="1643" spans="1:20" x14ac:dyDescent="0.3">
      <c r="A1643" t="s">
        <v>3305</v>
      </c>
      <c r="B1643" s="171" t="s">
        <v>3306</v>
      </c>
      <c r="C1643" s="171" t="s">
        <v>158</v>
      </c>
      <c r="D1643" s="171" t="s">
        <v>4</v>
      </c>
      <c r="E1643" s="11">
        <v>41456</v>
      </c>
      <c r="H1643" t="e">
        <v>#DIV/0!</v>
      </c>
      <c r="K1643" t="e">
        <v>#DIV/0!</v>
      </c>
      <c r="M1643" t="e">
        <v>#DIV/0!</v>
      </c>
      <c r="P1643">
        <v>0</v>
      </c>
      <c r="Q1643">
        <v>0</v>
      </c>
    </row>
    <row r="1644" spans="1:20" x14ac:dyDescent="0.3">
      <c r="A1644" t="s">
        <v>3307</v>
      </c>
      <c r="B1644" s="171" t="s">
        <v>3308</v>
      </c>
      <c r="C1644" s="171" t="s">
        <v>164</v>
      </c>
      <c r="D1644" s="171" t="s">
        <v>4</v>
      </c>
      <c r="E1644" s="11">
        <v>41456</v>
      </c>
      <c r="F1644">
        <v>4</v>
      </c>
      <c r="G1644">
        <v>4</v>
      </c>
      <c r="H1644">
        <v>1</v>
      </c>
      <c r="I1644">
        <v>4</v>
      </c>
      <c r="J1644">
        <v>7</v>
      </c>
      <c r="K1644">
        <v>0.5714285714285714</v>
      </c>
      <c r="L1644">
        <v>7</v>
      </c>
      <c r="M1644">
        <v>1</v>
      </c>
      <c r="P1644">
        <v>0</v>
      </c>
      <c r="Q1644">
        <v>0</v>
      </c>
    </row>
    <row r="1645" spans="1:20" x14ac:dyDescent="0.3">
      <c r="A1645" t="s">
        <v>3309</v>
      </c>
      <c r="B1645" s="171" t="s">
        <v>3310</v>
      </c>
      <c r="C1645" s="171" t="s">
        <v>161</v>
      </c>
      <c r="D1645" s="171" t="s">
        <v>80</v>
      </c>
      <c r="E1645" s="11">
        <v>41456</v>
      </c>
      <c r="F1645">
        <v>4</v>
      </c>
      <c r="G1645">
        <v>4</v>
      </c>
      <c r="H1645">
        <v>1</v>
      </c>
      <c r="I1645">
        <v>4</v>
      </c>
      <c r="J1645">
        <v>7</v>
      </c>
      <c r="K1645">
        <v>0.5714285714285714</v>
      </c>
      <c r="L1645">
        <v>7</v>
      </c>
      <c r="M1645">
        <v>1</v>
      </c>
      <c r="N1645">
        <v>0</v>
      </c>
      <c r="P1645">
        <v>0</v>
      </c>
      <c r="Q1645">
        <v>0</v>
      </c>
      <c r="R1645" t="e">
        <v>#DIV/0!</v>
      </c>
      <c r="S1645">
        <v>0</v>
      </c>
    </row>
    <row r="1646" spans="1:20" x14ac:dyDescent="0.3">
      <c r="A1646" t="s">
        <v>3311</v>
      </c>
      <c r="B1646" s="171" t="s">
        <v>3312</v>
      </c>
      <c r="C1646" s="171" t="s">
        <v>221</v>
      </c>
      <c r="D1646" s="171" t="s">
        <v>80</v>
      </c>
      <c r="E1646" s="11">
        <v>41456</v>
      </c>
      <c r="F1646">
        <v>1</v>
      </c>
      <c r="G1646">
        <v>4</v>
      </c>
      <c r="H1646">
        <v>0.25</v>
      </c>
      <c r="I1646">
        <v>11</v>
      </c>
      <c r="J1646">
        <v>5</v>
      </c>
      <c r="K1646">
        <v>2.2000000000000002</v>
      </c>
      <c r="L1646">
        <v>20</v>
      </c>
      <c r="M1646">
        <v>0.25</v>
      </c>
      <c r="N1646">
        <v>11</v>
      </c>
      <c r="P1646">
        <v>0</v>
      </c>
      <c r="Q1646">
        <v>0</v>
      </c>
      <c r="S1646">
        <v>0</v>
      </c>
    </row>
    <row r="1647" spans="1:20" x14ac:dyDescent="0.3">
      <c r="A1647" t="s">
        <v>3313</v>
      </c>
      <c r="B1647" s="171" t="s">
        <v>3314</v>
      </c>
      <c r="C1647" s="171" t="s">
        <v>224</v>
      </c>
      <c r="D1647" s="171" t="s">
        <v>4</v>
      </c>
      <c r="E1647" s="11">
        <v>41456</v>
      </c>
      <c r="F1647">
        <v>0</v>
      </c>
      <c r="G1647">
        <v>1</v>
      </c>
      <c r="H1647">
        <v>0</v>
      </c>
      <c r="I1647">
        <v>0</v>
      </c>
      <c r="J1647">
        <v>0</v>
      </c>
      <c r="L1647">
        <v>5</v>
      </c>
      <c r="M1647">
        <v>0</v>
      </c>
      <c r="P1647">
        <v>0</v>
      </c>
      <c r="Q1647">
        <v>0</v>
      </c>
    </row>
    <row r="1648" spans="1:20" x14ac:dyDescent="0.3">
      <c r="A1648" t="s">
        <v>3315</v>
      </c>
      <c r="B1648" s="171" t="s">
        <v>3316</v>
      </c>
      <c r="C1648" s="171" t="s">
        <v>227</v>
      </c>
      <c r="D1648" s="171" t="s">
        <v>4</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3">
      <c r="A1649" t="s">
        <v>3317</v>
      </c>
      <c r="B1649" s="171" t="s">
        <v>3318</v>
      </c>
      <c r="C1649" s="171" t="s">
        <v>230</v>
      </c>
      <c r="D1649" s="171" t="s">
        <v>4</v>
      </c>
      <c r="E1649" s="11">
        <v>41456</v>
      </c>
      <c r="H1649" t="e">
        <v>#DIV/0!</v>
      </c>
      <c r="M1649" t="e">
        <v>#DIV/0!</v>
      </c>
    </row>
    <row r="1650" spans="1:20" x14ac:dyDescent="0.3">
      <c r="A1650" t="s">
        <v>3319</v>
      </c>
      <c r="B1650" s="171" t="s">
        <v>3320</v>
      </c>
      <c r="C1650" s="171" t="s">
        <v>73</v>
      </c>
      <c r="D1650" s="171" t="s">
        <v>4</v>
      </c>
      <c r="E1650" s="11">
        <v>41487</v>
      </c>
      <c r="F1650">
        <v>4</v>
      </c>
      <c r="G1650">
        <v>4</v>
      </c>
      <c r="H1650">
        <v>1</v>
      </c>
      <c r="I1650">
        <v>13</v>
      </c>
      <c r="J1650">
        <v>17</v>
      </c>
      <c r="K1650">
        <v>0.76470588235294112</v>
      </c>
      <c r="L1650">
        <v>17</v>
      </c>
      <c r="M1650">
        <v>1</v>
      </c>
      <c r="P1650">
        <v>0</v>
      </c>
      <c r="Q1650">
        <v>0</v>
      </c>
      <c r="R1650" t="e">
        <v>#DIV/0!</v>
      </c>
    </row>
    <row r="1651" spans="1:20" x14ac:dyDescent="0.3">
      <c r="A1651" t="s">
        <v>3321</v>
      </c>
      <c r="B1651" s="171" t="s">
        <v>3322</v>
      </c>
      <c r="C1651" s="171" t="s">
        <v>76</v>
      </c>
      <c r="D1651" s="171" t="s">
        <v>4</v>
      </c>
      <c r="E1651" s="11">
        <v>41487</v>
      </c>
      <c r="F1651">
        <v>4</v>
      </c>
      <c r="G1651">
        <v>4</v>
      </c>
      <c r="H1651">
        <v>1</v>
      </c>
      <c r="I1651">
        <v>13</v>
      </c>
      <c r="J1651">
        <v>17</v>
      </c>
      <c r="K1651">
        <v>0.76470588235294112</v>
      </c>
      <c r="L1651">
        <v>17</v>
      </c>
      <c r="M1651">
        <v>1</v>
      </c>
      <c r="P1651">
        <v>0</v>
      </c>
      <c r="Q1651">
        <v>0</v>
      </c>
      <c r="R1651" t="e">
        <v>#DIV/0!</v>
      </c>
      <c r="T1651">
        <v>0.42857142857142855</v>
      </c>
    </row>
    <row r="1652" spans="1:20" x14ac:dyDescent="0.3">
      <c r="A1652" t="s">
        <v>3323</v>
      </c>
      <c r="B1652" s="171" t="s">
        <v>3324</v>
      </c>
      <c r="C1652" s="171" t="s">
        <v>79</v>
      </c>
      <c r="D1652" s="171" t="s">
        <v>80</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3">
      <c r="A1653" t="s">
        <v>3325</v>
      </c>
      <c r="B1653" s="171" t="s">
        <v>3326</v>
      </c>
      <c r="C1653" s="171" t="s">
        <v>83</v>
      </c>
      <c r="D1653" s="171" t="s">
        <v>80</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3">
      <c r="A1654" t="s">
        <v>3327</v>
      </c>
      <c r="B1654" s="171" t="s">
        <v>3328</v>
      </c>
      <c r="C1654" s="171" t="s">
        <v>86</v>
      </c>
      <c r="D1654" s="171" t="s">
        <v>80</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3">
      <c r="A1655" t="s">
        <v>3329</v>
      </c>
      <c r="B1655" s="171" t="s">
        <v>3330</v>
      </c>
      <c r="C1655" s="171" t="s">
        <v>89</v>
      </c>
      <c r="D1655" s="171" t="s">
        <v>80</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3">
      <c r="A1656" t="s">
        <v>3331</v>
      </c>
      <c r="B1656" s="171" t="s">
        <v>3332</v>
      </c>
      <c r="C1656" s="171" t="s">
        <v>92</v>
      </c>
      <c r="D1656" s="171" t="s">
        <v>80</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3">
      <c r="A1657" t="s">
        <v>3333</v>
      </c>
      <c r="B1657" s="171" t="s">
        <v>3334</v>
      </c>
      <c r="C1657" s="171" t="s">
        <v>95</v>
      </c>
      <c r="D1657" s="171" t="s">
        <v>80</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x14ac:dyDescent="0.3">
      <c r="A1658" t="s">
        <v>3335</v>
      </c>
      <c r="B1658" s="171" t="s">
        <v>3336</v>
      </c>
      <c r="C1658" s="171" t="s">
        <v>98</v>
      </c>
      <c r="D1658" s="171" t="s">
        <v>80</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3">
      <c r="A1659" t="s">
        <v>3337</v>
      </c>
      <c r="B1659" s="171" t="s">
        <v>3338</v>
      </c>
      <c r="C1659" s="171" t="s">
        <v>101</v>
      </c>
      <c r="D1659" s="171" t="s">
        <v>80</v>
      </c>
      <c r="E1659" s="11">
        <v>41487</v>
      </c>
      <c r="F1659">
        <v>0</v>
      </c>
      <c r="G1659">
        <v>0</v>
      </c>
      <c r="H1659" t="e">
        <v>#DIV/0!</v>
      </c>
      <c r="I1659">
        <v>0</v>
      </c>
      <c r="J1659">
        <v>0</v>
      </c>
      <c r="K1659" t="e">
        <v>#DIV/0!</v>
      </c>
      <c r="L1659">
        <v>0</v>
      </c>
      <c r="M1659" t="e">
        <v>#DIV/0!</v>
      </c>
      <c r="P1659">
        <v>0</v>
      </c>
      <c r="Q1659">
        <v>0</v>
      </c>
      <c r="R1659" t="e">
        <v>#DIV/0!</v>
      </c>
    </row>
    <row r="1660" spans="1:20" x14ac:dyDescent="0.3">
      <c r="A1660" t="s">
        <v>3339</v>
      </c>
      <c r="B1660" s="171" t="s">
        <v>3340</v>
      </c>
      <c r="C1660" s="171" t="s">
        <v>104</v>
      </c>
      <c r="D1660" s="171" t="s">
        <v>4</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3">
      <c r="A1661" t="s">
        <v>3341</v>
      </c>
      <c r="B1661" s="171" t="s">
        <v>3342</v>
      </c>
      <c r="C1661" s="171" t="s">
        <v>107</v>
      </c>
      <c r="D1661" s="171" t="s">
        <v>4</v>
      </c>
      <c r="E1661" s="11">
        <v>41487</v>
      </c>
      <c r="F1661">
        <v>13</v>
      </c>
      <c r="G1661">
        <v>13</v>
      </c>
      <c r="H1661">
        <v>1</v>
      </c>
      <c r="I1661">
        <v>24</v>
      </c>
      <c r="J1661">
        <v>85</v>
      </c>
      <c r="K1661">
        <v>0.28235294117647058</v>
      </c>
      <c r="L1661">
        <v>85</v>
      </c>
      <c r="M1661">
        <v>1</v>
      </c>
      <c r="N1661">
        <v>24</v>
      </c>
      <c r="P1661">
        <v>0</v>
      </c>
      <c r="Q1661">
        <v>0</v>
      </c>
      <c r="R1661" t="e">
        <v>#DIV/0!</v>
      </c>
      <c r="S1661">
        <v>5</v>
      </c>
    </row>
    <row r="1662" spans="1:20" x14ac:dyDescent="0.3">
      <c r="A1662" t="s">
        <v>3343</v>
      </c>
      <c r="B1662" s="171" t="s">
        <v>3344</v>
      </c>
      <c r="C1662" s="171" t="s">
        <v>110</v>
      </c>
      <c r="D1662" s="171" t="s">
        <v>80</v>
      </c>
      <c r="E1662" s="11">
        <v>41487</v>
      </c>
      <c r="F1662">
        <v>4</v>
      </c>
      <c r="G1662">
        <v>4</v>
      </c>
      <c r="H1662">
        <v>1</v>
      </c>
      <c r="I1662">
        <v>15</v>
      </c>
      <c r="J1662">
        <v>40</v>
      </c>
      <c r="K1662">
        <v>0.375</v>
      </c>
      <c r="L1662">
        <v>40</v>
      </c>
      <c r="M1662">
        <v>1</v>
      </c>
      <c r="N1662">
        <v>15</v>
      </c>
      <c r="O1662">
        <v>0.8</v>
      </c>
      <c r="P1662">
        <v>0</v>
      </c>
      <c r="Q1662">
        <v>0</v>
      </c>
      <c r="R1662" t="e">
        <v>#DIV/0!</v>
      </c>
      <c r="S1662">
        <v>5</v>
      </c>
    </row>
    <row r="1663" spans="1:20" x14ac:dyDescent="0.3">
      <c r="A1663" t="s">
        <v>3345</v>
      </c>
      <c r="B1663" s="171" t="s">
        <v>3346</v>
      </c>
      <c r="C1663" s="171" t="s">
        <v>113</v>
      </c>
      <c r="D1663" s="171" t="s">
        <v>80</v>
      </c>
      <c r="E1663" s="11">
        <v>41487</v>
      </c>
      <c r="F1663">
        <v>9</v>
      </c>
      <c r="G1663">
        <v>9</v>
      </c>
      <c r="H1663">
        <v>1</v>
      </c>
      <c r="I1663">
        <v>9</v>
      </c>
      <c r="J1663">
        <v>45</v>
      </c>
      <c r="K1663">
        <v>0.2</v>
      </c>
      <c r="L1663">
        <v>45</v>
      </c>
      <c r="M1663">
        <v>1</v>
      </c>
      <c r="N1663">
        <v>9</v>
      </c>
      <c r="P1663">
        <v>0</v>
      </c>
      <c r="Q1663">
        <v>0</v>
      </c>
      <c r="R1663">
        <v>0</v>
      </c>
      <c r="S1663">
        <v>0</v>
      </c>
      <c r="T1663">
        <v>1</v>
      </c>
    </row>
    <row r="1664" spans="1:20" x14ac:dyDescent="0.3">
      <c r="A1664" t="s">
        <v>3347</v>
      </c>
      <c r="B1664" s="171" t="s">
        <v>3348</v>
      </c>
      <c r="C1664" s="171" t="s">
        <v>116</v>
      </c>
      <c r="D1664" s="171" t="s">
        <v>80</v>
      </c>
      <c r="E1664" s="11">
        <v>41487</v>
      </c>
      <c r="H1664" t="e">
        <v>#DIV/0!</v>
      </c>
      <c r="K1664" t="e">
        <v>#DIV/0!</v>
      </c>
      <c r="M1664" t="e">
        <v>#DIV/0!</v>
      </c>
      <c r="R1664" t="e">
        <v>#DIV/0!</v>
      </c>
    </row>
    <row r="1665" spans="1:20" x14ac:dyDescent="0.3">
      <c r="A1665" t="s">
        <v>3349</v>
      </c>
      <c r="B1665" s="171" t="s">
        <v>3350</v>
      </c>
      <c r="C1665" s="171" t="s">
        <v>119</v>
      </c>
      <c r="D1665" s="171" t="s">
        <v>80</v>
      </c>
      <c r="E1665" s="11">
        <v>41487</v>
      </c>
      <c r="H1665" t="e">
        <v>#DIV/0!</v>
      </c>
      <c r="K1665" t="e">
        <v>#DIV/0!</v>
      </c>
      <c r="M1665" t="e">
        <v>#DIV/0!</v>
      </c>
      <c r="R1665" t="e">
        <v>#DIV/0!</v>
      </c>
      <c r="T1665">
        <v>1</v>
      </c>
    </row>
    <row r="1666" spans="1:20" x14ac:dyDescent="0.3">
      <c r="A1666" t="s">
        <v>3351</v>
      </c>
      <c r="B1666" s="171" t="s">
        <v>3352</v>
      </c>
      <c r="C1666" s="171" t="s">
        <v>122</v>
      </c>
      <c r="D1666" s="171" t="s">
        <v>4</v>
      </c>
      <c r="E1666" s="11">
        <v>41487</v>
      </c>
      <c r="H1666" t="e">
        <v>#DIV/0!</v>
      </c>
      <c r="K1666" t="e">
        <v>#DIV/0!</v>
      </c>
      <c r="M1666" t="e">
        <v>#DIV/0!</v>
      </c>
      <c r="R1666" t="e">
        <v>#DIV/0!</v>
      </c>
    </row>
    <row r="1667" spans="1:20" x14ac:dyDescent="0.3">
      <c r="A1667" t="s">
        <v>3353</v>
      </c>
      <c r="B1667" s="171" t="s">
        <v>3354</v>
      </c>
      <c r="C1667" s="171" t="s">
        <v>125</v>
      </c>
      <c r="D1667" s="171" t="s">
        <v>4</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3">
      <c r="A1668" t="s">
        <v>3355</v>
      </c>
      <c r="B1668" s="171" t="s">
        <v>3356</v>
      </c>
      <c r="C1668" s="171" t="s">
        <v>128</v>
      </c>
      <c r="D1668" s="171" t="s">
        <v>80</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3">
      <c r="A1669" t="s">
        <v>3357</v>
      </c>
      <c r="B1669" s="171" t="s">
        <v>3358</v>
      </c>
      <c r="C1669" s="171" t="s">
        <v>131</v>
      </c>
      <c r="D1669" s="171" t="s">
        <v>80</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3">
      <c r="A1670" t="s">
        <v>3359</v>
      </c>
      <c r="B1670" s="171" t="s">
        <v>3360</v>
      </c>
      <c r="C1670" s="171" t="s">
        <v>134</v>
      </c>
      <c r="D1670" s="171" t="s">
        <v>80</v>
      </c>
      <c r="E1670" s="11">
        <v>41487</v>
      </c>
      <c r="H1670" t="e">
        <v>#DIV/0!</v>
      </c>
      <c r="K1670" t="e">
        <v>#DIV/0!</v>
      </c>
      <c r="M1670" t="e">
        <v>#DIV/0!</v>
      </c>
      <c r="R1670" t="e">
        <v>#DIV/0!</v>
      </c>
      <c r="T1670">
        <v>1</v>
      </c>
    </row>
    <row r="1671" spans="1:20" x14ac:dyDescent="0.3">
      <c r="A1671" t="s">
        <v>3361</v>
      </c>
      <c r="B1671" s="171" t="s">
        <v>3362</v>
      </c>
      <c r="C1671" s="171" t="s">
        <v>137</v>
      </c>
      <c r="D1671" s="171" t="s">
        <v>4</v>
      </c>
      <c r="E1671" s="11">
        <v>41487</v>
      </c>
      <c r="H1671" t="e">
        <v>#DIV/0!</v>
      </c>
      <c r="K1671" t="e">
        <v>#DIV/0!</v>
      </c>
      <c r="M1671" t="e">
        <v>#DIV/0!</v>
      </c>
      <c r="R1671" t="e">
        <v>#DIV/0!</v>
      </c>
      <c r="T1671">
        <v>1</v>
      </c>
    </row>
    <row r="1672" spans="1:20" x14ac:dyDescent="0.3">
      <c r="A1672" t="s">
        <v>3363</v>
      </c>
      <c r="B1672" s="171" t="s">
        <v>3364</v>
      </c>
      <c r="C1672" s="171" t="s">
        <v>140</v>
      </c>
      <c r="D1672" s="171" t="s">
        <v>80</v>
      </c>
      <c r="E1672" s="11">
        <v>41487</v>
      </c>
      <c r="H1672" t="e">
        <v>#DIV/0!</v>
      </c>
      <c r="K1672" t="e">
        <v>#DIV/0!</v>
      </c>
      <c r="M1672" t="e">
        <v>#DIV/0!</v>
      </c>
      <c r="R1672" t="e">
        <v>#DIV/0!</v>
      </c>
      <c r="T1672">
        <v>0</v>
      </c>
    </row>
    <row r="1673" spans="1:20" x14ac:dyDescent="0.3">
      <c r="A1673" t="s">
        <v>3365</v>
      </c>
      <c r="B1673" s="171" t="s">
        <v>3366</v>
      </c>
      <c r="C1673" s="171" t="s">
        <v>143</v>
      </c>
      <c r="D1673" s="171" t="s">
        <v>80</v>
      </c>
      <c r="E1673" s="11">
        <v>41487</v>
      </c>
      <c r="H1673" t="e">
        <v>#DIV/0!</v>
      </c>
      <c r="K1673" t="e">
        <v>#DIV/0!</v>
      </c>
      <c r="M1673" t="e">
        <v>#DIV/0!</v>
      </c>
      <c r="N1673">
        <v>0</v>
      </c>
      <c r="R1673" t="e">
        <v>#DIV/0!</v>
      </c>
      <c r="T1673">
        <v>0.9642857142857143</v>
      </c>
    </row>
    <row r="1674" spans="1:20" x14ac:dyDescent="0.3">
      <c r="A1674" t="s">
        <v>3367</v>
      </c>
      <c r="B1674" s="171" t="s">
        <v>3368</v>
      </c>
      <c r="C1674" s="171" t="s">
        <v>146</v>
      </c>
      <c r="D1674" s="171" t="s">
        <v>4</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3">
      <c r="A1675" t="s">
        <v>3369</v>
      </c>
      <c r="B1675" s="171" t="s">
        <v>3370</v>
      </c>
      <c r="C1675" s="171" t="s">
        <v>149</v>
      </c>
      <c r="D1675" s="171" t="s">
        <v>80</v>
      </c>
      <c r="E1675" s="11">
        <v>41487</v>
      </c>
      <c r="F1675">
        <v>2</v>
      </c>
      <c r="G1675">
        <v>4</v>
      </c>
      <c r="H1675">
        <v>0.5</v>
      </c>
      <c r="I1675">
        <v>0</v>
      </c>
      <c r="J1675">
        <v>10</v>
      </c>
      <c r="K1675">
        <v>0</v>
      </c>
      <c r="L1675">
        <v>20</v>
      </c>
      <c r="M1675">
        <v>0.5</v>
      </c>
      <c r="P1675">
        <v>0</v>
      </c>
      <c r="Q1675">
        <v>0</v>
      </c>
      <c r="T1675">
        <v>0.83450000000000002</v>
      </c>
    </row>
    <row r="1676" spans="1:20" x14ac:dyDescent="0.3">
      <c r="A1676" t="s">
        <v>3371</v>
      </c>
      <c r="B1676" s="171" t="s">
        <v>3372</v>
      </c>
      <c r="C1676" s="171" t="s">
        <v>152</v>
      </c>
      <c r="D1676" s="171" t="s">
        <v>80</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3">
      <c r="A1677" t="s">
        <v>3373</v>
      </c>
      <c r="B1677" s="171" t="s">
        <v>3374</v>
      </c>
      <c r="C1677" s="171" t="s">
        <v>155</v>
      </c>
      <c r="D1677" s="171" t="s">
        <v>80</v>
      </c>
      <c r="E1677" s="11">
        <v>41487</v>
      </c>
      <c r="F1677">
        <v>6</v>
      </c>
      <c r="G1677">
        <v>6</v>
      </c>
      <c r="H1677">
        <v>1</v>
      </c>
      <c r="I1677">
        <v>8</v>
      </c>
      <c r="J1677">
        <v>22</v>
      </c>
      <c r="K1677">
        <v>0.36363636363636365</v>
      </c>
      <c r="L1677">
        <v>22</v>
      </c>
      <c r="M1677">
        <v>1</v>
      </c>
      <c r="P1677">
        <v>0</v>
      </c>
      <c r="Q1677">
        <v>0</v>
      </c>
      <c r="R1677" t="e">
        <v>#DIV/0!</v>
      </c>
      <c r="T1677">
        <v>0.97857142857142865</v>
      </c>
    </row>
    <row r="1678" spans="1:20" x14ac:dyDescent="0.3">
      <c r="A1678" t="s">
        <v>3375</v>
      </c>
      <c r="B1678" s="171" t="s">
        <v>3376</v>
      </c>
      <c r="C1678" s="171" t="s">
        <v>158</v>
      </c>
      <c r="D1678" s="171" t="s">
        <v>80</v>
      </c>
      <c r="E1678" s="11">
        <v>41487</v>
      </c>
      <c r="H1678" t="e">
        <v>#DIV/0!</v>
      </c>
      <c r="K1678" t="e">
        <v>#DIV/0!</v>
      </c>
      <c r="M1678" t="e">
        <v>#DIV/0!</v>
      </c>
      <c r="T1678">
        <v>0.69271428571428573</v>
      </c>
    </row>
    <row r="1679" spans="1:20" x14ac:dyDescent="0.3">
      <c r="A1679" t="s">
        <v>3377</v>
      </c>
      <c r="B1679" s="171" t="s">
        <v>3378</v>
      </c>
      <c r="C1679" s="171" t="s">
        <v>161</v>
      </c>
      <c r="D1679" s="171" t="s">
        <v>4</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3">
      <c r="A1680" t="s">
        <v>3379</v>
      </c>
      <c r="B1680" s="171" t="s">
        <v>3380</v>
      </c>
      <c r="C1680" s="171" t="s">
        <v>164</v>
      </c>
      <c r="D1680" s="171" t="s">
        <v>80</v>
      </c>
      <c r="E1680" s="11">
        <v>41487</v>
      </c>
      <c r="F1680">
        <v>3</v>
      </c>
      <c r="G1680">
        <v>3</v>
      </c>
      <c r="H1680">
        <v>1</v>
      </c>
      <c r="I1680">
        <v>6</v>
      </c>
      <c r="J1680">
        <v>7</v>
      </c>
      <c r="K1680">
        <v>0.8571428571428571</v>
      </c>
      <c r="L1680">
        <v>7</v>
      </c>
      <c r="M1680">
        <v>1</v>
      </c>
      <c r="T1680">
        <v>0.87040079365079359</v>
      </c>
    </row>
    <row r="1681" spans="1:20" x14ac:dyDescent="0.3">
      <c r="A1681" t="s">
        <v>3381</v>
      </c>
      <c r="B1681" s="171" t="s">
        <v>3382</v>
      </c>
      <c r="C1681" s="171" t="s">
        <v>167</v>
      </c>
      <c r="D1681" s="171" t="s">
        <v>4</v>
      </c>
      <c r="E1681" s="11">
        <v>41487</v>
      </c>
      <c r="H1681" t="e">
        <v>#DIV/0!</v>
      </c>
      <c r="K1681" t="e">
        <v>#DIV/0!</v>
      </c>
      <c r="M1681" t="e">
        <v>#DIV/0!</v>
      </c>
      <c r="R1681" t="e">
        <v>#DIV/0!</v>
      </c>
      <c r="T1681">
        <v>0.43</v>
      </c>
    </row>
    <row r="1682" spans="1:20" x14ac:dyDescent="0.3">
      <c r="A1682" t="s">
        <v>3383</v>
      </c>
      <c r="B1682" s="171" t="s">
        <v>3384</v>
      </c>
      <c r="C1682" s="171" t="s">
        <v>170</v>
      </c>
      <c r="D1682" s="171" t="s">
        <v>80</v>
      </c>
      <c r="E1682" s="11">
        <v>41487</v>
      </c>
      <c r="H1682" t="e">
        <v>#DIV/0!</v>
      </c>
      <c r="K1682" t="e">
        <v>#DIV/0!</v>
      </c>
      <c r="M1682" t="e">
        <v>#DIV/0!</v>
      </c>
      <c r="R1682" t="e">
        <v>#DIV/0!</v>
      </c>
    </row>
    <row r="1683" spans="1:20" x14ac:dyDescent="0.3">
      <c r="A1683" t="s">
        <v>3385</v>
      </c>
      <c r="B1683" s="171" t="s">
        <v>3386</v>
      </c>
      <c r="C1683" s="171" t="s">
        <v>173</v>
      </c>
      <c r="D1683" s="171" t="s">
        <v>80</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3">
      <c r="A1684" t="s">
        <v>3387</v>
      </c>
      <c r="B1684" s="171" t="s">
        <v>3388</v>
      </c>
      <c r="C1684" s="171" t="s">
        <v>176</v>
      </c>
      <c r="D1684" s="171" t="s">
        <v>80</v>
      </c>
      <c r="E1684" s="11">
        <v>41487</v>
      </c>
      <c r="F1684">
        <v>1</v>
      </c>
      <c r="G1684">
        <v>1</v>
      </c>
      <c r="H1684">
        <v>1</v>
      </c>
      <c r="I1684">
        <v>5</v>
      </c>
      <c r="J1684">
        <v>5</v>
      </c>
      <c r="K1684">
        <v>1</v>
      </c>
      <c r="L1684">
        <v>5</v>
      </c>
      <c r="M1684">
        <v>1</v>
      </c>
      <c r="N1684">
        <v>2</v>
      </c>
      <c r="P1684">
        <v>1</v>
      </c>
      <c r="Q1684">
        <v>3</v>
      </c>
      <c r="R1684">
        <v>0.33333333333333331</v>
      </c>
      <c r="S1684">
        <v>3</v>
      </c>
    </row>
    <row r="1685" spans="1:20" x14ac:dyDescent="0.3">
      <c r="A1685" t="s">
        <v>3389</v>
      </c>
      <c r="B1685" s="171" t="s">
        <v>3390</v>
      </c>
      <c r="C1685" s="171" t="s">
        <v>179</v>
      </c>
      <c r="D1685" s="171" t="s">
        <v>4</v>
      </c>
      <c r="E1685" s="11">
        <v>41487</v>
      </c>
      <c r="H1685" t="e">
        <v>#DIV/0!</v>
      </c>
      <c r="K1685" t="e">
        <v>#DIV/0!</v>
      </c>
      <c r="M1685" t="e">
        <v>#DIV/0!</v>
      </c>
      <c r="R1685" t="e">
        <v>#DIV/0!</v>
      </c>
    </row>
    <row r="1686" spans="1:20" x14ac:dyDescent="0.3">
      <c r="A1686" t="s">
        <v>3391</v>
      </c>
      <c r="B1686" s="171" t="s">
        <v>3392</v>
      </c>
      <c r="C1686" s="171" t="s">
        <v>182</v>
      </c>
      <c r="D1686" s="171" t="s">
        <v>80</v>
      </c>
      <c r="E1686" s="11">
        <v>41487</v>
      </c>
      <c r="H1686" t="e">
        <v>#DIV/0!</v>
      </c>
      <c r="K1686" t="e">
        <v>#DIV/0!</v>
      </c>
      <c r="M1686" t="e">
        <v>#DIV/0!</v>
      </c>
      <c r="R1686" t="e">
        <v>#DIV/0!</v>
      </c>
    </row>
    <row r="1687" spans="1:20" x14ac:dyDescent="0.3">
      <c r="A1687" t="s">
        <v>3393</v>
      </c>
      <c r="B1687" s="171" t="s">
        <v>3394</v>
      </c>
      <c r="C1687" s="171" t="s">
        <v>185</v>
      </c>
      <c r="D1687" s="171" t="s">
        <v>4</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3">
      <c r="A1688" t="s">
        <v>3395</v>
      </c>
      <c r="B1688" s="171" t="s">
        <v>3396</v>
      </c>
      <c r="C1688" s="171" t="s">
        <v>188</v>
      </c>
      <c r="D1688" s="171" t="s">
        <v>80</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3">
      <c r="A1689" t="s">
        <v>3397</v>
      </c>
      <c r="B1689" s="171" t="s">
        <v>3398</v>
      </c>
      <c r="C1689" s="171" t="s">
        <v>191</v>
      </c>
      <c r="D1689" s="171" t="s">
        <v>4</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3">
      <c r="A1690" t="s">
        <v>3399</v>
      </c>
      <c r="B1690" s="171" t="s">
        <v>3400</v>
      </c>
      <c r="C1690" s="171" t="s">
        <v>194</v>
      </c>
      <c r="D1690" s="171" t="s">
        <v>80</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3">
      <c r="A1691" t="s">
        <v>3401</v>
      </c>
      <c r="B1691" s="171" t="s">
        <v>3402</v>
      </c>
      <c r="C1691" s="171" t="s">
        <v>197</v>
      </c>
      <c r="D1691" s="171" t="s">
        <v>80</v>
      </c>
      <c r="E1691" s="11">
        <v>41487</v>
      </c>
      <c r="H1691" t="e">
        <v>#DIV/0!</v>
      </c>
      <c r="K1691" t="e">
        <v>#DIV/0!</v>
      </c>
      <c r="M1691" t="e">
        <v>#DIV/0!</v>
      </c>
      <c r="R1691" t="e">
        <v>#DIV/0!</v>
      </c>
    </row>
    <row r="1692" spans="1:20" x14ac:dyDescent="0.3">
      <c r="A1692" t="s">
        <v>3403</v>
      </c>
      <c r="B1692" s="171" t="s">
        <v>3404</v>
      </c>
      <c r="C1692" s="171" t="s">
        <v>200</v>
      </c>
      <c r="D1692" s="171" t="s">
        <v>80</v>
      </c>
      <c r="E1692" s="11">
        <v>41487</v>
      </c>
      <c r="F1692">
        <v>8</v>
      </c>
      <c r="G1692">
        <v>8</v>
      </c>
      <c r="H1692">
        <v>1</v>
      </c>
      <c r="I1692">
        <v>18</v>
      </c>
      <c r="J1692">
        <v>52</v>
      </c>
      <c r="K1692">
        <v>0.34615384615384615</v>
      </c>
      <c r="L1692">
        <v>52</v>
      </c>
      <c r="M1692">
        <v>1</v>
      </c>
      <c r="N1692">
        <v>1</v>
      </c>
      <c r="P1692">
        <v>0</v>
      </c>
      <c r="Q1692">
        <v>0</v>
      </c>
      <c r="R1692" t="e">
        <v>#DIV/0!</v>
      </c>
      <c r="S1692">
        <v>3</v>
      </c>
    </row>
    <row r="1693" spans="1:20" x14ac:dyDescent="0.3">
      <c r="A1693" t="s">
        <v>3405</v>
      </c>
      <c r="B1693" s="171" t="s">
        <v>3406</v>
      </c>
      <c r="C1693" s="171" t="s">
        <v>203</v>
      </c>
      <c r="D1693" s="171" t="s">
        <v>80</v>
      </c>
      <c r="E1693" s="11">
        <v>41487</v>
      </c>
      <c r="F1693">
        <v>4</v>
      </c>
      <c r="G1693">
        <v>4</v>
      </c>
      <c r="H1693">
        <v>1</v>
      </c>
      <c r="I1693">
        <v>14</v>
      </c>
      <c r="J1693">
        <v>27</v>
      </c>
      <c r="K1693">
        <v>0.51851851851851849</v>
      </c>
      <c r="L1693">
        <v>27</v>
      </c>
      <c r="M1693">
        <v>1</v>
      </c>
      <c r="P1693">
        <v>0</v>
      </c>
      <c r="Q1693">
        <v>0</v>
      </c>
    </row>
    <row r="1694" spans="1:20" x14ac:dyDescent="0.3">
      <c r="A1694" t="s">
        <v>3407</v>
      </c>
      <c r="B1694" s="171" t="s">
        <v>3408</v>
      </c>
      <c r="C1694" s="171" t="s">
        <v>206</v>
      </c>
      <c r="D1694" s="171" t="s">
        <v>80</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3">
      <c r="A1695" t="s">
        <v>3409</v>
      </c>
      <c r="B1695" s="171" t="s">
        <v>3410</v>
      </c>
      <c r="C1695" s="171" t="s">
        <v>209</v>
      </c>
      <c r="D1695" s="171" t="s">
        <v>80</v>
      </c>
      <c r="E1695" s="11">
        <v>41487</v>
      </c>
      <c r="H1695" t="e">
        <v>#DIV/0!</v>
      </c>
      <c r="K1695" t="e">
        <v>#DIV/0!</v>
      </c>
      <c r="M1695" t="e">
        <v>#DIV/0!</v>
      </c>
      <c r="R1695" t="e">
        <v>#DIV/0!</v>
      </c>
    </row>
    <row r="1696" spans="1:20" x14ac:dyDescent="0.3">
      <c r="A1696" t="s">
        <v>3411</v>
      </c>
      <c r="B1696" s="171" t="s">
        <v>3412</v>
      </c>
      <c r="C1696" s="171" t="s">
        <v>212</v>
      </c>
      <c r="D1696" s="171" t="s">
        <v>4</v>
      </c>
      <c r="E1696" s="11">
        <v>41487</v>
      </c>
      <c r="H1696" t="e">
        <v>#DIV/0!</v>
      </c>
      <c r="K1696" t="e">
        <v>#DIV/0!</v>
      </c>
      <c r="M1696" t="e">
        <v>#DIV/0!</v>
      </c>
      <c r="R1696" t="e">
        <v>#DIV/0!</v>
      </c>
      <c r="T1696">
        <v>1.1499999999999999</v>
      </c>
    </row>
    <row r="1697" spans="1:20" x14ac:dyDescent="0.3">
      <c r="A1697" t="s">
        <v>3413</v>
      </c>
      <c r="B1697" s="171" t="s">
        <v>3414</v>
      </c>
      <c r="C1697" s="171" t="s">
        <v>215</v>
      </c>
      <c r="D1697" s="171" t="s">
        <v>4</v>
      </c>
      <c r="E1697" s="11">
        <v>41487</v>
      </c>
      <c r="H1697" t="e">
        <v>#DIV/0!</v>
      </c>
      <c r="K1697" t="e">
        <v>#DIV/0!</v>
      </c>
      <c r="M1697" t="e">
        <v>#DIV/0!</v>
      </c>
      <c r="R1697" t="e">
        <v>#DIV/0!</v>
      </c>
      <c r="T1697">
        <v>0.6</v>
      </c>
    </row>
    <row r="1698" spans="1:20" x14ac:dyDescent="0.3">
      <c r="A1698" t="s">
        <v>3415</v>
      </c>
      <c r="B1698" s="171" t="s">
        <v>3416</v>
      </c>
      <c r="C1698" s="171" t="s">
        <v>218</v>
      </c>
      <c r="D1698" s="171" t="s">
        <v>80</v>
      </c>
      <c r="E1698" s="11">
        <v>41487</v>
      </c>
      <c r="H1698" t="e">
        <v>#DIV/0!</v>
      </c>
      <c r="K1698" t="e">
        <v>#DIV/0!</v>
      </c>
      <c r="M1698" t="e">
        <v>#DIV/0!</v>
      </c>
      <c r="R1698" t="e">
        <v>#DIV/0!</v>
      </c>
    </row>
    <row r="1699" spans="1:20" x14ac:dyDescent="0.3">
      <c r="A1699" t="s">
        <v>3417</v>
      </c>
      <c r="B1699" s="171" t="s">
        <v>3418</v>
      </c>
      <c r="C1699" s="171" t="s">
        <v>221</v>
      </c>
      <c r="D1699" s="171" t="s">
        <v>4</v>
      </c>
      <c r="E1699" s="11">
        <v>41487</v>
      </c>
      <c r="F1699">
        <v>3</v>
      </c>
      <c r="G1699">
        <v>4</v>
      </c>
      <c r="H1699">
        <v>0.75</v>
      </c>
      <c r="I1699">
        <v>12</v>
      </c>
      <c r="J1699">
        <v>15</v>
      </c>
      <c r="K1699">
        <v>0.8</v>
      </c>
      <c r="L1699">
        <v>20</v>
      </c>
      <c r="M1699">
        <v>0.75</v>
      </c>
      <c r="N1699">
        <v>11</v>
      </c>
      <c r="P1699">
        <v>0</v>
      </c>
      <c r="Q1699">
        <v>0</v>
      </c>
      <c r="S1699">
        <v>2</v>
      </c>
    </row>
    <row r="1700" spans="1:20" x14ac:dyDescent="0.3">
      <c r="A1700" t="s">
        <v>3419</v>
      </c>
      <c r="B1700" s="171" t="s">
        <v>3420</v>
      </c>
      <c r="C1700" s="171" t="s">
        <v>224</v>
      </c>
      <c r="D1700" s="171" t="s">
        <v>80</v>
      </c>
      <c r="E1700" s="11">
        <v>41487</v>
      </c>
      <c r="F1700">
        <v>0</v>
      </c>
      <c r="G1700">
        <v>1</v>
      </c>
      <c r="H1700">
        <v>0</v>
      </c>
      <c r="I1700">
        <v>0</v>
      </c>
      <c r="J1700">
        <v>0</v>
      </c>
      <c r="L1700">
        <v>5</v>
      </c>
      <c r="M1700">
        <v>0</v>
      </c>
      <c r="P1700">
        <v>0</v>
      </c>
      <c r="Q1700">
        <v>0</v>
      </c>
    </row>
    <row r="1701" spans="1:20" x14ac:dyDescent="0.3">
      <c r="A1701" t="s">
        <v>3421</v>
      </c>
      <c r="B1701" s="171" t="s">
        <v>3422</v>
      </c>
      <c r="C1701" s="171" t="s">
        <v>227</v>
      </c>
      <c r="D1701" s="171" t="s">
        <v>80</v>
      </c>
      <c r="E1701" s="11">
        <v>41487</v>
      </c>
      <c r="F1701">
        <v>3</v>
      </c>
      <c r="G1701">
        <v>3</v>
      </c>
      <c r="H1701">
        <v>1</v>
      </c>
      <c r="I1701">
        <v>12</v>
      </c>
      <c r="J1701">
        <v>15</v>
      </c>
      <c r="K1701">
        <v>0.8</v>
      </c>
      <c r="L1701">
        <v>15</v>
      </c>
      <c r="M1701">
        <v>1</v>
      </c>
      <c r="N1701">
        <v>11</v>
      </c>
      <c r="P1701">
        <v>0</v>
      </c>
      <c r="Q1701">
        <v>0</v>
      </c>
      <c r="S1701">
        <v>2</v>
      </c>
    </row>
    <row r="1702" spans="1:20" x14ac:dyDescent="0.3">
      <c r="A1702" t="s">
        <v>3423</v>
      </c>
      <c r="B1702" s="171" t="s">
        <v>3424</v>
      </c>
      <c r="C1702" s="171" t="s">
        <v>230</v>
      </c>
      <c r="D1702" s="171" t="s">
        <v>80</v>
      </c>
      <c r="E1702" s="11">
        <v>41487</v>
      </c>
      <c r="H1702" t="e">
        <v>#DIV/0!</v>
      </c>
      <c r="M1702" t="e">
        <v>#DIV/0!</v>
      </c>
    </row>
    <row r="1703" spans="1:20" x14ac:dyDescent="0.3">
      <c r="A1703" t="s">
        <v>3425</v>
      </c>
      <c r="B1703" s="171" t="s">
        <v>3426</v>
      </c>
      <c r="C1703" s="171" t="s">
        <v>233</v>
      </c>
      <c r="D1703" s="171" t="s">
        <v>4</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3">
      <c r="A1704" t="s">
        <v>3427</v>
      </c>
      <c r="B1704" s="171" t="s">
        <v>3428</v>
      </c>
      <c r="C1704" s="171" t="s">
        <v>236</v>
      </c>
      <c r="D1704" s="171" t="s">
        <v>80</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3">
      <c r="A1705" t="s">
        <v>3429</v>
      </c>
      <c r="B1705" s="171" t="s">
        <v>3430</v>
      </c>
      <c r="C1705" s="171" t="s">
        <v>239</v>
      </c>
      <c r="D1705" s="171" t="s">
        <v>80</v>
      </c>
      <c r="E1705" s="11">
        <v>41487</v>
      </c>
      <c r="F1705">
        <v>3</v>
      </c>
      <c r="G1705">
        <v>5</v>
      </c>
      <c r="H1705">
        <v>0.6</v>
      </c>
      <c r="I1705">
        <v>5</v>
      </c>
      <c r="J1705">
        <v>6</v>
      </c>
      <c r="K1705">
        <v>0.83333333333333337</v>
      </c>
      <c r="L1705">
        <v>9</v>
      </c>
      <c r="M1705">
        <v>0.66666666666666663</v>
      </c>
      <c r="O1705">
        <v>0.89</v>
      </c>
      <c r="P1705">
        <v>0</v>
      </c>
      <c r="Q1705">
        <v>0</v>
      </c>
      <c r="R1705" t="e">
        <v>#DIV/0!</v>
      </c>
    </row>
    <row r="1706" spans="1:20" x14ac:dyDescent="0.3">
      <c r="A1706" t="s">
        <v>3431</v>
      </c>
      <c r="B1706" s="171" t="s">
        <v>3432</v>
      </c>
      <c r="C1706" s="171" t="s">
        <v>76</v>
      </c>
      <c r="D1706" s="171" t="s">
        <v>80</v>
      </c>
      <c r="E1706" s="11">
        <v>41487</v>
      </c>
      <c r="F1706">
        <v>4</v>
      </c>
      <c r="G1706">
        <v>4</v>
      </c>
      <c r="H1706">
        <v>1</v>
      </c>
      <c r="I1706">
        <v>13</v>
      </c>
      <c r="J1706">
        <v>17</v>
      </c>
      <c r="K1706">
        <v>0.76470588235294112</v>
      </c>
      <c r="L1706">
        <v>17</v>
      </c>
      <c r="M1706">
        <v>1</v>
      </c>
      <c r="P1706">
        <v>0</v>
      </c>
      <c r="Q1706">
        <v>0</v>
      </c>
      <c r="R1706" t="e">
        <v>#DIV/0!</v>
      </c>
    </row>
    <row r="1707" spans="1:20" x14ac:dyDescent="0.3">
      <c r="A1707" t="s">
        <v>3433</v>
      </c>
      <c r="B1707" s="171" t="s">
        <v>3434</v>
      </c>
      <c r="C1707" s="171" t="s">
        <v>79</v>
      </c>
      <c r="D1707" s="171" t="s">
        <v>4</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3">
      <c r="A1708" t="s">
        <v>3435</v>
      </c>
      <c r="B1708" s="171" t="s">
        <v>3436</v>
      </c>
      <c r="C1708" s="171" t="s">
        <v>86</v>
      </c>
      <c r="D1708" s="171" t="s">
        <v>4</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3">
      <c r="A1709" t="s">
        <v>3437</v>
      </c>
      <c r="B1709" s="171" t="s">
        <v>3438</v>
      </c>
      <c r="C1709" s="171" t="s">
        <v>89</v>
      </c>
      <c r="D1709" s="171" t="s">
        <v>4</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3">
      <c r="A1710" t="s">
        <v>3439</v>
      </c>
      <c r="B1710" s="171" t="s">
        <v>3440</v>
      </c>
      <c r="C1710" s="171" t="s">
        <v>92</v>
      </c>
      <c r="D1710" s="171" t="s">
        <v>4</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3">
      <c r="A1711" t="s">
        <v>3441</v>
      </c>
      <c r="B1711" s="171" t="s">
        <v>3442</v>
      </c>
      <c r="C1711" s="171" t="s">
        <v>98</v>
      </c>
      <c r="D1711" s="171" t="s">
        <v>4</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3">
      <c r="A1712" t="s">
        <v>3443</v>
      </c>
      <c r="B1712" s="171" t="s">
        <v>3444</v>
      </c>
      <c r="C1712" s="171" t="s">
        <v>101</v>
      </c>
      <c r="D1712" s="171" t="s">
        <v>4</v>
      </c>
      <c r="E1712" s="11">
        <v>41487</v>
      </c>
      <c r="F1712">
        <v>0</v>
      </c>
      <c r="G1712">
        <v>0</v>
      </c>
      <c r="H1712" t="e">
        <v>#DIV/0!</v>
      </c>
      <c r="I1712">
        <v>0</v>
      </c>
      <c r="J1712">
        <v>0</v>
      </c>
      <c r="K1712" t="e">
        <v>#DIV/0!</v>
      </c>
      <c r="L1712">
        <v>0</v>
      </c>
      <c r="M1712" t="e">
        <v>#DIV/0!</v>
      </c>
      <c r="P1712">
        <v>0</v>
      </c>
      <c r="Q1712">
        <v>0</v>
      </c>
      <c r="R1712" t="e">
        <v>#DIV/0!</v>
      </c>
      <c r="T1712">
        <v>0.92500000000000004</v>
      </c>
    </row>
    <row r="1713" spans="1:20" x14ac:dyDescent="0.3">
      <c r="A1713" t="s">
        <v>3445</v>
      </c>
      <c r="B1713" s="171" t="s">
        <v>3446</v>
      </c>
      <c r="C1713" s="171" t="s">
        <v>107</v>
      </c>
      <c r="D1713" s="171" t="s">
        <v>80</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3">
      <c r="A1714" t="s">
        <v>3447</v>
      </c>
      <c r="B1714" s="171" t="s">
        <v>3448</v>
      </c>
      <c r="C1714" s="171" t="s">
        <v>110</v>
      </c>
      <c r="D1714" s="171" t="s">
        <v>4</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3">
      <c r="A1715" t="s">
        <v>3449</v>
      </c>
      <c r="B1715" s="171" t="s">
        <v>3450</v>
      </c>
      <c r="C1715" s="171" t="s">
        <v>113</v>
      </c>
      <c r="D1715" s="171" t="s">
        <v>4</v>
      </c>
      <c r="E1715" s="11">
        <v>41487</v>
      </c>
      <c r="F1715">
        <v>9</v>
      </c>
      <c r="G1715">
        <v>9</v>
      </c>
      <c r="H1715">
        <v>1</v>
      </c>
      <c r="I1715">
        <v>9</v>
      </c>
      <c r="J1715">
        <v>45</v>
      </c>
      <c r="K1715">
        <v>0.2</v>
      </c>
      <c r="L1715">
        <v>45</v>
      </c>
      <c r="M1715">
        <v>1</v>
      </c>
      <c r="N1715">
        <v>9</v>
      </c>
      <c r="P1715">
        <v>0</v>
      </c>
      <c r="Q1715">
        <v>0</v>
      </c>
      <c r="R1715">
        <v>0</v>
      </c>
      <c r="S1715">
        <v>0</v>
      </c>
    </row>
    <row r="1716" spans="1:20" x14ac:dyDescent="0.3">
      <c r="A1716" t="s">
        <v>3451</v>
      </c>
      <c r="B1716" s="171" t="s">
        <v>3452</v>
      </c>
      <c r="C1716" s="171" t="s">
        <v>116</v>
      </c>
      <c r="D1716" s="171" t="s">
        <v>4</v>
      </c>
      <c r="E1716" s="11">
        <v>41487</v>
      </c>
      <c r="H1716" t="e">
        <v>#DIV/0!</v>
      </c>
      <c r="K1716" t="e">
        <v>#DIV/0!</v>
      </c>
      <c r="M1716" t="e">
        <v>#DIV/0!</v>
      </c>
      <c r="R1716" t="e">
        <v>#DIV/0!</v>
      </c>
    </row>
    <row r="1717" spans="1:20" x14ac:dyDescent="0.3">
      <c r="A1717" t="s">
        <v>3453</v>
      </c>
      <c r="B1717" s="171" t="s">
        <v>3454</v>
      </c>
      <c r="C1717" s="171" t="s">
        <v>119</v>
      </c>
      <c r="D1717" s="171" t="s">
        <v>4</v>
      </c>
      <c r="E1717" s="11">
        <v>41487</v>
      </c>
      <c r="H1717" t="e">
        <v>#DIV/0!</v>
      </c>
      <c r="K1717" t="e">
        <v>#DIV/0!</v>
      </c>
      <c r="M1717" t="e">
        <v>#DIV/0!</v>
      </c>
      <c r="R1717" t="e">
        <v>#DIV/0!</v>
      </c>
    </row>
    <row r="1718" spans="1:20" x14ac:dyDescent="0.3">
      <c r="A1718" t="s">
        <v>3455</v>
      </c>
      <c r="B1718" s="171" t="s">
        <v>3456</v>
      </c>
      <c r="C1718" s="171" t="s">
        <v>122</v>
      </c>
      <c r="D1718" s="171" t="s">
        <v>80</v>
      </c>
      <c r="E1718" s="11">
        <v>41487</v>
      </c>
      <c r="H1718" t="e">
        <v>#DIV/0!</v>
      </c>
      <c r="K1718" t="e">
        <v>#DIV/0!</v>
      </c>
      <c r="M1718" t="e">
        <v>#DIV/0!</v>
      </c>
      <c r="R1718" t="e">
        <v>#DIV/0!</v>
      </c>
    </row>
    <row r="1719" spans="1:20" x14ac:dyDescent="0.3">
      <c r="A1719" t="s">
        <v>3457</v>
      </c>
      <c r="B1719" s="171" t="s">
        <v>3458</v>
      </c>
      <c r="C1719" s="171" t="s">
        <v>125</v>
      </c>
      <c r="D1719" s="171" t="s">
        <v>80</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3">
      <c r="A1720" t="s">
        <v>3459</v>
      </c>
      <c r="B1720" s="171" t="s">
        <v>3460</v>
      </c>
      <c r="C1720" s="171" t="s">
        <v>128</v>
      </c>
      <c r="D1720" s="171" t="s">
        <v>4</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3">
      <c r="A1721" t="s">
        <v>3461</v>
      </c>
      <c r="B1721" s="171" t="s">
        <v>3462</v>
      </c>
      <c r="C1721" s="171" t="s">
        <v>131</v>
      </c>
      <c r="D1721" s="171" t="s">
        <v>4</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3">
      <c r="A1722" t="s">
        <v>3463</v>
      </c>
      <c r="B1722" s="171" t="s">
        <v>3464</v>
      </c>
      <c r="C1722" s="171" t="s">
        <v>134</v>
      </c>
      <c r="D1722" s="171" t="s">
        <v>4</v>
      </c>
      <c r="E1722" s="11">
        <v>41487</v>
      </c>
      <c r="H1722" t="e">
        <v>#DIV/0!</v>
      </c>
      <c r="K1722" t="e">
        <v>#DIV/0!</v>
      </c>
      <c r="M1722" t="e">
        <v>#DIV/0!</v>
      </c>
      <c r="R1722" t="e">
        <v>#DIV/0!</v>
      </c>
    </row>
    <row r="1723" spans="1:20" x14ac:dyDescent="0.3">
      <c r="A1723" t="s">
        <v>3465</v>
      </c>
      <c r="B1723" s="171" t="s">
        <v>3466</v>
      </c>
      <c r="C1723" s="171" t="s">
        <v>137</v>
      </c>
      <c r="D1723" s="171" t="s">
        <v>80</v>
      </c>
      <c r="E1723" s="11">
        <v>41487</v>
      </c>
      <c r="H1723" t="e">
        <v>#DIV/0!</v>
      </c>
      <c r="K1723" t="e">
        <v>#DIV/0!</v>
      </c>
      <c r="M1723" t="e">
        <v>#DIV/0!</v>
      </c>
      <c r="R1723" t="e">
        <v>#DIV/0!</v>
      </c>
      <c r="T1723">
        <v>0.79903571428571429</v>
      </c>
    </row>
    <row r="1724" spans="1:20" x14ac:dyDescent="0.3">
      <c r="A1724" t="s">
        <v>3467</v>
      </c>
      <c r="B1724" s="171" t="s">
        <v>3468</v>
      </c>
      <c r="C1724" s="171" t="s">
        <v>140</v>
      </c>
      <c r="D1724" s="171" t="s">
        <v>4</v>
      </c>
      <c r="E1724" s="11">
        <v>41487</v>
      </c>
      <c r="H1724" t="e">
        <v>#DIV/0!</v>
      </c>
      <c r="K1724" t="e">
        <v>#DIV/0!</v>
      </c>
      <c r="M1724" t="e">
        <v>#DIV/0!</v>
      </c>
      <c r="R1724" t="e">
        <v>#DIV/0!</v>
      </c>
      <c r="T1724">
        <v>0.83450000000000002</v>
      </c>
    </row>
    <row r="1725" spans="1:20" x14ac:dyDescent="0.3">
      <c r="A1725" t="s">
        <v>3469</v>
      </c>
      <c r="B1725" s="171" t="s">
        <v>3470</v>
      </c>
      <c r="C1725" s="171" t="s">
        <v>167</v>
      </c>
      <c r="D1725" s="171" t="s">
        <v>80</v>
      </c>
      <c r="E1725" s="11">
        <v>41487</v>
      </c>
      <c r="H1725" t="e">
        <v>#DIV/0!</v>
      </c>
      <c r="K1725" t="e">
        <v>#DIV/0!</v>
      </c>
      <c r="M1725" t="e">
        <v>#DIV/0!</v>
      </c>
      <c r="R1725" t="e">
        <v>#DIV/0!</v>
      </c>
      <c r="T1725">
        <v>0.66900000000000004</v>
      </c>
    </row>
    <row r="1726" spans="1:20" x14ac:dyDescent="0.3">
      <c r="A1726" t="s">
        <v>3471</v>
      </c>
      <c r="B1726" s="171" t="s">
        <v>3472</v>
      </c>
      <c r="C1726" s="171" t="s">
        <v>170</v>
      </c>
      <c r="D1726" s="171" t="s">
        <v>4</v>
      </c>
      <c r="E1726" s="11">
        <v>41487</v>
      </c>
      <c r="H1726" t="e">
        <v>#DIV/0!</v>
      </c>
      <c r="K1726" t="e">
        <v>#DIV/0!</v>
      </c>
      <c r="M1726" t="e">
        <v>#DIV/0!</v>
      </c>
      <c r="R1726" t="e">
        <v>#DIV/0!</v>
      </c>
      <c r="T1726">
        <v>1</v>
      </c>
    </row>
    <row r="1727" spans="1:20" x14ac:dyDescent="0.3">
      <c r="A1727" t="s">
        <v>3473</v>
      </c>
      <c r="B1727" s="171" t="s">
        <v>3474</v>
      </c>
      <c r="C1727" s="171" t="s">
        <v>179</v>
      </c>
      <c r="D1727" s="171" t="s">
        <v>80</v>
      </c>
      <c r="E1727" s="11">
        <v>41487</v>
      </c>
      <c r="H1727" t="e">
        <v>#DIV/0!</v>
      </c>
      <c r="K1727" t="e">
        <v>#DIV/0!</v>
      </c>
      <c r="M1727" t="e">
        <v>#DIV/0!</v>
      </c>
      <c r="R1727" t="e">
        <v>#DIV/0!</v>
      </c>
      <c r="T1727">
        <v>1</v>
      </c>
    </row>
    <row r="1728" spans="1:20" x14ac:dyDescent="0.3">
      <c r="A1728" t="s">
        <v>3475</v>
      </c>
      <c r="B1728" s="171" t="s">
        <v>3476</v>
      </c>
      <c r="C1728" s="171" t="s">
        <v>182</v>
      </c>
      <c r="D1728" s="171" t="s">
        <v>4</v>
      </c>
      <c r="E1728" s="11">
        <v>41487</v>
      </c>
      <c r="H1728" t="e">
        <v>#DIV/0!</v>
      </c>
      <c r="K1728" t="e">
        <v>#DIV/0!</v>
      </c>
      <c r="M1728" t="e">
        <v>#DIV/0!</v>
      </c>
      <c r="R1728" t="e">
        <v>#DIV/0!</v>
      </c>
      <c r="T1728">
        <v>0</v>
      </c>
    </row>
    <row r="1729" spans="1:20" x14ac:dyDescent="0.3">
      <c r="A1729" t="s">
        <v>3477</v>
      </c>
      <c r="B1729" s="171" t="s">
        <v>3478</v>
      </c>
      <c r="C1729" s="171" t="s">
        <v>185</v>
      </c>
      <c r="D1729" s="171" t="s">
        <v>80</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3">
      <c r="A1730" t="s">
        <v>3479</v>
      </c>
      <c r="B1730" s="171" t="s">
        <v>3480</v>
      </c>
      <c r="C1730" s="171" t="s">
        <v>188</v>
      </c>
      <c r="D1730" s="171" t="s">
        <v>4</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3">
      <c r="A1731" t="s">
        <v>3481</v>
      </c>
      <c r="B1731" s="171" t="s">
        <v>3482</v>
      </c>
      <c r="C1731" s="171" t="s">
        <v>191</v>
      </c>
      <c r="D1731" s="171" t="s">
        <v>80</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3">
      <c r="A1732" t="s">
        <v>3483</v>
      </c>
      <c r="B1732" s="171" t="s">
        <v>3484</v>
      </c>
      <c r="C1732" s="171" t="s">
        <v>194</v>
      </c>
      <c r="D1732" s="171" t="s">
        <v>4</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3">
      <c r="A1733" t="s">
        <v>3485</v>
      </c>
      <c r="B1733" s="171" t="s">
        <v>3486</v>
      </c>
      <c r="C1733" s="171" t="s">
        <v>197</v>
      </c>
      <c r="D1733" s="171" t="s">
        <v>4</v>
      </c>
      <c r="E1733" s="11">
        <v>41487</v>
      </c>
      <c r="H1733" t="e">
        <v>#DIV/0!</v>
      </c>
      <c r="K1733" t="e">
        <v>#DIV/0!</v>
      </c>
      <c r="M1733" t="e">
        <v>#DIV/0!</v>
      </c>
      <c r="R1733" t="e">
        <v>#DIV/0!</v>
      </c>
      <c r="T1733">
        <v>0.97857142857142865</v>
      </c>
    </row>
    <row r="1734" spans="1:20" x14ac:dyDescent="0.3">
      <c r="A1734" t="s">
        <v>3487</v>
      </c>
      <c r="B1734" s="171" t="s">
        <v>3488</v>
      </c>
      <c r="C1734" s="171" t="s">
        <v>209</v>
      </c>
      <c r="D1734" s="171" t="s">
        <v>4</v>
      </c>
      <c r="E1734" s="11">
        <v>41487</v>
      </c>
      <c r="H1734" t="e">
        <v>#DIV/0!</v>
      </c>
      <c r="K1734" t="e">
        <v>#DIV/0!</v>
      </c>
      <c r="M1734" t="e">
        <v>#DIV/0!</v>
      </c>
      <c r="R1734" t="e">
        <v>#DIV/0!</v>
      </c>
      <c r="T1734">
        <v>0.84560386473429949</v>
      </c>
    </row>
    <row r="1735" spans="1:20" x14ac:dyDescent="0.3">
      <c r="A1735" t="s">
        <v>3489</v>
      </c>
      <c r="B1735" s="171" t="s">
        <v>3490</v>
      </c>
      <c r="C1735" s="171" t="s">
        <v>212</v>
      </c>
      <c r="D1735" s="171" t="s">
        <v>80</v>
      </c>
      <c r="E1735" s="11">
        <v>41487</v>
      </c>
      <c r="H1735" t="e">
        <v>#DIV/0!</v>
      </c>
      <c r="K1735" t="e">
        <v>#DIV/0!</v>
      </c>
      <c r="M1735" t="e">
        <v>#DIV/0!</v>
      </c>
      <c r="R1735" t="e">
        <v>#DIV/0!</v>
      </c>
      <c r="T1735">
        <v>0</v>
      </c>
    </row>
    <row r="1736" spans="1:20" x14ac:dyDescent="0.3">
      <c r="A1736" t="s">
        <v>3491</v>
      </c>
      <c r="B1736" s="171" t="s">
        <v>3492</v>
      </c>
      <c r="C1736" s="171" t="s">
        <v>215</v>
      </c>
      <c r="D1736" s="171" t="s">
        <v>80</v>
      </c>
      <c r="E1736" s="11">
        <v>41487</v>
      </c>
      <c r="H1736" t="e">
        <v>#DIV/0!</v>
      </c>
      <c r="K1736" t="e">
        <v>#DIV/0!</v>
      </c>
      <c r="M1736" t="e">
        <v>#DIV/0!</v>
      </c>
      <c r="R1736" t="e">
        <v>#DIV/0!</v>
      </c>
      <c r="T1736">
        <v>0.88491572348746272</v>
      </c>
    </row>
    <row r="1737" spans="1:20" x14ac:dyDescent="0.3">
      <c r="A1737" t="s">
        <v>3493</v>
      </c>
      <c r="B1737" s="171" t="s">
        <v>3494</v>
      </c>
      <c r="C1737" s="171" t="s">
        <v>218</v>
      </c>
      <c r="D1737" s="171" t="s">
        <v>4</v>
      </c>
      <c r="E1737" s="11">
        <v>41487</v>
      </c>
      <c r="H1737" t="e">
        <v>#DIV/0!</v>
      </c>
      <c r="K1737" t="e">
        <v>#DIV/0!</v>
      </c>
      <c r="M1737" t="e">
        <v>#DIV/0!</v>
      </c>
      <c r="R1737" t="e">
        <v>#DIV/0!</v>
      </c>
      <c r="T1737">
        <v>0.8</v>
      </c>
    </row>
    <row r="1738" spans="1:20" x14ac:dyDescent="0.3">
      <c r="A1738" t="s">
        <v>3495</v>
      </c>
      <c r="B1738" s="171" t="s">
        <v>3496</v>
      </c>
      <c r="C1738" s="171" t="s">
        <v>233</v>
      </c>
      <c r="D1738" s="171" t="s">
        <v>80</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3">
      <c r="A1739" t="s">
        <v>3497</v>
      </c>
      <c r="B1739" s="171" t="s">
        <v>3498</v>
      </c>
      <c r="C1739" s="171" t="s">
        <v>236</v>
      </c>
      <c r="D1739" s="171" t="s">
        <v>4</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3">
      <c r="A1740" t="s">
        <v>3499</v>
      </c>
      <c r="B1740" s="171" t="s">
        <v>3500</v>
      </c>
      <c r="C1740" s="171" t="s">
        <v>239</v>
      </c>
      <c r="D1740" s="171" t="s">
        <v>4</v>
      </c>
      <c r="E1740" s="11">
        <v>41487</v>
      </c>
      <c r="F1740">
        <v>3</v>
      </c>
      <c r="G1740">
        <v>5</v>
      </c>
      <c r="H1740">
        <v>0.6</v>
      </c>
      <c r="I1740">
        <v>5</v>
      </c>
      <c r="J1740">
        <v>6</v>
      </c>
      <c r="K1740">
        <v>0.83333333333333337</v>
      </c>
      <c r="L1740">
        <v>9</v>
      </c>
      <c r="M1740">
        <v>0.66666666666666663</v>
      </c>
      <c r="O1740">
        <v>0.89</v>
      </c>
      <c r="P1740">
        <v>0</v>
      </c>
      <c r="Q1740">
        <v>0</v>
      </c>
      <c r="R1740" t="e">
        <v>#DIV/0!</v>
      </c>
    </row>
    <row r="1741" spans="1:20" x14ac:dyDescent="0.3">
      <c r="A1741" t="s">
        <v>3501</v>
      </c>
      <c r="B1741" s="171" t="s">
        <v>3502</v>
      </c>
      <c r="C1741" s="171" t="s">
        <v>143</v>
      </c>
      <c r="D1741" s="171" t="s">
        <v>4</v>
      </c>
      <c r="E1741" s="11">
        <v>41487</v>
      </c>
      <c r="H1741" t="e">
        <v>#DIV/0!</v>
      </c>
      <c r="K1741" t="e">
        <v>#DIV/0!</v>
      </c>
      <c r="M1741" t="e">
        <v>#DIV/0!</v>
      </c>
      <c r="N1741">
        <v>0</v>
      </c>
      <c r="R1741" t="e">
        <v>#DIV/0!</v>
      </c>
    </row>
    <row r="1742" spans="1:20" x14ac:dyDescent="0.3">
      <c r="A1742" t="s">
        <v>3503</v>
      </c>
      <c r="B1742" s="171" t="s">
        <v>3504</v>
      </c>
      <c r="C1742" s="171" t="s">
        <v>146</v>
      </c>
      <c r="D1742" s="171" t="s">
        <v>80</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3">
      <c r="A1743" t="s">
        <v>3505</v>
      </c>
      <c r="B1743" s="171" t="s">
        <v>3506</v>
      </c>
      <c r="C1743" s="171" t="s">
        <v>149</v>
      </c>
      <c r="D1743" s="171" t="s">
        <v>4</v>
      </c>
      <c r="E1743" s="11">
        <v>41487</v>
      </c>
      <c r="F1743">
        <v>2</v>
      </c>
      <c r="G1743">
        <v>4</v>
      </c>
      <c r="H1743">
        <v>0.5</v>
      </c>
      <c r="I1743">
        <v>0</v>
      </c>
      <c r="J1743">
        <v>10</v>
      </c>
      <c r="K1743">
        <v>0</v>
      </c>
      <c r="L1743">
        <v>20</v>
      </c>
      <c r="M1743">
        <v>0.5</v>
      </c>
      <c r="P1743">
        <v>0</v>
      </c>
      <c r="Q1743">
        <v>0</v>
      </c>
      <c r="T1743">
        <v>1.0757575757575757</v>
      </c>
    </row>
    <row r="1744" spans="1:20" x14ac:dyDescent="0.3">
      <c r="A1744" t="s">
        <v>3507</v>
      </c>
      <c r="B1744" s="171" t="s">
        <v>3508</v>
      </c>
      <c r="C1744" s="171" t="s">
        <v>152</v>
      </c>
      <c r="D1744" s="171" t="s">
        <v>4</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3">
      <c r="A1745" t="s">
        <v>3509</v>
      </c>
      <c r="B1745" s="171" t="s">
        <v>3510</v>
      </c>
      <c r="C1745" s="171" t="s">
        <v>155</v>
      </c>
      <c r="D1745" s="171" t="s">
        <v>4</v>
      </c>
      <c r="E1745" s="11">
        <v>41487</v>
      </c>
      <c r="F1745">
        <v>6</v>
      </c>
      <c r="G1745">
        <v>6</v>
      </c>
      <c r="H1745">
        <v>1</v>
      </c>
      <c r="I1745">
        <v>8</v>
      </c>
      <c r="J1745">
        <v>22</v>
      </c>
      <c r="K1745">
        <v>0.36363636363636365</v>
      </c>
      <c r="L1745">
        <v>22</v>
      </c>
      <c r="M1745">
        <v>1</v>
      </c>
      <c r="P1745">
        <v>0</v>
      </c>
      <c r="Q1745">
        <v>0</v>
      </c>
      <c r="R1745" t="e">
        <v>#DIV/0!</v>
      </c>
      <c r="T1745">
        <v>0.88888888888888884</v>
      </c>
    </row>
    <row r="1746" spans="1:20" x14ac:dyDescent="0.3">
      <c r="A1746" t="s">
        <v>3511</v>
      </c>
      <c r="B1746" s="171" t="s">
        <v>3512</v>
      </c>
      <c r="C1746" s="171" t="s">
        <v>158</v>
      </c>
      <c r="D1746" s="171" t="s">
        <v>4</v>
      </c>
      <c r="E1746" s="11">
        <v>41487</v>
      </c>
      <c r="H1746" t="e">
        <v>#DIV/0!</v>
      </c>
      <c r="K1746" t="e">
        <v>#DIV/0!</v>
      </c>
      <c r="M1746" t="e">
        <v>#DIV/0!</v>
      </c>
    </row>
    <row r="1747" spans="1:20" x14ac:dyDescent="0.3">
      <c r="A1747" t="s">
        <v>3513</v>
      </c>
      <c r="B1747" s="171" t="s">
        <v>3514</v>
      </c>
      <c r="C1747" s="171" t="s">
        <v>164</v>
      </c>
      <c r="D1747" s="171" t="s">
        <v>4</v>
      </c>
      <c r="E1747" s="11">
        <v>41487</v>
      </c>
      <c r="F1747">
        <v>3</v>
      </c>
      <c r="G1747">
        <v>3</v>
      </c>
      <c r="H1747">
        <v>1</v>
      </c>
      <c r="I1747">
        <v>6</v>
      </c>
      <c r="J1747">
        <v>7</v>
      </c>
      <c r="K1747">
        <v>0.8571428571428571</v>
      </c>
      <c r="L1747">
        <v>7</v>
      </c>
      <c r="M1747">
        <v>1</v>
      </c>
    </row>
    <row r="1748" spans="1:20" x14ac:dyDescent="0.3">
      <c r="A1748" t="s">
        <v>3515</v>
      </c>
      <c r="B1748" s="171" t="s">
        <v>3516</v>
      </c>
      <c r="C1748" s="171" t="s">
        <v>161</v>
      </c>
      <c r="D1748" s="171" t="s">
        <v>80</v>
      </c>
      <c r="E1748" s="11">
        <v>41487</v>
      </c>
      <c r="F1748">
        <v>3</v>
      </c>
      <c r="G1748">
        <v>3</v>
      </c>
      <c r="H1748">
        <v>1</v>
      </c>
      <c r="I1748">
        <v>6</v>
      </c>
      <c r="J1748">
        <v>7</v>
      </c>
      <c r="K1748">
        <v>0.8571428571428571</v>
      </c>
      <c r="L1748">
        <v>7</v>
      </c>
      <c r="M1748">
        <v>1</v>
      </c>
      <c r="N1748">
        <v>0</v>
      </c>
      <c r="P1748">
        <v>0</v>
      </c>
      <c r="Q1748">
        <v>0</v>
      </c>
      <c r="R1748" t="e">
        <v>#DIV/0!</v>
      </c>
      <c r="S1748">
        <v>0</v>
      </c>
    </row>
    <row r="1749" spans="1:20" x14ac:dyDescent="0.3">
      <c r="A1749" t="s">
        <v>3517</v>
      </c>
      <c r="B1749" s="171" t="s">
        <v>3518</v>
      </c>
      <c r="C1749" s="171" t="s">
        <v>221</v>
      </c>
      <c r="D1749" s="171" t="s">
        <v>80</v>
      </c>
      <c r="E1749" s="11">
        <v>41487</v>
      </c>
      <c r="F1749">
        <v>3</v>
      </c>
      <c r="G1749">
        <v>4</v>
      </c>
      <c r="H1749">
        <v>0.75</v>
      </c>
      <c r="I1749">
        <v>12</v>
      </c>
      <c r="J1749">
        <v>15</v>
      </c>
      <c r="K1749">
        <v>0.8</v>
      </c>
      <c r="L1749">
        <v>20</v>
      </c>
      <c r="M1749">
        <v>0.75</v>
      </c>
      <c r="N1749">
        <v>11</v>
      </c>
      <c r="P1749">
        <v>0</v>
      </c>
      <c r="Q1749">
        <v>0</v>
      </c>
      <c r="S1749">
        <v>2</v>
      </c>
    </row>
    <row r="1750" spans="1:20" x14ac:dyDescent="0.3">
      <c r="A1750" t="s">
        <v>3519</v>
      </c>
      <c r="B1750" s="171" t="s">
        <v>3520</v>
      </c>
      <c r="C1750" s="171" t="s">
        <v>224</v>
      </c>
      <c r="D1750" s="171" t="s">
        <v>4</v>
      </c>
      <c r="E1750" s="11">
        <v>41487</v>
      </c>
      <c r="F1750">
        <v>0</v>
      </c>
      <c r="G1750">
        <v>1</v>
      </c>
      <c r="H1750">
        <v>0</v>
      </c>
      <c r="I1750">
        <v>0</v>
      </c>
      <c r="J1750">
        <v>0</v>
      </c>
      <c r="L1750">
        <v>5</v>
      </c>
      <c r="M1750">
        <v>0</v>
      </c>
      <c r="P1750">
        <v>0</v>
      </c>
      <c r="Q1750">
        <v>0</v>
      </c>
      <c r="T1750">
        <v>1.3</v>
      </c>
    </row>
    <row r="1751" spans="1:20" x14ac:dyDescent="0.3">
      <c r="A1751" t="s">
        <v>3521</v>
      </c>
      <c r="B1751" s="171" t="s">
        <v>3522</v>
      </c>
      <c r="C1751" s="171" t="s">
        <v>227</v>
      </c>
      <c r="D1751" s="171" t="s">
        <v>4</v>
      </c>
      <c r="E1751" s="11">
        <v>41487</v>
      </c>
      <c r="F1751">
        <v>3</v>
      </c>
      <c r="G1751">
        <v>3</v>
      </c>
      <c r="H1751">
        <v>1</v>
      </c>
      <c r="I1751">
        <v>12</v>
      </c>
      <c r="J1751">
        <v>15</v>
      </c>
      <c r="K1751">
        <v>0.8</v>
      </c>
      <c r="L1751">
        <v>15</v>
      </c>
      <c r="M1751">
        <v>1</v>
      </c>
      <c r="N1751">
        <v>11</v>
      </c>
      <c r="P1751">
        <v>0</v>
      </c>
      <c r="Q1751">
        <v>0</v>
      </c>
      <c r="S1751">
        <v>2</v>
      </c>
    </row>
    <row r="1752" spans="1:20" x14ac:dyDescent="0.3">
      <c r="A1752" t="s">
        <v>3523</v>
      </c>
      <c r="B1752" s="171" t="s">
        <v>3524</v>
      </c>
      <c r="C1752" s="171" t="s">
        <v>230</v>
      </c>
      <c r="D1752" s="171" t="s">
        <v>4</v>
      </c>
      <c r="E1752" s="11">
        <v>41487</v>
      </c>
      <c r="H1752" t="e">
        <v>#DIV/0!</v>
      </c>
      <c r="M1752" t="e">
        <v>#DIV/0!</v>
      </c>
      <c r="T1752">
        <v>1.125</v>
      </c>
    </row>
    <row r="1753" spans="1:20" x14ac:dyDescent="0.3">
      <c r="A1753" t="s">
        <v>3525</v>
      </c>
      <c r="B1753" s="171" t="s">
        <v>3526</v>
      </c>
      <c r="C1753" s="171" t="s">
        <v>73</v>
      </c>
      <c r="D1753" s="171" t="s">
        <v>4</v>
      </c>
      <c r="E1753" s="11">
        <v>41518</v>
      </c>
      <c r="F1753">
        <v>4</v>
      </c>
      <c r="G1753">
        <v>5</v>
      </c>
      <c r="H1753">
        <v>0.8</v>
      </c>
      <c r="I1753">
        <v>11</v>
      </c>
      <c r="J1753">
        <v>17</v>
      </c>
      <c r="K1753">
        <v>0.6470588235294118</v>
      </c>
      <c r="L1753">
        <v>17</v>
      </c>
      <c r="M1753">
        <v>1</v>
      </c>
      <c r="P1753">
        <v>0</v>
      </c>
      <c r="Q1753">
        <v>0</v>
      </c>
      <c r="R1753" t="e">
        <v>#DIV/0!</v>
      </c>
      <c r="T1753">
        <v>0.8</v>
      </c>
    </row>
    <row r="1754" spans="1:20" x14ac:dyDescent="0.3">
      <c r="A1754" t="s">
        <v>3527</v>
      </c>
      <c r="B1754" s="171" t="s">
        <v>3528</v>
      </c>
      <c r="C1754" s="171" t="s">
        <v>76</v>
      </c>
      <c r="D1754" s="171" t="s">
        <v>4</v>
      </c>
      <c r="E1754" s="11">
        <v>41518</v>
      </c>
      <c r="F1754">
        <v>4</v>
      </c>
      <c r="G1754">
        <v>5</v>
      </c>
      <c r="H1754">
        <v>0.8</v>
      </c>
      <c r="I1754">
        <v>11</v>
      </c>
      <c r="J1754">
        <v>17</v>
      </c>
      <c r="K1754">
        <v>0.6470588235294118</v>
      </c>
      <c r="L1754">
        <v>17</v>
      </c>
      <c r="M1754">
        <v>1</v>
      </c>
      <c r="P1754">
        <v>0</v>
      </c>
      <c r="Q1754">
        <v>0</v>
      </c>
      <c r="R1754" t="e">
        <v>#DIV/0!</v>
      </c>
    </row>
    <row r="1755" spans="1:20" x14ac:dyDescent="0.3">
      <c r="A1755" t="s">
        <v>3529</v>
      </c>
      <c r="B1755" s="171" t="s">
        <v>3530</v>
      </c>
      <c r="C1755" s="171" t="s">
        <v>79</v>
      </c>
      <c r="D1755" s="171" t="s">
        <v>80</v>
      </c>
      <c r="E1755" s="11">
        <v>41518</v>
      </c>
      <c r="F1755">
        <v>0</v>
      </c>
      <c r="G1755">
        <v>0</v>
      </c>
      <c r="H1755" t="e">
        <v>#DIV/0!</v>
      </c>
      <c r="I1755">
        <v>0</v>
      </c>
      <c r="J1755">
        <v>0</v>
      </c>
      <c r="K1755" t="e">
        <v>#DIV/0!</v>
      </c>
      <c r="L1755">
        <v>0</v>
      </c>
      <c r="M1755" t="e">
        <v>#DIV/0!</v>
      </c>
      <c r="N1755">
        <v>0</v>
      </c>
      <c r="P1755">
        <v>0</v>
      </c>
      <c r="Q1755">
        <v>0</v>
      </c>
      <c r="R1755" t="e">
        <v>#DIV/0!</v>
      </c>
      <c r="S1755">
        <v>0</v>
      </c>
    </row>
    <row r="1756" spans="1:20" x14ac:dyDescent="0.3">
      <c r="A1756" t="s">
        <v>3531</v>
      </c>
      <c r="B1756" s="171" t="s">
        <v>3532</v>
      </c>
      <c r="C1756" s="171" t="s">
        <v>83</v>
      </c>
      <c r="D1756" s="171" t="s">
        <v>80</v>
      </c>
      <c r="E1756" s="11">
        <v>41518</v>
      </c>
      <c r="F1756">
        <v>12</v>
      </c>
      <c r="G1756">
        <v>15</v>
      </c>
      <c r="H1756">
        <v>0.8</v>
      </c>
      <c r="I1756">
        <v>31</v>
      </c>
      <c r="J1756">
        <v>61</v>
      </c>
      <c r="K1756">
        <v>0.50819672131147542</v>
      </c>
      <c r="L1756">
        <v>61</v>
      </c>
      <c r="M1756">
        <v>1</v>
      </c>
      <c r="N1756">
        <v>0</v>
      </c>
      <c r="P1756">
        <v>0</v>
      </c>
      <c r="Q1756">
        <v>0</v>
      </c>
      <c r="R1756" t="e">
        <v>#DIV/0!</v>
      </c>
      <c r="S1756">
        <v>0</v>
      </c>
    </row>
    <row r="1757" spans="1:20" x14ac:dyDescent="0.3">
      <c r="A1757" t="s">
        <v>3533</v>
      </c>
      <c r="B1757" s="171" t="s">
        <v>3534</v>
      </c>
      <c r="C1757" s="171" t="s">
        <v>86</v>
      </c>
      <c r="D1757" s="171" t="s">
        <v>80</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3">
      <c r="A1758" t="s">
        <v>3535</v>
      </c>
      <c r="B1758" s="171" t="s">
        <v>3536</v>
      </c>
      <c r="C1758" s="171" t="s">
        <v>89</v>
      </c>
      <c r="D1758" s="171" t="s">
        <v>80</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3">
      <c r="A1759" t="s">
        <v>3537</v>
      </c>
      <c r="B1759" s="171" t="s">
        <v>3538</v>
      </c>
      <c r="C1759" s="171" t="s">
        <v>92</v>
      </c>
      <c r="D1759" s="171" t="s">
        <v>80</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3">
      <c r="A1760" t="s">
        <v>3539</v>
      </c>
      <c r="B1760" s="171" t="s">
        <v>3540</v>
      </c>
      <c r="C1760" s="171" t="s">
        <v>95</v>
      </c>
      <c r="D1760" s="171" t="s">
        <v>80</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3">
      <c r="A1761" t="s">
        <v>3541</v>
      </c>
      <c r="B1761" s="171" t="s">
        <v>3542</v>
      </c>
      <c r="C1761" s="171" t="s">
        <v>98</v>
      </c>
      <c r="D1761" s="171" t="s">
        <v>80</v>
      </c>
      <c r="E1761" s="11">
        <v>41518</v>
      </c>
      <c r="F1761">
        <v>27</v>
      </c>
      <c r="G1761">
        <v>27</v>
      </c>
      <c r="H1761">
        <v>1</v>
      </c>
      <c r="I1761">
        <v>40</v>
      </c>
      <c r="J1761">
        <v>127</v>
      </c>
      <c r="K1761">
        <v>0.31496062992125984</v>
      </c>
      <c r="L1761">
        <v>127</v>
      </c>
      <c r="M1761">
        <v>1</v>
      </c>
      <c r="N1761">
        <v>38</v>
      </c>
      <c r="P1761">
        <v>0</v>
      </c>
      <c r="Q1761">
        <v>2</v>
      </c>
      <c r="R1761">
        <v>0</v>
      </c>
      <c r="S1761">
        <v>3</v>
      </c>
    </row>
    <row r="1762" spans="1:20" x14ac:dyDescent="0.3">
      <c r="A1762" t="s">
        <v>3543</v>
      </c>
      <c r="B1762" s="171" t="s">
        <v>3544</v>
      </c>
      <c r="C1762" s="171" t="s">
        <v>101</v>
      </c>
      <c r="D1762" s="171" t="s">
        <v>80</v>
      </c>
      <c r="E1762" s="11">
        <v>41518</v>
      </c>
      <c r="F1762">
        <v>0</v>
      </c>
      <c r="G1762">
        <v>0</v>
      </c>
      <c r="H1762" t="e">
        <v>#DIV/0!</v>
      </c>
      <c r="I1762">
        <v>0</v>
      </c>
      <c r="J1762">
        <v>0</v>
      </c>
      <c r="K1762" t="e">
        <v>#DIV/0!</v>
      </c>
      <c r="L1762">
        <v>0</v>
      </c>
      <c r="M1762" t="e">
        <v>#DIV/0!</v>
      </c>
      <c r="P1762">
        <v>0</v>
      </c>
      <c r="Q1762">
        <v>0</v>
      </c>
      <c r="R1762" t="e">
        <v>#DIV/0!</v>
      </c>
    </row>
    <row r="1763" spans="1:20" x14ac:dyDescent="0.3">
      <c r="A1763" t="s">
        <v>3545</v>
      </c>
      <c r="B1763" s="171" t="s">
        <v>3546</v>
      </c>
      <c r="C1763" s="171" t="s">
        <v>104</v>
      </c>
      <c r="D1763" s="171" t="s">
        <v>4</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3">
      <c r="A1764" t="s">
        <v>3547</v>
      </c>
      <c r="B1764" s="171" t="s">
        <v>3548</v>
      </c>
      <c r="C1764" s="171" t="s">
        <v>107</v>
      </c>
      <c r="D1764" s="171" t="s">
        <v>4</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3">
      <c r="A1765" t="s">
        <v>3549</v>
      </c>
      <c r="B1765" s="171" t="s">
        <v>3550</v>
      </c>
      <c r="C1765" s="171" t="s">
        <v>110</v>
      </c>
      <c r="D1765" s="171" t="s">
        <v>80</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3">
      <c r="A1766" t="s">
        <v>3551</v>
      </c>
      <c r="B1766" s="171" t="s">
        <v>3552</v>
      </c>
      <c r="C1766" s="171" t="s">
        <v>113</v>
      </c>
      <c r="D1766" s="171" t="s">
        <v>80</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3">
      <c r="A1767" t="s">
        <v>3553</v>
      </c>
      <c r="B1767" s="171" t="s">
        <v>3554</v>
      </c>
      <c r="C1767" s="171" t="s">
        <v>116</v>
      </c>
      <c r="D1767" s="171" t="s">
        <v>80</v>
      </c>
      <c r="E1767" s="11">
        <v>41518</v>
      </c>
      <c r="H1767" t="e">
        <v>#DIV/0!</v>
      </c>
      <c r="K1767" t="e">
        <v>#DIV/0!</v>
      </c>
      <c r="M1767" t="e">
        <v>#DIV/0!</v>
      </c>
      <c r="R1767" t="e">
        <v>#DIV/0!</v>
      </c>
    </row>
    <row r="1768" spans="1:20" x14ac:dyDescent="0.3">
      <c r="A1768" t="s">
        <v>3555</v>
      </c>
      <c r="B1768" s="171" t="s">
        <v>3556</v>
      </c>
      <c r="C1768" s="171" t="s">
        <v>119</v>
      </c>
      <c r="D1768" s="171" t="s">
        <v>80</v>
      </c>
      <c r="E1768" s="11">
        <v>41518</v>
      </c>
      <c r="H1768" t="e">
        <v>#DIV/0!</v>
      </c>
      <c r="K1768" t="e">
        <v>#DIV/0!</v>
      </c>
      <c r="M1768" t="e">
        <v>#DIV/0!</v>
      </c>
      <c r="R1768" t="e">
        <v>#DIV/0!</v>
      </c>
      <c r="T1768">
        <v>0.92500000000000004</v>
      </c>
    </row>
    <row r="1769" spans="1:20" x14ac:dyDescent="0.3">
      <c r="A1769" t="s">
        <v>3557</v>
      </c>
      <c r="B1769" s="171" t="s">
        <v>3558</v>
      </c>
      <c r="C1769" s="171" t="s">
        <v>122</v>
      </c>
      <c r="D1769" s="171" t="s">
        <v>4</v>
      </c>
      <c r="E1769" s="11">
        <v>41518</v>
      </c>
      <c r="H1769" t="e">
        <v>#DIV/0!</v>
      </c>
      <c r="K1769" t="e">
        <v>#DIV/0!</v>
      </c>
      <c r="M1769" t="e">
        <v>#DIV/0!</v>
      </c>
      <c r="R1769" t="e">
        <v>#DIV/0!</v>
      </c>
      <c r="T1769">
        <v>0.95</v>
      </c>
    </row>
    <row r="1770" spans="1:20" x14ac:dyDescent="0.3">
      <c r="A1770" t="s">
        <v>3559</v>
      </c>
      <c r="B1770" s="171" t="s">
        <v>3560</v>
      </c>
      <c r="C1770" s="171" t="s">
        <v>125</v>
      </c>
      <c r="D1770" s="171" t="s">
        <v>4</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3">
      <c r="A1771" t="s">
        <v>3561</v>
      </c>
      <c r="B1771" s="171" t="s">
        <v>3562</v>
      </c>
      <c r="C1771" s="171" t="s">
        <v>128</v>
      </c>
      <c r="D1771" s="171" t="s">
        <v>80</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3">
      <c r="A1772" t="s">
        <v>3563</v>
      </c>
      <c r="B1772" s="171" t="s">
        <v>3564</v>
      </c>
      <c r="C1772" s="171" t="s">
        <v>131</v>
      </c>
      <c r="D1772" s="171" t="s">
        <v>80</v>
      </c>
      <c r="E1772" s="11">
        <v>41518</v>
      </c>
      <c r="F1772">
        <v>6</v>
      </c>
      <c r="G1772">
        <v>6</v>
      </c>
      <c r="H1772">
        <v>1</v>
      </c>
      <c r="I1772">
        <v>16</v>
      </c>
      <c r="J1772">
        <v>30</v>
      </c>
      <c r="K1772">
        <v>0.53333333333333333</v>
      </c>
      <c r="L1772">
        <v>30</v>
      </c>
      <c r="M1772">
        <v>1</v>
      </c>
      <c r="N1772">
        <v>15</v>
      </c>
      <c r="P1772">
        <v>0</v>
      </c>
      <c r="Q1772">
        <v>1</v>
      </c>
      <c r="R1772">
        <v>0</v>
      </c>
      <c r="S1772">
        <v>1</v>
      </c>
    </row>
    <row r="1773" spans="1:20" x14ac:dyDescent="0.3">
      <c r="A1773" t="s">
        <v>3565</v>
      </c>
      <c r="B1773" s="171" t="s">
        <v>3566</v>
      </c>
      <c r="C1773" s="171" t="s">
        <v>134</v>
      </c>
      <c r="D1773" s="171" t="s">
        <v>80</v>
      </c>
      <c r="E1773" s="11">
        <v>41518</v>
      </c>
      <c r="H1773" t="e">
        <v>#DIV/0!</v>
      </c>
      <c r="K1773" t="e">
        <v>#DIV/0!</v>
      </c>
      <c r="M1773" t="e">
        <v>#DIV/0!</v>
      </c>
      <c r="R1773" t="e">
        <v>#DIV/0!</v>
      </c>
    </row>
    <row r="1774" spans="1:20" x14ac:dyDescent="0.3">
      <c r="A1774" t="s">
        <v>3567</v>
      </c>
      <c r="B1774" s="171" t="s">
        <v>3568</v>
      </c>
      <c r="C1774" s="171" t="s">
        <v>137</v>
      </c>
      <c r="D1774" s="171" t="s">
        <v>4</v>
      </c>
      <c r="E1774" s="11">
        <v>41518</v>
      </c>
      <c r="H1774" t="e">
        <v>#DIV/0!</v>
      </c>
      <c r="K1774" t="e">
        <v>#DIV/0!</v>
      </c>
      <c r="M1774" t="e">
        <v>#DIV/0!</v>
      </c>
      <c r="R1774" t="e">
        <v>#DIV/0!</v>
      </c>
    </row>
    <row r="1775" spans="1:20" x14ac:dyDescent="0.3">
      <c r="A1775" t="s">
        <v>3569</v>
      </c>
      <c r="B1775" s="171" t="s">
        <v>3570</v>
      </c>
      <c r="C1775" s="171" t="s">
        <v>140</v>
      </c>
      <c r="D1775" s="171" t="s">
        <v>80</v>
      </c>
      <c r="E1775" s="11">
        <v>41518</v>
      </c>
      <c r="H1775" t="e">
        <v>#DIV/0!</v>
      </c>
      <c r="K1775" t="e">
        <v>#DIV/0!</v>
      </c>
      <c r="M1775" t="e">
        <v>#DIV/0!</v>
      </c>
      <c r="R1775" t="e">
        <v>#DIV/0!</v>
      </c>
      <c r="T1775">
        <v>0.5714285714285714</v>
      </c>
    </row>
    <row r="1776" spans="1:20" x14ac:dyDescent="0.3">
      <c r="A1776" t="s">
        <v>3571</v>
      </c>
      <c r="B1776" s="171" t="s">
        <v>3572</v>
      </c>
      <c r="C1776" s="171" t="s">
        <v>143</v>
      </c>
      <c r="D1776" s="171" t="s">
        <v>80</v>
      </c>
      <c r="E1776" s="11">
        <v>41518</v>
      </c>
      <c r="H1776" t="e">
        <v>#DIV/0!</v>
      </c>
      <c r="K1776" t="e">
        <v>#DIV/0!</v>
      </c>
      <c r="M1776" t="e">
        <v>#DIV/0!</v>
      </c>
      <c r="N1776">
        <v>0</v>
      </c>
      <c r="R1776" t="e">
        <v>#DIV/0!</v>
      </c>
    </row>
    <row r="1777" spans="1:20" x14ac:dyDescent="0.3">
      <c r="A1777" t="s">
        <v>3573</v>
      </c>
      <c r="B1777" s="171" t="s">
        <v>3574</v>
      </c>
      <c r="C1777" s="171" t="s">
        <v>146</v>
      </c>
      <c r="D1777" s="171" t="s">
        <v>4</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3">
      <c r="A1778" t="s">
        <v>3575</v>
      </c>
      <c r="B1778" s="171" t="s">
        <v>3576</v>
      </c>
      <c r="C1778" s="171" t="s">
        <v>149</v>
      </c>
      <c r="D1778" s="171" t="s">
        <v>80</v>
      </c>
      <c r="E1778" s="11">
        <v>41518</v>
      </c>
    </row>
    <row r="1779" spans="1:20" x14ac:dyDescent="0.3">
      <c r="A1779" t="s">
        <v>3577</v>
      </c>
      <c r="B1779" s="171" t="s">
        <v>3578</v>
      </c>
      <c r="C1779" s="171" t="s">
        <v>152</v>
      </c>
      <c r="D1779" s="171" t="s">
        <v>80</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3">
      <c r="A1780" t="s">
        <v>3579</v>
      </c>
      <c r="B1780" s="171" t="s">
        <v>3580</v>
      </c>
      <c r="C1780" s="171" t="s">
        <v>155</v>
      </c>
      <c r="D1780" s="171" t="s">
        <v>80</v>
      </c>
      <c r="E1780" s="11">
        <v>41518</v>
      </c>
      <c r="F1780">
        <v>6</v>
      </c>
      <c r="G1780">
        <v>6</v>
      </c>
      <c r="H1780">
        <v>1</v>
      </c>
      <c r="J1780">
        <v>22</v>
      </c>
      <c r="K1780">
        <v>0</v>
      </c>
      <c r="L1780">
        <v>22</v>
      </c>
      <c r="M1780">
        <v>1</v>
      </c>
      <c r="P1780">
        <v>0</v>
      </c>
      <c r="Q1780">
        <v>0</v>
      </c>
      <c r="R1780" t="e">
        <v>#DIV/0!</v>
      </c>
      <c r="T1780">
        <v>0.78369999999999995</v>
      </c>
    </row>
    <row r="1781" spans="1:20" x14ac:dyDescent="0.3">
      <c r="A1781" t="s">
        <v>3581</v>
      </c>
      <c r="B1781" s="171" t="s">
        <v>3582</v>
      </c>
      <c r="C1781" s="171" t="s">
        <v>158</v>
      </c>
      <c r="D1781" s="171" t="s">
        <v>80</v>
      </c>
      <c r="E1781" s="11">
        <v>41518</v>
      </c>
      <c r="H1781" t="e">
        <v>#DIV/0!</v>
      </c>
      <c r="K1781" t="e">
        <v>#DIV/0!</v>
      </c>
      <c r="M1781" t="e">
        <v>#DIV/0!</v>
      </c>
      <c r="T1781">
        <v>0.67900000000000005</v>
      </c>
    </row>
    <row r="1782" spans="1:20" x14ac:dyDescent="0.3">
      <c r="A1782" t="s">
        <v>3583</v>
      </c>
      <c r="B1782" s="171" t="s">
        <v>3584</v>
      </c>
      <c r="C1782" s="171" t="s">
        <v>161</v>
      </c>
      <c r="D1782" s="171" t="s">
        <v>4</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3">
      <c r="A1783" t="s">
        <v>3585</v>
      </c>
      <c r="B1783" s="171" t="s">
        <v>3586</v>
      </c>
      <c r="C1783" s="171" t="s">
        <v>164</v>
      </c>
      <c r="D1783" s="171" t="s">
        <v>80</v>
      </c>
      <c r="E1783" s="11">
        <v>41518</v>
      </c>
      <c r="F1783">
        <v>2</v>
      </c>
      <c r="G1783">
        <v>4</v>
      </c>
      <c r="H1783">
        <v>0.5</v>
      </c>
      <c r="I1783">
        <v>6</v>
      </c>
      <c r="J1783">
        <v>7</v>
      </c>
      <c r="K1783">
        <v>0.8571428571428571</v>
      </c>
      <c r="L1783">
        <v>17</v>
      </c>
      <c r="M1783">
        <v>0.41176470588235292</v>
      </c>
      <c r="T1783">
        <v>1</v>
      </c>
    </row>
    <row r="1784" spans="1:20" x14ac:dyDescent="0.3">
      <c r="A1784" t="s">
        <v>3587</v>
      </c>
      <c r="B1784" s="171" t="s">
        <v>3588</v>
      </c>
      <c r="C1784" s="171" t="s">
        <v>167</v>
      </c>
      <c r="D1784" s="171" t="s">
        <v>4</v>
      </c>
      <c r="E1784" s="11">
        <v>41518</v>
      </c>
      <c r="H1784" t="e">
        <v>#DIV/0!</v>
      </c>
      <c r="K1784" t="e">
        <v>#DIV/0!</v>
      </c>
      <c r="M1784" t="e">
        <v>#DIV/0!</v>
      </c>
      <c r="R1784" t="e">
        <v>#DIV/0!</v>
      </c>
      <c r="T1784">
        <v>0</v>
      </c>
    </row>
    <row r="1785" spans="1:20" x14ac:dyDescent="0.3">
      <c r="A1785" t="s">
        <v>3589</v>
      </c>
      <c r="B1785" s="171" t="s">
        <v>3590</v>
      </c>
      <c r="C1785" s="171" t="s">
        <v>170</v>
      </c>
      <c r="D1785" s="171" t="s">
        <v>80</v>
      </c>
      <c r="E1785" s="11">
        <v>41518</v>
      </c>
      <c r="H1785" t="e">
        <v>#DIV/0!</v>
      </c>
      <c r="K1785" t="e">
        <v>#DIV/0!</v>
      </c>
      <c r="M1785" t="e">
        <v>#DIV/0!</v>
      </c>
      <c r="R1785" t="e">
        <v>#DIV/0!</v>
      </c>
      <c r="T1785">
        <v>0.92063492063492069</v>
      </c>
    </row>
    <row r="1786" spans="1:20" x14ac:dyDescent="0.3">
      <c r="A1786" t="s">
        <v>3591</v>
      </c>
      <c r="B1786" s="171" t="s">
        <v>3592</v>
      </c>
      <c r="C1786" s="171" t="s">
        <v>173</v>
      </c>
      <c r="D1786" s="171" t="s">
        <v>80</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3">
      <c r="A1787" t="s">
        <v>3593</v>
      </c>
      <c r="B1787" s="171" t="s">
        <v>3594</v>
      </c>
      <c r="C1787" s="171" t="s">
        <v>176</v>
      </c>
      <c r="D1787" s="171" t="s">
        <v>80</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3">
      <c r="A1788" t="s">
        <v>3595</v>
      </c>
      <c r="B1788" s="171" t="s">
        <v>3596</v>
      </c>
      <c r="C1788" s="171" t="s">
        <v>179</v>
      </c>
      <c r="D1788" s="171" t="s">
        <v>4</v>
      </c>
      <c r="E1788" s="11">
        <v>41518</v>
      </c>
      <c r="H1788" t="e">
        <v>#DIV/0!</v>
      </c>
      <c r="K1788" t="e">
        <v>#DIV/0!</v>
      </c>
      <c r="M1788" t="e">
        <v>#DIV/0!</v>
      </c>
      <c r="R1788" t="e">
        <v>#DIV/0!</v>
      </c>
      <c r="T1788">
        <v>0.71699999999999997</v>
      </c>
    </row>
    <row r="1789" spans="1:20" x14ac:dyDescent="0.3">
      <c r="A1789" t="s">
        <v>3597</v>
      </c>
      <c r="B1789" s="171" t="s">
        <v>3598</v>
      </c>
      <c r="C1789" s="171" t="s">
        <v>182</v>
      </c>
      <c r="D1789" s="171" t="s">
        <v>80</v>
      </c>
      <c r="E1789" s="11">
        <v>41518</v>
      </c>
      <c r="H1789" t="e">
        <v>#DIV/0!</v>
      </c>
      <c r="K1789" t="e">
        <v>#DIV/0!</v>
      </c>
      <c r="M1789" t="e">
        <v>#DIV/0!</v>
      </c>
      <c r="R1789" t="e">
        <v>#DIV/0!</v>
      </c>
      <c r="T1789">
        <v>0.97857142857142865</v>
      </c>
    </row>
    <row r="1790" spans="1:20" x14ac:dyDescent="0.3">
      <c r="A1790" t="s">
        <v>3599</v>
      </c>
      <c r="B1790" s="171" t="s">
        <v>3600</v>
      </c>
      <c r="C1790" s="171" t="s">
        <v>185</v>
      </c>
      <c r="D1790" s="171" t="s">
        <v>4</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3">
      <c r="A1791" t="s">
        <v>3601</v>
      </c>
      <c r="B1791" s="171" t="s">
        <v>3602</v>
      </c>
      <c r="C1791" s="171" t="s">
        <v>188</v>
      </c>
      <c r="D1791" s="171" t="s">
        <v>80</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3">
      <c r="A1792" t="s">
        <v>3603</v>
      </c>
      <c r="B1792" s="171" t="s">
        <v>3604</v>
      </c>
      <c r="C1792" s="171" t="s">
        <v>191</v>
      </c>
      <c r="D1792" s="171" t="s">
        <v>4</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3">
      <c r="A1793" t="s">
        <v>3605</v>
      </c>
      <c r="B1793" s="171" t="s">
        <v>3606</v>
      </c>
      <c r="C1793" s="171" t="s">
        <v>194</v>
      </c>
      <c r="D1793" s="171" t="s">
        <v>80</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3">
      <c r="A1794" t="s">
        <v>3607</v>
      </c>
      <c r="B1794" s="171" t="s">
        <v>3608</v>
      </c>
      <c r="C1794" s="171" t="s">
        <v>197</v>
      </c>
      <c r="D1794" s="171" t="s">
        <v>80</v>
      </c>
      <c r="E1794" s="11">
        <v>41518</v>
      </c>
      <c r="H1794" t="e">
        <v>#DIV/0!</v>
      </c>
      <c r="K1794" t="e">
        <v>#DIV/0!</v>
      </c>
      <c r="M1794" t="e">
        <v>#DIV/0!</v>
      </c>
      <c r="R1794" t="e">
        <v>#DIV/0!</v>
      </c>
    </row>
    <row r="1795" spans="1:20" x14ac:dyDescent="0.3">
      <c r="A1795" t="s">
        <v>3609</v>
      </c>
      <c r="B1795" s="171" t="s">
        <v>3610</v>
      </c>
      <c r="C1795" s="171" t="s">
        <v>200</v>
      </c>
      <c r="D1795" s="171" t="s">
        <v>80</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3">
      <c r="A1796" t="s">
        <v>3611</v>
      </c>
      <c r="B1796" s="171" t="s">
        <v>3612</v>
      </c>
      <c r="C1796" s="171" t="s">
        <v>203</v>
      </c>
      <c r="D1796" s="171" t="s">
        <v>80</v>
      </c>
      <c r="E1796" s="11">
        <v>41518</v>
      </c>
      <c r="F1796">
        <v>6</v>
      </c>
      <c r="G1796">
        <v>6</v>
      </c>
      <c r="H1796">
        <v>1</v>
      </c>
      <c r="I1796">
        <v>14</v>
      </c>
      <c r="J1796">
        <v>27</v>
      </c>
      <c r="K1796">
        <v>0.51851851851851849</v>
      </c>
      <c r="L1796">
        <v>27</v>
      </c>
      <c r="M1796">
        <v>1</v>
      </c>
    </row>
    <row r="1797" spans="1:20" x14ac:dyDescent="0.3">
      <c r="A1797" t="s">
        <v>3613</v>
      </c>
      <c r="B1797" s="171" t="s">
        <v>3614</v>
      </c>
      <c r="C1797" s="171" t="s">
        <v>206</v>
      </c>
      <c r="D1797" s="171" t="s">
        <v>80</v>
      </c>
      <c r="E1797" s="11">
        <v>41518</v>
      </c>
      <c r="F1797">
        <v>5</v>
      </c>
      <c r="G1797">
        <v>5</v>
      </c>
      <c r="H1797">
        <v>1</v>
      </c>
      <c r="I1797">
        <v>9</v>
      </c>
      <c r="J1797">
        <v>25</v>
      </c>
      <c r="K1797">
        <v>0.36</v>
      </c>
      <c r="L1797">
        <v>25</v>
      </c>
      <c r="M1797">
        <v>1</v>
      </c>
      <c r="N1797">
        <v>4</v>
      </c>
      <c r="P1797">
        <v>0</v>
      </c>
      <c r="Q1797">
        <v>0</v>
      </c>
      <c r="R1797" t="e">
        <v>#DIV/0!</v>
      </c>
      <c r="S1797">
        <v>5</v>
      </c>
    </row>
    <row r="1798" spans="1:20" x14ac:dyDescent="0.3">
      <c r="A1798" t="s">
        <v>3615</v>
      </c>
      <c r="B1798" s="171" t="s">
        <v>3616</v>
      </c>
      <c r="C1798" s="171" t="s">
        <v>209</v>
      </c>
      <c r="D1798" s="171" t="s">
        <v>80</v>
      </c>
      <c r="E1798" s="11">
        <v>41518</v>
      </c>
      <c r="H1798" t="e">
        <v>#DIV/0!</v>
      </c>
      <c r="K1798" t="e">
        <v>#DIV/0!</v>
      </c>
      <c r="M1798" t="e">
        <v>#DIV/0!</v>
      </c>
      <c r="R1798" t="e">
        <v>#DIV/0!</v>
      </c>
    </row>
    <row r="1799" spans="1:20" x14ac:dyDescent="0.3">
      <c r="A1799" t="s">
        <v>3617</v>
      </c>
      <c r="B1799" s="171" t="s">
        <v>3618</v>
      </c>
      <c r="C1799" s="171" t="s">
        <v>212</v>
      </c>
      <c r="D1799" s="171" t="s">
        <v>4</v>
      </c>
      <c r="E1799" s="11">
        <v>41518</v>
      </c>
      <c r="H1799" t="e">
        <v>#DIV/0!</v>
      </c>
      <c r="K1799" t="e">
        <v>#DIV/0!</v>
      </c>
      <c r="M1799" t="e">
        <v>#DIV/0!</v>
      </c>
      <c r="R1799" t="e">
        <v>#DIV/0!</v>
      </c>
      <c r="T1799">
        <v>1.2727272727272727</v>
      </c>
    </row>
    <row r="1800" spans="1:20" x14ac:dyDescent="0.3">
      <c r="A1800" t="s">
        <v>3619</v>
      </c>
      <c r="B1800" s="171" t="s">
        <v>3620</v>
      </c>
      <c r="C1800" s="171" t="s">
        <v>215</v>
      </c>
      <c r="D1800" s="171" t="s">
        <v>4</v>
      </c>
      <c r="E1800" s="11">
        <v>41518</v>
      </c>
      <c r="H1800" t="e">
        <v>#DIV/0!</v>
      </c>
      <c r="K1800" t="e">
        <v>#DIV/0!</v>
      </c>
      <c r="M1800" t="e">
        <v>#DIV/0!</v>
      </c>
      <c r="R1800" t="e">
        <v>#DIV/0!</v>
      </c>
      <c r="T1800">
        <v>1.2</v>
      </c>
    </row>
    <row r="1801" spans="1:20" x14ac:dyDescent="0.3">
      <c r="A1801" t="s">
        <v>3621</v>
      </c>
      <c r="B1801" s="171" t="s">
        <v>3622</v>
      </c>
      <c r="C1801" s="171" t="s">
        <v>218</v>
      </c>
      <c r="D1801" s="171" t="s">
        <v>80</v>
      </c>
      <c r="E1801" s="11">
        <v>41518</v>
      </c>
      <c r="H1801" t="e">
        <v>#DIV/0!</v>
      </c>
      <c r="K1801" t="e">
        <v>#DIV/0!</v>
      </c>
      <c r="M1801" t="e">
        <v>#DIV/0!</v>
      </c>
      <c r="R1801" t="e">
        <v>#DIV/0!</v>
      </c>
      <c r="T1801">
        <v>1</v>
      </c>
    </row>
    <row r="1802" spans="1:20" x14ac:dyDescent="0.3">
      <c r="A1802" t="s">
        <v>3623</v>
      </c>
      <c r="B1802" s="171" t="s">
        <v>3624</v>
      </c>
      <c r="C1802" s="171" t="s">
        <v>221</v>
      </c>
      <c r="D1802" s="171" t="s">
        <v>4</v>
      </c>
      <c r="E1802" s="11">
        <v>41518</v>
      </c>
      <c r="F1802">
        <v>3</v>
      </c>
      <c r="G1802">
        <v>3</v>
      </c>
      <c r="H1802">
        <v>1</v>
      </c>
      <c r="I1802">
        <v>12</v>
      </c>
      <c r="J1802">
        <v>15</v>
      </c>
      <c r="K1802">
        <v>0.8</v>
      </c>
      <c r="L1802">
        <v>15</v>
      </c>
      <c r="M1802">
        <v>1</v>
      </c>
      <c r="N1802">
        <v>12</v>
      </c>
      <c r="P1802">
        <v>0</v>
      </c>
      <c r="Q1802">
        <v>1</v>
      </c>
      <c r="R1802">
        <v>0</v>
      </c>
      <c r="S1802">
        <v>1</v>
      </c>
    </row>
    <row r="1803" spans="1:20" x14ac:dyDescent="0.3">
      <c r="A1803" t="s">
        <v>3625</v>
      </c>
      <c r="B1803" s="171" t="s">
        <v>3626</v>
      </c>
      <c r="C1803" s="171" t="s">
        <v>224</v>
      </c>
      <c r="D1803" s="171" t="s">
        <v>80</v>
      </c>
      <c r="E1803" s="11">
        <v>41518</v>
      </c>
      <c r="F1803">
        <v>0</v>
      </c>
      <c r="G1803">
        <v>0</v>
      </c>
      <c r="I1803">
        <v>0</v>
      </c>
      <c r="J1803">
        <v>0</v>
      </c>
      <c r="L1803">
        <v>0</v>
      </c>
    </row>
    <row r="1804" spans="1:20" x14ac:dyDescent="0.3">
      <c r="A1804" t="s">
        <v>3627</v>
      </c>
      <c r="B1804" s="171" t="s">
        <v>3628</v>
      </c>
      <c r="C1804" s="171" t="s">
        <v>227</v>
      </c>
      <c r="D1804" s="171" t="s">
        <v>80</v>
      </c>
      <c r="E1804" s="11">
        <v>41518</v>
      </c>
      <c r="F1804">
        <v>3</v>
      </c>
      <c r="G1804">
        <v>3</v>
      </c>
      <c r="H1804">
        <v>1</v>
      </c>
      <c r="I1804">
        <v>12</v>
      </c>
      <c r="J1804">
        <v>15</v>
      </c>
      <c r="K1804">
        <v>0.8</v>
      </c>
      <c r="L1804">
        <v>15</v>
      </c>
      <c r="M1804">
        <v>1</v>
      </c>
      <c r="N1804">
        <v>12</v>
      </c>
      <c r="P1804">
        <v>0</v>
      </c>
      <c r="Q1804">
        <v>1</v>
      </c>
      <c r="R1804">
        <v>0</v>
      </c>
      <c r="S1804">
        <v>1</v>
      </c>
    </row>
    <row r="1805" spans="1:20" x14ac:dyDescent="0.3">
      <c r="A1805" t="s">
        <v>3629</v>
      </c>
      <c r="B1805" s="171" t="s">
        <v>3630</v>
      </c>
      <c r="C1805" s="171" t="s">
        <v>230</v>
      </c>
      <c r="D1805" s="171" t="s">
        <v>80</v>
      </c>
      <c r="E1805" s="11">
        <v>41518</v>
      </c>
    </row>
    <row r="1806" spans="1:20" x14ac:dyDescent="0.3">
      <c r="A1806" t="s">
        <v>3631</v>
      </c>
      <c r="B1806" s="171" t="s">
        <v>3632</v>
      </c>
      <c r="C1806" s="171" t="s">
        <v>233</v>
      </c>
      <c r="D1806" s="171" t="s">
        <v>4</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3">
      <c r="A1807" t="s">
        <v>3633</v>
      </c>
      <c r="B1807" s="171" t="s">
        <v>3634</v>
      </c>
      <c r="C1807" s="171" t="s">
        <v>236</v>
      </c>
      <c r="D1807" s="171" t="s">
        <v>80</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3">
      <c r="A1808" t="s">
        <v>3635</v>
      </c>
      <c r="B1808" s="171" t="s">
        <v>3636</v>
      </c>
      <c r="C1808" s="171" t="s">
        <v>239</v>
      </c>
      <c r="D1808" s="171" t="s">
        <v>80</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3">
      <c r="A1809" t="s">
        <v>3637</v>
      </c>
      <c r="B1809" s="171" t="s">
        <v>3638</v>
      </c>
      <c r="C1809" s="171" t="s">
        <v>76</v>
      </c>
      <c r="D1809" s="171" t="s">
        <v>80</v>
      </c>
      <c r="E1809" s="11">
        <v>41518</v>
      </c>
      <c r="F1809">
        <v>4</v>
      </c>
      <c r="G1809">
        <v>5</v>
      </c>
      <c r="H1809">
        <v>0.8</v>
      </c>
      <c r="I1809">
        <v>11</v>
      </c>
      <c r="J1809">
        <v>17</v>
      </c>
      <c r="K1809">
        <v>0.6470588235294118</v>
      </c>
      <c r="L1809">
        <v>17</v>
      </c>
      <c r="M1809">
        <v>1</v>
      </c>
      <c r="P1809">
        <v>0</v>
      </c>
      <c r="Q1809">
        <v>0</v>
      </c>
      <c r="R1809" t="e">
        <v>#DIV/0!</v>
      </c>
      <c r="T1809">
        <v>0.66666666666666663</v>
      </c>
    </row>
    <row r="1810" spans="1:20" x14ac:dyDescent="0.3">
      <c r="A1810" t="s">
        <v>3639</v>
      </c>
      <c r="B1810" s="171" t="s">
        <v>3640</v>
      </c>
      <c r="C1810" s="171" t="s">
        <v>79</v>
      </c>
      <c r="D1810" s="171" t="s">
        <v>4</v>
      </c>
      <c r="E1810" s="11">
        <v>41518</v>
      </c>
      <c r="F1810">
        <v>0</v>
      </c>
      <c r="G1810">
        <v>0</v>
      </c>
      <c r="H1810" t="e">
        <v>#DIV/0!</v>
      </c>
      <c r="I1810">
        <v>0</v>
      </c>
      <c r="J1810">
        <v>0</v>
      </c>
      <c r="K1810" t="e">
        <v>#DIV/0!</v>
      </c>
      <c r="L1810">
        <v>0</v>
      </c>
      <c r="M1810" t="e">
        <v>#DIV/0!</v>
      </c>
      <c r="N1810">
        <v>0</v>
      </c>
      <c r="P1810">
        <v>0</v>
      </c>
      <c r="Q1810">
        <v>0</v>
      </c>
      <c r="R1810" t="e">
        <v>#DIV/0!</v>
      </c>
      <c r="S1810">
        <v>0</v>
      </c>
    </row>
    <row r="1811" spans="1:20" x14ac:dyDescent="0.3">
      <c r="A1811" t="s">
        <v>3641</v>
      </c>
      <c r="B1811" s="171" t="s">
        <v>3642</v>
      </c>
      <c r="C1811" s="171" t="s">
        <v>86</v>
      </c>
      <c r="D1811" s="171" t="s">
        <v>4</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3">
      <c r="A1812" t="s">
        <v>3643</v>
      </c>
      <c r="B1812" s="171" t="s">
        <v>3644</v>
      </c>
      <c r="C1812" s="171" t="s">
        <v>89</v>
      </c>
      <c r="D1812" s="171" t="s">
        <v>4</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3">
      <c r="A1813" t="s">
        <v>3645</v>
      </c>
      <c r="B1813" s="171" t="s">
        <v>3646</v>
      </c>
      <c r="C1813" s="171" t="s">
        <v>92</v>
      </c>
      <c r="D1813" s="171" t="s">
        <v>4</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3">
      <c r="A1814" t="s">
        <v>3647</v>
      </c>
      <c r="B1814" s="171" t="s">
        <v>3648</v>
      </c>
      <c r="C1814" s="171" t="s">
        <v>98</v>
      </c>
      <c r="D1814" s="171" t="s">
        <v>4</v>
      </c>
      <c r="E1814" s="11">
        <v>41518</v>
      </c>
      <c r="F1814">
        <v>27</v>
      </c>
      <c r="G1814">
        <v>27</v>
      </c>
      <c r="H1814">
        <v>1</v>
      </c>
      <c r="I1814">
        <v>40</v>
      </c>
      <c r="J1814">
        <v>127</v>
      </c>
      <c r="K1814">
        <v>0.31496062992125984</v>
      </c>
      <c r="L1814">
        <v>127</v>
      </c>
      <c r="M1814">
        <v>1</v>
      </c>
      <c r="N1814">
        <v>38</v>
      </c>
      <c r="P1814">
        <v>0</v>
      </c>
      <c r="Q1814">
        <v>2</v>
      </c>
      <c r="R1814">
        <v>0</v>
      </c>
      <c r="S1814">
        <v>3</v>
      </c>
    </row>
    <row r="1815" spans="1:20" x14ac:dyDescent="0.3">
      <c r="A1815" t="s">
        <v>3649</v>
      </c>
      <c r="B1815" s="171" t="s">
        <v>3650</v>
      </c>
      <c r="C1815" s="171" t="s">
        <v>101</v>
      </c>
      <c r="D1815" s="171" t="s">
        <v>4</v>
      </c>
      <c r="E1815" s="11">
        <v>41518</v>
      </c>
      <c r="F1815">
        <v>0</v>
      </c>
      <c r="G1815">
        <v>0</v>
      </c>
      <c r="H1815" t="e">
        <v>#DIV/0!</v>
      </c>
      <c r="I1815">
        <v>0</v>
      </c>
      <c r="J1815">
        <v>0</v>
      </c>
      <c r="K1815" t="e">
        <v>#DIV/0!</v>
      </c>
      <c r="L1815">
        <v>0</v>
      </c>
      <c r="M1815" t="e">
        <v>#DIV/0!</v>
      </c>
      <c r="P1815">
        <v>0</v>
      </c>
      <c r="Q1815">
        <v>0</v>
      </c>
      <c r="R1815" t="e">
        <v>#DIV/0!</v>
      </c>
      <c r="T1815">
        <v>1.0571428571428572</v>
      </c>
    </row>
    <row r="1816" spans="1:20" x14ac:dyDescent="0.3">
      <c r="A1816" t="s">
        <v>3651</v>
      </c>
      <c r="B1816" s="171" t="s">
        <v>3652</v>
      </c>
      <c r="C1816" s="171" t="s">
        <v>107</v>
      </c>
      <c r="D1816" s="171" t="s">
        <v>80</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3">
      <c r="A1817" t="s">
        <v>3653</v>
      </c>
      <c r="B1817" s="171" t="s">
        <v>3654</v>
      </c>
      <c r="C1817" s="171" t="s">
        <v>110</v>
      </c>
      <c r="D1817" s="171" t="s">
        <v>4</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3">
      <c r="A1818" t="s">
        <v>3655</v>
      </c>
      <c r="B1818" s="171" t="s">
        <v>3656</v>
      </c>
      <c r="C1818" s="171" t="s">
        <v>113</v>
      </c>
      <c r="D1818" s="171" t="s">
        <v>4</v>
      </c>
      <c r="E1818" s="11">
        <v>41518</v>
      </c>
      <c r="F1818">
        <v>9</v>
      </c>
      <c r="G1818">
        <v>9</v>
      </c>
      <c r="H1818">
        <v>1</v>
      </c>
      <c r="I1818">
        <v>11</v>
      </c>
      <c r="J1818">
        <v>45</v>
      </c>
      <c r="K1818">
        <v>0.24444444444444444</v>
      </c>
      <c r="L1818">
        <v>45</v>
      </c>
      <c r="M1818">
        <v>1</v>
      </c>
      <c r="N1818">
        <v>10</v>
      </c>
      <c r="P1818">
        <v>0</v>
      </c>
      <c r="Q1818">
        <v>0</v>
      </c>
      <c r="R1818">
        <v>0</v>
      </c>
      <c r="S1818">
        <v>1</v>
      </c>
    </row>
    <row r="1819" spans="1:20" x14ac:dyDescent="0.3">
      <c r="A1819" t="s">
        <v>3657</v>
      </c>
      <c r="B1819" s="171" t="s">
        <v>3658</v>
      </c>
      <c r="C1819" s="171" t="s">
        <v>116</v>
      </c>
      <c r="D1819" s="171" t="s">
        <v>4</v>
      </c>
      <c r="E1819" s="11">
        <v>41518</v>
      </c>
      <c r="H1819" t="e">
        <v>#DIV/0!</v>
      </c>
      <c r="K1819" t="e">
        <v>#DIV/0!</v>
      </c>
      <c r="M1819" t="e">
        <v>#DIV/0!</v>
      </c>
      <c r="R1819" t="e">
        <v>#DIV/0!</v>
      </c>
      <c r="T1819">
        <v>0.94444444444444442</v>
      </c>
    </row>
    <row r="1820" spans="1:20" x14ac:dyDescent="0.3">
      <c r="A1820" t="s">
        <v>3659</v>
      </c>
      <c r="B1820" s="171" t="s">
        <v>3660</v>
      </c>
      <c r="C1820" s="171" t="s">
        <v>119</v>
      </c>
      <c r="D1820" s="171" t="s">
        <v>4</v>
      </c>
      <c r="E1820" s="11">
        <v>41518</v>
      </c>
      <c r="H1820" t="e">
        <v>#DIV/0!</v>
      </c>
      <c r="K1820" t="e">
        <v>#DIV/0!</v>
      </c>
      <c r="M1820" t="e">
        <v>#DIV/0!</v>
      </c>
      <c r="R1820" t="e">
        <v>#DIV/0!</v>
      </c>
      <c r="T1820">
        <v>0.94444444444444442</v>
      </c>
    </row>
    <row r="1821" spans="1:20" x14ac:dyDescent="0.3">
      <c r="A1821" t="s">
        <v>3661</v>
      </c>
      <c r="B1821" s="171" t="s">
        <v>3662</v>
      </c>
      <c r="C1821" s="171" t="s">
        <v>122</v>
      </c>
      <c r="D1821" s="171" t="s">
        <v>80</v>
      </c>
      <c r="E1821" s="11">
        <v>41518</v>
      </c>
      <c r="H1821" t="e">
        <v>#DIV/0!</v>
      </c>
      <c r="K1821" t="e">
        <v>#DIV/0!</v>
      </c>
      <c r="M1821" t="e">
        <v>#DIV/0!</v>
      </c>
      <c r="R1821" t="e">
        <v>#DIV/0!</v>
      </c>
      <c r="T1821">
        <v>1.2666666666666666</v>
      </c>
    </row>
    <row r="1822" spans="1:20" x14ac:dyDescent="0.3">
      <c r="A1822" t="s">
        <v>3663</v>
      </c>
      <c r="B1822" s="171" t="s">
        <v>3664</v>
      </c>
      <c r="C1822" s="171" t="s">
        <v>125</v>
      </c>
      <c r="D1822" s="171" t="s">
        <v>80</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3">
      <c r="A1823" t="s">
        <v>3665</v>
      </c>
      <c r="B1823" s="171" t="s">
        <v>3666</v>
      </c>
      <c r="C1823" s="171" t="s">
        <v>128</v>
      </c>
      <c r="D1823" s="171" t="s">
        <v>4</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3">
      <c r="A1824" t="s">
        <v>3667</v>
      </c>
      <c r="B1824" s="171" t="s">
        <v>3668</v>
      </c>
      <c r="C1824" s="171" t="s">
        <v>131</v>
      </c>
      <c r="D1824" s="171" t="s">
        <v>4</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3">
      <c r="A1825" t="s">
        <v>3669</v>
      </c>
      <c r="B1825" s="171" t="s">
        <v>3670</v>
      </c>
      <c r="C1825" s="171" t="s">
        <v>134</v>
      </c>
      <c r="D1825" s="171" t="s">
        <v>4</v>
      </c>
      <c r="E1825" s="11">
        <v>41518</v>
      </c>
      <c r="H1825" t="e">
        <v>#DIV/0!</v>
      </c>
      <c r="K1825" t="e">
        <v>#DIV/0!</v>
      </c>
      <c r="M1825" t="e">
        <v>#DIV/0!</v>
      </c>
      <c r="R1825" t="e">
        <v>#DIV/0!</v>
      </c>
      <c r="T1825">
        <v>0.88888888888888884</v>
      </c>
    </row>
    <row r="1826" spans="1:20" x14ac:dyDescent="0.3">
      <c r="A1826" t="s">
        <v>3671</v>
      </c>
      <c r="B1826" s="171" t="s">
        <v>3672</v>
      </c>
      <c r="C1826" s="171" t="s">
        <v>137</v>
      </c>
      <c r="D1826" s="171" t="s">
        <v>80</v>
      </c>
      <c r="E1826" s="11">
        <v>41518</v>
      </c>
      <c r="H1826" t="e">
        <v>#DIV/0!</v>
      </c>
      <c r="K1826" t="e">
        <v>#DIV/0!</v>
      </c>
      <c r="M1826" t="e">
        <v>#DIV/0!</v>
      </c>
      <c r="R1826" t="e">
        <v>#DIV/0!</v>
      </c>
      <c r="T1826">
        <v>0.9</v>
      </c>
    </row>
    <row r="1827" spans="1:20" x14ac:dyDescent="0.3">
      <c r="A1827" t="s">
        <v>3673</v>
      </c>
      <c r="B1827" s="171" t="s">
        <v>3674</v>
      </c>
      <c r="C1827" s="171" t="s">
        <v>140</v>
      </c>
      <c r="D1827" s="171" t="s">
        <v>4</v>
      </c>
      <c r="E1827" s="11">
        <v>41518</v>
      </c>
      <c r="H1827" t="e">
        <v>#DIV/0!</v>
      </c>
      <c r="K1827" t="e">
        <v>#DIV/0!</v>
      </c>
      <c r="M1827" t="e">
        <v>#DIV/0!</v>
      </c>
      <c r="R1827" t="e">
        <v>#DIV/0!</v>
      </c>
    </row>
    <row r="1828" spans="1:20" x14ac:dyDescent="0.3">
      <c r="A1828" t="s">
        <v>3675</v>
      </c>
      <c r="B1828" s="171" t="s">
        <v>3676</v>
      </c>
      <c r="C1828" s="171" t="s">
        <v>167</v>
      </c>
      <c r="D1828" s="171" t="s">
        <v>80</v>
      </c>
      <c r="E1828" s="11">
        <v>41518</v>
      </c>
      <c r="H1828" t="e">
        <v>#DIV/0!</v>
      </c>
      <c r="K1828" t="e">
        <v>#DIV/0!</v>
      </c>
      <c r="M1828" t="e">
        <v>#DIV/0!</v>
      </c>
      <c r="R1828" t="e">
        <v>#DIV/0!</v>
      </c>
    </row>
    <row r="1829" spans="1:20" x14ac:dyDescent="0.3">
      <c r="A1829" t="s">
        <v>3677</v>
      </c>
      <c r="B1829" s="171" t="s">
        <v>3678</v>
      </c>
      <c r="C1829" s="171" t="s">
        <v>170</v>
      </c>
      <c r="D1829" s="171" t="s">
        <v>4</v>
      </c>
      <c r="E1829" s="11">
        <v>41518</v>
      </c>
      <c r="H1829" t="e">
        <v>#DIV/0!</v>
      </c>
      <c r="K1829" t="e">
        <v>#DIV/0!</v>
      </c>
      <c r="M1829" t="e">
        <v>#DIV/0!</v>
      </c>
      <c r="R1829" t="e">
        <v>#DIV/0!</v>
      </c>
    </row>
    <row r="1830" spans="1:20" x14ac:dyDescent="0.3">
      <c r="A1830" t="s">
        <v>3679</v>
      </c>
      <c r="B1830" s="171" t="s">
        <v>3680</v>
      </c>
      <c r="C1830" s="171" t="s">
        <v>179</v>
      </c>
      <c r="D1830" s="171" t="s">
        <v>80</v>
      </c>
      <c r="E1830" s="11">
        <v>41518</v>
      </c>
      <c r="H1830" t="e">
        <v>#DIV/0!</v>
      </c>
      <c r="K1830" t="e">
        <v>#DIV/0!</v>
      </c>
      <c r="M1830" t="e">
        <v>#DIV/0!</v>
      </c>
      <c r="R1830" t="e">
        <v>#DIV/0!</v>
      </c>
    </row>
    <row r="1831" spans="1:20" x14ac:dyDescent="0.3">
      <c r="A1831" t="s">
        <v>3681</v>
      </c>
      <c r="B1831" s="171" t="s">
        <v>3682</v>
      </c>
      <c r="C1831" s="171" t="s">
        <v>182</v>
      </c>
      <c r="D1831" s="171" t="s">
        <v>4</v>
      </c>
      <c r="E1831" s="11">
        <v>41518</v>
      </c>
      <c r="H1831" t="e">
        <v>#DIV/0!</v>
      </c>
      <c r="K1831" t="e">
        <v>#DIV/0!</v>
      </c>
      <c r="M1831" t="e">
        <v>#DIV/0!</v>
      </c>
      <c r="R1831" t="e">
        <v>#DIV/0!</v>
      </c>
      <c r="T1831">
        <v>0.5714285714285714</v>
      </c>
    </row>
    <row r="1832" spans="1:20" x14ac:dyDescent="0.3">
      <c r="A1832" t="s">
        <v>3683</v>
      </c>
      <c r="B1832" s="171" t="s">
        <v>3684</v>
      </c>
      <c r="C1832" s="171" t="s">
        <v>185</v>
      </c>
      <c r="D1832" s="171" t="s">
        <v>80</v>
      </c>
      <c r="E1832" s="11">
        <v>41518</v>
      </c>
      <c r="F1832">
        <v>3</v>
      </c>
      <c r="G1832">
        <v>3</v>
      </c>
      <c r="H1832">
        <v>1</v>
      </c>
      <c r="I1832">
        <v>1</v>
      </c>
      <c r="J1832">
        <v>15</v>
      </c>
      <c r="K1832">
        <v>6.6666666666666666E-2</v>
      </c>
      <c r="L1832">
        <v>15</v>
      </c>
      <c r="M1832">
        <v>1</v>
      </c>
      <c r="N1832">
        <v>1</v>
      </c>
      <c r="P1832">
        <v>0</v>
      </c>
      <c r="Q1832">
        <v>0</v>
      </c>
      <c r="R1832" t="e">
        <v>#DIV/0!</v>
      </c>
      <c r="S1832">
        <v>0</v>
      </c>
    </row>
    <row r="1833" spans="1:20" x14ac:dyDescent="0.3">
      <c r="A1833" t="s">
        <v>3685</v>
      </c>
      <c r="B1833" s="171" t="s">
        <v>3686</v>
      </c>
      <c r="C1833" s="171" t="s">
        <v>188</v>
      </c>
      <c r="D1833" s="171" t="s">
        <v>4</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3">
      <c r="A1834" t="s">
        <v>3687</v>
      </c>
      <c r="B1834" s="171" t="s">
        <v>3688</v>
      </c>
      <c r="C1834" s="171" t="s">
        <v>191</v>
      </c>
      <c r="D1834" s="171" t="s">
        <v>80</v>
      </c>
      <c r="E1834" s="11">
        <v>41518</v>
      </c>
      <c r="F1834">
        <v>4</v>
      </c>
      <c r="G1834">
        <v>4</v>
      </c>
      <c r="H1834">
        <v>1</v>
      </c>
      <c r="I1834">
        <v>14</v>
      </c>
      <c r="J1834">
        <v>29</v>
      </c>
      <c r="K1834">
        <v>0.48275862068965519</v>
      </c>
      <c r="L1834">
        <v>29</v>
      </c>
      <c r="M1834">
        <v>1</v>
      </c>
      <c r="N1834">
        <v>13</v>
      </c>
      <c r="P1834">
        <v>3</v>
      </c>
      <c r="Q1834">
        <v>3</v>
      </c>
      <c r="R1834">
        <v>1</v>
      </c>
      <c r="S1834">
        <v>1</v>
      </c>
    </row>
    <row r="1835" spans="1:20" x14ac:dyDescent="0.3">
      <c r="A1835" t="s">
        <v>3689</v>
      </c>
      <c r="B1835" s="171" t="s">
        <v>3690</v>
      </c>
      <c r="C1835" s="171" t="s">
        <v>194</v>
      </c>
      <c r="D1835" s="171" t="s">
        <v>4</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3">
      <c r="A1836" t="s">
        <v>3691</v>
      </c>
      <c r="B1836" s="171" t="s">
        <v>3692</v>
      </c>
      <c r="C1836" s="171" t="s">
        <v>197</v>
      </c>
      <c r="D1836" s="171" t="s">
        <v>4</v>
      </c>
      <c r="E1836" s="11">
        <v>41518</v>
      </c>
      <c r="H1836" t="e">
        <v>#DIV/0!</v>
      </c>
      <c r="K1836" t="e">
        <v>#DIV/0!</v>
      </c>
      <c r="M1836" t="e">
        <v>#DIV/0!</v>
      </c>
      <c r="R1836" t="e">
        <v>#DIV/0!</v>
      </c>
      <c r="T1836">
        <v>0.83299999999999996</v>
      </c>
    </row>
    <row r="1837" spans="1:20" x14ac:dyDescent="0.3">
      <c r="A1837" t="s">
        <v>3693</v>
      </c>
      <c r="B1837" s="171" t="s">
        <v>3694</v>
      </c>
      <c r="C1837" s="171" t="s">
        <v>209</v>
      </c>
      <c r="D1837" s="171" t="s">
        <v>4</v>
      </c>
      <c r="E1837" s="11">
        <v>41518</v>
      </c>
      <c r="H1837" t="e">
        <v>#DIV/0!</v>
      </c>
      <c r="K1837" t="e">
        <v>#DIV/0!</v>
      </c>
      <c r="M1837" t="e">
        <v>#DIV/0!</v>
      </c>
      <c r="R1837" t="e">
        <v>#DIV/0!</v>
      </c>
      <c r="T1837">
        <v>0.71699999999999997</v>
      </c>
    </row>
    <row r="1838" spans="1:20" x14ac:dyDescent="0.3">
      <c r="A1838" t="s">
        <v>3695</v>
      </c>
      <c r="B1838" s="171" t="s">
        <v>3696</v>
      </c>
      <c r="C1838" s="171" t="s">
        <v>212</v>
      </c>
      <c r="D1838" s="171" t="s">
        <v>80</v>
      </c>
      <c r="E1838" s="11">
        <v>41518</v>
      </c>
      <c r="H1838" t="e">
        <v>#DIV/0!</v>
      </c>
      <c r="K1838" t="e">
        <v>#DIV/0!</v>
      </c>
      <c r="M1838" t="e">
        <v>#DIV/0!</v>
      </c>
      <c r="R1838" t="e">
        <v>#DIV/0!</v>
      </c>
    </row>
    <row r="1839" spans="1:20" x14ac:dyDescent="0.3">
      <c r="A1839" t="s">
        <v>3697</v>
      </c>
      <c r="B1839" s="171" t="s">
        <v>3698</v>
      </c>
      <c r="C1839" s="171" t="s">
        <v>215</v>
      </c>
      <c r="D1839" s="171" t="s">
        <v>80</v>
      </c>
      <c r="E1839" s="11">
        <v>41518</v>
      </c>
      <c r="H1839" t="e">
        <v>#DIV/0!</v>
      </c>
      <c r="K1839" t="e">
        <v>#DIV/0!</v>
      </c>
      <c r="M1839" t="e">
        <v>#DIV/0!</v>
      </c>
      <c r="R1839" t="e">
        <v>#DIV/0!</v>
      </c>
    </row>
    <row r="1840" spans="1:20" x14ac:dyDescent="0.3">
      <c r="A1840" t="s">
        <v>3699</v>
      </c>
      <c r="B1840" s="171" t="s">
        <v>3700</v>
      </c>
      <c r="C1840" s="171" t="s">
        <v>218</v>
      </c>
      <c r="D1840" s="171" t="s">
        <v>4</v>
      </c>
      <c r="E1840" s="11">
        <v>41518</v>
      </c>
      <c r="H1840" t="e">
        <v>#DIV/0!</v>
      </c>
      <c r="K1840" t="e">
        <v>#DIV/0!</v>
      </c>
      <c r="M1840" t="e">
        <v>#DIV/0!</v>
      </c>
      <c r="R1840" t="e">
        <v>#DIV/0!</v>
      </c>
    </row>
    <row r="1841" spans="1:20" x14ac:dyDescent="0.3">
      <c r="A1841" t="s">
        <v>3701</v>
      </c>
      <c r="B1841" s="171" t="s">
        <v>3702</v>
      </c>
      <c r="C1841" s="171" t="s">
        <v>233</v>
      </c>
      <c r="D1841" s="171" t="s">
        <v>80</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3">
      <c r="A1842" t="s">
        <v>3703</v>
      </c>
      <c r="B1842" s="171" t="s">
        <v>3704</v>
      </c>
      <c r="C1842" s="171" t="s">
        <v>236</v>
      </c>
      <c r="D1842" s="171" t="s">
        <v>4</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3">
      <c r="A1843" t="s">
        <v>3705</v>
      </c>
      <c r="B1843" s="171" t="s">
        <v>3706</v>
      </c>
      <c r="C1843" s="171" t="s">
        <v>239</v>
      </c>
      <c r="D1843" s="171" t="s">
        <v>4</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3">
      <c r="A1844" t="s">
        <v>3707</v>
      </c>
      <c r="B1844" s="171" t="s">
        <v>3708</v>
      </c>
      <c r="C1844" s="171" t="s">
        <v>143</v>
      </c>
      <c r="D1844" s="171" t="s">
        <v>4</v>
      </c>
      <c r="E1844" s="11">
        <v>41518</v>
      </c>
      <c r="H1844" t="e">
        <v>#DIV/0!</v>
      </c>
      <c r="K1844" t="e">
        <v>#DIV/0!</v>
      </c>
      <c r="M1844" t="e">
        <v>#DIV/0!</v>
      </c>
      <c r="N1844">
        <v>0</v>
      </c>
      <c r="R1844" t="e">
        <v>#DIV/0!</v>
      </c>
      <c r="T1844">
        <v>0.74</v>
      </c>
    </row>
    <row r="1845" spans="1:20" x14ac:dyDescent="0.3">
      <c r="A1845" t="s">
        <v>3709</v>
      </c>
      <c r="B1845" s="171" t="s">
        <v>3710</v>
      </c>
      <c r="C1845" s="171" t="s">
        <v>146</v>
      </c>
      <c r="D1845" s="171" t="s">
        <v>80</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3">
      <c r="A1846" t="s">
        <v>3711</v>
      </c>
      <c r="B1846" s="171" t="s">
        <v>3712</v>
      </c>
      <c r="C1846" s="171" t="s">
        <v>149</v>
      </c>
      <c r="D1846" s="171" t="s">
        <v>4</v>
      </c>
      <c r="E1846" s="11">
        <v>41518</v>
      </c>
      <c r="T1846">
        <v>0.91217948717948727</v>
      </c>
    </row>
    <row r="1847" spans="1:20" x14ac:dyDescent="0.3">
      <c r="A1847" t="s">
        <v>3713</v>
      </c>
      <c r="B1847" s="171" t="s">
        <v>3714</v>
      </c>
      <c r="C1847" s="171" t="s">
        <v>152</v>
      </c>
      <c r="D1847" s="171" t="s">
        <v>4</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3">
      <c r="A1848" t="s">
        <v>3715</v>
      </c>
      <c r="B1848" s="171" t="s">
        <v>3716</v>
      </c>
      <c r="C1848" s="171" t="s">
        <v>155</v>
      </c>
      <c r="D1848" s="171" t="s">
        <v>4</v>
      </c>
      <c r="E1848" s="11">
        <v>41518</v>
      </c>
      <c r="F1848">
        <v>6</v>
      </c>
      <c r="G1848">
        <v>6</v>
      </c>
      <c r="H1848">
        <v>1</v>
      </c>
      <c r="J1848">
        <v>22</v>
      </c>
      <c r="K1848">
        <v>0</v>
      </c>
      <c r="L1848">
        <v>22</v>
      </c>
      <c r="M1848">
        <v>1</v>
      </c>
      <c r="P1848">
        <v>0</v>
      </c>
      <c r="Q1848">
        <v>0</v>
      </c>
      <c r="R1848" t="e">
        <v>#DIV/0!</v>
      </c>
    </row>
    <row r="1849" spans="1:20" x14ac:dyDescent="0.3">
      <c r="A1849" t="s">
        <v>3717</v>
      </c>
      <c r="B1849" s="171" t="s">
        <v>3718</v>
      </c>
      <c r="C1849" s="171" t="s">
        <v>158</v>
      </c>
      <c r="D1849" s="171" t="s">
        <v>4</v>
      </c>
      <c r="E1849" s="11">
        <v>41518</v>
      </c>
      <c r="H1849" t="e">
        <v>#DIV/0!</v>
      </c>
      <c r="K1849" t="e">
        <v>#DIV/0!</v>
      </c>
      <c r="M1849" t="e">
        <v>#DIV/0!</v>
      </c>
      <c r="T1849">
        <v>0.84</v>
      </c>
    </row>
    <row r="1850" spans="1:20" x14ac:dyDescent="0.3">
      <c r="A1850" t="s">
        <v>3719</v>
      </c>
      <c r="B1850" s="171" t="s">
        <v>3720</v>
      </c>
      <c r="C1850" s="171" t="s">
        <v>164</v>
      </c>
      <c r="D1850" s="171" t="s">
        <v>4</v>
      </c>
      <c r="E1850" s="11">
        <v>41518</v>
      </c>
      <c r="F1850">
        <v>2</v>
      </c>
      <c r="G1850">
        <v>4</v>
      </c>
      <c r="H1850">
        <v>0.5</v>
      </c>
      <c r="I1850">
        <v>6</v>
      </c>
      <c r="J1850">
        <v>7</v>
      </c>
      <c r="K1850">
        <v>0.8571428571428571</v>
      </c>
      <c r="L1850">
        <v>17</v>
      </c>
      <c r="M1850">
        <v>0.41176470588235292</v>
      </c>
      <c r="T1850">
        <v>0.76923076923076927</v>
      </c>
    </row>
    <row r="1851" spans="1:20" x14ac:dyDescent="0.3">
      <c r="A1851" t="s">
        <v>3721</v>
      </c>
      <c r="B1851" s="171" t="s">
        <v>3722</v>
      </c>
      <c r="C1851" s="171" t="s">
        <v>161</v>
      </c>
      <c r="D1851" s="171" t="s">
        <v>80</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3">
      <c r="A1852" t="s">
        <v>3723</v>
      </c>
      <c r="B1852" s="171" t="s">
        <v>3724</v>
      </c>
      <c r="C1852" s="171" t="s">
        <v>221</v>
      </c>
      <c r="D1852" s="171" t="s">
        <v>80</v>
      </c>
      <c r="E1852" s="11">
        <v>41518</v>
      </c>
      <c r="F1852">
        <v>3</v>
      </c>
      <c r="G1852">
        <v>3</v>
      </c>
      <c r="H1852">
        <v>1</v>
      </c>
      <c r="I1852">
        <v>12</v>
      </c>
      <c r="J1852">
        <v>15</v>
      </c>
      <c r="K1852">
        <v>0.8</v>
      </c>
      <c r="L1852">
        <v>15</v>
      </c>
      <c r="M1852">
        <v>1</v>
      </c>
      <c r="N1852">
        <v>12</v>
      </c>
      <c r="P1852">
        <v>0</v>
      </c>
      <c r="Q1852">
        <v>1</v>
      </c>
      <c r="R1852">
        <v>0</v>
      </c>
      <c r="S1852">
        <v>1</v>
      </c>
    </row>
    <row r="1853" spans="1:20" x14ac:dyDescent="0.3">
      <c r="A1853" t="s">
        <v>3725</v>
      </c>
      <c r="B1853" s="171" t="s">
        <v>3726</v>
      </c>
      <c r="C1853" s="171" t="s">
        <v>224</v>
      </c>
      <c r="D1853" s="171" t="s">
        <v>4</v>
      </c>
      <c r="E1853" s="11">
        <v>41518</v>
      </c>
      <c r="F1853">
        <v>0</v>
      </c>
      <c r="G1853">
        <v>0</v>
      </c>
      <c r="I1853">
        <v>0</v>
      </c>
      <c r="J1853">
        <v>0</v>
      </c>
      <c r="L1853">
        <v>0</v>
      </c>
    </row>
    <row r="1854" spans="1:20" x14ac:dyDescent="0.3">
      <c r="A1854" t="s">
        <v>3727</v>
      </c>
      <c r="B1854" s="171" t="s">
        <v>3728</v>
      </c>
      <c r="C1854" s="171" t="s">
        <v>227</v>
      </c>
      <c r="D1854" s="171" t="s">
        <v>4</v>
      </c>
      <c r="E1854" s="11">
        <v>41518</v>
      </c>
      <c r="F1854">
        <v>3</v>
      </c>
      <c r="G1854">
        <v>3</v>
      </c>
      <c r="H1854">
        <v>1</v>
      </c>
      <c r="I1854">
        <v>12</v>
      </c>
      <c r="J1854">
        <v>15</v>
      </c>
      <c r="K1854">
        <v>0.8</v>
      </c>
      <c r="L1854">
        <v>15</v>
      </c>
      <c r="M1854">
        <v>1</v>
      </c>
      <c r="N1854">
        <v>12</v>
      </c>
      <c r="P1854">
        <v>0</v>
      </c>
      <c r="Q1854">
        <v>1</v>
      </c>
      <c r="R1854">
        <v>0</v>
      </c>
      <c r="S1854">
        <v>1</v>
      </c>
    </row>
    <row r="1855" spans="1:20" x14ac:dyDescent="0.3">
      <c r="A1855" t="s">
        <v>3729</v>
      </c>
      <c r="B1855" s="171" t="s">
        <v>3730</v>
      </c>
      <c r="C1855" s="171" t="s">
        <v>230</v>
      </c>
      <c r="D1855" s="171" t="s">
        <v>4</v>
      </c>
      <c r="E1855" s="11">
        <v>41518</v>
      </c>
      <c r="T1855">
        <v>1.0249999999999999</v>
      </c>
    </row>
    <row r="1856" spans="1:20" x14ac:dyDescent="0.3">
      <c r="A1856" t="s">
        <v>3731</v>
      </c>
      <c r="B1856" s="171" t="s">
        <v>3732</v>
      </c>
      <c r="C1856" s="171" t="s">
        <v>73</v>
      </c>
      <c r="D1856" s="171" t="s">
        <v>4</v>
      </c>
      <c r="E1856" s="11">
        <v>41548</v>
      </c>
      <c r="F1856">
        <v>4</v>
      </c>
      <c r="G1856">
        <v>5</v>
      </c>
      <c r="H1856">
        <v>0.8</v>
      </c>
      <c r="J1856">
        <v>17</v>
      </c>
      <c r="K1856">
        <v>0</v>
      </c>
      <c r="L1856">
        <v>17</v>
      </c>
      <c r="M1856">
        <v>1</v>
      </c>
      <c r="P1856">
        <v>0</v>
      </c>
      <c r="Q1856">
        <v>0</v>
      </c>
      <c r="R1856" t="e">
        <v>#DIV/0!</v>
      </c>
      <c r="T1856">
        <v>1.05</v>
      </c>
    </row>
    <row r="1857" spans="1:20" x14ac:dyDescent="0.3">
      <c r="A1857" t="s">
        <v>3733</v>
      </c>
      <c r="B1857" s="171" t="s">
        <v>3734</v>
      </c>
      <c r="C1857" s="171" t="s">
        <v>76</v>
      </c>
      <c r="D1857" s="171" t="s">
        <v>4</v>
      </c>
      <c r="E1857" s="11">
        <v>41548</v>
      </c>
      <c r="F1857">
        <v>4</v>
      </c>
      <c r="G1857">
        <v>5</v>
      </c>
      <c r="H1857">
        <v>0.8</v>
      </c>
      <c r="J1857">
        <v>17</v>
      </c>
      <c r="K1857">
        <v>0</v>
      </c>
      <c r="L1857">
        <v>17</v>
      </c>
      <c r="M1857">
        <v>1</v>
      </c>
      <c r="P1857">
        <v>0</v>
      </c>
      <c r="Q1857">
        <v>0</v>
      </c>
      <c r="R1857" t="e">
        <v>#DIV/0!</v>
      </c>
      <c r="T1857">
        <v>1</v>
      </c>
    </row>
    <row r="1858" spans="1:20" x14ac:dyDescent="0.3">
      <c r="A1858" t="s">
        <v>3735</v>
      </c>
      <c r="B1858" s="171" t="s">
        <v>3736</v>
      </c>
      <c r="C1858" s="171" t="s">
        <v>79</v>
      </c>
      <c r="D1858" s="171" t="s">
        <v>80</v>
      </c>
      <c r="E1858" s="11">
        <v>41548</v>
      </c>
      <c r="F1858">
        <v>0</v>
      </c>
      <c r="G1858">
        <v>0</v>
      </c>
      <c r="H1858" t="e">
        <v>#DIV/0!</v>
      </c>
      <c r="I1858">
        <v>0</v>
      </c>
      <c r="J1858">
        <v>0</v>
      </c>
      <c r="K1858" t="e">
        <v>#DIV/0!</v>
      </c>
      <c r="L1858">
        <v>0</v>
      </c>
      <c r="M1858" t="e">
        <v>#DIV/0!</v>
      </c>
      <c r="N1858">
        <v>0</v>
      </c>
      <c r="P1858">
        <v>0</v>
      </c>
      <c r="Q1858">
        <v>0</v>
      </c>
      <c r="R1858" t="e">
        <v>#DIV/0!</v>
      </c>
      <c r="S1858">
        <v>0</v>
      </c>
    </row>
    <row r="1859" spans="1:20" x14ac:dyDescent="0.3">
      <c r="A1859" t="s">
        <v>3737</v>
      </c>
      <c r="B1859" s="171" t="s">
        <v>3738</v>
      </c>
      <c r="C1859" s="171" t="s">
        <v>83</v>
      </c>
      <c r="D1859" s="171" t="s">
        <v>80</v>
      </c>
      <c r="E1859" s="11">
        <v>41548</v>
      </c>
      <c r="F1859">
        <v>11</v>
      </c>
      <c r="G1859">
        <v>12</v>
      </c>
      <c r="H1859">
        <v>0.91666666666666663</v>
      </c>
      <c r="I1859">
        <v>0</v>
      </c>
      <c r="J1859">
        <v>61</v>
      </c>
      <c r="K1859">
        <v>0</v>
      </c>
      <c r="L1859">
        <v>61</v>
      </c>
      <c r="M1859">
        <v>1</v>
      </c>
      <c r="N1859">
        <v>0</v>
      </c>
      <c r="P1859">
        <v>0</v>
      </c>
      <c r="Q1859">
        <v>0</v>
      </c>
      <c r="R1859" t="e">
        <v>#DIV/0!</v>
      </c>
      <c r="S1859">
        <v>0</v>
      </c>
    </row>
    <row r="1860" spans="1:20" x14ac:dyDescent="0.3">
      <c r="A1860" t="s">
        <v>3739</v>
      </c>
      <c r="B1860" s="171" t="s">
        <v>3740</v>
      </c>
      <c r="C1860" s="171" t="s">
        <v>86</v>
      </c>
      <c r="D1860" s="171" t="s">
        <v>80</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3">
      <c r="A1861" t="s">
        <v>3741</v>
      </c>
      <c r="B1861" s="171" t="s">
        <v>3742</v>
      </c>
      <c r="C1861" s="171" t="s">
        <v>89</v>
      </c>
      <c r="D1861" s="171" t="s">
        <v>80</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3">
      <c r="A1862" t="s">
        <v>3743</v>
      </c>
      <c r="B1862" s="171" t="s">
        <v>3744</v>
      </c>
      <c r="C1862" s="171" t="s">
        <v>92</v>
      </c>
      <c r="D1862" s="171" t="s">
        <v>80</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3">
      <c r="A1863" t="s">
        <v>3745</v>
      </c>
      <c r="B1863" s="171" t="s">
        <v>3746</v>
      </c>
      <c r="C1863" s="171" t="s">
        <v>95</v>
      </c>
      <c r="D1863" s="171" t="s">
        <v>80</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3">
      <c r="A1864" t="s">
        <v>3747</v>
      </c>
      <c r="B1864" s="171" t="s">
        <v>3748</v>
      </c>
      <c r="C1864" s="171" t="s">
        <v>98</v>
      </c>
      <c r="D1864" s="171" t="s">
        <v>80</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3">
      <c r="A1865" t="s">
        <v>3749</v>
      </c>
      <c r="B1865" s="171" t="s">
        <v>3750</v>
      </c>
      <c r="C1865" s="171" t="s">
        <v>101</v>
      </c>
      <c r="D1865" s="171" t="s">
        <v>80</v>
      </c>
      <c r="E1865" s="11">
        <v>41548</v>
      </c>
      <c r="F1865">
        <v>0</v>
      </c>
      <c r="G1865">
        <v>0</v>
      </c>
      <c r="H1865" t="e">
        <v>#DIV/0!</v>
      </c>
      <c r="I1865">
        <v>0</v>
      </c>
      <c r="J1865">
        <v>0</v>
      </c>
      <c r="K1865" t="e">
        <v>#DIV/0!</v>
      </c>
      <c r="L1865">
        <v>0</v>
      </c>
      <c r="M1865" t="e">
        <v>#DIV/0!</v>
      </c>
      <c r="P1865">
        <v>0</v>
      </c>
      <c r="Q1865">
        <v>0</v>
      </c>
      <c r="R1865" t="e">
        <v>#DIV/0!</v>
      </c>
    </row>
    <row r="1866" spans="1:20" x14ac:dyDescent="0.3">
      <c r="A1866" t="s">
        <v>3751</v>
      </c>
      <c r="B1866" s="171" t="s">
        <v>3752</v>
      </c>
      <c r="C1866" s="171" t="s">
        <v>104</v>
      </c>
      <c r="D1866" s="171" t="s">
        <v>4</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3">
      <c r="A1867" t="s">
        <v>3753</v>
      </c>
      <c r="B1867" s="171" t="s">
        <v>3754</v>
      </c>
      <c r="C1867" s="171" t="s">
        <v>107</v>
      </c>
      <c r="D1867" s="171" t="s">
        <v>4</v>
      </c>
      <c r="E1867" s="11">
        <v>41548</v>
      </c>
      <c r="F1867">
        <v>13</v>
      </c>
      <c r="G1867">
        <v>13</v>
      </c>
      <c r="H1867">
        <v>1</v>
      </c>
      <c r="I1867">
        <v>22</v>
      </c>
      <c r="J1867">
        <v>85</v>
      </c>
      <c r="K1867">
        <v>0.25882352941176473</v>
      </c>
      <c r="L1867">
        <v>85</v>
      </c>
      <c r="M1867">
        <v>1</v>
      </c>
      <c r="N1867">
        <v>21</v>
      </c>
      <c r="P1867">
        <v>0</v>
      </c>
      <c r="Q1867">
        <v>0</v>
      </c>
      <c r="R1867" t="e">
        <v>#DIV/0!</v>
      </c>
      <c r="S1867">
        <v>1</v>
      </c>
    </row>
    <row r="1868" spans="1:20" x14ac:dyDescent="0.3">
      <c r="A1868" t="s">
        <v>3755</v>
      </c>
      <c r="B1868" s="171" t="s">
        <v>3756</v>
      </c>
      <c r="C1868" s="171" t="s">
        <v>110</v>
      </c>
      <c r="D1868" s="171" t="s">
        <v>80</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3">
      <c r="A1869" t="s">
        <v>3757</v>
      </c>
      <c r="B1869" s="171" t="s">
        <v>3758</v>
      </c>
      <c r="C1869" s="171" t="s">
        <v>113</v>
      </c>
      <c r="D1869" s="171" t="s">
        <v>80</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3">
      <c r="A1870" t="s">
        <v>3759</v>
      </c>
      <c r="B1870" s="171" t="s">
        <v>3760</v>
      </c>
      <c r="C1870" s="171" t="s">
        <v>116</v>
      </c>
      <c r="D1870" s="171" t="s">
        <v>80</v>
      </c>
      <c r="E1870" s="11">
        <v>41548</v>
      </c>
      <c r="H1870" t="e">
        <v>#DIV/0!</v>
      </c>
      <c r="K1870" t="e">
        <v>#DIV/0!</v>
      </c>
      <c r="M1870" t="e">
        <v>#DIV/0!</v>
      </c>
      <c r="R1870" t="e">
        <v>#DIV/0!</v>
      </c>
    </row>
    <row r="1871" spans="1:20" x14ac:dyDescent="0.3">
      <c r="A1871" t="s">
        <v>3761</v>
      </c>
      <c r="B1871" s="171" t="s">
        <v>3762</v>
      </c>
      <c r="C1871" s="171" t="s">
        <v>119</v>
      </c>
      <c r="D1871" s="171" t="s">
        <v>80</v>
      </c>
      <c r="E1871" s="11">
        <v>41548</v>
      </c>
      <c r="H1871" t="e">
        <v>#DIV/0!</v>
      </c>
      <c r="K1871" t="e">
        <v>#DIV/0!</v>
      </c>
      <c r="M1871" t="e">
        <v>#DIV/0!</v>
      </c>
      <c r="R1871" t="e">
        <v>#DIV/0!</v>
      </c>
    </row>
    <row r="1872" spans="1:20" x14ac:dyDescent="0.3">
      <c r="A1872" t="s">
        <v>3763</v>
      </c>
      <c r="B1872" s="171" t="s">
        <v>3764</v>
      </c>
      <c r="C1872" s="171" t="s">
        <v>122</v>
      </c>
      <c r="D1872" s="171" t="s">
        <v>4</v>
      </c>
      <c r="E1872" s="11">
        <v>41548</v>
      </c>
      <c r="H1872" t="e">
        <v>#DIV/0!</v>
      </c>
      <c r="K1872" t="e">
        <v>#DIV/0!</v>
      </c>
      <c r="M1872" t="e">
        <v>#DIV/0!</v>
      </c>
      <c r="R1872" t="e">
        <v>#DIV/0!</v>
      </c>
      <c r="T1872">
        <v>0.79166666666666663</v>
      </c>
    </row>
    <row r="1873" spans="1:20" x14ac:dyDescent="0.3">
      <c r="A1873" t="s">
        <v>3765</v>
      </c>
      <c r="B1873" s="171" t="s">
        <v>3766</v>
      </c>
      <c r="C1873" s="171" t="s">
        <v>125</v>
      </c>
      <c r="D1873" s="171" t="s">
        <v>4</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3">
      <c r="A1874" t="s">
        <v>3767</v>
      </c>
      <c r="B1874" s="171" t="s">
        <v>3768</v>
      </c>
      <c r="C1874" s="171" t="s">
        <v>128</v>
      </c>
      <c r="D1874" s="171" t="s">
        <v>80</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3">
      <c r="A1875" t="s">
        <v>3769</v>
      </c>
      <c r="B1875" s="171" t="s">
        <v>3770</v>
      </c>
      <c r="C1875" s="171" t="s">
        <v>131</v>
      </c>
      <c r="D1875" s="171" t="s">
        <v>80</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3">
      <c r="A1876" t="s">
        <v>3771</v>
      </c>
      <c r="B1876" s="171" t="s">
        <v>3772</v>
      </c>
      <c r="C1876" s="171" t="s">
        <v>134</v>
      </c>
      <c r="D1876" s="171" t="s">
        <v>80</v>
      </c>
      <c r="E1876" s="11">
        <v>41548</v>
      </c>
      <c r="H1876" t="e">
        <v>#DIV/0!</v>
      </c>
      <c r="K1876" t="e">
        <v>#DIV/0!</v>
      </c>
      <c r="M1876" t="e">
        <v>#DIV/0!</v>
      </c>
      <c r="R1876" t="e">
        <v>#DIV/0!</v>
      </c>
    </row>
    <row r="1877" spans="1:20" x14ac:dyDescent="0.3">
      <c r="A1877" t="s">
        <v>3773</v>
      </c>
      <c r="B1877" s="171" t="s">
        <v>3774</v>
      </c>
      <c r="C1877" s="171" t="s">
        <v>137</v>
      </c>
      <c r="D1877" s="171" t="s">
        <v>4</v>
      </c>
      <c r="E1877" s="11">
        <v>41548</v>
      </c>
      <c r="H1877" t="e">
        <v>#DIV/0!</v>
      </c>
      <c r="K1877" t="e">
        <v>#DIV/0!</v>
      </c>
      <c r="M1877" t="e">
        <v>#DIV/0!</v>
      </c>
      <c r="R1877" t="e">
        <v>#DIV/0!</v>
      </c>
      <c r="T1877">
        <v>0.65833333333333333</v>
      </c>
    </row>
    <row r="1878" spans="1:20" x14ac:dyDescent="0.3">
      <c r="A1878" t="s">
        <v>3775</v>
      </c>
      <c r="B1878" s="171" t="s">
        <v>3776</v>
      </c>
      <c r="C1878" s="171" t="s">
        <v>140</v>
      </c>
      <c r="D1878" s="171" t="s">
        <v>80</v>
      </c>
      <c r="E1878" s="11">
        <v>41548</v>
      </c>
      <c r="H1878" t="e">
        <v>#DIV/0!</v>
      </c>
      <c r="K1878" t="e">
        <v>#DIV/0!</v>
      </c>
      <c r="M1878" t="e">
        <v>#DIV/0!</v>
      </c>
      <c r="R1878" t="e">
        <v>#DIV/0!</v>
      </c>
      <c r="T1878">
        <v>0.41666666666666669</v>
      </c>
    </row>
    <row r="1879" spans="1:20" x14ac:dyDescent="0.3">
      <c r="A1879" t="s">
        <v>3777</v>
      </c>
      <c r="B1879" s="171" t="s">
        <v>3778</v>
      </c>
      <c r="C1879" s="171" t="s">
        <v>143</v>
      </c>
      <c r="D1879" s="171" t="s">
        <v>80</v>
      </c>
      <c r="E1879" s="11">
        <v>41548</v>
      </c>
      <c r="H1879" t="e">
        <v>#DIV/0!</v>
      </c>
      <c r="K1879" t="e">
        <v>#DIV/0!</v>
      </c>
      <c r="M1879" t="e">
        <v>#DIV/0!</v>
      </c>
      <c r="N1879">
        <v>0</v>
      </c>
      <c r="R1879" t="e">
        <v>#DIV/0!</v>
      </c>
      <c r="T1879">
        <v>0.9</v>
      </c>
    </row>
    <row r="1880" spans="1:20" x14ac:dyDescent="0.3">
      <c r="A1880" t="s">
        <v>3779</v>
      </c>
      <c r="B1880" s="171" t="s">
        <v>3780</v>
      </c>
      <c r="C1880" s="171" t="s">
        <v>146</v>
      </c>
      <c r="D1880" s="171" t="s">
        <v>4</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3">
      <c r="A1881" t="s">
        <v>3781</v>
      </c>
      <c r="B1881" s="171" t="s">
        <v>3782</v>
      </c>
      <c r="C1881" s="171" t="s">
        <v>149</v>
      </c>
      <c r="D1881" s="171" t="s">
        <v>80</v>
      </c>
      <c r="E1881" s="11">
        <v>41548</v>
      </c>
    </row>
    <row r="1882" spans="1:20" x14ac:dyDescent="0.3">
      <c r="A1882" t="s">
        <v>3783</v>
      </c>
      <c r="B1882" s="171" t="s">
        <v>3784</v>
      </c>
      <c r="C1882" s="171" t="s">
        <v>152</v>
      </c>
      <c r="D1882" s="171" t="s">
        <v>80</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3">
      <c r="A1883" t="s">
        <v>3785</v>
      </c>
      <c r="B1883" s="171" t="s">
        <v>3786</v>
      </c>
      <c r="C1883" s="171" t="s">
        <v>155</v>
      </c>
      <c r="D1883" s="171" t="s">
        <v>80</v>
      </c>
      <c r="E1883" s="11">
        <v>41548</v>
      </c>
      <c r="F1883">
        <v>2</v>
      </c>
      <c r="G1883">
        <v>5</v>
      </c>
      <c r="H1883">
        <v>0.4</v>
      </c>
      <c r="J1883">
        <v>10</v>
      </c>
      <c r="K1883">
        <v>0</v>
      </c>
      <c r="L1883">
        <v>25</v>
      </c>
      <c r="M1883">
        <v>0.4</v>
      </c>
      <c r="R1883" t="e">
        <v>#DIV/0!</v>
      </c>
    </row>
    <row r="1884" spans="1:20" x14ac:dyDescent="0.3">
      <c r="A1884" t="s">
        <v>3787</v>
      </c>
      <c r="B1884" s="171" t="s">
        <v>3788</v>
      </c>
      <c r="C1884" s="171" t="s">
        <v>158</v>
      </c>
      <c r="D1884" s="171" t="s">
        <v>80</v>
      </c>
      <c r="E1884" s="11">
        <v>41548</v>
      </c>
      <c r="H1884" t="e">
        <v>#DIV/0!</v>
      </c>
      <c r="K1884" t="e">
        <v>#DIV/0!</v>
      </c>
      <c r="M1884" t="e">
        <v>#DIV/0!</v>
      </c>
      <c r="R1884" t="e">
        <v>#DIV/0!</v>
      </c>
      <c r="T1884">
        <v>1</v>
      </c>
    </row>
    <row r="1885" spans="1:20" x14ac:dyDescent="0.3">
      <c r="A1885" t="s">
        <v>3789</v>
      </c>
      <c r="B1885" s="171" t="s">
        <v>3790</v>
      </c>
      <c r="C1885" s="171" t="s">
        <v>161</v>
      </c>
      <c r="D1885" s="171" t="s">
        <v>4</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3">
      <c r="A1886" t="s">
        <v>3791</v>
      </c>
      <c r="B1886" s="171" t="s">
        <v>3792</v>
      </c>
      <c r="C1886" s="171" t="s">
        <v>164</v>
      </c>
      <c r="D1886" s="171" t="s">
        <v>80</v>
      </c>
      <c r="E1886" s="11">
        <v>41548</v>
      </c>
      <c r="F1886">
        <v>1</v>
      </c>
      <c r="G1886">
        <v>1</v>
      </c>
      <c r="H1886">
        <v>1</v>
      </c>
      <c r="J1886">
        <v>4</v>
      </c>
      <c r="K1886">
        <v>0</v>
      </c>
      <c r="L1886">
        <v>17</v>
      </c>
      <c r="M1886">
        <v>0.23529411764705882</v>
      </c>
      <c r="R1886" t="e">
        <v>#DIV/0!</v>
      </c>
    </row>
    <row r="1887" spans="1:20" x14ac:dyDescent="0.3">
      <c r="A1887" t="s">
        <v>3793</v>
      </c>
      <c r="B1887" s="171" t="s">
        <v>3794</v>
      </c>
      <c r="C1887" s="171" t="s">
        <v>167</v>
      </c>
      <c r="D1887" s="171" t="s">
        <v>4</v>
      </c>
      <c r="E1887" s="11">
        <v>41548</v>
      </c>
      <c r="H1887" t="e">
        <v>#DIV/0!</v>
      </c>
      <c r="K1887" t="e">
        <v>#DIV/0!</v>
      </c>
      <c r="M1887" t="e">
        <v>#DIV/0!</v>
      </c>
      <c r="R1887" t="e">
        <v>#DIV/0!</v>
      </c>
      <c r="T1887">
        <v>0.78649999999999998</v>
      </c>
    </row>
    <row r="1888" spans="1:20" x14ac:dyDescent="0.3">
      <c r="A1888" t="s">
        <v>3795</v>
      </c>
      <c r="B1888" s="171" t="s">
        <v>3796</v>
      </c>
      <c r="C1888" s="171" t="s">
        <v>170</v>
      </c>
      <c r="D1888" s="171" t="s">
        <v>80</v>
      </c>
      <c r="E1888" s="11">
        <v>41548</v>
      </c>
      <c r="H1888" t="e">
        <v>#DIV/0!</v>
      </c>
      <c r="K1888" t="e">
        <v>#DIV/0!</v>
      </c>
      <c r="M1888" t="e">
        <v>#DIV/0!</v>
      </c>
      <c r="R1888" t="e">
        <v>#DIV/0!</v>
      </c>
      <c r="T1888">
        <v>0.83299999999999996</v>
      </c>
    </row>
    <row r="1889" spans="1:20" x14ac:dyDescent="0.3">
      <c r="A1889" t="s">
        <v>3797</v>
      </c>
      <c r="B1889" s="171" t="s">
        <v>3798</v>
      </c>
      <c r="C1889" s="171" t="s">
        <v>173</v>
      </c>
      <c r="D1889" s="171" t="s">
        <v>80</v>
      </c>
      <c r="E1889" s="11">
        <v>41548</v>
      </c>
      <c r="F1889">
        <v>2</v>
      </c>
      <c r="G1889">
        <v>2</v>
      </c>
      <c r="H1889">
        <v>1</v>
      </c>
      <c r="I1889">
        <v>8</v>
      </c>
      <c r="J1889">
        <v>10</v>
      </c>
      <c r="K1889">
        <v>0.8</v>
      </c>
      <c r="L1889">
        <v>10</v>
      </c>
      <c r="M1889">
        <v>1</v>
      </c>
      <c r="N1889">
        <v>3</v>
      </c>
      <c r="P1889">
        <v>3</v>
      </c>
      <c r="Q1889">
        <v>6</v>
      </c>
      <c r="R1889">
        <v>0.5</v>
      </c>
      <c r="S1889">
        <v>5</v>
      </c>
      <c r="T1889">
        <v>0.74</v>
      </c>
    </row>
    <row r="1890" spans="1:20" x14ac:dyDescent="0.3">
      <c r="A1890" t="s">
        <v>3799</v>
      </c>
      <c r="B1890" s="171" t="s">
        <v>3800</v>
      </c>
      <c r="C1890" s="171" t="s">
        <v>176</v>
      </c>
      <c r="D1890" s="171" t="s">
        <v>80</v>
      </c>
      <c r="E1890" s="11">
        <v>41548</v>
      </c>
      <c r="F1890">
        <v>2</v>
      </c>
      <c r="G1890">
        <v>2</v>
      </c>
      <c r="H1890">
        <v>1</v>
      </c>
      <c r="I1890">
        <v>8</v>
      </c>
      <c r="J1890">
        <v>10</v>
      </c>
      <c r="K1890">
        <v>0.8</v>
      </c>
      <c r="L1890">
        <v>10</v>
      </c>
      <c r="M1890">
        <v>1</v>
      </c>
      <c r="N1890">
        <v>3</v>
      </c>
      <c r="P1890">
        <v>3</v>
      </c>
      <c r="Q1890">
        <v>6</v>
      </c>
      <c r="R1890">
        <v>0.5</v>
      </c>
      <c r="S1890">
        <v>5</v>
      </c>
    </row>
    <row r="1891" spans="1:20" x14ac:dyDescent="0.3">
      <c r="A1891" t="s">
        <v>3801</v>
      </c>
      <c r="B1891" s="171" t="s">
        <v>3802</v>
      </c>
      <c r="C1891" s="171" t="s">
        <v>179</v>
      </c>
      <c r="D1891" s="171" t="s">
        <v>4</v>
      </c>
      <c r="E1891" s="11">
        <v>41548</v>
      </c>
      <c r="H1891" t="e">
        <v>#DIV/0!</v>
      </c>
      <c r="K1891" t="e">
        <v>#DIV/0!</v>
      </c>
      <c r="M1891" t="e">
        <v>#DIV/0!</v>
      </c>
      <c r="R1891" t="e">
        <v>#DIV/0!</v>
      </c>
    </row>
    <row r="1892" spans="1:20" x14ac:dyDescent="0.3">
      <c r="A1892" t="s">
        <v>3803</v>
      </c>
      <c r="B1892" s="171" t="s">
        <v>3804</v>
      </c>
      <c r="C1892" s="171" t="s">
        <v>182</v>
      </c>
      <c r="D1892" s="171" t="s">
        <v>80</v>
      </c>
      <c r="E1892" s="11">
        <v>41548</v>
      </c>
      <c r="H1892" t="e">
        <v>#DIV/0!</v>
      </c>
      <c r="K1892" t="e">
        <v>#DIV/0!</v>
      </c>
      <c r="M1892" t="e">
        <v>#DIV/0!</v>
      </c>
      <c r="R1892" t="e">
        <v>#DIV/0!</v>
      </c>
    </row>
    <row r="1893" spans="1:20" x14ac:dyDescent="0.3">
      <c r="A1893" t="s">
        <v>3805</v>
      </c>
      <c r="B1893" s="171" t="s">
        <v>3806</v>
      </c>
      <c r="C1893" s="171" t="s">
        <v>185</v>
      </c>
      <c r="D1893" s="171" t="s">
        <v>4</v>
      </c>
      <c r="E1893" s="11">
        <v>41548</v>
      </c>
      <c r="F1893">
        <v>3</v>
      </c>
      <c r="G1893">
        <v>3</v>
      </c>
      <c r="H1893">
        <v>1</v>
      </c>
      <c r="I1893">
        <v>2</v>
      </c>
      <c r="J1893">
        <v>15</v>
      </c>
      <c r="K1893">
        <v>0.13333333333333333</v>
      </c>
      <c r="L1893">
        <v>15</v>
      </c>
      <c r="M1893">
        <v>1</v>
      </c>
      <c r="N1893">
        <v>1</v>
      </c>
      <c r="P1893">
        <v>0</v>
      </c>
      <c r="Q1893">
        <v>0</v>
      </c>
      <c r="R1893" t="e">
        <v>#DIV/0!</v>
      </c>
      <c r="S1893">
        <v>1</v>
      </c>
    </row>
    <row r="1894" spans="1:20" x14ac:dyDescent="0.3">
      <c r="A1894" t="s">
        <v>3807</v>
      </c>
      <c r="B1894" s="171" t="s">
        <v>3808</v>
      </c>
      <c r="C1894" s="171" t="s">
        <v>188</v>
      </c>
      <c r="D1894" s="171" t="s">
        <v>80</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3">
      <c r="A1895" t="s">
        <v>3809</v>
      </c>
      <c r="B1895" s="171" t="s">
        <v>3810</v>
      </c>
      <c r="C1895" s="171" t="s">
        <v>191</v>
      </c>
      <c r="D1895" s="171" t="s">
        <v>4</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3">
      <c r="A1896" t="s">
        <v>3811</v>
      </c>
      <c r="B1896" s="171" t="s">
        <v>3812</v>
      </c>
      <c r="C1896" s="171" t="s">
        <v>194</v>
      </c>
      <c r="D1896" s="171" t="s">
        <v>80</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3">
      <c r="A1897" t="s">
        <v>3813</v>
      </c>
      <c r="B1897" s="171" t="s">
        <v>3814</v>
      </c>
      <c r="C1897" s="171" t="s">
        <v>197</v>
      </c>
      <c r="D1897" s="171" t="s">
        <v>80</v>
      </c>
      <c r="E1897" s="11">
        <v>41548</v>
      </c>
      <c r="H1897" t="e">
        <v>#DIV/0!</v>
      </c>
      <c r="K1897" t="e">
        <v>#DIV/0!</v>
      </c>
      <c r="M1897" t="e">
        <v>#DIV/0!</v>
      </c>
      <c r="R1897" t="e">
        <v>#DIV/0!</v>
      </c>
      <c r="T1897">
        <v>1.2250000000000001</v>
      </c>
    </row>
    <row r="1898" spans="1:20" x14ac:dyDescent="0.3">
      <c r="A1898" t="s">
        <v>3815</v>
      </c>
      <c r="B1898" s="171" t="s">
        <v>3816</v>
      </c>
      <c r="C1898" s="171" t="s">
        <v>200</v>
      </c>
      <c r="D1898" s="171" t="s">
        <v>80</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3">
      <c r="A1899" t="s">
        <v>3817</v>
      </c>
      <c r="B1899" s="171" t="s">
        <v>3818</v>
      </c>
      <c r="C1899" s="171" t="s">
        <v>203</v>
      </c>
      <c r="D1899" s="171" t="s">
        <v>80</v>
      </c>
      <c r="E1899" s="11">
        <v>41548</v>
      </c>
      <c r="F1899">
        <v>6</v>
      </c>
      <c r="G1899">
        <v>6</v>
      </c>
      <c r="H1899">
        <v>1</v>
      </c>
      <c r="J1899">
        <v>27</v>
      </c>
      <c r="K1899">
        <v>0</v>
      </c>
      <c r="L1899">
        <v>27</v>
      </c>
      <c r="M1899">
        <v>1</v>
      </c>
      <c r="R1899" t="e">
        <v>#DIV/0!</v>
      </c>
      <c r="T1899">
        <v>0.77399999999999991</v>
      </c>
    </row>
    <row r="1900" spans="1:20" x14ac:dyDescent="0.3">
      <c r="A1900" t="s">
        <v>3819</v>
      </c>
      <c r="B1900" s="171" t="s">
        <v>3820</v>
      </c>
      <c r="C1900" s="171" t="s">
        <v>206</v>
      </c>
      <c r="D1900" s="171" t="s">
        <v>80</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3">
      <c r="A1901" t="s">
        <v>3821</v>
      </c>
      <c r="B1901" s="171" t="s">
        <v>3822</v>
      </c>
      <c r="C1901" s="171" t="s">
        <v>209</v>
      </c>
      <c r="D1901" s="171" t="s">
        <v>80</v>
      </c>
      <c r="E1901" s="11">
        <v>41548</v>
      </c>
      <c r="H1901" t="e">
        <v>#DIV/0!</v>
      </c>
      <c r="K1901" t="e">
        <v>#DIV/0!</v>
      </c>
      <c r="M1901" t="e">
        <v>#DIV/0!</v>
      </c>
      <c r="R1901" t="e">
        <v>#DIV/0!</v>
      </c>
      <c r="T1901">
        <v>1.06</v>
      </c>
    </row>
    <row r="1902" spans="1:20" x14ac:dyDescent="0.3">
      <c r="A1902" t="s">
        <v>3823</v>
      </c>
      <c r="B1902" s="171" t="s">
        <v>3824</v>
      </c>
      <c r="C1902" s="171" t="s">
        <v>212</v>
      </c>
      <c r="D1902" s="171" t="s">
        <v>4</v>
      </c>
      <c r="E1902" s="11">
        <v>41548</v>
      </c>
      <c r="H1902" t="e">
        <v>#DIV/0!</v>
      </c>
      <c r="K1902" t="e">
        <v>#DIV/0!</v>
      </c>
      <c r="M1902" t="e">
        <v>#DIV/0!</v>
      </c>
      <c r="R1902" t="e">
        <v>#DIV/0!</v>
      </c>
      <c r="T1902">
        <v>0.9</v>
      </c>
    </row>
    <row r="1903" spans="1:20" x14ac:dyDescent="0.3">
      <c r="A1903" t="s">
        <v>3825</v>
      </c>
      <c r="B1903" s="171" t="s">
        <v>3826</v>
      </c>
      <c r="C1903" s="171" t="s">
        <v>215</v>
      </c>
      <c r="D1903" s="171" t="s">
        <v>4</v>
      </c>
      <c r="E1903" s="11">
        <v>41548</v>
      </c>
      <c r="H1903" t="e">
        <v>#DIV/0!</v>
      </c>
      <c r="K1903" t="e">
        <v>#DIV/0!</v>
      </c>
      <c r="M1903" t="e">
        <v>#DIV/0!</v>
      </c>
      <c r="R1903" t="e">
        <v>#DIV/0!</v>
      </c>
      <c r="T1903">
        <v>0.84615384615384615</v>
      </c>
    </row>
    <row r="1904" spans="1:20" x14ac:dyDescent="0.3">
      <c r="A1904" t="s">
        <v>3827</v>
      </c>
      <c r="B1904" s="171" t="s">
        <v>3828</v>
      </c>
      <c r="C1904" s="171" t="s">
        <v>218</v>
      </c>
      <c r="D1904" s="171" t="s">
        <v>80</v>
      </c>
      <c r="E1904" s="11">
        <v>41548</v>
      </c>
      <c r="H1904" t="e">
        <v>#DIV/0!</v>
      </c>
      <c r="K1904" t="e">
        <v>#DIV/0!</v>
      </c>
      <c r="M1904" t="e">
        <v>#DIV/0!</v>
      </c>
      <c r="R1904" t="e">
        <v>#DIV/0!</v>
      </c>
      <c r="T1904">
        <v>1</v>
      </c>
    </row>
    <row r="1905" spans="1:20" x14ac:dyDescent="0.3">
      <c r="A1905" t="s">
        <v>3829</v>
      </c>
      <c r="B1905" s="171" t="s">
        <v>3830</v>
      </c>
      <c r="C1905" s="171" t="s">
        <v>221</v>
      </c>
      <c r="D1905" s="171" t="s">
        <v>4</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3">
      <c r="A1906" t="s">
        <v>3831</v>
      </c>
      <c r="B1906" s="171" t="s">
        <v>3832</v>
      </c>
      <c r="C1906" s="171" t="s">
        <v>224</v>
      </c>
      <c r="D1906" s="171" t="s">
        <v>80</v>
      </c>
      <c r="E1906" s="11">
        <v>41548</v>
      </c>
      <c r="F1906">
        <v>0</v>
      </c>
      <c r="G1906">
        <v>0</v>
      </c>
      <c r="I1906">
        <v>0</v>
      </c>
      <c r="J1906">
        <v>0</v>
      </c>
      <c r="L1906">
        <v>0</v>
      </c>
      <c r="M1906" t="e">
        <v>#DIV/0!</v>
      </c>
      <c r="R1906" t="e">
        <v>#DIV/0!</v>
      </c>
      <c r="T1906">
        <v>0.88</v>
      </c>
    </row>
    <row r="1907" spans="1:20" x14ac:dyDescent="0.3">
      <c r="A1907" t="s">
        <v>3833</v>
      </c>
      <c r="B1907" s="171" t="s">
        <v>3834</v>
      </c>
      <c r="C1907" s="171" t="s">
        <v>227</v>
      </c>
      <c r="D1907" s="171" t="s">
        <v>80</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3">
      <c r="A1908" t="s">
        <v>3835</v>
      </c>
      <c r="B1908" s="171" t="s">
        <v>3836</v>
      </c>
      <c r="C1908" s="171" t="s">
        <v>230</v>
      </c>
      <c r="D1908" s="171" t="s">
        <v>80</v>
      </c>
      <c r="E1908" s="11">
        <v>41548</v>
      </c>
      <c r="H1908" t="e">
        <v>#DIV/0!</v>
      </c>
      <c r="K1908" t="e">
        <v>#DIV/0!</v>
      </c>
      <c r="M1908" t="e">
        <v>#DIV/0!</v>
      </c>
      <c r="R1908" t="e">
        <v>#DIV/0!</v>
      </c>
    </row>
    <row r="1909" spans="1:20" x14ac:dyDescent="0.3">
      <c r="A1909" t="s">
        <v>3837</v>
      </c>
      <c r="B1909" s="171" t="s">
        <v>3838</v>
      </c>
      <c r="C1909" s="171" t="s">
        <v>233</v>
      </c>
      <c r="D1909" s="171" t="s">
        <v>4</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3">
      <c r="A1910" t="s">
        <v>3839</v>
      </c>
      <c r="B1910" s="171" t="s">
        <v>3840</v>
      </c>
      <c r="C1910" s="171" t="s">
        <v>236</v>
      </c>
      <c r="D1910" s="171" t="s">
        <v>80</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3">
      <c r="A1911" t="s">
        <v>3841</v>
      </c>
      <c r="B1911" s="171" t="s">
        <v>3842</v>
      </c>
      <c r="C1911" s="171" t="s">
        <v>239</v>
      </c>
      <c r="D1911" s="171" t="s">
        <v>80</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3">
      <c r="A1912" t="s">
        <v>3843</v>
      </c>
      <c r="B1912" s="171" t="s">
        <v>3844</v>
      </c>
      <c r="C1912" s="171" t="s">
        <v>76</v>
      </c>
      <c r="D1912" s="171" t="s">
        <v>80</v>
      </c>
      <c r="E1912" s="11">
        <v>41548</v>
      </c>
      <c r="F1912">
        <v>4</v>
      </c>
      <c r="G1912">
        <v>5</v>
      </c>
      <c r="H1912">
        <v>0.8</v>
      </c>
      <c r="J1912">
        <v>17</v>
      </c>
      <c r="K1912">
        <v>0</v>
      </c>
      <c r="L1912">
        <v>17</v>
      </c>
      <c r="M1912">
        <v>1</v>
      </c>
      <c r="P1912">
        <v>0</v>
      </c>
      <c r="Q1912">
        <v>0</v>
      </c>
      <c r="R1912" t="e">
        <v>#DIV/0!</v>
      </c>
    </row>
    <row r="1913" spans="1:20" x14ac:dyDescent="0.3">
      <c r="A1913" t="s">
        <v>3845</v>
      </c>
      <c r="B1913" s="171" t="s">
        <v>3846</v>
      </c>
      <c r="C1913" s="171" t="s">
        <v>79</v>
      </c>
      <c r="D1913" s="171" t="s">
        <v>4</v>
      </c>
      <c r="E1913" s="11">
        <v>41548</v>
      </c>
      <c r="F1913">
        <v>0</v>
      </c>
      <c r="G1913">
        <v>0</v>
      </c>
      <c r="H1913" t="e">
        <v>#DIV/0!</v>
      </c>
      <c r="I1913">
        <v>0</v>
      </c>
      <c r="J1913">
        <v>0</v>
      </c>
      <c r="K1913" t="e">
        <v>#DIV/0!</v>
      </c>
      <c r="L1913">
        <v>0</v>
      </c>
      <c r="M1913" t="e">
        <v>#DIV/0!</v>
      </c>
      <c r="N1913">
        <v>0</v>
      </c>
      <c r="P1913">
        <v>0</v>
      </c>
      <c r="Q1913">
        <v>0</v>
      </c>
      <c r="R1913" t="e">
        <v>#DIV/0!</v>
      </c>
      <c r="S1913">
        <v>0</v>
      </c>
    </row>
    <row r="1914" spans="1:20" x14ac:dyDescent="0.3">
      <c r="A1914" t="s">
        <v>3847</v>
      </c>
      <c r="B1914" s="171" t="s">
        <v>3848</v>
      </c>
      <c r="C1914" s="171" t="s">
        <v>86</v>
      </c>
      <c r="D1914" s="171" t="s">
        <v>4</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3">
      <c r="A1915" t="s">
        <v>3849</v>
      </c>
      <c r="B1915" s="171" t="s">
        <v>3850</v>
      </c>
      <c r="C1915" s="171" t="s">
        <v>89</v>
      </c>
      <c r="D1915" s="171" t="s">
        <v>4</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3">
      <c r="A1916" t="s">
        <v>3851</v>
      </c>
      <c r="B1916" s="171" t="s">
        <v>3852</v>
      </c>
      <c r="C1916" s="171" t="s">
        <v>92</v>
      </c>
      <c r="D1916" s="171" t="s">
        <v>4</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3">
      <c r="A1917" t="s">
        <v>3853</v>
      </c>
      <c r="B1917" s="171" t="s">
        <v>3854</v>
      </c>
      <c r="C1917" s="171" t="s">
        <v>98</v>
      </c>
      <c r="D1917" s="171" t="s">
        <v>4</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3">
      <c r="A1918" t="s">
        <v>3855</v>
      </c>
      <c r="B1918" s="171" t="s">
        <v>3856</v>
      </c>
      <c r="C1918" s="171" t="s">
        <v>101</v>
      </c>
      <c r="D1918" s="171" t="s">
        <v>4</v>
      </c>
      <c r="E1918" s="11">
        <v>41548</v>
      </c>
      <c r="F1918">
        <v>0</v>
      </c>
      <c r="G1918">
        <v>0</v>
      </c>
      <c r="H1918" t="e">
        <v>#DIV/0!</v>
      </c>
      <c r="I1918">
        <v>0</v>
      </c>
      <c r="J1918">
        <v>0</v>
      </c>
      <c r="K1918" t="e">
        <v>#DIV/0!</v>
      </c>
      <c r="L1918">
        <v>0</v>
      </c>
      <c r="M1918" t="e">
        <v>#DIV/0!</v>
      </c>
      <c r="P1918">
        <v>0</v>
      </c>
      <c r="Q1918">
        <v>0</v>
      </c>
      <c r="R1918" t="e">
        <v>#DIV/0!</v>
      </c>
    </row>
    <row r="1919" spans="1:20" x14ac:dyDescent="0.3">
      <c r="A1919" t="s">
        <v>3857</v>
      </c>
      <c r="B1919" s="171" t="s">
        <v>3858</v>
      </c>
      <c r="C1919" s="171" t="s">
        <v>107</v>
      </c>
      <c r="D1919" s="171" t="s">
        <v>80</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3">
      <c r="A1920" t="s">
        <v>3859</v>
      </c>
      <c r="B1920" s="171" t="s">
        <v>3860</v>
      </c>
      <c r="C1920" s="171" t="s">
        <v>110</v>
      </c>
      <c r="D1920" s="171" t="s">
        <v>4</v>
      </c>
      <c r="E1920" s="11">
        <v>41548</v>
      </c>
      <c r="F1920">
        <v>4</v>
      </c>
      <c r="G1920">
        <v>4</v>
      </c>
      <c r="H1920">
        <v>1</v>
      </c>
      <c r="I1920">
        <v>12</v>
      </c>
      <c r="J1920">
        <v>40</v>
      </c>
      <c r="K1920">
        <v>0.3</v>
      </c>
      <c r="L1920">
        <v>40</v>
      </c>
      <c r="M1920">
        <v>1</v>
      </c>
      <c r="N1920">
        <v>11</v>
      </c>
      <c r="O1920">
        <v>0.75</v>
      </c>
      <c r="P1920">
        <v>0</v>
      </c>
      <c r="Q1920">
        <v>0</v>
      </c>
      <c r="R1920" t="e">
        <v>#DIV/0!</v>
      </c>
      <c r="S1920">
        <v>1</v>
      </c>
    </row>
    <row r="1921" spans="1:20" x14ac:dyDescent="0.3">
      <c r="A1921" t="s">
        <v>3861</v>
      </c>
      <c r="B1921" s="171" t="s">
        <v>3862</v>
      </c>
      <c r="C1921" s="171" t="s">
        <v>113</v>
      </c>
      <c r="D1921" s="171" t="s">
        <v>4</v>
      </c>
      <c r="E1921" s="11">
        <v>41548</v>
      </c>
      <c r="F1921">
        <v>9</v>
      </c>
      <c r="G1921">
        <v>9</v>
      </c>
      <c r="H1921">
        <v>1</v>
      </c>
      <c r="I1921">
        <v>10</v>
      </c>
      <c r="J1921">
        <v>45</v>
      </c>
      <c r="K1921">
        <v>0.22222222222222221</v>
      </c>
      <c r="L1921">
        <v>45</v>
      </c>
      <c r="M1921">
        <v>1</v>
      </c>
      <c r="N1921">
        <v>10</v>
      </c>
      <c r="P1921">
        <v>0</v>
      </c>
      <c r="Q1921">
        <v>0</v>
      </c>
      <c r="R1921">
        <v>0</v>
      </c>
      <c r="S1921">
        <v>0</v>
      </c>
    </row>
    <row r="1922" spans="1:20" x14ac:dyDescent="0.3">
      <c r="A1922" t="s">
        <v>3863</v>
      </c>
      <c r="B1922" s="171" t="s">
        <v>3864</v>
      </c>
      <c r="C1922" s="171" t="s">
        <v>116</v>
      </c>
      <c r="D1922" s="171" t="s">
        <v>4</v>
      </c>
      <c r="E1922" s="11">
        <v>41548</v>
      </c>
      <c r="H1922" t="e">
        <v>#DIV/0!</v>
      </c>
      <c r="K1922" t="e">
        <v>#DIV/0!</v>
      </c>
      <c r="M1922" t="e">
        <v>#DIV/0!</v>
      </c>
      <c r="R1922" t="e">
        <v>#DIV/0!</v>
      </c>
      <c r="T1922">
        <v>1</v>
      </c>
    </row>
    <row r="1923" spans="1:20" x14ac:dyDescent="0.3">
      <c r="A1923" t="s">
        <v>3865</v>
      </c>
      <c r="B1923" s="171" t="s">
        <v>3866</v>
      </c>
      <c r="C1923" s="171" t="s">
        <v>119</v>
      </c>
      <c r="D1923" s="171" t="s">
        <v>4</v>
      </c>
      <c r="E1923" s="11">
        <v>41548</v>
      </c>
      <c r="H1923" t="e">
        <v>#DIV/0!</v>
      </c>
      <c r="K1923" t="e">
        <v>#DIV/0!</v>
      </c>
      <c r="M1923" t="e">
        <v>#DIV/0!</v>
      </c>
      <c r="R1923" t="e">
        <v>#DIV/0!</v>
      </c>
      <c r="T1923">
        <v>1</v>
      </c>
    </row>
    <row r="1924" spans="1:20" x14ac:dyDescent="0.3">
      <c r="A1924" t="s">
        <v>3867</v>
      </c>
      <c r="B1924" s="171" t="s">
        <v>3868</v>
      </c>
      <c r="C1924" s="171" t="s">
        <v>122</v>
      </c>
      <c r="D1924" s="171" t="s">
        <v>80</v>
      </c>
      <c r="E1924" s="11">
        <v>41548</v>
      </c>
      <c r="H1924" t="e">
        <v>#DIV/0!</v>
      </c>
      <c r="K1924" t="e">
        <v>#DIV/0!</v>
      </c>
      <c r="M1924" t="e">
        <v>#DIV/0!</v>
      </c>
      <c r="R1924" t="e">
        <v>#DIV/0!</v>
      </c>
      <c r="T1924">
        <v>0.8125</v>
      </c>
    </row>
    <row r="1925" spans="1:20" x14ac:dyDescent="0.3">
      <c r="A1925" t="s">
        <v>3869</v>
      </c>
      <c r="B1925" s="171" t="s">
        <v>3870</v>
      </c>
      <c r="C1925" s="171" t="s">
        <v>125</v>
      </c>
      <c r="D1925" s="171" t="s">
        <v>80</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3">
      <c r="A1926" t="s">
        <v>3871</v>
      </c>
      <c r="B1926" s="171" t="s">
        <v>3872</v>
      </c>
      <c r="C1926" s="171" t="s">
        <v>128</v>
      </c>
      <c r="D1926" s="171" t="s">
        <v>4</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3">
      <c r="A1927" t="s">
        <v>3873</v>
      </c>
      <c r="B1927" s="171" t="s">
        <v>3874</v>
      </c>
      <c r="C1927" s="171" t="s">
        <v>131</v>
      </c>
      <c r="D1927" s="171" t="s">
        <v>4</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3">
      <c r="A1928" t="s">
        <v>3875</v>
      </c>
      <c r="B1928" s="171" t="s">
        <v>3876</v>
      </c>
      <c r="C1928" s="171" t="s">
        <v>134</v>
      </c>
      <c r="D1928" s="171" t="s">
        <v>4</v>
      </c>
      <c r="E1928" s="11">
        <v>41548</v>
      </c>
      <c r="H1928" t="e">
        <v>#DIV/0!</v>
      </c>
      <c r="K1928" t="e">
        <v>#DIV/0!</v>
      </c>
      <c r="M1928" t="e">
        <v>#DIV/0!</v>
      </c>
      <c r="R1928" t="e">
        <v>#DIV/0!</v>
      </c>
    </row>
    <row r="1929" spans="1:20" x14ac:dyDescent="0.3">
      <c r="A1929" t="s">
        <v>3877</v>
      </c>
      <c r="B1929" s="171" t="s">
        <v>3878</v>
      </c>
      <c r="C1929" s="171" t="s">
        <v>137</v>
      </c>
      <c r="D1929" s="171" t="s">
        <v>80</v>
      </c>
      <c r="E1929" s="11">
        <v>41548</v>
      </c>
      <c r="H1929" t="e">
        <v>#DIV/0!</v>
      </c>
      <c r="K1929" t="e">
        <v>#DIV/0!</v>
      </c>
      <c r="M1929" t="e">
        <v>#DIV/0!</v>
      </c>
      <c r="R1929" t="e">
        <v>#DIV/0!</v>
      </c>
    </row>
    <row r="1930" spans="1:20" x14ac:dyDescent="0.3">
      <c r="A1930" t="s">
        <v>3879</v>
      </c>
      <c r="B1930" s="171" t="s">
        <v>3880</v>
      </c>
      <c r="C1930" s="171" t="s">
        <v>140</v>
      </c>
      <c r="D1930" s="171" t="s">
        <v>4</v>
      </c>
      <c r="E1930" s="11">
        <v>41548</v>
      </c>
      <c r="H1930" t="e">
        <v>#DIV/0!</v>
      </c>
      <c r="K1930" t="e">
        <v>#DIV/0!</v>
      </c>
      <c r="M1930" t="e">
        <v>#DIV/0!</v>
      </c>
      <c r="R1930" t="e">
        <v>#DIV/0!</v>
      </c>
    </row>
    <row r="1931" spans="1:20" x14ac:dyDescent="0.3">
      <c r="A1931" t="s">
        <v>3881</v>
      </c>
      <c r="B1931" s="171" t="s">
        <v>3882</v>
      </c>
      <c r="C1931" s="171" t="s">
        <v>167</v>
      </c>
      <c r="D1931" s="171" t="s">
        <v>80</v>
      </c>
      <c r="E1931" s="11">
        <v>41548</v>
      </c>
      <c r="H1931" t="e">
        <v>#DIV/0!</v>
      </c>
      <c r="K1931" t="e">
        <v>#DIV/0!</v>
      </c>
      <c r="M1931" t="e">
        <v>#DIV/0!</v>
      </c>
      <c r="R1931" t="e">
        <v>#DIV/0!</v>
      </c>
    </row>
    <row r="1932" spans="1:20" x14ac:dyDescent="0.3">
      <c r="A1932" t="s">
        <v>3883</v>
      </c>
      <c r="B1932" s="171" t="s">
        <v>3884</v>
      </c>
      <c r="C1932" s="171" t="s">
        <v>170</v>
      </c>
      <c r="D1932" s="171" t="s">
        <v>4</v>
      </c>
      <c r="E1932" s="11">
        <v>41548</v>
      </c>
      <c r="H1932" t="e">
        <v>#DIV/0!</v>
      </c>
      <c r="K1932" t="e">
        <v>#DIV/0!</v>
      </c>
      <c r="M1932" t="e">
        <v>#DIV/0!</v>
      </c>
      <c r="R1932" t="e">
        <v>#DIV/0!</v>
      </c>
    </row>
    <row r="1933" spans="1:20" x14ac:dyDescent="0.3">
      <c r="A1933" t="s">
        <v>3885</v>
      </c>
      <c r="B1933" s="171" t="s">
        <v>3886</v>
      </c>
      <c r="C1933" s="171" t="s">
        <v>179</v>
      </c>
      <c r="D1933" s="171" t="s">
        <v>80</v>
      </c>
      <c r="E1933" s="11">
        <v>41548</v>
      </c>
      <c r="H1933" t="e">
        <v>#DIV/0!</v>
      </c>
      <c r="K1933" t="e">
        <v>#DIV/0!</v>
      </c>
      <c r="M1933" t="e">
        <v>#DIV/0!</v>
      </c>
      <c r="R1933" t="e">
        <v>#DIV/0!</v>
      </c>
      <c r="T1933">
        <v>0.75</v>
      </c>
    </row>
    <row r="1934" spans="1:20" x14ac:dyDescent="0.3">
      <c r="A1934" t="s">
        <v>3887</v>
      </c>
      <c r="B1934" s="171" t="s">
        <v>3888</v>
      </c>
      <c r="C1934" s="171" t="s">
        <v>182</v>
      </c>
      <c r="D1934" s="171" t="s">
        <v>4</v>
      </c>
      <c r="E1934" s="11">
        <v>41548</v>
      </c>
      <c r="H1934" t="e">
        <v>#DIV/0!</v>
      </c>
      <c r="K1934" t="e">
        <v>#DIV/0!</v>
      </c>
      <c r="M1934" t="e">
        <v>#DIV/0!</v>
      </c>
      <c r="R1934" t="e">
        <v>#DIV/0!</v>
      </c>
      <c r="T1934">
        <v>1.0125</v>
      </c>
    </row>
    <row r="1935" spans="1:20" x14ac:dyDescent="0.3">
      <c r="A1935" t="s">
        <v>3889</v>
      </c>
      <c r="B1935" s="171" t="s">
        <v>3890</v>
      </c>
      <c r="C1935" s="171" t="s">
        <v>185</v>
      </c>
      <c r="D1935" s="171" t="s">
        <v>80</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3">
      <c r="A1936" t="s">
        <v>3891</v>
      </c>
      <c r="B1936" s="171" t="s">
        <v>3892</v>
      </c>
      <c r="C1936" s="171" t="s">
        <v>188</v>
      </c>
      <c r="D1936" s="171" t="s">
        <v>4</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3">
      <c r="A1937" t="s">
        <v>3893</v>
      </c>
      <c r="B1937" s="171" t="s">
        <v>3894</v>
      </c>
      <c r="C1937" s="171" t="s">
        <v>191</v>
      </c>
      <c r="D1937" s="171" t="s">
        <v>80</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3">
      <c r="A1938" t="s">
        <v>3895</v>
      </c>
      <c r="B1938" s="171" t="s">
        <v>3896</v>
      </c>
      <c r="C1938" s="171" t="s">
        <v>194</v>
      </c>
      <c r="D1938" s="171" t="s">
        <v>4</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3">
      <c r="A1939" t="s">
        <v>3897</v>
      </c>
      <c r="B1939" s="171" t="s">
        <v>3898</v>
      </c>
      <c r="C1939" s="171" t="s">
        <v>197</v>
      </c>
      <c r="D1939" s="171" t="s">
        <v>4</v>
      </c>
      <c r="E1939" s="11">
        <v>41548</v>
      </c>
      <c r="H1939" t="e">
        <v>#DIV/0!</v>
      </c>
      <c r="K1939" t="e">
        <v>#DIV/0!</v>
      </c>
      <c r="M1939" t="e">
        <v>#DIV/0!</v>
      </c>
      <c r="R1939" t="e">
        <v>#DIV/0!</v>
      </c>
    </row>
    <row r="1940" spans="1:20" x14ac:dyDescent="0.3">
      <c r="A1940" t="s">
        <v>3899</v>
      </c>
      <c r="B1940" s="171" t="s">
        <v>3900</v>
      </c>
      <c r="C1940" s="171" t="s">
        <v>209</v>
      </c>
      <c r="D1940" s="171" t="s">
        <v>4</v>
      </c>
      <c r="E1940" s="11">
        <v>41548</v>
      </c>
      <c r="H1940" t="e">
        <v>#DIV/0!</v>
      </c>
      <c r="K1940" t="e">
        <v>#DIV/0!</v>
      </c>
      <c r="M1940" t="e">
        <v>#DIV/0!</v>
      </c>
      <c r="R1940" t="e">
        <v>#DIV/0!</v>
      </c>
    </row>
    <row r="1941" spans="1:20" x14ac:dyDescent="0.3">
      <c r="A1941" t="s">
        <v>3901</v>
      </c>
      <c r="B1941" s="171" t="s">
        <v>3902</v>
      </c>
      <c r="C1941" s="171" t="s">
        <v>212</v>
      </c>
      <c r="D1941" s="171" t="s">
        <v>80</v>
      </c>
      <c r="E1941" s="11">
        <v>41548</v>
      </c>
      <c r="H1941" t="e">
        <v>#DIV/0!</v>
      </c>
      <c r="K1941" t="e">
        <v>#DIV/0!</v>
      </c>
      <c r="M1941" t="e">
        <v>#DIV/0!</v>
      </c>
      <c r="R1941" t="e">
        <v>#DIV/0!</v>
      </c>
      <c r="T1941">
        <v>0.88</v>
      </c>
    </row>
    <row r="1942" spans="1:20" x14ac:dyDescent="0.3">
      <c r="A1942" t="s">
        <v>3903</v>
      </c>
      <c r="B1942" s="171" t="s">
        <v>3904</v>
      </c>
      <c r="C1942" s="171" t="s">
        <v>215</v>
      </c>
      <c r="D1942" s="171" t="s">
        <v>80</v>
      </c>
      <c r="E1942" s="11">
        <v>41548</v>
      </c>
      <c r="H1942" t="e">
        <v>#DIV/0!</v>
      </c>
      <c r="K1942" t="e">
        <v>#DIV/0!</v>
      </c>
      <c r="M1942" t="e">
        <v>#DIV/0!</v>
      </c>
      <c r="R1942" t="e">
        <v>#DIV/0!</v>
      </c>
    </row>
    <row r="1943" spans="1:20" x14ac:dyDescent="0.3">
      <c r="A1943" t="s">
        <v>3905</v>
      </c>
      <c r="B1943" s="171" t="s">
        <v>3906</v>
      </c>
      <c r="C1943" s="171" t="s">
        <v>218</v>
      </c>
      <c r="D1943" s="171" t="s">
        <v>4</v>
      </c>
      <c r="E1943" s="11">
        <v>41548</v>
      </c>
      <c r="H1943" t="e">
        <v>#DIV/0!</v>
      </c>
      <c r="K1943" t="e">
        <v>#DIV/0!</v>
      </c>
      <c r="M1943" t="e">
        <v>#DIV/0!</v>
      </c>
      <c r="R1943" t="e">
        <v>#DIV/0!</v>
      </c>
    </row>
    <row r="1944" spans="1:20" x14ac:dyDescent="0.3">
      <c r="A1944" t="s">
        <v>3907</v>
      </c>
      <c r="B1944" s="171" t="s">
        <v>3908</v>
      </c>
      <c r="C1944" s="171" t="s">
        <v>233</v>
      </c>
      <c r="D1944" s="171" t="s">
        <v>80</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3">
      <c r="A1945" t="s">
        <v>3909</v>
      </c>
      <c r="B1945" s="171" t="s">
        <v>3910</v>
      </c>
      <c r="C1945" s="171" t="s">
        <v>236</v>
      </c>
      <c r="D1945" s="171" t="s">
        <v>4</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3">
      <c r="A1946" t="s">
        <v>3911</v>
      </c>
      <c r="B1946" s="171" t="s">
        <v>3912</v>
      </c>
      <c r="C1946" s="171" t="s">
        <v>239</v>
      </c>
      <c r="D1946" s="171" t="s">
        <v>4</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3">
      <c r="A1947" t="s">
        <v>3913</v>
      </c>
      <c r="B1947" s="171" t="s">
        <v>3914</v>
      </c>
      <c r="C1947" s="171" t="s">
        <v>143</v>
      </c>
      <c r="D1947" s="171" t="s">
        <v>4</v>
      </c>
      <c r="E1947" s="11">
        <v>41548</v>
      </c>
      <c r="H1947" t="e">
        <v>#DIV/0!</v>
      </c>
      <c r="K1947" t="e">
        <v>#DIV/0!</v>
      </c>
      <c r="M1947" t="e">
        <v>#DIV/0!</v>
      </c>
      <c r="N1947">
        <v>0</v>
      </c>
      <c r="R1947" t="e">
        <v>#DIV/0!</v>
      </c>
      <c r="T1947">
        <v>1</v>
      </c>
    </row>
    <row r="1948" spans="1:20" x14ac:dyDescent="0.3">
      <c r="A1948" t="s">
        <v>3915</v>
      </c>
      <c r="B1948" s="171" t="s">
        <v>3916</v>
      </c>
      <c r="C1948" s="171" t="s">
        <v>146</v>
      </c>
      <c r="D1948" s="171" t="s">
        <v>80</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3">
      <c r="A1949" t="s">
        <v>3917</v>
      </c>
      <c r="B1949" s="171" t="s">
        <v>3918</v>
      </c>
      <c r="C1949" s="171" t="s">
        <v>149</v>
      </c>
      <c r="D1949" s="171" t="s">
        <v>4</v>
      </c>
      <c r="E1949" s="11">
        <v>41548</v>
      </c>
      <c r="T1949">
        <v>1.1875</v>
      </c>
    </row>
    <row r="1950" spans="1:20" x14ac:dyDescent="0.3">
      <c r="A1950" t="s">
        <v>3919</v>
      </c>
      <c r="B1950" s="171" t="s">
        <v>3920</v>
      </c>
      <c r="C1950" s="171" t="s">
        <v>152</v>
      </c>
      <c r="D1950" s="171" t="s">
        <v>4</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3">
      <c r="A1951" t="s">
        <v>3921</v>
      </c>
      <c r="B1951" s="171" t="s">
        <v>3922</v>
      </c>
      <c r="C1951" s="171" t="s">
        <v>155</v>
      </c>
      <c r="D1951" s="171" t="s">
        <v>4</v>
      </c>
      <c r="E1951" s="11">
        <v>41548</v>
      </c>
      <c r="F1951">
        <v>2</v>
      </c>
      <c r="G1951">
        <v>5</v>
      </c>
      <c r="H1951">
        <v>0.4</v>
      </c>
      <c r="J1951">
        <v>10</v>
      </c>
      <c r="K1951">
        <v>0</v>
      </c>
      <c r="L1951">
        <v>25</v>
      </c>
      <c r="M1951">
        <v>0.4</v>
      </c>
      <c r="R1951" t="e">
        <v>#DIV/0!</v>
      </c>
      <c r="T1951">
        <v>0.69943478260869563</v>
      </c>
    </row>
    <row r="1952" spans="1:20" x14ac:dyDescent="0.3">
      <c r="A1952" t="s">
        <v>3923</v>
      </c>
      <c r="B1952" s="171" t="s">
        <v>3924</v>
      </c>
      <c r="C1952" s="171" t="s">
        <v>158</v>
      </c>
      <c r="D1952" s="171" t="s">
        <v>4</v>
      </c>
      <c r="E1952" s="11">
        <v>41548</v>
      </c>
      <c r="H1952" t="e">
        <v>#DIV/0!</v>
      </c>
      <c r="K1952" t="e">
        <v>#DIV/0!</v>
      </c>
      <c r="M1952" t="e">
        <v>#DIV/0!</v>
      </c>
      <c r="R1952" t="e">
        <v>#DIV/0!</v>
      </c>
      <c r="T1952">
        <v>0.68899999999999995</v>
      </c>
    </row>
    <row r="1953" spans="1:20" x14ac:dyDescent="0.3">
      <c r="A1953" t="s">
        <v>3925</v>
      </c>
      <c r="B1953" s="171" t="s">
        <v>3926</v>
      </c>
      <c r="C1953" s="171" t="s">
        <v>164</v>
      </c>
      <c r="D1953" s="171" t="s">
        <v>4</v>
      </c>
      <c r="E1953" s="11">
        <v>41548</v>
      </c>
      <c r="F1953">
        <v>1</v>
      </c>
      <c r="G1953">
        <v>1</v>
      </c>
      <c r="H1953">
        <v>1</v>
      </c>
      <c r="J1953">
        <v>4</v>
      </c>
      <c r="K1953">
        <v>0</v>
      </c>
      <c r="L1953">
        <v>17</v>
      </c>
      <c r="M1953">
        <v>0.23529411764705882</v>
      </c>
      <c r="R1953" t="e">
        <v>#DIV/0!</v>
      </c>
      <c r="T1953">
        <v>1.06</v>
      </c>
    </row>
    <row r="1954" spans="1:20" x14ac:dyDescent="0.3">
      <c r="A1954" t="s">
        <v>3927</v>
      </c>
      <c r="B1954" s="171" t="s">
        <v>3928</v>
      </c>
      <c r="C1954" s="171" t="s">
        <v>161</v>
      </c>
      <c r="D1954" s="171" t="s">
        <v>80</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3">
      <c r="A1955" t="s">
        <v>3929</v>
      </c>
      <c r="B1955" s="171" t="s">
        <v>3930</v>
      </c>
      <c r="C1955" s="171" t="s">
        <v>221</v>
      </c>
      <c r="D1955" s="171" t="s">
        <v>80</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3">
      <c r="A1956" t="s">
        <v>3931</v>
      </c>
      <c r="B1956" s="171" t="s">
        <v>3932</v>
      </c>
      <c r="C1956" s="171" t="s">
        <v>224</v>
      </c>
      <c r="D1956" s="171" t="s">
        <v>4</v>
      </c>
      <c r="E1956" s="11">
        <v>41548</v>
      </c>
      <c r="F1956">
        <v>0</v>
      </c>
      <c r="G1956">
        <v>0</v>
      </c>
      <c r="I1956">
        <v>0</v>
      </c>
      <c r="J1956">
        <v>0</v>
      </c>
      <c r="L1956">
        <v>0</v>
      </c>
      <c r="M1956" t="e">
        <v>#DIV/0!</v>
      </c>
      <c r="R1956" t="e">
        <v>#DIV/0!</v>
      </c>
      <c r="T1956">
        <v>1</v>
      </c>
    </row>
    <row r="1957" spans="1:20" x14ac:dyDescent="0.3">
      <c r="A1957" t="s">
        <v>3933</v>
      </c>
      <c r="B1957" s="171" t="s">
        <v>3934</v>
      </c>
      <c r="C1957" s="171" t="s">
        <v>227</v>
      </c>
      <c r="D1957" s="171" t="s">
        <v>4</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3">
      <c r="A1958" t="s">
        <v>3935</v>
      </c>
      <c r="B1958" s="171" t="s">
        <v>3936</v>
      </c>
      <c r="C1958" s="171" t="s">
        <v>230</v>
      </c>
      <c r="D1958" s="171" t="s">
        <v>4</v>
      </c>
      <c r="E1958" s="11">
        <v>41548</v>
      </c>
      <c r="H1958" t="e">
        <v>#DIV/0!</v>
      </c>
      <c r="K1958" t="e">
        <v>#DIV/0!</v>
      </c>
      <c r="M1958" t="e">
        <v>#DIV/0!</v>
      </c>
      <c r="R1958" t="e">
        <v>#DIV/0!</v>
      </c>
      <c r="T1958">
        <v>0.78260869565217395</v>
      </c>
    </row>
    <row r="1959" spans="1:20" x14ac:dyDescent="0.3">
      <c r="A1959" t="s">
        <v>3937</v>
      </c>
      <c r="B1959" s="171" t="s">
        <v>3938</v>
      </c>
      <c r="C1959" s="171" t="s">
        <v>73</v>
      </c>
      <c r="D1959" s="171" t="s">
        <v>4</v>
      </c>
      <c r="E1959" s="11">
        <v>41579</v>
      </c>
      <c r="F1959">
        <v>4</v>
      </c>
      <c r="G1959">
        <v>5</v>
      </c>
      <c r="H1959">
        <v>0.8</v>
      </c>
      <c r="J1959">
        <v>17</v>
      </c>
      <c r="K1959">
        <v>0</v>
      </c>
      <c r="L1959">
        <v>17</v>
      </c>
      <c r="M1959">
        <v>1</v>
      </c>
      <c r="P1959">
        <v>0</v>
      </c>
      <c r="Q1959">
        <v>0</v>
      </c>
      <c r="R1959" t="e">
        <v>#DIV/0!</v>
      </c>
    </row>
    <row r="1960" spans="1:20" x14ac:dyDescent="0.3">
      <c r="A1960" t="s">
        <v>3939</v>
      </c>
      <c r="B1960" s="171" t="s">
        <v>3940</v>
      </c>
      <c r="C1960" s="171" t="s">
        <v>76</v>
      </c>
      <c r="D1960" s="171" t="s">
        <v>4</v>
      </c>
      <c r="E1960" s="11">
        <v>41579</v>
      </c>
      <c r="F1960">
        <v>4</v>
      </c>
      <c r="G1960">
        <v>5</v>
      </c>
      <c r="H1960">
        <v>0.8</v>
      </c>
      <c r="J1960">
        <v>17</v>
      </c>
      <c r="K1960">
        <v>0</v>
      </c>
      <c r="L1960">
        <v>17</v>
      </c>
      <c r="M1960">
        <v>1</v>
      </c>
      <c r="P1960">
        <v>0</v>
      </c>
      <c r="Q1960">
        <v>0</v>
      </c>
      <c r="R1960" t="e">
        <v>#DIV/0!</v>
      </c>
    </row>
    <row r="1961" spans="1:20" x14ac:dyDescent="0.3">
      <c r="A1961" t="s">
        <v>3941</v>
      </c>
      <c r="B1961" s="171" t="s">
        <v>3942</v>
      </c>
      <c r="C1961" s="171" t="s">
        <v>79</v>
      </c>
      <c r="D1961" s="171" t="s">
        <v>80</v>
      </c>
      <c r="E1961" s="11">
        <v>41579</v>
      </c>
      <c r="F1961">
        <v>0</v>
      </c>
      <c r="G1961">
        <v>0</v>
      </c>
      <c r="H1961" t="e">
        <v>#DIV/0!</v>
      </c>
      <c r="I1961">
        <v>0</v>
      </c>
      <c r="J1961">
        <v>0</v>
      </c>
      <c r="K1961" t="e">
        <v>#DIV/0!</v>
      </c>
      <c r="L1961">
        <v>0</v>
      </c>
      <c r="M1961" t="e">
        <v>#DIV/0!</v>
      </c>
      <c r="N1961">
        <v>0</v>
      </c>
      <c r="P1961">
        <v>0</v>
      </c>
      <c r="Q1961">
        <v>0</v>
      </c>
      <c r="R1961" t="e">
        <v>#DIV/0!</v>
      </c>
      <c r="S1961">
        <v>0</v>
      </c>
    </row>
    <row r="1962" spans="1:20" x14ac:dyDescent="0.3">
      <c r="A1962" t="s">
        <v>3943</v>
      </c>
      <c r="B1962" s="171" t="s">
        <v>3944</v>
      </c>
      <c r="C1962" s="171" t="s">
        <v>83</v>
      </c>
      <c r="D1962" s="171" t="s">
        <v>80</v>
      </c>
      <c r="E1962" s="11">
        <v>41579</v>
      </c>
      <c r="F1962">
        <v>12</v>
      </c>
      <c r="G1962">
        <v>15</v>
      </c>
      <c r="H1962">
        <v>0.8</v>
      </c>
      <c r="I1962">
        <v>0</v>
      </c>
      <c r="J1962">
        <v>61</v>
      </c>
      <c r="K1962">
        <v>0</v>
      </c>
      <c r="L1962">
        <v>61</v>
      </c>
      <c r="M1962">
        <v>1</v>
      </c>
      <c r="N1962">
        <v>0</v>
      </c>
      <c r="P1962">
        <v>0</v>
      </c>
      <c r="Q1962">
        <v>0</v>
      </c>
      <c r="R1962" t="e">
        <v>#DIV/0!</v>
      </c>
      <c r="S1962">
        <v>0</v>
      </c>
    </row>
    <row r="1963" spans="1:20" x14ac:dyDescent="0.3">
      <c r="A1963" t="s">
        <v>3945</v>
      </c>
      <c r="B1963" s="171" t="s">
        <v>3946</v>
      </c>
      <c r="C1963" s="171" t="s">
        <v>86</v>
      </c>
      <c r="D1963" s="171" t="s">
        <v>80</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3">
      <c r="A1964" t="s">
        <v>3947</v>
      </c>
      <c r="B1964" s="171" t="s">
        <v>3948</v>
      </c>
      <c r="C1964" s="171" t="s">
        <v>89</v>
      </c>
      <c r="D1964" s="171" t="s">
        <v>80</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3">
      <c r="A1965" t="s">
        <v>3949</v>
      </c>
      <c r="B1965" s="171" t="s">
        <v>3950</v>
      </c>
      <c r="C1965" s="171" t="s">
        <v>92</v>
      </c>
      <c r="D1965" s="171" t="s">
        <v>80</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3">
      <c r="A1966" t="s">
        <v>3951</v>
      </c>
      <c r="B1966" s="171" t="s">
        <v>3952</v>
      </c>
      <c r="C1966" s="171" t="s">
        <v>95</v>
      </c>
      <c r="D1966" s="171" t="s">
        <v>80</v>
      </c>
      <c r="E1966" s="11">
        <v>41579</v>
      </c>
      <c r="F1966">
        <v>7</v>
      </c>
      <c r="G1966">
        <v>7</v>
      </c>
      <c r="H1966">
        <v>1</v>
      </c>
      <c r="I1966">
        <v>17</v>
      </c>
      <c r="J1966">
        <v>35</v>
      </c>
      <c r="K1966">
        <v>0.48571428571428571</v>
      </c>
      <c r="L1966">
        <v>35</v>
      </c>
      <c r="M1966">
        <v>1</v>
      </c>
      <c r="N1966">
        <v>11</v>
      </c>
      <c r="P1966">
        <v>2</v>
      </c>
      <c r="Q1966">
        <v>5</v>
      </c>
      <c r="R1966">
        <v>0.4</v>
      </c>
      <c r="S1966">
        <v>6</v>
      </c>
    </row>
    <row r="1967" spans="1:20" x14ac:dyDescent="0.3">
      <c r="A1967" t="s">
        <v>3953</v>
      </c>
      <c r="B1967" s="171" t="s">
        <v>3954</v>
      </c>
      <c r="C1967" s="171" t="s">
        <v>98</v>
      </c>
      <c r="D1967" s="171" t="s">
        <v>80</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3">
      <c r="A1968" t="s">
        <v>3955</v>
      </c>
      <c r="B1968" s="171" t="s">
        <v>3956</v>
      </c>
      <c r="C1968" s="171" t="s">
        <v>101</v>
      </c>
      <c r="D1968" s="171" t="s">
        <v>80</v>
      </c>
      <c r="E1968" s="11">
        <v>41579</v>
      </c>
      <c r="F1968">
        <v>0</v>
      </c>
      <c r="G1968">
        <v>0</v>
      </c>
      <c r="H1968" t="e">
        <v>#DIV/0!</v>
      </c>
      <c r="I1968">
        <v>0</v>
      </c>
      <c r="J1968">
        <v>0</v>
      </c>
      <c r="K1968" t="e">
        <v>#DIV/0!</v>
      </c>
      <c r="L1968">
        <v>0</v>
      </c>
      <c r="M1968" t="e">
        <v>#DIV/0!</v>
      </c>
      <c r="P1968">
        <v>0</v>
      </c>
      <c r="Q1968">
        <v>0</v>
      </c>
      <c r="R1968" t="e">
        <v>#DIV/0!</v>
      </c>
      <c r="T1968">
        <v>0.68076923076923079</v>
      </c>
    </row>
    <row r="1969" spans="1:20" x14ac:dyDescent="0.3">
      <c r="A1969" t="s">
        <v>3957</v>
      </c>
      <c r="B1969" s="171" t="s">
        <v>3958</v>
      </c>
      <c r="C1969" s="171" t="s">
        <v>104</v>
      </c>
      <c r="D1969" s="171" t="s">
        <v>4</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3">
      <c r="A1970" t="s">
        <v>3959</v>
      </c>
      <c r="B1970" s="171" t="s">
        <v>3960</v>
      </c>
      <c r="C1970" s="171" t="s">
        <v>107</v>
      </c>
      <c r="D1970" s="171" t="s">
        <v>4</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3">
      <c r="A1971" t="s">
        <v>3961</v>
      </c>
      <c r="B1971" s="171" t="s">
        <v>3962</v>
      </c>
      <c r="C1971" s="171" t="s">
        <v>110</v>
      </c>
      <c r="D1971" s="171" t="s">
        <v>80</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3">
      <c r="A1972" t="s">
        <v>3963</v>
      </c>
      <c r="B1972" s="171" t="s">
        <v>3964</v>
      </c>
      <c r="C1972" s="171" t="s">
        <v>113</v>
      </c>
      <c r="D1972" s="171" t="s">
        <v>80</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3">
      <c r="A1973" t="s">
        <v>3965</v>
      </c>
      <c r="B1973" s="171" t="s">
        <v>3966</v>
      </c>
      <c r="C1973" s="171" t="s">
        <v>116</v>
      </c>
      <c r="D1973" s="171" t="s">
        <v>80</v>
      </c>
      <c r="E1973" s="11">
        <v>41579</v>
      </c>
      <c r="H1973" t="e">
        <v>#DIV/0!</v>
      </c>
      <c r="K1973" t="e">
        <v>#DIV/0!</v>
      </c>
      <c r="M1973" t="e">
        <v>#DIV/0!</v>
      </c>
      <c r="R1973" t="e">
        <v>#DIV/0!</v>
      </c>
      <c r="T1973" t="e">
        <v>#DIV/0!</v>
      </c>
    </row>
    <row r="1974" spans="1:20" x14ac:dyDescent="0.3">
      <c r="A1974" t="s">
        <v>3967</v>
      </c>
      <c r="B1974" s="171" t="s">
        <v>3968</v>
      </c>
      <c r="C1974" s="171" t="s">
        <v>119</v>
      </c>
      <c r="D1974" s="171" t="s">
        <v>80</v>
      </c>
      <c r="E1974" s="11">
        <v>41579</v>
      </c>
      <c r="H1974" t="e">
        <v>#DIV/0!</v>
      </c>
      <c r="K1974" t="e">
        <v>#DIV/0!</v>
      </c>
      <c r="M1974" t="e">
        <v>#DIV/0!</v>
      </c>
      <c r="R1974" t="e">
        <v>#DIV/0!</v>
      </c>
      <c r="T1974">
        <v>1</v>
      </c>
    </row>
    <row r="1975" spans="1:20" x14ac:dyDescent="0.3">
      <c r="A1975" t="s">
        <v>3969</v>
      </c>
      <c r="B1975" s="171" t="s">
        <v>3970</v>
      </c>
      <c r="C1975" s="171" t="s">
        <v>122</v>
      </c>
      <c r="D1975" s="171" t="s">
        <v>4</v>
      </c>
      <c r="E1975" s="11">
        <v>41579</v>
      </c>
      <c r="H1975" t="e">
        <v>#DIV/0!</v>
      </c>
      <c r="K1975" t="e">
        <v>#DIV/0!</v>
      </c>
      <c r="M1975" t="e">
        <v>#DIV/0!</v>
      </c>
      <c r="R1975" t="e">
        <v>#DIV/0!</v>
      </c>
      <c r="T1975">
        <v>1.0375000000000001</v>
      </c>
    </row>
    <row r="1976" spans="1:20" x14ac:dyDescent="0.3">
      <c r="A1976" t="s">
        <v>3971</v>
      </c>
      <c r="B1976" s="171" t="s">
        <v>3972</v>
      </c>
      <c r="C1976" s="171" t="s">
        <v>125</v>
      </c>
      <c r="D1976" s="171" t="s">
        <v>4</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3">
      <c r="A1977" t="s">
        <v>3973</v>
      </c>
      <c r="B1977" s="171" t="s">
        <v>3974</v>
      </c>
      <c r="C1977" s="171" t="s">
        <v>128</v>
      </c>
      <c r="D1977" s="171" t="s">
        <v>80</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3">
      <c r="A1978" t="s">
        <v>3975</v>
      </c>
      <c r="B1978" s="171" t="s">
        <v>3976</v>
      </c>
      <c r="C1978" s="171" t="s">
        <v>131</v>
      </c>
      <c r="D1978" s="171" t="s">
        <v>80</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3">
      <c r="A1979" t="s">
        <v>3977</v>
      </c>
      <c r="B1979" s="171" t="s">
        <v>3978</v>
      </c>
      <c r="C1979" s="171" t="s">
        <v>134</v>
      </c>
      <c r="D1979" s="171" t="s">
        <v>80</v>
      </c>
      <c r="E1979" s="11">
        <v>41579</v>
      </c>
      <c r="H1979" t="e">
        <v>#DIV/0!</v>
      </c>
      <c r="K1979" t="e">
        <v>#DIV/0!</v>
      </c>
      <c r="M1979" t="e">
        <v>#DIV/0!</v>
      </c>
      <c r="R1979" t="e">
        <v>#DIV/0!</v>
      </c>
      <c r="T1979" t="e">
        <v>#DIV/0!</v>
      </c>
    </row>
    <row r="1980" spans="1:20" x14ac:dyDescent="0.3">
      <c r="A1980" t="s">
        <v>3979</v>
      </c>
      <c r="B1980" s="171" t="s">
        <v>3980</v>
      </c>
      <c r="C1980" s="171" t="s">
        <v>137</v>
      </c>
      <c r="D1980" s="171" t="s">
        <v>4</v>
      </c>
      <c r="E1980" s="11">
        <v>41579</v>
      </c>
      <c r="H1980" t="e">
        <v>#DIV/0!</v>
      </c>
      <c r="K1980" t="e">
        <v>#DIV/0!</v>
      </c>
      <c r="M1980" t="e">
        <v>#DIV/0!</v>
      </c>
      <c r="R1980" t="e">
        <v>#DIV/0!</v>
      </c>
      <c r="T1980" t="e">
        <v>#DIV/0!</v>
      </c>
    </row>
    <row r="1981" spans="1:20" x14ac:dyDescent="0.3">
      <c r="A1981" t="s">
        <v>3981</v>
      </c>
      <c r="B1981" s="171" t="s">
        <v>3982</v>
      </c>
      <c r="C1981" s="171" t="s">
        <v>140</v>
      </c>
      <c r="D1981" s="171" t="s">
        <v>80</v>
      </c>
      <c r="E1981" s="11">
        <v>41579</v>
      </c>
      <c r="H1981" t="e">
        <v>#DIV/0!</v>
      </c>
      <c r="K1981" t="e">
        <v>#DIV/0!</v>
      </c>
      <c r="M1981" t="e">
        <v>#DIV/0!</v>
      </c>
      <c r="R1981" t="e">
        <v>#DIV/0!</v>
      </c>
      <c r="T1981" t="e">
        <v>#DIV/0!</v>
      </c>
    </row>
    <row r="1982" spans="1:20" x14ac:dyDescent="0.3">
      <c r="A1982" t="s">
        <v>3983</v>
      </c>
      <c r="B1982" s="171" t="s">
        <v>3984</v>
      </c>
      <c r="C1982" s="171" t="s">
        <v>143</v>
      </c>
      <c r="D1982" s="171" t="s">
        <v>80</v>
      </c>
      <c r="E1982" s="11">
        <v>41579</v>
      </c>
      <c r="H1982" t="e">
        <v>#DIV/0!</v>
      </c>
      <c r="K1982" t="e">
        <v>#DIV/0!</v>
      </c>
      <c r="M1982" t="e">
        <v>#DIV/0!</v>
      </c>
      <c r="N1982">
        <v>0</v>
      </c>
      <c r="R1982" t="e">
        <v>#DIV/0!</v>
      </c>
      <c r="T1982" t="e">
        <v>#DIV/0!</v>
      </c>
    </row>
    <row r="1983" spans="1:20" x14ac:dyDescent="0.3">
      <c r="A1983" t="s">
        <v>3985</v>
      </c>
      <c r="B1983" s="171" t="s">
        <v>3986</v>
      </c>
      <c r="C1983" s="171" t="s">
        <v>146</v>
      </c>
      <c r="D1983" s="171" t="s">
        <v>4</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3">
      <c r="A1984" t="s">
        <v>3987</v>
      </c>
      <c r="B1984" s="171" t="s">
        <v>3988</v>
      </c>
      <c r="C1984" s="171" t="s">
        <v>149</v>
      </c>
      <c r="D1984" s="171" t="s">
        <v>80</v>
      </c>
      <c r="E1984" s="11">
        <v>41579</v>
      </c>
      <c r="H1984" t="e">
        <v>#DIV/0!</v>
      </c>
      <c r="K1984" t="e">
        <v>#DIV/0!</v>
      </c>
      <c r="M1984" t="e">
        <v>#DIV/0!</v>
      </c>
      <c r="R1984" t="e">
        <v>#DIV/0!</v>
      </c>
    </row>
    <row r="1985" spans="1:20" x14ac:dyDescent="0.3">
      <c r="A1985" t="s">
        <v>3989</v>
      </c>
      <c r="B1985" s="171" t="s">
        <v>3990</v>
      </c>
      <c r="C1985" s="171" t="s">
        <v>152</v>
      </c>
      <c r="D1985" s="171" t="s">
        <v>80</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3">
      <c r="A1986" t="s">
        <v>3991</v>
      </c>
      <c r="B1986" s="171" t="s">
        <v>3992</v>
      </c>
      <c r="C1986" s="171" t="s">
        <v>155</v>
      </c>
      <c r="D1986" s="171" t="s">
        <v>80</v>
      </c>
      <c r="E1986" s="11">
        <v>41579</v>
      </c>
      <c r="F1986">
        <v>2</v>
      </c>
      <c r="G1986">
        <v>5</v>
      </c>
      <c r="H1986">
        <v>0.4</v>
      </c>
      <c r="J1986">
        <v>10</v>
      </c>
      <c r="K1986">
        <v>0</v>
      </c>
      <c r="L1986">
        <v>25</v>
      </c>
      <c r="M1986">
        <v>0.4</v>
      </c>
      <c r="R1986" t="e">
        <v>#DIV/0!</v>
      </c>
      <c r="T1986">
        <v>1.0625</v>
      </c>
    </row>
    <row r="1987" spans="1:20" x14ac:dyDescent="0.3">
      <c r="A1987" t="s">
        <v>3993</v>
      </c>
      <c r="B1987" s="171" t="s">
        <v>3994</v>
      </c>
      <c r="C1987" s="171" t="s">
        <v>158</v>
      </c>
      <c r="D1987" s="171" t="s">
        <v>80</v>
      </c>
      <c r="E1987" s="11">
        <v>41579</v>
      </c>
      <c r="H1987" t="e">
        <v>#DIV/0!</v>
      </c>
      <c r="K1987" t="e">
        <v>#DIV/0!</v>
      </c>
      <c r="M1987" t="e">
        <v>#DIV/0!</v>
      </c>
      <c r="R1987" t="e">
        <v>#DIV/0!</v>
      </c>
      <c r="T1987">
        <v>0.69943478260869563</v>
      </c>
    </row>
    <row r="1988" spans="1:20" x14ac:dyDescent="0.3">
      <c r="A1988" t="s">
        <v>3995</v>
      </c>
      <c r="B1988" s="171" t="s">
        <v>3996</v>
      </c>
      <c r="C1988" s="171" t="s">
        <v>161</v>
      </c>
      <c r="D1988" s="171" t="s">
        <v>4</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3">
      <c r="A1989" t="s">
        <v>3997</v>
      </c>
      <c r="B1989" s="171" t="s">
        <v>3998</v>
      </c>
      <c r="C1989" s="171" t="s">
        <v>164</v>
      </c>
      <c r="D1989" s="171" t="s">
        <v>80</v>
      </c>
      <c r="E1989" s="11">
        <v>41579</v>
      </c>
      <c r="F1989">
        <v>2</v>
      </c>
      <c r="G1989">
        <v>4</v>
      </c>
      <c r="H1989">
        <v>0.5</v>
      </c>
      <c r="J1989">
        <v>7</v>
      </c>
      <c r="K1989">
        <v>0</v>
      </c>
      <c r="L1989">
        <v>17</v>
      </c>
      <c r="M1989">
        <v>0.41176470588235292</v>
      </c>
      <c r="R1989" t="e">
        <v>#DIV/0!</v>
      </c>
      <c r="T1989">
        <v>0.98</v>
      </c>
    </row>
    <row r="1990" spans="1:20" x14ac:dyDescent="0.3">
      <c r="A1990" t="s">
        <v>3999</v>
      </c>
      <c r="B1990" s="171" t="s">
        <v>4000</v>
      </c>
      <c r="C1990" s="171" t="s">
        <v>167</v>
      </c>
      <c r="D1990" s="171" t="s">
        <v>4</v>
      </c>
      <c r="E1990" s="11">
        <v>41579</v>
      </c>
      <c r="H1990" t="e">
        <v>#DIV/0!</v>
      </c>
      <c r="K1990" t="e">
        <v>#DIV/0!</v>
      </c>
      <c r="M1990" t="e">
        <v>#DIV/0!</v>
      </c>
      <c r="R1990" t="e">
        <v>#DIV/0!</v>
      </c>
      <c r="T1990">
        <v>0.77898550724637683</v>
      </c>
    </row>
    <row r="1991" spans="1:20" x14ac:dyDescent="0.3">
      <c r="A1991" t="s">
        <v>4001</v>
      </c>
      <c r="B1991" s="171" t="s">
        <v>4002</v>
      </c>
      <c r="C1991" s="171" t="s">
        <v>170</v>
      </c>
      <c r="D1991" s="171" t="s">
        <v>80</v>
      </c>
      <c r="E1991" s="11">
        <v>41579</v>
      </c>
      <c r="H1991" t="e">
        <v>#DIV/0!</v>
      </c>
      <c r="K1991" t="e">
        <v>#DIV/0!</v>
      </c>
      <c r="M1991" t="e">
        <v>#DIV/0!</v>
      </c>
      <c r="R1991" t="e">
        <v>#DIV/0!</v>
      </c>
    </row>
    <row r="1992" spans="1:20" x14ac:dyDescent="0.3">
      <c r="A1992" t="s">
        <v>4003</v>
      </c>
      <c r="B1992" s="171" t="s">
        <v>4004</v>
      </c>
      <c r="C1992" s="171" t="s">
        <v>173</v>
      </c>
      <c r="D1992" s="171" t="s">
        <v>80</v>
      </c>
      <c r="E1992" s="11">
        <v>41579</v>
      </c>
      <c r="F1992">
        <v>2</v>
      </c>
      <c r="G1992">
        <v>2</v>
      </c>
      <c r="H1992">
        <v>1</v>
      </c>
      <c r="I1992">
        <v>9</v>
      </c>
      <c r="J1992">
        <v>10</v>
      </c>
      <c r="K1992">
        <v>0.9</v>
      </c>
      <c r="L1992">
        <v>10</v>
      </c>
      <c r="M1992">
        <v>1</v>
      </c>
      <c r="N1992">
        <v>7</v>
      </c>
      <c r="P1992">
        <v>0</v>
      </c>
      <c r="Q1992">
        <v>1</v>
      </c>
      <c r="R1992">
        <v>0</v>
      </c>
      <c r="S1992">
        <v>2</v>
      </c>
    </row>
    <row r="1993" spans="1:20" x14ac:dyDescent="0.3">
      <c r="A1993" t="s">
        <v>4005</v>
      </c>
      <c r="B1993" s="171" t="s">
        <v>4006</v>
      </c>
      <c r="C1993" s="171" t="s">
        <v>176</v>
      </c>
      <c r="D1993" s="171" t="s">
        <v>80</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x14ac:dyDescent="0.3">
      <c r="A1994" t="s">
        <v>4007</v>
      </c>
      <c r="B1994" s="171" t="s">
        <v>4008</v>
      </c>
      <c r="C1994" s="171" t="s">
        <v>179</v>
      </c>
      <c r="D1994" s="171" t="s">
        <v>4</v>
      </c>
      <c r="E1994" s="11">
        <v>41579</v>
      </c>
      <c r="H1994" t="e">
        <v>#DIV/0!</v>
      </c>
      <c r="K1994" t="e">
        <v>#DIV/0!</v>
      </c>
      <c r="M1994" t="e">
        <v>#DIV/0!</v>
      </c>
      <c r="R1994" t="e">
        <v>#DIV/0!</v>
      </c>
    </row>
    <row r="1995" spans="1:20" x14ac:dyDescent="0.3">
      <c r="A1995" t="s">
        <v>4009</v>
      </c>
      <c r="B1995" s="171" t="s">
        <v>4010</v>
      </c>
      <c r="C1995" s="171" t="s">
        <v>182</v>
      </c>
      <c r="D1995" s="171" t="s">
        <v>80</v>
      </c>
      <c r="E1995" s="11">
        <v>41579</v>
      </c>
      <c r="H1995" t="e">
        <v>#DIV/0!</v>
      </c>
      <c r="K1995" t="e">
        <v>#DIV/0!</v>
      </c>
      <c r="M1995" t="e">
        <v>#DIV/0!</v>
      </c>
      <c r="R1995" t="e">
        <v>#DIV/0!</v>
      </c>
    </row>
    <row r="1996" spans="1:20" x14ac:dyDescent="0.3">
      <c r="A1996" t="s">
        <v>4011</v>
      </c>
      <c r="B1996" s="171" t="s">
        <v>4012</v>
      </c>
      <c r="C1996" s="171" t="s">
        <v>185</v>
      </c>
      <c r="D1996" s="171" t="s">
        <v>4</v>
      </c>
      <c r="E1996" s="11">
        <v>41579</v>
      </c>
      <c r="F1996">
        <v>3</v>
      </c>
      <c r="G1996">
        <v>3</v>
      </c>
      <c r="H1996">
        <v>1</v>
      </c>
      <c r="I1996">
        <v>2</v>
      </c>
      <c r="J1996">
        <v>15</v>
      </c>
      <c r="K1996">
        <v>0.13333333333333333</v>
      </c>
      <c r="L1996">
        <v>15</v>
      </c>
      <c r="M1996">
        <v>1</v>
      </c>
      <c r="N1996">
        <v>2</v>
      </c>
      <c r="P1996">
        <v>0</v>
      </c>
      <c r="Q1996">
        <v>0</v>
      </c>
      <c r="R1996" t="e">
        <v>#DIV/0!</v>
      </c>
      <c r="S1996">
        <v>0</v>
      </c>
    </row>
    <row r="1997" spans="1:20" x14ac:dyDescent="0.3">
      <c r="A1997" t="s">
        <v>4013</v>
      </c>
      <c r="B1997" s="171" t="s">
        <v>4014</v>
      </c>
      <c r="C1997" s="171" t="s">
        <v>188</v>
      </c>
      <c r="D1997" s="171" t="s">
        <v>80</v>
      </c>
      <c r="E1997" s="11">
        <v>41579</v>
      </c>
      <c r="F1997">
        <v>3</v>
      </c>
      <c r="G1997">
        <v>3</v>
      </c>
      <c r="H1997">
        <v>1</v>
      </c>
      <c r="I1997">
        <v>2</v>
      </c>
      <c r="J1997">
        <v>15</v>
      </c>
      <c r="K1997">
        <v>0.13333333333333333</v>
      </c>
      <c r="L1997">
        <v>15</v>
      </c>
      <c r="M1997">
        <v>1</v>
      </c>
      <c r="N1997">
        <v>2</v>
      </c>
      <c r="P1997">
        <v>0</v>
      </c>
      <c r="Q1997">
        <v>0</v>
      </c>
      <c r="R1997" t="e">
        <v>#DIV/0!</v>
      </c>
      <c r="S1997">
        <v>0</v>
      </c>
    </row>
    <row r="1998" spans="1:20" x14ac:dyDescent="0.3">
      <c r="A1998" t="s">
        <v>4015</v>
      </c>
      <c r="B1998" s="171" t="s">
        <v>4016</v>
      </c>
      <c r="C1998" s="171" t="s">
        <v>191</v>
      </c>
      <c r="D1998" s="171" t="s">
        <v>4</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3">
      <c r="A1999" t="s">
        <v>4017</v>
      </c>
      <c r="B1999" s="171" t="s">
        <v>4018</v>
      </c>
      <c r="C1999" s="171" t="s">
        <v>194</v>
      </c>
      <c r="D1999" s="171" t="s">
        <v>80</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3">
      <c r="A2000" t="s">
        <v>4019</v>
      </c>
      <c r="B2000" s="171" t="s">
        <v>4020</v>
      </c>
      <c r="C2000" s="171" t="s">
        <v>197</v>
      </c>
      <c r="D2000" s="171" t="s">
        <v>80</v>
      </c>
      <c r="E2000" s="11">
        <v>41579</v>
      </c>
      <c r="H2000" t="e">
        <v>#DIV/0!</v>
      </c>
      <c r="K2000" t="e">
        <v>#DIV/0!</v>
      </c>
      <c r="M2000" t="e">
        <v>#DIV/0!</v>
      </c>
      <c r="R2000" t="e">
        <v>#DIV/0!</v>
      </c>
      <c r="T2000">
        <v>1.125</v>
      </c>
    </row>
    <row r="2001" spans="1:20" x14ac:dyDescent="0.3">
      <c r="A2001" t="s">
        <v>4021</v>
      </c>
      <c r="B2001" s="171" t="s">
        <v>4022</v>
      </c>
      <c r="C2001" s="171" t="s">
        <v>200</v>
      </c>
      <c r="D2001" s="171" t="s">
        <v>80</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3">
      <c r="A2002" t="s">
        <v>4023</v>
      </c>
      <c r="B2002" s="171" t="s">
        <v>4024</v>
      </c>
      <c r="C2002" s="171" t="s">
        <v>203</v>
      </c>
      <c r="D2002" s="171" t="s">
        <v>80</v>
      </c>
      <c r="E2002" s="11">
        <v>41579</v>
      </c>
      <c r="F2002">
        <v>6</v>
      </c>
      <c r="G2002">
        <v>6</v>
      </c>
      <c r="H2002">
        <v>1</v>
      </c>
      <c r="J2002">
        <v>27</v>
      </c>
      <c r="K2002">
        <v>0</v>
      </c>
      <c r="L2002">
        <v>27</v>
      </c>
      <c r="M2002">
        <v>1</v>
      </c>
      <c r="R2002" t="e">
        <v>#DIV/0!</v>
      </c>
      <c r="T2002">
        <v>0.83250000000000002</v>
      </c>
    </row>
    <row r="2003" spans="1:20" x14ac:dyDescent="0.3">
      <c r="A2003" t="s">
        <v>4025</v>
      </c>
      <c r="B2003" s="171" t="s">
        <v>4026</v>
      </c>
      <c r="C2003" s="171" t="s">
        <v>206</v>
      </c>
      <c r="D2003" s="171" t="s">
        <v>80</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3">
      <c r="A2004" t="s">
        <v>4027</v>
      </c>
      <c r="B2004" s="171" t="s">
        <v>4028</v>
      </c>
      <c r="C2004" s="171" t="s">
        <v>209</v>
      </c>
      <c r="D2004" s="171" t="s">
        <v>80</v>
      </c>
      <c r="E2004" s="11">
        <v>41579</v>
      </c>
      <c r="H2004" t="e">
        <v>#DIV/0!</v>
      </c>
      <c r="K2004" t="e">
        <v>#DIV/0!</v>
      </c>
      <c r="M2004" t="e">
        <v>#DIV/0!</v>
      </c>
      <c r="R2004" t="e">
        <v>#DIV/0!</v>
      </c>
      <c r="T2004">
        <v>0.66100000000000003</v>
      </c>
    </row>
    <row r="2005" spans="1:20" x14ac:dyDescent="0.3">
      <c r="A2005" t="s">
        <v>4029</v>
      </c>
      <c r="B2005" s="171" t="s">
        <v>4030</v>
      </c>
      <c r="C2005" s="171" t="s">
        <v>212</v>
      </c>
      <c r="D2005" s="171" t="s">
        <v>4</v>
      </c>
      <c r="E2005" s="11">
        <v>41579</v>
      </c>
      <c r="H2005" t="e">
        <v>#DIV/0!</v>
      </c>
      <c r="K2005" t="e">
        <v>#DIV/0!</v>
      </c>
      <c r="M2005" t="e">
        <v>#DIV/0!</v>
      </c>
      <c r="R2005" t="e">
        <v>#DIV/0!</v>
      </c>
      <c r="T2005">
        <v>1.06</v>
      </c>
    </row>
    <row r="2006" spans="1:20" x14ac:dyDescent="0.3">
      <c r="A2006" t="s">
        <v>4031</v>
      </c>
      <c r="B2006" s="171" t="s">
        <v>4032</v>
      </c>
      <c r="C2006" s="171" t="s">
        <v>215</v>
      </c>
      <c r="D2006" s="171" t="s">
        <v>4</v>
      </c>
      <c r="E2006" s="11">
        <v>41579</v>
      </c>
      <c r="H2006" t="e">
        <v>#DIV/0!</v>
      </c>
      <c r="K2006" t="e">
        <v>#DIV/0!</v>
      </c>
      <c r="M2006" t="e">
        <v>#DIV/0!</v>
      </c>
      <c r="R2006" t="e">
        <v>#DIV/0!</v>
      </c>
      <c r="T2006">
        <v>0.9</v>
      </c>
    </row>
    <row r="2007" spans="1:20" x14ac:dyDescent="0.3">
      <c r="A2007" t="s">
        <v>4033</v>
      </c>
      <c r="B2007" s="171" t="s">
        <v>4034</v>
      </c>
      <c r="C2007" s="171" t="s">
        <v>218</v>
      </c>
      <c r="D2007" s="171" t="s">
        <v>80</v>
      </c>
      <c r="E2007" s="11">
        <v>41579</v>
      </c>
      <c r="H2007" t="e">
        <v>#DIV/0!</v>
      </c>
      <c r="K2007" t="e">
        <v>#DIV/0!</v>
      </c>
      <c r="M2007" t="e">
        <v>#DIV/0!</v>
      </c>
      <c r="R2007" t="e">
        <v>#DIV/0!</v>
      </c>
      <c r="T2007">
        <v>0.84615384615384615</v>
      </c>
    </row>
    <row r="2008" spans="1:20" x14ac:dyDescent="0.3">
      <c r="A2008" t="s">
        <v>4035</v>
      </c>
      <c r="B2008" s="171" t="s">
        <v>4036</v>
      </c>
      <c r="C2008" s="171" t="s">
        <v>221</v>
      </c>
      <c r="D2008" s="171" t="s">
        <v>4</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3">
      <c r="A2009" t="s">
        <v>4037</v>
      </c>
      <c r="B2009" s="171" t="s">
        <v>4038</v>
      </c>
      <c r="C2009" s="171" t="s">
        <v>224</v>
      </c>
      <c r="D2009" s="171" t="s">
        <v>80</v>
      </c>
      <c r="E2009" s="11">
        <v>41579</v>
      </c>
      <c r="F2009">
        <v>0</v>
      </c>
      <c r="G2009">
        <v>0</v>
      </c>
      <c r="H2009" t="e">
        <v>#DIV/0!</v>
      </c>
      <c r="I2009">
        <v>0</v>
      </c>
      <c r="J2009">
        <v>0</v>
      </c>
      <c r="K2009" t="e">
        <v>#DIV/0!</v>
      </c>
      <c r="L2009">
        <v>0</v>
      </c>
      <c r="M2009" t="e">
        <v>#DIV/0!</v>
      </c>
      <c r="R2009" t="e">
        <v>#DIV/0!</v>
      </c>
      <c r="T2009">
        <v>1</v>
      </c>
    </row>
    <row r="2010" spans="1:20" x14ac:dyDescent="0.3">
      <c r="A2010" t="s">
        <v>4039</v>
      </c>
      <c r="B2010" s="171" t="s">
        <v>4040</v>
      </c>
      <c r="C2010" s="171" t="s">
        <v>227</v>
      </c>
      <c r="D2010" s="171" t="s">
        <v>80</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3">
      <c r="A2011" t="s">
        <v>4041</v>
      </c>
      <c r="B2011" s="171" t="s">
        <v>4042</v>
      </c>
      <c r="C2011" s="171" t="s">
        <v>230</v>
      </c>
      <c r="D2011" s="171" t="s">
        <v>80</v>
      </c>
      <c r="E2011" s="11">
        <v>41579</v>
      </c>
      <c r="H2011" t="e">
        <v>#DIV/0!</v>
      </c>
      <c r="K2011" t="e">
        <v>#DIV/0!</v>
      </c>
      <c r="M2011" t="e">
        <v>#DIV/0!</v>
      </c>
      <c r="R2011" t="e">
        <v>#DIV/0!</v>
      </c>
      <c r="T2011">
        <v>0.66666666666666663</v>
      </c>
    </row>
    <row r="2012" spans="1:20" x14ac:dyDescent="0.3">
      <c r="A2012" t="s">
        <v>4043</v>
      </c>
      <c r="B2012" s="171" t="s">
        <v>4044</v>
      </c>
      <c r="C2012" s="171" t="s">
        <v>233</v>
      </c>
      <c r="D2012" s="171" t="s">
        <v>4</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3">
      <c r="A2013" t="s">
        <v>4045</v>
      </c>
      <c r="B2013" s="171" t="s">
        <v>4046</v>
      </c>
      <c r="C2013" s="171" t="s">
        <v>236</v>
      </c>
      <c r="D2013" s="171" t="s">
        <v>80</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3">
      <c r="A2014" t="s">
        <v>4047</v>
      </c>
      <c r="B2014" s="171" t="s">
        <v>4048</v>
      </c>
      <c r="C2014" s="171" t="s">
        <v>239</v>
      </c>
      <c r="D2014" s="171" t="s">
        <v>80</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3">
      <c r="A2015" t="s">
        <v>4049</v>
      </c>
      <c r="B2015" s="171" t="s">
        <v>4050</v>
      </c>
      <c r="C2015" s="171" t="s">
        <v>76</v>
      </c>
      <c r="D2015" s="171" t="s">
        <v>80</v>
      </c>
      <c r="E2015" s="11">
        <v>41579</v>
      </c>
      <c r="F2015">
        <v>4</v>
      </c>
      <c r="G2015">
        <v>5</v>
      </c>
      <c r="H2015">
        <v>0.8</v>
      </c>
      <c r="J2015">
        <v>17</v>
      </c>
      <c r="K2015">
        <v>0</v>
      </c>
      <c r="L2015">
        <v>17</v>
      </c>
      <c r="M2015">
        <v>1</v>
      </c>
      <c r="P2015">
        <v>0</v>
      </c>
      <c r="Q2015">
        <v>0</v>
      </c>
      <c r="R2015" t="e">
        <v>#DIV/0!</v>
      </c>
    </row>
    <row r="2016" spans="1:20" x14ac:dyDescent="0.3">
      <c r="A2016" t="s">
        <v>4051</v>
      </c>
      <c r="B2016" s="171" t="s">
        <v>4052</v>
      </c>
      <c r="C2016" s="171" t="s">
        <v>79</v>
      </c>
      <c r="D2016" s="171" t="s">
        <v>4</v>
      </c>
      <c r="E2016" s="11">
        <v>41579</v>
      </c>
      <c r="F2016">
        <v>0</v>
      </c>
      <c r="G2016">
        <v>0</v>
      </c>
      <c r="H2016" t="e">
        <v>#DIV/0!</v>
      </c>
      <c r="I2016">
        <v>0</v>
      </c>
      <c r="J2016">
        <v>0</v>
      </c>
      <c r="K2016" t="e">
        <v>#DIV/0!</v>
      </c>
      <c r="L2016">
        <v>0</v>
      </c>
      <c r="M2016" t="e">
        <v>#DIV/0!</v>
      </c>
      <c r="N2016">
        <v>0</v>
      </c>
      <c r="P2016">
        <v>0</v>
      </c>
      <c r="Q2016">
        <v>0</v>
      </c>
      <c r="R2016" t="e">
        <v>#DIV/0!</v>
      </c>
      <c r="S2016">
        <v>0</v>
      </c>
    </row>
    <row r="2017" spans="1:20" x14ac:dyDescent="0.3">
      <c r="A2017" t="s">
        <v>4053</v>
      </c>
      <c r="B2017" s="171" t="s">
        <v>4054</v>
      </c>
      <c r="C2017" s="171" t="s">
        <v>86</v>
      </c>
      <c r="D2017" s="171" t="s">
        <v>4</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3">
      <c r="A2018" t="s">
        <v>4055</v>
      </c>
      <c r="B2018" s="171" t="s">
        <v>4056</v>
      </c>
      <c r="C2018" s="171" t="s">
        <v>89</v>
      </c>
      <c r="D2018" s="171" t="s">
        <v>4</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3">
      <c r="A2019" t="s">
        <v>4057</v>
      </c>
      <c r="B2019" s="171" t="s">
        <v>4058</v>
      </c>
      <c r="C2019" s="171" t="s">
        <v>92</v>
      </c>
      <c r="D2019" s="171" t="s">
        <v>4</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3">
      <c r="A2020" t="s">
        <v>4059</v>
      </c>
      <c r="B2020" s="171" t="s">
        <v>4060</v>
      </c>
      <c r="C2020" s="171" t="s">
        <v>98</v>
      </c>
      <c r="D2020" s="171" t="s">
        <v>4</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3">
      <c r="A2021" t="s">
        <v>4061</v>
      </c>
      <c r="B2021" s="171" t="s">
        <v>4062</v>
      </c>
      <c r="C2021" s="171" t="s">
        <v>101</v>
      </c>
      <c r="D2021" s="171" t="s">
        <v>4</v>
      </c>
      <c r="E2021" s="11">
        <v>41579</v>
      </c>
      <c r="F2021">
        <v>0</v>
      </c>
      <c r="G2021">
        <v>0</v>
      </c>
      <c r="H2021" t="e">
        <v>#DIV/0!</v>
      </c>
      <c r="I2021">
        <v>0</v>
      </c>
      <c r="J2021">
        <v>0</v>
      </c>
      <c r="K2021" t="e">
        <v>#DIV/0!</v>
      </c>
      <c r="L2021">
        <v>0</v>
      </c>
      <c r="M2021" t="e">
        <v>#DIV/0!</v>
      </c>
      <c r="P2021">
        <v>0</v>
      </c>
      <c r="Q2021">
        <v>0</v>
      </c>
      <c r="R2021" t="e">
        <v>#DIV/0!</v>
      </c>
      <c r="T2021">
        <v>0.84615384615384615</v>
      </c>
    </row>
    <row r="2022" spans="1:20" x14ac:dyDescent="0.3">
      <c r="A2022" t="s">
        <v>4063</v>
      </c>
      <c r="B2022" s="171" t="s">
        <v>4064</v>
      </c>
      <c r="C2022" s="171" t="s">
        <v>107</v>
      </c>
      <c r="D2022" s="171" t="s">
        <v>80</v>
      </c>
      <c r="E2022" s="11">
        <v>41579</v>
      </c>
      <c r="F2022">
        <v>11</v>
      </c>
      <c r="G2022">
        <v>11</v>
      </c>
      <c r="H2022">
        <v>1</v>
      </c>
      <c r="I2022">
        <v>22</v>
      </c>
      <c r="J2022">
        <v>75</v>
      </c>
      <c r="K2022">
        <v>0.29333333333333333</v>
      </c>
      <c r="L2022">
        <v>75</v>
      </c>
      <c r="M2022">
        <v>1</v>
      </c>
      <c r="N2022">
        <v>20</v>
      </c>
      <c r="P2022">
        <v>0</v>
      </c>
      <c r="Q2022">
        <v>0</v>
      </c>
      <c r="R2022" t="e">
        <v>#DIV/0!</v>
      </c>
      <c r="S2022">
        <v>2</v>
      </c>
    </row>
    <row r="2023" spans="1:20" x14ac:dyDescent="0.3">
      <c r="A2023" t="s">
        <v>4065</v>
      </c>
      <c r="B2023" s="171" t="s">
        <v>4066</v>
      </c>
      <c r="C2023" s="171" t="s">
        <v>110</v>
      </c>
      <c r="D2023" s="171" t="s">
        <v>4</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3">
      <c r="A2024" t="s">
        <v>4067</v>
      </c>
      <c r="B2024" s="171" t="s">
        <v>4068</v>
      </c>
      <c r="C2024" s="171" t="s">
        <v>113</v>
      </c>
      <c r="D2024" s="171" t="s">
        <v>4</v>
      </c>
      <c r="E2024" s="11">
        <v>41579</v>
      </c>
      <c r="F2024">
        <v>7</v>
      </c>
      <c r="G2024">
        <v>7</v>
      </c>
      <c r="H2024">
        <v>1</v>
      </c>
      <c r="I2024">
        <v>11</v>
      </c>
      <c r="J2024">
        <v>35</v>
      </c>
      <c r="K2024">
        <v>0.31428571428571428</v>
      </c>
      <c r="L2024">
        <v>35</v>
      </c>
      <c r="M2024">
        <v>1</v>
      </c>
      <c r="N2024">
        <v>9</v>
      </c>
      <c r="P2024">
        <v>0</v>
      </c>
      <c r="Q2024">
        <v>0</v>
      </c>
      <c r="R2024">
        <v>0</v>
      </c>
      <c r="S2024">
        <v>2</v>
      </c>
    </row>
    <row r="2025" spans="1:20" x14ac:dyDescent="0.3">
      <c r="A2025" t="s">
        <v>4069</v>
      </c>
      <c r="B2025" s="171" t="s">
        <v>4070</v>
      </c>
      <c r="C2025" s="171" t="s">
        <v>116</v>
      </c>
      <c r="D2025" s="171" t="s">
        <v>4</v>
      </c>
      <c r="E2025" s="11">
        <v>41579</v>
      </c>
      <c r="H2025" t="e">
        <v>#DIV/0!</v>
      </c>
      <c r="K2025" t="e">
        <v>#DIV/0!</v>
      </c>
      <c r="M2025" t="e">
        <v>#DIV/0!</v>
      </c>
      <c r="R2025" t="e">
        <v>#DIV/0!</v>
      </c>
    </row>
    <row r="2026" spans="1:20" x14ac:dyDescent="0.3">
      <c r="A2026" t="s">
        <v>4071</v>
      </c>
      <c r="B2026" s="171" t="s">
        <v>4072</v>
      </c>
      <c r="C2026" s="171" t="s">
        <v>119</v>
      </c>
      <c r="D2026" s="171" t="s">
        <v>4</v>
      </c>
      <c r="E2026" s="11">
        <v>41579</v>
      </c>
      <c r="H2026" t="e">
        <v>#DIV/0!</v>
      </c>
      <c r="K2026" t="e">
        <v>#DIV/0!</v>
      </c>
      <c r="M2026" t="e">
        <v>#DIV/0!</v>
      </c>
      <c r="R2026" t="e">
        <v>#DIV/0!</v>
      </c>
      <c r="T2026">
        <v>1</v>
      </c>
    </row>
    <row r="2027" spans="1:20" x14ac:dyDescent="0.3">
      <c r="A2027" t="s">
        <v>4073</v>
      </c>
      <c r="B2027" s="171" t="s">
        <v>4074</v>
      </c>
      <c r="C2027" s="171" t="s">
        <v>122</v>
      </c>
      <c r="D2027" s="171" t="s">
        <v>80</v>
      </c>
      <c r="E2027" s="11">
        <v>41579</v>
      </c>
      <c r="H2027" t="e">
        <v>#DIV/0!</v>
      </c>
      <c r="K2027" t="e">
        <v>#DIV/0!</v>
      </c>
      <c r="M2027" t="e">
        <v>#DIV/0!</v>
      </c>
      <c r="R2027" t="e">
        <v>#DIV/0!</v>
      </c>
      <c r="T2027">
        <v>1.0625</v>
      </c>
    </row>
    <row r="2028" spans="1:20" x14ac:dyDescent="0.3">
      <c r="A2028" t="s">
        <v>4075</v>
      </c>
      <c r="B2028" s="171" t="s">
        <v>4076</v>
      </c>
      <c r="C2028" s="171" t="s">
        <v>125</v>
      </c>
      <c r="D2028" s="171" t="s">
        <v>80</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3">
      <c r="A2029" t="s">
        <v>4077</v>
      </c>
      <c r="B2029" s="171" t="s">
        <v>4078</v>
      </c>
      <c r="C2029" s="171" t="s">
        <v>128</v>
      </c>
      <c r="D2029" s="171" t="s">
        <v>4</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3">
      <c r="A2030" t="s">
        <v>4079</v>
      </c>
      <c r="B2030" s="171" t="s">
        <v>4080</v>
      </c>
      <c r="C2030" s="171" t="s">
        <v>131</v>
      </c>
      <c r="D2030" s="171" t="s">
        <v>4</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3">
      <c r="A2031" t="s">
        <v>4081</v>
      </c>
      <c r="B2031" s="171" t="s">
        <v>4082</v>
      </c>
      <c r="C2031" s="171" t="s">
        <v>134</v>
      </c>
      <c r="D2031" s="171" t="s">
        <v>4</v>
      </c>
      <c r="E2031" s="11">
        <v>41579</v>
      </c>
      <c r="H2031" t="e">
        <v>#DIV/0!</v>
      </c>
      <c r="K2031" t="e">
        <v>#DIV/0!</v>
      </c>
      <c r="M2031" t="e">
        <v>#DIV/0!</v>
      </c>
      <c r="R2031" t="e">
        <v>#DIV/0!</v>
      </c>
      <c r="T2031">
        <v>0.66666666666666663</v>
      </c>
    </row>
    <row r="2032" spans="1:20" x14ac:dyDescent="0.3">
      <c r="A2032" t="s">
        <v>4083</v>
      </c>
      <c r="B2032" s="171" t="s">
        <v>4084</v>
      </c>
      <c r="C2032" s="171" t="s">
        <v>137</v>
      </c>
      <c r="D2032" s="171" t="s">
        <v>80</v>
      </c>
      <c r="E2032" s="11">
        <v>41579</v>
      </c>
      <c r="H2032" t="e">
        <v>#DIV/0!</v>
      </c>
      <c r="K2032" t="e">
        <v>#DIV/0!</v>
      </c>
      <c r="M2032" t="e">
        <v>#DIV/0!</v>
      </c>
      <c r="R2032" t="e">
        <v>#DIV/0!</v>
      </c>
    </row>
    <row r="2033" spans="1:20" x14ac:dyDescent="0.3">
      <c r="A2033" t="s">
        <v>4085</v>
      </c>
      <c r="B2033" s="171" t="s">
        <v>4086</v>
      </c>
      <c r="C2033" s="171" t="s">
        <v>140</v>
      </c>
      <c r="D2033" s="171" t="s">
        <v>4</v>
      </c>
      <c r="E2033" s="11">
        <v>41579</v>
      </c>
      <c r="H2033" t="e">
        <v>#DIV/0!</v>
      </c>
      <c r="K2033" t="e">
        <v>#DIV/0!</v>
      </c>
      <c r="M2033" t="e">
        <v>#DIV/0!</v>
      </c>
      <c r="R2033" t="e">
        <v>#DIV/0!</v>
      </c>
    </row>
    <row r="2034" spans="1:20" x14ac:dyDescent="0.3">
      <c r="A2034" t="s">
        <v>4087</v>
      </c>
      <c r="B2034" s="171" t="s">
        <v>4088</v>
      </c>
      <c r="C2034" s="171" t="s">
        <v>167</v>
      </c>
      <c r="D2034" s="171" t="s">
        <v>80</v>
      </c>
      <c r="E2034" s="11">
        <v>41579</v>
      </c>
      <c r="H2034" t="e">
        <v>#DIV/0!</v>
      </c>
      <c r="K2034" t="e">
        <v>#DIV/0!</v>
      </c>
      <c r="M2034" t="e">
        <v>#DIV/0!</v>
      </c>
      <c r="R2034" t="e">
        <v>#DIV/0!</v>
      </c>
    </row>
    <row r="2035" spans="1:20" x14ac:dyDescent="0.3">
      <c r="A2035" t="s">
        <v>4089</v>
      </c>
      <c r="B2035" s="171" t="s">
        <v>4090</v>
      </c>
      <c r="C2035" s="171" t="s">
        <v>170</v>
      </c>
      <c r="D2035" s="171" t="s">
        <v>4</v>
      </c>
      <c r="E2035" s="11">
        <v>41579</v>
      </c>
      <c r="H2035" t="e">
        <v>#DIV/0!</v>
      </c>
      <c r="K2035" t="e">
        <v>#DIV/0!</v>
      </c>
      <c r="M2035" t="e">
        <v>#DIV/0!</v>
      </c>
      <c r="R2035" t="e">
        <v>#DIV/0!</v>
      </c>
    </row>
    <row r="2036" spans="1:20" x14ac:dyDescent="0.3">
      <c r="A2036" t="s">
        <v>4091</v>
      </c>
      <c r="B2036" s="171" t="s">
        <v>4092</v>
      </c>
      <c r="C2036" s="171" t="s">
        <v>179</v>
      </c>
      <c r="D2036" s="171" t="s">
        <v>80</v>
      </c>
      <c r="E2036" s="11">
        <v>41579</v>
      </c>
      <c r="H2036" t="e">
        <v>#DIV/0!</v>
      </c>
      <c r="K2036" t="e">
        <v>#DIV/0!</v>
      </c>
      <c r="M2036" t="e">
        <v>#DIV/0!</v>
      </c>
      <c r="R2036" t="e">
        <v>#DIV/0!</v>
      </c>
    </row>
    <row r="2037" spans="1:20" x14ac:dyDescent="0.3">
      <c r="A2037" t="s">
        <v>4093</v>
      </c>
      <c r="B2037" s="171" t="s">
        <v>4094</v>
      </c>
      <c r="C2037" s="171" t="s">
        <v>182</v>
      </c>
      <c r="D2037" s="171" t="s">
        <v>4</v>
      </c>
      <c r="E2037" s="11">
        <v>41579</v>
      </c>
      <c r="H2037" t="e">
        <v>#DIV/0!</v>
      </c>
      <c r="K2037" t="e">
        <v>#DIV/0!</v>
      </c>
      <c r="M2037" t="e">
        <v>#DIV/0!</v>
      </c>
      <c r="R2037" t="e">
        <v>#DIV/0!</v>
      </c>
      <c r="T2037">
        <v>0.73076923076923084</v>
      </c>
    </row>
    <row r="2038" spans="1:20" x14ac:dyDescent="0.3">
      <c r="A2038" t="s">
        <v>4095</v>
      </c>
      <c r="B2038" s="171" t="s">
        <v>4096</v>
      </c>
      <c r="C2038" s="171" t="s">
        <v>185</v>
      </c>
      <c r="D2038" s="171" t="s">
        <v>80</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3">
      <c r="A2039" t="s">
        <v>4097</v>
      </c>
      <c r="B2039" s="171" t="s">
        <v>4098</v>
      </c>
      <c r="C2039" s="171" t="s">
        <v>188</v>
      </c>
      <c r="D2039" s="171" t="s">
        <v>4</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3">
      <c r="A2040" t="s">
        <v>4099</v>
      </c>
      <c r="B2040" s="171" t="s">
        <v>4100</v>
      </c>
      <c r="C2040" s="171" t="s">
        <v>191</v>
      </c>
      <c r="D2040" s="171" t="s">
        <v>80</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3">
      <c r="A2041" t="s">
        <v>4101</v>
      </c>
      <c r="B2041" s="171" t="s">
        <v>4102</v>
      </c>
      <c r="C2041" s="171" t="s">
        <v>194</v>
      </c>
      <c r="D2041" s="171" t="s">
        <v>4</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3">
      <c r="A2042" t="s">
        <v>4103</v>
      </c>
      <c r="B2042" s="171" t="s">
        <v>4104</v>
      </c>
      <c r="C2042" s="171" t="s">
        <v>197</v>
      </c>
      <c r="D2042" s="171" t="s">
        <v>4</v>
      </c>
      <c r="E2042" s="11">
        <v>41579</v>
      </c>
      <c r="H2042" t="e">
        <v>#DIV/0!</v>
      </c>
      <c r="K2042" t="e">
        <v>#DIV/0!</v>
      </c>
      <c r="M2042" t="e">
        <v>#DIV/0!</v>
      </c>
      <c r="R2042" t="e">
        <v>#DIV/0!</v>
      </c>
      <c r="T2042">
        <v>0.84801864801864801</v>
      </c>
    </row>
    <row r="2043" spans="1:20" x14ac:dyDescent="0.3">
      <c r="A2043" t="s">
        <v>4105</v>
      </c>
      <c r="B2043" s="171" t="s">
        <v>4106</v>
      </c>
      <c r="C2043" s="171" t="s">
        <v>209</v>
      </c>
      <c r="D2043" s="171" t="s">
        <v>4</v>
      </c>
      <c r="E2043" s="11">
        <v>41579</v>
      </c>
      <c r="H2043" t="e">
        <v>#DIV/0!</v>
      </c>
      <c r="K2043" t="e">
        <v>#DIV/0!</v>
      </c>
      <c r="M2043" t="e">
        <v>#DIV/0!</v>
      </c>
      <c r="R2043" t="e">
        <v>#DIV/0!</v>
      </c>
    </row>
    <row r="2044" spans="1:20" x14ac:dyDescent="0.3">
      <c r="A2044" t="s">
        <v>4107</v>
      </c>
      <c r="B2044" s="171" t="s">
        <v>4108</v>
      </c>
      <c r="C2044" s="171" t="s">
        <v>212</v>
      </c>
      <c r="D2044" s="171" t="s">
        <v>80</v>
      </c>
      <c r="E2044" s="11">
        <v>41579</v>
      </c>
      <c r="H2044" t="e">
        <v>#DIV/0!</v>
      </c>
      <c r="K2044" t="e">
        <v>#DIV/0!</v>
      </c>
      <c r="M2044" t="e">
        <v>#DIV/0!</v>
      </c>
      <c r="R2044" t="e">
        <v>#DIV/0!</v>
      </c>
    </row>
    <row r="2045" spans="1:20" x14ac:dyDescent="0.3">
      <c r="A2045" t="s">
        <v>4109</v>
      </c>
      <c r="B2045" s="171" t="s">
        <v>4110</v>
      </c>
      <c r="C2045" s="171" t="s">
        <v>215</v>
      </c>
      <c r="D2045" s="171" t="s">
        <v>80</v>
      </c>
      <c r="E2045" s="11">
        <v>41579</v>
      </c>
      <c r="H2045" t="e">
        <v>#DIV/0!</v>
      </c>
      <c r="K2045" t="e">
        <v>#DIV/0!</v>
      </c>
      <c r="M2045" t="e">
        <v>#DIV/0!</v>
      </c>
      <c r="R2045" t="e">
        <v>#DIV/0!</v>
      </c>
      <c r="T2045">
        <v>0.8477182696530523</v>
      </c>
    </row>
    <row r="2046" spans="1:20" x14ac:dyDescent="0.3">
      <c r="A2046" t="s">
        <v>4111</v>
      </c>
      <c r="B2046" s="171" t="s">
        <v>4112</v>
      </c>
      <c r="C2046" s="171" t="s">
        <v>218</v>
      </c>
      <c r="D2046" s="171" t="s">
        <v>4</v>
      </c>
      <c r="E2046" s="11">
        <v>41579</v>
      </c>
      <c r="H2046" t="e">
        <v>#DIV/0!</v>
      </c>
      <c r="K2046" t="e">
        <v>#DIV/0!</v>
      </c>
      <c r="M2046" t="e">
        <v>#DIV/0!</v>
      </c>
      <c r="R2046" t="e">
        <v>#DIV/0!</v>
      </c>
    </row>
    <row r="2047" spans="1:20" x14ac:dyDescent="0.3">
      <c r="A2047" t="s">
        <v>4113</v>
      </c>
      <c r="B2047" s="171" t="s">
        <v>4114</v>
      </c>
      <c r="C2047" s="171" t="s">
        <v>233</v>
      </c>
      <c r="D2047" s="171" t="s">
        <v>80</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3">
      <c r="A2048" t="s">
        <v>4115</v>
      </c>
      <c r="B2048" s="171" t="s">
        <v>4116</v>
      </c>
      <c r="C2048" s="171" t="s">
        <v>236</v>
      </c>
      <c r="D2048" s="171" t="s">
        <v>4</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3">
      <c r="A2049" t="s">
        <v>4117</v>
      </c>
      <c r="B2049" s="171" t="s">
        <v>4118</v>
      </c>
      <c r="C2049" s="171" t="s">
        <v>239</v>
      </c>
      <c r="D2049" s="171" t="s">
        <v>4</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3">
      <c r="A2050" t="s">
        <v>4119</v>
      </c>
      <c r="B2050" s="171" t="s">
        <v>4120</v>
      </c>
      <c r="C2050" s="171" t="s">
        <v>143</v>
      </c>
      <c r="D2050" s="171" t="s">
        <v>4</v>
      </c>
      <c r="E2050" s="11">
        <v>41579</v>
      </c>
      <c r="H2050" t="e">
        <v>#DIV/0!</v>
      </c>
      <c r="K2050" t="e">
        <v>#DIV/0!</v>
      </c>
      <c r="M2050" t="e">
        <v>#DIV/0!</v>
      </c>
      <c r="N2050">
        <v>0</v>
      </c>
      <c r="R2050" t="e">
        <v>#DIV/0!</v>
      </c>
      <c r="T2050">
        <v>1</v>
      </c>
    </row>
    <row r="2051" spans="1:20" x14ac:dyDescent="0.3">
      <c r="A2051" t="s">
        <v>4121</v>
      </c>
      <c r="B2051" s="171" t="s">
        <v>4122</v>
      </c>
      <c r="C2051" s="171" t="s">
        <v>146</v>
      </c>
      <c r="D2051" s="171" t="s">
        <v>80</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3">
      <c r="A2052" t="s">
        <v>4123</v>
      </c>
      <c r="B2052" s="171" t="s">
        <v>4124</v>
      </c>
      <c r="C2052" s="171" t="s">
        <v>149</v>
      </c>
      <c r="D2052" s="171" t="s">
        <v>4</v>
      </c>
      <c r="E2052" s="11">
        <v>41579</v>
      </c>
      <c r="H2052" t="e">
        <v>#DIV/0!</v>
      </c>
      <c r="K2052" t="e">
        <v>#DIV/0!</v>
      </c>
      <c r="M2052" t="e">
        <v>#DIV/0!</v>
      </c>
      <c r="R2052" t="e">
        <v>#DIV/0!</v>
      </c>
      <c r="T2052">
        <v>1.1599999999999999</v>
      </c>
    </row>
    <row r="2053" spans="1:20" x14ac:dyDescent="0.3">
      <c r="A2053" t="s">
        <v>4125</v>
      </c>
      <c r="B2053" s="171" t="s">
        <v>4126</v>
      </c>
      <c r="C2053" s="171" t="s">
        <v>152</v>
      </c>
      <c r="D2053" s="171" t="s">
        <v>4</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3">
      <c r="A2054" t="s">
        <v>4127</v>
      </c>
      <c r="B2054" s="171" t="s">
        <v>4128</v>
      </c>
      <c r="C2054" s="171" t="s">
        <v>155</v>
      </c>
      <c r="D2054" s="171" t="s">
        <v>4</v>
      </c>
      <c r="E2054" s="11">
        <v>41579</v>
      </c>
      <c r="F2054">
        <v>2</v>
      </c>
      <c r="G2054">
        <v>5</v>
      </c>
      <c r="H2054">
        <v>0.4</v>
      </c>
      <c r="J2054">
        <v>10</v>
      </c>
      <c r="K2054">
        <v>0</v>
      </c>
      <c r="L2054">
        <v>25</v>
      </c>
      <c r="M2054">
        <v>0.4</v>
      </c>
      <c r="R2054" t="e">
        <v>#DIV/0!</v>
      </c>
      <c r="T2054">
        <v>0.84567999999999999</v>
      </c>
    </row>
    <row r="2055" spans="1:20" x14ac:dyDescent="0.3">
      <c r="A2055" t="s">
        <v>4129</v>
      </c>
      <c r="B2055" s="171" t="s">
        <v>4130</v>
      </c>
      <c r="C2055" s="171" t="s">
        <v>158</v>
      </c>
      <c r="D2055" s="171" t="s">
        <v>4</v>
      </c>
      <c r="E2055" s="11">
        <v>41579</v>
      </c>
      <c r="H2055" t="e">
        <v>#DIV/0!</v>
      </c>
      <c r="K2055" t="e">
        <v>#DIV/0!</v>
      </c>
      <c r="M2055" t="e">
        <v>#DIV/0!</v>
      </c>
      <c r="R2055" t="e">
        <v>#DIV/0!</v>
      </c>
      <c r="T2055">
        <v>0.68899999999999995</v>
      </c>
    </row>
    <row r="2056" spans="1:20" x14ac:dyDescent="0.3">
      <c r="A2056" t="s">
        <v>4131</v>
      </c>
      <c r="B2056" s="171" t="s">
        <v>4132</v>
      </c>
      <c r="C2056" s="171" t="s">
        <v>164</v>
      </c>
      <c r="D2056" s="171" t="s">
        <v>4</v>
      </c>
      <c r="E2056" s="11">
        <v>41579</v>
      </c>
      <c r="F2056">
        <v>2</v>
      </c>
      <c r="G2056">
        <v>4</v>
      </c>
      <c r="H2056">
        <v>0.5</v>
      </c>
      <c r="J2056">
        <v>7</v>
      </c>
      <c r="K2056">
        <v>0</v>
      </c>
      <c r="L2056">
        <v>17</v>
      </c>
      <c r="M2056">
        <v>0.41176470588235292</v>
      </c>
      <c r="R2056" t="e">
        <v>#DIV/0!</v>
      </c>
      <c r="T2056">
        <v>1.06</v>
      </c>
    </row>
    <row r="2057" spans="1:20" x14ac:dyDescent="0.3">
      <c r="A2057" t="s">
        <v>4133</v>
      </c>
      <c r="B2057" s="171" t="s">
        <v>4134</v>
      </c>
      <c r="C2057" s="171" t="s">
        <v>161</v>
      </c>
      <c r="D2057" s="171" t="s">
        <v>80</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3">
      <c r="A2058" t="s">
        <v>4135</v>
      </c>
      <c r="B2058" s="171" t="s">
        <v>4136</v>
      </c>
      <c r="C2058" s="171" t="s">
        <v>221</v>
      </c>
      <c r="D2058" s="171" t="s">
        <v>80</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3">
      <c r="A2059" t="s">
        <v>4137</v>
      </c>
      <c r="B2059" s="171" t="s">
        <v>4138</v>
      </c>
      <c r="C2059" s="171" t="s">
        <v>224</v>
      </c>
      <c r="D2059" s="171" t="s">
        <v>4</v>
      </c>
      <c r="E2059" s="11">
        <v>41579</v>
      </c>
      <c r="F2059">
        <v>0</v>
      </c>
      <c r="G2059">
        <v>0</v>
      </c>
      <c r="H2059" t="e">
        <v>#DIV/0!</v>
      </c>
      <c r="I2059">
        <v>0</v>
      </c>
      <c r="J2059">
        <v>0</v>
      </c>
      <c r="K2059" t="e">
        <v>#DIV/0!</v>
      </c>
      <c r="L2059">
        <v>0</v>
      </c>
      <c r="M2059" t="e">
        <v>#DIV/0!</v>
      </c>
      <c r="R2059" t="e">
        <v>#DIV/0!</v>
      </c>
    </row>
    <row r="2060" spans="1:20" x14ac:dyDescent="0.3">
      <c r="A2060" t="s">
        <v>4139</v>
      </c>
      <c r="B2060" s="171" t="s">
        <v>4140</v>
      </c>
      <c r="C2060" s="171" t="s">
        <v>227</v>
      </c>
      <c r="D2060" s="171" t="s">
        <v>4</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3">
      <c r="A2061" t="s">
        <v>4141</v>
      </c>
      <c r="B2061" s="171" t="s">
        <v>4142</v>
      </c>
      <c r="C2061" s="171" t="s">
        <v>230</v>
      </c>
      <c r="D2061" s="171" t="s">
        <v>4</v>
      </c>
      <c r="E2061" s="11">
        <v>41579</v>
      </c>
      <c r="H2061" t="e">
        <v>#DIV/0!</v>
      </c>
      <c r="K2061" t="e">
        <v>#DIV/0!</v>
      </c>
      <c r="M2061" t="e">
        <v>#DIV/0!</v>
      </c>
      <c r="R2061" t="e">
        <v>#DIV/0!</v>
      </c>
      <c r="T2061">
        <v>0.69565217391304346</v>
      </c>
    </row>
    <row r="2062" spans="1:20" x14ac:dyDescent="0.3">
      <c r="A2062" t="s">
        <v>4143</v>
      </c>
      <c r="B2062" s="171" t="s">
        <v>4144</v>
      </c>
      <c r="C2062" s="171" t="s">
        <v>73</v>
      </c>
      <c r="D2062" s="171" t="s">
        <v>4</v>
      </c>
      <c r="E2062" s="11">
        <v>41609</v>
      </c>
      <c r="F2062">
        <v>2</v>
      </c>
      <c r="G2062">
        <v>3</v>
      </c>
      <c r="H2062">
        <v>0.66666666666666663</v>
      </c>
      <c r="J2062">
        <v>15</v>
      </c>
      <c r="K2062">
        <v>0</v>
      </c>
      <c r="L2062">
        <v>15</v>
      </c>
      <c r="M2062">
        <v>1</v>
      </c>
      <c r="P2062">
        <v>0</v>
      </c>
      <c r="Q2062">
        <v>0</v>
      </c>
      <c r="R2062" t="e">
        <v>#DIV/0!</v>
      </c>
      <c r="T2062">
        <v>1</v>
      </c>
    </row>
    <row r="2063" spans="1:20" x14ac:dyDescent="0.3">
      <c r="A2063" t="s">
        <v>4145</v>
      </c>
      <c r="B2063" s="171" t="s">
        <v>4146</v>
      </c>
      <c r="C2063" s="171" t="s">
        <v>76</v>
      </c>
      <c r="D2063" s="171" t="s">
        <v>4</v>
      </c>
      <c r="E2063" s="11">
        <v>41609</v>
      </c>
      <c r="F2063">
        <v>2</v>
      </c>
      <c r="G2063">
        <v>3</v>
      </c>
      <c r="H2063">
        <v>0.66666666666666663</v>
      </c>
      <c r="J2063">
        <v>15</v>
      </c>
      <c r="K2063">
        <v>0</v>
      </c>
      <c r="L2063">
        <v>15</v>
      </c>
      <c r="M2063">
        <v>1</v>
      </c>
      <c r="P2063">
        <v>0</v>
      </c>
      <c r="Q2063">
        <v>0</v>
      </c>
      <c r="R2063" t="e">
        <v>#DIV/0!</v>
      </c>
    </row>
    <row r="2064" spans="1:20" x14ac:dyDescent="0.3">
      <c r="A2064" t="s">
        <v>4147</v>
      </c>
      <c r="B2064" s="171" t="s">
        <v>4148</v>
      </c>
      <c r="C2064" s="171" t="s">
        <v>79</v>
      </c>
      <c r="D2064" s="171" t="s">
        <v>80</v>
      </c>
      <c r="E2064" s="11">
        <v>41609</v>
      </c>
      <c r="F2064">
        <v>0</v>
      </c>
      <c r="G2064">
        <v>0</v>
      </c>
      <c r="H2064" t="e">
        <v>#DIV/0!</v>
      </c>
      <c r="I2064">
        <v>0</v>
      </c>
      <c r="J2064">
        <v>0</v>
      </c>
      <c r="K2064" t="e">
        <v>#DIV/0!</v>
      </c>
      <c r="L2064">
        <v>0</v>
      </c>
      <c r="M2064" t="e">
        <v>#DIV/0!</v>
      </c>
      <c r="N2064">
        <v>0</v>
      </c>
      <c r="P2064">
        <v>0</v>
      </c>
      <c r="Q2064">
        <v>0</v>
      </c>
      <c r="R2064" t="e">
        <v>#DIV/0!</v>
      </c>
      <c r="S2064">
        <v>0</v>
      </c>
    </row>
    <row r="2065" spans="1:20" x14ac:dyDescent="0.3">
      <c r="A2065" t="s">
        <v>4149</v>
      </c>
      <c r="B2065" s="171" t="s">
        <v>4150</v>
      </c>
      <c r="C2065" s="171" t="s">
        <v>83</v>
      </c>
      <c r="D2065" s="171" t="s">
        <v>80</v>
      </c>
      <c r="E2065" s="11">
        <v>41609</v>
      </c>
      <c r="F2065">
        <v>10</v>
      </c>
      <c r="G2065">
        <v>13</v>
      </c>
      <c r="H2065">
        <v>0.76923076923076927</v>
      </c>
      <c r="I2065">
        <v>0</v>
      </c>
      <c r="J2065">
        <v>59</v>
      </c>
      <c r="K2065">
        <v>0</v>
      </c>
      <c r="L2065">
        <v>59</v>
      </c>
      <c r="M2065">
        <v>1</v>
      </c>
      <c r="N2065">
        <v>0</v>
      </c>
      <c r="P2065">
        <v>0</v>
      </c>
      <c r="Q2065">
        <v>0</v>
      </c>
      <c r="R2065" t="e">
        <v>#DIV/0!</v>
      </c>
      <c r="S2065">
        <v>0</v>
      </c>
    </row>
    <row r="2066" spans="1:20" x14ac:dyDescent="0.3">
      <c r="A2066" t="s">
        <v>4151</v>
      </c>
      <c r="B2066" s="171" t="s">
        <v>4152</v>
      </c>
      <c r="C2066" s="171" t="s">
        <v>86</v>
      </c>
      <c r="D2066" s="171" t="s">
        <v>80</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3">
      <c r="A2067" t="s">
        <v>4153</v>
      </c>
      <c r="B2067" s="171" t="s">
        <v>4154</v>
      </c>
      <c r="C2067" s="171" t="s">
        <v>89</v>
      </c>
      <c r="D2067" s="171" t="s">
        <v>80</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3">
      <c r="A2068" t="s">
        <v>4155</v>
      </c>
      <c r="B2068" s="171" t="s">
        <v>4156</v>
      </c>
      <c r="C2068" s="171" t="s">
        <v>92</v>
      </c>
      <c r="D2068" s="171" t="s">
        <v>80</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3">
      <c r="A2069" t="s">
        <v>4157</v>
      </c>
      <c r="B2069" s="171" t="s">
        <v>4158</v>
      </c>
      <c r="C2069" s="171" t="s">
        <v>95</v>
      </c>
      <c r="D2069" s="171" t="s">
        <v>80</v>
      </c>
      <c r="E2069" s="11">
        <v>41609</v>
      </c>
      <c r="F2069">
        <v>7</v>
      </c>
      <c r="G2069">
        <v>7</v>
      </c>
      <c r="H2069">
        <v>1</v>
      </c>
      <c r="I2069">
        <v>17</v>
      </c>
      <c r="J2069">
        <v>35</v>
      </c>
      <c r="K2069">
        <v>0.48571428571428571</v>
      </c>
      <c r="L2069">
        <v>35</v>
      </c>
      <c r="M2069">
        <v>1</v>
      </c>
      <c r="N2069">
        <v>17</v>
      </c>
      <c r="P2069">
        <v>0</v>
      </c>
      <c r="Q2069">
        <v>0</v>
      </c>
      <c r="R2069" t="e">
        <v>#DIV/0!</v>
      </c>
      <c r="S2069">
        <v>0</v>
      </c>
    </row>
    <row r="2070" spans="1:20" x14ac:dyDescent="0.3">
      <c r="A2070" t="s">
        <v>4159</v>
      </c>
      <c r="B2070" s="171" t="s">
        <v>4160</v>
      </c>
      <c r="C2070" s="171" t="s">
        <v>98</v>
      </c>
      <c r="D2070" s="171" t="s">
        <v>80</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3">
      <c r="A2071" t="s">
        <v>4161</v>
      </c>
      <c r="B2071" s="171" t="s">
        <v>4162</v>
      </c>
      <c r="C2071" s="171" t="s">
        <v>101</v>
      </c>
      <c r="D2071" s="171" t="s">
        <v>80</v>
      </c>
      <c r="E2071" s="11">
        <v>41609</v>
      </c>
      <c r="F2071">
        <v>0</v>
      </c>
      <c r="G2071">
        <v>0</v>
      </c>
      <c r="H2071" t="e">
        <v>#DIV/0!</v>
      </c>
      <c r="I2071">
        <v>0</v>
      </c>
      <c r="J2071">
        <v>0</v>
      </c>
      <c r="K2071" t="e">
        <v>#DIV/0!</v>
      </c>
      <c r="L2071">
        <v>0</v>
      </c>
      <c r="M2071" t="e">
        <v>#DIV/0!</v>
      </c>
      <c r="P2071">
        <v>0</v>
      </c>
      <c r="Q2071">
        <v>0</v>
      </c>
      <c r="R2071" t="e">
        <v>#DIV/0!</v>
      </c>
      <c r="T2071">
        <v>0.6166666666666667</v>
      </c>
    </row>
    <row r="2072" spans="1:20" x14ac:dyDescent="0.3">
      <c r="A2072" t="s">
        <v>4163</v>
      </c>
      <c r="B2072" s="171" t="s">
        <v>4164</v>
      </c>
      <c r="C2072" s="171" t="s">
        <v>104</v>
      </c>
      <c r="D2072" s="171" t="s">
        <v>4</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3">
      <c r="A2073" t="s">
        <v>4165</v>
      </c>
      <c r="B2073" s="171" t="s">
        <v>4166</v>
      </c>
      <c r="C2073" s="171" t="s">
        <v>107</v>
      </c>
      <c r="D2073" s="171" t="s">
        <v>4</v>
      </c>
      <c r="E2073" s="11">
        <v>41609</v>
      </c>
      <c r="F2073">
        <v>11</v>
      </c>
      <c r="G2073">
        <v>11</v>
      </c>
      <c r="H2073">
        <v>1</v>
      </c>
      <c r="I2073">
        <v>22</v>
      </c>
      <c r="J2073">
        <v>75</v>
      </c>
      <c r="K2073">
        <v>0.29333333333333333</v>
      </c>
      <c r="L2073">
        <v>75</v>
      </c>
      <c r="M2073">
        <v>1</v>
      </c>
      <c r="N2073">
        <v>21</v>
      </c>
      <c r="P2073">
        <v>0</v>
      </c>
      <c r="Q2073">
        <v>0</v>
      </c>
      <c r="R2073" t="e">
        <v>#DIV/0!</v>
      </c>
      <c r="S2073">
        <v>1</v>
      </c>
    </row>
    <row r="2074" spans="1:20" x14ac:dyDescent="0.3">
      <c r="A2074" t="s">
        <v>4167</v>
      </c>
      <c r="B2074" s="171" t="s">
        <v>4168</v>
      </c>
      <c r="C2074" s="171" t="s">
        <v>110</v>
      </c>
      <c r="D2074" s="171" t="s">
        <v>80</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3">
      <c r="A2075" t="s">
        <v>4169</v>
      </c>
      <c r="B2075" s="171" t="s">
        <v>4170</v>
      </c>
      <c r="C2075" s="171" t="s">
        <v>113</v>
      </c>
      <c r="D2075" s="171" t="s">
        <v>80</v>
      </c>
      <c r="E2075" s="11">
        <v>41609</v>
      </c>
      <c r="F2075">
        <v>7</v>
      </c>
      <c r="G2075">
        <v>7</v>
      </c>
      <c r="H2075">
        <v>1</v>
      </c>
      <c r="I2075">
        <v>11</v>
      </c>
      <c r="J2075">
        <v>35</v>
      </c>
      <c r="K2075">
        <v>0.31428571428571428</v>
      </c>
      <c r="L2075">
        <v>35</v>
      </c>
      <c r="M2075">
        <v>1</v>
      </c>
      <c r="N2075">
        <v>10</v>
      </c>
      <c r="P2075">
        <v>0</v>
      </c>
      <c r="Q2075">
        <v>0</v>
      </c>
      <c r="R2075">
        <v>0</v>
      </c>
      <c r="S2075">
        <v>1</v>
      </c>
    </row>
    <row r="2076" spans="1:20" x14ac:dyDescent="0.3">
      <c r="A2076" t="s">
        <v>4171</v>
      </c>
      <c r="B2076" s="171" t="s">
        <v>4172</v>
      </c>
      <c r="C2076" s="171" t="s">
        <v>116</v>
      </c>
      <c r="D2076" s="171" t="s">
        <v>80</v>
      </c>
      <c r="E2076" s="11">
        <v>41609</v>
      </c>
      <c r="H2076" t="e">
        <v>#DIV/0!</v>
      </c>
      <c r="K2076" t="e">
        <v>#DIV/0!</v>
      </c>
      <c r="M2076" t="e">
        <v>#DIV/0!</v>
      </c>
      <c r="R2076" t="e">
        <v>#DIV/0!</v>
      </c>
    </row>
    <row r="2077" spans="1:20" x14ac:dyDescent="0.3">
      <c r="A2077" t="s">
        <v>4173</v>
      </c>
      <c r="B2077" s="171" t="s">
        <v>4174</v>
      </c>
      <c r="C2077" s="171" t="s">
        <v>119</v>
      </c>
      <c r="D2077" s="171" t="s">
        <v>80</v>
      </c>
      <c r="E2077" s="11">
        <v>41609</v>
      </c>
      <c r="H2077" t="e">
        <v>#DIV/0!</v>
      </c>
      <c r="K2077" t="e">
        <v>#DIV/0!</v>
      </c>
      <c r="M2077" t="e">
        <v>#DIV/0!</v>
      </c>
      <c r="R2077" t="e">
        <v>#DIV/0!</v>
      </c>
      <c r="T2077">
        <v>1</v>
      </c>
    </row>
    <row r="2078" spans="1:20" x14ac:dyDescent="0.3">
      <c r="A2078" t="s">
        <v>4175</v>
      </c>
      <c r="B2078" s="171" t="s">
        <v>4176</v>
      </c>
      <c r="C2078" s="171" t="s">
        <v>122</v>
      </c>
      <c r="D2078" s="171" t="s">
        <v>4</v>
      </c>
      <c r="E2078" s="11">
        <v>41609</v>
      </c>
      <c r="H2078" t="e">
        <v>#DIV/0!</v>
      </c>
      <c r="K2078" t="e">
        <v>#DIV/0!</v>
      </c>
      <c r="M2078" t="e">
        <v>#DIV/0!</v>
      </c>
      <c r="R2078" t="e">
        <v>#DIV/0!</v>
      </c>
      <c r="T2078">
        <v>1.1499999999999999</v>
      </c>
    </row>
    <row r="2079" spans="1:20" x14ac:dyDescent="0.3">
      <c r="A2079" t="s">
        <v>4177</v>
      </c>
      <c r="B2079" s="171" t="s">
        <v>4178</v>
      </c>
      <c r="C2079" s="171" t="s">
        <v>125</v>
      </c>
      <c r="D2079" s="171" t="s">
        <v>4</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3">
      <c r="A2080" t="s">
        <v>4179</v>
      </c>
      <c r="B2080" s="171" t="s">
        <v>4180</v>
      </c>
      <c r="C2080" s="171" t="s">
        <v>128</v>
      </c>
      <c r="D2080" s="171" t="s">
        <v>80</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3">
      <c r="A2081" t="s">
        <v>4181</v>
      </c>
      <c r="B2081" s="171" t="s">
        <v>4182</v>
      </c>
      <c r="C2081" s="171" t="s">
        <v>131</v>
      </c>
      <c r="D2081" s="171" t="s">
        <v>80</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3">
      <c r="A2082" t="s">
        <v>4183</v>
      </c>
      <c r="B2082" s="171" t="s">
        <v>4184</v>
      </c>
      <c r="C2082" s="171" t="s">
        <v>134</v>
      </c>
      <c r="D2082" s="171" t="s">
        <v>80</v>
      </c>
      <c r="E2082" s="11">
        <v>41609</v>
      </c>
      <c r="H2082" t="e">
        <v>#DIV/0!</v>
      </c>
      <c r="K2082" t="e">
        <v>#DIV/0!</v>
      </c>
      <c r="M2082" t="e">
        <v>#DIV/0!</v>
      </c>
      <c r="R2082" t="e">
        <v>#DIV/0!</v>
      </c>
      <c r="T2082">
        <v>1</v>
      </c>
    </row>
    <row r="2083" spans="1:20" x14ac:dyDescent="0.3">
      <c r="A2083" t="s">
        <v>4185</v>
      </c>
      <c r="B2083" s="171" t="s">
        <v>4186</v>
      </c>
      <c r="C2083" s="171" t="s">
        <v>137</v>
      </c>
      <c r="D2083" s="171" t="s">
        <v>4</v>
      </c>
      <c r="E2083" s="11">
        <v>41609</v>
      </c>
      <c r="H2083" t="e">
        <v>#DIV/0!</v>
      </c>
      <c r="K2083" t="e">
        <v>#DIV/0!</v>
      </c>
      <c r="M2083" t="e">
        <v>#DIV/0!</v>
      </c>
      <c r="R2083" t="e">
        <v>#DIV/0!</v>
      </c>
      <c r="T2083" t="e">
        <v>#DIV/0!</v>
      </c>
    </row>
    <row r="2084" spans="1:20" x14ac:dyDescent="0.3">
      <c r="A2084" t="s">
        <v>4187</v>
      </c>
      <c r="B2084" s="171" t="s">
        <v>4188</v>
      </c>
      <c r="C2084" s="171" t="s">
        <v>140</v>
      </c>
      <c r="D2084" s="171" t="s">
        <v>80</v>
      </c>
      <c r="E2084" s="11">
        <v>41609</v>
      </c>
      <c r="H2084" t="e">
        <v>#DIV/0!</v>
      </c>
      <c r="K2084" t="e">
        <v>#DIV/0!</v>
      </c>
      <c r="M2084" t="e">
        <v>#DIV/0!</v>
      </c>
      <c r="R2084" t="e">
        <v>#DIV/0!</v>
      </c>
      <c r="T2084" t="e">
        <v>#DIV/0!</v>
      </c>
    </row>
    <row r="2085" spans="1:20" x14ac:dyDescent="0.3">
      <c r="A2085" t="s">
        <v>4189</v>
      </c>
      <c r="B2085" s="171" t="s">
        <v>4190</v>
      </c>
      <c r="C2085" s="171" t="s">
        <v>143</v>
      </c>
      <c r="D2085" s="171" t="s">
        <v>80</v>
      </c>
      <c r="E2085" s="11">
        <v>41609</v>
      </c>
      <c r="H2085" t="e">
        <v>#DIV/0!</v>
      </c>
      <c r="K2085" t="e">
        <v>#DIV/0!</v>
      </c>
      <c r="M2085" t="e">
        <v>#DIV/0!</v>
      </c>
      <c r="N2085">
        <v>0</v>
      </c>
      <c r="R2085" t="e">
        <v>#DIV/0!</v>
      </c>
      <c r="T2085" t="e">
        <v>#DIV/0!</v>
      </c>
    </row>
    <row r="2086" spans="1:20" x14ac:dyDescent="0.3">
      <c r="A2086" t="s">
        <v>4191</v>
      </c>
      <c r="B2086" s="171" t="s">
        <v>4192</v>
      </c>
      <c r="C2086" s="171" t="s">
        <v>146</v>
      </c>
      <c r="D2086" s="171" t="s">
        <v>4</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3">
      <c r="A2087" t="s">
        <v>4193</v>
      </c>
      <c r="B2087" s="171" t="s">
        <v>4194</v>
      </c>
      <c r="C2087" s="171" t="s">
        <v>149</v>
      </c>
      <c r="D2087" s="171" t="s">
        <v>80</v>
      </c>
      <c r="E2087" s="11">
        <v>41609</v>
      </c>
      <c r="H2087" t="e">
        <v>#DIV/0!</v>
      </c>
      <c r="K2087" t="e">
        <v>#DIV/0!</v>
      </c>
      <c r="M2087" t="e">
        <v>#DIV/0!</v>
      </c>
      <c r="P2087">
        <v>0</v>
      </c>
      <c r="Q2087">
        <v>0</v>
      </c>
      <c r="R2087" t="e">
        <v>#DIV/0!</v>
      </c>
    </row>
    <row r="2088" spans="1:20" x14ac:dyDescent="0.3">
      <c r="A2088" t="s">
        <v>4195</v>
      </c>
      <c r="B2088" s="171" t="s">
        <v>4196</v>
      </c>
      <c r="C2088" s="171" t="s">
        <v>152</v>
      </c>
      <c r="D2088" s="171" t="s">
        <v>80</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3">
      <c r="A2089" t="s">
        <v>4197</v>
      </c>
      <c r="B2089" s="171" t="s">
        <v>4198</v>
      </c>
      <c r="C2089" s="171" t="s">
        <v>155</v>
      </c>
      <c r="D2089" s="171" t="s">
        <v>80</v>
      </c>
      <c r="E2089" s="11">
        <v>41609</v>
      </c>
      <c r="F2089">
        <v>2</v>
      </c>
      <c r="G2089">
        <v>5</v>
      </c>
      <c r="H2089">
        <v>0.4</v>
      </c>
      <c r="J2089">
        <v>10</v>
      </c>
      <c r="K2089">
        <v>0</v>
      </c>
      <c r="L2089">
        <v>25</v>
      </c>
      <c r="M2089">
        <v>0.4</v>
      </c>
      <c r="P2089">
        <v>0</v>
      </c>
      <c r="Q2089">
        <v>0</v>
      </c>
      <c r="R2089" t="e">
        <v>#DIV/0!</v>
      </c>
      <c r="T2089">
        <v>1.0533333333333332</v>
      </c>
    </row>
    <row r="2090" spans="1:20" x14ac:dyDescent="0.3">
      <c r="A2090" t="s">
        <v>4199</v>
      </c>
      <c r="B2090" s="171" t="s">
        <v>4200</v>
      </c>
      <c r="C2090" s="171" t="s">
        <v>158</v>
      </c>
      <c r="D2090" s="171" t="s">
        <v>80</v>
      </c>
      <c r="E2090" s="11">
        <v>41609</v>
      </c>
      <c r="H2090" t="e">
        <v>#DIV/0!</v>
      </c>
      <c r="K2090" t="e">
        <v>#DIV/0!</v>
      </c>
      <c r="M2090" t="e">
        <v>#DIV/0!</v>
      </c>
      <c r="P2090">
        <v>0</v>
      </c>
      <c r="Q2090">
        <v>0</v>
      </c>
      <c r="R2090" t="e">
        <v>#DIV/0!</v>
      </c>
      <c r="T2090">
        <v>0.84567999999999999</v>
      </c>
    </row>
    <row r="2091" spans="1:20" x14ac:dyDescent="0.3">
      <c r="A2091" t="s">
        <v>4201</v>
      </c>
      <c r="B2091" s="171" t="s">
        <v>4202</v>
      </c>
      <c r="C2091" s="171" t="s">
        <v>161</v>
      </c>
      <c r="D2091" s="171" t="s">
        <v>4</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3">
      <c r="A2092" t="s">
        <v>4203</v>
      </c>
      <c r="B2092" s="171" t="s">
        <v>4204</v>
      </c>
      <c r="C2092" s="171" t="s">
        <v>164</v>
      </c>
      <c r="D2092" s="171" t="s">
        <v>80</v>
      </c>
      <c r="E2092" s="11">
        <v>41609</v>
      </c>
      <c r="F2092">
        <v>2</v>
      </c>
      <c r="G2092">
        <v>4</v>
      </c>
      <c r="H2092">
        <v>0.5</v>
      </c>
      <c r="J2092">
        <v>7</v>
      </c>
      <c r="K2092">
        <v>0</v>
      </c>
      <c r="L2092">
        <v>17</v>
      </c>
      <c r="M2092">
        <v>0.41176470588235292</v>
      </c>
      <c r="P2092">
        <v>0</v>
      </c>
      <c r="Q2092">
        <v>0</v>
      </c>
      <c r="R2092" t="e">
        <v>#DIV/0!</v>
      </c>
      <c r="T2092">
        <v>0.98</v>
      </c>
    </row>
    <row r="2093" spans="1:20" x14ac:dyDescent="0.3">
      <c r="A2093" t="s">
        <v>4205</v>
      </c>
      <c r="B2093" s="171" t="s">
        <v>4206</v>
      </c>
      <c r="C2093" s="171" t="s">
        <v>167</v>
      </c>
      <c r="D2093" s="171" t="s">
        <v>4</v>
      </c>
      <c r="E2093" s="11">
        <v>41609</v>
      </c>
      <c r="H2093" t="e">
        <v>#DIV/0!</v>
      </c>
      <c r="K2093" t="e">
        <v>#DIV/0!</v>
      </c>
      <c r="M2093" t="e">
        <v>#DIV/0!</v>
      </c>
      <c r="R2093" t="e">
        <v>#DIV/0!</v>
      </c>
      <c r="T2093">
        <v>0.86974637681159417</v>
      </c>
    </row>
    <row r="2094" spans="1:20" x14ac:dyDescent="0.3">
      <c r="A2094" t="s">
        <v>4207</v>
      </c>
      <c r="B2094" s="171" t="s">
        <v>4208</v>
      </c>
      <c r="C2094" s="171" t="s">
        <v>170</v>
      </c>
      <c r="D2094" s="171" t="s">
        <v>80</v>
      </c>
      <c r="E2094" s="11">
        <v>41609</v>
      </c>
      <c r="H2094" t="e">
        <v>#DIV/0!</v>
      </c>
      <c r="K2094" t="e">
        <v>#DIV/0!</v>
      </c>
      <c r="M2094" t="e">
        <v>#DIV/0!</v>
      </c>
      <c r="R2094" t="e">
        <v>#DIV/0!</v>
      </c>
    </row>
    <row r="2095" spans="1:20" x14ac:dyDescent="0.3">
      <c r="A2095" t="s">
        <v>4209</v>
      </c>
      <c r="B2095" s="171" t="s">
        <v>4210</v>
      </c>
      <c r="C2095" s="171" t="s">
        <v>173</v>
      </c>
      <c r="D2095" s="171" t="s">
        <v>80</v>
      </c>
      <c r="E2095" s="11">
        <v>41609</v>
      </c>
      <c r="F2095">
        <v>2</v>
      </c>
      <c r="G2095">
        <v>2</v>
      </c>
      <c r="H2095">
        <v>1</v>
      </c>
      <c r="I2095">
        <v>9</v>
      </c>
      <c r="J2095">
        <v>10</v>
      </c>
      <c r="K2095">
        <v>0.9</v>
      </c>
      <c r="L2095">
        <v>10</v>
      </c>
      <c r="M2095">
        <v>1</v>
      </c>
      <c r="N2095">
        <v>9</v>
      </c>
      <c r="P2095">
        <v>0</v>
      </c>
      <c r="Q2095">
        <v>0</v>
      </c>
      <c r="R2095" t="e">
        <v>#DIV/0!</v>
      </c>
      <c r="S2095">
        <v>0</v>
      </c>
    </row>
    <row r="2096" spans="1:20" x14ac:dyDescent="0.3">
      <c r="A2096" t="s">
        <v>4211</v>
      </c>
      <c r="B2096" s="171" t="s">
        <v>4212</v>
      </c>
      <c r="C2096" s="171" t="s">
        <v>176</v>
      </c>
      <c r="D2096" s="171" t="s">
        <v>80</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3">
      <c r="A2097" t="s">
        <v>4213</v>
      </c>
      <c r="B2097" s="171" t="s">
        <v>4214</v>
      </c>
      <c r="C2097" s="171" t="s">
        <v>179</v>
      </c>
      <c r="D2097" s="171" t="s">
        <v>4</v>
      </c>
      <c r="E2097" s="11">
        <v>41609</v>
      </c>
      <c r="H2097" t="e">
        <v>#DIV/0!</v>
      </c>
      <c r="K2097" t="e">
        <v>#DIV/0!</v>
      </c>
      <c r="M2097" t="e">
        <v>#DIV/0!</v>
      </c>
      <c r="R2097" t="e">
        <v>#DIV/0!</v>
      </c>
    </row>
    <row r="2098" spans="1:20" x14ac:dyDescent="0.3">
      <c r="A2098" t="s">
        <v>4215</v>
      </c>
      <c r="B2098" s="171" t="s">
        <v>4216</v>
      </c>
      <c r="C2098" s="171" t="s">
        <v>182</v>
      </c>
      <c r="D2098" s="171" t="s">
        <v>80</v>
      </c>
      <c r="E2098" s="11">
        <v>41609</v>
      </c>
      <c r="H2098" t="e">
        <v>#DIV/0!</v>
      </c>
      <c r="K2098" t="e">
        <v>#DIV/0!</v>
      </c>
      <c r="M2098" t="e">
        <v>#DIV/0!</v>
      </c>
      <c r="R2098" t="e">
        <v>#DIV/0!</v>
      </c>
    </row>
    <row r="2099" spans="1:20" x14ac:dyDescent="0.3">
      <c r="A2099" t="s">
        <v>4217</v>
      </c>
      <c r="B2099" s="171" t="s">
        <v>4218</v>
      </c>
      <c r="C2099" s="171" t="s">
        <v>185</v>
      </c>
      <c r="D2099" s="171" t="s">
        <v>4</v>
      </c>
      <c r="E2099" s="11">
        <v>41609</v>
      </c>
      <c r="F2099">
        <v>3</v>
      </c>
      <c r="G2099">
        <v>3</v>
      </c>
      <c r="H2099">
        <v>1</v>
      </c>
      <c r="I2099">
        <v>3</v>
      </c>
      <c r="J2099">
        <v>15</v>
      </c>
      <c r="K2099">
        <v>0.2</v>
      </c>
      <c r="L2099">
        <v>15</v>
      </c>
      <c r="M2099">
        <v>1</v>
      </c>
      <c r="N2099">
        <v>1</v>
      </c>
      <c r="P2099">
        <v>1</v>
      </c>
      <c r="Q2099">
        <v>1</v>
      </c>
      <c r="R2099">
        <v>1</v>
      </c>
      <c r="S2099">
        <v>2</v>
      </c>
    </row>
    <row r="2100" spans="1:20" x14ac:dyDescent="0.3">
      <c r="A2100" t="s">
        <v>4219</v>
      </c>
      <c r="B2100" s="171" t="s">
        <v>4220</v>
      </c>
      <c r="C2100" s="171" t="s">
        <v>188</v>
      </c>
      <c r="D2100" s="171" t="s">
        <v>80</v>
      </c>
      <c r="E2100" s="11">
        <v>41609</v>
      </c>
      <c r="F2100">
        <v>3</v>
      </c>
      <c r="G2100">
        <v>3</v>
      </c>
      <c r="H2100">
        <v>1</v>
      </c>
      <c r="I2100">
        <v>3</v>
      </c>
      <c r="J2100">
        <v>15</v>
      </c>
      <c r="K2100">
        <v>0.2</v>
      </c>
      <c r="L2100">
        <v>15</v>
      </c>
      <c r="M2100">
        <v>1</v>
      </c>
      <c r="N2100">
        <v>1</v>
      </c>
      <c r="P2100">
        <v>1</v>
      </c>
      <c r="Q2100">
        <v>1</v>
      </c>
      <c r="R2100">
        <v>1</v>
      </c>
      <c r="S2100">
        <v>2</v>
      </c>
      <c r="T2100">
        <v>0.7142857142857143</v>
      </c>
    </row>
    <row r="2101" spans="1:20" x14ac:dyDescent="0.3">
      <c r="A2101" t="s">
        <v>4221</v>
      </c>
      <c r="B2101" s="171" t="s">
        <v>4222</v>
      </c>
      <c r="C2101" s="171" t="s">
        <v>191</v>
      </c>
      <c r="D2101" s="171" t="s">
        <v>4</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3">
      <c r="A2102" t="s">
        <v>4223</v>
      </c>
      <c r="B2102" s="171" t="s">
        <v>4224</v>
      </c>
      <c r="C2102" s="171" t="s">
        <v>194</v>
      </c>
      <c r="D2102" s="171" t="s">
        <v>80</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3">
      <c r="A2103" t="s">
        <v>4225</v>
      </c>
      <c r="B2103" s="171" t="s">
        <v>4226</v>
      </c>
      <c r="C2103" s="171" t="s">
        <v>197</v>
      </c>
      <c r="D2103" s="171" t="s">
        <v>80</v>
      </c>
      <c r="E2103" s="11">
        <v>41609</v>
      </c>
      <c r="H2103" t="e">
        <v>#DIV/0!</v>
      </c>
      <c r="K2103" t="e">
        <v>#DIV/0!</v>
      </c>
      <c r="M2103" t="e">
        <v>#DIV/0!</v>
      </c>
      <c r="R2103" t="e">
        <v>#DIV/0!</v>
      </c>
      <c r="T2103">
        <v>1.325</v>
      </c>
    </row>
    <row r="2104" spans="1:20" x14ac:dyDescent="0.3">
      <c r="A2104" t="s">
        <v>4227</v>
      </c>
      <c r="B2104" s="171" t="s">
        <v>4228</v>
      </c>
      <c r="C2104" s="171" t="s">
        <v>200</v>
      </c>
      <c r="D2104" s="171" t="s">
        <v>80</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3">
      <c r="A2105" t="s">
        <v>4229</v>
      </c>
      <c r="B2105" s="171" t="s">
        <v>4230</v>
      </c>
      <c r="C2105" s="171" t="s">
        <v>203</v>
      </c>
      <c r="D2105" s="171" t="s">
        <v>80</v>
      </c>
      <c r="E2105" s="11">
        <v>41609</v>
      </c>
      <c r="F2105">
        <v>6</v>
      </c>
      <c r="G2105">
        <v>6</v>
      </c>
      <c r="H2105">
        <v>1</v>
      </c>
      <c r="J2105">
        <v>27</v>
      </c>
      <c r="K2105">
        <v>0</v>
      </c>
      <c r="L2105">
        <v>27</v>
      </c>
      <c r="M2105">
        <v>1</v>
      </c>
      <c r="P2105">
        <v>0</v>
      </c>
      <c r="Q2105">
        <v>0</v>
      </c>
      <c r="R2105" t="e">
        <v>#DIV/0!</v>
      </c>
      <c r="T2105">
        <v>0.83010000000000006</v>
      </c>
    </row>
    <row r="2106" spans="1:20" x14ac:dyDescent="0.3">
      <c r="A2106" t="s">
        <v>4231</v>
      </c>
      <c r="B2106" s="171" t="s">
        <v>4232</v>
      </c>
      <c r="C2106" s="171" t="s">
        <v>206</v>
      </c>
      <c r="D2106" s="171" t="s">
        <v>80</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3">
      <c r="A2107" t="s">
        <v>4233</v>
      </c>
      <c r="B2107" s="171" t="s">
        <v>4234</v>
      </c>
      <c r="C2107" s="171" t="s">
        <v>209</v>
      </c>
      <c r="D2107" s="171" t="s">
        <v>80</v>
      </c>
      <c r="E2107" s="11">
        <v>41609</v>
      </c>
      <c r="H2107" t="e">
        <v>#DIV/0!</v>
      </c>
      <c r="K2107" t="e">
        <v>#DIV/0!</v>
      </c>
      <c r="M2107" t="e">
        <v>#DIV/0!</v>
      </c>
      <c r="R2107" t="e">
        <v>#DIV/0!</v>
      </c>
      <c r="T2107">
        <v>1.06</v>
      </c>
    </row>
    <row r="2108" spans="1:20" x14ac:dyDescent="0.3">
      <c r="A2108" t="s">
        <v>4235</v>
      </c>
      <c r="B2108" s="171" t="s">
        <v>4236</v>
      </c>
      <c r="C2108" s="171" t="s">
        <v>212</v>
      </c>
      <c r="D2108" s="171" t="s">
        <v>4</v>
      </c>
      <c r="E2108" s="11">
        <v>41609</v>
      </c>
      <c r="H2108" t="e">
        <v>#DIV/0!</v>
      </c>
      <c r="K2108" t="e">
        <v>#DIV/0!</v>
      </c>
      <c r="M2108" t="e">
        <v>#DIV/0!</v>
      </c>
      <c r="R2108" t="e">
        <v>#DIV/0!</v>
      </c>
      <c r="T2108">
        <v>0.9</v>
      </c>
    </row>
    <row r="2109" spans="1:20" x14ac:dyDescent="0.3">
      <c r="A2109" t="s">
        <v>4237</v>
      </c>
      <c r="B2109" s="171" t="s">
        <v>4238</v>
      </c>
      <c r="C2109" s="171" t="s">
        <v>215</v>
      </c>
      <c r="D2109" s="171" t="s">
        <v>4</v>
      </c>
      <c r="E2109" s="11">
        <v>41609</v>
      </c>
      <c r="H2109" t="e">
        <v>#DIV/0!</v>
      </c>
      <c r="K2109" t="e">
        <v>#DIV/0!</v>
      </c>
      <c r="M2109" t="e">
        <v>#DIV/0!</v>
      </c>
      <c r="R2109" t="e">
        <v>#DIV/0!</v>
      </c>
      <c r="T2109">
        <v>0.7142857142857143</v>
      </c>
    </row>
    <row r="2110" spans="1:20" x14ac:dyDescent="0.3">
      <c r="A2110" t="s">
        <v>4239</v>
      </c>
      <c r="B2110" s="171" t="s">
        <v>4240</v>
      </c>
      <c r="C2110" s="171" t="s">
        <v>218</v>
      </c>
      <c r="D2110" s="171" t="s">
        <v>80</v>
      </c>
      <c r="E2110" s="11">
        <v>41609</v>
      </c>
      <c r="H2110" t="e">
        <v>#DIV/0!</v>
      </c>
      <c r="K2110" t="e">
        <v>#DIV/0!</v>
      </c>
      <c r="M2110" t="e">
        <v>#DIV/0!</v>
      </c>
      <c r="R2110" t="e">
        <v>#DIV/0!</v>
      </c>
    </row>
    <row r="2111" spans="1:20" x14ac:dyDescent="0.3">
      <c r="A2111" t="s">
        <v>4241</v>
      </c>
      <c r="B2111" s="171" t="s">
        <v>4242</v>
      </c>
      <c r="C2111" s="171" t="s">
        <v>221</v>
      </c>
      <c r="D2111" s="171" t="s">
        <v>4</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3">
      <c r="A2112" t="s">
        <v>4243</v>
      </c>
      <c r="B2112" s="171" t="s">
        <v>4244</v>
      </c>
      <c r="C2112" s="171" t="s">
        <v>224</v>
      </c>
      <c r="D2112" s="171" t="s">
        <v>80</v>
      </c>
      <c r="E2112" s="11">
        <v>41609</v>
      </c>
      <c r="F2112">
        <v>0</v>
      </c>
      <c r="G2112">
        <v>0</v>
      </c>
      <c r="H2112" t="e">
        <v>#DIV/0!</v>
      </c>
      <c r="I2112">
        <v>0</v>
      </c>
      <c r="J2112">
        <v>0</v>
      </c>
      <c r="K2112" t="e">
        <v>#DIV/0!</v>
      </c>
      <c r="L2112">
        <v>0</v>
      </c>
      <c r="M2112" t="e">
        <v>#DIV/0!</v>
      </c>
      <c r="P2112">
        <v>0</v>
      </c>
      <c r="Q2112">
        <v>0</v>
      </c>
      <c r="R2112" t="e">
        <v>#DIV/0!</v>
      </c>
      <c r="T2112">
        <v>0.78260869565217395</v>
      </c>
    </row>
    <row r="2113" spans="1:20" x14ac:dyDescent="0.3">
      <c r="A2113" t="s">
        <v>4245</v>
      </c>
      <c r="B2113" s="171" t="s">
        <v>4246</v>
      </c>
      <c r="C2113" s="171" t="s">
        <v>227</v>
      </c>
      <c r="D2113" s="171" t="s">
        <v>80</v>
      </c>
      <c r="E2113" s="11">
        <v>41609</v>
      </c>
      <c r="F2113">
        <v>3</v>
      </c>
      <c r="G2113">
        <v>3</v>
      </c>
      <c r="H2113">
        <v>1</v>
      </c>
      <c r="I2113">
        <v>0</v>
      </c>
      <c r="J2113">
        <v>15</v>
      </c>
      <c r="K2113">
        <v>0</v>
      </c>
      <c r="L2113">
        <v>15</v>
      </c>
      <c r="M2113">
        <v>1</v>
      </c>
      <c r="N2113">
        <v>12</v>
      </c>
      <c r="P2113">
        <v>0</v>
      </c>
      <c r="Q2113">
        <v>0</v>
      </c>
      <c r="R2113" t="e">
        <v>#DIV/0!</v>
      </c>
      <c r="S2113">
        <v>0</v>
      </c>
      <c r="T2113">
        <v>1</v>
      </c>
    </row>
    <row r="2114" spans="1:20" x14ac:dyDescent="0.3">
      <c r="A2114" t="s">
        <v>4247</v>
      </c>
      <c r="B2114" s="171" t="s">
        <v>4248</v>
      </c>
      <c r="C2114" s="171" t="s">
        <v>230</v>
      </c>
      <c r="D2114" s="171" t="s">
        <v>80</v>
      </c>
      <c r="E2114" s="11">
        <v>41609</v>
      </c>
      <c r="H2114" t="e">
        <v>#DIV/0!</v>
      </c>
      <c r="K2114" t="e">
        <v>#DIV/0!</v>
      </c>
      <c r="M2114" t="e">
        <v>#DIV/0!</v>
      </c>
      <c r="R2114" t="e">
        <v>#DIV/0!</v>
      </c>
    </row>
    <row r="2115" spans="1:20" x14ac:dyDescent="0.3">
      <c r="A2115" t="s">
        <v>4249</v>
      </c>
      <c r="B2115" s="171" t="s">
        <v>4250</v>
      </c>
      <c r="C2115" s="171" t="s">
        <v>233</v>
      </c>
      <c r="D2115" s="171" t="s">
        <v>4</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3">
      <c r="A2116" t="s">
        <v>4251</v>
      </c>
      <c r="B2116" s="171" t="s">
        <v>4252</v>
      </c>
      <c r="C2116" s="171" t="s">
        <v>236</v>
      </c>
      <c r="D2116" s="171" t="s">
        <v>80</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3">
      <c r="A2117" t="s">
        <v>4253</v>
      </c>
      <c r="B2117" s="171" t="s">
        <v>4254</v>
      </c>
      <c r="C2117" s="171" t="s">
        <v>239</v>
      </c>
      <c r="D2117" s="171" t="s">
        <v>80</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3">
      <c r="A2118" t="s">
        <v>4255</v>
      </c>
      <c r="B2118" s="171" t="s">
        <v>4256</v>
      </c>
      <c r="C2118" s="171" t="s">
        <v>76</v>
      </c>
      <c r="D2118" s="171" t="s">
        <v>80</v>
      </c>
      <c r="E2118" s="11">
        <v>41609</v>
      </c>
      <c r="F2118">
        <v>2</v>
      </c>
      <c r="G2118">
        <v>3</v>
      </c>
      <c r="H2118">
        <v>0.66666666666666663</v>
      </c>
      <c r="J2118">
        <v>15</v>
      </c>
      <c r="K2118">
        <v>0</v>
      </c>
      <c r="L2118">
        <v>15</v>
      </c>
      <c r="M2118">
        <v>1</v>
      </c>
      <c r="P2118">
        <v>0</v>
      </c>
      <c r="Q2118">
        <v>0</v>
      </c>
      <c r="R2118" t="e">
        <v>#DIV/0!</v>
      </c>
    </row>
    <row r="2119" spans="1:20" x14ac:dyDescent="0.3">
      <c r="A2119" t="s">
        <v>4257</v>
      </c>
      <c r="B2119" s="171" t="s">
        <v>4258</v>
      </c>
      <c r="C2119" s="171" t="s">
        <v>79</v>
      </c>
      <c r="D2119" s="171" t="s">
        <v>4</v>
      </c>
      <c r="E2119" s="11">
        <v>41609</v>
      </c>
      <c r="F2119">
        <v>0</v>
      </c>
      <c r="G2119">
        <v>0</v>
      </c>
      <c r="H2119" t="e">
        <v>#DIV/0!</v>
      </c>
      <c r="I2119">
        <v>0</v>
      </c>
      <c r="J2119">
        <v>0</v>
      </c>
      <c r="K2119" t="e">
        <v>#DIV/0!</v>
      </c>
      <c r="L2119">
        <v>0</v>
      </c>
      <c r="M2119" t="e">
        <v>#DIV/0!</v>
      </c>
      <c r="N2119">
        <v>0</v>
      </c>
      <c r="P2119">
        <v>0</v>
      </c>
      <c r="Q2119">
        <v>0</v>
      </c>
      <c r="R2119" t="e">
        <v>#DIV/0!</v>
      </c>
      <c r="S2119">
        <v>0</v>
      </c>
    </row>
    <row r="2120" spans="1:20" x14ac:dyDescent="0.3">
      <c r="A2120" t="s">
        <v>4259</v>
      </c>
      <c r="B2120" s="171" t="s">
        <v>4260</v>
      </c>
      <c r="C2120" s="171" t="s">
        <v>86</v>
      </c>
      <c r="D2120" s="171" t="s">
        <v>4</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3">
      <c r="A2121" t="s">
        <v>4261</v>
      </c>
      <c r="B2121" s="171" t="s">
        <v>4262</v>
      </c>
      <c r="C2121" s="171" t="s">
        <v>89</v>
      </c>
      <c r="D2121" s="171" t="s">
        <v>4</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3">
      <c r="A2122" t="s">
        <v>4263</v>
      </c>
      <c r="B2122" s="171" t="s">
        <v>4264</v>
      </c>
      <c r="C2122" s="171" t="s">
        <v>92</v>
      </c>
      <c r="D2122" s="171" t="s">
        <v>4</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3">
      <c r="A2123" t="s">
        <v>4265</v>
      </c>
      <c r="B2123" s="171" t="s">
        <v>4266</v>
      </c>
      <c r="C2123" s="171" t="s">
        <v>98</v>
      </c>
      <c r="D2123" s="171" t="s">
        <v>4</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3">
      <c r="A2124" t="s">
        <v>4267</v>
      </c>
      <c r="B2124" s="171" t="s">
        <v>4268</v>
      </c>
      <c r="C2124" s="171" t="s">
        <v>101</v>
      </c>
      <c r="D2124" s="171" t="s">
        <v>4</v>
      </c>
      <c r="E2124" s="11">
        <v>41609</v>
      </c>
      <c r="F2124">
        <v>0</v>
      </c>
      <c r="G2124">
        <v>0</v>
      </c>
      <c r="H2124" t="e">
        <v>#DIV/0!</v>
      </c>
      <c r="I2124">
        <v>0</v>
      </c>
      <c r="J2124">
        <v>0</v>
      </c>
      <c r="K2124" t="e">
        <v>#DIV/0!</v>
      </c>
      <c r="L2124">
        <v>0</v>
      </c>
      <c r="M2124" t="e">
        <v>#DIV/0!</v>
      </c>
      <c r="P2124">
        <v>0</v>
      </c>
      <c r="Q2124">
        <v>0</v>
      </c>
      <c r="R2124" t="e">
        <v>#DIV/0!</v>
      </c>
    </row>
    <row r="2125" spans="1:20" x14ac:dyDescent="0.3">
      <c r="A2125" t="s">
        <v>4269</v>
      </c>
      <c r="B2125" s="171" t="s">
        <v>4270</v>
      </c>
      <c r="C2125" s="171" t="s">
        <v>107</v>
      </c>
      <c r="D2125" s="171" t="s">
        <v>80</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3">
      <c r="A2126" t="s">
        <v>4271</v>
      </c>
      <c r="B2126" s="171" t="s">
        <v>4272</v>
      </c>
      <c r="C2126" s="171" t="s">
        <v>110</v>
      </c>
      <c r="D2126" s="171" t="s">
        <v>4</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3">
      <c r="A2127" t="s">
        <v>4273</v>
      </c>
      <c r="B2127" s="171" t="s">
        <v>4274</v>
      </c>
      <c r="C2127" s="171" t="s">
        <v>113</v>
      </c>
      <c r="D2127" s="171" t="s">
        <v>4</v>
      </c>
      <c r="E2127" s="11">
        <v>41609</v>
      </c>
      <c r="F2127">
        <v>7</v>
      </c>
      <c r="G2127">
        <v>7</v>
      </c>
      <c r="H2127">
        <v>1</v>
      </c>
      <c r="I2127">
        <v>11</v>
      </c>
      <c r="J2127">
        <v>35</v>
      </c>
      <c r="K2127">
        <v>0.31428571428571428</v>
      </c>
      <c r="L2127">
        <v>35</v>
      </c>
      <c r="M2127">
        <v>1</v>
      </c>
      <c r="N2127">
        <v>10</v>
      </c>
      <c r="P2127">
        <v>0</v>
      </c>
      <c r="Q2127">
        <v>0</v>
      </c>
      <c r="R2127">
        <v>0</v>
      </c>
      <c r="S2127">
        <v>1</v>
      </c>
    </row>
    <row r="2128" spans="1:20" x14ac:dyDescent="0.3">
      <c r="A2128" t="s">
        <v>4275</v>
      </c>
      <c r="B2128" s="171" t="s">
        <v>4276</v>
      </c>
      <c r="C2128" s="171" t="s">
        <v>116</v>
      </c>
      <c r="D2128" s="171" t="s">
        <v>4</v>
      </c>
      <c r="E2128" s="11">
        <v>41609</v>
      </c>
      <c r="H2128" t="e">
        <v>#DIV/0!</v>
      </c>
      <c r="K2128" t="e">
        <v>#DIV/0!</v>
      </c>
      <c r="M2128" t="e">
        <v>#DIV/0!</v>
      </c>
      <c r="R2128" t="e">
        <v>#DIV/0!</v>
      </c>
      <c r="T2128">
        <v>1</v>
      </c>
    </row>
    <row r="2129" spans="1:20" x14ac:dyDescent="0.3">
      <c r="A2129" t="s">
        <v>4277</v>
      </c>
      <c r="B2129" s="171" t="s">
        <v>4278</v>
      </c>
      <c r="C2129" s="171" t="s">
        <v>119</v>
      </c>
      <c r="D2129" s="171" t="s">
        <v>4</v>
      </c>
      <c r="E2129" s="11">
        <v>41609</v>
      </c>
      <c r="H2129" t="e">
        <v>#DIV/0!</v>
      </c>
      <c r="K2129" t="e">
        <v>#DIV/0!</v>
      </c>
      <c r="M2129" t="e">
        <v>#DIV/0!</v>
      </c>
      <c r="R2129" t="e">
        <v>#DIV/0!</v>
      </c>
    </row>
    <row r="2130" spans="1:20" x14ac:dyDescent="0.3">
      <c r="A2130" t="s">
        <v>4279</v>
      </c>
      <c r="B2130" s="171" t="s">
        <v>4280</v>
      </c>
      <c r="C2130" s="171" t="s">
        <v>122</v>
      </c>
      <c r="D2130" s="171" t="s">
        <v>80</v>
      </c>
      <c r="E2130" s="11">
        <v>41609</v>
      </c>
      <c r="H2130" t="e">
        <v>#DIV/0!</v>
      </c>
      <c r="K2130" t="e">
        <v>#DIV/0!</v>
      </c>
      <c r="M2130" t="e">
        <v>#DIV/0!</v>
      </c>
      <c r="R2130" t="e">
        <v>#DIV/0!</v>
      </c>
      <c r="T2130">
        <v>1.0425</v>
      </c>
    </row>
    <row r="2131" spans="1:20" x14ac:dyDescent="0.3">
      <c r="A2131" t="s">
        <v>4281</v>
      </c>
      <c r="B2131" s="171" t="s">
        <v>4282</v>
      </c>
      <c r="C2131" s="171" t="s">
        <v>125</v>
      </c>
      <c r="D2131" s="171" t="s">
        <v>80</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3">
      <c r="A2132" t="s">
        <v>4283</v>
      </c>
      <c r="B2132" s="171" t="s">
        <v>4284</v>
      </c>
      <c r="C2132" s="171" t="s">
        <v>128</v>
      </c>
      <c r="D2132" s="171" t="s">
        <v>4</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3">
      <c r="A2133" t="s">
        <v>4285</v>
      </c>
      <c r="B2133" s="171" t="s">
        <v>4286</v>
      </c>
      <c r="C2133" s="171" t="s">
        <v>131</v>
      </c>
      <c r="D2133" s="171" t="s">
        <v>4</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3">
      <c r="A2134" t="s">
        <v>4287</v>
      </c>
      <c r="B2134" s="171" t="s">
        <v>4288</v>
      </c>
      <c r="C2134" s="171" t="s">
        <v>134</v>
      </c>
      <c r="D2134" s="171" t="s">
        <v>4</v>
      </c>
      <c r="E2134" s="11">
        <v>41609</v>
      </c>
      <c r="H2134" t="e">
        <v>#DIV/0!</v>
      </c>
      <c r="K2134" t="e">
        <v>#DIV/0!</v>
      </c>
      <c r="M2134" t="e">
        <v>#DIV/0!</v>
      </c>
      <c r="R2134" t="e">
        <v>#DIV/0!</v>
      </c>
    </row>
    <row r="2135" spans="1:20" x14ac:dyDescent="0.3">
      <c r="A2135" t="s">
        <v>4289</v>
      </c>
      <c r="B2135" s="171" t="s">
        <v>4290</v>
      </c>
      <c r="C2135" s="171" t="s">
        <v>137</v>
      </c>
      <c r="D2135" s="171" t="s">
        <v>80</v>
      </c>
      <c r="E2135" s="11">
        <v>41609</v>
      </c>
      <c r="H2135" t="e">
        <v>#DIV/0!</v>
      </c>
      <c r="K2135" t="e">
        <v>#DIV/0!</v>
      </c>
      <c r="M2135" t="e">
        <v>#DIV/0!</v>
      </c>
      <c r="R2135" t="e">
        <v>#DIV/0!</v>
      </c>
    </row>
    <row r="2136" spans="1:20" x14ac:dyDescent="0.3">
      <c r="A2136" t="s">
        <v>4291</v>
      </c>
      <c r="B2136" s="171" t="s">
        <v>4292</v>
      </c>
      <c r="C2136" s="171" t="s">
        <v>140</v>
      </c>
      <c r="D2136" s="171" t="s">
        <v>4</v>
      </c>
      <c r="E2136" s="11">
        <v>41609</v>
      </c>
      <c r="H2136" t="e">
        <v>#DIV/0!</v>
      </c>
      <c r="K2136" t="e">
        <v>#DIV/0!</v>
      </c>
      <c r="M2136" t="e">
        <v>#DIV/0!</v>
      </c>
      <c r="R2136" t="e">
        <v>#DIV/0!</v>
      </c>
    </row>
    <row r="2137" spans="1:20" x14ac:dyDescent="0.3">
      <c r="A2137" t="s">
        <v>4293</v>
      </c>
      <c r="B2137" s="171" t="s">
        <v>4294</v>
      </c>
      <c r="C2137" s="171" t="s">
        <v>167</v>
      </c>
      <c r="D2137" s="171" t="s">
        <v>80</v>
      </c>
      <c r="E2137" s="11">
        <v>41609</v>
      </c>
      <c r="H2137" t="e">
        <v>#DIV/0!</v>
      </c>
      <c r="K2137" t="e">
        <v>#DIV/0!</v>
      </c>
      <c r="M2137" t="e">
        <v>#DIV/0!</v>
      </c>
      <c r="R2137" t="e">
        <v>#DIV/0!</v>
      </c>
    </row>
    <row r="2138" spans="1:20" x14ac:dyDescent="0.3">
      <c r="A2138" t="s">
        <v>4295</v>
      </c>
      <c r="B2138" s="171" t="s">
        <v>4296</v>
      </c>
      <c r="C2138" s="171" t="s">
        <v>170</v>
      </c>
      <c r="D2138" s="171" t="s">
        <v>4</v>
      </c>
      <c r="E2138" s="11">
        <v>41609</v>
      </c>
      <c r="H2138" t="e">
        <v>#DIV/0!</v>
      </c>
      <c r="K2138" t="e">
        <v>#DIV/0!</v>
      </c>
      <c r="M2138" t="e">
        <v>#DIV/0!</v>
      </c>
      <c r="R2138" t="e">
        <v>#DIV/0!</v>
      </c>
    </row>
    <row r="2139" spans="1:20" x14ac:dyDescent="0.3">
      <c r="A2139" t="s">
        <v>4297</v>
      </c>
      <c r="B2139" s="171" t="s">
        <v>4298</v>
      </c>
      <c r="C2139" s="171" t="s">
        <v>179</v>
      </c>
      <c r="D2139" s="171" t="s">
        <v>80</v>
      </c>
      <c r="E2139" s="11">
        <v>41609</v>
      </c>
      <c r="H2139" t="e">
        <v>#DIV/0!</v>
      </c>
      <c r="K2139" t="e">
        <v>#DIV/0!</v>
      </c>
      <c r="M2139" t="e">
        <v>#DIV/0!</v>
      </c>
      <c r="R2139" t="e">
        <v>#DIV/0!</v>
      </c>
      <c r="T2139">
        <v>0.85714285714285721</v>
      </c>
    </row>
    <row r="2140" spans="1:20" x14ac:dyDescent="0.3">
      <c r="A2140" t="s">
        <v>4299</v>
      </c>
      <c r="B2140" s="171" t="s">
        <v>4300</v>
      </c>
      <c r="C2140" s="171" t="s">
        <v>182</v>
      </c>
      <c r="D2140" s="171" t="s">
        <v>4</v>
      </c>
      <c r="E2140" s="11">
        <v>41609</v>
      </c>
      <c r="H2140" t="e">
        <v>#DIV/0!</v>
      </c>
      <c r="K2140" t="e">
        <v>#DIV/0!</v>
      </c>
      <c r="M2140" t="e">
        <v>#DIV/0!</v>
      </c>
      <c r="R2140" t="e">
        <v>#DIV/0!</v>
      </c>
      <c r="T2140">
        <v>1.1837499999999999</v>
      </c>
    </row>
    <row r="2141" spans="1:20" x14ac:dyDescent="0.3">
      <c r="A2141" t="s">
        <v>4301</v>
      </c>
      <c r="B2141" s="171" t="s">
        <v>4302</v>
      </c>
      <c r="C2141" s="171" t="s">
        <v>185</v>
      </c>
      <c r="D2141" s="171" t="s">
        <v>80</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x14ac:dyDescent="0.3">
      <c r="A2142" t="s">
        <v>4303</v>
      </c>
      <c r="B2142" s="171" t="s">
        <v>4304</v>
      </c>
      <c r="C2142" s="171" t="s">
        <v>188</v>
      </c>
      <c r="D2142" s="171" t="s">
        <v>4</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x14ac:dyDescent="0.3">
      <c r="A2143" t="s">
        <v>4305</v>
      </c>
      <c r="B2143" s="171" t="s">
        <v>4306</v>
      </c>
      <c r="C2143" s="171" t="s">
        <v>191</v>
      </c>
      <c r="D2143" s="171" t="s">
        <v>80</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3">
      <c r="A2144" t="s">
        <v>4307</v>
      </c>
      <c r="B2144" s="171" t="s">
        <v>4308</v>
      </c>
      <c r="C2144" s="171" t="s">
        <v>194</v>
      </c>
      <c r="D2144" s="171" t="s">
        <v>4</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3">
      <c r="A2145" t="s">
        <v>4309</v>
      </c>
      <c r="B2145" s="171" t="s">
        <v>4310</v>
      </c>
      <c r="C2145" s="171" t="s">
        <v>197</v>
      </c>
      <c r="D2145" s="171" t="s">
        <v>4</v>
      </c>
      <c r="E2145" s="11">
        <v>41609</v>
      </c>
      <c r="H2145" t="e">
        <v>#DIV/0!</v>
      </c>
      <c r="K2145" t="e">
        <v>#DIV/0!</v>
      </c>
      <c r="M2145" t="e">
        <v>#DIV/0!</v>
      </c>
      <c r="R2145" t="e">
        <v>#DIV/0!</v>
      </c>
    </row>
    <row r="2146" spans="1:20" x14ac:dyDescent="0.3">
      <c r="A2146" t="s">
        <v>4311</v>
      </c>
      <c r="B2146" s="171" t="s">
        <v>4312</v>
      </c>
      <c r="C2146" s="171" t="s">
        <v>209</v>
      </c>
      <c r="D2146" s="171" t="s">
        <v>4</v>
      </c>
      <c r="E2146" s="11">
        <v>41609</v>
      </c>
      <c r="H2146" t="e">
        <v>#DIV/0!</v>
      </c>
      <c r="K2146" t="e">
        <v>#DIV/0!</v>
      </c>
      <c r="M2146" t="e">
        <v>#DIV/0!</v>
      </c>
      <c r="R2146" t="e">
        <v>#DIV/0!</v>
      </c>
    </row>
    <row r="2147" spans="1:20" x14ac:dyDescent="0.3">
      <c r="A2147" t="s">
        <v>4313</v>
      </c>
      <c r="B2147" s="171" t="s">
        <v>4314</v>
      </c>
      <c r="C2147" s="171" t="s">
        <v>212</v>
      </c>
      <c r="D2147" s="171" t="s">
        <v>80</v>
      </c>
      <c r="E2147" s="11">
        <v>41609</v>
      </c>
      <c r="H2147" t="e">
        <v>#DIV/0!</v>
      </c>
      <c r="K2147" t="e">
        <v>#DIV/0!</v>
      </c>
      <c r="M2147" t="e">
        <v>#DIV/0!</v>
      </c>
      <c r="R2147" t="e">
        <v>#DIV/0!</v>
      </c>
      <c r="T2147">
        <v>0.88927417184265012</v>
      </c>
    </row>
    <row r="2148" spans="1:20" x14ac:dyDescent="0.3">
      <c r="A2148" t="s">
        <v>4315</v>
      </c>
      <c r="B2148" s="171" t="s">
        <v>4316</v>
      </c>
      <c r="C2148" s="171" t="s">
        <v>215</v>
      </c>
      <c r="D2148" s="171" t="s">
        <v>80</v>
      </c>
      <c r="E2148" s="11">
        <v>41609</v>
      </c>
      <c r="H2148" t="e">
        <v>#DIV/0!</v>
      </c>
      <c r="K2148" t="e">
        <v>#DIV/0!</v>
      </c>
      <c r="M2148" t="e">
        <v>#DIV/0!</v>
      </c>
      <c r="R2148" t="e">
        <v>#DIV/0!</v>
      </c>
    </row>
    <row r="2149" spans="1:20" x14ac:dyDescent="0.3">
      <c r="A2149" t="s">
        <v>4317</v>
      </c>
      <c r="B2149" s="171" t="s">
        <v>4318</v>
      </c>
      <c r="C2149" s="171" t="s">
        <v>218</v>
      </c>
      <c r="D2149" s="171" t="s">
        <v>4</v>
      </c>
      <c r="E2149" s="11">
        <v>41609</v>
      </c>
      <c r="H2149" t="e">
        <v>#DIV/0!</v>
      </c>
      <c r="K2149" t="e">
        <v>#DIV/0!</v>
      </c>
      <c r="M2149" t="e">
        <v>#DIV/0!</v>
      </c>
      <c r="R2149" t="e">
        <v>#DIV/0!</v>
      </c>
    </row>
    <row r="2150" spans="1:20" x14ac:dyDescent="0.3">
      <c r="A2150" t="s">
        <v>4319</v>
      </c>
      <c r="B2150" s="171" t="s">
        <v>4320</v>
      </c>
      <c r="C2150" s="171" t="s">
        <v>233</v>
      </c>
      <c r="D2150" s="171" t="s">
        <v>80</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3">
      <c r="A2151" t="s">
        <v>4321</v>
      </c>
      <c r="B2151" s="171" t="s">
        <v>4322</v>
      </c>
      <c r="C2151" s="171" t="s">
        <v>236</v>
      </c>
      <c r="D2151" s="171" t="s">
        <v>4</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3">
      <c r="A2152" t="s">
        <v>4323</v>
      </c>
      <c r="B2152" s="171" t="s">
        <v>4324</v>
      </c>
      <c r="C2152" s="171" t="s">
        <v>239</v>
      </c>
      <c r="D2152" s="171" t="s">
        <v>4</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3">
      <c r="A2153" t="s">
        <v>4325</v>
      </c>
      <c r="B2153" s="171" t="s">
        <v>4326</v>
      </c>
      <c r="C2153" s="171" t="s">
        <v>143</v>
      </c>
      <c r="D2153" s="171" t="s">
        <v>4</v>
      </c>
      <c r="E2153" s="11">
        <v>41609</v>
      </c>
      <c r="H2153" t="e">
        <v>#DIV/0!</v>
      </c>
      <c r="K2153" t="e">
        <v>#DIV/0!</v>
      </c>
      <c r="M2153" t="e">
        <v>#DIV/0!</v>
      </c>
      <c r="N2153">
        <v>0</v>
      </c>
      <c r="R2153" t="e">
        <v>#DIV/0!</v>
      </c>
      <c r="T2153">
        <v>0.82499999999999996</v>
      </c>
    </row>
    <row r="2154" spans="1:20" x14ac:dyDescent="0.3">
      <c r="A2154" t="s">
        <v>4327</v>
      </c>
      <c r="B2154" s="171" t="s">
        <v>4328</v>
      </c>
      <c r="C2154" s="171" t="s">
        <v>146</v>
      </c>
      <c r="D2154" s="171" t="s">
        <v>80</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3">
      <c r="A2155" t="s">
        <v>4329</v>
      </c>
      <c r="B2155" s="171" t="s">
        <v>4330</v>
      </c>
      <c r="C2155" s="171" t="s">
        <v>149</v>
      </c>
      <c r="D2155" s="171" t="s">
        <v>4</v>
      </c>
      <c r="E2155" s="11">
        <v>41609</v>
      </c>
      <c r="H2155" t="e">
        <v>#DIV/0!</v>
      </c>
      <c r="K2155" t="e">
        <v>#DIV/0!</v>
      </c>
      <c r="M2155" t="e">
        <v>#DIV/0!</v>
      </c>
      <c r="P2155">
        <v>0</v>
      </c>
      <c r="Q2155">
        <v>0</v>
      </c>
      <c r="R2155" t="e">
        <v>#DIV/0!</v>
      </c>
      <c r="T2155">
        <v>1.1499999999999999</v>
      </c>
    </row>
    <row r="2156" spans="1:20" x14ac:dyDescent="0.3">
      <c r="A2156" t="s">
        <v>4331</v>
      </c>
      <c r="B2156" s="171" t="s">
        <v>4332</v>
      </c>
      <c r="C2156" s="171" t="s">
        <v>152</v>
      </c>
      <c r="D2156" s="171" t="s">
        <v>4</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3">
      <c r="A2157" t="s">
        <v>4333</v>
      </c>
      <c r="B2157" s="171" t="s">
        <v>4334</v>
      </c>
      <c r="C2157" s="171" t="s">
        <v>155</v>
      </c>
      <c r="D2157" s="171" t="s">
        <v>4</v>
      </c>
      <c r="E2157" s="11">
        <v>41609</v>
      </c>
      <c r="F2157">
        <v>2</v>
      </c>
      <c r="G2157">
        <v>5</v>
      </c>
      <c r="H2157">
        <v>0.4</v>
      </c>
      <c r="J2157">
        <v>10</v>
      </c>
      <c r="K2157">
        <v>0</v>
      </c>
      <c r="L2157">
        <v>25</v>
      </c>
      <c r="M2157">
        <v>0.4</v>
      </c>
      <c r="P2157">
        <v>0</v>
      </c>
      <c r="Q2157">
        <v>0</v>
      </c>
      <c r="R2157" t="e">
        <v>#DIV/0!</v>
      </c>
      <c r="T2157">
        <v>0.71599999999999997</v>
      </c>
    </row>
    <row r="2158" spans="1:20" x14ac:dyDescent="0.3">
      <c r="A2158" t="s">
        <v>4335</v>
      </c>
      <c r="B2158" s="171" t="s">
        <v>4336</v>
      </c>
      <c r="C2158" s="171" t="s">
        <v>158</v>
      </c>
      <c r="D2158" s="171" t="s">
        <v>4</v>
      </c>
      <c r="E2158" s="11">
        <v>41609</v>
      </c>
      <c r="H2158" t="e">
        <v>#DIV/0!</v>
      </c>
      <c r="K2158" t="e">
        <v>#DIV/0!</v>
      </c>
      <c r="M2158" t="e">
        <v>#DIV/0!</v>
      </c>
      <c r="P2158">
        <v>0</v>
      </c>
      <c r="Q2158">
        <v>0</v>
      </c>
      <c r="R2158" t="e">
        <v>#DIV/0!</v>
      </c>
      <c r="T2158">
        <v>1.06</v>
      </c>
    </row>
    <row r="2159" spans="1:20" x14ac:dyDescent="0.3">
      <c r="A2159" t="s">
        <v>4337</v>
      </c>
      <c r="B2159" s="171" t="s">
        <v>4338</v>
      </c>
      <c r="C2159" s="171" t="s">
        <v>164</v>
      </c>
      <c r="D2159" s="171" t="s">
        <v>4</v>
      </c>
      <c r="E2159" s="11">
        <v>41609</v>
      </c>
      <c r="F2159">
        <v>2</v>
      </c>
      <c r="G2159">
        <v>4</v>
      </c>
      <c r="H2159">
        <v>0.5</v>
      </c>
      <c r="J2159">
        <v>7</v>
      </c>
      <c r="K2159">
        <v>0</v>
      </c>
      <c r="L2159">
        <v>17</v>
      </c>
      <c r="M2159">
        <v>0.41176470588235292</v>
      </c>
      <c r="P2159">
        <v>0</v>
      </c>
      <c r="Q2159">
        <v>0</v>
      </c>
      <c r="R2159" t="e">
        <v>#DIV/0!</v>
      </c>
      <c r="T2159">
        <v>0.9</v>
      </c>
    </row>
    <row r="2160" spans="1:20" x14ac:dyDescent="0.3">
      <c r="A2160" t="s">
        <v>4339</v>
      </c>
      <c r="B2160" s="171" t="s">
        <v>4340</v>
      </c>
      <c r="C2160" s="171" t="s">
        <v>161</v>
      </c>
      <c r="D2160" s="171" t="s">
        <v>80</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3">
      <c r="A2161" t="s">
        <v>4341</v>
      </c>
      <c r="B2161" s="171" t="s">
        <v>4342</v>
      </c>
      <c r="C2161" s="171" t="s">
        <v>221</v>
      </c>
      <c r="D2161" s="171" t="s">
        <v>80</v>
      </c>
      <c r="E2161" s="11">
        <v>41609</v>
      </c>
      <c r="F2161">
        <v>3</v>
      </c>
      <c r="G2161">
        <v>3</v>
      </c>
      <c r="H2161">
        <v>1</v>
      </c>
      <c r="I2161">
        <v>0</v>
      </c>
      <c r="J2161">
        <v>15</v>
      </c>
      <c r="K2161">
        <v>0</v>
      </c>
      <c r="L2161">
        <v>15</v>
      </c>
      <c r="M2161">
        <v>1</v>
      </c>
      <c r="N2161">
        <v>12</v>
      </c>
      <c r="P2161">
        <v>0</v>
      </c>
      <c r="Q2161">
        <v>0</v>
      </c>
      <c r="R2161" t="e">
        <v>#DIV/0!</v>
      </c>
      <c r="S2161">
        <v>0</v>
      </c>
    </row>
    <row r="2162" spans="1:20" x14ac:dyDescent="0.3">
      <c r="A2162" t="s">
        <v>4343</v>
      </c>
      <c r="B2162" s="171" t="s">
        <v>4344</v>
      </c>
      <c r="C2162" s="171" t="s">
        <v>224</v>
      </c>
      <c r="D2162" s="171" t="s">
        <v>4</v>
      </c>
      <c r="E2162" s="11">
        <v>41609</v>
      </c>
      <c r="F2162">
        <v>0</v>
      </c>
      <c r="G2162">
        <v>0</v>
      </c>
      <c r="H2162" t="e">
        <v>#DIV/0!</v>
      </c>
      <c r="I2162">
        <v>0</v>
      </c>
      <c r="J2162">
        <v>0</v>
      </c>
      <c r="K2162" t="e">
        <v>#DIV/0!</v>
      </c>
      <c r="L2162">
        <v>0</v>
      </c>
      <c r="M2162" t="e">
        <v>#DIV/0!</v>
      </c>
      <c r="P2162">
        <v>0</v>
      </c>
      <c r="Q2162">
        <v>0</v>
      </c>
      <c r="R2162" t="e">
        <v>#DIV/0!</v>
      </c>
      <c r="T2162">
        <v>0.53846153846153844</v>
      </c>
    </row>
    <row r="2163" spans="1:20" x14ac:dyDescent="0.3">
      <c r="A2163" t="s">
        <v>4345</v>
      </c>
      <c r="B2163" s="171" t="s">
        <v>4346</v>
      </c>
      <c r="C2163" s="171" t="s">
        <v>227</v>
      </c>
      <c r="D2163" s="171" t="s">
        <v>4</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3">
      <c r="A2164" t="s">
        <v>4347</v>
      </c>
      <c r="B2164" s="171" t="s">
        <v>4348</v>
      </c>
      <c r="C2164" s="171" t="s">
        <v>230</v>
      </c>
      <c r="D2164" s="171" t="s">
        <v>4</v>
      </c>
      <c r="E2164" s="11">
        <v>41609</v>
      </c>
      <c r="H2164" t="e">
        <v>#DIV/0!</v>
      </c>
      <c r="K2164" t="e">
        <v>#DIV/0!</v>
      </c>
      <c r="M2164" t="e">
        <v>#DIV/0!</v>
      </c>
      <c r="R2164" t="e">
        <v>#DIV/0!</v>
      </c>
      <c r="T2164">
        <v>1</v>
      </c>
    </row>
    <row r="2165" spans="1:20" x14ac:dyDescent="0.3">
      <c r="A2165" t="s">
        <v>4349</v>
      </c>
      <c r="B2165" s="171" t="s">
        <v>4350</v>
      </c>
      <c r="C2165" s="171" t="s">
        <v>73</v>
      </c>
      <c r="D2165" s="171" t="s">
        <v>4</v>
      </c>
      <c r="E2165" s="11">
        <v>41640</v>
      </c>
      <c r="F2165">
        <v>3</v>
      </c>
      <c r="G2165">
        <v>3</v>
      </c>
      <c r="H2165">
        <v>1</v>
      </c>
      <c r="J2165">
        <v>15</v>
      </c>
      <c r="K2165">
        <v>0</v>
      </c>
      <c r="L2165">
        <v>15</v>
      </c>
      <c r="M2165">
        <v>1</v>
      </c>
      <c r="P2165">
        <v>0</v>
      </c>
      <c r="Q2165">
        <v>0</v>
      </c>
      <c r="R2165" t="e">
        <v>#DIV/0!</v>
      </c>
    </row>
    <row r="2166" spans="1:20" x14ac:dyDescent="0.3">
      <c r="A2166" t="s">
        <v>4351</v>
      </c>
      <c r="B2166" s="171" t="s">
        <v>4352</v>
      </c>
      <c r="C2166" s="171" t="s">
        <v>76</v>
      </c>
      <c r="D2166" s="171" t="s">
        <v>4</v>
      </c>
      <c r="E2166" s="11">
        <v>41640</v>
      </c>
      <c r="F2166">
        <v>3</v>
      </c>
      <c r="G2166">
        <v>3</v>
      </c>
      <c r="H2166">
        <v>1</v>
      </c>
      <c r="J2166">
        <v>15</v>
      </c>
      <c r="K2166">
        <v>0</v>
      </c>
      <c r="L2166">
        <v>15</v>
      </c>
      <c r="M2166">
        <v>1</v>
      </c>
      <c r="P2166">
        <v>0</v>
      </c>
      <c r="Q2166">
        <v>0</v>
      </c>
      <c r="R2166" t="e">
        <v>#DIV/0!</v>
      </c>
    </row>
    <row r="2167" spans="1:20" x14ac:dyDescent="0.3">
      <c r="A2167" t="s">
        <v>4353</v>
      </c>
      <c r="B2167" s="171" t="s">
        <v>4354</v>
      </c>
      <c r="C2167" s="171" t="s">
        <v>79</v>
      </c>
      <c r="D2167" s="171" t="s">
        <v>80</v>
      </c>
      <c r="E2167" s="11">
        <v>41640</v>
      </c>
      <c r="F2167">
        <v>0</v>
      </c>
      <c r="G2167">
        <v>0</v>
      </c>
      <c r="H2167" t="e">
        <v>#DIV/0!</v>
      </c>
      <c r="I2167">
        <v>0</v>
      </c>
      <c r="J2167">
        <v>0</v>
      </c>
      <c r="K2167" t="e">
        <v>#DIV/0!</v>
      </c>
      <c r="L2167">
        <v>0</v>
      </c>
      <c r="M2167" t="e">
        <v>#DIV/0!</v>
      </c>
      <c r="N2167">
        <v>0</v>
      </c>
      <c r="P2167">
        <v>0</v>
      </c>
      <c r="Q2167">
        <v>0</v>
      </c>
      <c r="R2167" t="e">
        <v>#DIV/0!</v>
      </c>
      <c r="S2167">
        <v>0</v>
      </c>
    </row>
    <row r="2168" spans="1:20" x14ac:dyDescent="0.3">
      <c r="A2168" t="s">
        <v>4355</v>
      </c>
      <c r="B2168" s="171" t="s">
        <v>4356</v>
      </c>
      <c r="C2168" s="171" t="s">
        <v>83</v>
      </c>
      <c r="D2168" s="171" t="s">
        <v>80</v>
      </c>
      <c r="E2168" s="11">
        <v>41640</v>
      </c>
      <c r="F2168">
        <v>11</v>
      </c>
      <c r="G2168">
        <v>13</v>
      </c>
      <c r="H2168">
        <v>0.84615384615384615</v>
      </c>
      <c r="I2168">
        <v>0</v>
      </c>
      <c r="J2168">
        <v>59</v>
      </c>
      <c r="K2168">
        <v>0</v>
      </c>
      <c r="L2168">
        <v>59</v>
      </c>
      <c r="M2168">
        <v>1</v>
      </c>
      <c r="N2168">
        <v>0</v>
      </c>
      <c r="P2168">
        <v>0</v>
      </c>
      <c r="Q2168">
        <v>0</v>
      </c>
      <c r="R2168" t="e">
        <v>#DIV/0!</v>
      </c>
      <c r="S2168">
        <v>0</v>
      </c>
    </row>
    <row r="2169" spans="1:20" x14ac:dyDescent="0.3">
      <c r="A2169" t="s">
        <v>4357</v>
      </c>
      <c r="B2169" s="171" t="s">
        <v>4358</v>
      </c>
      <c r="C2169" s="171" t="s">
        <v>86</v>
      </c>
      <c r="D2169" s="171" t="s">
        <v>80</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3">
      <c r="A2170" t="s">
        <v>4359</v>
      </c>
      <c r="B2170" s="171" t="s">
        <v>4360</v>
      </c>
      <c r="C2170" s="171" t="s">
        <v>89</v>
      </c>
      <c r="D2170" s="171" t="s">
        <v>80</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3">
      <c r="A2171" t="s">
        <v>4361</v>
      </c>
      <c r="B2171" s="171" t="s">
        <v>4362</v>
      </c>
      <c r="C2171" s="171" t="s">
        <v>92</v>
      </c>
      <c r="D2171" s="171" t="s">
        <v>80</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3">
      <c r="A2172" t="s">
        <v>4363</v>
      </c>
      <c r="B2172" s="171" t="s">
        <v>4364</v>
      </c>
      <c r="C2172" s="171" t="s">
        <v>95</v>
      </c>
      <c r="D2172" s="171" t="s">
        <v>80</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3">
      <c r="A2173" t="s">
        <v>4365</v>
      </c>
      <c r="B2173" s="171" t="s">
        <v>4366</v>
      </c>
      <c r="C2173" s="171" t="s">
        <v>98</v>
      </c>
      <c r="D2173" s="171" t="s">
        <v>80</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3">
      <c r="A2174" t="s">
        <v>4367</v>
      </c>
      <c r="B2174" s="171" t="s">
        <v>4368</v>
      </c>
      <c r="C2174" s="171" t="s">
        <v>101</v>
      </c>
      <c r="D2174" s="171" t="s">
        <v>80</v>
      </c>
      <c r="E2174" s="11">
        <v>41640</v>
      </c>
      <c r="F2174">
        <v>0</v>
      </c>
      <c r="G2174">
        <v>0</v>
      </c>
      <c r="H2174" t="e">
        <v>#DIV/0!</v>
      </c>
      <c r="I2174">
        <v>0</v>
      </c>
      <c r="J2174">
        <v>0</v>
      </c>
      <c r="K2174" t="e">
        <v>#DIV/0!</v>
      </c>
      <c r="L2174">
        <v>0</v>
      </c>
      <c r="M2174" t="e">
        <v>#DIV/0!</v>
      </c>
      <c r="P2174">
        <v>0</v>
      </c>
      <c r="Q2174">
        <v>0</v>
      </c>
      <c r="R2174" t="e">
        <v>#DIV/0!</v>
      </c>
      <c r="T2174">
        <v>0.36363636363636365</v>
      </c>
    </row>
    <row r="2175" spans="1:20" x14ac:dyDescent="0.3">
      <c r="A2175" t="s">
        <v>4369</v>
      </c>
      <c r="B2175" s="171" t="s">
        <v>4370</v>
      </c>
      <c r="C2175" s="171" t="s">
        <v>104</v>
      </c>
      <c r="D2175" s="171" t="s">
        <v>4</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3">
      <c r="A2176" t="s">
        <v>4371</v>
      </c>
      <c r="B2176" s="171" t="s">
        <v>4372</v>
      </c>
      <c r="C2176" s="171" t="s">
        <v>107</v>
      </c>
      <c r="D2176" s="171" t="s">
        <v>4</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3">
      <c r="A2177" t="s">
        <v>4373</v>
      </c>
      <c r="B2177" s="171" t="s">
        <v>4374</v>
      </c>
      <c r="C2177" s="171" t="s">
        <v>110</v>
      </c>
      <c r="D2177" s="171" t="s">
        <v>80</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3">
      <c r="A2178" t="s">
        <v>4375</v>
      </c>
      <c r="B2178" s="171" t="s">
        <v>4376</v>
      </c>
      <c r="C2178" s="171" t="s">
        <v>113</v>
      </c>
      <c r="D2178" s="171" t="s">
        <v>80</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x14ac:dyDescent="0.3">
      <c r="A2179" t="s">
        <v>4377</v>
      </c>
      <c r="B2179" s="171" t="s">
        <v>4378</v>
      </c>
      <c r="C2179" s="171" t="s">
        <v>116</v>
      </c>
      <c r="D2179" s="171" t="s">
        <v>80</v>
      </c>
      <c r="E2179" s="11">
        <v>41640</v>
      </c>
      <c r="H2179" t="e">
        <v>#DIV/0!</v>
      </c>
      <c r="K2179" t="e">
        <v>#DIV/0!</v>
      </c>
      <c r="M2179" t="e">
        <v>#DIV/0!</v>
      </c>
      <c r="R2179" t="e">
        <v>#DIV/0!</v>
      </c>
    </row>
    <row r="2180" spans="1:20" x14ac:dyDescent="0.3">
      <c r="A2180" t="s">
        <v>4379</v>
      </c>
      <c r="B2180" s="171" t="s">
        <v>4380</v>
      </c>
      <c r="C2180" s="171" t="s">
        <v>119</v>
      </c>
      <c r="D2180" s="171" t="s">
        <v>80</v>
      </c>
      <c r="E2180" s="11">
        <v>41640</v>
      </c>
      <c r="H2180" t="e">
        <v>#DIV/0!</v>
      </c>
      <c r="K2180" t="e">
        <v>#DIV/0!</v>
      </c>
      <c r="M2180" t="e">
        <v>#DIV/0!</v>
      </c>
      <c r="R2180" t="e">
        <v>#DIV/0!</v>
      </c>
      <c r="T2180">
        <v>0.82499999999999996</v>
      </c>
    </row>
    <row r="2181" spans="1:20" x14ac:dyDescent="0.3">
      <c r="A2181" t="s">
        <v>4381</v>
      </c>
      <c r="B2181" s="171" t="s">
        <v>4382</v>
      </c>
      <c r="C2181" s="171" t="s">
        <v>122</v>
      </c>
      <c r="D2181" s="171" t="s">
        <v>4</v>
      </c>
      <c r="E2181" s="11">
        <v>41640</v>
      </c>
      <c r="H2181" t="e">
        <v>#DIV/0!</v>
      </c>
      <c r="K2181" t="e">
        <v>#DIV/0!</v>
      </c>
      <c r="M2181" t="e">
        <v>#DIV/0!</v>
      </c>
      <c r="R2181" t="e">
        <v>#DIV/0!</v>
      </c>
      <c r="T2181">
        <v>1.1499999999999999</v>
      </c>
    </row>
    <row r="2182" spans="1:20" x14ac:dyDescent="0.3">
      <c r="A2182" t="s">
        <v>4383</v>
      </c>
      <c r="B2182" s="171" t="s">
        <v>4384</v>
      </c>
      <c r="C2182" s="171" t="s">
        <v>125</v>
      </c>
      <c r="D2182" s="171" t="s">
        <v>4</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3">
      <c r="A2183" t="s">
        <v>4385</v>
      </c>
      <c r="B2183" s="171" t="s">
        <v>4386</v>
      </c>
      <c r="C2183" s="171" t="s">
        <v>128</v>
      </c>
      <c r="D2183" s="171" t="s">
        <v>80</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3">
      <c r="A2184" t="s">
        <v>4387</v>
      </c>
      <c r="B2184" s="171" t="s">
        <v>4388</v>
      </c>
      <c r="C2184" s="171" t="s">
        <v>131</v>
      </c>
      <c r="D2184" s="171" t="s">
        <v>80</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3">
      <c r="A2185" t="s">
        <v>4389</v>
      </c>
      <c r="B2185" s="171" t="s">
        <v>4390</v>
      </c>
      <c r="C2185" s="171" t="s">
        <v>134</v>
      </c>
      <c r="D2185" s="171" t="s">
        <v>80</v>
      </c>
      <c r="E2185" s="11">
        <v>41640</v>
      </c>
      <c r="H2185" t="e">
        <v>#DIV/0!</v>
      </c>
      <c r="K2185" t="e">
        <v>#DIV/0!</v>
      </c>
      <c r="M2185" t="e">
        <v>#DIV/0!</v>
      </c>
      <c r="N2185">
        <v>0</v>
      </c>
      <c r="R2185" t="e">
        <v>#DIV/0!</v>
      </c>
    </row>
    <row r="2186" spans="1:20" x14ac:dyDescent="0.3">
      <c r="A2186" t="s">
        <v>4391</v>
      </c>
      <c r="B2186" s="171" t="s">
        <v>4392</v>
      </c>
      <c r="C2186" s="171" t="s">
        <v>137</v>
      </c>
      <c r="D2186" s="171" t="s">
        <v>4</v>
      </c>
      <c r="E2186" s="11">
        <v>41640</v>
      </c>
      <c r="H2186" t="e">
        <v>#DIV/0!</v>
      </c>
      <c r="K2186" t="e">
        <v>#DIV/0!</v>
      </c>
      <c r="M2186" t="e">
        <v>#DIV/0!</v>
      </c>
      <c r="R2186" t="e">
        <v>#DIV/0!</v>
      </c>
    </row>
    <row r="2187" spans="1:20" x14ac:dyDescent="0.3">
      <c r="A2187" t="s">
        <v>4393</v>
      </c>
      <c r="B2187" s="171" t="s">
        <v>4394</v>
      </c>
      <c r="C2187" s="171" t="s">
        <v>140</v>
      </c>
      <c r="D2187" s="171" t="s">
        <v>80</v>
      </c>
      <c r="E2187" s="11">
        <v>41640</v>
      </c>
      <c r="H2187" t="e">
        <v>#DIV/0!</v>
      </c>
      <c r="K2187" t="e">
        <v>#DIV/0!</v>
      </c>
      <c r="M2187" t="e">
        <v>#DIV/0!</v>
      </c>
      <c r="R2187" t="e">
        <v>#DIV/0!</v>
      </c>
    </row>
    <row r="2188" spans="1:20" x14ac:dyDescent="0.3">
      <c r="A2188" t="s">
        <v>4395</v>
      </c>
      <c r="B2188" s="171" t="s">
        <v>4396</v>
      </c>
      <c r="C2188" s="171" t="s">
        <v>143</v>
      </c>
      <c r="D2188" s="171" t="s">
        <v>80</v>
      </c>
      <c r="E2188" s="11">
        <v>41640</v>
      </c>
      <c r="H2188" t="e">
        <v>#DIV/0!</v>
      </c>
      <c r="K2188" t="e">
        <v>#DIV/0!</v>
      </c>
      <c r="M2188" t="e">
        <v>#DIV/0!</v>
      </c>
      <c r="N2188">
        <v>0</v>
      </c>
      <c r="R2188" t="e">
        <v>#DIV/0!</v>
      </c>
    </row>
    <row r="2189" spans="1:20" x14ac:dyDescent="0.3">
      <c r="A2189" t="s">
        <v>4397</v>
      </c>
      <c r="B2189" s="171" t="s">
        <v>4398</v>
      </c>
      <c r="C2189" s="171" t="s">
        <v>146</v>
      </c>
      <c r="D2189" s="171" t="s">
        <v>4</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3">
      <c r="A2190" t="s">
        <v>4399</v>
      </c>
      <c r="B2190" s="171" t="s">
        <v>4400</v>
      </c>
      <c r="C2190" s="171" t="s">
        <v>149</v>
      </c>
      <c r="D2190" s="171" t="s">
        <v>80</v>
      </c>
      <c r="E2190" s="11">
        <v>41640</v>
      </c>
      <c r="H2190" t="e">
        <v>#DIV/0!</v>
      </c>
      <c r="K2190" t="e">
        <v>#DIV/0!</v>
      </c>
      <c r="M2190" t="e">
        <v>#DIV/0!</v>
      </c>
      <c r="R2190" t="e">
        <v>#DIV/0!</v>
      </c>
      <c r="T2190">
        <v>0.73333333333333328</v>
      </c>
    </row>
    <row r="2191" spans="1:20" x14ac:dyDescent="0.3">
      <c r="A2191" t="s">
        <v>4401</v>
      </c>
      <c r="B2191" s="171" t="s">
        <v>4402</v>
      </c>
      <c r="C2191" s="171" t="s">
        <v>152</v>
      </c>
      <c r="D2191" s="171" t="s">
        <v>80</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3">
      <c r="A2192" t="s">
        <v>4403</v>
      </c>
      <c r="B2192" s="171" t="s">
        <v>4404</v>
      </c>
      <c r="C2192" s="171" t="s">
        <v>155</v>
      </c>
      <c r="D2192" s="171" t="s">
        <v>80</v>
      </c>
      <c r="E2192" s="11">
        <v>41640</v>
      </c>
      <c r="F2192">
        <v>2</v>
      </c>
      <c r="G2192">
        <v>5</v>
      </c>
      <c r="H2192">
        <v>0.4</v>
      </c>
      <c r="J2192">
        <v>10</v>
      </c>
      <c r="K2192">
        <v>0</v>
      </c>
      <c r="L2192">
        <v>25</v>
      </c>
      <c r="M2192">
        <v>0.4</v>
      </c>
      <c r="R2192" t="e">
        <v>#DIV/0!</v>
      </c>
      <c r="T2192">
        <v>0.80317391304347818</v>
      </c>
    </row>
    <row r="2193" spans="1:20" x14ac:dyDescent="0.3">
      <c r="A2193" t="s">
        <v>4405</v>
      </c>
      <c r="B2193" s="171" t="s">
        <v>4406</v>
      </c>
      <c r="C2193" s="171" t="s">
        <v>158</v>
      </c>
      <c r="D2193" s="171" t="s">
        <v>80</v>
      </c>
      <c r="E2193" s="11">
        <v>41640</v>
      </c>
      <c r="H2193" t="e">
        <v>#DIV/0!</v>
      </c>
      <c r="K2193" t="e">
        <v>#DIV/0!</v>
      </c>
      <c r="M2193" t="e">
        <v>#DIV/0!</v>
      </c>
      <c r="R2193" t="e">
        <v>#DIV/0!</v>
      </c>
      <c r="T2193">
        <v>0.71599999999999997</v>
      </c>
    </row>
    <row r="2194" spans="1:20" x14ac:dyDescent="0.3">
      <c r="A2194" t="s">
        <v>4407</v>
      </c>
      <c r="B2194" s="171" t="s">
        <v>4408</v>
      </c>
      <c r="C2194" s="171" t="s">
        <v>161</v>
      </c>
      <c r="D2194" s="171" t="s">
        <v>4</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3">
      <c r="A2195" t="s">
        <v>4409</v>
      </c>
      <c r="B2195" s="171" t="s">
        <v>4410</v>
      </c>
      <c r="C2195" s="171" t="s">
        <v>164</v>
      </c>
      <c r="D2195" s="171" t="s">
        <v>80</v>
      </c>
      <c r="E2195" s="11">
        <v>41640</v>
      </c>
      <c r="F2195">
        <v>2</v>
      </c>
      <c r="G2195">
        <v>4</v>
      </c>
      <c r="H2195">
        <v>0.5</v>
      </c>
      <c r="J2195">
        <v>7</v>
      </c>
      <c r="K2195">
        <v>0</v>
      </c>
      <c r="L2195">
        <v>17</v>
      </c>
      <c r="M2195">
        <v>0.41176470588235292</v>
      </c>
      <c r="R2195" t="e">
        <v>#DIV/0!</v>
      </c>
      <c r="T2195">
        <v>0.63028638028638029</v>
      </c>
    </row>
    <row r="2196" spans="1:20" x14ac:dyDescent="0.3">
      <c r="A2196" t="s">
        <v>4411</v>
      </c>
      <c r="B2196" s="171" t="s">
        <v>4412</v>
      </c>
      <c r="C2196" s="171" t="s">
        <v>167</v>
      </c>
      <c r="D2196" s="171" t="s">
        <v>4</v>
      </c>
      <c r="E2196" s="11">
        <v>41640</v>
      </c>
      <c r="H2196" t="e">
        <v>#DIV/0!</v>
      </c>
      <c r="K2196" t="e">
        <v>#DIV/0!</v>
      </c>
      <c r="M2196" t="e">
        <v>#DIV/0!</v>
      </c>
      <c r="R2196" t="e">
        <v>#DIV/0!</v>
      </c>
    </row>
    <row r="2197" spans="1:20" x14ac:dyDescent="0.3">
      <c r="A2197" t="s">
        <v>4413</v>
      </c>
      <c r="B2197" s="171" t="s">
        <v>4414</v>
      </c>
      <c r="C2197" s="171" t="s">
        <v>170</v>
      </c>
      <c r="D2197" s="171" t="s">
        <v>80</v>
      </c>
      <c r="E2197" s="11">
        <v>41640</v>
      </c>
      <c r="H2197" t="e">
        <v>#DIV/0!</v>
      </c>
      <c r="K2197" t="e">
        <v>#DIV/0!</v>
      </c>
      <c r="M2197" t="e">
        <v>#DIV/0!</v>
      </c>
      <c r="R2197" t="e">
        <v>#DIV/0!</v>
      </c>
    </row>
    <row r="2198" spans="1:20" x14ac:dyDescent="0.3">
      <c r="A2198" t="s">
        <v>4415</v>
      </c>
      <c r="B2198" s="171" t="s">
        <v>4416</v>
      </c>
      <c r="C2198" s="171" t="s">
        <v>173</v>
      </c>
      <c r="D2198" s="171" t="s">
        <v>80</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x14ac:dyDescent="0.3">
      <c r="A2199" t="s">
        <v>4417</v>
      </c>
      <c r="B2199" s="171" t="s">
        <v>4418</v>
      </c>
      <c r="C2199" s="171" t="s">
        <v>176</v>
      </c>
      <c r="D2199" s="171" t="s">
        <v>80</v>
      </c>
      <c r="E2199" s="11">
        <v>41640</v>
      </c>
      <c r="F2199">
        <v>2</v>
      </c>
      <c r="G2199">
        <v>2</v>
      </c>
      <c r="H2199">
        <v>1</v>
      </c>
      <c r="I2199">
        <v>10</v>
      </c>
      <c r="J2199">
        <v>10</v>
      </c>
      <c r="K2199">
        <v>1</v>
      </c>
      <c r="L2199">
        <v>10</v>
      </c>
      <c r="M2199">
        <v>1</v>
      </c>
      <c r="N2199">
        <v>8</v>
      </c>
      <c r="P2199">
        <v>1</v>
      </c>
      <c r="Q2199">
        <v>1</v>
      </c>
      <c r="R2199">
        <v>1</v>
      </c>
      <c r="S2199">
        <v>2</v>
      </c>
    </row>
    <row r="2200" spans="1:20" x14ac:dyDescent="0.3">
      <c r="A2200" t="s">
        <v>4419</v>
      </c>
      <c r="B2200" s="171" t="s">
        <v>4420</v>
      </c>
      <c r="C2200" s="171" t="s">
        <v>179</v>
      </c>
      <c r="D2200" s="171" t="s">
        <v>4</v>
      </c>
      <c r="E2200" s="11">
        <v>41640</v>
      </c>
      <c r="H2200" t="e">
        <v>#DIV/0!</v>
      </c>
      <c r="K2200" t="e">
        <v>#DIV/0!</v>
      </c>
      <c r="M2200" t="e">
        <v>#DIV/0!</v>
      </c>
      <c r="R2200" t="e">
        <v>#DIV/0!</v>
      </c>
    </row>
    <row r="2201" spans="1:20" x14ac:dyDescent="0.3">
      <c r="A2201" t="s">
        <v>4421</v>
      </c>
      <c r="B2201" s="171" t="s">
        <v>4422</v>
      </c>
      <c r="C2201" s="171" t="s">
        <v>182</v>
      </c>
      <c r="D2201" s="171" t="s">
        <v>80</v>
      </c>
      <c r="E2201" s="11">
        <v>41640</v>
      </c>
      <c r="H2201" t="e">
        <v>#DIV/0!</v>
      </c>
      <c r="K2201" t="e">
        <v>#DIV/0!</v>
      </c>
      <c r="M2201" t="e">
        <v>#DIV/0!</v>
      </c>
      <c r="R2201" t="e">
        <v>#DIV/0!</v>
      </c>
    </row>
    <row r="2202" spans="1:20" x14ac:dyDescent="0.3">
      <c r="A2202" t="s">
        <v>4423</v>
      </c>
      <c r="B2202" s="171" t="s">
        <v>4424</v>
      </c>
      <c r="C2202" s="171" t="s">
        <v>185</v>
      </c>
      <c r="D2202" s="171" t="s">
        <v>4</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3">
      <c r="A2203" t="s">
        <v>4425</v>
      </c>
      <c r="B2203" s="171" t="s">
        <v>4426</v>
      </c>
      <c r="C2203" s="171" t="s">
        <v>188</v>
      </c>
      <c r="D2203" s="171" t="s">
        <v>80</v>
      </c>
      <c r="E2203" s="11">
        <v>41640</v>
      </c>
      <c r="F2203">
        <v>3</v>
      </c>
      <c r="G2203">
        <v>3</v>
      </c>
      <c r="H2203">
        <v>1</v>
      </c>
      <c r="I2203">
        <v>6</v>
      </c>
      <c r="J2203">
        <v>15</v>
      </c>
      <c r="K2203">
        <v>0.4</v>
      </c>
      <c r="L2203">
        <v>15</v>
      </c>
      <c r="M2203">
        <v>1</v>
      </c>
      <c r="N2203">
        <v>3</v>
      </c>
      <c r="P2203">
        <v>0</v>
      </c>
      <c r="Q2203">
        <v>0</v>
      </c>
      <c r="R2203" t="e">
        <v>#DIV/0!</v>
      </c>
      <c r="S2203">
        <v>3</v>
      </c>
      <c r="T2203">
        <v>1</v>
      </c>
    </row>
    <row r="2204" spans="1:20" x14ac:dyDescent="0.3">
      <c r="A2204" t="s">
        <v>4427</v>
      </c>
      <c r="B2204" s="171" t="s">
        <v>4428</v>
      </c>
      <c r="C2204" s="171" t="s">
        <v>191</v>
      </c>
      <c r="D2204" s="171" t="s">
        <v>4</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3">
      <c r="A2205" t="s">
        <v>4429</v>
      </c>
      <c r="B2205" s="171" t="s">
        <v>4430</v>
      </c>
      <c r="C2205" s="171" t="s">
        <v>194</v>
      </c>
      <c r="D2205" s="171" t="s">
        <v>80</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3">
      <c r="A2206" t="s">
        <v>4431</v>
      </c>
      <c r="B2206" s="171" t="s">
        <v>4432</v>
      </c>
      <c r="C2206" s="171" t="s">
        <v>197</v>
      </c>
      <c r="D2206" s="171" t="s">
        <v>80</v>
      </c>
      <c r="E2206" s="11">
        <v>41640</v>
      </c>
      <c r="H2206" t="e">
        <v>#DIV/0!</v>
      </c>
      <c r="K2206" t="e">
        <v>#DIV/0!</v>
      </c>
      <c r="M2206" t="e">
        <v>#DIV/0!</v>
      </c>
      <c r="R2206" t="e">
        <v>#DIV/0!</v>
      </c>
      <c r="T2206">
        <v>1.1000000000000001</v>
      </c>
    </row>
    <row r="2207" spans="1:20" x14ac:dyDescent="0.3">
      <c r="A2207" t="s">
        <v>4433</v>
      </c>
      <c r="B2207" s="171" t="s">
        <v>4434</v>
      </c>
      <c r="C2207" s="171" t="s">
        <v>200</v>
      </c>
      <c r="D2207" s="171" t="s">
        <v>80</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3">
      <c r="A2208" t="s">
        <v>4435</v>
      </c>
      <c r="B2208" s="171" t="s">
        <v>4436</v>
      </c>
      <c r="C2208" s="171" t="s">
        <v>203</v>
      </c>
      <c r="D2208" s="171" t="s">
        <v>80</v>
      </c>
      <c r="E2208" s="11">
        <v>41640</v>
      </c>
      <c r="F2208">
        <v>6</v>
      </c>
      <c r="G2208">
        <v>6</v>
      </c>
      <c r="H2208">
        <v>1</v>
      </c>
      <c r="J2208">
        <v>27</v>
      </c>
      <c r="K2208">
        <v>0</v>
      </c>
      <c r="L2208">
        <v>27</v>
      </c>
      <c r="M2208">
        <v>1</v>
      </c>
      <c r="R2208" t="e">
        <v>#DIV/0!</v>
      </c>
      <c r="T2208">
        <v>0.76700000000000002</v>
      </c>
    </row>
    <row r="2209" spans="1:20" x14ac:dyDescent="0.3">
      <c r="A2209" t="s">
        <v>4437</v>
      </c>
      <c r="B2209" s="171" t="s">
        <v>4438</v>
      </c>
      <c r="C2209" s="171" t="s">
        <v>206</v>
      </c>
      <c r="D2209" s="171" t="s">
        <v>80</v>
      </c>
      <c r="E2209" s="11">
        <v>41640</v>
      </c>
      <c r="F2209">
        <v>5</v>
      </c>
      <c r="G2209">
        <v>5</v>
      </c>
      <c r="H2209">
        <v>1</v>
      </c>
      <c r="I2209">
        <v>9</v>
      </c>
      <c r="J2209">
        <v>25</v>
      </c>
      <c r="K2209">
        <v>0.36</v>
      </c>
      <c r="L2209">
        <v>25</v>
      </c>
      <c r="M2209">
        <v>1</v>
      </c>
      <c r="N2209">
        <v>8</v>
      </c>
      <c r="P2209">
        <v>0</v>
      </c>
      <c r="Q2209">
        <v>0</v>
      </c>
      <c r="R2209" t="e">
        <v>#DIV/0!</v>
      </c>
      <c r="S2209">
        <v>1</v>
      </c>
      <c r="T2209">
        <v>1.06</v>
      </c>
    </row>
    <row r="2210" spans="1:20" x14ac:dyDescent="0.3">
      <c r="A2210" t="s">
        <v>4439</v>
      </c>
      <c r="B2210" s="171" t="s">
        <v>4440</v>
      </c>
      <c r="C2210" s="171" t="s">
        <v>209</v>
      </c>
      <c r="D2210" s="171" t="s">
        <v>80</v>
      </c>
      <c r="E2210" s="11">
        <v>41640</v>
      </c>
      <c r="H2210" t="e">
        <v>#DIV/0!</v>
      </c>
      <c r="K2210" t="e">
        <v>#DIV/0!</v>
      </c>
      <c r="M2210" t="e">
        <v>#DIV/0!</v>
      </c>
      <c r="R2210" t="e">
        <v>#DIV/0!</v>
      </c>
      <c r="T2210">
        <v>0.9</v>
      </c>
    </row>
    <row r="2211" spans="1:20" x14ac:dyDescent="0.3">
      <c r="A2211" t="s">
        <v>4441</v>
      </c>
      <c r="B2211" s="171" t="s">
        <v>4442</v>
      </c>
      <c r="C2211" s="171" t="s">
        <v>212</v>
      </c>
      <c r="D2211" s="171" t="s">
        <v>4</v>
      </c>
      <c r="E2211" s="11">
        <v>41640</v>
      </c>
      <c r="H2211" t="e">
        <v>#DIV/0!</v>
      </c>
      <c r="K2211" t="e">
        <v>#DIV/0!</v>
      </c>
      <c r="M2211" t="e">
        <v>#DIV/0!</v>
      </c>
      <c r="R2211" t="e">
        <v>#DIV/0!</v>
      </c>
      <c r="T2211">
        <v>0.7</v>
      </c>
    </row>
    <row r="2212" spans="1:20" x14ac:dyDescent="0.3">
      <c r="A2212" t="s">
        <v>4443</v>
      </c>
      <c r="B2212" s="171" t="s">
        <v>4444</v>
      </c>
      <c r="C2212" s="171" t="s">
        <v>215</v>
      </c>
      <c r="D2212" s="171" t="s">
        <v>4</v>
      </c>
      <c r="E2212" s="11">
        <v>41640</v>
      </c>
      <c r="H2212" t="e">
        <v>#DIV/0!</v>
      </c>
      <c r="K2212" t="e">
        <v>#DIV/0!</v>
      </c>
      <c r="M2212" t="e">
        <v>#DIV/0!</v>
      </c>
      <c r="R2212" t="e">
        <v>#DIV/0!</v>
      </c>
    </row>
    <row r="2213" spans="1:20" x14ac:dyDescent="0.3">
      <c r="A2213" t="s">
        <v>4445</v>
      </c>
      <c r="B2213" s="171" t="s">
        <v>4446</v>
      </c>
      <c r="C2213" s="171" t="s">
        <v>218</v>
      </c>
      <c r="D2213" s="171" t="s">
        <v>80</v>
      </c>
      <c r="E2213" s="11">
        <v>41640</v>
      </c>
      <c r="H2213" t="e">
        <v>#DIV/0!</v>
      </c>
      <c r="K2213" t="e">
        <v>#DIV/0!</v>
      </c>
      <c r="M2213" t="e">
        <v>#DIV/0!</v>
      </c>
      <c r="R2213" t="e">
        <v>#DIV/0!</v>
      </c>
      <c r="T2213">
        <v>0.66666666666666663</v>
      </c>
    </row>
    <row r="2214" spans="1:20" x14ac:dyDescent="0.3">
      <c r="A2214" t="s">
        <v>4447</v>
      </c>
      <c r="B2214" s="171" t="s">
        <v>4448</v>
      </c>
      <c r="C2214" s="171" t="s">
        <v>221</v>
      </c>
      <c r="D2214" s="171" t="s">
        <v>4</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3">
      <c r="A2215" t="s">
        <v>4449</v>
      </c>
      <c r="B2215" s="171" t="s">
        <v>4450</v>
      </c>
      <c r="C2215" s="171" t="s">
        <v>224</v>
      </c>
      <c r="D2215" s="171" t="s">
        <v>80</v>
      </c>
      <c r="E2215" s="11">
        <v>41640</v>
      </c>
      <c r="F2215">
        <v>0</v>
      </c>
      <c r="G2215">
        <v>0</v>
      </c>
      <c r="H2215" t="e">
        <v>#DIV/0!</v>
      </c>
      <c r="I2215">
        <v>0</v>
      </c>
      <c r="J2215">
        <v>0</v>
      </c>
      <c r="K2215" t="e">
        <v>#DIV/0!</v>
      </c>
      <c r="L2215">
        <v>0</v>
      </c>
      <c r="M2215" t="e">
        <v>#DIV/0!</v>
      </c>
      <c r="P2215">
        <v>0</v>
      </c>
      <c r="Q2215">
        <v>0</v>
      </c>
      <c r="R2215" t="e">
        <v>#DIV/0!</v>
      </c>
      <c r="T2215">
        <v>0</v>
      </c>
    </row>
    <row r="2216" spans="1:20" x14ac:dyDescent="0.3">
      <c r="A2216" t="s">
        <v>4451</v>
      </c>
      <c r="B2216" s="171" t="s">
        <v>4452</v>
      </c>
      <c r="C2216" s="171" t="s">
        <v>227</v>
      </c>
      <c r="D2216" s="171" t="s">
        <v>80</v>
      </c>
      <c r="E2216" s="11">
        <v>41640</v>
      </c>
      <c r="F2216">
        <v>3</v>
      </c>
      <c r="G2216">
        <v>3</v>
      </c>
      <c r="H2216">
        <v>1</v>
      </c>
      <c r="I2216">
        <v>0</v>
      </c>
      <c r="J2216">
        <v>15</v>
      </c>
      <c r="K2216">
        <v>0</v>
      </c>
      <c r="L2216">
        <v>15</v>
      </c>
      <c r="M2216">
        <v>1</v>
      </c>
      <c r="N2216">
        <v>1</v>
      </c>
      <c r="P2216">
        <v>0</v>
      </c>
      <c r="Q2216">
        <v>0</v>
      </c>
      <c r="R2216" t="e">
        <v>#DIV/0!</v>
      </c>
      <c r="S2216">
        <v>0</v>
      </c>
    </row>
    <row r="2217" spans="1:20" x14ac:dyDescent="0.3">
      <c r="A2217" t="s">
        <v>4453</v>
      </c>
      <c r="B2217" s="171" t="s">
        <v>4454</v>
      </c>
      <c r="C2217" s="171" t="s">
        <v>230</v>
      </c>
      <c r="D2217" s="171" t="s">
        <v>80</v>
      </c>
      <c r="E2217" s="11">
        <v>41640</v>
      </c>
      <c r="H2217" t="e">
        <v>#DIV/0!</v>
      </c>
      <c r="K2217" t="e">
        <v>#DIV/0!</v>
      </c>
      <c r="M2217" t="e">
        <v>#DIV/0!</v>
      </c>
      <c r="R2217" t="e">
        <v>#DIV/0!</v>
      </c>
    </row>
    <row r="2218" spans="1:20" x14ac:dyDescent="0.3">
      <c r="A2218" t="s">
        <v>4455</v>
      </c>
      <c r="B2218" s="171" t="s">
        <v>4456</v>
      </c>
      <c r="C2218" s="171" t="s">
        <v>233</v>
      </c>
      <c r="D2218" s="171" t="s">
        <v>4</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3">
      <c r="A2219" t="s">
        <v>4457</v>
      </c>
      <c r="B2219" s="171" t="s">
        <v>4458</v>
      </c>
      <c r="C2219" s="171" t="s">
        <v>236</v>
      </c>
      <c r="D2219" s="171" t="s">
        <v>80</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3">
      <c r="A2220" t="s">
        <v>4459</v>
      </c>
      <c r="B2220" s="171" t="s">
        <v>4460</v>
      </c>
      <c r="C2220" s="171" t="s">
        <v>239</v>
      </c>
      <c r="D2220" s="171" t="s">
        <v>80</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3">
      <c r="A2221" t="s">
        <v>4461</v>
      </c>
      <c r="B2221" s="171" t="s">
        <v>4462</v>
      </c>
      <c r="C2221" s="171" t="s">
        <v>76</v>
      </c>
      <c r="D2221" s="171" t="s">
        <v>80</v>
      </c>
      <c r="E2221" s="11">
        <v>41640</v>
      </c>
      <c r="F2221">
        <v>3</v>
      </c>
      <c r="G2221">
        <v>3</v>
      </c>
      <c r="H2221">
        <v>1</v>
      </c>
      <c r="J2221">
        <v>15</v>
      </c>
      <c r="K2221">
        <v>0</v>
      </c>
      <c r="L2221">
        <v>15</v>
      </c>
      <c r="M2221">
        <v>1</v>
      </c>
      <c r="P2221">
        <v>0</v>
      </c>
      <c r="Q2221">
        <v>0</v>
      </c>
      <c r="R2221" t="e">
        <v>#DIV/0!</v>
      </c>
    </row>
    <row r="2222" spans="1:20" x14ac:dyDescent="0.3">
      <c r="A2222" t="s">
        <v>4463</v>
      </c>
      <c r="B2222" s="171" t="s">
        <v>4464</v>
      </c>
      <c r="C2222" s="171" t="s">
        <v>79</v>
      </c>
      <c r="D2222" s="171" t="s">
        <v>4</v>
      </c>
      <c r="E2222" s="11">
        <v>41640</v>
      </c>
      <c r="F2222">
        <v>0</v>
      </c>
      <c r="G2222">
        <v>0</v>
      </c>
      <c r="H2222" t="e">
        <v>#DIV/0!</v>
      </c>
      <c r="I2222">
        <v>0</v>
      </c>
      <c r="J2222">
        <v>0</v>
      </c>
      <c r="K2222" t="e">
        <v>#DIV/0!</v>
      </c>
      <c r="L2222">
        <v>0</v>
      </c>
      <c r="M2222" t="e">
        <v>#DIV/0!</v>
      </c>
      <c r="N2222">
        <v>0</v>
      </c>
      <c r="P2222">
        <v>0</v>
      </c>
      <c r="Q2222">
        <v>0</v>
      </c>
      <c r="R2222" t="e">
        <v>#DIV/0!</v>
      </c>
      <c r="S2222">
        <v>0</v>
      </c>
    </row>
    <row r="2223" spans="1:20" x14ac:dyDescent="0.3">
      <c r="A2223" t="s">
        <v>4465</v>
      </c>
      <c r="B2223" s="171" t="s">
        <v>4466</v>
      </c>
      <c r="C2223" s="171" t="s">
        <v>86</v>
      </c>
      <c r="D2223" s="171" t="s">
        <v>4</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3">
      <c r="A2224" t="s">
        <v>4467</v>
      </c>
      <c r="B2224" s="171" t="s">
        <v>4468</v>
      </c>
      <c r="C2224" s="171" t="s">
        <v>89</v>
      </c>
      <c r="D2224" s="171" t="s">
        <v>4</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3">
      <c r="A2225" t="s">
        <v>4469</v>
      </c>
      <c r="B2225" s="171" t="s">
        <v>4470</v>
      </c>
      <c r="C2225" s="171" t="s">
        <v>92</v>
      </c>
      <c r="D2225" s="171" t="s">
        <v>4</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3">
      <c r="A2226" t="s">
        <v>4471</v>
      </c>
      <c r="B2226" s="171" t="s">
        <v>4472</v>
      </c>
      <c r="C2226" s="171" t="s">
        <v>98</v>
      </c>
      <c r="D2226" s="171" t="s">
        <v>4</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3">
      <c r="A2227" t="s">
        <v>4473</v>
      </c>
      <c r="B2227" s="171" t="s">
        <v>4474</v>
      </c>
      <c r="C2227" s="171" t="s">
        <v>101</v>
      </c>
      <c r="D2227" s="171" t="s">
        <v>4</v>
      </c>
      <c r="E2227" s="11">
        <v>41640</v>
      </c>
      <c r="F2227">
        <v>0</v>
      </c>
      <c r="G2227">
        <v>0</v>
      </c>
      <c r="H2227" t="e">
        <v>#DIV/0!</v>
      </c>
      <c r="I2227">
        <v>0</v>
      </c>
      <c r="J2227">
        <v>0</v>
      </c>
      <c r="K2227" t="e">
        <v>#DIV/0!</v>
      </c>
      <c r="L2227">
        <v>0</v>
      </c>
      <c r="M2227" t="e">
        <v>#DIV/0!</v>
      </c>
      <c r="P2227">
        <v>0</v>
      </c>
      <c r="Q2227">
        <v>0</v>
      </c>
      <c r="R2227" t="e">
        <v>#DIV/0!</v>
      </c>
      <c r="T2227">
        <v>0.7</v>
      </c>
    </row>
    <row r="2228" spans="1:20" x14ac:dyDescent="0.3">
      <c r="A2228" t="s">
        <v>4475</v>
      </c>
      <c r="B2228" s="171" t="s">
        <v>4476</v>
      </c>
      <c r="C2228" s="171" t="s">
        <v>107</v>
      </c>
      <c r="D2228" s="171" t="s">
        <v>80</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3">
      <c r="A2229" t="s">
        <v>4477</v>
      </c>
      <c r="B2229" s="171" t="s">
        <v>4478</v>
      </c>
      <c r="C2229" s="171" t="s">
        <v>110</v>
      </c>
      <c r="D2229" s="171" t="s">
        <v>4</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3">
      <c r="A2230" t="s">
        <v>4479</v>
      </c>
      <c r="B2230" s="171" t="s">
        <v>4480</v>
      </c>
      <c r="C2230" s="171" t="s">
        <v>113</v>
      </c>
      <c r="D2230" s="171" t="s">
        <v>4</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3">
      <c r="A2231" t="s">
        <v>4481</v>
      </c>
      <c r="B2231" s="171" t="s">
        <v>4482</v>
      </c>
      <c r="C2231" s="171" t="s">
        <v>116</v>
      </c>
      <c r="D2231" s="171" t="s">
        <v>4</v>
      </c>
      <c r="E2231" s="11">
        <v>41640</v>
      </c>
      <c r="H2231" t="e">
        <v>#DIV/0!</v>
      </c>
      <c r="K2231" t="e">
        <v>#DIV/0!</v>
      </c>
      <c r="M2231" t="e">
        <v>#DIV/0!</v>
      </c>
      <c r="R2231" t="e">
        <v>#DIV/0!</v>
      </c>
      <c r="T2231" t="e">
        <v>#DIV/0!</v>
      </c>
    </row>
    <row r="2232" spans="1:20" x14ac:dyDescent="0.3">
      <c r="A2232" t="s">
        <v>4483</v>
      </c>
      <c r="B2232" s="171" t="s">
        <v>4484</v>
      </c>
      <c r="C2232" s="171" t="s">
        <v>119</v>
      </c>
      <c r="D2232" s="171" t="s">
        <v>4</v>
      </c>
      <c r="E2232" s="11">
        <v>41640</v>
      </c>
      <c r="H2232" t="e">
        <v>#DIV/0!</v>
      </c>
      <c r="K2232" t="e">
        <v>#DIV/0!</v>
      </c>
      <c r="M2232" t="e">
        <v>#DIV/0!</v>
      </c>
      <c r="R2232" t="e">
        <v>#DIV/0!</v>
      </c>
      <c r="T2232" t="e">
        <v>#DIV/0!</v>
      </c>
    </row>
    <row r="2233" spans="1:20" x14ac:dyDescent="0.3">
      <c r="A2233" t="s">
        <v>4485</v>
      </c>
      <c r="B2233" s="171" t="s">
        <v>4486</v>
      </c>
      <c r="C2233" s="171" t="s">
        <v>122</v>
      </c>
      <c r="D2233" s="171" t="s">
        <v>80</v>
      </c>
      <c r="E2233" s="11">
        <v>41640</v>
      </c>
      <c r="H2233" t="e">
        <v>#DIV/0!</v>
      </c>
      <c r="K2233" t="e">
        <v>#DIV/0!</v>
      </c>
      <c r="M2233" t="e">
        <v>#DIV/0!</v>
      </c>
      <c r="R2233" t="e">
        <v>#DIV/0!</v>
      </c>
      <c r="T2233">
        <v>1</v>
      </c>
    </row>
    <row r="2234" spans="1:20" x14ac:dyDescent="0.3">
      <c r="A2234" t="s">
        <v>4487</v>
      </c>
      <c r="B2234" s="171" t="s">
        <v>4488</v>
      </c>
      <c r="C2234" s="171" t="s">
        <v>125</v>
      </c>
      <c r="D2234" s="171" t="s">
        <v>80</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3">
      <c r="A2235" t="s">
        <v>4489</v>
      </c>
      <c r="B2235" s="171" t="s">
        <v>4490</v>
      </c>
      <c r="C2235" s="171" t="s">
        <v>128</v>
      </c>
      <c r="D2235" s="171" t="s">
        <v>4</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3">
      <c r="A2236" t="s">
        <v>4491</v>
      </c>
      <c r="B2236" s="171" t="s">
        <v>4492</v>
      </c>
      <c r="C2236" s="171" t="s">
        <v>131</v>
      </c>
      <c r="D2236" s="171" t="s">
        <v>4</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3">
      <c r="A2237" t="s">
        <v>4493</v>
      </c>
      <c r="B2237" s="171" t="s">
        <v>4494</v>
      </c>
      <c r="C2237" s="171" t="s">
        <v>134</v>
      </c>
      <c r="D2237" s="171" t="s">
        <v>4</v>
      </c>
      <c r="E2237" s="11">
        <v>41640</v>
      </c>
      <c r="H2237" t="e">
        <v>#DIV/0!</v>
      </c>
      <c r="K2237" t="e">
        <v>#DIV/0!</v>
      </c>
      <c r="M2237" t="e">
        <v>#DIV/0!</v>
      </c>
      <c r="N2237">
        <v>0</v>
      </c>
      <c r="R2237" t="e">
        <v>#DIV/0!</v>
      </c>
      <c r="T2237">
        <v>0.55555555555555558</v>
      </c>
    </row>
    <row r="2238" spans="1:20" x14ac:dyDescent="0.3">
      <c r="A2238" t="s">
        <v>4495</v>
      </c>
      <c r="B2238" s="171" t="s">
        <v>4496</v>
      </c>
      <c r="C2238" s="171" t="s">
        <v>137</v>
      </c>
      <c r="D2238" s="171" t="s">
        <v>80</v>
      </c>
      <c r="E2238" s="11">
        <v>41640</v>
      </c>
      <c r="H2238" t="e">
        <v>#DIV/0!</v>
      </c>
      <c r="K2238" t="e">
        <v>#DIV/0!</v>
      </c>
      <c r="M2238" t="e">
        <v>#DIV/0!</v>
      </c>
      <c r="R2238" t="e">
        <v>#DIV/0!</v>
      </c>
      <c r="T2238">
        <v>0</v>
      </c>
    </row>
    <row r="2239" spans="1:20" x14ac:dyDescent="0.3">
      <c r="A2239" t="s">
        <v>4497</v>
      </c>
      <c r="B2239" s="171" t="s">
        <v>4498</v>
      </c>
      <c r="C2239" s="171" t="s">
        <v>140</v>
      </c>
      <c r="D2239" s="171" t="s">
        <v>4</v>
      </c>
      <c r="E2239" s="11">
        <v>41640</v>
      </c>
      <c r="H2239" t="e">
        <v>#DIV/0!</v>
      </c>
      <c r="K2239" t="e">
        <v>#DIV/0!</v>
      </c>
      <c r="M2239" t="e">
        <v>#DIV/0!</v>
      </c>
      <c r="R2239" t="e">
        <v>#DIV/0!</v>
      </c>
      <c r="T2239" t="e">
        <v>#DIV/0!</v>
      </c>
    </row>
    <row r="2240" spans="1:20" x14ac:dyDescent="0.3">
      <c r="A2240" t="s">
        <v>4499</v>
      </c>
      <c r="B2240" s="171" t="s">
        <v>4500</v>
      </c>
      <c r="C2240" s="171" t="s">
        <v>167</v>
      </c>
      <c r="D2240" s="171" t="s">
        <v>80</v>
      </c>
      <c r="E2240" s="11">
        <v>41640</v>
      </c>
      <c r="H2240" t="e">
        <v>#DIV/0!</v>
      </c>
      <c r="K2240" t="e">
        <v>#DIV/0!</v>
      </c>
      <c r="M2240" t="e">
        <v>#DIV/0!</v>
      </c>
      <c r="R2240" t="e">
        <v>#DIV/0!</v>
      </c>
      <c r="T2240" t="e">
        <v>#DIV/0!</v>
      </c>
    </row>
    <row r="2241" spans="1:20" x14ac:dyDescent="0.3">
      <c r="A2241" t="s">
        <v>4501</v>
      </c>
      <c r="B2241" s="171" t="s">
        <v>4502</v>
      </c>
      <c r="C2241" s="171" t="s">
        <v>170</v>
      </c>
      <c r="D2241" s="171" t="s">
        <v>4</v>
      </c>
      <c r="E2241" s="11">
        <v>41640</v>
      </c>
      <c r="H2241" t="e">
        <v>#DIV/0!</v>
      </c>
      <c r="K2241" t="e">
        <v>#DIV/0!</v>
      </c>
      <c r="M2241" t="e">
        <v>#DIV/0!</v>
      </c>
      <c r="R2241" t="e">
        <v>#DIV/0!</v>
      </c>
      <c r="T2241" t="e">
        <v>#DIV/0!</v>
      </c>
    </row>
    <row r="2242" spans="1:20" x14ac:dyDescent="0.3">
      <c r="A2242" t="s">
        <v>4503</v>
      </c>
      <c r="B2242" s="171" t="s">
        <v>4504</v>
      </c>
      <c r="C2242" s="171" t="s">
        <v>179</v>
      </c>
      <c r="D2242" s="171" t="s">
        <v>80</v>
      </c>
      <c r="E2242" s="11">
        <v>41640</v>
      </c>
      <c r="H2242" t="e">
        <v>#DIV/0!</v>
      </c>
      <c r="K2242" t="e">
        <v>#DIV/0!</v>
      </c>
      <c r="M2242" t="e">
        <v>#DIV/0!</v>
      </c>
      <c r="R2242" t="e">
        <v>#DIV/0!</v>
      </c>
      <c r="T2242" t="e">
        <v>#DIV/0!</v>
      </c>
    </row>
    <row r="2243" spans="1:20" x14ac:dyDescent="0.3">
      <c r="A2243" t="s">
        <v>4505</v>
      </c>
      <c r="B2243" s="171" t="s">
        <v>4506</v>
      </c>
      <c r="C2243" s="171" t="s">
        <v>182</v>
      </c>
      <c r="D2243" s="171" t="s">
        <v>4</v>
      </c>
      <c r="E2243" s="11">
        <v>41640</v>
      </c>
      <c r="H2243" t="e">
        <v>#DIV/0!</v>
      </c>
      <c r="K2243" t="e">
        <v>#DIV/0!</v>
      </c>
      <c r="M2243" t="e">
        <v>#DIV/0!</v>
      </c>
      <c r="R2243" t="e">
        <v>#DIV/0!</v>
      </c>
      <c r="T2243" t="e">
        <v>#DIV/0!</v>
      </c>
    </row>
    <row r="2244" spans="1:20" x14ac:dyDescent="0.3">
      <c r="A2244" t="s">
        <v>4507</v>
      </c>
      <c r="B2244" s="171" t="s">
        <v>4508</v>
      </c>
      <c r="C2244" s="171" t="s">
        <v>185</v>
      </c>
      <c r="D2244" s="171" t="s">
        <v>80</v>
      </c>
      <c r="E2244" s="11">
        <v>41640</v>
      </c>
      <c r="F2244">
        <v>3</v>
      </c>
      <c r="G2244">
        <v>3</v>
      </c>
      <c r="H2244">
        <v>1</v>
      </c>
      <c r="I2244">
        <v>6</v>
      </c>
      <c r="J2244">
        <v>15</v>
      </c>
      <c r="K2244">
        <v>0.4</v>
      </c>
      <c r="L2244">
        <v>15</v>
      </c>
      <c r="M2244">
        <v>1</v>
      </c>
      <c r="N2244">
        <v>3</v>
      </c>
      <c r="P2244">
        <v>0</v>
      </c>
      <c r="Q2244">
        <v>0</v>
      </c>
      <c r="R2244" t="e">
        <v>#DIV/0!</v>
      </c>
      <c r="S2244">
        <v>3</v>
      </c>
    </row>
    <row r="2245" spans="1:20" x14ac:dyDescent="0.3">
      <c r="A2245" t="s">
        <v>4509</v>
      </c>
      <c r="B2245" s="171" t="s">
        <v>4510</v>
      </c>
      <c r="C2245" s="171" t="s">
        <v>188</v>
      </c>
      <c r="D2245" s="171" t="s">
        <v>4</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3">
      <c r="A2246" t="s">
        <v>4511</v>
      </c>
      <c r="B2246" s="171" t="s">
        <v>4512</v>
      </c>
      <c r="C2246" s="171" t="s">
        <v>191</v>
      </c>
      <c r="D2246" s="171" t="s">
        <v>80</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3">
      <c r="A2247" t="s">
        <v>4513</v>
      </c>
      <c r="B2247" s="171" t="s">
        <v>4514</v>
      </c>
      <c r="C2247" s="171" t="s">
        <v>194</v>
      </c>
      <c r="D2247" s="171" t="s">
        <v>4</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3">
      <c r="A2248" t="s">
        <v>4515</v>
      </c>
      <c r="B2248" s="171" t="s">
        <v>4516</v>
      </c>
      <c r="C2248" s="171" t="s">
        <v>197</v>
      </c>
      <c r="D2248" s="171" t="s">
        <v>4</v>
      </c>
      <c r="E2248" s="11">
        <v>41640</v>
      </c>
      <c r="H2248" t="e">
        <v>#DIV/0!</v>
      </c>
      <c r="K2248" t="e">
        <v>#DIV/0!</v>
      </c>
      <c r="M2248" t="e">
        <v>#DIV/0!</v>
      </c>
      <c r="R2248" t="e">
        <v>#DIV/0!</v>
      </c>
      <c r="T2248">
        <v>0.76700000000000002</v>
      </c>
    </row>
    <row r="2249" spans="1:20" x14ac:dyDescent="0.3">
      <c r="A2249" t="s">
        <v>4517</v>
      </c>
      <c r="B2249" s="171" t="s">
        <v>4518</v>
      </c>
      <c r="C2249" s="171" t="s">
        <v>209</v>
      </c>
      <c r="D2249" s="171" t="s">
        <v>4</v>
      </c>
      <c r="E2249" s="11">
        <v>41640</v>
      </c>
      <c r="H2249" t="e">
        <v>#DIV/0!</v>
      </c>
      <c r="K2249" t="e">
        <v>#DIV/0!</v>
      </c>
      <c r="M2249" t="e">
        <v>#DIV/0!</v>
      </c>
      <c r="R2249" t="e">
        <v>#DIV/0!</v>
      </c>
      <c r="T2249">
        <v>0.98</v>
      </c>
    </row>
    <row r="2250" spans="1:20" x14ac:dyDescent="0.3">
      <c r="A2250" t="s">
        <v>4519</v>
      </c>
      <c r="B2250" s="171" t="s">
        <v>4520</v>
      </c>
      <c r="C2250" s="171" t="s">
        <v>212</v>
      </c>
      <c r="D2250" s="171" t="s">
        <v>80</v>
      </c>
      <c r="E2250" s="11">
        <v>41640</v>
      </c>
      <c r="H2250" t="e">
        <v>#DIV/0!</v>
      </c>
      <c r="K2250" t="e">
        <v>#DIV/0!</v>
      </c>
      <c r="M2250" t="e">
        <v>#DIV/0!</v>
      </c>
      <c r="R2250" t="e">
        <v>#DIV/0!</v>
      </c>
      <c r="T2250">
        <v>0.48055555555555557</v>
      </c>
    </row>
    <row r="2251" spans="1:20" x14ac:dyDescent="0.3">
      <c r="A2251" t="s">
        <v>4521</v>
      </c>
      <c r="B2251" s="171" t="s">
        <v>4522</v>
      </c>
      <c r="C2251" s="171" t="s">
        <v>215</v>
      </c>
      <c r="D2251" s="171" t="s">
        <v>80</v>
      </c>
      <c r="E2251" s="11">
        <v>41640</v>
      </c>
      <c r="H2251" t="e">
        <v>#DIV/0!</v>
      </c>
      <c r="K2251" t="e">
        <v>#DIV/0!</v>
      </c>
      <c r="M2251" t="e">
        <v>#DIV/0!</v>
      </c>
      <c r="R2251" t="e">
        <v>#DIV/0!</v>
      </c>
    </row>
    <row r="2252" spans="1:20" x14ac:dyDescent="0.3">
      <c r="A2252" t="s">
        <v>4523</v>
      </c>
      <c r="B2252" s="171" t="s">
        <v>4524</v>
      </c>
      <c r="C2252" s="171" t="s">
        <v>218</v>
      </c>
      <c r="D2252" s="171" t="s">
        <v>4</v>
      </c>
      <c r="E2252" s="11">
        <v>41640</v>
      </c>
      <c r="H2252" t="e">
        <v>#DIV/0!</v>
      </c>
      <c r="K2252" t="e">
        <v>#DIV/0!</v>
      </c>
      <c r="M2252" t="e">
        <v>#DIV/0!</v>
      </c>
      <c r="R2252" t="e">
        <v>#DIV/0!</v>
      </c>
    </row>
    <row r="2253" spans="1:20" x14ac:dyDescent="0.3">
      <c r="A2253" t="s">
        <v>4525</v>
      </c>
      <c r="B2253" s="171" t="s">
        <v>4526</v>
      </c>
      <c r="C2253" s="171" t="s">
        <v>233</v>
      </c>
      <c r="D2253" s="171" t="s">
        <v>80</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3">
      <c r="A2254" t="s">
        <v>4527</v>
      </c>
      <c r="B2254" s="171" t="s">
        <v>4528</v>
      </c>
      <c r="C2254" s="171" t="s">
        <v>236</v>
      </c>
      <c r="D2254" s="171" t="s">
        <v>4</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3">
      <c r="A2255" t="s">
        <v>4529</v>
      </c>
      <c r="B2255" s="171" t="s">
        <v>4530</v>
      </c>
      <c r="C2255" s="171" t="s">
        <v>239</v>
      </c>
      <c r="D2255" s="171" t="s">
        <v>4</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3">
      <c r="A2256" t="s">
        <v>4531</v>
      </c>
      <c r="B2256" s="171" t="s">
        <v>4532</v>
      </c>
      <c r="C2256" s="171" t="s">
        <v>143</v>
      </c>
      <c r="D2256" s="171" t="s">
        <v>4</v>
      </c>
      <c r="E2256" s="11">
        <v>41640</v>
      </c>
      <c r="H2256" t="e">
        <v>#DIV/0!</v>
      </c>
      <c r="K2256" t="e">
        <v>#DIV/0!</v>
      </c>
      <c r="M2256" t="e">
        <v>#DIV/0!</v>
      </c>
      <c r="N2256">
        <v>0</v>
      </c>
      <c r="R2256" t="e">
        <v>#DIV/0!</v>
      </c>
    </row>
    <row r="2257" spans="1:20" x14ac:dyDescent="0.3">
      <c r="A2257" t="s">
        <v>4533</v>
      </c>
      <c r="B2257" s="171" t="s">
        <v>4534</v>
      </c>
      <c r="C2257" s="171" t="s">
        <v>146</v>
      </c>
      <c r="D2257" s="171" t="s">
        <v>80</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3">
      <c r="A2258" t="s">
        <v>4535</v>
      </c>
      <c r="B2258" s="171" t="s">
        <v>4536</v>
      </c>
      <c r="C2258" s="171" t="s">
        <v>149</v>
      </c>
      <c r="D2258" s="171" t="s">
        <v>4</v>
      </c>
      <c r="E2258" s="11">
        <v>41640</v>
      </c>
      <c r="H2258" t="e">
        <v>#DIV/0!</v>
      </c>
      <c r="K2258" t="e">
        <v>#DIV/0!</v>
      </c>
      <c r="M2258" t="e">
        <v>#DIV/0!</v>
      </c>
      <c r="R2258" t="e">
        <v>#DIV/0!</v>
      </c>
      <c r="T2258">
        <v>1</v>
      </c>
    </row>
    <row r="2259" spans="1:20" x14ac:dyDescent="0.3">
      <c r="A2259" t="s">
        <v>4537</v>
      </c>
      <c r="B2259" s="171" t="s">
        <v>4538</v>
      </c>
      <c r="C2259" s="171" t="s">
        <v>152</v>
      </c>
      <c r="D2259" s="171" t="s">
        <v>4</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3">
      <c r="A2260" t="s">
        <v>4539</v>
      </c>
      <c r="B2260" s="171" t="s">
        <v>4540</v>
      </c>
      <c r="C2260" s="171" t="s">
        <v>155</v>
      </c>
      <c r="D2260" s="171" t="s">
        <v>4</v>
      </c>
      <c r="E2260" s="11">
        <v>41640</v>
      </c>
      <c r="F2260">
        <v>2</v>
      </c>
      <c r="G2260">
        <v>5</v>
      </c>
      <c r="H2260">
        <v>0.4</v>
      </c>
      <c r="J2260">
        <v>10</v>
      </c>
      <c r="K2260">
        <v>0</v>
      </c>
      <c r="L2260">
        <v>25</v>
      </c>
      <c r="M2260">
        <v>0.4</v>
      </c>
      <c r="R2260" t="e">
        <v>#DIV/0!</v>
      </c>
      <c r="T2260">
        <v>1.05</v>
      </c>
    </row>
    <row r="2261" spans="1:20" x14ac:dyDescent="0.3">
      <c r="A2261" t="s">
        <v>4541</v>
      </c>
      <c r="B2261" s="171" t="s">
        <v>4542</v>
      </c>
      <c r="C2261" s="171" t="s">
        <v>158</v>
      </c>
      <c r="D2261" s="171" t="s">
        <v>4</v>
      </c>
      <c r="E2261" s="11">
        <v>41640</v>
      </c>
      <c r="H2261" t="e">
        <v>#DIV/0!</v>
      </c>
      <c r="K2261" t="e">
        <v>#DIV/0!</v>
      </c>
      <c r="M2261" t="e">
        <v>#DIV/0!</v>
      </c>
      <c r="R2261" t="e">
        <v>#DIV/0!</v>
      </c>
      <c r="T2261">
        <v>1</v>
      </c>
    </row>
    <row r="2262" spans="1:20" x14ac:dyDescent="0.3">
      <c r="A2262" t="s">
        <v>4543</v>
      </c>
      <c r="B2262" s="171" t="s">
        <v>4544</v>
      </c>
      <c r="C2262" s="171" t="s">
        <v>164</v>
      </c>
      <c r="D2262" s="171" t="s">
        <v>4</v>
      </c>
      <c r="E2262" s="11">
        <v>41640</v>
      </c>
      <c r="F2262">
        <v>2</v>
      </c>
      <c r="G2262">
        <v>4</v>
      </c>
      <c r="H2262">
        <v>0.5</v>
      </c>
      <c r="J2262">
        <v>7</v>
      </c>
      <c r="K2262">
        <v>0</v>
      </c>
      <c r="L2262">
        <v>17</v>
      </c>
      <c r="M2262">
        <v>0.41176470588235292</v>
      </c>
      <c r="R2262" t="e">
        <v>#DIV/0!</v>
      </c>
      <c r="T2262">
        <v>0.78755000000000008</v>
      </c>
    </row>
    <row r="2263" spans="1:20" x14ac:dyDescent="0.3">
      <c r="A2263" t="s">
        <v>4545</v>
      </c>
      <c r="B2263" s="171" t="s">
        <v>4546</v>
      </c>
      <c r="C2263" s="171" t="s">
        <v>161</v>
      </c>
      <c r="D2263" s="171" t="s">
        <v>80</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3">
      <c r="A2264" t="s">
        <v>4547</v>
      </c>
      <c r="B2264" s="171" t="s">
        <v>4548</v>
      </c>
      <c r="C2264" s="171" t="s">
        <v>221</v>
      </c>
      <c r="D2264" s="171" t="s">
        <v>80</v>
      </c>
      <c r="E2264" s="11">
        <v>41640</v>
      </c>
      <c r="F2264">
        <v>3</v>
      </c>
      <c r="G2264">
        <v>3</v>
      </c>
      <c r="H2264">
        <v>1</v>
      </c>
      <c r="I2264">
        <v>0</v>
      </c>
      <c r="J2264">
        <v>15</v>
      </c>
      <c r="K2264">
        <v>0</v>
      </c>
      <c r="L2264">
        <v>15</v>
      </c>
      <c r="M2264">
        <v>1</v>
      </c>
      <c r="N2264">
        <v>1</v>
      </c>
      <c r="P2264">
        <v>0</v>
      </c>
      <c r="Q2264">
        <v>0</v>
      </c>
      <c r="R2264" t="e">
        <v>#DIV/0!</v>
      </c>
      <c r="S2264">
        <v>0</v>
      </c>
      <c r="T2264">
        <v>1.06</v>
      </c>
    </row>
    <row r="2265" spans="1:20" x14ac:dyDescent="0.3">
      <c r="A2265" t="s">
        <v>4549</v>
      </c>
      <c r="B2265" s="171" t="s">
        <v>4550</v>
      </c>
      <c r="C2265" s="171" t="s">
        <v>224</v>
      </c>
      <c r="D2265" s="171" t="s">
        <v>4</v>
      </c>
      <c r="E2265" s="11">
        <v>41640</v>
      </c>
      <c r="F2265">
        <v>0</v>
      </c>
      <c r="G2265">
        <v>0</v>
      </c>
      <c r="H2265" t="e">
        <v>#DIV/0!</v>
      </c>
      <c r="I2265">
        <v>0</v>
      </c>
      <c r="J2265">
        <v>0</v>
      </c>
      <c r="K2265" t="e">
        <v>#DIV/0!</v>
      </c>
      <c r="L2265">
        <v>0</v>
      </c>
      <c r="M2265" t="e">
        <v>#DIV/0!</v>
      </c>
      <c r="P2265">
        <v>0</v>
      </c>
      <c r="Q2265">
        <v>0</v>
      </c>
      <c r="R2265" t="e">
        <v>#DIV/0!</v>
      </c>
      <c r="T2265">
        <v>0.9</v>
      </c>
    </row>
    <row r="2266" spans="1:20" x14ac:dyDescent="0.3">
      <c r="A2266" t="s">
        <v>4551</v>
      </c>
      <c r="B2266" s="171" t="s">
        <v>4552</v>
      </c>
      <c r="C2266" s="171" t="s">
        <v>227</v>
      </c>
      <c r="D2266" s="171" t="s">
        <v>4</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3">
      <c r="A2267" t="s">
        <v>4553</v>
      </c>
      <c r="B2267" s="171" t="s">
        <v>4554</v>
      </c>
      <c r="C2267" s="171" t="s">
        <v>230</v>
      </c>
      <c r="D2267" s="171" t="s">
        <v>4</v>
      </c>
      <c r="E2267" s="11">
        <v>41640</v>
      </c>
      <c r="H2267" t="e">
        <v>#DIV/0!</v>
      </c>
      <c r="K2267" t="e">
        <v>#DIV/0!</v>
      </c>
      <c r="M2267" t="e">
        <v>#DIV/0!</v>
      </c>
      <c r="R2267" t="e">
        <v>#DIV/0!</v>
      </c>
      <c r="T2267">
        <v>1</v>
      </c>
    </row>
    <row r="2268" spans="1:20" x14ac:dyDescent="0.3">
      <c r="A2268" t="s">
        <v>4555</v>
      </c>
      <c r="B2268" s="171" t="s">
        <v>4556</v>
      </c>
      <c r="C2268" s="171" t="s">
        <v>73</v>
      </c>
      <c r="D2268" s="171" t="s">
        <v>4</v>
      </c>
      <c r="E2268" s="11">
        <v>41671</v>
      </c>
      <c r="F2268">
        <v>3</v>
      </c>
      <c r="G2268">
        <v>3</v>
      </c>
      <c r="H2268">
        <v>1</v>
      </c>
      <c r="J2268">
        <v>15</v>
      </c>
      <c r="K2268">
        <v>0</v>
      </c>
      <c r="L2268">
        <v>15</v>
      </c>
      <c r="M2268">
        <v>1</v>
      </c>
      <c r="P2268">
        <v>0</v>
      </c>
      <c r="Q2268">
        <v>0</v>
      </c>
      <c r="R2268" t="e">
        <v>#DIV/0!</v>
      </c>
      <c r="T2268">
        <v>0.66666666666666663</v>
      </c>
    </row>
    <row r="2269" spans="1:20" x14ac:dyDescent="0.3">
      <c r="A2269" t="s">
        <v>4557</v>
      </c>
      <c r="B2269" s="171" t="s">
        <v>4558</v>
      </c>
      <c r="C2269" s="171" t="s">
        <v>76</v>
      </c>
      <c r="D2269" s="171" t="s">
        <v>4</v>
      </c>
      <c r="E2269" s="11">
        <v>41671</v>
      </c>
      <c r="F2269">
        <v>3</v>
      </c>
      <c r="G2269">
        <v>3</v>
      </c>
      <c r="H2269">
        <v>1</v>
      </c>
      <c r="J2269">
        <v>15</v>
      </c>
      <c r="K2269">
        <v>0</v>
      </c>
      <c r="L2269">
        <v>15</v>
      </c>
      <c r="M2269">
        <v>1</v>
      </c>
      <c r="P2269">
        <v>0</v>
      </c>
      <c r="Q2269">
        <v>0</v>
      </c>
      <c r="R2269" t="e">
        <v>#DIV/0!</v>
      </c>
      <c r="T2269">
        <v>0.68421052631578949</v>
      </c>
    </row>
    <row r="2270" spans="1:20" x14ac:dyDescent="0.3">
      <c r="A2270" t="s">
        <v>4559</v>
      </c>
      <c r="B2270" s="171" t="s">
        <v>4560</v>
      </c>
      <c r="C2270" s="171" t="s">
        <v>79</v>
      </c>
      <c r="D2270" s="171" t="s">
        <v>80</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3">
      <c r="A2271" t="s">
        <v>4561</v>
      </c>
      <c r="B2271" s="171" t="s">
        <v>4562</v>
      </c>
      <c r="C2271" s="171" t="s">
        <v>83</v>
      </c>
      <c r="D2271" s="171" t="s">
        <v>80</v>
      </c>
      <c r="E2271" s="11">
        <v>41671</v>
      </c>
      <c r="F2271">
        <v>11</v>
      </c>
      <c r="G2271">
        <v>13</v>
      </c>
      <c r="H2271">
        <v>0.84615384615384615</v>
      </c>
      <c r="I2271">
        <v>0</v>
      </c>
      <c r="J2271">
        <v>59</v>
      </c>
      <c r="K2271">
        <v>0</v>
      </c>
      <c r="L2271">
        <v>59</v>
      </c>
      <c r="M2271">
        <v>1</v>
      </c>
      <c r="N2271">
        <v>0</v>
      </c>
      <c r="P2271">
        <v>0</v>
      </c>
      <c r="Q2271">
        <v>0</v>
      </c>
      <c r="R2271" t="e">
        <v>#DIV/0!</v>
      </c>
      <c r="S2271">
        <v>0</v>
      </c>
    </row>
    <row r="2272" spans="1:20" x14ac:dyDescent="0.3">
      <c r="A2272" t="s">
        <v>4563</v>
      </c>
      <c r="B2272" s="171" t="s">
        <v>4564</v>
      </c>
      <c r="C2272" s="171" t="s">
        <v>86</v>
      </c>
      <c r="D2272" s="171" t="s">
        <v>80</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3">
      <c r="A2273" t="s">
        <v>4565</v>
      </c>
      <c r="B2273" s="171" t="s">
        <v>4566</v>
      </c>
      <c r="C2273" s="171" t="s">
        <v>89</v>
      </c>
      <c r="D2273" s="171" t="s">
        <v>80</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3">
      <c r="A2274" t="s">
        <v>4567</v>
      </c>
      <c r="B2274" s="171" t="s">
        <v>4568</v>
      </c>
      <c r="C2274" s="171" t="s">
        <v>92</v>
      </c>
      <c r="D2274" s="171" t="s">
        <v>80</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3">
      <c r="A2275" t="s">
        <v>4569</v>
      </c>
      <c r="B2275" s="171" t="s">
        <v>4570</v>
      </c>
      <c r="C2275" s="171" t="s">
        <v>95</v>
      </c>
      <c r="D2275" s="171" t="s">
        <v>80</v>
      </c>
      <c r="E2275" s="11">
        <v>41671</v>
      </c>
      <c r="F2275">
        <v>7</v>
      </c>
      <c r="G2275">
        <v>7</v>
      </c>
      <c r="H2275">
        <v>1</v>
      </c>
      <c r="I2275">
        <v>0</v>
      </c>
      <c r="J2275">
        <v>35</v>
      </c>
      <c r="K2275">
        <v>0</v>
      </c>
      <c r="L2275">
        <v>35</v>
      </c>
      <c r="M2275">
        <v>1</v>
      </c>
      <c r="N2275">
        <v>0</v>
      </c>
      <c r="P2275">
        <v>1</v>
      </c>
      <c r="Q2275">
        <v>1</v>
      </c>
      <c r="R2275">
        <v>1</v>
      </c>
      <c r="S2275">
        <v>0</v>
      </c>
    </row>
    <row r="2276" spans="1:20" x14ac:dyDescent="0.3">
      <c r="A2276" t="s">
        <v>4571</v>
      </c>
      <c r="B2276" s="171" t="s">
        <v>4572</v>
      </c>
      <c r="C2276" s="171" t="s">
        <v>98</v>
      </c>
      <c r="D2276" s="171" t="s">
        <v>80</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3">
      <c r="A2277" t="s">
        <v>4573</v>
      </c>
      <c r="B2277" s="171" t="s">
        <v>4574</v>
      </c>
      <c r="C2277" s="171" t="s">
        <v>101</v>
      </c>
      <c r="D2277" s="171" t="s">
        <v>80</v>
      </c>
      <c r="E2277" s="11">
        <v>41671</v>
      </c>
      <c r="F2277">
        <v>0</v>
      </c>
      <c r="G2277">
        <v>0</v>
      </c>
      <c r="H2277" t="e">
        <v>#DIV/0!</v>
      </c>
      <c r="I2277">
        <v>0</v>
      </c>
      <c r="J2277">
        <v>0</v>
      </c>
      <c r="K2277" t="e">
        <v>#DIV/0!</v>
      </c>
      <c r="L2277">
        <v>0</v>
      </c>
      <c r="M2277" t="e">
        <v>#DIV/0!</v>
      </c>
      <c r="P2277">
        <v>0</v>
      </c>
      <c r="Q2277">
        <v>0</v>
      </c>
      <c r="R2277" t="e">
        <v>#DIV/0!</v>
      </c>
    </row>
    <row r="2278" spans="1:20" x14ac:dyDescent="0.3">
      <c r="A2278" t="s">
        <v>4575</v>
      </c>
      <c r="B2278" s="171" t="s">
        <v>4576</v>
      </c>
      <c r="C2278" s="171" t="s">
        <v>104</v>
      </c>
      <c r="D2278" s="171" t="s">
        <v>4</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3">
      <c r="A2279" t="s">
        <v>4577</v>
      </c>
      <c r="B2279" s="171" t="s">
        <v>4578</v>
      </c>
      <c r="C2279" s="171" t="s">
        <v>107</v>
      </c>
      <c r="D2279" s="171" t="s">
        <v>4</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3">
      <c r="A2280" t="s">
        <v>4579</v>
      </c>
      <c r="B2280" s="171" t="s">
        <v>4580</v>
      </c>
      <c r="C2280" s="171" t="s">
        <v>110</v>
      </c>
      <c r="D2280" s="171" t="s">
        <v>80</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3">
      <c r="A2281" t="s">
        <v>4581</v>
      </c>
      <c r="B2281" s="171" t="s">
        <v>4582</v>
      </c>
      <c r="C2281" s="171" t="s">
        <v>113</v>
      </c>
      <c r="D2281" s="171" t="s">
        <v>80</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3">
      <c r="A2282" t="s">
        <v>4583</v>
      </c>
      <c r="B2282" s="171" t="s">
        <v>4584</v>
      </c>
      <c r="C2282" s="171" t="s">
        <v>116</v>
      </c>
      <c r="D2282" s="171" t="s">
        <v>80</v>
      </c>
      <c r="E2282" s="11">
        <v>41671</v>
      </c>
      <c r="H2282" t="e">
        <v>#DIV/0!</v>
      </c>
      <c r="K2282" t="e">
        <v>#DIV/0!</v>
      </c>
      <c r="M2282" t="e">
        <v>#DIV/0!</v>
      </c>
      <c r="R2282" t="e">
        <v>#DIV/0!</v>
      </c>
      <c r="T2282">
        <v>0.69230769230769229</v>
      </c>
    </row>
    <row r="2283" spans="1:20" x14ac:dyDescent="0.3">
      <c r="A2283" t="s">
        <v>4585</v>
      </c>
      <c r="B2283" s="171" t="s">
        <v>4586</v>
      </c>
      <c r="C2283" s="171" t="s">
        <v>119</v>
      </c>
      <c r="D2283" s="171" t="s">
        <v>80</v>
      </c>
      <c r="E2283" s="11">
        <v>41671</v>
      </c>
      <c r="H2283" t="e">
        <v>#DIV/0!</v>
      </c>
      <c r="K2283" t="e">
        <v>#DIV/0!</v>
      </c>
      <c r="M2283" t="e">
        <v>#DIV/0!</v>
      </c>
      <c r="R2283" t="e">
        <v>#DIV/0!</v>
      </c>
      <c r="T2283" t="e">
        <v>#DIV/0!</v>
      </c>
    </row>
    <row r="2284" spans="1:20" x14ac:dyDescent="0.3">
      <c r="A2284" t="s">
        <v>4587</v>
      </c>
      <c r="B2284" s="171" t="s">
        <v>4588</v>
      </c>
      <c r="C2284" s="171" t="s">
        <v>122</v>
      </c>
      <c r="D2284" s="171" t="s">
        <v>4</v>
      </c>
      <c r="E2284" s="11">
        <v>41671</v>
      </c>
      <c r="H2284" t="e">
        <v>#DIV/0!</v>
      </c>
      <c r="K2284" t="e">
        <v>#DIV/0!</v>
      </c>
      <c r="M2284" t="e">
        <v>#DIV/0!</v>
      </c>
      <c r="R2284" t="e">
        <v>#DIV/0!</v>
      </c>
      <c r="T2284" t="e">
        <v>#DIV/0!</v>
      </c>
    </row>
    <row r="2285" spans="1:20" x14ac:dyDescent="0.3">
      <c r="A2285" t="s">
        <v>4589</v>
      </c>
      <c r="B2285" s="171" t="s">
        <v>4590</v>
      </c>
      <c r="C2285" s="171" t="s">
        <v>125</v>
      </c>
      <c r="D2285" s="171" t="s">
        <v>4</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3">
      <c r="A2286" t="s">
        <v>4591</v>
      </c>
      <c r="B2286" s="171" t="s">
        <v>4592</v>
      </c>
      <c r="C2286" s="171" t="s">
        <v>128</v>
      </c>
      <c r="D2286" s="171" t="s">
        <v>80</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3">
      <c r="A2287" t="s">
        <v>4593</v>
      </c>
      <c r="B2287" s="171" t="s">
        <v>4594</v>
      </c>
      <c r="C2287" s="171" t="s">
        <v>131</v>
      </c>
      <c r="D2287" s="171" t="s">
        <v>80</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3">
      <c r="A2288" t="s">
        <v>4595</v>
      </c>
      <c r="B2288" s="171" t="s">
        <v>4596</v>
      </c>
      <c r="C2288" s="171" t="s">
        <v>134</v>
      </c>
      <c r="D2288" s="171" t="s">
        <v>80</v>
      </c>
      <c r="E2288" s="11">
        <v>41671</v>
      </c>
      <c r="H2288" t="e">
        <v>#DIV/0!</v>
      </c>
      <c r="K2288" t="e">
        <v>#DIV/0!</v>
      </c>
      <c r="M2288" t="e">
        <v>#DIV/0!</v>
      </c>
      <c r="N2288">
        <v>0</v>
      </c>
      <c r="R2288" t="e">
        <v>#DIV/0!</v>
      </c>
      <c r="T2288">
        <v>1</v>
      </c>
    </row>
    <row r="2289" spans="1:20" x14ac:dyDescent="0.3">
      <c r="A2289" t="s">
        <v>4597</v>
      </c>
      <c r="B2289" s="171" t="s">
        <v>4598</v>
      </c>
      <c r="C2289" s="171" t="s">
        <v>137</v>
      </c>
      <c r="D2289" s="171" t="s">
        <v>4</v>
      </c>
      <c r="E2289" s="11">
        <v>41671</v>
      </c>
      <c r="H2289" t="e">
        <v>#DIV/0!</v>
      </c>
      <c r="K2289" t="e">
        <v>#DIV/0!</v>
      </c>
      <c r="M2289" t="e">
        <v>#DIV/0!</v>
      </c>
      <c r="R2289" t="e">
        <v>#DIV/0!</v>
      </c>
      <c r="T2289">
        <v>0.96250000000000002</v>
      </c>
    </row>
    <row r="2290" spans="1:20" x14ac:dyDescent="0.3">
      <c r="A2290" t="s">
        <v>4599</v>
      </c>
      <c r="B2290" s="171" t="s">
        <v>4600</v>
      </c>
      <c r="C2290" s="171" t="s">
        <v>140</v>
      </c>
      <c r="D2290" s="171" t="s">
        <v>80</v>
      </c>
      <c r="E2290" s="11">
        <v>41671</v>
      </c>
      <c r="H2290" t="e">
        <v>#DIV/0!</v>
      </c>
      <c r="K2290" t="e">
        <v>#DIV/0!</v>
      </c>
      <c r="M2290" t="e">
        <v>#DIV/0!</v>
      </c>
      <c r="R2290" t="e">
        <v>#DIV/0!</v>
      </c>
      <c r="T2290">
        <v>1</v>
      </c>
    </row>
    <row r="2291" spans="1:20" x14ac:dyDescent="0.3">
      <c r="A2291" t="s">
        <v>4601</v>
      </c>
      <c r="B2291" s="171" t="s">
        <v>4602</v>
      </c>
      <c r="C2291" s="171" t="s">
        <v>143</v>
      </c>
      <c r="D2291" s="171" t="s">
        <v>80</v>
      </c>
      <c r="E2291" s="11">
        <v>41671</v>
      </c>
      <c r="H2291" t="e">
        <v>#DIV/0!</v>
      </c>
      <c r="K2291" t="e">
        <v>#DIV/0!</v>
      </c>
      <c r="M2291" t="e">
        <v>#DIV/0!</v>
      </c>
      <c r="N2291">
        <v>0</v>
      </c>
      <c r="R2291" t="e">
        <v>#DIV/0!</v>
      </c>
      <c r="T2291">
        <v>0.80477500000000002</v>
      </c>
    </row>
    <row r="2292" spans="1:20" x14ac:dyDescent="0.3">
      <c r="A2292" t="s">
        <v>4603</v>
      </c>
      <c r="B2292" s="171" t="s">
        <v>4604</v>
      </c>
      <c r="C2292" s="171" t="s">
        <v>146</v>
      </c>
      <c r="D2292" s="171" t="s">
        <v>4</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3">
      <c r="A2293" t="s">
        <v>4605</v>
      </c>
      <c r="B2293" s="171" t="s">
        <v>4606</v>
      </c>
      <c r="C2293" s="171" t="s">
        <v>149</v>
      </c>
      <c r="D2293" s="171" t="s">
        <v>80</v>
      </c>
      <c r="E2293" s="11">
        <v>41671</v>
      </c>
      <c r="H2293" t="e">
        <v>#DIV/0!</v>
      </c>
      <c r="K2293" t="e">
        <v>#DIV/0!</v>
      </c>
      <c r="M2293" t="e">
        <v>#DIV/0!</v>
      </c>
      <c r="P2293">
        <v>0</v>
      </c>
      <c r="Q2293">
        <v>0</v>
      </c>
      <c r="R2293" t="e">
        <v>#DIV/0!</v>
      </c>
      <c r="T2293">
        <v>0</v>
      </c>
    </row>
    <row r="2294" spans="1:20" x14ac:dyDescent="0.3">
      <c r="A2294" t="s">
        <v>4607</v>
      </c>
      <c r="B2294" s="171" t="s">
        <v>4608</v>
      </c>
      <c r="C2294" s="171" t="s">
        <v>152</v>
      </c>
      <c r="D2294" s="171" t="s">
        <v>80</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3">
      <c r="A2295" t="s">
        <v>4609</v>
      </c>
      <c r="B2295" s="171" t="s">
        <v>4610</v>
      </c>
      <c r="C2295" s="171" t="s">
        <v>155</v>
      </c>
      <c r="D2295" s="171" t="s">
        <v>80</v>
      </c>
      <c r="E2295" s="11">
        <v>41671</v>
      </c>
      <c r="F2295">
        <v>2</v>
      </c>
      <c r="G2295">
        <v>5</v>
      </c>
      <c r="H2295">
        <v>0.4</v>
      </c>
      <c r="I2295">
        <v>2</v>
      </c>
      <c r="J2295">
        <v>10</v>
      </c>
      <c r="K2295">
        <v>0.2</v>
      </c>
      <c r="L2295">
        <v>25</v>
      </c>
      <c r="M2295">
        <v>0.4</v>
      </c>
      <c r="P2295">
        <v>0</v>
      </c>
      <c r="Q2295">
        <v>0</v>
      </c>
      <c r="R2295" t="e">
        <v>#DIV/0!</v>
      </c>
      <c r="T2295" t="e">
        <v>#DIV/0!</v>
      </c>
    </row>
    <row r="2296" spans="1:20" x14ac:dyDescent="0.3">
      <c r="A2296" t="s">
        <v>4611</v>
      </c>
      <c r="B2296" s="171" t="s">
        <v>4612</v>
      </c>
      <c r="C2296" s="171" t="s">
        <v>158</v>
      </c>
      <c r="D2296" s="171" t="s">
        <v>80</v>
      </c>
      <c r="E2296" s="11">
        <v>41671</v>
      </c>
      <c r="H2296" t="e">
        <v>#DIV/0!</v>
      </c>
      <c r="K2296" t="e">
        <v>#DIV/0!</v>
      </c>
      <c r="M2296" t="e">
        <v>#DIV/0!</v>
      </c>
      <c r="R2296" t="e">
        <v>#DIV/0!</v>
      </c>
      <c r="T2296" t="e">
        <v>#DIV/0!</v>
      </c>
    </row>
    <row r="2297" spans="1:20" x14ac:dyDescent="0.3">
      <c r="A2297" t="s">
        <v>4613</v>
      </c>
      <c r="B2297" s="171" t="s">
        <v>4614</v>
      </c>
      <c r="C2297" s="171" t="s">
        <v>161</v>
      </c>
      <c r="D2297" s="171" t="s">
        <v>4</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3">
      <c r="A2298" t="s">
        <v>4615</v>
      </c>
      <c r="B2298" s="171" t="s">
        <v>4616</v>
      </c>
      <c r="C2298" s="171" t="s">
        <v>164</v>
      </c>
      <c r="D2298" s="171" t="s">
        <v>80</v>
      </c>
      <c r="E2298" s="11">
        <v>41671</v>
      </c>
      <c r="F2298">
        <v>2</v>
      </c>
      <c r="G2298">
        <v>4</v>
      </c>
      <c r="H2298">
        <v>0.5</v>
      </c>
      <c r="J2298">
        <v>7</v>
      </c>
      <c r="K2298">
        <v>0</v>
      </c>
      <c r="L2298">
        <v>17</v>
      </c>
      <c r="M2298">
        <v>0.41176470588235292</v>
      </c>
      <c r="R2298" t="e">
        <v>#DIV/0!</v>
      </c>
      <c r="T2298" t="e">
        <v>#DIV/0!</v>
      </c>
    </row>
    <row r="2299" spans="1:20" x14ac:dyDescent="0.3">
      <c r="A2299" t="s">
        <v>4617</v>
      </c>
      <c r="B2299" s="171" t="s">
        <v>4618</v>
      </c>
      <c r="C2299" s="171" t="s">
        <v>167</v>
      </c>
      <c r="D2299" s="171" t="s">
        <v>4</v>
      </c>
      <c r="E2299" s="11">
        <v>41671</v>
      </c>
      <c r="H2299" t="e">
        <v>#DIV/0!</v>
      </c>
      <c r="K2299" t="e">
        <v>#DIV/0!</v>
      </c>
      <c r="M2299" t="e">
        <v>#DIV/0!</v>
      </c>
      <c r="R2299" t="e">
        <v>#DIV/0!</v>
      </c>
    </row>
    <row r="2300" spans="1:20" x14ac:dyDescent="0.3">
      <c r="A2300" t="s">
        <v>4619</v>
      </c>
      <c r="B2300" s="171" t="s">
        <v>4620</v>
      </c>
      <c r="C2300" s="171" t="s">
        <v>170</v>
      </c>
      <c r="D2300" s="171" t="s">
        <v>80</v>
      </c>
      <c r="E2300" s="11">
        <v>41671</v>
      </c>
      <c r="H2300" t="e">
        <v>#DIV/0!</v>
      </c>
      <c r="K2300" t="e">
        <v>#DIV/0!</v>
      </c>
      <c r="M2300" t="e">
        <v>#DIV/0!</v>
      </c>
      <c r="R2300" t="e">
        <v>#DIV/0!</v>
      </c>
      <c r="T2300">
        <v>0.68518518518518512</v>
      </c>
    </row>
    <row r="2301" spans="1:20" x14ac:dyDescent="0.3">
      <c r="A2301" t="s">
        <v>4621</v>
      </c>
      <c r="B2301" s="171" t="s">
        <v>4622</v>
      </c>
      <c r="C2301" s="171" t="s">
        <v>173</v>
      </c>
      <c r="D2301" s="171" t="s">
        <v>80</v>
      </c>
      <c r="E2301" s="11">
        <v>41671</v>
      </c>
      <c r="F2301">
        <v>2</v>
      </c>
      <c r="G2301">
        <v>2</v>
      </c>
      <c r="H2301">
        <v>1</v>
      </c>
      <c r="J2301">
        <v>10</v>
      </c>
      <c r="K2301">
        <v>0</v>
      </c>
      <c r="L2301">
        <v>10</v>
      </c>
      <c r="M2301">
        <v>1</v>
      </c>
      <c r="N2301">
        <v>0</v>
      </c>
      <c r="P2301">
        <v>1</v>
      </c>
      <c r="Q2301">
        <v>1</v>
      </c>
      <c r="R2301">
        <v>1</v>
      </c>
      <c r="T2301">
        <v>0.9916666666666667</v>
      </c>
    </row>
    <row r="2302" spans="1:20" x14ac:dyDescent="0.3">
      <c r="A2302" t="s">
        <v>4623</v>
      </c>
      <c r="B2302" s="171" t="s">
        <v>4624</v>
      </c>
      <c r="C2302" s="171" t="s">
        <v>176</v>
      </c>
      <c r="D2302" s="171" t="s">
        <v>80</v>
      </c>
      <c r="E2302" s="11">
        <v>41671</v>
      </c>
      <c r="F2302">
        <v>2</v>
      </c>
      <c r="G2302">
        <v>2</v>
      </c>
      <c r="H2302">
        <v>1</v>
      </c>
      <c r="J2302">
        <v>10</v>
      </c>
      <c r="K2302">
        <v>0</v>
      </c>
      <c r="L2302">
        <v>10</v>
      </c>
      <c r="M2302">
        <v>1</v>
      </c>
      <c r="N2302">
        <v>0</v>
      </c>
      <c r="P2302">
        <v>1</v>
      </c>
      <c r="Q2302">
        <v>1</v>
      </c>
      <c r="R2302">
        <v>1</v>
      </c>
      <c r="T2302">
        <v>0.78755000000000008</v>
      </c>
    </row>
    <row r="2303" spans="1:20" x14ac:dyDescent="0.3">
      <c r="A2303" t="s">
        <v>4625</v>
      </c>
      <c r="B2303" s="171" t="s">
        <v>4626</v>
      </c>
      <c r="C2303" s="171" t="s">
        <v>179</v>
      </c>
      <c r="D2303" s="171" t="s">
        <v>4</v>
      </c>
      <c r="E2303" s="11">
        <v>41671</v>
      </c>
      <c r="H2303" t="e">
        <v>#DIV/0!</v>
      </c>
      <c r="K2303" t="e">
        <v>#DIV/0!</v>
      </c>
      <c r="M2303" t="e">
        <v>#DIV/0!</v>
      </c>
      <c r="R2303" t="e">
        <v>#DIV/0!</v>
      </c>
      <c r="T2303">
        <v>0.82199999999999995</v>
      </c>
    </row>
    <row r="2304" spans="1:20" x14ac:dyDescent="0.3">
      <c r="A2304" t="s">
        <v>4627</v>
      </c>
      <c r="B2304" s="171" t="s">
        <v>4628</v>
      </c>
      <c r="C2304" s="171" t="s">
        <v>182</v>
      </c>
      <c r="D2304" s="171" t="s">
        <v>80</v>
      </c>
      <c r="E2304" s="11">
        <v>41671</v>
      </c>
      <c r="H2304" t="e">
        <v>#DIV/0!</v>
      </c>
      <c r="K2304" t="e">
        <v>#DIV/0!</v>
      </c>
      <c r="M2304" t="e">
        <v>#DIV/0!</v>
      </c>
      <c r="R2304" t="e">
        <v>#DIV/0!</v>
      </c>
      <c r="T2304">
        <v>0.98</v>
      </c>
    </row>
    <row r="2305" spans="1:20" x14ac:dyDescent="0.3">
      <c r="A2305" t="s">
        <v>4629</v>
      </c>
      <c r="B2305" s="171" t="s">
        <v>4630</v>
      </c>
      <c r="C2305" s="171" t="s">
        <v>185</v>
      </c>
      <c r="D2305" s="171" t="s">
        <v>4</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3">
      <c r="A2306" t="s">
        <v>4631</v>
      </c>
      <c r="B2306" s="171" t="s">
        <v>4632</v>
      </c>
      <c r="C2306" s="171" t="s">
        <v>188</v>
      </c>
      <c r="D2306" s="171" t="s">
        <v>80</v>
      </c>
      <c r="E2306" s="11">
        <v>41671</v>
      </c>
      <c r="F2306">
        <v>3</v>
      </c>
      <c r="G2306">
        <v>3</v>
      </c>
      <c r="H2306">
        <v>1</v>
      </c>
      <c r="I2306">
        <v>10</v>
      </c>
      <c r="J2306">
        <v>15</v>
      </c>
      <c r="K2306">
        <v>0.66666666666666663</v>
      </c>
      <c r="L2306">
        <v>15</v>
      </c>
      <c r="M2306">
        <v>1</v>
      </c>
      <c r="N2306">
        <v>5</v>
      </c>
      <c r="P2306">
        <v>0</v>
      </c>
      <c r="Q2306">
        <v>0</v>
      </c>
      <c r="R2306" t="e">
        <v>#DIV/0!</v>
      </c>
      <c r="S2306">
        <v>5</v>
      </c>
    </row>
    <row r="2307" spans="1:20" x14ac:dyDescent="0.3">
      <c r="A2307" t="s">
        <v>4633</v>
      </c>
      <c r="B2307" s="171" t="s">
        <v>4634</v>
      </c>
      <c r="C2307" s="171" t="s">
        <v>191</v>
      </c>
      <c r="D2307" s="171" t="s">
        <v>4</v>
      </c>
      <c r="E2307" s="11">
        <v>41671</v>
      </c>
      <c r="F2307">
        <v>4</v>
      </c>
      <c r="G2307">
        <v>4</v>
      </c>
      <c r="H2307">
        <v>1</v>
      </c>
      <c r="I2307">
        <v>14</v>
      </c>
      <c r="J2307">
        <v>29</v>
      </c>
      <c r="K2307">
        <v>0.48275862068965519</v>
      </c>
      <c r="L2307">
        <v>29</v>
      </c>
      <c r="M2307">
        <v>1</v>
      </c>
      <c r="N2307">
        <v>10</v>
      </c>
      <c r="P2307">
        <v>1</v>
      </c>
      <c r="Q2307">
        <v>1</v>
      </c>
      <c r="R2307">
        <v>1</v>
      </c>
      <c r="S2307">
        <v>4</v>
      </c>
    </row>
    <row r="2308" spans="1:20" x14ac:dyDescent="0.3">
      <c r="A2308" t="s">
        <v>4635</v>
      </c>
      <c r="B2308" s="171" t="s">
        <v>4636</v>
      </c>
      <c r="C2308" s="171" t="s">
        <v>194</v>
      </c>
      <c r="D2308" s="171" t="s">
        <v>80</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3">
      <c r="A2309" t="s">
        <v>4637</v>
      </c>
      <c r="B2309" s="171" t="s">
        <v>4638</v>
      </c>
      <c r="C2309" s="171" t="s">
        <v>197</v>
      </c>
      <c r="D2309" s="171" t="s">
        <v>80</v>
      </c>
      <c r="E2309" s="11">
        <v>41671</v>
      </c>
      <c r="H2309" t="e">
        <v>#DIV/0!</v>
      </c>
      <c r="K2309" t="e">
        <v>#DIV/0!</v>
      </c>
      <c r="M2309" t="e">
        <v>#DIV/0!</v>
      </c>
      <c r="R2309" t="e">
        <v>#DIV/0!</v>
      </c>
    </row>
    <row r="2310" spans="1:20" x14ac:dyDescent="0.3">
      <c r="A2310" t="s">
        <v>4639</v>
      </c>
      <c r="B2310" s="171" t="s">
        <v>4640</v>
      </c>
      <c r="C2310" s="171" t="s">
        <v>200</v>
      </c>
      <c r="D2310" s="171" t="s">
        <v>80</v>
      </c>
      <c r="E2310" s="11">
        <v>41671</v>
      </c>
      <c r="F2310">
        <v>11</v>
      </c>
      <c r="G2310">
        <v>11</v>
      </c>
      <c r="H2310">
        <v>1</v>
      </c>
      <c r="I2310">
        <v>0</v>
      </c>
      <c r="J2310">
        <v>52</v>
      </c>
      <c r="K2310">
        <v>0</v>
      </c>
      <c r="L2310">
        <v>52</v>
      </c>
      <c r="M2310">
        <v>1</v>
      </c>
      <c r="N2310">
        <v>0</v>
      </c>
      <c r="P2310">
        <v>0</v>
      </c>
      <c r="Q2310">
        <v>0</v>
      </c>
      <c r="R2310" t="e">
        <v>#DIV/0!</v>
      </c>
      <c r="S2310">
        <v>0</v>
      </c>
    </row>
    <row r="2311" spans="1:20" x14ac:dyDescent="0.3">
      <c r="A2311" t="s">
        <v>4641</v>
      </c>
      <c r="B2311" s="171" t="s">
        <v>4642</v>
      </c>
      <c r="C2311" s="171" t="s">
        <v>203</v>
      </c>
      <c r="D2311" s="171" t="s">
        <v>80</v>
      </c>
      <c r="E2311" s="11">
        <v>41671</v>
      </c>
      <c r="F2311">
        <v>6</v>
      </c>
      <c r="G2311">
        <v>6</v>
      </c>
      <c r="H2311">
        <v>1</v>
      </c>
      <c r="J2311">
        <v>27</v>
      </c>
      <c r="K2311">
        <v>0</v>
      </c>
      <c r="L2311">
        <v>27</v>
      </c>
      <c r="M2311">
        <v>1</v>
      </c>
      <c r="R2311" t="e">
        <v>#DIV/0!</v>
      </c>
    </row>
    <row r="2312" spans="1:20" x14ac:dyDescent="0.3">
      <c r="A2312" t="s">
        <v>4643</v>
      </c>
      <c r="B2312" s="171" t="s">
        <v>4644</v>
      </c>
      <c r="C2312" s="171" t="s">
        <v>206</v>
      </c>
      <c r="D2312" s="171" t="s">
        <v>80</v>
      </c>
      <c r="E2312" s="11">
        <v>41671</v>
      </c>
      <c r="F2312">
        <v>5</v>
      </c>
      <c r="G2312">
        <v>5</v>
      </c>
      <c r="H2312">
        <v>1</v>
      </c>
      <c r="J2312">
        <v>25</v>
      </c>
      <c r="K2312">
        <v>0</v>
      </c>
      <c r="L2312">
        <v>25</v>
      </c>
      <c r="M2312">
        <v>1</v>
      </c>
      <c r="P2312">
        <v>0</v>
      </c>
      <c r="Q2312">
        <v>0</v>
      </c>
      <c r="R2312" t="e">
        <v>#DIV/0!</v>
      </c>
      <c r="T2312">
        <v>0.6071428571428571</v>
      </c>
    </row>
    <row r="2313" spans="1:20" x14ac:dyDescent="0.3">
      <c r="A2313" t="s">
        <v>4645</v>
      </c>
      <c r="B2313" s="171" t="s">
        <v>4646</v>
      </c>
      <c r="C2313" s="171" t="s">
        <v>209</v>
      </c>
      <c r="D2313" s="171" t="s">
        <v>80</v>
      </c>
      <c r="E2313" s="11">
        <v>41671</v>
      </c>
      <c r="H2313" t="e">
        <v>#DIV/0!</v>
      </c>
      <c r="K2313" t="e">
        <v>#DIV/0!</v>
      </c>
      <c r="M2313" t="e">
        <v>#DIV/0!</v>
      </c>
      <c r="R2313" t="e">
        <v>#DIV/0!</v>
      </c>
      <c r="T2313">
        <v>1</v>
      </c>
    </row>
    <row r="2314" spans="1:20" x14ac:dyDescent="0.3">
      <c r="A2314" t="s">
        <v>4647</v>
      </c>
      <c r="B2314" s="171" t="s">
        <v>4648</v>
      </c>
      <c r="C2314" s="171" t="s">
        <v>212</v>
      </c>
      <c r="D2314" s="171" t="s">
        <v>4</v>
      </c>
      <c r="E2314" s="11">
        <v>41671</v>
      </c>
      <c r="H2314" t="e">
        <v>#DIV/0!</v>
      </c>
      <c r="K2314" t="e">
        <v>#DIV/0!</v>
      </c>
      <c r="M2314" t="e">
        <v>#DIV/0!</v>
      </c>
      <c r="R2314" t="e">
        <v>#DIV/0!</v>
      </c>
      <c r="T2314">
        <v>0.67500000000000004</v>
      </c>
    </row>
    <row r="2315" spans="1:20" x14ac:dyDescent="0.3">
      <c r="A2315" t="s">
        <v>4649</v>
      </c>
      <c r="B2315" s="171" t="s">
        <v>4650</v>
      </c>
      <c r="C2315" s="171" t="s">
        <v>215</v>
      </c>
      <c r="D2315" s="171" t="s">
        <v>4</v>
      </c>
      <c r="E2315" s="11">
        <v>41671</v>
      </c>
      <c r="H2315" t="e">
        <v>#DIV/0!</v>
      </c>
      <c r="K2315" t="e">
        <v>#DIV/0!</v>
      </c>
      <c r="M2315" t="e">
        <v>#DIV/0!</v>
      </c>
      <c r="R2315" t="e">
        <v>#DIV/0!</v>
      </c>
      <c r="T2315">
        <v>0.7</v>
      </c>
    </row>
    <row r="2316" spans="1:20" x14ac:dyDescent="0.3">
      <c r="A2316" t="s">
        <v>4651</v>
      </c>
      <c r="B2316" s="171" t="s">
        <v>4652</v>
      </c>
      <c r="C2316" s="171" t="s">
        <v>218</v>
      </c>
      <c r="D2316" s="171" t="s">
        <v>80</v>
      </c>
      <c r="E2316" s="11">
        <v>41671</v>
      </c>
      <c r="H2316" t="e">
        <v>#DIV/0!</v>
      </c>
      <c r="K2316" t="e">
        <v>#DIV/0!</v>
      </c>
      <c r="M2316" t="e">
        <v>#DIV/0!</v>
      </c>
      <c r="R2316" t="e">
        <v>#DIV/0!</v>
      </c>
      <c r="T2316">
        <v>0.97499999999999998</v>
      </c>
    </row>
    <row r="2317" spans="1:20" x14ac:dyDescent="0.3">
      <c r="A2317" t="s">
        <v>4653</v>
      </c>
      <c r="B2317" s="171" t="s">
        <v>4654</v>
      </c>
      <c r="C2317" s="171" t="s">
        <v>221</v>
      </c>
      <c r="D2317" s="171" t="s">
        <v>4</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3">
      <c r="A2318" t="s">
        <v>4655</v>
      </c>
      <c r="B2318" s="171" t="s">
        <v>4656</v>
      </c>
      <c r="C2318" s="171" t="s">
        <v>224</v>
      </c>
      <c r="D2318" s="171" t="s">
        <v>80</v>
      </c>
      <c r="E2318" s="11">
        <v>41671</v>
      </c>
      <c r="F2318">
        <v>0</v>
      </c>
      <c r="G2318">
        <v>0</v>
      </c>
      <c r="H2318" t="e">
        <v>#DIV/0!</v>
      </c>
      <c r="I2318">
        <v>0</v>
      </c>
      <c r="J2318">
        <v>0</v>
      </c>
      <c r="K2318" t="e">
        <v>#DIV/0!</v>
      </c>
      <c r="L2318">
        <v>0</v>
      </c>
      <c r="M2318" t="e">
        <v>#DIV/0!</v>
      </c>
      <c r="P2318">
        <v>0</v>
      </c>
      <c r="Q2318">
        <v>0</v>
      </c>
      <c r="R2318" t="e">
        <v>#DIV/0!</v>
      </c>
      <c r="T2318">
        <v>0.86899999999999999</v>
      </c>
    </row>
    <row r="2319" spans="1:20" x14ac:dyDescent="0.3">
      <c r="A2319" t="s">
        <v>4657</v>
      </c>
      <c r="B2319" s="171" t="s">
        <v>4658</v>
      </c>
      <c r="C2319" s="171" t="s">
        <v>227</v>
      </c>
      <c r="D2319" s="171" t="s">
        <v>80</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3">
      <c r="A2320" t="s">
        <v>4659</v>
      </c>
      <c r="B2320" s="171" t="s">
        <v>4660</v>
      </c>
      <c r="C2320" s="171" t="s">
        <v>230</v>
      </c>
      <c r="D2320" s="171" t="s">
        <v>80</v>
      </c>
      <c r="E2320" s="11">
        <v>41671</v>
      </c>
      <c r="H2320" t="e">
        <v>#DIV/0!</v>
      </c>
      <c r="K2320" t="e">
        <v>#DIV/0!</v>
      </c>
      <c r="M2320" t="e">
        <v>#DIV/0!</v>
      </c>
      <c r="R2320" t="e">
        <v>#DIV/0!</v>
      </c>
      <c r="T2320">
        <v>0.9</v>
      </c>
    </row>
    <row r="2321" spans="1:20" x14ac:dyDescent="0.3">
      <c r="A2321" t="s">
        <v>4661</v>
      </c>
      <c r="B2321" s="171" t="s">
        <v>4662</v>
      </c>
      <c r="C2321" s="171" t="s">
        <v>233</v>
      </c>
      <c r="D2321" s="171" t="s">
        <v>4</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3">
      <c r="A2322" t="s">
        <v>4663</v>
      </c>
      <c r="B2322" s="171" t="s">
        <v>4664</v>
      </c>
      <c r="C2322" s="171" t="s">
        <v>236</v>
      </c>
      <c r="D2322" s="171" t="s">
        <v>80</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3">
      <c r="A2323" t="s">
        <v>4665</v>
      </c>
      <c r="B2323" s="171" t="s">
        <v>4666</v>
      </c>
      <c r="C2323" s="171" t="s">
        <v>239</v>
      </c>
      <c r="D2323" s="171" t="s">
        <v>80</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3">
      <c r="A2324" t="s">
        <v>4667</v>
      </c>
      <c r="B2324" s="171" t="s">
        <v>4668</v>
      </c>
      <c r="C2324" s="171" t="s">
        <v>76</v>
      </c>
      <c r="D2324" s="171" t="s">
        <v>80</v>
      </c>
      <c r="E2324" s="11">
        <v>41671</v>
      </c>
      <c r="F2324">
        <v>3</v>
      </c>
      <c r="G2324">
        <v>3</v>
      </c>
      <c r="H2324">
        <v>1</v>
      </c>
      <c r="J2324">
        <v>15</v>
      </c>
      <c r="K2324">
        <v>0</v>
      </c>
      <c r="L2324">
        <v>15</v>
      </c>
      <c r="M2324">
        <v>1</v>
      </c>
      <c r="P2324">
        <v>0</v>
      </c>
      <c r="Q2324">
        <v>0</v>
      </c>
      <c r="R2324" t="e">
        <v>#DIV/0!</v>
      </c>
      <c r="T2324">
        <v>0.53333333333333333</v>
      </c>
    </row>
    <row r="2325" spans="1:20" x14ac:dyDescent="0.3">
      <c r="A2325" t="s">
        <v>4669</v>
      </c>
      <c r="B2325" s="171" t="s">
        <v>4670</v>
      </c>
      <c r="C2325" s="171" t="s">
        <v>79</v>
      </c>
      <c r="D2325" s="171" t="s">
        <v>4</v>
      </c>
      <c r="E2325" s="11">
        <v>41671</v>
      </c>
      <c r="F2325">
        <v>0</v>
      </c>
      <c r="G2325">
        <v>0</v>
      </c>
      <c r="H2325" t="e">
        <v>#DIV/0!</v>
      </c>
      <c r="I2325">
        <v>0</v>
      </c>
      <c r="J2325">
        <v>0</v>
      </c>
      <c r="K2325" t="e">
        <v>#DIV/0!</v>
      </c>
      <c r="L2325">
        <v>0</v>
      </c>
      <c r="M2325" t="e">
        <v>#DIV/0!</v>
      </c>
      <c r="N2325">
        <v>0</v>
      </c>
      <c r="P2325">
        <v>0</v>
      </c>
      <c r="Q2325">
        <v>0</v>
      </c>
      <c r="R2325" t="e">
        <v>#DIV/0!</v>
      </c>
      <c r="S2325">
        <v>0</v>
      </c>
    </row>
    <row r="2326" spans="1:20" x14ac:dyDescent="0.3">
      <c r="A2326" t="s">
        <v>4671</v>
      </c>
      <c r="B2326" s="171" t="s">
        <v>4672</v>
      </c>
      <c r="C2326" s="171" t="s">
        <v>86</v>
      </c>
      <c r="D2326" s="171" t="s">
        <v>4</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3">
      <c r="A2327" t="s">
        <v>4673</v>
      </c>
      <c r="B2327" s="171" t="s">
        <v>4674</v>
      </c>
      <c r="C2327" s="171" t="s">
        <v>89</v>
      </c>
      <c r="D2327" s="171" t="s">
        <v>4</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3">
      <c r="A2328" t="s">
        <v>4675</v>
      </c>
      <c r="B2328" s="171" t="s">
        <v>4676</v>
      </c>
      <c r="C2328" s="171" t="s">
        <v>92</v>
      </c>
      <c r="D2328" s="171" t="s">
        <v>4</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3">
      <c r="A2329" t="s">
        <v>4677</v>
      </c>
      <c r="B2329" s="171" t="s">
        <v>4678</v>
      </c>
      <c r="C2329" s="171" t="s">
        <v>98</v>
      </c>
      <c r="D2329" s="171" t="s">
        <v>4</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3">
      <c r="A2330" t="s">
        <v>4679</v>
      </c>
      <c r="B2330" s="171" t="s">
        <v>4680</v>
      </c>
      <c r="C2330" s="171" t="s">
        <v>101</v>
      </c>
      <c r="D2330" s="171" t="s">
        <v>4</v>
      </c>
      <c r="E2330" s="11">
        <v>41671</v>
      </c>
      <c r="F2330">
        <v>0</v>
      </c>
      <c r="G2330">
        <v>0</v>
      </c>
      <c r="H2330" t="e">
        <v>#DIV/0!</v>
      </c>
      <c r="I2330">
        <v>0</v>
      </c>
      <c r="J2330">
        <v>0</v>
      </c>
      <c r="K2330" t="e">
        <v>#DIV/0!</v>
      </c>
      <c r="L2330">
        <v>0</v>
      </c>
      <c r="M2330" t="e">
        <v>#DIV/0!</v>
      </c>
      <c r="P2330">
        <v>0</v>
      </c>
      <c r="Q2330">
        <v>0</v>
      </c>
      <c r="R2330" t="e">
        <v>#DIV/0!</v>
      </c>
    </row>
    <row r="2331" spans="1:20" x14ac:dyDescent="0.3">
      <c r="A2331" t="s">
        <v>4681</v>
      </c>
      <c r="B2331" s="171" t="s">
        <v>4682</v>
      </c>
      <c r="C2331" s="171" t="s">
        <v>107</v>
      </c>
      <c r="D2331" s="171" t="s">
        <v>80</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3">
      <c r="A2332" t="s">
        <v>4683</v>
      </c>
      <c r="B2332" s="171" t="s">
        <v>4684</v>
      </c>
      <c r="C2332" s="171" t="s">
        <v>110</v>
      </c>
      <c r="D2332" s="171" t="s">
        <v>4</v>
      </c>
      <c r="E2332" s="11">
        <v>41671</v>
      </c>
      <c r="F2332">
        <v>4</v>
      </c>
      <c r="G2332">
        <v>4</v>
      </c>
      <c r="H2332">
        <v>1</v>
      </c>
      <c r="I2332">
        <v>14</v>
      </c>
      <c r="J2332">
        <v>40</v>
      </c>
      <c r="K2332">
        <v>0.35</v>
      </c>
      <c r="L2332">
        <v>40</v>
      </c>
      <c r="M2332">
        <v>1</v>
      </c>
      <c r="N2332">
        <v>4</v>
      </c>
      <c r="O2332">
        <v>1.05</v>
      </c>
      <c r="P2332">
        <v>0</v>
      </c>
      <c r="Q2332">
        <v>0</v>
      </c>
      <c r="R2332" t="e">
        <v>#DIV/0!</v>
      </c>
      <c r="S2332">
        <v>10</v>
      </c>
    </row>
    <row r="2333" spans="1:20" x14ac:dyDescent="0.3">
      <c r="A2333" t="s">
        <v>4685</v>
      </c>
      <c r="B2333" s="171" t="s">
        <v>4686</v>
      </c>
      <c r="C2333" s="171" t="s">
        <v>113</v>
      </c>
      <c r="D2333" s="171" t="s">
        <v>4</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3">
      <c r="A2334" t="s">
        <v>4687</v>
      </c>
      <c r="B2334" s="171" t="s">
        <v>4688</v>
      </c>
      <c r="C2334" s="171" t="s">
        <v>116</v>
      </c>
      <c r="D2334" s="171" t="s">
        <v>4</v>
      </c>
      <c r="E2334" s="11">
        <v>41671</v>
      </c>
      <c r="H2334" t="e">
        <v>#DIV/0!</v>
      </c>
      <c r="K2334" t="e">
        <v>#DIV/0!</v>
      </c>
      <c r="M2334" t="e">
        <v>#DIV/0!</v>
      </c>
      <c r="R2334" t="e">
        <v>#DIV/0!</v>
      </c>
    </row>
    <row r="2335" spans="1:20" x14ac:dyDescent="0.3">
      <c r="A2335" t="s">
        <v>4689</v>
      </c>
      <c r="B2335" s="171" t="s">
        <v>4690</v>
      </c>
      <c r="C2335" s="171" t="s">
        <v>119</v>
      </c>
      <c r="D2335" s="171" t="s">
        <v>4</v>
      </c>
      <c r="E2335" s="11">
        <v>41671</v>
      </c>
      <c r="H2335" t="e">
        <v>#DIV/0!</v>
      </c>
      <c r="K2335" t="e">
        <v>#DIV/0!</v>
      </c>
      <c r="M2335" t="e">
        <v>#DIV/0!</v>
      </c>
      <c r="R2335" t="e">
        <v>#DIV/0!</v>
      </c>
    </row>
    <row r="2336" spans="1:20" x14ac:dyDescent="0.3">
      <c r="A2336" t="s">
        <v>4691</v>
      </c>
      <c r="B2336" s="171" t="s">
        <v>4692</v>
      </c>
      <c r="C2336" s="171" t="s">
        <v>122</v>
      </c>
      <c r="D2336" s="171" t="s">
        <v>80</v>
      </c>
      <c r="E2336" s="11">
        <v>41671</v>
      </c>
      <c r="H2336" t="e">
        <v>#DIV/0!</v>
      </c>
      <c r="K2336" t="e">
        <v>#DIV/0!</v>
      </c>
      <c r="M2336" t="e">
        <v>#DIV/0!</v>
      </c>
      <c r="R2336" t="e">
        <v>#DIV/0!</v>
      </c>
      <c r="T2336">
        <v>1.06</v>
      </c>
    </row>
    <row r="2337" spans="1:20" x14ac:dyDescent="0.3">
      <c r="A2337" t="s">
        <v>4693</v>
      </c>
      <c r="B2337" s="171" t="s">
        <v>4694</v>
      </c>
      <c r="C2337" s="171" t="s">
        <v>125</v>
      </c>
      <c r="D2337" s="171" t="s">
        <v>80</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3">
      <c r="A2338" t="s">
        <v>4695</v>
      </c>
      <c r="B2338" s="171" t="s">
        <v>4696</v>
      </c>
      <c r="C2338" s="171" t="s">
        <v>128</v>
      </c>
      <c r="D2338" s="171" t="s">
        <v>4</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3">
      <c r="A2339" t="s">
        <v>4697</v>
      </c>
      <c r="B2339" s="171" t="s">
        <v>4698</v>
      </c>
      <c r="C2339" s="171" t="s">
        <v>131</v>
      </c>
      <c r="D2339" s="171" t="s">
        <v>4</v>
      </c>
      <c r="E2339" s="11">
        <v>41671</v>
      </c>
      <c r="F2339">
        <v>6</v>
      </c>
      <c r="G2339">
        <v>5</v>
      </c>
      <c r="H2339">
        <v>1.2</v>
      </c>
      <c r="I2339">
        <v>26</v>
      </c>
      <c r="J2339">
        <v>30</v>
      </c>
      <c r="K2339">
        <v>0.8666666666666667</v>
      </c>
      <c r="L2339">
        <v>25</v>
      </c>
      <c r="M2339">
        <v>1.2</v>
      </c>
      <c r="N2339">
        <v>22</v>
      </c>
      <c r="P2339">
        <v>1</v>
      </c>
      <c r="Q2339">
        <v>2</v>
      </c>
      <c r="R2339">
        <v>0.5</v>
      </c>
      <c r="S2339">
        <v>4</v>
      </c>
    </row>
    <row r="2340" spans="1:20" x14ac:dyDescent="0.3">
      <c r="A2340" t="s">
        <v>4699</v>
      </c>
      <c r="B2340" s="171" t="s">
        <v>4700</v>
      </c>
      <c r="C2340" s="171" t="s">
        <v>134</v>
      </c>
      <c r="D2340" s="171" t="s">
        <v>4</v>
      </c>
      <c r="E2340" s="11">
        <v>41671</v>
      </c>
      <c r="H2340" t="e">
        <v>#DIV/0!</v>
      </c>
      <c r="K2340" t="e">
        <v>#DIV/0!</v>
      </c>
      <c r="M2340" t="e">
        <v>#DIV/0!</v>
      </c>
      <c r="N2340">
        <v>0</v>
      </c>
      <c r="R2340" t="e">
        <v>#DIV/0!</v>
      </c>
    </row>
    <row r="2341" spans="1:20" x14ac:dyDescent="0.3">
      <c r="A2341" t="s">
        <v>4701</v>
      </c>
      <c r="B2341" s="171" t="s">
        <v>4702</v>
      </c>
      <c r="C2341" s="171" t="s">
        <v>137</v>
      </c>
      <c r="D2341" s="171" t="s">
        <v>80</v>
      </c>
      <c r="E2341" s="11">
        <v>41671</v>
      </c>
      <c r="H2341" t="e">
        <v>#DIV/0!</v>
      </c>
      <c r="K2341" t="e">
        <v>#DIV/0!</v>
      </c>
      <c r="M2341" t="e">
        <v>#DIV/0!</v>
      </c>
      <c r="R2341" t="e">
        <v>#DIV/0!</v>
      </c>
    </row>
    <row r="2342" spans="1:20" x14ac:dyDescent="0.3">
      <c r="A2342" t="s">
        <v>4703</v>
      </c>
      <c r="B2342" s="171" t="s">
        <v>4704</v>
      </c>
      <c r="C2342" s="171" t="s">
        <v>140</v>
      </c>
      <c r="D2342" s="171" t="s">
        <v>4</v>
      </c>
      <c r="E2342" s="11">
        <v>41671</v>
      </c>
      <c r="H2342" t="e">
        <v>#DIV/0!</v>
      </c>
      <c r="K2342" t="e">
        <v>#DIV/0!</v>
      </c>
      <c r="M2342" t="e">
        <v>#DIV/0!</v>
      </c>
      <c r="R2342" t="e">
        <v>#DIV/0!</v>
      </c>
      <c r="T2342">
        <v>0.72499999999999998</v>
      </c>
    </row>
    <row r="2343" spans="1:20" x14ac:dyDescent="0.3">
      <c r="A2343" t="s">
        <v>4705</v>
      </c>
      <c r="B2343" s="171" t="s">
        <v>4706</v>
      </c>
      <c r="C2343" s="171" t="s">
        <v>167</v>
      </c>
      <c r="D2343" s="171" t="s">
        <v>80</v>
      </c>
      <c r="E2343" s="11">
        <v>41671</v>
      </c>
      <c r="H2343" t="e">
        <v>#DIV/0!</v>
      </c>
      <c r="K2343" t="e">
        <v>#DIV/0!</v>
      </c>
      <c r="M2343" t="e">
        <v>#DIV/0!</v>
      </c>
      <c r="R2343" t="e">
        <v>#DIV/0!</v>
      </c>
    </row>
    <row r="2344" spans="1:20" x14ac:dyDescent="0.3">
      <c r="A2344" t="s">
        <v>4707</v>
      </c>
      <c r="B2344" s="171" t="s">
        <v>4708</v>
      </c>
      <c r="C2344" s="171" t="s">
        <v>170</v>
      </c>
      <c r="D2344" s="171" t="s">
        <v>4</v>
      </c>
      <c r="E2344" s="11">
        <v>41671</v>
      </c>
      <c r="H2344" t="e">
        <v>#DIV/0!</v>
      </c>
      <c r="K2344" t="e">
        <v>#DIV/0!</v>
      </c>
      <c r="M2344" t="e">
        <v>#DIV/0!</v>
      </c>
      <c r="R2344" t="e">
        <v>#DIV/0!</v>
      </c>
    </row>
    <row r="2345" spans="1:20" x14ac:dyDescent="0.3">
      <c r="A2345" t="s">
        <v>4709</v>
      </c>
      <c r="B2345" s="171" t="s">
        <v>4710</v>
      </c>
      <c r="C2345" s="171" t="s">
        <v>179</v>
      </c>
      <c r="D2345" s="171" t="s">
        <v>80</v>
      </c>
      <c r="E2345" s="11">
        <v>41671</v>
      </c>
      <c r="H2345" t="e">
        <v>#DIV/0!</v>
      </c>
      <c r="K2345" t="e">
        <v>#DIV/0!</v>
      </c>
      <c r="M2345" t="e">
        <v>#DIV/0!</v>
      </c>
      <c r="R2345" t="e">
        <v>#DIV/0!</v>
      </c>
      <c r="T2345">
        <v>1</v>
      </c>
    </row>
    <row r="2346" spans="1:20" x14ac:dyDescent="0.3">
      <c r="A2346" t="s">
        <v>4711</v>
      </c>
      <c r="B2346" s="171" t="s">
        <v>4712</v>
      </c>
      <c r="C2346" s="171" t="s">
        <v>182</v>
      </c>
      <c r="D2346" s="171" t="s">
        <v>4</v>
      </c>
      <c r="E2346" s="11">
        <v>41671</v>
      </c>
      <c r="H2346" t="e">
        <v>#DIV/0!</v>
      </c>
      <c r="K2346" t="e">
        <v>#DIV/0!</v>
      </c>
      <c r="M2346" t="e">
        <v>#DIV/0!</v>
      </c>
      <c r="R2346" t="e">
        <v>#DIV/0!</v>
      </c>
      <c r="T2346">
        <v>0.67083333333333339</v>
      </c>
    </row>
    <row r="2347" spans="1:20" x14ac:dyDescent="0.3">
      <c r="A2347" t="s">
        <v>4713</v>
      </c>
      <c r="B2347" s="171" t="s">
        <v>4714</v>
      </c>
      <c r="C2347" s="171" t="s">
        <v>185</v>
      </c>
      <c r="D2347" s="171" t="s">
        <v>80</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3">
      <c r="A2348" t="s">
        <v>4715</v>
      </c>
      <c r="B2348" s="171" t="s">
        <v>4716</v>
      </c>
      <c r="C2348" s="171" t="s">
        <v>188</v>
      </c>
      <c r="D2348" s="171" t="s">
        <v>4</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3">
      <c r="A2349" t="s">
        <v>4717</v>
      </c>
      <c r="B2349" s="171" t="s">
        <v>4718</v>
      </c>
      <c r="C2349" s="171" t="s">
        <v>191</v>
      </c>
      <c r="D2349" s="171" t="s">
        <v>80</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3">
      <c r="A2350" t="s">
        <v>4719</v>
      </c>
      <c r="B2350" s="171" t="s">
        <v>4720</v>
      </c>
      <c r="C2350" s="171" t="s">
        <v>194</v>
      </c>
      <c r="D2350" s="171" t="s">
        <v>4</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3">
      <c r="A2351" t="s">
        <v>4721</v>
      </c>
      <c r="B2351" s="171" t="s">
        <v>4722</v>
      </c>
      <c r="C2351" s="171" t="s">
        <v>197</v>
      </c>
      <c r="D2351" s="171" t="s">
        <v>4</v>
      </c>
      <c r="E2351" s="11">
        <v>41671</v>
      </c>
      <c r="H2351" t="e">
        <v>#DIV/0!</v>
      </c>
      <c r="K2351" t="e">
        <v>#DIV/0!</v>
      </c>
      <c r="M2351" t="e">
        <v>#DIV/0!</v>
      </c>
      <c r="R2351" t="e">
        <v>#DIV/0!</v>
      </c>
    </row>
    <row r="2352" spans="1:20" x14ac:dyDescent="0.3">
      <c r="A2352" t="s">
        <v>4723</v>
      </c>
      <c r="B2352" s="171" t="s">
        <v>4724</v>
      </c>
      <c r="C2352" s="171" t="s">
        <v>209</v>
      </c>
      <c r="D2352" s="171" t="s">
        <v>4</v>
      </c>
      <c r="E2352" s="11">
        <v>41671</v>
      </c>
      <c r="H2352" t="e">
        <v>#DIV/0!</v>
      </c>
      <c r="K2352" t="e">
        <v>#DIV/0!</v>
      </c>
      <c r="M2352" t="e">
        <v>#DIV/0!</v>
      </c>
      <c r="R2352" t="e">
        <v>#DIV/0!</v>
      </c>
    </row>
    <row r="2353" spans="1:20" x14ac:dyDescent="0.3">
      <c r="A2353" t="s">
        <v>4725</v>
      </c>
      <c r="B2353" s="171" t="s">
        <v>4726</v>
      </c>
      <c r="C2353" s="171" t="s">
        <v>212</v>
      </c>
      <c r="D2353" s="171" t="s">
        <v>80</v>
      </c>
      <c r="E2353" s="11">
        <v>41671</v>
      </c>
      <c r="H2353" t="e">
        <v>#DIV/0!</v>
      </c>
      <c r="K2353" t="e">
        <v>#DIV/0!</v>
      </c>
      <c r="M2353" t="e">
        <v>#DIV/0!</v>
      </c>
      <c r="R2353" t="e">
        <v>#DIV/0!</v>
      </c>
    </row>
    <row r="2354" spans="1:20" x14ac:dyDescent="0.3">
      <c r="A2354" t="s">
        <v>4727</v>
      </c>
      <c r="B2354" s="171" t="s">
        <v>4728</v>
      </c>
      <c r="C2354" s="171" t="s">
        <v>215</v>
      </c>
      <c r="D2354" s="171" t="s">
        <v>80</v>
      </c>
      <c r="E2354" s="11">
        <v>41671</v>
      </c>
      <c r="H2354" t="e">
        <v>#DIV/0!</v>
      </c>
      <c r="K2354" t="e">
        <v>#DIV/0!</v>
      </c>
      <c r="M2354" t="e">
        <v>#DIV/0!</v>
      </c>
      <c r="R2354" t="e">
        <v>#DIV/0!</v>
      </c>
    </row>
    <row r="2355" spans="1:20" x14ac:dyDescent="0.3">
      <c r="A2355" t="s">
        <v>4729</v>
      </c>
      <c r="B2355" s="171" t="s">
        <v>4730</v>
      </c>
      <c r="C2355" s="171" t="s">
        <v>218</v>
      </c>
      <c r="D2355" s="171" t="s">
        <v>4</v>
      </c>
      <c r="E2355" s="11">
        <v>41671</v>
      </c>
      <c r="H2355" t="e">
        <v>#DIV/0!</v>
      </c>
      <c r="K2355" t="e">
        <v>#DIV/0!</v>
      </c>
      <c r="M2355" t="e">
        <v>#DIV/0!</v>
      </c>
      <c r="R2355" t="e">
        <v>#DIV/0!</v>
      </c>
    </row>
    <row r="2356" spans="1:20" x14ac:dyDescent="0.3">
      <c r="A2356" t="s">
        <v>4731</v>
      </c>
      <c r="B2356" s="171" t="s">
        <v>4732</v>
      </c>
      <c r="C2356" s="171" t="s">
        <v>233</v>
      </c>
      <c r="D2356" s="171" t="s">
        <v>80</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3">
      <c r="A2357" t="s">
        <v>4733</v>
      </c>
      <c r="B2357" s="171" t="s">
        <v>4734</v>
      </c>
      <c r="C2357" s="171" t="s">
        <v>236</v>
      </c>
      <c r="D2357" s="171" t="s">
        <v>4</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3">
      <c r="A2358" t="s">
        <v>4735</v>
      </c>
      <c r="B2358" s="171" t="s">
        <v>4736</v>
      </c>
      <c r="C2358" s="171" t="s">
        <v>239</v>
      </c>
      <c r="D2358" s="171" t="s">
        <v>4</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3">
      <c r="A2359" t="s">
        <v>4737</v>
      </c>
      <c r="B2359" s="171" t="s">
        <v>4738</v>
      </c>
      <c r="C2359" s="171" t="s">
        <v>143</v>
      </c>
      <c r="D2359" s="171" t="s">
        <v>4</v>
      </c>
      <c r="E2359" s="11">
        <v>41671</v>
      </c>
      <c r="H2359" t="e">
        <v>#DIV/0!</v>
      </c>
      <c r="K2359" t="e">
        <v>#DIV/0!</v>
      </c>
      <c r="M2359" t="e">
        <v>#DIV/0!</v>
      </c>
      <c r="N2359">
        <v>0</v>
      </c>
      <c r="R2359" t="e">
        <v>#DIV/0!</v>
      </c>
      <c r="T2359">
        <v>0.80210526315789477</v>
      </c>
    </row>
    <row r="2360" spans="1:20" x14ac:dyDescent="0.3">
      <c r="A2360" t="s">
        <v>4739</v>
      </c>
      <c r="B2360" s="171" t="s">
        <v>4740</v>
      </c>
      <c r="C2360" s="171" t="s">
        <v>146</v>
      </c>
      <c r="D2360" s="171" t="s">
        <v>80</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3">
      <c r="A2361" t="s">
        <v>4741</v>
      </c>
      <c r="B2361" s="171" t="s">
        <v>4742</v>
      </c>
      <c r="C2361" s="171" t="s">
        <v>149</v>
      </c>
      <c r="D2361" s="171" t="s">
        <v>4</v>
      </c>
      <c r="E2361" s="11">
        <v>41671</v>
      </c>
      <c r="H2361" t="e">
        <v>#DIV/0!</v>
      </c>
      <c r="K2361" t="e">
        <v>#DIV/0!</v>
      </c>
      <c r="M2361" t="e">
        <v>#DIV/0!</v>
      </c>
      <c r="P2361">
        <v>0</v>
      </c>
      <c r="Q2361">
        <v>0</v>
      </c>
      <c r="R2361" t="e">
        <v>#DIV/0!</v>
      </c>
      <c r="T2361">
        <v>0.98</v>
      </c>
    </row>
    <row r="2362" spans="1:20" x14ac:dyDescent="0.3">
      <c r="A2362" t="s">
        <v>4743</v>
      </c>
      <c r="B2362" s="171" t="s">
        <v>4744</v>
      </c>
      <c r="C2362" s="171" t="s">
        <v>152</v>
      </c>
      <c r="D2362" s="171" t="s">
        <v>4</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3">
      <c r="A2363" t="s">
        <v>4745</v>
      </c>
      <c r="B2363" s="171" t="s">
        <v>4746</v>
      </c>
      <c r="C2363" s="171" t="s">
        <v>155</v>
      </c>
      <c r="D2363" s="171" t="s">
        <v>4</v>
      </c>
      <c r="E2363" s="11">
        <v>41671</v>
      </c>
      <c r="F2363">
        <v>2</v>
      </c>
      <c r="G2363">
        <v>5</v>
      </c>
      <c r="H2363">
        <v>0.4</v>
      </c>
      <c r="I2363">
        <v>2</v>
      </c>
      <c r="J2363">
        <v>10</v>
      </c>
      <c r="K2363">
        <v>0.2</v>
      </c>
      <c r="L2363">
        <v>25</v>
      </c>
      <c r="M2363">
        <v>0.4</v>
      </c>
      <c r="P2363">
        <v>0</v>
      </c>
      <c r="Q2363">
        <v>0</v>
      </c>
      <c r="R2363" t="e">
        <v>#DIV/0!</v>
      </c>
    </row>
    <row r="2364" spans="1:20" x14ac:dyDescent="0.3">
      <c r="A2364" t="s">
        <v>4747</v>
      </c>
      <c r="B2364" s="171" t="s">
        <v>4748</v>
      </c>
      <c r="C2364" s="171" t="s">
        <v>158</v>
      </c>
      <c r="D2364" s="171" t="s">
        <v>4</v>
      </c>
      <c r="E2364" s="11">
        <v>41671</v>
      </c>
      <c r="H2364" t="e">
        <v>#DIV/0!</v>
      </c>
      <c r="K2364" t="e">
        <v>#DIV/0!</v>
      </c>
      <c r="M2364" t="e">
        <v>#DIV/0!</v>
      </c>
      <c r="R2364" t="e">
        <v>#DIV/0!</v>
      </c>
    </row>
    <row r="2365" spans="1:20" x14ac:dyDescent="0.3">
      <c r="A2365" t="s">
        <v>4749</v>
      </c>
      <c r="B2365" s="171" t="s">
        <v>4750</v>
      </c>
      <c r="C2365" s="171" t="s">
        <v>164</v>
      </c>
      <c r="D2365" s="171" t="s">
        <v>4</v>
      </c>
      <c r="E2365" s="11">
        <v>41671</v>
      </c>
      <c r="F2365">
        <v>2</v>
      </c>
      <c r="G2365">
        <v>4</v>
      </c>
      <c r="H2365">
        <v>0.5</v>
      </c>
      <c r="J2365">
        <v>7</v>
      </c>
      <c r="K2365">
        <v>0</v>
      </c>
      <c r="L2365">
        <v>17</v>
      </c>
      <c r="M2365">
        <v>0.41176470588235292</v>
      </c>
      <c r="R2365" t="e">
        <v>#DIV/0!</v>
      </c>
      <c r="T2365">
        <v>0.81788803448013969</v>
      </c>
    </row>
    <row r="2366" spans="1:20" x14ac:dyDescent="0.3">
      <c r="A2366" t="s">
        <v>4751</v>
      </c>
      <c r="B2366" s="171" t="s">
        <v>4752</v>
      </c>
      <c r="C2366" s="171" t="s">
        <v>161</v>
      </c>
      <c r="D2366" s="171" t="s">
        <v>80</v>
      </c>
      <c r="E2366" s="11">
        <v>41671</v>
      </c>
      <c r="F2366">
        <v>2</v>
      </c>
      <c r="G2366">
        <v>4</v>
      </c>
      <c r="H2366">
        <v>0.5</v>
      </c>
      <c r="I2366">
        <v>0</v>
      </c>
      <c r="J2366">
        <v>7</v>
      </c>
      <c r="K2366">
        <v>0</v>
      </c>
      <c r="L2366">
        <v>17</v>
      </c>
      <c r="M2366">
        <v>0.41176470588235292</v>
      </c>
      <c r="N2366">
        <v>0</v>
      </c>
      <c r="P2366">
        <v>0</v>
      </c>
      <c r="Q2366">
        <v>0</v>
      </c>
      <c r="R2366" t="e">
        <v>#DIV/0!</v>
      </c>
      <c r="S2366">
        <v>0</v>
      </c>
    </row>
    <row r="2367" spans="1:20" x14ac:dyDescent="0.3">
      <c r="A2367" t="s">
        <v>4753</v>
      </c>
      <c r="B2367" s="171" t="s">
        <v>4754</v>
      </c>
      <c r="C2367" s="171" t="s">
        <v>221</v>
      </c>
      <c r="D2367" s="171" t="s">
        <v>80</v>
      </c>
      <c r="E2367" s="11">
        <v>41671</v>
      </c>
      <c r="F2367">
        <v>3</v>
      </c>
      <c r="G2367">
        <v>3</v>
      </c>
      <c r="H2367">
        <v>1</v>
      </c>
      <c r="I2367">
        <v>1</v>
      </c>
      <c r="J2367">
        <v>15</v>
      </c>
      <c r="K2367">
        <v>6.6666666666666666E-2</v>
      </c>
      <c r="L2367">
        <v>15</v>
      </c>
      <c r="M2367">
        <v>1</v>
      </c>
      <c r="N2367">
        <v>1</v>
      </c>
      <c r="P2367">
        <v>0</v>
      </c>
      <c r="Q2367">
        <v>0</v>
      </c>
      <c r="R2367" t="e">
        <v>#DIV/0!</v>
      </c>
      <c r="S2367">
        <v>0</v>
      </c>
    </row>
    <row r="2368" spans="1:20" x14ac:dyDescent="0.3">
      <c r="A2368" t="s">
        <v>4755</v>
      </c>
      <c r="B2368" s="171" t="s">
        <v>4756</v>
      </c>
      <c r="C2368" s="171" t="s">
        <v>224</v>
      </c>
      <c r="D2368" s="171" t="s">
        <v>4</v>
      </c>
      <c r="E2368" s="11">
        <v>41671</v>
      </c>
      <c r="F2368">
        <v>0</v>
      </c>
      <c r="G2368">
        <v>0</v>
      </c>
      <c r="H2368" t="e">
        <v>#DIV/0!</v>
      </c>
      <c r="I2368">
        <v>0</v>
      </c>
      <c r="J2368">
        <v>0</v>
      </c>
      <c r="K2368" t="e">
        <v>#DIV/0!</v>
      </c>
      <c r="L2368">
        <v>0</v>
      </c>
      <c r="M2368" t="e">
        <v>#DIV/0!</v>
      </c>
      <c r="P2368">
        <v>0</v>
      </c>
      <c r="Q2368">
        <v>0</v>
      </c>
      <c r="R2368" t="e">
        <v>#DIV/0!</v>
      </c>
    </row>
    <row r="2369" spans="1:20" x14ac:dyDescent="0.3">
      <c r="A2369" t="s">
        <v>4757</v>
      </c>
      <c r="B2369" s="171" t="s">
        <v>4758</v>
      </c>
      <c r="C2369" s="171" t="s">
        <v>227</v>
      </c>
      <c r="D2369" s="171" t="s">
        <v>4</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3">
      <c r="A2370" t="s">
        <v>4759</v>
      </c>
      <c r="B2370" s="171" t="s">
        <v>4760</v>
      </c>
      <c r="C2370" s="171" t="s">
        <v>230</v>
      </c>
      <c r="D2370" s="171" t="s">
        <v>4</v>
      </c>
      <c r="E2370" s="11">
        <v>41671</v>
      </c>
      <c r="H2370" t="e">
        <v>#DIV/0!</v>
      </c>
      <c r="K2370" t="e">
        <v>#DIV/0!</v>
      </c>
      <c r="M2370" t="e">
        <v>#DIV/0!</v>
      </c>
      <c r="R2370" t="e">
        <v>#DIV/0!</v>
      </c>
      <c r="T2370">
        <v>1</v>
      </c>
    </row>
    <row r="2371" spans="1:20" x14ac:dyDescent="0.3">
      <c r="A2371" t="s">
        <v>4761</v>
      </c>
      <c r="B2371" s="171" t="s">
        <v>4762</v>
      </c>
      <c r="C2371" s="171" t="s">
        <v>73</v>
      </c>
      <c r="D2371" s="171" t="s">
        <v>4</v>
      </c>
      <c r="E2371" s="11">
        <v>41699</v>
      </c>
      <c r="F2371">
        <v>3</v>
      </c>
      <c r="G2371">
        <v>3</v>
      </c>
      <c r="H2371">
        <v>1</v>
      </c>
      <c r="J2371">
        <v>15</v>
      </c>
      <c r="K2371">
        <v>0</v>
      </c>
      <c r="L2371">
        <v>15</v>
      </c>
      <c r="M2371">
        <v>1</v>
      </c>
      <c r="P2371">
        <v>0</v>
      </c>
      <c r="Q2371">
        <v>0</v>
      </c>
      <c r="R2371" t="e">
        <v>#DIV/0!</v>
      </c>
      <c r="T2371">
        <v>0.7</v>
      </c>
    </row>
    <row r="2372" spans="1:20" x14ac:dyDescent="0.3">
      <c r="A2372" t="s">
        <v>4763</v>
      </c>
      <c r="B2372" s="171" t="s">
        <v>4764</v>
      </c>
      <c r="C2372" s="171" t="s">
        <v>76</v>
      </c>
      <c r="D2372" s="171" t="s">
        <v>4</v>
      </c>
      <c r="E2372" s="11">
        <v>41699</v>
      </c>
      <c r="F2372">
        <v>3</v>
      </c>
      <c r="G2372">
        <v>3</v>
      </c>
      <c r="H2372">
        <v>1</v>
      </c>
      <c r="J2372">
        <v>15</v>
      </c>
      <c r="K2372">
        <v>0</v>
      </c>
      <c r="L2372">
        <v>15</v>
      </c>
      <c r="M2372">
        <v>1</v>
      </c>
      <c r="P2372">
        <v>0</v>
      </c>
      <c r="Q2372">
        <v>0</v>
      </c>
      <c r="R2372" t="e">
        <v>#DIV/0!</v>
      </c>
      <c r="T2372">
        <v>0.92500000000000004</v>
      </c>
    </row>
    <row r="2373" spans="1:20" x14ac:dyDescent="0.3">
      <c r="A2373" t="s">
        <v>4765</v>
      </c>
      <c r="B2373" s="171" t="s">
        <v>4766</v>
      </c>
      <c r="C2373" s="171" t="s">
        <v>79</v>
      </c>
      <c r="D2373" s="171" t="s">
        <v>80</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3">
      <c r="A2374" t="s">
        <v>4767</v>
      </c>
      <c r="B2374" s="171" t="s">
        <v>4768</v>
      </c>
      <c r="C2374" s="171" t="s">
        <v>83</v>
      </c>
      <c r="D2374" s="171" t="s">
        <v>80</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3">
      <c r="A2375" t="s">
        <v>4769</v>
      </c>
      <c r="B2375" s="171" t="s">
        <v>4770</v>
      </c>
      <c r="C2375" s="171" t="s">
        <v>86</v>
      </c>
      <c r="D2375" s="171" t="s">
        <v>80</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3">
      <c r="A2376" t="s">
        <v>4771</v>
      </c>
      <c r="B2376" s="171" t="s">
        <v>4772</v>
      </c>
      <c r="C2376" s="171" t="s">
        <v>89</v>
      </c>
      <c r="D2376" s="171" t="s">
        <v>80</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3">
      <c r="A2377" t="s">
        <v>4773</v>
      </c>
      <c r="B2377" s="171" t="s">
        <v>4774</v>
      </c>
      <c r="C2377" s="171" t="s">
        <v>92</v>
      </c>
      <c r="D2377" s="171" t="s">
        <v>80</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3">
      <c r="A2378" t="s">
        <v>4775</v>
      </c>
      <c r="B2378" s="171" t="s">
        <v>4776</v>
      </c>
      <c r="C2378" s="171" t="s">
        <v>95</v>
      </c>
      <c r="D2378" s="171" t="s">
        <v>80</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3">
      <c r="A2379" t="s">
        <v>4777</v>
      </c>
      <c r="B2379" s="171" t="s">
        <v>4778</v>
      </c>
      <c r="C2379" s="171" t="s">
        <v>98</v>
      </c>
      <c r="D2379" s="171" t="s">
        <v>80</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3">
      <c r="A2380" t="s">
        <v>4779</v>
      </c>
      <c r="B2380" s="171" t="s">
        <v>4780</v>
      </c>
      <c r="C2380" s="171" t="s">
        <v>101</v>
      </c>
      <c r="D2380" s="171" t="s">
        <v>80</v>
      </c>
      <c r="E2380" s="11">
        <v>41699</v>
      </c>
      <c r="F2380">
        <v>0</v>
      </c>
      <c r="G2380">
        <v>0</v>
      </c>
      <c r="H2380" t="e">
        <v>#DIV/0!</v>
      </c>
      <c r="I2380">
        <v>0</v>
      </c>
      <c r="J2380">
        <v>0</v>
      </c>
      <c r="K2380" t="e">
        <v>#DIV/0!</v>
      </c>
      <c r="L2380">
        <v>0</v>
      </c>
      <c r="M2380" t="e">
        <v>#DIV/0!</v>
      </c>
      <c r="P2380">
        <v>0</v>
      </c>
      <c r="Q2380">
        <v>0</v>
      </c>
      <c r="R2380" t="e">
        <v>#DIV/0!</v>
      </c>
      <c r="T2380">
        <v>0.8</v>
      </c>
    </row>
    <row r="2381" spans="1:20" x14ac:dyDescent="0.3">
      <c r="A2381" t="s">
        <v>4781</v>
      </c>
      <c r="B2381" s="171" t="s">
        <v>4782</v>
      </c>
      <c r="C2381" s="171" t="s">
        <v>104</v>
      </c>
      <c r="D2381" s="171" t="s">
        <v>4</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3">
      <c r="A2382" t="s">
        <v>4783</v>
      </c>
      <c r="B2382" s="171" t="s">
        <v>4784</v>
      </c>
      <c r="C2382" s="171" t="s">
        <v>107</v>
      </c>
      <c r="D2382" s="171" t="s">
        <v>4</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3">
      <c r="A2383" t="s">
        <v>4785</v>
      </c>
      <c r="B2383" s="171" t="s">
        <v>4786</v>
      </c>
      <c r="C2383" s="171" t="s">
        <v>110</v>
      </c>
      <c r="D2383" s="171" t="s">
        <v>80</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3">
      <c r="A2384" t="s">
        <v>4787</v>
      </c>
      <c r="B2384" s="171" t="s">
        <v>4788</v>
      </c>
      <c r="C2384" s="171" t="s">
        <v>113</v>
      </c>
      <c r="D2384" s="171" t="s">
        <v>80</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3">
      <c r="A2385" t="s">
        <v>4789</v>
      </c>
      <c r="B2385" s="171" t="s">
        <v>4790</v>
      </c>
      <c r="C2385" s="171" t="s">
        <v>116</v>
      </c>
      <c r="D2385" s="171" t="s">
        <v>80</v>
      </c>
      <c r="E2385" s="11">
        <v>41699</v>
      </c>
      <c r="H2385" t="e">
        <v>#DIV/0!</v>
      </c>
      <c r="K2385" t="e">
        <v>#DIV/0!</v>
      </c>
      <c r="M2385" t="e">
        <v>#DIV/0!</v>
      </c>
      <c r="R2385" t="e">
        <v>#DIV/0!</v>
      </c>
    </row>
    <row r="2386" spans="1:20" x14ac:dyDescent="0.3">
      <c r="A2386" t="s">
        <v>4791</v>
      </c>
      <c r="B2386" s="171" t="s">
        <v>4792</v>
      </c>
      <c r="C2386" s="171" t="s">
        <v>119</v>
      </c>
      <c r="D2386" s="171" t="s">
        <v>80</v>
      </c>
      <c r="E2386" s="11">
        <v>41699</v>
      </c>
      <c r="H2386" t="e">
        <v>#DIV/0!</v>
      </c>
      <c r="K2386" t="e">
        <v>#DIV/0!</v>
      </c>
      <c r="M2386" t="e">
        <v>#DIV/0!</v>
      </c>
      <c r="R2386" t="e">
        <v>#DIV/0!</v>
      </c>
    </row>
    <row r="2387" spans="1:20" x14ac:dyDescent="0.3">
      <c r="A2387" t="s">
        <v>4793</v>
      </c>
      <c r="B2387" s="171" t="s">
        <v>4794</v>
      </c>
      <c r="C2387" s="171" t="s">
        <v>122</v>
      </c>
      <c r="D2387" s="171" t="s">
        <v>4</v>
      </c>
      <c r="E2387" s="11">
        <v>41699</v>
      </c>
      <c r="H2387" t="e">
        <v>#DIV/0!</v>
      </c>
      <c r="K2387" t="e">
        <v>#DIV/0!</v>
      </c>
      <c r="M2387" t="e">
        <v>#DIV/0!</v>
      </c>
      <c r="R2387" t="e">
        <v>#DIV/0!</v>
      </c>
    </row>
    <row r="2388" spans="1:20" x14ac:dyDescent="0.3">
      <c r="A2388" t="s">
        <v>4795</v>
      </c>
      <c r="B2388" s="171" t="s">
        <v>4796</v>
      </c>
      <c r="C2388" s="171" t="s">
        <v>125</v>
      </c>
      <c r="D2388" s="171" t="s">
        <v>4</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3">
      <c r="A2389" t="s">
        <v>4797</v>
      </c>
      <c r="B2389" s="171" t="s">
        <v>4798</v>
      </c>
      <c r="C2389" s="171" t="s">
        <v>128</v>
      </c>
      <c r="D2389" s="171" t="s">
        <v>80</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3">
      <c r="A2390" t="s">
        <v>4799</v>
      </c>
      <c r="B2390" s="171" t="s">
        <v>4800</v>
      </c>
      <c r="C2390" s="171" t="s">
        <v>131</v>
      </c>
      <c r="D2390" s="171" t="s">
        <v>80</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3">
      <c r="A2391" t="s">
        <v>4801</v>
      </c>
      <c r="B2391" s="171" t="s">
        <v>4802</v>
      </c>
      <c r="C2391" s="171" t="s">
        <v>134</v>
      </c>
      <c r="D2391" s="171" t="s">
        <v>80</v>
      </c>
      <c r="E2391" s="11">
        <v>41699</v>
      </c>
      <c r="H2391" t="e">
        <v>#DIV/0!</v>
      </c>
      <c r="K2391" t="e">
        <v>#DIV/0!</v>
      </c>
      <c r="M2391" t="e">
        <v>#DIV/0!</v>
      </c>
      <c r="N2391">
        <v>0</v>
      </c>
      <c r="R2391" t="e">
        <v>#DIV/0!</v>
      </c>
    </row>
    <row r="2392" spans="1:20" x14ac:dyDescent="0.3">
      <c r="A2392" t="s">
        <v>4803</v>
      </c>
      <c r="B2392" s="171" t="s">
        <v>4804</v>
      </c>
      <c r="C2392" s="171" t="s">
        <v>137</v>
      </c>
      <c r="D2392" s="171" t="s">
        <v>4</v>
      </c>
      <c r="E2392" s="11">
        <v>41699</v>
      </c>
      <c r="H2392" t="e">
        <v>#DIV/0!</v>
      </c>
      <c r="K2392" t="e">
        <v>#DIV/0!</v>
      </c>
      <c r="M2392" t="e">
        <v>#DIV/0!</v>
      </c>
      <c r="R2392" t="e">
        <v>#DIV/0!</v>
      </c>
    </row>
    <row r="2393" spans="1:20" x14ac:dyDescent="0.3">
      <c r="A2393" t="s">
        <v>4805</v>
      </c>
      <c r="B2393" s="171" t="s">
        <v>4806</v>
      </c>
      <c r="C2393" s="171" t="s">
        <v>140</v>
      </c>
      <c r="D2393" s="171" t="s">
        <v>80</v>
      </c>
      <c r="E2393" s="11">
        <v>41699</v>
      </c>
      <c r="H2393" t="e">
        <v>#DIV/0!</v>
      </c>
      <c r="K2393" t="e">
        <v>#DIV/0!</v>
      </c>
      <c r="M2393" t="e">
        <v>#DIV/0!</v>
      </c>
      <c r="R2393" t="e">
        <v>#DIV/0!</v>
      </c>
      <c r="T2393">
        <v>1.06</v>
      </c>
    </row>
    <row r="2394" spans="1:20" x14ac:dyDescent="0.3">
      <c r="A2394" t="s">
        <v>4807</v>
      </c>
      <c r="B2394" s="171" t="s">
        <v>4808</v>
      </c>
      <c r="C2394" s="171" t="s">
        <v>143</v>
      </c>
      <c r="D2394" s="171" t="s">
        <v>80</v>
      </c>
      <c r="E2394" s="11">
        <v>41699</v>
      </c>
      <c r="H2394" t="e">
        <v>#DIV/0!</v>
      </c>
      <c r="K2394" t="e">
        <v>#DIV/0!</v>
      </c>
      <c r="M2394" t="e">
        <v>#DIV/0!</v>
      </c>
      <c r="N2394">
        <v>0</v>
      </c>
      <c r="R2394" t="e">
        <v>#DIV/0!</v>
      </c>
      <c r="T2394">
        <v>0.71785714285714286</v>
      </c>
    </row>
    <row r="2395" spans="1:20" x14ac:dyDescent="0.3">
      <c r="A2395" t="s">
        <v>4809</v>
      </c>
      <c r="B2395" s="171" t="s">
        <v>4810</v>
      </c>
      <c r="C2395" s="171" t="s">
        <v>146</v>
      </c>
      <c r="D2395" s="171" t="s">
        <v>4</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3">
      <c r="A2396" t="s">
        <v>4811</v>
      </c>
      <c r="B2396" s="171" t="s">
        <v>4812</v>
      </c>
      <c r="C2396" s="171" t="s">
        <v>149</v>
      </c>
      <c r="D2396" s="171" t="s">
        <v>80</v>
      </c>
      <c r="E2396" s="11">
        <v>41699</v>
      </c>
      <c r="H2396" t="e">
        <v>#DIV/0!</v>
      </c>
      <c r="K2396" t="e">
        <v>#DIV/0!</v>
      </c>
      <c r="M2396" t="e">
        <v>#DIV/0!</v>
      </c>
      <c r="R2396" t="e">
        <v>#DIV/0!</v>
      </c>
    </row>
    <row r="2397" spans="1:20" x14ac:dyDescent="0.3">
      <c r="A2397" t="s">
        <v>4813</v>
      </c>
      <c r="B2397" s="171" t="s">
        <v>4814</v>
      </c>
      <c r="C2397" s="171" t="s">
        <v>152</v>
      </c>
      <c r="D2397" s="171" t="s">
        <v>80</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3">
      <c r="A2398" t="s">
        <v>4815</v>
      </c>
      <c r="B2398" s="171" t="s">
        <v>4816</v>
      </c>
      <c r="C2398" s="171" t="s">
        <v>155</v>
      </c>
      <c r="D2398" s="171" t="s">
        <v>80</v>
      </c>
      <c r="E2398" s="11">
        <v>41699</v>
      </c>
      <c r="F2398">
        <v>2</v>
      </c>
      <c r="G2398">
        <v>5</v>
      </c>
      <c r="H2398">
        <v>0.4</v>
      </c>
      <c r="I2398">
        <v>2</v>
      </c>
      <c r="J2398">
        <v>10</v>
      </c>
      <c r="K2398">
        <v>0.2</v>
      </c>
      <c r="L2398">
        <v>25</v>
      </c>
      <c r="M2398">
        <v>0.4</v>
      </c>
      <c r="N2398">
        <v>2</v>
      </c>
      <c r="P2398">
        <v>0</v>
      </c>
      <c r="Q2398">
        <v>0</v>
      </c>
      <c r="R2398" t="e">
        <v>#DIV/0!</v>
      </c>
      <c r="S2398">
        <v>0</v>
      </c>
    </row>
    <row r="2399" spans="1:20" x14ac:dyDescent="0.3">
      <c r="A2399" t="s">
        <v>4817</v>
      </c>
      <c r="B2399" s="171" t="s">
        <v>4818</v>
      </c>
      <c r="C2399" s="171" t="s">
        <v>158</v>
      </c>
      <c r="D2399" s="171" t="s">
        <v>80</v>
      </c>
      <c r="E2399" s="11">
        <v>41699</v>
      </c>
      <c r="H2399" t="e">
        <v>#DIV/0!</v>
      </c>
      <c r="K2399" t="e">
        <v>#DIV/0!</v>
      </c>
      <c r="M2399" t="e">
        <v>#DIV/0!</v>
      </c>
      <c r="R2399" t="e">
        <v>#DIV/0!</v>
      </c>
      <c r="T2399">
        <v>0.86250000000000004</v>
      </c>
    </row>
    <row r="2400" spans="1:20" x14ac:dyDescent="0.3">
      <c r="A2400" t="s">
        <v>4819</v>
      </c>
      <c r="B2400" s="171" t="s">
        <v>4820</v>
      </c>
      <c r="C2400" s="171" t="s">
        <v>161</v>
      </c>
      <c r="D2400" s="171" t="s">
        <v>4</v>
      </c>
      <c r="E2400" s="11">
        <v>41699</v>
      </c>
      <c r="F2400">
        <v>2</v>
      </c>
      <c r="G2400">
        <v>4</v>
      </c>
      <c r="H2400">
        <v>0.5</v>
      </c>
      <c r="I2400">
        <v>0</v>
      </c>
      <c r="J2400">
        <v>7</v>
      </c>
      <c r="K2400">
        <v>0</v>
      </c>
      <c r="L2400">
        <v>17</v>
      </c>
      <c r="M2400">
        <v>0.41176470588235292</v>
      </c>
      <c r="N2400">
        <v>0</v>
      </c>
      <c r="P2400">
        <v>0</v>
      </c>
      <c r="Q2400">
        <v>0</v>
      </c>
      <c r="R2400" t="e">
        <v>#DIV/0!</v>
      </c>
      <c r="S2400">
        <v>0</v>
      </c>
    </row>
    <row r="2401" spans="1:20" x14ac:dyDescent="0.3">
      <c r="A2401" t="s">
        <v>4821</v>
      </c>
      <c r="B2401" s="171" t="s">
        <v>4822</v>
      </c>
      <c r="C2401" s="171" t="s">
        <v>164</v>
      </c>
      <c r="D2401" s="171" t="s">
        <v>80</v>
      </c>
      <c r="E2401" s="11">
        <v>41699</v>
      </c>
      <c r="F2401">
        <v>2</v>
      </c>
      <c r="G2401">
        <v>4</v>
      </c>
      <c r="H2401">
        <v>0.5</v>
      </c>
      <c r="J2401">
        <v>7</v>
      </c>
      <c r="K2401">
        <v>0</v>
      </c>
      <c r="L2401">
        <v>17</v>
      </c>
      <c r="M2401">
        <v>0.41176470588235292</v>
      </c>
      <c r="R2401" t="e">
        <v>#DIV/0!</v>
      </c>
    </row>
    <row r="2402" spans="1:20" x14ac:dyDescent="0.3">
      <c r="A2402" t="s">
        <v>4823</v>
      </c>
      <c r="B2402" s="171" t="s">
        <v>4824</v>
      </c>
      <c r="C2402" s="171" t="s">
        <v>167</v>
      </c>
      <c r="D2402" s="171" t="s">
        <v>4</v>
      </c>
      <c r="E2402" s="11">
        <v>41699</v>
      </c>
      <c r="H2402" t="e">
        <v>#DIV/0!</v>
      </c>
      <c r="K2402" t="e">
        <v>#DIV/0!</v>
      </c>
      <c r="M2402" t="e">
        <v>#DIV/0!</v>
      </c>
      <c r="R2402" t="e">
        <v>#DIV/0!</v>
      </c>
      <c r="T2402">
        <v>1</v>
      </c>
    </row>
    <row r="2403" spans="1:20" x14ac:dyDescent="0.3">
      <c r="A2403" t="s">
        <v>4825</v>
      </c>
      <c r="B2403" s="171" t="s">
        <v>4826</v>
      </c>
      <c r="C2403" s="171" t="s">
        <v>170</v>
      </c>
      <c r="D2403" s="171" t="s">
        <v>80</v>
      </c>
      <c r="E2403" s="11">
        <v>41699</v>
      </c>
      <c r="H2403" t="e">
        <v>#DIV/0!</v>
      </c>
      <c r="K2403" t="e">
        <v>#DIV/0!</v>
      </c>
      <c r="M2403" t="e">
        <v>#DIV/0!</v>
      </c>
      <c r="R2403" t="e">
        <v>#DIV/0!</v>
      </c>
      <c r="T2403">
        <v>0.76666666666666661</v>
      </c>
    </row>
    <row r="2404" spans="1:20" x14ac:dyDescent="0.3">
      <c r="A2404" t="s">
        <v>4827</v>
      </c>
      <c r="B2404" s="171" t="s">
        <v>4828</v>
      </c>
      <c r="C2404" s="171" t="s">
        <v>173</v>
      </c>
      <c r="D2404" s="171" t="s">
        <v>80</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3">
      <c r="A2405" t="s">
        <v>4829</v>
      </c>
      <c r="B2405" s="171" t="s">
        <v>4830</v>
      </c>
      <c r="C2405" s="171" t="s">
        <v>176</v>
      </c>
      <c r="D2405" s="171" t="s">
        <v>80</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3">
      <c r="A2406" t="s">
        <v>4831</v>
      </c>
      <c r="B2406" s="171" t="s">
        <v>4832</v>
      </c>
      <c r="C2406" s="171" t="s">
        <v>179</v>
      </c>
      <c r="D2406" s="171" t="s">
        <v>4</v>
      </c>
      <c r="E2406" s="11">
        <v>41699</v>
      </c>
      <c r="H2406" t="e">
        <v>#DIV/0!</v>
      </c>
      <c r="K2406" t="e">
        <v>#DIV/0!</v>
      </c>
      <c r="M2406" t="e">
        <v>#DIV/0!</v>
      </c>
      <c r="R2406" t="e">
        <v>#DIV/0!</v>
      </c>
      <c r="T2406">
        <v>0.5</v>
      </c>
    </row>
    <row r="2407" spans="1:20" x14ac:dyDescent="0.3">
      <c r="A2407" t="s">
        <v>4833</v>
      </c>
      <c r="B2407" s="171" t="s">
        <v>4834</v>
      </c>
      <c r="C2407" s="171" t="s">
        <v>182</v>
      </c>
      <c r="D2407" s="171" t="s">
        <v>80</v>
      </c>
      <c r="E2407" s="11">
        <v>41699</v>
      </c>
      <c r="H2407" t="e">
        <v>#DIV/0!</v>
      </c>
      <c r="K2407" t="e">
        <v>#DIV/0!</v>
      </c>
      <c r="M2407" t="e">
        <v>#DIV/0!</v>
      </c>
      <c r="R2407" t="e">
        <v>#DIV/0!</v>
      </c>
      <c r="T2407">
        <v>0</v>
      </c>
    </row>
    <row r="2408" spans="1:20" x14ac:dyDescent="0.3">
      <c r="A2408" t="s">
        <v>4835</v>
      </c>
      <c r="B2408" s="171" t="s">
        <v>4836</v>
      </c>
      <c r="C2408" s="171" t="s">
        <v>185</v>
      </c>
      <c r="D2408" s="171" t="s">
        <v>4</v>
      </c>
      <c r="E2408" s="11">
        <v>41699</v>
      </c>
      <c r="F2408">
        <v>3</v>
      </c>
      <c r="G2408">
        <v>3</v>
      </c>
      <c r="H2408">
        <v>1</v>
      </c>
      <c r="I2408">
        <v>12</v>
      </c>
      <c r="J2408">
        <v>15</v>
      </c>
      <c r="K2408">
        <v>0.8</v>
      </c>
      <c r="L2408">
        <v>15</v>
      </c>
      <c r="M2408">
        <v>1</v>
      </c>
      <c r="N2408">
        <v>10</v>
      </c>
      <c r="P2408">
        <v>0</v>
      </c>
      <c r="Q2408">
        <v>0</v>
      </c>
      <c r="R2408" t="e">
        <v>#DIV/0!</v>
      </c>
      <c r="S2408">
        <v>2</v>
      </c>
    </row>
    <row r="2409" spans="1:20" x14ac:dyDescent="0.3">
      <c r="A2409" t="s">
        <v>4837</v>
      </c>
      <c r="B2409" s="171" t="s">
        <v>4838</v>
      </c>
      <c r="C2409" s="171" t="s">
        <v>188</v>
      </c>
      <c r="D2409" s="171" t="s">
        <v>80</v>
      </c>
      <c r="E2409" s="11">
        <v>41699</v>
      </c>
      <c r="F2409">
        <v>3</v>
      </c>
      <c r="G2409">
        <v>3</v>
      </c>
      <c r="H2409">
        <v>1</v>
      </c>
      <c r="I2409">
        <v>12</v>
      </c>
      <c r="J2409">
        <v>15</v>
      </c>
      <c r="K2409">
        <v>0.8</v>
      </c>
      <c r="L2409">
        <v>15</v>
      </c>
      <c r="M2409">
        <v>1</v>
      </c>
      <c r="N2409">
        <v>10</v>
      </c>
      <c r="P2409">
        <v>0</v>
      </c>
      <c r="Q2409">
        <v>0</v>
      </c>
      <c r="R2409" t="e">
        <v>#DIV/0!</v>
      </c>
      <c r="S2409">
        <v>2</v>
      </c>
    </row>
    <row r="2410" spans="1:20" x14ac:dyDescent="0.3">
      <c r="A2410" t="s">
        <v>4839</v>
      </c>
      <c r="B2410" s="171" t="s">
        <v>4840</v>
      </c>
      <c r="C2410" s="171" t="s">
        <v>191</v>
      </c>
      <c r="D2410" s="171" t="s">
        <v>4</v>
      </c>
      <c r="E2410" s="11">
        <v>41699</v>
      </c>
      <c r="F2410">
        <v>4</v>
      </c>
      <c r="G2410">
        <v>4</v>
      </c>
      <c r="H2410">
        <v>1</v>
      </c>
      <c r="I2410">
        <v>20</v>
      </c>
      <c r="J2410">
        <v>29</v>
      </c>
      <c r="K2410">
        <v>0.68965517241379315</v>
      </c>
      <c r="L2410">
        <v>29</v>
      </c>
      <c r="M2410">
        <v>1</v>
      </c>
      <c r="N2410">
        <v>10</v>
      </c>
      <c r="P2410">
        <v>3</v>
      </c>
      <c r="Q2410">
        <v>4</v>
      </c>
      <c r="R2410">
        <v>0.75</v>
      </c>
      <c r="S2410">
        <v>10</v>
      </c>
    </row>
    <row r="2411" spans="1:20" x14ac:dyDescent="0.3">
      <c r="A2411" t="s">
        <v>4841</v>
      </c>
      <c r="B2411" s="171" t="s">
        <v>4842</v>
      </c>
      <c r="C2411" s="171" t="s">
        <v>194</v>
      </c>
      <c r="D2411" s="171" t="s">
        <v>80</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3">
      <c r="A2412" t="s">
        <v>4843</v>
      </c>
      <c r="B2412" s="171" t="s">
        <v>4844</v>
      </c>
      <c r="C2412" s="171" t="s">
        <v>197</v>
      </c>
      <c r="D2412" s="171" t="s">
        <v>80</v>
      </c>
      <c r="E2412" s="11">
        <v>41699</v>
      </c>
      <c r="H2412" t="e">
        <v>#DIV/0!</v>
      </c>
      <c r="K2412" t="e">
        <v>#DIV/0!</v>
      </c>
      <c r="M2412" t="e">
        <v>#DIV/0!</v>
      </c>
      <c r="R2412" t="e">
        <v>#DIV/0!</v>
      </c>
    </row>
    <row r="2413" spans="1:20" x14ac:dyDescent="0.3">
      <c r="A2413" t="s">
        <v>4845</v>
      </c>
      <c r="B2413" s="171" t="s">
        <v>4846</v>
      </c>
      <c r="C2413" s="171" t="s">
        <v>200</v>
      </c>
      <c r="D2413" s="171" t="s">
        <v>80</v>
      </c>
      <c r="E2413" s="11">
        <v>41699</v>
      </c>
      <c r="F2413">
        <v>11</v>
      </c>
      <c r="G2413">
        <v>11</v>
      </c>
      <c r="H2413">
        <v>1</v>
      </c>
      <c r="I2413">
        <v>17</v>
      </c>
      <c r="J2413">
        <v>52</v>
      </c>
      <c r="K2413">
        <v>0.32692307692307693</v>
      </c>
      <c r="L2413">
        <v>52</v>
      </c>
      <c r="M2413">
        <v>1</v>
      </c>
      <c r="N2413">
        <v>15</v>
      </c>
      <c r="P2413">
        <v>0</v>
      </c>
      <c r="Q2413">
        <v>0</v>
      </c>
      <c r="R2413" t="e">
        <v>#DIV/0!</v>
      </c>
      <c r="S2413">
        <v>2</v>
      </c>
    </row>
    <row r="2414" spans="1:20" x14ac:dyDescent="0.3">
      <c r="A2414" t="s">
        <v>4847</v>
      </c>
      <c r="B2414" s="171" t="s">
        <v>4848</v>
      </c>
      <c r="C2414" s="171" t="s">
        <v>203</v>
      </c>
      <c r="D2414" s="171" t="s">
        <v>80</v>
      </c>
      <c r="E2414" s="11">
        <v>41699</v>
      </c>
      <c r="F2414">
        <v>6</v>
      </c>
      <c r="G2414">
        <v>6</v>
      </c>
      <c r="H2414">
        <v>1</v>
      </c>
      <c r="J2414">
        <v>27</v>
      </c>
      <c r="K2414">
        <v>0</v>
      </c>
      <c r="L2414">
        <v>27</v>
      </c>
      <c r="M2414">
        <v>1</v>
      </c>
      <c r="R2414" t="e">
        <v>#DIV/0!</v>
      </c>
      <c r="T2414">
        <v>0.76785714285714279</v>
      </c>
    </row>
    <row r="2415" spans="1:20" x14ac:dyDescent="0.3">
      <c r="A2415" t="s">
        <v>4849</v>
      </c>
      <c r="B2415" s="171" t="s">
        <v>4850</v>
      </c>
      <c r="C2415" s="171" t="s">
        <v>206</v>
      </c>
      <c r="D2415" s="171" t="s">
        <v>80</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3">
      <c r="A2416" t="s">
        <v>4851</v>
      </c>
      <c r="B2416" s="171" t="s">
        <v>4852</v>
      </c>
      <c r="C2416" s="171" t="s">
        <v>209</v>
      </c>
      <c r="D2416" s="171" t="s">
        <v>80</v>
      </c>
      <c r="E2416" s="11">
        <v>41699</v>
      </c>
      <c r="H2416" t="e">
        <v>#DIV/0!</v>
      </c>
      <c r="K2416" t="e">
        <v>#DIV/0!</v>
      </c>
      <c r="M2416" t="e">
        <v>#DIV/0!</v>
      </c>
      <c r="R2416" t="e">
        <v>#DIV/0!</v>
      </c>
      <c r="T2416">
        <v>0.77949999999999997</v>
      </c>
    </row>
    <row r="2417" spans="1:20" x14ac:dyDescent="0.3">
      <c r="A2417" t="s">
        <v>4853</v>
      </c>
      <c r="B2417" s="171" t="s">
        <v>4854</v>
      </c>
      <c r="C2417" s="171" t="s">
        <v>212</v>
      </c>
      <c r="D2417" s="171" t="s">
        <v>4</v>
      </c>
      <c r="E2417" s="11">
        <v>41699</v>
      </c>
      <c r="H2417" t="e">
        <v>#DIV/0!</v>
      </c>
      <c r="K2417" t="e">
        <v>#DIV/0!</v>
      </c>
      <c r="M2417" t="e">
        <v>#DIV/0!</v>
      </c>
      <c r="R2417" t="e">
        <v>#DIV/0!</v>
      </c>
      <c r="T2417">
        <v>0.83499999999999996</v>
      </c>
    </row>
    <row r="2418" spans="1:20" x14ac:dyDescent="0.3">
      <c r="A2418" t="s">
        <v>4855</v>
      </c>
      <c r="B2418" s="171" t="s">
        <v>4856</v>
      </c>
      <c r="C2418" s="171" t="s">
        <v>215</v>
      </c>
      <c r="D2418" s="171" t="s">
        <v>4</v>
      </c>
      <c r="E2418" s="11">
        <v>41699</v>
      </c>
      <c r="H2418" t="e">
        <v>#DIV/0!</v>
      </c>
      <c r="K2418" t="e">
        <v>#DIV/0!</v>
      </c>
      <c r="M2418" t="e">
        <v>#DIV/0!</v>
      </c>
      <c r="R2418" t="e">
        <v>#DIV/0!</v>
      </c>
      <c r="T2418">
        <v>0.98</v>
      </c>
    </row>
    <row r="2419" spans="1:20" x14ac:dyDescent="0.3">
      <c r="A2419" t="s">
        <v>4857</v>
      </c>
      <c r="B2419" s="171" t="s">
        <v>4858</v>
      </c>
      <c r="C2419" s="171" t="s">
        <v>218</v>
      </c>
      <c r="D2419" s="171" t="s">
        <v>80</v>
      </c>
      <c r="E2419" s="11">
        <v>41699</v>
      </c>
      <c r="H2419" t="e">
        <v>#DIV/0!</v>
      </c>
      <c r="K2419" t="e">
        <v>#DIV/0!</v>
      </c>
      <c r="M2419" t="e">
        <v>#DIV/0!</v>
      </c>
      <c r="R2419" t="e">
        <v>#DIV/0!</v>
      </c>
      <c r="T2419">
        <v>0.53435897435897439</v>
      </c>
    </row>
    <row r="2420" spans="1:20" x14ac:dyDescent="0.3">
      <c r="A2420" t="s">
        <v>4859</v>
      </c>
      <c r="B2420" s="171" t="s">
        <v>4860</v>
      </c>
      <c r="C2420" s="171" t="s">
        <v>221</v>
      </c>
      <c r="D2420" s="171" t="s">
        <v>4</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3">
      <c r="A2421" t="s">
        <v>4861</v>
      </c>
      <c r="B2421" s="171" t="s">
        <v>4862</v>
      </c>
      <c r="C2421" s="171" t="s">
        <v>224</v>
      </c>
      <c r="D2421" s="171" t="s">
        <v>80</v>
      </c>
      <c r="E2421" s="11">
        <v>41699</v>
      </c>
      <c r="F2421">
        <v>0</v>
      </c>
      <c r="G2421">
        <v>0</v>
      </c>
      <c r="H2421" t="e">
        <v>#DIV/0!</v>
      </c>
      <c r="I2421">
        <v>0</v>
      </c>
      <c r="J2421">
        <v>0</v>
      </c>
      <c r="K2421" t="e">
        <v>#DIV/0!</v>
      </c>
      <c r="L2421">
        <v>0</v>
      </c>
      <c r="M2421" t="e">
        <v>#DIV/0!</v>
      </c>
      <c r="P2421">
        <v>0</v>
      </c>
      <c r="Q2421">
        <v>0</v>
      </c>
      <c r="R2421" t="e">
        <v>#DIV/0!</v>
      </c>
    </row>
    <row r="2422" spans="1:20" x14ac:dyDescent="0.3">
      <c r="A2422" t="s">
        <v>4863</v>
      </c>
      <c r="B2422" s="171" t="s">
        <v>4864</v>
      </c>
      <c r="C2422" s="171" t="s">
        <v>227</v>
      </c>
      <c r="D2422" s="171" t="s">
        <v>80</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3">
      <c r="A2423" t="s">
        <v>4865</v>
      </c>
      <c r="B2423" s="171" t="s">
        <v>4866</v>
      </c>
      <c r="C2423" s="171" t="s">
        <v>230</v>
      </c>
      <c r="D2423" s="171" t="s">
        <v>80</v>
      </c>
      <c r="E2423" s="11">
        <v>41699</v>
      </c>
      <c r="H2423" t="e">
        <v>#DIV/0!</v>
      </c>
      <c r="K2423" t="e">
        <v>#DIV/0!</v>
      </c>
      <c r="M2423" t="e">
        <v>#DIV/0!</v>
      </c>
      <c r="R2423" t="e">
        <v>#DIV/0!</v>
      </c>
    </row>
    <row r="2424" spans="1:20" x14ac:dyDescent="0.3">
      <c r="A2424" t="s">
        <v>4867</v>
      </c>
      <c r="B2424" s="171" t="s">
        <v>4868</v>
      </c>
      <c r="C2424" s="171" t="s">
        <v>233</v>
      </c>
      <c r="D2424" s="171" t="s">
        <v>4</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3">
      <c r="A2425" t="s">
        <v>4869</v>
      </c>
      <c r="B2425" s="171" t="s">
        <v>4870</v>
      </c>
      <c r="C2425" s="171" t="s">
        <v>236</v>
      </c>
      <c r="D2425" s="171" t="s">
        <v>80</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3">
      <c r="A2426" t="s">
        <v>4871</v>
      </c>
      <c r="B2426" s="171" t="s">
        <v>4872</v>
      </c>
      <c r="C2426" s="171" t="s">
        <v>239</v>
      </c>
      <c r="D2426" s="171" t="s">
        <v>80</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3">
      <c r="A2427" t="s">
        <v>4873</v>
      </c>
      <c r="B2427" s="171" t="s">
        <v>4874</v>
      </c>
      <c r="C2427" s="171" t="s">
        <v>76</v>
      </c>
      <c r="D2427" s="171" t="s">
        <v>80</v>
      </c>
      <c r="E2427" s="11">
        <v>41699</v>
      </c>
      <c r="F2427">
        <v>3</v>
      </c>
      <c r="G2427">
        <v>3</v>
      </c>
      <c r="H2427">
        <v>1</v>
      </c>
      <c r="J2427">
        <v>15</v>
      </c>
      <c r="K2427">
        <v>0</v>
      </c>
      <c r="L2427">
        <v>15</v>
      </c>
      <c r="M2427">
        <v>1</v>
      </c>
      <c r="P2427">
        <v>0</v>
      </c>
      <c r="Q2427">
        <v>0</v>
      </c>
      <c r="R2427" t="e">
        <v>#DIV/0!</v>
      </c>
      <c r="T2427">
        <v>0</v>
      </c>
    </row>
    <row r="2428" spans="1:20" x14ac:dyDescent="0.3">
      <c r="A2428" t="s">
        <v>4875</v>
      </c>
      <c r="B2428" s="171" t="s">
        <v>4876</v>
      </c>
      <c r="C2428" s="171" t="s">
        <v>79</v>
      </c>
      <c r="D2428" s="171" t="s">
        <v>4</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3">
      <c r="A2429" t="s">
        <v>4877</v>
      </c>
      <c r="B2429" s="171" t="s">
        <v>4878</v>
      </c>
      <c r="C2429" s="171" t="s">
        <v>86</v>
      </c>
      <c r="D2429" s="171" t="s">
        <v>4</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3">
      <c r="A2430" t="s">
        <v>4879</v>
      </c>
      <c r="B2430" s="171" t="s">
        <v>4880</v>
      </c>
      <c r="C2430" s="171" t="s">
        <v>89</v>
      </c>
      <c r="D2430" s="171" t="s">
        <v>4</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3">
      <c r="A2431" t="s">
        <v>4881</v>
      </c>
      <c r="B2431" s="171" t="s">
        <v>4882</v>
      </c>
      <c r="C2431" s="171" t="s">
        <v>92</v>
      </c>
      <c r="D2431" s="171" t="s">
        <v>4</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3">
      <c r="A2432" t="s">
        <v>4883</v>
      </c>
      <c r="B2432" s="171" t="s">
        <v>4884</v>
      </c>
      <c r="C2432" s="171" t="s">
        <v>98</v>
      </c>
      <c r="D2432" s="171" t="s">
        <v>4</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3">
      <c r="A2433" t="s">
        <v>4885</v>
      </c>
      <c r="B2433" s="171" t="s">
        <v>4886</v>
      </c>
      <c r="C2433" s="171" t="s">
        <v>101</v>
      </c>
      <c r="D2433" s="171" t="s">
        <v>4</v>
      </c>
      <c r="E2433" s="11">
        <v>41699</v>
      </c>
      <c r="F2433">
        <v>0</v>
      </c>
      <c r="G2433">
        <v>0</v>
      </c>
      <c r="H2433" t="e">
        <v>#DIV/0!</v>
      </c>
      <c r="I2433">
        <v>0</v>
      </c>
      <c r="J2433">
        <v>0</v>
      </c>
      <c r="K2433" t="e">
        <v>#DIV/0!</v>
      </c>
      <c r="L2433">
        <v>0</v>
      </c>
      <c r="M2433" t="e">
        <v>#DIV/0!</v>
      </c>
      <c r="P2433">
        <v>0</v>
      </c>
      <c r="Q2433">
        <v>0</v>
      </c>
      <c r="R2433" t="e">
        <v>#DIV/0!</v>
      </c>
      <c r="T2433">
        <v>1.06</v>
      </c>
    </row>
    <row r="2434" spans="1:20" x14ac:dyDescent="0.3">
      <c r="A2434" t="s">
        <v>4887</v>
      </c>
      <c r="B2434" s="171" t="s">
        <v>4888</v>
      </c>
      <c r="C2434" s="171" t="s">
        <v>107</v>
      </c>
      <c r="D2434" s="171" t="s">
        <v>80</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3">
      <c r="A2435" t="s">
        <v>4889</v>
      </c>
      <c r="B2435" s="171" t="s">
        <v>4890</v>
      </c>
      <c r="C2435" s="171" t="s">
        <v>110</v>
      </c>
      <c r="D2435" s="171" t="s">
        <v>4</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3">
      <c r="A2436" t="s">
        <v>4891</v>
      </c>
      <c r="B2436" s="171" t="s">
        <v>4892</v>
      </c>
      <c r="C2436" s="171" t="s">
        <v>113</v>
      </c>
      <c r="D2436" s="171" t="s">
        <v>4</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3">
      <c r="A2437" t="s">
        <v>4893</v>
      </c>
      <c r="B2437" s="171" t="s">
        <v>4894</v>
      </c>
      <c r="C2437" s="171" t="s">
        <v>116</v>
      </c>
      <c r="D2437" s="171" t="s">
        <v>4</v>
      </c>
      <c r="E2437" s="11">
        <v>41699</v>
      </c>
      <c r="H2437" t="e">
        <v>#DIV/0!</v>
      </c>
      <c r="K2437" t="e">
        <v>#DIV/0!</v>
      </c>
      <c r="M2437" t="e">
        <v>#DIV/0!</v>
      </c>
      <c r="R2437" t="e">
        <v>#DIV/0!</v>
      </c>
      <c r="T2437">
        <v>0.53333333333333333</v>
      </c>
    </row>
    <row r="2438" spans="1:20" x14ac:dyDescent="0.3">
      <c r="A2438" t="s">
        <v>4895</v>
      </c>
      <c r="B2438" s="171" t="s">
        <v>4896</v>
      </c>
      <c r="C2438" s="171" t="s">
        <v>119</v>
      </c>
      <c r="D2438" s="171" t="s">
        <v>4</v>
      </c>
      <c r="E2438" s="11">
        <v>41699</v>
      </c>
      <c r="H2438" t="e">
        <v>#DIV/0!</v>
      </c>
      <c r="K2438" t="e">
        <v>#DIV/0!</v>
      </c>
      <c r="M2438" t="e">
        <v>#DIV/0!</v>
      </c>
      <c r="R2438" t="e">
        <v>#DIV/0!</v>
      </c>
      <c r="T2438">
        <v>0.8</v>
      </c>
    </row>
    <row r="2439" spans="1:20" x14ac:dyDescent="0.3">
      <c r="A2439" t="s">
        <v>4897</v>
      </c>
      <c r="B2439" s="171" t="s">
        <v>4898</v>
      </c>
      <c r="C2439" s="171" t="s">
        <v>122</v>
      </c>
      <c r="D2439" s="171" t="s">
        <v>80</v>
      </c>
      <c r="E2439" s="11">
        <v>41699</v>
      </c>
      <c r="H2439" t="e">
        <v>#DIV/0!</v>
      </c>
      <c r="K2439" t="e">
        <v>#DIV/0!</v>
      </c>
      <c r="M2439" t="e">
        <v>#DIV/0!</v>
      </c>
      <c r="R2439" t="e">
        <v>#DIV/0!</v>
      </c>
    </row>
    <row r="2440" spans="1:20" x14ac:dyDescent="0.3">
      <c r="A2440" t="s">
        <v>4899</v>
      </c>
      <c r="B2440" s="171" t="s">
        <v>4900</v>
      </c>
      <c r="C2440" s="171" t="s">
        <v>125</v>
      </c>
      <c r="D2440" s="171" t="s">
        <v>80</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3">
      <c r="A2441" t="s">
        <v>4901</v>
      </c>
      <c r="B2441" s="171" t="s">
        <v>4902</v>
      </c>
      <c r="C2441" s="171" t="s">
        <v>128</v>
      </c>
      <c r="D2441" s="171" t="s">
        <v>4</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3">
      <c r="A2442" t="s">
        <v>4903</v>
      </c>
      <c r="B2442" s="171" t="s">
        <v>4904</v>
      </c>
      <c r="C2442" s="171" t="s">
        <v>131</v>
      </c>
      <c r="D2442" s="171" t="s">
        <v>4</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3">
      <c r="A2443" t="s">
        <v>4905</v>
      </c>
      <c r="B2443" s="171" t="s">
        <v>4906</v>
      </c>
      <c r="C2443" s="171" t="s">
        <v>134</v>
      </c>
      <c r="D2443" s="171" t="s">
        <v>4</v>
      </c>
      <c r="E2443" s="11">
        <v>41699</v>
      </c>
      <c r="H2443" t="e">
        <v>#DIV/0!</v>
      </c>
      <c r="K2443" t="e">
        <v>#DIV/0!</v>
      </c>
      <c r="M2443" t="e">
        <v>#DIV/0!</v>
      </c>
      <c r="N2443">
        <v>0</v>
      </c>
      <c r="R2443" t="e">
        <v>#DIV/0!</v>
      </c>
    </row>
    <row r="2444" spans="1:20" x14ac:dyDescent="0.3">
      <c r="A2444" t="s">
        <v>4907</v>
      </c>
      <c r="B2444" s="171" t="s">
        <v>4908</v>
      </c>
      <c r="C2444" s="171" t="s">
        <v>137</v>
      </c>
      <c r="D2444" s="171" t="s">
        <v>80</v>
      </c>
      <c r="E2444" s="11">
        <v>41699</v>
      </c>
      <c r="H2444" t="e">
        <v>#DIV/0!</v>
      </c>
      <c r="K2444" t="e">
        <v>#DIV/0!</v>
      </c>
      <c r="M2444" t="e">
        <v>#DIV/0!</v>
      </c>
      <c r="R2444" t="e">
        <v>#DIV/0!</v>
      </c>
    </row>
    <row r="2445" spans="1:20" x14ac:dyDescent="0.3">
      <c r="A2445" t="s">
        <v>4909</v>
      </c>
      <c r="B2445" s="171" t="s">
        <v>4910</v>
      </c>
      <c r="C2445" s="171" t="s">
        <v>140</v>
      </c>
      <c r="D2445" s="171" t="s">
        <v>4</v>
      </c>
      <c r="E2445" s="11">
        <v>41699</v>
      </c>
      <c r="H2445" t="e">
        <v>#DIV/0!</v>
      </c>
      <c r="K2445" t="e">
        <v>#DIV/0!</v>
      </c>
      <c r="M2445" t="e">
        <v>#DIV/0!</v>
      </c>
      <c r="R2445" t="e">
        <v>#DIV/0!</v>
      </c>
    </row>
    <row r="2446" spans="1:20" x14ac:dyDescent="0.3">
      <c r="A2446" t="s">
        <v>4911</v>
      </c>
      <c r="B2446" s="171" t="s">
        <v>4912</v>
      </c>
      <c r="C2446" s="171" t="s">
        <v>167</v>
      </c>
      <c r="D2446" s="171" t="s">
        <v>80</v>
      </c>
      <c r="E2446" s="11">
        <v>41699</v>
      </c>
      <c r="H2446" t="e">
        <v>#DIV/0!</v>
      </c>
      <c r="K2446" t="e">
        <v>#DIV/0!</v>
      </c>
      <c r="M2446" t="e">
        <v>#DIV/0!</v>
      </c>
      <c r="R2446" t="e">
        <v>#DIV/0!</v>
      </c>
    </row>
    <row r="2447" spans="1:20" x14ac:dyDescent="0.3">
      <c r="A2447" t="s">
        <v>4913</v>
      </c>
      <c r="B2447" s="171" t="s">
        <v>4914</v>
      </c>
      <c r="C2447" s="171" t="s">
        <v>170</v>
      </c>
      <c r="D2447" s="171" t="s">
        <v>4</v>
      </c>
      <c r="E2447" s="11">
        <v>41699</v>
      </c>
      <c r="H2447" t="e">
        <v>#DIV/0!</v>
      </c>
      <c r="K2447" t="e">
        <v>#DIV/0!</v>
      </c>
      <c r="M2447" t="e">
        <v>#DIV/0!</v>
      </c>
      <c r="R2447" t="e">
        <v>#DIV/0!</v>
      </c>
    </row>
    <row r="2448" spans="1:20" x14ac:dyDescent="0.3">
      <c r="A2448" t="s">
        <v>4915</v>
      </c>
      <c r="B2448" s="171" t="s">
        <v>4916</v>
      </c>
      <c r="C2448" s="171" t="s">
        <v>179</v>
      </c>
      <c r="D2448" s="171" t="s">
        <v>80</v>
      </c>
      <c r="E2448" s="11">
        <v>41699</v>
      </c>
      <c r="H2448" t="e">
        <v>#DIV/0!</v>
      </c>
      <c r="K2448" t="e">
        <v>#DIV/0!</v>
      </c>
      <c r="M2448" t="e">
        <v>#DIV/0!</v>
      </c>
      <c r="R2448" t="e">
        <v>#DIV/0!</v>
      </c>
    </row>
    <row r="2449" spans="1:20" x14ac:dyDescent="0.3">
      <c r="A2449" t="s">
        <v>4917</v>
      </c>
      <c r="B2449" s="171" t="s">
        <v>4918</v>
      </c>
      <c r="C2449" s="171" t="s">
        <v>182</v>
      </c>
      <c r="D2449" s="171" t="s">
        <v>4</v>
      </c>
      <c r="E2449" s="11">
        <v>41699</v>
      </c>
      <c r="H2449" t="e">
        <v>#DIV/0!</v>
      </c>
      <c r="K2449" t="e">
        <v>#DIV/0!</v>
      </c>
      <c r="M2449" t="e">
        <v>#DIV/0!</v>
      </c>
      <c r="R2449" t="e">
        <v>#DIV/0!</v>
      </c>
    </row>
    <row r="2450" spans="1:20" x14ac:dyDescent="0.3">
      <c r="A2450" t="s">
        <v>4919</v>
      </c>
      <c r="B2450" s="171" t="s">
        <v>4920</v>
      </c>
      <c r="C2450" s="171" t="s">
        <v>185</v>
      </c>
      <c r="D2450" s="171" t="s">
        <v>80</v>
      </c>
      <c r="E2450" s="11">
        <v>41699</v>
      </c>
      <c r="F2450">
        <v>3</v>
      </c>
      <c r="G2450">
        <v>3</v>
      </c>
      <c r="H2450">
        <v>1</v>
      </c>
      <c r="I2450">
        <v>12</v>
      </c>
      <c r="J2450">
        <v>15</v>
      </c>
      <c r="K2450">
        <v>0.8</v>
      </c>
      <c r="L2450">
        <v>15</v>
      </c>
      <c r="M2450">
        <v>1</v>
      </c>
      <c r="N2450">
        <v>10</v>
      </c>
      <c r="P2450">
        <v>0</v>
      </c>
      <c r="Q2450">
        <v>0</v>
      </c>
      <c r="R2450" t="e">
        <v>#DIV/0!</v>
      </c>
      <c r="S2450">
        <v>2</v>
      </c>
      <c r="T2450">
        <v>1.06</v>
      </c>
    </row>
    <row r="2451" spans="1:20" x14ac:dyDescent="0.3">
      <c r="A2451" t="s">
        <v>4921</v>
      </c>
      <c r="B2451" s="171" t="s">
        <v>4922</v>
      </c>
      <c r="C2451" s="171" t="s">
        <v>188</v>
      </c>
      <c r="D2451" s="171" t="s">
        <v>4</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3">
      <c r="A2452" t="s">
        <v>4923</v>
      </c>
      <c r="B2452" s="171" t="s">
        <v>4924</v>
      </c>
      <c r="C2452" s="171" t="s">
        <v>191</v>
      </c>
      <c r="D2452" s="171" t="s">
        <v>80</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3">
      <c r="A2453" t="s">
        <v>4925</v>
      </c>
      <c r="B2453" s="171" t="s">
        <v>4926</v>
      </c>
      <c r="C2453" s="171" t="s">
        <v>194</v>
      </c>
      <c r="D2453" s="171" t="s">
        <v>4</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3">
      <c r="A2454" t="s">
        <v>4927</v>
      </c>
      <c r="B2454" s="171" t="s">
        <v>4928</v>
      </c>
      <c r="C2454" s="171" t="s">
        <v>197</v>
      </c>
      <c r="D2454" s="171" t="s">
        <v>4</v>
      </c>
      <c r="E2454" s="11">
        <v>41699</v>
      </c>
      <c r="H2454" t="e">
        <v>#DIV/0!</v>
      </c>
      <c r="K2454" t="e">
        <v>#DIV/0!</v>
      </c>
      <c r="M2454" t="e">
        <v>#DIV/0!</v>
      </c>
      <c r="R2454" t="e">
        <v>#DIV/0!</v>
      </c>
    </row>
    <row r="2455" spans="1:20" x14ac:dyDescent="0.3">
      <c r="A2455" t="s">
        <v>4929</v>
      </c>
      <c r="B2455" s="171" t="s">
        <v>4930</v>
      </c>
      <c r="C2455" s="171" t="s">
        <v>209</v>
      </c>
      <c r="D2455" s="171" t="s">
        <v>4</v>
      </c>
      <c r="E2455" s="11">
        <v>41699</v>
      </c>
      <c r="H2455" t="e">
        <v>#DIV/0!</v>
      </c>
      <c r="K2455" t="e">
        <v>#DIV/0!</v>
      </c>
      <c r="M2455" t="e">
        <v>#DIV/0!</v>
      </c>
      <c r="R2455" t="e">
        <v>#DIV/0!</v>
      </c>
    </row>
    <row r="2456" spans="1:20" x14ac:dyDescent="0.3">
      <c r="A2456" t="s">
        <v>4931</v>
      </c>
      <c r="B2456" s="171" t="s">
        <v>4932</v>
      </c>
      <c r="C2456" s="171" t="s">
        <v>212</v>
      </c>
      <c r="D2456" s="171" t="s">
        <v>80</v>
      </c>
      <c r="E2456" s="11">
        <v>41699</v>
      </c>
      <c r="H2456" t="e">
        <v>#DIV/0!</v>
      </c>
      <c r="K2456" t="e">
        <v>#DIV/0!</v>
      </c>
      <c r="M2456" t="e">
        <v>#DIV/0!</v>
      </c>
      <c r="R2456" t="e">
        <v>#DIV/0!</v>
      </c>
      <c r="T2456">
        <v>0.69166666666666665</v>
      </c>
    </row>
    <row r="2457" spans="1:20" x14ac:dyDescent="0.3">
      <c r="A2457" t="s">
        <v>4933</v>
      </c>
      <c r="B2457" s="171" t="s">
        <v>4934</v>
      </c>
      <c r="C2457" s="171" t="s">
        <v>215</v>
      </c>
      <c r="D2457" s="171" t="s">
        <v>80</v>
      </c>
      <c r="E2457" s="11">
        <v>41699</v>
      </c>
      <c r="H2457" t="e">
        <v>#DIV/0!</v>
      </c>
      <c r="K2457" t="e">
        <v>#DIV/0!</v>
      </c>
      <c r="M2457" t="e">
        <v>#DIV/0!</v>
      </c>
      <c r="R2457" t="e">
        <v>#DIV/0!</v>
      </c>
    </row>
    <row r="2458" spans="1:20" x14ac:dyDescent="0.3">
      <c r="A2458" t="s">
        <v>4935</v>
      </c>
      <c r="B2458" s="171" t="s">
        <v>4936</v>
      </c>
      <c r="C2458" s="171" t="s">
        <v>218</v>
      </c>
      <c r="D2458" s="171" t="s">
        <v>4</v>
      </c>
      <c r="E2458" s="11">
        <v>41699</v>
      </c>
      <c r="H2458" t="e">
        <v>#DIV/0!</v>
      </c>
      <c r="K2458" t="e">
        <v>#DIV/0!</v>
      </c>
      <c r="M2458" t="e">
        <v>#DIV/0!</v>
      </c>
      <c r="R2458" t="e">
        <v>#DIV/0!</v>
      </c>
    </row>
    <row r="2459" spans="1:20" x14ac:dyDescent="0.3">
      <c r="A2459" t="s">
        <v>4937</v>
      </c>
      <c r="B2459" s="171" t="s">
        <v>4938</v>
      </c>
      <c r="C2459" s="171" t="s">
        <v>233</v>
      </c>
      <c r="D2459" s="171" t="s">
        <v>80</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3">
      <c r="A2460" t="s">
        <v>4939</v>
      </c>
      <c r="B2460" s="171" t="s">
        <v>4940</v>
      </c>
      <c r="C2460" s="171" t="s">
        <v>236</v>
      </c>
      <c r="D2460" s="171" t="s">
        <v>4</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3">
      <c r="A2461" t="s">
        <v>4941</v>
      </c>
      <c r="B2461" s="171" t="s">
        <v>4942</v>
      </c>
      <c r="C2461" s="171" t="s">
        <v>239</v>
      </c>
      <c r="D2461" s="171" t="s">
        <v>4</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3">
      <c r="A2462" t="s">
        <v>4943</v>
      </c>
      <c r="B2462" s="171" t="s">
        <v>4944</v>
      </c>
      <c r="C2462" s="171" t="s">
        <v>143</v>
      </c>
      <c r="D2462" s="171" t="s">
        <v>4</v>
      </c>
      <c r="E2462" s="11">
        <v>41699</v>
      </c>
      <c r="H2462" t="e">
        <v>#DIV/0!</v>
      </c>
      <c r="K2462" t="e">
        <v>#DIV/0!</v>
      </c>
      <c r="M2462" t="e">
        <v>#DIV/0!</v>
      </c>
      <c r="N2462">
        <v>0</v>
      </c>
      <c r="R2462" t="e">
        <v>#DIV/0!</v>
      </c>
      <c r="T2462">
        <v>0.80210312500000003</v>
      </c>
    </row>
    <row r="2463" spans="1:20" x14ac:dyDescent="0.3">
      <c r="A2463" t="s">
        <v>4945</v>
      </c>
      <c r="B2463" s="171" t="s">
        <v>4946</v>
      </c>
      <c r="C2463" s="171" t="s">
        <v>146</v>
      </c>
      <c r="D2463" s="171" t="s">
        <v>80</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3">
      <c r="A2464" t="s">
        <v>4947</v>
      </c>
      <c r="B2464" s="171" t="s">
        <v>4948</v>
      </c>
      <c r="C2464" s="171" t="s">
        <v>149</v>
      </c>
      <c r="D2464" s="171" t="s">
        <v>4</v>
      </c>
      <c r="E2464" s="11">
        <v>41699</v>
      </c>
      <c r="H2464" t="e">
        <v>#DIV/0!</v>
      </c>
      <c r="K2464" t="e">
        <v>#DIV/0!</v>
      </c>
      <c r="M2464" t="e">
        <v>#DIV/0!</v>
      </c>
      <c r="R2464" t="e">
        <v>#DIV/0!</v>
      </c>
    </row>
    <row r="2465" spans="1:20" x14ac:dyDescent="0.3">
      <c r="A2465" t="s">
        <v>4949</v>
      </c>
      <c r="B2465" s="171" t="s">
        <v>4950</v>
      </c>
      <c r="C2465" s="171" t="s">
        <v>152</v>
      </c>
      <c r="D2465" s="171" t="s">
        <v>4</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3">
      <c r="A2466" t="s">
        <v>4951</v>
      </c>
      <c r="B2466" s="171" t="s">
        <v>4952</v>
      </c>
      <c r="C2466" s="171" t="s">
        <v>155</v>
      </c>
      <c r="D2466" s="171" t="s">
        <v>4</v>
      </c>
      <c r="E2466" s="11">
        <v>41699</v>
      </c>
      <c r="F2466">
        <v>2</v>
      </c>
      <c r="G2466">
        <v>5</v>
      </c>
      <c r="H2466">
        <v>0.4</v>
      </c>
      <c r="I2466">
        <v>2</v>
      </c>
      <c r="J2466">
        <v>10</v>
      </c>
      <c r="K2466">
        <v>0.2</v>
      </c>
      <c r="L2466">
        <v>25</v>
      </c>
      <c r="M2466">
        <v>0.4</v>
      </c>
      <c r="N2466">
        <v>2</v>
      </c>
      <c r="P2466">
        <v>0</v>
      </c>
      <c r="Q2466">
        <v>0</v>
      </c>
      <c r="R2466" t="e">
        <v>#DIV/0!</v>
      </c>
      <c r="S2466">
        <v>0</v>
      </c>
    </row>
    <row r="2467" spans="1:20" x14ac:dyDescent="0.3">
      <c r="A2467" t="s">
        <v>4953</v>
      </c>
      <c r="B2467" s="171" t="s">
        <v>4954</v>
      </c>
      <c r="C2467" s="171" t="s">
        <v>158</v>
      </c>
      <c r="D2467" s="171" t="s">
        <v>4</v>
      </c>
      <c r="E2467" s="11">
        <v>41699</v>
      </c>
      <c r="H2467" t="e">
        <v>#DIV/0!</v>
      </c>
      <c r="K2467" t="e">
        <v>#DIV/0!</v>
      </c>
      <c r="M2467" t="e">
        <v>#DIV/0!</v>
      </c>
      <c r="R2467" t="e">
        <v>#DIV/0!</v>
      </c>
    </row>
    <row r="2468" spans="1:20" x14ac:dyDescent="0.3">
      <c r="A2468" t="s">
        <v>4955</v>
      </c>
      <c r="B2468" s="171" t="s">
        <v>4956</v>
      </c>
      <c r="C2468" s="171" t="s">
        <v>164</v>
      </c>
      <c r="D2468" s="171" t="s">
        <v>4</v>
      </c>
      <c r="E2468" s="11">
        <v>41699</v>
      </c>
      <c r="F2468">
        <v>2</v>
      </c>
      <c r="G2468">
        <v>4</v>
      </c>
      <c r="H2468">
        <v>0.5</v>
      </c>
      <c r="J2468">
        <v>7</v>
      </c>
      <c r="K2468">
        <v>0</v>
      </c>
      <c r="L2468">
        <v>17</v>
      </c>
      <c r="M2468">
        <v>0.41176470588235292</v>
      </c>
      <c r="R2468" t="e">
        <v>#DIV/0!</v>
      </c>
    </row>
    <row r="2469" spans="1:20" x14ac:dyDescent="0.3">
      <c r="A2469" t="s">
        <v>4957</v>
      </c>
      <c r="B2469" s="171" t="s">
        <v>4958</v>
      </c>
      <c r="C2469" s="171" t="s">
        <v>161</v>
      </c>
      <c r="D2469" s="171" t="s">
        <v>80</v>
      </c>
      <c r="E2469" s="11">
        <v>41699</v>
      </c>
      <c r="F2469">
        <v>2</v>
      </c>
      <c r="G2469">
        <v>4</v>
      </c>
      <c r="H2469">
        <v>0.5</v>
      </c>
      <c r="I2469">
        <v>0</v>
      </c>
      <c r="J2469">
        <v>7</v>
      </c>
      <c r="K2469">
        <v>0</v>
      </c>
      <c r="L2469">
        <v>17</v>
      </c>
      <c r="M2469">
        <v>0.41176470588235292</v>
      </c>
      <c r="N2469">
        <v>0</v>
      </c>
      <c r="P2469">
        <v>0</v>
      </c>
      <c r="Q2469">
        <v>0</v>
      </c>
      <c r="R2469" t="e">
        <v>#DIV/0!</v>
      </c>
      <c r="S2469">
        <v>0</v>
      </c>
    </row>
    <row r="2470" spans="1:20" x14ac:dyDescent="0.3">
      <c r="A2470" t="s">
        <v>4959</v>
      </c>
      <c r="B2470" s="171" t="s">
        <v>4960</v>
      </c>
      <c r="C2470" s="171" t="s">
        <v>221</v>
      </c>
      <c r="D2470" s="171" t="s">
        <v>80</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3">
      <c r="A2471" t="s">
        <v>4961</v>
      </c>
      <c r="B2471" s="171" t="s">
        <v>4962</v>
      </c>
      <c r="C2471" s="171" t="s">
        <v>224</v>
      </c>
      <c r="D2471" s="171" t="s">
        <v>4</v>
      </c>
      <c r="E2471" s="11">
        <v>41699</v>
      </c>
      <c r="F2471">
        <v>0</v>
      </c>
      <c r="G2471">
        <v>0</v>
      </c>
      <c r="H2471" t="e">
        <v>#DIV/0!</v>
      </c>
      <c r="I2471">
        <v>0</v>
      </c>
      <c r="J2471">
        <v>0</v>
      </c>
      <c r="K2471" t="e">
        <v>#DIV/0!</v>
      </c>
      <c r="L2471">
        <v>0</v>
      </c>
      <c r="M2471" t="e">
        <v>#DIV/0!</v>
      </c>
      <c r="P2471">
        <v>0</v>
      </c>
      <c r="Q2471">
        <v>0</v>
      </c>
      <c r="R2471" t="e">
        <v>#DIV/0!</v>
      </c>
      <c r="T2471">
        <v>0.20689655172413793</v>
      </c>
    </row>
    <row r="2472" spans="1:20" x14ac:dyDescent="0.3">
      <c r="A2472" t="s">
        <v>4963</v>
      </c>
      <c r="B2472" s="171" t="s">
        <v>4964</v>
      </c>
      <c r="C2472" s="171" t="s">
        <v>227</v>
      </c>
      <c r="D2472" s="171" t="s">
        <v>4</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3">
      <c r="A2473" t="s">
        <v>4965</v>
      </c>
      <c r="B2473" s="171" t="s">
        <v>4966</v>
      </c>
      <c r="C2473" s="171" t="s">
        <v>230</v>
      </c>
      <c r="D2473" s="171" t="s">
        <v>4</v>
      </c>
      <c r="E2473" s="11">
        <v>41699</v>
      </c>
      <c r="H2473" t="e">
        <v>#DIV/0!</v>
      </c>
      <c r="K2473" t="e">
        <v>#DIV/0!</v>
      </c>
      <c r="M2473" t="e">
        <v>#DIV/0!</v>
      </c>
      <c r="R2473" t="e">
        <v>#DIV/0!</v>
      </c>
      <c r="T2473">
        <v>0.71530625000000003</v>
      </c>
    </row>
    <row r="2474" spans="1:20" x14ac:dyDescent="0.3">
      <c r="A2474" t="s">
        <v>4967</v>
      </c>
      <c r="B2474" s="171" t="s">
        <v>4968</v>
      </c>
      <c r="C2474" s="171" t="s">
        <v>73</v>
      </c>
      <c r="D2474" s="171" t="s">
        <v>4</v>
      </c>
      <c r="E2474" s="11">
        <v>41730</v>
      </c>
      <c r="F2474">
        <v>3</v>
      </c>
      <c r="G2474">
        <v>3</v>
      </c>
      <c r="H2474">
        <v>1</v>
      </c>
      <c r="J2474">
        <v>15</v>
      </c>
      <c r="K2474">
        <v>0</v>
      </c>
      <c r="L2474">
        <v>15</v>
      </c>
      <c r="M2474">
        <v>1</v>
      </c>
      <c r="P2474">
        <v>0</v>
      </c>
      <c r="Q2474">
        <v>0</v>
      </c>
      <c r="R2474" t="e">
        <v>#DIV/0!</v>
      </c>
      <c r="T2474">
        <v>0.88890000000000002</v>
      </c>
    </row>
    <row r="2475" spans="1:20" x14ac:dyDescent="0.3">
      <c r="A2475" t="s">
        <v>4969</v>
      </c>
      <c r="B2475" s="171" t="s">
        <v>4970</v>
      </c>
      <c r="C2475" s="171" t="s">
        <v>76</v>
      </c>
      <c r="D2475" s="171" t="s">
        <v>4</v>
      </c>
      <c r="E2475" s="11">
        <v>41730</v>
      </c>
      <c r="F2475">
        <v>3</v>
      </c>
      <c r="G2475">
        <v>3</v>
      </c>
      <c r="H2475">
        <v>1</v>
      </c>
      <c r="J2475">
        <v>15</v>
      </c>
      <c r="K2475">
        <v>0</v>
      </c>
      <c r="L2475">
        <v>15</v>
      </c>
      <c r="M2475">
        <v>1</v>
      </c>
      <c r="P2475">
        <v>0</v>
      </c>
      <c r="Q2475">
        <v>0</v>
      </c>
      <c r="R2475" t="e">
        <v>#DIV/0!</v>
      </c>
      <c r="T2475">
        <v>0.98</v>
      </c>
    </row>
    <row r="2476" spans="1:20" x14ac:dyDescent="0.3">
      <c r="A2476" t="s">
        <v>4971</v>
      </c>
      <c r="B2476" s="171" t="s">
        <v>4972</v>
      </c>
      <c r="C2476" s="171" t="s">
        <v>79</v>
      </c>
      <c r="D2476" s="171" t="s">
        <v>80</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3">
      <c r="A2477" t="s">
        <v>4973</v>
      </c>
      <c r="B2477" s="171" t="s">
        <v>4974</v>
      </c>
      <c r="C2477" s="171" t="s">
        <v>83</v>
      </c>
      <c r="D2477" s="171" t="s">
        <v>80</v>
      </c>
      <c r="E2477" s="11">
        <v>41730</v>
      </c>
      <c r="F2477">
        <v>9</v>
      </c>
      <c r="G2477">
        <v>9</v>
      </c>
      <c r="H2477">
        <v>1</v>
      </c>
      <c r="I2477">
        <v>0</v>
      </c>
      <c r="J2477">
        <v>42</v>
      </c>
      <c r="K2477">
        <v>0</v>
      </c>
      <c r="L2477">
        <v>42</v>
      </c>
      <c r="M2477">
        <v>1</v>
      </c>
      <c r="N2477">
        <v>0</v>
      </c>
      <c r="P2477">
        <v>0</v>
      </c>
      <c r="Q2477">
        <v>0</v>
      </c>
      <c r="R2477" t="e">
        <v>#DIV/0!</v>
      </c>
      <c r="S2477">
        <v>0</v>
      </c>
    </row>
    <row r="2478" spans="1:20" x14ac:dyDescent="0.3">
      <c r="A2478" t="s">
        <v>4975</v>
      </c>
      <c r="B2478" s="171" t="s">
        <v>4976</v>
      </c>
      <c r="C2478" s="171" t="s">
        <v>86</v>
      </c>
      <c r="D2478" s="171" t="s">
        <v>80</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3">
      <c r="A2479" t="s">
        <v>4977</v>
      </c>
      <c r="B2479" s="171" t="s">
        <v>4978</v>
      </c>
      <c r="C2479" s="171" t="s">
        <v>89</v>
      </c>
      <c r="D2479" s="171" t="s">
        <v>80</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3">
      <c r="A2480" t="s">
        <v>4979</v>
      </c>
      <c r="B2480" s="171" t="s">
        <v>4980</v>
      </c>
      <c r="C2480" s="171" t="s">
        <v>92</v>
      </c>
      <c r="D2480" s="171" t="s">
        <v>80</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3">
      <c r="A2481" t="s">
        <v>4981</v>
      </c>
      <c r="B2481" s="171" t="s">
        <v>4982</v>
      </c>
      <c r="C2481" s="171" t="s">
        <v>95</v>
      </c>
      <c r="D2481" s="171" t="s">
        <v>80</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3">
      <c r="A2482" t="s">
        <v>4983</v>
      </c>
      <c r="B2482" s="171" t="s">
        <v>4984</v>
      </c>
      <c r="C2482" s="171" t="s">
        <v>98</v>
      </c>
      <c r="D2482" s="171" t="s">
        <v>80</v>
      </c>
      <c r="E2482" s="11">
        <v>41730</v>
      </c>
      <c r="F2482">
        <v>18</v>
      </c>
      <c r="G2482">
        <v>25</v>
      </c>
      <c r="H2482">
        <v>0.72</v>
      </c>
      <c r="I2482">
        <v>51</v>
      </c>
      <c r="J2482">
        <v>90</v>
      </c>
      <c r="K2482">
        <v>0.56666666666666665</v>
      </c>
      <c r="L2482">
        <v>125</v>
      </c>
      <c r="M2482">
        <v>0.72</v>
      </c>
      <c r="N2482">
        <v>41</v>
      </c>
      <c r="P2482">
        <v>3</v>
      </c>
      <c r="Q2482">
        <v>3</v>
      </c>
      <c r="R2482">
        <v>1</v>
      </c>
      <c r="S2482">
        <v>10</v>
      </c>
    </row>
    <row r="2483" spans="1:20" x14ac:dyDescent="0.3">
      <c r="A2483" t="s">
        <v>4985</v>
      </c>
      <c r="B2483" s="171" t="s">
        <v>4986</v>
      </c>
      <c r="C2483" s="171" t="s">
        <v>101</v>
      </c>
      <c r="D2483" s="171" t="s">
        <v>80</v>
      </c>
      <c r="E2483" s="11">
        <v>41730</v>
      </c>
      <c r="F2483">
        <v>0</v>
      </c>
      <c r="G2483">
        <v>0</v>
      </c>
      <c r="H2483" t="e">
        <v>#DIV/0!</v>
      </c>
      <c r="I2483">
        <v>0</v>
      </c>
      <c r="J2483">
        <v>0</v>
      </c>
      <c r="K2483" t="e">
        <v>#DIV/0!</v>
      </c>
      <c r="L2483">
        <v>0</v>
      </c>
      <c r="M2483" t="e">
        <v>#DIV/0!</v>
      </c>
      <c r="P2483">
        <v>0</v>
      </c>
      <c r="Q2483">
        <v>0</v>
      </c>
      <c r="R2483" t="e">
        <v>#DIV/0!</v>
      </c>
    </row>
    <row r="2484" spans="1:20" x14ac:dyDescent="0.3">
      <c r="A2484" t="s">
        <v>4987</v>
      </c>
      <c r="B2484" s="171" t="s">
        <v>4988</v>
      </c>
      <c r="C2484" s="171" t="s">
        <v>104</v>
      </c>
      <c r="D2484" s="171" t="s">
        <v>4</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3">
      <c r="A2485" t="s">
        <v>4989</v>
      </c>
      <c r="B2485" s="171" t="s">
        <v>4990</v>
      </c>
      <c r="C2485" s="171" t="s">
        <v>107</v>
      </c>
      <c r="D2485" s="171" t="s">
        <v>4</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3">
      <c r="A2486" t="s">
        <v>4991</v>
      </c>
      <c r="B2486" s="171" t="s">
        <v>4992</v>
      </c>
      <c r="C2486" s="171" t="s">
        <v>110</v>
      </c>
      <c r="D2486" s="171" t="s">
        <v>80</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3">
      <c r="A2487" t="s">
        <v>4993</v>
      </c>
      <c r="B2487" s="171" t="s">
        <v>4994</v>
      </c>
      <c r="C2487" s="171" t="s">
        <v>113</v>
      </c>
      <c r="D2487" s="171" t="s">
        <v>80</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3">
      <c r="A2488" t="s">
        <v>4995</v>
      </c>
      <c r="B2488" s="171" t="s">
        <v>4996</v>
      </c>
      <c r="C2488" s="171" t="s">
        <v>116</v>
      </c>
      <c r="D2488" s="171" t="s">
        <v>80</v>
      </c>
      <c r="E2488" s="11">
        <v>41730</v>
      </c>
      <c r="H2488" t="e">
        <v>#DIV/0!</v>
      </c>
      <c r="K2488" t="e">
        <v>#DIV/0!</v>
      </c>
      <c r="M2488" t="e">
        <v>#DIV/0!</v>
      </c>
      <c r="R2488" t="e">
        <v>#DIV/0!</v>
      </c>
      <c r="T2488">
        <v>1.075</v>
      </c>
    </row>
    <row r="2489" spans="1:20" x14ac:dyDescent="0.3">
      <c r="A2489" t="s">
        <v>4997</v>
      </c>
      <c r="B2489" s="171" t="s">
        <v>4998</v>
      </c>
      <c r="C2489" s="171" t="s">
        <v>119</v>
      </c>
      <c r="D2489" s="171" t="s">
        <v>80</v>
      </c>
      <c r="E2489" s="11">
        <v>41730</v>
      </c>
      <c r="H2489" t="e">
        <v>#DIV/0!</v>
      </c>
      <c r="K2489" t="e">
        <v>#DIV/0!</v>
      </c>
      <c r="M2489" t="e">
        <v>#DIV/0!</v>
      </c>
      <c r="R2489" t="e">
        <v>#DIV/0!</v>
      </c>
      <c r="T2489">
        <v>0.71906666666666674</v>
      </c>
    </row>
    <row r="2490" spans="1:20" x14ac:dyDescent="0.3">
      <c r="A2490" t="s">
        <v>4999</v>
      </c>
      <c r="B2490" s="171" t="s">
        <v>5000</v>
      </c>
      <c r="C2490" s="171" t="s">
        <v>122</v>
      </c>
      <c r="D2490" s="171" t="s">
        <v>4</v>
      </c>
      <c r="E2490" s="11">
        <v>41730</v>
      </c>
      <c r="H2490" t="e">
        <v>#DIV/0!</v>
      </c>
      <c r="K2490" t="e">
        <v>#DIV/0!</v>
      </c>
      <c r="M2490" t="e">
        <v>#DIV/0!</v>
      </c>
      <c r="R2490" t="e">
        <v>#DIV/0!</v>
      </c>
      <c r="T2490">
        <v>0.82899999999999996</v>
      </c>
    </row>
    <row r="2491" spans="1:20" x14ac:dyDescent="0.3">
      <c r="A2491" t="s">
        <v>5001</v>
      </c>
      <c r="B2491" s="171" t="s">
        <v>5002</v>
      </c>
      <c r="C2491" s="171" t="s">
        <v>125</v>
      </c>
      <c r="D2491" s="171" t="s">
        <v>4</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3">
      <c r="A2492" t="s">
        <v>5003</v>
      </c>
      <c r="B2492" s="171" t="s">
        <v>5004</v>
      </c>
      <c r="C2492" s="171" t="s">
        <v>128</v>
      </c>
      <c r="D2492" s="171" t="s">
        <v>80</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3">
      <c r="A2493" t="s">
        <v>5005</v>
      </c>
      <c r="B2493" s="171" t="s">
        <v>5006</v>
      </c>
      <c r="C2493" s="171" t="s">
        <v>131</v>
      </c>
      <c r="D2493" s="171" t="s">
        <v>80</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3">
      <c r="A2494" t="s">
        <v>5007</v>
      </c>
      <c r="B2494" s="171" t="s">
        <v>5008</v>
      </c>
      <c r="C2494" s="171" t="s">
        <v>134</v>
      </c>
      <c r="D2494" s="171" t="s">
        <v>80</v>
      </c>
      <c r="E2494" s="11">
        <v>41730</v>
      </c>
      <c r="N2494">
        <v>0</v>
      </c>
      <c r="T2494">
        <v>0.75</v>
      </c>
    </row>
    <row r="2495" spans="1:20" x14ac:dyDescent="0.3">
      <c r="A2495" t="s">
        <v>5009</v>
      </c>
      <c r="B2495" s="171" t="s">
        <v>5010</v>
      </c>
      <c r="C2495" s="171" t="s">
        <v>137</v>
      </c>
      <c r="D2495" s="171" t="s">
        <v>4</v>
      </c>
      <c r="E2495" s="11">
        <v>41730</v>
      </c>
      <c r="H2495" t="e">
        <v>#DIV/0!</v>
      </c>
      <c r="K2495" t="e">
        <v>#DIV/0!</v>
      </c>
      <c r="M2495" t="e">
        <v>#DIV/0!</v>
      </c>
      <c r="R2495" t="e">
        <v>#DIV/0!</v>
      </c>
      <c r="T2495">
        <v>0.33333333333333331</v>
      </c>
    </row>
    <row r="2496" spans="1:20" x14ac:dyDescent="0.3">
      <c r="A2496" t="s">
        <v>5011</v>
      </c>
      <c r="B2496" s="171" t="s">
        <v>5012</v>
      </c>
      <c r="C2496" s="171" t="s">
        <v>140</v>
      </c>
      <c r="D2496" s="171" t="s">
        <v>80</v>
      </c>
      <c r="E2496" s="11">
        <v>41730</v>
      </c>
      <c r="H2496" t="e">
        <v>#DIV/0!</v>
      </c>
      <c r="K2496" t="e">
        <v>#DIV/0!</v>
      </c>
      <c r="M2496" t="e">
        <v>#DIV/0!</v>
      </c>
      <c r="R2496" t="e">
        <v>#DIV/0!</v>
      </c>
      <c r="T2496">
        <v>0.8</v>
      </c>
    </row>
    <row r="2497" spans="1:20" x14ac:dyDescent="0.3">
      <c r="A2497" t="s">
        <v>5013</v>
      </c>
      <c r="B2497" s="171" t="s">
        <v>5014</v>
      </c>
      <c r="C2497" s="171" t="s">
        <v>143</v>
      </c>
      <c r="D2497" s="171" t="s">
        <v>80</v>
      </c>
      <c r="E2497" s="11">
        <v>41730</v>
      </c>
      <c r="H2497" t="e">
        <v>#DIV/0!</v>
      </c>
      <c r="K2497" t="e">
        <v>#DIV/0!</v>
      </c>
      <c r="M2497" t="e">
        <v>#DIV/0!</v>
      </c>
      <c r="N2497">
        <v>0</v>
      </c>
      <c r="R2497" t="e">
        <v>#DIV/0!</v>
      </c>
    </row>
    <row r="2498" spans="1:20" x14ac:dyDescent="0.3">
      <c r="A2498" t="s">
        <v>5015</v>
      </c>
      <c r="B2498" s="171" t="s">
        <v>5016</v>
      </c>
      <c r="C2498" s="171" t="s">
        <v>146</v>
      </c>
      <c r="D2498" s="171" t="s">
        <v>4</v>
      </c>
      <c r="E2498" s="11">
        <v>41730</v>
      </c>
      <c r="F2498">
        <v>7</v>
      </c>
      <c r="G2498">
        <v>10</v>
      </c>
      <c r="H2498">
        <v>0.7</v>
      </c>
      <c r="I2498">
        <v>15</v>
      </c>
      <c r="J2498">
        <v>45</v>
      </c>
      <c r="K2498">
        <v>0.33333333333333331</v>
      </c>
      <c r="L2498">
        <v>60</v>
      </c>
      <c r="M2498">
        <v>0.75</v>
      </c>
      <c r="N2498">
        <v>12</v>
      </c>
      <c r="P2498">
        <v>5</v>
      </c>
      <c r="Q2498">
        <v>5</v>
      </c>
      <c r="R2498">
        <v>1</v>
      </c>
      <c r="S2498">
        <v>3</v>
      </c>
    </row>
    <row r="2499" spans="1:20" x14ac:dyDescent="0.3">
      <c r="A2499" t="s">
        <v>5017</v>
      </c>
      <c r="B2499" s="171" t="s">
        <v>5018</v>
      </c>
      <c r="C2499" s="171" t="s">
        <v>149</v>
      </c>
      <c r="D2499" s="171" t="s">
        <v>80</v>
      </c>
      <c r="E2499" s="11">
        <v>41730</v>
      </c>
      <c r="H2499" t="e">
        <v>#DIV/0!</v>
      </c>
      <c r="K2499" t="e">
        <v>#DIV/0!</v>
      </c>
      <c r="M2499" t="e">
        <v>#DIV/0!</v>
      </c>
      <c r="R2499" t="e">
        <v>#DIV/0!</v>
      </c>
    </row>
    <row r="2500" spans="1:20" x14ac:dyDescent="0.3">
      <c r="A2500" t="s">
        <v>5019</v>
      </c>
      <c r="B2500" s="171" t="s">
        <v>5020</v>
      </c>
      <c r="C2500" s="171" t="s">
        <v>152</v>
      </c>
      <c r="D2500" s="171" t="s">
        <v>80</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3">
      <c r="A2501" t="s">
        <v>5021</v>
      </c>
      <c r="B2501" s="171" t="s">
        <v>5022</v>
      </c>
      <c r="C2501" s="171" t="s">
        <v>155</v>
      </c>
      <c r="D2501" s="171" t="s">
        <v>80</v>
      </c>
      <c r="E2501" s="11">
        <v>41730</v>
      </c>
      <c r="F2501">
        <v>2</v>
      </c>
      <c r="G2501">
        <v>5</v>
      </c>
      <c r="H2501">
        <v>0.4</v>
      </c>
      <c r="I2501">
        <v>2</v>
      </c>
      <c r="J2501">
        <v>10</v>
      </c>
      <c r="K2501">
        <v>0.2</v>
      </c>
      <c r="L2501">
        <v>25</v>
      </c>
      <c r="M2501">
        <v>0.4</v>
      </c>
      <c r="N2501">
        <v>2</v>
      </c>
      <c r="P2501">
        <v>0</v>
      </c>
      <c r="Q2501">
        <v>0</v>
      </c>
      <c r="R2501" t="e">
        <v>#DIV/0!</v>
      </c>
      <c r="S2501">
        <v>0</v>
      </c>
    </row>
    <row r="2502" spans="1:20" x14ac:dyDescent="0.3">
      <c r="A2502" t="s">
        <v>5023</v>
      </c>
      <c r="B2502" s="171" t="s">
        <v>5024</v>
      </c>
      <c r="C2502" s="171" t="s">
        <v>158</v>
      </c>
      <c r="D2502" s="171" t="s">
        <v>80</v>
      </c>
      <c r="E2502" s="11">
        <v>41730</v>
      </c>
      <c r="H2502" t="e">
        <v>#DIV/0!</v>
      </c>
      <c r="K2502" t="e">
        <v>#DIV/0!</v>
      </c>
      <c r="M2502" t="e">
        <v>#DIV/0!</v>
      </c>
      <c r="R2502" t="e">
        <v>#DIV/0!</v>
      </c>
    </row>
    <row r="2503" spans="1:20" x14ac:dyDescent="0.3">
      <c r="A2503" t="s">
        <v>5025</v>
      </c>
      <c r="B2503" s="171" t="s">
        <v>5026</v>
      </c>
      <c r="C2503" s="171" t="s">
        <v>161</v>
      </c>
      <c r="D2503" s="171" t="s">
        <v>4</v>
      </c>
      <c r="E2503" s="11">
        <v>41730</v>
      </c>
      <c r="F2503">
        <v>0</v>
      </c>
      <c r="G2503">
        <v>0</v>
      </c>
      <c r="H2503" t="e">
        <v>#DIV/0!</v>
      </c>
      <c r="I2503">
        <v>0</v>
      </c>
      <c r="J2503">
        <v>0</v>
      </c>
      <c r="K2503" t="e">
        <v>#DIV/0!</v>
      </c>
      <c r="L2503">
        <v>0</v>
      </c>
      <c r="M2503" t="e">
        <v>#DIV/0!</v>
      </c>
      <c r="N2503">
        <v>0</v>
      </c>
      <c r="P2503">
        <v>0</v>
      </c>
      <c r="Q2503">
        <v>0</v>
      </c>
      <c r="R2503" t="e">
        <v>#DIV/0!</v>
      </c>
      <c r="S2503">
        <v>0</v>
      </c>
    </row>
    <row r="2504" spans="1:20" x14ac:dyDescent="0.3">
      <c r="A2504" t="s">
        <v>5027</v>
      </c>
      <c r="B2504" s="171" t="s">
        <v>5028</v>
      </c>
      <c r="C2504" s="171" t="s">
        <v>164</v>
      </c>
      <c r="D2504" s="171" t="s">
        <v>80</v>
      </c>
      <c r="E2504" s="11">
        <v>41730</v>
      </c>
      <c r="H2504" t="e">
        <v>#DIV/0!</v>
      </c>
      <c r="K2504" t="e">
        <v>#DIV/0!</v>
      </c>
      <c r="M2504" t="e">
        <v>#DIV/0!</v>
      </c>
      <c r="R2504" t="e">
        <v>#DIV/0!</v>
      </c>
    </row>
    <row r="2505" spans="1:20" x14ac:dyDescent="0.3">
      <c r="A2505" t="s">
        <v>5029</v>
      </c>
      <c r="B2505" s="171" t="s">
        <v>5030</v>
      </c>
      <c r="C2505" s="171" t="s">
        <v>167</v>
      </c>
      <c r="D2505" s="171" t="s">
        <v>4</v>
      </c>
      <c r="E2505" s="11">
        <v>41730</v>
      </c>
      <c r="H2505" t="e">
        <v>#DIV/0!</v>
      </c>
      <c r="K2505" t="e">
        <v>#DIV/0!</v>
      </c>
      <c r="M2505" t="e">
        <v>#DIV/0!</v>
      </c>
      <c r="R2505" t="e">
        <v>#DIV/0!</v>
      </c>
    </row>
    <row r="2506" spans="1:20" x14ac:dyDescent="0.3">
      <c r="A2506" t="s">
        <v>5031</v>
      </c>
      <c r="B2506" s="171" t="s">
        <v>5032</v>
      </c>
      <c r="C2506" s="171" t="s">
        <v>170</v>
      </c>
      <c r="D2506" s="171" t="s">
        <v>80</v>
      </c>
      <c r="E2506" s="11">
        <v>41730</v>
      </c>
      <c r="H2506" t="e">
        <v>#DIV/0!</v>
      </c>
      <c r="K2506" t="e">
        <v>#DIV/0!</v>
      </c>
      <c r="M2506" t="e">
        <v>#DIV/0!</v>
      </c>
      <c r="R2506" t="e">
        <v>#DIV/0!</v>
      </c>
    </row>
    <row r="2507" spans="1:20" x14ac:dyDescent="0.3">
      <c r="A2507" t="s">
        <v>5033</v>
      </c>
      <c r="B2507" s="171" t="s">
        <v>5034</v>
      </c>
      <c r="C2507" s="171" t="s">
        <v>173</v>
      </c>
      <c r="D2507" s="171" t="s">
        <v>80</v>
      </c>
      <c r="E2507" s="11">
        <v>41730</v>
      </c>
      <c r="F2507">
        <v>2</v>
      </c>
      <c r="G2507">
        <v>2</v>
      </c>
      <c r="H2507">
        <v>1</v>
      </c>
      <c r="I2507">
        <v>13</v>
      </c>
      <c r="J2507">
        <v>10</v>
      </c>
      <c r="K2507">
        <v>1.3</v>
      </c>
      <c r="L2507">
        <v>10</v>
      </c>
      <c r="M2507">
        <v>1</v>
      </c>
      <c r="N2507">
        <v>10</v>
      </c>
      <c r="P2507">
        <v>1</v>
      </c>
      <c r="Q2507">
        <v>1</v>
      </c>
      <c r="R2507">
        <v>1</v>
      </c>
      <c r="S2507">
        <v>3</v>
      </c>
    </row>
    <row r="2508" spans="1:20" x14ac:dyDescent="0.3">
      <c r="A2508" t="s">
        <v>5035</v>
      </c>
      <c r="B2508" s="171" t="s">
        <v>5036</v>
      </c>
      <c r="C2508" s="171" t="s">
        <v>176</v>
      </c>
      <c r="D2508" s="171" t="s">
        <v>80</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3">
      <c r="A2509" t="s">
        <v>5037</v>
      </c>
      <c r="B2509" s="171" t="s">
        <v>5038</v>
      </c>
      <c r="C2509" s="171" t="s">
        <v>179</v>
      </c>
      <c r="D2509" s="171" t="s">
        <v>4</v>
      </c>
      <c r="E2509" s="11">
        <v>41730</v>
      </c>
      <c r="H2509" t="e">
        <v>#DIV/0!</v>
      </c>
      <c r="K2509" t="e">
        <v>#DIV/0!</v>
      </c>
      <c r="M2509" t="e">
        <v>#DIV/0!</v>
      </c>
      <c r="R2509" t="e">
        <v>#DIV/0!</v>
      </c>
      <c r="T2509">
        <v>0.68803846153846149</v>
      </c>
    </row>
    <row r="2510" spans="1:20" x14ac:dyDescent="0.3">
      <c r="A2510" t="s">
        <v>5039</v>
      </c>
      <c r="B2510" s="171" t="s">
        <v>5040</v>
      </c>
      <c r="C2510" s="171" t="s">
        <v>182</v>
      </c>
      <c r="D2510" s="171" t="s">
        <v>80</v>
      </c>
      <c r="E2510" s="11">
        <v>41730</v>
      </c>
      <c r="H2510" t="e">
        <v>#DIV/0!</v>
      </c>
      <c r="K2510" t="e">
        <v>#DIV/0!</v>
      </c>
      <c r="M2510" t="e">
        <v>#DIV/0!</v>
      </c>
      <c r="R2510" t="e">
        <v>#DIV/0!</v>
      </c>
      <c r="T2510">
        <v>0.88888888888888884</v>
      </c>
    </row>
    <row r="2511" spans="1:20" x14ac:dyDescent="0.3">
      <c r="A2511" t="s">
        <v>5041</v>
      </c>
      <c r="B2511" s="171" t="s">
        <v>5042</v>
      </c>
      <c r="C2511" s="171" t="s">
        <v>185</v>
      </c>
      <c r="D2511" s="171" t="s">
        <v>4</v>
      </c>
      <c r="E2511" s="11">
        <v>41730</v>
      </c>
      <c r="F2511">
        <v>5</v>
      </c>
      <c r="G2511">
        <v>5</v>
      </c>
      <c r="H2511">
        <v>1</v>
      </c>
      <c r="I2511">
        <v>18</v>
      </c>
      <c r="J2511">
        <v>25</v>
      </c>
      <c r="K2511">
        <v>0.72</v>
      </c>
      <c r="L2511">
        <v>25</v>
      </c>
      <c r="M2511">
        <v>1</v>
      </c>
      <c r="N2511">
        <v>16</v>
      </c>
      <c r="P2511">
        <v>0</v>
      </c>
      <c r="Q2511">
        <v>0</v>
      </c>
      <c r="R2511" t="e">
        <v>#DIV/0!</v>
      </c>
      <c r="S2511">
        <v>2</v>
      </c>
    </row>
    <row r="2512" spans="1:20" x14ac:dyDescent="0.3">
      <c r="A2512" t="s">
        <v>5043</v>
      </c>
      <c r="B2512" s="171" t="s">
        <v>5044</v>
      </c>
      <c r="C2512" s="171" t="s">
        <v>188</v>
      </c>
      <c r="D2512" s="171" t="s">
        <v>80</v>
      </c>
      <c r="E2512" s="11">
        <v>41730</v>
      </c>
      <c r="F2512">
        <v>5</v>
      </c>
      <c r="G2512">
        <v>5</v>
      </c>
      <c r="H2512">
        <v>1</v>
      </c>
      <c r="I2512">
        <v>18</v>
      </c>
      <c r="J2512">
        <v>25</v>
      </c>
      <c r="K2512">
        <v>0.72</v>
      </c>
      <c r="L2512">
        <v>25</v>
      </c>
      <c r="M2512">
        <v>1</v>
      </c>
      <c r="N2512">
        <v>16</v>
      </c>
      <c r="P2512">
        <v>0</v>
      </c>
      <c r="Q2512">
        <v>0</v>
      </c>
      <c r="R2512" t="e">
        <v>#DIV/0!</v>
      </c>
      <c r="S2512">
        <v>2</v>
      </c>
    </row>
    <row r="2513" spans="1:20" x14ac:dyDescent="0.3">
      <c r="A2513" t="s">
        <v>5045</v>
      </c>
      <c r="B2513" s="171" t="s">
        <v>5046</v>
      </c>
      <c r="C2513" s="171" t="s">
        <v>191</v>
      </c>
      <c r="D2513" s="171" t="s">
        <v>4</v>
      </c>
      <c r="E2513" s="11">
        <v>41730</v>
      </c>
      <c r="F2513">
        <v>4</v>
      </c>
      <c r="G2513">
        <v>4</v>
      </c>
      <c r="H2513">
        <v>1</v>
      </c>
      <c r="I2513">
        <v>22</v>
      </c>
      <c r="J2513">
        <v>29</v>
      </c>
      <c r="K2513">
        <v>0.75862068965517238</v>
      </c>
      <c r="L2513">
        <v>29</v>
      </c>
      <c r="M2513">
        <v>1</v>
      </c>
      <c r="N2513">
        <v>16</v>
      </c>
      <c r="P2513">
        <v>3</v>
      </c>
      <c r="Q2513">
        <v>3</v>
      </c>
      <c r="R2513">
        <v>1</v>
      </c>
      <c r="S2513">
        <v>6</v>
      </c>
    </row>
    <row r="2514" spans="1:20" x14ac:dyDescent="0.3">
      <c r="A2514" t="s">
        <v>5047</v>
      </c>
      <c r="B2514" s="171" t="s">
        <v>5048</v>
      </c>
      <c r="C2514" s="171" t="s">
        <v>194</v>
      </c>
      <c r="D2514" s="171" t="s">
        <v>80</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3">
      <c r="A2515" t="s">
        <v>5049</v>
      </c>
      <c r="B2515" s="171" t="s">
        <v>5050</v>
      </c>
      <c r="C2515" s="171" t="s">
        <v>197</v>
      </c>
      <c r="D2515" s="171" t="s">
        <v>80</v>
      </c>
      <c r="E2515" s="11">
        <v>41730</v>
      </c>
      <c r="H2515" t="e">
        <v>#DIV/0!</v>
      </c>
      <c r="K2515" t="e">
        <v>#DIV/0!</v>
      </c>
      <c r="M2515" t="e">
        <v>#DIV/0!</v>
      </c>
      <c r="R2515" t="e">
        <v>#DIV/0!</v>
      </c>
    </row>
    <row r="2516" spans="1:20" x14ac:dyDescent="0.3">
      <c r="A2516" t="s">
        <v>5051</v>
      </c>
      <c r="B2516" s="171" t="s">
        <v>5052</v>
      </c>
      <c r="C2516" s="171" t="s">
        <v>200</v>
      </c>
      <c r="D2516" s="171" t="s">
        <v>80</v>
      </c>
      <c r="E2516" s="11">
        <v>41730</v>
      </c>
      <c r="F2516">
        <v>11</v>
      </c>
      <c r="G2516">
        <v>11</v>
      </c>
      <c r="H2516">
        <v>1</v>
      </c>
      <c r="I2516">
        <v>18</v>
      </c>
      <c r="J2516">
        <v>52</v>
      </c>
      <c r="K2516">
        <v>0.34615384615384615</v>
      </c>
      <c r="L2516">
        <v>52</v>
      </c>
      <c r="M2516">
        <v>1</v>
      </c>
      <c r="N2516">
        <v>16</v>
      </c>
      <c r="P2516">
        <v>0</v>
      </c>
      <c r="Q2516">
        <v>2</v>
      </c>
      <c r="R2516">
        <v>0</v>
      </c>
      <c r="S2516">
        <v>2</v>
      </c>
    </row>
    <row r="2517" spans="1:20" x14ac:dyDescent="0.3">
      <c r="A2517" t="s">
        <v>5053</v>
      </c>
      <c r="B2517" s="171" t="s">
        <v>5054</v>
      </c>
      <c r="C2517" s="171" t="s">
        <v>203</v>
      </c>
      <c r="D2517" s="171" t="s">
        <v>80</v>
      </c>
      <c r="E2517" s="11">
        <v>41730</v>
      </c>
      <c r="F2517">
        <v>6</v>
      </c>
      <c r="G2517">
        <v>6</v>
      </c>
      <c r="H2517">
        <v>1</v>
      </c>
      <c r="J2517">
        <v>27</v>
      </c>
      <c r="K2517">
        <v>0</v>
      </c>
      <c r="L2517">
        <v>27</v>
      </c>
      <c r="M2517">
        <v>1</v>
      </c>
      <c r="R2517" t="e">
        <v>#DIV/0!</v>
      </c>
      <c r="T2517">
        <v>0.5</v>
      </c>
    </row>
    <row r="2518" spans="1:20" x14ac:dyDescent="0.3">
      <c r="A2518" t="s">
        <v>5055</v>
      </c>
      <c r="B2518" s="171" t="s">
        <v>5056</v>
      </c>
      <c r="C2518" s="171" t="s">
        <v>206</v>
      </c>
      <c r="D2518" s="171" t="s">
        <v>80</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3">
      <c r="A2519" t="s">
        <v>5057</v>
      </c>
      <c r="B2519" s="171" t="s">
        <v>5058</v>
      </c>
      <c r="C2519" s="171" t="s">
        <v>209</v>
      </c>
      <c r="D2519" s="171" t="s">
        <v>80</v>
      </c>
      <c r="E2519" s="11">
        <v>41730</v>
      </c>
      <c r="H2519" t="e">
        <v>#DIV/0!</v>
      </c>
      <c r="K2519" t="e">
        <v>#DIV/0!</v>
      </c>
      <c r="M2519" t="e">
        <v>#DIV/0!</v>
      </c>
      <c r="R2519" t="e">
        <v>#DIV/0!</v>
      </c>
      <c r="T2519">
        <v>1.075</v>
      </c>
    </row>
    <row r="2520" spans="1:20" x14ac:dyDescent="0.3">
      <c r="A2520" t="s">
        <v>5059</v>
      </c>
      <c r="B2520" s="171" t="s">
        <v>5060</v>
      </c>
      <c r="C2520" s="171" t="s">
        <v>212</v>
      </c>
      <c r="D2520" s="171" t="s">
        <v>4</v>
      </c>
      <c r="E2520" s="11">
        <v>41730</v>
      </c>
      <c r="H2520" t="e">
        <v>#DIV/0!</v>
      </c>
      <c r="K2520" t="e">
        <v>#DIV/0!</v>
      </c>
      <c r="M2520" t="e">
        <v>#DIV/0!</v>
      </c>
      <c r="R2520" t="e">
        <v>#DIV/0!</v>
      </c>
      <c r="T2520">
        <v>0.77403333333333335</v>
      </c>
    </row>
    <row r="2521" spans="1:20" x14ac:dyDescent="0.3">
      <c r="A2521" t="s">
        <v>5061</v>
      </c>
      <c r="B2521" s="171" t="s">
        <v>5062</v>
      </c>
      <c r="C2521" s="171" t="s">
        <v>215</v>
      </c>
      <c r="D2521" s="171" t="s">
        <v>4</v>
      </c>
      <c r="E2521" s="11">
        <v>41730</v>
      </c>
      <c r="H2521" t="e">
        <v>#DIV/0!</v>
      </c>
      <c r="K2521" t="e">
        <v>#DIV/0!</v>
      </c>
      <c r="M2521" t="e">
        <v>#DIV/0!</v>
      </c>
      <c r="R2521" t="e">
        <v>#DIV/0!</v>
      </c>
      <c r="T2521">
        <v>0.8</v>
      </c>
    </row>
    <row r="2522" spans="1:20" x14ac:dyDescent="0.3">
      <c r="A2522" t="s">
        <v>5063</v>
      </c>
      <c r="B2522" s="171" t="s">
        <v>5064</v>
      </c>
      <c r="C2522" s="171" t="s">
        <v>218</v>
      </c>
      <c r="D2522" s="171" t="s">
        <v>80</v>
      </c>
      <c r="E2522" s="11">
        <v>41730</v>
      </c>
      <c r="H2522" t="e">
        <v>#DIV/0!</v>
      </c>
      <c r="K2522" t="e">
        <v>#DIV/0!</v>
      </c>
      <c r="M2522" t="e">
        <v>#DIV/0!</v>
      </c>
      <c r="R2522" t="e">
        <v>#DIV/0!</v>
      </c>
    </row>
    <row r="2523" spans="1:20" x14ac:dyDescent="0.3">
      <c r="A2523" t="s">
        <v>5065</v>
      </c>
      <c r="B2523" s="171" t="s">
        <v>5066</v>
      </c>
      <c r="C2523" s="171" t="s">
        <v>221</v>
      </c>
      <c r="D2523" s="171" t="s">
        <v>4</v>
      </c>
      <c r="E2523" s="11">
        <v>41730</v>
      </c>
      <c r="F2523">
        <v>2</v>
      </c>
      <c r="G2523">
        <v>3</v>
      </c>
      <c r="H2523">
        <v>0.66666666666666663</v>
      </c>
      <c r="I2523">
        <v>2</v>
      </c>
      <c r="J2523">
        <v>10</v>
      </c>
      <c r="K2523">
        <v>0.2</v>
      </c>
      <c r="L2523">
        <v>15</v>
      </c>
      <c r="M2523">
        <v>0.66666666666666663</v>
      </c>
      <c r="N2523">
        <v>0</v>
      </c>
      <c r="P2523">
        <v>0</v>
      </c>
      <c r="Q2523">
        <v>0</v>
      </c>
      <c r="S2523">
        <v>2</v>
      </c>
    </row>
    <row r="2524" spans="1:20" x14ac:dyDescent="0.3">
      <c r="A2524" t="s">
        <v>5067</v>
      </c>
      <c r="B2524" s="171" t="s">
        <v>5068</v>
      </c>
      <c r="C2524" s="171" t="s">
        <v>224</v>
      </c>
      <c r="D2524" s="171" t="s">
        <v>80</v>
      </c>
      <c r="E2524" s="11">
        <v>41730</v>
      </c>
      <c r="F2524">
        <v>0</v>
      </c>
      <c r="G2524">
        <v>0</v>
      </c>
      <c r="H2524" t="e">
        <v>#DIV/0!</v>
      </c>
      <c r="I2524">
        <v>0</v>
      </c>
      <c r="J2524">
        <v>0</v>
      </c>
      <c r="K2524" t="e">
        <v>#DIV/0!</v>
      </c>
      <c r="L2524">
        <v>0</v>
      </c>
      <c r="M2524" t="e">
        <v>#DIV/0!</v>
      </c>
      <c r="P2524">
        <v>0</v>
      </c>
      <c r="Q2524">
        <v>0</v>
      </c>
      <c r="R2524" t="e">
        <v>#DIV/0!</v>
      </c>
    </row>
    <row r="2525" spans="1:20" x14ac:dyDescent="0.3">
      <c r="A2525" t="s">
        <v>5069</v>
      </c>
      <c r="B2525" s="171" t="s">
        <v>5070</v>
      </c>
      <c r="C2525" s="171" t="s">
        <v>227</v>
      </c>
      <c r="D2525" s="171" t="s">
        <v>80</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3">
      <c r="A2526" t="s">
        <v>5071</v>
      </c>
      <c r="B2526" s="171" t="s">
        <v>5072</v>
      </c>
      <c r="C2526" s="171" t="s">
        <v>230</v>
      </c>
      <c r="D2526" s="171" t="s">
        <v>80</v>
      </c>
      <c r="E2526" s="11">
        <v>41730</v>
      </c>
    </row>
    <row r="2527" spans="1:20" x14ac:dyDescent="0.3">
      <c r="A2527" t="s">
        <v>5073</v>
      </c>
      <c r="B2527" s="171" t="s">
        <v>5074</v>
      </c>
      <c r="C2527" s="171" t="s">
        <v>233</v>
      </c>
      <c r="D2527" s="171" t="s">
        <v>4</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3">
      <c r="A2528" t="s">
        <v>5075</v>
      </c>
      <c r="B2528" s="171" t="s">
        <v>5076</v>
      </c>
      <c r="C2528" s="171" t="s">
        <v>236</v>
      </c>
      <c r="D2528" s="171" t="s">
        <v>80</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3">
      <c r="A2529" t="s">
        <v>5077</v>
      </c>
      <c r="B2529" s="171" t="s">
        <v>5078</v>
      </c>
      <c r="C2529" s="171" t="s">
        <v>239</v>
      </c>
      <c r="D2529" s="171" t="s">
        <v>80</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3">
      <c r="A2530" t="s">
        <v>5079</v>
      </c>
      <c r="B2530" s="171" t="s">
        <v>5080</v>
      </c>
      <c r="C2530" s="171" t="s">
        <v>76</v>
      </c>
      <c r="D2530" s="171" t="s">
        <v>80</v>
      </c>
      <c r="E2530" s="11">
        <v>41730</v>
      </c>
      <c r="F2530">
        <v>3</v>
      </c>
      <c r="G2530">
        <v>3</v>
      </c>
      <c r="H2530">
        <v>1</v>
      </c>
      <c r="J2530">
        <v>15</v>
      </c>
      <c r="K2530">
        <v>0</v>
      </c>
      <c r="L2530">
        <v>15</v>
      </c>
      <c r="M2530">
        <v>1</v>
      </c>
      <c r="P2530">
        <v>0</v>
      </c>
      <c r="Q2530">
        <v>0</v>
      </c>
      <c r="R2530" t="e">
        <v>#DIV/0!</v>
      </c>
      <c r="T2530">
        <v>1.0583333333333333</v>
      </c>
    </row>
    <row r="2531" spans="1:20" x14ac:dyDescent="0.3">
      <c r="A2531" t="s">
        <v>5081</v>
      </c>
      <c r="B2531" s="171" t="s">
        <v>5082</v>
      </c>
      <c r="C2531" s="171" t="s">
        <v>79</v>
      </c>
      <c r="D2531" s="171" t="s">
        <v>4</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3">
      <c r="A2532" t="s">
        <v>5083</v>
      </c>
      <c r="B2532" s="171" t="s">
        <v>5084</v>
      </c>
      <c r="C2532" s="171" t="s">
        <v>86</v>
      </c>
      <c r="D2532" s="171" t="s">
        <v>4</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3">
      <c r="A2533" t="s">
        <v>5085</v>
      </c>
      <c r="B2533" s="171" t="s">
        <v>5086</v>
      </c>
      <c r="C2533" s="171" t="s">
        <v>89</v>
      </c>
      <c r="D2533" s="171" t="s">
        <v>4</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3">
      <c r="A2534" t="s">
        <v>5087</v>
      </c>
      <c r="B2534" s="171" t="s">
        <v>5088</v>
      </c>
      <c r="C2534" s="171" t="s">
        <v>92</v>
      </c>
      <c r="D2534" s="171" t="s">
        <v>4</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3">
      <c r="A2535" t="s">
        <v>5089</v>
      </c>
      <c r="B2535" s="171" t="s">
        <v>5090</v>
      </c>
      <c r="C2535" s="171" t="s">
        <v>98</v>
      </c>
      <c r="D2535" s="171" t="s">
        <v>4</v>
      </c>
      <c r="E2535" s="11">
        <v>41730</v>
      </c>
      <c r="F2535">
        <v>18</v>
      </c>
      <c r="G2535">
        <v>25</v>
      </c>
      <c r="H2535">
        <v>0.72</v>
      </c>
      <c r="I2535">
        <v>51</v>
      </c>
      <c r="J2535">
        <v>90</v>
      </c>
      <c r="K2535">
        <v>0.56666666666666665</v>
      </c>
      <c r="L2535">
        <v>125</v>
      </c>
      <c r="M2535">
        <v>0.72</v>
      </c>
      <c r="N2535">
        <v>41</v>
      </c>
      <c r="P2535">
        <v>3</v>
      </c>
      <c r="Q2535">
        <v>3</v>
      </c>
      <c r="R2535">
        <v>1</v>
      </c>
      <c r="S2535">
        <v>10</v>
      </c>
    </row>
    <row r="2536" spans="1:20" x14ac:dyDescent="0.3">
      <c r="A2536" t="s">
        <v>5091</v>
      </c>
      <c r="B2536" s="171" t="s">
        <v>5092</v>
      </c>
      <c r="C2536" s="171" t="s">
        <v>101</v>
      </c>
      <c r="D2536" s="171" t="s">
        <v>4</v>
      </c>
      <c r="E2536" s="11">
        <v>41730</v>
      </c>
      <c r="F2536">
        <v>0</v>
      </c>
      <c r="G2536">
        <v>0</v>
      </c>
      <c r="H2536" t="e">
        <v>#DIV/0!</v>
      </c>
      <c r="I2536">
        <v>0</v>
      </c>
      <c r="J2536">
        <v>0</v>
      </c>
      <c r="K2536" t="e">
        <v>#DIV/0!</v>
      </c>
      <c r="L2536">
        <v>0</v>
      </c>
      <c r="M2536" t="e">
        <v>#DIV/0!</v>
      </c>
      <c r="P2536">
        <v>0</v>
      </c>
      <c r="Q2536">
        <v>0</v>
      </c>
      <c r="R2536" t="e">
        <v>#DIV/0!</v>
      </c>
    </row>
    <row r="2537" spans="1:20" x14ac:dyDescent="0.3">
      <c r="A2537" t="s">
        <v>5093</v>
      </c>
      <c r="B2537" s="171" t="s">
        <v>5094</v>
      </c>
      <c r="C2537" s="171" t="s">
        <v>107</v>
      </c>
      <c r="D2537" s="171" t="s">
        <v>80</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3">
      <c r="A2538" t="s">
        <v>5095</v>
      </c>
      <c r="B2538" s="171" t="s">
        <v>5096</v>
      </c>
      <c r="C2538" s="171" t="s">
        <v>110</v>
      </c>
      <c r="D2538" s="171" t="s">
        <v>4</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3">
      <c r="A2539" t="s">
        <v>5097</v>
      </c>
      <c r="B2539" s="171" t="s">
        <v>5098</v>
      </c>
      <c r="C2539" s="171" t="s">
        <v>113</v>
      </c>
      <c r="D2539" s="171" t="s">
        <v>4</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x14ac:dyDescent="0.3">
      <c r="A2540" t="s">
        <v>5099</v>
      </c>
      <c r="B2540" s="171" t="s">
        <v>5100</v>
      </c>
      <c r="C2540" s="171" t="s">
        <v>116</v>
      </c>
      <c r="D2540" s="171" t="s">
        <v>4</v>
      </c>
      <c r="E2540" s="11">
        <v>41730</v>
      </c>
      <c r="H2540" t="e">
        <v>#DIV/0!</v>
      </c>
      <c r="K2540" t="e">
        <v>#DIV/0!</v>
      </c>
      <c r="M2540" t="e">
        <v>#DIV/0!</v>
      </c>
      <c r="R2540" t="e">
        <v>#DIV/0!</v>
      </c>
    </row>
    <row r="2541" spans="1:20" x14ac:dyDescent="0.3">
      <c r="A2541" t="s">
        <v>5101</v>
      </c>
      <c r="B2541" s="171" t="s">
        <v>5102</v>
      </c>
      <c r="C2541" s="171" t="s">
        <v>119</v>
      </c>
      <c r="D2541" s="171" t="s">
        <v>4</v>
      </c>
      <c r="E2541" s="11">
        <v>41730</v>
      </c>
      <c r="H2541" t="e">
        <v>#DIV/0!</v>
      </c>
      <c r="K2541" t="e">
        <v>#DIV/0!</v>
      </c>
      <c r="M2541" t="e">
        <v>#DIV/0!</v>
      </c>
      <c r="R2541" t="e">
        <v>#DIV/0!</v>
      </c>
    </row>
    <row r="2542" spans="1:20" x14ac:dyDescent="0.3">
      <c r="A2542" t="s">
        <v>5103</v>
      </c>
      <c r="B2542" s="171" t="s">
        <v>5104</v>
      </c>
      <c r="C2542" s="171" t="s">
        <v>122</v>
      </c>
      <c r="D2542" s="171" t="s">
        <v>80</v>
      </c>
      <c r="E2542" s="11">
        <v>41730</v>
      </c>
      <c r="H2542" t="e">
        <v>#DIV/0!</v>
      </c>
      <c r="K2542" t="e">
        <v>#DIV/0!</v>
      </c>
      <c r="M2542" t="e">
        <v>#DIV/0!</v>
      </c>
      <c r="R2542" t="e">
        <v>#DIV/0!</v>
      </c>
      <c r="T2542">
        <v>0.37037037037037035</v>
      </c>
    </row>
    <row r="2543" spans="1:20" x14ac:dyDescent="0.3">
      <c r="A2543" t="s">
        <v>5105</v>
      </c>
      <c r="B2543" s="171" t="s">
        <v>5106</v>
      </c>
      <c r="C2543" s="171" t="s">
        <v>125</v>
      </c>
      <c r="D2543" s="171" t="s">
        <v>80</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3">
      <c r="A2544" t="s">
        <v>5107</v>
      </c>
      <c r="B2544" s="171" t="s">
        <v>5108</v>
      </c>
      <c r="C2544" s="171" t="s">
        <v>128</v>
      </c>
      <c r="D2544" s="171" t="s">
        <v>4</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3">
      <c r="A2545" t="s">
        <v>5109</v>
      </c>
      <c r="B2545" s="171" t="s">
        <v>5110</v>
      </c>
      <c r="C2545" s="171" t="s">
        <v>131</v>
      </c>
      <c r="D2545" s="171" t="s">
        <v>4</v>
      </c>
      <c r="E2545" s="11">
        <v>41730</v>
      </c>
      <c r="F2545">
        <v>4</v>
      </c>
      <c r="G2545">
        <v>5</v>
      </c>
      <c r="H2545">
        <v>0.8</v>
      </c>
      <c r="I2545">
        <v>24</v>
      </c>
      <c r="J2545">
        <v>20</v>
      </c>
      <c r="K2545">
        <v>1.2</v>
      </c>
      <c r="L2545">
        <v>25</v>
      </c>
      <c r="M2545">
        <v>0.8</v>
      </c>
      <c r="N2545">
        <v>18</v>
      </c>
      <c r="P2545">
        <v>0</v>
      </c>
      <c r="Q2545">
        <v>0</v>
      </c>
      <c r="R2545" t="e">
        <v>#DIV/0!</v>
      </c>
      <c r="S2545">
        <v>6</v>
      </c>
      <c r="T2545">
        <v>1</v>
      </c>
    </row>
    <row r="2546" spans="1:20" x14ac:dyDescent="0.3">
      <c r="A2546" t="s">
        <v>5111</v>
      </c>
      <c r="B2546" s="171" t="s">
        <v>5112</v>
      </c>
      <c r="C2546" s="171" t="s">
        <v>134</v>
      </c>
      <c r="D2546" s="171" t="s">
        <v>4</v>
      </c>
      <c r="E2546" s="11">
        <v>41730</v>
      </c>
      <c r="N2546">
        <v>0</v>
      </c>
      <c r="T2546">
        <v>0.95</v>
      </c>
    </row>
    <row r="2547" spans="1:20" x14ac:dyDescent="0.3">
      <c r="A2547" t="s">
        <v>5113</v>
      </c>
      <c r="B2547" s="171" t="s">
        <v>5114</v>
      </c>
      <c r="C2547" s="171" t="s">
        <v>137</v>
      </c>
      <c r="D2547" s="171" t="s">
        <v>80</v>
      </c>
      <c r="E2547" s="11">
        <v>41730</v>
      </c>
      <c r="H2547" t="e">
        <v>#DIV/0!</v>
      </c>
      <c r="K2547" t="e">
        <v>#DIV/0!</v>
      </c>
      <c r="M2547" t="e">
        <v>#DIV/0!</v>
      </c>
      <c r="R2547" t="e">
        <v>#DIV/0!</v>
      </c>
      <c r="T2547">
        <v>0.73109090909090912</v>
      </c>
    </row>
    <row r="2548" spans="1:20" x14ac:dyDescent="0.3">
      <c r="A2548" t="s">
        <v>5115</v>
      </c>
      <c r="B2548" s="171" t="s">
        <v>5116</v>
      </c>
      <c r="C2548" s="171" t="s">
        <v>140</v>
      </c>
      <c r="D2548" s="171" t="s">
        <v>4</v>
      </c>
      <c r="E2548" s="11">
        <v>41730</v>
      </c>
      <c r="H2548" t="e">
        <v>#DIV/0!</v>
      </c>
      <c r="K2548" t="e">
        <v>#DIV/0!</v>
      </c>
      <c r="M2548" t="e">
        <v>#DIV/0!</v>
      </c>
      <c r="R2548" t="e">
        <v>#DIV/0!</v>
      </c>
      <c r="T2548">
        <v>0.83299999999999996</v>
      </c>
    </row>
    <row r="2549" spans="1:20" x14ac:dyDescent="0.3">
      <c r="A2549" t="s">
        <v>5117</v>
      </c>
      <c r="B2549" s="171" t="s">
        <v>5118</v>
      </c>
      <c r="C2549" s="171" t="s">
        <v>167</v>
      </c>
      <c r="D2549" s="171" t="s">
        <v>80</v>
      </c>
      <c r="E2549" s="11">
        <v>41730</v>
      </c>
      <c r="H2549" t="e">
        <v>#DIV/0!</v>
      </c>
      <c r="K2549" t="e">
        <v>#DIV/0!</v>
      </c>
      <c r="M2549" t="e">
        <v>#DIV/0!</v>
      </c>
      <c r="R2549" t="e">
        <v>#DIV/0!</v>
      </c>
      <c r="T2549">
        <v>0.82699999999999996</v>
      </c>
    </row>
    <row r="2550" spans="1:20" x14ac:dyDescent="0.3">
      <c r="A2550" t="s">
        <v>5119</v>
      </c>
      <c r="B2550" s="171" t="s">
        <v>5120</v>
      </c>
      <c r="C2550" s="171" t="s">
        <v>170</v>
      </c>
      <c r="D2550" s="171" t="s">
        <v>4</v>
      </c>
      <c r="E2550" s="11">
        <v>41730</v>
      </c>
      <c r="H2550" t="e">
        <v>#DIV/0!</v>
      </c>
      <c r="K2550" t="e">
        <v>#DIV/0!</v>
      </c>
      <c r="M2550" t="e">
        <v>#DIV/0!</v>
      </c>
      <c r="R2550" t="e">
        <v>#DIV/0!</v>
      </c>
      <c r="T2550">
        <v>0.95299999999999996</v>
      </c>
    </row>
    <row r="2551" spans="1:20" x14ac:dyDescent="0.3">
      <c r="A2551" t="s">
        <v>5121</v>
      </c>
      <c r="B2551" s="171" t="s">
        <v>5122</v>
      </c>
      <c r="C2551" s="171" t="s">
        <v>179</v>
      </c>
      <c r="D2551" s="171" t="s">
        <v>80</v>
      </c>
      <c r="E2551" s="11">
        <v>41730</v>
      </c>
      <c r="H2551" t="e">
        <v>#DIV/0!</v>
      </c>
      <c r="K2551" t="e">
        <v>#DIV/0!</v>
      </c>
      <c r="M2551" t="e">
        <v>#DIV/0!</v>
      </c>
      <c r="R2551" t="e">
        <v>#DIV/0!</v>
      </c>
      <c r="T2551">
        <v>0.66666666666666663</v>
      </c>
    </row>
    <row r="2552" spans="1:20" x14ac:dyDescent="0.3">
      <c r="A2552" t="s">
        <v>5123</v>
      </c>
      <c r="B2552" s="171" t="s">
        <v>5124</v>
      </c>
      <c r="C2552" s="171" t="s">
        <v>182</v>
      </c>
      <c r="D2552" s="171" t="s">
        <v>4</v>
      </c>
      <c r="E2552" s="11">
        <v>41730</v>
      </c>
      <c r="H2552" t="e">
        <v>#DIV/0!</v>
      </c>
      <c r="K2552" t="e">
        <v>#DIV/0!</v>
      </c>
      <c r="M2552" t="e">
        <v>#DIV/0!</v>
      </c>
      <c r="R2552" t="e">
        <v>#DIV/0!</v>
      </c>
      <c r="T2552">
        <v>0.75</v>
      </c>
    </row>
    <row r="2553" spans="1:20" x14ac:dyDescent="0.3">
      <c r="A2553" t="s">
        <v>5125</v>
      </c>
      <c r="B2553" s="171" t="s">
        <v>5126</v>
      </c>
      <c r="C2553" s="171" t="s">
        <v>185</v>
      </c>
      <c r="D2553" s="171" t="s">
        <v>80</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3">
      <c r="A2554" t="s">
        <v>5127</v>
      </c>
      <c r="B2554" s="171" t="s">
        <v>5128</v>
      </c>
      <c r="C2554" s="171" t="s">
        <v>188</v>
      </c>
      <c r="D2554" s="171" t="s">
        <v>4</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3">
      <c r="A2555" t="s">
        <v>5129</v>
      </c>
      <c r="B2555" s="171" t="s">
        <v>5130</v>
      </c>
      <c r="C2555" s="171" t="s">
        <v>191</v>
      </c>
      <c r="D2555" s="171" t="s">
        <v>80</v>
      </c>
      <c r="E2555" s="11">
        <v>41730</v>
      </c>
      <c r="F2555">
        <v>4</v>
      </c>
      <c r="G2555">
        <v>4</v>
      </c>
      <c r="H2555">
        <v>1</v>
      </c>
      <c r="I2555">
        <v>22</v>
      </c>
      <c r="J2555">
        <v>29</v>
      </c>
      <c r="K2555">
        <v>0.75862068965517238</v>
      </c>
      <c r="L2555">
        <v>29</v>
      </c>
      <c r="M2555">
        <v>1</v>
      </c>
      <c r="N2555">
        <v>16</v>
      </c>
      <c r="P2555">
        <v>3</v>
      </c>
      <c r="Q2555">
        <v>3</v>
      </c>
      <c r="R2555">
        <v>1</v>
      </c>
      <c r="S2555">
        <v>6</v>
      </c>
    </row>
    <row r="2556" spans="1:20" x14ac:dyDescent="0.3">
      <c r="A2556" t="s">
        <v>5131</v>
      </c>
      <c r="B2556" s="171" t="s">
        <v>5132</v>
      </c>
      <c r="C2556" s="171" t="s">
        <v>194</v>
      </c>
      <c r="D2556" s="171" t="s">
        <v>4</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3">
      <c r="A2557" t="s">
        <v>5133</v>
      </c>
      <c r="B2557" s="171" t="s">
        <v>5134</v>
      </c>
      <c r="C2557" s="171" t="s">
        <v>197</v>
      </c>
      <c r="D2557" s="171" t="s">
        <v>4</v>
      </c>
      <c r="E2557" s="11">
        <v>41730</v>
      </c>
      <c r="H2557" t="e">
        <v>#DIV/0!</v>
      </c>
      <c r="K2557" t="e">
        <v>#DIV/0!</v>
      </c>
      <c r="M2557" t="e">
        <v>#DIV/0!</v>
      </c>
      <c r="R2557" t="e">
        <v>#DIV/0!</v>
      </c>
    </row>
    <row r="2558" spans="1:20" x14ac:dyDescent="0.3">
      <c r="A2558" t="s">
        <v>5135</v>
      </c>
      <c r="B2558" s="171" t="s">
        <v>5136</v>
      </c>
      <c r="C2558" s="171" t="s">
        <v>209</v>
      </c>
      <c r="D2558" s="171" t="s">
        <v>4</v>
      </c>
      <c r="E2558" s="11">
        <v>41730</v>
      </c>
      <c r="H2558" t="e">
        <v>#DIV/0!</v>
      </c>
      <c r="K2558" t="e">
        <v>#DIV/0!</v>
      </c>
      <c r="M2558" t="e">
        <v>#DIV/0!</v>
      </c>
      <c r="R2558" t="e">
        <v>#DIV/0!</v>
      </c>
    </row>
    <row r="2559" spans="1:20" x14ac:dyDescent="0.3">
      <c r="A2559" t="s">
        <v>5137</v>
      </c>
      <c r="B2559" s="171" t="s">
        <v>5138</v>
      </c>
      <c r="C2559" s="171" t="s">
        <v>212</v>
      </c>
      <c r="D2559" s="171" t="s">
        <v>80</v>
      </c>
      <c r="E2559" s="11">
        <v>41730</v>
      </c>
      <c r="H2559" t="e">
        <v>#DIV/0!</v>
      </c>
      <c r="K2559" t="e">
        <v>#DIV/0!</v>
      </c>
      <c r="M2559" t="e">
        <v>#DIV/0!</v>
      </c>
      <c r="R2559" t="e">
        <v>#DIV/0!</v>
      </c>
    </row>
    <row r="2560" spans="1:20" x14ac:dyDescent="0.3">
      <c r="A2560" t="s">
        <v>5139</v>
      </c>
      <c r="B2560" s="171" t="s">
        <v>5140</v>
      </c>
      <c r="C2560" s="171" t="s">
        <v>215</v>
      </c>
      <c r="D2560" s="171" t="s">
        <v>80</v>
      </c>
      <c r="E2560" s="11">
        <v>41730</v>
      </c>
      <c r="H2560" t="e">
        <v>#DIV/0!</v>
      </c>
      <c r="K2560" t="e">
        <v>#DIV/0!</v>
      </c>
      <c r="M2560" t="e">
        <v>#DIV/0!</v>
      </c>
      <c r="R2560" t="e">
        <v>#DIV/0!</v>
      </c>
    </row>
    <row r="2561" spans="1:20" x14ac:dyDescent="0.3">
      <c r="A2561" t="s">
        <v>5141</v>
      </c>
      <c r="B2561" s="171" t="s">
        <v>5142</v>
      </c>
      <c r="C2561" s="171" t="s">
        <v>218</v>
      </c>
      <c r="D2561" s="171" t="s">
        <v>4</v>
      </c>
      <c r="E2561" s="11">
        <v>41730</v>
      </c>
      <c r="H2561" t="e">
        <v>#DIV/0!</v>
      </c>
      <c r="K2561" t="e">
        <v>#DIV/0!</v>
      </c>
      <c r="M2561" t="e">
        <v>#DIV/0!</v>
      </c>
      <c r="R2561" t="e">
        <v>#DIV/0!</v>
      </c>
    </row>
    <row r="2562" spans="1:20" x14ac:dyDescent="0.3">
      <c r="A2562" t="s">
        <v>5143</v>
      </c>
      <c r="B2562" s="171" t="s">
        <v>5144</v>
      </c>
      <c r="C2562" s="171" t="s">
        <v>233</v>
      </c>
      <c r="D2562" s="171" t="s">
        <v>80</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3">
      <c r="A2563" t="s">
        <v>5145</v>
      </c>
      <c r="B2563" s="171" t="s">
        <v>5146</v>
      </c>
      <c r="C2563" s="171" t="s">
        <v>236</v>
      </c>
      <c r="D2563" s="171" t="s">
        <v>4</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3">
      <c r="A2564" t="s">
        <v>5147</v>
      </c>
      <c r="B2564" s="171" t="s">
        <v>5148</v>
      </c>
      <c r="C2564" s="171" t="s">
        <v>239</v>
      </c>
      <c r="D2564" s="171" t="s">
        <v>4</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3">
      <c r="A2565" t="s">
        <v>5149</v>
      </c>
      <c r="B2565" s="171" t="s">
        <v>5150</v>
      </c>
      <c r="C2565" s="171" t="s">
        <v>143</v>
      </c>
      <c r="D2565" s="171" t="s">
        <v>4</v>
      </c>
      <c r="E2565" s="11">
        <v>41730</v>
      </c>
      <c r="H2565" t="e">
        <v>#DIV/0!</v>
      </c>
      <c r="K2565" t="e">
        <v>#DIV/0!</v>
      </c>
      <c r="M2565" t="e">
        <v>#DIV/0!</v>
      </c>
      <c r="N2565">
        <v>0</v>
      </c>
      <c r="R2565" t="e">
        <v>#DIV/0!</v>
      </c>
    </row>
    <row r="2566" spans="1:20" x14ac:dyDescent="0.3">
      <c r="A2566" t="s">
        <v>5151</v>
      </c>
      <c r="B2566" s="171" t="s">
        <v>5152</v>
      </c>
      <c r="C2566" s="171" t="s">
        <v>146</v>
      </c>
      <c r="D2566" s="171" t="s">
        <v>80</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3">
      <c r="A2567" t="s">
        <v>5153</v>
      </c>
      <c r="B2567" s="171" t="s">
        <v>5154</v>
      </c>
      <c r="C2567" s="171" t="s">
        <v>149</v>
      </c>
      <c r="D2567" s="171" t="s">
        <v>4</v>
      </c>
      <c r="E2567" s="11">
        <v>41730</v>
      </c>
      <c r="H2567" t="e">
        <v>#DIV/0!</v>
      </c>
      <c r="K2567" t="e">
        <v>#DIV/0!</v>
      </c>
      <c r="M2567" t="e">
        <v>#DIV/0!</v>
      </c>
      <c r="R2567" t="e">
        <v>#DIV/0!</v>
      </c>
      <c r="T2567">
        <v>0.66168518518518515</v>
      </c>
    </row>
    <row r="2568" spans="1:20" x14ac:dyDescent="0.3">
      <c r="A2568" t="s">
        <v>5155</v>
      </c>
      <c r="B2568" s="171" t="s">
        <v>5156</v>
      </c>
      <c r="C2568" s="171" t="s">
        <v>152</v>
      </c>
      <c r="D2568" s="171" t="s">
        <v>4</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3">
      <c r="A2569" t="s">
        <v>5157</v>
      </c>
      <c r="B2569" s="171" t="s">
        <v>5158</v>
      </c>
      <c r="C2569" s="171" t="s">
        <v>155</v>
      </c>
      <c r="D2569" s="171" t="s">
        <v>4</v>
      </c>
      <c r="E2569" s="11">
        <v>41730</v>
      </c>
      <c r="F2569">
        <v>2</v>
      </c>
      <c r="G2569">
        <v>5</v>
      </c>
      <c r="H2569">
        <v>0.4</v>
      </c>
      <c r="I2569">
        <v>2</v>
      </c>
      <c r="J2569">
        <v>10</v>
      </c>
      <c r="K2569">
        <v>0.2</v>
      </c>
      <c r="L2569">
        <v>25</v>
      </c>
      <c r="M2569">
        <v>0.4</v>
      </c>
      <c r="N2569">
        <v>2</v>
      </c>
      <c r="P2569">
        <v>0</v>
      </c>
      <c r="Q2569">
        <v>0</v>
      </c>
      <c r="R2569" t="e">
        <v>#DIV/0!</v>
      </c>
      <c r="S2569">
        <v>0</v>
      </c>
    </row>
    <row r="2570" spans="1:20" x14ac:dyDescent="0.3">
      <c r="A2570" t="s">
        <v>5159</v>
      </c>
      <c r="B2570" s="171" t="s">
        <v>5160</v>
      </c>
      <c r="C2570" s="171" t="s">
        <v>158</v>
      </c>
      <c r="D2570" s="171" t="s">
        <v>4</v>
      </c>
      <c r="E2570" s="11">
        <v>41730</v>
      </c>
      <c r="H2570" t="e">
        <v>#DIV/0!</v>
      </c>
      <c r="K2570" t="e">
        <v>#DIV/0!</v>
      </c>
      <c r="M2570" t="e">
        <v>#DIV/0!</v>
      </c>
      <c r="R2570" t="e">
        <v>#DIV/0!</v>
      </c>
    </row>
    <row r="2571" spans="1:20" x14ac:dyDescent="0.3">
      <c r="A2571" t="s">
        <v>5161</v>
      </c>
      <c r="B2571" s="171" t="s">
        <v>5162</v>
      </c>
      <c r="C2571" s="171" t="s">
        <v>164</v>
      </c>
      <c r="D2571" s="171" t="s">
        <v>4</v>
      </c>
      <c r="E2571" s="11">
        <v>41730</v>
      </c>
      <c r="H2571" t="e">
        <v>#DIV/0!</v>
      </c>
      <c r="K2571" t="e">
        <v>#DIV/0!</v>
      </c>
      <c r="M2571" t="e">
        <v>#DIV/0!</v>
      </c>
      <c r="R2571" t="e">
        <v>#DIV/0!</v>
      </c>
    </row>
    <row r="2572" spans="1:20" x14ac:dyDescent="0.3">
      <c r="A2572" t="s">
        <v>5163</v>
      </c>
      <c r="B2572" s="171" t="s">
        <v>5164</v>
      </c>
      <c r="C2572" s="171" t="s">
        <v>161</v>
      </c>
      <c r="D2572" s="171" t="s">
        <v>80</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3">
      <c r="A2573" t="s">
        <v>5165</v>
      </c>
      <c r="B2573" s="171" t="s">
        <v>5166</v>
      </c>
      <c r="C2573" s="171" t="s">
        <v>221</v>
      </c>
      <c r="D2573" s="171" t="s">
        <v>80</v>
      </c>
      <c r="E2573" s="11">
        <v>41730</v>
      </c>
      <c r="F2573">
        <v>2</v>
      </c>
      <c r="G2573">
        <v>3</v>
      </c>
      <c r="H2573">
        <v>0.66666666666666663</v>
      </c>
      <c r="I2573">
        <v>2</v>
      </c>
      <c r="J2573">
        <v>10</v>
      </c>
      <c r="K2573">
        <v>0.2</v>
      </c>
      <c r="L2573">
        <v>15</v>
      </c>
      <c r="M2573">
        <v>0.66666666666666663</v>
      </c>
      <c r="N2573">
        <v>0</v>
      </c>
      <c r="P2573">
        <v>0</v>
      </c>
      <c r="Q2573">
        <v>0</v>
      </c>
      <c r="S2573">
        <v>2</v>
      </c>
    </row>
    <row r="2574" spans="1:20" x14ac:dyDescent="0.3">
      <c r="A2574" t="s">
        <v>5167</v>
      </c>
      <c r="B2574" s="171" t="s">
        <v>5168</v>
      </c>
      <c r="C2574" s="171" t="s">
        <v>224</v>
      </c>
      <c r="D2574" s="171" t="s">
        <v>4</v>
      </c>
      <c r="E2574" s="11">
        <v>41730</v>
      </c>
      <c r="F2574">
        <v>0</v>
      </c>
      <c r="G2574">
        <v>0</v>
      </c>
      <c r="H2574" t="e">
        <v>#DIV/0!</v>
      </c>
      <c r="I2574">
        <v>0</v>
      </c>
      <c r="J2574">
        <v>0</v>
      </c>
      <c r="K2574" t="e">
        <v>#DIV/0!</v>
      </c>
      <c r="L2574">
        <v>0</v>
      </c>
      <c r="M2574" t="e">
        <v>#DIV/0!</v>
      </c>
      <c r="P2574">
        <v>0</v>
      </c>
      <c r="Q2574">
        <v>0</v>
      </c>
      <c r="R2574" t="e">
        <v>#DIV/0!</v>
      </c>
    </row>
    <row r="2575" spans="1:20" x14ac:dyDescent="0.3">
      <c r="A2575" t="s">
        <v>5169</v>
      </c>
      <c r="B2575" s="171" t="s">
        <v>5170</v>
      </c>
      <c r="C2575" s="171" t="s">
        <v>227</v>
      </c>
      <c r="D2575" s="171" t="s">
        <v>4</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3">
      <c r="A2576" t="s">
        <v>5171</v>
      </c>
      <c r="B2576" s="171" t="s">
        <v>5172</v>
      </c>
      <c r="C2576" s="171" t="s">
        <v>230</v>
      </c>
      <c r="D2576" s="171" t="s">
        <v>4</v>
      </c>
      <c r="E2576" s="11">
        <v>41730</v>
      </c>
      <c r="T2576">
        <v>0.90625</v>
      </c>
    </row>
    <row r="2577" spans="1:20" x14ac:dyDescent="0.3">
      <c r="A2577" t="s">
        <v>5173</v>
      </c>
      <c r="B2577" s="171" t="s">
        <v>5174</v>
      </c>
      <c r="C2577" s="171" t="s">
        <v>73</v>
      </c>
      <c r="D2577" s="171" t="s">
        <v>4</v>
      </c>
      <c r="E2577" s="11">
        <v>41760</v>
      </c>
      <c r="F2577">
        <v>3</v>
      </c>
      <c r="G2577">
        <v>3</v>
      </c>
      <c r="H2577">
        <v>1</v>
      </c>
      <c r="J2577">
        <v>15</v>
      </c>
      <c r="K2577">
        <v>0</v>
      </c>
      <c r="L2577">
        <v>15</v>
      </c>
      <c r="M2577">
        <v>1</v>
      </c>
      <c r="N2577">
        <v>0</v>
      </c>
      <c r="P2577">
        <v>0</v>
      </c>
      <c r="Q2577">
        <v>0</v>
      </c>
      <c r="R2577" t="e">
        <v>#DIV/0!</v>
      </c>
      <c r="T2577">
        <v>0.95</v>
      </c>
    </row>
    <row r="2578" spans="1:20" x14ac:dyDescent="0.3">
      <c r="A2578" t="s">
        <v>5175</v>
      </c>
      <c r="B2578" s="171" t="s">
        <v>5176</v>
      </c>
      <c r="C2578" s="171" t="s">
        <v>76</v>
      </c>
      <c r="D2578" s="171" t="s">
        <v>4</v>
      </c>
      <c r="E2578" s="11">
        <v>41760</v>
      </c>
      <c r="F2578">
        <v>3</v>
      </c>
      <c r="G2578">
        <v>3</v>
      </c>
      <c r="H2578">
        <v>1</v>
      </c>
      <c r="J2578">
        <v>15</v>
      </c>
      <c r="K2578">
        <v>0</v>
      </c>
      <c r="L2578">
        <v>15</v>
      </c>
      <c r="M2578">
        <v>1</v>
      </c>
      <c r="N2578">
        <v>0</v>
      </c>
      <c r="P2578">
        <v>0</v>
      </c>
      <c r="Q2578">
        <v>0</v>
      </c>
      <c r="R2578" t="e">
        <v>#DIV/0!</v>
      </c>
      <c r="T2578">
        <v>0.78204545454545449</v>
      </c>
    </row>
    <row r="2579" spans="1:20" x14ac:dyDescent="0.3">
      <c r="A2579" t="s">
        <v>5177</v>
      </c>
      <c r="B2579" s="171" t="s">
        <v>5178</v>
      </c>
      <c r="C2579" s="171" t="s">
        <v>79</v>
      </c>
      <c r="D2579" s="171" t="s">
        <v>80</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3">
      <c r="A2580" t="s">
        <v>5179</v>
      </c>
      <c r="B2580" s="171" t="s">
        <v>5180</v>
      </c>
      <c r="C2580" s="171" t="s">
        <v>83</v>
      </c>
      <c r="D2580" s="171" t="s">
        <v>80</v>
      </c>
      <c r="E2580" s="11">
        <v>41760</v>
      </c>
      <c r="F2580">
        <v>9</v>
      </c>
      <c r="G2580">
        <v>9</v>
      </c>
      <c r="H2580">
        <v>1</v>
      </c>
      <c r="I2580">
        <v>0</v>
      </c>
      <c r="J2580">
        <v>42</v>
      </c>
      <c r="K2580">
        <v>0</v>
      </c>
      <c r="L2580">
        <v>42</v>
      </c>
      <c r="M2580">
        <v>1</v>
      </c>
      <c r="N2580">
        <v>0</v>
      </c>
      <c r="P2580">
        <v>0</v>
      </c>
      <c r="Q2580">
        <v>0</v>
      </c>
      <c r="R2580" t="e">
        <v>#DIV/0!</v>
      </c>
      <c r="S2580">
        <v>0</v>
      </c>
    </row>
    <row r="2581" spans="1:20" x14ac:dyDescent="0.3">
      <c r="A2581" t="s">
        <v>5181</v>
      </c>
      <c r="B2581" s="171" t="s">
        <v>5182</v>
      </c>
      <c r="C2581" s="171" t="s">
        <v>86</v>
      </c>
      <c r="D2581" s="171" t="s">
        <v>80</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3">
      <c r="A2582" t="s">
        <v>5183</v>
      </c>
      <c r="B2582" s="171" t="s">
        <v>5184</v>
      </c>
      <c r="C2582" s="171" t="s">
        <v>89</v>
      </c>
      <c r="D2582" s="171" t="s">
        <v>80</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3">
      <c r="A2583" t="s">
        <v>5185</v>
      </c>
      <c r="B2583" s="171" t="s">
        <v>5186</v>
      </c>
      <c r="C2583" s="171" t="s">
        <v>92</v>
      </c>
      <c r="D2583" s="171" t="s">
        <v>80</v>
      </c>
      <c r="E2583" s="11">
        <v>41760</v>
      </c>
      <c r="F2583">
        <v>2</v>
      </c>
      <c r="G2583">
        <v>4</v>
      </c>
      <c r="H2583">
        <v>0.5</v>
      </c>
      <c r="I2583">
        <v>7</v>
      </c>
      <c r="J2583">
        <v>4</v>
      </c>
      <c r="K2583">
        <v>1.75</v>
      </c>
      <c r="L2583">
        <v>8</v>
      </c>
      <c r="M2583">
        <v>0.5</v>
      </c>
      <c r="N2583">
        <v>6</v>
      </c>
      <c r="O2583">
        <v>0.745</v>
      </c>
      <c r="P2583">
        <v>0</v>
      </c>
      <c r="Q2583">
        <v>0</v>
      </c>
      <c r="R2583" t="e">
        <v>#DIV/0!</v>
      </c>
      <c r="S2583">
        <v>1</v>
      </c>
    </row>
    <row r="2584" spans="1:20" x14ac:dyDescent="0.3">
      <c r="A2584" t="s">
        <v>5187</v>
      </c>
      <c r="B2584" s="171" t="s">
        <v>5188</v>
      </c>
      <c r="C2584" s="171" t="s">
        <v>95</v>
      </c>
      <c r="D2584" s="171" t="s">
        <v>80</v>
      </c>
      <c r="E2584" s="11">
        <v>41760</v>
      </c>
      <c r="F2584">
        <v>7</v>
      </c>
      <c r="G2584">
        <v>7</v>
      </c>
      <c r="H2584">
        <v>1</v>
      </c>
      <c r="I2584">
        <v>29</v>
      </c>
      <c r="J2584">
        <v>35</v>
      </c>
      <c r="K2584">
        <v>0.82857142857142863</v>
      </c>
      <c r="L2584">
        <v>35</v>
      </c>
      <c r="M2584">
        <v>1</v>
      </c>
      <c r="N2584">
        <v>29</v>
      </c>
      <c r="P2584">
        <v>2</v>
      </c>
      <c r="Q2584">
        <v>2</v>
      </c>
      <c r="R2584">
        <v>1</v>
      </c>
      <c r="S2584">
        <v>0</v>
      </c>
    </row>
    <row r="2585" spans="1:20" x14ac:dyDescent="0.3">
      <c r="A2585" t="s">
        <v>5189</v>
      </c>
      <c r="B2585" s="171" t="s">
        <v>5190</v>
      </c>
      <c r="C2585" s="171" t="s">
        <v>98</v>
      </c>
      <c r="D2585" s="171" t="s">
        <v>80</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3">
      <c r="A2586" t="s">
        <v>5191</v>
      </c>
      <c r="B2586" s="171" t="s">
        <v>5192</v>
      </c>
      <c r="C2586" s="171" t="s">
        <v>101</v>
      </c>
      <c r="D2586" s="171" t="s">
        <v>80</v>
      </c>
      <c r="E2586" s="11">
        <v>41760</v>
      </c>
      <c r="F2586">
        <v>0</v>
      </c>
      <c r="G2586">
        <v>0</v>
      </c>
      <c r="H2586" t="e">
        <v>#DIV/0!</v>
      </c>
      <c r="I2586">
        <v>0</v>
      </c>
      <c r="J2586">
        <v>0</v>
      </c>
      <c r="K2586" t="e">
        <v>#DIV/0!</v>
      </c>
      <c r="L2586">
        <v>0</v>
      </c>
      <c r="M2586" t="e">
        <v>#DIV/0!</v>
      </c>
      <c r="P2586">
        <v>0</v>
      </c>
      <c r="Q2586">
        <v>0</v>
      </c>
      <c r="R2586" t="e">
        <v>#DIV/0!</v>
      </c>
    </row>
    <row r="2587" spans="1:20" x14ac:dyDescent="0.3">
      <c r="A2587" t="s">
        <v>5193</v>
      </c>
      <c r="B2587" s="171" t="s">
        <v>5194</v>
      </c>
      <c r="C2587" s="171" t="s">
        <v>104</v>
      </c>
      <c r="D2587" s="171" t="s">
        <v>4</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3">
      <c r="A2588" t="s">
        <v>5195</v>
      </c>
      <c r="B2588" s="171" t="s">
        <v>5196</v>
      </c>
      <c r="C2588" s="171" t="s">
        <v>107</v>
      </c>
      <c r="D2588" s="171" t="s">
        <v>4</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3">
      <c r="A2589" t="s">
        <v>5197</v>
      </c>
      <c r="B2589" s="171" t="s">
        <v>5198</v>
      </c>
      <c r="C2589" s="171" t="s">
        <v>110</v>
      </c>
      <c r="D2589" s="171" t="s">
        <v>80</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3">
      <c r="A2590" t="s">
        <v>5199</v>
      </c>
      <c r="B2590" s="171" t="s">
        <v>5200</v>
      </c>
      <c r="C2590" s="171" t="s">
        <v>113</v>
      </c>
      <c r="D2590" s="171" t="s">
        <v>80</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3">
      <c r="A2591" t="s">
        <v>5201</v>
      </c>
      <c r="B2591" s="171" t="s">
        <v>5202</v>
      </c>
      <c r="C2591" s="171" t="s">
        <v>116</v>
      </c>
      <c r="D2591" s="171" t="s">
        <v>80</v>
      </c>
      <c r="E2591" s="11">
        <v>41760</v>
      </c>
      <c r="H2591" t="e">
        <v>#DIV/0!</v>
      </c>
      <c r="K2591" t="e">
        <v>#DIV/0!</v>
      </c>
      <c r="M2591" t="e">
        <v>#DIV/0!</v>
      </c>
      <c r="R2591" t="e">
        <v>#DIV/0!</v>
      </c>
      <c r="T2591">
        <v>0.8899999999999999</v>
      </c>
    </row>
    <row r="2592" spans="1:20" x14ac:dyDescent="0.3">
      <c r="A2592" t="s">
        <v>5203</v>
      </c>
      <c r="B2592" s="171" t="s">
        <v>5204</v>
      </c>
      <c r="C2592" s="171" t="s">
        <v>119</v>
      </c>
      <c r="D2592" s="171" t="s">
        <v>80</v>
      </c>
      <c r="E2592" s="11">
        <v>41760</v>
      </c>
      <c r="H2592" t="e">
        <v>#DIV/0!</v>
      </c>
      <c r="K2592" t="e">
        <v>#DIV/0!</v>
      </c>
      <c r="M2592" t="e">
        <v>#DIV/0!</v>
      </c>
      <c r="R2592" t="e">
        <v>#DIV/0!</v>
      </c>
      <c r="T2592">
        <v>0.65416666666666656</v>
      </c>
    </row>
    <row r="2593" spans="1:20" x14ac:dyDescent="0.3">
      <c r="A2593" t="s">
        <v>5205</v>
      </c>
      <c r="B2593" s="171" t="s">
        <v>5206</v>
      </c>
      <c r="C2593" s="171" t="s">
        <v>122</v>
      </c>
      <c r="D2593" s="171" t="s">
        <v>4</v>
      </c>
      <c r="E2593" s="11">
        <v>41760</v>
      </c>
      <c r="H2593" t="e">
        <v>#DIV/0!</v>
      </c>
      <c r="K2593" t="e">
        <v>#DIV/0!</v>
      </c>
      <c r="M2593" t="e">
        <v>#DIV/0!</v>
      </c>
      <c r="R2593" t="e">
        <v>#DIV/0!</v>
      </c>
      <c r="T2593">
        <v>0.91150442477876104</v>
      </c>
    </row>
    <row r="2594" spans="1:20" x14ac:dyDescent="0.3">
      <c r="A2594" t="s">
        <v>5207</v>
      </c>
      <c r="B2594" s="171" t="s">
        <v>5208</v>
      </c>
      <c r="C2594" s="171" t="s">
        <v>125</v>
      </c>
      <c r="D2594" s="171" t="s">
        <v>4</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3">
      <c r="A2595" t="s">
        <v>5209</v>
      </c>
      <c r="B2595" s="171" t="s">
        <v>5210</v>
      </c>
      <c r="C2595" s="171" t="s">
        <v>128</v>
      </c>
      <c r="D2595" s="171" t="s">
        <v>80</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3">
      <c r="A2596" t="s">
        <v>5211</v>
      </c>
      <c r="B2596" s="171" t="s">
        <v>5212</v>
      </c>
      <c r="C2596" s="171" t="s">
        <v>131</v>
      </c>
      <c r="D2596" s="171" t="s">
        <v>80</v>
      </c>
      <c r="E2596" s="11">
        <v>41760</v>
      </c>
      <c r="F2596">
        <v>4</v>
      </c>
      <c r="G2596">
        <v>5</v>
      </c>
      <c r="H2596">
        <v>0.8</v>
      </c>
      <c r="I2596">
        <v>23</v>
      </c>
      <c r="J2596">
        <v>20</v>
      </c>
      <c r="K2596">
        <v>1.1499999999999999</v>
      </c>
      <c r="L2596">
        <v>25</v>
      </c>
      <c r="M2596">
        <v>0.8</v>
      </c>
      <c r="N2596">
        <v>22</v>
      </c>
      <c r="P2596">
        <v>1</v>
      </c>
      <c r="Q2596">
        <v>2</v>
      </c>
      <c r="R2596">
        <v>0.5</v>
      </c>
      <c r="S2596">
        <v>1</v>
      </c>
    </row>
    <row r="2597" spans="1:20" x14ac:dyDescent="0.3">
      <c r="A2597" t="s">
        <v>5213</v>
      </c>
      <c r="B2597" s="171" t="s">
        <v>5214</v>
      </c>
      <c r="C2597" s="171" t="s">
        <v>134</v>
      </c>
      <c r="D2597" s="171" t="s">
        <v>80</v>
      </c>
      <c r="E2597" s="11">
        <v>41760</v>
      </c>
      <c r="N2597">
        <v>0</v>
      </c>
    </row>
    <row r="2598" spans="1:20" x14ac:dyDescent="0.3">
      <c r="A2598" t="s">
        <v>5215</v>
      </c>
      <c r="B2598" s="171" t="s">
        <v>5216</v>
      </c>
      <c r="C2598" s="171" t="s">
        <v>137</v>
      </c>
      <c r="D2598" s="171" t="s">
        <v>4</v>
      </c>
      <c r="E2598" s="11">
        <v>41760</v>
      </c>
      <c r="H2598" t="e">
        <v>#DIV/0!</v>
      </c>
      <c r="K2598" t="e">
        <v>#DIV/0!</v>
      </c>
      <c r="M2598" t="e">
        <v>#DIV/0!</v>
      </c>
      <c r="R2598" t="e">
        <v>#DIV/0!</v>
      </c>
    </row>
    <row r="2599" spans="1:20" x14ac:dyDescent="0.3">
      <c r="A2599" t="s">
        <v>5217</v>
      </c>
      <c r="B2599" s="171" t="s">
        <v>5218</v>
      </c>
      <c r="C2599" s="171" t="s">
        <v>140</v>
      </c>
      <c r="D2599" s="171" t="s">
        <v>80</v>
      </c>
      <c r="E2599" s="11">
        <v>41760</v>
      </c>
      <c r="H2599" t="e">
        <v>#DIV/0!</v>
      </c>
      <c r="K2599" t="e">
        <v>#DIV/0!</v>
      </c>
      <c r="M2599" t="e">
        <v>#DIV/0!</v>
      </c>
      <c r="R2599" t="e">
        <v>#DIV/0!</v>
      </c>
    </row>
    <row r="2600" spans="1:20" x14ac:dyDescent="0.3">
      <c r="A2600" t="s">
        <v>5219</v>
      </c>
      <c r="B2600" s="171" t="s">
        <v>5220</v>
      </c>
      <c r="C2600" s="171" t="s">
        <v>143</v>
      </c>
      <c r="D2600" s="171" t="s">
        <v>80</v>
      </c>
      <c r="E2600" s="11">
        <v>41760</v>
      </c>
      <c r="H2600" t="e">
        <v>#DIV/0!</v>
      </c>
      <c r="K2600" t="e">
        <v>#DIV/0!</v>
      </c>
      <c r="M2600" t="e">
        <v>#DIV/0!</v>
      </c>
      <c r="N2600">
        <v>0</v>
      </c>
      <c r="R2600" t="e">
        <v>#DIV/0!</v>
      </c>
      <c r="T2600">
        <v>0.37037037037037035</v>
      </c>
    </row>
    <row r="2601" spans="1:20" x14ac:dyDescent="0.3">
      <c r="A2601" t="s">
        <v>5221</v>
      </c>
      <c r="B2601" s="171" t="s">
        <v>5222</v>
      </c>
      <c r="C2601" s="171" t="s">
        <v>146</v>
      </c>
      <c r="D2601" s="171" t="s">
        <v>4</v>
      </c>
      <c r="E2601" s="11">
        <v>41760</v>
      </c>
      <c r="F2601">
        <v>6</v>
      </c>
      <c r="G2601">
        <v>10</v>
      </c>
      <c r="H2601">
        <v>0.6</v>
      </c>
      <c r="I2601">
        <v>14</v>
      </c>
      <c r="J2601">
        <v>35</v>
      </c>
      <c r="K2601">
        <v>0.4</v>
      </c>
      <c r="L2601">
        <v>60</v>
      </c>
      <c r="M2601">
        <v>0.58333333333333337</v>
      </c>
      <c r="N2601">
        <v>11</v>
      </c>
      <c r="P2601">
        <v>1</v>
      </c>
      <c r="Q2601">
        <v>4</v>
      </c>
      <c r="R2601">
        <v>0.25</v>
      </c>
      <c r="S2601">
        <v>3</v>
      </c>
    </row>
    <row r="2602" spans="1:20" x14ac:dyDescent="0.3">
      <c r="A2602" t="s">
        <v>5223</v>
      </c>
      <c r="B2602" s="171" t="s">
        <v>5224</v>
      </c>
      <c r="C2602" s="171" t="s">
        <v>149</v>
      </c>
      <c r="D2602" s="171" t="s">
        <v>80</v>
      </c>
      <c r="E2602" s="11">
        <v>41760</v>
      </c>
      <c r="H2602" t="e">
        <v>#DIV/0!</v>
      </c>
      <c r="K2602" t="e">
        <v>#DIV/0!</v>
      </c>
      <c r="M2602" t="e">
        <v>#DIV/0!</v>
      </c>
      <c r="R2602" t="e">
        <v>#DIV/0!</v>
      </c>
      <c r="T2602">
        <v>1.2250000000000001</v>
      </c>
    </row>
    <row r="2603" spans="1:20" x14ac:dyDescent="0.3">
      <c r="A2603" t="s">
        <v>5225</v>
      </c>
      <c r="B2603" s="171" t="s">
        <v>5226</v>
      </c>
      <c r="C2603" s="171" t="s">
        <v>152</v>
      </c>
      <c r="D2603" s="171" t="s">
        <v>80</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3">
      <c r="A2604" t="s">
        <v>5227</v>
      </c>
      <c r="B2604" s="171" t="s">
        <v>5228</v>
      </c>
      <c r="C2604" s="171" t="s">
        <v>155</v>
      </c>
      <c r="D2604" s="171" t="s">
        <v>80</v>
      </c>
      <c r="E2604" s="11">
        <v>41760</v>
      </c>
      <c r="F2604">
        <v>2</v>
      </c>
      <c r="G2604">
        <v>5</v>
      </c>
      <c r="H2604">
        <v>0.4</v>
      </c>
      <c r="I2604">
        <v>2</v>
      </c>
      <c r="J2604">
        <v>10</v>
      </c>
      <c r="K2604">
        <v>0.2</v>
      </c>
      <c r="L2604">
        <v>25</v>
      </c>
      <c r="M2604">
        <v>0.4</v>
      </c>
      <c r="N2604">
        <v>2</v>
      </c>
      <c r="P2604">
        <v>0</v>
      </c>
      <c r="Q2604">
        <v>0</v>
      </c>
      <c r="R2604" t="e">
        <v>#DIV/0!</v>
      </c>
      <c r="S2604">
        <v>0</v>
      </c>
      <c r="T2604">
        <v>1</v>
      </c>
    </row>
    <row r="2605" spans="1:20" x14ac:dyDescent="0.3">
      <c r="A2605" t="s">
        <v>5229</v>
      </c>
      <c r="B2605" s="171" t="s">
        <v>5230</v>
      </c>
      <c r="C2605" s="171" t="s">
        <v>158</v>
      </c>
      <c r="D2605" s="171" t="s">
        <v>80</v>
      </c>
      <c r="E2605" s="11">
        <v>41760</v>
      </c>
      <c r="H2605" t="e">
        <v>#DIV/0!</v>
      </c>
      <c r="K2605" t="e">
        <v>#DIV/0!</v>
      </c>
      <c r="M2605" t="e">
        <v>#DIV/0!</v>
      </c>
      <c r="R2605" t="e">
        <v>#DIV/0!</v>
      </c>
      <c r="T2605">
        <v>0.73109090909090912</v>
      </c>
    </row>
    <row r="2606" spans="1:20" x14ac:dyDescent="0.3">
      <c r="A2606" t="s">
        <v>5231</v>
      </c>
      <c r="B2606" s="171" t="s">
        <v>5232</v>
      </c>
      <c r="C2606" s="171" t="s">
        <v>161</v>
      </c>
      <c r="D2606" s="171" t="s">
        <v>4</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3">
      <c r="A2607" t="s">
        <v>5233</v>
      </c>
      <c r="B2607" s="171" t="s">
        <v>5234</v>
      </c>
      <c r="C2607" s="171" t="s">
        <v>164</v>
      </c>
      <c r="D2607" s="171" t="s">
        <v>80</v>
      </c>
      <c r="E2607" s="11">
        <v>41760</v>
      </c>
      <c r="H2607" t="e">
        <v>#DIV/0!</v>
      </c>
      <c r="K2607" t="e">
        <v>#DIV/0!</v>
      </c>
      <c r="M2607" t="e">
        <v>#DIV/0!</v>
      </c>
      <c r="R2607" t="e">
        <v>#DIV/0!</v>
      </c>
      <c r="T2607">
        <v>0.83</v>
      </c>
    </row>
    <row r="2608" spans="1:20" x14ac:dyDescent="0.3">
      <c r="A2608" t="s">
        <v>5235</v>
      </c>
      <c r="B2608" s="171" t="s">
        <v>5236</v>
      </c>
      <c r="C2608" s="171" t="s">
        <v>167</v>
      </c>
      <c r="D2608" s="171" t="s">
        <v>4</v>
      </c>
      <c r="E2608" s="11">
        <v>41760</v>
      </c>
      <c r="H2608" t="e">
        <v>#DIV/0!</v>
      </c>
      <c r="K2608" t="e">
        <v>#DIV/0!</v>
      </c>
      <c r="M2608" t="e">
        <v>#DIV/0!</v>
      </c>
      <c r="R2608" t="e">
        <v>#DIV/0!</v>
      </c>
      <c r="T2608">
        <v>0.95</v>
      </c>
    </row>
    <row r="2609" spans="1:20" x14ac:dyDescent="0.3">
      <c r="A2609" t="s">
        <v>5237</v>
      </c>
      <c r="B2609" s="171" t="s">
        <v>5238</v>
      </c>
      <c r="C2609" s="171" t="s">
        <v>170</v>
      </c>
      <c r="D2609" s="171" t="s">
        <v>80</v>
      </c>
      <c r="E2609" s="11">
        <v>41760</v>
      </c>
      <c r="H2609" t="e">
        <v>#DIV/0!</v>
      </c>
      <c r="K2609" t="e">
        <v>#DIV/0!</v>
      </c>
      <c r="M2609" t="e">
        <v>#DIV/0!</v>
      </c>
      <c r="R2609" t="e">
        <v>#DIV/0!</v>
      </c>
      <c r="T2609">
        <v>0.875</v>
      </c>
    </row>
    <row r="2610" spans="1:20" x14ac:dyDescent="0.3">
      <c r="A2610" t="s">
        <v>5239</v>
      </c>
      <c r="B2610" s="171" t="s">
        <v>5240</v>
      </c>
      <c r="C2610" s="171" t="s">
        <v>173</v>
      </c>
      <c r="D2610" s="171" t="s">
        <v>80</v>
      </c>
      <c r="E2610" s="11">
        <v>41760</v>
      </c>
      <c r="F2610">
        <v>2</v>
      </c>
      <c r="G2610">
        <v>2</v>
      </c>
      <c r="H2610">
        <v>1</v>
      </c>
      <c r="I2610">
        <v>13</v>
      </c>
      <c r="J2610">
        <v>10</v>
      </c>
      <c r="K2610">
        <v>1.3</v>
      </c>
      <c r="L2610">
        <v>10</v>
      </c>
      <c r="M2610">
        <v>1</v>
      </c>
      <c r="N2610">
        <v>13</v>
      </c>
      <c r="P2610">
        <v>2</v>
      </c>
      <c r="Q2610">
        <v>2</v>
      </c>
      <c r="R2610">
        <v>1</v>
      </c>
      <c r="S2610">
        <v>0</v>
      </c>
      <c r="T2610">
        <v>1</v>
      </c>
    </row>
    <row r="2611" spans="1:20" x14ac:dyDescent="0.3">
      <c r="A2611" t="s">
        <v>5241</v>
      </c>
      <c r="B2611" s="171" t="s">
        <v>5242</v>
      </c>
      <c r="C2611" s="171" t="s">
        <v>176</v>
      </c>
      <c r="D2611" s="171" t="s">
        <v>80</v>
      </c>
      <c r="E2611" s="11">
        <v>41760</v>
      </c>
      <c r="F2611">
        <v>2</v>
      </c>
      <c r="G2611">
        <v>2</v>
      </c>
      <c r="H2611">
        <v>1</v>
      </c>
      <c r="I2611">
        <v>13</v>
      </c>
      <c r="J2611">
        <v>10</v>
      </c>
      <c r="K2611">
        <v>1.3</v>
      </c>
      <c r="L2611">
        <v>10</v>
      </c>
      <c r="M2611">
        <v>1</v>
      </c>
      <c r="N2611">
        <v>13</v>
      </c>
      <c r="P2611">
        <v>2</v>
      </c>
      <c r="Q2611">
        <v>2</v>
      </c>
      <c r="R2611">
        <v>1</v>
      </c>
      <c r="S2611">
        <v>0</v>
      </c>
      <c r="T2611">
        <v>0.3125</v>
      </c>
    </row>
    <row r="2612" spans="1:20" x14ac:dyDescent="0.3">
      <c r="A2612" t="s">
        <v>5243</v>
      </c>
      <c r="B2612" s="171" t="s">
        <v>5244</v>
      </c>
      <c r="C2612" s="171" t="s">
        <v>179</v>
      </c>
      <c r="D2612" s="171" t="s">
        <v>4</v>
      </c>
      <c r="E2612" s="11">
        <v>41760</v>
      </c>
      <c r="H2612" t="e">
        <v>#DIV/0!</v>
      </c>
      <c r="K2612" t="e">
        <v>#DIV/0!</v>
      </c>
      <c r="M2612" t="e">
        <v>#DIV/0!</v>
      </c>
      <c r="R2612" t="e">
        <v>#DIV/0!</v>
      </c>
      <c r="T2612">
        <v>0.53846153846153844</v>
      </c>
    </row>
    <row r="2613" spans="1:20" x14ac:dyDescent="0.3">
      <c r="A2613" t="s">
        <v>5245</v>
      </c>
      <c r="B2613" s="171" t="s">
        <v>5246</v>
      </c>
      <c r="C2613" s="171" t="s">
        <v>182</v>
      </c>
      <c r="D2613" s="171" t="s">
        <v>80</v>
      </c>
      <c r="E2613" s="11">
        <v>41760</v>
      </c>
      <c r="H2613" t="e">
        <v>#DIV/0!</v>
      </c>
      <c r="K2613" t="e">
        <v>#DIV/0!</v>
      </c>
      <c r="M2613" t="e">
        <v>#DIV/0!</v>
      </c>
      <c r="R2613" t="e">
        <v>#DIV/0!</v>
      </c>
    </row>
    <row r="2614" spans="1:20" x14ac:dyDescent="0.3">
      <c r="A2614" t="s">
        <v>5247</v>
      </c>
      <c r="B2614" s="171" t="s">
        <v>5248</v>
      </c>
      <c r="C2614" s="171" t="s">
        <v>185</v>
      </c>
      <c r="D2614" s="171" t="s">
        <v>4</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3">
      <c r="A2615" t="s">
        <v>5249</v>
      </c>
      <c r="B2615" s="171" t="s">
        <v>5250</v>
      </c>
      <c r="C2615" s="171" t="s">
        <v>188</v>
      </c>
      <c r="D2615" s="171" t="s">
        <v>80</v>
      </c>
      <c r="E2615" s="11">
        <v>41760</v>
      </c>
      <c r="F2615">
        <v>4</v>
      </c>
      <c r="G2615">
        <v>5</v>
      </c>
      <c r="H2615">
        <v>0.8</v>
      </c>
      <c r="I2615">
        <v>20</v>
      </c>
      <c r="J2615">
        <v>20</v>
      </c>
      <c r="K2615">
        <v>1</v>
      </c>
      <c r="L2615">
        <v>25</v>
      </c>
      <c r="M2615">
        <v>0.8</v>
      </c>
      <c r="N2615">
        <v>19</v>
      </c>
      <c r="P2615">
        <v>0</v>
      </c>
      <c r="Q2615">
        <v>0</v>
      </c>
      <c r="R2615" t="e">
        <v>#DIV/0!</v>
      </c>
      <c r="S2615">
        <v>1</v>
      </c>
    </row>
    <row r="2616" spans="1:20" x14ac:dyDescent="0.3">
      <c r="A2616" t="s">
        <v>5251</v>
      </c>
      <c r="B2616" s="171" t="s">
        <v>5252</v>
      </c>
      <c r="C2616" s="171" t="s">
        <v>191</v>
      </c>
      <c r="D2616" s="171" t="s">
        <v>4</v>
      </c>
      <c r="E2616" s="11">
        <v>41760</v>
      </c>
      <c r="F2616">
        <v>6</v>
      </c>
      <c r="G2616">
        <v>6</v>
      </c>
      <c r="H2616">
        <v>1</v>
      </c>
      <c r="I2616">
        <v>47</v>
      </c>
      <c r="J2616">
        <v>50</v>
      </c>
      <c r="K2616">
        <v>0.94</v>
      </c>
      <c r="L2616">
        <v>50</v>
      </c>
      <c r="M2616">
        <v>1</v>
      </c>
      <c r="N2616">
        <v>23</v>
      </c>
      <c r="P2616">
        <v>5</v>
      </c>
      <c r="Q2616">
        <v>6</v>
      </c>
      <c r="R2616">
        <v>0.83333333333333337</v>
      </c>
      <c r="S2616">
        <v>24</v>
      </c>
    </row>
    <row r="2617" spans="1:20" x14ac:dyDescent="0.3">
      <c r="A2617" t="s">
        <v>5253</v>
      </c>
      <c r="B2617" s="171" t="s">
        <v>5254</v>
      </c>
      <c r="C2617" s="171" t="s">
        <v>194</v>
      </c>
      <c r="D2617" s="171" t="s">
        <v>80</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3">
      <c r="A2618" t="s">
        <v>5255</v>
      </c>
      <c r="B2618" s="171" t="s">
        <v>5256</v>
      </c>
      <c r="C2618" s="171" t="s">
        <v>197</v>
      </c>
      <c r="D2618" s="171" t="s">
        <v>80</v>
      </c>
      <c r="E2618" s="11">
        <v>41760</v>
      </c>
      <c r="H2618" t="e">
        <v>#DIV/0!</v>
      </c>
      <c r="K2618" t="e">
        <v>#DIV/0!</v>
      </c>
      <c r="M2618" t="e">
        <v>#DIV/0!</v>
      </c>
      <c r="R2618" t="e">
        <v>#DIV/0!</v>
      </c>
      <c r="T2618">
        <v>0.88636363636363635</v>
      </c>
    </row>
    <row r="2619" spans="1:20" x14ac:dyDescent="0.3">
      <c r="A2619" t="s">
        <v>5257</v>
      </c>
      <c r="B2619" s="171" t="s">
        <v>5258</v>
      </c>
      <c r="C2619" s="171" t="s">
        <v>200</v>
      </c>
      <c r="D2619" s="171" t="s">
        <v>80</v>
      </c>
      <c r="E2619" s="11">
        <v>41760</v>
      </c>
      <c r="F2619">
        <v>11</v>
      </c>
      <c r="G2619">
        <v>11</v>
      </c>
      <c r="H2619">
        <v>1</v>
      </c>
      <c r="I2619">
        <v>16</v>
      </c>
      <c r="J2619">
        <v>52</v>
      </c>
      <c r="K2619">
        <v>0.30769230769230771</v>
      </c>
      <c r="L2619">
        <v>52</v>
      </c>
      <c r="M2619">
        <v>1</v>
      </c>
      <c r="N2619">
        <v>16</v>
      </c>
      <c r="P2619">
        <v>0</v>
      </c>
      <c r="Q2619">
        <v>0</v>
      </c>
      <c r="R2619" t="e">
        <v>#DIV/0!</v>
      </c>
      <c r="S2619">
        <v>0</v>
      </c>
    </row>
    <row r="2620" spans="1:20" x14ac:dyDescent="0.3">
      <c r="A2620" t="s">
        <v>5259</v>
      </c>
      <c r="B2620" s="171" t="s">
        <v>5260</v>
      </c>
      <c r="C2620" s="171" t="s">
        <v>203</v>
      </c>
      <c r="D2620" s="171" t="s">
        <v>80</v>
      </c>
      <c r="E2620" s="11">
        <v>41760</v>
      </c>
      <c r="F2620">
        <v>6</v>
      </c>
      <c r="G2620">
        <v>6</v>
      </c>
      <c r="H2620">
        <v>1</v>
      </c>
      <c r="J2620">
        <v>27</v>
      </c>
      <c r="K2620">
        <v>0</v>
      </c>
      <c r="L2620">
        <v>27</v>
      </c>
      <c r="M2620">
        <v>1</v>
      </c>
      <c r="R2620" t="e">
        <v>#DIV/0!</v>
      </c>
    </row>
    <row r="2621" spans="1:20" x14ac:dyDescent="0.3">
      <c r="A2621" t="s">
        <v>5261</v>
      </c>
      <c r="B2621" s="171" t="s">
        <v>5262</v>
      </c>
      <c r="C2621" s="171" t="s">
        <v>206</v>
      </c>
      <c r="D2621" s="171" t="s">
        <v>80</v>
      </c>
      <c r="E2621" s="11">
        <v>41760</v>
      </c>
      <c r="F2621">
        <v>5</v>
      </c>
      <c r="G2621">
        <v>5</v>
      </c>
      <c r="H2621">
        <v>1</v>
      </c>
      <c r="I2621">
        <v>16</v>
      </c>
      <c r="J2621">
        <v>25</v>
      </c>
      <c r="K2621">
        <v>0.64</v>
      </c>
      <c r="L2621">
        <v>25</v>
      </c>
      <c r="M2621">
        <v>1</v>
      </c>
      <c r="N2621">
        <v>16</v>
      </c>
      <c r="P2621">
        <v>0</v>
      </c>
      <c r="Q2621">
        <v>0</v>
      </c>
      <c r="R2621" t="e">
        <v>#DIV/0!</v>
      </c>
      <c r="S2621">
        <v>0</v>
      </c>
    </row>
    <row r="2622" spans="1:20" x14ac:dyDescent="0.3">
      <c r="A2622" t="s">
        <v>5263</v>
      </c>
      <c r="B2622" s="171" t="s">
        <v>5264</v>
      </c>
      <c r="C2622" s="171" t="s">
        <v>209</v>
      </c>
      <c r="D2622" s="171" t="s">
        <v>80</v>
      </c>
      <c r="E2622" s="11">
        <v>41760</v>
      </c>
      <c r="H2622" t="e">
        <v>#DIV/0!</v>
      </c>
      <c r="K2622" t="e">
        <v>#DIV/0!</v>
      </c>
      <c r="M2622" t="e">
        <v>#DIV/0!</v>
      </c>
      <c r="R2622" t="e">
        <v>#DIV/0!</v>
      </c>
    </row>
    <row r="2623" spans="1:20" x14ac:dyDescent="0.3">
      <c r="A2623" t="s">
        <v>5265</v>
      </c>
      <c r="B2623" s="171" t="s">
        <v>5266</v>
      </c>
      <c r="C2623" s="171" t="s">
        <v>212</v>
      </c>
      <c r="D2623" s="171" t="s">
        <v>4</v>
      </c>
      <c r="E2623" s="11">
        <v>41760</v>
      </c>
      <c r="H2623" t="e">
        <v>#DIV/0!</v>
      </c>
      <c r="K2623" t="e">
        <v>#DIV/0!</v>
      </c>
      <c r="M2623" t="e">
        <v>#DIV/0!</v>
      </c>
      <c r="R2623" t="e">
        <v>#DIV/0!</v>
      </c>
    </row>
    <row r="2624" spans="1:20" x14ac:dyDescent="0.3">
      <c r="A2624" t="s">
        <v>5267</v>
      </c>
      <c r="B2624" s="171" t="s">
        <v>5268</v>
      </c>
      <c r="C2624" s="171" t="s">
        <v>215</v>
      </c>
      <c r="D2624" s="171" t="s">
        <v>4</v>
      </c>
      <c r="E2624" s="11">
        <v>41760</v>
      </c>
      <c r="H2624" t="e">
        <v>#DIV/0!</v>
      </c>
      <c r="K2624" t="e">
        <v>#DIV/0!</v>
      </c>
      <c r="M2624" t="e">
        <v>#DIV/0!</v>
      </c>
      <c r="R2624" t="e">
        <v>#DIV/0!</v>
      </c>
      <c r="T2624">
        <v>0.83</v>
      </c>
    </row>
    <row r="2625" spans="1:20" x14ac:dyDescent="0.3">
      <c r="A2625" t="s">
        <v>5269</v>
      </c>
      <c r="B2625" s="171" t="s">
        <v>5270</v>
      </c>
      <c r="C2625" s="171" t="s">
        <v>218</v>
      </c>
      <c r="D2625" s="171" t="s">
        <v>80</v>
      </c>
      <c r="E2625" s="11">
        <v>41760</v>
      </c>
      <c r="H2625" t="e">
        <v>#DIV/0!</v>
      </c>
      <c r="K2625" t="e">
        <v>#DIV/0!</v>
      </c>
      <c r="M2625" t="e">
        <v>#DIV/0!</v>
      </c>
      <c r="R2625" t="e">
        <v>#DIV/0!</v>
      </c>
      <c r="T2625">
        <v>0.66018518518518521</v>
      </c>
    </row>
    <row r="2626" spans="1:20" x14ac:dyDescent="0.3">
      <c r="A2626" t="s">
        <v>5271</v>
      </c>
      <c r="B2626" s="171" t="s">
        <v>5272</v>
      </c>
      <c r="C2626" s="171" t="s">
        <v>221</v>
      </c>
      <c r="D2626" s="171" t="s">
        <v>4</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3">
      <c r="A2627" t="s">
        <v>5273</v>
      </c>
      <c r="B2627" s="171" t="s">
        <v>5274</v>
      </c>
      <c r="C2627" s="171" t="s">
        <v>224</v>
      </c>
      <c r="D2627" s="171" t="s">
        <v>80</v>
      </c>
      <c r="E2627" s="11">
        <v>41760</v>
      </c>
      <c r="F2627">
        <v>0</v>
      </c>
      <c r="G2627">
        <v>0</v>
      </c>
      <c r="H2627" t="e">
        <v>#DIV/0!</v>
      </c>
      <c r="I2627">
        <v>0</v>
      </c>
      <c r="J2627">
        <v>0</v>
      </c>
      <c r="K2627" t="e">
        <v>#DIV/0!</v>
      </c>
      <c r="L2627">
        <v>0</v>
      </c>
      <c r="M2627" t="e">
        <v>#DIV/0!</v>
      </c>
      <c r="P2627">
        <v>0</v>
      </c>
      <c r="Q2627">
        <v>0</v>
      </c>
      <c r="R2627" t="e">
        <v>#DIV/0!</v>
      </c>
    </row>
    <row r="2628" spans="1:20" x14ac:dyDescent="0.3">
      <c r="A2628" t="s">
        <v>5275</v>
      </c>
      <c r="B2628" s="171" t="s">
        <v>5276</v>
      </c>
      <c r="C2628" s="171" t="s">
        <v>227</v>
      </c>
      <c r="D2628" s="171" t="s">
        <v>80</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3">
      <c r="A2629" t="s">
        <v>5277</v>
      </c>
      <c r="B2629" s="171" t="s">
        <v>5278</v>
      </c>
      <c r="C2629" s="171" t="s">
        <v>230</v>
      </c>
      <c r="D2629" s="171" t="s">
        <v>80</v>
      </c>
      <c r="E2629" s="11">
        <v>41760</v>
      </c>
    </row>
    <row r="2630" spans="1:20" x14ac:dyDescent="0.3">
      <c r="A2630" t="s">
        <v>5279</v>
      </c>
      <c r="B2630" s="171" t="s">
        <v>5280</v>
      </c>
      <c r="C2630" s="171" t="s">
        <v>233</v>
      </c>
      <c r="D2630" s="171" t="s">
        <v>4</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3">
      <c r="A2631" t="s">
        <v>5281</v>
      </c>
      <c r="B2631" s="171" t="s">
        <v>5282</v>
      </c>
      <c r="C2631" s="171" t="s">
        <v>236</v>
      </c>
      <c r="D2631" s="171" t="s">
        <v>80</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3">
      <c r="A2632" t="s">
        <v>5283</v>
      </c>
      <c r="B2632" s="171" t="s">
        <v>5284</v>
      </c>
      <c r="C2632" s="171" t="s">
        <v>239</v>
      </c>
      <c r="D2632" s="171" t="s">
        <v>80</v>
      </c>
      <c r="E2632" s="11">
        <v>41760</v>
      </c>
      <c r="F2632">
        <v>2</v>
      </c>
      <c r="G2632">
        <v>4</v>
      </c>
      <c r="H2632">
        <v>0.5</v>
      </c>
      <c r="I2632">
        <v>7</v>
      </c>
      <c r="J2632">
        <v>4</v>
      </c>
      <c r="K2632">
        <v>1.75</v>
      </c>
      <c r="L2632">
        <v>8</v>
      </c>
      <c r="M2632">
        <v>0.5</v>
      </c>
      <c r="N2632">
        <v>6</v>
      </c>
      <c r="O2632">
        <v>0.745</v>
      </c>
      <c r="P2632">
        <v>0</v>
      </c>
      <c r="Q2632">
        <v>0</v>
      </c>
      <c r="R2632" t="e">
        <v>#DIV/0!</v>
      </c>
      <c r="S2632">
        <v>1</v>
      </c>
    </row>
    <row r="2633" spans="1:20" x14ac:dyDescent="0.3">
      <c r="A2633" t="s">
        <v>5285</v>
      </c>
      <c r="B2633" s="171" t="s">
        <v>5286</v>
      </c>
      <c r="C2633" s="171" t="s">
        <v>76</v>
      </c>
      <c r="D2633" s="171" t="s">
        <v>80</v>
      </c>
      <c r="E2633" s="11">
        <v>41760</v>
      </c>
      <c r="F2633">
        <v>3</v>
      </c>
      <c r="G2633">
        <v>3</v>
      </c>
      <c r="H2633">
        <v>1</v>
      </c>
      <c r="J2633">
        <v>15</v>
      </c>
      <c r="K2633">
        <v>0</v>
      </c>
      <c r="L2633">
        <v>15</v>
      </c>
      <c r="M2633">
        <v>1</v>
      </c>
      <c r="N2633">
        <v>0</v>
      </c>
      <c r="P2633">
        <v>0</v>
      </c>
      <c r="Q2633">
        <v>0</v>
      </c>
      <c r="R2633" t="e">
        <v>#DIV/0!</v>
      </c>
    </row>
    <row r="2634" spans="1:20" x14ac:dyDescent="0.3">
      <c r="A2634" t="s">
        <v>5287</v>
      </c>
      <c r="B2634" s="171" t="s">
        <v>5288</v>
      </c>
      <c r="C2634" s="171" t="s">
        <v>79</v>
      </c>
      <c r="D2634" s="171" t="s">
        <v>4</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3">
      <c r="A2635" t="s">
        <v>5289</v>
      </c>
      <c r="B2635" s="171" t="s">
        <v>5290</v>
      </c>
      <c r="C2635" s="171" t="s">
        <v>86</v>
      </c>
      <c r="D2635" s="171" t="s">
        <v>4</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3">
      <c r="A2636" t="s">
        <v>5291</v>
      </c>
      <c r="B2636" s="171" t="s">
        <v>5292</v>
      </c>
      <c r="C2636" s="171" t="s">
        <v>89</v>
      </c>
      <c r="D2636" s="171" t="s">
        <v>4</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3">
      <c r="A2637" t="s">
        <v>5293</v>
      </c>
      <c r="B2637" s="171" t="s">
        <v>5294</v>
      </c>
      <c r="C2637" s="171" t="s">
        <v>92</v>
      </c>
      <c r="D2637" s="171" t="s">
        <v>4</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3">
      <c r="A2638" t="s">
        <v>5295</v>
      </c>
      <c r="B2638" s="171" t="s">
        <v>5296</v>
      </c>
      <c r="C2638" s="171" t="s">
        <v>98</v>
      </c>
      <c r="D2638" s="171" t="s">
        <v>4</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3">
      <c r="A2639" t="s">
        <v>5297</v>
      </c>
      <c r="B2639" s="171" t="s">
        <v>5298</v>
      </c>
      <c r="C2639" s="171" t="s">
        <v>101</v>
      </c>
      <c r="D2639" s="171" t="s">
        <v>4</v>
      </c>
      <c r="E2639" s="11">
        <v>41760</v>
      </c>
      <c r="F2639">
        <v>0</v>
      </c>
      <c r="G2639">
        <v>0</v>
      </c>
      <c r="H2639" t="e">
        <v>#DIV/0!</v>
      </c>
      <c r="I2639">
        <v>0</v>
      </c>
      <c r="J2639">
        <v>0</v>
      </c>
      <c r="K2639" t="e">
        <v>#DIV/0!</v>
      </c>
      <c r="L2639">
        <v>0</v>
      </c>
      <c r="M2639" t="e">
        <v>#DIV/0!</v>
      </c>
      <c r="P2639">
        <v>0</v>
      </c>
      <c r="Q2639">
        <v>0</v>
      </c>
      <c r="R2639" t="e">
        <v>#DIV/0!</v>
      </c>
    </row>
    <row r="2640" spans="1:20" x14ac:dyDescent="0.3">
      <c r="A2640" t="s">
        <v>5299</v>
      </c>
      <c r="B2640" s="171" t="s">
        <v>5300</v>
      </c>
      <c r="C2640" s="171" t="s">
        <v>107</v>
      </c>
      <c r="D2640" s="171" t="s">
        <v>80</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3">
      <c r="A2641" t="s">
        <v>5301</v>
      </c>
      <c r="B2641" s="171" t="s">
        <v>5302</v>
      </c>
      <c r="C2641" s="171" t="s">
        <v>110</v>
      </c>
      <c r="D2641" s="171" t="s">
        <v>4</v>
      </c>
      <c r="E2641" s="11">
        <v>41760</v>
      </c>
      <c r="F2641">
        <v>3</v>
      </c>
      <c r="G2641">
        <v>4</v>
      </c>
      <c r="H2641">
        <v>0.75</v>
      </c>
      <c r="I2641">
        <v>18</v>
      </c>
      <c r="J2641">
        <v>15</v>
      </c>
      <c r="K2641">
        <v>1.2</v>
      </c>
      <c r="L2641">
        <v>20</v>
      </c>
      <c r="M2641">
        <v>0.75</v>
      </c>
      <c r="N2641">
        <v>18</v>
      </c>
      <c r="O2641">
        <v>1.3125</v>
      </c>
      <c r="P2641">
        <v>1</v>
      </c>
      <c r="Q2641">
        <v>1</v>
      </c>
      <c r="R2641">
        <v>1</v>
      </c>
      <c r="S2641">
        <v>0</v>
      </c>
    </row>
    <row r="2642" spans="1:20" x14ac:dyDescent="0.3">
      <c r="A2642" t="s">
        <v>5303</v>
      </c>
      <c r="B2642" s="171" t="s">
        <v>5304</v>
      </c>
      <c r="C2642" s="171" t="s">
        <v>113</v>
      </c>
      <c r="D2642" s="171" t="s">
        <v>4</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3">
      <c r="A2643" t="s">
        <v>5305</v>
      </c>
      <c r="B2643" s="171" t="s">
        <v>5306</v>
      </c>
      <c r="C2643" s="171" t="s">
        <v>116</v>
      </c>
      <c r="D2643" s="171" t="s">
        <v>4</v>
      </c>
      <c r="E2643" s="11">
        <v>41760</v>
      </c>
      <c r="H2643" t="e">
        <v>#DIV/0!</v>
      </c>
      <c r="K2643" t="e">
        <v>#DIV/0!</v>
      </c>
      <c r="M2643" t="e">
        <v>#DIV/0!</v>
      </c>
      <c r="R2643" t="e">
        <v>#DIV/0!</v>
      </c>
    </row>
    <row r="2644" spans="1:20" x14ac:dyDescent="0.3">
      <c r="A2644" t="s">
        <v>5307</v>
      </c>
      <c r="B2644" s="171" t="s">
        <v>5308</v>
      </c>
      <c r="C2644" s="171" t="s">
        <v>119</v>
      </c>
      <c r="D2644" s="171" t="s">
        <v>4</v>
      </c>
      <c r="E2644" s="11">
        <v>41760</v>
      </c>
      <c r="H2644" t="e">
        <v>#DIV/0!</v>
      </c>
      <c r="K2644" t="e">
        <v>#DIV/0!</v>
      </c>
      <c r="M2644" t="e">
        <v>#DIV/0!</v>
      </c>
      <c r="R2644" t="e">
        <v>#DIV/0!</v>
      </c>
    </row>
    <row r="2645" spans="1:20" x14ac:dyDescent="0.3">
      <c r="A2645" t="s">
        <v>5309</v>
      </c>
      <c r="B2645" s="171" t="s">
        <v>5310</v>
      </c>
      <c r="C2645" s="171" t="s">
        <v>122</v>
      </c>
      <c r="D2645" s="171" t="s">
        <v>80</v>
      </c>
      <c r="E2645" s="11">
        <v>41760</v>
      </c>
      <c r="H2645" t="e">
        <v>#DIV/0!</v>
      </c>
      <c r="K2645" t="e">
        <v>#DIV/0!</v>
      </c>
      <c r="M2645" t="e">
        <v>#DIV/0!</v>
      </c>
      <c r="R2645" t="e">
        <v>#DIV/0!</v>
      </c>
      <c r="T2645">
        <v>0.37037037037037035</v>
      </c>
    </row>
    <row r="2646" spans="1:20" x14ac:dyDescent="0.3">
      <c r="A2646" t="s">
        <v>5311</v>
      </c>
      <c r="B2646" s="171" t="s">
        <v>5312</v>
      </c>
      <c r="C2646" s="171" t="s">
        <v>125</v>
      </c>
      <c r="D2646" s="171" t="s">
        <v>80</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3">
      <c r="A2647" t="s">
        <v>5313</v>
      </c>
      <c r="B2647" s="171" t="s">
        <v>5314</v>
      </c>
      <c r="C2647" s="171" t="s">
        <v>128</v>
      </c>
      <c r="D2647" s="171" t="s">
        <v>4</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3">
      <c r="A2648" t="s">
        <v>5315</v>
      </c>
      <c r="B2648" s="171" t="s">
        <v>5316</v>
      </c>
      <c r="C2648" s="171" t="s">
        <v>131</v>
      </c>
      <c r="D2648" s="171" t="s">
        <v>4</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3">
      <c r="A2649" t="s">
        <v>5317</v>
      </c>
      <c r="B2649" s="171" t="s">
        <v>5318</v>
      </c>
      <c r="C2649" s="171" t="s">
        <v>134</v>
      </c>
      <c r="D2649" s="171" t="s">
        <v>4</v>
      </c>
      <c r="E2649" s="11">
        <v>41760</v>
      </c>
      <c r="N2649">
        <v>0</v>
      </c>
      <c r="T2649">
        <v>0.8899999999999999</v>
      </c>
    </row>
    <row r="2650" spans="1:20" x14ac:dyDescent="0.3">
      <c r="A2650" t="s">
        <v>5319</v>
      </c>
      <c r="B2650" s="171" t="s">
        <v>5320</v>
      </c>
      <c r="C2650" s="171" t="s">
        <v>137</v>
      </c>
      <c r="D2650" s="171" t="s">
        <v>80</v>
      </c>
      <c r="E2650" s="11">
        <v>41760</v>
      </c>
      <c r="H2650" t="e">
        <v>#DIV/0!</v>
      </c>
      <c r="K2650" t="e">
        <v>#DIV/0!</v>
      </c>
      <c r="M2650" t="e">
        <v>#DIV/0!</v>
      </c>
      <c r="R2650" t="e">
        <v>#DIV/0!</v>
      </c>
      <c r="T2650">
        <v>0.68149038461538458</v>
      </c>
    </row>
    <row r="2651" spans="1:20" x14ac:dyDescent="0.3">
      <c r="A2651" t="s">
        <v>5321</v>
      </c>
      <c r="B2651" s="171" t="s">
        <v>5322</v>
      </c>
      <c r="C2651" s="171" t="s">
        <v>140</v>
      </c>
      <c r="D2651" s="171" t="s">
        <v>4</v>
      </c>
      <c r="E2651" s="11">
        <v>41760</v>
      </c>
      <c r="H2651" t="e">
        <v>#DIV/0!</v>
      </c>
      <c r="K2651" t="e">
        <v>#DIV/0!</v>
      </c>
      <c r="M2651" t="e">
        <v>#DIV/0!</v>
      </c>
      <c r="R2651" t="e">
        <v>#DIV/0!</v>
      </c>
      <c r="T2651">
        <v>0.89893403057119869</v>
      </c>
    </row>
    <row r="2652" spans="1:20" x14ac:dyDescent="0.3">
      <c r="A2652" t="s">
        <v>5323</v>
      </c>
      <c r="B2652" s="171" t="s">
        <v>5324</v>
      </c>
      <c r="C2652" s="171" t="s">
        <v>167</v>
      </c>
      <c r="D2652" s="171" t="s">
        <v>80</v>
      </c>
      <c r="E2652" s="11">
        <v>41760</v>
      </c>
      <c r="H2652" t="e">
        <v>#DIV/0!</v>
      </c>
      <c r="K2652" t="e">
        <v>#DIV/0!</v>
      </c>
      <c r="M2652" t="e">
        <v>#DIV/0!</v>
      </c>
      <c r="R2652" t="e">
        <v>#DIV/0!</v>
      </c>
    </row>
    <row r="2653" spans="1:20" x14ac:dyDescent="0.3">
      <c r="A2653" t="s">
        <v>5325</v>
      </c>
      <c r="B2653" s="171" t="s">
        <v>5326</v>
      </c>
      <c r="C2653" s="171" t="s">
        <v>170</v>
      </c>
      <c r="D2653" s="171" t="s">
        <v>4</v>
      </c>
      <c r="E2653" s="11">
        <v>41760</v>
      </c>
      <c r="H2653" t="e">
        <v>#DIV/0!</v>
      </c>
      <c r="K2653" t="e">
        <v>#DIV/0!</v>
      </c>
      <c r="M2653" t="e">
        <v>#DIV/0!</v>
      </c>
      <c r="R2653" t="e">
        <v>#DIV/0!</v>
      </c>
      <c r="T2653">
        <v>0.78581700399731358</v>
      </c>
    </row>
    <row r="2654" spans="1:20" x14ac:dyDescent="0.3">
      <c r="A2654" t="s">
        <v>5327</v>
      </c>
      <c r="B2654" s="171" t="s">
        <v>5328</v>
      </c>
      <c r="C2654" s="171" t="s">
        <v>179</v>
      </c>
      <c r="D2654" s="171" t="s">
        <v>80</v>
      </c>
      <c r="E2654" s="11">
        <v>41760</v>
      </c>
      <c r="H2654" t="e">
        <v>#DIV/0!</v>
      </c>
      <c r="K2654" t="e">
        <v>#DIV/0!</v>
      </c>
      <c r="M2654" t="e">
        <v>#DIV/0!</v>
      </c>
      <c r="R2654" t="e">
        <v>#DIV/0!</v>
      </c>
    </row>
    <row r="2655" spans="1:20" x14ac:dyDescent="0.3">
      <c r="A2655" t="s">
        <v>5329</v>
      </c>
      <c r="B2655" s="171" t="s">
        <v>5330</v>
      </c>
      <c r="C2655" s="171" t="s">
        <v>182</v>
      </c>
      <c r="D2655" s="171" t="s">
        <v>4</v>
      </c>
      <c r="E2655" s="11">
        <v>41760</v>
      </c>
      <c r="H2655" t="e">
        <v>#DIV/0!</v>
      </c>
      <c r="K2655" t="e">
        <v>#DIV/0!</v>
      </c>
      <c r="M2655" t="e">
        <v>#DIV/0!</v>
      </c>
      <c r="R2655" t="e">
        <v>#DIV/0!</v>
      </c>
    </row>
    <row r="2656" spans="1:20" x14ac:dyDescent="0.3">
      <c r="A2656" t="s">
        <v>5331</v>
      </c>
      <c r="B2656" s="171" t="s">
        <v>5332</v>
      </c>
      <c r="C2656" s="171" t="s">
        <v>185</v>
      </c>
      <c r="D2656" s="171" t="s">
        <v>80</v>
      </c>
      <c r="E2656" s="11">
        <v>41760</v>
      </c>
      <c r="F2656">
        <v>4</v>
      </c>
      <c r="G2656">
        <v>5</v>
      </c>
      <c r="H2656">
        <v>0.8</v>
      </c>
      <c r="I2656">
        <v>20</v>
      </c>
      <c r="J2656">
        <v>20</v>
      </c>
      <c r="K2656">
        <v>1</v>
      </c>
      <c r="L2656">
        <v>25</v>
      </c>
      <c r="M2656">
        <v>0.8</v>
      </c>
      <c r="N2656">
        <v>19</v>
      </c>
      <c r="P2656">
        <v>0</v>
      </c>
      <c r="Q2656">
        <v>0</v>
      </c>
      <c r="R2656" t="e">
        <v>#DIV/0!</v>
      </c>
      <c r="S2656">
        <v>1</v>
      </c>
    </row>
    <row r="2657" spans="1:20" x14ac:dyDescent="0.3">
      <c r="A2657" t="s">
        <v>5333</v>
      </c>
      <c r="B2657" s="171" t="s">
        <v>5334</v>
      </c>
      <c r="C2657" s="171" t="s">
        <v>188</v>
      </c>
      <c r="D2657" s="171" t="s">
        <v>4</v>
      </c>
      <c r="E2657" s="11">
        <v>41760</v>
      </c>
      <c r="F2657">
        <v>4</v>
      </c>
      <c r="G2657">
        <v>5</v>
      </c>
      <c r="H2657">
        <v>0.8</v>
      </c>
      <c r="I2657">
        <v>20</v>
      </c>
      <c r="J2657">
        <v>20</v>
      </c>
      <c r="K2657">
        <v>1</v>
      </c>
      <c r="L2657">
        <v>25</v>
      </c>
      <c r="M2657">
        <v>0.8</v>
      </c>
      <c r="N2657">
        <v>19</v>
      </c>
      <c r="P2657">
        <v>0</v>
      </c>
      <c r="Q2657">
        <v>0</v>
      </c>
      <c r="R2657" t="e">
        <v>#DIV/0!</v>
      </c>
      <c r="S2657">
        <v>1</v>
      </c>
    </row>
    <row r="2658" spans="1:20" x14ac:dyDescent="0.3">
      <c r="A2658" t="s">
        <v>5335</v>
      </c>
      <c r="B2658" s="171" t="s">
        <v>5336</v>
      </c>
      <c r="C2658" s="171" t="s">
        <v>191</v>
      </c>
      <c r="D2658" s="171" t="s">
        <v>80</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3">
      <c r="A2659" t="s">
        <v>5337</v>
      </c>
      <c r="B2659" s="171" t="s">
        <v>5338</v>
      </c>
      <c r="C2659" s="171" t="s">
        <v>194</v>
      </c>
      <c r="D2659" s="171" t="s">
        <v>4</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3">
      <c r="A2660" t="s">
        <v>5339</v>
      </c>
      <c r="B2660" s="171" t="s">
        <v>5340</v>
      </c>
      <c r="C2660" s="171" t="s">
        <v>197</v>
      </c>
      <c r="D2660" s="171" t="s">
        <v>4</v>
      </c>
      <c r="E2660" s="11">
        <v>41760</v>
      </c>
      <c r="H2660" t="e">
        <v>#DIV/0!</v>
      </c>
      <c r="K2660" t="e">
        <v>#DIV/0!</v>
      </c>
      <c r="M2660" t="e">
        <v>#DIV/0!</v>
      </c>
      <c r="R2660" t="e">
        <v>#DIV/0!</v>
      </c>
      <c r="T2660">
        <v>1.0325</v>
      </c>
    </row>
    <row r="2661" spans="1:20" x14ac:dyDescent="0.3">
      <c r="A2661" t="s">
        <v>5341</v>
      </c>
      <c r="B2661" s="171" t="s">
        <v>5342</v>
      </c>
      <c r="C2661" s="171" t="s">
        <v>209</v>
      </c>
      <c r="D2661" s="171" t="s">
        <v>4</v>
      </c>
      <c r="E2661" s="11">
        <v>41760</v>
      </c>
      <c r="H2661" t="e">
        <v>#DIV/0!</v>
      </c>
      <c r="K2661" t="e">
        <v>#DIV/0!</v>
      </c>
      <c r="M2661" t="e">
        <v>#DIV/0!</v>
      </c>
      <c r="R2661" t="e">
        <v>#DIV/0!</v>
      </c>
      <c r="T2661">
        <v>0.85</v>
      </c>
    </row>
    <row r="2662" spans="1:20" x14ac:dyDescent="0.3">
      <c r="A2662" t="s">
        <v>5343</v>
      </c>
      <c r="B2662" s="171" t="s">
        <v>5344</v>
      </c>
      <c r="C2662" s="171" t="s">
        <v>212</v>
      </c>
      <c r="D2662" s="171" t="s">
        <v>80</v>
      </c>
      <c r="E2662" s="11">
        <v>41760</v>
      </c>
      <c r="H2662" t="e">
        <v>#DIV/0!</v>
      </c>
      <c r="K2662" t="e">
        <v>#DIV/0!</v>
      </c>
      <c r="M2662" t="e">
        <v>#DIV/0!</v>
      </c>
      <c r="R2662" t="e">
        <v>#DIV/0!</v>
      </c>
      <c r="T2662">
        <v>1.075</v>
      </c>
    </row>
    <row r="2663" spans="1:20" x14ac:dyDescent="0.3">
      <c r="A2663" t="s">
        <v>5345</v>
      </c>
      <c r="B2663" s="171" t="s">
        <v>5346</v>
      </c>
      <c r="C2663" s="171" t="s">
        <v>215</v>
      </c>
      <c r="D2663" s="171" t="s">
        <v>80</v>
      </c>
      <c r="E2663" s="11">
        <v>41760</v>
      </c>
      <c r="H2663" t="e">
        <v>#DIV/0!</v>
      </c>
      <c r="K2663" t="e">
        <v>#DIV/0!</v>
      </c>
      <c r="M2663" t="e">
        <v>#DIV/0!</v>
      </c>
      <c r="R2663" t="e">
        <v>#DIV/0!</v>
      </c>
      <c r="T2663">
        <v>0.66644000000000003</v>
      </c>
    </row>
    <row r="2664" spans="1:20" x14ac:dyDescent="0.3">
      <c r="A2664" t="s">
        <v>5347</v>
      </c>
      <c r="B2664" s="171" t="s">
        <v>5348</v>
      </c>
      <c r="C2664" s="171" t="s">
        <v>218</v>
      </c>
      <c r="D2664" s="171" t="s">
        <v>4</v>
      </c>
      <c r="E2664" s="11">
        <v>41760</v>
      </c>
      <c r="H2664" t="e">
        <v>#DIV/0!</v>
      </c>
      <c r="K2664" t="e">
        <v>#DIV/0!</v>
      </c>
      <c r="M2664" t="e">
        <v>#DIV/0!</v>
      </c>
      <c r="R2664" t="e">
        <v>#DIV/0!</v>
      </c>
      <c r="T2664">
        <v>0.82399999999999995</v>
      </c>
    </row>
    <row r="2665" spans="1:20" x14ac:dyDescent="0.3">
      <c r="A2665" t="s">
        <v>5349</v>
      </c>
      <c r="B2665" s="171" t="s">
        <v>5350</v>
      </c>
      <c r="C2665" s="171" t="s">
        <v>233</v>
      </c>
      <c r="D2665" s="171" t="s">
        <v>80</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3">
      <c r="A2666" t="s">
        <v>5351</v>
      </c>
      <c r="B2666" s="171" t="s">
        <v>5352</v>
      </c>
      <c r="C2666" s="171" t="s">
        <v>236</v>
      </c>
      <c r="D2666" s="171" t="s">
        <v>4</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3">
      <c r="A2667" t="s">
        <v>5353</v>
      </c>
      <c r="B2667" s="171" t="s">
        <v>5354</v>
      </c>
      <c r="C2667" s="171" t="s">
        <v>239</v>
      </c>
      <c r="D2667" s="171" t="s">
        <v>4</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3">
      <c r="A2668" t="s">
        <v>5355</v>
      </c>
      <c r="B2668" s="171" t="s">
        <v>5356</v>
      </c>
      <c r="C2668" s="171" t="s">
        <v>143</v>
      </c>
      <c r="D2668" s="171" t="s">
        <v>4</v>
      </c>
      <c r="E2668" s="11">
        <v>41760</v>
      </c>
      <c r="H2668" t="e">
        <v>#DIV/0!</v>
      </c>
      <c r="K2668" t="e">
        <v>#DIV/0!</v>
      </c>
      <c r="M2668" t="e">
        <v>#DIV/0!</v>
      </c>
      <c r="N2668">
        <v>0</v>
      </c>
      <c r="R2668" t="e">
        <v>#DIV/0!</v>
      </c>
    </row>
    <row r="2669" spans="1:20" x14ac:dyDescent="0.3">
      <c r="A2669" t="s">
        <v>5357</v>
      </c>
      <c r="B2669" s="171" t="s">
        <v>5358</v>
      </c>
      <c r="C2669" s="171" t="s">
        <v>146</v>
      </c>
      <c r="D2669" s="171" t="s">
        <v>80</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3">
      <c r="A2670" t="s">
        <v>5359</v>
      </c>
      <c r="B2670" s="171" t="s">
        <v>5360</v>
      </c>
      <c r="C2670" s="171" t="s">
        <v>149</v>
      </c>
      <c r="D2670" s="171" t="s">
        <v>4</v>
      </c>
      <c r="E2670" s="11">
        <v>41760</v>
      </c>
      <c r="H2670" t="e">
        <v>#DIV/0!</v>
      </c>
      <c r="K2670" t="e">
        <v>#DIV/0!</v>
      </c>
      <c r="M2670" t="e">
        <v>#DIV/0!</v>
      </c>
      <c r="R2670" t="e">
        <v>#DIV/0!</v>
      </c>
      <c r="T2670">
        <v>0.53846153846153844</v>
      </c>
    </row>
    <row r="2671" spans="1:20" x14ac:dyDescent="0.3">
      <c r="A2671" t="s">
        <v>5361</v>
      </c>
      <c r="B2671" s="171" t="s">
        <v>5362</v>
      </c>
      <c r="C2671" s="171" t="s">
        <v>152</v>
      </c>
      <c r="D2671" s="171" t="s">
        <v>4</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3">
      <c r="A2672" t="s">
        <v>5363</v>
      </c>
      <c r="B2672" s="171" t="s">
        <v>5364</v>
      </c>
      <c r="C2672" s="171" t="s">
        <v>155</v>
      </c>
      <c r="D2672" s="171" t="s">
        <v>4</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3">
      <c r="A2673" t="s">
        <v>5365</v>
      </c>
      <c r="B2673" s="171" t="s">
        <v>5366</v>
      </c>
      <c r="C2673" s="171" t="s">
        <v>158</v>
      </c>
      <c r="D2673" s="171" t="s">
        <v>4</v>
      </c>
      <c r="E2673" s="11">
        <v>41760</v>
      </c>
      <c r="H2673" t="e">
        <v>#DIV/0!</v>
      </c>
      <c r="K2673" t="e">
        <v>#DIV/0!</v>
      </c>
      <c r="M2673" t="e">
        <v>#DIV/0!</v>
      </c>
      <c r="R2673" t="e">
        <v>#DIV/0!</v>
      </c>
    </row>
    <row r="2674" spans="1:20" x14ac:dyDescent="0.3">
      <c r="A2674" t="s">
        <v>5367</v>
      </c>
      <c r="B2674" s="171" t="s">
        <v>5368</v>
      </c>
      <c r="C2674" s="171" t="s">
        <v>164</v>
      </c>
      <c r="D2674" s="171" t="s">
        <v>4</v>
      </c>
      <c r="E2674" s="11">
        <v>41760</v>
      </c>
      <c r="H2674" t="e">
        <v>#DIV/0!</v>
      </c>
      <c r="K2674" t="e">
        <v>#DIV/0!</v>
      </c>
      <c r="M2674" t="e">
        <v>#DIV/0!</v>
      </c>
      <c r="R2674" t="e">
        <v>#DIV/0!</v>
      </c>
    </row>
    <row r="2675" spans="1:20" x14ac:dyDescent="0.3">
      <c r="A2675" t="s">
        <v>5369</v>
      </c>
      <c r="B2675" s="171" t="s">
        <v>5370</v>
      </c>
      <c r="C2675" s="171" t="s">
        <v>161</v>
      </c>
      <c r="D2675" s="171" t="s">
        <v>80</v>
      </c>
      <c r="E2675" s="11">
        <v>41760</v>
      </c>
      <c r="F2675">
        <v>0</v>
      </c>
      <c r="G2675">
        <v>0</v>
      </c>
      <c r="H2675" t="e">
        <v>#DIV/0!</v>
      </c>
      <c r="I2675">
        <v>0</v>
      </c>
      <c r="J2675">
        <v>0</v>
      </c>
      <c r="K2675" t="e">
        <v>#DIV/0!</v>
      </c>
      <c r="L2675">
        <v>0</v>
      </c>
      <c r="M2675" t="e">
        <v>#DIV/0!</v>
      </c>
      <c r="N2675">
        <v>0</v>
      </c>
      <c r="P2675">
        <v>0</v>
      </c>
      <c r="Q2675">
        <v>0</v>
      </c>
      <c r="R2675" t="e">
        <v>#DIV/0!</v>
      </c>
      <c r="S2675">
        <v>0</v>
      </c>
    </row>
    <row r="2676" spans="1:20" x14ac:dyDescent="0.3">
      <c r="A2676" t="s">
        <v>5371</v>
      </c>
      <c r="B2676" s="171" t="s">
        <v>5372</v>
      </c>
      <c r="C2676" s="171" t="s">
        <v>221</v>
      </c>
      <c r="D2676" s="171" t="s">
        <v>80</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3">
      <c r="A2677" t="s">
        <v>5373</v>
      </c>
      <c r="B2677" s="171" t="s">
        <v>5374</v>
      </c>
      <c r="C2677" s="171" t="s">
        <v>224</v>
      </c>
      <c r="D2677" s="171" t="s">
        <v>4</v>
      </c>
      <c r="E2677" s="11">
        <v>41760</v>
      </c>
      <c r="F2677">
        <v>0</v>
      </c>
      <c r="G2677">
        <v>0</v>
      </c>
      <c r="H2677" t="e">
        <v>#DIV/0!</v>
      </c>
      <c r="I2677">
        <v>0</v>
      </c>
      <c r="J2677">
        <v>0</v>
      </c>
      <c r="K2677" t="e">
        <v>#DIV/0!</v>
      </c>
      <c r="L2677">
        <v>0</v>
      </c>
      <c r="M2677" t="e">
        <v>#DIV/0!</v>
      </c>
      <c r="P2677">
        <v>0</v>
      </c>
      <c r="Q2677">
        <v>0</v>
      </c>
      <c r="R2677" t="e">
        <v>#DIV/0!</v>
      </c>
    </row>
    <row r="2678" spans="1:20" x14ac:dyDescent="0.3">
      <c r="A2678" t="s">
        <v>5375</v>
      </c>
      <c r="B2678" s="171" t="s">
        <v>5376</v>
      </c>
      <c r="C2678" s="171" t="s">
        <v>227</v>
      </c>
      <c r="D2678" s="171" t="s">
        <v>4</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3">
      <c r="A2679" t="s">
        <v>5377</v>
      </c>
      <c r="B2679" s="171" t="s">
        <v>5378</v>
      </c>
      <c r="C2679" s="171" t="s">
        <v>230</v>
      </c>
      <c r="D2679" s="171" t="s">
        <v>4</v>
      </c>
      <c r="E2679" s="11">
        <v>41760</v>
      </c>
    </row>
    <row r="2680" spans="1:20" x14ac:dyDescent="0.3">
      <c r="A2680" t="s">
        <v>5379</v>
      </c>
      <c r="B2680" s="171" t="s">
        <v>5380</v>
      </c>
      <c r="C2680" s="171" t="s">
        <v>73</v>
      </c>
      <c r="D2680" s="171" t="s">
        <v>4</v>
      </c>
      <c r="E2680" s="11">
        <v>41791</v>
      </c>
      <c r="F2680">
        <v>3</v>
      </c>
      <c r="G2680">
        <v>3</v>
      </c>
      <c r="H2680">
        <v>1</v>
      </c>
      <c r="J2680">
        <v>15</v>
      </c>
      <c r="K2680">
        <v>0</v>
      </c>
      <c r="L2680">
        <v>15</v>
      </c>
      <c r="M2680">
        <v>1</v>
      </c>
      <c r="N2680">
        <v>0</v>
      </c>
      <c r="P2680">
        <v>0</v>
      </c>
      <c r="Q2680">
        <v>0</v>
      </c>
      <c r="R2680" t="e">
        <v>#DIV/0!</v>
      </c>
    </row>
    <row r="2681" spans="1:20" x14ac:dyDescent="0.3">
      <c r="A2681" t="s">
        <v>5381</v>
      </c>
      <c r="B2681" s="171" t="s">
        <v>5382</v>
      </c>
      <c r="C2681" s="171" t="s">
        <v>76</v>
      </c>
      <c r="D2681" s="171" t="s">
        <v>4</v>
      </c>
      <c r="E2681" s="11">
        <v>41791</v>
      </c>
      <c r="F2681">
        <v>3</v>
      </c>
      <c r="G2681">
        <v>3</v>
      </c>
      <c r="H2681">
        <v>1</v>
      </c>
      <c r="J2681">
        <v>15</v>
      </c>
      <c r="K2681">
        <v>0</v>
      </c>
      <c r="L2681">
        <v>15</v>
      </c>
      <c r="M2681">
        <v>1</v>
      </c>
      <c r="N2681">
        <v>0</v>
      </c>
      <c r="P2681">
        <v>0</v>
      </c>
      <c r="Q2681">
        <v>0</v>
      </c>
      <c r="R2681" t="e">
        <v>#DIV/0!</v>
      </c>
    </row>
    <row r="2682" spans="1:20" x14ac:dyDescent="0.3">
      <c r="A2682" t="s">
        <v>5383</v>
      </c>
      <c r="B2682" s="171" t="s">
        <v>5384</v>
      </c>
      <c r="C2682" s="171" t="s">
        <v>79</v>
      </c>
      <c r="D2682" s="171" t="s">
        <v>80</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3">
      <c r="A2683" t="s">
        <v>5385</v>
      </c>
      <c r="B2683" s="171" t="s">
        <v>5386</v>
      </c>
      <c r="C2683" s="171" t="s">
        <v>83</v>
      </c>
      <c r="D2683" s="171" t="s">
        <v>80</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3">
      <c r="A2684" t="s">
        <v>5387</v>
      </c>
      <c r="B2684" s="171" t="s">
        <v>5388</v>
      </c>
      <c r="C2684" s="171" t="s">
        <v>86</v>
      </c>
      <c r="D2684" s="171" t="s">
        <v>80</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3">
      <c r="A2685" t="s">
        <v>5389</v>
      </c>
      <c r="B2685" s="171" t="s">
        <v>5390</v>
      </c>
      <c r="C2685" s="171" t="s">
        <v>89</v>
      </c>
      <c r="D2685" s="171" t="s">
        <v>80</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3">
      <c r="A2686" t="s">
        <v>5391</v>
      </c>
      <c r="B2686" s="171" t="s">
        <v>5392</v>
      </c>
      <c r="C2686" s="171" t="s">
        <v>92</v>
      </c>
      <c r="D2686" s="171" t="s">
        <v>80</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3">
      <c r="A2687" t="s">
        <v>5393</v>
      </c>
      <c r="B2687" s="171" t="s">
        <v>5394</v>
      </c>
      <c r="C2687" s="171" t="s">
        <v>95</v>
      </c>
      <c r="D2687" s="171" t="s">
        <v>80</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3">
      <c r="A2688" t="s">
        <v>5395</v>
      </c>
      <c r="B2688" s="171" t="s">
        <v>5396</v>
      </c>
      <c r="C2688" s="171" t="s">
        <v>98</v>
      </c>
      <c r="D2688" s="171" t="s">
        <v>80</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3">
      <c r="A2689" t="s">
        <v>5397</v>
      </c>
      <c r="B2689" s="171" t="s">
        <v>5398</v>
      </c>
      <c r="C2689" s="171" t="s">
        <v>101</v>
      </c>
      <c r="D2689" s="171" t="s">
        <v>80</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3">
      <c r="A2690" t="s">
        <v>5399</v>
      </c>
      <c r="B2690" s="171" t="s">
        <v>5400</v>
      </c>
      <c r="C2690" s="171" t="s">
        <v>104</v>
      </c>
      <c r="D2690" s="171" t="s">
        <v>4</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3">
      <c r="A2691" t="s">
        <v>5401</v>
      </c>
      <c r="B2691" s="171" t="s">
        <v>5402</v>
      </c>
      <c r="C2691" s="171" t="s">
        <v>107</v>
      </c>
      <c r="D2691" s="171" t="s">
        <v>4</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3">
      <c r="A2692" t="s">
        <v>5403</v>
      </c>
      <c r="B2692" s="171" t="s">
        <v>5404</v>
      </c>
      <c r="C2692" s="171" t="s">
        <v>110</v>
      </c>
      <c r="D2692" s="171" t="s">
        <v>80</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3">
      <c r="A2693" t="s">
        <v>5405</v>
      </c>
      <c r="B2693" s="171" t="s">
        <v>5406</v>
      </c>
      <c r="C2693" s="171" t="s">
        <v>113</v>
      </c>
      <c r="D2693" s="171" t="s">
        <v>80</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3">
      <c r="A2694" t="s">
        <v>5407</v>
      </c>
      <c r="B2694" s="171" t="s">
        <v>5408</v>
      </c>
      <c r="C2694" s="171" t="s">
        <v>116</v>
      </c>
      <c r="D2694" s="171" t="s">
        <v>80</v>
      </c>
      <c r="E2694" s="11">
        <v>41791</v>
      </c>
      <c r="H2694" t="e">
        <v>#DIV/0!</v>
      </c>
      <c r="K2694" t="e">
        <v>#DIV/0!</v>
      </c>
      <c r="M2694" t="e">
        <v>#DIV/0!</v>
      </c>
      <c r="R2694" t="e">
        <v>#DIV/0!</v>
      </c>
      <c r="T2694">
        <v>0.74521999999999999</v>
      </c>
    </row>
    <row r="2695" spans="1:20" x14ac:dyDescent="0.3">
      <c r="A2695" t="s">
        <v>5409</v>
      </c>
      <c r="B2695" s="171" t="s">
        <v>5410</v>
      </c>
      <c r="C2695" s="171" t="s">
        <v>119</v>
      </c>
      <c r="D2695" s="171" t="s">
        <v>80</v>
      </c>
      <c r="E2695" s="11">
        <v>41791</v>
      </c>
      <c r="H2695" t="e">
        <v>#DIV/0!</v>
      </c>
      <c r="K2695" t="e">
        <v>#DIV/0!</v>
      </c>
      <c r="M2695" t="e">
        <v>#DIV/0!</v>
      </c>
      <c r="R2695" t="e">
        <v>#DIV/0!</v>
      </c>
      <c r="T2695">
        <v>0.53846153846153844</v>
      </c>
    </row>
    <row r="2696" spans="1:20" x14ac:dyDescent="0.3">
      <c r="A2696" t="s">
        <v>5411</v>
      </c>
      <c r="B2696" s="171" t="s">
        <v>5412</v>
      </c>
      <c r="C2696" s="171" t="s">
        <v>122</v>
      </c>
      <c r="D2696" s="171" t="s">
        <v>4</v>
      </c>
      <c r="E2696" s="11">
        <v>41791</v>
      </c>
      <c r="H2696" t="e">
        <v>#DIV/0!</v>
      </c>
      <c r="K2696" t="e">
        <v>#DIV/0!</v>
      </c>
      <c r="M2696" t="e">
        <v>#DIV/0!</v>
      </c>
      <c r="R2696" t="e">
        <v>#DIV/0!</v>
      </c>
      <c r="T2696" t="e">
        <v>#DIV/0!</v>
      </c>
    </row>
    <row r="2697" spans="1:20" x14ac:dyDescent="0.3">
      <c r="A2697" t="s">
        <v>5413</v>
      </c>
      <c r="B2697" s="171" t="s">
        <v>5414</v>
      </c>
      <c r="C2697" s="171" t="s">
        <v>125</v>
      </c>
      <c r="D2697" s="171" t="s">
        <v>4</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3">
      <c r="A2698" t="s">
        <v>5415</v>
      </c>
      <c r="B2698" s="171" t="s">
        <v>5416</v>
      </c>
      <c r="C2698" s="171" t="s">
        <v>128</v>
      </c>
      <c r="D2698" s="171" t="s">
        <v>80</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3">
      <c r="A2699" t="s">
        <v>5417</v>
      </c>
      <c r="B2699" s="171" t="s">
        <v>5418</v>
      </c>
      <c r="C2699" s="171" t="s">
        <v>131</v>
      </c>
      <c r="D2699" s="171" t="s">
        <v>80</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3">
      <c r="A2700" t="s">
        <v>5419</v>
      </c>
      <c r="B2700" s="171" t="s">
        <v>5420</v>
      </c>
      <c r="C2700" s="171" t="s">
        <v>134</v>
      </c>
      <c r="D2700" s="171" t="s">
        <v>80</v>
      </c>
      <c r="E2700" s="11">
        <v>41791</v>
      </c>
      <c r="F2700">
        <v>4</v>
      </c>
      <c r="G2700">
        <v>4</v>
      </c>
      <c r="H2700">
        <v>1</v>
      </c>
      <c r="I2700">
        <v>34</v>
      </c>
      <c r="J2700">
        <v>40</v>
      </c>
      <c r="K2700">
        <v>0.85</v>
      </c>
      <c r="L2700">
        <v>40</v>
      </c>
      <c r="M2700">
        <v>1</v>
      </c>
      <c r="N2700">
        <v>34</v>
      </c>
      <c r="T2700" t="e">
        <v>#DIV/0!</v>
      </c>
    </row>
    <row r="2701" spans="1:20" x14ac:dyDescent="0.3">
      <c r="A2701" t="s">
        <v>5421</v>
      </c>
      <c r="B2701" s="171" t="s">
        <v>5422</v>
      </c>
      <c r="C2701" s="171" t="s">
        <v>137</v>
      </c>
      <c r="D2701" s="171" t="s">
        <v>4</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3">
      <c r="A2702" t="s">
        <v>5423</v>
      </c>
      <c r="B2702" s="171" t="s">
        <v>5424</v>
      </c>
      <c r="C2702" s="171" t="s">
        <v>140</v>
      </c>
      <c r="D2702" s="171" t="s">
        <v>80</v>
      </c>
      <c r="E2702" s="11">
        <v>41791</v>
      </c>
      <c r="F2702">
        <v>3</v>
      </c>
      <c r="G2702">
        <v>3</v>
      </c>
      <c r="H2702">
        <v>1</v>
      </c>
      <c r="I2702">
        <v>25</v>
      </c>
      <c r="J2702">
        <v>30</v>
      </c>
      <c r="K2702">
        <v>0.83333333333333337</v>
      </c>
      <c r="L2702">
        <v>30</v>
      </c>
      <c r="M2702">
        <v>1</v>
      </c>
      <c r="N2702">
        <v>21</v>
      </c>
      <c r="P2702">
        <v>0</v>
      </c>
      <c r="Q2702">
        <v>0</v>
      </c>
      <c r="R2702" t="e">
        <v>#DIV/0!</v>
      </c>
      <c r="S2702">
        <v>4</v>
      </c>
    </row>
    <row r="2703" spans="1:20" x14ac:dyDescent="0.3">
      <c r="A2703" t="s">
        <v>5425</v>
      </c>
      <c r="B2703" s="171" t="s">
        <v>5426</v>
      </c>
      <c r="C2703" s="171" t="s">
        <v>143</v>
      </c>
      <c r="D2703" s="171" t="s">
        <v>80</v>
      </c>
      <c r="E2703" s="11">
        <v>41791</v>
      </c>
      <c r="H2703" t="e">
        <v>#DIV/0!</v>
      </c>
      <c r="K2703" t="e">
        <v>#DIV/0!</v>
      </c>
      <c r="M2703" t="e">
        <v>#DIV/0!</v>
      </c>
      <c r="N2703">
        <v>0</v>
      </c>
      <c r="R2703" t="e">
        <v>#DIV/0!</v>
      </c>
      <c r="T2703">
        <v>0.52631578947368418</v>
      </c>
    </row>
    <row r="2704" spans="1:20" x14ac:dyDescent="0.3">
      <c r="A2704" t="s">
        <v>5427</v>
      </c>
      <c r="B2704" s="171" t="s">
        <v>5428</v>
      </c>
      <c r="C2704" s="171" t="s">
        <v>146</v>
      </c>
      <c r="D2704" s="171" t="s">
        <v>4</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3">
      <c r="A2705" t="s">
        <v>5429</v>
      </c>
      <c r="B2705" s="171" t="s">
        <v>5430</v>
      </c>
      <c r="C2705" s="171" t="s">
        <v>149</v>
      </c>
      <c r="D2705" s="171" t="s">
        <v>80</v>
      </c>
      <c r="E2705" s="11">
        <v>41791</v>
      </c>
      <c r="H2705" t="e">
        <v>#DIV/0!</v>
      </c>
      <c r="K2705" t="e">
        <v>#DIV/0!</v>
      </c>
      <c r="M2705" t="e">
        <v>#DIV/0!</v>
      </c>
      <c r="R2705" t="e">
        <v>#DIV/0!</v>
      </c>
      <c r="T2705">
        <v>0.66644000000000003</v>
      </c>
    </row>
    <row r="2706" spans="1:20" x14ac:dyDescent="0.3">
      <c r="A2706" t="s">
        <v>5431</v>
      </c>
      <c r="B2706" s="171" t="s">
        <v>5432</v>
      </c>
      <c r="C2706" s="171" t="s">
        <v>152</v>
      </c>
      <c r="D2706" s="171" t="s">
        <v>80</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3">
      <c r="A2707" t="s">
        <v>5433</v>
      </c>
      <c r="B2707" s="171" t="s">
        <v>5434</v>
      </c>
      <c r="C2707" s="171" t="s">
        <v>155</v>
      </c>
      <c r="D2707" s="171" t="s">
        <v>80</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3">
      <c r="A2708" t="s">
        <v>5435</v>
      </c>
      <c r="B2708" s="171" t="s">
        <v>5436</v>
      </c>
      <c r="C2708" s="171" t="s">
        <v>158</v>
      </c>
      <c r="D2708" s="171" t="s">
        <v>80</v>
      </c>
      <c r="E2708" s="11">
        <v>41791</v>
      </c>
      <c r="H2708" t="e">
        <v>#DIV/0!</v>
      </c>
      <c r="K2708" t="e">
        <v>#DIV/0!</v>
      </c>
      <c r="M2708" t="e">
        <v>#DIV/0!</v>
      </c>
      <c r="R2708" t="e">
        <v>#DIV/0!</v>
      </c>
      <c r="T2708">
        <v>0.62393162393162394</v>
      </c>
    </row>
    <row r="2709" spans="1:20" x14ac:dyDescent="0.3">
      <c r="A2709" t="s">
        <v>5437</v>
      </c>
      <c r="B2709" s="171" t="s">
        <v>5438</v>
      </c>
      <c r="C2709" s="171" t="s">
        <v>161</v>
      </c>
      <c r="D2709" s="171" t="s">
        <v>4</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3">
      <c r="A2710" t="s">
        <v>5439</v>
      </c>
      <c r="B2710" s="171" t="s">
        <v>5440</v>
      </c>
      <c r="C2710" s="171" t="s">
        <v>164</v>
      </c>
      <c r="D2710" s="171" t="s">
        <v>80</v>
      </c>
      <c r="E2710" s="11">
        <v>41791</v>
      </c>
      <c r="H2710" t="e">
        <v>#DIV/0!</v>
      </c>
      <c r="K2710" t="e">
        <v>#DIV/0!</v>
      </c>
      <c r="M2710" t="e">
        <v>#DIV/0!</v>
      </c>
      <c r="R2710" t="e">
        <v>#DIV/0!</v>
      </c>
    </row>
    <row r="2711" spans="1:20" x14ac:dyDescent="0.3">
      <c r="A2711" t="s">
        <v>5441</v>
      </c>
      <c r="B2711" s="171" t="s">
        <v>5442</v>
      </c>
      <c r="C2711" s="171" t="s">
        <v>167</v>
      </c>
      <c r="D2711" s="171" t="s">
        <v>4</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3">
      <c r="A2712" t="s">
        <v>5443</v>
      </c>
      <c r="B2712" s="171" t="s">
        <v>5444</v>
      </c>
      <c r="C2712" s="171" t="s">
        <v>170</v>
      </c>
      <c r="D2712" s="171" t="s">
        <v>80</v>
      </c>
      <c r="E2712" s="11">
        <v>41791</v>
      </c>
      <c r="F2712">
        <v>3</v>
      </c>
      <c r="G2712">
        <v>3</v>
      </c>
      <c r="H2712">
        <v>1</v>
      </c>
      <c r="I2712">
        <v>25</v>
      </c>
      <c r="J2712">
        <v>30</v>
      </c>
      <c r="K2712">
        <v>0.83333333333333337</v>
      </c>
      <c r="L2712">
        <v>30</v>
      </c>
      <c r="M2712">
        <v>1</v>
      </c>
      <c r="N2712">
        <v>18</v>
      </c>
      <c r="P2712">
        <v>0</v>
      </c>
      <c r="Q2712">
        <v>0</v>
      </c>
      <c r="R2712" t="e">
        <v>#DIV/0!</v>
      </c>
      <c r="S2712">
        <v>7</v>
      </c>
    </row>
    <row r="2713" spans="1:20" x14ac:dyDescent="0.3">
      <c r="A2713" t="s">
        <v>5445</v>
      </c>
      <c r="B2713" s="171" t="s">
        <v>5446</v>
      </c>
      <c r="C2713" s="171" t="s">
        <v>173</v>
      </c>
      <c r="D2713" s="171" t="s">
        <v>80</v>
      </c>
      <c r="E2713" s="11">
        <v>41791</v>
      </c>
      <c r="F2713">
        <v>2</v>
      </c>
      <c r="G2713">
        <v>2</v>
      </c>
      <c r="H2713">
        <v>1</v>
      </c>
      <c r="I2713">
        <v>11</v>
      </c>
      <c r="J2713">
        <v>10</v>
      </c>
      <c r="K2713">
        <v>1.1000000000000001</v>
      </c>
      <c r="L2713">
        <v>10</v>
      </c>
      <c r="M2713">
        <v>1</v>
      </c>
      <c r="N2713">
        <v>5</v>
      </c>
      <c r="P2713">
        <v>0</v>
      </c>
      <c r="Q2713">
        <v>3</v>
      </c>
      <c r="R2713">
        <v>0</v>
      </c>
      <c r="S2713">
        <v>6</v>
      </c>
    </row>
    <row r="2714" spans="1:20" x14ac:dyDescent="0.3">
      <c r="A2714" t="s">
        <v>5447</v>
      </c>
      <c r="B2714" s="171" t="s">
        <v>5448</v>
      </c>
      <c r="C2714" s="171" t="s">
        <v>176</v>
      </c>
      <c r="D2714" s="171" t="s">
        <v>80</v>
      </c>
      <c r="E2714" s="11">
        <v>41791</v>
      </c>
      <c r="F2714">
        <v>2</v>
      </c>
      <c r="G2714">
        <v>2</v>
      </c>
      <c r="H2714">
        <v>1</v>
      </c>
      <c r="I2714">
        <v>11</v>
      </c>
      <c r="J2714">
        <v>10</v>
      </c>
      <c r="K2714">
        <v>1.1000000000000001</v>
      </c>
      <c r="L2714">
        <v>10</v>
      </c>
      <c r="M2714">
        <v>1</v>
      </c>
      <c r="N2714">
        <v>5</v>
      </c>
      <c r="P2714">
        <v>0</v>
      </c>
      <c r="Q2714">
        <v>3</v>
      </c>
      <c r="R2714">
        <v>0</v>
      </c>
      <c r="S2714">
        <v>6</v>
      </c>
    </row>
    <row r="2715" spans="1:20" x14ac:dyDescent="0.3">
      <c r="A2715" t="s">
        <v>5449</v>
      </c>
      <c r="B2715" s="171" t="s">
        <v>5450</v>
      </c>
      <c r="C2715" s="171" t="s">
        <v>179</v>
      </c>
      <c r="D2715" s="171" t="s">
        <v>4</v>
      </c>
      <c r="E2715" s="11">
        <v>41791</v>
      </c>
      <c r="H2715" t="e">
        <v>#DIV/0!</v>
      </c>
      <c r="K2715" t="e">
        <v>#DIV/0!</v>
      </c>
      <c r="M2715" t="e">
        <v>#DIV/0!</v>
      </c>
      <c r="R2715" t="e">
        <v>#DIV/0!</v>
      </c>
    </row>
    <row r="2716" spans="1:20" x14ac:dyDescent="0.3">
      <c r="A2716" t="s">
        <v>5451</v>
      </c>
      <c r="B2716" s="171" t="s">
        <v>5452</v>
      </c>
      <c r="C2716" s="171" t="s">
        <v>182</v>
      </c>
      <c r="D2716" s="171" t="s">
        <v>80</v>
      </c>
      <c r="E2716" s="11">
        <v>41791</v>
      </c>
      <c r="H2716" t="e">
        <v>#DIV/0!</v>
      </c>
      <c r="K2716" t="e">
        <v>#DIV/0!</v>
      </c>
      <c r="M2716" t="e">
        <v>#DIV/0!</v>
      </c>
      <c r="R2716" t="e">
        <v>#DIV/0!</v>
      </c>
      <c r="T2716">
        <v>0.5</v>
      </c>
    </row>
    <row r="2717" spans="1:20" x14ac:dyDescent="0.3">
      <c r="A2717" t="s">
        <v>5453</v>
      </c>
      <c r="B2717" s="171" t="s">
        <v>5454</v>
      </c>
      <c r="C2717" s="171" t="s">
        <v>185</v>
      </c>
      <c r="D2717" s="171" t="s">
        <v>4</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3">
      <c r="A2718" t="s">
        <v>5455</v>
      </c>
      <c r="B2718" s="171" t="s">
        <v>5456</v>
      </c>
      <c r="C2718" s="171" t="s">
        <v>188</v>
      </c>
      <c r="D2718" s="171" t="s">
        <v>80</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3">
      <c r="A2719" t="s">
        <v>5457</v>
      </c>
      <c r="B2719" s="171" t="s">
        <v>5458</v>
      </c>
      <c r="C2719" s="171" t="s">
        <v>191</v>
      </c>
      <c r="D2719" s="171" t="s">
        <v>4</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3">
      <c r="A2720" t="s">
        <v>5459</v>
      </c>
      <c r="B2720" s="171" t="s">
        <v>5460</v>
      </c>
      <c r="C2720" s="171" t="s">
        <v>194</v>
      </c>
      <c r="D2720" s="171" t="s">
        <v>80</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3">
      <c r="A2721" t="s">
        <v>5461</v>
      </c>
      <c r="B2721" s="171" t="s">
        <v>5462</v>
      </c>
      <c r="C2721" s="171" t="s">
        <v>197</v>
      </c>
      <c r="D2721" s="171" t="s">
        <v>80</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3">
      <c r="A2722" t="s">
        <v>5463</v>
      </c>
      <c r="B2722" s="171" t="s">
        <v>5464</v>
      </c>
      <c r="C2722" s="171" t="s">
        <v>200</v>
      </c>
      <c r="D2722" s="171" t="s">
        <v>80</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3">
      <c r="A2723" t="s">
        <v>5465</v>
      </c>
      <c r="B2723" s="171" t="s">
        <v>5466</v>
      </c>
      <c r="C2723" s="171" t="s">
        <v>203</v>
      </c>
      <c r="D2723" s="171" t="s">
        <v>80</v>
      </c>
      <c r="E2723" s="11">
        <v>41791</v>
      </c>
      <c r="F2723">
        <v>6</v>
      </c>
      <c r="G2723">
        <v>6</v>
      </c>
      <c r="H2723">
        <v>1</v>
      </c>
      <c r="J2723">
        <v>27</v>
      </c>
      <c r="K2723">
        <v>0</v>
      </c>
      <c r="L2723">
        <v>27</v>
      </c>
      <c r="M2723">
        <v>1</v>
      </c>
      <c r="R2723" t="e">
        <v>#DIV/0!</v>
      </c>
      <c r="T2723">
        <v>0.83</v>
      </c>
    </row>
    <row r="2724" spans="1:20" x14ac:dyDescent="0.3">
      <c r="A2724" t="s">
        <v>5467</v>
      </c>
      <c r="B2724" s="171" t="s">
        <v>5468</v>
      </c>
      <c r="C2724" s="171" t="s">
        <v>206</v>
      </c>
      <c r="D2724" s="171" t="s">
        <v>80</v>
      </c>
      <c r="E2724" s="11">
        <v>41791</v>
      </c>
      <c r="F2724">
        <v>5</v>
      </c>
      <c r="G2724">
        <v>5</v>
      </c>
      <c r="H2724">
        <v>1</v>
      </c>
      <c r="I2724">
        <v>18</v>
      </c>
      <c r="J2724">
        <v>25</v>
      </c>
      <c r="K2724">
        <v>0.72</v>
      </c>
      <c r="L2724">
        <v>25</v>
      </c>
      <c r="M2724">
        <v>1</v>
      </c>
      <c r="N2724">
        <v>18</v>
      </c>
      <c r="P2724">
        <v>0</v>
      </c>
      <c r="Q2724">
        <v>0</v>
      </c>
      <c r="R2724" t="e">
        <v>#DIV/0!</v>
      </c>
      <c r="S2724">
        <v>0</v>
      </c>
      <c r="T2724">
        <v>0.95</v>
      </c>
    </row>
    <row r="2725" spans="1:20" x14ac:dyDescent="0.3">
      <c r="A2725" t="s">
        <v>5469</v>
      </c>
      <c r="B2725" s="171" t="s">
        <v>5470</v>
      </c>
      <c r="C2725" s="171" t="s">
        <v>209</v>
      </c>
      <c r="D2725" s="171" t="s">
        <v>80</v>
      </c>
      <c r="E2725" s="11">
        <v>41791</v>
      </c>
      <c r="H2725" t="e">
        <v>#DIV/0!</v>
      </c>
      <c r="K2725" t="e">
        <v>#DIV/0!</v>
      </c>
      <c r="M2725" t="e">
        <v>#DIV/0!</v>
      </c>
      <c r="R2725" t="e">
        <v>#DIV/0!</v>
      </c>
      <c r="T2725">
        <v>0.625</v>
      </c>
    </row>
    <row r="2726" spans="1:20" x14ac:dyDescent="0.3">
      <c r="A2726" t="s">
        <v>5471</v>
      </c>
      <c r="B2726" s="171" t="s">
        <v>5472</v>
      </c>
      <c r="C2726" s="171" t="s">
        <v>212</v>
      </c>
      <c r="D2726" s="171" t="s">
        <v>4</v>
      </c>
      <c r="E2726" s="11">
        <v>41791</v>
      </c>
      <c r="H2726" t="e">
        <v>#DIV/0!</v>
      </c>
      <c r="K2726" t="e">
        <v>#DIV/0!</v>
      </c>
      <c r="M2726" t="e">
        <v>#DIV/0!</v>
      </c>
      <c r="R2726" t="e">
        <v>#DIV/0!</v>
      </c>
    </row>
    <row r="2727" spans="1:20" x14ac:dyDescent="0.3">
      <c r="A2727" t="s">
        <v>5473</v>
      </c>
      <c r="B2727" s="171" t="s">
        <v>5474</v>
      </c>
      <c r="C2727" s="171" t="s">
        <v>215</v>
      </c>
      <c r="D2727" s="171" t="s">
        <v>4</v>
      </c>
      <c r="E2727" s="11">
        <v>41791</v>
      </c>
      <c r="H2727" t="e">
        <v>#DIV/0!</v>
      </c>
      <c r="K2727" t="e">
        <v>#DIV/0!</v>
      </c>
      <c r="M2727" t="e">
        <v>#DIV/0!</v>
      </c>
      <c r="R2727" t="e">
        <v>#DIV/0!</v>
      </c>
      <c r="T2727">
        <v>0.23529411764705882</v>
      </c>
    </row>
    <row r="2728" spans="1:20" x14ac:dyDescent="0.3">
      <c r="A2728" t="s">
        <v>5475</v>
      </c>
      <c r="B2728" s="171" t="s">
        <v>5476</v>
      </c>
      <c r="C2728" s="171" t="s">
        <v>218</v>
      </c>
      <c r="D2728" s="171" t="s">
        <v>80</v>
      </c>
      <c r="E2728" s="11">
        <v>41791</v>
      </c>
      <c r="H2728" t="e">
        <v>#DIV/0!</v>
      </c>
      <c r="K2728" t="e">
        <v>#DIV/0!</v>
      </c>
      <c r="M2728" t="e">
        <v>#DIV/0!</v>
      </c>
      <c r="R2728" t="e">
        <v>#DIV/0!</v>
      </c>
      <c r="T2728">
        <v>0.53846153846153844</v>
      </c>
    </row>
    <row r="2729" spans="1:20" x14ac:dyDescent="0.3">
      <c r="A2729" t="s">
        <v>5477</v>
      </c>
      <c r="B2729" s="171" t="s">
        <v>5478</v>
      </c>
      <c r="C2729" s="171" t="s">
        <v>221</v>
      </c>
      <c r="D2729" s="171" t="s">
        <v>4</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3">
      <c r="A2730" t="s">
        <v>5479</v>
      </c>
      <c r="B2730" s="171" t="s">
        <v>5480</v>
      </c>
      <c r="C2730" s="171" t="s">
        <v>224</v>
      </c>
      <c r="D2730" s="171" t="s">
        <v>80</v>
      </c>
      <c r="E2730" s="11">
        <v>41791</v>
      </c>
      <c r="H2730" t="e">
        <v>#DIV/0!</v>
      </c>
      <c r="K2730" t="e">
        <v>#DIV/0!</v>
      </c>
      <c r="M2730" t="e">
        <v>#DIV/0!</v>
      </c>
      <c r="R2730" t="e">
        <v>#DIV/0!</v>
      </c>
      <c r="T2730">
        <v>0.91666666666666663</v>
      </c>
    </row>
    <row r="2731" spans="1:20" x14ac:dyDescent="0.3">
      <c r="A2731" t="s">
        <v>5481</v>
      </c>
      <c r="B2731" s="171" t="s">
        <v>5482</v>
      </c>
      <c r="C2731" s="171" t="s">
        <v>227</v>
      </c>
      <c r="D2731" s="171" t="s">
        <v>80</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3">
      <c r="A2732" t="s">
        <v>5483</v>
      </c>
      <c r="B2732" s="171" t="s">
        <v>5484</v>
      </c>
      <c r="C2732" s="171" t="s">
        <v>230</v>
      </c>
      <c r="D2732" s="171" t="s">
        <v>80</v>
      </c>
      <c r="E2732" s="11">
        <v>41791</v>
      </c>
    </row>
    <row r="2733" spans="1:20" x14ac:dyDescent="0.3">
      <c r="A2733" t="s">
        <v>5485</v>
      </c>
      <c r="B2733" s="171" t="s">
        <v>5486</v>
      </c>
      <c r="C2733" s="171" t="s">
        <v>233</v>
      </c>
      <c r="D2733" s="171" t="s">
        <v>4</v>
      </c>
      <c r="E2733" s="11">
        <v>41791</v>
      </c>
      <c r="F2733">
        <v>13</v>
      </c>
      <c r="G2733">
        <v>16</v>
      </c>
      <c r="H2733">
        <v>0.8125</v>
      </c>
      <c r="I2733">
        <v>35</v>
      </c>
      <c r="J2733">
        <v>40</v>
      </c>
      <c r="K2733">
        <v>0.875</v>
      </c>
      <c r="L2733">
        <v>48</v>
      </c>
      <c r="M2733">
        <v>0.83333333333333337</v>
      </c>
      <c r="N2733">
        <v>29</v>
      </c>
      <c r="P2733">
        <v>3</v>
      </c>
      <c r="Q2733">
        <v>6</v>
      </c>
      <c r="R2733">
        <v>0.5</v>
      </c>
      <c r="S2733">
        <v>6</v>
      </c>
    </row>
    <row r="2734" spans="1:20" x14ac:dyDescent="0.3">
      <c r="A2734" t="s">
        <v>5487</v>
      </c>
      <c r="B2734" s="171" t="s">
        <v>5488</v>
      </c>
      <c r="C2734" s="171" t="s">
        <v>236</v>
      </c>
      <c r="D2734" s="171" t="s">
        <v>80</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3">
      <c r="A2735" t="s">
        <v>5489</v>
      </c>
      <c r="B2735" s="171" t="s">
        <v>5490</v>
      </c>
      <c r="C2735" s="171" t="s">
        <v>239</v>
      </c>
      <c r="D2735" s="171" t="s">
        <v>80</v>
      </c>
      <c r="E2735" s="11">
        <v>41791</v>
      </c>
      <c r="F2735">
        <v>3</v>
      </c>
      <c r="G2735">
        <v>4</v>
      </c>
      <c r="H2735">
        <v>0.75</v>
      </c>
      <c r="I2735">
        <v>9</v>
      </c>
      <c r="J2735">
        <v>6</v>
      </c>
      <c r="K2735">
        <v>1.5</v>
      </c>
      <c r="L2735">
        <v>8</v>
      </c>
      <c r="M2735">
        <v>0.75</v>
      </c>
      <c r="N2735">
        <v>8</v>
      </c>
      <c r="O2735">
        <v>0.628</v>
      </c>
      <c r="P2735">
        <v>0</v>
      </c>
      <c r="Q2735">
        <v>0</v>
      </c>
      <c r="R2735" t="e">
        <v>#DIV/0!</v>
      </c>
      <c r="S2735">
        <v>1</v>
      </c>
    </row>
    <row r="2736" spans="1:20" x14ac:dyDescent="0.3">
      <c r="A2736" t="s">
        <v>5491</v>
      </c>
      <c r="B2736" s="171" t="s">
        <v>5492</v>
      </c>
      <c r="C2736" s="171" t="s">
        <v>76</v>
      </c>
      <c r="D2736" s="171" t="s">
        <v>80</v>
      </c>
      <c r="E2736" s="11">
        <v>41791</v>
      </c>
      <c r="F2736">
        <v>3</v>
      </c>
      <c r="G2736">
        <v>3</v>
      </c>
      <c r="H2736">
        <v>1</v>
      </c>
      <c r="J2736">
        <v>15</v>
      </c>
      <c r="K2736">
        <v>0</v>
      </c>
      <c r="L2736">
        <v>15</v>
      </c>
      <c r="M2736">
        <v>1</v>
      </c>
      <c r="N2736">
        <v>0</v>
      </c>
      <c r="P2736">
        <v>0</v>
      </c>
      <c r="Q2736">
        <v>0</v>
      </c>
      <c r="R2736" t="e">
        <v>#DIV/0!</v>
      </c>
    </row>
    <row r="2737" spans="1:20" x14ac:dyDescent="0.3">
      <c r="A2737" t="s">
        <v>5493</v>
      </c>
      <c r="B2737" s="171" t="s">
        <v>5494</v>
      </c>
      <c r="C2737" s="171" t="s">
        <v>79</v>
      </c>
      <c r="D2737" s="171" t="s">
        <v>4</v>
      </c>
      <c r="E2737" s="11">
        <v>41791</v>
      </c>
      <c r="F2737">
        <v>0</v>
      </c>
      <c r="G2737">
        <v>0</v>
      </c>
      <c r="H2737" t="e">
        <v>#DIV/0!</v>
      </c>
      <c r="I2737">
        <v>0</v>
      </c>
      <c r="J2737">
        <v>0</v>
      </c>
      <c r="K2737" t="e">
        <v>#DIV/0!</v>
      </c>
      <c r="L2737">
        <v>0</v>
      </c>
      <c r="M2737" t="e">
        <v>#DIV/0!</v>
      </c>
      <c r="N2737">
        <v>0</v>
      </c>
      <c r="P2737">
        <v>0</v>
      </c>
      <c r="Q2737">
        <v>0</v>
      </c>
      <c r="R2737" t="e">
        <v>#DIV/0!</v>
      </c>
      <c r="S2737">
        <v>0</v>
      </c>
    </row>
    <row r="2738" spans="1:20" x14ac:dyDescent="0.3">
      <c r="A2738" t="s">
        <v>5495</v>
      </c>
      <c r="B2738" s="171" t="s">
        <v>5496</v>
      </c>
      <c r="C2738" s="171" t="s">
        <v>86</v>
      </c>
      <c r="D2738" s="171" t="s">
        <v>4</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3">
      <c r="A2739" t="s">
        <v>5497</v>
      </c>
      <c r="B2739" s="171" t="s">
        <v>5498</v>
      </c>
      <c r="C2739" s="171" t="s">
        <v>89</v>
      </c>
      <c r="D2739" s="171" t="s">
        <v>4</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3">
      <c r="A2740" t="s">
        <v>5499</v>
      </c>
      <c r="B2740" s="171" t="s">
        <v>5500</v>
      </c>
      <c r="C2740" s="171" t="s">
        <v>92</v>
      </c>
      <c r="D2740" s="171" t="s">
        <v>4</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3">
      <c r="A2741" t="s">
        <v>5501</v>
      </c>
      <c r="B2741" s="171" t="s">
        <v>5502</v>
      </c>
      <c r="C2741" s="171" t="s">
        <v>98</v>
      </c>
      <c r="D2741" s="171" t="s">
        <v>4</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3">
      <c r="A2742" t="s">
        <v>5503</v>
      </c>
      <c r="B2742" s="171" t="s">
        <v>5504</v>
      </c>
      <c r="C2742" s="171" t="s">
        <v>101</v>
      </c>
      <c r="D2742" s="171" t="s">
        <v>4</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3">
      <c r="A2743" t="s">
        <v>5505</v>
      </c>
      <c r="B2743" s="171" t="s">
        <v>5506</v>
      </c>
      <c r="C2743" s="171" t="s">
        <v>107</v>
      </c>
      <c r="D2743" s="171" t="s">
        <v>80</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3">
      <c r="A2744" t="s">
        <v>5507</v>
      </c>
      <c r="B2744" s="171" t="s">
        <v>5508</v>
      </c>
      <c r="C2744" s="171" t="s">
        <v>110</v>
      </c>
      <c r="D2744" s="171" t="s">
        <v>4</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3">
      <c r="A2745" t="s">
        <v>5509</v>
      </c>
      <c r="B2745" s="171" t="s">
        <v>5510</v>
      </c>
      <c r="C2745" s="171" t="s">
        <v>113</v>
      </c>
      <c r="D2745" s="171" t="s">
        <v>4</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3">
      <c r="A2746" t="s">
        <v>5511</v>
      </c>
      <c r="B2746" s="171" t="s">
        <v>5512</v>
      </c>
      <c r="C2746" s="171" t="s">
        <v>116</v>
      </c>
      <c r="D2746" s="171" t="s">
        <v>4</v>
      </c>
      <c r="E2746" s="11">
        <v>41791</v>
      </c>
      <c r="H2746" t="e">
        <v>#DIV/0!</v>
      </c>
      <c r="K2746" t="e">
        <v>#DIV/0!</v>
      </c>
      <c r="M2746" t="e">
        <v>#DIV/0!</v>
      </c>
      <c r="R2746" t="e">
        <v>#DIV/0!</v>
      </c>
      <c r="T2746">
        <v>0.56764705882352939</v>
      </c>
    </row>
    <row r="2747" spans="1:20" x14ac:dyDescent="0.3">
      <c r="A2747" t="s">
        <v>5513</v>
      </c>
      <c r="B2747" s="171" t="s">
        <v>5514</v>
      </c>
      <c r="C2747" s="171" t="s">
        <v>119</v>
      </c>
      <c r="D2747" s="171" t="s">
        <v>4</v>
      </c>
      <c r="E2747" s="11">
        <v>41791</v>
      </c>
      <c r="H2747" t="e">
        <v>#DIV/0!</v>
      </c>
      <c r="K2747" t="e">
        <v>#DIV/0!</v>
      </c>
      <c r="M2747" t="e">
        <v>#DIV/0!</v>
      </c>
      <c r="R2747" t="e">
        <v>#DIV/0!</v>
      </c>
      <c r="T2747" t="e">
        <v>#DIV/0!</v>
      </c>
    </row>
    <row r="2748" spans="1:20" x14ac:dyDescent="0.3">
      <c r="A2748" t="s">
        <v>5515</v>
      </c>
      <c r="B2748" s="171" t="s">
        <v>5516</v>
      </c>
      <c r="C2748" s="171" t="s">
        <v>122</v>
      </c>
      <c r="D2748" s="171" t="s">
        <v>80</v>
      </c>
      <c r="E2748" s="11">
        <v>41791</v>
      </c>
      <c r="H2748" t="e">
        <v>#DIV/0!</v>
      </c>
      <c r="K2748" t="e">
        <v>#DIV/0!</v>
      </c>
      <c r="M2748" t="e">
        <v>#DIV/0!</v>
      </c>
      <c r="R2748" t="e">
        <v>#DIV/0!</v>
      </c>
      <c r="T2748" t="e">
        <v>#DIV/0!</v>
      </c>
    </row>
    <row r="2749" spans="1:20" x14ac:dyDescent="0.3">
      <c r="A2749" t="s">
        <v>5517</v>
      </c>
      <c r="B2749" s="171" t="s">
        <v>5518</v>
      </c>
      <c r="C2749" s="171" t="s">
        <v>125</v>
      </c>
      <c r="D2749" s="171" t="s">
        <v>80</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3">
      <c r="A2750" t="s">
        <v>5519</v>
      </c>
      <c r="B2750" s="171" t="s">
        <v>5520</v>
      </c>
      <c r="C2750" s="171" t="s">
        <v>128</v>
      </c>
      <c r="D2750" s="171" t="s">
        <v>4</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3">
      <c r="A2751" t="s">
        <v>5521</v>
      </c>
      <c r="B2751" s="171" t="s">
        <v>5522</v>
      </c>
      <c r="C2751" s="171" t="s">
        <v>131</v>
      </c>
      <c r="D2751" s="171" t="s">
        <v>4</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3">
      <c r="A2752" t="s">
        <v>5523</v>
      </c>
      <c r="B2752" s="171" t="s">
        <v>5524</v>
      </c>
      <c r="C2752" s="171" t="s">
        <v>134</v>
      </c>
      <c r="D2752" s="171" t="s">
        <v>4</v>
      </c>
      <c r="E2752" s="11">
        <v>41791</v>
      </c>
      <c r="F2752">
        <v>4</v>
      </c>
      <c r="G2752">
        <v>4</v>
      </c>
      <c r="H2752">
        <v>1</v>
      </c>
      <c r="I2752">
        <v>34</v>
      </c>
      <c r="J2752">
        <v>40</v>
      </c>
      <c r="K2752">
        <v>0.85</v>
      </c>
      <c r="L2752">
        <v>40</v>
      </c>
      <c r="M2752">
        <v>1</v>
      </c>
      <c r="N2752">
        <v>34</v>
      </c>
      <c r="T2752">
        <v>0.79560869565217385</v>
      </c>
    </row>
    <row r="2753" spans="1:20" x14ac:dyDescent="0.3">
      <c r="A2753" t="s">
        <v>5525</v>
      </c>
      <c r="B2753" s="171" t="s">
        <v>5526</v>
      </c>
      <c r="C2753" s="171" t="s">
        <v>137</v>
      </c>
      <c r="D2753" s="171" t="s">
        <v>80</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3">
      <c r="A2754" t="s">
        <v>5527</v>
      </c>
      <c r="B2754" s="171" t="s">
        <v>5528</v>
      </c>
      <c r="C2754" s="171" t="s">
        <v>140</v>
      </c>
      <c r="D2754" s="171" t="s">
        <v>4</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3">
      <c r="A2755" t="s">
        <v>5529</v>
      </c>
      <c r="B2755" s="171" t="s">
        <v>5530</v>
      </c>
      <c r="C2755" s="171" t="s">
        <v>167</v>
      </c>
      <c r="D2755" s="171" t="s">
        <v>80</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3">
      <c r="A2756" t="s">
        <v>5531</v>
      </c>
      <c r="B2756" s="171" t="s">
        <v>5532</v>
      </c>
      <c r="C2756" s="171" t="s">
        <v>170</v>
      </c>
      <c r="D2756" s="171" t="s">
        <v>4</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3">
      <c r="A2757" t="s">
        <v>5533</v>
      </c>
      <c r="B2757" s="171" t="s">
        <v>5534</v>
      </c>
      <c r="C2757" s="171" t="s">
        <v>179</v>
      </c>
      <c r="D2757" s="171" t="s">
        <v>80</v>
      </c>
      <c r="E2757" s="11">
        <v>41791</v>
      </c>
      <c r="H2757" t="e">
        <v>#DIV/0!</v>
      </c>
      <c r="K2757" t="e">
        <v>#DIV/0!</v>
      </c>
      <c r="M2757" t="e">
        <v>#DIV/0!</v>
      </c>
      <c r="R2757" t="e">
        <v>#DIV/0!</v>
      </c>
      <c r="T2757" t="e">
        <v>#DIV/0!</v>
      </c>
    </row>
    <row r="2758" spans="1:20" x14ac:dyDescent="0.3">
      <c r="A2758" t="s">
        <v>5535</v>
      </c>
      <c r="B2758" s="171" t="s">
        <v>5536</v>
      </c>
      <c r="C2758" s="171" t="s">
        <v>182</v>
      </c>
      <c r="D2758" s="171" t="s">
        <v>4</v>
      </c>
      <c r="E2758" s="11">
        <v>41791</v>
      </c>
      <c r="H2758" t="e">
        <v>#DIV/0!</v>
      </c>
      <c r="K2758" t="e">
        <v>#DIV/0!</v>
      </c>
      <c r="M2758" t="e">
        <v>#DIV/0!</v>
      </c>
      <c r="R2758" t="e">
        <v>#DIV/0!</v>
      </c>
      <c r="T2758" t="e">
        <v>#DIV/0!</v>
      </c>
    </row>
    <row r="2759" spans="1:20" x14ac:dyDescent="0.3">
      <c r="A2759" t="s">
        <v>5537</v>
      </c>
      <c r="B2759" s="171" t="s">
        <v>5538</v>
      </c>
      <c r="C2759" s="171" t="s">
        <v>185</v>
      </c>
      <c r="D2759" s="171" t="s">
        <v>80</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3">
      <c r="A2760" t="s">
        <v>5539</v>
      </c>
      <c r="B2760" s="171" t="s">
        <v>5540</v>
      </c>
      <c r="C2760" s="171" t="s">
        <v>188</v>
      </c>
      <c r="D2760" s="171" t="s">
        <v>4</v>
      </c>
      <c r="E2760" s="11">
        <v>41791</v>
      </c>
      <c r="F2760">
        <v>6</v>
      </c>
      <c r="G2760">
        <v>5</v>
      </c>
      <c r="H2760">
        <v>1.2</v>
      </c>
      <c r="I2760">
        <v>20</v>
      </c>
      <c r="J2760">
        <v>30</v>
      </c>
      <c r="K2760">
        <v>0.66666666666666663</v>
      </c>
      <c r="L2760">
        <v>25</v>
      </c>
      <c r="M2760">
        <v>1.2</v>
      </c>
      <c r="N2760">
        <v>20</v>
      </c>
      <c r="P2760">
        <v>3</v>
      </c>
      <c r="Q2760">
        <v>3</v>
      </c>
      <c r="R2760">
        <v>1</v>
      </c>
      <c r="S2760">
        <v>0</v>
      </c>
    </row>
    <row r="2761" spans="1:20" x14ac:dyDescent="0.3">
      <c r="A2761" t="s">
        <v>5541</v>
      </c>
      <c r="B2761" s="171" t="s">
        <v>5542</v>
      </c>
      <c r="C2761" s="171" t="s">
        <v>191</v>
      </c>
      <c r="D2761" s="171" t="s">
        <v>80</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3">
      <c r="A2762" t="s">
        <v>5543</v>
      </c>
      <c r="B2762" s="171" t="s">
        <v>5544</v>
      </c>
      <c r="C2762" s="171" t="s">
        <v>194</v>
      </c>
      <c r="D2762" s="171" t="s">
        <v>4</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3">
      <c r="A2763" t="s">
        <v>5545</v>
      </c>
      <c r="B2763" s="171" t="s">
        <v>5546</v>
      </c>
      <c r="C2763" s="171" t="s">
        <v>197</v>
      </c>
      <c r="D2763" s="171" t="s">
        <v>4</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3">
      <c r="A2764" t="s">
        <v>5547</v>
      </c>
      <c r="B2764" s="171" t="s">
        <v>5548</v>
      </c>
      <c r="C2764" s="171" t="s">
        <v>209</v>
      </c>
      <c r="D2764" s="171" t="s">
        <v>4</v>
      </c>
      <c r="E2764" s="11">
        <v>41791</v>
      </c>
      <c r="H2764" t="e">
        <v>#DIV/0!</v>
      </c>
      <c r="K2764" t="e">
        <v>#DIV/0!</v>
      </c>
      <c r="M2764" t="e">
        <v>#DIV/0!</v>
      </c>
      <c r="R2764" t="e">
        <v>#DIV/0!</v>
      </c>
      <c r="T2764">
        <v>0.84799999999999998</v>
      </c>
    </row>
    <row r="2765" spans="1:20" x14ac:dyDescent="0.3">
      <c r="A2765" t="s">
        <v>5549</v>
      </c>
      <c r="B2765" s="171" t="s">
        <v>5550</v>
      </c>
      <c r="C2765" s="171" t="s">
        <v>212</v>
      </c>
      <c r="D2765" s="171" t="s">
        <v>80</v>
      </c>
      <c r="E2765" s="11">
        <v>41791</v>
      </c>
      <c r="H2765" t="e">
        <v>#DIV/0!</v>
      </c>
      <c r="K2765" t="e">
        <v>#DIV/0!</v>
      </c>
      <c r="M2765" t="e">
        <v>#DIV/0!</v>
      </c>
      <c r="R2765" t="e">
        <v>#DIV/0!</v>
      </c>
      <c r="T2765">
        <v>0.8899999999999999</v>
      </c>
    </row>
    <row r="2766" spans="1:20" x14ac:dyDescent="0.3">
      <c r="A2766" t="s">
        <v>5551</v>
      </c>
      <c r="B2766" s="171" t="s">
        <v>5552</v>
      </c>
      <c r="C2766" s="171" t="s">
        <v>215</v>
      </c>
      <c r="D2766" s="171" t="s">
        <v>80</v>
      </c>
      <c r="E2766" s="11">
        <v>41791</v>
      </c>
      <c r="H2766" t="e">
        <v>#DIV/0!</v>
      </c>
      <c r="K2766" t="e">
        <v>#DIV/0!</v>
      </c>
      <c r="M2766" t="e">
        <v>#DIV/0!</v>
      </c>
      <c r="R2766" t="e">
        <v>#DIV/0!</v>
      </c>
      <c r="T2766">
        <v>0.46625188536953238</v>
      </c>
    </row>
    <row r="2767" spans="1:20" x14ac:dyDescent="0.3">
      <c r="A2767" t="s">
        <v>5553</v>
      </c>
      <c r="B2767" s="171" t="s">
        <v>5554</v>
      </c>
      <c r="C2767" s="171" t="s">
        <v>218</v>
      </c>
      <c r="D2767" s="171" t="s">
        <v>4</v>
      </c>
      <c r="E2767" s="11">
        <v>41791</v>
      </c>
      <c r="H2767" t="e">
        <v>#DIV/0!</v>
      </c>
      <c r="K2767" t="e">
        <v>#DIV/0!</v>
      </c>
      <c r="M2767" t="e">
        <v>#DIV/0!</v>
      </c>
      <c r="R2767" t="e">
        <v>#DIV/0!</v>
      </c>
      <c r="T2767">
        <v>0.94404761904761902</v>
      </c>
    </row>
    <row r="2768" spans="1:20" x14ac:dyDescent="0.3">
      <c r="A2768" t="s">
        <v>5555</v>
      </c>
      <c r="B2768" s="171" t="s">
        <v>5556</v>
      </c>
      <c r="C2768" s="171" t="s">
        <v>233</v>
      </c>
      <c r="D2768" s="171" t="s">
        <v>80</v>
      </c>
      <c r="E2768" s="11">
        <v>41791</v>
      </c>
      <c r="F2768">
        <v>13</v>
      </c>
      <c r="G2768">
        <v>16</v>
      </c>
      <c r="H2768">
        <v>0.8125</v>
      </c>
      <c r="I2768">
        <v>35</v>
      </c>
      <c r="J2768">
        <v>40</v>
      </c>
      <c r="K2768">
        <v>0.875</v>
      </c>
      <c r="L2768">
        <v>48</v>
      </c>
      <c r="M2768">
        <v>0.83333333333333337</v>
      </c>
      <c r="N2768">
        <v>29</v>
      </c>
      <c r="P2768">
        <v>3</v>
      </c>
      <c r="Q2768">
        <v>6</v>
      </c>
      <c r="R2768">
        <v>0.5</v>
      </c>
      <c r="S2768">
        <v>6</v>
      </c>
    </row>
    <row r="2769" spans="1:20" x14ac:dyDescent="0.3">
      <c r="A2769" t="s">
        <v>5557</v>
      </c>
      <c r="B2769" s="171" t="s">
        <v>5558</v>
      </c>
      <c r="C2769" s="171" t="s">
        <v>236</v>
      </c>
      <c r="D2769" s="171" t="s">
        <v>4</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3">
      <c r="A2770" t="s">
        <v>5559</v>
      </c>
      <c r="B2770" s="171" t="s">
        <v>5560</v>
      </c>
      <c r="C2770" s="171" t="s">
        <v>239</v>
      </c>
      <c r="D2770" s="171" t="s">
        <v>4</v>
      </c>
      <c r="E2770" s="11">
        <v>41791</v>
      </c>
      <c r="F2770">
        <v>3</v>
      </c>
      <c r="G2770">
        <v>4</v>
      </c>
      <c r="H2770">
        <v>0.75</v>
      </c>
      <c r="I2770">
        <v>9</v>
      </c>
      <c r="J2770">
        <v>6</v>
      </c>
      <c r="K2770">
        <v>1.5</v>
      </c>
      <c r="L2770">
        <v>8</v>
      </c>
      <c r="M2770">
        <v>0.75</v>
      </c>
      <c r="N2770">
        <v>8</v>
      </c>
      <c r="O2770">
        <v>0.628</v>
      </c>
      <c r="P2770">
        <v>0</v>
      </c>
      <c r="Q2770">
        <v>0</v>
      </c>
      <c r="R2770" t="e">
        <v>#DIV/0!</v>
      </c>
      <c r="S2770">
        <v>1</v>
      </c>
    </row>
    <row r="2771" spans="1:20" x14ac:dyDescent="0.3">
      <c r="A2771" t="s">
        <v>5561</v>
      </c>
      <c r="B2771" s="171" t="s">
        <v>5562</v>
      </c>
      <c r="C2771" s="171" t="s">
        <v>143</v>
      </c>
      <c r="D2771" s="171" t="s">
        <v>4</v>
      </c>
      <c r="E2771" s="11">
        <v>41791</v>
      </c>
      <c r="H2771" t="e">
        <v>#DIV/0!</v>
      </c>
      <c r="K2771" t="e">
        <v>#DIV/0!</v>
      </c>
      <c r="M2771" t="e">
        <v>#DIV/0!</v>
      </c>
      <c r="N2771">
        <v>0</v>
      </c>
      <c r="R2771" t="e">
        <v>#DIV/0!</v>
      </c>
    </row>
    <row r="2772" spans="1:20" x14ac:dyDescent="0.3">
      <c r="A2772" t="s">
        <v>5563</v>
      </c>
      <c r="B2772" s="171" t="s">
        <v>5564</v>
      </c>
      <c r="C2772" s="171" t="s">
        <v>146</v>
      </c>
      <c r="D2772" s="171" t="s">
        <v>80</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3">
      <c r="A2773" t="s">
        <v>5565</v>
      </c>
      <c r="B2773" s="171" t="s">
        <v>5566</v>
      </c>
      <c r="C2773" s="171" t="s">
        <v>149</v>
      </c>
      <c r="D2773" s="171" t="s">
        <v>4</v>
      </c>
      <c r="E2773" s="11">
        <v>41791</v>
      </c>
      <c r="H2773" t="e">
        <v>#DIV/0!</v>
      </c>
      <c r="K2773" t="e">
        <v>#DIV/0!</v>
      </c>
      <c r="M2773" t="e">
        <v>#DIV/0!</v>
      </c>
      <c r="R2773" t="e">
        <v>#DIV/0!</v>
      </c>
    </row>
    <row r="2774" spans="1:20" x14ac:dyDescent="0.3">
      <c r="A2774" t="s">
        <v>5567</v>
      </c>
      <c r="B2774" s="171" t="s">
        <v>5568</v>
      </c>
      <c r="C2774" s="171" t="s">
        <v>152</v>
      </c>
      <c r="D2774" s="171" t="s">
        <v>4</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3">
      <c r="A2775" t="s">
        <v>5569</v>
      </c>
      <c r="B2775" s="171" t="s">
        <v>5570</v>
      </c>
      <c r="C2775" s="171" t="s">
        <v>155</v>
      </c>
      <c r="D2775" s="171" t="s">
        <v>4</v>
      </c>
      <c r="E2775" s="11">
        <v>41791</v>
      </c>
      <c r="F2775">
        <v>2</v>
      </c>
      <c r="G2775">
        <v>5</v>
      </c>
      <c r="H2775">
        <v>0.4</v>
      </c>
      <c r="I2775">
        <v>2</v>
      </c>
      <c r="J2775">
        <v>10</v>
      </c>
      <c r="K2775">
        <v>0.2</v>
      </c>
      <c r="L2775">
        <v>25</v>
      </c>
      <c r="M2775">
        <v>0.4</v>
      </c>
      <c r="N2775">
        <v>2</v>
      </c>
      <c r="P2775">
        <v>0</v>
      </c>
      <c r="Q2775">
        <v>0</v>
      </c>
      <c r="R2775" t="e">
        <v>#DIV/0!</v>
      </c>
      <c r="S2775">
        <v>0</v>
      </c>
      <c r="T2775">
        <v>1</v>
      </c>
    </row>
    <row r="2776" spans="1:20" x14ac:dyDescent="0.3">
      <c r="A2776" t="s">
        <v>5571</v>
      </c>
      <c r="B2776" s="171" t="s">
        <v>5572</v>
      </c>
      <c r="C2776" s="171" t="s">
        <v>158</v>
      </c>
      <c r="D2776" s="171" t="s">
        <v>4</v>
      </c>
      <c r="E2776" s="11">
        <v>41791</v>
      </c>
      <c r="H2776" t="e">
        <v>#DIV/0!</v>
      </c>
      <c r="K2776" t="e">
        <v>#DIV/0!</v>
      </c>
      <c r="M2776" t="e">
        <v>#DIV/0!</v>
      </c>
      <c r="R2776" t="e">
        <v>#DIV/0!</v>
      </c>
      <c r="T2776">
        <v>1.075</v>
      </c>
    </row>
    <row r="2777" spans="1:20" x14ac:dyDescent="0.3">
      <c r="A2777" t="s">
        <v>5573</v>
      </c>
      <c r="B2777" s="171" t="s">
        <v>5574</v>
      </c>
      <c r="C2777" s="171" t="s">
        <v>164</v>
      </c>
      <c r="D2777" s="171" t="s">
        <v>4</v>
      </c>
      <c r="E2777" s="11">
        <v>41791</v>
      </c>
      <c r="H2777" t="e">
        <v>#DIV/0!</v>
      </c>
      <c r="K2777" t="e">
        <v>#DIV/0!</v>
      </c>
      <c r="M2777" t="e">
        <v>#DIV/0!</v>
      </c>
      <c r="R2777" t="e">
        <v>#DIV/0!</v>
      </c>
      <c r="T2777">
        <v>0.875</v>
      </c>
    </row>
    <row r="2778" spans="1:20" x14ac:dyDescent="0.3">
      <c r="A2778" t="s">
        <v>5575</v>
      </c>
      <c r="B2778" s="171" t="s">
        <v>5576</v>
      </c>
      <c r="C2778" s="171" t="s">
        <v>161</v>
      </c>
      <c r="D2778" s="171" t="s">
        <v>80</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3">
      <c r="A2779" t="s">
        <v>5577</v>
      </c>
      <c r="B2779" s="171" t="s">
        <v>5578</v>
      </c>
      <c r="C2779" s="171" t="s">
        <v>221</v>
      </c>
      <c r="D2779" s="171" t="s">
        <v>80</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3">
      <c r="A2780" t="s">
        <v>5579</v>
      </c>
      <c r="B2780" s="171" t="s">
        <v>5580</v>
      </c>
      <c r="C2780" s="171" t="s">
        <v>224</v>
      </c>
      <c r="D2780" s="171" t="s">
        <v>4</v>
      </c>
      <c r="E2780" s="11">
        <v>41791</v>
      </c>
      <c r="H2780" t="e">
        <v>#DIV/0!</v>
      </c>
      <c r="K2780" t="e">
        <v>#DIV/0!</v>
      </c>
      <c r="M2780" t="e">
        <v>#DIV/0!</v>
      </c>
      <c r="R2780" t="e">
        <v>#DIV/0!</v>
      </c>
      <c r="T2780">
        <v>0.85699999999999998</v>
      </c>
    </row>
    <row r="2781" spans="1:20" x14ac:dyDescent="0.3">
      <c r="A2781" t="s">
        <v>5581</v>
      </c>
      <c r="B2781" s="171" t="s">
        <v>5582</v>
      </c>
      <c r="C2781" s="171" t="s">
        <v>227</v>
      </c>
      <c r="D2781" s="171" t="s">
        <v>4</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3">
      <c r="A2782" t="s">
        <v>5583</v>
      </c>
      <c r="B2782" s="171" t="s">
        <v>5584</v>
      </c>
      <c r="C2782" s="171" t="s">
        <v>230</v>
      </c>
      <c r="D2782" s="171" t="s">
        <v>4</v>
      </c>
      <c r="E2782" s="11">
        <v>41791</v>
      </c>
      <c r="T2782">
        <v>0.95</v>
      </c>
    </row>
    <row r="2783" spans="1:20" x14ac:dyDescent="0.3">
      <c r="A2783" t="s">
        <v>5585</v>
      </c>
      <c r="B2783" s="171" t="s">
        <v>5586</v>
      </c>
      <c r="C2783" s="171" t="s">
        <v>73</v>
      </c>
      <c r="D2783" s="171" t="s">
        <v>4</v>
      </c>
      <c r="E2783" s="11">
        <v>41821</v>
      </c>
      <c r="F2783">
        <v>3</v>
      </c>
      <c r="G2783">
        <v>3</v>
      </c>
      <c r="H2783">
        <v>1</v>
      </c>
      <c r="J2783">
        <v>15</v>
      </c>
      <c r="K2783">
        <v>0</v>
      </c>
      <c r="L2783">
        <v>15</v>
      </c>
      <c r="M2783">
        <v>1</v>
      </c>
      <c r="N2783">
        <v>0</v>
      </c>
      <c r="P2783">
        <v>0</v>
      </c>
      <c r="Q2783">
        <v>0</v>
      </c>
      <c r="R2783" t="e">
        <v>#DIV/0!</v>
      </c>
      <c r="T2783">
        <v>1</v>
      </c>
    </row>
    <row r="2784" spans="1:20" x14ac:dyDescent="0.3">
      <c r="A2784" t="s">
        <v>5587</v>
      </c>
      <c r="B2784" s="171" t="s">
        <v>5588</v>
      </c>
      <c r="C2784" s="171" t="s">
        <v>76</v>
      </c>
      <c r="D2784" s="171" t="s">
        <v>4</v>
      </c>
      <c r="E2784" s="11">
        <v>41821</v>
      </c>
      <c r="F2784">
        <v>3</v>
      </c>
      <c r="G2784">
        <v>3</v>
      </c>
      <c r="H2784">
        <v>1</v>
      </c>
      <c r="J2784">
        <v>15</v>
      </c>
      <c r="K2784">
        <v>0</v>
      </c>
      <c r="L2784">
        <v>15</v>
      </c>
      <c r="M2784">
        <v>1</v>
      </c>
      <c r="N2784">
        <v>0</v>
      </c>
      <c r="P2784">
        <v>0</v>
      </c>
      <c r="Q2784">
        <v>0</v>
      </c>
      <c r="R2784" t="e">
        <v>#DIV/0!</v>
      </c>
      <c r="T2784">
        <v>1</v>
      </c>
    </row>
    <row r="2785" spans="1:20" x14ac:dyDescent="0.3">
      <c r="A2785" t="s">
        <v>5589</v>
      </c>
      <c r="B2785" s="171" t="s">
        <v>5590</v>
      </c>
      <c r="C2785" s="171" t="s">
        <v>79</v>
      </c>
      <c r="D2785" s="171" t="s">
        <v>80</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3">
      <c r="A2786" t="s">
        <v>5591</v>
      </c>
      <c r="B2786" s="171" t="s">
        <v>5592</v>
      </c>
      <c r="C2786" s="171" t="s">
        <v>83</v>
      </c>
      <c r="D2786" s="171" t="s">
        <v>80</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3">
      <c r="A2787" t="s">
        <v>5593</v>
      </c>
      <c r="B2787" s="171" t="s">
        <v>5594</v>
      </c>
      <c r="C2787" s="171" t="s">
        <v>86</v>
      </c>
      <c r="D2787" s="171" t="s">
        <v>80</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3">
      <c r="A2788" t="s">
        <v>5595</v>
      </c>
      <c r="B2788" s="171" t="s">
        <v>5596</v>
      </c>
      <c r="C2788" s="171" t="s">
        <v>89</v>
      </c>
      <c r="D2788" s="171" t="s">
        <v>80</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3">
      <c r="A2789" t="s">
        <v>5597</v>
      </c>
      <c r="B2789" s="171" t="s">
        <v>5598</v>
      </c>
      <c r="C2789" s="171" t="s">
        <v>92</v>
      </c>
      <c r="D2789" s="171" t="s">
        <v>80</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3">
      <c r="A2790" t="s">
        <v>5599</v>
      </c>
      <c r="B2790" s="171" t="s">
        <v>5600</v>
      </c>
      <c r="C2790" s="171" t="s">
        <v>95</v>
      </c>
      <c r="D2790" s="171" t="s">
        <v>80</v>
      </c>
      <c r="E2790" s="11">
        <v>41821</v>
      </c>
      <c r="F2790">
        <v>6</v>
      </c>
      <c r="G2790">
        <v>7</v>
      </c>
      <c r="H2790">
        <v>0.8571428571428571</v>
      </c>
      <c r="I2790">
        <v>28</v>
      </c>
      <c r="J2790">
        <v>35</v>
      </c>
      <c r="K2790">
        <v>0.8</v>
      </c>
      <c r="L2790">
        <v>35</v>
      </c>
      <c r="M2790">
        <v>1</v>
      </c>
      <c r="N2790">
        <v>26</v>
      </c>
      <c r="P2790">
        <v>0</v>
      </c>
      <c r="Q2790">
        <v>2</v>
      </c>
      <c r="R2790">
        <v>0</v>
      </c>
      <c r="S2790">
        <v>2</v>
      </c>
    </row>
    <row r="2791" spans="1:20" x14ac:dyDescent="0.3">
      <c r="A2791" t="s">
        <v>5601</v>
      </c>
      <c r="B2791" s="171" t="s">
        <v>5602</v>
      </c>
      <c r="C2791" s="171" t="s">
        <v>98</v>
      </c>
      <c r="D2791" s="171" t="s">
        <v>80</v>
      </c>
      <c r="E2791" s="11">
        <v>41821</v>
      </c>
      <c r="F2791">
        <v>17</v>
      </c>
      <c r="G2791">
        <v>25</v>
      </c>
      <c r="H2791">
        <v>0.68</v>
      </c>
      <c r="I2791">
        <v>46</v>
      </c>
      <c r="J2791">
        <v>85</v>
      </c>
      <c r="K2791">
        <v>0.54117647058823526</v>
      </c>
      <c r="L2791">
        <v>125</v>
      </c>
      <c r="M2791">
        <v>0.68</v>
      </c>
      <c r="N2791">
        <v>43</v>
      </c>
      <c r="P2791">
        <v>2</v>
      </c>
      <c r="Q2791">
        <v>4</v>
      </c>
      <c r="R2791">
        <v>0.5</v>
      </c>
      <c r="S2791">
        <v>3</v>
      </c>
    </row>
    <row r="2792" spans="1:20" x14ac:dyDescent="0.3">
      <c r="A2792" t="s">
        <v>5603</v>
      </c>
      <c r="B2792" s="171" t="s">
        <v>5604</v>
      </c>
      <c r="C2792" s="171" t="s">
        <v>101</v>
      </c>
      <c r="D2792" s="171" t="s">
        <v>80</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3">
      <c r="A2793" t="s">
        <v>5605</v>
      </c>
      <c r="B2793" s="171" t="s">
        <v>5606</v>
      </c>
      <c r="C2793" s="171" t="s">
        <v>104</v>
      </c>
      <c r="D2793" s="171" t="s">
        <v>4</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3">
      <c r="A2794" t="s">
        <v>5607</v>
      </c>
      <c r="B2794" s="171" t="s">
        <v>5608</v>
      </c>
      <c r="C2794" s="171" t="s">
        <v>107</v>
      </c>
      <c r="D2794" s="171" t="s">
        <v>4</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3">
      <c r="A2795" t="s">
        <v>5609</v>
      </c>
      <c r="B2795" s="171" t="s">
        <v>5610</v>
      </c>
      <c r="C2795" s="171" t="s">
        <v>110</v>
      </c>
      <c r="D2795" s="171" t="s">
        <v>80</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3">
      <c r="A2796" t="s">
        <v>5611</v>
      </c>
      <c r="B2796" s="171" t="s">
        <v>5612</v>
      </c>
      <c r="C2796" s="171" t="s">
        <v>113</v>
      </c>
      <c r="D2796" s="171" t="s">
        <v>80</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3">
      <c r="A2797" t="s">
        <v>5613</v>
      </c>
      <c r="B2797" s="171" t="s">
        <v>5614</v>
      </c>
      <c r="C2797" s="171" t="s">
        <v>116</v>
      </c>
      <c r="D2797" s="171" t="s">
        <v>80</v>
      </c>
      <c r="E2797" s="11">
        <v>41821</v>
      </c>
      <c r="F2797">
        <v>7</v>
      </c>
      <c r="G2797">
        <v>7</v>
      </c>
      <c r="H2797">
        <v>1</v>
      </c>
      <c r="I2797">
        <v>67</v>
      </c>
      <c r="J2797">
        <v>70</v>
      </c>
      <c r="K2797">
        <v>0.95714285714285718</v>
      </c>
      <c r="L2797">
        <v>70</v>
      </c>
      <c r="M2797">
        <v>1</v>
      </c>
      <c r="N2797">
        <v>65</v>
      </c>
      <c r="P2797">
        <v>1</v>
      </c>
      <c r="Q2797">
        <v>1</v>
      </c>
      <c r="R2797">
        <v>1</v>
      </c>
      <c r="S2797">
        <v>2</v>
      </c>
    </row>
    <row r="2798" spans="1:20" x14ac:dyDescent="0.3">
      <c r="A2798" t="s">
        <v>5615</v>
      </c>
      <c r="B2798" s="171" t="s">
        <v>5616</v>
      </c>
      <c r="C2798" s="171" t="s">
        <v>119</v>
      </c>
      <c r="D2798" s="171" t="s">
        <v>80</v>
      </c>
      <c r="E2798" s="11">
        <v>41821</v>
      </c>
      <c r="H2798" t="e">
        <v>#DIV/0!</v>
      </c>
      <c r="K2798" t="e">
        <v>#DIV/0!</v>
      </c>
      <c r="M2798" t="e">
        <v>#DIV/0!</v>
      </c>
      <c r="R2798" t="e">
        <v>#DIV/0!</v>
      </c>
      <c r="T2798">
        <v>0.83</v>
      </c>
    </row>
    <row r="2799" spans="1:20" x14ac:dyDescent="0.3">
      <c r="A2799" t="s">
        <v>5617</v>
      </c>
      <c r="B2799" s="171" t="s">
        <v>5618</v>
      </c>
      <c r="C2799" s="171" t="s">
        <v>122</v>
      </c>
      <c r="D2799" s="171" t="s">
        <v>4</v>
      </c>
      <c r="E2799" s="11">
        <v>41821</v>
      </c>
      <c r="H2799" t="e">
        <v>#DIV/0!</v>
      </c>
      <c r="K2799" t="e">
        <v>#DIV/0!</v>
      </c>
      <c r="M2799" t="e">
        <v>#DIV/0!</v>
      </c>
      <c r="R2799" t="e">
        <v>#DIV/0!</v>
      </c>
      <c r="T2799">
        <v>0.75</v>
      </c>
    </row>
    <row r="2800" spans="1:20" x14ac:dyDescent="0.3">
      <c r="A2800" t="s">
        <v>5619</v>
      </c>
      <c r="B2800" s="171" t="s">
        <v>5620</v>
      </c>
      <c r="C2800" s="171" t="s">
        <v>125</v>
      </c>
      <c r="D2800" s="171" t="s">
        <v>4</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3">
      <c r="A2801" t="s">
        <v>5621</v>
      </c>
      <c r="B2801" s="171" t="s">
        <v>5622</v>
      </c>
      <c r="C2801" s="171" t="s">
        <v>128</v>
      </c>
      <c r="D2801" s="171" t="s">
        <v>80</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3">
      <c r="A2802" t="s">
        <v>5623</v>
      </c>
      <c r="B2802" s="171" t="s">
        <v>5624</v>
      </c>
      <c r="C2802" s="171" t="s">
        <v>131</v>
      </c>
      <c r="D2802" s="171" t="s">
        <v>80</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3">
      <c r="A2803" t="s">
        <v>5625</v>
      </c>
      <c r="B2803" s="171" t="s">
        <v>5626</v>
      </c>
      <c r="C2803" s="171" t="s">
        <v>134</v>
      </c>
      <c r="D2803" s="171" t="s">
        <v>80</v>
      </c>
      <c r="E2803" s="11">
        <v>41821</v>
      </c>
      <c r="F2803">
        <v>4</v>
      </c>
      <c r="G2803">
        <v>4</v>
      </c>
      <c r="H2803">
        <v>1</v>
      </c>
      <c r="I2803">
        <v>17</v>
      </c>
      <c r="J2803">
        <v>40</v>
      </c>
      <c r="K2803">
        <v>0.42499999999999999</v>
      </c>
      <c r="L2803">
        <v>40</v>
      </c>
      <c r="M2803">
        <v>1</v>
      </c>
      <c r="N2803">
        <v>17</v>
      </c>
      <c r="S2803">
        <v>0</v>
      </c>
      <c r="T2803" t="e">
        <v>#DIV/0!</v>
      </c>
    </row>
    <row r="2804" spans="1:20" x14ac:dyDescent="0.3">
      <c r="A2804" t="s">
        <v>5627</v>
      </c>
      <c r="B2804" s="171" t="s">
        <v>5628</v>
      </c>
      <c r="C2804" s="171" t="s">
        <v>137</v>
      </c>
      <c r="D2804" s="171" t="s">
        <v>4</v>
      </c>
      <c r="E2804" s="11">
        <v>41821</v>
      </c>
      <c r="F2804">
        <v>3</v>
      </c>
      <c r="G2804">
        <v>3</v>
      </c>
      <c r="H2804">
        <v>1</v>
      </c>
      <c r="I2804">
        <v>20</v>
      </c>
      <c r="J2804">
        <v>30</v>
      </c>
      <c r="K2804">
        <v>0.66666666666666663</v>
      </c>
      <c r="L2804">
        <v>30</v>
      </c>
      <c r="M2804">
        <v>1</v>
      </c>
      <c r="N2804">
        <v>18</v>
      </c>
      <c r="R2804" t="e">
        <v>#DIV/0!</v>
      </c>
      <c r="S2804">
        <v>2</v>
      </c>
      <c r="T2804">
        <v>0.52573529411764708</v>
      </c>
    </row>
    <row r="2805" spans="1:20" x14ac:dyDescent="0.3">
      <c r="A2805" t="s">
        <v>5629</v>
      </c>
      <c r="B2805" s="171" t="s">
        <v>5630</v>
      </c>
      <c r="C2805" s="171" t="s">
        <v>140</v>
      </c>
      <c r="D2805" s="171" t="s">
        <v>80</v>
      </c>
      <c r="E2805" s="11">
        <v>41821</v>
      </c>
      <c r="F2805">
        <v>3</v>
      </c>
      <c r="G2805">
        <v>3</v>
      </c>
      <c r="H2805">
        <v>1</v>
      </c>
      <c r="I2805">
        <v>20</v>
      </c>
      <c r="J2805">
        <v>30</v>
      </c>
      <c r="K2805">
        <v>0.66666666666666663</v>
      </c>
      <c r="L2805">
        <v>30</v>
      </c>
      <c r="M2805">
        <v>1</v>
      </c>
      <c r="N2805">
        <v>18</v>
      </c>
      <c r="R2805" t="e">
        <v>#DIV/0!</v>
      </c>
      <c r="S2805">
        <v>2</v>
      </c>
      <c r="T2805" t="e">
        <v>#DIV/0!</v>
      </c>
    </row>
    <row r="2806" spans="1:20" x14ac:dyDescent="0.3">
      <c r="A2806" t="s">
        <v>5631</v>
      </c>
      <c r="B2806" s="171" t="s">
        <v>5632</v>
      </c>
      <c r="C2806" s="171" t="s">
        <v>143</v>
      </c>
      <c r="D2806" s="171" t="s">
        <v>80</v>
      </c>
      <c r="E2806" s="11">
        <v>41821</v>
      </c>
      <c r="H2806" t="e">
        <v>#DIV/0!</v>
      </c>
      <c r="K2806" t="e">
        <v>#DIV/0!</v>
      </c>
      <c r="M2806" t="e">
        <v>#DIV/0!</v>
      </c>
      <c r="N2806">
        <v>0</v>
      </c>
      <c r="R2806" t="e">
        <v>#DIV/0!</v>
      </c>
      <c r="T2806" t="e">
        <v>#DIV/0!</v>
      </c>
    </row>
    <row r="2807" spans="1:20" x14ac:dyDescent="0.3">
      <c r="A2807" t="s">
        <v>5633</v>
      </c>
      <c r="B2807" s="171" t="s">
        <v>5634</v>
      </c>
      <c r="C2807" s="171" t="s">
        <v>146</v>
      </c>
      <c r="D2807" s="171" t="s">
        <v>4</v>
      </c>
      <c r="E2807" s="11">
        <v>41821</v>
      </c>
      <c r="F2807">
        <v>7</v>
      </c>
      <c r="G2807">
        <v>10</v>
      </c>
      <c r="H2807">
        <v>0.7</v>
      </c>
      <c r="I2807">
        <v>27</v>
      </c>
      <c r="J2807">
        <v>45</v>
      </c>
      <c r="K2807">
        <v>0.6</v>
      </c>
      <c r="L2807">
        <v>60</v>
      </c>
      <c r="M2807">
        <v>0.75</v>
      </c>
      <c r="N2807">
        <v>19</v>
      </c>
      <c r="P2807">
        <v>0</v>
      </c>
      <c r="Q2807">
        <v>0</v>
      </c>
      <c r="R2807" t="e">
        <v>#DIV/0!</v>
      </c>
      <c r="S2807">
        <v>8</v>
      </c>
      <c r="T2807">
        <v>1</v>
      </c>
    </row>
    <row r="2808" spans="1:20" x14ac:dyDescent="0.3">
      <c r="A2808" t="s">
        <v>5635</v>
      </c>
      <c r="B2808" s="171" t="s">
        <v>5636</v>
      </c>
      <c r="C2808" s="171" t="s">
        <v>149</v>
      </c>
      <c r="D2808" s="171" t="s">
        <v>80</v>
      </c>
      <c r="E2808" s="11">
        <v>41821</v>
      </c>
      <c r="H2808" t="e">
        <v>#DIV/0!</v>
      </c>
      <c r="K2808" t="e">
        <v>#DIV/0!</v>
      </c>
      <c r="M2808" t="e">
        <v>#DIV/0!</v>
      </c>
      <c r="R2808" t="e">
        <v>#DIV/0!</v>
      </c>
      <c r="T2808">
        <v>1.0375000000000001</v>
      </c>
    </row>
    <row r="2809" spans="1:20" x14ac:dyDescent="0.3">
      <c r="A2809" t="s">
        <v>5637</v>
      </c>
      <c r="B2809" s="171" t="s">
        <v>5638</v>
      </c>
      <c r="C2809" s="171" t="s">
        <v>152</v>
      </c>
      <c r="D2809" s="171" t="s">
        <v>80</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3">
      <c r="A2810" t="s">
        <v>5639</v>
      </c>
      <c r="B2810" s="171" t="s">
        <v>5640</v>
      </c>
      <c r="C2810" s="171" t="s">
        <v>155</v>
      </c>
      <c r="D2810" s="171" t="s">
        <v>80</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3">
      <c r="A2811" t="s">
        <v>5641</v>
      </c>
      <c r="B2811" s="171" t="s">
        <v>5642</v>
      </c>
      <c r="C2811" s="171" t="s">
        <v>158</v>
      </c>
      <c r="D2811" s="171" t="s">
        <v>80</v>
      </c>
      <c r="E2811" s="11">
        <v>41821</v>
      </c>
      <c r="H2811" t="e">
        <v>#DIV/0!</v>
      </c>
      <c r="K2811" t="e">
        <v>#DIV/0!</v>
      </c>
      <c r="M2811" t="e">
        <v>#DIV/0!</v>
      </c>
      <c r="R2811" t="e">
        <v>#DIV/0!</v>
      </c>
      <c r="T2811">
        <v>0.76190476190476186</v>
      </c>
    </row>
    <row r="2812" spans="1:20" x14ac:dyDescent="0.3">
      <c r="A2812" t="s">
        <v>5643</v>
      </c>
      <c r="B2812" s="171" t="s">
        <v>5644</v>
      </c>
      <c r="C2812" s="171" t="s">
        <v>161</v>
      </c>
      <c r="D2812" s="171" t="s">
        <v>4</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3">
      <c r="A2813" t="s">
        <v>5645</v>
      </c>
      <c r="B2813" s="171" t="s">
        <v>5646</v>
      </c>
      <c r="C2813" s="171" t="s">
        <v>164</v>
      </c>
      <c r="D2813" s="171" t="s">
        <v>80</v>
      </c>
      <c r="E2813" s="11">
        <v>41821</v>
      </c>
      <c r="H2813" t="e">
        <v>#DIV/0!</v>
      </c>
      <c r="K2813" t="e">
        <v>#DIV/0!</v>
      </c>
      <c r="M2813" t="e">
        <v>#DIV/0!</v>
      </c>
      <c r="R2813" t="e">
        <v>#DIV/0!</v>
      </c>
      <c r="T2813" t="e">
        <v>#DIV/0!</v>
      </c>
    </row>
    <row r="2814" spans="1:20" x14ac:dyDescent="0.3">
      <c r="A2814" t="s">
        <v>5647</v>
      </c>
      <c r="B2814" s="171" t="s">
        <v>5648</v>
      </c>
      <c r="C2814" s="171" t="s">
        <v>167</v>
      </c>
      <c r="D2814" s="171" t="s">
        <v>4</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3">
      <c r="A2815" t="s">
        <v>5649</v>
      </c>
      <c r="B2815" s="171" t="s">
        <v>5650</v>
      </c>
      <c r="C2815" s="171" t="s">
        <v>170</v>
      </c>
      <c r="D2815" s="171" t="s">
        <v>80</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3">
      <c r="A2816" t="s">
        <v>5651</v>
      </c>
      <c r="B2816" s="171" t="s">
        <v>5652</v>
      </c>
      <c r="C2816" s="171" t="s">
        <v>173</v>
      </c>
      <c r="D2816" s="171" t="s">
        <v>80</v>
      </c>
      <c r="E2816" s="11">
        <v>41821</v>
      </c>
      <c r="F2816">
        <v>1</v>
      </c>
      <c r="G2816">
        <v>2</v>
      </c>
      <c r="H2816">
        <v>0.5</v>
      </c>
      <c r="I2816">
        <v>10</v>
      </c>
      <c r="J2816">
        <v>5</v>
      </c>
      <c r="K2816">
        <v>2</v>
      </c>
      <c r="L2816">
        <v>10</v>
      </c>
      <c r="M2816">
        <v>0.5</v>
      </c>
      <c r="N2816">
        <v>8</v>
      </c>
      <c r="P2816">
        <v>0</v>
      </c>
      <c r="Q2816">
        <v>2</v>
      </c>
      <c r="R2816">
        <v>0</v>
      </c>
      <c r="S2816">
        <v>2</v>
      </c>
      <c r="T2816" t="e">
        <v>#DIV/0!</v>
      </c>
    </row>
    <row r="2817" spans="1:20" x14ac:dyDescent="0.3">
      <c r="A2817" t="s">
        <v>5653</v>
      </c>
      <c r="B2817" s="171" t="s">
        <v>5654</v>
      </c>
      <c r="C2817" s="171" t="s">
        <v>176</v>
      </c>
      <c r="D2817" s="171" t="s">
        <v>80</v>
      </c>
      <c r="E2817" s="11">
        <v>41821</v>
      </c>
      <c r="F2817">
        <v>1</v>
      </c>
      <c r="G2817">
        <v>2</v>
      </c>
      <c r="H2817">
        <v>0.5</v>
      </c>
      <c r="I2817">
        <v>10</v>
      </c>
      <c r="J2817">
        <v>5</v>
      </c>
      <c r="K2817">
        <v>2</v>
      </c>
      <c r="L2817">
        <v>10</v>
      </c>
      <c r="M2817">
        <v>0.5</v>
      </c>
      <c r="N2817">
        <v>8</v>
      </c>
      <c r="P2817">
        <v>0</v>
      </c>
      <c r="Q2817">
        <v>2</v>
      </c>
      <c r="R2817">
        <v>0</v>
      </c>
      <c r="S2817">
        <v>2</v>
      </c>
      <c r="T2817" t="e">
        <v>#DIV/0!</v>
      </c>
    </row>
    <row r="2818" spans="1:20" x14ac:dyDescent="0.3">
      <c r="A2818" t="s">
        <v>5655</v>
      </c>
      <c r="B2818" s="171" t="s">
        <v>5656</v>
      </c>
      <c r="C2818" s="171" t="s">
        <v>179</v>
      </c>
      <c r="D2818" s="171" t="s">
        <v>4</v>
      </c>
      <c r="E2818" s="11">
        <v>41821</v>
      </c>
      <c r="H2818" t="e">
        <v>#DIV/0!</v>
      </c>
      <c r="K2818" t="e">
        <v>#DIV/0!</v>
      </c>
      <c r="M2818" t="e">
        <v>#DIV/0!</v>
      </c>
      <c r="R2818" t="e">
        <v>#DIV/0!</v>
      </c>
    </row>
    <row r="2819" spans="1:20" x14ac:dyDescent="0.3">
      <c r="A2819" t="s">
        <v>5657</v>
      </c>
      <c r="B2819" s="171" t="s">
        <v>5658</v>
      </c>
      <c r="C2819" s="171" t="s">
        <v>182</v>
      </c>
      <c r="D2819" s="171" t="s">
        <v>80</v>
      </c>
      <c r="E2819" s="11">
        <v>41821</v>
      </c>
      <c r="H2819" t="e">
        <v>#DIV/0!</v>
      </c>
      <c r="K2819" t="e">
        <v>#DIV/0!</v>
      </c>
      <c r="M2819" t="e">
        <v>#DIV/0!</v>
      </c>
      <c r="R2819" t="e">
        <v>#DIV/0!</v>
      </c>
      <c r="T2819">
        <v>0.77500000000000002</v>
      </c>
    </row>
    <row r="2820" spans="1:20" x14ac:dyDescent="0.3">
      <c r="A2820" t="s">
        <v>5659</v>
      </c>
      <c r="B2820" s="171" t="s">
        <v>5660</v>
      </c>
      <c r="C2820" s="171" t="s">
        <v>185</v>
      </c>
      <c r="D2820" s="171" t="s">
        <v>4</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3">
      <c r="A2821" t="s">
        <v>5661</v>
      </c>
      <c r="B2821" s="171" t="s">
        <v>5662</v>
      </c>
      <c r="C2821" s="171" t="s">
        <v>188</v>
      </c>
      <c r="D2821" s="171" t="s">
        <v>80</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3">
      <c r="A2822" t="s">
        <v>5663</v>
      </c>
      <c r="B2822" s="171" t="s">
        <v>5664</v>
      </c>
      <c r="C2822" s="171" t="s">
        <v>191</v>
      </c>
      <c r="D2822" s="171" t="s">
        <v>4</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3">
      <c r="A2823" t="s">
        <v>5665</v>
      </c>
      <c r="B2823" s="171" t="s">
        <v>5666</v>
      </c>
      <c r="C2823" s="171" t="s">
        <v>194</v>
      </c>
      <c r="D2823" s="171" t="s">
        <v>80</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3">
      <c r="A2824" t="s">
        <v>5667</v>
      </c>
      <c r="B2824" s="171" t="s">
        <v>5668</v>
      </c>
      <c r="C2824" s="171" t="s">
        <v>197</v>
      </c>
      <c r="D2824" s="171" t="s">
        <v>80</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3">
      <c r="A2825" t="s">
        <v>5669</v>
      </c>
      <c r="B2825" s="171" t="s">
        <v>5670</v>
      </c>
      <c r="C2825" s="171" t="s">
        <v>200</v>
      </c>
      <c r="D2825" s="171" t="s">
        <v>80</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3">
      <c r="A2826" t="s">
        <v>5671</v>
      </c>
      <c r="B2826" s="171" t="s">
        <v>5672</v>
      </c>
      <c r="C2826" s="171" t="s">
        <v>203</v>
      </c>
      <c r="D2826" s="171" t="s">
        <v>80</v>
      </c>
      <c r="E2826" s="11">
        <v>41821</v>
      </c>
      <c r="F2826">
        <v>6</v>
      </c>
      <c r="G2826">
        <v>6</v>
      </c>
      <c r="H2826">
        <v>1</v>
      </c>
      <c r="J2826">
        <v>27</v>
      </c>
      <c r="K2826">
        <v>0</v>
      </c>
      <c r="L2826">
        <v>27</v>
      </c>
      <c r="M2826">
        <v>1</v>
      </c>
      <c r="R2826" t="e">
        <v>#DIV/0!</v>
      </c>
    </row>
    <row r="2827" spans="1:20" x14ac:dyDescent="0.3">
      <c r="A2827" t="s">
        <v>5673</v>
      </c>
      <c r="B2827" s="171" t="s">
        <v>5674</v>
      </c>
      <c r="C2827" s="171" t="s">
        <v>206</v>
      </c>
      <c r="D2827" s="171" t="s">
        <v>80</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3">
      <c r="A2828" t="s">
        <v>5675</v>
      </c>
      <c r="B2828" s="171" t="s">
        <v>5676</v>
      </c>
      <c r="C2828" s="171" t="s">
        <v>209</v>
      </c>
      <c r="D2828" s="171" t="s">
        <v>80</v>
      </c>
      <c r="E2828" s="11">
        <v>41821</v>
      </c>
      <c r="H2828" t="e">
        <v>#DIV/0!</v>
      </c>
      <c r="K2828" t="e">
        <v>#DIV/0!</v>
      </c>
      <c r="M2828" t="e">
        <v>#DIV/0!</v>
      </c>
      <c r="R2828" t="e">
        <v>#DIV/0!</v>
      </c>
    </row>
    <row r="2829" spans="1:20" x14ac:dyDescent="0.3">
      <c r="A2829" t="s">
        <v>5677</v>
      </c>
      <c r="B2829" s="171" t="s">
        <v>5678</v>
      </c>
      <c r="C2829" s="171" t="s">
        <v>212</v>
      </c>
      <c r="D2829" s="171" t="s">
        <v>4</v>
      </c>
      <c r="E2829" s="11">
        <v>41821</v>
      </c>
      <c r="H2829" t="e">
        <v>#DIV/0!</v>
      </c>
      <c r="K2829" t="e">
        <v>#DIV/0!</v>
      </c>
      <c r="M2829" t="e">
        <v>#DIV/0!</v>
      </c>
      <c r="R2829" t="e">
        <v>#DIV/0!</v>
      </c>
    </row>
    <row r="2830" spans="1:20" x14ac:dyDescent="0.3">
      <c r="A2830" t="s">
        <v>5679</v>
      </c>
      <c r="B2830" s="171" t="s">
        <v>5680</v>
      </c>
      <c r="C2830" s="171" t="s">
        <v>215</v>
      </c>
      <c r="D2830" s="171" t="s">
        <v>4</v>
      </c>
      <c r="E2830" s="11">
        <v>41821</v>
      </c>
      <c r="H2830" t="e">
        <v>#DIV/0!</v>
      </c>
      <c r="K2830" t="e">
        <v>#DIV/0!</v>
      </c>
      <c r="M2830" t="e">
        <v>#DIV/0!</v>
      </c>
      <c r="R2830" t="e">
        <v>#DIV/0!</v>
      </c>
    </row>
    <row r="2831" spans="1:20" x14ac:dyDescent="0.3">
      <c r="A2831" t="s">
        <v>5681</v>
      </c>
      <c r="B2831" s="171" t="s">
        <v>5682</v>
      </c>
      <c r="C2831" s="171" t="s">
        <v>218</v>
      </c>
      <c r="D2831" s="171" t="s">
        <v>80</v>
      </c>
      <c r="E2831" s="11">
        <v>41821</v>
      </c>
      <c r="H2831" t="e">
        <v>#DIV/0!</v>
      </c>
      <c r="K2831" t="e">
        <v>#DIV/0!</v>
      </c>
      <c r="M2831" t="e">
        <v>#DIV/0!</v>
      </c>
      <c r="R2831" t="e">
        <v>#DIV/0!</v>
      </c>
    </row>
    <row r="2832" spans="1:20" x14ac:dyDescent="0.3">
      <c r="A2832" t="s">
        <v>5683</v>
      </c>
      <c r="B2832" s="171" t="s">
        <v>5684</v>
      </c>
      <c r="C2832" s="171" t="s">
        <v>221</v>
      </c>
      <c r="D2832" s="171" t="s">
        <v>4</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3">
      <c r="A2833" t="s">
        <v>5685</v>
      </c>
      <c r="B2833" s="171" t="s">
        <v>5686</v>
      </c>
      <c r="C2833" s="171" t="s">
        <v>224</v>
      </c>
      <c r="D2833" s="171" t="s">
        <v>80</v>
      </c>
      <c r="E2833" s="11">
        <v>41821</v>
      </c>
      <c r="H2833" t="e">
        <v>#DIV/0!</v>
      </c>
      <c r="K2833" t="e">
        <v>#DIV/0!</v>
      </c>
      <c r="M2833" t="e">
        <v>#DIV/0!</v>
      </c>
      <c r="R2833" t="e">
        <v>#DIV/0!</v>
      </c>
      <c r="T2833">
        <v>0.55000000000000004</v>
      </c>
    </row>
    <row r="2834" spans="1:20" x14ac:dyDescent="0.3">
      <c r="A2834" t="s">
        <v>5687</v>
      </c>
      <c r="B2834" s="171" t="s">
        <v>5688</v>
      </c>
      <c r="C2834" s="171" t="s">
        <v>227</v>
      </c>
      <c r="D2834" s="171" t="s">
        <v>80</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3">
      <c r="A2835" t="s">
        <v>5689</v>
      </c>
      <c r="B2835" s="171" t="s">
        <v>5690</v>
      </c>
      <c r="C2835" s="171" t="s">
        <v>230</v>
      </c>
      <c r="D2835" s="171" t="s">
        <v>80</v>
      </c>
      <c r="E2835" s="11">
        <v>41821</v>
      </c>
      <c r="T2835">
        <v>1</v>
      </c>
    </row>
    <row r="2836" spans="1:20" x14ac:dyDescent="0.3">
      <c r="A2836" t="s">
        <v>5691</v>
      </c>
      <c r="B2836" s="171" t="s">
        <v>5692</v>
      </c>
      <c r="C2836" s="171" t="s">
        <v>233</v>
      </c>
      <c r="D2836" s="171" t="s">
        <v>4</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3">
      <c r="A2837" t="s">
        <v>5693</v>
      </c>
      <c r="B2837" s="171" t="s">
        <v>5694</v>
      </c>
      <c r="C2837" s="171" t="s">
        <v>236</v>
      </c>
      <c r="D2837" s="171" t="s">
        <v>80</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3">
      <c r="A2838" t="s">
        <v>5695</v>
      </c>
      <c r="B2838" s="171" t="s">
        <v>5696</v>
      </c>
      <c r="C2838" s="171" t="s">
        <v>239</v>
      </c>
      <c r="D2838" s="171" t="s">
        <v>80</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3">
      <c r="A2839" t="s">
        <v>5697</v>
      </c>
      <c r="B2839" s="171" t="s">
        <v>5698</v>
      </c>
      <c r="C2839" s="171" t="s">
        <v>76</v>
      </c>
      <c r="D2839" s="171" t="s">
        <v>80</v>
      </c>
      <c r="E2839" s="11">
        <v>41821</v>
      </c>
      <c r="F2839">
        <v>3</v>
      </c>
      <c r="G2839">
        <v>3</v>
      </c>
      <c r="H2839">
        <v>1</v>
      </c>
      <c r="J2839">
        <v>15</v>
      </c>
      <c r="K2839">
        <v>0</v>
      </c>
      <c r="L2839">
        <v>15</v>
      </c>
      <c r="M2839">
        <v>1</v>
      </c>
      <c r="N2839">
        <v>0</v>
      </c>
      <c r="P2839">
        <v>0</v>
      </c>
      <c r="Q2839">
        <v>0</v>
      </c>
      <c r="R2839" t="e">
        <v>#DIV/0!</v>
      </c>
      <c r="T2839">
        <v>0.83</v>
      </c>
    </row>
    <row r="2840" spans="1:20" x14ac:dyDescent="0.3">
      <c r="A2840" t="s">
        <v>5699</v>
      </c>
      <c r="B2840" s="171" t="s">
        <v>5700</v>
      </c>
      <c r="C2840" s="171" t="s">
        <v>79</v>
      </c>
      <c r="D2840" s="171" t="s">
        <v>4</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3">
      <c r="A2841" t="s">
        <v>5701</v>
      </c>
      <c r="B2841" s="171" t="s">
        <v>5702</v>
      </c>
      <c r="C2841" s="171" t="s">
        <v>86</v>
      </c>
      <c r="D2841" s="171" t="s">
        <v>4</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3">
      <c r="A2842" t="s">
        <v>5703</v>
      </c>
      <c r="B2842" s="171" t="s">
        <v>5704</v>
      </c>
      <c r="C2842" s="171" t="s">
        <v>89</v>
      </c>
      <c r="D2842" s="171" t="s">
        <v>4</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3">
      <c r="A2843" t="s">
        <v>5705</v>
      </c>
      <c r="B2843" s="171" t="s">
        <v>5706</v>
      </c>
      <c r="C2843" s="171" t="s">
        <v>92</v>
      </c>
      <c r="D2843" s="171" t="s">
        <v>4</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3">
      <c r="A2844" t="s">
        <v>5707</v>
      </c>
      <c r="B2844" s="171" t="s">
        <v>5708</v>
      </c>
      <c r="C2844" s="171" t="s">
        <v>98</v>
      </c>
      <c r="D2844" s="171" t="s">
        <v>4</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3">
      <c r="A2845" t="s">
        <v>5709</v>
      </c>
      <c r="B2845" s="171" t="s">
        <v>5710</v>
      </c>
      <c r="C2845" s="171" t="s">
        <v>101</v>
      </c>
      <c r="D2845" s="171" t="s">
        <v>4</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3">
      <c r="A2846" t="s">
        <v>5711</v>
      </c>
      <c r="B2846" s="171" t="s">
        <v>5712</v>
      </c>
      <c r="C2846" s="171" t="s">
        <v>107</v>
      </c>
      <c r="D2846" s="171" t="s">
        <v>80</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3">
      <c r="A2847" t="s">
        <v>5713</v>
      </c>
      <c r="B2847" s="171" t="s">
        <v>5714</v>
      </c>
      <c r="C2847" s="171" t="s">
        <v>110</v>
      </c>
      <c r="D2847" s="171" t="s">
        <v>4</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3">
      <c r="A2848" t="s">
        <v>5715</v>
      </c>
      <c r="B2848" s="171" t="s">
        <v>5716</v>
      </c>
      <c r="C2848" s="171" t="s">
        <v>113</v>
      </c>
      <c r="D2848" s="171" t="s">
        <v>4</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3">
      <c r="A2849" t="s">
        <v>5717</v>
      </c>
      <c r="B2849" s="171" t="s">
        <v>5718</v>
      </c>
      <c r="C2849" s="171" t="s">
        <v>116</v>
      </c>
      <c r="D2849" s="171" t="s">
        <v>4</v>
      </c>
      <c r="E2849" s="11">
        <v>41821</v>
      </c>
      <c r="F2849">
        <v>7</v>
      </c>
      <c r="G2849">
        <v>7</v>
      </c>
      <c r="H2849">
        <v>1</v>
      </c>
      <c r="I2849">
        <v>67</v>
      </c>
      <c r="J2849">
        <v>70</v>
      </c>
      <c r="K2849">
        <v>0.95714285714285718</v>
      </c>
      <c r="L2849">
        <v>70</v>
      </c>
      <c r="M2849">
        <v>1</v>
      </c>
      <c r="N2849">
        <v>65</v>
      </c>
      <c r="P2849">
        <v>1</v>
      </c>
      <c r="Q2849">
        <v>1</v>
      </c>
      <c r="R2849">
        <v>1</v>
      </c>
      <c r="S2849">
        <v>2</v>
      </c>
    </row>
    <row r="2850" spans="1:20" x14ac:dyDescent="0.3">
      <c r="A2850" t="s">
        <v>5719</v>
      </c>
      <c r="B2850" s="171" t="s">
        <v>5720</v>
      </c>
      <c r="C2850" s="171" t="s">
        <v>119</v>
      </c>
      <c r="D2850" s="171" t="s">
        <v>4</v>
      </c>
      <c r="E2850" s="11">
        <v>41821</v>
      </c>
      <c r="H2850" t="e">
        <v>#DIV/0!</v>
      </c>
      <c r="K2850" t="e">
        <v>#DIV/0!</v>
      </c>
      <c r="M2850" t="e">
        <v>#DIV/0!</v>
      </c>
      <c r="R2850" t="e">
        <v>#DIV/0!</v>
      </c>
      <c r="T2850">
        <v>0.89743589743589747</v>
      </c>
    </row>
    <row r="2851" spans="1:20" x14ac:dyDescent="0.3">
      <c r="A2851" t="s">
        <v>5721</v>
      </c>
      <c r="B2851" s="171" t="s">
        <v>5722</v>
      </c>
      <c r="C2851" s="171" t="s">
        <v>122</v>
      </c>
      <c r="D2851" s="171" t="s">
        <v>80</v>
      </c>
      <c r="E2851" s="11">
        <v>41821</v>
      </c>
      <c r="H2851" t="e">
        <v>#DIV/0!</v>
      </c>
      <c r="K2851" t="e">
        <v>#DIV/0!</v>
      </c>
      <c r="M2851" t="e">
        <v>#DIV/0!</v>
      </c>
      <c r="R2851" t="e">
        <v>#DIV/0!</v>
      </c>
    </row>
    <row r="2852" spans="1:20" x14ac:dyDescent="0.3">
      <c r="A2852" t="s">
        <v>5723</v>
      </c>
      <c r="B2852" s="171" t="s">
        <v>5724</v>
      </c>
      <c r="C2852" s="171" t="s">
        <v>125</v>
      </c>
      <c r="D2852" s="171" t="s">
        <v>80</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3">
      <c r="A2853" t="s">
        <v>5725</v>
      </c>
      <c r="B2853" s="171" t="s">
        <v>5726</v>
      </c>
      <c r="C2853" s="171" t="s">
        <v>128</v>
      </c>
      <c r="D2853" s="171" t="s">
        <v>4</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3">
      <c r="A2854" t="s">
        <v>5727</v>
      </c>
      <c r="B2854" s="171" t="s">
        <v>5728</v>
      </c>
      <c r="C2854" s="171" t="s">
        <v>131</v>
      </c>
      <c r="D2854" s="171" t="s">
        <v>4</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3">
      <c r="A2855" t="s">
        <v>5729</v>
      </c>
      <c r="B2855" s="171" t="s">
        <v>5730</v>
      </c>
      <c r="C2855" s="171" t="s">
        <v>134</v>
      </c>
      <c r="D2855" s="171" t="s">
        <v>4</v>
      </c>
      <c r="E2855" s="11">
        <v>41821</v>
      </c>
      <c r="F2855">
        <v>4</v>
      </c>
      <c r="G2855">
        <v>4</v>
      </c>
      <c r="H2855">
        <v>1</v>
      </c>
      <c r="I2855">
        <v>17</v>
      </c>
      <c r="J2855">
        <v>40</v>
      </c>
      <c r="K2855">
        <v>0.42499999999999999</v>
      </c>
      <c r="L2855">
        <v>40</v>
      </c>
      <c r="M2855">
        <v>1</v>
      </c>
      <c r="N2855">
        <v>17</v>
      </c>
      <c r="S2855">
        <v>0</v>
      </c>
    </row>
    <row r="2856" spans="1:20" x14ac:dyDescent="0.3">
      <c r="A2856" t="s">
        <v>5731</v>
      </c>
      <c r="B2856" s="171" t="s">
        <v>5732</v>
      </c>
      <c r="C2856" s="171" t="s">
        <v>137</v>
      </c>
      <c r="D2856" s="171" t="s">
        <v>80</v>
      </c>
      <c r="E2856" s="11">
        <v>41821</v>
      </c>
      <c r="F2856">
        <v>3</v>
      </c>
      <c r="G2856">
        <v>3</v>
      </c>
      <c r="H2856">
        <v>1</v>
      </c>
      <c r="I2856">
        <v>20</v>
      </c>
      <c r="J2856">
        <v>30</v>
      </c>
      <c r="K2856">
        <v>0.66666666666666663</v>
      </c>
      <c r="L2856">
        <v>30</v>
      </c>
      <c r="M2856">
        <v>1</v>
      </c>
      <c r="N2856">
        <v>18</v>
      </c>
      <c r="R2856" t="e">
        <v>#DIV/0!</v>
      </c>
      <c r="S2856">
        <v>2</v>
      </c>
    </row>
    <row r="2857" spans="1:20" x14ac:dyDescent="0.3">
      <c r="A2857" t="s">
        <v>5733</v>
      </c>
      <c r="B2857" s="171" t="s">
        <v>5734</v>
      </c>
      <c r="C2857" s="171" t="s">
        <v>140</v>
      </c>
      <c r="D2857" s="171" t="s">
        <v>4</v>
      </c>
      <c r="E2857" s="11">
        <v>41821</v>
      </c>
      <c r="F2857">
        <v>3</v>
      </c>
      <c r="G2857">
        <v>3</v>
      </c>
      <c r="H2857">
        <v>1</v>
      </c>
      <c r="I2857">
        <v>20</v>
      </c>
      <c r="J2857">
        <v>30</v>
      </c>
      <c r="K2857">
        <v>0.66666666666666663</v>
      </c>
      <c r="L2857">
        <v>30</v>
      </c>
      <c r="M2857">
        <v>1</v>
      </c>
      <c r="N2857">
        <v>18</v>
      </c>
      <c r="R2857" t="e">
        <v>#DIV/0!</v>
      </c>
      <c r="S2857">
        <v>2</v>
      </c>
    </row>
    <row r="2858" spans="1:20" x14ac:dyDescent="0.3">
      <c r="A2858" t="s">
        <v>5735</v>
      </c>
      <c r="B2858" s="171" t="s">
        <v>5736</v>
      </c>
      <c r="C2858" s="171" t="s">
        <v>167</v>
      </c>
      <c r="D2858" s="171" t="s">
        <v>80</v>
      </c>
      <c r="E2858" s="11">
        <v>41821</v>
      </c>
      <c r="F2858">
        <v>3</v>
      </c>
      <c r="G2858">
        <v>3</v>
      </c>
      <c r="H2858">
        <v>1</v>
      </c>
      <c r="I2858">
        <v>25</v>
      </c>
      <c r="J2858">
        <v>30</v>
      </c>
      <c r="K2858">
        <v>0.83333333333333337</v>
      </c>
      <c r="L2858">
        <v>30</v>
      </c>
      <c r="M2858">
        <v>1</v>
      </c>
      <c r="N2858">
        <v>25</v>
      </c>
      <c r="P2858">
        <v>0</v>
      </c>
      <c r="Q2858">
        <v>1</v>
      </c>
      <c r="R2858">
        <v>0</v>
      </c>
      <c r="S2858">
        <v>0</v>
      </c>
    </row>
    <row r="2859" spans="1:20" x14ac:dyDescent="0.3">
      <c r="A2859" t="s">
        <v>5737</v>
      </c>
      <c r="B2859" s="171" t="s">
        <v>5738</v>
      </c>
      <c r="C2859" s="171" t="s">
        <v>170</v>
      </c>
      <c r="D2859" s="171" t="s">
        <v>4</v>
      </c>
      <c r="E2859" s="11">
        <v>41821</v>
      </c>
      <c r="F2859">
        <v>3</v>
      </c>
      <c r="G2859">
        <v>3</v>
      </c>
      <c r="H2859">
        <v>1</v>
      </c>
      <c r="I2859">
        <v>25</v>
      </c>
      <c r="J2859">
        <v>30</v>
      </c>
      <c r="K2859">
        <v>0.83333333333333337</v>
      </c>
      <c r="L2859">
        <v>30</v>
      </c>
      <c r="M2859">
        <v>1</v>
      </c>
      <c r="N2859">
        <v>25</v>
      </c>
      <c r="P2859">
        <v>0</v>
      </c>
      <c r="Q2859">
        <v>1</v>
      </c>
      <c r="R2859">
        <v>0</v>
      </c>
      <c r="S2859">
        <v>0</v>
      </c>
    </row>
    <row r="2860" spans="1:20" x14ac:dyDescent="0.3">
      <c r="A2860" t="s">
        <v>5739</v>
      </c>
      <c r="B2860" s="171" t="s">
        <v>5740</v>
      </c>
      <c r="C2860" s="171" t="s">
        <v>179</v>
      </c>
      <c r="D2860" s="171" t="s">
        <v>80</v>
      </c>
      <c r="E2860" s="11">
        <v>41821</v>
      </c>
      <c r="H2860" t="e">
        <v>#DIV/0!</v>
      </c>
      <c r="K2860" t="e">
        <v>#DIV/0!</v>
      </c>
      <c r="M2860" t="e">
        <v>#DIV/0!</v>
      </c>
      <c r="R2860" t="e">
        <v>#DIV/0!</v>
      </c>
    </row>
    <row r="2861" spans="1:20" x14ac:dyDescent="0.3">
      <c r="A2861" t="s">
        <v>5741</v>
      </c>
      <c r="B2861" s="171" t="s">
        <v>5742</v>
      </c>
      <c r="C2861" s="171" t="s">
        <v>182</v>
      </c>
      <c r="D2861" s="171" t="s">
        <v>4</v>
      </c>
      <c r="E2861" s="11">
        <v>41821</v>
      </c>
      <c r="H2861" t="e">
        <v>#DIV/0!</v>
      </c>
      <c r="K2861" t="e">
        <v>#DIV/0!</v>
      </c>
      <c r="M2861" t="e">
        <v>#DIV/0!</v>
      </c>
      <c r="R2861" t="e">
        <v>#DIV/0!</v>
      </c>
    </row>
    <row r="2862" spans="1:20" x14ac:dyDescent="0.3">
      <c r="A2862" t="s">
        <v>5743</v>
      </c>
      <c r="B2862" s="171" t="s">
        <v>5744</v>
      </c>
      <c r="C2862" s="171" t="s">
        <v>185</v>
      </c>
      <c r="D2862" s="171" t="s">
        <v>80</v>
      </c>
      <c r="E2862" s="11">
        <v>41821</v>
      </c>
      <c r="F2862">
        <v>5</v>
      </c>
      <c r="G2862">
        <v>5</v>
      </c>
      <c r="H2862">
        <v>1</v>
      </c>
      <c r="I2862">
        <v>19</v>
      </c>
      <c r="J2862">
        <v>25</v>
      </c>
      <c r="K2862">
        <v>0.76</v>
      </c>
      <c r="L2862">
        <v>25</v>
      </c>
      <c r="M2862">
        <v>1</v>
      </c>
      <c r="N2862">
        <v>19</v>
      </c>
      <c r="P2862">
        <v>0</v>
      </c>
      <c r="Q2862">
        <v>0</v>
      </c>
      <c r="R2862" t="e">
        <v>#DIV/0!</v>
      </c>
      <c r="S2862">
        <v>0</v>
      </c>
      <c r="T2862">
        <v>1</v>
      </c>
    </row>
    <row r="2863" spans="1:20" x14ac:dyDescent="0.3">
      <c r="A2863" t="s">
        <v>5745</v>
      </c>
      <c r="B2863" s="171" t="s">
        <v>5746</v>
      </c>
      <c r="C2863" s="171" t="s">
        <v>188</v>
      </c>
      <c r="D2863" s="171" t="s">
        <v>4</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3">
      <c r="A2864" t="s">
        <v>5747</v>
      </c>
      <c r="B2864" s="171" t="s">
        <v>5748</v>
      </c>
      <c r="C2864" s="171" t="s">
        <v>191</v>
      </c>
      <c r="D2864" s="171" t="s">
        <v>80</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3">
      <c r="A2865" t="s">
        <v>5749</v>
      </c>
      <c r="B2865" s="171" t="s">
        <v>5750</v>
      </c>
      <c r="C2865" s="171" t="s">
        <v>194</v>
      </c>
      <c r="D2865" s="171" t="s">
        <v>4</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3">
      <c r="A2866" t="s">
        <v>5751</v>
      </c>
      <c r="B2866" s="171" t="s">
        <v>5752</v>
      </c>
      <c r="C2866" s="171" t="s">
        <v>197</v>
      </c>
      <c r="D2866" s="171" t="s">
        <v>4</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3">
      <c r="A2867" t="s">
        <v>5753</v>
      </c>
      <c r="B2867" s="171" t="s">
        <v>5754</v>
      </c>
      <c r="C2867" s="171" t="s">
        <v>209</v>
      </c>
      <c r="D2867" s="171" t="s">
        <v>4</v>
      </c>
      <c r="E2867" s="11">
        <v>41821</v>
      </c>
      <c r="H2867" t="e">
        <v>#DIV/0!</v>
      </c>
      <c r="K2867" t="e">
        <v>#DIV/0!</v>
      </c>
      <c r="M2867" t="e">
        <v>#DIV/0!</v>
      </c>
      <c r="R2867" t="e">
        <v>#DIV/0!</v>
      </c>
      <c r="T2867" t="e">
        <v>#DIV/0!</v>
      </c>
    </row>
    <row r="2868" spans="1:20" x14ac:dyDescent="0.3">
      <c r="A2868" t="s">
        <v>5755</v>
      </c>
      <c r="B2868" s="171" t="s">
        <v>5756</v>
      </c>
      <c r="C2868" s="171" t="s">
        <v>212</v>
      </c>
      <c r="D2868" s="171" t="s">
        <v>80</v>
      </c>
      <c r="E2868" s="11">
        <v>41821</v>
      </c>
      <c r="H2868" t="e">
        <v>#DIV/0!</v>
      </c>
      <c r="K2868" t="e">
        <v>#DIV/0!</v>
      </c>
      <c r="M2868" t="e">
        <v>#DIV/0!</v>
      </c>
      <c r="R2868" t="e">
        <v>#DIV/0!</v>
      </c>
      <c r="T2868" t="e">
        <v>#DIV/0!</v>
      </c>
    </row>
    <row r="2869" spans="1:20" x14ac:dyDescent="0.3">
      <c r="A2869" t="s">
        <v>5757</v>
      </c>
      <c r="B2869" s="171" t="s">
        <v>5758</v>
      </c>
      <c r="C2869" s="171" t="s">
        <v>215</v>
      </c>
      <c r="D2869" s="171" t="s">
        <v>80</v>
      </c>
      <c r="E2869" s="11">
        <v>41821</v>
      </c>
      <c r="H2869" t="e">
        <v>#DIV/0!</v>
      </c>
      <c r="K2869" t="e">
        <v>#DIV/0!</v>
      </c>
      <c r="M2869" t="e">
        <v>#DIV/0!</v>
      </c>
      <c r="R2869" t="e">
        <v>#DIV/0!</v>
      </c>
      <c r="T2869">
        <v>0.59375</v>
      </c>
    </row>
    <row r="2870" spans="1:20" x14ac:dyDescent="0.3">
      <c r="A2870" t="s">
        <v>5759</v>
      </c>
      <c r="B2870" s="171" t="s">
        <v>5760</v>
      </c>
      <c r="C2870" s="171" t="s">
        <v>218</v>
      </c>
      <c r="D2870" s="171" t="s">
        <v>4</v>
      </c>
      <c r="E2870" s="11">
        <v>41821</v>
      </c>
      <c r="H2870" t="e">
        <v>#DIV/0!</v>
      </c>
      <c r="K2870" t="e">
        <v>#DIV/0!</v>
      </c>
      <c r="M2870" t="e">
        <v>#DIV/0!</v>
      </c>
      <c r="R2870" t="e">
        <v>#DIV/0!</v>
      </c>
      <c r="T2870" t="e">
        <v>#DIV/0!</v>
      </c>
    </row>
    <row r="2871" spans="1:20" x14ac:dyDescent="0.3">
      <c r="A2871" t="s">
        <v>5761</v>
      </c>
      <c r="B2871" s="171" t="s">
        <v>5762</v>
      </c>
      <c r="C2871" s="171" t="s">
        <v>233</v>
      </c>
      <c r="D2871" s="171" t="s">
        <v>80</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3">
      <c r="A2872" t="s">
        <v>5763</v>
      </c>
      <c r="B2872" s="171" t="s">
        <v>5764</v>
      </c>
      <c r="C2872" s="171" t="s">
        <v>236</v>
      </c>
      <c r="D2872" s="171" t="s">
        <v>4</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3">
      <c r="A2873" t="s">
        <v>5765</v>
      </c>
      <c r="B2873" s="171" t="s">
        <v>5766</v>
      </c>
      <c r="C2873" s="171" t="s">
        <v>239</v>
      </c>
      <c r="D2873" s="171" t="s">
        <v>4</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3">
      <c r="A2874" t="s">
        <v>5767</v>
      </c>
      <c r="B2874" s="171" t="s">
        <v>5768</v>
      </c>
      <c r="C2874" s="171" t="s">
        <v>143</v>
      </c>
      <c r="D2874" s="171" t="s">
        <v>4</v>
      </c>
      <c r="E2874" s="11">
        <v>41821</v>
      </c>
      <c r="H2874" t="e">
        <v>#DIV/0!</v>
      </c>
      <c r="K2874" t="e">
        <v>#DIV/0!</v>
      </c>
      <c r="M2874" t="e">
        <v>#DIV/0!</v>
      </c>
      <c r="N2874">
        <v>0</v>
      </c>
      <c r="R2874" t="e">
        <v>#DIV/0!</v>
      </c>
      <c r="T2874">
        <v>0.58333333333333337</v>
      </c>
    </row>
    <row r="2875" spans="1:20" x14ac:dyDescent="0.3">
      <c r="A2875" t="s">
        <v>5769</v>
      </c>
      <c r="B2875" s="171" t="s">
        <v>5770</v>
      </c>
      <c r="C2875" s="171" t="s">
        <v>146</v>
      </c>
      <c r="D2875" s="171" t="s">
        <v>80</v>
      </c>
      <c r="E2875" s="11">
        <v>41821</v>
      </c>
      <c r="F2875">
        <v>7</v>
      </c>
      <c r="G2875">
        <v>10</v>
      </c>
      <c r="H2875">
        <v>0.7</v>
      </c>
      <c r="I2875">
        <v>27</v>
      </c>
      <c r="J2875">
        <v>45</v>
      </c>
      <c r="K2875">
        <v>0.6</v>
      </c>
      <c r="L2875">
        <v>60</v>
      </c>
      <c r="M2875">
        <v>0.75</v>
      </c>
      <c r="N2875">
        <v>19</v>
      </c>
      <c r="P2875">
        <v>0</v>
      </c>
      <c r="Q2875">
        <v>0</v>
      </c>
      <c r="R2875" t="e">
        <v>#DIV/0!</v>
      </c>
      <c r="S2875">
        <v>8</v>
      </c>
      <c r="T2875">
        <v>1.075</v>
      </c>
    </row>
    <row r="2876" spans="1:20" x14ac:dyDescent="0.3">
      <c r="A2876" t="s">
        <v>5771</v>
      </c>
      <c r="B2876" s="171" t="s">
        <v>5772</v>
      </c>
      <c r="C2876" s="171" t="s">
        <v>149</v>
      </c>
      <c r="D2876" s="171" t="s">
        <v>4</v>
      </c>
      <c r="E2876" s="11">
        <v>41821</v>
      </c>
      <c r="H2876" t="e">
        <v>#DIV/0!</v>
      </c>
      <c r="K2876" t="e">
        <v>#DIV/0!</v>
      </c>
      <c r="M2876" t="e">
        <v>#DIV/0!</v>
      </c>
      <c r="R2876" t="e">
        <v>#DIV/0!</v>
      </c>
      <c r="T2876">
        <v>0.75</v>
      </c>
    </row>
    <row r="2877" spans="1:20" x14ac:dyDescent="0.3">
      <c r="A2877" t="s">
        <v>5773</v>
      </c>
      <c r="B2877" s="171" t="s">
        <v>5774</v>
      </c>
      <c r="C2877" s="171" t="s">
        <v>152</v>
      </c>
      <c r="D2877" s="171" t="s">
        <v>4</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3">
      <c r="A2878" t="s">
        <v>5775</v>
      </c>
      <c r="B2878" s="171" t="s">
        <v>5776</v>
      </c>
      <c r="C2878" s="171" t="s">
        <v>155</v>
      </c>
      <c r="D2878" s="171" t="s">
        <v>4</v>
      </c>
      <c r="E2878" s="11">
        <v>41821</v>
      </c>
      <c r="F2878">
        <v>2</v>
      </c>
      <c r="G2878">
        <v>5</v>
      </c>
      <c r="H2878">
        <v>0.4</v>
      </c>
      <c r="I2878">
        <v>2</v>
      </c>
      <c r="J2878">
        <v>10</v>
      </c>
      <c r="K2878">
        <v>0.2</v>
      </c>
      <c r="L2878">
        <v>25</v>
      </c>
      <c r="M2878">
        <v>0.4</v>
      </c>
      <c r="N2878">
        <v>2</v>
      </c>
      <c r="P2878">
        <v>0</v>
      </c>
      <c r="Q2878">
        <v>0</v>
      </c>
      <c r="R2878" t="e">
        <v>#DIV/0!</v>
      </c>
      <c r="S2878">
        <v>0</v>
      </c>
      <c r="T2878" t="e">
        <v>#DIV/0!</v>
      </c>
    </row>
    <row r="2879" spans="1:20" x14ac:dyDescent="0.3">
      <c r="A2879" t="s">
        <v>5777</v>
      </c>
      <c r="B2879" s="171" t="s">
        <v>5778</v>
      </c>
      <c r="C2879" s="171" t="s">
        <v>158</v>
      </c>
      <c r="D2879" s="171" t="s">
        <v>4</v>
      </c>
      <c r="E2879" s="11">
        <v>41821</v>
      </c>
      <c r="H2879" t="e">
        <v>#DIV/0!</v>
      </c>
      <c r="K2879" t="e">
        <v>#DIV/0!</v>
      </c>
      <c r="M2879" t="e">
        <v>#DIV/0!</v>
      </c>
      <c r="R2879" t="e">
        <v>#DIV/0!</v>
      </c>
      <c r="T2879" t="e">
        <v>#DIV/0!</v>
      </c>
    </row>
    <row r="2880" spans="1:20" x14ac:dyDescent="0.3">
      <c r="A2880" t="s">
        <v>5779</v>
      </c>
      <c r="B2880" s="171" t="s">
        <v>5780</v>
      </c>
      <c r="C2880" s="171" t="s">
        <v>164</v>
      </c>
      <c r="D2880" s="171" t="s">
        <v>4</v>
      </c>
      <c r="E2880" s="11">
        <v>41821</v>
      </c>
      <c r="H2880" t="e">
        <v>#DIV/0!</v>
      </c>
      <c r="K2880" t="e">
        <v>#DIV/0!</v>
      </c>
      <c r="M2880" t="e">
        <v>#DIV/0!</v>
      </c>
      <c r="R2880" t="e">
        <v>#DIV/0!</v>
      </c>
      <c r="T2880" t="e">
        <v>#DIV/0!</v>
      </c>
    </row>
    <row r="2881" spans="1:20" x14ac:dyDescent="0.3">
      <c r="A2881" t="s">
        <v>5781</v>
      </c>
      <c r="B2881" s="171" t="s">
        <v>5782</v>
      </c>
      <c r="C2881" s="171" t="s">
        <v>161</v>
      </c>
      <c r="D2881" s="171" t="s">
        <v>80</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3">
      <c r="A2882" t="s">
        <v>5783</v>
      </c>
      <c r="B2882" s="171" t="s">
        <v>5784</v>
      </c>
      <c r="C2882" s="171" t="s">
        <v>221</v>
      </c>
      <c r="D2882" s="171" t="s">
        <v>80</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3">
      <c r="A2883" t="s">
        <v>5785</v>
      </c>
      <c r="B2883" s="171" t="s">
        <v>5786</v>
      </c>
      <c r="C2883" s="171" t="s">
        <v>224</v>
      </c>
      <c r="D2883" s="171" t="s">
        <v>4</v>
      </c>
      <c r="E2883" s="11">
        <v>41821</v>
      </c>
      <c r="H2883" t="e">
        <v>#DIV/0!</v>
      </c>
      <c r="K2883" t="e">
        <v>#DIV/0!</v>
      </c>
      <c r="M2883" t="e">
        <v>#DIV/0!</v>
      </c>
      <c r="R2883" t="e">
        <v>#DIV/0!</v>
      </c>
      <c r="T2883">
        <v>0.77500000000000002</v>
      </c>
    </row>
    <row r="2884" spans="1:20" x14ac:dyDescent="0.3">
      <c r="A2884" t="s">
        <v>5787</v>
      </c>
      <c r="B2884" s="171" t="s">
        <v>5788</v>
      </c>
      <c r="C2884" s="171" t="s">
        <v>227</v>
      </c>
      <c r="D2884" s="171" t="s">
        <v>4</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3">
      <c r="A2885" t="s">
        <v>5789</v>
      </c>
      <c r="B2885" s="171" t="s">
        <v>5790</v>
      </c>
      <c r="C2885" s="171" t="s">
        <v>230</v>
      </c>
      <c r="D2885" s="171" t="s">
        <v>4</v>
      </c>
      <c r="E2885" s="11">
        <v>41821</v>
      </c>
      <c r="T2885">
        <v>0.7228</v>
      </c>
    </row>
    <row r="2886" spans="1:20" x14ac:dyDescent="0.3">
      <c r="A2886" t="s">
        <v>5791</v>
      </c>
      <c r="B2886" s="171" t="s">
        <v>5792</v>
      </c>
      <c r="C2886" s="171" t="s">
        <v>73</v>
      </c>
      <c r="D2886" s="171" t="s">
        <v>4</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3">
      <c r="A2887" t="s">
        <v>5793</v>
      </c>
      <c r="B2887" s="171" t="s">
        <v>5794</v>
      </c>
      <c r="C2887" s="171" t="s">
        <v>76</v>
      </c>
      <c r="D2887" s="171" t="s">
        <v>4</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3">
      <c r="A2888" t="s">
        <v>5795</v>
      </c>
      <c r="B2888" s="171" t="s">
        <v>5796</v>
      </c>
      <c r="C2888" s="171" t="s">
        <v>79</v>
      </c>
      <c r="D2888" s="171" t="s">
        <v>80</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3">
      <c r="A2889" t="s">
        <v>5797</v>
      </c>
      <c r="B2889" s="171" t="s">
        <v>5798</v>
      </c>
      <c r="C2889" s="171" t="s">
        <v>83</v>
      </c>
      <c r="D2889" s="171" t="s">
        <v>80</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3">
      <c r="A2890" t="s">
        <v>5799</v>
      </c>
      <c r="B2890" s="171" t="s">
        <v>5800</v>
      </c>
      <c r="C2890" s="171" t="s">
        <v>86</v>
      </c>
      <c r="D2890" s="171" t="s">
        <v>80</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3">
      <c r="A2891" t="s">
        <v>5801</v>
      </c>
      <c r="B2891" s="171" t="s">
        <v>5802</v>
      </c>
      <c r="C2891" s="171" t="s">
        <v>89</v>
      </c>
      <c r="D2891" s="171" t="s">
        <v>80</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3">
      <c r="A2892" t="s">
        <v>5803</v>
      </c>
      <c r="B2892" s="171" t="s">
        <v>5804</v>
      </c>
      <c r="C2892" s="171" t="s">
        <v>92</v>
      </c>
      <c r="D2892" s="171" t="s">
        <v>80</v>
      </c>
      <c r="E2892" s="11">
        <v>41852</v>
      </c>
      <c r="F2892">
        <v>4</v>
      </c>
      <c r="G2892">
        <v>4</v>
      </c>
      <c r="H2892">
        <v>1</v>
      </c>
      <c r="I2892">
        <v>6</v>
      </c>
      <c r="J2892">
        <v>8</v>
      </c>
      <c r="K2892">
        <v>0.75</v>
      </c>
      <c r="L2892">
        <v>8</v>
      </c>
      <c r="M2892">
        <v>1</v>
      </c>
      <c r="N2892">
        <v>6</v>
      </c>
      <c r="O2892">
        <v>0.56999999999999995</v>
      </c>
      <c r="P2892">
        <v>0</v>
      </c>
      <c r="Q2892">
        <v>3</v>
      </c>
      <c r="R2892">
        <v>0</v>
      </c>
      <c r="S2892">
        <v>0</v>
      </c>
    </row>
    <row r="2893" spans="1:20" x14ac:dyDescent="0.3">
      <c r="A2893" t="s">
        <v>5805</v>
      </c>
      <c r="B2893" s="171" t="s">
        <v>5806</v>
      </c>
      <c r="C2893" s="171" t="s">
        <v>95</v>
      </c>
      <c r="D2893" s="171" t="s">
        <v>80</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3">
      <c r="A2894" t="s">
        <v>5807</v>
      </c>
      <c r="B2894" s="171" t="s">
        <v>5808</v>
      </c>
      <c r="C2894" s="171" t="s">
        <v>98</v>
      </c>
      <c r="D2894" s="171" t="s">
        <v>80</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3">
      <c r="A2895" t="s">
        <v>5809</v>
      </c>
      <c r="B2895" s="171" t="s">
        <v>5810</v>
      </c>
      <c r="C2895" s="171" t="s">
        <v>101</v>
      </c>
      <c r="D2895" s="171" t="s">
        <v>80</v>
      </c>
      <c r="E2895" s="11">
        <v>41852</v>
      </c>
      <c r="F2895">
        <v>33</v>
      </c>
      <c r="G2895">
        <v>33</v>
      </c>
      <c r="H2895">
        <v>1</v>
      </c>
      <c r="I2895">
        <v>229</v>
      </c>
      <c r="J2895">
        <v>325</v>
      </c>
      <c r="K2895">
        <v>0.70461538461538464</v>
      </c>
      <c r="L2895">
        <v>325</v>
      </c>
      <c r="M2895">
        <v>1</v>
      </c>
      <c r="N2895">
        <v>212</v>
      </c>
      <c r="P2895">
        <v>20</v>
      </c>
      <c r="Q2895">
        <v>25</v>
      </c>
      <c r="R2895">
        <v>0.8</v>
      </c>
      <c r="S2895">
        <v>17</v>
      </c>
    </row>
    <row r="2896" spans="1:20" x14ac:dyDescent="0.3">
      <c r="A2896" t="s">
        <v>5811</v>
      </c>
      <c r="B2896" s="171" t="s">
        <v>5812</v>
      </c>
      <c r="C2896" s="171" t="s">
        <v>104</v>
      </c>
      <c r="D2896" s="171" t="s">
        <v>4</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3">
      <c r="A2897" t="s">
        <v>5813</v>
      </c>
      <c r="B2897" s="171" t="s">
        <v>5814</v>
      </c>
      <c r="C2897" s="171" t="s">
        <v>107</v>
      </c>
      <c r="D2897" s="171" t="s">
        <v>4</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3">
      <c r="A2898" t="s">
        <v>5815</v>
      </c>
      <c r="B2898" s="171" t="s">
        <v>5816</v>
      </c>
      <c r="C2898" s="171" t="s">
        <v>110</v>
      </c>
      <c r="D2898" s="171" t="s">
        <v>80</v>
      </c>
      <c r="E2898" s="11">
        <v>41852</v>
      </c>
      <c r="F2898">
        <v>0</v>
      </c>
      <c r="G2898">
        <v>0</v>
      </c>
      <c r="H2898" t="e">
        <v>#DIV/0!</v>
      </c>
      <c r="I2898">
        <v>0</v>
      </c>
      <c r="J2898">
        <v>0</v>
      </c>
      <c r="K2898" t="e">
        <v>#DIV/0!</v>
      </c>
      <c r="L2898">
        <v>0</v>
      </c>
      <c r="M2898" t="e">
        <v>#DIV/0!</v>
      </c>
      <c r="N2898">
        <v>0</v>
      </c>
      <c r="P2898">
        <v>1</v>
      </c>
      <c r="Q2898">
        <v>1</v>
      </c>
      <c r="R2898">
        <v>1</v>
      </c>
      <c r="S2898">
        <v>0</v>
      </c>
    </row>
    <row r="2899" spans="1:20" x14ac:dyDescent="0.3">
      <c r="A2899" t="s">
        <v>5817</v>
      </c>
      <c r="B2899" s="171" t="s">
        <v>5818</v>
      </c>
      <c r="C2899" s="171" t="s">
        <v>113</v>
      </c>
      <c r="D2899" s="171" t="s">
        <v>80</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x14ac:dyDescent="0.3">
      <c r="A2900" t="s">
        <v>5819</v>
      </c>
      <c r="B2900" s="171" t="s">
        <v>5820</v>
      </c>
      <c r="C2900" s="171" t="s">
        <v>116</v>
      </c>
      <c r="D2900" s="171" t="s">
        <v>80</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3">
      <c r="A2901" t="s">
        <v>5821</v>
      </c>
      <c r="B2901" s="171" t="s">
        <v>5822</v>
      </c>
      <c r="C2901" s="171" t="s">
        <v>119</v>
      </c>
      <c r="D2901" s="171" t="s">
        <v>80</v>
      </c>
      <c r="E2901" s="11">
        <v>41852</v>
      </c>
      <c r="H2901" t="e">
        <v>#DIV/0!</v>
      </c>
      <c r="K2901" t="e">
        <v>#DIV/0!</v>
      </c>
      <c r="M2901" t="e">
        <v>#DIV/0!</v>
      </c>
      <c r="R2901" t="e">
        <v>#DIV/0!</v>
      </c>
      <c r="T2901">
        <v>0.62427272727272731</v>
      </c>
    </row>
    <row r="2902" spans="1:20" x14ac:dyDescent="0.3">
      <c r="A2902" t="s">
        <v>5823</v>
      </c>
      <c r="B2902" s="171" t="s">
        <v>5824</v>
      </c>
      <c r="C2902" s="171" t="s">
        <v>122</v>
      </c>
      <c r="D2902" s="171" t="s">
        <v>4</v>
      </c>
      <c r="E2902" s="11">
        <v>41852</v>
      </c>
      <c r="H2902" t="e">
        <v>#DIV/0!</v>
      </c>
      <c r="K2902" t="e">
        <v>#DIV/0!</v>
      </c>
      <c r="M2902" t="e">
        <v>#DIV/0!</v>
      </c>
      <c r="R2902" t="e">
        <v>#DIV/0!</v>
      </c>
      <c r="T2902">
        <v>0.80700000000000005</v>
      </c>
    </row>
    <row r="2903" spans="1:20" x14ac:dyDescent="0.3">
      <c r="A2903" t="s">
        <v>5825</v>
      </c>
      <c r="B2903" s="171" t="s">
        <v>5826</v>
      </c>
      <c r="C2903" s="171" t="s">
        <v>125</v>
      </c>
      <c r="D2903" s="171" t="s">
        <v>4</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3">
      <c r="A2904" t="s">
        <v>5827</v>
      </c>
      <c r="B2904" s="171" t="s">
        <v>5828</v>
      </c>
      <c r="C2904" s="171" t="s">
        <v>128</v>
      </c>
      <c r="D2904" s="171" t="s">
        <v>80</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3">
      <c r="A2905" t="s">
        <v>5829</v>
      </c>
      <c r="B2905" s="171" t="s">
        <v>5830</v>
      </c>
      <c r="C2905" s="171" t="s">
        <v>131</v>
      </c>
      <c r="D2905" s="171" t="s">
        <v>80</v>
      </c>
      <c r="E2905" s="11">
        <v>41852</v>
      </c>
      <c r="F2905">
        <v>4</v>
      </c>
      <c r="G2905">
        <v>5</v>
      </c>
      <c r="H2905">
        <v>0.8</v>
      </c>
      <c r="I2905">
        <v>8</v>
      </c>
      <c r="J2905">
        <v>20</v>
      </c>
      <c r="K2905">
        <v>0.4</v>
      </c>
      <c r="L2905">
        <v>25</v>
      </c>
      <c r="M2905">
        <v>0.8</v>
      </c>
      <c r="N2905">
        <v>7</v>
      </c>
      <c r="P2905">
        <v>2</v>
      </c>
      <c r="Q2905">
        <v>6</v>
      </c>
      <c r="R2905">
        <v>0.33333333333333331</v>
      </c>
      <c r="S2905">
        <v>1</v>
      </c>
    </row>
    <row r="2906" spans="1:20" x14ac:dyDescent="0.3">
      <c r="A2906" t="s">
        <v>5831</v>
      </c>
      <c r="B2906" s="171" t="s">
        <v>5832</v>
      </c>
      <c r="C2906" s="171" t="s">
        <v>134</v>
      </c>
      <c r="D2906" s="171" t="s">
        <v>80</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3">
      <c r="A2907" t="s">
        <v>5833</v>
      </c>
      <c r="B2907" s="171" t="s">
        <v>5834</v>
      </c>
      <c r="C2907" s="171" t="s">
        <v>137</v>
      </c>
      <c r="D2907" s="171" t="s">
        <v>4</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3">
      <c r="A2908" t="s">
        <v>5835</v>
      </c>
      <c r="B2908" s="171" t="s">
        <v>5836</v>
      </c>
      <c r="C2908" s="171" t="s">
        <v>140</v>
      </c>
      <c r="D2908" s="171" t="s">
        <v>80</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3">
      <c r="A2909" t="s">
        <v>5837</v>
      </c>
      <c r="B2909" s="171" t="s">
        <v>5838</v>
      </c>
      <c r="C2909" s="171" t="s">
        <v>143</v>
      </c>
      <c r="D2909" s="171" t="s">
        <v>80</v>
      </c>
      <c r="E2909" s="11">
        <v>41852</v>
      </c>
      <c r="H2909" t="e">
        <v>#DIV/0!</v>
      </c>
      <c r="I2909">
        <v>12</v>
      </c>
      <c r="K2909" t="e">
        <v>#DIV/0!</v>
      </c>
      <c r="M2909" t="e">
        <v>#DIV/0!</v>
      </c>
      <c r="N2909">
        <v>12</v>
      </c>
      <c r="R2909" t="e">
        <v>#DIV/0!</v>
      </c>
    </row>
    <row r="2910" spans="1:20" x14ac:dyDescent="0.3">
      <c r="A2910" t="s">
        <v>5839</v>
      </c>
      <c r="B2910" s="171" t="s">
        <v>5840</v>
      </c>
      <c r="C2910" s="171" t="s">
        <v>146</v>
      </c>
      <c r="D2910" s="171" t="s">
        <v>4</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3">
      <c r="A2911" t="s">
        <v>5841</v>
      </c>
      <c r="B2911" s="171" t="s">
        <v>5842</v>
      </c>
      <c r="C2911" s="171" t="s">
        <v>149</v>
      </c>
      <c r="D2911" s="171" t="s">
        <v>80</v>
      </c>
      <c r="E2911" s="11">
        <v>41852</v>
      </c>
      <c r="H2911" t="e">
        <v>#DIV/0!</v>
      </c>
      <c r="K2911" t="e">
        <v>#DIV/0!</v>
      </c>
      <c r="M2911" t="e">
        <v>#DIV/0!</v>
      </c>
      <c r="R2911" t="e">
        <v>#DIV/0!</v>
      </c>
    </row>
    <row r="2912" spans="1:20" x14ac:dyDescent="0.3">
      <c r="A2912" t="s">
        <v>5843</v>
      </c>
      <c r="B2912" s="171" t="s">
        <v>5844</v>
      </c>
      <c r="C2912" s="171" t="s">
        <v>152</v>
      </c>
      <c r="D2912" s="171" t="s">
        <v>80</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3">
      <c r="A2913" t="s">
        <v>5845</v>
      </c>
      <c r="B2913" s="171" t="s">
        <v>5846</v>
      </c>
      <c r="C2913" s="171" t="s">
        <v>155</v>
      </c>
      <c r="D2913" s="171" t="s">
        <v>80</v>
      </c>
      <c r="E2913" s="11">
        <v>41852</v>
      </c>
      <c r="F2913">
        <v>2</v>
      </c>
      <c r="G2913">
        <v>2</v>
      </c>
      <c r="H2913">
        <v>1</v>
      </c>
      <c r="I2913">
        <v>5</v>
      </c>
      <c r="J2913">
        <v>10</v>
      </c>
      <c r="K2913">
        <v>0.5</v>
      </c>
      <c r="L2913">
        <v>10</v>
      </c>
      <c r="M2913">
        <v>1</v>
      </c>
      <c r="N2913">
        <v>2</v>
      </c>
      <c r="P2913">
        <v>0</v>
      </c>
      <c r="Q2913">
        <v>0</v>
      </c>
      <c r="R2913" t="e">
        <v>#DIV/0!</v>
      </c>
      <c r="S2913">
        <v>3</v>
      </c>
    </row>
    <row r="2914" spans="1:20" x14ac:dyDescent="0.3">
      <c r="A2914" t="s">
        <v>5847</v>
      </c>
      <c r="B2914" s="171" t="s">
        <v>5848</v>
      </c>
      <c r="C2914" s="171" t="s">
        <v>158</v>
      </c>
      <c r="D2914" s="171" t="s">
        <v>80</v>
      </c>
      <c r="E2914" s="11">
        <v>41852</v>
      </c>
      <c r="H2914" t="e">
        <v>#DIV/0!</v>
      </c>
      <c r="K2914" t="e">
        <v>#DIV/0!</v>
      </c>
      <c r="M2914" t="e">
        <v>#DIV/0!</v>
      </c>
      <c r="R2914" t="e">
        <v>#DIV/0!</v>
      </c>
      <c r="T2914">
        <v>0.75510204081632648</v>
      </c>
    </row>
    <row r="2915" spans="1:20" x14ac:dyDescent="0.3">
      <c r="A2915" t="s">
        <v>5849</v>
      </c>
      <c r="B2915" s="171" t="s">
        <v>5850</v>
      </c>
      <c r="C2915" s="171" t="s">
        <v>161</v>
      </c>
      <c r="D2915" s="171" t="s">
        <v>4</v>
      </c>
      <c r="E2915" s="11">
        <v>41852</v>
      </c>
      <c r="F2915">
        <v>0</v>
      </c>
      <c r="G2915">
        <v>0</v>
      </c>
      <c r="H2915" t="e">
        <v>#DIV/0!</v>
      </c>
      <c r="I2915">
        <v>0</v>
      </c>
      <c r="J2915">
        <v>0</v>
      </c>
      <c r="K2915" t="e">
        <v>#DIV/0!</v>
      </c>
      <c r="L2915">
        <v>0</v>
      </c>
      <c r="M2915" t="e">
        <v>#DIV/0!</v>
      </c>
      <c r="N2915">
        <v>0</v>
      </c>
      <c r="P2915">
        <v>0</v>
      </c>
      <c r="Q2915">
        <v>0</v>
      </c>
      <c r="R2915" t="e">
        <v>#DIV/0!</v>
      </c>
      <c r="S2915">
        <v>0</v>
      </c>
    </row>
    <row r="2916" spans="1:20" x14ac:dyDescent="0.3">
      <c r="A2916" t="s">
        <v>5851</v>
      </c>
      <c r="B2916" s="171" t="s">
        <v>5852</v>
      </c>
      <c r="C2916" s="171" t="s">
        <v>164</v>
      </c>
      <c r="D2916" s="171" t="s">
        <v>80</v>
      </c>
      <c r="E2916" s="11">
        <v>41852</v>
      </c>
      <c r="H2916" t="e">
        <v>#DIV/0!</v>
      </c>
      <c r="K2916" t="e">
        <v>#DIV/0!</v>
      </c>
      <c r="M2916" t="e">
        <v>#DIV/0!</v>
      </c>
      <c r="R2916" t="e">
        <v>#DIV/0!</v>
      </c>
    </row>
    <row r="2917" spans="1:20" x14ac:dyDescent="0.3">
      <c r="A2917" t="s">
        <v>5853</v>
      </c>
      <c r="B2917" s="171" t="s">
        <v>5854</v>
      </c>
      <c r="C2917" s="171" t="s">
        <v>167</v>
      </c>
      <c r="D2917" s="171" t="s">
        <v>4</v>
      </c>
      <c r="E2917" s="11">
        <v>41852</v>
      </c>
      <c r="F2917">
        <v>3</v>
      </c>
      <c r="G2917">
        <v>3</v>
      </c>
      <c r="H2917">
        <v>1</v>
      </c>
      <c r="I2917">
        <v>25</v>
      </c>
      <c r="J2917">
        <v>30</v>
      </c>
      <c r="K2917">
        <v>0.83333333333333337</v>
      </c>
      <c r="L2917">
        <v>30</v>
      </c>
      <c r="M2917">
        <v>1</v>
      </c>
      <c r="N2917">
        <v>25</v>
      </c>
      <c r="R2917" t="e">
        <v>#DIV/0!</v>
      </c>
      <c r="S2917">
        <v>0</v>
      </c>
    </row>
    <row r="2918" spans="1:20" x14ac:dyDescent="0.3">
      <c r="A2918" t="s">
        <v>5855</v>
      </c>
      <c r="B2918" s="171" t="s">
        <v>5856</v>
      </c>
      <c r="C2918" s="171" t="s">
        <v>170</v>
      </c>
      <c r="D2918" s="171" t="s">
        <v>80</v>
      </c>
      <c r="E2918" s="11">
        <v>41852</v>
      </c>
      <c r="F2918">
        <v>3</v>
      </c>
      <c r="G2918">
        <v>3</v>
      </c>
      <c r="H2918">
        <v>1</v>
      </c>
      <c r="I2918">
        <v>25</v>
      </c>
      <c r="J2918">
        <v>30</v>
      </c>
      <c r="K2918">
        <v>0.83333333333333337</v>
      </c>
      <c r="L2918">
        <v>30</v>
      </c>
      <c r="M2918">
        <v>1</v>
      </c>
      <c r="N2918">
        <v>25</v>
      </c>
      <c r="R2918" t="e">
        <v>#DIV/0!</v>
      </c>
      <c r="S2918">
        <v>0</v>
      </c>
    </row>
    <row r="2919" spans="1:20" x14ac:dyDescent="0.3">
      <c r="A2919" t="s">
        <v>5857</v>
      </c>
      <c r="B2919" s="171" t="s">
        <v>5858</v>
      </c>
      <c r="C2919" s="171" t="s">
        <v>173</v>
      </c>
      <c r="D2919" s="171" t="s">
        <v>80</v>
      </c>
      <c r="E2919" s="11">
        <v>41852</v>
      </c>
      <c r="F2919">
        <v>1</v>
      </c>
      <c r="G2919">
        <v>2</v>
      </c>
      <c r="H2919">
        <v>0.5</v>
      </c>
      <c r="I2919">
        <v>10</v>
      </c>
      <c r="J2919">
        <v>5</v>
      </c>
      <c r="K2919">
        <v>2</v>
      </c>
      <c r="L2919">
        <v>10</v>
      </c>
      <c r="M2919">
        <v>0.5</v>
      </c>
      <c r="N2919">
        <v>10</v>
      </c>
      <c r="P2919">
        <v>0</v>
      </c>
      <c r="Q2919">
        <v>0</v>
      </c>
      <c r="R2919" t="e">
        <v>#DIV/0!</v>
      </c>
      <c r="S2919">
        <v>0</v>
      </c>
    </row>
    <row r="2920" spans="1:20" x14ac:dyDescent="0.3">
      <c r="A2920" t="s">
        <v>5859</v>
      </c>
      <c r="B2920" s="171" t="s">
        <v>5860</v>
      </c>
      <c r="C2920" s="171" t="s">
        <v>176</v>
      </c>
      <c r="D2920" s="171" t="s">
        <v>80</v>
      </c>
      <c r="E2920" s="11">
        <v>41852</v>
      </c>
      <c r="F2920">
        <v>1</v>
      </c>
      <c r="G2920">
        <v>2</v>
      </c>
      <c r="H2920">
        <v>0.5</v>
      </c>
      <c r="I2920">
        <v>10</v>
      </c>
      <c r="J2920">
        <v>5</v>
      </c>
      <c r="K2920">
        <v>2</v>
      </c>
      <c r="L2920">
        <v>10</v>
      </c>
      <c r="M2920">
        <v>0.5</v>
      </c>
      <c r="N2920">
        <v>10</v>
      </c>
      <c r="P2920">
        <v>0</v>
      </c>
      <c r="Q2920">
        <v>0</v>
      </c>
      <c r="R2920" t="e">
        <v>#DIV/0!</v>
      </c>
      <c r="S2920">
        <v>0</v>
      </c>
    </row>
    <row r="2921" spans="1:20" x14ac:dyDescent="0.3">
      <c r="A2921" t="s">
        <v>5861</v>
      </c>
      <c r="B2921" s="171" t="s">
        <v>5862</v>
      </c>
      <c r="C2921" s="171" t="s">
        <v>179</v>
      </c>
      <c r="D2921" s="171" t="s">
        <v>4</v>
      </c>
      <c r="E2921" s="11">
        <v>41852</v>
      </c>
      <c r="F2921">
        <v>5</v>
      </c>
      <c r="G2921">
        <v>5</v>
      </c>
      <c r="H2921">
        <v>1</v>
      </c>
      <c r="I2921">
        <v>42</v>
      </c>
      <c r="J2921">
        <v>45</v>
      </c>
      <c r="K2921">
        <v>0.93333333333333335</v>
      </c>
      <c r="L2921">
        <v>45</v>
      </c>
      <c r="M2921">
        <v>1</v>
      </c>
      <c r="N2921">
        <v>37</v>
      </c>
      <c r="P2921">
        <v>0</v>
      </c>
      <c r="Q2921">
        <v>1</v>
      </c>
      <c r="R2921">
        <v>0</v>
      </c>
      <c r="S2921">
        <v>5</v>
      </c>
    </row>
    <row r="2922" spans="1:20" x14ac:dyDescent="0.3">
      <c r="A2922" t="s">
        <v>5863</v>
      </c>
      <c r="B2922" s="171" t="s">
        <v>5864</v>
      </c>
      <c r="C2922" s="171" t="s">
        <v>182</v>
      </c>
      <c r="D2922" s="171" t="s">
        <v>80</v>
      </c>
      <c r="E2922" s="11">
        <v>41852</v>
      </c>
      <c r="F2922">
        <v>5</v>
      </c>
      <c r="G2922">
        <v>5</v>
      </c>
      <c r="H2922">
        <v>1</v>
      </c>
      <c r="I2922">
        <v>42</v>
      </c>
      <c r="J2922">
        <v>45</v>
      </c>
      <c r="K2922">
        <v>0.93333333333333335</v>
      </c>
      <c r="L2922">
        <v>45</v>
      </c>
      <c r="M2922">
        <v>1</v>
      </c>
      <c r="N2922">
        <v>37</v>
      </c>
      <c r="P2922">
        <v>0</v>
      </c>
      <c r="Q2922">
        <v>1</v>
      </c>
      <c r="R2922">
        <v>0</v>
      </c>
      <c r="S2922">
        <v>5</v>
      </c>
    </row>
    <row r="2923" spans="1:20" x14ac:dyDescent="0.3">
      <c r="A2923" t="s">
        <v>5865</v>
      </c>
      <c r="B2923" s="171" t="s">
        <v>5866</v>
      </c>
      <c r="C2923" s="171" t="s">
        <v>185</v>
      </c>
      <c r="D2923" s="171" t="s">
        <v>4</v>
      </c>
      <c r="E2923" s="11">
        <v>41852</v>
      </c>
      <c r="F2923">
        <v>5</v>
      </c>
      <c r="G2923">
        <v>5</v>
      </c>
      <c r="H2923">
        <v>1</v>
      </c>
      <c r="I2923">
        <v>19</v>
      </c>
      <c r="J2923">
        <v>25</v>
      </c>
      <c r="K2923">
        <v>0.76</v>
      </c>
      <c r="L2923">
        <v>25</v>
      </c>
      <c r="M2923">
        <v>1</v>
      </c>
      <c r="N2923">
        <v>15</v>
      </c>
      <c r="P2923">
        <v>4</v>
      </c>
      <c r="Q2923">
        <v>4</v>
      </c>
      <c r="R2923">
        <v>1</v>
      </c>
      <c r="S2923">
        <v>4</v>
      </c>
    </row>
    <row r="2924" spans="1:20" x14ac:dyDescent="0.3">
      <c r="A2924" t="s">
        <v>5867</v>
      </c>
      <c r="B2924" s="171" t="s">
        <v>5868</v>
      </c>
      <c r="C2924" s="171" t="s">
        <v>188</v>
      </c>
      <c r="D2924" s="171" t="s">
        <v>80</v>
      </c>
      <c r="E2924" s="11">
        <v>41852</v>
      </c>
      <c r="F2924">
        <v>5</v>
      </c>
      <c r="G2924">
        <v>5</v>
      </c>
      <c r="H2924">
        <v>1</v>
      </c>
      <c r="I2924">
        <v>19</v>
      </c>
      <c r="J2924">
        <v>25</v>
      </c>
      <c r="K2924">
        <v>0.76</v>
      </c>
      <c r="L2924">
        <v>25</v>
      </c>
      <c r="M2924">
        <v>1</v>
      </c>
      <c r="N2924">
        <v>15</v>
      </c>
      <c r="P2924">
        <v>4</v>
      </c>
      <c r="Q2924">
        <v>4</v>
      </c>
      <c r="R2924">
        <v>1</v>
      </c>
      <c r="S2924">
        <v>4</v>
      </c>
    </row>
    <row r="2925" spans="1:20" x14ac:dyDescent="0.3">
      <c r="A2925" t="s">
        <v>5869</v>
      </c>
      <c r="B2925" s="171" t="s">
        <v>5870</v>
      </c>
      <c r="C2925" s="171" t="s">
        <v>191</v>
      </c>
      <c r="D2925" s="171" t="s">
        <v>4</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3">
      <c r="A2926" t="s">
        <v>5871</v>
      </c>
      <c r="B2926" s="171" t="s">
        <v>5872</v>
      </c>
      <c r="C2926" s="171" t="s">
        <v>194</v>
      </c>
      <c r="D2926" s="171" t="s">
        <v>80</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3">
      <c r="A2927" t="s">
        <v>5873</v>
      </c>
      <c r="B2927" s="171" t="s">
        <v>5874</v>
      </c>
      <c r="C2927" s="171" t="s">
        <v>197</v>
      </c>
      <c r="D2927" s="171" t="s">
        <v>80</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3">
      <c r="A2928" t="s">
        <v>5875</v>
      </c>
      <c r="B2928" s="171" t="s">
        <v>5876</v>
      </c>
      <c r="C2928" s="171" t="s">
        <v>200</v>
      </c>
      <c r="D2928" s="171" t="s">
        <v>80</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x14ac:dyDescent="0.3">
      <c r="A2929" t="s">
        <v>5877</v>
      </c>
      <c r="B2929" s="171" t="s">
        <v>5878</v>
      </c>
      <c r="C2929" s="171" t="s">
        <v>203</v>
      </c>
      <c r="D2929" s="171" t="s">
        <v>80</v>
      </c>
      <c r="E2929" s="11">
        <v>41852</v>
      </c>
      <c r="F2929">
        <v>6</v>
      </c>
      <c r="G2929">
        <v>6</v>
      </c>
      <c r="H2929">
        <v>1</v>
      </c>
      <c r="J2929">
        <v>27</v>
      </c>
      <c r="K2929">
        <v>0</v>
      </c>
      <c r="L2929">
        <v>27</v>
      </c>
      <c r="M2929">
        <v>1</v>
      </c>
      <c r="R2929" t="e">
        <v>#DIV/0!</v>
      </c>
      <c r="T2929" t="e">
        <v>#DIV/0!</v>
      </c>
    </row>
    <row r="2930" spans="1:20" x14ac:dyDescent="0.3">
      <c r="A2930" t="s">
        <v>5879</v>
      </c>
      <c r="B2930" s="171" t="s">
        <v>5880</v>
      </c>
      <c r="C2930" s="171" t="s">
        <v>206</v>
      </c>
      <c r="D2930" s="171" t="s">
        <v>80</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3">
      <c r="A2931" t="s">
        <v>5881</v>
      </c>
      <c r="B2931" s="171" t="s">
        <v>5882</v>
      </c>
      <c r="C2931" s="171" t="s">
        <v>209</v>
      </c>
      <c r="D2931" s="171" t="s">
        <v>80</v>
      </c>
      <c r="E2931" s="11">
        <v>41852</v>
      </c>
      <c r="H2931" t="e">
        <v>#DIV/0!</v>
      </c>
      <c r="K2931" t="e">
        <v>#DIV/0!</v>
      </c>
      <c r="M2931" t="e">
        <v>#DIV/0!</v>
      </c>
      <c r="R2931" t="e">
        <v>#DIV/0!</v>
      </c>
      <c r="T2931" t="e">
        <v>#DIV/0!</v>
      </c>
    </row>
    <row r="2932" spans="1:20" x14ac:dyDescent="0.3">
      <c r="A2932" t="s">
        <v>5883</v>
      </c>
      <c r="B2932" s="171" t="s">
        <v>5884</v>
      </c>
      <c r="C2932" s="171" t="s">
        <v>212</v>
      </c>
      <c r="D2932" s="171" t="s">
        <v>4</v>
      </c>
      <c r="E2932" s="11">
        <v>41852</v>
      </c>
      <c r="H2932" t="e">
        <v>#DIV/0!</v>
      </c>
      <c r="K2932" t="e">
        <v>#DIV/0!</v>
      </c>
      <c r="M2932" t="e">
        <v>#DIV/0!</v>
      </c>
      <c r="R2932" t="e">
        <v>#DIV/0!</v>
      </c>
      <c r="T2932" t="e">
        <v>#DIV/0!</v>
      </c>
    </row>
    <row r="2933" spans="1:20" x14ac:dyDescent="0.3">
      <c r="A2933" t="s">
        <v>5885</v>
      </c>
      <c r="B2933" s="171" t="s">
        <v>5886</v>
      </c>
      <c r="C2933" s="171" t="s">
        <v>215</v>
      </c>
      <c r="D2933" s="171" t="s">
        <v>4</v>
      </c>
      <c r="E2933" s="11">
        <v>41852</v>
      </c>
      <c r="T2933">
        <v>0.62083333333333335</v>
      </c>
    </row>
    <row r="2934" spans="1:20" x14ac:dyDescent="0.3">
      <c r="A2934" t="s">
        <v>5887</v>
      </c>
      <c r="B2934" s="171" t="s">
        <v>5888</v>
      </c>
      <c r="C2934" s="171" t="s">
        <v>218</v>
      </c>
      <c r="D2934" s="171" t="s">
        <v>80</v>
      </c>
      <c r="E2934" s="11">
        <v>41852</v>
      </c>
      <c r="T2934" t="e">
        <v>#DIV/0!</v>
      </c>
    </row>
    <row r="2935" spans="1:20" x14ac:dyDescent="0.3">
      <c r="A2935" t="s">
        <v>5889</v>
      </c>
      <c r="B2935" s="171" t="s">
        <v>5890</v>
      </c>
      <c r="C2935" s="171" t="s">
        <v>221</v>
      </c>
      <c r="D2935" s="171" t="s">
        <v>4</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3">
      <c r="A2936" t="s">
        <v>5891</v>
      </c>
      <c r="B2936" s="171" t="s">
        <v>5892</v>
      </c>
      <c r="C2936" s="171" t="s">
        <v>224</v>
      </c>
      <c r="D2936" s="171" t="s">
        <v>80</v>
      </c>
      <c r="E2936" s="11">
        <v>41852</v>
      </c>
      <c r="H2936" t="e">
        <v>#DIV/0!</v>
      </c>
      <c r="K2936" t="e">
        <v>#DIV/0!</v>
      </c>
      <c r="M2936" t="e">
        <v>#DIV/0!</v>
      </c>
      <c r="R2936" t="e">
        <v>#DIV/0!</v>
      </c>
      <c r="T2936">
        <v>0.83</v>
      </c>
    </row>
    <row r="2937" spans="1:20" x14ac:dyDescent="0.3">
      <c r="A2937" t="s">
        <v>5893</v>
      </c>
      <c r="B2937" s="171" t="s">
        <v>5894</v>
      </c>
      <c r="C2937" s="171" t="s">
        <v>227</v>
      </c>
      <c r="D2937" s="171" t="s">
        <v>80</v>
      </c>
      <c r="E2937" s="11">
        <v>41852</v>
      </c>
      <c r="F2937">
        <v>1</v>
      </c>
      <c r="G2937">
        <v>2</v>
      </c>
      <c r="H2937">
        <v>0.5</v>
      </c>
      <c r="I2937">
        <v>2</v>
      </c>
      <c r="J2937">
        <v>5</v>
      </c>
      <c r="K2937">
        <v>0.4</v>
      </c>
      <c r="L2937">
        <v>10</v>
      </c>
      <c r="M2937">
        <v>0.5</v>
      </c>
      <c r="N2937">
        <v>2</v>
      </c>
      <c r="P2937">
        <v>0</v>
      </c>
      <c r="Q2937">
        <v>0</v>
      </c>
      <c r="R2937" t="e">
        <v>#DIV/0!</v>
      </c>
      <c r="S2937">
        <v>0</v>
      </c>
      <c r="T2937" t="e">
        <v>#DIV/0!</v>
      </c>
    </row>
    <row r="2938" spans="1:20" x14ac:dyDescent="0.3">
      <c r="A2938" t="s">
        <v>5895</v>
      </c>
      <c r="B2938" s="171" t="s">
        <v>5896</v>
      </c>
      <c r="C2938" s="171" t="s">
        <v>230</v>
      </c>
      <c r="D2938" s="171" t="s">
        <v>80</v>
      </c>
      <c r="E2938" s="11">
        <v>41852</v>
      </c>
      <c r="F2938">
        <v>3</v>
      </c>
      <c r="G2938">
        <v>3</v>
      </c>
      <c r="H2938">
        <v>1</v>
      </c>
      <c r="I2938">
        <v>13</v>
      </c>
      <c r="J2938">
        <v>30</v>
      </c>
      <c r="K2938">
        <v>0.43333333333333335</v>
      </c>
      <c r="L2938">
        <v>30</v>
      </c>
      <c r="M2938">
        <v>1</v>
      </c>
      <c r="N2938">
        <v>11</v>
      </c>
      <c r="S2938">
        <v>2</v>
      </c>
      <c r="T2938">
        <v>0.625</v>
      </c>
    </row>
    <row r="2939" spans="1:20" x14ac:dyDescent="0.3">
      <c r="A2939" t="s">
        <v>5897</v>
      </c>
      <c r="B2939" s="171" t="s">
        <v>5898</v>
      </c>
      <c r="C2939" s="171" t="s">
        <v>233</v>
      </c>
      <c r="D2939" s="171" t="s">
        <v>4</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3">
      <c r="A2940" t="s">
        <v>5899</v>
      </c>
      <c r="B2940" s="171" t="s">
        <v>5900</v>
      </c>
      <c r="C2940" s="171" t="s">
        <v>236</v>
      </c>
      <c r="D2940" s="171" t="s">
        <v>80</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3">
      <c r="A2941" t="s">
        <v>5901</v>
      </c>
      <c r="B2941" s="171" t="s">
        <v>5902</v>
      </c>
      <c r="C2941" s="171" t="s">
        <v>239</v>
      </c>
      <c r="D2941" s="171" t="s">
        <v>80</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3">
      <c r="A2942" t="s">
        <v>5903</v>
      </c>
      <c r="B2942" s="171" t="s">
        <v>5904</v>
      </c>
      <c r="C2942" s="171" t="s">
        <v>76</v>
      </c>
      <c r="D2942" s="171" t="s">
        <v>80</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3">
      <c r="A2943" t="s">
        <v>5905</v>
      </c>
      <c r="B2943" s="171" t="s">
        <v>5906</v>
      </c>
      <c r="C2943" s="171" t="s">
        <v>79</v>
      </c>
      <c r="D2943" s="171" t="s">
        <v>4</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3">
      <c r="A2944" t="s">
        <v>5907</v>
      </c>
      <c r="B2944" s="171" t="s">
        <v>5908</v>
      </c>
      <c r="C2944" s="171" t="s">
        <v>86</v>
      </c>
      <c r="D2944" s="171" t="s">
        <v>4</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3">
      <c r="A2945" t="s">
        <v>5909</v>
      </c>
      <c r="B2945" s="171" t="s">
        <v>5910</v>
      </c>
      <c r="C2945" s="171" t="s">
        <v>89</v>
      </c>
      <c r="D2945" s="171" t="s">
        <v>4</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3">
      <c r="A2946" t="s">
        <v>5911</v>
      </c>
      <c r="B2946" s="171" t="s">
        <v>5912</v>
      </c>
      <c r="C2946" s="171" t="s">
        <v>92</v>
      </c>
      <c r="D2946" s="171" t="s">
        <v>4</v>
      </c>
      <c r="E2946" s="11">
        <v>41852</v>
      </c>
      <c r="F2946">
        <v>4</v>
      </c>
      <c r="G2946">
        <v>4</v>
      </c>
      <c r="H2946">
        <v>1</v>
      </c>
      <c r="I2946">
        <v>6</v>
      </c>
      <c r="J2946">
        <v>8</v>
      </c>
      <c r="K2946">
        <v>0.75</v>
      </c>
      <c r="L2946">
        <v>8</v>
      </c>
      <c r="M2946">
        <v>1</v>
      </c>
      <c r="N2946">
        <v>6</v>
      </c>
      <c r="O2946">
        <v>0.56999999999999995</v>
      </c>
      <c r="P2946">
        <v>0</v>
      </c>
      <c r="Q2946">
        <v>3</v>
      </c>
      <c r="R2946">
        <v>0</v>
      </c>
      <c r="S2946">
        <v>0</v>
      </c>
    </row>
    <row r="2947" spans="1:20" x14ac:dyDescent="0.3">
      <c r="A2947" t="s">
        <v>5913</v>
      </c>
      <c r="B2947" s="171" t="s">
        <v>5914</v>
      </c>
      <c r="C2947" s="171" t="s">
        <v>98</v>
      </c>
      <c r="D2947" s="171" t="s">
        <v>4</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3">
      <c r="A2948" t="s">
        <v>5915</v>
      </c>
      <c r="B2948" s="171" t="s">
        <v>5916</v>
      </c>
      <c r="C2948" s="171" t="s">
        <v>101</v>
      </c>
      <c r="D2948" s="171" t="s">
        <v>4</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3">
      <c r="A2949" t="s">
        <v>5917</v>
      </c>
      <c r="B2949" s="171" t="s">
        <v>5918</v>
      </c>
      <c r="C2949" s="171" t="s">
        <v>107</v>
      </c>
      <c r="D2949" s="171" t="s">
        <v>80</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3">
      <c r="A2950" t="s">
        <v>5919</v>
      </c>
      <c r="B2950" s="171" t="s">
        <v>5920</v>
      </c>
      <c r="C2950" s="171" t="s">
        <v>110</v>
      </c>
      <c r="D2950" s="171" t="s">
        <v>4</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3">
      <c r="A2951" t="s">
        <v>5921</v>
      </c>
      <c r="B2951" s="171" t="s">
        <v>5922</v>
      </c>
      <c r="C2951" s="171" t="s">
        <v>113</v>
      </c>
      <c r="D2951" s="171" t="s">
        <v>4</v>
      </c>
      <c r="E2951" s="11">
        <v>41852</v>
      </c>
      <c r="F2951">
        <v>4</v>
      </c>
      <c r="G2951">
        <v>4</v>
      </c>
      <c r="H2951">
        <v>1</v>
      </c>
      <c r="I2951">
        <v>9</v>
      </c>
      <c r="J2951">
        <v>10</v>
      </c>
      <c r="K2951">
        <v>0.9</v>
      </c>
      <c r="L2951">
        <v>10</v>
      </c>
      <c r="M2951">
        <v>1</v>
      </c>
      <c r="N2951">
        <v>8</v>
      </c>
      <c r="P2951">
        <v>0</v>
      </c>
      <c r="Q2951">
        <v>2</v>
      </c>
      <c r="R2951">
        <v>0</v>
      </c>
      <c r="S2951">
        <v>1</v>
      </c>
      <c r="T2951">
        <v>0.8899999999999999</v>
      </c>
    </row>
    <row r="2952" spans="1:20" x14ac:dyDescent="0.3">
      <c r="A2952" t="s">
        <v>5923</v>
      </c>
      <c r="B2952" s="171" t="s">
        <v>5924</v>
      </c>
      <c r="C2952" s="171" t="s">
        <v>116</v>
      </c>
      <c r="D2952" s="171" t="s">
        <v>4</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3">
      <c r="A2953" t="s">
        <v>5925</v>
      </c>
      <c r="B2953" s="171" t="s">
        <v>5926</v>
      </c>
      <c r="C2953" s="171" t="s">
        <v>119</v>
      </c>
      <c r="D2953" s="171" t="s">
        <v>4</v>
      </c>
      <c r="E2953" s="11">
        <v>41852</v>
      </c>
      <c r="H2953" t="e">
        <v>#DIV/0!</v>
      </c>
      <c r="K2953" t="e">
        <v>#DIV/0!</v>
      </c>
      <c r="M2953" t="e">
        <v>#DIV/0!</v>
      </c>
      <c r="R2953" t="e">
        <v>#DIV/0!</v>
      </c>
      <c r="T2953">
        <v>0.58763505402160865</v>
      </c>
    </row>
    <row r="2954" spans="1:20" x14ac:dyDescent="0.3">
      <c r="A2954" t="s">
        <v>5927</v>
      </c>
      <c r="B2954" s="171" t="s">
        <v>5928</v>
      </c>
      <c r="C2954" s="171" t="s">
        <v>122</v>
      </c>
      <c r="D2954" s="171" t="s">
        <v>80</v>
      </c>
      <c r="E2954" s="11">
        <v>41852</v>
      </c>
      <c r="H2954" t="e">
        <v>#DIV/0!</v>
      </c>
      <c r="K2954" t="e">
        <v>#DIV/0!</v>
      </c>
      <c r="M2954" t="e">
        <v>#DIV/0!</v>
      </c>
      <c r="R2954" t="e">
        <v>#DIV/0!</v>
      </c>
    </row>
    <row r="2955" spans="1:20" x14ac:dyDescent="0.3">
      <c r="A2955" t="s">
        <v>5929</v>
      </c>
      <c r="B2955" s="171" t="s">
        <v>5930</v>
      </c>
      <c r="C2955" s="171" t="s">
        <v>125</v>
      </c>
      <c r="D2955" s="171" t="s">
        <v>80</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3">
      <c r="A2956" t="s">
        <v>5931</v>
      </c>
      <c r="B2956" s="171" t="s">
        <v>5932</v>
      </c>
      <c r="C2956" s="171" t="s">
        <v>128</v>
      </c>
      <c r="D2956" s="171" t="s">
        <v>4</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3">
      <c r="A2957" t="s">
        <v>5933</v>
      </c>
      <c r="B2957" s="171" t="s">
        <v>5934</v>
      </c>
      <c r="C2957" s="171" t="s">
        <v>131</v>
      </c>
      <c r="D2957" s="171" t="s">
        <v>4</v>
      </c>
      <c r="E2957" s="11">
        <v>41852</v>
      </c>
      <c r="F2957">
        <v>4</v>
      </c>
      <c r="G2957">
        <v>5</v>
      </c>
      <c r="H2957">
        <v>0.8</v>
      </c>
      <c r="I2957">
        <v>8</v>
      </c>
      <c r="J2957">
        <v>20</v>
      </c>
      <c r="K2957">
        <v>0.4</v>
      </c>
      <c r="L2957">
        <v>25</v>
      </c>
      <c r="M2957">
        <v>0.8</v>
      </c>
      <c r="N2957">
        <v>7</v>
      </c>
      <c r="P2957">
        <v>2</v>
      </c>
      <c r="Q2957">
        <v>6</v>
      </c>
      <c r="R2957">
        <v>0.33333333333333331</v>
      </c>
      <c r="S2957">
        <v>1</v>
      </c>
    </row>
    <row r="2958" spans="1:20" x14ac:dyDescent="0.3">
      <c r="A2958" t="s">
        <v>5935</v>
      </c>
      <c r="B2958" s="171" t="s">
        <v>5936</v>
      </c>
      <c r="C2958" s="171" t="s">
        <v>134</v>
      </c>
      <c r="D2958" s="171" t="s">
        <v>4</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3">
      <c r="A2959" t="s">
        <v>5937</v>
      </c>
      <c r="B2959" s="171" t="s">
        <v>5938</v>
      </c>
      <c r="C2959" s="171" t="s">
        <v>137</v>
      </c>
      <c r="D2959" s="171" t="s">
        <v>80</v>
      </c>
      <c r="E2959" s="11">
        <v>41852</v>
      </c>
      <c r="F2959">
        <v>3</v>
      </c>
      <c r="G2959">
        <v>3</v>
      </c>
      <c r="H2959">
        <v>1</v>
      </c>
      <c r="I2959">
        <v>20</v>
      </c>
      <c r="J2959">
        <v>30</v>
      </c>
      <c r="K2959">
        <v>0.66666666666666663</v>
      </c>
      <c r="L2959">
        <v>30</v>
      </c>
      <c r="M2959">
        <v>1</v>
      </c>
      <c r="N2959">
        <v>20</v>
      </c>
      <c r="P2959">
        <v>0</v>
      </c>
      <c r="Q2959">
        <v>0</v>
      </c>
      <c r="R2959" t="e">
        <v>#DIV/0!</v>
      </c>
      <c r="S2959">
        <v>0</v>
      </c>
    </row>
    <row r="2960" spans="1:20" x14ac:dyDescent="0.3">
      <c r="A2960" t="s">
        <v>5939</v>
      </c>
      <c r="B2960" s="171" t="s">
        <v>5940</v>
      </c>
      <c r="C2960" s="171" t="s">
        <v>140</v>
      </c>
      <c r="D2960" s="171" t="s">
        <v>4</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3">
      <c r="A2961" t="s">
        <v>5941</v>
      </c>
      <c r="B2961" s="171" t="s">
        <v>5942</v>
      </c>
      <c r="C2961" s="171" t="s">
        <v>167</v>
      </c>
      <c r="D2961" s="171" t="s">
        <v>80</v>
      </c>
      <c r="E2961" s="11">
        <v>41852</v>
      </c>
      <c r="F2961">
        <v>3</v>
      </c>
      <c r="G2961">
        <v>3</v>
      </c>
      <c r="H2961">
        <v>1</v>
      </c>
      <c r="I2961">
        <v>25</v>
      </c>
      <c r="J2961">
        <v>30</v>
      </c>
      <c r="K2961">
        <v>0.83333333333333337</v>
      </c>
      <c r="L2961">
        <v>30</v>
      </c>
      <c r="M2961">
        <v>1</v>
      </c>
      <c r="N2961">
        <v>25</v>
      </c>
      <c r="R2961" t="e">
        <v>#DIV/0!</v>
      </c>
      <c r="S2961">
        <v>0</v>
      </c>
      <c r="T2961">
        <v>0.2857142857142857</v>
      </c>
    </row>
    <row r="2962" spans="1:20" x14ac:dyDescent="0.3">
      <c r="A2962" t="s">
        <v>5943</v>
      </c>
      <c r="B2962" s="171" t="s">
        <v>5944</v>
      </c>
      <c r="C2962" s="171" t="s">
        <v>170</v>
      </c>
      <c r="D2962" s="171" t="s">
        <v>4</v>
      </c>
      <c r="E2962" s="11">
        <v>41852</v>
      </c>
      <c r="F2962">
        <v>3</v>
      </c>
      <c r="G2962">
        <v>3</v>
      </c>
      <c r="H2962">
        <v>1</v>
      </c>
      <c r="I2962">
        <v>25</v>
      </c>
      <c r="J2962">
        <v>30</v>
      </c>
      <c r="K2962">
        <v>0.83333333333333337</v>
      </c>
      <c r="L2962">
        <v>30</v>
      </c>
      <c r="M2962">
        <v>1</v>
      </c>
      <c r="N2962">
        <v>25</v>
      </c>
      <c r="R2962" t="e">
        <v>#DIV/0!</v>
      </c>
      <c r="S2962">
        <v>0</v>
      </c>
    </row>
    <row r="2963" spans="1:20" x14ac:dyDescent="0.3">
      <c r="A2963" t="s">
        <v>5945</v>
      </c>
      <c r="B2963" s="171" t="s">
        <v>5946</v>
      </c>
      <c r="C2963" s="171" t="s">
        <v>179</v>
      </c>
      <c r="D2963" s="171" t="s">
        <v>80</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3">
      <c r="A2964" t="s">
        <v>5947</v>
      </c>
      <c r="B2964" s="171" t="s">
        <v>5948</v>
      </c>
      <c r="C2964" s="171" t="s">
        <v>182</v>
      </c>
      <c r="D2964" s="171" t="s">
        <v>4</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3">
      <c r="A2965" t="s">
        <v>5949</v>
      </c>
      <c r="B2965" s="171" t="s">
        <v>5950</v>
      </c>
      <c r="C2965" s="171" t="s">
        <v>185</v>
      </c>
      <c r="D2965" s="171" t="s">
        <v>80</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3">
      <c r="A2966" t="s">
        <v>5951</v>
      </c>
      <c r="B2966" s="171" t="s">
        <v>5952</v>
      </c>
      <c r="C2966" s="171" t="s">
        <v>188</v>
      </c>
      <c r="D2966" s="171" t="s">
        <v>4</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3">
      <c r="A2967" t="s">
        <v>5953</v>
      </c>
      <c r="B2967" s="171" t="s">
        <v>5954</v>
      </c>
      <c r="C2967" s="171" t="s">
        <v>191</v>
      </c>
      <c r="D2967" s="171" t="s">
        <v>80</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3">
      <c r="A2968" t="s">
        <v>5955</v>
      </c>
      <c r="B2968" s="171" t="s">
        <v>5956</v>
      </c>
      <c r="C2968" s="171" t="s">
        <v>194</v>
      </c>
      <c r="D2968" s="171" t="s">
        <v>4</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3">
      <c r="A2969" t="s">
        <v>5957</v>
      </c>
      <c r="B2969" s="171" t="s">
        <v>5958</v>
      </c>
      <c r="C2969" s="171" t="s">
        <v>197</v>
      </c>
      <c r="D2969" s="171" t="s">
        <v>4</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3">
      <c r="A2970" t="s">
        <v>5959</v>
      </c>
      <c r="B2970" s="171" t="s">
        <v>5960</v>
      </c>
      <c r="C2970" s="171" t="s">
        <v>209</v>
      </c>
      <c r="D2970" s="171" t="s">
        <v>4</v>
      </c>
      <c r="E2970" s="11">
        <v>41852</v>
      </c>
      <c r="H2970" t="e">
        <v>#DIV/0!</v>
      </c>
      <c r="K2970" t="e">
        <v>#DIV/0!</v>
      </c>
      <c r="M2970" t="e">
        <v>#DIV/0!</v>
      </c>
      <c r="R2970" t="e">
        <v>#DIV/0!</v>
      </c>
      <c r="T2970">
        <v>0.33333333333333331</v>
      </c>
    </row>
    <row r="2971" spans="1:20" x14ac:dyDescent="0.3">
      <c r="A2971" t="s">
        <v>5961</v>
      </c>
      <c r="B2971" s="171" t="s">
        <v>5962</v>
      </c>
      <c r="C2971" s="171" t="s">
        <v>212</v>
      </c>
      <c r="D2971" s="171" t="s">
        <v>80</v>
      </c>
      <c r="E2971" s="11">
        <v>41852</v>
      </c>
      <c r="H2971" t="e">
        <v>#DIV/0!</v>
      </c>
      <c r="K2971" t="e">
        <v>#DIV/0!</v>
      </c>
      <c r="M2971" t="e">
        <v>#DIV/0!</v>
      </c>
      <c r="R2971" t="e">
        <v>#DIV/0!</v>
      </c>
      <c r="T2971">
        <v>0.2</v>
      </c>
    </row>
    <row r="2972" spans="1:20" x14ac:dyDescent="0.3">
      <c r="A2972" t="s">
        <v>5963</v>
      </c>
      <c r="B2972" s="171" t="s">
        <v>5964</v>
      </c>
      <c r="C2972" s="171" t="s">
        <v>215</v>
      </c>
      <c r="D2972" s="171" t="s">
        <v>80</v>
      </c>
      <c r="E2972" s="11">
        <v>41852</v>
      </c>
      <c r="T2972">
        <v>0.66666666666666663</v>
      </c>
    </row>
    <row r="2973" spans="1:20" x14ac:dyDescent="0.3">
      <c r="A2973" t="s">
        <v>5965</v>
      </c>
      <c r="B2973" s="171" t="s">
        <v>5966</v>
      </c>
      <c r="C2973" s="171" t="s">
        <v>218</v>
      </c>
      <c r="D2973" s="171" t="s">
        <v>4</v>
      </c>
      <c r="E2973" s="11">
        <v>41852</v>
      </c>
    </row>
    <row r="2974" spans="1:20" x14ac:dyDescent="0.3">
      <c r="A2974" t="s">
        <v>5967</v>
      </c>
      <c r="B2974" s="171" t="s">
        <v>5968</v>
      </c>
      <c r="C2974" s="171" t="s">
        <v>233</v>
      </c>
      <c r="D2974" s="171" t="s">
        <v>80</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3">
      <c r="A2975" t="s">
        <v>5969</v>
      </c>
      <c r="B2975" s="171" t="s">
        <v>5970</v>
      </c>
      <c r="C2975" s="171" t="s">
        <v>236</v>
      </c>
      <c r="D2975" s="171" t="s">
        <v>4</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3">
      <c r="A2976" t="s">
        <v>5971</v>
      </c>
      <c r="B2976" s="171" t="s">
        <v>5972</v>
      </c>
      <c r="C2976" s="171" t="s">
        <v>239</v>
      </c>
      <c r="D2976" s="171" t="s">
        <v>4</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3">
      <c r="A2977" t="s">
        <v>5973</v>
      </c>
      <c r="B2977" s="171" t="s">
        <v>5974</v>
      </c>
      <c r="C2977" s="171" t="s">
        <v>143</v>
      </c>
      <c r="D2977" s="171" t="s">
        <v>4</v>
      </c>
      <c r="E2977" s="11">
        <v>41852</v>
      </c>
      <c r="H2977" t="e">
        <v>#DIV/0!</v>
      </c>
      <c r="I2977">
        <v>12</v>
      </c>
      <c r="K2977" t="e">
        <v>#DIV/0!</v>
      </c>
      <c r="M2977" t="e">
        <v>#DIV/0!</v>
      </c>
      <c r="N2977">
        <v>12</v>
      </c>
      <c r="R2977" t="e">
        <v>#DIV/0!</v>
      </c>
      <c r="T2977">
        <v>0.8</v>
      </c>
    </row>
    <row r="2978" spans="1:20" x14ac:dyDescent="0.3">
      <c r="A2978" t="s">
        <v>5975</v>
      </c>
      <c r="B2978" s="171" t="s">
        <v>5976</v>
      </c>
      <c r="C2978" s="171" t="s">
        <v>146</v>
      </c>
      <c r="D2978" s="171" t="s">
        <v>80</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3">
      <c r="A2979" t="s">
        <v>5977</v>
      </c>
      <c r="B2979" s="171" t="s">
        <v>5978</v>
      </c>
      <c r="C2979" s="171" t="s">
        <v>149</v>
      </c>
      <c r="D2979" s="171" t="s">
        <v>4</v>
      </c>
      <c r="E2979" s="11">
        <v>41852</v>
      </c>
      <c r="H2979" t="e">
        <v>#DIV/0!</v>
      </c>
      <c r="K2979" t="e">
        <v>#DIV/0!</v>
      </c>
      <c r="M2979" t="e">
        <v>#DIV/0!</v>
      </c>
      <c r="R2979" t="e">
        <v>#DIV/0!</v>
      </c>
      <c r="T2979">
        <v>0.28313253012048195</v>
      </c>
    </row>
    <row r="2980" spans="1:20" x14ac:dyDescent="0.3">
      <c r="A2980" t="s">
        <v>5979</v>
      </c>
      <c r="B2980" s="171" t="s">
        <v>5980</v>
      </c>
      <c r="C2980" s="171" t="s">
        <v>152</v>
      </c>
      <c r="D2980" s="171" t="s">
        <v>4</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3">
      <c r="A2981" t="s">
        <v>5981</v>
      </c>
      <c r="B2981" s="171" t="s">
        <v>5982</v>
      </c>
      <c r="C2981" s="171" t="s">
        <v>155</v>
      </c>
      <c r="D2981" s="171" t="s">
        <v>4</v>
      </c>
      <c r="E2981" s="11">
        <v>41852</v>
      </c>
      <c r="F2981">
        <v>2</v>
      </c>
      <c r="G2981">
        <v>2</v>
      </c>
      <c r="H2981">
        <v>1</v>
      </c>
      <c r="I2981">
        <v>5</v>
      </c>
      <c r="J2981">
        <v>10</v>
      </c>
      <c r="K2981">
        <v>0.5</v>
      </c>
      <c r="L2981">
        <v>10</v>
      </c>
      <c r="M2981">
        <v>1</v>
      </c>
      <c r="N2981">
        <v>2</v>
      </c>
      <c r="P2981">
        <v>0</v>
      </c>
      <c r="Q2981">
        <v>0</v>
      </c>
      <c r="R2981" t="e">
        <v>#DIV/0!</v>
      </c>
      <c r="S2981">
        <v>3</v>
      </c>
    </row>
    <row r="2982" spans="1:20" x14ac:dyDescent="0.3">
      <c r="A2982" t="s">
        <v>5983</v>
      </c>
      <c r="B2982" s="171" t="s">
        <v>5984</v>
      </c>
      <c r="C2982" s="171" t="s">
        <v>158</v>
      </c>
      <c r="D2982" s="171" t="s">
        <v>4</v>
      </c>
      <c r="E2982" s="11">
        <v>41852</v>
      </c>
      <c r="H2982" t="e">
        <v>#DIV/0!</v>
      </c>
      <c r="K2982" t="e">
        <v>#DIV/0!</v>
      </c>
      <c r="M2982" t="e">
        <v>#DIV/0!</v>
      </c>
      <c r="R2982" t="e">
        <v>#DIV/0!</v>
      </c>
    </row>
    <row r="2983" spans="1:20" x14ac:dyDescent="0.3">
      <c r="A2983" t="s">
        <v>5985</v>
      </c>
      <c r="B2983" s="171" t="s">
        <v>5986</v>
      </c>
      <c r="C2983" s="171" t="s">
        <v>164</v>
      </c>
      <c r="D2983" s="171" t="s">
        <v>4</v>
      </c>
      <c r="E2983" s="11">
        <v>41852</v>
      </c>
      <c r="H2983" t="e">
        <v>#DIV/0!</v>
      </c>
      <c r="K2983" t="e">
        <v>#DIV/0!</v>
      </c>
      <c r="M2983" t="e">
        <v>#DIV/0!</v>
      </c>
      <c r="R2983" t="e">
        <v>#DIV/0!</v>
      </c>
      <c r="T2983">
        <v>0.8</v>
      </c>
    </row>
    <row r="2984" spans="1:20" x14ac:dyDescent="0.3">
      <c r="A2984" t="s">
        <v>5987</v>
      </c>
      <c r="B2984" s="171" t="s">
        <v>5988</v>
      </c>
      <c r="C2984" s="171" t="s">
        <v>161</v>
      </c>
      <c r="D2984" s="171" t="s">
        <v>80</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3">
      <c r="A2985" t="s">
        <v>5989</v>
      </c>
      <c r="B2985" s="171" t="s">
        <v>5990</v>
      </c>
      <c r="C2985" s="171" t="s">
        <v>221</v>
      </c>
      <c r="D2985" s="171" t="s">
        <v>80</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3">
      <c r="A2986" t="s">
        <v>5991</v>
      </c>
      <c r="B2986" s="171" t="s">
        <v>5992</v>
      </c>
      <c r="C2986" s="171" t="s">
        <v>224</v>
      </c>
      <c r="D2986" s="171" t="s">
        <v>4</v>
      </c>
      <c r="E2986" s="11">
        <v>41852</v>
      </c>
      <c r="H2986" t="e">
        <v>#DIV/0!</v>
      </c>
      <c r="K2986" t="e">
        <v>#DIV/0!</v>
      </c>
      <c r="M2986" t="e">
        <v>#DIV/0!</v>
      </c>
      <c r="R2986" t="e">
        <v>#DIV/0!</v>
      </c>
    </row>
    <row r="2987" spans="1:20" x14ac:dyDescent="0.3">
      <c r="A2987" t="s">
        <v>5993</v>
      </c>
      <c r="B2987" s="171" t="s">
        <v>5994</v>
      </c>
      <c r="C2987" s="171" t="s">
        <v>227</v>
      </c>
      <c r="D2987" s="171" t="s">
        <v>4</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3">
      <c r="A2988" t="s">
        <v>5995</v>
      </c>
      <c r="B2988" s="171" t="s">
        <v>5996</v>
      </c>
      <c r="C2988" s="171" t="s">
        <v>230</v>
      </c>
      <c r="D2988" s="171" t="s">
        <v>4</v>
      </c>
      <c r="E2988" s="11">
        <v>41852</v>
      </c>
      <c r="F2988">
        <v>3</v>
      </c>
      <c r="G2988">
        <v>3</v>
      </c>
      <c r="H2988">
        <v>1</v>
      </c>
      <c r="I2988">
        <v>13</v>
      </c>
      <c r="J2988">
        <v>30</v>
      </c>
      <c r="K2988">
        <v>0.43333333333333335</v>
      </c>
      <c r="L2988">
        <v>30</v>
      </c>
      <c r="M2988">
        <v>1</v>
      </c>
      <c r="N2988">
        <v>11</v>
      </c>
      <c r="S2988">
        <v>2</v>
      </c>
      <c r="T2988">
        <v>1</v>
      </c>
    </row>
    <row r="2989" spans="1:20" x14ac:dyDescent="0.3">
      <c r="A2989" t="s">
        <v>5997</v>
      </c>
      <c r="B2989" s="171" t="s">
        <v>5998</v>
      </c>
      <c r="C2989" s="171" t="s">
        <v>73</v>
      </c>
      <c r="D2989" s="171" t="s">
        <v>4</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3">
      <c r="A2990" t="s">
        <v>5999</v>
      </c>
      <c r="B2990" s="171" t="s">
        <v>6000</v>
      </c>
      <c r="C2990" s="171" t="s">
        <v>76</v>
      </c>
      <c r="D2990" s="171" t="s">
        <v>4</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3">
      <c r="A2991" t="s">
        <v>6001</v>
      </c>
      <c r="B2991" s="171" t="s">
        <v>6002</v>
      </c>
      <c r="C2991" s="171" t="s">
        <v>79</v>
      </c>
      <c r="D2991" s="171" t="s">
        <v>80</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3">
      <c r="A2992" t="s">
        <v>6003</v>
      </c>
      <c r="B2992" s="171" t="s">
        <v>6004</v>
      </c>
      <c r="C2992" s="171" t="s">
        <v>83</v>
      </c>
      <c r="D2992" s="171" t="s">
        <v>80</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3">
      <c r="A2993" t="s">
        <v>6005</v>
      </c>
      <c r="B2993" s="171" t="s">
        <v>6006</v>
      </c>
      <c r="C2993" s="171" t="s">
        <v>86</v>
      </c>
      <c r="D2993" s="171" t="s">
        <v>80</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3">
      <c r="A2994" t="s">
        <v>6007</v>
      </c>
      <c r="B2994" s="171" t="s">
        <v>6008</v>
      </c>
      <c r="C2994" s="171" t="s">
        <v>89</v>
      </c>
      <c r="D2994" s="171" t="s">
        <v>80</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3">
      <c r="A2995" t="s">
        <v>6009</v>
      </c>
      <c r="B2995" s="171" t="s">
        <v>6010</v>
      </c>
      <c r="C2995" s="171" t="s">
        <v>92</v>
      </c>
      <c r="D2995" s="171" t="s">
        <v>80</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3">
      <c r="A2996" t="s">
        <v>6011</v>
      </c>
      <c r="B2996" s="171" t="s">
        <v>6012</v>
      </c>
      <c r="C2996" s="171" t="s">
        <v>95</v>
      </c>
      <c r="D2996" s="171" t="s">
        <v>80</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3">
      <c r="A2997" t="s">
        <v>6013</v>
      </c>
      <c r="B2997" s="171" t="s">
        <v>6014</v>
      </c>
      <c r="C2997" s="171" t="s">
        <v>98</v>
      </c>
      <c r="D2997" s="171" t="s">
        <v>80</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3">
      <c r="A2998" t="s">
        <v>6015</v>
      </c>
      <c r="B2998" s="171" t="s">
        <v>6016</v>
      </c>
      <c r="C2998" s="171" t="s">
        <v>101</v>
      </c>
      <c r="D2998" s="171" t="s">
        <v>80</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3">
      <c r="A2999" t="s">
        <v>6017</v>
      </c>
      <c r="B2999" s="171" t="s">
        <v>6018</v>
      </c>
      <c r="C2999" s="171" t="s">
        <v>104</v>
      </c>
      <c r="D2999" s="171" t="s">
        <v>4</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3">
      <c r="A3000" t="s">
        <v>6019</v>
      </c>
      <c r="B3000" s="171" t="s">
        <v>6020</v>
      </c>
      <c r="C3000" s="171" t="s">
        <v>107</v>
      </c>
      <c r="D3000" s="171" t="s">
        <v>4</v>
      </c>
      <c r="E3000" s="11">
        <v>41883</v>
      </c>
      <c r="F3000">
        <v>11</v>
      </c>
      <c r="G3000">
        <v>11</v>
      </c>
      <c r="H3000">
        <v>1</v>
      </c>
      <c r="I3000">
        <v>85</v>
      </c>
      <c r="J3000">
        <v>80</v>
      </c>
      <c r="K3000">
        <v>1.0625</v>
      </c>
      <c r="L3000">
        <v>80</v>
      </c>
      <c r="M3000">
        <v>1</v>
      </c>
      <c r="N3000">
        <v>83</v>
      </c>
      <c r="P3000">
        <v>0</v>
      </c>
      <c r="Q3000">
        <v>2</v>
      </c>
      <c r="R3000">
        <v>0</v>
      </c>
      <c r="S3000">
        <v>2</v>
      </c>
      <c r="T3000">
        <v>0.83</v>
      </c>
    </row>
    <row r="3001" spans="1:20" x14ac:dyDescent="0.3">
      <c r="A3001" t="s">
        <v>6021</v>
      </c>
      <c r="B3001" s="171" t="s">
        <v>6022</v>
      </c>
      <c r="C3001" s="171" t="s">
        <v>110</v>
      </c>
      <c r="D3001" s="171" t="s">
        <v>80</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3">
      <c r="A3002" t="s">
        <v>6023</v>
      </c>
      <c r="B3002" s="171" t="s">
        <v>6024</v>
      </c>
      <c r="C3002" s="171" t="s">
        <v>113</v>
      </c>
      <c r="D3002" s="171" t="s">
        <v>80</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x14ac:dyDescent="0.3">
      <c r="A3003" t="s">
        <v>6025</v>
      </c>
      <c r="B3003" s="171" t="s">
        <v>6026</v>
      </c>
      <c r="C3003" s="171" t="s">
        <v>116</v>
      </c>
      <c r="D3003" s="171" t="s">
        <v>80</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3">
      <c r="A3004" t="s">
        <v>6027</v>
      </c>
      <c r="B3004" s="171" t="s">
        <v>6028</v>
      </c>
      <c r="C3004" s="171" t="s">
        <v>119</v>
      </c>
      <c r="D3004" s="171" t="s">
        <v>80</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3">
      <c r="A3005" t="s">
        <v>6029</v>
      </c>
      <c r="B3005" s="171" t="s">
        <v>6030</v>
      </c>
      <c r="C3005" s="171" t="s">
        <v>122</v>
      </c>
      <c r="D3005" s="171" t="s">
        <v>4</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3">
      <c r="A3006" t="s">
        <v>6031</v>
      </c>
      <c r="B3006" s="171" t="s">
        <v>6032</v>
      </c>
      <c r="C3006" s="171" t="s">
        <v>125</v>
      </c>
      <c r="D3006" s="171" t="s">
        <v>4</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3">
      <c r="A3007" t="s">
        <v>6033</v>
      </c>
      <c r="B3007" s="171" t="s">
        <v>6034</v>
      </c>
      <c r="C3007" s="171" t="s">
        <v>128</v>
      </c>
      <c r="D3007" s="171" t="s">
        <v>80</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3">
      <c r="A3008" t="s">
        <v>6035</v>
      </c>
      <c r="B3008" s="171" t="s">
        <v>6036</v>
      </c>
      <c r="C3008" s="171" t="s">
        <v>131</v>
      </c>
      <c r="D3008" s="171" t="s">
        <v>80</v>
      </c>
      <c r="E3008" s="11">
        <v>41883</v>
      </c>
      <c r="F3008">
        <v>4</v>
      </c>
      <c r="G3008">
        <v>5</v>
      </c>
      <c r="H3008">
        <v>0.8</v>
      </c>
      <c r="I3008">
        <v>9</v>
      </c>
      <c r="J3008">
        <v>20</v>
      </c>
      <c r="K3008">
        <v>0.45</v>
      </c>
      <c r="L3008">
        <v>25</v>
      </c>
      <c r="M3008">
        <v>0.8</v>
      </c>
      <c r="N3008">
        <v>8</v>
      </c>
      <c r="P3008">
        <v>0</v>
      </c>
      <c r="Q3008">
        <v>0</v>
      </c>
      <c r="R3008" t="e">
        <v>#DIV/0!</v>
      </c>
      <c r="S3008">
        <v>1</v>
      </c>
      <c r="T3008">
        <v>0.8</v>
      </c>
    </row>
    <row r="3009" spans="1:20" x14ac:dyDescent="0.3">
      <c r="A3009" t="s">
        <v>6037</v>
      </c>
      <c r="B3009" s="171" t="s">
        <v>6038</v>
      </c>
      <c r="C3009" s="171" t="s">
        <v>134</v>
      </c>
      <c r="D3009" s="171" t="s">
        <v>80</v>
      </c>
      <c r="E3009" s="11">
        <v>41883</v>
      </c>
      <c r="F3009">
        <v>4</v>
      </c>
      <c r="G3009">
        <v>4</v>
      </c>
      <c r="H3009">
        <v>1</v>
      </c>
      <c r="I3009">
        <v>32</v>
      </c>
      <c r="J3009">
        <v>40</v>
      </c>
      <c r="K3009">
        <v>0.8</v>
      </c>
      <c r="L3009">
        <v>40</v>
      </c>
      <c r="M3009">
        <v>1</v>
      </c>
      <c r="N3009">
        <v>32</v>
      </c>
      <c r="P3009">
        <v>1</v>
      </c>
      <c r="Q3009">
        <v>5</v>
      </c>
      <c r="S3009">
        <v>0</v>
      </c>
      <c r="T3009">
        <v>0.77508333333333335</v>
      </c>
    </row>
    <row r="3010" spans="1:20" x14ac:dyDescent="0.3">
      <c r="A3010" t="s">
        <v>6039</v>
      </c>
      <c r="B3010" s="171" t="s">
        <v>6040</v>
      </c>
      <c r="C3010" s="171" t="s">
        <v>137</v>
      </c>
      <c r="D3010" s="171" t="s">
        <v>4</v>
      </c>
      <c r="E3010" s="11">
        <v>41883</v>
      </c>
      <c r="F3010">
        <v>3</v>
      </c>
      <c r="G3010">
        <v>3</v>
      </c>
      <c r="H3010">
        <v>1</v>
      </c>
      <c r="I3010">
        <v>20</v>
      </c>
      <c r="J3010">
        <v>30</v>
      </c>
      <c r="K3010">
        <v>0.66666666666666663</v>
      </c>
      <c r="L3010">
        <v>30</v>
      </c>
      <c r="M3010">
        <v>1</v>
      </c>
      <c r="N3010">
        <v>20</v>
      </c>
      <c r="P3010">
        <v>0</v>
      </c>
      <c r="Q3010">
        <v>0</v>
      </c>
      <c r="R3010" t="e">
        <v>#DIV/0!</v>
      </c>
      <c r="S3010">
        <v>0</v>
      </c>
    </row>
    <row r="3011" spans="1:20" x14ac:dyDescent="0.3">
      <c r="A3011" t="s">
        <v>6041</v>
      </c>
      <c r="B3011" s="171" t="s">
        <v>6042</v>
      </c>
      <c r="C3011" s="171" t="s">
        <v>140</v>
      </c>
      <c r="D3011" s="171" t="s">
        <v>80</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3">
      <c r="A3012" t="s">
        <v>6043</v>
      </c>
      <c r="B3012" s="171" t="s">
        <v>6044</v>
      </c>
      <c r="C3012" s="171" t="s">
        <v>143</v>
      </c>
      <c r="D3012" s="171" t="s">
        <v>80</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3">
      <c r="A3013" t="s">
        <v>6045</v>
      </c>
      <c r="B3013" s="171" t="s">
        <v>6046</v>
      </c>
      <c r="C3013" s="171" t="s">
        <v>146</v>
      </c>
      <c r="D3013" s="171" t="s">
        <v>4</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3">
      <c r="A3014" t="s">
        <v>6047</v>
      </c>
      <c r="B3014" s="171" t="s">
        <v>6048</v>
      </c>
      <c r="C3014" s="171" t="s">
        <v>149</v>
      </c>
      <c r="D3014" s="171" t="s">
        <v>80</v>
      </c>
      <c r="E3014" s="11">
        <v>41883</v>
      </c>
      <c r="H3014" t="e">
        <v>#DIV/0!</v>
      </c>
      <c r="K3014" t="e">
        <v>#DIV/0!</v>
      </c>
      <c r="M3014" t="e">
        <v>#DIV/0!</v>
      </c>
      <c r="R3014" t="e">
        <v>#DIV/0!</v>
      </c>
      <c r="T3014">
        <v>0.80700000000000005</v>
      </c>
    </row>
    <row r="3015" spans="1:20" x14ac:dyDescent="0.3">
      <c r="A3015" t="s">
        <v>6049</v>
      </c>
      <c r="B3015" s="171" t="s">
        <v>6050</v>
      </c>
      <c r="C3015" s="171" t="s">
        <v>152</v>
      </c>
      <c r="D3015" s="171" t="s">
        <v>80</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3">
      <c r="A3016" t="s">
        <v>6051</v>
      </c>
      <c r="B3016" s="171" t="s">
        <v>6052</v>
      </c>
      <c r="C3016" s="171" t="s">
        <v>155</v>
      </c>
      <c r="D3016" s="171" t="s">
        <v>80</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3">
      <c r="A3017" t="s">
        <v>6053</v>
      </c>
      <c r="B3017" s="171" t="s">
        <v>6054</v>
      </c>
      <c r="C3017" s="171" t="s">
        <v>158</v>
      </c>
      <c r="D3017" s="171" t="s">
        <v>80</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3">
      <c r="A3018" t="s">
        <v>6055</v>
      </c>
      <c r="B3018" s="171" t="s">
        <v>6056</v>
      </c>
      <c r="C3018" s="171" t="s">
        <v>161</v>
      </c>
      <c r="D3018" s="171" t="s">
        <v>4</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3">
      <c r="A3019" t="s">
        <v>6057</v>
      </c>
      <c r="B3019" s="171" t="s">
        <v>6058</v>
      </c>
      <c r="C3019" s="171" t="s">
        <v>164</v>
      </c>
      <c r="D3019" s="171" t="s">
        <v>80</v>
      </c>
      <c r="E3019" s="11">
        <v>41883</v>
      </c>
      <c r="H3019" t="e">
        <v>#DIV/0!</v>
      </c>
      <c r="K3019" t="e">
        <v>#DIV/0!</v>
      </c>
      <c r="M3019" t="e">
        <v>#DIV/0!</v>
      </c>
      <c r="R3019" t="e">
        <v>#DIV/0!</v>
      </c>
      <c r="T3019">
        <v>0.67869149234602355</v>
      </c>
    </row>
    <row r="3020" spans="1:20" x14ac:dyDescent="0.3">
      <c r="A3020" t="s">
        <v>6059</v>
      </c>
      <c r="B3020" s="171" t="s">
        <v>6060</v>
      </c>
      <c r="C3020" s="171" t="s">
        <v>167</v>
      </c>
      <c r="D3020" s="171" t="s">
        <v>4</v>
      </c>
      <c r="E3020" s="11">
        <v>41883</v>
      </c>
      <c r="F3020">
        <v>3</v>
      </c>
      <c r="G3020">
        <v>3</v>
      </c>
      <c r="H3020">
        <v>1</v>
      </c>
      <c r="I3020">
        <v>25</v>
      </c>
      <c r="J3020">
        <v>30</v>
      </c>
      <c r="K3020">
        <v>0.83333333333333337</v>
      </c>
      <c r="L3020">
        <v>30</v>
      </c>
      <c r="M3020">
        <v>1</v>
      </c>
      <c r="N3020">
        <v>25</v>
      </c>
      <c r="P3020">
        <v>0</v>
      </c>
      <c r="Q3020">
        <v>0</v>
      </c>
      <c r="R3020" t="e">
        <v>#DIV/0!</v>
      </c>
      <c r="S3020">
        <v>0</v>
      </c>
    </row>
    <row r="3021" spans="1:20" x14ac:dyDescent="0.3">
      <c r="A3021" t="s">
        <v>6061</v>
      </c>
      <c r="B3021" s="171" t="s">
        <v>6062</v>
      </c>
      <c r="C3021" s="171" t="s">
        <v>170</v>
      </c>
      <c r="D3021" s="171" t="s">
        <v>80</v>
      </c>
      <c r="E3021" s="11">
        <v>41883</v>
      </c>
      <c r="F3021">
        <v>3</v>
      </c>
      <c r="G3021">
        <v>3</v>
      </c>
      <c r="H3021">
        <v>1</v>
      </c>
      <c r="I3021">
        <v>25</v>
      </c>
      <c r="J3021">
        <v>30</v>
      </c>
      <c r="K3021">
        <v>0.83333333333333337</v>
      </c>
      <c r="L3021">
        <v>30</v>
      </c>
      <c r="M3021">
        <v>1</v>
      </c>
      <c r="N3021">
        <v>25</v>
      </c>
      <c r="P3021">
        <v>0</v>
      </c>
      <c r="Q3021">
        <v>0</v>
      </c>
      <c r="R3021" t="e">
        <v>#DIV/0!</v>
      </c>
      <c r="S3021">
        <v>0</v>
      </c>
    </row>
    <row r="3022" spans="1:20" x14ac:dyDescent="0.3">
      <c r="A3022" t="s">
        <v>6063</v>
      </c>
      <c r="B3022" s="171" t="s">
        <v>6064</v>
      </c>
      <c r="C3022" s="171" t="s">
        <v>173</v>
      </c>
      <c r="D3022" s="171" t="s">
        <v>80</v>
      </c>
      <c r="E3022" s="11">
        <v>41883</v>
      </c>
      <c r="F3022">
        <v>1</v>
      </c>
      <c r="G3022">
        <v>2</v>
      </c>
      <c r="H3022">
        <v>0.5</v>
      </c>
      <c r="I3022">
        <v>5</v>
      </c>
      <c r="J3022">
        <v>5</v>
      </c>
      <c r="K3022">
        <v>1</v>
      </c>
      <c r="L3022">
        <v>10</v>
      </c>
      <c r="M3022">
        <v>0.5</v>
      </c>
      <c r="N3022">
        <v>3</v>
      </c>
      <c r="P3022">
        <v>3</v>
      </c>
      <c r="Q3022">
        <v>5</v>
      </c>
      <c r="R3022">
        <v>0.6</v>
      </c>
      <c r="S3022">
        <v>2</v>
      </c>
    </row>
    <row r="3023" spans="1:20" x14ac:dyDescent="0.3">
      <c r="A3023" t="s">
        <v>6065</v>
      </c>
      <c r="B3023" s="171" t="s">
        <v>6066</v>
      </c>
      <c r="C3023" s="171" t="s">
        <v>176</v>
      </c>
      <c r="D3023" s="171" t="s">
        <v>80</v>
      </c>
      <c r="E3023" s="11">
        <v>41883</v>
      </c>
      <c r="F3023">
        <v>1</v>
      </c>
      <c r="G3023">
        <v>2</v>
      </c>
      <c r="H3023">
        <v>0.5</v>
      </c>
      <c r="I3023">
        <v>5</v>
      </c>
      <c r="J3023">
        <v>5</v>
      </c>
      <c r="K3023">
        <v>1</v>
      </c>
      <c r="L3023">
        <v>10</v>
      </c>
      <c r="M3023">
        <v>0.5</v>
      </c>
      <c r="N3023">
        <v>3</v>
      </c>
      <c r="P3023">
        <v>3</v>
      </c>
      <c r="Q3023">
        <v>5</v>
      </c>
      <c r="R3023">
        <v>0.6</v>
      </c>
      <c r="S3023">
        <v>2</v>
      </c>
    </row>
    <row r="3024" spans="1:20" x14ac:dyDescent="0.3">
      <c r="A3024" t="s">
        <v>6067</v>
      </c>
      <c r="B3024" s="171" t="s">
        <v>6068</v>
      </c>
      <c r="C3024" s="171" t="s">
        <v>179</v>
      </c>
      <c r="D3024" s="171" t="s">
        <v>4</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3">
      <c r="A3025" t="s">
        <v>6069</v>
      </c>
      <c r="B3025" s="171" t="s">
        <v>6070</v>
      </c>
      <c r="C3025" s="171" t="s">
        <v>182</v>
      </c>
      <c r="D3025" s="171" t="s">
        <v>80</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3">
      <c r="A3026" t="s">
        <v>6071</v>
      </c>
      <c r="B3026" s="171" t="s">
        <v>6072</v>
      </c>
      <c r="C3026" s="171" t="s">
        <v>185</v>
      </c>
      <c r="D3026" s="171" t="s">
        <v>4</v>
      </c>
      <c r="E3026" s="11">
        <v>41883</v>
      </c>
      <c r="F3026">
        <v>5</v>
      </c>
      <c r="G3026">
        <v>5</v>
      </c>
      <c r="H3026">
        <v>1</v>
      </c>
      <c r="I3026">
        <v>22</v>
      </c>
      <c r="J3026">
        <v>25</v>
      </c>
      <c r="K3026">
        <v>0.88</v>
      </c>
      <c r="L3026">
        <v>25</v>
      </c>
      <c r="M3026">
        <v>1</v>
      </c>
      <c r="N3026">
        <v>22</v>
      </c>
      <c r="P3026">
        <v>0</v>
      </c>
      <c r="Q3026">
        <v>0</v>
      </c>
      <c r="R3026" t="e">
        <v>#DIV/0!</v>
      </c>
      <c r="S3026">
        <v>0</v>
      </c>
      <c r="T3026">
        <v>1.1875</v>
      </c>
    </row>
    <row r="3027" spans="1:20" x14ac:dyDescent="0.3">
      <c r="A3027" t="s">
        <v>6073</v>
      </c>
      <c r="B3027" s="171" t="s">
        <v>6074</v>
      </c>
      <c r="C3027" s="171" t="s">
        <v>188</v>
      </c>
      <c r="D3027" s="171" t="s">
        <v>80</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3">
      <c r="A3028" t="s">
        <v>6075</v>
      </c>
      <c r="B3028" s="171" t="s">
        <v>6076</v>
      </c>
      <c r="C3028" s="171" t="s">
        <v>191</v>
      </c>
      <c r="D3028" s="171" t="s">
        <v>4</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3">
      <c r="A3029" t="s">
        <v>6077</v>
      </c>
      <c r="B3029" s="171" t="s">
        <v>6078</v>
      </c>
      <c r="C3029" s="171" t="s">
        <v>194</v>
      </c>
      <c r="D3029" s="171" t="s">
        <v>80</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3">
      <c r="A3030" t="s">
        <v>6079</v>
      </c>
      <c r="B3030" s="171" t="s">
        <v>6080</v>
      </c>
      <c r="C3030" s="171" t="s">
        <v>197</v>
      </c>
      <c r="D3030" s="171" t="s">
        <v>80</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3">
      <c r="A3031" t="s">
        <v>6081</v>
      </c>
      <c r="B3031" s="171" t="s">
        <v>6082</v>
      </c>
      <c r="C3031" s="171" t="s">
        <v>200</v>
      </c>
      <c r="D3031" s="171" t="s">
        <v>80</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3">
      <c r="A3032" t="s">
        <v>6083</v>
      </c>
      <c r="B3032" s="171" t="s">
        <v>6084</v>
      </c>
      <c r="C3032" s="171" t="s">
        <v>203</v>
      </c>
      <c r="D3032" s="171" t="s">
        <v>80</v>
      </c>
      <c r="E3032" s="11">
        <v>41883</v>
      </c>
      <c r="F3032">
        <v>6</v>
      </c>
      <c r="G3032">
        <v>6</v>
      </c>
      <c r="H3032">
        <v>1</v>
      </c>
      <c r="I3032">
        <v>4</v>
      </c>
      <c r="J3032">
        <v>27</v>
      </c>
      <c r="K3032">
        <v>0.14814814814814814</v>
      </c>
      <c r="L3032">
        <v>27</v>
      </c>
      <c r="M3032">
        <v>1</v>
      </c>
      <c r="R3032" t="e">
        <v>#DIV/0!</v>
      </c>
      <c r="S3032">
        <v>4</v>
      </c>
      <c r="T3032">
        <v>0.95</v>
      </c>
    </row>
    <row r="3033" spans="1:20" x14ac:dyDescent="0.3">
      <c r="A3033" t="s">
        <v>6085</v>
      </c>
      <c r="B3033" s="171" t="s">
        <v>6086</v>
      </c>
      <c r="C3033" s="171" t="s">
        <v>206</v>
      </c>
      <c r="D3033" s="171" t="s">
        <v>80</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3">
      <c r="A3034" t="s">
        <v>6087</v>
      </c>
      <c r="B3034" s="171" t="s">
        <v>6088</v>
      </c>
      <c r="C3034" s="171" t="s">
        <v>209</v>
      </c>
      <c r="D3034" s="171" t="s">
        <v>80</v>
      </c>
      <c r="E3034" s="11">
        <v>41883</v>
      </c>
      <c r="F3034">
        <v>2</v>
      </c>
      <c r="G3034">
        <v>4</v>
      </c>
      <c r="H3034">
        <v>0.5</v>
      </c>
      <c r="I3034">
        <v>0</v>
      </c>
      <c r="J3034">
        <v>12</v>
      </c>
      <c r="K3034">
        <v>0</v>
      </c>
      <c r="L3034">
        <v>24</v>
      </c>
      <c r="M3034">
        <v>0.5</v>
      </c>
      <c r="N3034">
        <v>0</v>
      </c>
      <c r="P3034">
        <v>0</v>
      </c>
      <c r="Q3034">
        <v>0</v>
      </c>
      <c r="R3034" t="e">
        <v>#DIV/0!</v>
      </c>
      <c r="T3034">
        <v>1</v>
      </c>
    </row>
    <row r="3035" spans="1:20" x14ac:dyDescent="0.3">
      <c r="A3035" t="s">
        <v>6089</v>
      </c>
      <c r="B3035" s="171" t="s">
        <v>6090</v>
      </c>
      <c r="C3035" s="171" t="s">
        <v>212</v>
      </c>
      <c r="D3035" s="171" t="s">
        <v>4</v>
      </c>
      <c r="E3035" s="11">
        <v>41883</v>
      </c>
      <c r="F3035">
        <v>2</v>
      </c>
      <c r="G3035">
        <v>4</v>
      </c>
      <c r="H3035">
        <v>0.5</v>
      </c>
      <c r="I3035">
        <v>0</v>
      </c>
      <c r="J3035">
        <v>12</v>
      </c>
      <c r="K3035">
        <v>0</v>
      </c>
      <c r="L3035">
        <v>24</v>
      </c>
      <c r="M3035">
        <v>0.5</v>
      </c>
      <c r="N3035">
        <v>0</v>
      </c>
      <c r="P3035">
        <v>0</v>
      </c>
      <c r="Q3035">
        <v>0</v>
      </c>
      <c r="R3035" t="e">
        <v>#DIV/0!</v>
      </c>
      <c r="T3035">
        <v>0.13333333333333333</v>
      </c>
    </row>
    <row r="3036" spans="1:20" x14ac:dyDescent="0.3">
      <c r="A3036" t="s">
        <v>6091</v>
      </c>
      <c r="B3036" s="171" t="s">
        <v>6092</v>
      </c>
      <c r="C3036" s="171" t="s">
        <v>215</v>
      </c>
      <c r="D3036" s="171" t="s">
        <v>4</v>
      </c>
      <c r="E3036" s="11">
        <v>41883</v>
      </c>
      <c r="F3036">
        <v>1</v>
      </c>
      <c r="G3036">
        <v>1</v>
      </c>
      <c r="H3036">
        <v>1</v>
      </c>
      <c r="I3036">
        <v>1</v>
      </c>
      <c r="J3036">
        <v>10</v>
      </c>
      <c r="K3036">
        <v>0.1</v>
      </c>
      <c r="L3036">
        <v>10</v>
      </c>
      <c r="M3036">
        <v>1</v>
      </c>
      <c r="N3036">
        <v>0</v>
      </c>
      <c r="S3036">
        <v>1</v>
      </c>
      <c r="T3036">
        <v>0.63636363636363635</v>
      </c>
    </row>
    <row r="3037" spans="1:20" x14ac:dyDescent="0.3">
      <c r="A3037" t="s">
        <v>6093</v>
      </c>
      <c r="B3037" s="171" t="s">
        <v>6094</v>
      </c>
      <c r="C3037" s="171" t="s">
        <v>218</v>
      </c>
      <c r="D3037" s="171" t="s">
        <v>80</v>
      </c>
      <c r="E3037" s="11">
        <v>41883</v>
      </c>
      <c r="F3037">
        <v>1</v>
      </c>
      <c r="G3037">
        <v>1</v>
      </c>
      <c r="H3037">
        <v>1</v>
      </c>
      <c r="I3037">
        <v>1</v>
      </c>
      <c r="J3037">
        <v>10</v>
      </c>
      <c r="K3037">
        <v>0.1</v>
      </c>
      <c r="L3037">
        <v>10</v>
      </c>
      <c r="M3037">
        <v>1</v>
      </c>
      <c r="N3037">
        <v>0</v>
      </c>
      <c r="S3037">
        <v>1</v>
      </c>
    </row>
    <row r="3038" spans="1:20" x14ac:dyDescent="0.3">
      <c r="A3038" t="s">
        <v>6095</v>
      </c>
      <c r="B3038" s="171" t="s">
        <v>6096</v>
      </c>
      <c r="C3038" s="171" t="s">
        <v>221</v>
      </c>
      <c r="D3038" s="171" t="s">
        <v>4</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x14ac:dyDescent="0.3">
      <c r="A3039" t="s">
        <v>6097</v>
      </c>
      <c r="B3039" s="171" t="s">
        <v>6098</v>
      </c>
      <c r="C3039" s="171" t="s">
        <v>224</v>
      </c>
      <c r="D3039" s="171" t="s">
        <v>80</v>
      </c>
      <c r="E3039" s="11">
        <v>41883</v>
      </c>
      <c r="H3039" t="e">
        <v>#DIV/0!</v>
      </c>
      <c r="K3039" t="e">
        <v>#DIV/0!</v>
      </c>
      <c r="M3039" t="e">
        <v>#DIV/0!</v>
      </c>
      <c r="R3039" t="e">
        <v>#DIV/0!</v>
      </c>
    </row>
    <row r="3040" spans="1:20" x14ac:dyDescent="0.3">
      <c r="A3040" t="s">
        <v>6099</v>
      </c>
      <c r="B3040" s="171" t="s">
        <v>6100</v>
      </c>
      <c r="C3040" s="171" t="s">
        <v>227</v>
      </c>
      <c r="D3040" s="171" t="s">
        <v>80</v>
      </c>
      <c r="E3040" s="11">
        <v>41883</v>
      </c>
      <c r="F3040">
        <v>4</v>
      </c>
      <c r="G3040">
        <v>4</v>
      </c>
      <c r="H3040">
        <v>1</v>
      </c>
      <c r="I3040">
        <v>6</v>
      </c>
      <c r="J3040">
        <v>20</v>
      </c>
      <c r="K3040">
        <v>0.3</v>
      </c>
      <c r="L3040">
        <v>20</v>
      </c>
      <c r="M3040">
        <v>1</v>
      </c>
      <c r="N3040">
        <v>6</v>
      </c>
      <c r="P3040">
        <v>0</v>
      </c>
      <c r="Q3040">
        <v>1</v>
      </c>
      <c r="R3040">
        <v>0</v>
      </c>
      <c r="S3040">
        <v>0</v>
      </c>
    </row>
    <row r="3041" spans="1:20" x14ac:dyDescent="0.3">
      <c r="A3041" t="s">
        <v>6101</v>
      </c>
      <c r="B3041" s="171" t="s">
        <v>6102</v>
      </c>
      <c r="C3041" s="171" t="s">
        <v>230</v>
      </c>
      <c r="D3041" s="171" t="s">
        <v>80</v>
      </c>
      <c r="E3041" s="11">
        <v>41883</v>
      </c>
    </row>
    <row r="3042" spans="1:20" x14ac:dyDescent="0.3">
      <c r="A3042" t="s">
        <v>6103</v>
      </c>
      <c r="B3042" s="171" t="s">
        <v>6104</v>
      </c>
      <c r="C3042" s="171" t="s">
        <v>233</v>
      </c>
      <c r="D3042" s="171" t="s">
        <v>4</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3">
      <c r="A3043" t="s">
        <v>6105</v>
      </c>
      <c r="B3043" s="171" t="s">
        <v>6106</v>
      </c>
      <c r="C3043" s="171" t="s">
        <v>236</v>
      </c>
      <c r="D3043" s="171" t="s">
        <v>80</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3">
      <c r="A3044" t="s">
        <v>6107</v>
      </c>
      <c r="B3044" s="171" t="s">
        <v>6108</v>
      </c>
      <c r="C3044" s="171" t="s">
        <v>239</v>
      </c>
      <c r="D3044" s="171" t="s">
        <v>80</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3">
      <c r="A3045" t="s">
        <v>6109</v>
      </c>
      <c r="B3045" s="171" t="s">
        <v>6110</v>
      </c>
      <c r="C3045" s="171" t="s">
        <v>76</v>
      </c>
      <c r="D3045" s="171" t="s">
        <v>80</v>
      </c>
      <c r="E3045" s="11">
        <v>41883</v>
      </c>
      <c r="F3045">
        <v>2</v>
      </c>
      <c r="G3045">
        <v>3</v>
      </c>
      <c r="H3045">
        <v>0.66666666666666663</v>
      </c>
      <c r="I3045">
        <v>3</v>
      </c>
      <c r="J3045">
        <v>10</v>
      </c>
      <c r="K3045">
        <v>0.3</v>
      </c>
      <c r="L3045">
        <v>15</v>
      </c>
      <c r="M3045">
        <v>0.66666666666666663</v>
      </c>
      <c r="N3045">
        <v>3</v>
      </c>
      <c r="P3045">
        <v>0</v>
      </c>
      <c r="Q3045">
        <v>0</v>
      </c>
      <c r="R3045" t="e">
        <v>#DIV/0!</v>
      </c>
    </row>
    <row r="3046" spans="1:20" x14ac:dyDescent="0.3">
      <c r="A3046" t="s">
        <v>6111</v>
      </c>
      <c r="B3046" s="171" t="s">
        <v>6112</v>
      </c>
      <c r="C3046" s="171" t="s">
        <v>79</v>
      </c>
      <c r="D3046" s="171" t="s">
        <v>4</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3">
      <c r="A3047" t="s">
        <v>6113</v>
      </c>
      <c r="B3047" s="171" t="s">
        <v>6114</v>
      </c>
      <c r="C3047" s="171" t="s">
        <v>86</v>
      </c>
      <c r="D3047" s="171" t="s">
        <v>4</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3">
      <c r="A3048" t="s">
        <v>6115</v>
      </c>
      <c r="B3048" s="171" t="s">
        <v>6116</v>
      </c>
      <c r="C3048" s="171" t="s">
        <v>89</v>
      </c>
      <c r="D3048" s="171" t="s">
        <v>4</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3">
      <c r="A3049" t="s">
        <v>6117</v>
      </c>
      <c r="B3049" s="171" t="s">
        <v>6118</v>
      </c>
      <c r="C3049" s="171" t="s">
        <v>92</v>
      </c>
      <c r="D3049" s="171" t="s">
        <v>4</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3">
      <c r="A3050" t="s">
        <v>6119</v>
      </c>
      <c r="B3050" s="171" t="s">
        <v>6120</v>
      </c>
      <c r="C3050" s="171" t="s">
        <v>98</v>
      </c>
      <c r="D3050" s="171" t="s">
        <v>4</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3">
      <c r="A3051" t="s">
        <v>6121</v>
      </c>
      <c r="B3051" s="171" t="s">
        <v>6122</v>
      </c>
      <c r="C3051" s="171" t="s">
        <v>101</v>
      </c>
      <c r="D3051" s="171" t="s">
        <v>4</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3">
      <c r="A3052" t="s">
        <v>6123</v>
      </c>
      <c r="B3052" s="171" t="s">
        <v>6124</v>
      </c>
      <c r="C3052" s="171" t="s">
        <v>107</v>
      </c>
      <c r="D3052" s="171" t="s">
        <v>80</v>
      </c>
      <c r="E3052" s="11">
        <v>41883</v>
      </c>
      <c r="F3052">
        <v>11</v>
      </c>
      <c r="G3052">
        <v>11</v>
      </c>
      <c r="H3052">
        <v>1</v>
      </c>
      <c r="I3052">
        <v>85</v>
      </c>
      <c r="J3052">
        <v>80</v>
      </c>
      <c r="K3052">
        <v>1.0625</v>
      </c>
      <c r="L3052">
        <v>80</v>
      </c>
      <c r="M3052">
        <v>1</v>
      </c>
      <c r="N3052">
        <v>83</v>
      </c>
      <c r="P3052">
        <v>0</v>
      </c>
      <c r="Q3052">
        <v>2</v>
      </c>
      <c r="R3052">
        <v>0</v>
      </c>
      <c r="S3052">
        <v>2</v>
      </c>
      <c r="T3052">
        <v>0.75</v>
      </c>
    </row>
    <row r="3053" spans="1:20" x14ac:dyDescent="0.3">
      <c r="A3053" t="s">
        <v>6125</v>
      </c>
      <c r="B3053" s="171" t="s">
        <v>6126</v>
      </c>
      <c r="C3053" s="171" t="s">
        <v>110</v>
      </c>
      <c r="D3053" s="171" t="s">
        <v>4</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3">
      <c r="A3054" t="s">
        <v>6127</v>
      </c>
      <c r="B3054" s="171" t="s">
        <v>6128</v>
      </c>
      <c r="C3054" s="171" t="s">
        <v>113</v>
      </c>
      <c r="D3054" s="171" t="s">
        <v>4</v>
      </c>
      <c r="E3054" s="11">
        <v>41883</v>
      </c>
      <c r="F3054">
        <v>4</v>
      </c>
      <c r="G3054">
        <v>4</v>
      </c>
      <c r="H3054">
        <v>1</v>
      </c>
      <c r="I3054">
        <v>7</v>
      </c>
      <c r="J3054">
        <v>10</v>
      </c>
      <c r="K3054">
        <v>0.7</v>
      </c>
      <c r="L3054">
        <v>10</v>
      </c>
      <c r="M3054">
        <v>1</v>
      </c>
      <c r="N3054">
        <v>7</v>
      </c>
      <c r="P3054">
        <v>0</v>
      </c>
      <c r="Q3054">
        <v>0</v>
      </c>
      <c r="R3054">
        <v>0</v>
      </c>
      <c r="S3054">
        <v>0</v>
      </c>
      <c r="T3054">
        <v>1</v>
      </c>
    </row>
    <row r="3055" spans="1:20" x14ac:dyDescent="0.3">
      <c r="A3055" t="s">
        <v>6129</v>
      </c>
      <c r="B3055" s="171" t="s">
        <v>6130</v>
      </c>
      <c r="C3055" s="171" t="s">
        <v>116</v>
      </c>
      <c r="D3055" s="171" t="s">
        <v>4</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3">
      <c r="A3056" t="s">
        <v>6131</v>
      </c>
      <c r="B3056" s="171" t="s">
        <v>6132</v>
      </c>
      <c r="C3056" s="171" t="s">
        <v>119</v>
      </c>
      <c r="D3056" s="171" t="s">
        <v>4</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3">
      <c r="A3057" t="s">
        <v>6133</v>
      </c>
      <c r="B3057" s="171" t="s">
        <v>6134</v>
      </c>
      <c r="C3057" s="171" t="s">
        <v>122</v>
      </c>
      <c r="D3057" s="171" t="s">
        <v>80</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3">
      <c r="A3058" t="s">
        <v>6135</v>
      </c>
      <c r="B3058" s="171" t="s">
        <v>6136</v>
      </c>
      <c r="C3058" s="171" t="s">
        <v>125</v>
      </c>
      <c r="D3058" s="171" t="s">
        <v>80</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3">
      <c r="A3059" t="s">
        <v>6137</v>
      </c>
      <c r="B3059" s="171" t="s">
        <v>6138</v>
      </c>
      <c r="C3059" s="171" t="s">
        <v>128</v>
      </c>
      <c r="D3059" s="171" t="s">
        <v>4</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3">
      <c r="A3060" t="s">
        <v>6139</v>
      </c>
      <c r="B3060" s="171" t="s">
        <v>6140</v>
      </c>
      <c r="C3060" s="171" t="s">
        <v>131</v>
      </c>
      <c r="D3060" s="171" t="s">
        <v>4</v>
      </c>
      <c r="E3060" s="11">
        <v>41883</v>
      </c>
      <c r="F3060">
        <v>4</v>
      </c>
      <c r="G3060">
        <v>5</v>
      </c>
      <c r="H3060">
        <v>0.8</v>
      </c>
      <c r="I3060">
        <v>9</v>
      </c>
      <c r="J3060">
        <v>20</v>
      </c>
      <c r="K3060">
        <v>0.45</v>
      </c>
      <c r="L3060">
        <v>25</v>
      </c>
      <c r="M3060">
        <v>0.8</v>
      </c>
      <c r="N3060">
        <v>8</v>
      </c>
      <c r="P3060">
        <v>0</v>
      </c>
      <c r="Q3060">
        <v>0</v>
      </c>
      <c r="R3060" t="e">
        <v>#DIV/0!</v>
      </c>
      <c r="S3060">
        <v>1</v>
      </c>
      <c r="T3060" t="e">
        <v>#DIV/0!</v>
      </c>
    </row>
    <row r="3061" spans="1:20" x14ac:dyDescent="0.3">
      <c r="A3061" t="s">
        <v>6141</v>
      </c>
      <c r="B3061" s="171" t="s">
        <v>6142</v>
      </c>
      <c r="C3061" s="171" t="s">
        <v>134</v>
      </c>
      <c r="D3061" s="171" t="s">
        <v>4</v>
      </c>
      <c r="E3061" s="11">
        <v>41883</v>
      </c>
      <c r="F3061">
        <v>4</v>
      </c>
      <c r="G3061">
        <v>4</v>
      </c>
      <c r="H3061">
        <v>1</v>
      </c>
      <c r="I3061">
        <v>32</v>
      </c>
      <c r="J3061">
        <v>40</v>
      </c>
      <c r="K3061">
        <v>0.8</v>
      </c>
      <c r="L3061">
        <v>40</v>
      </c>
      <c r="M3061">
        <v>1</v>
      </c>
      <c r="N3061">
        <v>32</v>
      </c>
      <c r="P3061">
        <v>1</v>
      </c>
      <c r="Q3061">
        <v>5</v>
      </c>
      <c r="S3061">
        <v>0</v>
      </c>
      <c r="T3061" t="e">
        <v>#DIV/0!</v>
      </c>
    </row>
    <row r="3062" spans="1:20" x14ac:dyDescent="0.3">
      <c r="A3062" t="s">
        <v>6143</v>
      </c>
      <c r="B3062" s="171" t="s">
        <v>6144</v>
      </c>
      <c r="C3062" s="171" t="s">
        <v>137</v>
      </c>
      <c r="D3062" s="171" t="s">
        <v>80</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3">
      <c r="A3063" t="s">
        <v>6145</v>
      </c>
      <c r="B3063" s="171" t="s">
        <v>6146</v>
      </c>
      <c r="C3063" s="171" t="s">
        <v>140</v>
      </c>
      <c r="D3063" s="171" t="s">
        <v>4</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3">
      <c r="A3064" t="s">
        <v>6147</v>
      </c>
      <c r="B3064" s="171" t="s">
        <v>6148</v>
      </c>
      <c r="C3064" s="171" t="s">
        <v>167</v>
      </c>
      <c r="D3064" s="171" t="s">
        <v>80</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3">
      <c r="A3065" t="s">
        <v>6149</v>
      </c>
      <c r="B3065" s="171" t="s">
        <v>6150</v>
      </c>
      <c r="C3065" s="171" t="s">
        <v>170</v>
      </c>
      <c r="D3065" s="171" t="s">
        <v>4</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3">
      <c r="A3066" t="s">
        <v>6151</v>
      </c>
      <c r="B3066" s="171" t="s">
        <v>6152</v>
      </c>
      <c r="C3066" s="171" t="s">
        <v>179</v>
      </c>
      <c r="D3066" s="171" t="s">
        <v>80</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3">
      <c r="A3067" t="s">
        <v>6153</v>
      </c>
      <c r="B3067" s="171" t="s">
        <v>6154</v>
      </c>
      <c r="C3067" s="171" t="s">
        <v>182</v>
      </c>
      <c r="D3067" s="171" t="s">
        <v>4</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3">
      <c r="A3068" t="s">
        <v>6155</v>
      </c>
      <c r="B3068" s="171" t="s">
        <v>6156</v>
      </c>
      <c r="C3068" s="171" t="s">
        <v>185</v>
      </c>
      <c r="D3068" s="171" t="s">
        <v>80</v>
      </c>
      <c r="E3068" s="11">
        <v>41883</v>
      </c>
      <c r="F3068">
        <v>5</v>
      </c>
      <c r="G3068">
        <v>5</v>
      </c>
      <c r="H3068">
        <v>1</v>
      </c>
      <c r="I3068">
        <v>22</v>
      </c>
      <c r="J3068">
        <v>25</v>
      </c>
      <c r="K3068">
        <v>0.88</v>
      </c>
      <c r="L3068">
        <v>25</v>
      </c>
      <c r="M3068">
        <v>1</v>
      </c>
      <c r="N3068">
        <v>22</v>
      </c>
      <c r="P3068">
        <v>0</v>
      </c>
      <c r="Q3068">
        <v>0</v>
      </c>
      <c r="R3068" t="e">
        <v>#DIV/0!</v>
      </c>
      <c r="S3068">
        <v>0</v>
      </c>
      <c r="T3068">
        <v>0.9</v>
      </c>
    </row>
    <row r="3069" spans="1:20" x14ac:dyDescent="0.3">
      <c r="A3069" t="s">
        <v>6157</v>
      </c>
      <c r="B3069" s="171" t="s">
        <v>6158</v>
      </c>
      <c r="C3069" s="171" t="s">
        <v>188</v>
      </c>
      <c r="D3069" s="171" t="s">
        <v>4</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3">
      <c r="A3070" t="s">
        <v>6159</v>
      </c>
      <c r="B3070" s="171" t="s">
        <v>6160</v>
      </c>
      <c r="C3070" s="171" t="s">
        <v>191</v>
      </c>
      <c r="D3070" s="171" t="s">
        <v>80</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3">
      <c r="A3071" t="s">
        <v>6161</v>
      </c>
      <c r="B3071" s="171" t="s">
        <v>6162</v>
      </c>
      <c r="C3071" s="171" t="s">
        <v>194</v>
      </c>
      <c r="D3071" s="171" t="s">
        <v>4</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3">
      <c r="A3072" t="s">
        <v>6163</v>
      </c>
      <c r="B3072" s="171" t="s">
        <v>6164</v>
      </c>
      <c r="C3072" s="171" t="s">
        <v>197</v>
      </c>
      <c r="D3072" s="171" t="s">
        <v>4</v>
      </c>
      <c r="E3072" s="11">
        <v>41883</v>
      </c>
      <c r="F3072">
        <v>7</v>
      </c>
      <c r="G3072">
        <v>8</v>
      </c>
      <c r="H3072">
        <v>0.875</v>
      </c>
      <c r="I3072">
        <v>28</v>
      </c>
      <c r="J3072">
        <v>70</v>
      </c>
      <c r="K3072">
        <v>0.4</v>
      </c>
      <c r="L3072">
        <v>80</v>
      </c>
      <c r="M3072">
        <v>0.875</v>
      </c>
      <c r="N3072">
        <v>23</v>
      </c>
      <c r="P3072">
        <v>3</v>
      </c>
      <c r="Q3072">
        <v>6</v>
      </c>
      <c r="R3072">
        <v>0.5</v>
      </c>
      <c r="S3072">
        <v>5</v>
      </c>
      <c r="T3072" t="e">
        <v>#DIV/0!</v>
      </c>
    </row>
    <row r="3073" spans="1:20" x14ac:dyDescent="0.3">
      <c r="A3073" t="s">
        <v>6165</v>
      </c>
      <c r="B3073" s="171" t="s">
        <v>6166</v>
      </c>
      <c r="C3073" s="171" t="s">
        <v>209</v>
      </c>
      <c r="D3073" s="171" t="s">
        <v>4</v>
      </c>
      <c r="E3073" s="11">
        <v>41883</v>
      </c>
      <c r="F3073">
        <v>2</v>
      </c>
      <c r="G3073">
        <v>4</v>
      </c>
      <c r="H3073">
        <v>0.5</v>
      </c>
      <c r="I3073">
        <v>0</v>
      </c>
      <c r="J3073">
        <v>12</v>
      </c>
      <c r="K3073">
        <v>0</v>
      </c>
      <c r="L3073">
        <v>24</v>
      </c>
      <c r="M3073">
        <v>0.5</v>
      </c>
      <c r="N3073">
        <v>0</v>
      </c>
      <c r="P3073">
        <v>0</v>
      </c>
      <c r="Q3073">
        <v>0</v>
      </c>
      <c r="R3073" t="e">
        <v>#DIV/0!</v>
      </c>
      <c r="T3073" t="e">
        <v>#DIV/0!</v>
      </c>
    </row>
    <row r="3074" spans="1:20" x14ac:dyDescent="0.3">
      <c r="A3074" t="s">
        <v>6167</v>
      </c>
      <c r="B3074" s="171" t="s">
        <v>6168</v>
      </c>
      <c r="C3074" s="171" t="s">
        <v>212</v>
      </c>
      <c r="D3074" s="171" t="s">
        <v>80</v>
      </c>
      <c r="E3074" s="11">
        <v>41883</v>
      </c>
      <c r="F3074">
        <v>2</v>
      </c>
      <c r="G3074">
        <v>4</v>
      </c>
      <c r="H3074">
        <v>0.5</v>
      </c>
      <c r="I3074">
        <v>0</v>
      </c>
      <c r="J3074">
        <v>12</v>
      </c>
      <c r="K3074">
        <v>0</v>
      </c>
      <c r="L3074">
        <v>24</v>
      </c>
      <c r="M3074">
        <v>0.5</v>
      </c>
      <c r="N3074">
        <v>0</v>
      </c>
      <c r="P3074">
        <v>0</v>
      </c>
      <c r="Q3074">
        <v>0</v>
      </c>
      <c r="R3074" t="e">
        <v>#DIV/0!</v>
      </c>
      <c r="T3074">
        <v>0.81357142857142861</v>
      </c>
    </row>
    <row r="3075" spans="1:20" x14ac:dyDescent="0.3">
      <c r="A3075" t="s">
        <v>6169</v>
      </c>
      <c r="B3075" s="171" t="s">
        <v>6170</v>
      </c>
      <c r="C3075" s="171" t="s">
        <v>215</v>
      </c>
      <c r="D3075" s="171" t="s">
        <v>80</v>
      </c>
      <c r="E3075" s="11">
        <v>41883</v>
      </c>
      <c r="F3075">
        <v>1</v>
      </c>
      <c r="G3075">
        <v>1</v>
      </c>
      <c r="H3075">
        <v>1</v>
      </c>
      <c r="I3075">
        <v>1</v>
      </c>
      <c r="J3075">
        <v>10</v>
      </c>
      <c r="K3075">
        <v>0.1</v>
      </c>
      <c r="L3075">
        <v>10</v>
      </c>
      <c r="M3075">
        <v>1</v>
      </c>
      <c r="N3075">
        <v>0</v>
      </c>
      <c r="S3075">
        <v>1</v>
      </c>
    </row>
    <row r="3076" spans="1:20" x14ac:dyDescent="0.3">
      <c r="A3076" t="s">
        <v>6171</v>
      </c>
      <c r="B3076" s="171" t="s">
        <v>6172</v>
      </c>
      <c r="C3076" s="171" t="s">
        <v>218</v>
      </c>
      <c r="D3076" s="171" t="s">
        <v>4</v>
      </c>
      <c r="E3076" s="11">
        <v>41883</v>
      </c>
      <c r="F3076">
        <v>1</v>
      </c>
      <c r="G3076">
        <v>1</v>
      </c>
      <c r="H3076">
        <v>1</v>
      </c>
      <c r="I3076">
        <v>1</v>
      </c>
      <c r="J3076">
        <v>10</v>
      </c>
      <c r="K3076">
        <v>0.1</v>
      </c>
      <c r="L3076">
        <v>10</v>
      </c>
      <c r="M3076">
        <v>1</v>
      </c>
      <c r="N3076">
        <v>0</v>
      </c>
      <c r="S3076">
        <v>1</v>
      </c>
      <c r="T3076">
        <v>0.65517241379310343</v>
      </c>
    </row>
    <row r="3077" spans="1:20" x14ac:dyDescent="0.3">
      <c r="A3077" t="s">
        <v>6173</v>
      </c>
      <c r="B3077" s="171" t="s">
        <v>6174</v>
      </c>
      <c r="C3077" s="171" t="s">
        <v>233</v>
      </c>
      <c r="D3077" s="171" t="s">
        <v>80</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3">
      <c r="A3078" t="s">
        <v>6175</v>
      </c>
      <c r="B3078" s="171" t="s">
        <v>6176</v>
      </c>
      <c r="C3078" s="171" t="s">
        <v>236</v>
      </c>
      <c r="D3078" s="171" t="s">
        <v>4</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3">
      <c r="A3079" t="s">
        <v>6177</v>
      </c>
      <c r="B3079" s="171" t="s">
        <v>6178</v>
      </c>
      <c r="C3079" s="171" t="s">
        <v>239</v>
      </c>
      <c r="D3079" s="171" t="s">
        <v>4</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3">
      <c r="A3080" t="s">
        <v>6179</v>
      </c>
      <c r="B3080" s="171" t="s">
        <v>6180</v>
      </c>
      <c r="C3080" s="171" t="s">
        <v>143</v>
      </c>
      <c r="D3080" s="171" t="s">
        <v>4</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3">
      <c r="A3081" t="s">
        <v>6181</v>
      </c>
      <c r="B3081" s="171" t="s">
        <v>6182</v>
      </c>
      <c r="C3081" s="171" t="s">
        <v>146</v>
      </c>
      <c r="D3081" s="171" t="s">
        <v>80</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3">
      <c r="A3082" t="s">
        <v>6183</v>
      </c>
      <c r="B3082" s="171" t="s">
        <v>6184</v>
      </c>
      <c r="C3082" s="171" t="s">
        <v>149</v>
      </c>
      <c r="D3082" s="171" t="s">
        <v>4</v>
      </c>
      <c r="E3082" s="11">
        <v>41883</v>
      </c>
      <c r="H3082" t="e">
        <v>#DIV/0!</v>
      </c>
      <c r="K3082" t="e">
        <v>#DIV/0!</v>
      </c>
      <c r="M3082" t="e">
        <v>#DIV/0!</v>
      </c>
      <c r="R3082" t="e">
        <v>#DIV/0!</v>
      </c>
      <c r="T3082">
        <v>0.34868421052631576</v>
      </c>
    </row>
    <row r="3083" spans="1:20" x14ac:dyDescent="0.3">
      <c r="A3083" t="s">
        <v>6185</v>
      </c>
      <c r="B3083" s="171" t="s">
        <v>6186</v>
      </c>
      <c r="C3083" s="171" t="s">
        <v>152</v>
      </c>
      <c r="D3083" s="171" t="s">
        <v>4</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3">
      <c r="A3084" t="s">
        <v>6187</v>
      </c>
      <c r="B3084" s="171" t="s">
        <v>6188</v>
      </c>
      <c r="C3084" s="171" t="s">
        <v>155</v>
      </c>
      <c r="D3084" s="171" t="s">
        <v>4</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3">
      <c r="A3085" t="s">
        <v>6189</v>
      </c>
      <c r="B3085" s="171" t="s">
        <v>6190</v>
      </c>
      <c r="C3085" s="171" t="s">
        <v>158</v>
      </c>
      <c r="D3085" s="171" t="s">
        <v>4</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3">
      <c r="A3086" t="s">
        <v>6191</v>
      </c>
      <c r="B3086" s="171" t="s">
        <v>6192</v>
      </c>
      <c r="C3086" s="171" t="s">
        <v>164</v>
      </c>
      <c r="D3086" s="171" t="s">
        <v>4</v>
      </c>
      <c r="E3086" s="11">
        <v>41883</v>
      </c>
      <c r="H3086" t="e">
        <v>#DIV/0!</v>
      </c>
      <c r="K3086" t="e">
        <v>#DIV/0!</v>
      </c>
      <c r="M3086" t="e">
        <v>#DIV/0!</v>
      </c>
      <c r="R3086" t="e">
        <v>#DIV/0!</v>
      </c>
    </row>
    <row r="3087" spans="1:20" x14ac:dyDescent="0.3">
      <c r="A3087" t="s">
        <v>6193</v>
      </c>
      <c r="B3087" s="171" t="s">
        <v>6194</v>
      </c>
      <c r="C3087" s="171" t="s">
        <v>161</v>
      </c>
      <c r="D3087" s="171" t="s">
        <v>80</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3">
      <c r="A3088" t="s">
        <v>6195</v>
      </c>
      <c r="B3088" s="171" t="s">
        <v>6196</v>
      </c>
      <c r="C3088" s="171" t="s">
        <v>221</v>
      </c>
      <c r="D3088" s="171" t="s">
        <v>80</v>
      </c>
      <c r="E3088" s="11">
        <v>41883</v>
      </c>
      <c r="F3088">
        <v>4</v>
      </c>
      <c r="G3088">
        <v>4</v>
      </c>
      <c r="H3088">
        <v>1</v>
      </c>
      <c r="I3088">
        <v>6</v>
      </c>
      <c r="J3088">
        <v>20</v>
      </c>
      <c r="K3088">
        <v>0.3</v>
      </c>
      <c r="L3088">
        <v>20</v>
      </c>
      <c r="M3088">
        <v>1</v>
      </c>
      <c r="N3088">
        <v>6</v>
      </c>
      <c r="P3088">
        <v>0</v>
      </c>
      <c r="Q3088">
        <v>1</v>
      </c>
      <c r="R3088">
        <v>0</v>
      </c>
      <c r="S3088">
        <v>0</v>
      </c>
    </row>
    <row r="3089" spans="1:20" x14ac:dyDescent="0.3">
      <c r="A3089" t="s">
        <v>6197</v>
      </c>
      <c r="B3089" s="171" t="s">
        <v>6198</v>
      </c>
      <c r="C3089" s="171" t="s">
        <v>224</v>
      </c>
      <c r="D3089" s="171" t="s">
        <v>4</v>
      </c>
      <c r="E3089" s="11">
        <v>41883</v>
      </c>
      <c r="H3089" t="e">
        <v>#DIV/0!</v>
      </c>
      <c r="K3089" t="e">
        <v>#DIV/0!</v>
      </c>
      <c r="M3089" t="e">
        <v>#DIV/0!</v>
      </c>
      <c r="R3089" t="e">
        <v>#DIV/0!</v>
      </c>
      <c r="T3089">
        <v>1</v>
      </c>
    </row>
    <row r="3090" spans="1:20" x14ac:dyDescent="0.3">
      <c r="A3090" t="s">
        <v>6199</v>
      </c>
      <c r="B3090" s="171" t="s">
        <v>6200</v>
      </c>
      <c r="C3090" s="171" t="s">
        <v>227</v>
      </c>
      <c r="D3090" s="171" t="s">
        <v>4</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x14ac:dyDescent="0.3">
      <c r="A3091" t="s">
        <v>6201</v>
      </c>
      <c r="B3091" s="171" t="s">
        <v>6202</v>
      </c>
      <c r="C3091" s="171" t="s">
        <v>230</v>
      </c>
      <c r="D3091" s="171" t="s">
        <v>4</v>
      </c>
      <c r="E3091" s="11">
        <v>41883</v>
      </c>
    </row>
    <row r="3092" spans="1:20" x14ac:dyDescent="0.3">
      <c r="A3092" t="s">
        <v>6203</v>
      </c>
      <c r="B3092" s="171" t="s">
        <v>6204</v>
      </c>
      <c r="C3092" s="171" t="s">
        <v>73</v>
      </c>
      <c r="D3092" s="171" t="s">
        <v>4</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3">
      <c r="A3093" t="s">
        <v>6205</v>
      </c>
      <c r="B3093" s="171" t="s">
        <v>6206</v>
      </c>
      <c r="C3093" s="171" t="s">
        <v>76</v>
      </c>
      <c r="D3093" s="171" t="s">
        <v>4</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3">
      <c r="A3094" t="s">
        <v>6207</v>
      </c>
      <c r="B3094" s="171" t="s">
        <v>6208</v>
      </c>
      <c r="C3094" s="171" t="s">
        <v>79</v>
      </c>
      <c r="D3094" s="171" t="s">
        <v>80</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3">
      <c r="A3095" t="s">
        <v>6209</v>
      </c>
      <c r="B3095" s="171" t="s">
        <v>6210</v>
      </c>
      <c r="C3095" s="171" t="s">
        <v>83</v>
      </c>
      <c r="D3095" s="171" t="s">
        <v>80</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3">
      <c r="A3096" t="s">
        <v>6211</v>
      </c>
      <c r="B3096" s="171" t="s">
        <v>6212</v>
      </c>
      <c r="C3096" s="171" t="s">
        <v>86</v>
      </c>
      <c r="D3096" s="171" t="s">
        <v>80</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3">
      <c r="A3097" t="s">
        <v>6213</v>
      </c>
      <c r="B3097" s="171" t="s">
        <v>6214</v>
      </c>
      <c r="C3097" s="171" t="s">
        <v>89</v>
      </c>
      <c r="D3097" s="171" t="s">
        <v>80</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3">
      <c r="A3098" t="s">
        <v>6215</v>
      </c>
      <c r="B3098" s="171" t="s">
        <v>6216</v>
      </c>
      <c r="C3098" s="171" t="s">
        <v>92</v>
      </c>
      <c r="D3098" s="171" t="s">
        <v>80</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3">
      <c r="A3099" t="s">
        <v>6217</v>
      </c>
      <c r="B3099" s="171" t="s">
        <v>6218</v>
      </c>
      <c r="C3099" s="171" t="s">
        <v>95</v>
      </c>
      <c r="D3099" s="171" t="s">
        <v>80</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3">
      <c r="A3100" t="s">
        <v>6219</v>
      </c>
      <c r="B3100" s="171" t="s">
        <v>6220</v>
      </c>
      <c r="C3100" s="171" t="s">
        <v>98</v>
      </c>
      <c r="D3100" s="171" t="s">
        <v>80</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3">
      <c r="A3101" t="s">
        <v>6221</v>
      </c>
      <c r="B3101" s="171" t="s">
        <v>6222</v>
      </c>
      <c r="C3101" s="171" t="s">
        <v>101</v>
      </c>
      <c r="D3101" s="171" t="s">
        <v>80</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3">
      <c r="A3102" t="s">
        <v>6223</v>
      </c>
      <c r="B3102" s="171" t="s">
        <v>6224</v>
      </c>
      <c r="C3102" s="171" t="s">
        <v>104</v>
      </c>
      <c r="D3102" s="171" t="s">
        <v>4</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3">
      <c r="A3103" t="s">
        <v>6225</v>
      </c>
      <c r="B3103" s="171" t="s">
        <v>6226</v>
      </c>
      <c r="C3103" s="171" t="s">
        <v>107</v>
      </c>
      <c r="D3103" s="171" t="s">
        <v>4</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3">
      <c r="A3104" t="s">
        <v>6227</v>
      </c>
      <c r="B3104" s="171" t="s">
        <v>6228</v>
      </c>
      <c r="C3104" s="171" t="s">
        <v>110</v>
      </c>
      <c r="D3104" s="171" t="s">
        <v>80</v>
      </c>
      <c r="E3104" s="11">
        <v>41913</v>
      </c>
      <c r="F3104">
        <v>0</v>
      </c>
      <c r="G3104">
        <v>0</v>
      </c>
      <c r="H3104" t="e">
        <v>#DIV/0!</v>
      </c>
      <c r="I3104">
        <v>0</v>
      </c>
      <c r="J3104">
        <v>0</v>
      </c>
      <c r="K3104" t="e">
        <v>#DIV/0!</v>
      </c>
      <c r="L3104">
        <v>0</v>
      </c>
      <c r="M3104" t="e">
        <v>#DIV/0!</v>
      </c>
      <c r="N3104">
        <v>0</v>
      </c>
      <c r="P3104">
        <v>0</v>
      </c>
      <c r="Q3104">
        <v>0</v>
      </c>
      <c r="R3104" t="e">
        <v>#DIV/0!</v>
      </c>
      <c r="S3104">
        <v>0</v>
      </c>
    </row>
    <row r="3105" spans="1:20" x14ac:dyDescent="0.3">
      <c r="A3105" t="s">
        <v>6229</v>
      </c>
      <c r="B3105" s="171" t="s">
        <v>6230</v>
      </c>
      <c r="C3105" s="171" t="s">
        <v>113</v>
      </c>
      <c r="D3105" s="171" t="s">
        <v>80</v>
      </c>
      <c r="E3105" s="11">
        <v>41913</v>
      </c>
      <c r="F3105">
        <v>4</v>
      </c>
      <c r="G3105">
        <v>4</v>
      </c>
      <c r="H3105">
        <v>1</v>
      </c>
      <c r="I3105">
        <v>7</v>
      </c>
      <c r="J3105">
        <v>10</v>
      </c>
      <c r="K3105">
        <v>0.7</v>
      </c>
      <c r="L3105">
        <v>10</v>
      </c>
      <c r="M3105">
        <v>1</v>
      </c>
      <c r="N3105">
        <v>7</v>
      </c>
      <c r="P3105">
        <v>0</v>
      </c>
      <c r="Q3105">
        <v>0</v>
      </c>
      <c r="R3105" t="e">
        <v>#DIV/0!</v>
      </c>
      <c r="S3105">
        <v>0</v>
      </c>
    </row>
    <row r="3106" spans="1:20" x14ac:dyDescent="0.3">
      <c r="A3106" t="s">
        <v>6231</v>
      </c>
      <c r="B3106" s="171" t="s">
        <v>6232</v>
      </c>
      <c r="C3106" s="171" t="s">
        <v>116</v>
      </c>
      <c r="D3106" s="171" t="s">
        <v>80</v>
      </c>
      <c r="E3106" s="11">
        <v>41913</v>
      </c>
      <c r="F3106">
        <v>7</v>
      </c>
      <c r="G3106">
        <v>7</v>
      </c>
      <c r="H3106">
        <v>1</v>
      </c>
      <c r="I3106">
        <v>80</v>
      </c>
      <c r="J3106">
        <v>70</v>
      </c>
      <c r="K3106">
        <v>1.1428571428571428</v>
      </c>
      <c r="L3106">
        <v>70</v>
      </c>
      <c r="M3106">
        <v>1</v>
      </c>
      <c r="N3106">
        <v>80</v>
      </c>
      <c r="P3106">
        <v>0</v>
      </c>
      <c r="Q3106">
        <v>2</v>
      </c>
      <c r="R3106">
        <v>0</v>
      </c>
      <c r="S3106">
        <v>0</v>
      </c>
    </row>
    <row r="3107" spans="1:20" x14ac:dyDescent="0.3">
      <c r="A3107" t="s">
        <v>6233</v>
      </c>
      <c r="B3107" s="171" t="s">
        <v>6234</v>
      </c>
      <c r="C3107" s="171" t="s">
        <v>119</v>
      </c>
      <c r="D3107" s="171" t="s">
        <v>80</v>
      </c>
      <c r="E3107" s="11">
        <v>41913</v>
      </c>
      <c r="F3107">
        <v>3</v>
      </c>
      <c r="G3107">
        <v>3</v>
      </c>
      <c r="H3107">
        <v>1</v>
      </c>
      <c r="I3107">
        <v>13</v>
      </c>
      <c r="J3107">
        <v>21</v>
      </c>
      <c r="K3107">
        <v>0.61904761904761907</v>
      </c>
      <c r="L3107">
        <v>21</v>
      </c>
      <c r="M3107">
        <v>1</v>
      </c>
      <c r="N3107">
        <v>11</v>
      </c>
      <c r="P3107">
        <v>0</v>
      </c>
      <c r="Q3107">
        <v>0</v>
      </c>
      <c r="R3107" t="e">
        <v>#DIV/0!</v>
      </c>
      <c r="S3107">
        <v>2</v>
      </c>
    </row>
    <row r="3108" spans="1:20" x14ac:dyDescent="0.3">
      <c r="A3108" t="s">
        <v>6235</v>
      </c>
      <c r="B3108" s="171" t="s">
        <v>6236</v>
      </c>
      <c r="C3108" s="171" t="s">
        <v>122</v>
      </c>
      <c r="D3108" s="171" t="s">
        <v>4</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3">
      <c r="A3109" t="s">
        <v>6237</v>
      </c>
      <c r="B3109" s="171" t="s">
        <v>6238</v>
      </c>
      <c r="C3109" s="171" t="s">
        <v>125</v>
      </c>
      <c r="D3109" s="171" t="s">
        <v>4</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3">
      <c r="A3110" t="s">
        <v>6239</v>
      </c>
      <c r="B3110" s="171" t="s">
        <v>6240</v>
      </c>
      <c r="C3110" s="171" t="s">
        <v>128</v>
      </c>
      <c r="D3110" s="171" t="s">
        <v>80</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3">
      <c r="A3111" t="s">
        <v>6241</v>
      </c>
      <c r="B3111" s="171" t="s">
        <v>6242</v>
      </c>
      <c r="C3111" s="171" t="s">
        <v>131</v>
      </c>
      <c r="D3111" s="171" t="s">
        <v>80</v>
      </c>
      <c r="E3111" s="11">
        <v>41913</v>
      </c>
      <c r="F3111">
        <v>4</v>
      </c>
      <c r="G3111">
        <v>5</v>
      </c>
      <c r="H3111">
        <v>0.8</v>
      </c>
      <c r="I3111">
        <v>8</v>
      </c>
      <c r="J3111">
        <v>20</v>
      </c>
      <c r="K3111">
        <v>0.4</v>
      </c>
      <c r="L3111">
        <v>25</v>
      </c>
      <c r="M3111">
        <v>0.8</v>
      </c>
      <c r="N3111">
        <v>8</v>
      </c>
      <c r="P3111">
        <v>0</v>
      </c>
      <c r="Q3111">
        <v>4</v>
      </c>
      <c r="R3111">
        <v>0</v>
      </c>
      <c r="S3111">
        <v>0</v>
      </c>
    </row>
    <row r="3112" spans="1:20" x14ac:dyDescent="0.3">
      <c r="A3112" t="s">
        <v>6243</v>
      </c>
      <c r="B3112" s="171" t="s">
        <v>6244</v>
      </c>
      <c r="C3112" s="171" t="s">
        <v>134</v>
      </c>
      <c r="D3112" s="171" t="s">
        <v>80</v>
      </c>
      <c r="E3112" s="11">
        <v>41913</v>
      </c>
      <c r="F3112">
        <v>4</v>
      </c>
      <c r="G3112">
        <v>4</v>
      </c>
      <c r="H3112">
        <v>1</v>
      </c>
      <c r="I3112">
        <v>32</v>
      </c>
      <c r="J3112">
        <v>40</v>
      </c>
      <c r="K3112">
        <v>0.8</v>
      </c>
      <c r="L3112">
        <v>40</v>
      </c>
      <c r="M3112">
        <v>1</v>
      </c>
      <c r="N3112">
        <v>32</v>
      </c>
      <c r="P3112">
        <v>0</v>
      </c>
      <c r="Q3112">
        <v>0</v>
      </c>
      <c r="R3112" t="e">
        <v>#DIV/0!</v>
      </c>
      <c r="S3112">
        <v>0</v>
      </c>
    </row>
    <row r="3113" spans="1:20" x14ac:dyDescent="0.3">
      <c r="A3113" t="s">
        <v>6245</v>
      </c>
      <c r="B3113" s="171" t="s">
        <v>6246</v>
      </c>
      <c r="C3113" s="171" t="s">
        <v>137</v>
      </c>
      <c r="D3113" s="171" t="s">
        <v>4</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3">
      <c r="A3114" t="s">
        <v>6247</v>
      </c>
      <c r="B3114" s="171" t="s">
        <v>6248</v>
      </c>
      <c r="C3114" s="171" t="s">
        <v>140</v>
      </c>
      <c r="D3114" s="171" t="s">
        <v>80</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3">
      <c r="A3115" t="s">
        <v>6249</v>
      </c>
      <c r="B3115" s="171" t="s">
        <v>6250</v>
      </c>
      <c r="C3115" s="171" t="s">
        <v>143</v>
      </c>
      <c r="D3115" s="171" t="s">
        <v>80</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3">
      <c r="A3116" t="s">
        <v>6251</v>
      </c>
      <c r="B3116" s="171" t="s">
        <v>6252</v>
      </c>
      <c r="C3116" s="171" t="s">
        <v>146</v>
      </c>
      <c r="D3116" s="171" t="s">
        <v>4</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3">
      <c r="A3117" t="s">
        <v>6253</v>
      </c>
      <c r="B3117" s="171" t="s">
        <v>6254</v>
      </c>
      <c r="C3117" s="171" t="s">
        <v>149</v>
      </c>
      <c r="D3117" s="171" t="s">
        <v>80</v>
      </c>
      <c r="E3117" s="11">
        <v>41913</v>
      </c>
      <c r="H3117" t="e">
        <v>#DIV/0!</v>
      </c>
      <c r="K3117" t="e">
        <v>#DIV/0!</v>
      </c>
      <c r="M3117" t="e">
        <v>#DIV/0!</v>
      </c>
      <c r="R3117" t="e">
        <v>#DIV/0!</v>
      </c>
    </row>
    <row r="3118" spans="1:20" x14ac:dyDescent="0.3">
      <c r="A3118" t="s">
        <v>6255</v>
      </c>
      <c r="B3118" s="171" t="s">
        <v>6256</v>
      </c>
      <c r="C3118" s="171" t="s">
        <v>152</v>
      </c>
      <c r="D3118" s="171" t="s">
        <v>80</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3">
      <c r="A3119" t="s">
        <v>6257</v>
      </c>
      <c r="B3119" s="171" t="s">
        <v>6258</v>
      </c>
      <c r="C3119" s="171" t="s">
        <v>155</v>
      </c>
      <c r="D3119" s="171" t="s">
        <v>80</v>
      </c>
      <c r="E3119" s="11">
        <v>41913</v>
      </c>
      <c r="F3119">
        <v>2</v>
      </c>
      <c r="G3119">
        <v>2</v>
      </c>
      <c r="H3119">
        <v>1</v>
      </c>
      <c r="I3119">
        <v>5</v>
      </c>
      <c r="J3119">
        <v>10</v>
      </c>
      <c r="K3119">
        <v>0.5</v>
      </c>
      <c r="L3119">
        <v>10</v>
      </c>
      <c r="M3119">
        <v>1</v>
      </c>
      <c r="N3119">
        <v>5</v>
      </c>
      <c r="P3119">
        <v>0</v>
      </c>
      <c r="Q3119">
        <v>0</v>
      </c>
      <c r="R3119" t="e">
        <v>#DIV/0!</v>
      </c>
      <c r="S3119">
        <v>0</v>
      </c>
      <c r="T3119">
        <v>1</v>
      </c>
    </row>
    <row r="3120" spans="1:20" x14ac:dyDescent="0.3">
      <c r="A3120" t="s">
        <v>6259</v>
      </c>
      <c r="B3120" s="171" t="s">
        <v>6260</v>
      </c>
      <c r="C3120" s="171" t="s">
        <v>158</v>
      </c>
      <c r="D3120" s="171" t="s">
        <v>80</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3">
      <c r="A3121" t="s">
        <v>6261</v>
      </c>
      <c r="B3121" s="171" t="s">
        <v>6262</v>
      </c>
      <c r="C3121" s="171" t="s">
        <v>161</v>
      </c>
      <c r="D3121" s="171" t="s">
        <v>4</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3">
      <c r="A3122" t="s">
        <v>6263</v>
      </c>
      <c r="B3122" s="171" t="s">
        <v>6264</v>
      </c>
      <c r="C3122" s="171" t="s">
        <v>164</v>
      </c>
      <c r="D3122" s="171" t="s">
        <v>80</v>
      </c>
      <c r="E3122" s="11">
        <v>41913</v>
      </c>
      <c r="H3122" t="e">
        <v>#DIV/0!</v>
      </c>
      <c r="K3122" t="e">
        <v>#DIV/0!</v>
      </c>
      <c r="M3122" t="e">
        <v>#DIV/0!</v>
      </c>
      <c r="R3122" t="e">
        <v>#DIV/0!</v>
      </c>
      <c r="T3122" t="e">
        <v>#DIV/0!</v>
      </c>
    </row>
    <row r="3123" spans="1:20" x14ac:dyDescent="0.3">
      <c r="A3123" t="s">
        <v>6265</v>
      </c>
      <c r="B3123" s="171" t="s">
        <v>6266</v>
      </c>
      <c r="C3123" s="171" t="s">
        <v>167</v>
      </c>
      <c r="D3123" s="171" t="s">
        <v>4</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3">
      <c r="A3124" t="s">
        <v>6267</v>
      </c>
      <c r="B3124" s="171" t="s">
        <v>6268</v>
      </c>
      <c r="C3124" s="171" t="s">
        <v>170</v>
      </c>
      <c r="D3124" s="171" t="s">
        <v>80</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3">
      <c r="A3125" t="s">
        <v>6269</v>
      </c>
      <c r="B3125" s="171" t="s">
        <v>6270</v>
      </c>
      <c r="C3125" s="171" t="s">
        <v>173</v>
      </c>
      <c r="D3125" s="171" t="s">
        <v>80</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3">
      <c r="A3126" t="s">
        <v>6271</v>
      </c>
      <c r="B3126" s="171" t="s">
        <v>6272</v>
      </c>
      <c r="C3126" s="171" t="s">
        <v>176</v>
      </c>
      <c r="D3126" s="171" t="s">
        <v>80</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3">
      <c r="A3127" t="s">
        <v>6273</v>
      </c>
      <c r="B3127" s="171" t="s">
        <v>6274</v>
      </c>
      <c r="C3127" s="171" t="s">
        <v>179</v>
      </c>
      <c r="D3127" s="171" t="s">
        <v>4</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3">
      <c r="A3128" t="s">
        <v>6275</v>
      </c>
      <c r="B3128" s="171" t="s">
        <v>6276</v>
      </c>
      <c r="C3128" s="171" t="s">
        <v>182</v>
      </c>
      <c r="D3128" s="171" t="s">
        <v>80</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3">
      <c r="A3129" t="s">
        <v>6277</v>
      </c>
      <c r="B3129" s="171" t="s">
        <v>6278</v>
      </c>
      <c r="C3129" s="171" t="s">
        <v>185</v>
      </c>
      <c r="D3129" s="171" t="s">
        <v>4</v>
      </c>
      <c r="E3129" s="11">
        <v>41913</v>
      </c>
      <c r="F3129">
        <v>5</v>
      </c>
      <c r="G3129">
        <v>5</v>
      </c>
      <c r="H3129">
        <v>1</v>
      </c>
      <c r="I3129">
        <v>25</v>
      </c>
      <c r="J3129">
        <v>25</v>
      </c>
      <c r="K3129">
        <v>1</v>
      </c>
      <c r="L3129">
        <v>25</v>
      </c>
      <c r="M3129">
        <v>1</v>
      </c>
      <c r="N3129">
        <v>23</v>
      </c>
      <c r="P3129">
        <v>5</v>
      </c>
      <c r="Q3129">
        <v>5</v>
      </c>
      <c r="R3129">
        <v>1</v>
      </c>
      <c r="S3129">
        <v>2</v>
      </c>
      <c r="T3129" t="e">
        <v>#DIV/0!</v>
      </c>
    </row>
    <row r="3130" spans="1:20" x14ac:dyDescent="0.3">
      <c r="A3130" t="s">
        <v>6279</v>
      </c>
      <c r="B3130" s="171" t="s">
        <v>6280</v>
      </c>
      <c r="C3130" s="171" t="s">
        <v>188</v>
      </c>
      <c r="D3130" s="171" t="s">
        <v>80</v>
      </c>
      <c r="E3130" s="11">
        <v>41913</v>
      </c>
      <c r="F3130">
        <v>5</v>
      </c>
      <c r="G3130">
        <v>5</v>
      </c>
      <c r="H3130">
        <v>1</v>
      </c>
      <c r="I3130">
        <v>25</v>
      </c>
      <c r="J3130">
        <v>25</v>
      </c>
      <c r="K3130">
        <v>1</v>
      </c>
      <c r="L3130">
        <v>25</v>
      </c>
      <c r="M3130">
        <v>1</v>
      </c>
      <c r="N3130">
        <v>23</v>
      </c>
      <c r="P3130">
        <v>5</v>
      </c>
      <c r="Q3130">
        <v>5</v>
      </c>
      <c r="R3130">
        <v>1</v>
      </c>
      <c r="S3130">
        <v>2</v>
      </c>
      <c r="T3130">
        <v>0.83</v>
      </c>
    </row>
    <row r="3131" spans="1:20" x14ac:dyDescent="0.3">
      <c r="A3131" t="s">
        <v>6281</v>
      </c>
      <c r="B3131" s="171" t="s">
        <v>6282</v>
      </c>
      <c r="C3131" s="171" t="s">
        <v>191</v>
      </c>
      <c r="D3131" s="171" t="s">
        <v>4</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3">
      <c r="A3132" t="s">
        <v>6283</v>
      </c>
      <c r="B3132" s="171" t="s">
        <v>6284</v>
      </c>
      <c r="C3132" s="171" t="s">
        <v>194</v>
      </c>
      <c r="D3132" s="171" t="s">
        <v>80</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3">
      <c r="A3133" t="s">
        <v>6285</v>
      </c>
      <c r="B3133" s="171" t="s">
        <v>6286</v>
      </c>
      <c r="C3133" s="171" t="s">
        <v>197</v>
      </c>
      <c r="D3133" s="171" t="s">
        <v>80</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3">
      <c r="A3134" t="s">
        <v>6287</v>
      </c>
      <c r="B3134" s="171" t="s">
        <v>6288</v>
      </c>
      <c r="C3134" s="171" t="s">
        <v>200</v>
      </c>
      <c r="D3134" s="171" t="s">
        <v>80</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3">
      <c r="A3135" t="s">
        <v>6289</v>
      </c>
      <c r="B3135" s="171" t="s">
        <v>6290</v>
      </c>
      <c r="C3135" s="171" t="s">
        <v>203</v>
      </c>
      <c r="D3135" s="171" t="s">
        <v>80</v>
      </c>
      <c r="E3135" s="11">
        <v>41913</v>
      </c>
      <c r="F3135">
        <v>5</v>
      </c>
      <c r="G3135">
        <v>5</v>
      </c>
      <c r="H3135">
        <v>1</v>
      </c>
      <c r="I3135">
        <v>20</v>
      </c>
      <c r="J3135">
        <v>25</v>
      </c>
      <c r="K3135">
        <v>0.8</v>
      </c>
      <c r="L3135">
        <v>25</v>
      </c>
      <c r="M3135">
        <v>1</v>
      </c>
      <c r="N3135">
        <v>20</v>
      </c>
      <c r="P3135">
        <v>0</v>
      </c>
      <c r="Q3135">
        <v>0</v>
      </c>
      <c r="R3135" t="e">
        <v>#DIV/0!</v>
      </c>
      <c r="T3135" t="e">
        <v>#DIV/0!</v>
      </c>
    </row>
    <row r="3136" spans="1:20" x14ac:dyDescent="0.3">
      <c r="A3136" t="s">
        <v>6291</v>
      </c>
      <c r="B3136" s="171" t="s">
        <v>6292</v>
      </c>
      <c r="C3136" s="171" t="s">
        <v>206</v>
      </c>
      <c r="D3136" s="171" t="s">
        <v>80</v>
      </c>
      <c r="E3136" s="11">
        <v>41913</v>
      </c>
      <c r="F3136">
        <v>5</v>
      </c>
      <c r="G3136">
        <v>5</v>
      </c>
      <c r="H3136">
        <v>1</v>
      </c>
      <c r="I3136">
        <v>12</v>
      </c>
      <c r="J3136">
        <v>25</v>
      </c>
      <c r="K3136">
        <v>0.48</v>
      </c>
      <c r="L3136">
        <v>25</v>
      </c>
      <c r="M3136">
        <v>1</v>
      </c>
      <c r="N3136">
        <v>12</v>
      </c>
      <c r="P3136">
        <v>0</v>
      </c>
      <c r="Q3136">
        <v>0</v>
      </c>
      <c r="R3136" t="e">
        <v>#DIV/0!</v>
      </c>
      <c r="S3136">
        <v>0</v>
      </c>
      <c r="T3136" t="e">
        <v>#DIV/0!</v>
      </c>
    </row>
    <row r="3137" spans="1:20" x14ac:dyDescent="0.3">
      <c r="A3137" t="s">
        <v>6293</v>
      </c>
      <c r="B3137" s="171" t="s">
        <v>6294</v>
      </c>
      <c r="C3137" s="171" t="s">
        <v>209</v>
      </c>
      <c r="D3137" s="171" t="s">
        <v>80</v>
      </c>
      <c r="E3137" s="11">
        <v>41913</v>
      </c>
      <c r="F3137">
        <v>2</v>
      </c>
      <c r="G3137">
        <v>4</v>
      </c>
      <c r="H3137">
        <v>0.5</v>
      </c>
      <c r="I3137">
        <v>0</v>
      </c>
      <c r="J3137">
        <v>12</v>
      </c>
      <c r="K3137">
        <v>0</v>
      </c>
      <c r="L3137">
        <v>24</v>
      </c>
      <c r="M3137">
        <v>0.5</v>
      </c>
      <c r="N3137">
        <v>0</v>
      </c>
      <c r="P3137">
        <v>0</v>
      </c>
      <c r="Q3137">
        <v>0</v>
      </c>
      <c r="R3137" t="e">
        <v>#DIV/0!</v>
      </c>
      <c r="T3137" t="e">
        <v>#DIV/0!</v>
      </c>
    </row>
    <row r="3138" spans="1:20" x14ac:dyDescent="0.3">
      <c r="A3138" t="s">
        <v>6295</v>
      </c>
      <c r="B3138" s="171" t="s">
        <v>6296</v>
      </c>
      <c r="C3138" s="171" t="s">
        <v>212</v>
      </c>
      <c r="D3138" s="171" t="s">
        <v>4</v>
      </c>
      <c r="E3138" s="11">
        <v>41913</v>
      </c>
      <c r="F3138">
        <v>2</v>
      </c>
      <c r="G3138">
        <v>4</v>
      </c>
      <c r="H3138">
        <v>0.5</v>
      </c>
      <c r="I3138">
        <v>0</v>
      </c>
      <c r="J3138">
        <v>12</v>
      </c>
      <c r="K3138">
        <v>0</v>
      </c>
      <c r="L3138">
        <v>24</v>
      </c>
      <c r="M3138">
        <v>0.5</v>
      </c>
      <c r="N3138">
        <v>0</v>
      </c>
      <c r="P3138">
        <v>0</v>
      </c>
      <c r="Q3138">
        <v>0</v>
      </c>
      <c r="R3138" t="e">
        <v>#DIV/0!</v>
      </c>
      <c r="T3138" t="e">
        <v>#DIV/0!</v>
      </c>
    </row>
    <row r="3139" spans="1:20" x14ac:dyDescent="0.3">
      <c r="A3139" t="s">
        <v>6297</v>
      </c>
      <c r="B3139" s="171" t="s">
        <v>6298</v>
      </c>
      <c r="C3139" s="171" t="s">
        <v>215</v>
      </c>
      <c r="D3139" s="171" t="s">
        <v>4</v>
      </c>
      <c r="E3139" s="11">
        <v>41913</v>
      </c>
      <c r="F3139">
        <v>1</v>
      </c>
      <c r="G3139">
        <v>1</v>
      </c>
      <c r="H3139">
        <v>1</v>
      </c>
      <c r="I3139">
        <v>3</v>
      </c>
      <c r="J3139">
        <v>10</v>
      </c>
      <c r="K3139">
        <v>0.3</v>
      </c>
      <c r="L3139">
        <v>10</v>
      </c>
      <c r="M3139">
        <v>1</v>
      </c>
      <c r="N3139">
        <v>1</v>
      </c>
      <c r="S3139">
        <v>2</v>
      </c>
      <c r="T3139">
        <v>0.76300000000000001</v>
      </c>
    </row>
    <row r="3140" spans="1:20" x14ac:dyDescent="0.3">
      <c r="A3140" t="s">
        <v>6299</v>
      </c>
      <c r="B3140" s="171" t="s">
        <v>6300</v>
      </c>
      <c r="C3140" s="171" t="s">
        <v>218</v>
      </c>
      <c r="D3140" s="171" t="s">
        <v>80</v>
      </c>
      <c r="E3140" s="11">
        <v>41913</v>
      </c>
      <c r="F3140">
        <v>1</v>
      </c>
      <c r="G3140">
        <v>1</v>
      </c>
      <c r="H3140">
        <v>1</v>
      </c>
      <c r="I3140">
        <v>3</v>
      </c>
      <c r="J3140">
        <v>10</v>
      </c>
      <c r="K3140">
        <v>0.3</v>
      </c>
      <c r="L3140">
        <v>10</v>
      </c>
      <c r="M3140">
        <v>1</v>
      </c>
      <c r="N3140">
        <v>1</v>
      </c>
      <c r="S3140">
        <v>2</v>
      </c>
    </row>
    <row r="3141" spans="1:20" x14ac:dyDescent="0.3">
      <c r="A3141" t="s">
        <v>6301</v>
      </c>
      <c r="B3141" s="171" t="s">
        <v>6302</v>
      </c>
      <c r="C3141" s="171" t="s">
        <v>221</v>
      </c>
      <c r="D3141" s="171" t="s">
        <v>4</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3">
      <c r="A3142" t="s">
        <v>6303</v>
      </c>
      <c r="B3142" s="171" t="s">
        <v>6304</v>
      </c>
      <c r="C3142" s="171" t="s">
        <v>224</v>
      </c>
      <c r="D3142" s="171" t="s">
        <v>80</v>
      </c>
      <c r="E3142" s="11">
        <v>41913</v>
      </c>
      <c r="H3142" t="e">
        <v>#DIV/0!</v>
      </c>
      <c r="K3142" t="e">
        <v>#DIV/0!</v>
      </c>
      <c r="M3142" t="e">
        <v>#DIV/0!</v>
      </c>
      <c r="R3142" t="e">
        <v>#DIV/0!</v>
      </c>
      <c r="T3142">
        <v>1.075</v>
      </c>
    </row>
    <row r="3143" spans="1:20" x14ac:dyDescent="0.3">
      <c r="A3143" t="s">
        <v>6305</v>
      </c>
      <c r="B3143" s="171" t="s">
        <v>6306</v>
      </c>
      <c r="C3143" s="171" t="s">
        <v>227</v>
      </c>
      <c r="D3143" s="171" t="s">
        <v>80</v>
      </c>
      <c r="E3143" s="11">
        <v>41913</v>
      </c>
      <c r="F3143">
        <v>4</v>
      </c>
      <c r="G3143">
        <v>4</v>
      </c>
      <c r="H3143">
        <v>1</v>
      </c>
      <c r="I3143">
        <v>0</v>
      </c>
      <c r="J3143">
        <v>20</v>
      </c>
      <c r="K3143">
        <v>0</v>
      </c>
      <c r="L3143">
        <v>20</v>
      </c>
      <c r="M3143">
        <v>1</v>
      </c>
      <c r="N3143">
        <v>0</v>
      </c>
      <c r="P3143">
        <v>0</v>
      </c>
      <c r="Q3143">
        <v>0</v>
      </c>
      <c r="R3143" t="e">
        <v>#DIV/0!</v>
      </c>
      <c r="S3143">
        <v>0</v>
      </c>
      <c r="T3143" t="e">
        <v>#DIV/0!</v>
      </c>
    </row>
    <row r="3144" spans="1:20" x14ac:dyDescent="0.3">
      <c r="A3144" t="s">
        <v>6307</v>
      </c>
      <c r="B3144" s="171" t="s">
        <v>6308</v>
      </c>
      <c r="C3144" s="171" t="s">
        <v>230</v>
      </c>
      <c r="D3144" s="171" t="s">
        <v>80</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3">
      <c r="A3145" t="s">
        <v>6309</v>
      </c>
      <c r="B3145" s="171" t="s">
        <v>6310</v>
      </c>
      <c r="C3145" s="171" t="s">
        <v>233</v>
      </c>
      <c r="D3145" s="171" t="s">
        <v>4</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3">
      <c r="A3146" t="s">
        <v>6311</v>
      </c>
      <c r="B3146" s="171" t="s">
        <v>6312</v>
      </c>
      <c r="C3146" s="171" t="s">
        <v>236</v>
      </c>
      <c r="D3146" s="171" t="s">
        <v>80</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3">
      <c r="A3147" t="s">
        <v>6313</v>
      </c>
      <c r="B3147" s="171" t="s">
        <v>6314</v>
      </c>
      <c r="C3147" s="171" t="s">
        <v>239</v>
      </c>
      <c r="D3147" s="171" t="s">
        <v>80</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3">
      <c r="A3148" t="s">
        <v>6315</v>
      </c>
      <c r="B3148" s="171" t="s">
        <v>6316</v>
      </c>
      <c r="C3148" s="171" t="s">
        <v>76</v>
      </c>
      <c r="D3148" s="171" t="s">
        <v>80</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3">
      <c r="A3149" t="s">
        <v>6317</v>
      </c>
      <c r="B3149" s="171" t="s">
        <v>6318</v>
      </c>
      <c r="C3149" s="171" t="s">
        <v>79</v>
      </c>
      <c r="D3149" s="171" t="s">
        <v>4</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3">
      <c r="A3150" t="s">
        <v>6319</v>
      </c>
      <c r="B3150" s="171" t="s">
        <v>6320</v>
      </c>
      <c r="C3150" s="171" t="s">
        <v>86</v>
      </c>
      <c r="D3150" s="171" t="s">
        <v>4</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3">
      <c r="A3151" t="s">
        <v>6321</v>
      </c>
      <c r="B3151" s="171" t="s">
        <v>6322</v>
      </c>
      <c r="C3151" s="171" t="s">
        <v>89</v>
      </c>
      <c r="D3151" s="171" t="s">
        <v>4</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3">
      <c r="A3152" t="s">
        <v>6323</v>
      </c>
      <c r="B3152" s="171" t="s">
        <v>6324</v>
      </c>
      <c r="C3152" s="171" t="s">
        <v>92</v>
      </c>
      <c r="D3152" s="171" t="s">
        <v>4</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3">
      <c r="A3153" t="s">
        <v>6325</v>
      </c>
      <c r="B3153" s="171" t="s">
        <v>6326</v>
      </c>
      <c r="C3153" s="171" t="s">
        <v>98</v>
      </c>
      <c r="D3153" s="171" t="s">
        <v>4</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3">
      <c r="A3154" t="s">
        <v>6327</v>
      </c>
      <c r="B3154" s="171" t="s">
        <v>6328</v>
      </c>
      <c r="C3154" s="171" t="s">
        <v>101</v>
      </c>
      <c r="D3154" s="171" t="s">
        <v>4</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3">
      <c r="A3155" t="s">
        <v>6329</v>
      </c>
      <c r="B3155" s="171" t="s">
        <v>6330</v>
      </c>
      <c r="C3155" s="171" t="s">
        <v>107</v>
      </c>
      <c r="D3155" s="171" t="s">
        <v>80</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3">
      <c r="A3156" t="s">
        <v>6331</v>
      </c>
      <c r="B3156" s="171" t="s">
        <v>6332</v>
      </c>
      <c r="C3156" s="171" t="s">
        <v>110</v>
      </c>
      <c r="D3156" s="171" t="s">
        <v>4</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3">
      <c r="A3157" t="s">
        <v>6333</v>
      </c>
      <c r="B3157" s="171" t="s">
        <v>6334</v>
      </c>
      <c r="C3157" s="171" t="s">
        <v>113</v>
      </c>
      <c r="D3157" s="171" t="s">
        <v>4</v>
      </c>
      <c r="E3157" s="11">
        <v>41913</v>
      </c>
      <c r="F3157">
        <v>4</v>
      </c>
      <c r="G3157">
        <v>4</v>
      </c>
      <c r="H3157">
        <v>1</v>
      </c>
      <c r="I3157">
        <v>7</v>
      </c>
      <c r="J3157">
        <v>10</v>
      </c>
      <c r="K3157">
        <v>0.7</v>
      </c>
      <c r="L3157">
        <v>10</v>
      </c>
      <c r="M3157">
        <v>1</v>
      </c>
      <c r="N3157">
        <v>7</v>
      </c>
      <c r="P3157">
        <v>0</v>
      </c>
      <c r="Q3157">
        <v>0</v>
      </c>
      <c r="R3157" t="e">
        <v>#DIV/0!</v>
      </c>
      <c r="S3157">
        <v>0</v>
      </c>
      <c r="T3157">
        <v>1.03</v>
      </c>
    </row>
    <row r="3158" spans="1:20" x14ac:dyDescent="0.3">
      <c r="A3158" t="s">
        <v>6335</v>
      </c>
      <c r="B3158" s="171" t="s">
        <v>6336</v>
      </c>
      <c r="C3158" s="171" t="s">
        <v>116</v>
      </c>
      <c r="D3158" s="171" t="s">
        <v>4</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3">
      <c r="A3159" t="s">
        <v>6337</v>
      </c>
      <c r="B3159" s="171" t="s">
        <v>6338</v>
      </c>
      <c r="C3159" s="171" t="s">
        <v>119</v>
      </c>
      <c r="D3159" s="171" t="s">
        <v>4</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3">
      <c r="A3160" t="s">
        <v>6339</v>
      </c>
      <c r="B3160" s="171" t="s">
        <v>6340</v>
      </c>
      <c r="C3160" s="171" t="s">
        <v>122</v>
      </c>
      <c r="D3160" s="171" t="s">
        <v>80</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3">
      <c r="A3161" t="s">
        <v>6341</v>
      </c>
      <c r="B3161" s="171" t="s">
        <v>6342</v>
      </c>
      <c r="C3161" s="171" t="s">
        <v>125</v>
      </c>
      <c r="D3161" s="171" t="s">
        <v>80</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3">
      <c r="A3162" t="s">
        <v>6343</v>
      </c>
      <c r="B3162" s="171" t="s">
        <v>6344</v>
      </c>
      <c r="C3162" s="171" t="s">
        <v>128</v>
      </c>
      <c r="D3162" s="171" t="s">
        <v>4</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3">
      <c r="A3163" t="s">
        <v>6345</v>
      </c>
      <c r="B3163" s="171" t="s">
        <v>6346</v>
      </c>
      <c r="C3163" s="171" t="s">
        <v>131</v>
      </c>
      <c r="D3163" s="171" t="s">
        <v>4</v>
      </c>
      <c r="E3163" s="11">
        <v>41913</v>
      </c>
      <c r="F3163">
        <v>4</v>
      </c>
      <c r="G3163">
        <v>5</v>
      </c>
      <c r="H3163">
        <v>0.8</v>
      </c>
      <c r="I3163">
        <v>8</v>
      </c>
      <c r="J3163">
        <v>20</v>
      </c>
      <c r="K3163">
        <v>0.4</v>
      </c>
      <c r="L3163">
        <v>25</v>
      </c>
      <c r="M3163">
        <v>0.8</v>
      </c>
      <c r="N3163">
        <v>8</v>
      </c>
      <c r="P3163">
        <v>0</v>
      </c>
      <c r="Q3163">
        <v>4</v>
      </c>
      <c r="R3163">
        <v>0</v>
      </c>
      <c r="S3163">
        <v>0</v>
      </c>
      <c r="T3163">
        <v>1</v>
      </c>
    </row>
    <row r="3164" spans="1:20" x14ac:dyDescent="0.3">
      <c r="A3164" t="s">
        <v>6347</v>
      </c>
      <c r="B3164" s="171" t="s">
        <v>6348</v>
      </c>
      <c r="C3164" s="171" t="s">
        <v>134</v>
      </c>
      <c r="D3164" s="171" t="s">
        <v>4</v>
      </c>
      <c r="E3164" s="11">
        <v>41913</v>
      </c>
      <c r="F3164">
        <v>4</v>
      </c>
      <c r="G3164">
        <v>4</v>
      </c>
      <c r="H3164">
        <v>1</v>
      </c>
      <c r="I3164">
        <v>32</v>
      </c>
      <c r="J3164">
        <v>40</v>
      </c>
      <c r="K3164">
        <v>0.8</v>
      </c>
      <c r="L3164">
        <v>40</v>
      </c>
      <c r="M3164">
        <v>1</v>
      </c>
      <c r="N3164">
        <v>32</v>
      </c>
      <c r="P3164">
        <v>0</v>
      </c>
      <c r="Q3164">
        <v>0</v>
      </c>
      <c r="R3164" t="e">
        <v>#DIV/0!</v>
      </c>
      <c r="S3164">
        <v>0</v>
      </c>
      <c r="T3164">
        <v>1</v>
      </c>
    </row>
    <row r="3165" spans="1:20" x14ac:dyDescent="0.3">
      <c r="A3165" t="s">
        <v>6349</v>
      </c>
      <c r="B3165" s="171" t="s">
        <v>6350</v>
      </c>
      <c r="C3165" s="171" t="s">
        <v>137</v>
      </c>
      <c r="D3165" s="171" t="s">
        <v>80</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3">
      <c r="A3166" t="s">
        <v>6351</v>
      </c>
      <c r="B3166" s="171" t="s">
        <v>6352</v>
      </c>
      <c r="C3166" s="171" t="s">
        <v>140</v>
      </c>
      <c r="D3166" s="171" t="s">
        <v>4</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3">
      <c r="A3167" t="s">
        <v>6353</v>
      </c>
      <c r="B3167" s="171" t="s">
        <v>6354</v>
      </c>
      <c r="C3167" s="171" t="s">
        <v>167</v>
      </c>
      <c r="D3167" s="171" t="s">
        <v>80</v>
      </c>
      <c r="E3167" s="11">
        <v>41913</v>
      </c>
      <c r="F3167">
        <v>3</v>
      </c>
      <c r="G3167">
        <v>3</v>
      </c>
      <c r="H3167">
        <v>1</v>
      </c>
      <c r="I3167">
        <v>25</v>
      </c>
      <c r="J3167">
        <v>30</v>
      </c>
      <c r="K3167">
        <v>0.83333333333333337</v>
      </c>
      <c r="L3167">
        <v>30</v>
      </c>
      <c r="M3167">
        <v>1</v>
      </c>
      <c r="N3167">
        <v>25</v>
      </c>
      <c r="P3167">
        <v>0</v>
      </c>
      <c r="Q3167">
        <v>2</v>
      </c>
      <c r="R3167">
        <v>0</v>
      </c>
      <c r="S3167">
        <v>0</v>
      </c>
    </row>
    <row r="3168" spans="1:20" x14ac:dyDescent="0.3">
      <c r="A3168" t="s">
        <v>6355</v>
      </c>
      <c r="B3168" s="171" t="s">
        <v>6356</v>
      </c>
      <c r="C3168" s="171" t="s">
        <v>170</v>
      </c>
      <c r="D3168" s="171" t="s">
        <v>4</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3">
      <c r="A3169" t="s">
        <v>6357</v>
      </c>
      <c r="B3169" s="171" t="s">
        <v>6358</v>
      </c>
      <c r="C3169" s="171" t="s">
        <v>179</v>
      </c>
      <c r="D3169" s="171" t="s">
        <v>80</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3">
      <c r="A3170" t="s">
        <v>6359</v>
      </c>
      <c r="B3170" s="171" t="s">
        <v>6360</v>
      </c>
      <c r="C3170" s="171" t="s">
        <v>182</v>
      </c>
      <c r="D3170" s="171" t="s">
        <v>4</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3">
      <c r="A3171" t="s">
        <v>6361</v>
      </c>
      <c r="B3171" s="171" t="s">
        <v>6362</v>
      </c>
      <c r="C3171" s="171" t="s">
        <v>185</v>
      </c>
      <c r="D3171" s="171" t="s">
        <v>80</v>
      </c>
      <c r="E3171" s="11">
        <v>41913</v>
      </c>
      <c r="F3171">
        <v>5</v>
      </c>
      <c r="G3171">
        <v>5</v>
      </c>
      <c r="H3171">
        <v>1</v>
      </c>
      <c r="I3171">
        <v>25</v>
      </c>
      <c r="J3171">
        <v>25</v>
      </c>
      <c r="K3171">
        <v>1</v>
      </c>
      <c r="L3171">
        <v>25</v>
      </c>
      <c r="M3171">
        <v>1</v>
      </c>
      <c r="N3171">
        <v>23</v>
      </c>
      <c r="P3171">
        <v>5</v>
      </c>
      <c r="Q3171">
        <v>5</v>
      </c>
      <c r="R3171">
        <v>1</v>
      </c>
      <c r="S3171">
        <v>2</v>
      </c>
    </row>
    <row r="3172" spans="1:20" x14ac:dyDescent="0.3">
      <c r="A3172" t="s">
        <v>6363</v>
      </c>
      <c r="B3172" s="171" t="s">
        <v>6364</v>
      </c>
      <c r="C3172" s="171" t="s">
        <v>188</v>
      </c>
      <c r="D3172" s="171" t="s">
        <v>4</v>
      </c>
      <c r="E3172" s="11">
        <v>41913</v>
      </c>
      <c r="F3172">
        <v>5</v>
      </c>
      <c r="G3172">
        <v>5</v>
      </c>
      <c r="H3172">
        <v>1</v>
      </c>
      <c r="I3172">
        <v>25</v>
      </c>
      <c r="J3172">
        <v>25</v>
      </c>
      <c r="K3172">
        <v>1</v>
      </c>
      <c r="L3172">
        <v>25</v>
      </c>
      <c r="M3172">
        <v>1</v>
      </c>
      <c r="N3172">
        <v>23</v>
      </c>
      <c r="P3172">
        <v>5</v>
      </c>
      <c r="Q3172">
        <v>5</v>
      </c>
      <c r="R3172">
        <v>1</v>
      </c>
      <c r="S3172">
        <v>2</v>
      </c>
    </row>
    <row r="3173" spans="1:20" x14ac:dyDescent="0.3">
      <c r="A3173" t="s">
        <v>6365</v>
      </c>
      <c r="B3173" s="171" t="s">
        <v>6366</v>
      </c>
      <c r="C3173" s="171" t="s">
        <v>191</v>
      </c>
      <c r="D3173" s="171" t="s">
        <v>80</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3">
      <c r="A3174" t="s">
        <v>6367</v>
      </c>
      <c r="B3174" s="171" t="s">
        <v>6368</v>
      </c>
      <c r="C3174" s="171" t="s">
        <v>194</v>
      </c>
      <c r="D3174" s="171" t="s">
        <v>4</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3">
      <c r="A3175" t="s">
        <v>6369</v>
      </c>
      <c r="B3175" s="171" t="s">
        <v>6370</v>
      </c>
      <c r="C3175" s="171" t="s">
        <v>197</v>
      </c>
      <c r="D3175" s="171" t="s">
        <v>4</v>
      </c>
      <c r="E3175" s="11">
        <v>41913</v>
      </c>
      <c r="F3175">
        <v>7</v>
      </c>
      <c r="G3175">
        <v>8</v>
      </c>
      <c r="H3175">
        <v>0.875</v>
      </c>
      <c r="I3175">
        <v>38</v>
      </c>
      <c r="J3175">
        <v>70</v>
      </c>
      <c r="K3175">
        <v>0.54285714285714282</v>
      </c>
      <c r="L3175">
        <v>80</v>
      </c>
      <c r="M3175">
        <v>0.875</v>
      </c>
      <c r="N3175">
        <v>32</v>
      </c>
      <c r="P3175">
        <v>0</v>
      </c>
      <c r="Q3175">
        <v>1</v>
      </c>
      <c r="R3175">
        <v>0</v>
      </c>
      <c r="S3175">
        <v>6</v>
      </c>
    </row>
    <row r="3176" spans="1:20" x14ac:dyDescent="0.3">
      <c r="A3176" t="s">
        <v>6371</v>
      </c>
      <c r="B3176" s="171" t="s">
        <v>6372</v>
      </c>
      <c r="C3176" s="171" t="s">
        <v>209</v>
      </c>
      <c r="D3176" s="171" t="s">
        <v>4</v>
      </c>
      <c r="E3176" s="11">
        <v>41913</v>
      </c>
      <c r="F3176">
        <v>2</v>
      </c>
      <c r="G3176">
        <v>4</v>
      </c>
      <c r="H3176">
        <v>0.5</v>
      </c>
      <c r="I3176">
        <v>0</v>
      </c>
      <c r="J3176">
        <v>12</v>
      </c>
      <c r="K3176">
        <v>0</v>
      </c>
      <c r="L3176">
        <v>24</v>
      </c>
      <c r="M3176">
        <v>0.5</v>
      </c>
      <c r="N3176">
        <v>0</v>
      </c>
      <c r="P3176">
        <v>0</v>
      </c>
      <c r="Q3176">
        <v>0</v>
      </c>
      <c r="R3176" t="e">
        <v>#DIV/0!</v>
      </c>
    </row>
    <row r="3177" spans="1:20" x14ac:dyDescent="0.3">
      <c r="A3177" t="s">
        <v>6373</v>
      </c>
      <c r="B3177" s="171" t="s">
        <v>6374</v>
      </c>
      <c r="C3177" s="171" t="s">
        <v>212</v>
      </c>
      <c r="D3177" s="171" t="s">
        <v>80</v>
      </c>
      <c r="E3177" s="11">
        <v>41913</v>
      </c>
      <c r="F3177">
        <v>2</v>
      </c>
      <c r="G3177">
        <v>4</v>
      </c>
      <c r="H3177">
        <v>0.5</v>
      </c>
      <c r="I3177">
        <v>0</v>
      </c>
      <c r="J3177">
        <v>12</v>
      </c>
      <c r="K3177">
        <v>0</v>
      </c>
      <c r="L3177">
        <v>24</v>
      </c>
      <c r="M3177">
        <v>0.5</v>
      </c>
      <c r="N3177">
        <v>0</v>
      </c>
      <c r="P3177">
        <v>0</v>
      </c>
      <c r="Q3177">
        <v>0</v>
      </c>
      <c r="R3177" t="e">
        <v>#DIV/0!</v>
      </c>
    </row>
    <row r="3178" spans="1:20" x14ac:dyDescent="0.3">
      <c r="A3178" t="s">
        <v>6375</v>
      </c>
      <c r="B3178" s="171" t="s">
        <v>6376</v>
      </c>
      <c r="C3178" s="171" t="s">
        <v>215</v>
      </c>
      <c r="D3178" s="171" t="s">
        <v>80</v>
      </c>
      <c r="E3178" s="11">
        <v>41913</v>
      </c>
      <c r="F3178">
        <v>1</v>
      </c>
      <c r="G3178">
        <v>1</v>
      </c>
      <c r="H3178">
        <v>1</v>
      </c>
      <c r="I3178">
        <v>3</v>
      </c>
      <c r="J3178">
        <v>10</v>
      </c>
      <c r="K3178">
        <v>0.3</v>
      </c>
      <c r="L3178">
        <v>10</v>
      </c>
      <c r="M3178">
        <v>1</v>
      </c>
      <c r="N3178">
        <v>1</v>
      </c>
      <c r="S3178">
        <v>2</v>
      </c>
      <c r="T3178">
        <v>1</v>
      </c>
    </row>
    <row r="3179" spans="1:20" x14ac:dyDescent="0.3">
      <c r="A3179" t="s">
        <v>6377</v>
      </c>
      <c r="B3179" s="171" t="s">
        <v>6378</v>
      </c>
      <c r="C3179" s="171" t="s">
        <v>218</v>
      </c>
      <c r="D3179" s="171" t="s">
        <v>4</v>
      </c>
      <c r="E3179" s="11">
        <v>41913</v>
      </c>
      <c r="F3179">
        <v>1</v>
      </c>
      <c r="G3179">
        <v>1</v>
      </c>
      <c r="H3179">
        <v>1</v>
      </c>
      <c r="I3179">
        <v>3</v>
      </c>
      <c r="J3179">
        <v>10</v>
      </c>
      <c r="K3179">
        <v>0.3</v>
      </c>
      <c r="L3179">
        <v>10</v>
      </c>
      <c r="M3179">
        <v>1</v>
      </c>
      <c r="N3179">
        <v>1</v>
      </c>
      <c r="S3179">
        <v>2</v>
      </c>
      <c r="T3179">
        <v>0.53333333333333333</v>
      </c>
    </row>
    <row r="3180" spans="1:20" x14ac:dyDescent="0.3">
      <c r="A3180" t="s">
        <v>6379</v>
      </c>
      <c r="B3180" s="171" t="s">
        <v>6380</v>
      </c>
      <c r="C3180" s="171" t="s">
        <v>233</v>
      </c>
      <c r="D3180" s="171" t="s">
        <v>80</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3">
      <c r="A3181" t="s">
        <v>6381</v>
      </c>
      <c r="B3181" s="171" t="s">
        <v>6382</v>
      </c>
      <c r="C3181" s="171" t="s">
        <v>236</v>
      </c>
      <c r="D3181" s="171" t="s">
        <v>4</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3">
      <c r="A3182" t="s">
        <v>6383</v>
      </c>
      <c r="B3182" s="171" t="s">
        <v>6384</v>
      </c>
      <c r="C3182" s="171" t="s">
        <v>239</v>
      </c>
      <c r="D3182" s="171" t="s">
        <v>4</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3">
      <c r="A3183" t="s">
        <v>6385</v>
      </c>
      <c r="B3183" s="171" t="s">
        <v>6386</v>
      </c>
      <c r="C3183" s="171" t="s">
        <v>143</v>
      </c>
      <c r="D3183" s="171" t="s">
        <v>4</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3">
      <c r="A3184" t="s">
        <v>6387</v>
      </c>
      <c r="B3184" s="171" t="s">
        <v>6388</v>
      </c>
      <c r="C3184" s="171" t="s">
        <v>146</v>
      </c>
      <c r="D3184" s="171" t="s">
        <v>80</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3">
      <c r="A3185" t="s">
        <v>6389</v>
      </c>
      <c r="B3185" s="171" t="s">
        <v>6390</v>
      </c>
      <c r="C3185" s="171" t="s">
        <v>149</v>
      </c>
      <c r="D3185" s="171" t="s">
        <v>4</v>
      </c>
      <c r="E3185" s="11">
        <v>41913</v>
      </c>
      <c r="H3185" t="e">
        <v>#DIV/0!</v>
      </c>
      <c r="K3185" t="e">
        <v>#DIV/0!</v>
      </c>
      <c r="M3185" t="e">
        <v>#DIV/0!</v>
      </c>
      <c r="R3185" t="e">
        <v>#DIV/0!</v>
      </c>
      <c r="T3185">
        <v>0.77173913043478259</v>
      </c>
    </row>
    <row r="3186" spans="1:20" x14ac:dyDescent="0.3">
      <c r="A3186" t="s">
        <v>6391</v>
      </c>
      <c r="B3186" s="171" t="s">
        <v>6392</v>
      </c>
      <c r="C3186" s="171" t="s">
        <v>152</v>
      </c>
      <c r="D3186" s="171" t="s">
        <v>4</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3">
      <c r="A3187" t="s">
        <v>6393</v>
      </c>
      <c r="B3187" s="171" t="s">
        <v>6394</v>
      </c>
      <c r="C3187" s="171" t="s">
        <v>155</v>
      </c>
      <c r="D3187" s="171" t="s">
        <v>4</v>
      </c>
      <c r="E3187" s="11">
        <v>41913</v>
      </c>
      <c r="F3187">
        <v>2</v>
      </c>
      <c r="G3187">
        <v>2</v>
      </c>
      <c r="H3187">
        <v>1</v>
      </c>
      <c r="I3187">
        <v>5</v>
      </c>
      <c r="J3187">
        <v>10</v>
      </c>
      <c r="K3187">
        <v>0.5</v>
      </c>
      <c r="L3187">
        <v>10</v>
      </c>
      <c r="M3187">
        <v>1</v>
      </c>
      <c r="N3187">
        <v>5</v>
      </c>
      <c r="P3187">
        <v>0</v>
      </c>
      <c r="Q3187">
        <v>0</v>
      </c>
      <c r="R3187" t="e">
        <v>#DIV/0!</v>
      </c>
      <c r="S3187">
        <v>0</v>
      </c>
      <c r="T3187" t="e">
        <v>#DIV/0!</v>
      </c>
    </row>
    <row r="3188" spans="1:20" x14ac:dyDescent="0.3">
      <c r="A3188" t="s">
        <v>6395</v>
      </c>
      <c r="B3188" s="171" t="s">
        <v>6396</v>
      </c>
      <c r="C3188" s="171" t="s">
        <v>158</v>
      </c>
      <c r="D3188" s="171" t="s">
        <v>4</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3">
      <c r="A3189" t="s">
        <v>6397</v>
      </c>
      <c r="B3189" s="171" t="s">
        <v>6398</v>
      </c>
      <c r="C3189" s="171" t="s">
        <v>164</v>
      </c>
      <c r="D3189" s="171" t="s">
        <v>4</v>
      </c>
      <c r="E3189" s="11">
        <v>41913</v>
      </c>
      <c r="H3189" t="e">
        <v>#DIV/0!</v>
      </c>
      <c r="K3189" t="e">
        <v>#DIV/0!</v>
      </c>
      <c r="M3189" t="e">
        <v>#DIV/0!</v>
      </c>
      <c r="R3189" t="e">
        <v>#DIV/0!</v>
      </c>
      <c r="T3189">
        <v>0.9375</v>
      </c>
    </row>
    <row r="3190" spans="1:20" x14ac:dyDescent="0.3">
      <c r="A3190" t="s">
        <v>6399</v>
      </c>
      <c r="B3190" s="171" t="s">
        <v>6400</v>
      </c>
      <c r="C3190" s="171" t="s">
        <v>161</v>
      </c>
      <c r="D3190" s="171" t="s">
        <v>80</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3">
      <c r="A3191" t="s">
        <v>6401</v>
      </c>
      <c r="B3191" s="171" t="s">
        <v>6402</v>
      </c>
      <c r="C3191" s="171" t="s">
        <v>221</v>
      </c>
      <c r="D3191" s="171" t="s">
        <v>80</v>
      </c>
      <c r="E3191" s="11">
        <v>41913</v>
      </c>
      <c r="F3191">
        <v>7</v>
      </c>
      <c r="G3191">
        <v>7</v>
      </c>
      <c r="H3191">
        <v>1</v>
      </c>
      <c r="I3191">
        <v>12</v>
      </c>
      <c r="J3191">
        <v>50</v>
      </c>
      <c r="K3191">
        <v>0.24</v>
      </c>
      <c r="L3191">
        <v>50</v>
      </c>
      <c r="M3191">
        <v>1</v>
      </c>
      <c r="N3191">
        <v>12</v>
      </c>
      <c r="P3191">
        <v>0</v>
      </c>
      <c r="Q3191">
        <v>0</v>
      </c>
      <c r="R3191" t="e">
        <v>#DIV/0!</v>
      </c>
      <c r="S3191">
        <v>0</v>
      </c>
      <c r="T3191" t="e">
        <v>#DIV/0!</v>
      </c>
    </row>
    <row r="3192" spans="1:20" x14ac:dyDescent="0.3">
      <c r="A3192" t="s">
        <v>6403</v>
      </c>
      <c r="B3192" s="171" t="s">
        <v>6404</v>
      </c>
      <c r="C3192" s="171" t="s">
        <v>224</v>
      </c>
      <c r="D3192" s="171" t="s">
        <v>4</v>
      </c>
      <c r="E3192" s="11">
        <v>41913</v>
      </c>
      <c r="H3192" t="e">
        <v>#DIV/0!</v>
      </c>
      <c r="K3192" t="e">
        <v>#DIV/0!</v>
      </c>
      <c r="M3192" t="e">
        <v>#DIV/0!</v>
      </c>
      <c r="R3192" t="e">
        <v>#DIV/0!</v>
      </c>
      <c r="T3192">
        <v>0.56045454545454543</v>
      </c>
    </row>
    <row r="3193" spans="1:20" x14ac:dyDescent="0.3">
      <c r="A3193" t="s">
        <v>6405</v>
      </c>
      <c r="B3193" s="171" t="s">
        <v>6406</v>
      </c>
      <c r="C3193" s="171" t="s">
        <v>227</v>
      </c>
      <c r="D3193" s="171" t="s">
        <v>4</v>
      </c>
      <c r="E3193" s="11">
        <v>41913</v>
      </c>
      <c r="F3193">
        <v>4</v>
      </c>
      <c r="G3193">
        <v>4</v>
      </c>
      <c r="H3193">
        <v>1</v>
      </c>
      <c r="I3193">
        <v>0</v>
      </c>
      <c r="J3193">
        <v>20</v>
      </c>
      <c r="K3193">
        <v>0</v>
      </c>
      <c r="L3193">
        <v>20</v>
      </c>
      <c r="M3193">
        <v>1</v>
      </c>
      <c r="N3193">
        <v>0</v>
      </c>
      <c r="P3193">
        <v>0</v>
      </c>
      <c r="Q3193">
        <v>0</v>
      </c>
      <c r="R3193" t="e">
        <v>#DIV/0!</v>
      </c>
      <c r="S3193">
        <v>0</v>
      </c>
      <c r="T3193" t="e">
        <v>#DIV/0!</v>
      </c>
    </row>
    <row r="3194" spans="1:20" x14ac:dyDescent="0.3">
      <c r="A3194" t="s">
        <v>6407</v>
      </c>
      <c r="B3194" s="171" t="s">
        <v>6408</v>
      </c>
      <c r="C3194" s="171" t="s">
        <v>230</v>
      </c>
      <c r="D3194" s="171" t="s">
        <v>4</v>
      </c>
      <c r="E3194" s="11">
        <v>41913</v>
      </c>
      <c r="F3194">
        <v>3</v>
      </c>
      <c r="G3194">
        <v>3</v>
      </c>
      <c r="H3194">
        <v>1</v>
      </c>
      <c r="I3194">
        <v>12</v>
      </c>
      <c r="J3194">
        <v>30</v>
      </c>
      <c r="K3194">
        <v>0.4</v>
      </c>
      <c r="L3194">
        <v>30</v>
      </c>
      <c r="M3194">
        <v>1</v>
      </c>
      <c r="N3194">
        <v>12</v>
      </c>
      <c r="P3194">
        <v>0</v>
      </c>
      <c r="Q3194">
        <v>0</v>
      </c>
      <c r="R3194" t="e">
        <v>#DIV/0!</v>
      </c>
      <c r="S3194">
        <v>0</v>
      </c>
      <c r="T3194" t="e">
        <v>#DIV/0!</v>
      </c>
    </row>
    <row r="3195" spans="1:20" x14ac:dyDescent="0.3">
      <c r="A3195" t="s">
        <v>6409</v>
      </c>
      <c r="B3195" s="171" t="s">
        <v>6410</v>
      </c>
      <c r="C3195" s="171" t="s">
        <v>73</v>
      </c>
      <c r="D3195" s="171" t="s">
        <v>4</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3">
      <c r="A3196" t="s">
        <v>6411</v>
      </c>
      <c r="B3196" s="171" t="s">
        <v>6412</v>
      </c>
      <c r="C3196" s="171" t="s">
        <v>76</v>
      </c>
      <c r="D3196" s="171" t="s">
        <v>4</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3">
      <c r="A3197" t="s">
        <v>6413</v>
      </c>
      <c r="B3197" s="171" t="s">
        <v>6414</v>
      </c>
      <c r="C3197" s="171" t="s">
        <v>79</v>
      </c>
      <c r="D3197" s="171" t="s">
        <v>80</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3">
      <c r="A3198" t="s">
        <v>6415</v>
      </c>
      <c r="B3198" s="171" t="s">
        <v>6416</v>
      </c>
      <c r="C3198" s="171" t="s">
        <v>83</v>
      </c>
      <c r="D3198" s="171" t="s">
        <v>80</v>
      </c>
      <c r="E3198" s="11">
        <v>41944</v>
      </c>
      <c r="F3198">
        <v>7</v>
      </c>
      <c r="G3198">
        <v>8</v>
      </c>
      <c r="H3198">
        <v>0.875</v>
      </c>
      <c r="I3198">
        <v>20</v>
      </c>
      <c r="J3198">
        <v>40</v>
      </c>
      <c r="K3198">
        <v>0.5</v>
      </c>
      <c r="L3198">
        <v>40</v>
      </c>
      <c r="M3198">
        <v>1</v>
      </c>
      <c r="N3198">
        <v>19</v>
      </c>
      <c r="P3198">
        <v>3</v>
      </c>
      <c r="Q3198">
        <v>3</v>
      </c>
      <c r="R3198">
        <v>1</v>
      </c>
      <c r="S3198">
        <v>1</v>
      </c>
      <c r="T3198">
        <v>1.05</v>
      </c>
    </row>
    <row r="3199" spans="1:20" x14ac:dyDescent="0.3">
      <c r="A3199" t="s">
        <v>6417</v>
      </c>
      <c r="B3199" s="171" t="s">
        <v>6418</v>
      </c>
      <c r="C3199" s="171" t="s">
        <v>86</v>
      </c>
      <c r="D3199" s="171" t="s">
        <v>80</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3">
      <c r="A3200" t="s">
        <v>6419</v>
      </c>
      <c r="B3200" s="171" t="s">
        <v>6420</v>
      </c>
      <c r="C3200" s="171" t="s">
        <v>89</v>
      </c>
      <c r="D3200" s="171" t="s">
        <v>80</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3">
      <c r="A3201" t="s">
        <v>6421</v>
      </c>
      <c r="B3201" s="171" t="s">
        <v>6422</v>
      </c>
      <c r="C3201" s="171" t="s">
        <v>92</v>
      </c>
      <c r="D3201" s="171" t="s">
        <v>80</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3">
      <c r="A3202" t="s">
        <v>6423</v>
      </c>
      <c r="B3202" s="171" t="s">
        <v>6424</v>
      </c>
      <c r="C3202" s="171" t="s">
        <v>95</v>
      </c>
      <c r="D3202" s="171" t="s">
        <v>80</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3">
      <c r="A3203" t="s">
        <v>6425</v>
      </c>
      <c r="B3203" s="171" t="s">
        <v>6426</v>
      </c>
      <c r="C3203" s="171" t="s">
        <v>98</v>
      </c>
      <c r="D3203" s="171" t="s">
        <v>80</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3">
      <c r="A3204" t="s">
        <v>6427</v>
      </c>
      <c r="B3204" s="171" t="s">
        <v>6428</v>
      </c>
      <c r="C3204" s="171" t="s">
        <v>101</v>
      </c>
      <c r="D3204" s="171" t="s">
        <v>80</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3">
      <c r="A3205" t="s">
        <v>6429</v>
      </c>
      <c r="B3205" s="171" t="s">
        <v>6430</v>
      </c>
      <c r="C3205" s="171" t="s">
        <v>104</v>
      </c>
      <c r="D3205" s="171" t="s">
        <v>4</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3">
      <c r="A3206" t="s">
        <v>6431</v>
      </c>
      <c r="B3206" s="171" t="s">
        <v>6432</v>
      </c>
      <c r="C3206" s="171" t="s">
        <v>107</v>
      </c>
      <c r="D3206" s="171" t="s">
        <v>4</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3">
      <c r="A3207" t="s">
        <v>6433</v>
      </c>
      <c r="B3207" s="171" t="s">
        <v>6434</v>
      </c>
      <c r="C3207" s="171" t="s">
        <v>110</v>
      </c>
      <c r="D3207" s="171" t="s">
        <v>80</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3">
      <c r="A3208" t="s">
        <v>6435</v>
      </c>
      <c r="B3208" s="171" t="s">
        <v>6436</v>
      </c>
      <c r="C3208" s="171" t="s">
        <v>113</v>
      </c>
      <c r="D3208" s="171" t="s">
        <v>80</v>
      </c>
      <c r="E3208" s="11">
        <v>41944</v>
      </c>
      <c r="F3208">
        <v>5</v>
      </c>
      <c r="G3208">
        <v>5</v>
      </c>
      <c r="H3208">
        <v>1</v>
      </c>
      <c r="I3208">
        <v>10</v>
      </c>
      <c r="J3208">
        <v>25</v>
      </c>
      <c r="K3208">
        <v>0.4</v>
      </c>
      <c r="L3208">
        <v>25</v>
      </c>
      <c r="M3208">
        <v>1</v>
      </c>
      <c r="N3208">
        <v>7</v>
      </c>
      <c r="P3208">
        <v>0</v>
      </c>
      <c r="Q3208">
        <v>0</v>
      </c>
      <c r="R3208" t="e">
        <v>#DIV/0!</v>
      </c>
      <c r="S3208">
        <v>3</v>
      </c>
    </row>
    <row r="3209" spans="1:20" x14ac:dyDescent="0.3">
      <c r="A3209" t="s">
        <v>6437</v>
      </c>
      <c r="B3209" s="171" t="s">
        <v>6438</v>
      </c>
      <c r="C3209" s="171" t="s">
        <v>116</v>
      </c>
      <c r="D3209" s="171" t="s">
        <v>80</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3">
      <c r="A3210" t="s">
        <v>6439</v>
      </c>
      <c r="B3210" s="171" t="s">
        <v>6440</v>
      </c>
      <c r="C3210" s="171" t="s">
        <v>119</v>
      </c>
      <c r="D3210" s="171" t="s">
        <v>80</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3">
      <c r="A3211" t="s">
        <v>6441</v>
      </c>
      <c r="B3211" s="171" t="s">
        <v>6442</v>
      </c>
      <c r="C3211" s="171" t="s">
        <v>122</v>
      </c>
      <c r="D3211" s="171" t="s">
        <v>4</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3">
      <c r="A3212" t="s">
        <v>6443</v>
      </c>
      <c r="B3212" s="171" t="s">
        <v>6444</v>
      </c>
      <c r="C3212" s="171" t="s">
        <v>125</v>
      </c>
      <c r="D3212" s="171" t="s">
        <v>4</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3">
      <c r="A3213" t="s">
        <v>6445</v>
      </c>
      <c r="B3213" s="171" t="s">
        <v>6446</v>
      </c>
      <c r="C3213" s="171" t="s">
        <v>128</v>
      </c>
      <c r="D3213" s="171" t="s">
        <v>80</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3">
      <c r="A3214" t="s">
        <v>6447</v>
      </c>
      <c r="B3214" s="171" t="s">
        <v>6448</v>
      </c>
      <c r="C3214" s="171" t="s">
        <v>131</v>
      </c>
      <c r="D3214" s="171" t="s">
        <v>80</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3">
      <c r="A3215" t="s">
        <v>6449</v>
      </c>
      <c r="B3215" s="171" t="s">
        <v>6450</v>
      </c>
      <c r="C3215" s="171" t="s">
        <v>134</v>
      </c>
      <c r="D3215" s="171" t="s">
        <v>80</v>
      </c>
      <c r="E3215" s="11">
        <v>41944</v>
      </c>
      <c r="F3215">
        <v>0</v>
      </c>
      <c r="G3215">
        <v>0</v>
      </c>
      <c r="H3215" t="e">
        <v>#DIV/0!</v>
      </c>
      <c r="I3215">
        <v>0</v>
      </c>
      <c r="J3215">
        <v>0</v>
      </c>
      <c r="K3215" t="e">
        <v>#DIV/0!</v>
      </c>
      <c r="L3215">
        <v>0</v>
      </c>
      <c r="M3215" t="e">
        <v>#DIV/0!</v>
      </c>
      <c r="N3215">
        <v>0</v>
      </c>
      <c r="P3215">
        <v>0</v>
      </c>
      <c r="Q3215">
        <v>0</v>
      </c>
      <c r="R3215" t="e">
        <v>#DIV/0!</v>
      </c>
      <c r="S3215">
        <v>0</v>
      </c>
    </row>
    <row r="3216" spans="1:20" x14ac:dyDescent="0.3">
      <c r="A3216" t="s">
        <v>6451</v>
      </c>
      <c r="B3216" s="171" t="s">
        <v>6452</v>
      </c>
      <c r="C3216" s="171" t="s">
        <v>137</v>
      </c>
      <c r="D3216" s="171" t="s">
        <v>4</v>
      </c>
      <c r="E3216" s="11">
        <v>41944</v>
      </c>
      <c r="F3216">
        <v>3</v>
      </c>
      <c r="G3216">
        <v>3</v>
      </c>
      <c r="H3216">
        <v>1</v>
      </c>
      <c r="I3216">
        <v>28</v>
      </c>
      <c r="J3216">
        <v>30</v>
      </c>
      <c r="K3216">
        <v>0.93333333333333335</v>
      </c>
      <c r="L3216">
        <v>30</v>
      </c>
      <c r="M3216">
        <v>1</v>
      </c>
      <c r="N3216">
        <v>26</v>
      </c>
      <c r="P3216">
        <v>0</v>
      </c>
      <c r="Q3216">
        <v>0</v>
      </c>
      <c r="R3216" t="e">
        <v>#DIV/0!</v>
      </c>
      <c r="S3216">
        <v>2</v>
      </c>
    </row>
    <row r="3217" spans="1:20" x14ac:dyDescent="0.3">
      <c r="A3217" t="s">
        <v>6453</v>
      </c>
      <c r="B3217" s="171" t="s">
        <v>6454</v>
      </c>
      <c r="C3217" s="171" t="s">
        <v>140</v>
      </c>
      <c r="D3217" s="171" t="s">
        <v>80</v>
      </c>
      <c r="E3217" s="11">
        <v>41944</v>
      </c>
      <c r="F3217">
        <v>3</v>
      </c>
      <c r="G3217">
        <v>3</v>
      </c>
      <c r="H3217">
        <v>1</v>
      </c>
      <c r="I3217">
        <v>28</v>
      </c>
      <c r="J3217">
        <v>30</v>
      </c>
      <c r="K3217">
        <v>0.93333333333333335</v>
      </c>
      <c r="L3217">
        <v>30</v>
      </c>
      <c r="M3217">
        <v>1</v>
      </c>
      <c r="N3217">
        <v>26</v>
      </c>
      <c r="P3217">
        <v>0</v>
      </c>
      <c r="Q3217">
        <v>0</v>
      </c>
      <c r="R3217" t="e">
        <v>#DIV/0!</v>
      </c>
      <c r="S3217">
        <v>2</v>
      </c>
    </row>
    <row r="3218" spans="1:20" x14ac:dyDescent="0.3">
      <c r="A3218" t="s">
        <v>6455</v>
      </c>
      <c r="B3218" s="171" t="s">
        <v>6456</v>
      </c>
      <c r="C3218" s="171" t="s">
        <v>143</v>
      </c>
      <c r="D3218" s="171" t="s">
        <v>80</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3">
      <c r="A3219" t="s">
        <v>6457</v>
      </c>
      <c r="B3219" s="171" t="s">
        <v>6458</v>
      </c>
      <c r="C3219" s="171" t="s">
        <v>146</v>
      </c>
      <c r="D3219" s="171" t="s">
        <v>4</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3">
      <c r="A3220" t="s">
        <v>6459</v>
      </c>
      <c r="B3220" s="171" t="s">
        <v>6460</v>
      </c>
      <c r="C3220" s="171" t="s">
        <v>149</v>
      </c>
      <c r="D3220" s="171" t="s">
        <v>80</v>
      </c>
      <c r="E3220" s="11">
        <v>41944</v>
      </c>
      <c r="H3220" t="e">
        <v>#DIV/0!</v>
      </c>
      <c r="K3220" t="e">
        <v>#DIV/0!</v>
      </c>
      <c r="M3220" t="e">
        <v>#DIV/0!</v>
      </c>
      <c r="R3220" t="e">
        <v>#DIV/0!</v>
      </c>
      <c r="T3220">
        <v>0.38</v>
      </c>
    </row>
    <row r="3221" spans="1:20" x14ac:dyDescent="0.3">
      <c r="A3221" t="s">
        <v>6461</v>
      </c>
      <c r="B3221" s="171" t="s">
        <v>6462</v>
      </c>
      <c r="C3221" s="171" t="s">
        <v>152</v>
      </c>
      <c r="D3221" s="171" t="s">
        <v>80</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3">
      <c r="A3222" t="s">
        <v>6463</v>
      </c>
      <c r="B3222" s="171" t="s">
        <v>6464</v>
      </c>
      <c r="C3222" s="171" t="s">
        <v>155</v>
      </c>
      <c r="D3222" s="171" t="s">
        <v>80</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3">
      <c r="A3223" t="s">
        <v>6465</v>
      </c>
      <c r="B3223" s="171" t="s">
        <v>6466</v>
      </c>
      <c r="C3223" s="171" t="s">
        <v>158</v>
      </c>
      <c r="D3223" s="171" t="s">
        <v>80</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3">
      <c r="A3224" t="s">
        <v>6467</v>
      </c>
      <c r="B3224" s="171" t="s">
        <v>6468</v>
      </c>
      <c r="C3224" s="171" t="s">
        <v>161</v>
      </c>
      <c r="D3224" s="171" t="s">
        <v>4</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3">
      <c r="A3225" t="s">
        <v>6469</v>
      </c>
      <c r="B3225" s="171" t="s">
        <v>6470</v>
      </c>
      <c r="C3225" s="171" t="s">
        <v>164</v>
      </c>
      <c r="D3225" s="171" t="s">
        <v>80</v>
      </c>
      <c r="E3225" s="11">
        <v>41944</v>
      </c>
      <c r="H3225" t="e">
        <v>#DIV/0!</v>
      </c>
      <c r="K3225" t="e">
        <v>#DIV/0!</v>
      </c>
      <c r="M3225" t="e">
        <v>#DIV/0!</v>
      </c>
      <c r="R3225" t="e">
        <v>#DIV/0!</v>
      </c>
      <c r="T3225">
        <v>0.82</v>
      </c>
    </row>
    <row r="3226" spans="1:20" x14ac:dyDescent="0.3">
      <c r="A3226" t="s">
        <v>6471</v>
      </c>
      <c r="B3226" s="171" t="s">
        <v>6472</v>
      </c>
      <c r="C3226" s="171" t="s">
        <v>167</v>
      </c>
      <c r="D3226" s="171" t="s">
        <v>4</v>
      </c>
      <c r="E3226" s="11">
        <v>41944</v>
      </c>
      <c r="F3226">
        <v>5</v>
      </c>
      <c r="G3226">
        <v>5</v>
      </c>
      <c r="H3226">
        <v>1</v>
      </c>
      <c r="I3226">
        <v>25</v>
      </c>
      <c r="J3226">
        <v>50</v>
      </c>
      <c r="K3226">
        <v>0.5</v>
      </c>
      <c r="L3226">
        <v>50</v>
      </c>
      <c r="M3226">
        <v>1</v>
      </c>
      <c r="N3226">
        <v>25</v>
      </c>
      <c r="P3226">
        <v>0</v>
      </c>
      <c r="Q3226">
        <v>1</v>
      </c>
      <c r="R3226">
        <v>0</v>
      </c>
      <c r="S3226">
        <v>0</v>
      </c>
      <c r="T3226">
        <v>0.83</v>
      </c>
    </row>
    <row r="3227" spans="1:20" x14ac:dyDescent="0.3">
      <c r="A3227" t="s">
        <v>6473</v>
      </c>
      <c r="B3227" s="171" t="s">
        <v>6474</v>
      </c>
      <c r="C3227" s="171" t="s">
        <v>170</v>
      </c>
      <c r="D3227" s="171" t="s">
        <v>80</v>
      </c>
      <c r="E3227" s="11">
        <v>41944</v>
      </c>
      <c r="F3227">
        <v>5</v>
      </c>
      <c r="G3227">
        <v>5</v>
      </c>
      <c r="H3227">
        <v>1</v>
      </c>
      <c r="I3227">
        <v>25</v>
      </c>
      <c r="J3227">
        <v>50</v>
      </c>
      <c r="K3227">
        <v>0.5</v>
      </c>
      <c r="L3227">
        <v>50</v>
      </c>
      <c r="M3227">
        <v>1</v>
      </c>
      <c r="N3227">
        <v>25</v>
      </c>
      <c r="P3227">
        <v>0</v>
      </c>
      <c r="Q3227">
        <v>1</v>
      </c>
      <c r="R3227">
        <v>0</v>
      </c>
      <c r="S3227">
        <v>0</v>
      </c>
      <c r="T3227">
        <v>0.95</v>
      </c>
    </row>
    <row r="3228" spans="1:20" x14ac:dyDescent="0.3">
      <c r="A3228" t="s">
        <v>6475</v>
      </c>
      <c r="B3228" s="171" t="s">
        <v>6476</v>
      </c>
      <c r="C3228" s="171" t="s">
        <v>173</v>
      </c>
      <c r="D3228" s="171" t="s">
        <v>80</v>
      </c>
      <c r="E3228" s="11">
        <v>41944</v>
      </c>
      <c r="F3228">
        <v>3</v>
      </c>
      <c r="G3228">
        <v>4</v>
      </c>
      <c r="H3228">
        <v>0.75</v>
      </c>
      <c r="I3228">
        <v>9</v>
      </c>
      <c r="J3228">
        <v>9</v>
      </c>
      <c r="K3228">
        <v>1</v>
      </c>
      <c r="L3228">
        <v>14</v>
      </c>
      <c r="M3228">
        <v>0.6428571428571429</v>
      </c>
      <c r="N3228">
        <v>7</v>
      </c>
      <c r="P3228">
        <v>0</v>
      </c>
      <c r="Q3228">
        <v>0</v>
      </c>
      <c r="R3228" t="e">
        <v>#DIV/0!</v>
      </c>
      <c r="S3228">
        <v>2</v>
      </c>
    </row>
    <row r="3229" spans="1:20" x14ac:dyDescent="0.3">
      <c r="A3229" t="s">
        <v>6477</v>
      </c>
      <c r="B3229" s="171" t="s">
        <v>6478</v>
      </c>
      <c r="C3229" s="171" t="s">
        <v>176</v>
      </c>
      <c r="D3229" s="171" t="s">
        <v>80</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3">
      <c r="A3230" t="s">
        <v>6479</v>
      </c>
      <c r="B3230" s="171" t="s">
        <v>6480</v>
      </c>
      <c r="C3230" s="171" t="s">
        <v>179</v>
      </c>
      <c r="D3230" s="171" t="s">
        <v>4</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3">
      <c r="A3231" t="s">
        <v>6481</v>
      </c>
      <c r="B3231" s="171" t="s">
        <v>6482</v>
      </c>
      <c r="C3231" s="171" t="s">
        <v>182</v>
      </c>
      <c r="D3231" s="171" t="s">
        <v>80</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3">
      <c r="A3232" t="s">
        <v>6483</v>
      </c>
      <c r="B3232" s="171" t="s">
        <v>6484</v>
      </c>
      <c r="C3232" s="171" t="s">
        <v>185</v>
      </c>
      <c r="D3232" s="171" t="s">
        <v>4</v>
      </c>
      <c r="E3232" s="11">
        <v>41944</v>
      </c>
      <c r="F3232">
        <v>11</v>
      </c>
      <c r="G3232">
        <v>11</v>
      </c>
      <c r="H3232">
        <v>1</v>
      </c>
      <c r="I3232">
        <v>19</v>
      </c>
      <c r="J3232">
        <v>28</v>
      </c>
      <c r="K3232">
        <v>0.6785714285714286</v>
      </c>
      <c r="L3232">
        <v>28</v>
      </c>
      <c r="M3232">
        <v>1</v>
      </c>
      <c r="N3232">
        <v>18</v>
      </c>
      <c r="P3232">
        <v>2</v>
      </c>
      <c r="Q3232">
        <v>2</v>
      </c>
      <c r="R3232">
        <v>1</v>
      </c>
      <c r="S3232">
        <v>1</v>
      </c>
    </row>
    <row r="3233" spans="1:20" x14ac:dyDescent="0.3">
      <c r="A3233" t="s">
        <v>6485</v>
      </c>
      <c r="B3233" s="171" t="s">
        <v>6486</v>
      </c>
      <c r="C3233" s="171" t="s">
        <v>188</v>
      </c>
      <c r="D3233" s="171" t="s">
        <v>80</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3">
      <c r="A3234" t="s">
        <v>6487</v>
      </c>
      <c r="B3234" s="171" t="s">
        <v>6488</v>
      </c>
      <c r="C3234" s="171" t="s">
        <v>191</v>
      </c>
      <c r="D3234" s="171" t="s">
        <v>4</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3">
      <c r="A3235" t="s">
        <v>6489</v>
      </c>
      <c r="B3235" s="171" t="s">
        <v>6490</v>
      </c>
      <c r="C3235" s="171" t="s">
        <v>194</v>
      </c>
      <c r="D3235" s="171" t="s">
        <v>80</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3">
      <c r="A3236" t="s">
        <v>6491</v>
      </c>
      <c r="B3236" s="171" t="s">
        <v>6492</v>
      </c>
      <c r="C3236" s="171" t="s">
        <v>197</v>
      </c>
      <c r="D3236" s="171" t="s">
        <v>80</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3">
      <c r="A3237" t="s">
        <v>6493</v>
      </c>
      <c r="B3237" s="171" t="s">
        <v>6494</v>
      </c>
      <c r="C3237" s="171" t="s">
        <v>200</v>
      </c>
      <c r="D3237" s="171" t="s">
        <v>80</v>
      </c>
      <c r="E3237" s="11">
        <v>41944</v>
      </c>
      <c r="F3237">
        <v>10</v>
      </c>
      <c r="G3237">
        <v>10</v>
      </c>
      <c r="H3237">
        <v>1</v>
      </c>
      <c r="I3237">
        <v>27</v>
      </c>
      <c r="J3237">
        <v>50</v>
      </c>
      <c r="K3237">
        <v>0.54</v>
      </c>
      <c r="L3237">
        <v>50</v>
      </c>
      <c r="M3237">
        <v>1</v>
      </c>
      <c r="N3237">
        <v>25</v>
      </c>
      <c r="P3237">
        <v>3</v>
      </c>
      <c r="Q3237">
        <v>5</v>
      </c>
      <c r="R3237">
        <v>0.6</v>
      </c>
      <c r="S3237">
        <v>2</v>
      </c>
    </row>
    <row r="3238" spans="1:20" x14ac:dyDescent="0.3">
      <c r="A3238" t="s">
        <v>6495</v>
      </c>
      <c r="B3238" s="171" t="s">
        <v>6496</v>
      </c>
      <c r="C3238" s="171" t="s">
        <v>203</v>
      </c>
      <c r="D3238" s="171" t="s">
        <v>80</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3">
      <c r="A3239" t="s">
        <v>6497</v>
      </c>
      <c r="B3239" s="171" t="s">
        <v>6498</v>
      </c>
      <c r="C3239" s="171" t="s">
        <v>206</v>
      </c>
      <c r="D3239" s="171" t="s">
        <v>80</v>
      </c>
      <c r="E3239" s="11">
        <v>41944</v>
      </c>
      <c r="F3239">
        <v>5</v>
      </c>
      <c r="G3239">
        <v>5</v>
      </c>
      <c r="H3239">
        <v>1</v>
      </c>
      <c r="I3239">
        <v>10</v>
      </c>
      <c r="J3239">
        <v>25</v>
      </c>
      <c r="K3239">
        <v>0.4</v>
      </c>
      <c r="L3239">
        <v>25</v>
      </c>
      <c r="M3239">
        <v>1</v>
      </c>
      <c r="N3239">
        <v>9</v>
      </c>
      <c r="P3239">
        <v>0</v>
      </c>
      <c r="Q3239">
        <v>2</v>
      </c>
      <c r="R3239">
        <v>0</v>
      </c>
      <c r="S3239">
        <v>1</v>
      </c>
      <c r="T3239">
        <v>0.78</v>
      </c>
    </row>
    <row r="3240" spans="1:20" x14ac:dyDescent="0.3">
      <c r="A3240" t="s">
        <v>6499</v>
      </c>
      <c r="B3240" s="171" t="s">
        <v>6500</v>
      </c>
      <c r="C3240" s="171" t="s">
        <v>209</v>
      </c>
      <c r="D3240" s="171" t="s">
        <v>80</v>
      </c>
      <c r="E3240" s="11">
        <v>41944</v>
      </c>
      <c r="F3240">
        <v>2</v>
      </c>
      <c r="G3240">
        <v>3</v>
      </c>
      <c r="H3240">
        <v>0.66666666666666663</v>
      </c>
      <c r="J3240">
        <v>12</v>
      </c>
      <c r="K3240">
        <v>0</v>
      </c>
      <c r="L3240">
        <v>18</v>
      </c>
      <c r="M3240">
        <v>0.66666666666666663</v>
      </c>
      <c r="N3240">
        <v>0</v>
      </c>
      <c r="R3240" t="e">
        <v>#DIV/0!</v>
      </c>
    </row>
    <row r="3241" spans="1:20" x14ac:dyDescent="0.3">
      <c r="A3241" t="s">
        <v>6501</v>
      </c>
      <c r="B3241" s="171" t="s">
        <v>6502</v>
      </c>
      <c r="C3241" s="171" t="s">
        <v>212</v>
      </c>
      <c r="D3241" s="171" t="s">
        <v>4</v>
      </c>
      <c r="E3241" s="11">
        <v>41944</v>
      </c>
      <c r="F3241">
        <v>2</v>
      </c>
      <c r="G3241">
        <v>3</v>
      </c>
      <c r="H3241">
        <v>0.66666666666666663</v>
      </c>
      <c r="J3241">
        <v>12</v>
      </c>
      <c r="K3241">
        <v>0</v>
      </c>
      <c r="L3241">
        <v>18</v>
      </c>
      <c r="M3241">
        <v>0.66666666666666663</v>
      </c>
      <c r="N3241">
        <v>0</v>
      </c>
      <c r="R3241" t="e">
        <v>#DIV/0!</v>
      </c>
    </row>
    <row r="3242" spans="1:20" x14ac:dyDescent="0.3">
      <c r="A3242" t="s">
        <v>6503</v>
      </c>
      <c r="B3242" s="171" t="s">
        <v>6504</v>
      </c>
      <c r="C3242" s="171" t="s">
        <v>215</v>
      </c>
      <c r="D3242" s="171" t="s">
        <v>4</v>
      </c>
      <c r="E3242" s="11">
        <v>41944</v>
      </c>
      <c r="F3242">
        <v>7</v>
      </c>
      <c r="G3242">
        <v>7</v>
      </c>
      <c r="H3242">
        <v>1</v>
      </c>
      <c r="I3242">
        <v>8</v>
      </c>
      <c r="J3242">
        <v>70</v>
      </c>
      <c r="K3242">
        <v>0.11428571428571428</v>
      </c>
      <c r="L3242">
        <v>70</v>
      </c>
      <c r="M3242">
        <v>1</v>
      </c>
      <c r="N3242">
        <v>5</v>
      </c>
      <c r="R3242" t="e">
        <v>#DIV/0!</v>
      </c>
      <c r="S3242">
        <v>3</v>
      </c>
      <c r="T3242">
        <v>0.92</v>
      </c>
    </row>
    <row r="3243" spans="1:20" x14ac:dyDescent="0.3">
      <c r="A3243" t="s">
        <v>6505</v>
      </c>
      <c r="B3243" s="171" t="s">
        <v>6506</v>
      </c>
      <c r="C3243" s="171" t="s">
        <v>218</v>
      </c>
      <c r="D3243" s="171" t="s">
        <v>80</v>
      </c>
      <c r="E3243" s="11">
        <v>41944</v>
      </c>
      <c r="F3243">
        <v>7</v>
      </c>
      <c r="G3243">
        <v>7</v>
      </c>
      <c r="H3243">
        <v>1</v>
      </c>
      <c r="I3243">
        <v>8</v>
      </c>
      <c r="J3243">
        <v>70</v>
      </c>
      <c r="K3243">
        <v>0.11428571428571428</v>
      </c>
      <c r="L3243">
        <v>70</v>
      </c>
      <c r="M3243">
        <v>1</v>
      </c>
      <c r="N3243">
        <v>5</v>
      </c>
      <c r="R3243" t="e">
        <v>#DIV/0!</v>
      </c>
      <c r="S3243">
        <v>3</v>
      </c>
      <c r="T3243">
        <v>1</v>
      </c>
    </row>
    <row r="3244" spans="1:20" x14ac:dyDescent="0.3">
      <c r="A3244" t="s">
        <v>6507</v>
      </c>
      <c r="B3244" s="171" t="s">
        <v>6508</v>
      </c>
      <c r="C3244" s="171" t="s">
        <v>221</v>
      </c>
      <c r="D3244" s="171" t="s">
        <v>4</v>
      </c>
      <c r="E3244" s="11">
        <v>41944</v>
      </c>
      <c r="F3244">
        <v>7</v>
      </c>
      <c r="G3244">
        <v>7</v>
      </c>
      <c r="H3244">
        <v>1</v>
      </c>
      <c r="I3244">
        <v>22</v>
      </c>
      <c r="J3244">
        <v>50</v>
      </c>
      <c r="K3244">
        <v>0.44</v>
      </c>
      <c r="L3244">
        <v>50</v>
      </c>
      <c r="M3244">
        <v>1</v>
      </c>
      <c r="N3244">
        <v>19</v>
      </c>
      <c r="P3244">
        <v>0</v>
      </c>
      <c r="Q3244">
        <v>2</v>
      </c>
      <c r="R3244">
        <v>0</v>
      </c>
      <c r="S3244">
        <v>3</v>
      </c>
      <c r="T3244">
        <v>0.47</v>
      </c>
    </row>
    <row r="3245" spans="1:20" x14ac:dyDescent="0.3">
      <c r="A3245" t="s">
        <v>6509</v>
      </c>
      <c r="B3245" s="171" t="s">
        <v>6510</v>
      </c>
      <c r="C3245" s="171" t="s">
        <v>224</v>
      </c>
      <c r="D3245" s="171" t="s">
        <v>80</v>
      </c>
      <c r="E3245" s="11">
        <v>41944</v>
      </c>
      <c r="H3245" t="e">
        <v>#DIV/0!</v>
      </c>
      <c r="K3245" t="e">
        <v>#DIV/0!</v>
      </c>
      <c r="M3245" t="e">
        <v>#DIV/0!</v>
      </c>
      <c r="R3245" t="e">
        <v>#DIV/0!</v>
      </c>
      <c r="T3245">
        <v>1</v>
      </c>
    </row>
    <row r="3246" spans="1:20" x14ac:dyDescent="0.3">
      <c r="A3246" t="s">
        <v>6511</v>
      </c>
      <c r="B3246" s="171" t="s">
        <v>6512</v>
      </c>
      <c r="C3246" s="171" t="s">
        <v>227</v>
      </c>
      <c r="D3246" s="171" t="s">
        <v>80</v>
      </c>
      <c r="E3246" s="11">
        <v>41944</v>
      </c>
      <c r="F3246">
        <v>4</v>
      </c>
      <c r="G3246">
        <v>4</v>
      </c>
      <c r="H3246">
        <v>1</v>
      </c>
      <c r="I3246">
        <v>2</v>
      </c>
      <c r="J3246">
        <v>20</v>
      </c>
      <c r="K3246">
        <v>0.1</v>
      </c>
      <c r="L3246">
        <v>20</v>
      </c>
      <c r="M3246">
        <v>1</v>
      </c>
      <c r="N3246">
        <v>0</v>
      </c>
      <c r="P3246">
        <v>0</v>
      </c>
      <c r="Q3246">
        <v>0</v>
      </c>
      <c r="R3246" t="e">
        <v>#DIV/0!</v>
      </c>
      <c r="S3246">
        <v>2</v>
      </c>
      <c r="T3246">
        <v>0.9</v>
      </c>
    </row>
    <row r="3247" spans="1:20" x14ac:dyDescent="0.3">
      <c r="A3247" t="s">
        <v>6513</v>
      </c>
      <c r="B3247" s="171" t="s">
        <v>6514</v>
      </c>
      <c r="C3247" s="171" t="s">
        <v>230</v>
      </c>
      <c r="D3247" s="171" t="s">
        <v>80</v>
      </c>
      <c r="E3247" s="11">
        <v>41944</v>
      </c>
      <c r="F3247">
        <v>3</v>
      </c>
      <c r="G3247">
        <v>3</v>
      </c>
      <c r="H3247">
        <v>1</v>
      </c>
      <c r="I3247">
        <v>20</v>
      </c>
      <c r="J3247">
        <v>30</v>
      </c>
      <c r="K3247">
        <v>0.66666666666666663</v>
      </c>
      <c r="L3247">
        <v>30</v>
      </c>
      <c r="M3247">
        <v>1</v>
      </c>
      <c r="N3247">
        <v>19</v>
      </c>
      <c r="P3247">
        <v>0</v>
      </c>
      <c r="Q3247">
        <v>2</v>
      </c>
      <c r="R3247">
        <v>0</v>
      </c>
      <c r="S3247">
        <v>1</v>
      </c>
    </row>
    <row r="3248" spans="1:20" x14ac:dyDescent="0.3">
      <c r="A3248" t="s">
        <v>6515</v>
      </c>
      <c r="B3248" s="171" t="s">
        <v>6516</v>
      </c>
      <c r="C3248" s="171" t="s">
        <v>233</v>
      </c>
      <c r="D3248" s="171" t="s">
        <v>4</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3">
      <c r="A3249" t="s">
        <v>6517</v>
      </c>
      <c r="B3249" s="171" t="s">
        <v>6518</v>
      </c>
      <c r="C3249" s="171" t="s">
        <v>236</v>
      </c>
      <c r="D3249" s="171" t="s">
        <v>80</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3">
      <c r="A3250" t="s">
        <v>6519</v>
      </c>
      <c r="B3250" s="171" t="s">
        <v>6520</v>
      </c>
      <c r="C3250" s="171" t="s">
        <v>239</v>
      </c>
      <c r="D3250" s="171" t="s">
        <v>80</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3">
      <c r="A3251" t="s">
        <v>6521</v>
      </c>
      <c r="B3251" s="171" t="s">
        <v>6522</v>
      </c>
      <c r="C3251" s="171" t="s">
        <v>76</v>
      </c>
      <c r="D3251" s="171" t="s">
        <v>80</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3">
      <c r="A3252" t="s">
        <v>6523</v>
      </c>
      <c r="B3252" s="171" t="s">
        <v>6524</v>
      </c>
      <c r="C3252" s="171" t="s">
        <v>79</v>
      </c>
      <c r="D3252" s="171" t="s">
        <v>4</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3">
      <c r="A3253" t="s">
        <v>6525</v>
      </c>
      <c r="B3253" s="171" t="s">
        <v>6526</v>
      </c>
      <c r="C3253" s="171" t="s">
        <v>86</v>
      </c>
      <c r="D3253" s="171" t="s">
        <v>4</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3">
      <c r="A3254" t="s">
        <v>6527</v>
      </c>
      <c r="B3254" s="171" t="s">
        <v>6528</v>
      </c>
      <c r="C3254" s="171" t="s">
        <v>89</v>
      </c>
      <c r="D3254" s="171" t="s">
        <v>4</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3">
      <c r="A3255" t="s">
        <v>6529</v>
      </c>
      <c r="B3255" s="171" t="s">
        <v>6530</v>
      </c>
      <c r="C3255" s="171" t="s">
        <v>92</v>
      </c>
      <c r="D3255" s="171" t="s">
        <v>4</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3">
      <c r="A3256" t="s">
        <v>6531</v>
      </c>
      <c r="B3256" s="171" t="s">
        <v>6532</v>
      </c>
      <c r="C3256" s="171" t="s">
        <v>98</v>
      </c>
      <c r="D3256" s="171" t="s">
        <v>4</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3">
      <c r="A3257" t="s">
        <v>6533</v>
      </c>
      <c r="B3257" s="171" t="s">
        <v>6534</v>
      </c>
      <c r="C3257" s="171" t="s">
        <v>101</v>
      </c>
      <c r="D3257" s="171" t="s">
        <v>4</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3">
      <c r="A3258" t="s">
        <v>6535</v>
      </c>
      <c r="B3258" s="171" t="s">
        <v>6536</v>
      </c>
      <c r="C3258" s="171" t="s">
        <v>107</v>
      </c>
      <c r="D3258" s="171" t="s">
        <v>80</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3">
      <c r="A3259" t="s">
        <v>6537</v>
      </c>
      <c r="B3259" s="171" t="s">
        <v>6538</v>
      </c>
      <c r="C3259" s="171" t="s">
        <v>110</v>
      </c>
      <c r="D3259" s="171" t="s">
        <v>4</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3">
      <c r="A3260" t="s">
        <v>6539</v>
      </c>
      <c r="B3260" s="171" t="s">
        <v>6540</v>
      </c>
      <c r="C3260" s="171" t="s">
        <v>113</v>
      </c>
      <c r="D3260" s="171" t="s">
        <v>4</v>
      </c>
      <c r="E3260" s="11">
        <v>41944</v>
      </c>
      <c r="F3260">
        <v>5</v>
      </c>
      <c r="G3260">
        <v>5</v>
      </c>
      <c r="H3260">
        <v>1</v>
      </c>
      <c r="I3260">
        <v>10</v>
      </c>
      <c r="J3260">
        <v>25</v>
      </c>
      <c r="K3260">
        <v>0.4</v>
      </c>
      <c r="L3260">
        <v>25</v>
      </c>
      <c r="M3260">
        <v>1</v>
      </c>
      <c r="N3260">
        <v>7</v>
      </c>
      <c r="P3260">
        <v>0</v>
      </c>
      <c r="Q3260">
        <v>0</v>
      </c>
      <c r="R3260" t="e">
        <v>#DIV/0!</v>
      </c>
      <c r="S3260">
        <v>3</v>
      </c>
      <c r="T3260">
        <v>0.83</v>
      </c>
    </row>
    <row r="3261" spans="1:20" x14ac:dyDescent="0.3">
      <c r="A3261" t="s">
        <v>6541</v>
      </c>
      <c r="B3261" s="171" t="s">
        <v>6542</v>
      </c>
      <c r="C3261" s="171" t="s">
        <v>116</v>
      </c>
      <c r="D3261" s="171" t="s">
        <v>4</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3">
      <c r="A3262" t="s">
        <v>6543</v>
      </c>
      <c r="B3262" s="171" t="s">
        <v>6544</v>
      </c>
      <c r="C3262" s="171" t="s">
        <v>119</v>
      </c>
      <c r="D3262" s="171" t="s">
        <v>4</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3">
      <c r="A3263" t="s">
        <v>6545</v>
      </c>
      <c r="B3263" s="171" t="s">
        <v>6546</v>
      </c>
      <c r="C3263" s="171" t="s">
        <v>122</v>
      </c>
      <c r="D3263" s="171" t="s">
        <v>80</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3">
      <c r="A3264" t="s">
        <v>6547</v>
      </c>
      <c r="B3264" s="171" t="s">
        <v>6548</v>
      </c>
      <c r="C3264" s="171" t="s">
        <v>125</v>
      </c>
      <c r="D3264" s="171" t="s">
        <v>80</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3">
      <c r="A3265" t="s">
        <v>6549</v>
      </c>
      <c r="B3265" s="171" t="s">
        <v>6550</v>
      </c>
      <c r="C3265" s="171" t="s">
        <v>128</v>
      </c>
      <c r="D3265" s="171" t="s">
        <v>4</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3">
      <c r="A3266" t="s">
        <v>6551</v>
      </c>
      <c r="B3266" s="171" t="s">
        <v>6552</v>
      </c>
      <c r="C3266" s="171" t="s">
        <v>131</v>
      </c>
      <c r="D3266" s="171" t="s">
        <v>4</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3">
      <c r="A3267" t="s">
        <v>6553</v>
      </c>
      <c r="B3267" s="171" t="s">
        <v>6554</v>
      </c>
      <c r="C3267" s="171" t="s">
        <v>134</v>
      </c>
      <c r="D3267" s="171" t="s">
        <v>4</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3">
      <c r="A3268" t="s">
        <v>6555</v>
      </c>
      <c r="B3268" s="171" t="s">
        <v>6556</v>
      </c>
      <c r="C3268" s="171" t="s">
        <v>137</v>
      </c>
      <c r="D3268" s="171" t="s">
        <v>80</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3">
      <c r="A3269" t="s">
        <v>6557</v>
      </c>
      <c r="B3269" s="171" t="s">
        <v>6558</v>
      </c>
      <c r="C3269" s="171" t="s">
        <v>140</v>
      </c>
      <c r="D3269" s="171" t="s">
        <v>4</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3">
      <c r="A3270" t="s">
        <v>6559</v>
      </c>
      <c r="B3270" s="171" t="s">
        <v>6560</v>
      </c>
      <c r="C3270" s="171" t="s">
        <v>167</v>
      </c>
      <c r="D3270" s="171" t="s">
        <v>80</v>
      </c>
      <c r="E3270" s="11">
        <v>41944</v>
      </c>
      <c r="F3270">
        <v>5</v>
      </c>
      <c r="G3270">
        <v>5</v>
      </c>
      <c r="H3270">
        <v>1</v>
      </c>
      <c r="I3270">
        <v>25</v>
      </c>
      <c r="J3270">
        <v>50</v>
      </c>
      <c r="K3270">
        <v>0.5</v>
      </c>
      <c r="L3270">
        <v>50</v>
      </c>
      <c r="M3270">
        <v>1</v>
      </c>
      <c r="N3270">
        <v>25</v>
      </c>
      <c r="P3270">
        <v>0</v>
      </c>
      <c r="Q3270">
        <v>1</v>
      </c>
      <c r="R3270">
        <v>0</v>
      </c>
      <c r="S3270">
        <v>0</v>
      </c>
    </row>
    <row r="3271" spans="1:20" x14ac:dyDescent="0.3">
      <c r="A3271" t="s">
        <v>6561</v>
      </c>
      <c r="B3271" s="171" t="s">
        <v>6562</v>
      </c>
      <c r="C3271" s="171" t="s">
        <v>170</v>
      </c>
      <c r="D3271" s="171" t="s">
        <v>4</v>
      </c>
      <c r="E3271" s="11">
        <v>41944</v>
      </c>
      <c r="F3271">
        <v>5</v>
      </c>
      <c r="G3271">
        <v>5</v>
      </c>
      <c r="H3271">
        <v>1</v>
      </c>
      <c r="I3271">
        <v>25</v>
      </c>
      <c r="J3271">
        <v>50</v>
      </c>
      <c r="K3271">
        <v>0.5</v>
      </c>
      <c r="L3271">
        <v>50</v>
      </c>
      <c r="M3271">
        <v>1</v>
      </c>
      <c r="N3271">
        <v>25</v>
      </c>
      <c r="P3271">
        <v>0</v>
      </c>
      <c r="Q3271">
        <v>1</v>
      </c>
      <c r="R3271">
        <v>0</v>
      </c>
      <c r="S3271">
        <v>0</v>
      </c>
      <c r="T3271">
        <v>0.19</v>
      </c>
    </row>
    <row r="3272" spans="1:20" x14ac:dyDescent="0.3">
      <c r="A3272" t="s">
        <v>6563</v>
      </c>
      <c r="B3272" s="171" t="s">
        <v>6564</v>
      </c>
      <c r="C3272" s="171" t="s">
        <v>179</v>
      </c>
      <c r="D3272" s="171" t="s">
        <v>80</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3">
      <c r="A3273" t="s">
        <v>6565</v>
      </c>
      <c r="B3273" s="171" t="s">
        <v>6566</v>
      </c>
      <c r="C3273" s="171" t="s">
        <v>182</v>
      </c>
      <c r="D3273" s="171" t="s">
        <v>4</v>
      </c>
      <c r="E3273" s="11">
        <v>41944</v>
      </c>
      <c r="F3273">
        <v>7</v>
      </c>
      <c r="G3273">
        <v>8</v>
      </c>
      <c r="H3273">
        <v>0.875</v>
      </c>
      <c r="I3273">
        <v>64</v>
      </c>
      <c r="J3273">
        <v>70</v>
      </c>
      <c r="K3273">
        <v>0.91428571428571426</v>
      </c>
      <c r="L3273">
        <v>80</v>
      </c>
      <c r="M3273">
        <v>0.875</v>
      </c>
      <c r="N3273">
        <v>56</v>
      </c>
      <c r="P3273">
        <v>0</v>
      </c>
      <c r="Q3273">
        <v>13</v>
      </c>
      <c r="R3273">
        <v>0</v>
      </c>
      <c r="S3273">
        <v>8</v>
      </c>
    </row>
    <row r="3274" spans="1:20" x14ac:dyDescent="0.3">
      <c r="A3274" t="s">
        <v>6567</v>
      </c>
      <c r="B3274" s="171" t="s">
        <v>6568</v>
      </c>
      <c r="C3274" s="171" t="s">
        <v>185</v>
      </c>
      <c r="D3274" s="171" t="s">
        <v>80</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3">
      <c r="A3275" t="s">
        <v>6569</v>
      </c>
      <c r="B3275" s="171" t="s">
        <v>6570</v>
      </c>
      <c r="C3275" s="171" t="s">
        <v>188</v>
      </c>
      <c r="D3275" s="171" t="s">
        <v>4</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3">
      <c r="A3276" t="s">
        <v>6571</v>
      </c>
      <c r="B3276" s="171" t="s">
        <v>6572</v>
      </c>
      <c r="C3276" s="171" t="s">
        <v>191</v>
      </c>
      <c r="D3276" s="171" t="s">
        <v>80</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3">
      <c r="A3277" t="s">
        <v>6573</v>
      </c>
      <c r="B3277" s="171" t="s">
        <v>6574</v>
      </c>
      <c r="C3277" s="171" t="s">
        <v>194</v>
      </c>
      <c r="D3277" s="171" t="s">
        <v>4</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3">
      <c r="A3278" t="s">
        <v>6575</v>
      </c>
      <c r="B3278" s="171" t="s">
        <v>6576</v>
      </c>
      <c r="C3278" s="171" t="s">
        <v>197</v>
      </c>
      <c r="D3278" s="171" t="s">
        <v>4</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3">
      <c r="A3279" t="s">
        <v>6577</v>
      </c>
      <c r="B3279" s="171" t="s">
        <v>6578</v>
      </c>
      <c r="C3279" s="171" t="s">
        <v>209</v>
      </c>
      <c r="D3279" s="171" t="s">
        <v>4</v>
      </c>
      <c r="E3279" s="11">
        <v>41944</v>
      </c>
      <c r="F3279">
        <v>2</v>
      </c>
      <c r="G3279">
        <v>3</v>
      </c>
      <c r="H3279">
        <v>0.66666666666666663</v>
      </c>
      <c r="J3279">
        <v>12</v>
      </c>
      <c r="K3279">
        <v>0</v>
      </c>
      <c r="L3279">
        <v>18</v>
      </c>
      <c r="M3279">
        <v>0.66666666666666663</v>
      </c>
      <c r="N3279">
        <v>0</v>
      </c>
      <c r="R3279" t="e">
        <v>#DIV/0!</v>
      </c>
      <c r="T3279">
        <v>0.66170363797692988</v>
      </c>
    </row>
    <row r="3280" spans="1:20" x14ac:dyDescent="0.3">
      <c r="A3280" t="s">
        <v>6579</v>
      </c>
      <c r="B3280" s="171" t="s">
        <v>6580</v>
      </c>
      <c r="C3280" s="171" t="s">
        <v>212</v>
      </c>
      <c r="D3280" s="171" t="s">
        <v>80</v>
      </c>
      <c r="E3280" s="11">
        <v>41944</v>
      </c>
      <c r="F3280">
        <v>2</v>
      </c>
      <c r="G3280">
        <v>3</v>
      </c>
      <c r="H3280">
        <v>0.66666666666666663</v>
      </c>
      <c r="J3280">
        <v>12</v>
      </c>
      <c r="K3280">
        <v>0</v>
      </c>
      <c r="L3280">
        <v>18</v>
      </c>
      <c r="M3280">
        <v>0.66666666666666663</v>
      </c>
      <c r="N3280">
        <v>0</v>
      </c>
      <c r="R3280" t="e">
        <v>#DIV/0!</v>
      </c>
    </row>
    <row r="3281" spans="1:20" x14ac:dyDescent="0.3">
      <c r="A3281" t="s">
        <v>6581</v>
      </c>
      <c r="B3281" s="171" t="s">
        <v>6582</v>
      </c>
      <c r="C3281" s="171" t="s">
        <v>215</v>
      </c>
      <c r="D3281" s="171" t="s">
        <v>80</v>
      </c>
      <c r="E3281" s="11">
        <v>41944</v>
      </c>
      <c r="F3281">
        <v>7</v>
      </c>
      <c r="G3281">
        <v>7</v>
      </c>
      <c r="H3281">
        <v>1</v>
      </c>
      <c r="I3281">
        <v>8</v>
      </c>
      <c r="J3281">
        <v>70</v>
      </c>
      <c r="K3281">
        <v>0.11428571428571428</v>
      </c>
      <c r="L3281">
        <v>70</v>
      </c>
      <c r="M3281">
        <v>1</v>
      </c>
      <c r="N3281">
        <v>5</v>
      </c>
      <c r="R3281" t="e">
        <v>#DIV/0!</v>
      </c>
      <c r="S3281">
        <v>3</v>
      </c>
    </row>
    <row r="3282" spans="1:20" x14ac:dyDescent="0.3">
      <c r="A3282" t="s">
        <v>6583</v>
      </c>
      <c r="B3282" s="171" t="s">
        <v>6584</v>
      </c>
      <c r="C3282" s="171" t="s">
        <v>218</v>
      </c>
      <c r="D3282" s="171" t="s">
        <v>4</v>
      </c>
      <c r="E3282" s="11">
        <v>41944</v>
      </c>
      <c r="F3282">
        <v>7</v>
      </c>
      <c r="G3282">
        <v>7</v>
      </c>
      <c r="H3282">
        <v>1</v>
      </c>
      <c r="I3282">
        <v>8</v>
      </c>
      <c r="J3282">
        <v>70</v>
      </c>
      <c r="K3282">
        <v>0.11428571428571428</v>
      </c>
      <c r="L3282">
        <v>70</v>
      </c>
      <c r="M3282">
        <v>1</v>
      </c>
      <c r="N3282">
        <v>5</v>
      </c>
      <c r="R3282" t="e">
        <v>#DIV/0!</v>
      </c>
      <c r="S3282">
        <v>3</v>
      </c>
    </row>
    <row r="3283" spans="1:20" x14ac:dyDescent="0.3">
      <c r="A3283" t="s">
        <v>6585</v>
      </c>
      <c r="B3283" s="171" t="s">
        <v>6586</v>
      </c>
      <c r="C3283" s="171" t="s">
        <v>233</v>
      </c>
      <c r="D3283" s="171" t="s">
        <v>80</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3">
      <c r="A3284" t="s">
        <v>6587</v>
      </c>
      <c r="B3284" s="171" t="s">
        <v>6588</v>
      </c>
      <c r="C3284" s="171" t="s">
        <v>236</v>
      </c>
      <c r="D3284" s="171" t="s">
        <v>4</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3">
      <c r="A3285" t="s">
        <v>6589</v>
      </c>
      <c r="B3285" s="171" t="s">
        <v>6590</v>
      </c>
      <c r="C3285" s="171" t="s">
        <v>239</v>
      </c>
      <c r="D3285" s="171" t="s">
        <v>4</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3">
      <c r="A3286" t="s">
        <v>6591</v>
      </c>
      <c r="B3286" s="171" t="s">
        <v>6592</v>
      </c>
      <c r="C3286" s="171" t="s">
        <v>143</v>
      </c>
      <c r="D3286" s="171" t="s">
        <v>4</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3">
      <c r="A3287" t="s">
        <v>6593</v>
      </c>
      <c r="B3287" s="171" t="s">
        <v>6594</v>
      </c>
      <c r="C3287" s="171" t="s">
        <v>146</v>
      </c>
      <c r="D3287" s="171" t="s">
        <v>80</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3">
      <c r="A3288" t="s">
        <v>6595</v>
      </c>
      <c r="B3288" s="171" t="s">
        <v>6596</v>
      </c>
      <c r="C3288" s="171" t="s">
        <v>149</v>
      </c>
      <c r="D3288" s="171" t="s">
        <v>4</v>
      </c>
      <c r="E3288" s="11">
        <v>41944</v>
      </c>
      <c r="H3288" t="e">
        <v>#DIV/0!</v>
      </c>
      <c r="K3288" t="e">
        <v>#DIV/0!</v>
      </c>
      <c r="M3288" t="e">
        <v>#DIV/0!</v>
      </c>
      <c r="R3288" t="e">
        <v>#DIV/0!</v>
      </c>
      <c r="T3288">
        <v>1.1200000000000001</v>
      </c>
    </row>
    <row r="3289" spans="1:20" x14ac:dyDescent="0.3">
      <c r="A3289" t="s">
        <v>6597</v>
      </c>
      <c r="B3289" s="171" t="s">
        <v>6598</v>
      </c>
      <c r="C3289" s="171" t="s">
        <v>152</v>
      </c>
      <c r="D3289" s="171" t="s">
        <v>4</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3">
      <c r="A3290" t="s">
        <v>6599</v>
      </c>
      <c r="B3290" s="171" t="s">
        <v>6600</v>
      </c>
      <c r="C3290" s="171" t="s">
        <v>155</v>
      </c>
      <c r="D3290" s="171" t="s">
        <v>4</v>
      </c>
      <c r="E3290" s="11">
        <v>41944</v>
      </c>
      <c r="F3290">
        <v>2</v>
      </c>
      <c r="G3290">
        <v>2</v>
      </c>
      <c r="H3290">
        <v>1</v>
      </c>
      <c r="I3290">
        <v>6</v>
      </c>
      <c r="J3290">
        <v>10</v>
      </c>
      <c r="K3290">
        <v>0.6</v>
      </c>
      <c r="L3290">
        <v>10</v>
      </c>
      <c r="M3290">
        <v>1</v>
      </c>
      <c r="N3290">
        <v>5</v>
      </c>
      <c r="P3290">
        <v>0</v>
      </c>
      <c r="Q3290">
        <v>0</v>
      </c>
      <c r="R3290" t="e">
        <v>#DIV/0!</v>
      </c>
      <c r="S3290">
        <v>1</v>
      </c>
      <c r="T3290">
        <v>0.82</v>
      </c>
    </row>
    <row r="3291" spans="1:20" x14ac:dyDescent="0.3">
      <c r="A3291" t="s">
        <v>6601</v>
      </c>
      <c r="B3291" s="171" t="s">
        <v>6602</v>
      </c>
      <c r="C3291" s="171" t="s">
        <v>158</v>
      </c>
      <c r="D3291" s="171" t="s">
        <v>4</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3">
      <c r="A3292" t="s">
        <v>6603</v>
      </c>
      <c r="B3292" s="171" t="s">
        <v>6604</v>
      </c>
      <c r="C3292" s="171" t="s">
        <v>164</v>
      </c>
      <c r="D3292" s="171" t="s">
        <v>4</v>
      </c>
      <c r="E3292" s="11">
        <v>41944</v>
      </c>
      <c r="H3292" t="e">
        <v>#DIV/0!</v>
      </c>
      <c r="K3292" t="e">
        <v>#DIV/0!</v>
      </c>
      <c r="M3292" t="e">
        <v>#DIV/0!</v>
      </c>
      <c r="R3292" t="e">
        <v>#DIV/0!</v>
      </c>
      <c r="T3292">
        <v>0.95</v>
      </c>
    </row>
    <row r="3293" spans="1:20" x14ac:dyDescent="0.3">
      <c r="A3293" t="s">
        <v>6605</v>
      </c>
      <c r="B3293" s="171" t="s">
        <v>6606</v>
      </c>
      <c r="C3293" s="171" t="s">
        <v>161</v>
      </c>
      <c r="D3293" s="171" t="s">
        <v>80</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3">
      <c r="A3294" t="s">
        <v>6607</v>
      </c>
      <c r="B3294" s="171" t="s">
        <v>6608</v>
      </c>
      <c r="C3294" s="171" t="s">
        <v>221</v>
      </c>
      <c r="D3294" s="171" t="s">
        <v>80</v>
      </c>
      <c r="E3294" s="11">
        <v>41944</v>
      </c>
      <c r="F3294">
        <v>7</v>
      </c>
      <c r="G3294">
        <v>7</v>
      </c>
      <c r="H3294">
        <v>1</v>
      </c>
      <c r="I3294">
        <v>22</v>
      </c>
      <c r="J3294">
        <v>50</v>
      </c>
      <c r="K3294">
        <v>0.44</v>
      </c>
      <c r="L3294">
        <v>50</v>
      </c>
      <c r="M3294">
        <v>1</v>
      </c>
      <c r="N3294">
        <v>19</v>
      </c>
      <c r="P3294">
        <v>0</v>
      </c>
      <c r="Q3294">
        <v>2</v>
      </c>
      <c r="R3294">
        <v>0</v>
      </c>
      <c r="S3294">
        <v>3</v>
      </c>
      <c r="T3294">
        <v>0.9</v>
      </c>
    </row>
    <row r="3295" spans="1:20" x14ac:dyDescent="0.3">
      <c r="A3295" t="s">
        <v>6609</v>
      </c>
      <c r="B3295" s="171" t="s">
        <v>6610</v>
      </c>
      <c r="C3295" s="171" t="s">
        <v>224</v>
      </c>
      <c r="D3295" s="171" t="s">
        <v>4</v>
      </c>
      <c r="E3295" s="11">
        <v>41944</v>
      </c>
      <c r="H3295" t="e">
        <v>#DIV/0!</v>
      </c>
      <c r="K3295" t="e">
        <v>#DIV/0!</v>
      </c>
      <c r="M3295" t="e">
        <v>#DIV/0!</v>
      </c>
      <c r="R3295" t="e">
        <v>#DIV/0!</v>
      </c>
      <c r="T3295">
        <v>0.33</v>
      </c>
    </row>
    <row r="3296" spans="1:20" x14ac:dyDescent="0.3">
      <c r="A3296" t="s">
        <v>6611</v>
      </c>
      <c r="B3296" s="171" t="s">
        <v>6612</v>
      </c>
      <c r="C3296" s="171" t="s">
        <v>227</v>
      </c>
      <c r="D3296" s="171" t="s">
        <v>4</v>
      </c>
      <c r="E3296" s="11">
        <v>41944</v>
      </c>
      <c r="F3296">
        <v>4</v>
      </c>
      <c r="G3296">
        <v>4</v>
      </c>
      <c r="H3296">
        <v>1</v>
      </c>
      <c r="I3296">
        <v>2</v>
      </c>
      <c r="J3296">
        <v>20</v>
      </c>
      <c r="K3296">
        <v>0.1</v>
      </c>
      <c r="L3296">
        <v>20</v>
      </c>
      <c r="M3296">
        <v>1</v>
      </c>
      <c r="N3296">
        <v>0</v>
      </c>
      <c r="P3296">
        <v>0</v>
      </c>
      <c r="Q3296">
        <v>0</v>
      </c>
      <c r="R3296" t="e">
        <v>#DIV/0!</v>
      </c>
      <c r="S3296">
        <v>2</v>
      </c>
      <c r="T3296">
        <v>0.5</v>
      </c>
    </row>
    <row r="3297" spans="1:20" x14ac:dyDescent="0.3">
      <c r="A3297" t="s">
        <v>6613</v>
      </c>
      <c r="B3297" s="171" t="s">
        <v>6614</v>
      </c>
      <c r="C3297" s="171" t="s">
        <v>230</v>
      </c>
      <c r="D3297" s="171" t="s">
        <v>4</v>
      </c>
      <c r="E3297" s="11">
        <v>41944</v>
      </c>
      <c r="F3297">
        <v>3</v>
      </c>
      <c r="G3297">
        <v>3</v>
      </c>
      <c r="H3297">
        <v>1</v>
      </c>
      <c r="I3297">
        <v>20</v>
      </c>
      <c r="J3297">
        <v>30</v>
      </c>
      <c r="K3297">
        <v>0.66666666666666663</v>
      </c>
      <c r="L3297">
        <v>30</v>
      </c>
      <c r="M3297">
        <v>1</v>
      </c>
      <c r="N3297">
        <v>19</v>
      </c>
      <c r="P3297">
        <v>0</v>
      </c>
      <c r="Q3297">
        <v>2</v>
      </c>
      <c r="R3297">
        <v>0</v>
      </c>
      <c r="S3297">
        <v>1</v>
      </c>
    </row>
    <row r="3298" spans="1:20" x14ac:dyDescent="0.3">
      <c r="A3298" t="s">
        <v>6615</v>
      </c>
      <c r="B3298" s="171" t="s">
        <v>6616</v>
      </c>
      <c r="C3298" s="171" t="s">
        <v>73</v>
      </c>
      <c r="D3298" s="171" t="s">
        <v>4</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3">
      <c r="A3299" t="s">
        <v>6617</v>
      </c>
      <c r="B3299" s="171" t="s">
        <v>6618</v>
      </c>
      <c r="C3299" s="171" t="s">
        <v>76</v>
      </c>
      <c r="D3299" s="171" t="s">
        <v>4</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3">
      <c r="A3300" t="s">
        <v>6619</v>
      </c>
      <c r="B3300" s="171" t="s">
        <v>6620</v>
      </c>
      <c r="C3300" s="171" t="s">
        <v>79</v>
      </c>
      <c r="D3300" s="171" t="s">
        <v>80</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3">
      <c r="A3301" t="s">
        <v>6621</v>
      </c>
      <c r="B3301" s="171" t="s">
        <v>6622</v>
      </c>
      <c r="C3301" s="171" t="s">
        <v>83</v>
      </c>
      <c r="D3301" s="171" t="s">
        <v>80</v>
      </c>
      <c r="E3301" s="11">
        <v>41974</v>
      </c>
      <c r="F3301">
        <v>7</v>
      </c>
      <c r="G3301">
        <v>8</v>
      </c>
      <c r="H3301">
        <v>0.875</v>
      </c>
      <c r="I3301">
        <v>19</v>
      </c>
      <c r="J3301">
        <v>40</v>
      </c>
      <c r="K3301">
        <v>0.47499999999999998</v>
      </c>
      <c r="L3301">
        <v>40</v>
      </c>
      <c r="M3301">
        <v>1</v>
      </c>
      <c r="N3301">
        <v>19</v>
      </c>
      <c r="P3301">
        <v>0</v>
      </c>
      <c r="Q3301">
        <v>0</v>
      </c>
      <c r="R3301" t="e">
        <v>#DIV/0!</v>
      </c>
      <c r="S3301">
        <v>0</v>
      </c>
    </row>
    <row r="3302" spans="1:20" x14ac:dyDescent="0.3">
      <c r="A3302" t="s">
        <v>6623</v>
      </c>
      <c r="B3302" s="171" t="s">
        <v>6624</v>
      </c>
      <c r="C3302" s="171" t="s">
        <v>86</v>
      </c>
      <c r="D3302" s="171" t="s">
        <v>80</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3">
      <c r="A3303" t="s">
        <v>6625</v>
      </c>
      <c r="B3303" s="171" t="s">
        <v>6626</v>
      </c>
      <c r="C3303" s="171" t="s">
        <v>89</v>
      </c>
      <c r="D3303" s="171" t="s">
        <v>80</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3">
      <c r="A3304" t="s">
        <v>6627</v>
      </c>
      <c r="B3304" s="171" t="s">
        <v>6628</v>
      </c>
      <c r="C3304" s="171" t="s">
        <v>92</v>
      </c>
      <c r="D3304" s="171" t="s">
        <v>80</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3">
      <c r="A3305" t="s">
        <v>6629</v>
      </c>
      <c r="B3305" s="171" t="s">
        <v>6630</v>
      </c>
      <c r="C3305" s="171" t="s">
        <v>95</v>
      </c>
      <c r="D3305" s="171" t="s">
        <v>80</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3">
      <c r="A3306" t="s">
        <v>6631</v>
      </c>
      <c r="B3306" s="171" t="s">
        <v>6632</v>
      </c>
      <c r="C3306" s="171" t="s">
        <v>98</v>
      </c>
      <c r="D3306" s="171" t="s">
        <v>80</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3">
      <c r="A3307" t="s">
        <v>6633</v>
      </c>
      <c r="B3307" s="171" t="s">
        <v>6634</v>
      </c>
      <c r="C3307" s="171" t="s">
        <v>101</v>
      </c>
      <c r="D3307" s="171" t="s">
        <v>80</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3">
      <c r="A3308" t="s">
        <v>6635</v>
      </c>
      <c r="B3308" s="171" t="s">
        <v>6636</v>
      </c>
      <c r="C3308" s="171" t="s">
        <v>104</v>
      </c>
      <c r="D3308" s="171" t="s">
        <v>4</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3">
      <c r="A3309" t="s">
        <v>6637</v>
      </c>
      <c r="B3309" s="171" t="s">
        <v>6638</v>
      </c>
      <c r="C3309" s="171" t="s">
        <v>107</v>
      </c>
      <c r="D3309" s="171" t="s">
        <v>4</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3">
      <c r="A3310" t="s">
        <v>6639</v>
      </c>
      <c r="B3310" s="171" t="s">
        <v>6640</v>
      </c>
      <c r="C3310" s="171" t="s">
        <v>110</v>
      </c>
      <c r="D3310" s="171" t="s">
        <v>80</v>
      </c>
      <c r="E3310" s="11">
        <v>41974</v>
      </c>
      <c r="F3310">
        <v>0</v>
      </c>
      <c r="G3310">
        <v>0</v>
      </c>
      <c r="H3310" t="e">
        <v>#DIV/0!</v>
      </c>
      <c r="I3310">
        <v>0</v>
      </c>
      <c r="J3310">
        <v>0</v>
      </c>
      <c r="K3310" t="e">
        <v>#DIV/0!</v>
      </c>
      <c r="L3310">
        <v>0</v>
      </c>
      <c r="M3310" t="e">
        <v>#DIV/0!</v>
      </c>
      <c r="N3310">
        <v>0</v>
      </c>
      <c r="P3310">
        <v>0</v>
      </c>
      <c r="Q3310">
        <v>0</v>
      </c>
      <c r="R3310" t="e">
        <v>#DIV/0!</v>
      </c>
      <c r="S3310">
        <v>0</v>
      </c>
    </row>
    <row r="3311" spans="1:20" x14ac:dyDescent="0.3">
      <c r="A3311" t="s">
        <v>6641</v>
      </c>
      <c r="B3311" s="171" t="s">
        <v>6642</v>
      </c>
      <c r="C3311" s="171" t="s">
        <v>113</v>
      </c>
      <c r="D3311" s="171" t="s">
        <v>80</v>
      </c>
      <c r="E3311" s="11">
        <v>41974</v>
      </c>
      <c r="F3311">
        <v>5</v>
      </c>
      <c r="G3311">
        <v>5</v>
      </c>
      <c r="H3311">
        <v>1</v>
      </c>
      <c r="I3311">
        <v>9</v>
      </c>
      <c r="J3311">
        <v>25</v>
      </c>
      <c r="K3311">
        <v>0.36</v>
      </c>
      <c r="L3311">
        <v>25</v>
      </c>
      <c r="M3311">
        <v>1</v>
      </c>
      <c r="N3311">
        <v>9</v>
      </c>
      <c r="P3311">
        <v>1</v>
      </c>
      <c r="Q3311">
        <v>1</v>
      </c>
      <c r="R3311">
        <v>1</v>
      </c>
      <c r="S3311">
        <v>0</v>
      </c>
      <c r="T3311">
        <v>0.75</v>
      </c>
    </row>
    <row r="3312" spans="1:20" x14ac:dyDescent="0.3">
      <c r="A3312" t="s">
        <v>6643</v>
      </c>
      <c r="B3312" s="171" t="s">
        <v>6644</v>
      </c>
      <c r="C3312" s="171" t="s">
        <v>116</v>
      </c>
      <c r="D3312" s="171" t="s">
        <v>80</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3">
      <c r="A3313" t="s">
        <v>6645</v>
      </c>
      <c r="B3313" s="171" t="s">
        <v>6646</v>
      </c>
      <c r="C3313" s="171" t="s">
        <v>119</v>
      </c>
      <c r="D3313" s="171" t="s">
        <v>80</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3">
      <c r="A3314" t="s">
        <v>6647</v>
      </c>
      <c r="B3314" s="171" t="s">
        <v>6648</v>
      </c>
      <c r="C3314" s="171" t="s">
        <v>122</v>
      </c>
      <c r="D3314" s="171" t="s">
        <v>4</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3">
      <c r="A3315" t="s">
        <v>6649</v>
      </c>
      <c r="B3315" s="171" t="s">
        <v>6650</v>
      </c>
      <c r="C3315" s="171" t="s">
        <v>125</v>
      </c>
      <c r="D3315" s="171" t="s">
        <v>4</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3">
      <c r="A3316" t="s">
        <v>6651</v>
      </c>
      <c r="B3316" s="171" t="s">
        <v>6652</v>
      </c>
      <c r="C3316" s="171" t="s">
        <v>128</v>
      </c>
      <c r="D3316" s="171" t="s">
        <v>80</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3">
      <c r="A3317" t="s">
        <v>6653</v>
      </c>
      <c r="B3317" s="171" t="s">
        <v>6654</v>
      </c>
      <c r="C3317" s="171" t="s">
        <v>131</v>
      </c>
      <c r="D3317" s="171" t="s">
        <v>80</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3">
      <c r="A3318" t="s">
        <v>6655</v>
      </c>
      <c r="B3318" s="171" t="s">
        <v>6656</v>
      </c>
      <c r="C3318" s="171" t="s">
        <v>134</v>
      </c>
      <c r="D3318" s="171" t="s">
        <v>80</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3">
      <c r="A3319" t="s">
        <v>6657</v>
      </c>
      <c r="B3319" s="171" t="s">
        <v>6658</v>
      </c>
      <c r="C3319" s="171" t="s">
        <v>137</v>
      </c>
      <c r="D3319" s="171" t="s">
        <v>4</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3">
      <c r="A3320" t="s">
        <v>6659</v>
      </c>
      <c r="B3320" s="171" t="s">
        <v>6660</v>
      </c>
      <c r="C3320" s="171" t="s">
        <v>140</v>
      </c>
      <c r="D3320" s="171" t="s">
        <v>80</v>
      </c>
      <c r="E3320" s="11">
        <v>41974</v>
      </c>
      <c r="F3320">
        <v>3</v>
      </c>
      <c r="G3320">
        <v>3</v>
      </c>
      <c r="H3320">
        <v>1</v>
      </c>
      <c r="I3320">
        <v>30</v>
      </c>
      <c r="J3320">
        <v>30</v>
      </c>
      <c r="K3320">
        <v>1</v>
      </c>
      <c r="L3320">
        <v>30</v>
      </c>
      <c r="M3320">
        <v>1</v>
      </c>
      <c r="N3320">
        <v>29</v>
      </c>
      <c r="P3320">
        <v>0</v>
      </c>
      <c r="Q3320">
        <v>0</v>
      </c>
      <c r="R3320" t="e">
        <v>#DIV/0!</v>
      </c>
      <c r="S3320">
        <v>1</v>
      </c>
      <c r="T3320">
        <v>0.12</v>
      </c>
    </row>
    <row r="3321" spans="1:20" x14ac:dyDescent="0.3">
      <c r="A3321" t="s">
        <v>6661</v>
      </c>
      <c r="B3321" s="171" t="s">
        <v>6662</v>
      </c>
      <c r="C3321" s="171" t="s">
        <v>143</v>
      </c>
      <c r="D3321" s="171" t="s">
        <v>80</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3">
      <c r="A3322" t="s">
        <v>6663</v>
      </c>
      <c r="B3322" s="171" t="s">
        <v>6664</v>
      </c>
      <c r="C3322" s="171" t="s">
        <v>146</v>
      </c>
      <c r="D3322" s="171" t="s">
        <v>4</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3">
      <c r="A3323" t="s">
        <v>6665</v>
      </c>
      <c r="B3323" s="171" t="s">
        <v>6666</v>
      </c>
      <c r="C3323" s="171" t="s">
        <v>149</v>
      </c>
      <c r="D3323" s="171" t="s">
        <v>80</v>
      </c>
      <c r="E3323" s="11">
        <v>41974</v>
      </c>
      <c r="H3323" t="e">
        <v>#DIV/0!</v>
      </c>
      <c r="K3323" t="e">
        <v>#DIV/0!</v>
      </c>
      <c r="M3323" t="e">
        <v>#DIV/0!</v>
      </c>
      <c r="R3323" t="e">
        <v>#DIV/0!</v>
      </c>
      <c r="T3323" t="e">
        <v>#DIV/0!</v>
      </c>
    </row>
    <row r="3324" spans="1:20" x14ac:dyDescent="0.3">
      <c r="A3324" t="s">
        <v>6667</v>
      </c>
      <c r="B3324" s="171" t="s">
        <v>6668</v>
      </c>
      <c r="C3324" s="171" t="s">
        <v>152</v>
      </c>
      <c r="D3324" s="171" t="s">
        <v>80</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3">
      <c r="A3325" t="s">
        <v>6669</v>
      </c>
      <c r="B3325" s="171" t="s">
        <v>6670</v>
      </c>
      <c r="C3325" s="171" t="s">
        <v>155</v>
      </c>
      <c r="D3325" s="171" t="s">
        <v>80</v>
      </c>
      <c r="E3325" s="11">
        <v>41974</v>
      </c>
      <c r="F3325">
        <v>2</v>
      </c>
      <c r="G3325">
        <v>2</v>
      </c>
      <c r="H3325">
        <v>1</v>
      </c>
      <c r="I3325">
        <v>7</v>
      </c>
      <c r="J3325">
        <v>10</v>
      </c>
      <c r="K3325">
        <v>0.7</v>
      </c>
      <c r="L3325">
        <v>10</v>
      </c>
      <c r="M3325">
        <v>1</v>
      </c>
      <c r="N3325">
        <v>5</v>
      </c>
      <c r="P3325">
        <v>1</v>
      </c>
      <c r="Q3325">
        <v>1</v>
      </c>
      <c r="R3325">
        <v>1</v>
      </c>
      <c r="S3325">
        <v>2</v>
      </c>
      <c r="T3325">
        <v>0.83</v>
      </c>
    </row>
    <row r="3326" spans="1:20" x14ac:dyDescent="0.3">
      <c r="A3326" t="s">
        <v>6671</v>
      </c>
      <c r="B3326" s="171" t="s">
        <v>6672</v>
      </c>
      <c r="C3326" s="171" t="s">
        <v>158</v>
      </c>
      <c r="D3326" s="171" t="s">
        <v>80</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3">
      <c r="A3327" t="s">
        <v>6673</v>
      </c>
      <c r="B3327" s="171" t="s">
        <v>6674</v>
      </c>
      <c r="C3327" s="171" t="s">
        <v>161</v>
      </c>
      <c r="D3327" s="171" t="s">
        <v>4</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3">
      <c r="A3328" t="s">
        <v>6675</v>
      </c>
      <c r="B3328" s="171" t="s">
        <v>6676</v>
      </c>
      <c r="C3328" s="171" t="s">
        <v>164</v>
      </c>
      <c r="D3328" s="171" t="s">
        <v>80</v>
      </c>
      <c r="E3328" s="11">
        <v>41974</v>
      </c>
      <c r="H3328" t="e">
        <v>#DIV/0!</v>
      </c>
      <c r="K3328" t="e">
        <v>#DIV/0!</v>
      </c>
      <c r="M3328" t="e">
        <v>#DIV/0!</v>
      </c>
      <c r="R3328" t="e">
        <v>#DIV/0!</v>
      </c>
      <c r="T3328">
        <v>0.875</v>
      </c>
    </row>
    <row r="3329" spans="1:20" x14ac:dyDescent="0.3">
      <c r="A3329" t="s">
        <v>6677</v>
      </c>
      <c r="B3329" s="171" t="s">
        <v>6678</v>
      </c>
      <c r="C3329" s="171" t="s">
        <v>167</v>
      </c>
      <c r="D3329" s="171" t="s">
        <v>4</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3">
      <c r="A3330" t="s">
        <v>6679</v>
      </c>
      <c r="B3330" s="171" t="s">
        <v>6680</v>
      </c>
      <c r="C3330" s="171" t="s">
        <v>170</v>
      </c>
      <c r="D3330" s="171" t="s">
        <v>80</v>
      </c>
      <c r="E3330" s="11">
        <v>41974</v>
      </c>
      <c r="F3330">
        <v>5</v>
      </c>
      <c r="G3330">
        <v>5</v>
      </c>
      <c r="H3330">
        <v>1</v>
      </c>
      <c r="I3330">
        <v>33</v>
      </c>
      <c r="J3330">
        <v>50</v>
      </c>
      <c r="K3330">
        <v>0.66</v>
      </c>
      <c r="L3330">
        <v>50</v>
      </c>
      <c r="M3330">
        <v>1</v>
      </c>
      <c r="N3330">
        <v>21</v>
      </c>
      <c r="P3330">
        <v>0</v>
      </c>
      <c r="Q3330">
        <v>3</v>
      </c>
      <c r="R3330">
        <v>0</v>
      </c>
      <c r="S3330">
        <v>12</v>
      </c>
      <c r="T3330" t="e">
        <v>#DIV/0!</v>
      </c>
    </row>
    <row r="3331" spans="1:20" x14ac:dyDescent="0.3">
      <c r="A3331" t="s">
        <v>6681</v>
      </c>
      <c r="B3331" s="171" t="s">
        <v>6682</v>
      </c>
      <c r="C3331" s="171" t="s">
        <v>173</v>
      </c>
      <c r="D3331" s="171" t="s">
        <v>80</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3">
      <c r="A3332" t="s">
        <v>6683</v>
      </c>
      <c r="B3332" s="171" t="s">
        <v>6684</v>
      </c>
      <c r="C3332" s="171" t="s">
        <v>176</v>
      </c>
      <c r="D3332" s="171" t="s">
        <v>80</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3">
      <c r="A3333" t="s">
        <v>6685</v>
      </c>
      <c r="B3333" s="171" t="s">
        <v>6686</v>
      </c>
      <c r="C3333" s="171" t="s">
        <v>179</v>
      </c>
      <c r="D3333" s="171" t="s">
        <v>4</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3">
      <c r="A3334" t="s">
        <v>6687</v>
      </c>
      <c r="B3334" s="171" t="s">
        <v>6688</v>
      </c>
      <c r="C3334" s="171" t="s">
        <v>182</v>
      </c>
      <c r="D3334" s="171" t="s">
        <v>80</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3">
      <c r="A3335" t="s">
        <v>6689</v>
      </c>
      <c r="B3335" s="171" t="s">
        <v>6690</v>
      </c>
      <c r="C3335" s="171" t="s">
        <v>185</v>
      </c>
      <c r="D3335" s="171" t="s">
        <v>4</v>
      </c>
      <c r="E3335" s="11">
        <v>41974</v>
      </c>
      <c r="F3335">
        <v>11</v>
      </c>
      <c r="G3335">
        <v>11</v>
      </c>
      <c r="H3335">
        <v>1</v>
      </c>
      <c r="I3335">
        <v>18</v>
      </c>
      <c r="J3335">
        <v>28</v>
      </c>
      <c r="K3335">
        <v>0.6428571428571429</v>
      </c>
      <c r="L3335">
        <v>28</v>
      </c>
      <c r="M3335">
        <v>1</v>
      </c>
      <c r="N3335">
        <v>16</v>
      </c>
      <c r="P3335">
        <v>3</v>
      </c>
      <c r="Q3335">
        <v>3</v>
      </c>
      <c r="R3335">
        <v>1</v>
      </c>
      <c r="S3335">
        <v>2</v>
      </c>
    </row>
    <row r="3336" spans="1:20" x14ac:dyDescent="0.3">
      <c r="A3336" t="s">
        <v>6691</v>
      </c>
      <c r="B3336" s="171" t="s">
        <v>6692</v>
      </c>
      <c r="C3336" s="171" t="s">
        <v>188</v>
      </c>
      <c r="D3336" s="171" t="s">
        <v>80</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3">
      <c r="A3337" t="s">
        <v>6693</v>
      </c>
      <c r="B3337" s="171" t="s">
        <v>6694</v>
      </c>
      <c r="C3337" s="171" t="s">
        <v>191</v>
      </c>
      <c r="D3337" s="171" t="s">
        <v>4</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3">
      <c r="A3338" t="s">
        <v>6695</v>
      </c>
      <c r="B3338" s="171" t="s">
        <v>6696</v>
      </c>
      <c r="C3338" s="171" t="s">
        <v>194</v>
      </c>
      <c r="D3338" s="171" t="s">
        <v>80</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3">
      <c r="A3339" t="s">
        <v>6697</v>
      </c>
      <c r="B3339" s="171" t="s">
        <v>6698</v>
      </c>
      <c r="C3339" s="171" t="s">
        <v>197</v>
      </c>
      <c r="D3339" s="171" t="s">
        <v>80</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3">
      <c r="A3340" t="s">
        <v>6699</v>
      </c>
      <c r="B3340" s="171" t="s">
        <v>6700</v>
      </c>
      <c r="C3340" s="171" t="s">
        <v>200</v>
      </c>
      <c r="D3340" s="171" t="s">
        <v>80</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3">
      <c r="A3341" t="s">
        <v>6701</v>
      </c>
      <c r="B3341" s="171" t="s">
        <v>6702</v>
      </c>
      <c r="C3341" s="171" t="s">
        <v>203</v>
      </c>
      <c r="D3341" s="171" t="s">
        <v>80</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3">
      <c r="A3342" t="s">
        <v>6703</v>
      </c>
      <c r="B3342" s="171" t="s">
        <v>6704</v>
      </c>
      <c r="C3342" s="171" t="s">
        <v>206</v>
      </c>
      <c r="D3342" s="171" t="s">
        <v>80</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3">
      <c r="A3343" t="s">
        <v>6705</v>
      </c>
      <c r="B3343" s="171" t="s">
        <v>6706</v>
      </c>
      <c r="C3343" s="171" t="s">
        <v>209</v>
      </c>
      <c r="D3343" s="171" t="s">
        <v>80</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3">
      <c r="A3344" t="s">
        <v>6707</v>
      </c>
      <c r="B3344" s="171" t="s">
        <v>6708</v>
      </c>
      <c r="C3344" s="171" t="s">
        <v>212</v>
      </c>
      <c r="D3344" s="171" t="s">
        <v>4</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3">
      <c r="A3345" t="s">
        <v>6709</v>
      </c>
      <c r="B3345" s="171" t="s">
        <v>6710</v>
      </c>
      <c r="C3345" s="171" t="s">
        <v>215</v>
      </c>
      <c r="D3345" s="171" t="s">
        <v>4</v>
      </c>
      <c r="E3345" s="11">
        <v>41974</v>
      </c>
      <c r="F3345">
        <v>7</v>
      </c>
      <c r="G3345">
        <v>7</v>
      </c>
      <c r="H3345">
        <v>1</v>
      </c>
      <c r="I3345">
        <v>15</v>
      </c>
      <c r="J3345">
        <v>70</v>
      </c>
      <c r="K3345">
        <v>0.21428571428571427</v>
      </c>
      <c r="L3345">
        <v>70</v>
      </c>
      <c r="M3345">
        <v>1</v>
      </c>
      <c r="N3345">
        <v>7</v>
      </c>
      <c r="P3345">
        <v>0</v>
      </c>
      <c r="Q3345">
        <v>5</v>
      </c>
      <c r="R3345">
        <v>0</v>
      </c>
      <c r="S3345">
        <v>8</v>
      </c>
    </row>
    <row r="3346" spans="1:20" x14ac:dyDescent="0.3">
      <c r="A3346" t="s">
        <v>6711</v>
      </c>
      <c r="B3346" s="171" t="s">
        <v>6712</v>
      </c>
      <c r="C3346" s="171" t="s">
        <v>218</v>
      </c>
      <c r="D3346" s="171" t="s">
        <v>80</v>
      </c>
      <c r="E3346" s="11">
        <v>41974</v>
      </c>
      <c r="F3346">
        <v>7</v>
      </c>
      <c r="G3346">
        <v>7</v>
      </c>
      <c r="H3346">
        <v>1</v>
      </c>
      <c r="I3346">
        <v>15</v>
      </c>
      <c r="J3346">
        <v>70</v>
      </c>
      <c r="K3346">
        <v>0.21428571428571427</v>
      </c>
      <c r="L3346">
        <v>70</v>
      </c>
      <c r="M3346">
        <v>1</v>
      </c>
      <c r="N3346">
        <v>7</v>
      </c>
      <c r="P3346">
        <v>0</v>
      </c>
      <c r="Q3346">
        <v>5</v>
      </c>
      <c r="R3346">
        <v>0</v>
      </c>
      <c r="S3346">
        <v>8</v>
      </c>
    </row>
    <row r="3347" spans="1:20" x14ac:dyDescent="0.3">
      <c r="A3347" t="s">
        <v>6713</v>
      </c>
      <c r="B3347" s="171" t="s">
        <v>6714</v>
      </c>
      <c r="C3347" s="171" t="s">
        <v>221</v>
      </c>
      <c r="D3347" s="171" t="s">
        <v>4</v>
      </c>
      <c r="E3347" s="11">
        <v>41974</v>
      </c>
      <c r="F3347">
        <v>7</v>
      </c>
      <c r="G3347">
        <v>7</v>
      </c>
      <c r="H3347">
        <v>1</v>
      </c>
      <c r="I3347">
        <v>20</v>
      </c>
      <c r="J3347">
        <v>50</v>
      </c>
      <c r="K3347">
        <v>0.4</v>
      </c>
      <c r="L3347">
        <v>50</v>
      </c>
      <c r="M3347">
        <v>1</v>
      </c>
      <c r="N3347">
        <v>18</v>
      </c>
      <c r="P3347">
        <v>0</v>
      </c>
      <c r="Q3347">
        <v>4</v>
      </c>
      <c r="R3347">
        <v>0</v>
      </c>
      <c r="S3347">
        <v>2</v>
      </c>
    </row>
    <row r="3348" spans="1:20" x14ac:dyDescent="0.3">
      <c r="A3348" t="s">
        <v>6715</v>
      </c>
      <c r="B3348" s="171" t="s">
        <v>6716</v>
      </c>
      <c r="C3348" s="171" t="s">
        <v>224</v>
      </c>
      <c r="D3348" s="171" t="s">
        <v>80</v>
      </c>
      <c r="E3348" s="11">
        <v>41974</v>
      </c>
      <c r="H3348" t="e">
        <v>#DIV/0!</v>
      </c>
      <c r="K3348" t="e">
        <v>#DIV/0!</v>
      </c>
      <c r="M3348" t="e">
        <v>#DIV/0!</v>
      </c>
      <c r="R3348" t="e">
        <v>#DIV/0!</v>
      </c>
    </row>
    <row r="3349" spans="1:20" x14ac:dyDescent="0.3">
      <c r="A3349" t="s">
        <v>6717</v>
      </c>
      <c r="B3349" s="171" t="s">
        <v>6718</v>
      </c>
      <c r="C3349" s="171" t="s">
        <v>227</v>
      </c>
      <c r="D3349" s="171" t="s">
        <v>80</v>
      </c>
      <c r="E3349" s="11">
        <v>41974</v>
      </c>
      <c r="F3349">
        <v>4</v>
      </c>
      <c r="G3349">
        <v>4</v>
      </c>
      <c r="H3349">
        <v>1</v>
      </c>
      <c r="I3349">
        <v>2</v>
      </c>
      <c r="J3349">
        <v>20</v>
      </c>
      <c r="K3349">
        <v>0.1</v>
      </c>
      <c r="L3349">
        <v>20</v>
      </c>
      <c r="M3349">
        <v>1</v>
      </c>
      <c r="N3349">
        <v>2</v>
      </c>
      <c r="P3349">
        <v>0</v>
      </c>
      <c r="Q3349">
        <v>0</v>
      </c>
      <c r="R3349" t="e">
        <v>#DIV/0!</v>
      </c>
      <c r="S3349">
        <v>0</v>
      </c>
    </row>
    <row r="3350" spans="1:20" x14ac:dyDescent="0.3">
      <c r="A3350" t="s">
        <v>6719</v>
      </c>
      <c r="B3350" s="171" t="s">
        <v>6720</v>
      </c>
      <c r="C3350" s="171" t="s">
        <v>230</v>
      </c>
      <c r="D3350" s="171" t="s">
        <v>80</v>
      </c>
      <c r="E3350" s="11">
        <v>41974</v>
      </c>
      <c r="F3350">
        <v>3</v>
      </c>
      <c r="G3350">
        <v>3</v>
      </c>
      <c r="H3350">
        <v>1</v>
      </c>
      <c r="I3350">
        <v>18</v>
      </c>
      <c r="J3350">
        <v>30</v>
      </c>
      <c r="K3350">
        <v>0.6</v>
      </c>
      <c r="L3350">
        <v>30</v>
      </c>
      <c r="M3350">
        <v>1</v>
      </c>
      <c r="N3350">
        <v>16</v>
      </c>
      <c r="P3350">
        <v>0</v>
      </c>
      <c r="Q3350">
        <v>4</v>
      </c>
      <c r="R3350">
        <v>0</v>
      </c>
      <c r="S3350">
        <v>2</v>
      </c>
      <c r="T3350">
        <v>0.46</v>
      </c>
    </row>
    <row r="3351" spans="1:20" x14ac:dyDescent="0.3">
      <c r="A3351" t="s">
        <v>6721</v>
      </c>
      <c r="B3351" s="171" t="s">
        <v>6722</v>
      </c>
      <c r="C3351" s="171" t="s">
        <v>233</v>
      </c>
      <c r="D3351" s="171" t="s">
        <v>4</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3">
      <c r="A3352" t="s">
        <v>6723</v>
      </c>
      <c r="B3352" s="171" t="s">
        <v>6724</v>
      </c>
      <c r="C3352" s="171" t="s">
        <v>236</v>
      </c>
      <c r="D3352" s="171" t="s">
        <v>80</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3">
      <c r="A3353" t="s">
        <v>6725</v>
      </c>
      <c r="B3353" s="171" t="s">
        <v>6726</v>
      </c>
      <c r="C3353" s="171" t="s">
        <v>239</v>
      </c>
      <c r="D3353" s="171" t="s">
        <v>80</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3">
      <c r="A3354" t="s">
        <v>6727</v>
      </c>
      <c r="B3354" s="171" t="s">
        <v>6728</v>
      </c>
      <c r="C3354" s="171" t="s">
        <v>76</v>
      </c>
      <c r="D3354" s="171" t="s">
        <v>80</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3">
      <c r="A3355" t="s">
        <v>6729</v>
      </c>
      <c r="B3355" s="171" t="s">
        <v>6730</v>
      </c>
      <c r="C3355" s="171" t="s">
        <v>79</v>
      </c>
      <c r="D3355" s="171" t="s">
        <v>4</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3">
      <c r="A3356" t="s">
        <v>6731</v>
      </c>
      <c r="B3356" s="171" t="s">
        <v>6732</v>
      </c>
      <c r="C3356" s="171" t="s">
        <v>86</v>
      </c>
      <c r="D3356" s="171" t="s">
        <v>4</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3">
      <c r="A3357" t="s">
        <v>6733</v>
      </c>
      <c r="B3357" s="171" t="s">
        <v>6734</v>
      </c>
      <c r="C3357" s="171" t="s">
        <v>89</v>
      </c>
      <c r="D3357" s="171" t="s">
        <v>4</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3">
      <c r="A3358" t="s">
        <v>6735</v>
      </c>
      <c r="B3358" s="171" t="s">
        <v>6736</v>
      </c>
      <c r="C3358" s="171" t="s">
        <v>92</v>
      </c>
      <c r="D3358" s="171" t="s">
        <v>4</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3">
      <c r="A3359" t="s">
        <v>6737</v>
      </c>
      <c r="B3359" s="171" t="s">
        <v>6738</v>
      </c>
      <c r="C3359" s="171" t="s">
        <v>98</v>
      </c>
      <c r="D3359" s="171" t="s">
        <v>4</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3">
      <c r="A3360" t="s">
        <v>6739</v>
      </c>
      <c r="B3360" s="171" t="s">
        <v>6740</v>
      </c>
      <c r="C3360" s="171" t="s">
        <v>101</v>
      </c>
      <c r="D3360" s="171" t="s">
        <v>4</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3">
      <c r="A3361" t="s">
        <v>6741</v>
      </c>
      <c r="B3361" s="171" t="s">
        <v>6742</v>
      </c>
      <c r="C3361" s="171" t="s">
        <v>107</v>
      </c>
      <c r="D3361" s="171" t="s">
        <v>80</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3">
      <c r="A3362" t="s">
        <v>6743</v>
      </c>
      <c r="B3362" s="171" t="s">
        <v>6744</v>
      </c>
      <c r="C3362" s="171" t="s">
        <v>110</v>
      </c>
      <c r="D3362" s="171" t="s">
        <v>4</v>
      </c>
      <c r="E3362" s="11">
        <v>41974</v>
      </c>
      <c r="F3362">
        <v>0</v>
      </c>
      <c r="G3362">
        <v>0</v>
      </c>
      <c r="H3362" t="e">
        <v>#DIV/0!</v>
      </c>
      <c r="I3362">
        <v>0</v>
      </c>
      <c r="J3362">
        <v>0</v>
      </c>
      <c r="K3362" t="e">
        <v>#DIV/0!</v>
      </c>
      <c r="L3362">
        <v>0</v>
      </c>
      <c r="M3362" t="e">
        <v>#DIV/0!</v>
      </c>
      <c r="N3362">
        <v>0</v>
      </c>
      <c r="P3362">
        <v>0</v>
      </c>
      <c r="Q3362">
        <v>0</v>
      </c>
      <c r="R3362" t="e">
        <v>#DIV/0!</v>
      </c>
      <c r="S3362">
        <v>0</v>
      </c>
    </row>
    <row r="3363" spans="1:20" x14ac:dyDescent="0.3">
      <c r="A3363" t="s">
        <v>6745</v>
      </c>
      <c r="B3363" s="171" t="s">
        <v>6746</v>
      </c>
      <c r="C3363" s="171" t="s">
        <v>113</v>
      </c>
      <c r="D3363" s="171" t="s">
        <v>4</v>
      </c>
      <c r="E3363" s="11">
        <v>41974</v>
      </c>
      <c r="F3363">
        <v>5</v>
      </c>
      <c r="G3363">
        <v>5</v>
      </c>
      <c r="H3363">
        <v>1</v>
      </c>
      <c r="I3363">
        <v>9</v>
      </c>
      <c r="J3363">
        <v>25</v>
      </c>
      <c r="K3363">
        <v>0.36</v>
      </c>
      <c r="L3363">
        <v>25</v>
      </c>
      <c r="M3363">
        <v>1</v>
      </c>
      <c r="N3363">
        <v>9</v>
      </c>
      <c r="P3363">
        <v>1</v>
      </c>
      <c r="Q3363">
        <v>1</v>
      </c>
      <c r="R3363">
        <v>1</v>
      </c>
      <c r="S3363">
        <v>0</v>
      </c>
      <c r="T3363">
        <v>0.44</v>
      </c>
    </row>
    <row r="3364" spans="1:20" x14ac:dyDescent="0.3">
      <c r="A3364" t="s">
        <v>6747</v>
      </c>
      <c r="B3364" s="171" t="s">
        <v>6748</v>
      </c>
      <c r="C3364" s="171" t="s">
        <v>116</v>
      </c>
      <c r="D3364" s="171" t="s">
        <v>4</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3">
      <c r="A3365" t="s">
        <v>6749</v>
      </c>
      <c r="B3365" s="171" t="s">
        <v>6750</v>
      </c>
      <c r="C3365" s="171" t="s">
        <v>119</v>
      </c>
      <c r="D3365" s="171" t="s">
        <v>4</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3">
      <c r="A3366" t="s">
        <v>6751</v>
      </c>
      <c r="B3366" s="171" t="s">
        <v>6752</v>
      </c>
      <c r="C3366" s="171" t="s">
        <v>122</v>
      </c>
      <c r="D3366" s="171" t="s">
        <v>80</v>
      </c>
      <c r="E3366" s="11">
        <v>41974</v>
      </c>
      <c r="F3366">
        <v>2</v>
      </c>
      <c r="G3366">
        <v>2</v>
      </c>
      <c r="H3366">
        <v>1</v>
      </c>
      <c r="I3366">
        <v>18</v>
      </c>
      <c r="J3366">
        <v>14</v>
      </c>
      <c r="K3366">
        <v>1.2857142857142858</v>
      </c>
      <c r="L3366">
        <v>14</v>
      </c>
      <c r="M3366">
        <v>1</v>
      </c>
      <c r="N3366">
        <v>15</v>
      </c>
      <c r="P3366">
        <v>1</v>
      </c>
      <c r="Q3366">
        <v>4</v>
      </c>
      <c r="R3366">
        <v>0.25</v>
      </c>
      <c r="S3366">
        <v>3</v>
      </c>
    </row>
    <row r="3367" spans="1:20" x14ac:dyDescent="0.3">
      <c r="A3367" t="s">
        <v>6753</v>
      </c>
      <c r="B3367" s="171" t="s">
        <v>6754</v>
      </c>
      <c r="C3367" s="171" t="s">
        <v>125</v>
      </c>
      <c r="D3367" s="171" t="s">
        <v>80</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3">
      <c r="A3368" t="s">
        <v>6755</v>
      </c>
      <c r="B3368" s="171" t="s">
        <v>6756</v>
      </c>
      <c r="C3368" s="171" t="s">
        <v>128</v>
      </c>
      <c r="D3368" s="171" t="s">
        <v>4</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3">
      <c r="A3369" t="s">
        <v>6757</v>
      </c>
      <c r="B3369" s="171" t="s">
        <v>6758</v>
      </c>
      <c r="C3369" s="171" t="s">
        <v>131</v>
      </c>
      <c r="D3369" s="171" t="s">
        <v>4</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3">
      <c r="A3370" t="s">
        <v>6759</v>
      </c>
      <c r="B3370" s="171" t="s">
        <v>6760</v>
      </c>
      <c r="C3370" s="171" t="s">
        <v>134</v>
      </c>
      <c r="D3370" s="171" t="s">
        <v>4</v>
      </c>
      <c r="E3370" s="11">
        <v>41974</v>
      </c>
      <c r="F3370">
        <v>0</v>
      </c>
      <c r="G3370">
        <v>0</v>
      </c>
      <c r="H3370" t="e">
        <v>#DIV/0!</v>
      </c>
      <c r="I3370">
        <v>0</v>
      </c>
      <c r="J3370">
        <v>0</v>
      </c>
      <c r="K3370" t="e">
        <v>#DIV/0!</v>
      </c>
      <c r="L3370">
        <v>0</v>
      </c>
      <c r="M3370" t="e">
        <v>#DIV/0!</v>
      </c>
      <c r="N3370">
        <v>0</v>
      </c>
      <c r="P3370">
        <v>0</v>
      </c>
      <c r="Q3370">
        <v>0</v>
      </c>
      <c r="R3370" t="e">
        <v>#DIV/0!</v>
      </c>
      <c r="S3370">
        <v>0</v>
      </c>
    </row>
    <row r="3371" spans="1:20" x14ac:dyDescent="0.3">
      <c r="A3371" t="s">
        <v>6761</v>
      </c>
      <c r="B3371" s="171" t="s">
        <v>6762</v>
      </c>
      <c r="C3371" s="171" t="s">
        <v>137</v>
      </c>
      <c r="D3371" s="171" t="s">
        <v>80</v>
      </c>
      <c r="E3371" s="11">
        <v>41974</v>
      </c>
      <c r="F3371">
        <v>3</v>
      </c>
      <c r="G3371">
        <v>3</v>
      </c>
      <c r="H3371">
        <v>1</v>
      </c>
      <c r="I3371">
        <v>30</v>
      </c>
      <c r="J3371">
        <v>30</v>
      </c>
      <c r="K3371">
        <v>1</v>
      </c>
      <c r="L3371">
        <v>30</v>
      </c>
      <c r="M3371">
        <v>1</v>
      </c>
      <c r="N3371">
        <v>29</v>
      </c>
      <c r="P3371">
        <v>0</v>
      </c>
      <c r="Q3371">
        <v>0</v>
      </c>
      <c r="R3371" t="e">
        <v>#DIV/0!</v>
      </c>
      <c r="S3371">
        <v>1</v>
      </c>
    </row>
    <row r="3372" spans="1:20" x14ac:dyDescent="0.3">
      <c r="A3372" t="s">
        <v>6763</v>
      </c>
      <c r="B3372" s="171" t="s">
        <v>6764</v>
      </c>
      <c r="C3372" s="171" t="s">
        <v>140</v>
      </c>
      <c r="D3372" s="171" t="s">
        <v>4</v>
      </c>
      <c r="E3372" s="11">
        <v>41974</v>
      </c>
      <c r="F3372">
        <v>3</v>
      </c>
      <c r="G3372">
        <v>3</v>
      </c>
      <c r="H3372">
        <v>1</v>
      </c>
      <c r="I3372">
        <v>30</v>
      </c>
      <c r="J3372">
        <v>30</v>
      </c>
      <c r="K3372">
        <v>1</v>
      </c>
      <c r="L3372">
        <v>30</v>
      </c>
      <c r="M3372">
        <v>1</v>
      </c>
      <c r="N3372">
        <v>29</v>
      </c>
      <c r="P3372">
        <v>0</v>
      </c>
      <c r="Q3372">
        <v>0</v>
      </c>
      <c r="R3372" t="e">
        <v>#DIV/0!</v>
      </c>
      <c r="S3372">
        <v>1</v>
      </c>
      <c r="T3372">
        <v>1</v>
      </c>
    </row>
    <row r="3373" spans="1:20" x14ac:dyDescent="0.3">
      <c r="A3373" t="s">
        <v>6765</v>
      </c>
      <c r="B3373" s="171" t="s">
        <v>6766</v>
      </c>
      <c r="C3373" s="171" t="s">
        <v>167</v>
      </c>
      <c r="D3373" s="171" t="s">
        <v>80</v>
      </c>
      <c r="E3373" s="11">
        <v>41974</v>
      </c>
      <c r="F3373">
        <v>5</v>
      </c>
      <c r="G3373">
        <v>5</v>
      </c>
      <c r="H3373">
        <v>1</v>
      </c>
      <c r="I3373">
        <v>33</v>
      </c>
      <c r="J3373">
        <v>50</v>
      </c>
      <c r="K3373">
        <v>0.66</v>
      </c>
      <c r="L3373">
        <v>50</v>
      </c>
      <c r="M3373">
        <v>1</v>
      </c>
      <c r="N3373">
        <v>21</v>
      </c>
      <c r="P3373">
        <v>0</v>
      </c>
      <c r="Q3373">
        <v>3</v>
      </c>
      <c r="R3373">
        <v>0</v>
      </c>
      <c r="S3373">
        <v>12</v>
      </c>
    </row>
    <row r="3374" spans="1:20" x14ac:dyDescent="0.3">
      <c r="A3374" t="s">
        <v>6767</v>
      </c>
      <c r="B3374" s="171" t="s">
        <v>6768</v>
      </c>
      <c r="C3374" s="171" t="s">
        <v>170</v>
      </c>
      <c r="D3374" s="171" t="s">
        <v>4</v>
      </c>
      <c r="E3374" s="11">
        <v>41974</v>
      </c>
      <c r="F3374">
        <v>5</v>
      </c>
      <c r="G3374">
        <v>5</v>
      </c>
      <c r="H3374">
        <v>1</v>
      </c>
      <c r="I3374">
        <v>33</v>
      </c>
      <c r="J3374">
        <v>50</v>
      </c>
      <c r="K3374">
        <v>0.66</v>
      </c>
      <c r="L3374">
        <v>50</v>
      </c>
      <c r="M3374">
        <v>1</v>
      </c>
      <c r="N3374">
        <v>21</v>
      </c>
      <c r="P3374">
        <v>0</v>
      </c>
      <c r="Q3374">
        <v>3</v>
      </c>
      <c r="R3374">
        <v>0</v>
      </c>
      <c r="S3374">
        <v>12</v>
      </c>
      <c r="T3374">
        <v>0.6</v>
      </c>
    </row>
    <row r="3375" spans="1:20" x14ac:dyDescent="0.3">
      <c r="A3375" t="s">
        <v>6769</v>
      </c>
      <c r="B3375" s="171" t="s">
        <v>6770</v>
      </c>
      <c r="C3375" s="171" t="s">
        <v>179</v>
      </c>
      <c r="D3375" s="171" t="s">
        <v>80</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3">
      <c r="A3376" t="s">
        <v>6771</v>
      </c>
      <c r="B3376" s="171" t="s">
        <v>6772</v>
      </c>
      <c r="C3376" s="171" t="s">
        <v>182</v>
      </c>
      <c r="D3376" s="171" t="s">
        <v>4</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3">
      <c r="A3377" t="s">
        <v>6773</v>
      </c>
      <c r="B3377" s="171" t="s">
        <v>6774</v>
      </c>
      <c r="C3377" s="171" t="s">
        <v>185</v>
      </c>
      <c r="D3377" s="171" t="s">
        <v>80</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3">
      <c r="A3378" t="s">
        <v>6775</v>
      </c>
      <c r="B3378" s="171" t="s">
        <v>6776</v>
      </c>
      <c r="C3378" s="171" t="s">
        <v>188</v>
      </c>
      <c r="D3378" s="171" t="s">
        <v>4</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3">
      <c r="A3379" t="s">
        <v>6777</v>
      </c>
      <c r="B3379" s="171" t="s">
        <v>6778</v>
      </c>
      <c r="C3379" s="171" t="s">
        <v>191</v>
      </c>
      <c r="D3379" s="171" t="s">
        <v>80</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3">
      <c r="A3380" t="s">
        <v>6779</v>
      </c>
      <c r="B3380" s="171" t="s">
        <v>6780</v>
      </c>
      <c r="C3380" s="171" t="s">
        <v>194</v>
      </c>
      <c r="D3380" s="171" t="s">
        <v>4</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3">
      <c r="A3381" t="s">
        <v>6781</v>
      </c>
      <c r="B3381" s="171" t="s">
        <v>6782</v>
      </c>
      <c r="C3381" s="171" t="s">
        <v>197</v>
      </c>
      <c r="D3381" s="171" t="s">
        <v>4</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3">
      <c r="A3382" t="s">
        <v>6783</v>
      </c>
      <c r="B3382" s="171" t="s">
        <v>6784</v>
      </c>
      <c r="C3382" s="171" t="s">
        <v>209</v>
      </c>
      <c r="D3382" s="171" t="s">
        <v>4</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3">
      <c r="A3383" t="s">
        <v>6785</v>
      </c>
      <c r="B3383" s="171" t="s">
        <v>6786</v>
      </c>
      <c r="C3383" s="171" t="s">
        <v>212</v>
      </c>
      <c r="D3383" s="171" t="s">
        <v>80</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3">
      <c r="A3384" t="s">
        <v>6787</v>
      </c>
      <c r="B3384" s="171" t="s">
        <v>6788</v>
      </c>
      <c r="C3384" s="171" t="s">
        <v>215</v>
      </c>
      <c r="D3384" s="171" t="s">
        <v>80</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3">
      <c r="A3385" t="s">
        <v>6789</v>
      </c>
      <c r="B3385" s="171" t="s">
        <v>6790</v>
      </c>
      <c r="C3385" s="171" t="s">
        <v>218</v>
      </c>
      <c r="D3385" s="171" t="s">
        <v>4</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3">
      <c r="A3386" t="s">
        <v>6791</v>
      </c>
      <c r="B3386" s="171" t="s">
        <v>6792</v>
      </c>
      <c r="C3386" s="171" t="s">
        <v>233</v>
      </c>
      <c r="D3386" s="171" t="s">
        <v>80</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3">
      <c r="A3387" t="s">
        <v>6793</v>
      </c>
      <c r="B3387" s="171" t="s">
        <v>6794</v>
      </c>
      <c r="C3387" s="171" t="s">
        <v>236</v>
      </c>
      <c r="D3387" s="171" t="s">
        <v>4</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3">
      <c r="A3388" t="s">
        <v>6795</v>
      </c>
      <c r="B3388" s="171" t="s">
        <v>6796</v>
      </c>
      <c r="C3388" s="171" t="s">
        <v>239</v>
      </c>
      <c r="D3388" s="171" t="s">
        <v>4</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3">
      <c r="A3389" t="s">
        <v>6797</v>
      </c>
      <c r="B3389" s="171" t="s">
        <v>6798</v>
      </c>
      <c r="C3389" s="171" t="s">
        <v>143</v>
      </c>
      <c r="D3389" s="171" t="s">
        <v>4</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3">
      <c r="A3390" t="s">
        <v>6799</v>
      </c>
      <c r="B3390" s="171" t="s">
        <v>6800</v>
      </c>
      <c r="C3390" s="171" t="s">
        <v>146</v>
      </c>
      <c r="D3390" s="171" t="s">
        <v>80</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3">
      <c r="A3391" t="s">
        <v>6801</v>
      </c>
      <c r="B3391" s="171" t="s">
        <v>6802</v>
      </c>
      <c r="C3391" s="171" t="s">
        <v>149</v>
      </c>
      <c r="D3391" s="171" t="s">
        <v>4</v>
      </c>
      <c r="E3391" s="11">
        <v>41974</v>
      </c>
      <c r="H3391" t="e">
        <v>#DIV/0!</v>
      </c>
      <c r="K3391" t="e">
        <v>#DIV/0!</v>
      </c>
      <c r="M3391" t="e">
        <v>#DIV/0!</v>
      </c>
      <c r="R3391" t="e">
        <v>#DIV/0!</v>
      </c>
      <c r="T3391">
        <v>0.66</v>
      </c>
    </row>
    <row r="3392" spans="1:20" x14ac:dyDescent="0.3">
      <c r="A3392" t="s">
        <v>6803</v>
      </c>
      <c r="B3392" s="171" t="s">
        <v>6804</v>
      </c>
      <c r="C3392" s="171" t="s">
        <v>152</v>
      </c>
      <c r="D3392" s="171" t="s">
        <v>4</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3">
      <c r="A3393" t="s">
        <v>6805</v>
      </c>
      <c r="B3393" s="171" t="s">
        <v>6806</v>
      </c>
      <c r="C3393" s="171" t="s">
        <v>155</v>
      </c>
      <c r="D3393" s="171" t="s">
        <v>4</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x14ac:dyDescent="0.3">
      <c r="A3394" t="s">
        <v>6807</v>
      </c>
      <c r="B3394" s="171" t="s">
        <v>6808</v>
      </c>
      <c r="C3394" s="171" t="s">
        <v>158</v>
      </c>
      <c r="D3394" s="171" t="s">
        <v>4</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3">
      <c r="A3395" t="s">
        <v>6809</v>
      </c>
      <c r="B3395" s="171" t="s">
        <v>6810</v>
      </c>
      <c r="C3395" s="171" t="s">
        <v>164</v>
      </c>
      <c r="D3395" s="171" t="s">
        <v>4</v>
      </c>
      <c r="E3395" s="11">
        <v>41974</v>
      </c>
      <c r="H3395" t="e">
        <v>#DIV/0!</v>
      </c>
      <c r="K3395" t="e">
        <v>#DIV/0!</v>
      </c>
      <c r="M3395" t="e">
        <v>#DIV/0!</v>
      </c>
      <c r="R3395" t="e">
        <v>#DIV/0!</v>
      </c>
      <c r="T3395" t="e">
        <v>#DIV/0!</v>
      </c>
    </row>
    <row r="3396" spans="1:20" x14ac:dyDescent="0.3">
      <c r="A3396" t="s">
        <v>6811</v>
      </c>
      <c r="B3396" s="171" t="s">
        <v>6812</v>
      </c>
      <c r="C3396" s="171" t="s">
        <v>161</v>
      </c>
      <c r="D3396" s="171" t="s">
        <v>80</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3">
      <c r="A3397" t="s">
        <v>6813</v>
      </c>
      <c r="B3397" s="171" t="s">
        <v>6814</v>
      </c>
      <c r="C3397" s="171" t="s">
        <v>221</v>
      </c>
      <c r="D3397" s="171" t="s">
        <v>80</v>
      </c>
      <c r="E3397" s="11">
        <v>41974</v>
      </c>
      <c r="F3397">
        <v>7</v>
      </c>
      <c r="G3397">
        <v>7</v>
      </c>
      <c r="H3397">
        <v>1</v>
      </c>
      <c r="I3397">
        <v>20</v>
      </c>
      <c r="J3397">
        <v>50</v>
      </c>
      <c r="K3397">
        <v>0.4</v>
      </c>
      <c r="L3397">
        <v>50</v>
      </c>
      <c r="M3397">
        <v>1</v>
      </c>
      <c r="N3397">
        <v>18</v>
      </c>
      <c r="P3397">
        <v>0</v>
      </c>
      <c r="Q3397">
        <v>4</v>
      </c>
      <c r="R3397">
        <v>0</v>
      </c>
      <c r="S3397">
        <v>2</v>
      </c>
      <c r="T3397" t="e">
        <v>#DIV/0!</v>
      </c>
    </row>
    <row r="3398" spans="1:20" x14ac:dyDescent="0.3">
      <c r="A3398" t="s">
        <v>6815</v>
      </c>
      <c r="B3398" s="171" t="s">
        <v>6816</v>
      </c>
      <c r="C3398" s="171" t="s">
        <v>224</v>
      </c>
      <c r="D3398" s="171" t="s">
        <v>4</v>
      </c>
      <c r="E3398" s="11">
        <v>41974</v>
      </c>
      <c r="H3398" t="e">
        <v>#DIV/0!</v>
      </c>
      <c r="K3398" t="e">
        <v>#DIV/0!</v>
      </c>
      <c r="M3398" t="e">
        <v>#DIV/0!</v>
      </c>
      <c r="R3398" t="e">
        <v>#DIV/0!</v>
      </c>
      <c r="T3398">
        <v>1</v>
      </c>
    </row>
    <row r="3399" spans="1:20" x14ac:dyDescent="0.3">
      <c r="A3399" t="s">
        <v>6817</v>
      </c>
      <c r="B3399" s="171" t="s">
        <v>6818</v>
      </c>
      <c r="C3399" s="171" t="s">
        <v>227</v>
      </c>
      <c r="D3399" s="171" t="s">
        <v>4</v>
      </c>
      <c r="E3399" s="11">
        <v>41974</v>
      </c>
      <c r="F3399">
        <v>4</v>
      </c>
      <c r="G3399">
        <v>4</v>
      </c>
      <c r="H3399">
        <v>1</v>
      </c>
      <c r="I3399">
        <v>2</v>
      </c>
      <c r="J3399">
        <v>20</v>
      </c>
      <c r="K3399">
        <v>0.1</v>
      </c>
      <c r="L3399">
        <v>20</v>
      </c>
      <c r="M3399">
        <v>1</v>
      </c>
      <c r="N3399">
        <v>2</v>
      </c>
      <c r="P3399">
        <v>0</v>
      </c>
      <c r="Q3399">
        <v>0</v>
      </c>
      <c r="R3399" t="e">
        <v>#DIV/0!</v>
      </c>
      <c r="S3399">
        <v>0</v>
      </c>
      <c r="T3399">
        <v>0.79</v>
      </c>
    </row>
    <row r="3400" spans="1:20" x14ac:dyDescent="0.3">
      <c r="A3400" t="s">
        <v>6819</v>
      </c>
      <c r="B3400" s="171" t="s">
        <v>6820</v>
      </c>
      <c r="C3400" s="171" t="s">
        <v>230</v>
      </c>
      <c r="D3400" s="171" t="s">
        <v>4</v>
      </c>
      <c r="E3400" s="11">
        <v>41974</v>
      </c>
      <c r="F3400">
        <v>3</v>
      </c>
      <c r="G3400">
        <v>3</v>
      </c>
      <c r="H3400">
        <v>1</v>
      </c>
      <c r="I3400">
        <v>18</v>
      </c>
      <c r="J3400">
        <v>30</v>
      </c>
      <c r="K3400">
        <v>0.6</v>
      </c>
      <c r="L3400">
        <v>30</v>
      </c>
      <c r="M3400">
        <v>1</v>
      </c>
      <c r="N3400">
        <v>16</v>
      </c>
      <c r="P3400">
        <v>0</v>
      </c>
      <c r="Q3400">
        <v>4</v>
      </c>
      <c r="R3400">
        <v>0</v>
      </c>
      <c r="S3400">
        <v>2</v>
      </c>
    </row>
    <row r="3401" spans="1:20" x14ac:dyDescent="0.3">
      <c r="A3401" t="s">
        <v>6821</v>
      </c>
      <c r="B3401" s="171" t="s">
        <v>6822</v>
      </c>
      <c r="C3401" s="171" t="s">
        <v>73</v>
      </c>
      <c r="D3401" s="171" t="s">
        <v>4</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3">
      <c r="A3402" t="s">
        <v>6823</v>
      </c>
      <c r="B3402" s="171" t="s">
        <v>6824</v>
      </c>
      <c r="C3402" s="171" t="s">
        <v>76</v>
      </c>
      <c r="D3402" s="171" t="s">
        <v>4</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3">
      <c r="A3403" t="s">
        <v>6825</v>
      </c>
      <c r="B3403" s="171" t="s">
        <v>6826</v>
      </c>
      <c r="C3403" s="171" t="s">
        <v>79</v>
      </c>
      <c r="D3403" s="171" t="s">
        <v>80</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3">
      <c r="A3404" t="s">
        <v>6827</v>
      </c>
      <c r="B3404" s="171" t="s">
        <v>6828</v>
      </c>
      <c r="C3404" s="171" t="s">
        <v>83</v>
      </c>
      <c r="D3404" s="171" t="s">
        <v>80</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3">
      <c r="A3405" t="s">
        <v>6829</v>
      </c>
      <c r="B3405" s="171" t="s">
        <v>6830</v>
      </c>
      <c r="C3405" s="171" t="s">
        <v>86</v>
      </c>
      <c r="D3405" s="171" t="s">
        <v>80</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3">
      <c r="A3406" t="s">
        <v>6831</v>
      </c>
      <c r="B3406" s="171" t="s">
        <v>6832</v>
      </c>
      <c r="C3406" s="171" t="s">
        <v>89</v>
      </c>
      <c r="D3406" s="171" t="s">
        <v>80</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3">
      <c r="A3407" t="s">
        <v>6833</v>
      </c>
      <c r="B3407" s="171" t="s">
        <v>6834</v>
      </c>
      <c r="C3407" s="171" t="s">
        <v>92</v>
      </c>
      <c r="D3407" s="171" t="s">
        <v>80</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3">
      <c r="A3408" t="s">
        <v>6835</v>
      </c>
      <c r="B3408" s="171" t="s">
        <v>6836</v>
      </c>
      <c r="C3408" s="171" t="s">
        <v>95</v>
      </c>
      <c r="D3408" s="171" t="s">
        <v>80</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3">
      <c r="A3409" t="s">
        <v>6837</v>
      </c>
      <c r="B3409" s="171" t="s">
        <v>6838</v>
      </c>
      <c r="C3409" s="171" t="s">
        <v>98</v>
      </c>
      <c r="D3409" s="171" t="s">
        <v>80</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3">
      <c r="A3410" t="s">
        <v>6839</v>
      </c>
      <c r="B3410" s="171" t="s">
        <v>6840</v>
      </c>
      <c r="C3410" s="171" t="s">
        <v>101</v>
      </c>
      <c r="D3410" s="171" t="s">
        <v>80</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3">
      <c r="A3411" t="s">
        <v>6841</v>
      </c>
      <c r="B3411" s="171" t="s">
        <v>6842</v>
      </c>
      <c r="C3411" s="171" t="s">
        <v>6843</v>
      </c>
      <c r="D3411" s="171" t="s">
        <v>80</v>
      </c>
      <c r="E3411" s="11">
        <v>42005</v>
      </c>
      <c r="F3411">
        <v>0</v>
      </c>
      <c r="G3411">
        <v>0</v>
      </c>
      <c r="I3411">
        <v>0</v>
      </c>
      <c r="J3411">
        <v>0</v>
      </c>
      <c r="L3411">
        <v>0</v>
      </c>
      <c r="N3411">
        <v>0</v>
      </c>
      <c r="P3411">
        <v>0</v>
      </c>
      <c r="Q3411">
        <v>0</v>
      </c>
      <c r="R3411" t="e">
        <v>#DIV/0!</v>
      </c>
      <c r="S3411">
        <v>0</v>
      </c>
    </row>
    <row r="3412" spans="1:20" x14ac:dyDescent="0.3">
      <c r="A3412" t="s">
        <v>6844</v>
      </c>
      <c r="B3412" s="171" t="s">
        <v>6845</v>
      </c>
      <c r="C3412" s="171" t="s">
        <v>104</v>
      </c>
      <c r="D3412" s="171" t="s">
        <v>4</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3">
      <c r="A3413" t="s">
        <v>6846</v>
      </c>
      <c r="B3413" s="171" t="s">
        <v>6847</v>
      </c>
      <c r="C3413" s="171" t="s">
        <v>107</v>
      </c>
      <c r="D3413" s="171" t="s">
        <v>4</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3">
      <c r="A3414" t="s">
        <v>6848</v>
      </c>
      <c r="B3414" s="171" t="s">
        <v>6849</v>
      </c>
      <c r="C3414" s="171" t="s">
        <v>113</v>
      </c>
      <c r="D3414" s="171" t="s">
        <v>80</v>
      </c>
      <c r="E3414" s="11">
        <v>42005</v>
      </c>
      <c r="F3414">
        <v>5</v>
      </c>
      <c r="G3414">
        <v>5</v>
      </c>
      <c r="H3414">
        <v>1</v>
      </c>
      <c r="I3414">
        <v>12</v>
      </c>
      <c r="J3414">
        <v>25</v>
      </c>
      <c r="K3414">
        <v>0.48</v>
      </c>
      <c r="L3414">
        <v>25</v>
      </c>
      <c r="M3414">
        <v>1</v>
      </c>
      <c r="N3414">
        <v>8</v>
      </c>
      <c r="P3414">
        <v>1</v>
      </c>
      <c r="Q3414">
        <v>2</v>
      </c>
      <c r="R3414">
        <v>0.5</v>
      </c>
      <c r="S3414">
        <v>4</v>
      </c>
    </row>
    <row r="3415" spans="1:20" x14ac:dyDescent="0.3">
      <c r="A3415" t="s">
        <v>6850</v>
      </c>
      <c r="B3415" s="171" t="s">
        <v>6851</v>
      </c>
      <c r="C3415" s="171" t="s">
        <v>116</v>
      </c>
      <c r="D3415" s="171" t="s">
        <v>80</v>
      </c>
      <c r="E3415" s="11">
        <v>42005</v>
      </c>
      <c r="F3415">
        <v>8</v>
      </c>
      <c r="G3415">
        <v>8</v>
      </c>
      <c r="H3415">
        <v>1</v>
      </c>
      <c r="I3415">
        <v>91</v>
      </c>
      <c r="J3415">
        <v>70</v>
      </c>
      <c r="K3415">
        <v>1.3</v>
      </c>
      <c r="L3415">
        <v>70</v>
      </c>
      <c r="M3415">
        <v>1</v>
      </c>
      <c r="N3415">
        <v>89</v>
      </c>
      <c r="P3415">
        <v>0</v>
      </c>
      <c r="Q3415">
        <v>1</v>
      </c>
      <c r="R3415">
        <v>0</v>
      </c>
      <c r="S3415">
        <v>2</v>
      </c>
      <c r="T3415">
        <v>0.37</v>
      </c>
    </row>
    <row r="3416" spans="1:20" x14ac:dyDescent="0.3">
      <c r="A3416" t="s">
        <v>6852</v>
      </c>
      <c r="B3416" s="171" t="s">
        <v>6853</v>
      </c>
      <c r="C3416" s="171" t="s">
        <v>119</v>
      </c>
      <c r="D3416" s="171" t="s">
        <v>80</v>
      </c>
      <c r="E3416" s="11">
        <v>42005</v>
      </c>
      <c r="F3416">
        <v>2</v>
      </c>
      <c r="G3416">
        <v>2</v>
      </c>
      <c r="H3416">
        <v>1</v>
      </c>
      <c r="I3416">
        <v>0</v>
      </c>
      <c r="J3416">
        <v>14</v>
      </c>
      <c r="K3416">
        <v>0</v>
      </c>
      <c r="L3416">
        <v>28</v>
      </c>
      <c r="M3416">
        <v>0.5</v>
      </c>
      <c r="P3416">
        <v>0</v>
      </c>
      <c r="Q3416">
        <v>0</v>
      </c>
      <c r="R3416" t="e">
        <v>#DIV/0!</v>
      </c>
      <c r="S3416">
        <v>0</v>
      </c>
      <c r="T3416">
        <v>1.05</v>
      </c>
    </row>
    <row r="3417" spans="1:20" x14ac:dyDescent="0.3">
      <c r="A3417" t="s">
        <v>6854</v>
      </c>
      <c r="B3417" s="171" t="s">
        <v>6855</v>
      </c>
      <c r="C3417" s="171" t="s">
        <v>122</v>
      </c>
      <c r="D3417" s="171" t="s">
        <v>4</v>
      </c>
      <c r="E3417" s="11">
        <v>42005</v>
      </c>
      <c r="F3417">
        <v>2</v>
      </c>
      <c r="G3417">
        <v>2</v>
      </c>
      <c r="H3417">
        <v>1</v>
      </c>
      <c r="I3417">
        <v>0</v>
      </c>
      <c r="J3417">
        <v>14</v>
      </c>
      <c r="K3417">
        <v>0</v>
      </c>
      <c r="L3417">
        <v>28</v>
      </c>
      <c r="M3417">
        <v>0.5</v>
      </c>
      <c r="P3417">
        <v>0</v>
      </c>
      <c r="Q3417">
        <v>0</v>
      </c>
      <c r="R3417" t="e">
        <v>#DIV/0!</v>
      </c>
      <c r="S3417">
        <v>0</v>
      </c>
      <c r="T3417">
        <v>0.8</v>
      </c>
    </row>
    <row r="3418" spans="1:20" x14ac:dyDescent="0.3">
      <c r="A3418" t="s">
        <v>6856</v>
      </c>
      <c r="B3418" s="171" t="s">
        <v>6857</v>
      </c>
      <c r="C3418" s="171" t="s">
        <v>125</v>
      </c>
      <c r="D3418" s="171" t="s">
        <v>4</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3">
      <c r="A3419" t="s">
        <v>6858</v>
      </c>
      <c r="B3419" s="171" t="s">
        <v>6859</v>
      </c>
      <c r="C3419" s="171" t="s">
        <v>128</v>
      </c>
      <c r="D3419" s="171" t="s">
        <v>80</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3">
      <c r="A3420" t="s">
        <v>6860</v>
      </c>
      <c r="B3420" s="171" t="s">
        <v>6861</v>
      </c>
      <c r="C3420" s="171" t="s">
        <v>131</v>
      </c>
      <c r="D3420" s="171" t="s">
        <v>80</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3">
      <c r="A3421" t="s">
        <v>6862</v>
      </c>
      <c r="B3421" s="171" t="s">
        <v>6863</v>
      </c>
      <c r="C3421" s="171" t="s">
        <v>137</v>
      </c>
      <c r="D3421" s="171" t="s">
        <v>4</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3">
      <c r="A3422" t="s">
        <v>6864</v>
      </c>
      <c r="B3422" s="171" t="s">
        <v>6865</v>
      </c>
      <c r="C3422" s="171" t="s">
        <v>140</v>
      </c>
      <c r="D3422" s="171" t="s">
        <v>80</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3">
      <c r="A3423" t="s">
        <v>6866</v>
      </c>
      <c r="B3423" s="171" t="s">
        <v>6867</v>
      </c>
      <c r="C3423" s="171" t="s">
        <v>143</v>
      </c>
      <c r="D3423" s="171" t="s">
        <v>80</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3">
      <c r="A3424" t="s">
        <v>6868</v>
      </c>
      <c r="B3424" s="171" t="s">
        <v>6869</v>
      </c>
      <c r="C3424" s="171" t="s">
        <v>146</v>
      </c>
      <c r="D3424" s="171" t="s">
        <v>4</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3">
      <c r="A3425" t="s">
        <v>6870</v>
      </c>
      <c r="B3425" s="171" t="s">
        <v>6871</v>
      </c>
      <c r="C3425" s="171" t="s">
        <v>152</v>
      </c>
      <c r="D3425" s="171" t="s">
        <v>80</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3">
      <c r="A3426" t="s">
        <v>6872</v>
      </c>
      <c r="B3426" s="171" t="s">
        <v>6873</v>
      </c>
      <c r="C3426" s="171" t="s">
        <v>155</v>
      </c>
      <c r="D3426" s="171" t="s">
        <v>80</v>
      </c>
      <c r="E3426" s="11">
        <v>42005</v>
      </c>
      <c r="F3426">
        <v>2</v>
      </c>
      <c r="G3426">
        <v>2</v>
      </c>
      <c r="H3426">
        <v>1</v>
      </c>
      <c r="I3426">
        <v>7</v>
      </c>
      <c r="J3426">
        <v>10</v>
      </c>
      <c r="K3426">
        <v>0.7</v>
      </c>
      <c r="L3426">
        <v>10</v>
      </c>
      <c r="M3426">
        <v>1</v>
      </c>
      <c r="N3426">
        <v>7</v>
      </c>
      <c r="P3426">
        <v>0</v>
      </c>
      <c r="Q3426">
        <v>0</v>
      </c>
      <c r="R3426" t="e">
        <v>#DIV/0!</v>
      </c>
      <c r="S3426">
        <v>0</v>
      </c>
      <c r="T3426">
        <v>0.88</v>
      </c>
    </row>
    <row r="3427" spans="1:20" x14ac:dyDescent="0.3">
      <c r="A3427" t="s">
        <v>6874</v>
      </c>
      <c r="B3427" s="171" t="s">
        <v>6875</v>
      </c>
      <c r="C3427" s="171" t="s">
        <v>158</v>
      </c>
      <c r="D3427" s="171" t="s">
        <v>80</v>
      </c>
      <c r="E3427" s="11">
        <v>42005</v>
      </c>
      <c r="F3427">
        <v>2</v>
      </c>
      <c r="G3427">
        <v>3</v>
      </c>
      <c r="H3427">
        <v>0.66666666666666663</v>
      </c>
      <c r="I3427">
        <v>12</v>
      </c>
      <c r="J3427">
        <v>12</v>
      </c>
      <c r="K3427">
        <v>1</v>
      </c>
      <c r="L3427">
        <v>20</v>
      </c>
      <c r="M3427">
        <v>0.6</v>
      </c>
      <c r="N3427">
        <v>12</v>
      </c>
      <c r="P3427">
        <v>0</v>
      </c>
      <c r="Q3427">
        <v>2</v>
      </c>
      <c r="R3427">
        <v>0</v>
      </c>
      <c r="S3427">
        <v>0</v>
      </c>
    </row>
    <row r="3428" spans="1:20" x14ac:dyDescent="0.3">
      <c r="A3428" t="s">
        <v>6876</v>
      </c>
      <c r="B3428" s="171" t="s">
        <v>6877</v>
      </c>
      <c r="C3428" s="171" t="s">
        <v>161</v>
      </c>
      <c r="D3428" s="171" t="s">
        <v>4</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3">
      <c r="A3429" t="s">
        <v>6878</v>
      </c>
      <c r="B3429" s="171" t="s">
        <v>6879</v>
      </c>
      <c r="C3429" s="171" t="s">
        <v>167</v>
      </c>
      <c r="D3429" s="171" t="s">
        <v>4</v>
      </c>
      <c r="E3429" s="11">
        <v>42005</v>
      </c>
      <c r="F3429">
        <v>5</v>
      </c>
      <c r="G3429">
        <v>5</v>
      </c>
      <c r="H3429">
        <v>1</v>
      </c>
      <c r="I3429">
        <v>33</v>
      </c>
      <c r="J3429">
        <v>50</v>
      </c>
      <c r="K3429">
        <v>0.66</v>
      </c>
      <c r="L3429">
        <v>50</v>
      </c>
      <c r="M3429">
        <v>1</v>
      </c>
      <c r="N3429">
        <v>33</v>
      </c>
      <c r="P3429">
        <v>0</v>
      </c>
      <c r="Q3429">
        <v>0</v>
      </c>
      <c r="R3429" t="e">
        <v>#DIV/0!</v>
      </c>
      <c r="S3429">
        <v>0</v>
      </c>
      <c r="T3429">
        <v>0</v>
      </c>
    </row>
    <row r="3430" spans="1:20" x14ac:dyDescent="0.3">
      <c r="A3430" t="s">
        <v>6880</v>
      </c>
      <c r="B3430" s="171" t="s">
        <v>6881</v>
      </c>
      <c r="C3430" s="171" t="s">
        <v>170</v>
      </c>
      <c r="D3430" s="171" t="s">
        <v>80</v>
      </c>
      <c r="E3430" s="11">
        <v>42005</v>
      </c>
      <c r="F3430">
        <v>5</v>
      </c>
      <c r="G3430">
        <v>5</v>
      </c>
      <c r="H3430">
        <v>1</v>
      </c>
      <c r="I3430">
        <v>33</v>
      </c>
      <c r="J3430">
        <v>50</v>
      </c>
      <c r="K3430">
        <v>0.66</v>
      </c>
      <c r="L3430">
        <v>50</v>
      </c>
      <c r="M3430">
        <v>1</v>
      </c>
      <c r="N3430">
        <v>33</v>
      </c>
      <c r="P3430">
        <v>0</v>
      </c>
      <c r="Q3430">
        <v>0</v>
      </c>
      <c r="R3430" t="e">
        <v>#DIV/0!</v>
      </c>
      <c r="S3430">
        <v>0</v>
      </c>
      <c r="T3430">
        <v>0.11</v>
      </c>
    </row>
    <row r="3431" spans="1:20" x14ac:dyDescent="0.3">
      <c r="A3431" t="s">
        <v>6882</v>
      </c>
      <c r="B3431" s="171" t="s">
        <v>6883</v>
      </c>
      <c r="C3431" s="171" t="s">
        <v>173</v>
      </c>
      <c r="D3431" s="171" t="s">
        <v>80</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3">
      <c r="A3432" t="s">
        <v>6884</v>
      </c>
      <c r="B3432" s="171" t="s">
        <v>6885</v>
      </c>
      <c r="C3432" s="171" t="s">
        <v>176</v>
      </c>
      <c r="D3432" s="171" t="s">
        <v>80</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3">
      <c r="A3433" t="s">
        <v>6886</v>
      </c>
      <c r="B3433" s="171" t="s">
        <v>6887</v>
      </c>
      <c r="C3433" s="171" t="s">
        <v>179</v>
      </c>
      <c r="D3433" s="171" t="s">
        <v>4</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3">
      <c r="A3434" t="s">
        <v>6888</v>
      </c>
      <c r="B3434" s="171" t="s">
        <v>6889</v>
      </c>
      <c r="C3434" s="171" t="s">
        <v>182</v>
      </c>
      <c r="D3434" s="171" t="s">
        <v>80</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3">
      <c r="A3435" t="s">
        <v>6890</v>
      </c>
      <c r="B3435" s="171" t="s">
        <v>6891</v>
      </c>
      <c r="C3435" s="171" t="s">
        <v>188</v>
      </c>
      <c r="D3435" s="171" t="s">
        <v>80</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3">
      <c r="A3436" t="s">
        <v>6892</v>
      </c>
      <c r="B3436" s="171" t="s">
        <v>6893</v>
      </c>
      <c r="C3436" s="171" t="s">
        <v>185</v>
      </c>
      <c r="D3436" s="171" t="s">
        <v>4</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3">
      <c r="A3437" t="s">
        <v>6894</v>
      </c>
      <c r="B3437" s="171" t="s">
        <v>6895</v>
      </c>
      <c r="C3437" s="171" t="s">
        <v>191</v>
      </c>
      <c r="D3437" s="171" t="s">
        <v>4</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3">
      <c r="A3438" t="s">
        <v>6896</v>
      </c>
      <c r="B3438" s="171" t="s">
        <v>6897</v>
      </c>
      <c r="C3438" s="171" t="s">
        <v>194</v>
      </c>
      <c r="D3438" s="171" t="s">
        <v>80</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3">
      <c r="A3439" t="s">
        <v>6898</v>
      </c>
      <c r="B3439" s="171" t="s">
        <v>6899</v>
      </c>
      <c r="C3439" s="171" t="s">
        <v>197</v>
      </c>
      <c r="D3439" s="171" t="s">
        <v>80</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3">
      <c r="A3440" t="s">
        <v>6900</v>
      </c>
      <c r="B3440" s="171" t="s">
        <v>6901</v>
      </c>
      <c r="C3440" s="171" t="s">
        <v>200</v>
      </c>
      <c r="D3440" s="171" t="s">
        <v>80</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3">
      <c r="A3441" t="s">
        <v>6902</v>
      </c>
      <c r="B3441" s="171" t="s">
        <v>6903</v>
      </c>
      <c r="C3441" s="171" t="s">
        <v>203</v>
      </c>
      <c r="D3441" s="171" t="s">
        <v>80</v>
      </c>
      <c r="E3441" s="11">
        <v>42005</v>
      </c>
      <c r="F3441">
        <v>5</v>
      </c>
      <c r="G3441">
        <v>5</v>
      </c>
      <c r="H3441">
        <v>1</v>
      </c>
      <c r="I3441">
        <v>16</v>
      </c>
      <c r="J3441">
        <v>25</v>
      </c>
      <c r="K3441">
        <v>0.64</v>
      </c>
      <c r="L3441">
        <v>25</v>
      </c>
      <c r="M3441">
        <v>1</v>
      </c>
      <c r="N3441">
        <v>16</v>
      </c>
      <c r="P3441">
        <v>0</v>
      </c>
      <c r="Q3441">
        <v>0</v>
      </c>
      <c r="R3441" t="e">
        <v>#DIV/0!</v>
      </c>
      <c r="S3441">
        <v>0</v>
      </c>
      <c r="T3441">
        <v>0.7</v>
      </c>
    </row>
    <row r="3442" spans="1:20" x14ac:dyDescent="0.3">
      <c r="A3442" t="s">
        <v>6904</v>
      </c>
      <c r="B3442" s="171" t="s">
        <v>6905</v>
      </c>
      <c r="C3442" s="171" t="s">
        <v>206</v>
      </c>
      <c r="D3442" s="171" t="s">
        <v>80</v>
      </c>
      <c r="E3442" s="11">
        <v>42005</v>
      </c>
      <c r="F3442">
        <v>5</v>
      </c>
      <c r="G3442">
        <v>5</v>
      </c>
      <c r="H3442">
        <v>1</v>
      </c>
      <c r="I3442">
        <v>12</v>
      </c>
      <c r="J3442">
        <v>25</v>
      </c>
      <c r="K3442">
        <v>0.48</v>
      </c>
      <c r="L3442">
        <v>25</v>
      </c>
      <c r="M3442">
        <v>1</v>
      </c>
      <c r="N3442">
        <v>11</v>
      </c>
      <c r="P3442">
        <v>0</v>
      </c>
      <c r="Q3442">
        <v>1</v>
      </c>
      <c r="R3442">
        <v>0</v>
      </c>
      <c r="S3442">
        <v>1</v>
      </c>
      <c r="T3442">
        <v>0.73</v>
      </c>
    </row>
    <row r="3443" spans="1:20" x14ac:dyDescent="0.3">
      <c r="A3443" t="s">
        <v>6906</v>
      </c>
      <c r="B3443" s="171" t="s">
        <v>6907</v>
      </c>
      <c r="C3443" s="171" t="s">
        <v>209</v>
      </c>
      <c r="D3443" s="171" t="s">
        <v>80</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3">
      <c r="A3444" t="s">
        <v>6908</v>
      </c>
      <c r="B3444" s="171" t="s">
        <v>6909</v>
      </c>
      <c r="C3444" s="171" t="s">
        <v>212</v>
      </c>
      <c r="D3444" s="171" t="s">
        <v>4</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3">
      <c r="A3445" t="s">
        <v>6910</v>
      </c>
      <c r="B3445" s="171" t="s">
        <v>6911</v>
      </c>
      <c r="C3445" s="171" t="s">
        <v>215</v>
      </c>
      <c r="D3445" s="171" t="s">
        <v>4</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3">
      <c r="A3446" t="s">
        <v>6912</v>
      </c>
      <c r="B3446" s="171" t="s">
        <v>6913</v>
      </c>
      <c r="C3446" s="171" t="s">
        <v>218</v>
      </c>
      <c r="D3446" s="171" t="s">
        <v>80</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3">
      <c r="A3447" t="s">
        <v>6914</v>
      </c>
      <c r="B3447" s="171" t="s">
        <v>6915</v>
      </c>
      <c r="C3447" s="171" t="s">
        <v>221</v>
      </c>
      <c r="D3447" s="171" t="s">
        <v>4</v>
      </c>
      <c r="E3447" s="11">
        <v>42005</v>
      </c>
      <c r="F3447">
        <v>7</v>
      </c>
      <c r="G3447">
        <v>7</v>
      </c>
      <c r="H3447">
        <v>1</v>
      </c>
      <c r="I3447">
        <v>19</v>
      </c>
      <c r="J3447">
        <v>50</v>
      </c>
      <c r="K3447">
        <v>0.38</v>
      </c>
      <c r="L3447">
        <v>50</v>
      </c>
      <c r="M3447">
        <v>1</v>
      </c>
      <c r="N3447">
        <v>19</v>
      </c>
      <c r="P3447">
        <v>0</v>
      </c>
      <c r="Q3447">
        <v>1</v>
      </c>
      <c r="R3447">
        <v>0</v>
      </c>
      <c r="S3447">
        <v>0</v>
      </c>
      <c r="T3447" t="e">
        <v>#DIV/0!</v>
      </c>
    </row>
    <row r="3448" spans="1:20" x14ac:dyDescent="0.3">
      <c r="A3448" t="s">
        <v>6916</v>
      </c>
      <c r="B3448" s="171" t="s">
        <v>6917</v>
      </c>
      <c r="C3448" s="171" t="s">
        <v>227</v>
      </c>
      <c r="D3448" s="171" t="s">
        <v>80</v>
      </c>
      <c r="E3448" s="11">
        <v>42005</v>
      </c>
      <c r="F3448">
        <v>4</v>
      </c>
      <c r="G3448">
        <v>4</v>
      </c>
      <c r="H3448">
        <v>1</v>
      </c>
      <c r="I3448">
        <v>2</v>
      </c>
      <c r="J3448">
        <v>20</v>
      </c>
      <c r="K3448">
        <v>0.1</v>
      </c>
      <c r="L3448">
        <v>20</v>
      </c>
      <c r="M3448">
        <v>1</v>
      </c>
      <c r="N3448">
        <v>2</v>
      </c>
      <c r="P3448">
        <v>0</v>
      </c>
      <c r="Q3448">
        <v>0</v>
      </c>
      <c r="R3448" t="e">
        <v>#DIV/0!</v>
      </c>
      <c r="S3448">
        <v>0</v>
      </c>
      <c r="T3448" t="e">
        <v>#DIV/0!</v>
      </c>
    </row>
    <row r="3449" spans="1:20" x14ac:dyDescent="0.3">
      <c r="A3449" t="s">
        <v>6918</v>
      </c>
      <c r="B3449" s="171" t="s">
        <v>6919</v>
      </c>
      <c r="C3449" s="171" t="s">
        <v>230</v>
      </c>
      <c r="D3449" s="171" t="s">
        <v>80</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3">
      <c r="A3450" t="s">
        <v>6920</v>
      </c>
      <c r="B3450" s="171" t="s">
        <v>6921</v>
      </c>
      <c r="C3450" s="171" t="s">
        <v>233</v>
      </c>
      <c r="D3450" s="171" t="s">
        <v>4</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3">
      <c r="A3451" t="s">
        <v>6922</v>
      </c>
      <c r="B3451" s="171" t="s">
        <v>6923</v>
      </c>
      <c r="C3451" s="171" t="s">
        <v>236</v>
      </c>
      <c r="D3451" s="171" t="s">
        <v>80</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3">
      <c r="A3452" t="s">
        <v>6924</v>
      </c>
      <c r="B3452" s="171" t="s">
        <v>6925</v>
      </c>
      <c r="C3452" s="171" t="s">
        <v>239</v>
      </c>
      <c r="D3452" s="171" t="s">
        <v>80</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3">
      <c r="A3453" t="s">
        <v>6926</v>
      </c>
      <c r="B3453" s="171" t="s">
        <v>6927</v>
      </c>
      <c r="C3453" s="171" t="s">
        <v>76</v>
      </c>
      <c r="D3453" s="171" t="s">
        <v>80</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3">
      <c r="A3454" t="s">
        <v>6928</v>
      </c>
      <c r="B3454" s="171" t="s">
        <v>6929</v>
      </c>
      <c r="C3454" s="171" t="s">
        <v>79</v>
      </c>
      <c r="D3454" s="171" t="s">
        <v>4</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3">
      <c r="A3455" t="s">
        <v>6930</v>
      </c>
      <c r="B3455" s="171" t="s">
        <v>6931</v>
      </c>
      <c r="C3455" s="171" t="s">
        <v>86</v>
      </c>
      <c r="D3455" s="171" t="s">
        <v>4</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3">
      <c r="A3456" t="s">
        <v>6932</v>
      </c>
      <c r="B3456" s="171" t="s">
        <v>6933</v>
      </c>
      <c r="C3456" s="171" t="s">
        <v>89</v>
      </c>
      <c r="D3456" s="171" t="s">
        <v>4</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3">
      <c r="A3457" t="s">
        <v>6934</v>
      </c>
      <c r="B3457" s="171" t="s">
        <v>6935</v>
      </c>
      <c r="C3457" s="171" t="s">
        <v>92</v>
      </c>
      <c r="D3457" s="171" t="s">
        <v>4</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3">
      <c r="A3458" t="s">
        <v>6936</v>
      </c>
      <c r="B3458" s="171" t="s">
        <v>6937</v>
      </c>
      <c r="C3458" s="171" t="s">
        <v>98</v>
      </c>
      <c r="D3458" s="171" t="s">
        <v>4</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3">
      <c r="A3459" t="s">
        <v>6938</v>
      </c>
      <c r="B3459" s="171" t="s">
        <v>6939</v>
      </c>
      <c r="C3459" s="171" t="s">
        <v>101</v>
      </c>
      <c r="D3459" s="171" t="s">
        <v>4</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3">
      <c r="A3460" t="s">
        <v>6940</v>
      </c>
      <c r="B3460" s="171" t="s">
        <v>6941</v>
      </c>
      <c r="C3460" s="171" t="s">
        <v>6843</v>
      </c>
      <c r="D3460" s="171" t="s">
        <v>4</v>
      </c>
      <c r="E3460" s="11">
        <v>42005</v>
      </c>
      <c r="F3460">
        <v>0</v>
      </c>
      <c r="G3460">
        <v>0</v>
      </c>
      <c r="I3460">
        <v>0</v>
      </c>
      <c r="J3460">
        <v>0</v>
      </c>
      <c r="L3460">
        <v>0</v>
      </c>
      <c r="N3460">
        <v>0</v>
      </c>
      <c r="P3460">
        <v>0</v>
      </c>
      <c r="Q3460">
        <v>0</v>
      </c>
      <c r="R3460" t="e">
        <v>#DIV/0!</v>
      </c>
      <c r="S3460">
        <v>0</v>
      </c>
      <c r="T3460" t="e">
        <v>#DIV/0!</v>
      </c>
    </row>
    <row r="3461" spans="1:20" x14ac:dyDescent="0.3">
      <c r="A3461" t="s">
        <v>6942</v>
      </c>
      <c r="B3461" s="171" t="s">
        <v>6943</v>
      </c>
      <c r="C3461" s="171" t="s">
        <v>107</v>
      </c>
      <c r="D3461" s="171" t="s">
        <v>80</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3">
      <c r="A3462" t="s">
        <v>6944</v>
      </c>
      <c r="B3462" s="171" t="s">
        <v>6945</v>
      </c>
      <c r="C3462" s="171" t="s">
        <v>113</v>
      </c>
      <c r="D3462" s="171" t="s">
        <v>4</v>
      </c>
      <c r="E3462" s="11">
        <v>42005</v>
      </c>
      <c r="F3462">
        <v>5</v>
      </c>
      <c r="G3462">
        <v>5</v>
      </c>
      <c r="H3462">
        <v>1</v>
      </c>
      <c r="I3462">
        <v>12</v>
      </c>
      <c r="J3462">
        <v>25</v>
      </c>
      <c r="K3462">
        <v>0.48</v>
      </c>
      <c r="L3462">
        <v>25</v>
      </c>
      <c r="M3462">
        <v>1</v>
      </c>
      <c r="N3462">
        <v>8</v>
      </c>
      <c r="P3462">
        <v>1</v>
      </c>
      <c r="Q3462">
        <v>2</v>
      </c>
      <c r="R3462">
        <v>0.5</v>
      </c>
      <c r="S3462">
        <v>4</v>
      </c>
      <c r="T3462" t="e">
        <v>#DIV/0!</v>
      </c>
    </row>
    <row r="3463" spans="1:20" x14ac:dyDescent="0.3">
      <c r="A3463" t="s">
        <v>6946</v>
      </c>
      <c r="B3463" s="171" t="s">
        <v>6947</v>
      </c>
      <c r="C3463" s="171" t="s">
        <v>116</v>
      </c>
      <c r="D3463" s="171" t="s">
        <v>4</v>
      </c>
      <c r="E3463" s="11">
        <v>42005</v>
      </c>
      <c r="F3463">
        <v>8</v>
      </c>
      <c r="G3463">
        <v>8</v>
      </c>
      <c r="H3463">
        <v>1</v>
      </c>
      <c r="I3463">
        <v>91</v>
      </c>
      <c r="J3463">
        <v>70</v>
      </c>
      <c r="K3463">
        <v>1.3</v>
      </c>
      <c r="L3463">
        <v>70</v>
      </c>
      <c r="M3463">
        <v>1</v>
      </c>
      <c r="N3463">
        <v>89</v>
      </c>
      <c r="P3463">
        <v>0</v>
      </c>
      <c r="Q3463">
        <v>1</v>
      </c>
      <c r="R3463">
        <v>0</v>
      </c>
      <c r="S3463">
        <v>2</v>
      </c>
      <c r="T3463">
        <v>0.96</v>
      </c>
    </row>
    <row r="3464" spans="1:20" x14ac:dyDescent="0.3">
      <c r="A3464" t="s">
        <v>6948</v>
      </c>
      <c r="B3464" s="171" t="s">
        <v>6949</v>
      </c>
      <c r="C3464" s="171" t="s">
        <v>119</v>
      </c>
      <c r="D3464" s="171" t="s">
        <v>4</v>
      </c>
      <c r="E3464" s="11">
        <v>42005</v>
      </c>
      <c r="F3464">
        <v>2</v>
      </c>
      <c r="G3464">
        <v>2</v>
      </c>
      <c r="H3464">
        <v>1</v>
      </c>
      <c r="I3464">
        <v>0</v>
      </c>
      <c r="J3464">
        <v>14</v>
      </c>
      <c r="K3464">
        <v>0</v>
      </c>
      <c r="L3464">
        <v>28</v>
      </c>
      <c r="M3464">
        <v>0.5</v>
      </c>
      <c r="P3464">
        <v>0</v>
      </c>
      <c r="Q3464">
        <v>0</v>
      </c>
      <c r="R3464" t="e">
        <v>#DIV/0!</v>
      </c>
      <c r="S3464">
        <v>0</v>
      </c>
      <c r="T3464">
        <v>0.8</v>
      </c>
    </row>
    <row r="3465" spans="1:20" x14ac:dyDescent="0.3">
      <c r="A3465" t="s">
        <v>6950</v>
      </c>
      <c r="B3465" s="171" t="s">
        <v>6951</v>
      </c>
      <c r="C3465" s="171" t="s">
        <v>122</v>
      </c>
      <c r="D3465" s="171" t="s">
        <v>80</v>
      </c>
      <c r="E3465" s="11">
        <v>42005</v>
      </c>
      <c r="F3465">
        <v>2</v>
      </c>
      <c r="G3465">
        <v>2</v>
      </c>
      <c r="H3465">
        <v>1</v>
      </c>
      <c r="I3465">
        <v>0</v>
      </c>
      <c r="J3465">
        <v>14</v>
      </c>
      <c r="K3465">
        <v>0</v>
      </c>
      <c r="L3465">
        <v>28</v>
      </c>
      <c r="M3465">
        <v>0.5</v>
      </c>
      <c r="P3465">
        <v>0</v>
      </c>
      <c r="Q3465">
        <v>0</v>
      </c>
      <c r="R3465" t="e">
        <v>#DIV/0!</v>
      </c>
      <c r="S3465">
        <v>0</v>
      </c>
    </row>
    <row r="3466" spans="1:20" x14ac:dyDescent="0.3">
      <c r="A3466" t="s">
        <v>6952</v>
      </c>
      <c r="B3466" s="171" t="s">
        <v>6953</v>
      </c>
      <c r="C3466" s="171" t="s">
        <v>125</v>
      </c>
      <c r="D3466" s="171" t="s">
        <v>80</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3">
      <c r="A3467" t="s">
        <v>6954</v>
      </c>
      <c r="B3467" s="171" t="s">
        <v>6955</v>
      </c>
      <c r="C3467" s="171" t="s">
        <v>128</v>
      </c>
      <c r="D3467" s="171" t="s">
        <v>4</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3">
      <c r="A3468" t="s">
        <v>6956</v>
      </c>
      <c r="B3468" s="171" t="s">
        <v>6957</v>
      </c>
      <c r="C3468" s="171" t="s">
        <v>131</v>
      </c>
      <c r="D3468" s="171" t="s">
        <v>4</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3">
      <c r="A3469" t="s">
        <v>6958</v>
      </c>
      <c r="B3469" s="171" t="s">
        <v>6959</v>
      </c>
      <c r="C3469" s="171" t="s">
        <v>137</v>
      </c>
      <c r="D3469" s="171" t="s">
        <v>80</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3">
      <c r="A3470" t="s">
        <v>6960</v>
      </c>
      <c r="B3470" s="171" t="s">
        <v>6961</v>
      </c>
      <c r="C3470" s="171" t="s">
        <v>140</v>
      </c>
      <c r="D3470" s="171" t="s">
        <v>4</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3">
      <c r="A3471" t="s">
        <v>6962</v>
      </c>
      <c r="B3471" s="171" t="s">
        <v>6963</v>
      </c>
      <c r="C3471" s="171" t="s">
        <v>167</v>
      </c>
      <c r="D3471" s="171" t="s">
        <v>80</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3">
      <c r="A3472" t="s">
        <v>6964</v>
      </c>
      <c r="B3472" s="171" t="s">
        <v>6965</v>
      </c>
      <c r="C3472" s="171" t="s">
        <v>170</v>
      </c>
      <c r="D3472" s="171" t="s">
        <v>4</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3">
      <c r="A3473" t="s">
        <v>6966</v>
      </c>
      <c r="B3473" s="171" t="s">
        <v>6967</v>
      </c>
      <c r="C3473" s="171" t="s">
        <v>179</v>
      </c>
      <c r="D3473" s="171" t="s">
        <v>80</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3">
      <c r="A3474" t="s">
        <v>6968</v>
      </c>
      <c r="B3474" s="171" t="s">
        <v>6969</v>
      </c>
      <c r="C3474" s="171" t="s">
        <v>182</v>
      </c>
      <c r="D3474" s="171" t="s">
        <v>4</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3">
      <c r="A3475" t="s">
        <v>6970</v>
      </c>
      <c r="B3475" s="171" t="s">
        <v>6971</v>
      </c>
      <c r="C3475" s="171" t="s">
        <v>185</v>
      </c>
      <c r="D3475" s="171" t="s">
        <v>80</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3">
      <c r="A3476" t="s">
        <v>6972</v>
      </c>
      <c r="B3476" s="171" t="s">
        <v>6973</v>
      </c>
      <c r="C3476" s="171" t="s">
        <v>188</v>
      </c>
      <c r="D3476" s="171" t="s">
        <v>4</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3">
      <c r="A3477" t="s">
        <v>6974</v>
      </c>
      <c r="B3477" s="171" t="s">
        <v>6975</v>
      </c>
      <c r="C3477" s="171" t="s">
        <v>191</v>
      </c>
      <c r="D3477" s="171" t="s">
        <v>80</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3">
      <c r="A3478" t="s">
        <v>6976</v>
      </c>
      <c r="B3478" s="171" t="s">
        <v>6977</v>
      </c>
      <c r="C3478" s="171" t="s">
        <v>194</v>
      </c>
      <c r="D3478" s="171" t="s">
        <v>4</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3">
      <c r="A3479" t="s">
        <v>6978</v>
      </c>
      <c r="B3479" s="171" t="s">
        <v>6979</v>
      </c>
      <c r="C3479" s="171" t="s">
        <v>197</v>
      </c>
      <c r="D3479" s="171" t="s">
        <v>4</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3">
      <c r="A3480" t="s">
        <v>6980</v>
      </c>
      <c r="B3480" s="171" t="s">
        <v>6981</v>
      </c>
      <c r="C3480" s="171" t="s">
        <v>209</v>
      </c>
      <c r="D3480" s="171" t="s">
        <v>4</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3">
      <c r="A3481" t="s">
        <v>6982</v>
      </c>
      <c r="B3481" s="171" t="s">
        <v>6983</v>
      </c>
      <c r="C3481" s="171" t="s">
        <v>212</v>
      </c>
      <c r="D3481" s="171" t="s">
        <v>80</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3">
      <c r="A3482" t="s">
        <v>6984</v>
      </c>
      <c r="B3482" s="171" t="s">
        <v>6985</v>
      </c>
      <c r="C3482" s="171" t="s">
        <v>215</v>
      </c>
      <c r="D3482" s="171" t="s">
        <v>80</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3">
      <c r="A3483" t="s">
        <v>6986</v>
      </c>
      <c r="B3483" s="171" t="s">
        <v>6987</v>
      </c>
      <c r="C3483" s="171" t="s">
        <v>218</v>
      </c>
      <c r="D3483" s="171" t="s">
        <v>4</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3">
      <c r="A3484" t="s">
        <v>6988</v>
      </c>
      <c r="B3484" s="171" t="s">
        <v>6989</v>
      </c>
      <c r="C3484" s="171" t="s">
        <v>233</v>
      </c>
      <c r="D3484" s="171" t="s">
        <v>80</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3">
      <c r="A3485" t="s">
        <v>6990</v>
      </c>
      <c r="B3485" s="171" t="s">
        <v>6991</v>
      </c>
      <c r="C3485" s="171" t="s">
        <v>236</v>
      </c>
      <c r="D3485" s="171" t="s">
        <v>4</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3">
      <c r="A3486" t="s">
        <v>6992</v>
      </c>
      <c r="B3486" s="171" t="s">
        <v>6993</v>
      </c>
      <c r="C3486" s="171" t="s">
        <v>239</v>
      </c>
      <c r="D3486" s="171" t="s">
        <v>4</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x14ac:dyDescent="0.3">
      <c r="A3487" t="s">
        <v>6994</v>
      </c>
      <c r="B3487" s="171" t="s">
        <v>6995</v>
      </c>
      <c r="C3487" s="171" t="s">
        <v>143</v>
      </c>
      <c r="D3487" s="171" t="s">
        <v>4</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3">
      <c r="A3488" t="s">
        <v>6996</v>
      </c>
      <c r="B3488" s="171" t="s">
        <v>6997</v>
      </c>
      <c r="C3488" s="171" t="s">
        <v>146</v>
      </c>
      <c r="D3488" s="171" t="s">
        <v>80</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3">
      <c r="A3489" t="s">
        <v>6998</v>
      </c>
      <c r="B3489" s="171" t="s">
        <v>6999</v>
      </c>
      <c r="C3489" s="171" t="s">
        <v>152</v>
      </c>
      <c r="D3489" s="171" t="s">
        <v>4</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3">
      <c r="A3490" t="s">
        <v>7000</v>
      </c>
      <c r="B3490" s="171" t="s">
        <v>7001</v>
      </c>
      <c r="C3490" s="171" t="s">
        <v>155</v>
      </c>
      <c r="D3490" s="171" t="s">
        <v>4</v>
      </c>
      <c r="E3490" s="11">
        <v>42005</v>
      </c>
      <c r="F3490">
        <v>2</v>
      </c>
      <c r="G3490">
        <v>2</v>
      </c>
      <c r="H3490">
        <v>1</v>
      </c>
      <c r="I3490">
        <v>7</v>
      </c>
      <c r="J3490">
        <v>10</v>
      </c>
      <c r="K3490">
        <v>0.7</v>
      </c>
      <c r="L3490">
        <v>10</v>
      </c>
      <c r="M3490">
        <v>1</v>
      </c>
      <c r="N3490">
        <v>7</v>
      </c>
      <c r="P3490">
        <v>0</v>
      </c>
      <c r="Q3490">
        <v>0</v>
      </c>
      <c r="R3490" t="e">
        <v>#DIV/0!</v>
      </c>
      <c r="S3490">
        <v>0</v>
      </c>
      <c r="T3490">
        <v>0.36</v>
      </c>
    </row>
    <row r="3491" spans="1:20" x14ac:dyDescent="0.3">
      <c r="A3491" t="s">
        <v>7002</v>
      </c>
      <c r="B3491" s="171" t="s">
        <v>7003</v>
      </c>
      <c r="C3491" s="171" t="s">
        <v>158</v>
      </c>
      <c r="D3491" s="171" t="s">
        <v>4</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3">
      <c r="A3492" t="s">
        <v>7004</v>
      </c>
      <c r="B3492" s="171" t="s">
        <v>7005</v>
      </c>
      <c r="C3492" s="171" t="s">
        <v>161</v>
      </c>
      <c r="D3492" s="171" t="s">
        <v>80</v>
      </c>
      <c r="E3492" s="11">
        <v>42005</v>
      </c>
      <c r="F3492">
        <v>2</v>
      </c>
      <c r="G3492">
        <v>3</v>
      </c>
      <c r="H3492">
        <v>0.66666666666666663</v>
      </c>
      <c r="I3492">
        <v>12</v>
      </c>
      <c r="J3492">
        <v>12</v>
      </c>
      <c r="K3492">
        <v>1</v>
      </c>
      <c r="L3492">
        <v>20</v>
      </c>
      <c r="M3492">
        <v>0.6</v>
      </c>
      <c r="N3492">
        <v>12</v>
      </c>
      <c r="P3492">
        <v>0</v>
      </c>
      <c r="Q3492">
        <v>2</v>
      </c>
      <c r="R3492">
        <v>0</v>
      </c>
      <c r="S3492">
        <v>0</v>
      </c>
    </row>
    <row r="3493" spans="1:20" x14ac:dyDescent="0.3">
      <c r="A3493" t="s">
        <v>7006</v>
      </c>
      <c r="B3493" s="171" t="s">
        <v>7007</v>
      </c>
      <c r="C3493" s="171" t="s">
        <v>221</v>
      </c>
      <c r="D3493" s="171" t="s">
        <v>80</v>
      </c>
      <c r="E3493" s="11">
        <v>42005</v>
      </c>
      <c r="F3493">
        <v>7</v>
      </c>
      <c r="G3493">
        <v>7</v>
      </c>
      <c r="H3493">
        <v>1</v>
      </c>
      <c r="I3493">
        <v>19</v>
      </c>
      <c r="J3493">
        <v>50</v>
      </c>
      <c r="K3493">
        <v>0.38</v>
      </c>
      <c r="L3493">
        <v>50</v>
      </c>
      <c r="M3493">
        <v>1</v>
      </c>
      <c r="N3493">
        <v>19</v>
      </c>
      <c r="P3493">
        <v>0</v>
      </c>
      <c r="Q3493">
        <v>1</v>
      </c>
      <c r="R3493">
        <v>0</v>
      </c>
      <c r="S3493">
        <v>0</v>
      </c>
      <c r="T3493">
        <v>0.43</v>
      </c>
    </row>
    <row r="3494" spans="1:20" x14ac:dyDescent="0.3">
      <c r="A3494" t="s">
        <v>7008</v>
      </c>
      <c r="B3494" s="171" t="s">
        <v>7009</v>
      </c>
      <c r="C3494" s="171" t="s">
        <v>227</v>
      </c>
      <c r="D3494" s="171" t="s">
        <v>4</v>
      </c>
      <c r="E3494" s="11">
        <v>42005</v>
      </c>
      <c r="F3494">
        <v>4</v>
      </c>
      <c r="G3494">
        <v>4</v>
      </c>
      <c r="H3494">
        <v>1</v>
      </c>
      <c r="I3494">
        <v>2</v>
      </c>
      <c r="J3494">
        <v>20</v>
      </c>
      <c r="K3494">
        <v>0.1</v>
      </c>
      <c r="L3494">
        <v>20</v>
      </c>
      <c r="M3494">
        <v>1</v>
      </c>
      <c r="N3494">
        <v>2</v>
      </c>
      <c r="P3494">
        <v>0</v>
      </c>
      <c r="Q3494">
        <v>0</v>
      </c>
      <c r="R3494" t="e">
        <v>#DIV/0!</v>
      </c>
      <c r="S3494">
        <v>0</v>
      </c>
      <c r="T3494">
        <v>0</v>
      </c>
    </row>
    <row r="3495" spans="1:20" x14ac:dyDescent="0.3">
      <c r="A3495" t="s">
        <v>7010</v>
      </c>
      <c r="B3495" s="171" t="s">
        <v>7011</v>
      </c>
      <c r="C3495" s="171" t="s">
        <v>230</v>
      </c>
      <c r="D3495" s="171" t="s">
        <v>4</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3">
      <c r="A3496" t="s">
        <v>7012</v>
      </c>
      <c r="B3496" s="171" t="s">
        <v>7013</v>
      </c>
      <c r="C3496" s="171" t="s">
        <v>119</v>
      </c>
      <c r="D3496" s="171" t="s">
        <v>80</v>
      </c>
      <c r="E3496" s="11">
        <v>42036</v>
      </c>
      <c r="F3496">
        <v>3</v>
      </c>
      <c r="G3496">
        <v>5</v>
      </c>
      <c r="H3496">
        <v>0.6</v>
      </c>
      <c r="I3496">
        <v>0</v>
      </c>
      <c r="J3496">
        <v>14</v>
      </c>
      <c r="K3496">
        <v>0</v>
      </c>
      <c r="L3496">
        <v>28</v>
      </c>
      <c r="M3496">
        <v>0.5</v>
      </c>
      <c r="N3496">
        <v>0</v>
      </c>
      <c r="P3496">
        <v>0</v>
      </c>
      <c r="Q3496">
        <v>0</v>
      </c>
      <c r="R3496" t="e">
        <v>#DIV/0!</v>
      </c>
      <c r="S3496">
        <v>0</v>
      </c>
    </row>
    <row r="3497" spans="1:20" x14ac:dyDescent="0.3">
      <c r="A3497" t="s">
        <v>7014</v>
      </c>
      <c r="B3497" s="171" t="s">
        <v>7015</v>
      </c>
      <c r="C3497" s="171" t="s">
        <v>143</v>
      </c>
      <c r="D3497" s="171" t="s">
        <v>80</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3">
      <c r="A3498" t="s">
        <v>7016</v>
      </c>
      <c r="B3498" s="171" t="s">
        <v>7017</v>
      </c>
      <c r="C3498" s="171" t="s">
        <v>158</v>
      </c>
      <c r="D3498" s="171" t="s">
        <v>80</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3">
      <c r="A3499" t="s">
        <v>7018</v>
      </c>
      <c r="B3499" s="171" t="s">
        <v>7019</v>
      </c>
      <c r="C3499" s="171" t="s">
        <v>209</v>
      </c>
      <c r="D3499" s="171" t="s">
        <v>80</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3">
      <c r="A3500" t="s">
        <v>7020</v>
      </c>
      <c r="B3500" s="171" t="s">
        <v>7021</v>
      </c>
      <c r="C3500" s="171" t="s">
        <v>203</v>
      </c>
      <c r="D3500" s="171" t="s">
        <v>80</v>
      </c>
      <c r="E3500" s="11">
        <v>42036</v>
      </c>
      <c r="F3500">
        <v>5</v>
      </c>
      <c r="G3500">
        <v>5</v>
      </c>
      <c r="H3500">
        <v>1</v>
      </c>
      <c r="I3500">
        <v>12</v>
      </c>
      <c r="J3500">
        <v>25</v>
      </c>
      <c r="K3500">
        <v>0.48</v>
      </c>
      <c r="L3500">
        <v>25</v>
      </c>
      <c r="M3500">
        <v>1</v>
      </c>
      <c r="N3500">
        <v>12</v>
      </c>
      <c r="P3500">
        <v>0</v>
      </c>
      <c r="Q3500">
        <v>0</v>
      </c>
      <c r="R3500" t="e">
        <v>#DIV/0!</v>
      </c>
      <c r="S3500">
        <v>0</v>
      </c>
      <c r="T3500">
        <v>0.47</v>
      </c>
    </row>
    <row r="3501" spans="1:20" x14ac:dyDescent="0.3">
      <c r="A3501" t="s">
        <v>7022</v>
      </c>
      <c r="B3501" s="171" t="s">
        <v>7023</v>
      </c>
      <c r="C3501" s="171" t="s">
        <v>76</v>
      </c>
      <c r="D3501" s="171" t="s">
        <v>4</v>
      </c>
      <c r="E3501" s="11">
        <v>42036</v>
      </c>
      <c r="F3501">
        <v>5</v>
      </c>
      <c r="G3501">
        <v>5</v>
      </c>
      <c r="H3501">
        <v>1</v>
      </c>
      <c r="I3501">
        <v>3</v>
      </c>
      <c r="J3501">
        <v>15</v>
      </c>
      <c r="K3501">
        <v>0.2</v>
      </c>
      <c r="L3501">
        <v>15</v>
      </c>
      <c r="M3501">
        <v>1</v>
      </c>
      <c r="N3501">
        <v>3</v>
      </c>
      <c r="P3501">
        <v>0</v>
      </c>
      <c r="Q3501">
        <v>0</v>
      </c>
      <c r="R3501" t="e">
        <v>#DIV/0!</v>
      </c>
      <c r="S3501">
        <v>0</v>
      </c>
    </row>
    <row r="3502" spans="1:20" x14ac:dyDescent="0.3">
      <c r="A3502" t="s">
        <v>7024</v>
      </c>
      <c r="B3502" s="171" t="s">
        <v>7025</v>
      </c>
      <c r="C3502" s="171" t="s">
        <v>128</v>
      </c>
      <c r="D3502" s="171" t="s">
        <v>80</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3">
      <c r="A3503" t="s">
        <v>7026</v>
      </c>
      <c r="B3503" s="171" t="s">
        <v>7027</v>
      </c>
      <c r="C3503" s="171" t="s">
        <v>152</v>
      </c>
      <c r="D3503" s="171" t="s">
        <v>80</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3">
      <c r="A3504" t="s">
        <v>7028</v>
      </c>
      <c r="B3504" s="171" t="s">
        <v>7029</v>
      </c>
      <c r="C3504" s="171" t="s">
        <v>194</v>
      </c>
      <c r="D3504" s="171" t="s">
        <v>80</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3">
      <c r="A3505" t="s">
        <v>7030</v>
      </c>
      <c r="B3505" s="171" t="s">
        <v>7031</v>
      </c>
      <c r="C3505" s="171" t="s">
        <v>236</v>
      </c>
      <c r="D3505" s="171" t="s">
        <v>80</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3">
      <c r="A3506" t="s">
        <v>7032</v>
      </c>
      <c r="B3506" s="171" t="s">
        <v>7033</v>
      </c>
      <c r="C3506" s="171" t="s">
        <v>239</v>
      </c>
      <c r="D3506" s="171" t="s">
        <v>80</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3">
      <c r="A3507" t="s">
        <v>7034</v>
      </c>
      <c r="B3507" s="171" t="s">
        <v>7035</v>
      </c>
      <c r="C3507" s="171" t="s">
        <v>176</v>
      </c>
      <c r="D3507" s="171" t="s">
        <v>80</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3">
      <c r="A3508" t="s">
        <v>7036</v>
      </c>
      <c r="B3508" s="171" t="s">
        <v>7037</v>
      </c>
      <c r="C3508" s="171" t="s">
        <v>206</v>
      </c>
      <c r="D3508" s="171" t="s">
        <v>80</v>
      </c>
      <c r="E3508" s="11">
        <v>42036</v>
      </c>
      <c r="F3508">
        <v>5</v>
      </c>
      <c r="G3508">
        <v>5</v>
      </c>
      <c r="H3508">
        <v>1</v>
      </c>
      <c r="I3508">
        <v>12</v>
      </c>
      <c r="J3508">
        <v>25</v>
      </c>
      <c r="K3508">
        <v>0.48</v>
      </c>
      <c r="L3508">
        <v>25</v>
      </c>
      <c r="M3508">
        <v>1</v>
      </c>
      <c r="N3508">
        <v>11</v>
      </c>
      <c r="P3508">
        <v>0</v>
      </c>
      <c r="Q3508">
        <v>0</v>
      </c>
      <c r="R3508" t="e">
        <v>#DIV/0!</v>
      </c>
      <c r="S3508">
        <v>1</v>
      </c>
      <c r="T3508">
        <v>0.38</v>
      </c>
    </row>
    <row r="3509" spans="1:20" x14ac:dyDescent="0.3">
      <c r="A3509" t="s">
        <v>7038</v>
      </c>
      <c r="B3509" s="171" t="s">
        <v>7039</v>
      </c>
      <c r="C3509" s="171" t="s">
        <v>113</v>
      </c>
      <c r="D3509" s="171" t="s">
        <v>80</v>
      </c>
      <c r="E3509" s="11">
        <v>42036</v>
      </c>
      <c r="F3509">
        <v>5</v>
      </c>
      <c r="G3509">
        <v>5</v>
      </c>
      <c r="H3509">
        <v>1</v>
      </c>
      <c r="I3509">
        <v>12</v>
      </c>
      <c r="J3509">
        <v>25</v>
      </c>
      <c r="K3509">
        <v>0.48</v>
      </c>
      <c r="L3509">
        <v>25</v>
      </c>
      <c r="M3509">
        <v>1</v>
      </c>
      <c r="N3509">
        <v>10</v>
      </c>
      <c r="P3509">
        <v>1</v>
      </c>
      <c r="Q3509">
        <v>1</v>
      </c>
      <c r="R3509">
        <v>1</v>
      </c>
      <c r="S3509">
        <v>2</v>
      </c>
      <c r="T3509" t="e">
        <v>#DIV/0!</v>
      </c>
    </row>
    <row r="3510" spans="1:20" x14ac:dyDescent="0.3">
      <c r="A3510" t="s">
        <v>7040</v>
      </c>
      <c r="B3510" s="171" t="s">
        <v>7041</v>
      </c>
      <c r="C3510" s="171" t="s">
        <v>131</v>
      </c>
      <c r="D3510" s="171" t="s">
        <v>80</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3">
      <c r="A3511" t="s">
        <v>7042</v>
      </c>
      <c r="B3511" s="171" t="s">
        <v>7043</v>
      </c>
      <c r="C3511" s="171" t="s">
        <v>155</v>
      </c>
      <c r="D3511" s="171" t="s">
        <v>80</v>
      </c>
      <c r="E3511" s="11">
        <v>42036</v>
      </c>
      <c r="F3511">
        <v>2</v>
      </c>
      <c r="G3511">
        <v>2</v>
      </c>
      <c r="H3511">
        <v>1</v>
      </c>
      <c r="I3511">
        <v>7</v>
      </c>
      <c r="J3511">
        <v>10</v>
      </c>
      <c r="K3511">
        <v>0.7</v>
      </c>
      <c r="L3511">
        <v>10</v>
      </c>
      <c r="M3511">
        <v>1</v>
      </c>
      <c r="N3511">
        <v>6</v>
      </c>
      <c r="P3511">
        <v>0</v>
      </c>
      <c r="Q3511">
        <v>0</v>
      </c>
      <c r="R3511" t="e">
        <v>#DIV/0!</v>
      </c>
      <c r="S3511">
        <v>1</v>
      </c>
      <c r="T3511">
        <v>0</v>
      </c>
    </row>
    <row r="3512" spans="1:20" x14ac:dyDescent="0.3">
      <c r="A3512" t="s">
        <v>7044</v>
      </c>
      <c r="B3512" s="171" t="s">
        <v>7045</v>
      </c>
      <c r="C3512" s="171" t="s">
        <v>188</v>
      </c>
      <c r="D3512" s="171" t="s">
        <v>80</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3">
      <c r="A3513" t="s">
        <v>7046</v>
      </c>
      <c r="B3513" s="171" t="s">
        <v>7047</v>
      </c>
      <c r="C3513" s="171" t="s">
        <v>227</v>
      </c>
      <c r="D3513" s="171" t="s">
        <v>80</v>
      </c>
      <c r="E3513" s="11">
        <v>42036</v>
      </c>
      <c r="F3513">
        <v>4</v>
      </c>
      <c r="G3513">
        <v>4</v>
      </c>
      <c r="H3513">
        <v>1</v>
      </c>
      <c r="I3513">
        <v>3</v>
      </c>
      <c r="J3513">
        <v>20</v>
      </c>
      <c r="K3513">
        <v>0.15</v>
      </c>
      <c r="L3513">
        <v>20</v>
      </c>
      <c r="M3513">
        <v>1</v>
      </c>
      <c r="N3513">
        <v>2</v>
      </c>
      <c r="P3513">
        <v>0</v>
      </c>
      <c r="Q3513">
        <v>0</v>
      </c>
      <c r="R3513" t="e">
        <v>#DIV/0!</v>
      </c>
      <c r="S3513">
        <v>1</v>
      </c>
      <c r="T3513" t="e">
        <v>#DIV/0!</v>
      </c>
    </row>
    <row r="3514" spans="1:20" x14ac:dyDescent="0.3">
      <c r="A3514" t="s">
        <v>7048</v>
      </c>
      <c r="B3514" s="171" t="s">
        <v>7049</v>
      </c>
      <c r="C3514" s="171" t="s">
        <v>116</v>
      </c>
      <c r="D3514" s="171" t="s">
        <v>80</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3">
      <c r="A3515" t="s">
        <v>7050</v>
      </c>
      <c r="B3515" s="171" t="s">
        <v>7051</v>
      </c>
      <c r="C3515" s="171" t="s">
        <v>140</v>
      </c>
      <c r="D3515" s="171" t="s">
        <v>80</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3">
      <c r="A3516" t="s">
        <v>7052</v>
      </c>
      <c r="B3516" s="171" t="s">
        <v>7053</v>
      </c>
      <c r="C3516" s="171" t="s">
        <v>170</v>
      </c>
      <c r="D3516" s="171" t="s">
        <v>80</v>
      </c>
      <c r="E3516" s="11">
        <v>42036</v>
      </c>
      <c r="F3516">
        <v>5</v>
      </c>
      <c r="G3516">
        <v>5</v>
      </c>
      <c r="H3516">
        <v>1</v>
      </c>
      <c r="I3516">
        <v>32</v>
      </c>
      <c r="J3516">
        <v>50</v>
      </c>
      <c r="K3516">
        <v>0.64</v>
      </c>
      <c r="L3516">
        <v>50</v>
      </c>
      <c r="M3516">
        <v>1</v>
      </c>
      <c r="N3516">
        <v>32</v>
      </c>
      <c r="P3516">
        <v>0</v>
      </c>
      <c r="Q3516">
        <v>1</v>
      </c>
      <c r="R3516">
        <v>0</v>
      </c>
      <c r="S3516">
        <v>0</v>
      </c>
      <c r="T3516" t="e">
        <v>#DIV/0!</v>
      </c>
    </row>
    <row r="3517" spans="1:20" x14ac:dyDescent="0.3">
      <c r="A3517" t="s">
        <v>7054</v>
      </c>
      <c r="B3517" s="171" t="s">
        <v>7055</v>
      </c>
      <c r="C3517" s="171" t="s">
        <v>182</v>
      </c>
      <c r="D3517" s="171" t="s">
        <v>80</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3">
      <c r="A3518" t="s">
        <v>7056</v>
      </c>
      <c r="B3518" s="171" t="s">
        <v>7057</v>
      </c>
      <c r="C3518" s="171" t="s">
        <v>197</v>
      </c>
      <c r="D3518" s="171" t="s">
        <v>80</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3">
      <c r="A3519" t="s">
        <v>7058</v>
      </c>
      <c r="B3519" s="171" t="s">
        <v>7059</v>
      </c>
      <c r="C3519" s="171" t="s">
        <v>218</v>
      </c>
      <c r="D3519" s="171" t="s">
        <v>80</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3">
      <c r="A3520" t="s">
        <v>7060</v>
      </c>
      <c r="B3520" s="171" t="s">
        <v>7061</v>
      </c>
      <c r="C3520" s="171" t="s">
        <v>230</v>
      </c>
      <c r="D3520" s="171" t="s">
        <v>80</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3">
      <c r="A3521" t="s">
        <v>7062</v>
      </c>
      <c r="B3521" s="171" t="s">
        <v>7063</v>
      </c>
      <c r="C3521" s="171" t="s">
        <v>173</v>
      </c>
      <c r="D3521" s="171" t="s">
        <v>80</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3">
      <c r="A3522" t="s">
        <v>7064</v>
      </c>
      <c r="B3522" s="171" t="s">
        <v>7065</v>
      </c>
      <c r="C3522" s="171" t="s">
        <v>200</v>
      </c>
      <c r="D3522" s="171" t="s">
        <v>80</v>
      </c>
      <c r="E3522" s="11">
        <v>42036</v>
      </c>
      <c r="F3522">
        <v>10</v>
      </c>
      <c r="G3522">
        <v>10</v>
      </c>
      <c r="H3522">
        <v>1</v>
      </c>
      <c r="I3522">
        <v>24</v>
      </c>
      <c r="J3522">
        <v>50</v>
      </c>
      <c r="K3522">
        <v>0.48</v>
      </c>
      <c r="L3522">
        <v>50</v>
      </c>
      <c r="M3522">
        <v>1</v>
      </c>
      <c r="N3522">
        <v>23</v>
      </c>
      <c r="P3522">
        <v>0</v>
      </c>
      <c r="Q3522">
        <v>0</v>
      </c>
      <c r="R3522" t="e">
        <v>#DIV/0!</v>
      </c>
      <c r="S3522">
        <v>1</v>
      </c>
      <c r="T3522">
        <v>0.81</v>
      </c>
    </row>
    <row r="3523" spans="1:20" x14ac:dyDescent="0.3">
      <c r="A3523" t="s">
        <v>7066</v>
      </c>
      <c r="B3523" s="171" t="s">
        <v>7067</v>
      </c>
      <c r="C3523" s="171" t="s">
        <v>107</v>
      </c>
      <c r="D3523" s="171" t="s">
        <v>4</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3">
      <c r="A3524" t="s">
        <v>7068</v>
      </c>
      <c r="B3524" s="171" t="s">
        <v>7069</v>
      </c>
      <c r="C3524" s="171" t="s">
        <v>122</v>
      </c>
      <c r="D3524" s="171" t="s">
        <v>4</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3">
      <c r="A3525" t="s">
        <v>7070</v>
      </c>
      <c r="B3525" s="171" t="s">
        <v>7071</v>
      </c>
      <c r="C3525" s="171" t="s">
        <v>146</v>
      </c>
      <c r="D3525" s="171" t="s">
        <v>4</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3">
      <c r="A3526" t="s">
        <v>7072</v>
      </c>
      <c r="B3526" s="171" t="s">
        <v>7073</v>
      </c>
      <c r="C3526" s="171" t="s">
        <v>161</v>
      </c>
      <c r="D3526" s="171" t="s">
        <v>4</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3">
      <c r="A3527" t="s">
        <v>7074</v>
      </c>
      <c r="B3527" s="171" t="s">
        <v>7075</v>
      </c>
      <c r="C3527" s="171" t="s">
        <v>212</v>
      </c>
      <c r="D3527" s="171" t="s">
        <v>4</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3">
      <c r="A3528" t="s">
        <v>7076</v>
      </c>
      <c r="B3528" s="171" t="s">
        <v>7077</v>
      </c>
      <c r="C3528" s="171" t="s">
        <v>73</v>
      </c>
      <c r="D3528" s="171" t="s">
        <v>4</v>
      </c>
      <c r="E3528" s="11">
        <v>42036</v>
      </c>
      <c r="F3528">
        <v>5</v>
      </c>
      <c r="G3528">
        <v>5</v>
      </c>
      <c r="H3528">
        <v>1</v>
      </c>
      <c r="I3528">
        <v>3</v>
      </c>
      <c r="J3528">
        <v>15</v>
      </c>
      <c r="K3528">
        <v>0.2</v>
      </c>
      <c r="L3528">
        <v>15</v>
      </c>
      <c r="M3528">
        <v>1</v>
      </c>
      <c r="N3528">
        <v>3</v>
      </c>
      <c r="P3528">
        <v>0</v>
      </c>
      <c r="Q3528">
        <v>0</v>
      </c>
      <c r="R3528" t="e">
        <v>#DIV/0!</v>
      </c>
      <c r="S3528">
        <v>0</v>
      </c>
      <c r="T3528">
        <v>1</v>
      </c>
    </row>
    <row r="3529" spans="1:20" x14ac:dyDescent="0.3">
      <c r="A3529" t="s">
        <v>7078</v>
      </c>
      <c r="B3529" s="171" t="s">
        <v>7079</v>
      </c>
      <c r="C3529" s="171" t="s">
        <v>125</v>
      </c>
      <c r="D3529" s="171" t="s">
        <v>4</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3">
      <c r="A3530" t="s">
        <v>7080</v>
      </c>
      <c r="B3530" s="171" t="s">
        <v>7081</v>
      </c>
      <c r="C3530" s="171" t="s">
        <v>191</v>
      </c>
      <c r="D3530" s="171" t="s">
        <v>4</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3">
      <c r="A3531" t="s">
        <v>7082</v>
      </c>
      <c r="B3531" s="171" t="s">
        <v>7083</v>
      </c>
      <c r="C3531" s="171" t="s">
        <v>233</v>
      </c>
      <c r="D3531" s="171" t="s">
        <v>4</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3">
      <c r="A3532" t="s">
        <v>7084</v>
      </c>
      <c r="B3532" s="171" t="s">
        <v>7085</v>
      </c>
      <c r="C3532" s="171" t="s">
        <v>185</v>
      </c>
      <c r="D3532" s="171" t="s">
        <v>4</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3">
      <c r="A3533" t="s">
        <v>7086</v>
      </c>
      <c r="B3533" s="171" t="s">
        <v>7087</v>
      </c>
      <c r="C3533" s="171" t="s">
        <v>221</v>
      </c>
      <c r="D3533" s="171" t="s">
        <v>4</v>
      </c>
      <c r="E3533" s="11">
        <v>42036</v>
      </c>
      <c r="F3533">
        <v>7</v>
      </c>
      <c r="G3533">
        <v>7</v>
      </c>
      <c r="H3533">
        <v>1</v>
      </c>
      <c r="I3533">
        <v>20</v>
      </c>
      <c r="J3533">
        <v>50</v>
      </c>
      <c r="K3533">
        <v>0.4</v>
      </c>
      <c r="L3533">
        <v>50</v>
      </c>
      <c r="M3533">
        <v>1</v>
      </c>
      <c r="N3533">
        <v>19</v>
      </c>
      <c r="P3533">
        <v>0</v>
      </c>
      <c r="Q3533">
        <v>0</v>
      </c>
      <c r="R3533" t="e">
        <v>#DIV/0!</v>
      </c>
      <c r="S3533">
        <v>1</v>
      </c>
      <c r="T3533">
        <v>0.82</v>
      </c>
    </row>
    <row r="3534" spans="1:20" x14ac:dyDescent="0.3">
      <c r="A3534" t="s">
        <v>7088</v>
      </c>
      <c r="B3534" s="171" t="s">
        <v>7089</v>
      </c>
      <c r="C3534" s="171" t="s">
        <v>137</v>
      </c>
      <c r="D3534" s="171" t="s">
        <v>4</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3">
      <c r="A3535" t="s">
        <v>7090</v>
      </c>
      <c r="B3535" s="171" t="s">
        <v>7091</v>
      </c>
      <c r="C3535" s="171" t="s">
        <v>167</v>
      </c>
      <c r="D3535" s="171" t="s">
        <v>4</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3">
      <c r="A3536" t="s">
        <v>7092</v>
      </c>
      <c r="B3536" s="171" t="s">
        <v>7093</v>
      </c>
      <c r="C3536" s="171" t="s">
        <v>179</v>
      </c>
      <c r="D3536" s="171" t="s">
        <v>4</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3">
      <c r="A3537" t="s">
        <v>7094</v>
      </c>
      <c r="B3537" s="171" t="s">
        <v>7095</v>
      </c>
      <c r="C3537" s="171" t="s">
        <v>215</v>
      </c>
      <c r="D3537" s="171" t="s">
        <v>4</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3">
      <c r="A3538" t="s">
        <v>7096</v>
      </c>
      <c r="B3538" s="171" t="s">
        <v>7097</v>
      </c>
      <c r="C3538" s="171" t="s">
        <v>79</v>
      </c>
      <c r="D3538" s="171" t="s">
        <v>80</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3">
      <c r="A3539" t="s">
        <v>7098</v>
      </c>
      <c r="B3539" s="171" t="s">
        <v>7099</v>
      </c>
      <c r="C3539" s="171" t="s">
        <v>83</v>
      </c>
      <c r="D3539" s="171" t="s">
        <v>80</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3">
      <c r="A3540" t="s">
        <v>7100</v>
      </c>
      <c r="B3540" s="171" t="s">
        <v>7101</v>
      </c>
      <c r="C3540" s="171" t="s">
        <v>86</v>
      </c>
      <c r="D3540" s="171" t="s">
        <v>80</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3">
      <c r="A3541" t="s">
        <v>7102</v>
      </c>
      <c r="B3541" s="171" t="s">
        <v>7103</v>
      </c>
      <c r="C3541" s="171" t="s">
        <v>89</v>
      </c>
      <c r="D3541" s="171" t="s">
        <v>80</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3">
      <c r="A3542" t="s">
        <v>7104</v>
      </c>
      <c r="B3542" s="171" t="s">
        <v>7105</v>
      </c>
      <c r="C3542" s="171" t="s">
        <v>92</v>
      </c>
      <c r="D3542" s="171" t="s">
        <v>80</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3">
      <c r="A3543" t="s">
        <v>7106</v>
      </c>
      <c r="B3543" s="171" t="s">
        <v>7107</v>
      </c>
      <c r="C3543" s="171" t="s">
        <v>95</v>
      </c>
      <c r="D3543" s="171" t="s">
        <v>80</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3">
      <c r="A3544" t="s">
        <v>7108</v>
      </c>
      <c r="B3544" s="171" t="s">
        <v>7109</v>
      </c>
      <c r="C3544" s="171" t="s">
        <v>98</v>
      </c>
      <c r="D3544" s="171" t="s">
        <v>80</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3">
      <c r="A3545" t="s">
        <v>7110</v>
      </c>
      <c r="B3545" s="171" t="s">
        <v>7111</v>
      </c>
      <c r="C3545" s="171" t="s">
        <v>101</v>
      </c>
      <c r="D3545" s="171" t="s">
        <v>80</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3">
      <c r="A3546" t="s">
        <v>7112</v>
      </c>
      <c r="B3546" s="171" t="s">
        <v>7113</v>
      </c>
      <c r="C3546" s="171" t="s">
        <v>6843</v>
      </c>
      <c r="D3546" s="171" t="s">
        <v>80</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3">
      <c r="A3547" t="s">
        <v>7114</v>
      </c>
      <c r="B3547" s="171" t="s">
        <v>7115</v>
      </c>
      <c r="C3547" s="171" t="s">
        <v>104</v>
      </c>
      <c r="D3547" s="171" t="s">
        <v>4</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3">
      <c r="A3548" t="s">
        <v>7116</v>
      </c>
      <c r="B3548" s="171" t="s">
        <v>7117</v>
      </c>
      <c r="C3548" s="171" t="s">
        <v>76</v>
      </c>
      <c r="D3548" s="171" t="s">
        <v>80</v>
      </c>
      <c r="E3548" s="11">
        <v>42036</v>
      </c>
      <c r="F3548">
        <v>5</v>
      </c>
      <c r="G3548">
        <v>5</v>
      </c>
      <c r="H3548">
        <v>1</v>
      </c>
      <c r="I3548">
        <v>3</v>
      </c>
      <c r="J3548">
        <v>15</v>
      </c>
      <c r="K3548">
        <v>0.2</v>
      </c>
      <c r="L3548">
        <v>15</v>
      </c>
      <c r="M3548">
        <v>1</v>
      </c>
      <c r="N3548">
        <v>3</v>
      </c>
      <c r="P3548">
        <v>0</v>
      </c>
      <c r="Q3548">
        <v>0</v>
      </c>
      <c r="R3548" t="e">
        <v>#DIV/0!</v>
      </c>
      <c r="S3548">
        <v>0</v>
      </c>
      <c r="T3548">
        <v>1.125</v>
      </c>
    </row>
    <row r="3549" spans="1:20" x14ac:dyDescent="0.3">
      <c r="A3549" t="s">
        <v>7118</v>
      </c>
      <c r="B3549" s="171" t="s">
        <v>7119</v>
      </c>
      <c r="C3549" s="171" t="s">
        <v>79</v>
      </c>
      <c r="D3549" s="171" t="s">
        <v>4</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3">
      <c r="A3550" t="s">
        <v>7120</v>
      </c>
      <c r="B3550" s="171" t="s">
        <v>7121</v>
      </c>
      <c r="C3550" s="171" t="s">
        <v>86</v>
      </c>
      <c r="D3550" s="171" t="s">
        <v>4</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3">
      <c r="A3551" t="s">
        <v>7122</v>
      </c>
      <c r="B3551" s="171" t="s">
        <v>7123</v>
      </c>
      <c r="C3551" s="171" t="s">
        <v>89</v>
      </c>
      <c r="D3551" s="171" t="s">
        <v>4</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3">
      <c r="A3552" t="s">
        <v>7124</v>
      </c>
      <c r="B3552" s="171" t="s">
        <v>7125</v>
      </c>
      <c r="C3552" s="171" t="s">
        <v>92</v>
      </c>
      <c r="D3552" s="171" t="s">
        <v>4</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3">
      <c r="A3553" t="s">
        <v>7126</v>
      </c>
      <c r="B3553" s="171" t="s">
        <v>7127</v>
      </c>
      <c r="C3553" s="171" t="s">
        <v>98</v>
      </c>
      <c r="D3553" s="171" t="s">
        <v>4</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3">
      <c r="A3554" t="s">
        <v>7128</v>
      </c>
      <c r="B3554" s="171" t="s">
        <v>7129</v>
      </c>
      <c r="C3554" s="171" t="s">
        <v>101</v>
      </c>
      <c r="D3554" s="171" t="s">
        <v>4</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3">
      <c r="A3555" t="s">
        <v>7130</v>
      </c>
      <c r="B3555" s="171" t="s">
        <v>7131</v>
      </c>
      <c r="C3555" s="171" t="s">
        <v>6843</v>
      </c>
      <c r="D3555" s="171" t="s">
        <v>4</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3">
      <c r="A3556" t="s">
        <v>7132</v>
      </c>
      <c r="B3556" s="171" t="s">
        <v>7133</v>
      </c>
      <c r="C3556" s="171" t="s">
        <v>107</v>
      </c>
      <c r="D3556" s="171" t="s">
        <v>80</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3">
      <c r="A3557" t="s">
        <v>7134</v>
      </c>
      <c r="B3557" s="171" t="s">
        <v>7135</v>
      </c>
      <c r="C3557" s="171" t="s">
        <v>113</v>
      </c>
      <c r="D3557" s="171" t="s">
        <v>4</v>
      </c>
      <c r="E3557" s="11">
        <v>42036</v>
      </c>
      <c r="F3557">
        <v>5</v>
      </c>
      <c r="G3557">
        <v>5</v>
      </c>
      <c r="H3557">
        <v>1</v>
      </c>
      <c r="I3557">
        <v>12</v>
      </c>
      <c r="J3557">
        <v>25</v>
      </c>
      <c r="K3557">
        <v>0.48</v>
      </c>
      <c r="L3557">
        <v>25</v>
      </c>
      <c r="M3557">
        <v>1</v>
      </c>
      <c r="N3557">
        <v>10</v>
      </c>
      <c r="P3557">
        <v>1</v>
      </c>
      <c r="Q3557">
        <v>1</v>
      </c>
      <c r="R3557">
        <v>1</v>
      </c>
      <c r="S3557">
        <v>2</v>
      </c>
      <c r="T3557">
        <v>0.72</v>
      </c>
    </row>
    <row r="3558" spans="1:20" x14ac:dyDescent="0.3">
      <c r="A3558" t="s">
        <v>7136</v>
      </c>
      <c r="B3558" s="171" t="s">
        <v>7137</v>
      </c>
      <c r="C3558" s="171" t="s">
        <v>116</v>
      </c>
      <c r="D3558" s="171" t="s">
        <v>4</v>
      </c>
      <c r="E3558" s="11">
        <v>42036</v>
      </c>
      <c r="F3558">
        <v>8</v>
      </c>
      <c r="G3558">
        <v>8</v>
      </c>
      <c r="H3558">
        <v>1</v>
      </c>
      <c r="I3558">
        <v>95</v>
      </c>
      <c r="J3558">
        <v>70</v>
      </c>
      <c r="K3558">
        <v>1.3571428571428572</v>
      </c>
      <c r="L3558">
        <v>70</v>
      </c>
      <c r="M3558">
        <v>1</v>
      </c>
      <c r="N3558">
        <v>95</v>
      </c>
      <c r="P3558">
        <v>0</v>
      </c>
      <c r="Q3558">
        <v>0</v>
      </c>
      <c r="R3558" t="e">
        <v>#DIV/0!</v>
      </c>
      <c r="S3558">
        <v>0</v>
      </c>
    </row>
    <row r="3559" spans="1:20" x14ac:dyDescent="0.3">
      <c r="A3559" t="s">
        <v>7138</v>
      </c>
      <c r="B3559" s="171" t="s">
        <v>7139</v>
      </c>
      <c r="C3559" s="171" t="s">
        <v>119</v>
      </c>
      <c r="D3559" s="171" t="s">
        <v>4</v>
      </c>
      <c r="E3559" s="11">
        <v>42036</v>
      </c>
      <c r="F3559">
        <v>3</v>
      </c>
      <c r="G3559">
        <v>5</v>
      </c>
      <c r="H3559">
        <v>0.6</v>
      </c>
      <c r="I3559">
        <v>0</v>
      </c>
      <c r="J3559">
        <v>14</v>
      </c>
      <c r="K3559">
        <v>0</v>
      </c>
      <c r="L3559">
        <v>28</v>
      </c>
      <c r="M3559">
        <v>0.5</v>
      </c>
      <c r="N3559">
        <v>0</v>
      </c>
      <c r="P3559">
        <v>0</v>
      </c>
      <c r="Q3559">
        <v>0</v>
      </c>
      <c r="R3559" t="e">
        <v>#DIV/0!</v>
      </c>
      <c r="S3559">
        <v>0</v>
      </c>
      <c r="T3559">
        <v>0.34</v>
      </c>
    </row>
    <row r="3560" spans="1:20" x14ac:dyDescent="0.3">
      <c r="A3560" t="s">
        <v>7140</v>
      </c>
      <c r="B3560" s="171" t="s">
        <v>7141</v>
      </c>
      <c r="C3560" s="171" t="s">
        <v>122</v>
      </c>
      <c r="D3560" s="171" t="s">
        <v>80</v>
      </c>
      <c r="E3560" s="11">
        <v>42036</v>
      </c>
      <c r="F3560">
        <v>3</v>
      </c>
      <c r="G3560">
        <v>5</v>
      </c>
      <c r="H3560">
        <v>0.6</v>
      </c>
      <c r="I3560">
        <v>0</v>
      </c>
      <c r="J3560">
        <v>14</v>
      </c>
      <c r="K3560">
        <v>0</v>
      </c>
      <c r="L3560">
        <v>28</v>
      </c>
      <c r="M3560">
        <v>0.5</v>
      </c>
      <c r="N3560">
        <v>0</v>
      </c>
      <c r="P3560">
        <v>0</v>
      </c>
      <c r="Q3560">
        <v>0</v>
      </c>
      <c r="R3560" t="e">
        <v>#DIV/0!</v>
      </c>
      <c r="S3560">
        <v>0</v>
      </c>
      <c r="T3560">
        <v>0.2</v>
      </c>
    </row>
    <row r="3561" spans="1:20" x14ac:dyDescent="0.3">
      <c r="A3561" t="s">
        <v>7142</v>
      </c>
      <c r="B3561" s="171" t="s">
        <v>7143</v>
      </c>
      <c r="C3561" s="171" t="s">
        <v>125</v>
      </c>
      <c r="D3561" s="171" t="s">
        <v>80</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3">
      <c r="A3562" t="s">
        <v>7144</v>
      </c>
      <c r="B3562" s="171" t="s">
        <v>7145</v>
      </c>
      <c r="C3562" s="171" t="s">
        <v>128</v>
      </c>
      <c r="D3562" s="171" t="s">
        <v>4</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3">
      <c r="A3563" t="s">
        <v>7146</v>
      </c>
      <c r="B3563" s="171" t="s">
        <v>7147</v>
      </c>
      <c r="C3563" s="171" t="s">
        <v>131</v>
      </c>
      <c r="D3563" s="171" t="s">
        <v>4</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3">
      <c r="A3564" t="s">
        <v>7148</v>
      </c>
      <c r="B3564" s="171" t="s">
        <v>7149</v>
      </c>
      <c r="C3564" s="171" t="s">
        <v>137</v>
      </c>
      <c r="D3564" s="171" t="s">
        <v>80</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3">
      <c r="A3565" t="s">
        <v>7150</v>
      </c>
      <c r="B3565" s="171" t="s">
        <v>7151</v>
      </c>
      <c r="C3565" s="171" t="s">
        <v>140</v>
      </c>
      <c r="D3565" s="171" t="s">
        <v>4</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3">
      <c r="A3566" t="s">
        <v>7152</v>
      </c>
      <c r="B3566" s="171" t="s">
        <v>7153</v>
      </c>
      <c r="C3566" s="171" t="s">
        <v>167</v>
      </c>
      <c r="D3566" s="171" t="s">
        <v>80</v>
      </c>
      <c r="E3566" s="11">
        <v>42036</v>
      </c>
      <c r="F3566">
        <v>5</v>
      </c>
      <c r="G3566">
        <v>5</v>
      </c>
      <c r="H3566">
        <v>1</v>
      </c>
      <c r="I3566">
        <v>32</v>
      </c>
      <c r="J3566">
        <v>50</v>
      </c>
      <c r="K3566">
        <v>0.64</v>
      </c>
      <c r="L3566">
        <v>50</v>
      </c>
      <c r="M3566">
        <v>1</v>
      </c>
      <c r="N3566">
        <v>32</v>
      </c>
      <c r="P3566">
        <v>0</v>
      </c>
      <c r="Q3566">
        <v>1</v>
      </c>
      <c r="R3566">
        <v>0</v>
      </c>
      <c r="S3566">
        <v>0</v>
      </c>
      <c r="T3566">
        <v>0.59</v>
      </c>
    </row>
    <row r="3567" spans="1:20" x14ac:dyDescent="0.3">
      <c r="A3567" t="s">
        <v>7154</v>
      </c>
      <c r="B3567" s="171" t="s">
        <v>7155</v>
      </c>
      <c r="C3567" s="171" t="s">
        <v>170</v>
      </c>
      <c r="D3567" s="171" t="s">
        <v>4</v>
      </c>
      <c r="E3567" s="11">
        <v>42036</v>
      </c>
      <c r="F3567">
        <v>5</v>
      </c>
      <c r="G3567">
        <v>5</v>
      </c>
      <c r="H3567">
        <v>1</v>
      </c>
      <c r="I3567">
        <v>32</v>
      </c>
      <c r="J3567">
        <v>50</v>
      </c>
      <c r="K3567">
        <v>0.64</v>
      </c>
      <c r="L3567">
        <v>50</v>
      </c>
      <c r="M3567">
        <v>1</v>
      </c>
      <c r="N3567">
        <v>32</v>
      </c>
      <c r="P3567">
        <v>0</v>
      </c>
      <c r="Q3567">
        <v>1</v>
      </c>
      <c r="R3567">
        <v>0</v>
      </c>
      <c r="S3567">
        <v>0</v>
      </c>
    </row>
    <row r="3568" spans="1:20" x14ac:dyDescent="0.3">
      <c r="A3568" t="s">
        <v>7156</v>
      </c>
      <c r="B3568" s="171" t="s">
        <v>7157</v>
      </c>
      <c r="C3568" s="171" t="s">
        <v>179</v>
      </c>
      <c r="D3568" s="171" t="s">
        <v>80</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3">
      <c r="A3569" t="s">
        <v>7158</v>
      </c>
      <c r="B3569" s="171" t="s">
        <v>7159</v>
      </c>
      <c r="C3569" s="171" t="s">
        <v>182</v>
      </c>
      <c r="D3569" s="171" t="s">
        <v>4</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3">
      <c r="A3570" t="s">
        <v>7160</v>
      </c>
      <c r="B3570" s="171" t="s">
        <v>7161</v>
      </c>
      <c r="C3570" s="171" t="s">
        <v>185</v>
      </c>
      <c r="D3570" s="171" t="s">
        <v>80</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3">
      <c r="A3571" t="s">
        <v>7162</v>
      </c>
      <c r="B3571" s="171" t="s">
        <v>7163</v>
      </c>
      <c r="C3571" s="171" t="s">
        <v>188</v>
      </c>
      <c r="D3571" s="171" t="s">
        <v>4</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3">
      <c r="A3572" t="s">
        <v>7164</v>
      </c>
      <c r="B3572" s="171" t="s">
        <v>7165</v>
      </c>
      <c r="C3572" s="171" t="s">
        <v>191</v>
      </c>
      <c r="D3572" s="171" t="s">
        <v>80</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3">
      <c r="A3573" t="s">
        <v>7166</v>
      </c>
      <c r="B3573" s="171" t="s">
        <v>7167</v>
      </c>
      <c r="C3573" s="171" t="s">
        <v>194</v>
      </c>
      <c r="D3573" s="171" t="s">
        <v>4</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3">
      <c r="A3574" t="s">
        <v>7168</v>
      </c>
      <c r="B3574" s="171" t="s">
        <v>7169</v>
      </c>
      <c r="C3574" s="171" t="s">
        <v>197</v>
      </c>
      <c r="D3574" s="171" t="s">
        <v>4</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3">
      <c r="A3575" t="s">
        <v>7170</v>
      </c>
      <c r="B3575" s="171" t="s">
        <v>7171</v>
      </c>
      <c r="C3575" s="171" t="s">
        <v>209</v>
      </c>
      <c r="D3575" s="171" t="s">
        <v>4</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3">
      <c r="A3576" t="s">
        <v>7172</v>
      </c>
      <c r="B3576" s="171" t="s">
        <v>7173</v>
      </c>
      <c r="C3576" s="171" t="s">
        <v>212</v>
      </c>
      <c r="D3576" s="171" t="s">
        <v>80</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3">
      <c r="A3577" t="s">
        <v>7174</v>
      </c>
      <c r="B3577" s="171" t="s">
        <v>7175</v>
      </c>
      <c r="C3577" s="171" t="s">
        <v>215</v>
      </c>
      <c r="D3577" s="171" t="s">
        <v>80</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3">
      <c r="A3578" t="s">
        <v>7176</v>
      </c>
      <c r="B3578" s="171" t="s">
        <v>7177</v>
      </c>
      <c r="C3578" s="171" t="s">
        <v>218</v>
      </c>
      <c r="D3578" s="171" t="s">
        <v>4</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3">
      <c r="A3579" t="s">
        <v>7178</v>
      </c>
      <c r="B3579" s="171" t="s">
        <v>7179</v>
      </c>
      <c r="C3579" s="171" t="s">
        <v>233</v>
      </c>
      <c r="D3579" s="171" t="s">
        <v>80</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3">
      <c r="A3580" t="s">
        <v>7180</v>
      </c>
      <c r="B3580" s="171" t="s">
        <v>7181</v>
      </c>
      <c r="C3580" s="171" t="s">
        <v>236</v>
      </c>
      <c r="D3580" s="171" t="s">
        <v>4</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3">
      <c r="A3581" t="s">
        <v>7182</v>
      </c>
      <c r="B3581" s="171" t="s">
        <v>7183</v>
      </c>
      <c r="C3581" s="171" t="s">
        <v>239</v>
      </c>
      <c r="D3581" s="171" t="s">
        <v>4</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3">
      <c r="A3582" t="s">
        <v>7184</v>
      </c>
      <c r="B3582" s="171" t="s">
        <v>7185</v>
      </c>
      <c r="C3582" s="171" t="s">
        <v>143</v>
      </c>
      <c r="D3582" s="171" t="s">
        <v>4</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3">
      <c r="A3583" t="s">
        <v>7186</v>
      </c>
      <c r="B3583" s="171" t="s">
        <v>7187</v>
      </c>
      <c r="C3583" s="171" t="s">
        <v>146</v>
      </c>
      <c r="D3583" s="171" t="s">
        <v>80</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3">
      <c r="A3584" t="s">
        <v>7188</v>
      </c>
      <c r="B3584" s="171" t="s">
        <v>7189</v>
      </c>
      <c r="C3584" s="171" t="s">
        <v>152</v>
      </c>
      <c r="D3584" s="171" t="s">
        <v>4</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3">
      <c r="A3585" t="s">
        <v>7190</v>
      </c>
      <c r="B3585" s="171" t="s">
        <v>7191</v>
      </c>
      <c r="C3585" s="171" t="s">
        <v>155</v>
      </c>
      <c r="D3585" s="171" t="s">
        <v>4</v>
      </c>
      <c r="E3585" s="11">
        <v>42036</v>
      </c>
      <c r="F3585">
        <v>2</v>
      </c>
      <c r="G3585">
        <v>2</v>
      </c>
      <c r="H3585">
        <v>1</v>
      </c>
      <c r="I3585">
        <v>7</v>
      </c>
      <c r="J3585">
        <v>10</v>
      </c>
      <c r="K3585">
        <v>0.7</v>
      </c>
      <c r="L3585">
        <v>10</v>
      </c>
      <c r="M3585">
        <v>1</v>
      </c>
      <c r="N3585">
        <v>6</v>
      </c>
      <c r="P3585">
        <v>0</v>
      </c>
      <c r="Q3585">
        <v>0</v>
      </c>
      <c r="R3585" t="e">
        <v>#DIV/0!</v>
      </c>
      <c r="S3585">
        <v>1</v>
      </c>
      <c r="T3585">
        <v>0.7</v>
      </c>
    </row>
    <row r="3586" spans="1:20" x14ac:dyDescent="0.3">
      <c r="A3586" t="s">
        <v>7192</v>
      </c>
      <c r="B3586" s="171" t="s">
        <v>7193</v>
      </c>
      <c r="C3586" s="171" t="s">
        <v>158</v>
      </c>
      <c r="D3586" s="171" t="s">
        <v>4</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3">
      <c r="A3587" t="s">
        <v>7194</v>
      </c>
      <c r="B3587" s="171" t="s">
        <v>7195</v>
      </c>
      <c r="C3587" s="171" t="s">
        <v>161</v>
      </c>
      <c r="D3587" s="171" t="s">
        <v>80</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3">
      <c r="A3588" t="s">
        <v>7196</v>
      </c>
      <c r="B3588" s="171" t="s">
        <v>7197</v>
      </c>
      <c r="C3588" s="171" t="s">
        <v>221</v>
      </c>
      <c r="D3588" s="171" t="s">
        <v>80</v>
      </c>
      <c r="E3588" s="11">
        <v>42036</v>
      </c>
      <c r="F3588">
        <v>7</v>
      </c>
      <c r="G3588">
        <v>7</v>
      </c>
      <c r="H3588">
        <v>1</v>
      </c>
      <c r="I3588">
        <v>20</v>
      </c>
      <c r="J3588">
        <v>50</v>
      </c>
      <c r="K3588">
        <v>0.4</v>
      </c>
      <c r="L3588">
        <v>50</v>
      </c>
      <c r="M3588">
        <v>1</v>
      </c>
      <c r="N3588">
        <v>19</v>
      </c>
      <c r="P3588">
        <v>0</v>
      </c>
      <c r="Q3588">
        <v>0</v>
      </c>
      <c r="R3588" t="e">
        <v>#DIV/0!</v>
      </c>
      <c r="S3588">
        <v>1</v>
      </c>
      <c r="T3588">
        <v>0.72</v>
      </c>
    </row>
    <row r="3589" spans="1:20" x14ac:dyDescent="0.3">
      <c r="A3589" t="s">
        <v>7198</v>
      </c>
      <c r="B3589" s="171" t="s">
        <v>7199</v>
      </c>
      <c r="C3589" s="171" t="s">
        <v>227</v>
      </c>
      <c r="D3589" s="171" t="s">
        <v>4</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3">
      <c r="A3590" t="s">
        <v>7200</v>
      </c>
      <c r="B3590" s="171" t="s">
        <v>7201</v>
      </c>
      <c r="C3590" s="171" t="s">
        <v>230</v>
      </c>
      <c r="D3590" s="171" t="s">
        <v>4</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3">
      <c r="A3591" t="s">
        <v>7202</v>
      </c>
      <c r="B3591" s="171" t="s">
        <v>7203</v>
      </c>
      <c r="C3591" s="171" t="s">
        <v>119</v>
      </c>
      <c r="D3591" s="171" t="s">
        <v>80</v>
      </c>
      <c r="E3591" s="11">
        <v>42064</v>
      </c>
      <c r="F3591">
        <v>2</v>
      </c>
      <c r="G3591">
        <v>2</v>
      </c>
      <c r="H3591">
        <v>1</v>
      </c>
      <c r="I3591">
        <v>0</v>
      </c>
      <c r="J3591">
        <v>14</v>
      </c>
      <c r="K3591">
        <v>0</v>
      </c>
      <c r="L3591">
        <v>14</v>
      </c>
      <c r="M3591">
        <v>1</v>
      </c>
      <c r="N3591">
        <v>0</v>
      </c>
      <c r="P3591">
        <v>0</v>
      </c>
      <c r="Q3591">
        <v>0</v>
      </c>
      <c r="R3591" t="e">
        <v>#DIV/0!</v>
      </c>
      <c r="S3591">
        <v>0</v>
      </c>
      <c r="T3591" t="e">
        <v>#DIV/0!</v>
      </c>
    </row>
    <row r="3592" spans="1:20" x14ac:dyDescent="0.3">
      <c r="A3592" t="s">
        <v>7204</v>
      </c>
      <c r="B3592" s="171" t="s">
        <v>7205</v>
      </c>
      <c r="C3592" s="171" t="s">
        <v>143</v>
      </c>
      <c r="D3592" s="171" t="s">
        <v>80</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3">
      <c r="A3593" t="s">
        <v>7206</v>
      </c>
      <c r="B3593" s="171" t="s">
        <v>7207</v>
      </c>
      <c r="C3593" s="171" t="s">
        <v>158</v>
      </c>
      <c r="D3593" s="171" t="s">
        <v>80</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3">
      <c r="A3594" t="s">
        <v>7208</v>
      </c>
      <c r="B3594" s="171" t="s">
        <v>7209</v>
      </c>
      <c r="C3594" s="171" t="s">
        <v>209</v>
      </c>
      <c r="D3594" s="171" t="s">
        <v>80</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3">
      <c r="A3595" t="s">
        <v>7210</v>
      </c>
      <c r="B3595" s="171" t="s">
        <v>7211</v>
      </c>
      <c r="C3595" s="171" t="s">
        <v>203</v>
      </c>
      <c r="D3595" s="171" t="s">
        <v>80</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3">
      <c r="A3596" t="s">
        <v>7212</v>
      </c>
      <c r="B3596" s="171" t="s">
        <v>7213</v>
      </c>
      <c r="C3596" s="171" t="s">
        <v>76</v>
      </c>
      <c r="D3596" s="171" t="s">
        <v>4</v>
      </c>
      <c r="E3596" s="11">
        <v>42064</v>
      </c>
      <c r="F3596">
        <v>5</v>
      </c>
      <c r="G3596">
        <v>5</v>
      </c>
      <c r="H3596">
        <v>1</v>
      </c>
      <c r="I3596">
        <v>3</v>
      </c>
      <c r="J3596">
        <v>15</v>
      </c>
      <c r="K3596">
        <v>0.2</v>
      </c>
      <c r="L3596">
        <v>15</v>
      </c>
      <c r="M3596">
        <v>1</v>
      </c>
      <c r="N3596">
        <v>3</v>
      </c>
      <c r="P3596">
        <v>0</v>
      </c>
      <c r="Q3596">
        <v>0</v>
      </c>
      <c r="R3596" t="e">
        <v>#DIV/0!</v>
      </c>
      <c r="S3596">
        <v>0</v>
      </c>
    </row>
    <row r="3597" spans="1:20" x14ac:dyDescent="0.3">
      <c r="A3597" t="s">
        <v>7214</v>
      </c>
      <c r="B3597" s="171" t="s">
        <v>7215</v>
      </c>
      <c r="C3597" s="171" t="s">
        <v>128</v>
      </c>
      <c r="D3597" s="171" t="s">
        <v>80</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3">
      <c r="A3598" t="s">
        <v>7216</v>
      </c>
      <c r="B3598" s="171" t="s">
        <v>7217</v>
      </c>
      <c r="C3598" s="171" t="s">
        <v>152</v>
      </c>
      <c r="D3598" s="171" t="s">
        <v>80</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3">
      <c r="A3599" t="s">
        <v>7218</v>
      </c>
      <c r="B3599" s="171" t="s">
        <v>7219</v>
      </c>
      <c r="C3599" s="171" t="s">
        <v>194</v>
      </c>
      <c r="D3599" s="171" t="s">
        <v>80</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3">
      <c r="A3600" t="s">
        <v>7220</v>
      </c>
      <c r="B3600" s="171" t="s">
        <v>7221</v>
      </c>
      <c r="C3600" s="171" t="s">
        <v>236</v>
      </c>
      <c r="D3600" s="171" t="s">
        <v>80</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3">
      <c r="A3601" t="s">
        <v>7222</v>
      </c>
      <c r="B3601" s="171" t="s">
        <v>7223</v>
      </c>
      <c r="C3601" s="171" t="s">
        <v>239</v>
      </c>
      <c r="D3601" s="171" t="s">
        <v>80</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3">
      <c r="A3602" t="s">
        <v>7224</v>
      </c>
      <c r="B3602" s="171" t="s">
        <v>7225</v>
      </c>
      <c r="C3602" s="171" t="s">
        <v>176</v>
      </c>
      <c r="D3602" s="171" t="s">
        <v>80</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3">
      <c r="A3603" t="s">
        <v>7226</v>
      </c>
      <c r="B3603" s="171" t="s">
        <v>7227</v>
      </c>
      <c r="C3603" s="171" t="s">
        <v>206</v>
      </c>
      <c r="D3603" s="171" t="s">
        <v>80</v>
      </c>
      <c r="E3603" s="11">
        <v>42064</v>
      </c>
      <c r="F3603">
        <v>5</v>
      </c>
      <c r="G3603">
        <v>5</v>
      </c>
      <c r="H3603">
        <v>1</v>
      </c>
      <c r="I3603">
        <v>11</v>
      </c>
      <c r="J3603">
        <v>25</v>
      </c>
      <c r="K3603">
        <v>0.44</v>
      </c>
      <c r="L3603">
        <v>25</v>
      </c>
      <c r="M3603">
        <v>1</v>
      </c>
      <c r="N3603">
        <v>9</v>
      </c>
      <c r="P3603">
        <v>0</v>
      </c>
      <c r="Q3603">
        <v>0</v>
      </c>
      <c r="R3603" t="e">
        <v>#DIV/0!</v>
      </c>
      <c r="S3603">
        <v>2</v>
      </c>
      <c r="T3603">
        <v>0.505</v>
      </c>
    </row>
    <row r="3604" spans="1:20" x14ac:dyDescent="0.3">
      <c r="A3604" t="s">
        <v>7228</v>
      </c>
      <c r="B3604" s="171" t="s">
        <v>7229</v>
      </c>
      <c r="C3604" s="171" t="s">
        <v>113</v>
      </c>
      <c r="D3604" s="171" t="s">
        <v>80</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3">
      <c r="A3605" t="s">
        <v>7230</v>
      </c>
      <c r="B3605" s="171" t="s">
        <v>7231</v>
      </c>
      <c r="C3605" s="171" t="s">
        <v>131</v>
      </c>
      <c r="D3605" s="171" t="s">
        <v>80</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3">
      <c r="A3606" t="s">
        <v>7232</v>
      </c>
      <c r="B3606" s="171" t="s">
        <v>7233</v>
      </c>
      <c r="C3606" s="171" t="s">
        <v>155</v>
      </c>
      <c r="D3606" s="171" t="s">
        <v>80</v>
      </c>
      <c r="E3606" s="11">
        <v>42064</v>
      </c>
      <c r="F3606">
        <v>2</v>
      </c>
      <c r="G3606">
        <v>2</v>
      </c>
      <c r="H3606">
        <v>1</v>
      </c>
      <c r="I3606">
        <v>11</v>
      </c>
      <c r="J3606">
        <v>10</v>
      </c>
      <c r="K3606">
        <v>1.1000000000000001</v>
      </c>
      <c r="L3606">
        <v>10</v>
      </c>
      <c r="M3606">
        <v>1</v>
      </c>
      <c r="N3606">
        <v>7</v>
      </c>
      <c r="P3606">
        <v>0</v>
      </c>
      <c r="Q3606">
        <v>0</v>
      </c>
      <c r="R3606" t="e">
        <v>#DIV/0!</v>
      </c>
      <c r="S3606">
        <v>4</v>
      </c>
    </row>
    <row r="3607" spans="1:20" x14ac:dyDescent="0.3">
      <c r="A3607" t="s">
        <v>7234</v>
      </c>
      <c r="B3607" s="171" t="s">
        <v>7235</v>
      </c>
      <c r="C3607" s="171" t="s">
        <v>188</v>
      </c>
      <c r="D3607" s="171" t="s">
        <v>80</v>
      </c>
      <c r="E3607" s="11">
        <v>42064</v>
      </c>
      <c r="F3607">
        <v>11</v>
      </c>
      <c r="G3607">
        <v>11</v>
      </c>
      <c r="H3607">
        <v>1</v>
      </c>
      <c r="I3607">
        <v>19</v>
      </c>
      <c r="J3607">
        <v>26</v>
      </c>
      <c r="K3607">
        <v>0.73076923076923073</v>
      </c>
      <c r="L3607">
        <v>26</v>
      </c>
      <c r="M3607">
        <v>1</v>
      </c>
      <c r="N3607">
        <v>17</v>
      </c>
      <c r="P3607">
        <v>0</v>
      </c>
      <c r="Q3607">
        <v>4</v>
      </c>
      <c r="R3607">
        <v>0</v>
      </c>
      <c r="S3607">
        <v>2</v>
      </c>
    </row>
    <row r="3608" spans="1:20" x14ac:dyDescent="0.3">
      <c r="A3608" t="s">
        <v>7236</v>
      </c>
      <c r="B3608" s="171" t="s">
        <v>7237</v>
      </c>
      <c r="C3608" s="171" t="s">
        <v>227</v>
      </c>
      <c r="D3608" s="171" t="s">
        <v>80</v>
      </c>
      <c r="E3608" s="11">
        <v>42064</v>
      </c>
      <c r="F3608">
        <v>4</v>
      </c>
      <c r="G3608">
        <v>4</v>
      </c>
      <c r="H3608">
        <v>1</v>
      </c>
      <c r="I3608">
        <v>2</v>
      </c>
      <c r="J3608">
        <v>20</v>
      </c>
      <c r="K3608">
        <v>0.1</v>
      </c>
      <c r="L3608">
        <v>20</v>
      </c>
      <c r="M3608">
        <v>1</v>
      </c>
      <c r="N3608">
        <v>2</v>
      </c>
      <c r="P3608">
        <v>0</v>
      </c>
      <c r="Q3608">
        <v>0</v>
      </c>
      <c r="R3608" t="e">
        <v>#DIV/0!</v>
      </c>
      <c r="S3608">
        <v>0</v>
      </c>
    </row>
    <row r="3609" spans="1:20" x14ac:dyDescent="0.3">
      <c r="A3609" t="s">
        <v>7238</v>
      </c>
      <c r="B3609" s="171" t="s">
        <v>7239</v>
      </c>
      <c r="C3609" s="171" t="s">
        <v>116</v>
      </c>
      <c r="D3609" s="171" t="s">
        <v>80</v>
      </c>
      <c r="E3609" s="11">
        <v>42064</v>
      </c>
      <c r="F3609">
        <v>8</v>
      </c>
      <c r="G3609">
        <v>8</v>
      </c>
      <c r="H3609">
        <v>1</v>
      </c>
      <c r="I3609">
        <v>96</v>
      </c>
      <c r="J3609">
        <v>70</v>
      </c>
      <c r="K3609">
        <v>1.3714285714285714</v>
      </c>
      <c r="L3609">
        <v>70</v>
      </c>
      <c r="M3609">
        <v>1</v>
      </c>
      <c r="N3609">
        <v>96</v>
      </c>
      <c r="P3609">
        <v>0</v>
      </c>
      <c r="Q3609">
        <v>0</v>
      </c>
      <c r="R3609" t="e">
        <v>#DIV/0!</v>
      </c>
      <c r="S3609">
        <v>0</v>
      </c>
    </row>
    <row r="3610" spans="1:20" x14ac:dyDescent="0.3">
      <c r="A3610" t="s">
        <v>7240</v>
      </c>
      <c r="B3610" s="171" t="s">
        <v>7241</v>
      </c>
      <c r="C3610" s="171" t="s">
        <v>140</v>
      </c>
      <c r="D3610" s="171" t="s">
        <v>80</v>
      </c>
      <c r="E3610" s="11">
        <v>42064</v>
      </c>
      <c r="F3610">
        <v>3</v>
      </c>
      <c r="G3610">
        <v>3</v>
      </c>
      <c r="H3610">
        <v>1</v>
      </c>
      <c r="I3610">
        <v>34</v>
      </c>
      <c r="J3610">
        <v>30</v>
      </c>
      <c r="K3610">
        <v>1.1333333333333333</v>
      </c>
      <c r="L3610">
        <v>30</v>
      </c>
      <c r="M3610">
        <v>1</v>
      </c>
      <c r="N3610">
        <v>31</v>
      </c>
      <c r="P3610">
        <v>0</v>
      </c>
      <c r="Q3610">
        <v>0</v>
      </c>
      <c r="R3610" t="e">
        <v>#DIV/0!</v>
      </c>
      <c r="S3610">
        <v>3</v>
      </c>
    </row>
    <row r="3611" spans="1:20" x14ac:dyDescent="0.3">
      <c r="A3611" t="s">
        <v>7242</v>
      </c>
      <c r="B3611" s="171" t="s">
        <v>7243</v>
      </c>
      <c r="C3611" s="171" t="s">
        <v>170</v>
      </c>
      <c r="D3611" s="171" t="s">
        <v>80</v>
      </c>
      <c r="E3611" s="11">
        <v>42064</v>
      </c>
      <c r="F3611">
        <v>5</v>
      </c>
      <c r="G3611">
        <v>5</v>
      </c>
      <c r="H3611">
        <v>1</v>
      </c>
      <c r="I3611">
        <v>0</v>
      </c>
      <c r="J3611">
        <v>50</v>
      </c>
      <c r="K3611">
        <v>0</v>
      </c>
      <c r="L3611">
        <v>50</v>
      </c>
      <c r="M3611">
        <v>1</v>
      </c>
      <c r="N3611">
        <v>0</v>
      </c>
      <c r="P3611">
        <v>0</v>
      </c>
      <c r="Q3611">
        <v>0</v>
      </c>
      <c r="R3611" t="e">
        <v>#DIV/0!</v>
      </c>
      <c r="S3611">
        <v>0</v>
      </c>
      <c r="T3611">
        <v>0.23</v>
      </c>
    </row>
    <row r="3612" spans="1:20" x14ac:dyDescent="0.3">
      <c r="A3612" t="s">
        <v>7244</v>
      </c>
      <c r="B3612" s="171" t="s">
        <v>7245</v>
      </c>
      <c r="C3612" s="171" t="s">
        <v>182</v>
      </c>
      <c r="D3612" s="171" t="s">
        <v>80</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3">
      <c r="A3613" t="s">
        <v>7246</v>
      </c>
      <c r="B3613" s="171" t="s">
        <v>7247</v>
      </c>
      <c r="C3613" s="171" t="s">
        <v>197</v>
      </c>
      <c r="D3613" s="171" t="s">
        <v>80</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3">
      <c r="A3614" t="s">
        <v>7248</v>
      </c>
      <c r="B3614" s="171" t="s">
        <v>7249</v>
      </c>
      <c r="C3614" s="171" t="s">
        <v>218</v>
      </c>
      <c r="D3614" s="171" t="s">
        <v>80</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3">
      <c r="A3615" t="s">
        <v>7250</v>
      </c>
      <c r="B3615" s="171" t="s">
        <v>7251</v>
      </c>
      <c r="C3615" s="171" t="s">
        <v>230</v>
      </c>
      <c r="D3615" s="171" t="s">
        <v>80</v>
      </c>
      <c r="E3615" s="11">
        <v>42064</v>
      </c>
      <c r="F3615">
        <v>3</v>
      </c>
      <c r="G3615">
        <v>3</v>
      </c>
      <c r="H3615">
        <v>1</v>
      </c>
      <c r="I3615">
        <v>17</v>
      </c>
      <c r="J3615">
        <v>30</v>
      </c>
      <c r="K3615">
        <v>0.56666666666666665</v>
      </c>
      <c r="L3615">
        <v>30</v>
      </c>
      <c r="M3615">
        <v>1</v>
      </c>
      <c r="N3615">
        <v>17</v>
      </c>
      <c r="P3615">
        <v>0</v>
      </c>
      <c r="Q3615">
        <v>0</v>
      </c>
      <c r="R3615" t="e">
        <v>#DIV/0!</v>
      </c>
      <c r="S3615">
        <v>0</v>
      </c>
    </row>
    <row r="3616" spans="1:20" x14ac:dyDescent="0.3">
      <c r="A3616" t="s">
        <v>7252</v>
      </c>
      <c r="B3616" s="171" t="s">
        <v>7253</v>
      </c>
      <c r="C3616" s="171" t="s">
        <v>173</v>
      </c>
      <c r="D3616" s="171" t="s">
        <v>80</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3">
      <c r="A3617" t="s">
        <v>7254</v>
      </c>
      <c r="B3617" s="171" t="s">
        <v>7255</v>
      </c>
      <c r="C3617" s="171" t="s">
        <v>200</v>
      </c>
      <c r="D3617" s="171" t="s">
        <v>80</v>
      </c>
      <c r="E3617" s="11">
        <v>42064</v>
      </c>
      <c r="F3617">
        <v>10</v>
      </c>
      <c r="G3617">
        <v>10</v>
      </c>
      <c r="H3617">
        <v>1</v>
      </c>
      <c r="I3617">
        <v>23</v>
      </c>
      <c r="J3617">
        <v>50</v>
      </c>
      <c r="K3617">
        <v>0.46</v>
      </c>
      <c r="L3617">
        <v>50</v>
      </c>
      <c r="M3617">
        <v>1</v>
      </c>
      <c r="N3617">
        <v>21</v>
      </c>
      <c r="P3617">
        <v>0</v>
      </c>
      <c r="Q3617">
        <v>0</v>
      </c>
      <c r="R3617" t="e">
        <v>#DIV/0!</v>
      </c>
      <c r="S3617">
        <v>2</v>
      </c>
    </row>
    <row r="3618" spans="1:20" x14ac:dyDescent="0.3">
      <c r="A3618" t="s">
        <v>7256</v>
      </c>
      <c r="B3618" s="171" t="s">
        <v>7257</v>
      </c>
      <c r="C3618" s="171" t="s">
        <v>107</v>
      </c>
      <c r="D3618" s="171" t="s">
        <v>4</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3">
      <c r="A3619" t="s">
        <v>7258</v>
      </c>
      <c r="B3619" s="171" t="s">
        <v>7259</v>
      </c>
      <c r="C3619" s="171" t="s">
        <v>122</v>
      </c>
      <c r="D3619" s="171" t="s">
        <v>4</v>
      </c>
      <c r="E3619" s="11">
        <v>42064</v>
      </c>
      <c r="F3619">
        <v>2</v>
      </c>
      <c r="G3619">
        <v>2</v>
      </c>
      <c r="H3619">
        <v>1</v>
      </c>
      <c r="I3619">
        <v>0</v>
      </c>
      <c r="J3619">
        <v>14</v>
      </c>
      <c r="K3619">
        <v>0</v>
      </c>
      <c r="L3619">
        <v>14</v>
      </c>
      <c r="M3619">
        <v>1</v>
      </c>
      <c r="N3619">
        <v>0</v>
      </c>
      <c r="P3619">
        <v>0</v>
      </c>
      <c r="Q3619">
        <v>0</v>
      </c>
      <c r="R3619" t="e">
        <v>#DIV/0!</v>
      </c>
      <c r="S3619">
        <v>0</v>
      </c>
      <c r="T3619">
        <v>0.95</v>
      </c>
    </row>
    <row r="3620" spans="1:20" x14ac:dyDescent="0.3">
      <c r="A3620" t="s">
        <v>7260</v>
      </c>
      <c r="B3620" s="171" t="s">
        <v>7261</v>
      </c>
      <c r="C3620" s="171" t="s">
        <v>146</v>
      </c>
      <c r="D3620" s="171" t="s">
        <v>4</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3">
      <c r="A3621" t="s">
        <v>7262</v>
      </c>
      <c r="B3621" s="171" t="s">
        <v>7263</v>
      </c>
      <c r="C3621" s="171" t="s">
        <v>161</v>
      </c>
      <c r="D3621" s="171" t="s">
        <v>4</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3">
      <c r="A3622" t="s">
        <v>7264</v>
      </c>
      <c r="B3622" s="171" t="s">
        <v>7265</v>
      </c>
      <c r="C3622" s="171" t="s">
        <v>212</v>
      </c>
      <c r="D3622" s="171" t="s">
        <v>4</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3">
      <c r="A3623" t="s">
        <v>7266</v>
      </c>
      <c r="B3623" s="171" t="s">
        <v>7267</v>
      </c>
      <c r="C3623" s="171" t="s">
        <v>73</v>
      </c>
      <c r="D3623" s="171" t="s">
        <v>4</v>
      </c>
      <c r="E3623" s="11">
        <v>42064</v>
      </c>
      <c r="F3623">
        <v>5</v>
      </c>
      <c r="G3623">
        <v>5</v>
      </c>
      <c r="H3623">
        <v>1</v>
      </c>
      <c r="I3623">
        <v>3</v>
      </c>
      <c r="J3623">
        <v>15</v>
      </c>
      <c r="K3623">
        <v>0.2</v>
      </c>
      <c r="L3623">
        <v>15</v>
      </c>
      <c r="M3623">
        <v>1</v>
      </c>
      <c r="N3623">
        <v>3</v>
      </c>
      <c r="P3623">
        <v>0</v>
      </c>
      <c r="Q3623">
        <v>0</v>
      </c>
      <c r="R3623" t="e">
        <v>#DIV/0!</v>
      </c>
      <c r="S3623">
        <v>0</v>
      </c>
      <c r="T3623">
        <v>0.72</v>
      </c>
    </row>
    <row r="3624" spans="1:20" x14ac:dyDescent="0.3">
      <c r="A3624" t="s">
        <v>7268</v>
      </c>
      <c r="B3624" s="171" t="s">
        <v>7269</v>
      </c>
      <c r="C3624" s="171" t="s">
        <v>125</v>
      </c>
      <c r="D3624" s="171" t="s">
        <v>4</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3">
      <c r="A3625" t="s">
        <v>7270</v>
      </c>
      <c r="B3625" s="171" t="s">
        <v>7271</v>
      </c>
      <c r="C3625" s="171" t="s">
        <v>191</v>
      </c>
      <c r="D3625" s="171" t="s">
        <v>4</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3">
      <c r="A3626" t="s">
        <v>7272</v>
      </c>
      <c r="B3626" s="171" t="s">
        <v>7273</v>
      </c>
      <c r="C3626" s="171" t="s">
        <v>233</v>
      </c>
      <c r="D3626" s="171" t="s">
        <v>4</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3">
      <c r="A3627" t="s">
        <v>7274</v>
      </c>
      <c r="B3627" s="171" t="s">
        <v>7275</v>
      </c>
      <c r="C3627" s="171" t="s">
        <v>185</v>
      </c>
      <c r="D3627" s="171" t="s">
        <v>4</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3">
      <c r="A3628" t="s">
        <v>7276</v>
      </c>
      <c r="B3628" s="171" t="s">
        <v>7277</v>
      </c>
      <c r="C3628" s="171" t="s">
        <v>221</v>
      </c>
      <c r="D3628" s="171" t="s">
        <v>4</v>
      </c>
      <c r="E3628" s="11">
        <v>42064</v>
      </c>
      <c r="F3628">
        <v>7</v>
      </c>
      <c r="G3628">
        <v>7</v>
      </c>
      <c r="H3628">
        <v>1</v>
      </c>
      <c r="I3628">
        <v>19</v>
      </c>
      <c r="J3628">
        <v>50</v>
      </c>
      <c r="K3628">
        <v>0.38</v>
      </c>
      <c r="L3628">
        <v>50</v>
      </c>
      <c r="M3628">
        <v>1</v>
      </c>
      <c r="N3628">
        <v>19</v>
      </c>
      <c r="P3628">
        <v>0</v>
      </c>
      <c r="Q3628">
        <v>0</v>
      </c>
      <c r="R3628" t="e">
        <v>#DIV/0!</v>
      </c>
      <c r="S3628">
        <v>0</v>
      </c>
    </row>
    <row r="3629" spans="1:20" x14ac:dyDescent="0.3">
      <c r="A3629" t="s">
        <v>7278</v>
      </c>
      <c r="B3629" s="171" t="s">
        <v>7279</v>
      </c>
      <c r="C3629" s="171" t="s">
        <v>137</v>
      </c>
      <c r="D3629" s="171" t="s">
        <v>4</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3">
      <c r="A3630" t="s">
        <v>7280</v>
      </c>
      <c r="B3630" s="171" t="s">
        <v>7281</v>
      </c>
      <c r="C3630" s="171" t="s">
        <v>167</v>
      </c>
      <c r="D3630" s="171" t="s">
        <v>4</v>
      </c>
      <c r="E3630" s="11">
        <v>42064</v>
      </c>
      <c r="F3630">
        <v>5</v>
      </c>
      <c r="G3630">
        <v>5</v>
      </c>
      <c r="H3630">
        <v>1</v>
      </c>
      <c r="I3630">
        <v>0</v>
      </c>
      <c r="J3630">
        <v>50</v>
      </c>
      <c r="K3630">
        <v>0</v>
      </c>
      <c r="L3630">
        <v>50</v>
      </c>
      <c r="M3630">
        <v>1</v>
      </c>
      <c r="N3630">
        <v>0</v>
      </c>
      <c r="P3630">
        <v>0</v>
      </c>
      <c r="Q3630">
        <v>0</v>
      </c>
      <c r="R3630" t="e">
        <v>#DIV/0!</v>
      </c>
      <c r="S3630">
        <v>0</v>
      </c>
      <c r="T3630">
        <v>0.44</v>
      </c>
    </row>
    <row r="3631" spans="1:20" x14ac:dyDescent="0.3">
      <c r="A3631" t="s">
        <v>7282</v>
      </c>
      <c r="B3631" s="171" t="s">
        <v>7283</v>
      </c>
      <c r="C3631" s="171" t="s">
        <v>179</v>
      </c>
      <c r="D3631" s="171" t="s">
        <v>4</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3">
      <c r="A3632" t="s">
        <v>7284</v>
      </c>
      <c r="B3632" s="171" t="s">
        <v>7285</v>
      </c>
      <c r="C3632" s="171" t="s">
        <v>215</v>
      </c>
      <c r="D3632" s="171" t="s">
        <v>4</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3">
      <c r="A3633" t="s">
        <v>7286</v>
      </c>
      <c r="B3633" s="171" t="s">
        <v>7287</v>
      </c>
      <c r="C3633" s="171" t="s">
        <v>79</v>
      </c>
      <c r="D3633" s="171" t="s">
        <v>80</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3">
      <c r="A3634" t="s">
        <v>7288</v>
      </c>
      <c r="B3634" s="171" t="s">
        <v>7289</v>
      </c>
      <c r="C3634" s="171" t="s">
        <v>83</v>
      </c>
      <c r="D3634" s="171" t="s">
        <v>80</v>
      </c>
      <c r="E3634" s="11">
        <v>42064</v>
      </c>
      <c r="F3634">
        <v>10</v>
      </c>
      <c r="G3634">
        <v>10</v>
      </c>
      <c r="H3634">
        <v>1</v>
      </c>
      <c r="I3634">
        <v>15</v>
      </c>
      <c r="J3634">
        <v>40</v>
      </c>
      <c r="K3634">
        <v>0.375</v>
      </c>
      <c r="L3634">
        <v>40</v>
      </c>
      <c r="M3634">
        <v>1</v>
      </c>
      <c r="N3634">
        <v>15</v>
      </c>
      <c r="P3634">
        <v>0</v>
      </c>
      <c r="Q3634">
        <v>0</v>
      </c>
      <c r="R3634" t="e">
        <v>#DIV/0!</v>
      </c>
      <c r="S3634">
        <v>0</v>
      </c>
      <c r="T3634">
        <v>0.91</v>
      </c>
    </row>
    <row r="3635" spans="1:20" x14ac:dyDescent="0.3">
      <c r="A3635" t="s">
        <v>7290</v>
      </c>
      <c r="B3635" s="171" t="s">
        <v>7291</v>
      </c>
      <c r="C3635" s="171" t="s">
        <v>86</v>
      </c>
      <c r="D3635" s="171" t="s">
        <v>80</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3">
      <c r="A3636" t="s">
        <v>7292</v>
      </c>
      <c r="B3636" s="171" t="s">
        <v>7293</v>
      </c>
      <c r="C3636" s="171" t="s">
        <v>89</v>
      </c>
      <c r="D3636" s="171" t="s">
        <v>80</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3">
      <c r="A3637" t="s">
        <v>7294</v>
      </c>
      <c r="B3637" s="171" t="s">
        <v>7295</v>
      </c>
      <c r="C3637" s="171" t="s">
        <v>92</v>
      </c>
      <c r="D3637" s="171" t="s">
        <v>80</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3">
      <c r="A3638" t="s">
        <v>7296</v>
      </c>
      <c r="B3638" s="171" t="s">
        <v>7297</v>
      </c>
      <c r="C3638" s="171" t="s">
        <v>95</v>
      </c>
      <c r="D3638" s="171" t="s">
        <v>80</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3">
      <c r="A3639" t="s">
        <v>7298</v>
      </c>
      <c r="B3639" s="171" t="s">
        <v>7299</v>
      </c>
      <c r="C3639" s="171" t="s">
        <v>98</v>
      </c>
      <c r="D3639" s="171" t="s">
        <v>80</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3">
      <c r="A3640" t="s">
        <v>7300</v>
      </c>
      <c r="B3640" s="171" t="s">
        <v>7301</v>
      </c>
      <c r="C3640" s="171" t="s">
        <v>101</v>
      </c>
      <c r="D3640" s="171" t="s">
        <v>80</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3">
      <c r="A3641" t="s">
        <v>7302</v>
      </c>
      <c r="B3641" s="171" t="s">
        <v>7303</v>
      </c>
      <c r="C3641" s="171" t="s">
        <v>6843</v>
      </c>
      <c r="D3641" s="171" t="s">
        <v>80</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3">
      <c r="A3642" t="s">
        <v>7304</v>
      </c>
      <c r="B3642" s="171" t="s">
        <v>7305</v>
      </c>
      <c r="C3642" s="171" t="s">
        <v>104</v>
      </c>
      <c r="D3642" s="171" t="s">
        <v>4</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3">
      <c r="A3643" t="s">
        <v>7306</v>
      </c>
      <c r="B3643" s="171" t="s">
        <v>7307</v>
      </c>
      <c r="C3643" s="171" t="s">
        <v>76</v>
      </c>
      <c r="D3643" s="171" t="s">
        <v>80</v>
      </c>
      <c r="E3643" s="11">
        <v>42064</v>
      </c>
      <c r="F3643">
        <v>5</v>
      </c>
      <c r="G3643">
        <v>5</v>
      </c>
      <c r="H3643">
        <v>1</v>
      </c>
      <c r="I3643">
        <v>3</v>
      </c>
      <c r="J3643">
        <v>15</v>
      </c>
      <c r="K3643">
        <v>0.2</v>
      </c>
      <c r="L3643">
        <v>15</v>
      </c>
      <c r="M3643">
        <v>1</v>
      </c>
      <c r="N3643">
        <v>3</v>
      </c>
      <c r="P3643">
        <v>0</v>
      </c>
      <c r="Q3643">
        <v>0</v>
      </c>
      <c r="R3643" t="e">
        <v>#DIV/0!</v>
      </c>
      <c r="S3643">
        <v>0</v>
      </c>
      <c r="T3643">
        <v>0.44</v>
      </c>
    </row>
    <row r="3644" spans="1:20" x14ac:dyDescent="0.3">
      <c r="A3644" t="s">
        <v>7308</v>
      </c>
      <c r="B3644" s="171" t="s">
        <v>7309</v>
      </c>
      <c r="C3644" s="171" t="s">
        <v>79</v>
      </c>
      <c r="D3644" s="171" t="s">
        <v>4</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3">
      <c r="A3645" t="s">
        <v>7310</v>
      </c>
      <c r="B3645" s="171" t="s">
        <v>7311</v>
      </c>
      <c r="C3645" s="171" t="s">
        <v>86</v>
      </c>
      <c r="D3645" s="171" t="s">
        <v>4</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3">
      <c r="A3646" t="s">
        <v>7312</v>
      </c>
      <c r="B3646" s="171" t="s">
        <v>7313</v>
      </c>
      <c r="C3646" s="171" t="s">
        <v>89</v>
      </c>
      <c r="D3646" s="171" t="s">
        <v>4</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3">
      <c r="A3647" t="s">
        <v>7314</v>
      </c>
      <c r="B3647" s="171" t="s">
        <v>7315</v>
      </c>
      <c r="C3647" s="171" t="s">
        <v>92</v>
      </c>
      <c r="D3647" s="171" t="s">
        <v>4</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3">
      <c r="A3648" t="s">
        <v>7316</v>
      </c>
      <c r="B3648" s="171" t="s">
        <v>7317</v>
      </c>
      <c r="C3648" s="171" t="s">
        <v>98</v>
      </c>
      <c r="D3648" s="171" t="s">
        <v>4</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3">
      <c r="A3649" t="s">
        <v>7318</v>
      </c>
      <c r="B3649" s="171" t="s">
        <v>7319</v>
      </c>
      <c r="C3649" s="171" t="s">
        <v>101</v>
      </c>
      <c r="D3649" s="171" t="s">
        <v>4</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3">
      <c r="A3650" t="s">
        <v>7320</v>
      </c>
      <c r="B3650" s="171" t="s">
        <v>7321</v>
      </c>
      <c r="C3650" s="171" t="s">
        <v>6843</v>
      </c>
      <c r="D3650" s="171" t="s">
        <v>4</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3">
      <c r="A3651" t="s">
        <v>7322</v>
      </c>
      <c r="B3651" s="171" t="s">
        <v>7323</v>
      </c>
      <c r="C3651" s="171" t="s">
        <v>107</v>
      </c>
      <c r="D3651" s="171" t="s">
        <v>80</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3">
      <c r="A3652" t="s">
        <v>7324</v>
      </c>
      <c r="B3652" s="171" t="s">
        <v>7325</v>
      </c>
      <c r="C3652" s="171" t="s">
        <v>113</v>
      </c>
      <c r="D3652" s="171" t="s">
        <v>4</v>
      </c>
      <c r="E3652" s="11">
        <v>42064</v>
      </c>
      <c r="F3652">
        <v>5</v>
      </c>
      <c r="G3652">
        <v>5</v>
      </c>
      <c r="H3652">
        <v>1</v>
      </c>
      <c r="I3652">
        <v>15</v>
      </c>
      <c r="J3652">
        <v>25</v>
      </c>
      <c r="K3652">
        <v>0.6</v>
      </c>
      <c r="L3652">
        <v>25</v>
      </c>
      <c r="M3652">
        <v>1</v>
      </c>
      <c r="N3652">
        <v>12</v>
      </c>
      <c r="P3652">
        <v>0</v>
      </c>
      <c r="Q3652">
        <v>0</v>
      </c>
      <c r="R3652" t="e">
        <v>#DIV/0!</v>
      </c>
      <c r="S3652">
        <v>3</v>
      </c>
      <c r="T3652">
        <v>0.83</v>
      </c>
    </row>
    <row r="3653" spans="1:20" x14ac:dyDescent="0.3">
      <c r="A3653" t="s">
        <v>7326</v>
      </c>
      <c r="B3653" s="171" t="s">
        <v>7327</v>
      </c>
      <c r="C3653" s="171" t="s">
        <v>116</v>
      </c>
      <c r="D3653" s="171" t="s">
        <v>4</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3">
      <c r="A3654" t="s">
        <v>7328</v>
      </c>
      <c r="B3654" s="171" t="s">
        <v>7329</v>
      </c>
      <c r="C3654" s="171" t="s">
        <v>119</v>
      </c>
      <c r="D3654" s="171" t="s">
        <v>4</v>
      </c>
      <c r="E3654" s="11">
        <v>42064</v>
      </c>
      <c r="F3654">
        <v>2</v>
      </c>
      <c r="G3654">
        <v>2</v>
      </c>
      <c r="H3654">
        <v>1</v>
      </c>
      <c r="I3654">
        <v>0</v>
      </c>
      <c r="J3654">
        <v>14</v>
      </c>
      <c r="K3654">
        <v>0</v>
      </c>
      <c r="L3654">
        <v>14</v>
      </c>
      <c r="M3654">
        <v>1</v>
      </c>
      <c r="N3654">
        <v>0</v>
      </c>
      <c r="P3654">
        <v>0</v>
      </c>
      <c r="Q3654">
        <v>0</v>
      </c>
      <c r="R3654" t="e">
        <v>#DIV/0!</v>
      </c>
      <c r="S3654">
        <v>0</v>
      </c>
      <c r="T3654">
        <v>0.72</v>
      </c>
    </row>
    <row r="3655" spans="1:20" x14ac:dyDescent="0.3">
      <c r="A3655" t="s">
        <v>7330</v>
      </c>
      <c r="B3655" s="171" t="s">
        <v>7331</v>
      </c>
      <c r="C3655" s="171" t="s">
        <v>122</v>
      </c>
      <c r="D3655" s="171" t="s">
        <v>80</v>
      </c>
      <c r="E3655" s="11">
        <v>42064</v>
      </c>
      <c r="F3655">
        <v>2</v>
      </c>
      <c r="G3655">
        <v>2</v>
      </c>
      <c r="H3655">
        <v>1</v>
      </c>
      <c r="I3655">
        <v>0</v>
      </c>
      <c r="J3655">
        <v>14</v>
      </c>
      <c r="K3655">
        <v>0</v>
      </c>
      <c r="L3655">
        <v>14</v>
      </c>
      <c r="M3655">
        <v>1</v>
      </c>
      <c r="N3655">
        <v>0</v>
      </c>
      <c r="P3655">
        <v>0</v>
      </c>
      <c r="Q3655">
        <v>0</v>
      </c>
      <c r="R3655" t="e">
        <v>#DIV/0!</v>
      </c>
      <c r="S3655">
        <v>0</v>
      </c>
      <c r="T3655">
        <v>0.87</v>
      </c>
    </row>
    <row r="3656" spans="1:20" x14ac:dyDescent="0.3">
      <c r="A3656" t="s">
        <v>7332</v>
      </c>
      <c r="B3656" s="171" t="s">
        <v>7333</v>
      </c>
      <c r="C3656" s="171" t="s">
        <v>125</v>
      </c>
      <c r="D3656" s="171" t="s">
        <v>80</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3">
      <c r="A3657" t="s">
        <v>7334</v>
      </c>
      <c r="B3657" s="171" t="s">
        <v>7335</v>
      </c>
      <c r="C3657" s="171" t="s">
        <v>128</v>
      </c>
      <c r="D3657" s="171" t="s">
        <v>4</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3">
      <c r="A3658" t="s">
        <v>7336</v>
      </c>
      <c r="B3658" s="171" t="s">
        <v>7337</v>
      </c>
      <c r="C3658" s="171" t="s">
        <v>131</v>
      </c>
      <c r="D3658" s="171" t="s">
        <v>4</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3">
      <c r="A3659" t="s">
        <v>7338</v>
      </c>
      <c r="B3659" s="171" t="s">
        <v>7339</v>
      </c>
      <c r="C3659" s="171" t="s">
        <v>137</v>
      </c>
      <c r="D3659" s="171" t="s">
        <v>80</v>
      </c>
      <c r="E3659" s="11">
        <v>42064</v>
      </c>
      <c r="F3659">
        <v>3</v>
      </c>
      <c r="G3659">
        <v>3</v>
      </c>
      <c r="H3659">
        <v>1</v>
      </c>
      <c r="I3659">
        <v>34</v>
      </c>
      <c r="J3659">
        <v>30</v>
      </c>
      <c r="K3659">
        <v>1.1333333333333333</v>
      </c>
      <c r="L3659">
        <v>30</v>
      </c>
      <c r="M3659">
        <v>1</v>
      </c>
      <c r="N3659">
        <v>31</v>
      </c>
      <c r="P3659">
        <v>0</v>
      </c>
      <c r="Q3659">
        <v>0</v>
      </c>
      <c r="R3659" t="e">
        <v>#DIV/0!</v>
      </c>
      <c r="S3659">
        <v>3</v>
      </c>
    </row>
    <row r="3660" spans="1:20" x14ac:dyDescent="0.3">
      <c r="A3660" t="s">
        <v>7340</v>
      </c>
      <c r="B3660" s="171" t="s">
        <v>7341</v>
      </c>
      <c r="C3660" s="171" t="s">
        <v>140</v>
      </c>
      <c r="D3660" s="171" t="s">
        <v>4</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3">
      <c r="A3661" t="s">
        <v>7342</v>
      </c>
      <c r="B3661" s="171" t="s">
        <v>7343</v>
      </c>
      <c r="C3661" s="171" t="s">
        <v>167</v>
      </c>
      <c r="D3661" s="171" t="s">
        <v>80</v>
      </c>
      <c r="E3661" s="11">
        <v>42064</v>
      </c>
      <c r="F3661">
        <v>5</v>
      </c>
      <c r="G3661">
        <v>5</v>
      </c>
      <c r="H3661">
        <v>1</v>
      </c>
      <c r="I3661">
        <v>0</v>
      </c>
      <c r="J3661">
        <v>50</v>
      </c>
      <c r="K3661">
        <v>0</v>
      </c>
      <c r="L3661">
        <v>50</v>
      </c>
      <c r="M3661">
        <v>1</v>
      </c>
      <c r="N3661">
        <v>0</v>
      </c>
      <c r="P3661">
        <v>0</v>
      </c>
      <c r="Q3661">
        <v>0</v>
      </c>
      <c r="R3661" t="e">
        <v>#DIV/0!</v>
      </c>
      <c r="S3661">
        <v>0</v>
      </c>
    </row>
    <row r="3662" spans="1:20" x14ac:dyDescent="0.3">
      <c r="A3662" t="s">
        <v>7344</v>
      </c>
      <c r="B3662" s="171" t="s">
        <v>7345</v>
      </c>
      <c r="C3662" s="171" t="s">
        <v>170</v>
      </c>
      <c r="D3662" s="171" t="s">
        <v>4</v>
      </c>
      <c r="E3662" s="11">
        <v>42064</v>
      </c>
      <c r="F3662">
        <v>5</v>
      </c>
      <c r="G3662">
        <v>5</v>
      </c>
      <c r="H3662">
        <v>1</v>
      </c>
      <c r="I3662">
        <v>0</v>
      </c>
      <c r="J3662">
        <v>50</v>
      </c>
      <c r="K3662">
        <v>0</v>
      </c>
      <c r="L3662">
        <v>50</v>
      </c>
      <c r="M3662">
        <v>1</v>
      </c>
      <c r="N3662">
        <v>0</v>
      </c>
      <c r="P3662">
        <v>0</v>
      </c>
      <c r="Q3662">
        <v>0</v>
      </c>
      <c r="R3662" t="e">
        <v>#DIV/0!</v>
      </c>
      <c r="S3662">
        <v>0</v>
      </c>
    </row>
    <row r="3663" spans="1:20" x14ac:dyDescent="0.3">
      <c r="A3663" t="s">
        <v>7346</v>
      </c>
      <c r="B3663" s="171" t="s">
        <v>7347</v>
      </c>
      <c r="C3663" s="171" t="s">
        <v>179</v>
      </c>
      <c r="D3663" s="171" t="s">
        <v>80</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3">
      <c r="A3664" t="s">
        <v>7348</v>
      </c>
      <c r="B3664" s="171" t="s">
        <v>7349</v>
      </c>
      <c r="C3664" s="171" t="s">
        <v>182</v>
      </c>
      <c r="D3664" s="171" t="s">
        <v>4</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3">
      <c r="A3665" t="s">
        <v>7350</v>
      </c>
      <c r="B3665" s="171" t="s">
        <v>7351</v>
      </c>
      <c r="C3665" s="171" t="s">
        <v>185</v>
      </c>
      <c r="D3665" s="171" t="s">
        <v>80</v>
      </c>
      <c r="E3665" s="11">
        <v>42064</v>
      </c>
      <c r="F3665">
        <v>11</v>
      </c>
      <c r="G3665">
        <v>11</v>
      </c>
      <c r="H3665">
        <v>1</v>
      </c>
      <c r="I3665">
        <v>19</v>
      </c>
      <c r="J3665">
        <v>26</v>
      </c>
      <c r="K3665">
        <v>0.73076923076923073</v>
      </c>
      <c r="L3665">
        <v>26</v>
      </c>
      <c r="M3665">
        <v>1</v>
      </c>
      <c r="N3665">
        <v>17</v>
      </c>
      <c r="P3665">
        <v>0</v>
      </c>
      <c r="Q3665">
        <v>4</v>
      </c>
      <c r="R3665">
        <v>0</v>
      </c>
      <c r="S3665">
        <v>2</v>
      </c>
    </row>
    <row r="3666" spans="1:20" x14ac:dyDescent="0.3">
      <c r="A3666" t="s">
        <v>7352</v>
      </c>
      <c r="B3666" s="171" t="s">
        <v>7353</v>
      </c>
      <c r="C3666" s="171" t="s">
        <v>188</v>
      </c>
      <c r="D3666" s="171" t="s">
        <v>4</v>
      </c>
      <c r="E3666" s="11">
        <v>42064</v>
      </c>
      <c r="F3666">
        <v>11</v>
      </c>
      <c r="G3666">
        <v>11</v>
      </c>
      <c r="H3666">
        <v>1</v>
      </c>
      <c r="I3666">
        <v>19</v>
      </c>
      <c r="J3666">
        <v>26</v>
      </c>
      <c r="K3666">
        <v>0.73076923076923073</v>
      </c>
      <c r="L3666">
        <v>26</v>
      </c>
      <c r="M3666">
        <v>1</v>
      </c>
      <c r="N3666">
        <v>17</v>
      </c>
      <c r="P3666">
        <v>0</v>
      </c>
      <c r="Q3666">
        <v>4</v>
      </c>
      <c r="R3666">
        <v>0</v>
      </c>
      <c r="S3666">
        <v>2</v>
      </c>
    </row>
    <row r="3667" spans="1:20" x14ac:dyDescent="0.3">
      <c r="A3667" t="s">
        <v>7354</v>
      </c>
      <c r="B3667" s="171" t="s">
        <v>7355</v>
      </c>
      <c r="C3667" s="171" t="s">
        <v>191</v>
      </c>
      <c r="D3667" s="171" t="s">
        <v>80</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3">
      <c r="A3668" t="s">
        <v>7356</v>
      </c>
      <c r="B3668" s="171" t="s">
        <v>7357</v>
      </c>
      <c r="C3668" s="171" t="s">
        <v>194</v>
      </c>
      <c r="D3668" s="171" t="s">
        <v>4</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3">
      <c r="A3669" t="s">
        <v>7358</v>
      </c>
      <c r="B3669" s="171" t="s">
        <v>7359</v>
      </c>
      <c r="C3669" s="171" t="s">
        <v>197</v>
      </c>
      <c r="D3669" s="171" t="s">
        <v>4</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3">
      <c r="A3670" t="s">
        <v>7360</v>
      </c>
      <c r="B3670" s="171" t="s">
        <v>7361</v>
      </c>
      <c r="C3670" s="171" t="s">
        <v>209</v>
      </c>
      <c r="D3670" s="171" t="s">
        <v>4</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3">
      <c r="A3671" t="s">
        <v>7362</v>
      </c>
      <c r="B3671" s="171" t="s">
        <v>7363</v>
      </c>
      <c r="C3671" s="171" t="s">
        <v>212</v>
      </c>
      <c r="D3671" s="171" t="s">
        <v>80</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3">
      <c r="A3672" t="s">
        <v>7364</v>
      </c>
      <c r="B3672" s="171" t="s">
        <v>7365</v>
      </c>
      <c r="C3672" s="171" t="s">
        <v>215</v>
      </c>
      <c r="D3672" s="171" t="s">
        <v>80</v>
      </c>
      <c r="E3672" s="11">
        <v>42064</v>
      </c>
      <c r="F3672">
        <v>7</v>
      </c>
      <c r="G3672">
        <v>7</v>
      </c>
      <c r="H3672">
        <v>1</v>
      </c>
      <c r="I3672">
        <v>13</v>
      </c>
      <c r="J3672">
        <v>70</v>
      </c>
      <c r="K3672">
        <v>0.18571428571428572</v>
      </c>
      <c r="L3672">
        <v>70</v>
      </c>
      <c r="M3672">
        <v>1</v>
      </c>
      <c r="N3672">
        <v>13</v>
      </c>
      <c r="P3672">
        <v>0</v>
      </c>
      <c r="Q3672">
        <v>0</v>
      </c>
      <c r="R3672" t="e">
        <v>#DIV/0!</v>
      </c>
      <c r="S3672">
        <v>0</v>
      </c>
    </row>
    <row r="3673" spans="1:20" x14ac:dyDescent="0.3">
      <c r="A3673" t="s">
        <v>7366</v>
      </c>
      <c r="B3673" s="171" t="s">
        <v>7367</v>
      </c>
      <c r="C3673" s="171" t="s">
        <v>218</v>
      </c>
      <c r="D3673" s="171" t="s">
        <v>4</v>
      </c>
      <c r="E3673" s="11">
        <v>42064</v>
      </c>
      <c r="F3673">
        <v>7</v>
      </c>
      <c r="G3673">
        <v>7</v>
      </c>
      <c r="H3673">
        <v>1</v>
      </c>
      <c r="I3673">
        <v>13</v>
      </c>
      <c r="J3673">
        <v>70</v>
      </c>
      <c r="K3673">
        <v>0.18571428571428572</v>
      </c>
      <c r="L3673">
        <v>70</v>
      </c>
      <c r="M3673">
        <v>1</v>
      </c>
      <c r="N3673">
        <v>13</v>
      </c>
      <c r="P3673">
        <v>0</v>
      </c>
      <c r="Q3673">
        <v>0</v>
      </c>
      <c r="R3673" t="e">
        <v>#DIV/0!</v>
      </c>
      <c r="S3673">
        <v>0</v>
      </c>
    </row>
    <row r="3674" spans="1:20" x14ac:dyDescent="0.3">
      <c r="A3674" t="s">
        <v>7368</v>
      </c>
      <c r="B3674" s="171" t="s">
        <v>7369</v>
      </c>
      <c r="C3674" s="171" t="s">
        <v>233</v>
      </c>
      <c r="D3674" s="171" t="s">
        <v>80</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3">
      <c r="A3675" t="s">
        <v>7370</v>
      </c>
      <c r="B3675" s="171" t="s">
        <v>7371</v>
      </c>
      <c r="C3675" s="171" t="s">
        <v>236</v>
      </c>
      <c r="D3675" s="171" t="s">
        <v>4</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3">
      <c r="A3676" t="s">
        <v>7372</v>
      </c>
      <c r="B3676" s="171" t="s">
        <v>7373</v>
      </c>
      <c r="C3676" s="171" t="s">
        <v>239</v>
      </c>
      <c r="D3676" s="171" t="s">
        <v>4</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x14ac:dyDescent="0.3">
      <c r="A3677" t="s">
        <v>7374</v>
      </c>
      <c r="B3677" s="171" t="s">
        <v>7375</v>
      </c>
      <c r="C3677" s="171" t="s">
        <v>143</v>
      </c>
      <c r="D3677" s="171" t="s">
        <v>4</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3">
      <c r="A3678" t="s">
        <v>7376</v>
      </c>
      <c r="B3678" s="171" t="s">
        <v>7377</v>
      </c>
      <c r="C3678" s="171" t="s">
        <v>146</v>
      </c>
      <c r="D3678" s="171" t="s">
        <v>80</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3">
      <c r="A3679" t="s">
        <v>7378</v>
      </c>
      <c r="B3679" s="171" t="s">
        <v>7379</v>
      </c>
      <c r="C3679" s="171" t="s">
        <v>152</v>
      </c>
      <c r="D3679" s="171" t="s">
        <v>4</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3">
      <c r="A3680" t="s">
        <v>7380</v>
      </c>
      <c r="B3680" s="171" t="s">
        <v>7381</v>
      </c>
      <c r="C3680" s="171" t="s">
        <v>155</v>
      </c>
      <c r="D3680" s="171" t="s">
        <v>4</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3">
      <c r="A3681" t="s">
        <v>7382</v>
      </c>
      <c r="B3681" s="171" t="s">
        <v>7383</v>
      </c>
      <c r="C3681" s="171" t="s">
        <v>158</v>
      </c>
      <c r="D3681" s="171" t="s">
        <v>4</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3">
      <c r="A3682" t="s">
        <v>7384</v>
      </c>
      <c r="B3682" s="171" t="s">
        <v>7385</v>
      </c>
      <c r="C3682" s="171" t="s">
        <v>161</v>
      </c>
      <c r="D3682" s="171" t="s">
        <v>80</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3">
      <c r="A3683" t="s">
        <v>7386</v>
      </c>
      <c r="B3683" s="171" t="s">
        <v>7387</v>
      </c>
      <c r="C3683" s="171" t="s">
        <v>221</v>
      </c>
      <c r="D3683" s="171" t="s">
        <v>80</v>
      </c>
      <c r="E3683" s="11">
        <v>42064</v>
      </c>
      <c r="F3683">
        <v>7</v>
      </c>
      <c r="G3683">
        <v>7</v>
      </c>
      <c r="H3683">
        <v>1</v>
      </c>
      <c r="I3683">
        <v>19</v>
      </c>
      <c r="J3683">
        <v>50</v>
      </c>
      <c r="K3683">
        <v>0.38</v>
      </c>
      <c r="L3683">
        <v>50</v>
      </c>
      <c r="M3683">
        <v>1</v>
      </c>
      <c r="N3683">
        <v>19</v>
      </c>
      <c r="P3683">
        <v>0</v>
      </c>
      <c r="Q3683">
        <v>0</v>
      </c>
      <c r="R3683" t="e">
        <v>#DIV/0!</v>
      </c>
      <c r="S3683">
        <v>0</v>
      </c>
    </row>
    <row r="3684" spans="1:20" x14ac:dyDescent="0.3">
      <c r="A3684" t="s">
        <v>7388</v>
      </c>
      <c r="B3684" s="171" t="s">
        <v>7389</v>
      </c>
      <c r="C3684" s="171" t="s">
        <v>227</v>
      </c>
      <c r="D3684" s="171" t="s">
        <v>4</v>
      </c>
      <c r="E3684" s="11">
        <v>42064</v>
      </c>
      <c r="F3684">
        <v>4</v>
      </c>
      <c r="G3684">
        <v>4</v>
      </c>
      <c r="H3684">
        <v>1</v>
      </c>
      <c r="I3684">
        <v>2</v>
      </c>
      <c r="J3684">
        <v>20</v>
      </c>
      <c r="K3684">
        <v>0.1</v>
      </c>
      <c r="L3684">
        <v>20</v>
      </c>
      <c r="M3684">
        <v>1</v>
      </c>
      <c r="N3684">
        <v>2</v>
      </c>
      <c r="P3684">
        <v>0</v>
      </c>
      <c r="Q3684">
        <v>0</v>
      </c>
      <c r="R3684" t="e">
        <v>#DIV/0!</v>
      </c>
      <c r="S3684">
        <v>0</v>
      </c>
      <c r="T3684">
        <v>0.83</v>
      </c>
    </row>
    <row r="3685" spans="1:20" x14ac:dyDescent="0.3">
      <c r="A3685" t="s">
        <v>7390</v>
      </c>
      <c r="B3685" s="171" t="s">
        <v>7391</v>
      </c>
      <c r="C3685" s="171" t="s">
        <v>230</v>
      </c>
      <c r="D3685" s="171" t="s">
        <v>4</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3">
      <c r="A3686" t="s">
        <v>7392</v>
      </c>
      <c r="B3686" s="171" t="s">
        <v>7393</v>
      </c>
      <c r="C3686" s="171" t="s">
        <v>119</v>
      </c>
      <c r="D3686" s="171" t="s">
        <v>80</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3">
      <c r="A3687" t="s">
        <v>7394</v>
      </c>
      <c r="B3687" s="171" t="s">
        <v>7395</v>
      </c>
      <c r="C3687" s="171" t="s">
        <v>143</v>
      </c>
      <c r="D3687" s="171" t="s">
        <v>80</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3">
      <c r="A3688" t="s">
        <v>7396</v>
      </c>
      <c r="B3688" s="171" t="s">
        <v>7397</v>
      </c>
      <c r="C3688" s="171" t="s">
        <v>158</v>
      </c>
      <c r="D3688" s="171" t="s">
        <v>80</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3">
      <c r="A3689" t="s">
        <v>7398</v>
      </c>
      <c r="B3689" s="171" t="s">
        <v>7399</v>
      </c>
      <c r="C3689" s="171" t="s">
        <v>209</v>
      </c>
      <c r="D3689" s="171" t="s">
        <v>80</v>
      </c>
      <c r="E3689" s="11">
        <v>42095</v>
      </c>
      <c r="F3689">
        <v>1</v>
      </c>
      <c r="G3689">
        <v>2</v>
      </c>
      <c r="H3689">
        <v>0.5</v>
      </c>
      <c r="I3689">
        <v>12</v>
      </c>
      <c r="J3689">
        <v>6</v>
      </c>
      <c r="K3689">
        <v>2</v>
      </c>
      <c r="L3689">
        <v>12</v>
      </c>
      <c r="M3689">
        <v>0.5</v>
      </c>
      <c r="N3689">
        <v>9</v>
      </c>
      <c r="P3689">
        <v>1</v>
      </c>
      <c r="Q3689">
        <v>2</v>
      </c>
      <c r="R3689">
        <v>0.5</v>
      </c>
      <c r="S3689">
        <v>3</v>
      </c>
      <c r="T3689">
        <v>0.66</v>
      </c>
    </row>
    <row r="3690" spans="1:20" x14ac:dyDescent="0.3">
      <c r="A3690" t="s">
        <v>7400</v>
      </c>
      <c r="B3690" s="171" t="s">
        <v>7401</v>
      </c>
      <c r="C3690" s="171" t="s">
        <v>203</v>
      </c>
      <c r="D3690" s="171" t="s">
        <v>80</v>
      </c>
      <c r="E3690" s="11">
        <v>42095</v>
      </c>
      <c r="F3690">
        <v>5</v>
      </c>
      <c r="G3690">
        <v>5</v>
      </c>
      <c r="H3690">
        <v>1</v>
      </c>
      <c r="I3690">
        <v>13</v>
      </c>
      <c r="J3690">
        <v>25</v>
      </c>
      <c r="K3690">
        <v>0.52</v>
      </c>
      <c r="L3690">
        <v>25</v>
      </c>
      <c r="M3690">
        <v>1</v>
      </c>
      <c r="N3690">
        <v>12</v>
      </c>
      <c r="P3690">
        <v>0</v>
      </c>
      <c r="Q3690">
        <v>0</v>
      </c>
      <c r="R3690" t="e">
        <v>#DIV/0!</v>
      </c>
      <c r="S3690">
        <v>1</v>
      </c>
    </row>
    <row r="3691" spans="1:20" x14ac:dyDescent="0.3">
      <c r="A3691" t="s">
        <v>7402</v>
      </c>
      <c r="B3691" s="171" t="s">
        <v>7403</v>
      </c>
      <c r="C3691" s="171" t="s">
        <v>76</v>
      </c>
      <c r="D3691" s="171" t="s">
        <v>4</v>
      </c>
      <c r="E3691" s="11">
        <v>42095</v>
      </c>
      <c r="F3691">
        <v>5</v>
      </c>
      <c r="G3691">
        <v>5</v>
      </c>
      <c r="H3691">
        <v>1</v>
      </c>
      <c r="I3691">
        <v>3</v>
      </c>
      <c r="J3691">
        <v>15</v>
      </c>
      <c r="K3691">
        <v>0.2</v>
      </c>
      <c r="L3691">
        <v>15</v>
      </c>
      <c r="M3691">
        <v>1</v>
      </c>
      <c r="N3691">
        <v>3</v>
      </c>
      <c r="P3691">
        <v>0</v>
      </c>
      <c r="Q3691">
        <v>0</v>
      </c>
      <c r="R3691" t="e">
        <v>#DIV/0!</v>
      </c>
      <c r="S3691">
        <v>0</v>
      </c>
      <c r="T3691">
        <v>0.31</v>
      </c>
    </row>
    <row r="3692" spans="1:20" x14ac:dyDescent="0.3">
      <c r="A3692" t="s">
        <v>7404</v>
      </c>
      <c r="B3692" s="171" t="s">
        <v>7405</v>
      </c>
      <c r="C3692" s="171" t="s">
        <v>128</v>
      </c>
      <c r="D3692" s="171" t="s">
        <v>80</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3">
      <c r="A3693" t="s">
        <v>7406</v>
      </c>
      <c r="B3693" s="171" t="s">
        <v>7407</v>
      </c>
      <c r="C3693" s="171" t="s">
        <v>152</v>
      </c>
      <c r="D3693" s="171" t="s">
        <v>80</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3">
      <c r="A3694" t="s">
        <v>7408</v>
      </c>
      <c r="B3694" s="171" t="s">
        <v>7409</v>
      </c>
      <c r="C3694" s="171" t="s">
        <v>194</v>
      </c>
      <c r="D3694" s="171" t="s">
        <v>80</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3">
      <c r="A3695" t="s">
        <v>7410</v>
      </c>
      <c r="B3695" s="171" t="s">
        <v>7411</v>
      </c>
      <c r="C3695" s="171" t="s">
        <v>236</v>
      </c>
      <c r="D3695" s="171" t="s">
        <v>80</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3">
      <c r="A3696" t="s">
        <v>7412</v>
      </c>
      <c r="B3696" s="171" t="s">
        <v>7413</v>
      </c>
      <c r="C3696" s="171" t="s">
        <v>239</v>
      </c>
      <c r="D3696" s="171" t="s">
        <v>80</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3">
      <c r="A3697" t="s">
        <v>7414</v>
      </c>
      <c r="B3697" s="171" t="s">
        <v>7415</v>
      </c>
      <c r="C3697" s="171" t="s">
        <v>176</v>
      </c>
      <c r="D3697" s="171" t="s">
        <v>80</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3">
      <c r="A3698" t="s">
        <v>7416</v>
      </c>
      <c r="B3698" s="171" t="s">
        <v>7417</v>
      </c>
      <c r="C3698" s="171" t="s">
        <v>206</v>
      </c>
      <c r="D3698" s="171" t="s">
        <v>80</v>
      </c>
      <c r="E3698" s="11">
        <v>42095</v>
      </c>
      <c r="F3698">
        <v>5</v>
      </c>
      <c r="G3698">
        <v>5</v>
      </c>
      <c r="H3698">
        <v>1</v>
      </c>
      <c r="I3698">
        <v>13</v>
      </c>
      <c r="J3698">
        <v>25</v>
      </c>
      <c r="K3698">
        <v>0.52</v>
      </c>
      <c r="L3698">
        <v>25</v>
      </c>
      <c r="M3698">
        <v>1</v>
      </c>
      <c r="N3698">
        <v>11</v>
      </c>
      <c r="P3698">
        <v>0</v>
      </c>
      <c r="Q3698">
        <v>0</v>
      </c>
      <c r="R3698" t="e">
        <v>#DIV/0!</v>
      </c>
      <c r="S3698">
        <v>2</v>
      </c>
      <c r="T3698">
        <v>0.8</v>
      </c>
    </row>
    <row r="3699" spans="1:20" x14ac:dyDescent="0.3">
      <c r="A3699" t="s">
        <v>7418</v>
      </c>
      <c r="B3699" s="171" t="s">
        <v>7419</v>
      </c>
      <c r="C3699" s="171" t="s">
        <v>113</v>
      </c>
      <c r="D3699" s="171" t="s">
        <v>80</v>
      </c>
      <c r="E3699" s="11">
        <v>42095</v>
      </c>
      <c r="F3699">
        <v>5</v>
      </c>
      <c r="G3699">
        <v>5</v>
      </c>
      <c r="H3699">
        <v>1</v>
      </c>
      <c r="I3699">
        <v>15</v>
      </c>
      <c r="J3699">
        <v>25</v>
      </c>
      <c r="K3699">
        <v>0.6</v>
      </c>
      <c r="L3699">
        <v>25</v>
      </c>
      <c r="M3699">
        <v>1</v>
      </c>
      <c r="N3699">
        <v>12</v>
      </c>
      <c r="P3699">
        <v>0</v>
      </c>
      <c r="Q3699">
        <v>0</v>
      </c>
      <c r="R3699" t="e">
        <v>#DIV/0!</v>
      </c>
      <c r="S3699">
        <v>3</v>
      </c>
    </row>
    <row r="3700" spans="1:20" x14ac:dyDescent="0.3">
      <c r="A3700" t="s">
        <v>7420</v>
      </c>
      <c r="B3700" s="171" t="s">
        <v>7421</v>
      </c>
      <c r="C3700" s="171" t="s">
        <v>131</v>
      </c>
      <c r="D3700" s="171" t="s">
        <v>80</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3">
      <c r="A3701" t="s">
        <v>7422</v>
      </c>
      <c r="B3701" s="171" t="s">
        <v>7423</v>
      </c>
      <c r="C3701" s="171" t="s">
        <v>155</v>
      </c>
      <c r="D3701" s="171" t="s">
        <v>80</v>
      </c>
      <c r="E3701" s="11">
        <v>42095</v>
      </c>
      <c r="F3701">
        <v>2</v>
      </c>
      <c r="G3701">
        <v>2</v>
      </c>
      <c r="H3701">
        <v>1</v>
      </c>
      <c r="I3701">
        <v>12</v>
      </c>
      <c r="J3701">
        <v>10</v>
      </c>
      <c r="K3701">
        <v>1.2</v>
      </c>
      <c r="L3701">
        <v>10</v>
      </c>
      <c r="M3701">
        <v>1</v>
      </c>
      <c r="N3701">
        <v>9</v>
      </c>
      <c r="P3701">
        <v>0</v>
      </c>
      <c r="Q3701">
        <v>0</v>
      </c>
      <c r="R3701" t="e">
        <v>#DIV/0!</v>
      </c>
      <c r="S3701">
        <v>3</v>
      </c>
      <c r="T3701">
        <v>0.67</v>
      </c>
    </row>
    <row r="3702" spans="1:20" x14ac:dyDescent="0.3">
      <c r="A3702" t="s">
        <v>7424</v>
      </c>
      <c r="B3702" s="171" t="s">
        <v>7425</v>
      </c>
      <c r="C3702" s="171" t="s">
        <v>188</v>
      </c>
      <c r="D3702" s="171" t="s">
        <v>80</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3">
      <c r="A3703" t="s">
        <v>7426</v>
      </c>
      <c r="B3703" s="171" t="s">
        <v>7427</v>
      </c>
      <c r="C3703" s="171" t="s">
        <v>227</v>
      </c>
      <c r="D3703" s="171" t="s">
        <v>80</v>
      </c>
      <c r="E3703" s="11">
        <v>42095</v>
      </c>
      <c r="F3703">
        <v>4</v>
      </c>
      <c r="G3703">
        <v>4</v>
      </c>
      <c r="H3703">
        <v>1</v>
      </c>
      <c r="I3703">
        <v>2</v>
      </c>
      <c r="J3703">
        <v>20</v>
      </c>
      <c r="K3703">
        <v>0.1</v>
      </c>
      <c r="L3703">
        <v>20</v>
      </c>
      <c r="M3703">
        <v>1</v>
      </c>
      <c r="N3703">
        <v>2</v>
      </c>
      <c r="P3703">
        <v>0</v>
      </c>
      <c r="Q3703">
        <v>0</v>
      </c>
      <c r="R3703" t="e">
        <v>#DIV/0!</v>
      </c>
      <c r="S3703">
        <v>0</v>
      </c>
      <c r="T3703">
        <v>0</v>
      </c>
    </row>
    <row r="3704" spans="1:20" x14ac:dyDescent="0.3">
      <c r="A3704" t="s">
        <v>7428</v>
      </c>
      <c r="B3704" s="171" t="s">
        <v>7429</v>
      </c>
      <c r="C3704" s="171" t="s">
        <v>116</v>
      </c>
      <c r="D3704" s="171" t="s">
        <v>80</v>
      </c>
      <c r="E3704" s="11">
        <v>42095</v>
      </c>
      <c r="F3704">
        <v>7</v>
      </c>
      <c r="G3704">
        <v>7</v>
      </c>
      <c r="H3704">
        <v>1</v>
      </c>
      <c r="I3704">
        <v>97</v>
      </c>
      <c r="J3704">
        <v>97</v>
      </c>
      <c r="K3704">
        <v>1</v>
      </c>
      <c r="L3704">
        <v>100</v>
      </c>
      <c r="M3704">
        <v>0.97</v>
      </c>
      <c r="N3704">
        <v>97</v>
      </c>
      <c r="P3704">
        <v>0</v>
      </c>
      <c r="Q3704">
        <v>0</v>
      </c>
      <c r="R3704" t="e">
        <v>#DIV/0!</v>
      </c>
      <c r="S3704">
        <v>0</v>
      </c>
      <c r="T3704">
        <v>0.64</v>
      </c>
    </row>
    <row r="3705" spans="1:20" x14ac:dyDescent="0.3">
      <c r="A3705" t="s">
        <v>7430</v>
      </c>
      <c r="B3705" s="171" t="s">
        <v>7431</v>
      </c>
      <c r="C3705" s="171" t="s">
        <v>140</v>
      </c>
      <c r="D3705" s="171" t="s">
        <v>80</v>
      </c>
      <c r="E3705" s="11">
        <v>42095</v>
      </c>
      <c r="F3705">
        <v>3</v>
      </c>
      <c r="G3705">
        <v>3</v>
      </c>
      <c r="H3705">
        <v>1</v>
      </c>
      <c r="I3705">
        <v>36</v>
      </c>
      <c r="J3705">
        <v>60</v>
      </c>
      <c r="K3705">
        <v>0.6</v>
      </c>
      <c r="L3705">
        <v>30</v>
      </c>
      <c r="M3705">
        <v>2</v>
      </c>
      <c r="N3705">
        <v>34</v>
      </c>
      <c r="P3705">
        <v>6</v>
      </c>
      <c r="Q3705">
        <v>6</v>
      </c>
      <c r="R3705">
        <v>1</v>
      </c>
      <c r="S3705">
        <v>2</v>
      </c>
      <c r="T3705">
        <v>0.82</v>
      </c>
    </row>
    <row r="3706" spans="1:20" x14ac:dyDescent="0.3">
      <c r="A3706" t="s">
        <v>7432</v>
      </c>
      <c r="B3706" s="171" t="s">
        <v>7433</v>
      </c>
      <c r="C3706" s="171" t="s">
        <v>170</v>
      </c>
      <c r="D3706" s="171" t="s">
        <v>80</v>
      </c>
      <c r="E3706" s="11">
        <v>42095</v>
      </c>
      <c r="F3706">
        <v>5</v>
      </c>
      <c r="G3706">
        <v>5</v>
      </c>
      <c r="H3706">
        <v>1</v>
      </c>
      <c r="I3706">
        <v>36</v>
      </c>
      <c r="J3706">
        <v>36</v>
      </c>
      <c r="K3706">
        <v>1</v>
      </c>
      <c r="L3706">
        <v>50</v>
      </c>
      <c r="M3706">
        <v>0.72</v>
      </c>
      <c r="N3706">
        <v>36</v>
      </c>
      <c r="P3706">
        <v>0</v>
      </c>
      <c r="Q3706">
        <v>0</v>
      </c>
      <c r="R3706" t="e">
        <v>#DIV/0!</v>
      </c>
      <c r="S3706">
        <v>0</v>
      </c>
      <c r="T3706">
        <v>0.36</v>
      </c>
    </row>
    <row r="3707" spans="1:20" x14ac:dyDescent="0.3">
      <c r="A3707" t="s">
        <v>7434</v>
      </c>
      <c r="B3707" s="171" t="s">
        <v>7435</v>
      </c>
      <c r="C3707" s="171" t="s">
        <v>182</v>
      </c>
      <c r="D3707" s="171" t="s">
        <v>80</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3">
      <c r="A3708" t="s">
        <v>7436</v>
      </c>
      <c r="B3708" s="171" t="s">
        <v>7437</v>
      </c>
      <c r="C3708" s="171" t="s">
        <v>197</v>
      </c>
      <c r="D3708" s="171" t="s">
        <v>80</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3">
      <c r="A3709" t="s">
        <v>7438</v>
      </c>
      <c r="B3709" s="171" t="s">
        <v>7439</v>
      </c>
      <c r="C3709" s="171" t="s">
        <v>218</v>
      </c>
      <c r="D3709" s="171" t="s">
        <v>80</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3">
      <c r="A3710" t="s">
        <v>7440</v>
      </c>
      <c r="B3710" s="171" t="s">
        <v>7441</v>
      </c>
      <c r="C3710" s="171" t="s">
        <v>230</v>
      </c>
      <c r="D3710" s="171" t="s">
        <v>80</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3">
      <c r="A3711" t="s">
        <v>7442</v>
      </c>
      <c r="B3711" s="171" t="s">
        <v>7443</v>
      </c>
      <c r="C3711" s="171" t="s">
        <v>173</v>
      </c>
      <c r="D3711" s="171" t="s">
        <v>80</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3">
      <c r="A3712" t="s">
        <v>7444</v>
      </c>
      <c r="B3712" s="171" t="s">
        <v>7445</v>
      </c>
      <c r="C3712" s="171" t="s">
        <v>200</v>
      </c>
      <c r="D3712" s="171" t="s">
        <v>80</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3">
      <c r="A3713" t="s">
        <v>7446</v>
      </c>
      <c r="B3713" s="171" t="s">
        <v>7447</v>
      </c>
      <c r="C3713" s="171" t="s">
        <v>107</v>
      </c>
      <c r="D3713" s="171" t="s">
        <v>4</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3">
      <c r="A3714" t="s">
        <v>7448</v>
      </c>
      <c r="B3714" s="171" t="s">
        <v>7449</v>
      </c>
      <c r="C3714" s="171" t="s">
        <v>122</v>
      </c>
      <c r="D3714" s="171" t="s">
        <v>4</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3">
      <c r="A3715" t="s">
        <v>7450</v>
      </c>
      <c r="B3715" s="171" t="s">
        <v>7451</v>
      </c>
      <c r="C3715" s="171" t="s">
        <v>146</v>
      </c>
      <c r="D3715" s="171" t="s">
        <v>4</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3">
      <c r="A3716" t="s">
        <v>7452</v>
      </c>
      <c r="B3716" s="171" t="s">
        <v>7453</v>
      </c>
      <c r="C3716" s="171" t="s">
        <v>161</v>
      </c>
      <c r="D3716" s="171" t="s">
        <v>4</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3">
      <c r="A3717" t="s">
        <v>7454</v>
      </c>
      <c r="B3717" s="171" t="s">
        <v>7455</v>
      </c>
      <c r="C3717" s="171" t="s">
        <v>212</v>
      </c>
      <c r="D3717" s="171" t="s">
        <v>4</v>
      </c>
      <c r="E3717" s="11">
        <v>42095</v>
      </c>
      <c r="F3717">
        <v>1</v>
      </c>
      <c r="G3717">
        <v>2</v>
      </c>
      <c r="H3717">
        <v>0.5</v>
      </c>
      <c r="I3717">
        <v>12</v>
      </c>
      <c r="J3717">
        <v>6</v>
      </c>
      <c r="K3717">
        <v>2</v>
      </c>
      <c r="L3717">
        <v>12</v>
      </c>
      <c r="M3717">
        <v>0.5</v>
      </c>
      <c r="N3717">
        <v>9</v>
      </c>
      <c r="P3717">
        <v>1</v>
      </c>
      <c r="Q3717">
        <v>2</v>
      </c>
      <c r="R3717">
        <v>0.5</v>
      </c>
      <c r="S3717">
        <v>3</v>
      </c>
      <c r="T3717">
        <v>0.73</v>
      </c>
    </row>
    <row r="3718" spans="1:20" x14ac:dyDescent="0.3">
      <c r="A3718" t="s">
        <v>7456</v>
      </c>
      <c r="B3718" s="171" t="s">
        <v>7457</v>
      </c>
      <c r="C3718" s="171" t="s">
        <v>73</v>
      </c>
      <c r="D3718" s="171" t="s">
        <v>4</v>
      </c>
      <c r="E3718" s="11">
        <v>42095</v>
      </c>
      <c r="F3718">
        <v>5</v>
      </c>
      <c r="G3718">
        <v>5</v>
      </c>
      <c r="H3718">
        <v>1</v>
      </c>
      <c r="I3718">
        <v>3</v>
      </c>
      <c r="J3718">
        <v>15</v>
      </c>
      <c r="K3718">
        <v>0.2</v>
      </c>
      <c r="L3718">
        <v>15</v>
      </c>
      <c r="M3718">
        <v>1</v>
      </c>
      <c r="N3718">
        <v>3</v>
      </c>
      <c r="P3718">
        <v>0</v>
      </c>
      <c r="Q3718">
        <v>0</v>
      </c>
      <c r="R3718" t="e">
        <v>#DIV/0!</v>
      </c>
      <c r="S3718">
        <v>0</v>
      </c>
      <c r="T3718">
        <v>0.83</v>
      </c>
    </row>
    <row r="3719" spans="1:20" x14ac:dyDescent="0.3">
      <c r="A3719" t="s">
        <v>7458</v>
      </c>
      <c r="B3719" s="171" t="s">
        <v>7459</v>
      </c>
      <c r="C3719" s="171" t="s">
        <v>125</v>
      </c>
      <c r="D3719" s="171" t="s">
        <v>4</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3">
      <c r="A3720" t="s">
        <v>7460</v>
      </c>
      <c r="B3720" s="171" t="s">
        <v>7461</v>
      </c>
      <c r="C3720" s="171" t="s">
        <v>191</v>
      </c>
      <c r="D3720" s="171" t="s">
        <v>4</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3">
      <c r="A3721" t="s">
        <v>7462</v>
      </c>
      <c r="B3721" s="171" t="s">
        <v>7463</v>
      </c>
      <c r="C3721" s="171" t="s">
        <v>233</v>
      </c>
      <c r="D3721" s="171" t="s">
        <v>4</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3">
      <c r="A3722" t="s">
        <v>7464</v>
      </c>
      <c r="B3722" s="171" t="s">
        <v>7465</v>
      </c>
      <c r="C3722" s="171" t="s">
        <v>185</v>
      </c>
      <c r="D3722" s="171" t="s">
        <v>4</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3">
      <c r="A3723" t="s">
        <v>7466</v>
      </c>
      <c r="B3723" s="171" t="s">
        <v>7467</v>
      </c>
      <c r="C3723" s="171" t="s">
        <v>221</v>
      </c>
      <c r="D3723" s="171" t="s">
        <v>4</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3">
      <c r="A3724" t="s">
        <v>7468</v>
      </c>
      <c r="B3724" s="171" t="s">
        <v>7469</v>
      </c>
      <c r="C3724" s="171" t="s">
        <v>137</v>
      </c>
      <c r="D3724" s="171" t="s">
        <v>4</v>
      </c>
      <c r="E3724" s="11">
        <v>42095</v>
      </c>
      <c r="F3724">
        <v>3</v>
      </c>
      <c r="G3724">
        <v>3</v>
      </c>
      <c r="H3724">
        <v>1</v>
      </c>
      <c r="I3724">
        <v>36</v>
      </c>
      <c r="J3724">
        <v>60</v>
      </c>
      <c r="K3724">
        <v>0.6</v>
      </c>
      <c r="L3724">
        <v>30</v>
      </c>
      <c r="M3724">
        <v>2</v>
      </c>
      <c r="N3724">
        <v>34</v>
      </c>
      <c r="P3724">
        <v>6</v>
      </c>
      <c r="Q3724">
        <v>6</v>
      </c>
      <c r="R3724">
        <v>1</v>
      </c>
      <c r="S3724">
        <v>2</v>
      </c>
      <c r="T3724">
        <v>0.8</v>
      </c>
    </row>
    <row r="3725" spans="1:20" x14ac:dyDescent="0.3">
      <c r="A3725" t="s">
        <v>7470</v>
      </c>
      <c r="B3725" s="171" t="s">
        <v>7471</v>
      </c>
      <c r="C3725" s="171" t="s">
        <v>167</v>
      </c>
      <c r="D3725" s="171" t="s">
        <v>4</v>
      </c>
      <c r="E3725" s="11">
        <v>42095</v>
      </c>
      <c r="F3725">
        <v>5</v>
      </c>
      <c r="G3725">
        <v>5</v>
      </c>
      <c r="H3725">
        <v>1</v>
      </c>
      <c r="I3725">
        <v>36</v>
      </c>
      <c r="J3725">
        <v>36</v>
      </c>
      <c r="K3725">
        <v>1</v>
      </c>
      <c r="L3725">
        <v>50</v>
      </c>
      <c r="M3725">
        <v>0.72</v>
      </c>
      <c r="N3725">
        <v>36</v>
      </c>
      <c r="P3725">
        <v>0</v>
      </c>
      <c r="Q3725">
        <v>0</v>
      </c>
      <c r="R3725" t="e">
        <v>#DIV/0!</v>
      </c>
      <c r="S3725">
        <v>0</v>
      </c>
    </row>
    <row r="3726" spans="1:20" x14ac:dyDescent="0.3">
      <c r="A3726" t="s">
        <v>7472</v>
      </c>
      <c r="B3726" s="171" t="s">
        <v>7473</v>
      </c>
      <c r="C3726" s="171" t="s">
        <v>179</v>
      </c>
      <c r="D3726" s="171" t="s">
        <v>4</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3">
      <c r="A3727" t="s">
        <v>7474</v>
      </c>
      <c r="B3727" s="171" t="s">
        <v>7475</v>
      </c>
      <c r="C3727" s="171" t="s">
        <v>215</v>
      </c>
      <c r="D3727" s="171" t="s">
        <v>4</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3">
      <c r="A3728" t="s">
        <v>7476</v>
      </c>
      <c r="B3728" s="171" t="s">
        <v>7477</v>
      </c>
      <c r="C3728" s="171" t="s">
        <v>79</v>
      </c>
      <c r="D3728" s="171" t="s">
        <v>80</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3">
      <c r="A3729" t="s">
        <v>7478</v>
      </c>
      <c r="B3729" s="171" t="s">
        <v>7479</v>
      </c>
      <c r="C3729" s="171" t="s">
        <v>83</v>
      </c>
      <c r="D3729" s="171" t="s">
        <v>80</v>
      </c>
      <c r="E3729" s="11">
        <v>42095</v>
      </c>
      <c r="F3729">
        <v>10</v>
      </c>
      <c r="G3729">
        <v>10</v>
      </c>
      <c r="H3729">
        <v>1</v>
      </c>
      <c r="I3729">
        <v>16</v>
      </c>
      <c r="J3729">
        <v>40</v>
      </c>
      <c r="K3729">
        <v>0.4</v>
      </c>
      <c r="L3729">
        <v>40</v>
      </c>
      <c r="M3729">
        <v>1</v>
      </c>
      <c r="N3729">
        <v>15</v>
      </c>
      <c r="P3729">
        <v>0</v>
      </c>
      <c r="Q3729">
        <v>0</v>
      </c>
      <c r="R3729" t="e">
        <v>#DIV/0!</v>
      </c>
      <c r="S3729">
        <v>1</v>
      </c>
      <c r="T3729">
        <v>0.2</v>
      </c>
    </row>
    <row r="3730" spans="1:20" x14ac:dyDescent="0.3">
      <c r="A3730" t="s">
        <v>7480</v>
      </c>
      <c r="B3730" s="171" t="s">
        <v>7481</v>
      </c>
      <c r="C3730" s="171" t="s">
        <v>86</v>
      </c>
      <c r="D3730" s="171" t="s">
        <v>80</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3">
      <c r="A3731" t="s">
        <v>7482</v>
      </c>
      <c r="B3731" s="171" t="s">
        <v>7483</v>
      </c>
      <c r="C3731" s="171" t="s">
        <v>89</v>
      </c>
      <c r="D3731" s="171" t="s">
        <v>80</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3">
      <c r="A3732" t="s">
        <v>7484</v>
      </c>
      <c r="B3732" s="171" t="s">
        <v>7485</v>
      </c>
      <c r="C3732" s="171" t="s">
        <v>92</v>
      </c>
      <c r="D3732" s="171" t="s">
        <v>80</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3">
      <c r="A3733" t="s">
        <v>7486</v>
      </c>
      <c r="B3733" s="171" t="s">
        <v>7487</v>
      </c>
      <c r="C3733" s="171" t="s">
        <v>95</v>
      </c>
      <c r="D3733" s="171" t="s">
        <v>80</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3">
      <c r="A3734" t="s">
        <v>7488</v>
      </c>
      <c r="B3734" s="171" t="s">
        <v>7489</v>
      </c>
      <c r="C3734" s="171" t="s">
        <v>98</v>
      </c>
      <c r="D3734" s="171" t="s">
        <v>80</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3">
      <c r="A3735" t="s">
        <v>7490</v>
      </c>
      <c r="B3735" s="171" t="s">
        <v>7491</v>
      </c>
      <c r="C3735" s="171" t="s">
        <v>101</v>
      </c>
      <c r="D3735" s="171" t="s">
        <v>80</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3">
      <c r="A3736" t="s">
        <v>7492</v>
      </c>
      <c r="B3736" s="171" t="s">
        <v>7493</v>
      </c>
      <c r="C3736" s="171" t="s">
        <v>6843</v>
      </c>
      <c r="D3736" s="171" t="s">
        <v>80</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3">
      <c r="A3737" t="s">
        <v>7494</v>
      </c>
      <c r="B3737" s="171" t="s">
        <v>7495</v>
      </c>
      <c r="C3737" s="171" t="s">
        <v>104</v>
      </c>
      <c r="D3737" s="171" t="s">
        <v>4</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3">
      <c r="A3738" t="s">
        <v>7496</v>
      </c>
      <c r="B3738" s="171" t="s">
        <v>7497</v>
      </c>
      <c r="C3738" s="171" t="s">
        <v>76</v>
      </c>
      <c r="D3738" s="171" t="s">
        <v>80</v>
      </c>
      <c r="E3738" s="11">
        <v>42095</v>
      </c>
      <c r="F3738">
        <v>5</v>
      </c>
      <c r="G3738">
        <v>5</v>
      </c>
      <c r="H3738">
        <v>1</v>
      </c>
      <c r="I3738">
        <v>3</v>
      </c>
      <c r="J3738">
        <v>15</v>
      </c>
      <c r="K3738">
        <v>0.2</v>
      </c>
      <c r="L3738">
        <v>15</v>
      </c>
      <c r="M3738">
        <v>1</v>
      </c>
      <c r="N3738">
        <v>3</v>
      </c>
      <c r="P3738">
        <v>0</v>
      </c>
      <c r="Q3738">
        <v>0</v>
      </c>
      <c r="R3738" t="e">
        <v>#DIV/0!</v>
      </c>
      <c r="S3738">
        <v>0</v>
      </c>
    </row>
    <row r="3739" spans="1:20" x14ac:dyDescent="0.3">
      <c r="A3739" t="s">
        <v>7498</v>
      </c>
      <c r="B3739" s="171" t="s">
        <v>7499</v>
      </c>
      <c r="C3739" s="171" t="s">
        <v>79</v>
      </c>
      <c r="D3739" s="171" t="s">
        <v>4</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3">
      <c r="A3740" t="s">
        <v>7500</v>
      </c>
      <c r="B3740" s="171" t="s">
        <v>7501</v>
      </c>
      <c r="C3740" s="171" t="s">
        <v>86</v>
      </c>
      <c r="D3740" s="171" t="s">
        <v>4</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3">
      <c r="A3741" t="s">
        <v>7502</v>
      </c>
      <c r="B3741" s="171" t="s">
        <v>7503</v>
      </c>
      <c r="C3741" s="171" t="s">
        <v>89</v>
      </c>
      <c r="D3741" s="171" t="s">
        <v>4</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3">
      <c r="A3742" t="s">
        <v>7504</v>
      </c>
      <c r="B3742" s="171" t="s">
        <v>7505</v>
      </c>
      <c r="C3742" s="171" t="s">
        <v>92</v>
      </c>
      <c r="D3742" s="171" t="s">
        <v>4</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3">
      <c r="A3743" t="s">
        <v>7506</v>
      </c>
      <c r="B3743" s="171" t="s">
        <v>7507</v>
      </c>
      <c r="C3743" s="171" t="s">
        <v>98</v>
      </c>
      <c r="D3743" s="171" t="s">
        <v>4</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3">
      <c r="A3744" t="s">
        <v>7508</v>
      </c>
      <c r="B3744" s="171" t="s">
        <v>7509</v>
      </c>
      <c r="C3744" s="171" t="s">
        <v>101</v>
      </c>
      <c r="D3744" s="171" t="s">
        <v>4</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3">
      <c r="A3745" t="s">
        <v>7510</v>
      </c>
      <c r="B3745" s="171" t="s">
        <v>7511</v>
      </c>
      <c r="C3745" s="171" t="s">
        <v>6843</v>
      </c>
      <c r="D3745" s="171" t="s">
        <v>4</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3">
      <c r="A3746" t="s">
        <v>7512</v>
      </c>
      <c r="B3746" s="171" t="s">
        <v>7513</v>
      </c>
      <c r="C3746" s="171" t="s">
        <v>107</v>
      </c>
      <c r="D3746" s="171" t="s">
        <v>80</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3">
      <c r="A3747" t="s">
        <v>7514</v>
      </c>
      <c r="B3747" s="171" t="s">
        <v>7515</v>
      </c>
      <c r="C3747" s="171" t="s">
        <v>113</v>
      </c>
      <c r="D3747" s="171" t="s">
        <v>4</v>
      </c>
      <c r="E3747" s="11">
        <v>42095</v>
      </c>
      <c r="F3747">
        <v>5</v>
      </c>
      <c r="G3747">
        <v>5</v>
      </c>
      <c r="H3747">
        <v>1</v>
      </c>
      <c r="I3747">
        <v>15</v>
      </c>
      <c r="J3747">
        <v>25</v>
      </c>
      <c r="K3747">
        <v>0.6</v>
      </c>
      <c r="L3747">
        <v>25</v>
      </c>
      <c r="M3747">
        <v>1</v>
      </c>
      <c r="N3747">
        <v>12</v>
      </c>
      <c r="P3747">
        <v>0</v>
      </c>
      <c r="Q3747">
        <v>0</v>
      </c>
      <c r="R3747" t="e">
        <v>#DIV/0!</v>
      </c>
      <c r="S3747">
        <v>3</v>
      </c>
    </row>
    <row r="3748" spans="1:20" x14ac:dyDescent="0.3">
      <c r="A3748" t="s">
        <v>7516</v>
      </c>
      <c r="B3748" s="171" t="s">
        <v>7517</v>
      </c>
      <c r="C3748" s="171" t="s">
        <v>116</v>
      </c>
      <c r="D3748" s="171" t="s">
        <v>4</v>
      </c>
      <c r="E3748" s="11">
        <v>42095</v>
      </c>
      <c r="F3748">
        <v>7</v>
      </c>
      <c r="G3748">
        <v>7</v>
      </c>
      <c r="H3748">
        <v>1</v>
      </c>
      <c r="I3748">
        <v>97</v>
      </c>
      <c r="J3748">
        <v>97</v>
      </c>
      <c r="K3748">
        <v>1</v>
      </c>
      <c r="L3748">
        <v>100</v>
      </c>
      <c r="M3748">
        <v>0.97</v>
      </c>
      <c r="N3748">
        <v>97</v>
      </c>
      <c r="P3748">
        <v>0</v>
      </c>
      <c r="Q3748">
        <v>0</v>
      </c>
      <c r="R3748" t="e">
        <v>#DIV/0!</v>
      </c>
      <c r="S3748">
        <v>0</v>
      </c>
    </row>
    <row r="3749" spans="1:20" x14ac:dyDescent="0.3">
      <c r="A3749" t="s">
        <v>7518</v>
      </c>
      <c r="B3749" s="171" t="s">
        <v>7519</v>
      </c>
      <c r="C3749" s="171" t="s">
        <v>119</v>
      </c>
      <c r="D3749" s="171" t="s">
        <v>4</v>
      </c>
      <c r="E3749" s="11">
        <v>42095</v>
      </c>
      <c r="F3749">
        <v>1</v>
      </c>
      <c r="G3749">
        <v>3</v>
      </c>
      <c r="H3749">
        <v>0.33333333333333331</v>
      </c>
      <c r="I3749">
        <v>0</v>
      </c>
      <c r="J3749">
        <v>0</v>
      </c>
      <c r="K3749" t="e">
        <v>#DIV/0!</v>
      </c>
      <c r="L3749">
        <v>14</v>
      </c>
      <c r="M3749">
        <v>0</v>
      </c>
      <c r="N3749">
        <v>0</v>
      </c>
      <c r="P3749">
        <v>0</v>
      </c>
      <c r="Q3749">
        <v>0</v>
      </c>
      <c r="R3749" t="e">
        <v>#DIV/0!</v>
      </c>
      <c r="S3749">
        <v>0</v>
      </c>
    </row>
    <row r="3750" spans="1:20" x14ac:dyDescent="0.3">
      <c r="A3750" t="s">
        <v>7520</v>
      </c>
      <c r="B3750" s="171" t="s">
        <v>7521</v>
      </c>
      <c r="C3750" s="171" t="s">
        <v>122</v>
      </c>
      <c r="D3750" s="171" t="s">
        <v>80</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3">
      <c r="A3751" t="s">
        <v>7522</v>
      </c>
      <c r="B3751" s="171" t="s">
        <v>7523</v>
      </c>
      <c r="C3751" s="171" t="s">
        <v>125</v>
      </c>
      <c r="D3751" s="171" t="s">
        <v>80</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3">
      <c r="A3752" t="s">
        <v>7524</v>
      </c>
      <c r="B3752" s="171" t="s">
        <v>7525</v>
      </c>
      <c r="C3752" s="171" t="s">
        <v>128</v>
      </c>
      <c r="D3752" s="171" t="s">
        <v>4</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3">
      <c r="A3753" t="s">
        <v>7526</v>
      </c>
      <c r="B3753" s="171" t="s">
        <v>7527</v>
      </c>
      <c r="C3753" s="171" t="s">
        <v>131</v>
      </c>
      <c r="D3753" s="171" t="s">
        <v>4</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3">
      <c r="A3754" t="s">
        <v>7528</v>
      </c>
      <c r="B3754" s="171" t="s">
        <v>7529</v>
      </c>
      <c r="C3754" s="171" t="s">
        <v>137</v>
      </c>
      <c r="D3754" s="171" t="s">
        <v>80</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3">
      <c r="A3755" t="s">
        <v>7530</v>
      </c>
      <c r="B3755" s="171" t="s">
        <v>7531</v>
      </c>
      <c r="C3755" s="171" t="s">
        <v>140</v>
      </c>
      <c r="D3755" s="171" t="s">
        <v>4</v>
      </c>
      <c r="E3755" s="11">
        <v>42095</v>
      </c>
      <c r="F3755">
        <v>3</v>
      </c>
      <c r="G3755">
        <v>3</v>
      </c>
      <c r="H3755">
        <v>1</v>
      </c>
      <c r="I3755">
        <v>36</v>
      </c>
      <c r="J3755">
        <v>60</v>
      </c>
      <c r="K3755">
        <v>0.6</v>
      </c>
      <c r="L3755">
        <v>30</v>
      </c>
      <c r="M3755">
        <v>2</v>
      </c>
      <c r="N3755">
        <v>34</v>
      </c>
      <c r="P3755">
        <v>6</v>
      </c>
      <c r="Q3755">
        <v>6</v>
      </c>
      <c r="R3755">
        <v>1</v>
      </c>
      <c r="S3755">
        <v>2</v>
      </c>
      <c r="T3755">
        <v>0.63</v>
      </c>
    </row>
    <row r="3756" spans="1:20" x14ac:dyDescent="0.3">
      <c r="A3756" t="s">
        <v>7532</v>
      </c>
      <c r="B3756" s="171" t="s">
        <v>7533</v>
      </c>
      <c r="C3756" s="171" t="s">
        <v>167</v>
      </c>
      <c r="D3756" s="171" t="s">
        <v>80</v>
      </c>
      <c r="E3756" s="11">
        <v>42095</v>
      </c>
      <c r="F3756">
        <v>5</v>
      </c>
      <c r="G3756">
        <v>5</v>
      </c>
      <c r="H3756">
        <v>1</v>
      </c>
      <c r="I3756">
        <v>36</v>
      </c>
      <c r="J3756">
        <v>36</v>
      </c>
      <c r="K3756">
        <v>1</v>
      </c>
      <c r="L3756">
        <v>50</v>
      </c>
      <c r="M3756">
        <v>0.72</v>
      </c>
      <c r="N3756">
        <v>36</v>
      </c>
      <c r="P3756">
        <v>0</v>
      </c>
      <c r="Q3756">
        <v>0</v>
      </c>
      <c r="R3756" t="e">
        <v>#DIV/0!</v>
      </c>
      <c r="S3756">
        <v>0</v>
      </c>
    </row>
    <row r="3757" spans="1:20" x14ac:dyDescent="0.3">
      <c r="A3757" t="s">
        <v>7534</v>
      </c>
      <c r="B3757" s="171" t="s">
        <v>7535</v>
      </c>
      <c r="C3757" s="171" t="s">
        <v>170</v>
      </c>
      <c r="D3757" s="171" t="s">
        <v>4</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3">
      <c r="A3758" t="s">
        <v>7536</v>
      </c>
      <c r="B3758" s="171" t="s">
        <v>7537</v>
      </c>
      <c r="C3758" s="171" t="s">
        <v>179</v>
      </c>
      <c r="D3758" s="171" t="s">
        <v>80</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3">
      <c r="A3759" t="s">
        <v>7538</v>
      </c>
      <c r="B3759" s="171" t="s">
        <v>7539</v>
      </c>
      <c r="C3759" s="171" t="s">
        <v>182</v>
      </c>
      <c r="D3759" s="171" t="s">
        <v>4</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3">
      <c r="A3760" t="s">
        <v>7540</v>
      </c>
      <c r="B3760" s="171" t="s">
        <v>7541</v>
      </c>
      <c r="C3760" s="171" t="s">
        <v>185</v>
      </c>
      <c r="D3760" s="171" t="s">
        <v>80</v>
      </c>
      <c r="E3760" s="11">
        <v>42095</v>
      </c>
      <c r="F3760">
        <v>11</v>
      </c>
      <c r="G3760">
        <v>11</v>
      </c>
      <c r="H3760">
        <v>1</v>
      </c>
      <c r="I3760">
        <v>19</v>
      </c>
      <c r="J3760">
        <v>26</v>
      </c>
      <c r="K3760">
        <v>0.73076923076923073</v>
      </c>
      <c r="L3760">
        <v>26</v>
      </c>
      <c r="M3760">
        <v>1</v>
      </c>
      <c r="N3760">
        <v>17</v>
      </c>
      <c r="P3760">
        <v>0</v>
      </c>
      <c r="Q3760">
        <v>0</v>
      </c>
      <c r="R3760" t="e">
        <v>#DIV/0!</v>
      </c>
      <c r="S3760">
        <v>2</v>
      </c>
    </row>
    <row r="3761" spans="1:20" x14ac:dyDescent="0.3">
      <c r="A3761" t="s">
        <v>7542</v>
      </c>
      <c r="B3761" s="171" t="s">
        <v>7543</v>
      </c>
      <c r="C3761" s="171" t="s">
        <v>188</v>
      </c>
      <c r="D3761" s="171" t="s">
        <v>4</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3">
      <c r="A3762" t="s">
        <v>7544</v>
      </c>
      <c r="B3762" s="171" t="s">
        <v>7545</v>
      </c>
      <c r="C3762" s="171" t="s">
        <v>191</v>
      </c>
      <c r="D3762" s="171" t="s">
        <v>80</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3">
      <c r="A3763" t="s">
        <v>7546</v>
      </c>
      <c r="B3763" s="171" t="s">
        <v>7547</v>
      </c>
      <c r="C3763" s="171" t="s">
        <v>194</v>
      </c>
      <c r="D3763" s="171" t="s">
        <v>4</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3">
      <c r="A3764" t="s">
        <v>7548</v>
      </c>
      <c r="B3764" s="171" t="s">
        <v>7549</v>
      </c>
      <c r="C3764" s="171" t="s">
        <v>197</v>
      </c>
      <c r="D3764" s="171" t="s">
        <v>4</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3">
      <c r="A3765" t="s">
        <v>7550</v>
      </c>
      <c r="B3765" s="171" t="s">
        <v>7551</v>
      </c>
      <c r="C3765" s="171" t="s">
        <v>209</v>
      </c>
      <c r="D3765" s="171" t="s">
        <v>4</v>
      </c>
      <c r="E3765" s="11">
        <v>42095</v>
      </c>
      <c r="F3765">
        <v>1</v>
      </c>
      <c r="G3765">
        <v>2</v>
      </c>
      <c r="H3765">
        <v>0.5</v>
      </c>
      <c r="I3765">
        <v>12</v>
      </c>
      <c r="J3765">
        <v>6</v>
      </c>
      <c r="K3765">
        <v>2</v>
      </c>
      <c r="L3765">
        <v>12</v>
      </c>
      <c r="M3765">
        <v>0.5</v>
      </c>
      <c r="N3765">
        <v>9</v>
      </c>
      <c r="P3765">
        <v>1</v>
      </c>
      <c r="Q3765">
        <v>2</v>
      </c>
      <c r="R3765">
        <v>0.5</v>
      </c>
      <c r="S3765">
        <v>3</v>
      </c>
    </row>
    <row r="3766" spans="1:20" x14ac:dyDescent="0.3">
      <c r="A3766" t="s">
        <v>7552</v>
      </c>
      <c r="B3766" s="171" t="s">
        <v>7553</v>
      </c>
      <c r="C3766" s="171" t="s">
        <v>212</v>
      </c>
      <c r="D3766" s="171" t="s">
        <v>80</v>
      </c>
      <c r="E3766" s="11">
        <v>42095</v>
      </c>
      <c r="F3766">
        <v>1</v>
      </c>
      <c r="G3766">
        <v>2</v>
      </c>
      <c r="H3766">
        <v>0.5</v>
      </c>
      <c r="I3766">
        <v>12</v>
      </c>
      <c r="J3766">
        <v>6</v>
      </c>
      <c r="K3766">
        <v>2</v>
      </c>
      <c r="L3766">
        <v>12</v>
      </c>
      <c r="M3766">
        <v>0.5</v>
      </c>
      <c r="N3766">
        <v>9</v>
      </c>
      <c r="P3766">
        <v>1</v>
      </c>
      <c r="Q3766">
        <v>2</v>
      </c>
      <c r="R3766">
        <v>0.5</v>
      </c>
      <c r="S3766">
        <v>3</v>
      </c>
      <c r="T3766">
        <v>0.91</v>
      </c>
    </row>
    <row r="3767" spans="1:20" x14ac:dyDescent="0.3">
      <c r="A3767" t="s">
        <v>7554</v>
      </c>
      <c r="B3767" s="171" t="s">
        <v>7555</v>
      </c>
      <c r="C3767" s="171" t="s">
        <v>215</v>
      </c>
      <c r="D3767" s="171" t="s">
        <v>80</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3">
      <c r="A3768" t="s">
        <v>7556</v>
      </c>
      <c r="B3768" s="171" t="s">
        <v>7557</v>
      </c>
      <c r="C3768" s="171" t="s">
        <v>218</v>
      </c>
      <c r="D3768" s="171" t="s">
        <v>4</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3">
      <c r="A3769" t="s">
        <v>7558</v>
      </c>
      <c r="B3769" s="171" t="s">
        <v>7559</v>
      </c>
      <c r="C3769" s="171" t="s">
        <v>233</v>
      </c>
      <c r="D3769" s="171" t="s">
        <v>80</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3">
      <c r="A3770" t="s">
        <v>7560</v>
      </c>
      <c r="B3770" s="171" t="s">
        <v>7561</v>
      </c>
      <c r="C3770" s="171" t="s">
        <v>236</v>
      </c>
      <c r="D3770" s="171" t="s">
        <v>4</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3">
      <c r="A3771" t="s">
        <v>7562</v>
      </c>
      <c r="B3771" s="171" t="s">
        <v>7563</v>
      </c>
      <c r="C3771" s="171" t="s">
        <v>239</v>
      </c>
      <c r="D3771" s="171" t="s">
        <v>4</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3">
      <c r="A3772" t="s">
        <v>7564</v>
      </c>
      <c r="B3772" s="171" t="s">
        <v>7565</v>
      </c>
      <c r="C3772" s="171" t="s">
        <v>143</v>
      </c>
      <c r="D3772" s="171" t="s">
        <v>4</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3">
      <c r="A3773" t="s">
        <v>7566</v>
      </c>
      <c r="B3773" s="171" t="s">
        <v>7567</v>
      </c>
      <c r="C3773" s="171" t="s">
        <v>146</v>
      </c>
      <c r="D3773" s="171" t="s">
        <v>80</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3">
      <c r="A3774" t="s">
        <v>7568</v>
      </c>
      <c r="B3774" s="171" t="s">
        <v>7569</v>
      </c>
      <c r="C3774" s="171" t="s">
        <v>152</v>
      </c>
      <c r="D3774" s="171" t="s">
        <v>4</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3">
      <c r="A3775" t="s">
        <v>7570</v>
      </c>
      <c r="B3775" s="171" t="s">
        <v>7571</v>
      </c>
      <c r="C3775" s="171" t="s">
        <v>155</v>
      </c>
      <c r="D3775" s="171" t="s">
        <v>4</v>
      </c>
      <c r="E3775" s="11">
        <v>42095</v>
      </c>
      <c r="F3775">
        <v>2</v>
      </c>
      <c r="G3775">
        <v>2</v>
      </c>
      <c r="H3775">
        <v>1</v>
      </c>
      <c r="I3775">
        <v>12</v>
      </c>
      <c r="J3775">
        <v>10</v>
      </c>
      <c r="K3775">
        <v>1.2</v>
      </c>
      <c r="L3775">
        <v>10</v>
      </c>
      <c r="M3775">
        <v>1</v>
      </c>
      <c r="N3775">
        <v>9</v>
      </c>
      <c r="P3775">
        <v>0</v>
      </c>
      <c r="Q3775">
        <v>0</v>
      </c>
      <c r="R3775" t="e">
        <v>#DIV/0!</v>
      </c>
      <c r="S3775">
        <v>3</v>
      </c>
      <c r="T3775">
        <v>0.5</v>
      </c>
    </row>
    <row r="3776" spans="1:20" x14ac:dyDescent="0.3">
      <c r="A3776" t="s">
        <v>7572</v>
      </c>
      <c r="B3776" s="171" t="s">
        <v>7573</v>
      </c>
      <c r="C3776" s="171" t="s">
        <v>158</v>
      </c>
      <c r="D3776" s="171" t="s">
        <v>4</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3">
      <c r="A3777" t="s">
        <v>7574</v>
      </c>
      <c r="B3777" s="171" t="s">
        <v>7575</v>
      </c>
      <c r="C3777" s="171" t="s">
        <v>161</v>
      </c>
      <c r="D3777" s="171" t="s">
        <v>80</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3">
      <c r="A3778" t="s">
        <v>7576</v>
      </c>
      <c r="B3778" s="171" t="s">
        <v>7577</v>
      </c>
      <c r="C3778" s="171" t="s">
        <v>221</v>
      </c>
      <c r="D3778" s="171" t="s">
        <v>80</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3">
      <c r="A3779" t="s">
        <v>7578</v>
      </c>
      <c r="B3779" s="171" t="s">
        <v>7579</v>
      </c>
      <c r="C3779" s="171" t="s">
        <v>227</v>
      </c>
      <c r="D3779" s="171" t="s">
        <v>4</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3">
      <c r="A3780" t="s">
        <v>7580</v>
      </c>
      <c r="B3780" s="171" t="s">
        <v>7581</v>
      </c>
      <c r="C3780" s="171" t="s">
        <v>230</v>
      </c>
      <c r="D3780" s="171" t="s">
        <v>4</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3">
      <c r="A3781" t="s">
        <v>7582</v>
      </c>
      <c r="B3781" s="171" t="s">
        <v>7583</v>
      </c>
      <c r="C3781" s="171" t="s">
        <v>143</v>
      </c>
      <c r="D3781" s="171" t="s">
        <v>80</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3">
      <c r="A3782" t="s">
        <v>7584</v>
      </c>
      <c r="B3782" s="171" t="s">
        <v>7585</v>
      </c>
      <c r="C3782" s="171" t="s">
        <v>158</v>
      </c>
      <c r="D3782" s="171" t="s">
        <v>80</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3">
      <c r="A3783" t="s">
        <v>7586</v>
      </c>
      <c r="B3783" s="171" t="s">
        <v>7587</v>
      </c>
      <c r="C3783" s="171" t="s">
        <v>209</v>
      </c>
      <c r="D3783" s="171" t="s">
        <v>80</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3">
      <c r="A3784" t="s">
        <v>7588</v>
      </c>
      <c r="B3784" s="171" t="s">
        <v>7589</v>
      </c>
      <c r="C3784" s="171" t="s">
        <v>203</v>
      </c>
      <c r="D3784" s="171" t="s">
        <v>80</v>
      </c>
      <c r="E3784" s="11">
        <v>42125</v>
      </c>
      <c r="F3784">
        <v>5</v>
      </c>
      <c r="G3784">
        <v>5</v>
      </c>
      <c r="H3784">
        <v>1</v>
      </c>
      <c r="I3784">
        <v>15</v>
      </c>
      <c r="J3784">
        <v>25</v>
      </c>
      <c r="K3784">
        <v>0.6</v>
      </c>
      <c r="L3784">
        <v>25</v>
      </c>
      <c r="M3784">
        <v>1</v>
      </c>
      <c r="N3784">
        <v>15</v>
      </c>
      <c r="P3784">
        <v>0</v>
      </c>
      <c r="Q3784">
        <v>0</v>
      </c>
      <c r="R3784" t="e">
        <v>#DIV/0!</v>
      </c>
      <c r="S3784">
        <v>0</v>
      </c>
      <c r="T3784">
        <v>0.83</v>
      </c>
    </row>
    <row r="3785" spans="1:20" x14ac:dyDescent="0.3">
      <c r="A3785" t="s">
        <v>7590</v>
      </c>
      <c r="B3785" s="171" t="s">
        <v>7591</v>
      </c>
      <c r="C3785" s="171" t="s">
        <v>76</v>
      </c>
      <c r="D3785" s="171" t="s">
        <v>4</v>
      </c>
      <c r="E3785" s="11">
        <v>42125</v>
      </c>
      <c r="F3785">
        <v>3</v>
      </c>
      <c r="G3785">
        <v>3</v>
      </c>
      <c r="H3785">
        <v>1</v>
      </c>
      <c r="I3785">
        <v>3</v>
      </c>
      <c r="J3785">
        <v>15</v>
      </c>
      <c r="K3785">
        <v>0.2</v>
      </c>
      <c r="L3785">
        <v>15</v>
      </c>
      <c r="M3785">
        <v>1</v>
      </c>
      <c r="N3785">
        <v>3</v>
      </c>
      <c r="P3785">
        <v>0</v>
      </c>
      <c r="Q3785">
        <v>0</v>
      </c>
      <c r="R3785" t="e">
        <v>#DIV/0!</v>
      </c>
      <c r="S3785">
        <v>0</v>
      </c>
      <c r="T3785">
        <v>0.25</v>
      </c>
    </row>
    <row r="3786" spans="1:20" x14ac:dyDescent="0.3">
      <c r="A3786" t="s">
        <v>7592</v>
      </c>
      <c r="B3786" s="171" t="s">
        <v>7593</v>
      </c>
      <c r="C3786" s="171" t="s">
        <v>128</v>
      </c>
      <c r="D3786" s="171" t="s">
        <v>80</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3">
      <c r="A3787" t="s">
        <v>7594</v>
      </c>
      <c r="B3787" s="171" t="s">
        <v>7595</v>
      </c>
      <c r="C3787" s="171" t="s">
        <v>152</v>
      </c>
      <c r="D3787" s="171" t="s">
        <v>80</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3">
      <c r="A3788" t="s">
        <v>7596</v>
      </c>
      <c r="B3788" s="171" t="s">
        <v>7597</v>
      </c>
      <c r="C3788" s="171" t="s">
        <v>194</v>
      </c>
      <c r="D3788" s="171" t="s">
        <v>80</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3">
      <c r="A3789" t="s">
        <v>7598</v>
      </c>
      <c r="B3789" s="171" t="s">
        <v>7599</v>
      </c>
      <c r="C3789" s="171" t="s">
        <v>236</v>
      </c>
      <c r="D3789" s="171" t="s">
        <v>80</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3">
      <c r="A3790" t="s">
        <v>7600</v>
      </c>
      <c r="B3790" s="171" t="s">
        <v>7601</v>
      </c>
      <c r="C3790" s="171" t="s">
        <v>239</v>
      </c>
      <c r="D3790" s="171" t="s">
        <v>80</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3">
      <c r="A3791" t="s">
        <v>7602</v>
      </c>
      <c r="B3791" s="171" t="s">
        <v>7603</v>
      </c>
      <c r="C3791" s="171" t="s">
        <v>176</v>
      </c>
      <c r="D3791" s="171" t="s">
        <v>80</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3">
      <c r="A3792" t="s">
        <v>7604</v>
      </c>
      <c r="B3792" s="171" t="s">
        <v>7605</v>
      </c>
      <c r="C3792" s="171" t="s">
        <v>206</v>
      </c>
      <c r="D3792" s="171" t="s">
        <v>80</v>
      </c>
      <c r="E3792" s="11">
        <v>42125</v>
      </c>
      <c r="F3792">
        <v>5</v>
      </c>
      <c r="G3792">
        <v>5</v>
      </c>
      <c r="H3792">
        <v>1</v>
      </c>
      <c r="I3792">
        <v>11</v>
      </c>
      <c r="J3792">
        <v>25</v>
      </c>
      <c r="K3792">
        <v>0.44</v>
      </c>
      <c r="L3792">
        <v>25</v>
      </c>
      <c r="M3792">
        <v>1</v>
      </c>
      <c r="N3792">
        <v>10</v>
      </c>
      <c r="P3792">
        <v>0</v>
      </c>
      <c r="Q3792">
        <v>0</v>
      </c>
      <c r="R3792" t="e">
        <v>#DIV/0!</v>
      </c>
      <c r="S3792">
        <v>1</v>
      </c>
      <c r="T3792">
        <v>0.91</v>
      </c>
    </row>
    <row r="3793" spans="1:20" x14ac:dyDescent="0.3">
      <c r="A3793" t="s">
        <v>7606</v>
      </c>
      <c r="B3793" s="171" t="s">
        <v>7607</v>
      </c>
      <c r="C3793" s="171" t="s">
        <v>113</v>
      </c>
      <c r="D3793" s="171" t="s">
        <v>80</v>
      </c>
      <c r="E3793" s="11">
        <v>42125</v>
      </c>
      <c r="F3793">
        <v>5</v>
      </c>
      <c r="G3793">
        <v>5</v>
      </c>
      <c r="H3793">
        <v>1</v>
      </c>
      <c r="I3793">
        <v>15</v>
      </c>
      <c r="J3793">
        <v>25</v>
      </c>
      <c r="K3793">
        <v>0.6</v>
      </c>
      <c r="L3793">
        <v>25</v>
      </c>
      <c r="M3793">
        <v>1</v>
      </c>
      <c r="N3793">
        <v>13</v>
      </c>
      <c r="P3793">
        <v>0</v>
      </c>
      <c r="Q3793">
        <v>1</v>
      </c>
      <c r="R3793">
        <v>0</v>
      </c>
      <c r="S3793">
        <v>2</v>
      </c>
    </row>
    <row r="3794" spans="1:20" x14ac:dyDescent="0.3">
      <c r="A3794" t="s">
        <v>7608</v>
      </c>
      <c r="B3794" s="171" t="s">
        <v>7609</v>
      </c>
      <c r="C3794" s="171" t="s">
        <v>131</v>
      </c>
      <c r="D3794" s="171" t="s">
        <v>80</v>
      </c>
      <c r="E3794" s="11">
        <v>42125</v>
      </c>
      <c r="F3794">
        <v>0</v>
      </c>
      <c r="G3794">
        <v>0</v>
      </c>
      <c r="H3794" t="e">
        <v>#DIV/0!</v>
      </c>
      <c r="I3794">
        <v>0</v>
      </c>
      <c r="J3794">
        <v>0</v>
      </c>
      <c r="K3794" t="e">
        <v>#DIV/0!</v>
      </c>
      <c r="L3794">
        <v>0</v>
      </c>
      <c r="M3794" t="e">
        <v>#DIV/0!</v>
      </c>
      <c r="N3794">
        <v>0</v>
      </c>
      <c r="P3794">
        <v>0</v>
      </c>
      <c r="Q3794">
        <v>0</v>
      </c>
      <c r="R3794" t="e">
        <v>#DIV/0!</v>
      </c>
      <c r="S3794">
        <v>0</v>
      </c>
    </row>
    <row r="3795" spans="1:20" x14ac:dyDescent="0.3">
      <c r="A3795" t="s">
        <v>7610</v>
      </c>
      <c r="B3795" s="171" t="s">
        <v>7611</v>
      </c>
      <c r="C3795" s="171" t="s">
        <v>155</v>
      </c>
      <c r="D3795" s="171" t="s">
        <v>80</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3">
      <c r="A3796" t="s">
        <v>7612</v>
      </c>
      <c r="B3796" s="171" t="s">
        <v>7613</v>
      </c>
      <c r="C3796" s="171" t="s">
        <v>188</v>
      </c>
      <c r="D3796" s="171" t="s">
        <v>80</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3">
      <c r="A3797" t="s">
        <v>7614</v>
      </c>
      <c r="B3797" s="171" t="s">
        <v>7615</v>
      </c>
      <c r="C3797" s="171" t="s">
        <v>227</v>
      </c>
      <c r="D3797" s="171" t="s">
        <v>80</v>
      </c>
      <c r="E3797" s="11">
        <v>42125</v>
      </c>
      <c r="F3797">
        <v>4</v>
      </c>
      <c r="G3797">
        <v>4</v>
      </c>
      <c r="H3797">
        <v>1</v>
      </c>
      <c r="I3797">
        <v>2</v>
      </c>
      <c r="J3797">
        <v>20</v>
      </c>
      <c r="K3797">
        <v>0.1</v>
      </c>
      <c r="L3797">
        <v>20</v>
      </c>
      <c r="M3797">
        <v>1</v>
      </c>
      <c r="N3797">
        <v>2</v>
      </c>
      <c r="P3797">
        <v>0</v>
      </c>
      <c r="Q3797">
        <v>0</v>
      </c>
      <c r="R3797" t="e">
        <v>#DIV/0!</v>
      </c>
      <c r="S3797">
        <v>0</v>
      </c>
    </row>
    <row r="3798" spans="1:20" x14ac:dyDescent="0.3">
      <c r="A3798" t="s">
        <v>7616</v>
      </c>
      <c r="B3798" s="171" t="s">
        <v>7617</v>
      </c>
      <c r="C3798" s="171" t="s">
        <v>116</v>
      </c>
      <c r="D3798" s="171" t="s">
        <v>80</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3">
      <c r="A3799" t="s">
        <v>7618</v>
      </c>
      <c r="B3799" s="171" t="s">
        <v>7619</v>
      </c>
      <c r="C3799" s="171" t="s">
        <v>140</v>
      </c>
      <c r="D3799" s="171" t="s">
        <v>80</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3">
      <c r="A3800" t="s">
        <v>7620</v>
      </c>
      <c r="B3800" s="171" t="s">
        <v>7621</v>
      </c>
      <c r="C3800" s="171" t="s">
        <v>170</v>
      </c>
      <c r="D3800" s="171" t="s">
        <v>80</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3">
      <c r="A3801" t="s">
        <v>7622</v>
      </c>
      <c r="B3801" s="171" t="s">
        <v>7623</v>
      </c>
      <c r="C3801" s="171" t="s">
        <v>182</v>
      </c>
      <c r="D3801" s="171" t="s">
        <v>80</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3">
      <c r="A3802" t="s">
        <v>7624</v>
      </c>
      <c r="B3802" s="171" t="s">
        <v>7625</v>
      </c>
      <c r="C3802" s="171" t="s">
        <v>197</v>
      </c>
      <c r="D3802" s="171" t="s">
        <v>80</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3">
      <c r="A3803" t="s">
        <v>7626</v>
      </c>
      <c r="B3803" s="171" t="s">
        <v>7627</v>
      </c>
      <c r="C3803" s="171" t="s">
        <v>218</v>
      </c>
      <c r="D3803" s="171" t="s">
        <v>80</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3">
      <c r="A3804" t="s">
        <v>7628</v>
      </c>
      <c r="B3804" s="171" t="s">
        <v>7629</v>
      </c>
      <c r="C3804" s="171" t="s">
        <v>230</v>
      </c>
      <c r="D3804" s="171" t="s">
        <v>80</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3">
      <c r="A3805" t="s">
        <v>7630</v>
      </c>
      <c r="B3805" s="171" t="s">
        <v>7631</v>
      </c>
      <c r="C3805" s="171" t="s">
        <v>173</v>
      </c>
      <c r="D3805" s="171" t="s">
        <v>80</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3">
      <c r="A3806" t="s">
        <v>7632</v>
      </c>
      <c r="B3806" s="171" t="s">
        <v>7633</v>
      </c>
      <c r="C3806" s="171" t="s">
        <v>200</v>
      </c>
      <c r="D3806" s="171" t="s">
        <v>80</v>
      </c>
      <c r="E3806" s="11">
        <v>42125</v>
      </c>
      <c r="F3806">
        <v>10</v>
      </c>
      <c r="G3806">
        <v>10</v>
      </c>
      <c r="H3806">
        <v>1</v>
      </c>
      <c r="I3806">
        <v>26</v>
      </c>
      <c r="J3806">
        <v>50</v>
      </c>
      <c r="K3806">
        <v>0.52</v>
      </c>
      <c r="L3806">
        <v>50</v>
      </c>
      <c r="M3806">
        <v>1</v>
      </c>
      <c r="N3806">
        <v>25</v>
      </c>
      <c r="P3806">
        <v>0</v>
      </c>
      <c r="Q3806">
        <v>0</v>
      </c>
      <c r="R3806" t="e">
        <v>#DIV/0!</v>
      </c>
      <c r="S3806">
        <v>1</v>
      </c>
    </row>
    <row r="3807" spans="1:20" x14ac:dyDescent="0.3">
      <c r="A3807" t="s">
        <v>7634</v>
      </c>
      <c r="B3807" s="171" t="s">
        <v>7635</v>
      </c>
      <c r="C3807" s="171" t="s">
        <v>107</v>
      </c>
      <c r="D3807" s="171" t="s">
        <v>4</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3">
      <c r="A3808" t="s">
        <v>7636</v>
      </c>
      <c r="B3808" s="171" t="s">
        <v>7637</v>
      </c>
      <c r="C3808" s="171" t="s">
        <v>122</v>
      </c>
      <c r="D3808" s="171" t="s">
        <v>4</v>
      </c>
      <c r="E3808" s="11">
        <v>42125</v>
      </c>
      <c r="F3808">
        <v>0</v>
      </c>
      <c r="G3808">
        <v>0</v>
      </c>
      <c r="H3808" t="e">
        <v>#DIV/0!</v>
      </c>
      <c r="I3808">
        <v>0</v>
      </c>
      <c r="J3808">
        <v>0</v>
      </c>
      <c r="K3808" t="e">
        <v>#DIV/0!</v>
      </c>
      <c r="L3808">
        <v>0</v>
      </c>
      <c r="M3808" t="e">
        <v>#DIV/0!</v>
      </c>
      <c r="N3808">
        <v>0</v>
      </c>
      <c r="P3808">
        <v>0</v>
      </c>
      <c r="Q3808">
        <v>0</v>
      </c>
      <c r="R3808" t="e">
        <v>#DIV/0!</v>
      </c>
      <c r="S3808">
        <v>0</v>
      </c>
    </row>
    <row r="3809" spans="1:19" x14ac:dyDescent="0.3">
      <c r="A3809" t="s">
        <v>7638</v>
      </c>
      <c r="B3809" s="171" t="s">
        <v>7639</v>
      </c>
      <c r="C3809" s="171" t="s">
        <v>146</v>
      </c>
      <c r="D3809" s="171" t="s">
        <v>4</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3">
      <c r="A3810" t="s">
        <v>7640</v>
      </c>
      <c r="B3810" s="171" t="s">
        <v>7641</v>
      </c>
      <c r="C3810" s="171" t="s">
        <v>161</v>
      </c>
      <c r="D3810" s="171" t="s">
        <v>4</v>
      </c>
      <c r="E3810" s="11">
        <v>42125</v>
      </c>
      <c r="F3810">
        <v>2</v>
      </c>
      <c r="G3810">
        <v>3</v>
      </c>
      <c r="H3810">
        <v>0.66666666666666663</v>
      </c>
      <c r="I3810">
        <v>12</v>
      </c>
      <c r="J3810">
        <v>12</v>
      </c>
      <c r="K3810">
        <v>1</v>
      </c>
      <c r="L3810">
        <v>20</v>
      </c>
      <c r="M3810">
        <v>0.6</v>
      </c>
      <c r="N3810">
        <v>12</v>
      </c>
      <c r="P3810">
        <v>0</v>
      </c>
      <c r="Q3810">
        <v>0</v>
      </c>
      <c r="R3810" t="e">
        <v>#DIV/0!</v>
      </c>
      <c r="S3810">
        <v>0</v>
      </c>
    </row>
    <row r="3811" spans="1:19" x14ac:dyDescent="0.3">
      <c r="A3811" t="s">
        <v>7642</v>
      </c>
      <c r="B3811" s="171" t="s">
        <v>7643</v>
      </c>
      <c r="C3811" s="171" t="s">
        <v>212</v>
      </c>
      <c r="D3811" s="171" t="s">
        <v>4</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3">
      <c r="A3812" t="s">
        <v>7644</v>
      </c>
      <c r="B3812" s="171" t="s">
        <v>7645</v>
      </c>
      <c r="C3812" s="171" t="s">
        <v>73</v>
      </c>
      <c r="D3812" s="171" t="s">
        <v>4</v>
      </c>
      <c r="E3812" s="11">
        <v>42125</v>
      </c>
      <c r="F3812">
        <v>3</v>
      </c>
      <c r="G3812">
        <v>3</v>
      </c>
      <c r="H3812">
        <v>1</v>
      </c>
      <c r="I3812">
        <v>3</v>
      </c>
      <c r="J3812">
        <v>15</v>
      </c>
      <c r="K3812">
        <v>0.2</v>
      </c>
      <c r="L3812">
        <v>15</v>
      </c>
      <c r="M3812">
        <v>1</v>
      </c>
      <c r="N3812">
        <v>3</v>
      </c>
      <c r="P3812">
        <v>0</v>
      </c>
      <c r="Q3812">
        <v>0</v>
      </c>
      <c r="R3812" t="e">
        <v>#DIV/0!</v>
      </c>
      <c r="S3812">
        <v>0</v>
      </c>
    </row>
    <row r="3813" spans="1:19" x14ac:dyDescent="0.3">
      <c r="A3813" t="s">
        <v>7646</v>
      </c>
      <c r="B3813" s="171" t="s">
        <v>7647</v>
      </c>
      <c r="C3813" s="171" t="s">
        <v>125</v>
      </c>
      <c r="D3813" s="171" t="s">
        <v>4</v>
      </c>
      <c r="E3813" s="11">
        <v>42125</v>
      </c>
      <c r="F3813">
        <v>5</v>
      </c>
      <c r="G3813">
        <v>5</v>
      </c>
      <c r="H3813">
        <v>1</v>
      </c>
      <c r="I3813">
        <v>30</v>
      </c>
      <c r="J3813">
        <v>45</v>
      </c>
      <c r="K3813">
        <v>0.66666666666666663</v>
      </c>
      <c r="L3813">
        <v>45</v>
      </c>
      <c r="M3813">
        <v>1</v>
      </c>
      <c r="N3813">
        <v>24</v>
      </c>
      <c r="P3813">
        <v>0</v>
      </c>
      <c r="Q3813">
        <v>2</v>
      </c>
      <c r="R3813">
        <v>0</v>
      </c>
      <c r="S3813">
        <v>6</v>
      </c>
    </row>
    <row r="3814" spans="1:19" x14ac:dyDescent="0.3">
      <c r="A3814" t="s">
        <v>7648</v>
      </c>
      <c r="B3814" s="171" t="s">
        <v>7649</v>
      </c>
      <c r="C3814" s="171" t="s">
        <v>191</v>
      </c>
      <c r="D3814" s="171" t="s">
        <v>4</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3">
      <c r="A3815" t="s">
        <v>7650</v>
      </c>
      <c r="B3815" s="171" t="s">
        <v>7651</v>
      </c>
      <c r="C3815" s="171" t="s">
        <v>233</v>
      </c>
      <c r="D3815" s="171" t="s">
        <v>4</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3">
      <c r="A3816" t="s">
        <v>7652</v>
      </c>
      <c r="B3816" s="171" t="s">
        <v>7653</v>
      </c>
      <c r="C3816" s="171" t="s">
        <v>185</v>
      </c>
      <c r="D3816" s="171" t="s">
        <v>4</v>
      </c>
      <c r="E3816" s="11">
        <v>42125</v>
      </c>
      <c r="F3816">
        <v>11</v>
      </c>
      <c r="G3816">
        <v>11</v>
      </c>
      <c r="H3816">
        <v>1</v>
      </c>
      <c r="I3816">
        <v>29</v>
      </c>
      <c r="J3816">
        <v>26</v>
      </c>
      <c r="K3816">
        <v>1.1153846153846154</v>
      </c>
      <c r="L3816">
        <v>26</v>
      </c>
      <c r="M3816">
        <v>1</v>
      </c>
      <c r="N3816">
        <v>27</v>
      </c>
      <c r="P3816">
        <v>1</v>
      </c>
      <c r="Q3816">
        <v>1</v>
      </c>
      <c r="R3816">
        <v>1</v>
      </c>
      <c r="S3816">
        <v>2</v>
      </c>
    </row>
    <row r="3817" spans="1:19" x14ac:dyDescent="0.3">
      <c r="A3817" t="s">
        <v>7654</v>
      </c>
      <c r="B3817" s="171" t="s">
        <v>7655</v>
      </c>
      <c r="C3817" s="171" t="s">
        <v>221</v>
      </c>
      <c r="D3817" s="171" t="s">
        <v>4</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3">
      <c r="A3818" t="s">
        <v>7656</v>
      </c>
      <c r="B3818" s="171" t="s">
        <v>7657</v>
      </c>
      <c r="C3818" s="171" t="s">
        <v>137</v>
      </c>
      <c r="D3818" s="171" t="s">
        <v>4</v>
      </c>
      <c r="E3818" s="11">
        <v>42125</v>
      </c>
      <c r="F3818">
        <v>3</v>
      </c>
      <c r="G3818">
        <v>3</v>
      </c>
      <c r="H3818">
        <v>1</v>
      </c>
      <c r="I3818">
        <v>39</v>
      </c>
      <c r="J3818">
        <v>30</v>
      </c>
      <c r="K3818">
        <v>1.3</v>
      </c>
      <c r="L3818">
        <v>30</v>
      </c>
      <c r="M3818">
        <v>1</v>
      </c>
      <c r="N3818">
        <v>38</v>
      </c>
      <c r="P3818">
        <v>0</v>
      </c>
      <c r="Q3818">
        <v>0</v>
      </c>
      <c r="R3818" t="e">
        <v>#DIV/0!</v>
      </c>
      <c r="S3818">
        <v>1</v>
      </c>
    </row>
    <row r="3819" spans="1:19" x14ac:dyDescent="0.3">
      <c r="A3819" t="s">
        <v>7658</v>
      </c>
      <c r="B3819" s="171" t="s">
        <v>7659</v>
      </c>
      <c r="C3819" s="171" t="s">
        <v>167</v>
      </c>
      <c r="D3819" s="171" t="s">
        <v>4</v>
      </c>
      <c r="E3819" s="11">
        <v>42125</v>
      </c>
      <c r="F3819">
        <v>5</v>
      </c>
      <c r="G3819">
        <v>5</v>
      </c>
      <c r="H3819">
        <v>1</v>
      </c>
      <c r="I3819">
        <v>34</v>
      </c>
      <c r="J3819">
        <v>50</v>
      </c>
      <c r="K3819">
        <v>0.68</v>
      </c>
      <c r="L3819">
        <v>50</v>
      </c>
      <c r="M3819">
        <v>1</v>
      </c>
      <c r="N3819">
        <v>34</v>
      </c>
      <c r="P3819">
        <v>0</v>
      </c>
      <c r="Q3819">
        <v>0</v>
      </c>
      <c r="R3819" t="e">
        <v>#DIV/0!</v>
      </c>
      <c r="S3819">
        <v>0</v>
      </c>
    </row>
    <row r="3820" spans="1:19" x14ac:dyDescent="0.3">
      <c r="A3820" t="s">
        <v>7660</v>
      </c>
      <c r="B3820" s="171" t="s">
        <v>7661</v>
      </c>
      <c r="C3820" s="171" t="s">
        <v>179</v>
      </c>
      <c r="D3820" s="171" t="s">
        <v>4</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3">
      <c r="A3821" t="s">
        <v>7662</v>
      </c>
      <c r="B3821" s="171" t="s">
        <v>7663</v>
      </c>
      <c r="C3821" s="171" t="s">
        <v>215</v>
      </c>
      <c r="D3821" s="171" t="s">
        <v>4</v>
      </c>
      <c r="E3821" s="11">
        <v>42125</v>
      </c>
      <c r="F3821">
        <v>7</v>
      </c>
      <c r="G3821">
        <v>7</v>
      </c>
      <c r="H3821">
        <v>1</v>
      </c>
      <c r="I3821">
        <v>0</v>
      </c>
      <c r="J3821">
        <v>70</v>
      </c>
      <c r="K3821">
        <v>0</v>
      </c>
      <c r="L3821">
        <v>70</v>
      </c>
      <c r="M3821">
        <v>1</v>
      </c>
      <c r="N3821">
        <v>0</v>
      </c>
      <c r="P3821">
        <v>0</v>
      </c>
      <c r="Q3821">
        <v>0</v>
      </c>
      <c r="R3821" t="e">
        <v>#DIV/0!</v>
      </c>
      <c r="S3821">
        <v>0</v>
      </c>
    </row>
    <row r="3822" spans="1:19" x14ac:dyDescent="0.3">
      <c r="A3822" t="s">
        <v>7664</v>
      </c>
      <c r="B3822" s="171" t="s">
        <v>7665</v>
      </c>
      <c r="C3822" s="171" t="s">
        <v>79</v>
      </c>
      <c r="D3822" s="171" t="s">
        <v>80</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3">
      <c r="A3823" t="s">
        <v>7666</v>
      </c>
      <c r="B3823" s="171" t="s">
        <v>7667</v>
      </c>
      <c r="C3823" s="171" t="s">
        <v>83</v>
      </c>
      <c r="D3823" s="171" t="s">
        <v>80</v>
      </c>
      <c r="E3823" s="11">
        <v>42125</v>
      </c>
      <c r="F3823">
        <v>8</v>
      </c>
      <c r="G3823">
        <v>8</v>
      </c>
      <c r="H3823">
        <v>1</v>
      </c>
      <c r="I3823">
        <v>18</v>
      </c>
      <c r="J3823">
        <v>40</v>
      </c>
      <c r="K3823">
        <v>0.45</v>
      </c>
      <c r="L3823">
        <v>40</v>
      </c>
      <c r="M3823">
        <v>1</v>
      </c>
      <c r="N3823">
        <v>18</v>
      </c>
      <c r="P3823">
        <v>0</v>
      </c>
      <c r="Q3823">
        <v>0</v>
      </c>
      <c r="R3823" t="e">
        <v>#DIV/0!</v>
      </c>
      <c r="S3823">
        <v>0</v>
      </c>
    </row>
    <row r="3824" spans="1:19" x14ac:dyDescent="0.3">
      <c r="A3824" t="s">
        <v>7668</v>
      </c>
      <c r="B3824" s="171" t="s">
        <v>7669</v>
      </c>
      <c r="C3824" s="171" t="s">
        <v>86</v>
      </c>
      <c r="D3824" s="171" t="s">
        <v>80</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3">
      <c r="A3825" t="s">
        <v>7670</v>
      </c>
      <c r="B3825" s="171" t="s">
        <v>7671</v>
      </c>
      <c r="C3825" s="171" t="s">
        <v>89</v>
      </c>
      <c r="D3825" s="171" t="s">
        <v>80</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3">
      <c r="A3826" t="s">
        <v>7672</v>
      </c>
      <c r="B3826" s="171" t="s">
        <v>7673</v>
      </c>
      <c r="C3826" s="171" t="s">
        <v>92</v>
      </c>
      <c r="D3826" s="171" t="s">
        <v>80</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3">
      <c r="A3827" t="s">
        <v>7674</v>
      </c>
      <c r="B3827" s="171" t="s">
        <v>7675</v>
      </c>
      <c r="C3827" s="171" t="s">
        <v>95</v>
      </c>
      <c r="D3827" s="171" t="s">
        <v>80</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3">
      <c r="A3828" t="s">
        <v>7676</v>
      </c>
      <c r="B3828" s="171" t="s">
        <v>7677</v>
      </c>
      <c r="C3828" s="171" t="s">
        <v>98</v>
      </c>
      <c r="D3828" s="171" t="s">
        <v>80</v>
      </c>
      <c r="E3828" s="11">
        <v>42125</v>
      </c>
      <c r="F3828">
        <v>22</v>
      </c>
      <c r="G3828">
        <v>22</v>
      </c>
      <c r="H3828">
        <v>1</v>
      </c>
      <c r="I3828">
        <v>58</v>
      </c>
      <c r="J3828">
        <v>81</v>
      </c>
      <c r="K3828">
        <v>0.71604938271604934</v>
      </c>
      <c r="L3828">
        <v>81</v>
      </c>
      <c r="M3828">
        <v>1</v>
      </c>
      <c r="N3828">
        <v>54</v>
      </c>
      <c r="P3828">
        <v>1</v>
      </c>
      <c r="Q3828">
        <v>2</v>
      </c>
      <c r="R3828">
        <v>0.5</v>
      </c>
      <c r="S3828">
        <v>4</v>
      </c>
    </row>
    <row r="3829" spans="1:19" x14ac:dyDescent="0.3">
      <c r="A3829" t="s">
        <v>7678</v>
      </c>
      <c r="B3829" s="171" t="s">
        <v>7679</v>
      </c>
      <c r="C3829" s="171" t="s">
        <v>101</v>
      </c>
      <c r="D3829" s="171" t="s">
        <v>80</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3">
      <c r="A3830" t="s">
        <v>7680</v>
      </c>
      <c r="B3830" s="171" t="s">
        <v>7681</v>
      </c>
      <c r="C3830" s="171" t="s">
        <v>6843</v>
      </c>
      <c r="D3830" s="171" t="s">
        <v>80</v>
      </c>
      <c r="E3830" s="11">
        <v>42125</v>
      </c>
      <c r="F3830">
        <v>0</v>
      </c>
      <c r="G3830">
        <v>0</v>
      </c>
      <c r="H3830" t="e">
        <v>#DIV/0!</v>
      </c>
      <c r="I3830">
        <v>0</v>
      </c>
      <c r="J3830">
        <v>0</v>
      </c>
      <c r="K3830" t="e">
        <v>#DIV/0!</v>
      </c>
      <c r="L3830">
        <v>0</v>
      </c>
      <c r="M3830" t="e">
        <v>#DIV/0!</v>
      </c>
      <c r="N3830">
        <v>0</v>
      </c>
      <c r="P3830">
        <v>0</v>
      </c>
      <c r="Q3830">
        <v>0</v>
      </c>
      <c r="R3830" t="e">
        <v>#DIV/0!</v>
      </c>
      <c r="S3830">
        <v>0</v>
      </c>
    </row>
    <row r="3831" spans="1:19" x14ac:dyDescent="0.3">
      <c r="A3831" t="s">
        <v>7682</v>
      </c>
      <c r="B3831" s="171" t="s">
        <v>7683</v>
      </c>
      <c r="C3831" s="171" t="s">
        <v>104</v>
      </c>
      <c r="D3831" s="171" t="s">
        <v>4</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3">
      <c r="A3832" t="s">
        <v>7684</v>
      </c>
      <c r="B3832" s="171" t="s">
        <v>7685</v>
      </c>
      <c r="C3832" s="171" t="s">
        <v>76</v>
      </c>
      <c r="D3832" s="171" t="s">
        <v>80</v>
      </c>
      <c r="E3832" s="11">
        <v>42125</v>
      </c>
      <c r="F3832">
        <v>3</v>
      </c>
      <c r="G3832">
        <v>3</v>
      </c>
      <c r="H3832">
        <v>1</v>
      </c>
      <c r="I3832">
        <v>3</v>
      </c>
      <c r="J3832">
        <v>15</v>
      </c>
      <c r="K3832">
        <v>0.2</v>
      </c>
      <c r="L3832">
        <v>15</v>
      </c>
      <c r="M3832">
        <v>1</v>
      </c>
      <c r="N3832">
        <v>3</v>
      </c>
      <c r="P3832">
        <v>0</v>
      </c>
      <c r="Q3832">
        <v>0</v>
      </c>
      <c r="R3832" t="e">
        <v>#DIV/0!</v>
      </c>
      <c r="S3832">
        <v>0</v>
      </c>
    </row>
    <row r="3833" spans="1:19" x14ac:dyDescent="0.3">
      <c r="A3833" t="s">
        <v>7686</v>
      </c>
      <c r="B3833" s="171" t="s">
        <v>7687</v>
      </c>
      <c r="C3833" s="171" t="s">
        <v>79</v>
      </c>
      <c r="D3833" s="171" t="s">
        <v>4</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3">
      <c r="A3834" t="s">
        <v>7688</v>
      </c>
      <c r="B3834" s="171" t="s">
        <v>7689</v>
      </c>
      <c r="C3834" s="171" t="s">
        <v>86</v>
      </c>
      <c r="D3834" s="171" t="s">
        <v>4</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3">
      <c r="A3835" t="s">
        <v>7690</v>
      </c>
      <c r="B3835" s="171" t="s">
        <v>7691</v>
      </c>
      <c r="C3835" s="171" t="s">
        <v>89</v>
      </c>
      <c r="D3835" s="171" t="s">
        <v>4</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3">
      <c r="A3836" t="s">
        <v>7692</v>
      </c>
      <c r="B3836" s="171" t="s">
        <v>7693</v>
      </c>
      <c r="C3836" s="171" t="s">
        <v>92</v>
      </c>
      <c r="D3836" s="171" t="s">
        <v>4</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3">
      <c r="A3837" t="s">
        <v>7694</v>
      </c>
      <c r="B3837" s="171" t="s">
        <v>7695</v>
      </c>
      <c r="C3837" s="171" t="s">
        <v>98</v>
      </c>
      <c r="D3837" s="171" t="s">
        <v>4</v>
      </c>
      <c r="E3837" s="11">
        <v>42125</v>
      </c>
      <c r="F3837">
        <v>22</v>
      </c>
      <c r="G3837">
        <v>22</v>
      </c>
      <c r="H3837">
        <v>1</v>
      </c>
      <c r="I3837">
        <v>58</v>
      </c>
      <c r="J3837">
        <v>81</v>
      </c>
      <c r="K3837">
        <v>0.71604938271604934</v>
      </c>
      <c r="L3837">
        <v>81</v>
      </c>
      <c r="M3837">
        <v>1</v>
      </c>
      <c r="N3837">
        <v>54</v>
      </c>
      <c r="P3837">
        <v>1</v>
      </c>
      <c r="Q3837">
        <v>2</v>
      </c>
      <c r="R3837">
        <v>0.5</v>
      </c>
      <c r="S3837">
        <v>4</v>
      </c>
    </row>
    <row r="3838" spans="1:19" x14ac:dyDescent="0.3">
      <c r="A3838" t="s">
        <v>7696</v>
      </c>
      <c r="B3838" s="171" t="s">
        <v>7697</v>
      </c>
      <c r="C3838" s="171" t="s">
        <v>101</v>
      </c>
      <c r="D3838" s="171" t="s">
        <v>4</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3">
      <c r="A3839" t="s">
        <v>7698</v>
      </c>
      <c r="B3839" s="171" t="s">
        <v>7699</v>
      </c>
      <c r="C3839" s="171" t="s">
        <v>6843</v>
      </c>
      <c r="D3839" s="171" t="s">
        <v>4</v>
      </c>
      <c r="E3839" s="11">
        <v>42125</v>
      </c>
      <c r="F3839">
        <v>0</v>
      </c>
      <c r="G3839">
        <v>0</v>
      </c>
      <c r="H3839" t="e">
        <v>#DIV/0!</v>
      </c>
      <c r="I3839">
        <v>0</v>
      </c>
      <c r="J3839">
        <v>0</v>
      </c>
      <c r="K3839" t="e">
        <v>#DIV/0!</v>
      </c>
      <c r="L3839">
        <v>0</v>
      </c>
      <c r="M3839" t="e">
        <v>#DIV/0!</v>
      </c>
      <c r="N3839">
        <v>0</v>
      </c>
      <c r="P3839">
        <v>0</v>
      </c>
      <c r="Q3839">
        <v>0</v>
      </c>
      <c r="R3839" t="e">
        <v>#DIV/0!</v>
      </c>
      <c r="S3839">
        <v>0</v>
      </c>
    </row>
    <row r="3840" spans="1:19" x14ac:dyDescent="0.3">
      <c r="A3840" t="s">
        <v>7700</v>
      </c>
      <c r="B3840" s="171" t="s">
        <v>7701</v>
      </c>
      <c r="C3840" s="171" t="s">
        <v>107</v>
      </c>
      <c r="D3840" s="171" t="s">
        <v>80</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3">
      <c r="A3841" t="s">
        <v>7702</v>
      </c>
      <c r="B3841" s="171" t="s">
        <v>7703</v>
      </c>
      <c r="C3841" s="171" t="s">
        <v>113</v>
      </c>
      <c r="D3841" s="171" t="s">
        <v>4</v>
      </c>
      <c r="E3841" s="11">
        <v>42125</v>
      </c>
      <c r="F3841">
        <v>5</v>
      </c>
      <c r="G3841">
        <v>5</v>
      </c>
      <c r="H3841">
        <v>1</v>
      </c>
      <c r="I3841">
        <v>15</v>
      </c>
      <c r="J3841">
        <v>25</v>
      </c>
      <c r="K3841">
        <v>0.6</v>
      </c>
      <c r="L3841">
        <v>25</v>
      </c>
      <c r="M3841">
        <v>1</v>
      </c>
      <c r="N3841">
        <v>13</v>
      </c>
      <c r="P3841">
        <v>0</v>
      </c>
      <c r="Q3841">
        <v>1</v>
      </c>
      <c r="R3841">
        <v>0</v>
      </c>
      <c r="S3841">
        <v>2</v>
      </c>
    </row>
    <row r="3842" spans="1:19" x14ac:dyDescent="0.3">
      <c r="A3842" t="s">
        <v>7704</v>
      </c>
      <c r="B3842" s="171" t="s">
        <v>7705</v>
      </c>
      <c r="C3842" s="171" t="s">
        <v>116</v>
      </c>
      <c r="D3842" s="171" t="s">
        <v>4</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3">
      <c r="A3843" t="s">
        <v>7706</v>
      </c>
      <c r="B3843" s="171" t="s">
        <v>7707</v>
      </c>
      <c r="C3843" s="171" t="s">
        <v>122</v>
      </c>
      <c r="D3843" s="171" t="s">
        <v>80</v>
      </c>
      <c r="E3843" s="11">
        <v>42125</v>
      </c>
      <c r="F3843">
        <v>0</v>
      </c>
      <c r="G3843">
        <v>0</v>
      </c>
      <c r="H3843" t="e">
        <v>#DIV/0!</v>
      </c>
      <c r="I3843">
        <v>0</v>
      </c>
      <c r="J3843">
        <v>0</v>
      </c>
      <c r="K3843" t="e">
        <v>#DIV/0!</v>
      </c>
      <c r="L3843">
        <v>0</v>
      </c>
      <c r="M3843" t="e">
        <v>#DIV/0!</v>
      </c>
      <c r="N3843">
        <v>0</v>
      </c>
      <c r="P3843">
        <v>0</v>
      </c>
      <c r="Q3843">
        <v>0</v>
      </c>
      <c r="R3843" t="e">
        <v>#DIV/0!</v>
      </c>
      <c r="S3843">
        <v>0</v>
      </c>
    </row>
    <row r="3844" spans="1:19" x14ac:dyDescent="0.3">
      <c r="A3844" t="s">
        <v>7708</v>
      </c>
      <c r="B3844" s="171" t="s">
        <v>7709</v>
      </c>
      <c r="C3844" s="171" t="s">
        <v>125</v>
      </c>
      <c r="D3844" s="171" t="s">
        <v>80</v>
      </c>
      <c r="E3844" s="11">
        <v>42125</v>
      </c>
      <c r="F3844">
        <v>5</v>
      </c>
      <c r="G3844">
        <v>5</v>
      </c>
      <c r="H3844">
        <v>1</v>
      </c>
      <c r="I3844">
        <v>30</v>
      </c>
      <c r="J3844">
        <v>45</v>
      </c>
      <c r="K3844">
        <v>0.66666666666666663</v>
      </c>
      <c r="L3844">
        <v>45</v>
      </c>
      <c r="M3844">
        <v>1</v>
      </c>
      <c r="N3844">
        <v>24</v>
      </c>
      <c r="P3844">
        <v>0</v>
      </c>
      <c r="Q3844">
        <v>2</v>
      </c>
      <c r="R3844">
        <v>0</v>
      </c>
      <c r="S3844">
        <v>6</v>
      </c>
    </row>
    <row r="3845" spans="1:19" x14ac:dyDescent="0.3">
      <c r="A3845" t="s">
        <v>7710</v>
      </c>
      <c r="B3845" s="171" t="s">
        <v>7711</v>
      </c>
      <c r="C3845" s="171" t="s">
        <v>128</v>
      </c>
      <c r="D3845" s="171" t="s">
        <v>4</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3">
      <c r="A3846" t="s">
        <v>7712</v>
      </c>
      <c r="B3846" s="171" t="s">
        <v>7713</v>
      </c>
      <c r="C3846" s="171" t="s">
        <v>131</v>
      </c>
      <c r="D3846" s="171" t="s">
        <v>4</v>
      </c>
      <c r="E3846" s="11">
        <v>42125</v>
      </c>
      <c r="F3846">
        <v>0</v>
      </c>
      <c r="G3846">
        <v>0</v>
      </c>
      <c r="H3846" t="e">
        <v>#DIV/0!</v>
      </c>
      <c r="I3846">
        <v>0</v>
      </c>
      <c r="J3846">
        <v>0</v>
      </c>
      <c r="K3846" t="e">
        <v>#DIV/0!</v>
      </c>
      <c r="L3846">
        <v>0</v>
      </c>
      <c r="M3846" t="e">
        <v>#DIV/0!</v>
      </c>
      <c r="N3846">
        <v>0</v>
      </c>
      <c r="P3846">
        <v>0</v>
      </c>
      <c r="Q3846">
        <v>0</v>
      </c>
      <c r="R3846" t="e">
        <v>#DIV/0!</v>
      </c>
      <c r="S3846">
        <v>0</v>
      </c>
    </row>
    <row r="3847" spans="1:19" x14ac:dyDescent="0.3">
      <c r="A3847" t="s">
        <v>7714</v>
      </c>
      <c r="B3847" s="171" t="s">
        <v>7715</v>
      </c>
      <c r="C3847" s="171" t="s">
        <v>137</v>
      </c>
      <c r="D3847" s="171" t="s">
        <v>80</v>
      </c>
      <c r="E3847" s="11">
        <v>42125</v>
      </c>
      <c r="F3847">
        <v>3</v>
      </c>
      <c r="G3847">
        <v>3</v>
      </c>
      <c r="H3847">
        <v>1</v>
      </c>
      <c r="I3847">
        <v>39</v>
      </c>
      <c r="J3847">
        <v>30</v>
      </c>
      <c r="K3847">
        <v>1.3</v>
      </c>
      <c r="L3847">
        <v>30</v>
      </c>
      <c r="M3847">
        <v>1</v>
      </c>
      <c r="N3847">
        <v>38</v>
      </c>
      <c r="P3847">
        <v>0</v>
      </c>
      <c r="Q3847">
        <v>0</v>
      </c>
      <c r="R3847" t="e">
        <v>#DIV/0!</v>
      </c>
      <c r="S3847">
        <v>1</v>
      </c>
    </row>
    <row r="3848" spans="1:19" x14ac:dyDescent="0.3">
      <c r="A3848" t="s">
        <v>7716</v>
      </c>
      <c r="B3848" s="171" t="s">
        <v>7717</v>
      </c>
      <c r="C3848" s="171" t="s">
        <v>140</v>
      </c>
      <c r="D3848" s="171" t="s">
        <v>4</v>
      </c>
      <c r="E3848" s="11">
        <v>42125</v>
      </c>
      <c r="F3848">
        <v>3</v>
      </c>
      <c r="G3848">
        <v>3</v>
      </c>
      <c r="H3848">
        <v>1</v>
      </c>
      <c r="I3848">
        <v>39</v>
      </c>
      <c r="J3848">
        <v>30</v>
      </c>
      <c r="K3848">
        <v>1.3</v>
      </c>
      <c r="L3848">
        <v>30</v>
      </c>
      <c r="M3848">
        <v>1</v>
      </c>
      <c r="N3848">
        <v>38</v>
      </c>
      <c r="P3848">
        <v>0</v>
      </c>
      <c r="Q3848">
        <v>0</v>
      </c>
      <c r="R3848" t="e">
        <v>#DIV/0!</v>
      </c>
      <c r="S3848">
        <v>1</v>
      </c>
    </row>
    <row r="3849" spans="1:19" x14ac:dyDescent="0.3">
      <c r="A3849" t="s">
        <v>7718</v>
      </c>
      <c r="B3849" s="171" t="s">
        <v>7719</v>
      </c>
      <c r="C3849" s="171" t="s">
        <v>167</v>
      </c>
      <c r="D3849" s="171" t="s">
        <v>80</v>
      </c>
      <c r="E3849" s="11">
        <v>42125</v>
      </c>
      <c r="F3849">
        <v>5</v>
      </c>
      <c r="G3849">
        <v>5</v>
      </c>
      <c r="H3849">
        <v>1</v>
      </c>
      <c r="I3849">
        <v>34</v>
      </c>
      <c r="J3849">
        <v>50</v>
      </c>
      <c r="K3849">
        <v>0.68</v>
      </c>
      <c r="L3849">
        <v>50</v>
      </c>
      <c r="M3849">
        <v>1</v>
      </c>
      <c r="N3849">
        <v>34</v>
      </c>
      <c r="P3849">
        <v>0</v>
      </c>
      <c r="Q3849">
        <v>0</v>
      </c>
      <c r="R3849" t="e">
        <v>#DIV/0!</v>
      </c>
      <c r="S3849">
        <v>0</v>
      </c>
    </row>
    <row r="3850" spans="1:19" x14ac:dyDescent="0.3">
      <c r="A3850" t="s">
        <v>7720</v>
      </c>
      <c r="B3850" s="171" t="s">
        <v>7721</v>
      </c>
      <c r="C3850" s="171" t="s">
        <v>170</v>
      </c>
      <c r="D3850" s="171" t="s">
        <v>4</v>
      </c>
      <c r="E3850" s="11">
        <v>42125</v>
      </c>
      <c r="F3850">
        <v>5</v>
      </c>
      <c r="G3850">
        <v>5</v>
      </c>
      <c r="H3850">
        <v>1</v>
      </c>
      <c r="I3850">
        <v>34</v>
      </c>
      <c r="J3850">
        <v>50</v>
      </c>
      <c r="K3850">
        <v>0.68</v>
      </c>
      <c r="L3850">
        <v>50</v>
      </c>
      <c r="M3850">
        <v>1</v>
      </c>
      <c r="N3850">
        <v>34</v>
      </c>
      <c r="P3850">
        <v>0</v>
      </c>
      <c r="Q3850">
        <v>0</v>
      </c>
      <c r="R3850" t="e">
        <v>#DIV/0!</v>
      </c>
      <c r="S3850">
        <v>0</v>
      </c>
    </row>
    <row r="3851" spans="1:19" x14ac:dyDescent="0.3">
      <c r="A3851" t="s">
        <v>7722</v>
      </c>
      <c r="B3851" s="171" t="s">
        <v>7723</v>
      </c>
      <c r="C3851" s="171" t="s">
        <v>179</v>
      </c>
      <c r="D3851" s="171" t="s">
        <v>80</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3">
      <c r="A3852" t="s">
        <v>7724</v>
      </c>
      <c r="B3852" s="171" t="s">
        <v>7725</v>
      </c>
      <c r="C3852" s="171" t="s">
        <v>182</v>
      </c>
      <c r="D3852" s="171" t="s">
        <v>4</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3">
      <c r="A3853" t="s">
        <v>7726</v>
      </c>
      <c r="B3853" s="171" t="s">
        <v>7727</v>
      </c>
      <c r="C3853" s="171" t="s">
        <v>185</v>
      </c>
      <c r="D3853" s="171" t="s">
        <v>80</v>
      </c>
      <c r="E3853" s="11">
        <v>42125</v>
      </c>
      <c r="F3853">
        <v>11</v>
      </c>
      <c r="G3853">
        <v>11</v>
      </c>
      <c r="H3853">
        <v>1</v>
      </c>
      <c r="I3853">
        <v>29</v>
      </c>
      <c r="J3853">
        <v>26</v>
      </c>
      <c r="K3853">
        <v>1.1153846153846154</v>
      </c>
      <c r="L3853">
        <v>26</v>
      </c>
      <c r="M3853">
        <v>1</v>
      </c>
      <c r="N3853">
        <v>27</v>
      </c>
      <c r="P3853">
        <v>1</v>
      </c>
      <c r="Q3853">
        <v>1</v>
      </c>
      <c r="R3853">
        <v>1</v>
      </c>
      <c r="S3853">
        <v>2</v>
      </c>
    </row>
    <row r="3854" spans="1:19" x14ac:dyDescent="0.3">
      <c r="A3854" t="s">
        <v>7728</v>
      </c>
      <c r="B3854" s="171" t="s">
        <v>7729</v>
      </c>
      <c r="C3854" s="171" t="s">
        <v>188</v>
      </c>
      <c r="D3854" s="171" t="s">
        <v>4</v>
      </c>
      <c r="E3854" s="11">
        <v>42125</v>
      </c>
      <c r="F3854">
        <v>11</v>
      </c>
      <c r="G3854">
        <v>11</v>
      </c>
      <c r="H3854">
        <v>1</v>
      </c>
      <c r="I3854">
        <v>29</v>
      </c>
      <c r="J3854">
        <v>26</v>
      </c>
      <c r="K3854">
        <v>1.1153846153846154</v>
      </c>
      <c r="L3854">
        <v>26</v>
      </c>
      <c r="M3854">
        <v>1</v>
      </c>
      <c r="N3854">
        <v>27</v>
      </c>
      <c r="P3854">
        <v>1</v>
      </c>
      <c r="Q3854">
        <v>1</v>
      </c>
      <c r="R3854">
        <v>1</v>
      </c>
      <c r="S3854">
        <v>2</v>
      </c>
    </row>
    <row r="3855" spans="1:19" x14ac:dyDescent="0.3">
      <c r="A3855" t="s">
        <v>7730</v>
      </c>
      <c r="B3855" s="171" t="s">
        <v>7731</v>
      </c>
      <c r="C3855" s="171" t="s">
        <v>191</v>
      </c>
      <c r="D3855" s="171" t="s">
        <v>80</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3">
      <c r="A3856" t="s">
        <v>7732</v>
      </c>
      <c r="B3856" s="171" t="s">
        <v>7733</v>
      </c>
      <c r="C3856" s="171" t="s">
        <v>194</v>
      </c>
      <c r="D3856" s="171" t="s">
        <v>4</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3">
      <c r="A3857" t="s">
        <v>7734</v>
      </c>
      <c r="B3857" s="171" t="s">
        <v>7735</v>
      </c>
      <c r="C3857" s="171" t="s">
        <v>197</v>
      </c>
      <c r="D3857" s="171" t="s">
        <v>4</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3">
      <c r="A3858" t="s">
        <v>7736</v>
      </c>
      <c r="B3858" s="171" t="s">
        <v>7737</v>
      </c>
      <c r="C3858" s="171" t="s">
        <v>209</v>
      </c>
      <c r="D3858" s="171" t="s">
        <v>4</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3">
      <c r="A3859" t="s">
        <v>7738</v>
      </c>
      <c r="B3859" s="171" t="s">
        <v>7739</v>
      </c>
      <c r="C3859" s="171" t="s">
        <v>212</v>
      </c>
      <c r="D3859" s="171" t="s">
        <v>80</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3">
      <c r="A3860" t="s">
        <v>7740</v>
      </c>
      <c r="B3860" s="171" t="s">
        <v>7741</v>
      </c>
      <c r="C3860" s="171" t="s">
        <v>215</v>
      </c>
      <c r="D3860" s="171" t="s">
        <v>80</v>
      </c>
      <c r="E3860" s="11">
        <v>42125</v>
      </c>
      <c r="F3860">
        <v>7</v>
      </c>
      <c r="G3860">
        <v>7</v>
      </c>
      <c r="H3860">
        <v>1</v>
      </c>
      <c r="I3860">
        <v>0</v>
      </c>
      <c r="J3860">
        <v>70</v>
      </c>
      <c r="K3860">
        <v>0</v>
      </c>
      <c r="L3860">
        <v>70</v>
      </c>
      <c r="M3860">
        <v>1</v>
      </c>
      <c r="N3860">
        <v>0</v>
      </c>
      <c r="P3860">
        <v>0</v>
      </c>
      <c r="Q3860">
        <v>0</v>
      </c>
      <c r="R3860" t="e">
        <v>#DIV/0!</v>
      </c>
      <c r="S3860">
        <v>0</v>
      </c>
    </row>
    <row r="3861" spans="1:19" x14ac:dyDescent="0.3">
      <c r="A3861" t="s">
        <v>7742</v>
      </c>
      <c r="B3861" s="171" t="s">
        <v>7743</v>
      </c>
      <c r="C3861" s="171" t="s">
        <v>218</v>
      </c>
      <c r="D3861" s="171" t="s">
        <v>4</v>
      </c>
      <c r="E3861" s="11">
        <v>42125</v>
      </c>
      <c r="F3861">
        <v>7</v>
      </c>
      <c r="G3861">
        <v>7</v>
      </c>
      <c r="H3861">
        <v>1</v>
      </c>
      <c r="I3861">
        <v>0</v>
      </c>
      <c r="J3861">
        <v>70</v>
      </c>
      <c r="K3861">
        <v>0</v>
      </c>
      <c r="L3861">
        <v>70</v>
      </c>
      <c r="M3861">
        <v>1</v>
      </c>
      <c r="N3861">
        <v>0</v>
      </c>
      <c r="P3861">
        <v>0</v>
      </c>
      <c r="Q3861">
        <v>0</v>
      </c>
      <c r="R3861" t="e">
        <v>#DIV/0!</v>
      </c>
      <c r="S3861">
        <v>0</v>
      </c>
    </row>
    <row r="3862" spans="1:19" x14ac:dyDescent="0.3">
      <c r="A3862" t="s">
        <v>7744</v>
      </c>
      <c r="B3862" s="171" t="s">
        <v>7745</v>
      </c>
      <c r="C3862" s="171" t="s">
        <v>233</v>
      </c>
      <c r="D3862" s="171" t="s">
        <v>80</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3">
      <c r="A3863" t="s">
        <v>7746</v>
      </c>
      <c r="B3863" s="171" t="s">
        <v>7747</v>
      </c>
      <c r="C3863" s="171" t="s">
        <v>236</v>
      </c>
      <c r="D3863" s="171" t="s">
        <v>4</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3">
      <c r="A3864" t="s">
        <v>7748</v>
      </c>
      <c r="B3864" s="171" t="s">
        <v>7749</v>
      </c>
      <c r="C3864" s="171" t="s">
        <v>239</v>
      </c>
      <c r="D3864" s="171" t="s">
        <v>4</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3">
      <c r="A3865" t="s">
        <v>7750</v>
      </c>
      <c r="B3865" s="171" t="s">
        <v>7751</v>
      </c>
      <c r="C3865" s="171" t="s">
        <v>143</v>
      </c>
      <c r="D3865" s="171" t="s">
        <v>4</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3">
      <c r="A3866" t="s">
        <v>7752</v>
      </c>
      <c r="B3866" s="171" t="s">
        <v>7753</v>
      </c>
      <c r="C3866" s="171" t="s">
        <v>146</v>
      </c>
      <c r="D3866" s="171" t="s">
        <v>80</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3">
      <c r="A3867" t="s">
        <v>7754</v>
      </c>
      <c r="B3867" s="171" t="s">
        <v>7755</v>
      </c>
      <c r="C3867" s="171" t="s">
        <v>152</v>
      </c>
      <c r="D3867" s="171" t="s">
        <v>4</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3">
      <c r="A3868" t="s">
        <v>7756</v>
      </c>
      <c r="B3868" s="171" t="s">
        <v>7757</v>
      </c>
      <c r="C3868" s="171" t="s">
        <v>155</v>
      </c>
      <c r="D3868" s="171" t="s">
        <v>4</v>
      </c>
      <c r="E3868" s="11">
        <v>42125</v>
      </c>
      <c r="F3868">
        <v>2</v>
      </c>
      <c r="G3868">
        <v>2</v>
      </c>
      <c r="H3868">
        <v>1</v>
      </c>
      <c r="I3868">
        <v>12</v>
      </c>
      <c r="J3868">
        <v>10</v>
      </c>
      <c r="K3868">
        <v>1.2</v>
      </c>
      <c r="L3868">
        <v>10</v>
      </c>
      <c r="M3868">
        <v>1</v>
      </c>
      <c r="N3868">
        <v>12</v>
      </c>
      <c r="P3868">
        <v>0</v>
      </c>
      <c r="Q3868">
        <v>0</v>
      </c>
      <c r="R3868" t="e">
        <v>#DIV/0!</v>
      </c>
      <c r="S3868">
        <v>0</v>
      </c>
    </row>
    <row r="3869" spans="1:19" x14ac:dyDescent="0.3">
      <c r="A3869" t="s">
        <v>7758</v>
      </c>
      <c r="B3869" s="171" t="s">
        <v>7759</v>
      </c>
      <c r="C3869" s="171" t="s">
        <v>158</v>
      </c>
      <c r="D3869" s="171" t="s">
        <v>4</v>
      </c>
      <c r="E3869" s="11">
        <v>42125</v>
      </c>
      <c r="F3869">
        <v>2</v>
      </c>
      <c r="G3869">
        <v>3</v>
      </c>
      <c r="H3869">
        <v>0.66666666666666663</v>
      </c>
      <c r="I3869">
        <v>12</v>
      </c>
      <c r="J3869">
        <v>12</v>
      </c>
      <c r="K3869">
        <v>1</v>
      </c>
      <c r="L3869">
        <v>20</v>
      </c>
      <c r="M3869">
        <v>0.6</v>
      </c>
      <c r="N3869">
        <v>12</v>
      </c>
      <c r="P3869">
        <v>0</v>
      </c>
      <c r="Q3869">
        <v>0</v>
      </c>
      <c r="R3869" t="e">
        <v>#DIV/0!</v>
      </c>
      <c r="S3869">
        <v>0</v>
      </c>
    </row>
    <row r="3870" spans="1:19" x14ac:dyDescent="0.3">
      <c r="A3870" t="s">
        <v>7760</v>
      </c>
      <c r="B3870" s="171" t="s">
        <v>7761</v>
      </c>
      <c r="C3870" s="171" t="s">
        <v>161</v>
      </c>
      <c r="D3870" s="171" t="s">
        <v>80</v>
      </c>
      <c r="E3870" s="11">
        <v>42125</v>
      </c>
      <c r="F3870">
        <v>2</v>
      </c>
      <c r="G3870">
        <v>3</v>
      </c>
      <c r="H3870">
        <v>0.66666666666666663</v>
      </c>
      <c r="I3870">
        <v>12</v>
      </c>
      <c r="J3870">
        <v>12</v>
      </c>
      <c r="K3870">
        <v>1</v>
      </c>
      <c r="L3870">
        <v>20</v>
      </c>
      <c r="M3870">
        <v>0.6</v>
      </c>
      <c r="N3870">
        <v>12</v>
      </c>
      <c r="P3870">
        <v>0</v>
      </c>
      <c r="Q3870">
        <v>0</v>
      </c>
      <c r="R3870" t="e">
        <v>#DIV/0!</v>
      </c>
      <c r="S3870">
        <v>0</v>
      </c>
    </row>
    <row r="3871" spans="1:19" x14ac:dyDescent="0.3">
      <c r="A3871" t="s">
        <v>7762</v>
      </c>
      <c r="B3871" s="171" t="s">
        <v>7763</v>
      </c>
      <c r="C3871" s="171" t="s">
        <v>221</v>
      </c>
      <c r="D3871" s="171" t="s">
        <v>80</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3">
      <c r="A3872" t="s">
        <v>7764</v>
      </c>
      <c r="B3872" s="171" t="s">
        <v>7765</v>
      </c>
      <c r="C3872" s="171" t="s">
        <v>227</v>
      </c>
      <c r="D3872" s="171" t="s">
        <v>4</v>
      </c>
      <c r="E3872" s="11">
        <v>42125</v>
      </c>
      <c r="F3872">
        <v>4</v>
      </c>
      <c r="G3872">
        <v>4</v>
      </c>
      <c r="H3872">
        <v>1</v>
      </c>
      <c r="I3872">
        <v>2</v>
      </c>
      <c r="J3872">
        <v>20</v>
      </c>
      <c r="K3872">
        <v>0.1</v>
      </c>
      <c r="L3872">
        <v>20</v>
      </c>
      <c r="M3872">
        <v>1</v>
      </c>
      <c r="N3872">
        <v>2</v>
      </c>
      <c r="P3872">
        <v>0</v>
      </c>
      <c r="Q3872">
        <v>0</v>
      </c>
      <c r="R3872" t="e">
        <v>#DIV/0!</v>
      </c>
      <c r="S3872">
        <v>0</v>
      </c>
    </row>
    <row r="3873" spans="1:19" x14ac:dyDescent="0.3">
      <c r="A3873" t="s">
        <v>7766</v>
      </c>
      <c r="B3873" s="171" t="s">
        <v>7767</v>
      </c>
      <c r="C3873" s="171" t="s">
        <v>230</v>
      </c>
      <c r="D3873" s="171" t="s">
        <v>4</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3">
      <c r="A3874" t="s">
        <v>7768</v>
      </c>
      <c r="B3874" s="171" t="s">
        <v>7769</v>
      </c>
      <c r="C3874" s="171" t="s">
        <v>143</v>
      </c>
      <c r="D3874" s="171" t="s">
        <v>80</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3">
      <c r="A3875" t="s">
        <v>7770</v>
      </c>
      <c r="B3875" s="171" t="s">
        <v>7771</v>
      </c>
      <c r="C3875" s="171" t="s">
        <v>158</v>
      </c>
      <c r="D3875" s="171" t="s">
        <v>80</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3">
      <c r="A3876" t="s">
        <v>7772</v>
      </c>
      <c r="B3876" s="171" t="s">
        <v>7773</v>
      </c>
      <c r="C3876" s="171" t="s">
        <v>209</v>
      </c>
      <c r="D3876" s="171" t="s">
        <v>80</v>
      </c>
      <c r="E3876" s="11">
        <v>42156</v>
      </c>
      <c r="F3876">
        <v>1</v>
      </c>
      <c r="G3876">
        <v>2</v>
      </c>
      <c r="H3876">
        <v>0.5</v>
      </c>
      <c r="I3876">
        <v>11</v>
      </c>
      <c r="J3876">
        <v>6</v>
      </c>
      <c r="K3876">
        <v>1.8333333333333333</v>
      </c>
      <c r="L3876">
        <v>12</v>
      </c>
      <c r="M3876">
        <v>0.5</v>
      </c>
      <c r="N3876">
        <v>8</v>
      </c>
      <c r="P3876">
        <v>1</v>
      </c>
      <c r="Q3876">
        <v>4</v>
      </c>
      <c r="R3876">
        <v>0.25</v>
      </c>
      <c r="S3876">
        <v>3</v>
      </c>
    </row>
    <row r="3877" spans="1:19" x14ac:dyDescent="0.3">
      <c r="A3877" t="s">
        <v>7774</v>
      </c>
      <c r="B3877" s="171" t="s">
        <v>7775</v>
      </c>
      <c r="C3877" s="171" t="s">
        <v>203</v>
      </c>
      <c r="D3877" s="171" t="s">
        <v>80</v>
      </c>
      <c r="E3877" s="11">
        <v>42156</v>
      </c>
      <c r="F3877">
        <v>5</v>
      </c>
      <c r="G3877">
        <v>5</v>
      </c>
      <c r="H3877">
        <v>1</v>
      </c>
      <c r="I3877">
        <v>17</v>
      </c>
      <c r="J3877">
        <v>25</v>
      </c>
      <c r="K3877">
        <v>0.68</v>
      </c>
      <c r="L3877">
        <v>25</v>
      </c>
      <c r="M3877">
        <v>1</v>
      </c>
      <c r="N3877">
        <v>15</v>
      </c>
      <c r="P3877">
        <v>2</v>
      </c>
      <c r="Q3877">
        <v>3</v>
      </c>
      <c r="R3877">
        <v>0.66666666666666663</v>
      </c>
      <c r="S3877">
        <v>2</v>
      </c>
    </row>
    <row r="3878" spans="1:19" x14ac:dyDescent="0.3">
      <c r="A3878" t="s">
        <v>7776</v>
      </c>
      <c r="B3878" s="171" t="s">
        <v>7777</v>
      </c>
      <c r="C3878" s="171" t="s">
        <v>76</v>
      </c>
      <c r="D3878" s="171" t="s">
        <v>4</v>
      </c>
      <c r="E3878" s="11">
        <v>42156</v>
      </c>
      <c r="F3878">
        <v>3</v>
      </c>
      <c r="G3878">
        <v>3</v>
      </c>
      <c r="H3878">
        <v>1</v>
      </c>
      <c r="I3878">
        <v>3</v>
      </c>
      <c r="J3878">
        <v>15</v>
      </c>
      <c r="K3878">
        <v>0.2</v>
      </c>
      <c r="L3878">
        <v>15</v>
      </c>
      <c r="M3878">
        <v>1</v>
      </c>
      <c r="N3878">
        <v>3</v>
      </c>
      <c r="P3878">
        <v>2</v>
      </c>
      <c r="Q3878">
        <v>2</v>
      </c>
      <c r="R3878">
        <v>1</v>
      </c>
      <c r="S3878">
        <v>0</v>
      </c>
    </row>
    <row r="3879" spans="1:19" x14ac:dyDescent="0.3">
      <c r="A3879" t="s">
        <v>7778</v>
      </c>
      <c r="B3879" s="171" t="s">
        <v>7779</v>
      </c>
      <c r="C3879" s="171" t="s">
        <v>128</v>
      </c>
      <c r="D3879" s="171" t="s">
        <v>80</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3">
      <c r="A3880" t="s">
        <v>7780</v>
      </c>
      <c r="B3880" s="171" t="s">
        <v>7781</v>
      </c>
      <c r="C3880" s="171" t="s">
        <v>152</v>
      </c>
      <c r="D3880" s="171" t="s">
        <v>80</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3">
      <c r="A3881" t="s">
        <v>7782</v>
      </c>
      <c r="B3881" s="171" t="s">
        <v>7783</v>
      </c>
      <c r="C3881" s="171" t="s">
        <v>194</v>
      </c>
      <c r="D3881" s="171" t="s">
        <v>80</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3">
      <c r="A3882" t="s">
        <v>7784</v>
      </c>
      <c r="B3882" s="171" t="s">
        <v>7785</v>
      </c>
      <c r="C3882" s="171" t="s">
        <v>236</v>
      </c>
      <c r="D3882" s="171" t="s">
        <v>80</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3">
      <c r="A3883" t="s">
        <v>7786</v>
      </c>
      <c r="B3883" s="171" t="s">
        <v>7787</v>
      </c>
      <c r="C3883" s="171" t="s">
        <v>239</v>
      </c>
      <c r="D3883" s="171" t="s">
        <v>80</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x14ac:dyDescent="0.3">
      <c r="A3884" t="s">
        <v>7788</v>
      </c>
      <c r="B3884" s="171" t="s">
        <v>7789</v>
      </c>
      <c r="C3884" s="171" t="s">
        <v>176</v>
      </c>
      <c r="D3884" s="171" t="s">
        <v>80</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3">
      <c r="A3885" t="s">
        <v>7790</v>
      </c>
      <c r="B3885" s="171" t="s">
        <v>7791</v>
      </c>
      <c r="C3885" s="171" t="s">
        <v>206</v>
      </c>
      <c r="D3885" s="171" t="s">
        <v>80</v>
      </c>
      <c r="E3885" s="11">
        <v>42156</v>
      </c>
      <c r="F3885">
        <v>5</v>
      </c>
      <c r="G3885">
        <v>5</v>
      </c>
      <c r="H3885">
        <v>1</v>
      </c>
      <c r="I3885">
        <v>19</v>
      </c>
      <c r="J3885">
        <v>25</v>
      </c>
      <c r="K3885">
        <v>0.76</v>
      </c>
      <c r="L3885">
        <v>25</v>
      </c>
      <c r="M3885">
        <v>1</v>
      </c>
      <c r="N3885">
        <v>13</v>
      </c>
      <c r="P3885">
        <v>0</v>
      </c>
      <c r="Q3885">
        <v>0</v>
      </c>
      <c r="R3885" t="e">
        <v>#DIV/0!</v>
      </c>
      <c r="S3885">
        <v>6</v>
      </c>
    </row>
    <row r="3886" spans="1:19" x14ac:dyDescent="0.3">
      <c r="A3886" t="s">
        <v>7792</v>
      </c>
      <c r="B3886" s="171" t="s">
        <v>7793</v>
      </c>
      <c r="C3886" s="171" t="s">
        <v>113</v>
      </c>
      <c r="D3886" s="171" t="s">
        <v>80</v>
      </c>
      <c r="E3886" s="11">
        <v>42156</v>
      </c>
      <c r="F3886">
        <v>5</v>
      </c>
      <c r="G3886">
        <v>5</v>
      </c>
      <c r="H3886">
        <v>1</v>
      </c>
      <c r="I3886">
        <v>14</v>
      </c>
      <c r="J3886">
        <v>25</v>
      </c>
      <c r="K3886">
        <v>0.56000000000000005</v>
      </c>
      <c r="L3886">
        <v>25</v>
      </c>
      <c r="M3886">
        <v>1</v>
      </c>
      <c r="N3886">
        <v>14</v>
      </c>
      <c r="P3886">
        <v>3</v>
      </c>
      <c r="Q3886">
        <v>3</v>
      </c>
      <c r="R3886">
        <v>1</v>
      </c>
      <c r="S3886">
        <v>0</v>
      </c>
    </row>
    <row r="3887" spans="1:19" x14ac:dyDescent="0.3">
      <c r="A3887" t="s">
        <v>7794</v>
      </c>
      <c r="B3887" s="171" t="s">
        <v>7795</v>
      </c>
      <c r="C3887" s="171" t="s">
        <v>131</v>
      </c>
      <c r="D3887" s="171" t="s">
        <v>80</v>
      </c>
      <c r="E3887" s="11">
        <v>42156</v>
      </c>
      <c r="F3887">
        <v>0</v>
      </c>
      <c r="G3887">
        <v>0</v>
      </c>
      <c r="H3887" t="e">
        <v>#DIV/0!</v>
      </c>
      <c r="I3887">
        <v>0</v>
      </c>
      <c r="J3887">
        <v>0</v>
      </c>
      <c r="K3887" t="e">
        <v>#DIV/0!</v>
      </c>
      <c r="L3887">
        <v>0</v>
      </c>
      <c r="M3887" t="e">
        <v>#DIV/0!</v>
      </c>
      <c r="N3887">
        <v>0</v>
      </c>
      <c r="P3887">
        <v>0</v>
      </c>
      <c r="Q3887">
        <v>0</v>
      </c>
      <c r="R3887" t="e">
        <v>#DIV/0!</v>
      </c>
      <c r="S3887">
        <v>0</v>
      </c>
    </row>
    <row r="3888" spans="1:19" x14ac:dyDescent="0.3">
      <c r="A3888" t="s">
        <v>7796</v>
      </c>
      <c r="B3888" s="171" t="s">
        <v>7797</v>
      </c>
      <c r="C3888" s="171" t="s">
        <v>155</v>
      </c>
      <c r="D3888" s="171" t="s">
        <v>80</v>
      </c>
      <c r="E3888" s="11">
        <v>42156</v>
      </c>
      <c r="F3888">
        <v>2</v>
      </c>
      <c r="G3888">
        <v>2</v>
      </c>
      <c r="H3888">
        <v>1</v>
      </c>
      <c r="I3888">
        <v>14</v>
      </c>
      <c r="J3888">
        <v>10</v>
      </c>
      <c r="K3888">
        <v>1.4</v>
      </c>
      <c r="L3888">
        <v>10</v>
      </c>
      <c r="M3888">
        <v>1</v>
      </c>
      <c r="N3888">
        <v>12</v>
      </c>
      <c r="P3888">
        <v>1</v>
      </c>
      <c r="Q3888">
        <v>1</v>
      </c>
      <c r="R3888">
        <v>1</v>
      </c>
      <c r="S3888">
        <v>2</v>
      </c>
    </row>
    <row r="3889" spans="1:19" x14ac:dyDescent="0.3">
      <c r="A3889" t="s">
        <v>7798</v>
      </c>
      <c r="B3889" s="171" t="s">
        <v>7799</v>
      </c>
      <c r="C3889" s="171" t="s">
        <v>188</v>
      </c>
      <c r="D3889" s="171" t="s">
        <v>80</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3">
      <c r="A3890" t="s">
        <v>7800</v>
      </c>
      <c r="B3890" s="171" t="s">
        <v>7801</v>
      </c>
      <c r="C3890" s="171" t="s">
        <v>227</v>
      </c>
      <c r="D3890" s="171" t="s">
        <v>80</v>
      </c>
      <c r="E3890" s="11">
        <v>42156</v>
      </c>
      <c r="F3890">
        <v>4</v>
      </c>
      <c r="G3890">
        <v>4</v>
      </c>
      <c r="H3890">
        <v>1</v>
      </c>
      <c r="I3890">
        <v>1</v>
      </c>
      <c r="J3890">
        <v>20</v>
      </c>
      <c r="K3890">
        <v>0.05</v>
      </c>
      <c r="L3890">
        <v>20</v>
      </c>
      <c r="M3890">
        <v>1</v>
      </c>
      <c r="N3890">
        <v>1</v>
      </c>
      <c r="P3890">
        <v>0</v>
      </c>
      <c r="Q3890">
        <v>0</v>
      </c>
      <c r="R3890" t="e">
        <v>#DIV/0!</v>
      </c>
      <c r="S3890">
        <v>0</v>
      </c>
    </row>
    <row r="3891" spans="1:19" x14ac:dyDescent="0.3">
      <c r="A3891" t="s">
        <v>7802</v>
      </c>
      <c r="B3891" s="171" t="s">
        <v>7803</v>
      </c>
      <c r="C3891" s="171" t="s">
        <v>116</v>
      </c>
      <c r="D3891" s="171" t="s">
        <v>80</v>
      </c>
      <c r="E3891" s="11">
        <v>42156</v>
      </c>
      <c r="F3891">
        <v>9</v>
      </c>
      <c r="G3891">
        <v>10</v>
      </c>
      <c r="H3891">
        <v>0.9</v>
      </c>
      <c r="I3891">
        <v>98</v>
      </c>
      <c r="J3891">
        <v>90</v>
      </c>
      <c r="K3891">
        <v>1.0888888888888888</v>
      </c>
      <c r="L3891">
        <v>100</v>
      </c>
      <c r="M3891">
        <v>0.9</v>
      </c>
      <c r="N3891">
        <v>98</v>
      </c>
      <c r="P3891">
        <v>0</v>
      </c>
      <c r="Q3891">
        <v>0</v>
      </c>
      <c r="R3891" t="e">
        <v>#DIV/0!</v>
      </c>
      <c r="S3891">
        <v>0</v>
      </c>
    </row>
    <row r="3892" spans="1:19" x14ac:dyDescent="0.3">
      <c r="A3892" t="s">
        <v>7804</v>
      </c>
      <c r="B3892" s="171" t="s">
        <v>7805</v>
      </c>
      <c r="C3892" s="171" t="s">
        <v>140</v>
      </c>
      <c r="D3892" s="171" t="s">
        <v>80</v>
      </c>
      <c r="E3892" s="11">
        <v>42156</v>
      </c>
      <c r="F3892">
        <v>3</v>
      </c>
      <c r="G3892">
        <v>3</v>
      </c>
      <c r="H3892">
        <v>1</v>
      </c>
      <c r="I3892">
        <v>36</v>
      </c>
      <c r="J3892">
        <v>30</v>
      </c>
      <c r="K3892">
        <v>1.2</v>
      </c>
      <c r="L3892">
        <v>30</v>
      </c>
      <c r="M3892">
        <v>1</v>
      </c>
      <c r="N3892">
        <v>34</v>
      </c>
      <c r="P3892">
        <v>0</v>
      </c>
      <c r="Q3892">
        <v>0</v>
      </c>
      <c r="R3892" t="e">
        <v>#DIV/0!</v>
      </c>
      <c r="S3892">
        <v>2</v>
      </c>
    </row>
    <row r="3893" spans="1:19" x14ac:dyDescent="0.3">
      <c r="A3893" t="s">
        <v>7806</v>
      </c>
      <c r="B3893" s="171" t="s">
        <v>7807</v>
      </c>
      <c r="C3893" s="171" t="s">
        <v>170</v>
      </c>
      <c r="D3893" s="171" t="s">
        <v>80</v>
      </c>
      <c r="E3893" s="11">
        <v>42156</v>
      </c>
      <c r="F3893">
        <v>3</v>
      </c>
      <c r="G3893">
        <v>5</v>
      </c>
      <c r="H3893">
        <v>0.6</v>
      </c>
      <c r="I3893">
        <v>31</v>
      </c>
      <c r="J3893">
        <v>30</v>
      </c>
      <c r="K3893">
        <v>1.0333333333333334</v>
      </c>
      <c r="L3893">
        <v>50</v>
      </c>
      <c r="M3893">
        <v>0.6</v>
      </c>
      <c r="N3893">
        <v>31</v>
      </c>
      <c r="P3893">
        <v>0</v>
      </c>
      <c r="Q3893">
        <v>0</v>
      </c>
      <c r="R3893" t="e">
        <v>#DIV/0!</v>
      </c>
      <c r="S3893">
        <v>0</v>
      </c>
    </row>
    <row r="3894" spans="1:19" x14ac:dyDescent="0.3">
      <c r="A3894" t="s">
        <v>7808</v>
      </c>
      <c r="B3894" s="171" t="s">
        <v>7809</v>
      </c>
      <c r="C3894" s="171" t="s">
        <v>182</v>
      </c>
      <c r="D3894" s="171" t="s">
        <v>80</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3">
      <c r="A3895" t="s">
        <v>7810</v>
      </c>
      <c r="B3895" s="171" t="s">
        <v>7811</v>
      </c>
      <c r="C3895" s="171" t="s">
        <v>197</v>
      </c>
      <c r="D3895" s="171" t="s">
        <v>80</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3">
      <c r="A3896" t="s">
        <v>7812</v>
      </c>
      <c r="B3896" s="171" t="s">
        <v>7813</v>
      </c>
      <c r="C3896" s="171" t="s">
        <v>218</v>
      </c>
      <c r="D3896" s="171" t="s">
        <v>80</v>
      </c>
      <c r="E3896" s="11">
        <v>42156</v>
      </c>
      <c r="F3896">
        <v>7</v>
      </c>
      <c r="G3896">
        <v>7</v>
      </c>
      <c r="H3896">
        <v>1</v>
      </c>
      <c r="I3896">
        <v>0</v>
      </c>
      <c r="J3896">
        <v>70</v>
      </c>
      <c r="K3896">
        <v>0</v>
      </c>
      <c r="L3896">
        <v>70</v>
      </c>
      <c r="M3896">
        <v>1</v>
      </c>
      <c r="N3896">
        <v>0</v>
      </c>
      <c r="P3896">
        <v>0</v>
      </c>
      <c r="Q3896">
        <v>0</v>
      </c>
      <c r="R3896" t="e">
        <v>#DIV/0!</v>
      </c>
      <c r="S3896">
        <v>0</v>
      </c>
    </row>
    <row r="3897" spans="1:19" x14ac:dyDescent="0.3">
      <c r="A3897" t="s">
        <v>7814</v>
      </c>
      <c r="B3897" s="171" t="s">
        <v>7815</v>
      </c>
      <c r="C3897" s="171" t="s">
        <v>230</v>
      </c>
      <c r="D3897" s="171" t="s">
        <v>80</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3">
      <c r="A3898" t="s">
        <v>7816</v>
      </c>
      <c r="B3898" s="171" t="s">
        <v>7817</v>
      </c>
      <c r="C3898" s="171" t="s">
        <v>173</v>
      </c>
      <c r="D3898" s="171" t="s">
        <v>80</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3">
      <c r="A3899" t="s">
        <v>7818</v>
      </c>
      <c r="B3899" s="171" t="s">
        <v>7819</v>
      </c>
      <c r="C3899" s="171" t="s">
        <v>200</v>
      </c>
      <c r="D3899" s="171" t="s">
        <v>80</v>
      </c>
      <c r="E3899" s="11">
        <v>42156</v>
      </c>
      <c r="F3899">
        <v>10</v>
      </c>
      <c r="G3899">
        <v>10</v>
      </c>
      <c r="H3899">
        <v>1</v>
      </c>
      <c r="I3899">
        <v>36</v>
      </c>
      <c r="J3899">
        <v>50</v>
      </c>
      <c r="K3899">
        <v>0.72</v>
      </c>
      <c r="L3899">
        <v>50</v>
      </c>
      <c r="M3899">
        <v>1</v>
      </c>
      <c r="N3899">
        <v>28</v>
      </c>
      <c r="P3899">
        <v>2</v>
      </c>
      <c r="Q3899">
        <v>3</v>
      </c>
      <c r="R3899">
        <v>0.66666666666666663</v>
      </c>
      <c r="S3899">
        <v>8</v>
      </c>
    </row>
    <row r="3900" spans="1:19" x14ac:dyDescent="0.3">
      <c r="A3900" t="s">
        <v>7820</v>
      </c>
      <c r="B3900" s="171" t="s">
        <v>7821</v>
      </c>
      <c r="C3900" s="171" t="s">
        <v>107</v>
      </c>
      <c r="D3900" s="171" t="s">
        <v>4</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3">
      <c r="A3901" t="s">
        <v>7822</v>
      </c>
      <c r="B3901" s="171" t="s">
        <v>7823</v>
      </c>
      <c r="C3901" s="171" t="s">
        <v>122</v>
      </c>
      <c r="D3901" s="171" t="s">
        <v>4</v>
      </c>
      <c r="E3901" s="11">
        <v>42156</v>
      </c>
      <c r="F3901">
        <v>0</v>
      </c>
      <c r="G3901">
        <v>0</v>
      </c>
      <c r="H3901" t="e">
        <v>#DIV/0!</v>
      </c>
      <c r="I3901">
        <v>0</v>
      </c>
      <c r="J3901">
        <v>0</v>
      </c>
      <c r="K3901" t="e">
        <v>#DIV/0!</v>
      </c>
      <c r="L3901">
        <v>0</v>
      </c>
      <c r="M3901" t="e">
        <v>#DIV/0!</v>
      </c>
      <c r="N3901">
        <v>0</v>
      </c>
      <c r="P3901">
        <v>0</v>
      </c>
      <c r="Q3901">
        <v>0</v>
      </c>
      <c r="R3901" t="e">
        <v>#DIV/0!</v>
      </c>
      <c r="S3901">
        <v>0</v>
      </c>
    </row>
    <row r="3902" spans="1:19" x14ac:dyDescent="0.3">
      <c r="A3902" t="s">
        <v>7824</v>
      </c>
      <c r="B3902" s="171" t="s">
        <v>7825</v>
      </c>
      <c r="C3902" s="171" t="s">
        <v>146</v>
      </c>
      <c r="D3902" s="171" t="s">
        <v>4</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3">
      <c r="A3903" t="s">
        <v>7826</v>
      </c>
      <c r="B3903" s="171" t="s">
        <v>7827</v>
      </c>
      <c r="C3903" s="171" t="s">
        <v>161</v>
      </c>
      <c r="D3903" s="171" t="s">
        <v>4</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3">
      <c r="A3904" t="s">
        <v>7828</v>
      </c>
      <c r="B3904" s="171" t="s">
        <v>7829</v>
      </c>
      <c r="C3904" s="171" t="s">
        <v>212</v>
      </c>
      <c r="D3904" s="171" t="s">
        <v>4</v>
      </c>
      <c r="E3904" s="11">
        <v>42156</v>
      </c>
      <c r="F3904">
        <v>1</v>
      </c>
      <c r="G3904">
        <v>2</v>
      </c>
      <c r="H3904">
        <v>0.5</v>
      </c>
      <c r="I3904">
        <v>11</v>
      </c>
      <c r="J3904">
        <v>6</v>
      </c>
      <c r="K3904">
        <v>1.8333333333333333</v>
      </c>
      <c r="L3904">
        <v>12</v>
      </c>
      <c r="M3904">
        <v>0.5</v>
      </c>
      <c r="N3904">
        <v>8</v>
      </c>
      <c r="P3904">
        <v>1</v>
      </c>
      <c r="Q3904">
        <v>4</v>
      </c>
      <c r="R3904">
        <v>0.25</v>
      </c>
      <c r="S3904">
        <v>3</v>
      </c>
    </row>
    <row r="3905" spans="1:19" x14ac:dyDescent="0.3">
      <c r="A3905" t="s">
        <v>7830</v>
      </c>
      <c r="B3905" s="171" t="s">
        <v>7831</v>
      </c>
      <c r="C3905" s="171" t="s">
        <v>73</v>
      </c>
      <c r="D3905" s="171" t="s">
        <v>4</v>
      </c>
      <c r="E3905" s="11">
        <v>42156</v>
      </c>
      <c r="F3905">
        <v>3</v>
      </c>
      <c r="G3905">
        <v>3</v>
      </c>
      <c r="H3905">
        <v>1</v>
      </c>
      <c r="I3905">
        <v>3</v>
      </c>
      <c r="J3905">
        <v>15</v>
      </c>
      <c r="K3905">
        <v>0.2</v>
      </c>
      <c r="L3905">
        <v>15</v>
      </c>
      <c r="M3905">
        <v>1</v>
      </c>
      <c r="N3905">
        <v>3</v>
      </c>
      <c r="P3905">
        <v>2</v>
      </c>
      <c r="Q3905">
        <v>2</v>
      </c>
      <c r="R3905">
        <v>1</v>
      </c>
      <c r="S3905">
        <v>0</v>
      </c>
    </row>
    <row r="3906" spans="1:19" x14ac:dyDescent="0.3">
      <c r="A3906" t="s">
        <v>7832</v>
      </c>
      <c r="B3906" s="171" t="s">
        <v>7833</v>
      </c>
      <c r="C3906" s="171" t="s">
        <v>125</v>
      </c>
      <c r="D3906" s="171" t="s">
        <v>4</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3">
      <c r="A3907" t="s">
        <v>7834</v>
      </c>
      <c r="B3907" s="171" t="s">
        <v>7835</v>
      </c>
      <c r="C3907" s="171" t="s">
        <v>191</v>
      </c>
      <c r="D3907" s="171" t="s">
        <v>4</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3">
      <c r="A3908" t="s">
        <v>7836</v>
      </c>
      <c r="B3908" s="171" t="s">
        <v>7837</v>
      </c>
      <c r="C3908" s="171" t="s">
        <v>233</v>
      </c>
      <c r="D3908" s="171" t="s">
        <v>4</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3">
      <c r="A3909" t="s">
        <v>7838</v>
      </c>
      <c r="B3909" s="171" t="s">
        <v>7839</v>
      </c>
      <c r="C3909" s="171" t="s">
        <v>185</v>
      </c>
      <c r="D3909" s="171" t="s">
        <v>4</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3">
      <c r="A3910" t="s">
        <v>7840</v>
      </c>
      <c r="B3910" s="171" t="s">
        <v>7841</v>
      </c>
      <c r="C3910" s="171" t="s">
        <v>221</v>
      </c>
      <c r="D3910" s="171" t="s">
        <v>4</v>
      </c>
      <c r="E3910" s="11">
        <v>42156</v>
      </c>
      <c r="F3910">
        <v>6</v>
      </c>
      <c r="G3910">
        <v>7</v>
      </c>
      <c r="H3910">
        <v>0.8571428571428571</v>
      </c>
      <c r="I3910">
        <v>18</v>
      </c>
      <c r="J3910">
        <v>40</v>
      </c>
      <c r="K3910">
        <v>0.45</v>
      </c>
      <c r="L3910">
        <v>50</v>
      </c>
      <c r="M3910">
        <v>0.8</v>
      </c>
      <c r="N3910">
        <v>18</v>
      </c>
      <c r="P3910">
        <v>0</v>
      </c>
      <c r="Q3910">
        <v>0</v>
      </c>
      <c r="R3910" t="e">
        <v>#DIV/0!</v>
      </c>
      <c r="S3910">
        <v>0</v>
      </c>
    </row>
    <row r="3911" spans="1:19" x14ac:dyDescent="0.3">
      <c r="A3911" t="s">
        <v>7842</v>
      </c>
      <c r="B3911" s="171" t="s">
        <v>7843</v>
      </c>
      <c r="C3911" s="171" t="s">
        <v>137</v>
      </c>
      <c r="D3911" s="171" t="s">
        <v>4</v>
      </c>
      <c r="E3911" s="11">
        <v>42156</v>
      </c>
      <c r="F3911">
        <v>3</v>
      </c>
      <c r="G3911">
        <v>3</v>
      </c>
      <c r="H3911">
        <v>1</v>
      </c>
      <c r="I3911">
        <v>36</v>
      </c>
      <c r="J3911">
        <v>30</v>
      </c>
      <c r="K3911">
        <v>1.2</v>
      </c>
      <c r="L3911">
        <v>30</v>
      </c>
      <c r="M3911">
        <v>1</v>
      </c>
      <c r="N3911">
        <v>34</v>
      </c>
      <c r="P3911">
        <v>0</v>
      </c>
      <c r="Q3911">
        <v>0</v>
      </c>
      <c r="R3911" t="e">
        <v>#DIV/0!</v>
      </c>
      <c r="S3911">
        <v>2</v>
      </c>
    </row>
    <row r="3912" spans="1:19" x14ac:dyDescent="0.3">
      <c r="A3912" t="s">
        <v>7844</v>
      </c>
      <c r="B3912" s="171" t="s">
        <v>7845</v>
      </c>
      <c r="C3912" s="171" t="s">
        <v>167</v>
      </c>
      <c r="D3912" s="171" t="s">
        <v>4</v>
      </c>
      <c r="E3912" s="11">
        <v>42156</v>
      </c>
      <c r="F3912">
        <v>3</v>
      </c>
      <c r="G3912">
        <v>5</v>
      </c>
      <c r="H3912">
        <v>0.6</v>
      </c>
      <c r="I3912">
        <v>31</v>
      </c>
      <c r="J3912">
        <v>30</v>
      </c>
      <c r="K3912">
        <v>1.0333333333333334</v>
      </c>
      <c r="L3912">
        <v>50</v>
      </c>
      <c r="M3912">
        <v>0.6</v>
      </c>
      <c r="N3912">
        <v>31</v>
      </c>
      <c r="P3912">
        <v>0</v>
      </c>
      <c r="Q3912">
        <v>0</v>
      </c>
      <c r="R3912" t="e">
        <v>#DIV/0!</v>
      </c>
      <c r="S3912">
        <v>0</v>
      </c>
    </row>
    <row r="3913" spans="1:19" x14ac:dyDescent="0.3">
      <c r="A3913" t="s">
        <v>7846</v>
      </c>
      <c r="B3913" s="171" t="s">
        <v>7847</v>
      </c>
      <c r="C3913" s="171" t="s">
        <v>179</v>
      </c>
      <c r="D3913" s="171" t="s">
        <v>4</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3">
      <c r="A3914" t="s">
        <v>7848</v>
      </c>
      <c r="B3914" s="171" t="s">
        <v>7849</v>
      </c>
      <c r="C3914" s="171" t="s">
        <v>215</v>
      </c>
      <c r="D3914" s="171" t="s">
        <v>4</v>
      </c>
      <c r="E3914" s="11">
        <v>42156</v>
      </c>
      <c r="F3914">
        <v>7</v>
      </c>
      <c r="G3914">
        <v>7</v>
      </c>
      <c r="H3914">
        <v>1</v>
      </c>
      <c r="I3914">
        <v>0</v>
      </c>
      <c r="J3914">
        <v>70</v>
      </c>
      <c r="K3914">
        <v>0</v>
      </c>
      <c r="L3914">
        <v>70</v>
      </c>
      <c r="M3914">
        <v>1</v>
      </c>
      <c r="N3914">
        <v>0</v>
      </c>
      <c r="P3914">
        <v>0</v>
      </c>
      <c r="Q3914">
        <v>0</v>
      </c>
      <c r="R3914" t="e">
        <v>#DIV/0!</v>
      </c>
      <c r="S3914">
        <v>0</v>
      </c>
    </row>
    <row r="3915" spans="1:19" x14ac:dyDescent="0.3">
      <c r="A3915" t="s">
        <v>7850</v>
      </c>
      <c r="B3915" s="171" t="s">
        <v>7851</v>
      </c>
      <c r="C3915" s="171" t="s">
        <v>79</v>
      </c>
      <c r="D3915" s="171" t="s">
        <v>80</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3">
      <c r="A3916" t="s">
        <v>7852</v>
      </c>
      <c r="B3916" s="171" t="s">
        <v>7853</v>
      </c>
      <c r="C3916" s="171" t="s">
        <v>83</v>
      </c>
      <c r="D3916" s="171" t="s">
        <v>80</v>
      </c>
      <c r="E3916" s="11">
        <v>42156</v>
      </c>
      <c r="F3916">
        <v>8</v>
      </c>
      <c r="G3916">
        <v>8</v>
      </c>
      <c r="H3916">
        <v>1</v>
      </c>
      <c r="I3916">
        <v>20</v>
      </c>
      <c r="J3916">
        <v>40</v>
      </c>
      <c r="K3916">
        <v>0.5</v>
      </c>
      <c r="L3916">
        <v>40</v>
      </c>
      <c r="M3916">
        <v>1</v>
      </c>
      <c r="N3916">
        <v>18</v>
      </c>
      <c r="P3916">
        <v>4</v>
      </c>
      <c r="Q3916">
        <v>5</v>
      </c>
      <c r="R3916">
        <v>0.8</v>
      </c>
      <c r="S3916">
        <v>2</v>
      </c>
    </row>
    <row r="3917" spans="1:19" x14ac:dyDescent="0.3">
      <c r="A3917" t="s">
        <v>7854</v>
      </c>
      <c r="B3917" s="171" t="s">
        <v>7855</v>
      </c>
      <c r="C3917" s="171" t="s">
        <v>86</v>
      </c>
      <c r="D3917" s="171" t="s">
        <v>80</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3">
      <c r="A3918" t="s">
        <v>7856</v>
      </c>
      <c r="B3918" s="171" t="s">
        <v>7857</v>
      </c>
      <c r="C3918" s="171" t="s">
        <v>89</v>
      </c>
      <c r="D3918" s="171" t="s">
        <v>80</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3">
      <c r="A3919" t="s">
        <v>7858</v>
      </c>
      <c r="B3919" s="171" t="s">
        <v>7859</v>
      </c>
      <c r="C3919" s="171" t="s">
        <v>92</v>
      </c>
      <c r="D3919" s="171" t="s">
        <v>80</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x14ac:dyDescent="0.3">
      <c r="A3920" t="s">
        <v>7860</v>
      </c>
      <c r="B3920" s="171" t="s">
        <v>7861</v>
      </c>
      <c r="C3920" s="171" t="s">
        <v>95</v>
      </c>
      <c r="D3920" s="171" t="s">
        <v>80</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3">
      <c r="A3921" t="s">
        <v>7862</v>
      </c>
      <c r="B3921" s="171" t="s">
        <v>7863</v>
      </c>
      <c r="C3921" s="171" t="s">
        <v>98</v>
      </c>
      <c r="D3921" s="171" t="s">
        <v>80</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3">
      <c r="A3922" t="s">
        <v>7864</v>
      </c>
      <c r="B3922" s="171" t="s">
        <v>7865</v>
      </c>
      <c r="C3922" s="171" t="s">
        <v>101</v>
      </c>
      <c r="D3922" s="171" t="s">
        <v>80</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3">
      <c r="A3923" t="s">
        <v>7866</v>
      </c>
      <c r="B3923" s="171" t="s">
        <v>7867</v>
      </c>
      <c r="C3923" s="171" t="s">
        <v>6843</v>
      </c>
      <c r="D3923" s="171" t="s">
        <v>80</v>
      </c>
      <c r="E3923" s="11">
        <v>42156</v>
      </c>
      <c r="F3923">
        <v>0</v>
      </c>
      <c r="G3923">
        <v>0</v>
      </c>
      <c r="H3923" t="e">
        <v>#DIV/0!</v>
      </c>
      <c r="I3923">
        <v>0</v>
      </c>
      <c r="J3923">
        <v>0</v>
      </c>
      <c r="K3923" t="e">
        <v>#DIV/0!</v>
      </c>
      <c r="L3923">
        <v>0</v>
      </c>
      <c r="M3923" t="e">
        <v>#DIV/0!</v>
      </c>
      <c r="N3923">
        <v>0</v>
      </c>
      <c r="P3923">
        <v>0</v>
      </c>
      <c r="Q3923">
        <v>0</v>
      </c>
      <c r="R3923" t="e">
        <v>#DIV/0!</v>
      </c>
      <c r="S3923">
        <v>0</v>
      </c>
    </row>
    <row r="3924" spans="1:19" x14ac:dyDescent="0.3">
      <c r="A3924" t="s">
        <v>7868</v>
      </c>
      <c r="B3924" s="171" t="s">
        <v>7869</v>
      </c>
      <c r="C3924" s="171" t="s">
        <v>104</v>
      </c>
      <c r="D3924" s="171" t="s">
        <v>4</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3">
      <c r="A3925" t="s">
        <v>7870</v>
      </c>
      <c r="B3925" s="171" t="s">
        <v>7871</v>
      </c>
      <c r="C3925" s="171" t="s">
        <v>76</v>
      </c>
      <c r="D3925" s="171" t="s">
        <v>80</v>
      </c>
      <c r="E3925" s="11">
        <v>42156</v>
      </c>
      <c r="F3925">
        <v>3</v>
      </c>
      <c r="G3925">
        <v>3</v>
      </c>
      <c r="H3925">
        <v>1</v>
      </c>
      <c r="I3925">
        <v>3</v>
      </c>
      <c r="J3925">
        <v>15</v>
      </c>
      <c r="K3925">
        <v>0.2</v>
      </c>
      <c r="L3925">
        <v>15</v>
      </c>
      <c r="M3925">
        <v>1</v>
      </c>
      <c r="N3925">
        <v>3</v>
      </c>
      <c r="P3925">
        <v>2</v>
      </c>
      <c r="Q3925">
        <v>2</v>
      </c>
      <c r="R3925">
        <v>1</v>
      </c>
      <c r="S3925">
        <v>0</v>
      </c>
    </row>
    <row r="3926" spans="1:19" x14ac:dyDescent="0.3">
      <c r="A3926" t="s">
        <v>7872</v>
      </c>
      <c r="B3926" s="171" t="s">
        <v>7873</v>
      </c>
      <c r="C3926" s="171" t="s">
        <v>79</v>
      </c>
      <c r="D3926" s="171" t="s">
        <v>4</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3">
      <c r="A3927" t="s">
        <v>7874</v>
      </c>
      <c r="B3927" s="171" t="s">
        <v>7875</v>
      </c>
      <c r="C3927" s="171" t="s">
        <v>86</v>
      </c>
      <c r="D3927" s="171" t="s">
        <v>4</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3">
      <c r="A3928" t="s">
        <v>7876</v>
      </c>
      <c r="B3928" s="171" t="s">
        <v>7877</v>
      </c>
      <c r="C3928" s="171" t="s">
        <v>89</v>
      </c>
      <c r="D3928" s="171" t="s">
        <v>4</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3">
      <c r="A3929" t="s">
        <v>7878</v>
      </c>
      <c r="B3929" s="171" t="s">
        <v>7879</v>
      </c>
      <c r="C3929" s="171" t="s">
        <v>92</v>
      </c>
      <c r="D3929" s="171" t="s">
        <v>4</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x14ac:dyDescent="0.3">
      <c r="A3930" t="s">
        <v>7880</v>
      </c>
      <c r="B3930" s="171" t="s">
        <v>7881</v>
      </c>
      <c r="C3930" s="171" t="s">
        <v>98</v>
      </c>
      <c r="D3930" s="171" t="s">
        <v>4</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3">
      <c r="A3931" t="s">
        <v>7882</v>
      </c>
      <c r="B3931" s="171" t="s">
        <v>7883</v>
      </c>
      <c r="C3931" s="171" t="s">
        <v>101</v>
      </c>
      <c r="D3931" s="171" t="s">
        <v>4</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3">
      <c r="A3932" t="s">
        <v>7884</v>
      </c>
      <c r="B3932" s="171" t="s">
        <v>7885</v>
      </c>
      <c r="C3932" s="171" t="s">
        <v>6843</v>
      </c>
      <c r="D3932" s="171" t="s">
        <v>4</v>
      </c>
      <c r="E3932" s="11">
        <v>42156</v>
      </c>
      <c r="F3932">
        <v>0</v>
      </c>
      <c r="G3932">
        <v>0</v>
      </c>
      <c r="H3932" t="e">
        <v>#DIV/0!</v>
      </c>
      <c r="I3932">
        <v>0</v>
      </c>
      <c r="J3932">
        <v>0</v>
      </c>
      <c r="K3932" t="e">
        <v>#DIV/0!</v>
      </c>
      <c r="L3932">
        <v>0</v>
      </c>
      <c r="M3932" t="e">
        <v>#DIV/0!</v>
      </c>
      <c r="N3932">
        <v>0</v>
      </c>
      <c r="P3932">
        <v>0</v>
      </c>
      <c r="Q3932">
        <v>0</v>
      </c>
      <c r="R3932" t="e">
        <v>#DIV/0!</v>
      </c>
      <c r="S3932">
        <v>0</v>
      </c>
    </row>
    <row r="3933" spans="1:19" x14ac:dyDescent="0.3">
      <c r="A3933" t="s">
        <v>7886</v>
      </c>
      <c r="B3933" s="171" t="s">
        <v>7887</v>
      </c>
      <c r="C3933" s="171" t="s">
        <v>107</v>
      </c>
      <c r="D3933" s="171" t="s">
        <v>80</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3">
      <c r="A3934" t="s">
        <v>7888</v>
      </c>
      <c r="B3934" s="171" t="s">
        <v>7889</v>
      </c>
      <c r="C3934" s="171" t="s">
        <v>113</v>
      </c>
      <c r="D3934" s="171" t="s">
        <v>4</v>
      </c>
      <c r="E3934" s="11">
        <v>42156</v>
      </c>
      <c r="F3934">
        <v>5</v>
      </c>
      <c r="G3934">
        <v>5</v>
      </c>
      <c r="H3934">
        <v>1</v>
      </c>
      <c r="I3934">
        <v>14</v>
      </c>
      <c r="J3934">
        <v>25</v>
      </c>
      <c r="K3934">
        <v>0.56000000000000005</v>
      </c>
      <c r="L3934">
        <v>25</v>
      </c>
      <c r="M3934">
        <v>1</v>
      </c>
      <c r="N3934">
        <v>14</v>
      </c>
      <c r="P3934">
        <v>3</v>
      </c>
      <c r="Q3934">
        <v>3</v>
      </c>
      <c r="R3934">
        <v>1</v>
      </c>
      <c r="S3934">
        <v>0</v>
      </c>
    </row>
    <row r="3935" spans="1:19" x14ac:dyDescent="0.3">
      <c r="A3935" t="s">
        <v>7890</v>
      </c>
      <c r="B3935" s="171" t="s">
        <v>7891</v>
      </c>
      <c r="C3935" s="171" t="s">
        <v>116</v>
      </c>
      <c r="D3935" s="171" t="s">
        <v>4</v>
      </c>
      <c r="E3935" s="11">
        <v>42156</v>
      </c>
      <c r="F3935">
        <v>9</v>
      </c>
      <c r="G3935">
        <v>10</v>
      </c>
      <c r="H3935">
        <v>0.9</v>
      </c>
      <c r="I3935">
        <v>98</v>
      </c>
      <c r="J3935">
        <v>90</v>
      </c>
      <c r="K3935">
        <v>1.0888888888888888</v>
      </c>
      <c r="L3935">
        <v>100</v>
      </c>
      <c r="M3935">
        <v>0.9</v>
      </c>
      <c r="N3935">
        <v>98</v>
      </c>
      <c r="P3935">
        <v>0</v>
      </c>
      <c r="Q3935">
        <v>0</v>
      </c>
      <c r="R3935" t="e">
        <v>#DIV/0!</v>
      </c>
      <c r="S3935">
        <v>0</v>
      </c>
    </row>
    <row r="3936" spans="1:19" x14ac:dyDescent="0.3">
      <c r="A3936" t="s">
        <v>7892</v>
      </c>
      <c r="B3936" s="171" t="s">
        <v>7893</v>
      </c>
      <c r="C3936" s="171" t="s">
        <v>122</v>
      </c>
      <c r="D3936" s="171" t="s">
        <v>80</v>
      </c>
      <c r="E3936" s="11">
        <v>42156</v>
      </c>
      <c r="F3936">
        <v>0</v>
      </c>
      <c r="G3936">
        <v>0</v>
      </c>
      <c r="H3936" t="e">
        <v>#DIV/0!</v>
      </c>
      <c r="I3936">
        <v>0</v>
      </c>
      <c r="J3936">
        <v>0</v>
      </c>
      <c r="K3936" t="e">
        <v>#DIV/0!</v>
      </c>
      <c r="L3936">
        <v>0</v>
      </c>
      <c r="M3936" t="e">
        <v>#DIV/0!</v>
      </c>
      <c r="N3936">
        <v>0</v>
      </c>
      <c r="P3936">
        <v>0</v>
      </c>
      <c r="Q3936">
        <v>0</v>
      </c>
      <c r="R3936" t="e">
        <v>#DIV/0!</v>
      </c>
      <c r="S3936">
        <v>0</v>
      </c>
    </row>
    <row r="3937" spans="1:19" x14ac:dyDescent="0.3">
      <c r="A3937" t="s">
        <v>7894</v>
      </c>
      <c r="B3937" s="171" t="s">
        <v>7895</v>
      </c>
      <c r="C3937" s="171" t="s">
        <v>125</v>
      </c>
      <c r="D3937" s="171" t="s">
        <v>80</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3">
      <c r="A3938" t="s">
        <v>7896</v>
      </c>
      <c r="B3938" s="171" t="s">
        <v>7897</v>
      </c>
      <c r="C3938" s="171" t="s">
        <v>128</v>
      </c>
      <c r="D3938" s="171" t="s">
        <v>4</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3">
      <c r="A3939" t="s">
        <v>7898</v>
      </c>
      <c r="B3939" s="171" t="s">
        <v>7899</v>
      </c>
      <c r="C3939" s="171" t="s">
        <v>131</v>
      </c>
      <c r="D3939" s="171" t="s">
        <v>4</v>
      </c>
      <c r="E3939" s="11">
        <v>42156</v>
      </c>
      <c r="F3939">
        <v>0</v>
      </c>
      <c r="G3939">
        <v>0</v>
      </c>
      <c r="H3939" t="e">
        <v>#DIV/0!</v>
      </c>
      <c r="I3939">
        <v>0</v>
      </c>
      <c r="J3939">
        <v>0</v>
      </c>
      <c r="K3939" t="e">
        <v>#DIV/0!</v>
      </c>
      <c r="L3939">
        <v>0</v>
      </c>
      <c r="M3939" t="e">
        <v>#DIV/0!</v>
      </c>
      <c r="N3939">
        <v>0</v>
      </c>
      <c r="P3939">
        <v>0</v>
      </c>
      <c r="Q3939">
        <v>0</v>
      </c>
      <c r="R3939" t="e">
        <v>#DIV/0!</v>
      </c>
      <c r="S3939">
        <v>0</v>
      </c>
    </row>
    <row r="3940" spans="1:19" x14ac:dyDescent="0.3">
      <c r="A3940" t="s">
        <v>7900</v>
      </c>
      <c r="B3940" s="171" t="s">
        <v>7901</v>
      </c>
      <c r="C3940" s="171" t="s">
        <v>137</v>
      </c>
      <c r="D3940" s="171" t="s">
        <v>80</v>
      </c>
      <c r="E3940" s="11">
        <v>42156</v>
      </c>
      <c r="F3940">
        <v>3</v>
      </c>
      <c r="G3940">
        <v>3</v>
      </c>
      <c r="H3940">
        <v>1</v>
      </c>
      <c r="I3940">
        <v>36</v>
      </c>
      <c r="J3940">
        <v>30</v>
      </c>
      <c r="K3940">
        <v>1.2</v>
      </c>
      <c r="L3940">
        <v>30</v>
      </c>
      <c r="M3940">
        <v>1</v>
      </c>
      <c r="N3940">
        <v>34</v>
      </c>
      <c r="P3940">
        <v>0</v>
      </c>
      <c r="Q3940">
        <v>0</v>
      </c>
      <c r="R3940" t="e">
        <v>#DIV/0!</v>
      </c>
      <c r="S3940">
        <v>2</v>
      </c>
    </row>
    <row r="3941" spans="1:19" x14ac:dyDescent="0.3">
      <c r="A3941" t="s">
        <v>7902</v>
      </c>
      <c r="B3941" s="171" t="s">
        <v>7903</v>
      </c>
      <c r="C3941" s="171" t="s">
        <v>140</v>
      </c>
      <c r="D3941" s="171" t="s">
        <v>4</v>
      </c>
      <c r="E3941" s="11">
        <v>42156</v>
      </c>
      <c r="F3941">
        <v>3</v>
      </c>
      <c r="G3941">
        <v>3</v>
      </c>
      <c r="H3941">
        <v>1</v>
      </c>
      <c r="I3941">
        <v>36</v>
      </c>
      <c r="J3941">
        <v>30</v>
      </c>
      <c r="K3941">
        <v>1.2</v>
      </c>
      <c r="L3941">
        <v>30</v>
      </c>
      <c r="M3941">
        <v>1</v>
      </c>
      <c r="N3941">
        <v>34</v>
      </c>
      <c r="P3941">
        <v>0</v>
      </c>
      <c r="Q3941">
        <v>0</v>
      </c>
      <c r="R3941" t="e">
        <v>#DIV/0!</v>
      </c>
      <c r="S3941">
        <v>2</v>
      </c>
    </row>
    <row r="3942" spans="1:19" x14ac:dyDescent="0.3">
      <c r="A3942" t="s">
        <v>7904</v>
      </c>
      <c r="B3942" s="171" t="s">
        <v>7905</v>
      </c>
      <c r="C3942" s="171" t="s">
        <v>167</v>
      </c>
      <c r="D3942" s="171" t="s">
        <v>80</v>
      </c>
      <c r="E3942" s="11">
        <v>42156</v>
      </c>
      <c r="F3942">
        <v>3</v>
      </c>
      <c r="G3942">
        <v>5</v>
      </c>
      <c r="H3942">
        <v>0.6</v>
      </c>
      <c r="I3942">
        <v>31</v>
      </c>
      <c r="J3942">
        <v>30</v>
      </c>
      <c r="K3942">
        <v>1.0333333333333334</v>
      </c>
      <c r="L3942">
        <v>50</v>
      </c>
      <c r="M3942">
        <v>0.6</v>
      </c>
      <c r="N3942">
        <v>31</v>
      </c>
      <c r="P3942">
        <v>0</v>
      </c>
      <c r="Q3942">
        <v>0</v>
      </c>
      <c r="R3942" t="e">
        <v>#DIV/0!</v>
      </c>
      <c r="S3942">
        <v>0</v>
      </c>
    </row>
    <row r="3943" spans="1:19" x14ac:dyDescent="0.3">
      <c r="A3943" t="s">
        <v>7906</v>
      </c>
      <c r="B3943" s="171" t="s">
        <v>7907</v>
      </c>
      <c r="C3943" s="171" t="s">
        <v>170</v>
      </c>
      <c r="D3943" s="171" t="s">
        <v>4</v>
      </c>
      <c r="E3943" s="11">
        <v>42156</v>
      </c>
      <c r="F3943">
        <v>3</v>
      </c>
      <c r="G3943">
        <v>5</v>
      </c>
      <c r="H3943">
        <v>0.6</v>
      </c>
      <c r="I3943">
        <v>31</v>
      </c>
      <c r="J3943">
        <v>30</v>
      </c>
      <c r="K3943">
        <v>1.0333333333333334</v>
      </c>
      <c r="L3943">
        <v>50</v>
      </c>
      <c r="M3943">
        <v>0.6</v>
      </c>
      <c r="N3943">
        <v>31</v>
      </c>
      <c r="P3943">
        <v>0</v>
      </c>
      <c r="Q3943">
        <v>0</v>
      </c>
      <c r="R3943" t="e">
        <v>#DIV/0!</v>
      </c>
      <c r="S3943">
        <v>0</v>
      </c>
    </row>
    <row r="3944" spans="1:19" x14ac:dyDescent="0.3">
      <c r="A3944" t="s">
        <v>7908</v>
      </c>
      <c r="B3944" s="171" t="s">
        <v>7909</v>
      </c>
      <c r="C3944" s="171" t="s">
        <v>179</v>
      </c>
      <c r="D3944" s="171" t="s">
        <v>80</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3">
      <c r="A3945" t="s">
        <v>7910</v>
      </c>
      <c r="B3945" s="171" t="s">
        <v>7911</v>
      </c>
      <c r="C3945" s="171" t="s">
        <v>182</v>
      </c>
      <c r="D3945" s="171" t="s">
        <v>4</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3">
      <c r="A3946" t="s">
        <v>7912</v>
      </c>
      <c r="B3946" s="171" t="s">
        <v>7913</v>
      </c>
      <c r="C3946" s="171" t="s">
        <v>185</v>
      </c>
      <c r="D3946" s="171" t="s">
        <v>80</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3">
      <c r="A3947" t="s">
        <v>7914</v>
      </c>
      <c r="B3947" s="171" t="s">
        <v>7915</v>
      </c>
      <c r="C3947" s="171" t="s">
        <v>188</v>
      </c>
      <c r="D3947" s="171" t="s">
        <v>4</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3">
      <c r="A3948" t="s">
        <v>7916</v>
      </c>
      <c r="B3948" s="171" t="s">
        <v>7917</v>
      </c>
      <c r="C3948" s="171" t="s">
        <v>191</v>
      </c>
      <c r="D3948" s="171" t="s">
        <v>80</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3">
      <c r="A3949" t="s">
        <v>7918</v>
      </c>
      <c r="B3949" s="171" t="s">
        <v>7919</v>
      </c>
      <c r="C3949" s="171" t="s">
        <v>194</v>
      </c>
      <c r="D3949" s="171" t="s">
        <v>4</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3">
      <c r="A3950" t="s">
        <v>7920</v>
      </c>
      <c r="B3950" s="171" t="s">
        <v>7921</v>
      </c>
      <c r="C3950" s="171" t="s">
        <v>197</v>
      </c>
      <c r="D3950" s="171" t="s">
        <v>4</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3">
      <c r="A3951" t="s">
        <v>7922</v>
      </c>
      <c r="B3951" s="171" t="s">
        <v>7923</v>
      </c>
      <c r="C3951" s="171" t="s">
        <v>209</v>
      </c>
      <c r="D3951" s="171" t="s">
        <v>4</v>
      </c>
      <c r="E3951" s="11">
        <v>42156</v>
      </c>
      <c r="F3951">
        <v>1</v>
      </c>
      <c r="G3951">
        <v>2</v>
      </c>
      <c r="H3951">
        <v>0.5</v>
      </c>
      <c r="I3951">
        <v>11</v>
      </c>
      <c r="J3951">
        <v>6</v>
      </c>
      <c r="K3951">
        <v>1.8333333333333333</v>
      </c>
      <c r="L3951">
        <v>12</v>
      </c>
      <c r="M3951">
        <v>0.5</v>
      </c>
      <c r="N3951">
        <v>8</v>
      </c>
      <c r="P3951">
        <v>1</v>
      </c>
      <c r="Q3951">
        <v>4</v>
      </c>
      <c r="R3951">
        <v>0.25</v>
      </c>
      <c r="S3951">
        <v>3</v>
      </c>
    </row>
    <row r="3952" spans="1:19" x14ac:dyDescent="0.3">
      <c r="A3952" t="s">
        <v>7924</v>
      </c>
      <c r="B3952" s="171" t="s">
        <v>7925</v>
      </c>
      <c r="C3952" s="171" t="s">
        <v>212</v>
      </c>
      <c r="D3952" s="171" t="s">
        <v>80</v>
      </c>
      <c r="E3952" s="11">
        <v>42156</v>
      </c>
      <c r="F3952">
        <v>1</v>
      </c>
      <c r="G3952">
        <v>2</v>
      </c>
      <c r="H3952">
        <v>0.5</v>
      </c>
      <c r="I3952">
        <v>11</v>
      </c>
      <c r="J3952">
        <v>6</v>
      </c>
      <c r="K3952">
        <v>1.8333333333333333</v>
      </c>
      <c r="L3952">
        <v>12</v>
      </c>
      <c r="M3952">
        <v>0.5</v>
      </c>
      <c r="N3952">
        <v>8</v>
      </c>
      <c r="P3952">
        <v>1</v>
      </c>
      <c r="Q3952">
        <v>4</v>
      </c>
      <c r="R3952">
        <v>0.25</v>
      </c>
      <c r="S3952">
        <v>3</v>
      </c>
    </row>
    <row r="3953" spans="1:19" x14ac:dyDescent="0.3">
      <c r="A3953" t="s">
        <v>7926</v>
      </c>
      <c r="B3953" s="171" t="s">
        <v>7927</v>
      </c>
      <c r="C3953" s="171" t="s">
        <v>215</v>
      </c>
      <c r="D3953" s="171" t="s">
        <v>80</v>
      </c>
      <c r="E3953" s="11">
        <v>42156</v>
      </c>
      <c r="F3953">
        <v>7</v>
      </c>
      <c r="G3953">
        <v>7</v>
      </c>
      <c r="H3953">
        <v>1</v>
      </c>
      <c r="I3953">
        <v>0</v>
      </c>
      <c r="J3953">
        <v>70</v>
      </c>
      <c r="K3953">
        <v>0</v>
      </c>
      <c r="L3953">
        <v>70</v>
      </c>
      <c r="M3953">
        <v>1</v>
      </c>
      <c r="N3953">
        <v>0</v>
      </c>
      <c r="P3953">
        <v>0</v>
      </c>
      <c r="Q3953">
        <v>0</v>
      </c>
      <c r="R3953" t="e">
        <v>#DIV/0!</v>
      </c>
      <c r="S3953">
        <v>0</v>
      </c>
    </row>
    <row r="3954" spans="1:19" x14ac:dyDescent="0.3">
      <c r="A3954" t="s">
        <v>7928</v>
      </c>
      <c r="B3954" s="171" t="s">
        <v>7929</v>
      </c>
      <c r="C3954" s="171" t="s">
        <v>218</v>
      </c>
      <c r="D3954" s="171" t="s">
        <v>4</v>
      </c>
      <c r="E3954" s="11">
        <v>42156</v>
      </c>
      <c r="F3954">
        <v>7</v>
      </c>
      <c r="G3954">
        <v>7</v>
      </c>
      <c r="H3954">
        <v>1</v>
      </c>
      <c r="I3954">
        <v>0</v>
      </c>
      <c r="J3954">
        <v>70</v>
      </c>
      <c r="K3954">
        <v>0</v>
      </c>
      <c r="L3954">
        <v>70</v>
      </c>
      <c r="M3954">
        <v>1</v>
      </c>
      <c r="N3954">
        <v>0</v>
      </c>
      <c r="P3954">
        <v>0</v>
      </c>
      <c r="Q3954">
        <v>0</v>
      </c>
      <c r="R3954" t="e">
        <v>#DIV/0!</v>
      </c>
      <c r="S3954">
        <v>0</v>
      </c>
    </row>
    <row r="3955" spans="1:19" x14ac:dyDescent="0.3">
      <c r="A3955" t="s">
        <v>7930</v>
      </c>
      <c r="B3955" s="171" t="s">
        <v>7931</v>
      </c>
      <c r="C3955" s="171" t="s">
        <v>233</v>
      </c>
      <c r="D3955" s="171" t="s">
        <v>80</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3">
      <c r="A3956" t="s">
        <v>7932</v>
      </c>
      <c r="B3956" s="171" t="s">
        <v>7933</v>
      </c>
      <c r="C3956" s="171" t="s">
        <v>236</v>
      </c>
      <c r="D3956" s="171" t="s">
        <v>4</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3">
      <c r="A3957" t="s">
        <v>7934</v>
      </c>
      <c r="B3957" s="171" t="s">
        <v>7935</v>
      </c>
      <c r="C3957" s="171" t="s">
        <v>239</v>
      </c>
      <c r="D3957" s="171" t="s">
        <v>4</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x14ac:dyDescent="0.3">
      <c r="A3958" t="s">
        <v>7936</v>
      </c>
      <c r="B3958" s="171" t="s">
        <v>7937</v>
      </c>
      <c r="C3958" s="171" t="s">
        <v>143</v>
      </c>
      <c r="D3958" s="171" t="s">
        <v>4</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3">
      <c r="A3959" t="s">
        <v>7938</v>
      </c>
      <c r="B3959" s="171" t="s">
        <v>7939</v>
      </c>
      <c r="C3959" s="171" t="s">
        <v>146</v>
      </c>
      <c r="D3959" s="171" t="s">
        <v>80</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3">
      <c r="A3960" t="s">
        <v>7940</v>
      </c>
      <c r="B3960" s="171" t="s">
        <v>7941</v>
      </c>
      <c r="C3960" s="171" t="s">
        <v>152</v>
      </c>
      <c r="D3960" s="171" t="s">
        <v>4</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3">
      <c r="A3961" t="s">
        <v>7942</v>
      </c>
      <c r="B3961" s="171" t="s">
        <v>7943</v>
      </c>
      <c r="C3961" s="171" t="s">
        <v>155</v>
      </c>
      <c r="D3961" s="171" t="s">
        <v>4</v>
      </c>
      <c r="E3961" s="11">
        <v>42156</v>
      </c>
      <c r="F3961">
        <v>2</v>
      </c>
      <c r="G3961">
        <v>2</v>
      </c>
      <c r="H3961">
        <v>1</v>
      </c>
      <c r="I3961">
        <v>14</v>
      </c>
      <c r="J3961">
        <v>10</v>
      </c>
      <c r="K3961">
        <v>1.4</v>
      </c>
      <c r="L3961">
        <v>10</v>
      </c>
      <c r="M3961">
        <v>1</v>
      </c>
      <c r="N3961">
        <v>12</v>
      </c>
      <c r="P3961">
        <v>1</v>
      </c>
      <c r="Q3961">
        <v>1</v>
      </c>
      <c r="R3961">
        <v>1</v>
      </c>
      <c r="S3961">
        <v>2</v>
      </c>
    </row>
    <row r="3962" spans="1:19" x14ac:dyDescent="0.3">
      <c r="A3962" t="s">
        <v>7944</v>
      </c>
      <c r="B3962" s="171" t="s">
        <v>7945</v>
      </c>
      <c r="C3962" s="171" t="s">
        <v>158</v>
      </c>
      <c r="D3962" s="171" t="s">
        <v>4</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3">
      <c r="A3963" t="s">
        <v>7946</v>
      </c>
      <c r="B3963" s="171" t="s">
        <v>7947</v>
      </c>
      <c r="C3963" s="171" t="s">
        <v>161</v>
      </c>
      <c r="D3963" s="171" t="s">
        <v>80</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3">
      <c r="A3964" t="s">
        <v>7948</v>
      </c>
      <c r="B3964" s="171" t="s">
        <v>7949</v>
      </c>
      <c r="C3964" s="171" t="s">
        <v>221</v>
      </c>
      <c r="D3964" s="171" t="s">
        <v>80</v>
      </c>
      <c r="E3964" s="11">
        <v>42156</v>
      </c>
      <c r="F3964">
        <v>6</v>
      </c>
      <c r="G3964">
        <v>7</v>
      </c>
      <c r="H3964">
        <v>0.8571428571428571</v>
      </c>
      <c r="I3964">
        <v>18</v>
      </c>
      <c r="J3964">
        <v>40</v>
      </c>
      <c r="K3964">
        <v>0.45</v>
      </c>
      <c r="L3964">
        <v>50</v>
      </c>
      <c r="M3964">
        <v>0.8</v>
      </c>
      <c r="N3964">
        <v>18</v>
      </c>
      <c r="P3964">
        <v>0</v>
      </c>
      <c r="Q3964">
        <v>0</v>
      </c>
      <c r="R3964" t="e">
        <v>#DIV/0!</v>
      </c>
      <c r="S3964">
        <v>0</v>
      </c>
    </row>
    <row r="3965" spans="1:19" x14ac:dyDescent="0.3">
      <c r="A3965" t="s">
        <v>7950</v>
      </c>
      <c r="B3965" s="171" t="s">
        <v>7951</v>
      </c>
      <c r="C3965" s="171" t="s">
        <v>227</v>
      </c>
      <c r="D3965" s="171" t="s">
        <v>4</v>
      </c>
      <c r="E3965" s="11">
        <v>42156</v>
      </c>
      <c r="F3965">
        <v>4</v>
      </c>
      <c r="G3965">
        <v>4</v>
      </c>
      <c r="H3965">
        <v>1</v>
      </c>
      <c r="I3965">
        <v>1</v>
      </c>
      <c r="J3965">
        <v>20</v>
      </c>
      <c r="K3965">
        <v>0.05</v>
      </c>
      <c r="L3965">
        <v>20</v>
      </c>
      <c r="M3965">
        <v>1</v>
      </c>
      <c r="N3965">
        <v>1</v>
      </c>
      <c r="P3965">
        <v>0</v>
      </c>
      <c r="Q3965">
        <v>0</v>
      </c>
      <c r="R3965" t="e">
        <v>#DIV/0!</v>
      </c>
      <c r="S3965">
        <v>0</v>
      </c>
    </row>
    <row r="3966" spans="1:19" x14ac:dyDescent="0.3">
      <c r="A3966" t="s">
        <v>7952</v>
      </c>
      <c r="B3966" s="171" t="s">
        <v>7953</v>
      </c>
      <c r="C3966" s="171" t="s">
        <v>230</v>
      </c>
      <c r="D3966" s="171" t="s">
        <v>4</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3">
      <c r="A3967" t="s">
        <v>7954</v>
      </c>
      <c r="B3967" s="171" t="s">
        <v>7955</v>
      </c>
      <c r="C3967" s="171" t="s">
        <v>143</v>
      </c>
      <c r="D3967" s="171" t="s">
        <v>80</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3">
      <c r="A3968" t="s">
        <v>7956</v>
      </c>
      <c r="B3968" s="171" t="s">
        <v>7957</v>
      </c>
      <c r="C3968" s="171" t="s">
        <v>158</v>
      </c>
      <c r="D3968" s="171" t="s">
        <v>80</v>
      </c>
      <c r="E3968" s="11">
        <v>42186</v>
      </c>
      <c r="F3968">
        <v>2</v>
      </c>
      <c r="G3968">
        <v>3</v>
      </c>
      <c r="H3968">
        <v>0.66666666666666663</v>
      </c>
      <c r="I3968">
        <v>15</v>
      </c>
      <c r="J3968">
        <v>12</v>
      </c>
      <c r="K3968">
        <v>1.25</v>
      </c>
      <c r="L3968">
        <v>20</v>
      </c>
      <c r="M3968">
        <v>0.6</v>
      </c>
      <c r="N3968">
        <v>13</v>
      </c>
      <c r="P3968">
        <v>1</v>
      </c>
      <c r="Q3968">
        <v>1</v>
      </c>
      <c r="R3968">
        <v>1</v>
      </c>
      <c r="S3968">
        <v>2</v>
      </c>
    </row>
    <row r="3969" spans="1:19" x14ac:dyDescent="0.3">
      <c r="A3969" t="s">
        <v>7958</v>
      </c>
      <c r="B3969" s="171" t="s">
        <v>7959</v>
      </c>
      <c r="C3969" s="171" t="s">
        <v>209</v>
      </c>
      <c r="D3969" s="171" t="s">
        <v>80</v>
      </c>
      <c r="E3969" s="11">
        <v>42186</v>
      </c>
      <c r="F3969">
        <v>0</v>
      </c>
      <c r="G3969">
        <v>0</v>
      </c>
      <c r="H3969" t="e">
        <v>#DIV/0!</v>
      </c>
      <c r="I3969">
        <v>0</v>
      </c>
      <c r="J3969">
        <v>0</v>
      </c>
      <c r="K3969" t="e">
        <v>#DIV/0!</v>
      </c>
      <c r="L3969">
        <v>0</v>
      </c>
      <c r="M3969" t="e">
        <v>#DIV/0!</v>
      </c>
      <c r="N3969">
        <v>0</v>
      </c>
      <c r="P3969">
        <v>0</v>
      </c>
      <c r="Q3969">
        <v>0</v>
      </c>
      <c r="R3969" t="e">
        <v>#DIV/0!</v>
      </c>
      <c r="S3969">
        <v>0</v>
      </c>
    </row>
    <row r="3970" spans="1:19" x14ac:dyDescent="0.3">
      <c r="A3970" t="s">
        <v>7960</v>
      </c>
      <c r="B3970" s="171" t="s">
        <v>7961</v>
      </c>
      <c r="C3970" s="171" t="s">
        <v>203</v>
      </c>
      <c r="D3970" s="171" t="s">
        <v>80</v>
      </c>
      <c r="E3970" s="11">
        <v>42186</v>
      </c>
      <c r="F3970">
        <v>5</v>
      </c>
      <c r="G3970">
        <v>5</v>
      </c>
      <c r="H3970">
        <v>1</v>
      </c>
      <c r="I3970">
        <v>15</v>
      </c>
      <c r="J3970">
        <v>25</v>
      </c>
      <c r="K3970">
        <v>0.6</v>
      </c>
      <c r="L3970">
        <v>25</v>
      </c>
      <c r="M3970">
        <v>1</v>
      </c>
      <c r="N3970">
        <v>14</v>
      </c>
      <c r="P3970">
        <v>0</v>
      </c>
      <c r="Q3970">
        <v>0</v>
      </c>
      <c r="R3970" t="e">
        <v>#DIV/0!</v>
      </c>
      <c r="S3970">
        <v>1</v>
      </c>
    </row>
    <row r="3971" spans="1:19" x14ac:dyDescent="0.3">
      <c r="A3971" t="s">
        <v>7962</v>
      </c>
      <c r="B3971" s="171" t="s">
        <v>7963</v>
      </c>
      <c r="C3971" s="171" t="s">
        <v>76</v>
      </c>
      <c r="D3971" s="171" t="s">
        <v>4</v>
      </c>
      <c r="E3971" s="11">
        <v>42186</v>
      </c>
      <c r="F3971">
        <v>3</v>
      </c>
      <c r="G3971">
        <v>3</v>
      </c>
      <c r="H3971">
        <v>1</v>
      </c>
      <c r="I3971">
        <v>0</v>
      </c>
      <c r="J3971">
        <v>15</v>
      </c>
      <c r="K3971">
        <v>0</v>
      </c>
      <c r="L3971">
        <v>15</v>
      </c>
      <c r="M3971">
        <v>1</v>
      </c>
      <c r="N3971">
        <v>0</v>
      </c>
      <c r="P3971">
        <v>0</v>
      </c>
      <c r="Q3971">
        <v>0</v>
      </c>
      <c r="R3971" t="e">
        <v>#DIV/0!</v>
      </c>
      <c r="S3971">
        <v>0</v>
      </c>
    </row>
    <row r="3972" spans="1:19" x14ac:dyDescent="0.3">
      <c r="A3972" t="s">
        <v>7964</v>
      </c>
      <c r="B3972" s="171" t="s">
        <v>7965</v>
      </c>
      <c r="C3972" s="171" t="s">
        <v>128</v>
      </c>
      <c r="D3972" s="171" t="s">
        <v>80</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3">
      <c r="A3973" t="s">
        <v>7966</v>
      </c>
      <c r="B3973" s="171" t="s">
        <v>7967</v>
      </c>
      <c r="C3973" s="171" t="s">
        <v>152</v>
      </c>
      <c r="D3973" s="171" t="s">
        <v>80</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3">
      <c r="A3974" t="s">
        <v>7968</v>
      </c>
      <c r="B3974" s="171" t="s">
        <v>7969</v>
      </c>
      <c r="C3974" s="171" t="s">
        <v>194</v>
      </c>
      <c r="D3974" s="171" t="s">
        <v>80</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3">
      <c r="A3975" t="s">
        <v>7970</v>
      </c>
      <c r="B3975" s="171" t="s">
        <v>7971</v>
      </c>
      <c r="C3975" s="171" t="s">
        <v>236</v>
      </c>
      <c r="D3975" s="171" t="s">
        <v>80</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3">
      <c r="A3976" t="s">
        <v>7972</v>
      </c>
      <c r="B3976" s="171" t="s">
        <v>7973</v>
      </c>
      <c r="C3976" s="171" t="s">
        <v>239</v>
      </c>
      <c r="D3976" s="171" t="s">
        <v>80</v>
      </c>
      <c r="E3976" s="11">
        <v>42186</v>
      </c>
      <c r="F3976">
        <v>4</v>
      </c>
      <c r="G3976">
        <v>4</v>
      </c>
      <c r="H3976">
        <v>1</v>
      </c>
      <c r="I3976">
        <v>6</v>
      </c>
      <c r="J3976">
        <v>8</v>
      </c>
      <c r="K3976">
        <v>0.75</v>
      </c>
      <c r="L3976">
        <v>8</v>
      </c>
      <c r="M3976">
        <v>1</v>
      </c>
      <c r="N3976">
        <v>6</v>
      </c>
      <c r="O3976">
        <v>0.71599999999999997</v>
      </c>
      <c r="P3976">
        <v>0</v>
      </c>
      <c r="Q3976">
        <v>1</v>
      </c>
      <c r="R3976">
        <v>0</v>
      </c>
      <c r="S3976">
        <v>0</v>
      </c>
    </row>
    <row r="3977" spans="1:19" x14ac:dyDescent="0.3">
      <c r="A3977" t="s">
        <v>7974</v>
      </c>
      <c r="B3977" s="171" t="s">
        <v>7975</v>
      </c>
      <c r="C3977" s="171" t="s">
        <v>176</v>
      </c>
      <c r="D3977" s="171" t="s">
        <v>80</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3">
      <c r="A3978" t="s">
        <v>7976</v>
      </c>
      <c r="B3978" s="171" t="s">
        <v>7977</v>
      </c>
      <c r="C3978" s="171" t="s">
        <v>206</v>
      </c>
      <c r="D3978" s="171" t="s">
        <v>80</v>
      </c>
      <c r="E3978" s="11">
        <v>42186</v>
      </c>
      <c r="F3978">
        <v>5</v>
      </c>
      <c r="G3978">
        <v>5</v>
      </c>
      <c r="H3978">
        <v>1</v>
      </c>
      <c r="I3978">
        <v>17</v>
      </c>
      <c r="J3978">
        <v>25</v>
      </c>
      <c r="K3978">
        <v>0.68</v>
      </c>
      <c r="L3978">
        <v>25</v>
      </c>
      <c r="M3978">
        <v>1</v>
      </c>
      <c r="N3978">
        <v>17</v>
      </c>
      <c r="P3978">
        <v>0</v>
      </c>
      <c r="Q3978">
        <v>0</v>
      </c>
      <c r="R3978" t="e">
        <v>#DIV/0!</v>
      </c>
      <c r="S3978">
        <v>0</v>
      </c>
    </row>
    <row r="3979" spans="1:19" x14ac:dyDescent="0.3">
      <c r="A3979" t="s">
        <v>7978</v>
      </c>
      <c r="B3979" s="171" t="s">
        <v>7979</v>
      </c>
      <c r="C3979" s="171" t="s">
        <v>113</v>
      </c>
      <c r="D3979" s="171" t="s">
        <v>80</v>
      </c>
      <c r="E3979" s="11">
        <v>42186</v>
      </c>
      <c r="F3979">
        <v>5</v>
      </c>
      <c r="G3979">
        <v>5</v>
      </c>
      <c r="H3979">
        <v>1</v>
      </c>
      <c r="I3979">
        <v>11</v>
      </c>
      <c r="J3979">
        <v>25</v>
      </c>
      <c r="K3979">
        <v>0.44</v>
      </c>
      <c r="L3979">
        <v>25</v>
      </c>
      <c r="M3979">
        <v>1</v>
      </c>
      <c r="N3979">
        <v>11</v>
      </c>
      <c r="P3979">
        <v>2</v>
      </c>
      <c r="Q3979">
        <v>2</v>
      </c>
      <c r="R3979">
        <v>1</v>
      </c>
      <c r="S3979">
        <v>0</v>
      </c>
    </row>
    <row r="3980" spans="1:19" x14ac:dyDescent="0.3">
      <c r="A3980" t="s">
        <v>7980</v>
      </c>
      <c r="B3980" s="171" t="s">
        <v>7981</v>
      </c>
      <c r="C3980" s="171" t="s">
        <v>131</v>
      </c>
      <c r="D3980" s="171" t="s">
        <v>80</v>
      </c>
      <c r="E3980" s="11">
        <v>42186</v>
      </c>
      <c r="F3980">
        <v>0</v>
      </c>
      <c r="G3980">
        <v>0</v>
      </c>
      <c r="H3980" t="e">
        <v>#DIV/0!</v>
      </c>
      <c r="I3980">
        <v>0</v>
      </c>
      <c r="J3980">
        <v>0</v>
      </c>
      <c r="K3980" t="e">
        <v>#DIV/0!</v>
      </c>
      <c r="L3980">
        <v>0</v>
      </c>
      <c r="M3980" t="e">
        <v>#DIV/0!</v>
      </c>
      <c r="N3980">
        <v>0</v>
      </c>
      <c r="P3980">
        <v>0</v>
      </c>
      <c r="Q3980">
        <v>0</v>
      </c>
      <c r="R3980" t="e">
        <v>#DIV/0!</v>
      </c>
      <c r="S3980">
        <v>0</v>
      </c>
    </row>
    <row r="3981" spans="1:19" x14ac:dyDescent="0.3">
      <c r="A3981" t="s">
        <v>7982</v>
      </c>
      <c r="B3981" s="171" t="s">
        <v>7983</v>
      </c>
      <c r="C3981" s="171" t="s">
        <v>155</v>
      </c>
      <c r="D3981" s="171" t="s">
        <v>80</v>
      </c>
      <c r="E3981" s="11">
        <v>42186</v>
      </c>
      <c r="F3981">
        <v>2</v>
      </c>
      <c r="G3981">
        <v>2</v>
      </c>
      <c r="H3981">
        <v>1</v>
      </c>
      <c r="I3981">
        <v>13</v>
      </c>
      <c r="J3981">
        <v>10</v>
      </c>
      <c r="K3981">
        <v>1.3</v>
      </c>
      <c r="L3981">
        <v>10</v>
      </c>
      <c r="M3981">
        <v>1</v>
      </c>
      <c r="N3981">
        <v>13</v>
      </c>
      <c r="P3981">
        <v>0</v>
      </c>
      <c r="Q3981">
        <v>0</v>
      </c>
      <c r="R3981" t="e">
        <v>#DIV/0!</v>
      </c>
      <c r="S3981">
        <v>0</v>
      </c>
    </row>
    <row r="3982" spans="1:19" x14ac:dyDescent="0.3">
      <c r="A3982" t="s">
        <v>7984</v>
      </c>
      <c r="B3982" s="171" t="s">
        <v>7985</v>
      </c>
      <c r="C3982" s="171" t="s">
        <v>188</v>
      </c>
      <c r="D3982" s="171" t="s">
        <v>80</v>
      </c>
      <c r="E3982" s="11">
        <v>42186</v>
      </c>
      <c r="F3982">
        <v>10</v>
      </c>
      <c r="G3982">
        <v>10</v>
      </c>
      <c r="H3982">
        <v>1</v>
      </c>
      <c r="I3982">
        <v>21</v>
      </c>
      <c r="J3982">
        <v>26</v>
      </c>
      <c r="K3982">
        <v>0.80769230769230771</v>
      </c>
      <c r="L3982">
        <v>26</v>
      </c>
      <c r="M3982">
        <v>1</v>
      </c>
      <c r="N3982">
        <v>20</v>
      </c>
      <c r="P3982">
        <v>0</v>
      </c>
      <c r="Q3982">
        <v>0</v>
      </c>
      <c r="R3982" t="e">
        <v>#DIV/0!</v>
      </c>
      <c r="S3982">
        <v>1</v>
      </c>
    </row>
    <row r="3983" spans="1:19" x14ac:dyDescent="0.3">
      <c r="A3983" t="s">
        <v>7986</v>
      </c>
      <c r="B3983" s="171" t="s">
        <v>7987</v>
      </c>
      <c r="C3983" s="171" t="s">
        <v>227</v>
      </c>
      <c r="D3983" s="171" t="s">
        <v>80</v>
      </c>
      <c r="E3983" s="11">
        <v>42186</v>
      </c>
      <c r="F3983">
        <v>4</v>
      </c>
      <c r="G3983">
        <v>4</v>
      </c>
      <c r="H3983">
        <v>1</v>
      </c>
      <c r="I3983">
        <v>1</v>
      </c>
      <c r="J3983">
        <v>20</v>
      </c>
      <c r="K3983">
        <v>0.05</v>
      </c>
      <c r="L3983">
        <v>20</v>
      </c>
      <c r="M3983">
        <v>1</v>
      </c>
      <c r="N3983">
        <v>1</v>
      </c>
      <c r="P3983">
        <v>0</v>
      </c>
      <c r="Q3983">
        <v>0</v>
      </c>
      <c r="R3983" t="e">
        <v>#DIV/0!</v>
      </c>
      <c r="S3983">
        <v>0</v>
      </c>
    </row>
    <row r="3984" spans="1:19" x14ac:dyDescent="0.3">
      <c r="A3984" t="s">
        <v>7988</v>
      </c>
      <c r="B3984" s="171" t="s">
        <v>7989</v>
      </c>
      <c r="C3984" s="171" t="s">
        <v>116</v>
      </c>
      <c r="D3984" s="171" t="s">
        <v>80</v>
      </c>
      <c r="E3984" s="11">
        <v>42186</v>
      </c>
      <c r="F3984">
        <v>9</v>
      </c>
      <c r="G3984">
        <v>10</v>
      </c>
      <c r="H3984">
        <v>0.9</v>
      </c>
      <c r="I3984">
        <v>99</v>
      </c>
      <c r="J3984">
        <v>90</v>
      </c>
      <c r="K3984">
        <v>1.1000000000000001</v>
      </c>
      <c r="L3984">
        <v>100</v>
      </c>
      <c r="M3984">
        <v>0.9</v>
      </c>
      <c r="N3984">
        <v>97</v>
      </c>
      <c r="P3984">
        <v>0</v>
      </c>
      <c r="Q3984">
        <v>0</v>
      </c>
      <c r="R3984" t="e">
        <v>#DIV/0!</v>
      </c>
      <c r="S3984">
        <v>2</v>
      </c>
    </row>
    <row r="3985" spans="1:19" x14ac:dyDescent="0.3">
      <c r="A3985" t="s">
        <v>7990</v>
      </c>
      <c r="B3985" s="171" t="s">
        <v>7991</v>
      </c>
      <c r="C3985" s="171" t="s">
        <v>140</v>
      </c>
      <c r="D3985" s="171" t="s">
        <v>80</v>
      </c>
      <c r="E3985" s="11">
        <v>42186</v>
      </c>
      <c r="F3985">
        <v>2</v>
      </c>
      <c r="G3985">
        <v>2</v>
      </c>
      <c r="H3985">
        <v>1</v>
      </c>
      <c r="I3985">
        <v>39</v>
      </c>
      <c r="J3985">
        <v>20</v>
      </c>
      <c r="K3985">
        <v>1.95</v>
      </c>
      <c r="L3985">
        <v>20</v>
      </c>
      <c r="M3985">
        <v>1</v>
      </c>
      <c r="N3985">
        <v>39</v>
      </c>
      <c r="P3985">
        <v>0</v>
      </c>
      <c r="Q3985">
        <v>0</v>
      </c>
      <c r="R3985" t="e">
        <v>#DIV/0!</v>
      </c>
      <c r="S3985">
        <v>0</v>
      </c>
    </row>
    <row r="3986" spans="1:19" x14ac:dyDescent="0.3">
      <c r="A3986" t="s">
        <v>7992</v>
      </c>
      <c r="B3986" s="171" t="s">
        <v>7993</v>
      </c>
      <c r="C3986" s="171" t="s">
        <v>170</v>
      </c>
      <c r="D3986" s="171" t="s">
        <v>80</v>
      </c>
      <c r="E3986" s="11">
        <v>42186</v>
      </c>
      <c r="F3986">
        <v>3</v>
      </c>
      <c r="G3986">
        <v>6</v>
      </c>
      <c r="H3986">
        <v>0.5</v>
      </c>
      <c r="I3986">
        <v>31</v>
      </c>
      <c r="J3986">
        <v>20</v>
      </c>
      <c r="K3986">
        <v>1.55</v>
      </c>
      <c r="L3986">
        <v>50</v>
      </c>
      <c r="M3986">
        <v>0.4</v>
      </c>
      <c r="N3986">
        <v>31</v>
      </c>
      <c r="P3986">
        <v>0</v>
      </c>
      <c r="Q3986">
        <v>0</v>
      </c>
      <c r="R3986" t="e">
        <v>#DIV/0!</v>
      </c>
      <c r="S3986">
        <v>0</v>
      </c>
    </row>
    <row r="3987" spans="1:19" x14ac:dyDescent="0.3">
      <c r="A3987" t="s">
        <v>7994</v>
      </c>
      <c r="B3987" s="171" t="s">
        <v>7995</v>
      </c>
      <c r="C3987" s="171" t="s">
        <v>182</v>
      </c>
      <c r="D3987" s="171" t="s">
        <v>80</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3">
      <c r="A3988" t="s">
        <v>7996</v>
      </c>
      <c r="B3988" s="171" t="s">
        <v>7997</v>
      </c>
      <c r="C3988" s="171" t="s">
        <v>197</v>
      </c>
      <c r="D3988" s="171" t="s">
        <v>80</v>
      </c>
      <c r="E3988" s="11">
        <v>42186</v>
      </c>
      <c r="F3988">
        <v>10</v>
      </c>
      <c r="G3988">
        <v>10</v>
      </c>
      <c r="H3988">
        <v>1</v>
      </c>
      <c r="I3988">
        <v>59</v>
      </c>
      <c r="J3988">
        <v>90</v>
      </c>
      <c r="K3988">
        <v>0.65555555555555556</v>
      </c>
      <c r="L3988">
        <v>90</v>
      </c>
      <c r="M3988">
        <v>1</v>
      </c>
      <c r="N3988">
        <v>51</v>
      </c>
      <c r="P3988">
        <v>4</v>
      </c>
      <c r="Q3988">
        <v>5</v>
      </c>
      <c r="R3988">
        <v>0.8</v>
      </c>
      <c r="S3988">
        <v>8</v>
      </c>
    </row>
    <row r="3989" spans="1:19" x14ac:dyDescent="0.3">
      <c r="A3989" t="s">
        <v>7998</v>
      </c>
      <c r="B3989" s="171" t="s">
        <v>7999</v>
      </c>
      <c r="C3989" s="171" t="s">
        <v>218</v>
      </c>
      <c r="D3989" s="171" t="s">
        <v>80</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3">
      <c r="A3990" t="s">
        <v>8000</v>
      </c>
      <c r="B3990" s="171" t="s">
        <v>8001</v>
      </c>
      <c r="C3990" s="171" t="s">
        <v>230</v>
      </c>
      <c r="D3990" s="171" t="s">
        <v>80</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3">
      <c r="A3991" t="s">
        <v>8002</v>
      </c>
      <c r="B3991" s="171" t="s">
        <v>8003</v>
      </c>
      <c r="C3991" s="171" t="s">
        <v>173</v>
      </c>
      <c r="D3991" s="171" t="s">
        <v>80</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3">
      <c r="A3992" t="s">
        <v>8004</v>
      </c>
      <c r="B3992" s="171" t="s">
        <v>8005</v>
      </c>
      <c r="C3992" s="171" t="s">
        <v>200</v>
      </c>
      <c r="D3992" s="171" t="s">
        <v>80</v>
      </c>
      <c r="E3992" s="11">
        <v>42186</v>
      </c>
      <c r="F3992">
        <v>10</v>
      </c>
      <c r="G3992">
        <v>10</v>
      </c>
      <c r="H3992">
        <v>1</v>
      </c>
      <c r="I3992">
        <v>32</v>
      </c>
      <c r="J3992">
        <v>50</v>
      </c>
      <c r="K3992">
        <v>0.64</v>
      </c>
      <c r="L3992">
        <v>50</v>
      </c>
      <c r="M3992">
        <v>1</v>
      </c>
      <c r="N3992">
        <v>31</v>
      </c>
      <c r="P3992">
        <v>0</v>
      </c>
      <c r="Q3992">
        <v>0</v>
      </c>
      <c r="R3992" t="e">
        <v>#DIV/0!</v>
      </c>
      <c r="S3992">
        <v>1</v>
      </c>
    </row>
    <row r="3993" spans="1:19" x14ac:dyDescent="0.3">
      <c r="A3993" t="s">
        <v>8006</v>
      </c>
      <c r="B3993" s="171" t="s">
        <v>8007</v>
      </c>
      <c r="C3993" s="171" t="s">
        <v>107</v>
      </c>
      <c r="D3993" s="171" t="s">
        <v>4</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3">
      <c r="A3994" t="s">
        <v>8008</v>
      </c>
      <c r="B3994" s="171" t="s">
        <v>8009</v>
      </c>
      <c r="C3994" s="171" t="s">
        <v>122</v>
      </c>
      <c r="D3994" s="171" t="s">
        <v>4</v>
      </c>
      <c r="E3994" s="11">
        <v>42186</v>
      </c>
      <c r="F3994">
        <v>0</v>
      </c>
      <c r="G3994">
        <v>0</v>
      </c>
      <c r="H3994" t="e">
        <v>#DIV/0!</v>
      </c>
      <c r="I3994">
        <v>0</v>
      </c>
      <c r="J3994">
        <v>0</v>
      </c>
      <c r="K3994" t="e">
        <v>#DIV/0!</v>
      </c>
      <c r="L3994">
        <v>0</v>
      </c>
      <c r="M3994" t="e">
        <v>#DIV/0!</v>
      </c>
      <c r="N3994">
        <v>0</v>
      </c>
      <c r="P3994">
        <v>0</v>
      </c>
      <c r="Q3994">
        <v>0</v>
      </c>
      <c r="R3994" t="e">
        <v>#DIV/0!</v>
      </c>
      <c r="S3994">
        <v>0</v>
      </c>
    </row>
    <row r="3995" spans="1:19" x14ac:dyDescent="0.3">
      <c r="A3995" t="s">
        <v>8010</v>
      </c>
      <c r="B3995" s="171" t="s">
        <v>8011</v>
      </c>
      <c r="C3995" s="171" t="s">
        <v>146</v>
      </c>
      <c r="D3995" s="171" t="s">
        <v>4</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3">
      <c r="A3996" t="s">
        <v>8012</v>
      </c>
      <c r="B3996" s="171" t="s">
        <v>8013</v>
      </c>
      <c r="C3996" s="171" t="s">
        <v>161</v>
      </c>
      <c r="D3996" s="171" t="s">
        <v>4</v>
      </c>
      <c r="E3996" s="11">
        <v>42186</v>
      </c>
      <c r="F3996">
        <v>2</v>
      </c>
      <c r="G3996">
        <v>3</v>
      </c>
      <c r="H3996">
        <v>0.66666666666666663</v>
      </c>
      <c r="I3996">
        <v>15</v>
      </c>
      <c r="J3996">
        <v>12</v>
      </c>
      <c r="K3996">
        <v>1.25</v>
      </c>
      <c r="L3996">
        <v>20</v>
      </c>
      <c r="M3996">
        <v>0.6</v>
      </c>
      <c r="N3996">
        <v>13</v>
      </c>
      <c r="P3996">
        <v>1</v>
      </c>
      <c r="Q3996">
        <v>1</v>
      </c>
      <c r="R3996">
        <v>1</v>
      </c>
      <c r="S3996">
        <v>2</v>
      </c>
    </row>
    <row r="3997" spans="1:19" x14ac:dyDescent="0.3">
      <c r="A3997" t="s">
        <v>8014</v>
      </c>
      <c r="B3997" s="171" t="s">
        <v>8015</v>
      </c>
      <c r="C3997" s="171" t="s">
        <v>212</v>
      </c>
      <c r="D3997" s="171" t="s">
        <v>4</v>
      </c>
      <c r="E3997" s="11">
        <v>42186</v>
      </c>
      <c r="F3997">
        <v>0</v>
      </c>
      <c r="G3997">
        <v>0</v>
      </c>
      <c r="H3997" t="e">
        <v>#DIV/0!</v>
      </c>
      <c r="I3997">
        <v>0</v>
      </c>
      <c r="J3997">
        <v>0</v>
      </c>
      <c r="K3997" t="e">
        <v>#DIV/0!</v>
      </c>
      <c r="L3997">
        <v>0</v>
      </c>
      <c r="M3997" t="e">
        <v>#DIV/0!</v>
      </c>
      <c r="N3997">
        <v>0</v>
      </c>
      <c r="P3997">
        <v>0</v>
      </c>
      <c r="Q3997">
        <v>0</v>
      </c>
      <c r="R3997" t="e">
        <v>#DIV/0!</v>
      </c>
      <c r="S3997">
        <v>0</v>
      </c>
    </row>
    <row r="3998" spans="1:19" x14ac:dyDescent="0.3">
      <c r="A3998" t="s">
        <v>8016</v>
      </c>
      <c r="B3998" s="171" t="s">
        <v>8017</v>
      </c>
      <c r="C3998" s="171" t="s">
        <v>73</v>
      </c>
      <c r="D3998" s="171" t="s">
        <v>4</v>
      </c>
      <c r="E3998" s="11">
        <v>42186</v>
      </c>
      <c r="F3998">
        <v>3</v>
      </c>
      <c r="G3998">
        <v>3</v>
      </c>
      <c r="H3998">
        <v>1</v>
      </c>
      <c r="I3998">
        <v>0</v>
      </c>
      <c r="J3998">
        <v>15</v>
      </c>
      <c r="K3998">
        <v>0</v>
      </c>
      <c r="L3998">
        <v>15</v>
      </c>
      <c r="M3998">
        <v>1</v>
      </c>
      <c r="N3998">
        <v>0</v>
      </c>
      <c r="P3998">
        <v>0</v>
      </c>
      <c r="Q3998">
        <v>0</v>
      </c>
      <c r="R3998" t="e">
        <v>#DIV/0!</v>
      </c>
      <c r="S3998">
        <v>0</v>
      </c>
    </row>
    <row r="3999" spans="1:19" x14ac:dyDescent="0.3">
      <c r="A3999" t="s">
        <v>8018</v>
      </c>
      <c r="B3999" s="171" t="s">
        <v>8019</v>
      </c>
      <c r="C3999" s="171" t="s">
        <v>125</v>
      </c>
      <c r="D3999" s="171" t="s">
        <v>4</v>
      </c>
      <c r="E3999" s="11">
        <v>42186</v>
      </c>
      <c r="F3999">
        <v>4</v>
      </c>
      <c r="G3999">
        <v>5</v>
      </c>
      <c r="H3999">
        <v>0.8</v>
      </c>
      <c r="I3999">
        <v>16</v>
      </c>
      <c r="J3999">
        <v>40</v>
      </c>
      <c r="K3999">
        <v>0.4</v>
      </c>
      <c r="L3999">
        <v>45</v>
      </c>
      <c r="M3999">
        <v>0.88888888888888884</v>
      </c>
      <c r="N3999">
        <v>12</v>
      </c>
      <c r="P3999">
        <v>7</v>
      </c>
      <c r="Q3999">
        <v>7</v>
      </c>
      <c r="R3999">
        <v>1</v>
      </c>
      <c r="S3999">
        <v>4</v>
      </c>
    </row>
    <row r="4000" spans="1:19" x14ac:dyDescent="0.3">
      <c r="A4000" t="s">
        <v>8020</v>
      </c>
      <c r="B4000" s="171" t="s">
        <v>8021</v>
      </c>
      <c r="C4000" s="171" t="s">
        <v>191</v>
      </c>
      <c r="D4000" s="171" t="s">
        <v>4</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3">
      <c r="A4001" t="s">
        <v>8022</v>
      </c>
      <c r="B4001" s="171" t="s">
        <v>8023</v>
      </c>
      <c r="C4001" s="171" t="s">
        <v>233</v>
      </c>
      <c r="D4001" s="171" t="s">
        <v>4</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3">
      <c r="A4002" t="s">
        <v>8024</v>
      </c>
      <c r="B4002" s="171" t="s">
        <v>8025</v>
      </c>
      <c r="C4002" s="171" t="s">
        <v>185</v>
      </c>
      <c r="D4002" s="171" t="s">
        <v>4</v>
      </c>
      <c r="E4002" s="11">
        <v>42186</v>
      </c>
      <c r="F4002">
        <v>10</v>
      </c>
      <c r="G4002">
        <v>10</v>
      </c>
      <c r="H4002">
        <v>1</v>
      </c>
      <c r="I4002">
        <v>21</v>
      </c>
      <c r="J4002">
        <v>26</v>
      </c>
      <c r="K4002">
        <v>0.80769230769230771</v>
      </c>
      <c r="L4002">
        <v>26</v>
      </c>
      <c r="M4002">
        <v>1</v>
      </c>
      <c r="N4002">
        <v>20</v>
      </c>
      <c r="P4002">
        <v>0</v>
      </c>
      <c r="Q4002">
        <v>0</v>
      </c>
      <c r="R4002" t="e">
        <v>#DIV/0!</v>
      </c>
      <c r="S4002">
        <v>1</v>
      </c>
    </row>
    <row r="4003" spans="1:19" x14ac:dyDescent="0.3">
      <c r="A4003" t="s">
        <v>8026</v>
      </c>
      <c r="B4003" s="171" t="s">
        <v>8027</v>
      </c>
      <c r="C4003" s="171" t="s">
        <v>221</v>
      </c>
      <c r="D4003" s="171" t="s">
        <v>4</v>
      </c>
      <c r="E4003" s="11">
        <v>42186</v>
      </c>
      <c r="F4003">
        <v>6</v>
      </c>
      <c r="G4003">
        <v>7</v>
      </c>
      <c r="H4003">
        <v>0.8571428571428571</v>
      </c>
      <c r="I4003">
        <v>18</v>
      </c>
      <c r="J4003">
        <v>40</v>
      </c>
      <c r="K4003">
        <v>0.45</v>
      </c>
      <c r="L4003">
        <v>50</v>
      </c>
      <c r="M4003">
        <v>0.8</v>
      </c>
      <c r="N4003">
        <v>18</v>
      </c>
      <c r="P4003">
        <v>0</v>
      </c>
      <c r="Q4003">
        <v>0</v>
      </c>
      <c r="R4003" t="e">
        <v>#DIV/0!</v>
      </c>
      <c r="S4003">
        <v>0</v>
      </c>
    </row>
    <row r="4004" spans="1:19" x14ac:dyDescent="0.3">
      <c r="A4004" t="s">
        <v>8028</v>
      </c>
      <c r="B4004" s="171" t="s">
        <v>8029</v>
      </c>
      <c r="C4004" s="171" t="s">
        <v>137</v>
      </c>
      <c r="D4004" s="171" t="s">
        <v>4</v>
      </c>
      <c r="E4004" s="11">
        <v>42186</v>
      </c>
      <c r="F4004">
        <v>2</v>
      </c>
      <c r="G4004">
        <v>2</v>
      </c>
      <c r="H4004">
        <v>1</v>
      </c>
      <c r="I4004">
        <v>39</v>
      </c>
      <c r="J4004">
        <v>20</v>
      </c>
      <c r="K4004">
        <v>1.95</v>
      </c>
      <c r="L4004">
        <v>20</v>
      </c>
      <c r="M4004">
        <v>1</v>
      </c>
      <c r="N4004">
        <v>39</v>
      </c>
      <c r="P4004">
        <v>0</v>
      </c>
      <c r="Q4004">
        <v>0</v>
      </c>
      <c r="R4004" t="e">
        <v>#DIV/0!</v>
      </c>
      <c r="S4004">
        <v>0</v>
      </c>
    </row>
    <row r="4005" spans="1:19" x14ac:dyDescent="0.3">
      <c r="A4005" t="s">
        <v>8030</v>
      </c>
      <c r="B4005" s="171" t="s">
        <v>8031</v>
      </c>
      <c r="C4005" s="171" t="s">
        <v>167</v>
      </c>
      <c r="D4005" s="171" t="s">
        <v>4</v>
      </c>
      <c r="E4005" s="11">
        <v>42186</v>
      </c>
      <c r="F4005">
        <v>3</v>
      </c>
      <c r="G4005">
        <v>6</v>
      </c>
      <c r="H4005">
        <v>0.5</v>
      </c>
      <c r="I4005">
        <v>31</v>
      </c>
      <c r="J4005">
        <v>20</v>
      </c>
      <c r="K4005">
        <v>1.55</v>
      </c>
      <c r="L4005">
        <v>50</v>
      </c>
      <c r="M4005">
        <v>0.4</v>
      </c>
      <c r="N4005">
        <v>31</v>
      </c>
      <c r="P4005">
        <v>0</v>
      </c>
      <c r="Q4005">
        <v>0</v>
      </c>
      <c r="R4005" t="e">
        <v>#DIV/0!</v>
      </c>
      <c r="S4005">
        <v>0</v>
      </c>
    </row>
    <row r="4006" spans="1:19" x14ac:dyDescent="0.3">
      <c r="A4006" t="s">
        <v>8032</v>
      </c>
      <c r="B4006" s="171" t="s">
        <v>8033</v>
      </c>
      <c r="C4006" s="171" t="s">
        <v>179</v>
      </c>
      <c r="D4006" s="171" t="s">
        <v>4</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3">
      <c r="A4007" t="s">
        <v>8034</v>
      </c>
      <c r="B4007" s="171" t="s">
        <v>8035</v>
      </c>
      <c r="C4007" s="171" t="s">
        <v>215</v>
      </c>
      <c r="D4007" s="171" t="s">
        <v>4</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3">
      <c r="A4008" t="s">
        <v>8036</v>
      </c>
      <c r="B4008" s="171" t="s">
        <v>8037</v>
      </c>
      <c r="C4008" s="171" t="s">
        <v>79</v>
      </c>
      <c r="D4008" s="171" t="s">
        <v>80</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3">
      <c r="A4009" t="s">
        <v>8038</v>
      </c>
      <c r="B4009" s="171" t="s">
        <v>8039</v>
      </c>
      <c r="C4009" s="171" t="s">
        <v>83</v>
      </c>
      <c r="D4009" s="171" t="s">
        <v>80</v>
      </c>
      <c r="E4009" s="11">
        <v>42186</v>
      </c>
      <c r="F4009">
        <v>8</v>
      </c>
      <c r="G4009">
        <v>8</v>
      </c>
      <c r="H4009">
        <v>1</v>
      </c>
      <c r="I4009">
        <v>15</v>
      </c>
      <c r="J4009">
        <v>40</v>
      </c>
      <c r="K4009">
        <v>0.375</v>
      </c>
      <c r="L4009">
        <v>40</v>
      </c>
      <c r="M4009">
        <v>1</v>
      </c>
      <c r="N4009">
        <v>14</v>
      </c>
      <c r="P4009">
        <v>0</v>
      </c>
      <c r="Q4009">
        <v>0</v>
      </c>
      <c r="R4009" t="e">
        <v>#DIV/0!</v>
      </c>
      <c r="S4009">
        <v>1</v>
      </c>
    </row>
    <row r="4010" spans="1:19" x14ac:dyDescent="0.3">
      <c r="A4010" t="s">
        <v>8040</v>
      </c>
      <c r="B4010" s="171" t="s">
        <v>8041</v>
      </c>
      <c r="C4010" s="171" t="s">
        <v>86</v>
      </c>
      <c r="D4010" s="171" t="s">
        <v>80</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3">
      <c r="A4011" t="s">
        <v>8042</v>
      </c>
      <c r="B4011" s="171" t="s">
        <v>8043</v>
      </c>
      <c r="C4011" s="171" t="s">
        <v>89</v>
      </c>
      <c r="D4011" s="171" t="s">
        <v>80</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3">
      <c r="A4012" t="s">
        <v>8044</v>
      </c>
      <c r="B4012" s="171" t="s">
        <v>8045</v>
      </c>
      <c r="C4012" s="171" t="s">
        <v>92</v>
      </c>
      <c r="D4012" s="171" t="s">
        <v>80</v>
      </c>
      <c r="E4012" s="11">
        <v>42186</v>
      </c>
      <c r="F4012">
        <v>4</v>
      </c>
      <c r="G4012">
        <v>4</v>
      </c>
      <c r="H4012">
        <v>1</v>
      </c>
      <c r="I4012">
        <v>6</v>
      </c>
      <c r="J4012">
        <v>8</v>
      </c>
      <c r="K4012">
        <v>0.75</v>
      </c>
      <c r="L4012">
        <v>8</v>
      </c>
      <c r="M4012">
        <v>1</v>
      </c>
      <c r="N4012">
        <v>6</v>
      </c>
      <c r="O4012">
        <v>0.71599999999999997</v>
      </c>
      <c r="P4012">
        <v>0</v>
      </c>
      <c r="Q4012">
        <v>1</v>
      </c>
      <c r="R4012">
        <v>0</v>
      </c>
      <c r="S4012">
        <v>0</v>
      </c>
    </row>
    <row r="4013" spans="1:19" x14ac:dyDescent="0.3">
      <c r="A4013" t="s">
        <v>8046</v>
      </c>
      <c r="B4013" s="171" t="s">
        <v>8047</v>
      </c>
      <c r="C4013" s="171" t="s">
        <v>95</v>
      </c>
      <c r="D4013" s="171" t="s">
        <v>80</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3">
      <c r="A4014" t="s">
        <v>8048</v>
      </c>
      <c r="B4014" s="171" t="s">
        <v>8049</v>
      </c>
      <c r="C4014" s="171" t="s">
        <v>98</v>
      </c>
      <c r="D4014" s="171" t="s">
        <v>80</v>
      </c>
      <c r="E4014" s="11">
        <v>42186</v>
      </c>
      <c r="F4014">
        <v>21</v>
      </c>
      <c r="G4014">
        <v>21</v>
      </c>
      <c r="H4014">
        <v>1</v>
      </c>
      <c r="I4014">
        <v>46</v>
      </c>
      <c r="J4014">
        <v>81</v>
      </c>
      <c r="K4014">
        <v>0.5679012345679012</v>
      </c>
      <c r="L4014">
        <v>81</v>
      </c>
      <c r="M4014">
        <v>1</v>
      </c>
      <c r="N4014">
        <v>45</v>
      </c>
      <c r="P4014">
        <v>2</v>
      </c>
      <c r="Q4014">
        <v>2</v>
      </c>
      <c r="R4014">
        <v>1</v>
      </c>
      <c r="S4014">
        <v>1</v>
      </c>
    </row>
    <row r="4015" spans="1:19" x14ac:dyDescent="0.3">
      <c r="A4015" t="s">
        <v>8050</v>
      </c>
      <c r="B4015" s="171" t="s">
        <v>8051</v>
      </c>
      <c r="C4015" s="171" t="s">
        <v>101</v>
      </c>
      <c r="D4015" s="171" t="s">
        <v>80</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3">
      <c r="A4016" t="s">
        <v>8052</v>
      </c>
      <c r="B4016" s="171" t="s">
        <v>8053</v>
      </c>
      <c r="C4016" s="171" t="s">
        <v>6843</v>
      </c>
      <c r="D4016" s="171" t="s">
        <v>80</v>
      </c>
      <c r="E4016" s="11">
        <v>42186</v>
      </c>
      <c r="F4016">
        <v>0</v>
      </c>
      <c r="G4016">
        <v>0</v>
      </c>
      <c r="H4016" t="e">
        <v>#DIV/0!</v>
      </c>
      <c r="I4016">
        <v>0</v>
      </c>
      <c r="J4016">
        <v>0</v>
      </c>
      <c r="K4016" t="e">
        <v>#DIV/0!</v>
      </c>
      <c r="L4016">
        <v>0</v>
      </c>
      <c r="M4016" t="e">
        <v>#DIV/0!</v>
      </c>
      <c r="N4016">
        <v>0</v>
      </c>
      <c r="P4016">
        <v>0</v>
      </c>
      <c r="Q4016">
        <v>0</v>
      </c>
      <c r="R4016" t="e">
        <v>#DIV/0!</v>
      </c>
      <c r="S4016">
        <v>0</v>
      </c>
    </row>
    <row r="4017" spans="1:19" x14ac:dyDescent="0.3">
      <c r="A4017" t="s">
        <v>8054</v>
      </c>
      <c r="B4017" s="171" t="s">
        <v>8055</v>
      </c>
      <c r="C4017" s="171" t="s">
        <v>104</v>
      </c>
      <c r="D4017" s="171" t="s">
        <v>4</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3">
      <c r="A4018" t="s">
        <v>8056</v>
      </c>
      <c r="B4018" s="171" t="s">
        <v>8057</v>
      </c>
      <c r="C4018" s="171" t="s">
        <v>76</v>
      </c>
      <c r="D4018" s="171" t="s">
        <v>80</v>
      </c>
      <c r="E4018" s="11">
        <v>42186</v>
      </c>
      <c r="F4018">
        <v>3</v>
      </c>
      <c r="G4018">
        <v>3</v>
      </c>
      <c r="H4018">
        <v>1</v>
      </c>
      <c r="I4018">
        <v>0</v>
      </c>
      <c r="J4018">
        <v>15</v>
      </c>
      <c r="K4018">
        <v>0</v>
      </c>
      <c r="L4018">
        <v>15</v>
      </c>
      <c r="M4018">
        <v>1</v>
      </c>
      <c r="N4018">
        <v>0</v>
      </c>
      <c r="P4018">
        <v>0</v>
      </c>
      <c r="Q4018">
        <v>0</v>
      </c>
      <c r="R4018" t="e">
        <v>#DIV/0!</v>
      </c>
      <c r="S4018">
        <v>0</v>
      </c>
    </row>
    <row r="4019" spans="1:19" x14ac:dyDescent="0.3">
      <c r="A4019" t="s">
        <v>8058</v>
      </c>
      <c r="B4019" s="171" t="s">
        <v>8059</v>
      </c>
      <c r="C4019" s="171" t="s">
        <v>79</v>
      </c>
      <c r="D4019" s="171" t="s">
        <v>4</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3">
      <c r="A4020" t="s">
        <v>8060</v>
      </c>
      <c r="B4020" s="171" t="s">
        <v>8061</v>
      </c>
      <c r="C4020" s="171" t="s">
        <v>86</v>
      </c>
      <c r="D4020" s="171" t="s">
        <v>4</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3">
      <c r="A4021" t="s">
        <v>8062</v>
      </c>
      <c r="B4021" s="171" t="s">
        <v>8063</v>
      </c>
      <c r="C4021" s="171" t="s">
        <v>89</v>
      </c>
      <c r="D4021" s="171" t="s">
        <v>4</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3">
      <c r="A4022" t="s">
        <v>8064</v>
      </c>
      <c r="B4022" s="171" t="s">
        <v>8065</v>
      </c>
      <c r="C4022" s="171" t="s">
        <v>92</v>
      </c>
      <c r="D4022" s="171" t="s">
        <v>4</v>
      </c>
      <c r="E4022" s="11">
        <v>42186</v>
      </c>
      <c r="F4022">
        <v>4</v>
      </c>
      <c r="G4022">
        <v>4</v>
      </c>
      <c r="H4022">
        <v>1</v>
      </c>
      <c r="I4022">
        <v>6</v>
      </c>
      <c r="J4022">
        <v>8</v>
      </c>
      <c r="K4022">
        <v>0.75</v>
      </c>
      <c r="L4022">
        <v>8</v>
      </c>
      <c r="M4022">
        <v>1</v>
      </c>
      <c r="N4022">
        <v>6</v>
      </c>
      <c r="O4022">
        <v>0.71599999999999997</v>
      </c>
      <c r="P4022">
        <v>0</v>
      </c>
      <c r="Q4022">
        <v>1</v>
      </c>
      <c r="R4022">
        <v>0</v>
      </c>
      <c r="S4022">
        <v>0</v>
      </c>
    </row>
    <row r="4023" spans="1:19" x14ac:dyDescent="0.3">
      <c r="A4023" t="s">
        <v>8066</v>
      </c>
      <c r="B4023" s="171" t="s">
        <v>8067</v>
      </c>
      <c r="C4023" s="171" t="s">
        <v>98</v>
      </c>
      <c r="D4023" s="171" t="s">
        <v>4</v>
      </c>
      <c r="E4023" s="11">
        <v>42186</v>
      </c>
      <c r="F4023">
        <v>21</v>
      </c>
      <c r="G4023">
        <v>21</v>
      </c>
      <c r="H4023">
        <v>1</v>
      </c>
      <c r="I4023">
        <v>46</v>
      </c>
      <c r="J4023">
        <v>81</v>
      </c>
      <c r="K4023">
        <v>0.5679012345679012</v>
      </c>
      <c r="L4023">
        <v>81</v>
      </c>
      <c r="M4023">
        <v>1</v>
      </c>
      <c r="N4023">
        <v>45</v>
      </c>
      <c r="P4023">
        <v>2</v>
      </c>
      <c r="Q4023">
        <v>2</v>
      </c>
      <c r="R4023">
        <v>1</v>
      </c>
      <c r="S4023">
        <v>1</v>
      </c>
    </row>
    <row r="4024" spans="1:19" x14ac:dyDescent="0.3">
      <c r="A4024" t="s">
        <v>8068</v>
      </c>
      <c r="B4024" s="171" t="s">
        <v>8069</v>
      </c>
      <c r="C4024" s="171" t="s">
        <v>101</v>
      </c>
      <c r="D4024" s="171" t="s">
        <v>4</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3">
      <c r="A4025" t="s">
        <v>8070</v>
      </c>
      <c r="B4025" s="171" t="s">
        <v>8071</v>
      </c>
      <c r="C4025" s="171" t="s">
        <v>6843</v>
      </c>
      <c r="D4025" s="171" t="s">
        <v>4</v>
      </c>
      <c r="E4025" s="11">
        <v>42186</v>
      </c>
      <c r="F4025">
        <v>0</v>
      </c>
      <c r="G4025">
        <v>0</v>
      </c>
      <c r="H4025" t="e">
        <v>#DIV/0!</v>
      </c>
      <c r="I4025">
        <v>0</v>
      </c>
      <c r="J4025">
        <v>0</v>
      </c>
      <c r="K4025" t="e">
        <v>#DIV/0!</v>
      </c>
      <c r="L4025">
        <v>0</v>
      </c>
      <c r="M4025" t="e">
        <v>#DIV/0!</v>
      </c>
      <c r="N4025">
        <v>0</v>
      </c>
      <c r="P4025">
        <v>0</v>
      </c>
      <c r="Q4025">
        <v>0</v>
      </c>
      <c r="R4025" t="e">
        <v>#DIV/0!</v>
      </c>
      <c r="S4025">
        <v>0</v>
      </c>
    </row>
    <row r="4026" spans="1:19" x14ac:dyDescent="0.3">
      <c r="A4026" t="s">
        <v>8072</v>
      </c>
      <c r="B4026" s="171" t="s">
        <v>8073</v>
      </c>
      <c r="C4026" s="171" t="s">
        <v>107</v>
      </c>
      <c r="D4026" s="171" t="s">
        <v>80</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3">
      <c r="A4027" t="s">
        <v>8074</v>
      </c>
      <c r="B4027" s="171" t="s">
        <v>8075</v>
      </c>
      <c r="C4027" s="171" t="s">
        <v>113</v>
      </c>
      <c r="D4027" s="171" t="s">
        <v>4</v>
      </c>
      <c r="E4027" s="11">
        <v>42186</v>
      </c>
      <c r="F4027">
        <v>5</v>
      </c>
      <c r="G4027">
        <v>5</v>
      </c>
      <c r="H4027">
        <v>1</v>
      </c>
      <c r="I4027">
        <v>11</v>
      </c>
      <c r="J4027">
        <v>25</v>
      </c>
      <c r="K4027">
        <v>0.44</v>
      </c>
      <c r="L4027">
        <v>25</v>
      </c>
      <c r="M4027">
        <v>1</v>
      </c>
      <c r="N4027">
        <v>11</v>
      </c>
      <c r="P4027">
        <v>2</v>
      </c>
      <c r="Q4027">
        <v>2</v>
      </c>
      <c r="R4027">
        <v>1</v>
      </c>
      <c r="S4027">
        <v>0</v>
      </c>
    </row>
    <row r="4028" spans="1:19" x14ac:dyDescent="0.3">
      <c r="A4028" t="s">
        <v>8076</v>
      </c>
      <c r="B4028" s="171" t="s">
        <v>8077</v>
      </c>
      <c r="C4028" s="171" t="s">
        <v>116</v>
      </c>
      <c r="D4028" s="171" t="s">
        <v>4</v>
      </c>
      <c r="E4028" s="11">
        <v>42186</v>
      </c>
      <c r="F4028">
        <v>9</v>
      </c>
      <c r="G4028">
        <v>10</v>
      </c>
      <c r="H4028">
        <v>0.9</v>
      </c>
      <c r="I4028">
        <v>99</v>
      </c>
      <c r="J4028">
        <v>90</v>
      </c>
      <c r="K4028">
        <v>1.1000000000000001</v>
      </c>
      <c r="L4028">
        <v>100</v>
      </c>
      <c r="M4028">
        <v>0.9</v>
      </c>
      <c r="N4028">
        <v>97</v>
      </c>
      <c r="P4028">
        <v>0</v>
      </c>
      <c r="Q4028">
        <v>0</v>
      </c>
      <c r="R4028" t="e">
        <v>#DIV/0!</v>
      </c>
      <c r="S4028">
        <v>2</v>
      </c>
    </row>
    <row r="4029" spans="1:19" x14ac:dyDescent="0.3">
      <c r="A4029" t="s">
        <v>8078</v>
      </c>
      <c r="B4029" s="171" t="s">
        <v>8079</v>
      </c>
      <c r="C4029" s="171" t="s">
        <v>122</v>
      </c>
      <c r="D4029" s="171" t="s">
        <v>80</v>
      </c>
      <c r="E4029" s="11">
        <v>42186</v>
      </c>
      <c r="F4029">
        <v>0</v>
      </c>
      <c r="G4029">
        <v>0</v>
      </c>
      <c r="H4029" t="e">
        <v>#DIV/0!</v>
      </c>
      <c r="I4029">
        <v>0</v>
      </c>
      <c r="J4029">
        <v>0</v>
      </c>
      <c r="K4029" t="e">
        <v>#DIV/0!</v>
      </c>
      <c r="L4029">
        <v>0</v>
      </c>
      <c r="M4029" t="e">
        <v>#DIV/0!</v>
      </c>
      <c r="N4029">
        <v>0</v>
      </c>
      <c r="P4029">
        <v>0</v>
      </c>
      <c r="Q4029">
        <v>0</v>
      </c>
      <c r="R4029" t="e">
        <v>#DIV/0!</v>
      </c>
      <c r="S4029">
        <v>0</v>
      </c>
    </row>
    <row r="4030" spans="1:19" x14ac:dyDescent="0.3">
      <c r="A4030" t="s">
        <v>8080</v>
      </c>
      <c r="B4030" s="171" t="s">
        <v>8081</v>
      </c>
      <c r="C4030" s="171" t="s">
        <v>125</v>
      </c>
      <c r="D4030" s="171" t="s">
        <v>80</v>
      </c>
      <c r="E4030" s="11">
        <v>42186</v>
      </c>
      <c r="F4030">
        <v>4</v>
      </c>
      <c r="G4030">
        <v>5</v>
      </c>
      <c r="H4030">
        <v>0.8</v>
      </c>
      <c r="I4030">
        <v>16</v>
      </c>
      <c r="J4030">
        <v>40</v>
      </c>
      <c r="K4030">
        <v>0.4</v>
      </c>
      <c r="L4030">
        <v>45</v>
      </c>
      <c r="M4030">
        <v>0.88888888888888884</v>
      </c>
      <c r="N4030">
        <v>12</v>
      </c>
      <c r="P4030">
        <v>7</v>
      </c>
      <c r="Q4030">
        <v>7</v>
      </c>
      <c r="R4030">
        <v>1</v>
      </c>
      <c r="S4030">
        <v>4</v>
      </c>
    </row>
    <row r="4031" spans="1:19" x14ac:dyDescent="0.3">
      <c r="A4031" t="s">
        <v>8082</v>
      </c>
      <c r="B4031" s="171" t="s">
        <v>8083</v>
      </c>
      <c r="C4031" s="171" t="s">
        <v>128</v>
      </c>
      <c r="D4031" s="171" t="s">
        <v>4</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3">
      <c r="A4032" t="s">
        <v>8084</v>
      </c>
      <c r="B4032" s="171" t="s">
        <v>8085</v>
      </c>
      <c r="C4032" s="171" t="s">
        <v>131</v>
      </c>
      <c r="D4032" s="171" t="s">
        <v>4</v>
      </c>
      <c r="E4032" s="11">
        <v>42186</v>
      </c>
      <c r="F4032">
        <v>0</v>
      </c>
      <c r="G4032">
        <v>0</v>
      </c>
      <c r="H4032" t="e">
        <v>#DIV/0!</v>
      </c>
      <c r="I4032">
        <v>0</v>
      </c>
      <c r="J4032">
        <v>0</v>
      </c>
      <c r="K4032" t="e">
        <v>#DIV/0!</v>
      </c>
      <c r="L4032">
        <v>0</v>
      </c>
      <c r="M4032" t="e">
        <v>#DIV/0!</v>
      </c>
      <c r="N4032">
        <v>0</v>
      </c>
      <c r="P4032">
        <v>0</v>
      </c>
      <c r="Q4032">
        <v>0</v>
      </c>
      <c r="R4032" t="e">
        <v>#DIV/0!</v>
      </c>
      <c r="S4032">
        <v>0</v>
      </c>
    </row>
    <row r="4033" spans="1:19" x14ac:dyDescent="0.3">
      <c r="A4033" t="s">
        <v>8086</v>
      </c>
      <c r="B4033" s="171" t="s">
        <v>8087</v>
      </c>
      <c r="C4033" s="171" t="s">
        <v>137</v>
      </c>
      <c r="D4033" s="171" t="s">
        <v>80</v>
      </c>
      <c r="E4033" s="11">
        <v>42186</v>
      </c>
      <c r="F4033">
        <v>2</v>
      </c>
      <c r="G4033">
        <v>2</v>
      </c>
      <c r="H4033">
        <v>1</v>
      </c>
      <c r="I4033">
        <v>39</v>
      </c>
      <c r="J4033">
        <v>20</v>
      </c>
      <c r="K4033">
        <v>1.95</v>
      </c>
      <c r="L4033">
        <v>20</v>
      </c>
      <c r="M4033">
        <v>1</v>
      </c>
      <c r="N4033">
        <v>39</v>
      </c>
      <c r="P4033">
        <v>0</v>
      </c>
      <c r="Q4033">
        <v>0</v>
      </c>
      <c r="R4033" t="e">
        <v>#DIV/0!</v>
      </c>
      <c r="S4033">
        <v>0</v>
      </c>
    </row>
    <row r="4034" spans="1:19" x14ac:dyDescent="0.3">
      <c r="A4034" t="s">
        <v>8088</v>
      </c>
      <c r="B4034" s="171" t="s">
        <v>8089</v>
      </c>
      <c r="C4034" s="171" t="s">
        <v>140</v>
      </c>
      <c r="D4034" s="171" t="s">
        <v>4</v>
      </c>
      <c r="E4034" s="11">
        <v>42186</v>
      </c>
      <c r="F4034">
        <v>2</v>
      </c>
      <c r="G4034">
        <v>2</v>
      </c>
      <c r="H4034">
        <v>1</v>
      </c>
      <c r="I4034">
        <v>39</v>
      </c>
      <c r="J4034">
        <v>20</v>
      </c>
      <c r="K4034">
        <v>1.95</v>
      </c>
      <c r="L4034">
        <v>20</v>
      </c>
      <c r="M4034">
        <v>1</v>
      </c>
      <c r="N4034">
        <v>39</v>
      </c>
      <c r="P4034">
        <v>0</v>
      </c>
      <c r="Q4034">
        <v>0</v>
      </c>
      <c r="R4034" t="e">
        <v>#DIV/0!</v>
      </c>
      <c r="S4034">
        <v>0</v>
      </c>
    </row>
    <row r="4035" spans="1:19" x14ac:dyDescent="0.3">
      <c r="A4035" t="s">
        <v>8090</v>
      </c>
      <c r="B4035" s="171" t="s">
        <v>8091</v>
      </c>
      <c r="C4035" s="171" t="s">
        <v>167</v>
      </c>
      <c r="D4035" s="171" t="s">
        <v>80</v>
      </c>
      <c r="E4035" s="11">
        <v>42186</v>
      </c>
      <c r="F4035">
        <v>3</v>
      </c>
      <c r="G4035">
        <v>6</v>
      </c>
      <c r="H4035">
        <v>0.5</v>
      </c>
      <c r="I4035">
        <v>31</v>
      </c>
      <c r="J4035">
        <v>20</v>
      </c>
      <c r="K4035">
        <v>1.55</v>
      </c>
      <c r="L4035">
        <v>50</v>
      </c>
      <c r="M4035">
        <v>0.4</v>
      </c>
      <c r="N4035">
        <v>31</v>
      </c>
      <c r="P4035">
        <v>0</v>
      </c>
      <c r="Q4035">
        <v>0</v>
      </c>
      <c r="R4035" t="e">
        <v>#DIV/0!</v>
      </c>
      <c r="S4035">
        <v>0</v>
      </c>
    </row>
    <row r="4036" spans="1:19" x14ac:dyDescent="0.3">
      <c r="A4036" t="s">
        <v>8092</v>
      </c>
      <c r="B4036" s="171" t="s">
        <v>8093</v>
      </c>
      <c r="C4036" s="171" t="s">
        <v>170</v>
      </c>
      <c r="D4036" s="171" t="s">
        <v>4</v>
      </c>
      <c r="E4036" s="11">
        <v>42186</v>
      </c>
      <c r="F4036">
        <v>3</v>
      </c>
      <c r="G4036">
        <v>6</v>
      </c>
      <c r="H4036">
        <v>0.5</v>
      </c>
      <c r="I4036">
        <v>31</v>
      </c>
      <c r="J4036">
        <v>20</v>
      </c>
      <c r="K4036">
        <v>1.55</v>
      </c>
      <c r="L4036">
        <v>50</v>
      </c>
      <c r="M4036">
        <v>0.4</v>
      </c>
      <c r="N4036">
        <v>31</v>
      </c>
      <c r="P4036">
        <v>0</v>
      </c>
      <c r="Q4036">
        <v>0</v>
      </c>
      <c r="R4036" t="e">
        <v>#DIV/0!</v>
      </c>
      <c r="S4036">
        <v>0</v>
      </c>
    </row>
    <row r="4037" spans="1:19" x14ac:dyDescent="0.3">
      <c r="A4037" t="s">
        <v>8094</v>
      </c>
      <c r="B4037" s="171" t="s">
        <v>8095</v>
      </c>
      <c r="C4037" s="171" t="s">
        <v>179</v>
      </c>
      <c r="D4037" s="171" t="s">
        <v>80</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3">
      <c r="A4038" t="s">
        <v>8096</v>
      </c>
      <c r="B4038" s="171" t="s">
        <v>8097</v>
      </c>
      <c r="C4038" s="171" t="s">
        <v>182</v>
      </c>
      <c r="D4038" s="171" t="s">
        <v>4</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3">
      <c r="A4039" t="s">
        <v>8098</v>
      </c>
      <c r="B4039" s="171" t="s">
        <v>8099</v>
      </c>
      <c r="C4039" s="171" t="s">
        <v>185</v>
      </c>
      <c r="D4039" s="171" t="s">
        <v>80</v>
      </c>
      <c r="E4039" s="11">
        <v>42186</v>
      </c>
      <c r="F4039">
        <v>10</v>
      </c>
      <c r="G4039">
        <v>10</v>
      </c>
      <c r="H4039">
        <v>1</v>
      </c>
      <c r="I4039">
        <v>21</v>
      </c>
      <c r="J4039">
        <v>26</v>
      </c>
      <c r="K4039">
        <v>0.80769230769230771</v>
      </c>
      <c r="L4039">
        <v>26</v>
      </c>
      <c r="M4039">
        <v>1</v>
      </c>
      <c r="N4039">
        <v>20</v>
      </c>
      <c r="P4039">
        <v>0</v>
      </c>
      <c r="Q4039">
        <v>0</v>
      </c>
      <c r="R4039" t="e">
        <v>#DIV/0!</v>
      </c>
      <c r="S4039">
        <v>1</v>
      </c>
    </row>
    <row r="4040" spans="1:19" x14ac:dyDescent="0.3">
      <c r="A4040" t="s">
        <v>8100</v>
      </c>
      <c r="B4040" s="171" t="s">
        <v>8101</v>
      </c>
      <c r="C4040" s="171" t="s">
        <v>188</v>
      </c>
      <c r="D4040" s="171" t="s">
        <v>4</v>
      </c>
      <c r="E4040" s="11">
        <v>42186</v>
      </c>
      <c r="F4040">
        <v>10</v>
      </c>
      <c r="G4040">
        <v>10</v>
      </c>
      <c r="H4040">
        <v>1</v>
      </c>
      <c r="I4040">
        <v>21</v>
      </c>
      <c r="J4040">
        <v>26</v>
      </c>
      <c r="K4040">
        <v>0.80769230769230771</v>
      </c>
      <c r="L4040">
        <v>26</v>
      </c>
      <c r="M4040">
        <v>1</v>
      </c>
      <c r="N4040">
        <v>20</v>
      </c>
      <c r="P4040">
        <v>0</v>
      </c>
      <c r="Q4040">
        <v>0</v>
      </c>
      <c r="R4040" t="e">
        <v>#DIV/0!</v>
      </c>
      <c r="S4040">
        <v>1</v>
      </c>
    </row>
    <row r="4041" spans="1:19" x14ac:dyDescent="0.3">
      <c r="A4041" t="s">
        <v>8102</v>
      </c>
      <c r="B4041" s="171" t="s">
        <v>8103</v>
      </c>
      <c r="C4041" s="171" t="s">
        <v>191</v>
      </c>
      <c r="D4041" s="171" t="s">
        <v>80</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3">
      <c r="A4042" t="s">
        <v>8104</v>
      </c>
      <c r="B4042" s="171" t="s">
        <v>8105</v>
      </c>
      <c r="C4042" s="171" t="s">
        <v>194</v>
      </c>
      <c r="D4042" s="171" t="s">
        <v>4</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3">
      <c r="A4043" t="s">
        <v>8106</v>
      </c>
      <c r="B4043" s="171" t="s">
        <v>8107</v>
      </c>
      <c r="C4043" s="171" t="s">
        <v>197</v>
      </c>
      <c r="D4043" s="171" t="s">
        <v>4</v>
      </c>
      <c r="E4043" s="11">
        <v>42186</v>
      </c>
      <c r="F4043">
        <v>10</v>
      </c>
      <c r="G4043">
        <v>10</v>
      </c>
      <c r="H4043">
        <v>1</v>
      </c>
      <c r="I4043">
        <v>59</v>
      </c>
      <c r="J4043">
        <v>90</v>
      </c>
      <c r="K4043">
        <v>0.65555555555555556</v>
      </c>
      <c r="L4043">
        <v>90</v>
      </c>
      <c r="M4043">
        <v>1</v>
      </c>
      <c r="N4043">
        <v>51</v>
      </c>
      <c r="P4043">
        <v>4</v>
      </c>
      <c r="Q4043">
        <v>5</v>
      </c>
      <c r="R4043">
        <v>0.8</v>
      </c>
      <c r="S4043">
        <v>8</v>
      </c>
    </row>
    <row r="4044" spans="1:19" x14ac:dyDescent="0.3">
      <c r="A4044" t="s">
        <v>8108</v>
      </c>
      <c r="B4044" s="171" t="s">
        <v>8109</v>
      </c>
      <c r="C4044" s="171" t="s">
        <v>209</v>
      </c>
      <c r="D4044" s="171" t="s">
        <v>4</v>
      </c>
      <c r="E4044" s="11">
        <v>42186</v>
      </c>
      <c r="F4044">
        <v>0</v>
      </c>
      <c r="G4044">
        <v>0</v>
      </c>
      <c r="H4044" t="e">
        <v>#DIV/0!</v>
      </c>
      <c r="I4044">
        <v>0</v>
      </c>
      <c r="J4044">
        <v>0</v>
      </c>
      <c r="K4044" t="e">
        <v>#DIV/0!</v>
      </c>
      <c r="L4044">
        <v>0</v>
      </c>
      <c r="M4044" t="e">
        <v>#DIV/0!</v>
      </c>
      <c r="N4044">
        <v>0</v>
      </c>
      <c r="P4044">
        <v>0</v>
      </c>
      <c r="Q4044">
        <v>0</v>
      </c>
      <c r="R4044" t="e">
        <v>#DIV/0!</v>
      </c>
      <c r="S4044">
        <v>0</v>
      </c>
    </row>
    <row r="4045" spans="1:19" x14ac:dyDescent="0.3">
      <c r="A4045" t="s">
        <v>8110</v>
      </c>
      <c r="B4045" s="171" t="s">
        <v>8111</v>
      </c>
      <c r="C4045" s="171" t="s">
        <v>212</v>
      </c>
      <c r="D4045" s="171" t="s">
        <v>80</v>
      </c>
      <c r="E4045" s="11">
        <v>42186</v>
      </c>
      <c r="F4045">
        <v>0</v>
      </c>
      <c r="G4045">
        <v>0</v>
      </c>
      <c r="H4045" t="e">
        <v>#DIV/0!</v>
      </c>
      <c r="I4045">
        <v>0</v>
      </c>
      <c r="J4045">
        <v>0</v>
      </c>
      <c r="K4045" t="e">
        <v>#DIV/0!</v>
      </c>
      <c r="L4045">
        <v>0</v>
      </c>
      <c r="M4045" t="e">
        <v>#DIV/0!</v>
      </c>
      <c r="N4045">
        <v>0</v>
      </c>
      <c r="P4045">
        <v>0</v>
      </c>
      <c r="Q4045">
        <v>0</v>
      </c>
      <c r="R4045" t="e">
        <v>#DIV/0!</v>
      </c>
      <c r="S4045">
        <v>0</v>
      </c>
    </row>
    <row r="4046" spans="1:19" x14ac:dyDescent="0.3">
      <c r="A4046" t="s">
        <v>8112</v>
      </c>
      <c r="B4046" s="171" t="s">
        <v>8113</v>
      </c>
      <c r="C4046" s="171" t="s">
        <v>215</v>
      </c>
      <c r="D4046" s="171" t="s">
        <v>80</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3">
      <c r="A4047" t="s">
        <v>8114</v>
      </c>
      <c r="B4047" s="171" t="s">
        <v>8115</v>
      </c>
      <c r="C4047" s="171" t="s">
        <v>218</v>
      </c>
      <c r="D4047" s="171" t="s">
        <v>4</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3">
      <c r="A4048" t="s">
        <v>8116</v>
      </c>
      <c r="B4048" s="171" t="s">
        <v>8117</v>
      </c>
      <c r="C4048" s="171" t="s">
        <v>233</v>
      </c>
      <c r="D4048" s="171" t="s">
        <v>80</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3">
      <c r="A4049" t="s">
        <v>8118</v>
      </c>
      <c r="B4049" s="171" t="s">
        <v>8119</v>
      </c>
      <c r="C4049" s="171" t="s">
        <v>236</v>
      </c>
      <c r="D4049" s="171" t="s">
        <v>4</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3">
      <c r="A4050" t="s">
        <v>8120</v>
      </c>
      <c r="B4050" s="171" t="s">
        <v>8121</v>
      </c>
      <c r="C4050" s="171" t="s">
        <v>239</v>
      </c>
      <c r="D4050" s="171" t="s">
        <v>4</v>
      </c>
      <c r="E4050" s="11">
        <v>42186</v>
      </c>
      <c r="F4050">
        <v>4</v>
      </c>
      <c r="G4050">
        <v>4</v>
      </c>
      <c r="H4050">
        <v>1</v>
      </c>
      <c r="I4050">
        <v>6</v>
      </c>
      <c r="J4050">
        <v>8</v>
      </c>
      <c r="K4050">
        <v>0.75</v>
      </c>
      <c r="L4050">
        <v>8</v>
      </c>
      <c r="M4050">
        <v>1</v>
      </c>
      <c r="N4050">
        <v>6</v>
      </c>
      <c r="O4050">
        <v>0.71599999999999997</v>
      </c>
      <c r="P4050">
        <v>0</v>
      </c>
      <c r="Q4050">
        <v>1</v>
      </c>
      <c r="R4050">
        <v>0</v>
      </c>
      <c r="S4050">
        <v>0</v>
      </c>
    </row>
    <row r="4051" spans="1:19" x14ac:dyDescent="0.3">
      <c r="A4051" t="s">
        <v>8122</v>
      </c>
      <c r="B4051" s="171" t="s">
        <v>8123</v>
      </c>
      <c r="C4051" s="171" t="s">
        <v>143</v>
      </c>
      <c r="D4051" s="171" t="s">
        <v>4</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3">
      <c r="A4052" t="s">
        <v>8124</v>
      </c>
      <c r="B4052" s="171" t="s">
        <v>8125</v>
      </c>
      <c r="C4052" s="171" t="s">
        <v>146</v>
      </c>
      <c r="D4052" s="171" t="s">
        <v>80</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3">
      <c r="A4053" t="s">
        <v>8126</v>
      </c>
      <c r="B4053" s="171" t="s">
        <v>8127</v>
      </c>
      <c r="C4053" s="171" t="s">
        <v>152</v>
      </c>
      <c r="D4053" s="171" t="s">
        <v>4</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3">
      <c r="A4054" t="s">
        <v>8128</v>
      </c>
      <c r="B4054" s="171" t="s">
        <v>8129</v>
      </c>
      <c r="C4054" s="171" t="s">
        <v>155</v>
      </c>
      <c r="D4054" s="171" t="s">
        <v>4</v>
      </c>
      <c r="E4054" s="11">
        <v>42186</v>
      </c>
      <c r="F4054">
        <v>2</v>
      </c>
      <c r="G4054">
        <v>2</v>
      </c>
      <c r="H4054">
        <v>1</v>
      </c>
      <c r="I4054">
        <v>13</v>
      </c>
      <c r="J4054">
        <v>10</v>
      </c>
      <c r="K4054">
        <v>1.3</v>
      </c>
      <c r="L4054">
        <v>10</v>
      </c>
      <c r="M4054">
        <v>1</v>
      </c>
      <c r="N4054">
        <v>13</v>
      </c>
      <c r="P4054">
        <v>0</v>
      </c>
      <c r="Q4054">
        <v>0</v>
      </c>
      <c r="R4054" t="e">
        <v>#DIV/0!</v>
      </c>
      <c r="S4054">
        <v>0</v>
      </c>
    </row>
    <row r="4055" spans="1:19" x14ac:dyDescent="0.3">
      <c r="A4055" t="s">
        <v>8130</v>
      </c>
      <c r="B4055" s="171" t="s">
        <v>8131</v>
      </c>
      <c r="C4055" s="171" t="s">
        <v>158</v>
      </c>
      <c r="D4055" s="171" t="s">
        <v>4</v>
      </c>
      <c r="E4055" s="11">
        <v>42186</v>
      </c>
      <c r="F4055">
        <v>2</v>
      </c>
      <c r="G4055">
        <v>3</v>
      </c>
      <c r="H4055">
        <v>0.66666666666666663</v>
      </c>
      <c r="I4055">
        <v>15</v>
      </c>
      <c r="J4055">
        <v>12</v>
      </c>
      <c r="K4055">
        <v>1.25</v>
      </c>
      <c r="L4055">
        <v>20</v>
      </c>
      <c r="M4055">
        <v>0.6</v>
      </c>
      <c r="N4055">
        <v>13</v>
      </c>
      <c r="P4055">
        <v>1</v>
      </c>
      <c r="Q4055">
        <v>1</v>
      </c>
      <c r="R4055">
        <v>1</v>
      </c>
      <c r="S4055">
        <v>2</v>
      </c>
    </row>
    <row r="4056" spans="1:19" x14ac:dyDescent="0.3">
      <c r="A4056" t="s">
        <v>8132</v>
      </c>
      <c r="B4056" s="171" t="s">
        <v>8133</v>
      </c>
      <c r="C4056" s="171" t="s">
        <v>161</v>
      </c>
      <c r="D4056" s="171" t="s">
        <v>80</v>
      </c>
      <c r="E4056" s="11">
        <v>42186</v>
      </c>
      <c r="F4056">
        <v>2</v>
      </c>
      <c r="G4056">
        <v>3</v>
      </c>
      <c r="H4056">
        <v>0.66666666666666663</v>
      </c>
      <c r="I4056">
        <v>15</v>
      </c>
      <c r="J4056">
        <v>12</v>
      </c>
      <c r="K4056">
        <v>1.25</v>
      </c>
      <c r="L4056">
        <v>20</v>
      </c>
      <c r="M4056">
        <v>0.6</v>
      </c>
      <c r="N4056">
        <v>13</v>
      </c>
      <c r="P4056">
        <v>1</v>
      </c>
      <c r="Q4056">
        <v>1</v>
      </c>
      <c r="R4056">
        <v>1</v>
      </c>
      <c r="S4056">
        <v>2</v>
      </c>
    </row>
    <row r="4057" spans="1:19" x14ac:dyDescent="0.3">
      <c r="A4057" t="s">
        <v>8134</v>
      </c>
      <c r="B4057" s="171" t="s">
        <v>8135</v>
      </c>
      <c r="C4057" s="171" t="s">
        <v>221</v>
      </c>
      <c r="D4057" s="171" t="s">
        <v>80</v>
      </c>
      <c r="E4057" s="11">
        <v>42186</v>
      </c>
      <c r="F4057">
        <v>6</v>
      </c>
      <c r="G4057">
        <v>7</v>
      </c>
      <c r="H4057">
        <v>0.8571428571428571</v>
      </c>
      <c r="I4057">
        <v>18</v>
      </c>
      <c r="J4057">
        <v>40</v>
      </c>
      <c r="K4057">
        <v>0.45</v>
      </c>
      <c r="L4057">
        <v>50</v>
      </c>
      <c r="M4057">
        <v>0.8</v>
      </c>
      <c r="N4057">
        <v>18</v>
      </c>
      <c r="P4057">
        <v>0</v>
      </c>
      <c r="Q4057">
        <v>0</v>
      </c>
      <c r="R4057" t="e">
        <v>#DIV/0!</v>
      </c>
      <c r="S4057">
        <v>0</v>
      </c>
    </row>
    <row r="4058" spans="1:19" x14ac:dyDescent="0.3">
      <c r="A4058" t="s">
        <v>8136</v>
      </c>
      <c r="B4058" s="171" t="s">
        <v>8137</v>
      </c>
      <c r="C4058" s="171" t="s">
        <v>227</v>
      </c>
      <c r="D4058" s="171" t="s">
        <v>4</v>
      </c>
      <c r="E4058" s="11">
        <v>42186</v>
      </c>
      <c r="F4058">
        <v>4</v>
      </c>
      <c r="G4058">
        <v>4</v>
      </c>
      <c r="H4058">
        <v>1</v>
      </c>
      <c r="I4058">
        <v>1</v>
      </c>
      <c r="J4058">
        <v>20</v>
      </c>
      <c r="K4058">
        <v>0.05</v>
      </c>
      <c r="L4058">
        <v>20</v>
      </c>
      <c r="M4058">
        <v>1</v>
      </c>
      <c r="N4058">
        <v>1</v>
      </c>
      <c r="P4058">
        <v>0</v>
      </c>
      <c r="Q4058">
        <v>0</v>
      </c>
      <c r="R4058" t="e">
        <v>#DIV/0!</v>
      </c>
      <c r="S4058">
        <v>0</v>
      </c>
    </row>
    <row r="4059" spans="1:19" x14ac:dyDescent="0.3">
      <c r="A4059" t="s">
        <v>8138</v>
      </c>
      <c r="B4059" s="171" t="s">
        <v>8139</v>
      </c>
      <c r="C4059" s="171" t="s">
        <v>230</v>
      </c>
      <c r="D4059" s="171" t="s">
        <v>4</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3">
      <c r="A4060" t="s">
        <v>8140</v>
      </c>
      <c r="B4060" s="171" t="s">
        <v>8141</v>
      </c>
      <c r="C4060" s="171" t="s">
        <v>143</v>
      </c>
      <c r="D4060" s="171" t="s">
        <v>80</v>
      </c>
      <c r="E4060" s="11">
        <v>42217</v>
      </c>
      <c r="F4060">
        <v>3</v>
      </c>
      <c r="G4060">
        <v>3</v>
      </c>
      <c r="H4060">
        <v>1</v>
      </c>
      <c r="I4060">
        <v>18</v>
      </c>
      <c r="J4060">
        <v>28</v>
      </c>
      <c r="K4060">
        <v>0.6428571428571429</v>
      </c>
      <c r="L4060">
        <v>28</v>
      </c>
      <c r="M4060">
        <v>1</v>
      </c>
      <c r="N4060">
        <v>18</v>
      </c>
      <c r="P4060">
        <v>1</v>
      </c>
      <c r="Q4060">
        <v>5</v>
      </c>
      <c r="R4060">
        <v>0.2</v>
      </c>
      <c r="S4060">
        <v>0</v>
      </c>
    </row>
    <row r="4061" spans="1:19" x14ac:dyDescent="0.3">
      <c r="A4061" t="s">
        <v>8142</v>
      </c>
      <c r="B4061" s="171" t="s">
        <v>8143</v>
      </c>
      <c r="C4061" s="171" t="s">
        <v>158</v>
      </c>
      <c r="D4061" s="171" t="s">
        <v>80</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3">
      <c r="A4062" t="s">
        <v>8144</v>
      </c>
      <c r="B4062" s="171" t="s">
        <v>8145</v>
      </c>
      <c r="C4062" s="171" t="s">
        <v>209</v>
      </c>
      <c r="D4062" s="171" t="s">
        <v>80</v>
      </c>
      <c r="E4062" s="11">
        <v>42217</v>
      </c>
      <c r="F4062">
        <v>1</v>
      </c>
      <c r="G4062">
        <v>2</v>
      </c>
      <c r="H4062">
        <v>0.5</v>
      </c>
      <c r="I4062">
        <v>0</v>
      </c>
      <c r="J4062">
        <v>0</v>
      </c>
      <c r="K4062" t="e">
        <v>#DIV/0!</v>
      </c>
      <c r="L4062">
        <v>0</v>
      </c>
      <c r="M4062" t="e">
        <v>#DIV/0!</v>
      </c>
      <c r="N4062">
        <v>0</v>
      </c>
      <c r="P4062">
        <v>0</v>
      </c>
      <c r="Q4062">
        <v>0</v>
      </c>
      <c r="R4062" t="e">
        <v>#DIV/0!</v>
      </c>
      <c r="S4062">
        <v>0</v>
      </c>
    </row>
    <row r="4063" spans="1:19" x14ac:dyDescent="0.3">
      <c r="A4063" t="s">
        <v>8146</v>
      </c>
      <c r="B4063" s="171" t="s">
        <v>8147</v>
      </c>
      <c r="C4063" s="171" t="s">
        <v>203</v>
      </c>
      <c r="D4063" s="171" t="s">
        <v>80</v>
      </c>
      <c r="E4063" s="11">
        <v>42217</v>
      </c>
      <c r="F4063">
        <v>5</v>
      </c>
      <c r="G4063">
        <v>5</v>
      </c>
      <c r="H4063">
        <v>1</v>
      </c>
      <c r="I4063">
        <v>29</v>
      </c>
      <c r="J4063">
        <v>25</v>
      </c>
      <c r="K4063">
        <v>1.1599999999999999</v>
      </c>
      <c r="L4063">
        <v>25</v>
      </c>
      <c r="M4063">
        <v>1</v>
      </c>
      <c r="N4063">
        <v>28</v>
      </c>
      <c r="P4063">
        <v>0</v>
      </c>
      <c r="Q4063">
        <v>0</v>
      </c>
      <c r="R4063" t="e">
        <v>#DIV/0!</v>
      </c>
      <c r="S4063">
        <v>1</v>
      </c>
    </row>
    <row r="4064" spans="1:19" x14ac:dyDescent="0.3">
      <c r="A4064" t="s">
        <v>8148</v>
      </c>
      <c r="B4064" s="171" t="s">
        <v>8149</v>
      </c>
      <c r="C4064" s="171" t="s">
        <v>76</v>
      </c>
      <c r="D4064" s="171" t="s">
        <v>4</v>
      </c>
      <c r="E4064" s="11">
        <v>42217</v>
      </c>
      <c r="F4064">
        <v>2</v>
      </c>
      <c r="G4064">
        <v>5</v>
      </c>
      <c r="H4064">
        <v>0.4</v>
      </c>
      <c r="I4064">
        <v>1</v>
      </c>
      <c r="J4064">
        <v>15</v>
      </c>
      <c r="K4064">
        <v>6.6666666666666666E-2</v>
      </c>
      <c r="L4064">
        <v>15</v>
      </c>
      <c r="M4064">
        <v>1</v>
      </c>
      <c r="N4064">
        <v>0</v>
      </c>
      <c r="P4064">
        <v>0</v>
      </c>
      <c r="Q4064">
        <v>0</v>
      </c>
      <c r="R4064" t="e">
        <v>#DIV/0!</v>
      </c>
      <c r="S4064">
        <v>1</v>
      </c>
    </row>
    <row r="4065" spans="1:19" x14ac:dyDescent="0.3">
      <c r="A4065" t="s">
        <v>8150</v>
      </c>
      <c r="B4065" s="171" t="s">
        <v>8151</v>
      </c>
      <c r="C4065" s="171" t="s">
        <v>128</v>
      </c>
      <c r="D4065" s="171" t="s">
        <v>80</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3">
      <c r="A4066" t="s">
        <v>8152</v>
      </c>
      <c r="B4066" s="171" t="s">
        <v>8153</v>
      </c>
      <c r="C4066" s="171" t="s">
        <v>152</v>
      </c>
      <c r="D4066" s="171" t="s">
        <v>80</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3">
      <c r="A4067" t="s">
        <v>8154</v>
      </c>
      <c r="B4067" s="171" t="s">
        <v>8155</v>
      </c>
      <c r="C4067" s="171" t="s">
        <v>194</v>
      </c>
      <c r="D4067" s="171" t="s">
        <v>80</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3">
      <c r="A4068" t="s">
        <v>8156</v>
      </c>
      <c r="B4068" s="171" t="s">
        <v>8157</v>
      </c>
      <c r="C4068" s="171" t="s">
        <v>236</v>
      </c>
      <c r="D4068" s="171" t="s">
        <v>80</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3">
      <c r="A4069" t="s">
        <v>8158</v>
      </c>
      <c r="B4069" s="171" t="s">
        <v>8159</v>
      </c>
      <c r="C4069" s="171" t="s">
        <v>239</v>
      </c>
      <c r="D4069" s="171" t="s">
        <v>80</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3">
      <c r="A4070" t="s">
        <v>8160</v>
      </c>
      <c r="B4070" s="171" t="s">
        <v>8161</v>
      </c>
      <c r="C4070" s="171" t="s">
        <v>176</v>
      </c>
      <c r="D4070" s="171" t="s">
        <v>80</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3">
      <c r="A4071" t="s">
        <v>8162</v>
      </c>
      <c r="B4071" s="171" t="s">
        <v>8163</v>
      </c>
      <c r="C4071" s="171" t="s">
        <v>206</v>
      </c>
      <c r="D4071" s="171" t="s">
        <v>80</v>
      </c>
      <c r="E4071" s="11">
        <v>42217</v>
      </c>
      <c r="F4071">
        <v>7</v>
      </c>
      <c r="G4071">
        <v>5</v>
      </c>
      <c r="H4071">
        <v>1.4</v>
      </c>
      <c r="I4071">
        <v>15</v>
      </c>
      <c r="J4071">
        <v>25</v>
      </c>
      <c r="K4071">
        <v>0.6</v>
      </c>
      <c r="L4071">
        <v>25</v>
      </c>
      <c r="M4071">
        <v>1</v>
      </c>
      <c r="N4071">
        <v>14</v>
      </c>
      <c r="P4071">
        <v>0</v>
      </c>
      <c r="Q4071">
        <v>1</v>
      </c>
      <c r="R4071">
        <v>0</v>
      </c>
      <c r="S4071">
        <v>1</v>
      </c>
    </row>
    <row r="4072" spans="1:19" x14ac:dyDescent="0.3">
      <c r="A4072" t="s">
        <v>8164</v>
      </c>
      <c r="B4072" s="171" t="s">
        <v>8165</v>
      </c>
      <c r="C4072" s="171" t="s">
        <v>113</v>
      </c>
      <c r="D4072" s="171" t="s">
        <v>80</v>
      </c>
      <c r="E4072" s="11">
        <v>42217</v>
      </c>
      <c r="F4072">
        <v>7</v>
      </c>
      <c r="G4072">
        <v>5</v>
      </c>
      <c r="H4072">
        <v>1.4</v>
      </c>
      <c r="I4072">
        <v>13</v>
      </c>
      <c r="J4072">
        <v>25</v>
      </c>
      <c r="K4072">
        <v>0.52</v>
      </c>
      <c r="L4072">
        <v>25</v>
      </c>
      <c r="M4072">
        <v>1</v>
      </c>
      <c r="N4072">
        <v>10</v>
      </c>
      <c r="P4072">
        <v>0</v>
      </c>
      <c r="Q4072">
        <v>0</v>
      </c>
      <c r="R4072" t="e">
        <v>#DIV/0!</v>
      </c>
      <c r="S4072">
        <v>3</v>
      </c>
    </row>
    <row r="4073" spans="1:19" x14ac:dyDescent="0.3">
      <c r="A4073" t="s">
        <v>8166</v>
      </c>
      <c r="B4073" s="171" t="s">
        <v>8167</v>
      </c>
      <c r="C4073" s="171" t="s">
        <v>131</v>
      </c>
      <c r="D4073" s="171" t="s">
        <v>80</v>
      </c>
      <c r="E4073" s="11">
        <v>42217</v>
      </c>
      <c r="F4073">
        <v>7</v>
      </c>
      <c r="G4073">
        <v>4</v>
      </c>
      <c r="H4073">
        <v>1.75</v>
      </c>
      <c r="I4073">
        <v>0</v>
      </c>
      <c r="J4073">
        <v>0</v>
      </c>
      <c r="K4073" t="e">
        <v>#DIV/0!</v>
      </c>
      <c r="L4073">
        <v>0</v>
      </c>
      <c r="M4073" t="e">
        <v>#DIV/0!</v>
      </c>
      <c r="N4073">
        <v>0</v>
      </c>
      <c r="P4073">
        <v>0</v>
      </c>
      <c r="Q4073">
        <v>0</v>
      </c>
      <c r="R4073" t="e">
        <v>#DIV/0!</v>
      </c>
      <c r="S4073">
        <v>0</v>
      </c>
    </row>
    <row r="4074" spans="1:19" x14ac:dyDescent="0.3">
      <c r="A4074" t="s">
        <v>8168</v>
      </c>
      <c r="B4074" s="171" t="s">
        <v>8169</v>
      </c>
      <c r="C4074" s="171" t="s">
        <v>155</v>
      </c>
      <c r="D4074" s="171" t="s">
        <v>80</v>
      </c>
      <c r="E4074" s="11">
        <v>42217</v>
      </c>
      <c r="F4074">
        <v>4</v>
      </c>
      <c r="G4074">
        <v>5</v>
      </c>
      <c r="H4074">
        <v>0.8</v>
      </c>
      <c r="I4074">
        <v>15</v>
      </c>
      <c r="J4074">
        <v>10</v>
      </c>
      <c r="K4074">
        <v>1.5</v>
      </c>
      <c r="L4074">
        <v>10</v>
      </c>
      <c r="M4074">
        <v>1</v>
      </c>
      <c r="N4074">
        <v>13</v>
      </c>
      <c r="P4074">
        <v>0</v>
      </c>
      <c r="Q4074">
        <v>0</v>
      </c>
      <c r="R4074" t="e">
        <v>#DIV/0!</v>
      </c>
      <c r="S4074">
        <v>2</v>
      </c>
    </row>
    <row r="4075" spans="1:19" x14ac:dyDescent="0.3">
      <c r="A4075" t="s">
        <v>8170</v>
      </c>
      <c r="B4075" s="171" t="s">
        <v>8171</v>
      </c>
      <c r="C4075" s="171" t="s">
        <v>188</v>
      </c>
      <c r="D4075" s="171" t="s">
        <v>80</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3">
      <c r="A4076" t="s">
        <v>8172</v>
      </c>
      <c r="B4076" s="171" t="s">
        <v>8173</v>
      </c>
      <c r="C4076" s="171" t="s">
        <v>227</v>
      </c>
      <c r="D4076" s="171" t="s">
        <v>80</v>
      </c>
      <c r="E4076" s="11">
        <v>42217</v>
      </c>
      <c r="F4076">
        <v>1</v>
      </c>
      <c r="G4076">
        <v>4</v>
      </c>
      <c r="H4076">
        <v>0.25</v>
      </c>
      <c r="I4076">
        <v>2</v>
      </c>
      <c r="J4076">
        <v>20</v>
      </c>
      <c r="K4076">
        <v>0.1</v>
      </c>
      <c r="L4076">
        <v>20</v>
      </c>
      <c r="M4076">
        <v>1</v>
      </c>
      <c r="N4076">
        <v>1</v>
      </c>
      <c r="P4076">
        <v>0</v>
      </c>
      <c r="Q4076">
        <v>0</v>
      </c>
      <c r="R4076" t="e">
        <v>#DIV/0!</v>
      </c>
      <c r="S4076">
        <v>1</v>
      </c>
    </row>
    <row r="4077" spans="1:19" x14ac:dyDescent="0.3">
      <c r="A4077" t="s">
        <v>8174</v>
      </c>
      <c r="B4077" s="171" t="s">
        <v>8175</v>
      </c>
      <c r="C4077" s="171" t="s">
        <v>116</v>
      </c>
      <c r="D4077" s="171" t="s">
        <v>80</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3">
      <c r="A4078" t="s">
        <v>8176</v>
      </c>
      <c r="B4078" s="171" t="s">
        <v>8177</v>
      </c>
      <c r="C4078" s="171" t="s">
        <v>140</v>
      </c>
      <c r="D4078" s="171" t="s">
        <v>80</v>
      </c>
      <c r="E4078" s="11">
        <v>42217</v>
      </c>
      <c r="F4078">
        <v>3</v>
      </c>
      <c r="G4078">
        <v>3</v>
      </c>
      <c r="H4078">
        <v>1</v>
      </c>
      <c r="I4078">
        <v>42</v>
      </c>
      <c r="J4078">
        <v>50</v>
      </c>
      <c r="K4078">
        <v>0.84</v>
      </c>
      <c r="L4078">
        <v>50</v>
      </c>
      <c r="M4078">
        <v>1</v>
      </c>
      <c r="N4078">
        <v>42</v>
      </c>
      <c r="P4078">
        <v>0</v>
      </c>
      <c r="Q4078">
        <v>0</v>
      </c>
      <c r="R4078" t="e">
        <v>#DIV/0!</v>
      </c>
      <c r="S4078">
        <v>0</v>
      </c>
    </row>
    <row r="4079" spans="1:19" x14ac:dyDescent="0.3">
      <c r="A4079" t="s">
        <v>8178</v>
      </c>
      <c r="B4079" s="171" t="s">
        <v>8179</v>
      </c>
      <c r="C4079" s="171" t="s">
        <v>8180</v>
      </c>
      <c r="D4079" s="171" t="s">
        <v>80</v>
      </c>
      <c r="E4079" s="11">
        <v>42217</v>
      </c>
      <c r="F4079">
        <v>1</v>
      </c>
      <c r="G4079">
        <v>1</v>
      </c>
      <c r="H4079">
        <v>1</v>
      </c>
      <c r="I4079">
        <v>3</v>
      </c>
      <c r="J4079">
        <v>10</v>
      </c>
      <c r="K4079">
        <v>0.3</v>
      </c>
      <c r="L4079">
        <v>10</v>
      </c>
      <c r="M4079">
        <v>1</v>
      </c>
      <c r="N4079">
        <v>3</v>
      </c>
      <c r="P4079">
        <v>0</v>
      </c>
      <c r="Q4079">
        <v>0</v>
      </c>
      <c r="R4079" t="e">
        <v>#DIV/0!</v>
      </c>
      <c r="S4079">
        <v>0</v>
      </c>
    </row>
    <row r="4080" spans="1:19" x14ac:dyDescent="0.3">
      <c r="A4080" t="s">
        <v>8181</v>
      </c>
      <c r="B4080" s="171" t="s">
        <v>8182</v>
      </c>
      <c r="C4080" s="171" t="s">
        <v>170</v>
      </c>
      <c r="D4080" s="171" t="s">
        <v>80</v>
      </c>
      <c r="E4080" s="11">
        <v>42217</v>
      </c>
      <c r="F4080">
        <v>4</v>
      </c>
      <c r="G4080">
        <v>5</v>
      </c>
      <c r="H4080">
        <v>0.8</v>
      </c>
      <c r="I4080">
        <v>27</v>
      </c>
      <c r="J4080">
        <v>20</v>
      </c>
      <c r="K4080">
        <v>1.35</v>
      </c>
      <c r="L4080">
        <v>50</v>
      </c>
      <c r="M4080">
        <v>0.4</v>
      </c>
      <c r="N4080">
        <v>27</v>
      </c>
      <c r="P4080">
        <v>0</v>
      </c>
      <c r="Q4080">
        <v>0</v>
      </c>
      <c r="R4080" t="e">
        <v>#DIV/0!</v>
      </c>
      <c r="S4080">
        <v>0</v>
      </c>
    </row>
    <row r="4081" spans="1:19" x14ac:dyDescent="0.3">
      <c r="A4081" t="s">
        <v>8183</v>
      </c>
      <c r="B4081" s="171" t="s">
        <v>8184</v>
      </c>
      <c r="C4081" s="171" t="s">
        <v>182</v>
      </c>
      <c r="D4081" s="171" t="s">
        <v>80</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3">
      <c r="A4082" t="s">
        <v>8185</v>
      </c>
      <c r="B4082" s="171" t="s">
        <v>8186</v>
      </c>
      <c r="C4082" s="171" t="s">
        <v>197</v>
      </c>
      <c r="D4082" s="171" t="s">
        <v>80</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3">
      <c r="A4083" t="s">
        <v>8187</v>
      </c>
      <c r="B4083" s="171" t="s">
        <v>8188</v>
      </c>
      <c r="C4083" s="171" t="s">
        <v>218</v>
      </c>
      <c r="D4083" s="171" t="s">
        <v>80</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3">
      <c r="A4084" t="s">
        <v>8189</v>
      </c>
      <c r="B4084" s="171" t="s">
        <v>8190</v>
      </c>
      <c r="C4084" s="171" t="s">
        <v>230</v>
      </c>
      <c r="D4084" s="171" t="s">
        <v>80</v>
      </c>
      <c r="E4084" s="11">
        <v>42217</v>
      </c>
      <c r="F4084">
        <v>3</v>
      </c>
      <c r="G4084">
        <v>3</v>
      </c>
      <c r="H4084">
        <v>1</v>
      </c>
      <c r="I4084">
        <v>12</v>
      </c>
      <c r="J4084">
        <v>30</v>
      </c>
      <c r="K4084">
        <v>0.4</v>
      </c>
      <c r="L4084">
        <v>30</v>
      </c>
      <c r="M4084">
        <v>1</v>
      </c>
      <c r="N4084">
        <v>12</v>
      </c>
      <c r="P4084">
        <v>0</v>
      </c>
      <c r="Q4084">
        <v>0</v>
      </c>
      <c r="R4084" t="e">
        <v>#DIV/0!</v>
      </c>
      <c r="S4084">
        <v>0</v>
      </c>
    </row>
    <row r="4085" spans="1:19" x14ac:dyDescent="0.3">
      <c r="A4085" t="s">
        <v>8191</v>
      </c>
      <c r="B4085" s="171" t="s">
        <v>8192</v>
      </c>
      <c r="C4085" s="171" t="s">
        <v>8193</v>
      </c>
      <c r="D4085" s="171" t="s">
        <v>80</v>
      </c>
      <c r="E4085" s="11">
        <v>42217</v>
      </c>
      <c r="F4085">
        <v>3</v>
      </c>
      <c r="G4085">
        <v>3</v>
      </c>
      <c r="H4085">
        <v>1</v>
      </c>
      <c r="I4085">
        <v>22</v>
      </c>
      <c r="J4085">
        <v>30</v>
      </c>
      <c r="K4085">
        <v>0.73333333333333328</v>
      </c>
      <c r="L4085">
        <v>30</v>
      </c>
      <c r="M4085">
        <v>1</v>
      </c>
      <c r="N4085">
        <v>22</v>
      </c>
      <c r="P4085">
        <v>2</v>
      </c>
      <c r="Q4085">
        <v>2</v>
      </c>
      <c r="R4085">
        <v>1</v>
      </c>
      <c r="S4085">
        <v>0</v>
      </c>
    </row>
    <row r="4086" spans="1:19" x14ac:dyDescent="0.3">
      <c r="A4086" t="s">
        <v>8194</v>
      </c>
      <c r="B4086" s="171" t="s">
        <v>8195</v>
      </c>
      <c r="C4086" s="171" t="s">
        <v>173</v>
      </c>
      <c r="D4086" s="171" t="s">
        <v>80</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3">
      <c r="A4087" t="s">
        <v>8196</v>
      </c>
      <c r="B4087" s="171" t="s">
        <v>8197</v>
      </c>
      <c r="C4087" s="171" t="s">
        <v>200</v>
      </c>
      <c r="D4087" s="171" t="s">
        <v>80</v>
      </c>
      <c r="E4087" s="11">
        <v>42217</v>
      </c>
      <c r="F4087">
        <v>12</v>
      </c>
      <c r="G4087">
        <v>10</v>
      </c>
      <c r="H4087">
        <v>1.2</v>
      </c>
      <c r="I4087">
        <v>44</v>
      </c>
      <c r="J4087">
        <v>50</v>
      </c>
      <c r="K4087">
        <v>0.88</v>
      </c>
      <c r="L4087">
        <v>50</v>
      </c>
      <c r="M4087">
        <v>1</v>
      </c>
      <c r="N4087">
        <v>42</v>
      </c>
      <c r="P4087">
        <v>0</v>
      </c>
      <c r="Q4087">
        <v>1</v>
      </c>
      <c r="R4087">
        <v>0</v>
      </c>
      <c r="S4087">
        <v>2</v>
      </c>
    </row>
    <row r="4088" spans="1:19" x14ac:dyDescent="0.3">
      <c r="A4088" t="s">
        <v>8198</v>
      </c>
      <c r="B4088" s="171" t="s">
        <v>8199</v>
      </c>
      <c r="C4088" s="171" t="s">
        <v>107</v>
      </c>
      <c r="D4088" s="171" t="s">
        <v>4</v>
      </c>
      <c r="E4088" s="11">
        <v>42217</v>
      </c>
      <c r="F4088">
        <v>15</v>
      </c>
      <c r="G4088">
        <v>12</v>
      </c>
      <c r="H4088">
        <v>1.25</v>
      </c>
      <c r="I4088">
        <v>109</v>
      </c>
      <c r="J4088">
        <v>115</v>
      </c>
      <c r="K4088">
        <v>0.94782608695652171</v>
      </c>
      <c r="L4088">
        <v>125</v>
      </c>
      <c r="M4088">
        <v>0.92</v>
      </c>
      <c r="N4088">
        <v>105</v>
      </c>
      <c r="P4088">
        <v>1</v>
      </c>
      <c r="Q4088">
        <v>1</v>
      </c>
      <c r="R4088">
        <v>1</v>
      </c>
      <c r="S4088">
        <v>4</v>
      </c>
    </row>
    <row r="4089" spans="1:19" x14ac:dyDescent="0.3">
      <c r="A4089" t="s">
        <v>8200</v>
      </c>
      <c r="B4089" s="171" t="s">
        <v>8201</v>
      </c>
      <c r="C4089" s="171" t="s">
        <v>122</v>
      </c>
      <c r="D4089" s="171" t="s">
        <v>4</v>
      </c>
      <c r="E4089" s="11">
        <v>42217</v>
      </c>
      <c r="F4089">
        <v>0</v>
      </c>
      <c r="G4089">
        <v>0</v>
      </c>
      <c r="H4089" t="e">
        <v>#DIV/0!</v>
      </c>
      <c r="I4089">
        <v>0</v>
      </c>
      <c r="J4089">
        <v>0</v>
      </c>
      <c r="K4089" t="e">
        <v>#DIV/0!</v>
      </c>
      <c r="L4089">
        <v>0</v>
      </c>
      <c r="M4089" t="e">
        <v>#DIV/0!</v>
      </c>
      <c r="N4089">
        <v>0</v>
      </c>
      <c r="P4089">
        <v>0</v>
      </c>
      <c r="Q4089">
        <v>0</v>
      </c>
      <c r="R4089" t="e">
        <v>#DIV/0!</v>
      </c>
      <c r="S4089">
        <v>0</v>
      </c>
    </row>
    <row r="4090" spans="1:19" x14ac:dyDescent="0.3">
      <c r="A4090" t="s">
        <v>8202</v>
      </c>
      <c r="B4090" s="171" t="s">
        <v>8203</v>
      </c>
      <c r="C4090" s="171" t="s">
        <v>8204</v>
      </c>
      <c r="D4090" s="171" t="s">
        <v>4</v>
      </c>
      <c r="E4090" s="11">
        <v>42217</v>
      </c>
      <c r="F4090">
        <v>1</v>
      </c>
      <c r="G4090">
        <v>1</v>
      </c>
      <c r="H4090">
        <v>1</v>
      </c>
      <c r="I4090">
        <v>3</v>
      </c>
      <c r="J4090">
        <v>10</v>
      </c>
      <c r="K4090">
        <v>0.3</v>
      </c>
      <c r="L4090">
        <v>10</v>
      </c>
      <c r="M4090">
        <v>1</v>
      </c>
      <c r="N4090">
        <v>3</v>
      </c>
      <c r="P4090">
        <v>0</v>
      </c>
      <c r="Q4090">
        <v>0</v>
      </c>
      <c r="R4090" t="e">
        <v>#DIV/0!</v>
      </c>
      <c r="S4090">
        <v>0</v>
      </c>
    </row>
    <row r="4091" spans="1:19" x14ac:dyDescent="0.3">
      <c r="A4091" t="s">
        <v>8205</v>
      </c>
      <c r="B4091" s="171" t="s">
        <v>8206</v>
      </c>
      <c r="C4091" s="171" t="s">
        <v>146</v>
      </c>
      <c r="D4091" s="171" t="s">
        <v>4</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3">
      <c r="A4092" t="s">
        <v>8207</v>
      </c>
      <c r="B4092" s="171" t="s">
        <v>8208</v>
      </c>
      <c r="C4092" s="171" t="s">
        <v>161</v>
      </c>
      <c r="D4092" s="171" t="s">
        <v>4</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3">
      <c r="A4093" t="s">
        <v>8209</v>
      </c>
      <c r="B4093" s="171" t="s">
        <v>8210</v>
      </c>
      <c r="C4093" s="171" t="s">
        <v>212</v>
      </c>
      <c r="D4093" s="171" t="s">
        <v>4</v>
      </c>
      <c r="E4093" s="11">
        <v>42217</v>
      </c>
      <c r="F4093">
        <v>1</v>
      </c>
      <c r="G4093">
        <v>2</v>
      </c>
      <c r="H4093">
        <v>0.5</v>
      </c>
      <c r="I4093">
        <v>0</v>
      </c>
      <c r="J4093">
        <v>0</v>
      </c>
      <c r="K4093" t="e">
        <v>#DIV/0!</v>
      </c>
      <c r="L4093">
        <v>0</v>
      </c>
      <c r="M4093" t="e">
        <v>#DIV/0!</v>
      </c>
      <c r="N4093">
        <v>0</v>
      </c>
      <c r="P4093">
        <v>0</v>
      </c>
      <c r="Q4093">
        <v>0</v>
      </c>
      <c r="R4093" t="e">
        <v>#DIV/0!</v>
      </c>
      <c r="S4093">
        <v>0</v>
      </c>
    </row>
    <row r="4094" spans="1:19" x14ac:dyDescent="0.3">
      <c r="A4094" t="s">
        <v>8211</v>
      </c>
      <c r="B4094" s="171" t="s">
        <v>8212</v>
      </c>
      <c r="C4094" s="171" t="s">
        <v>73</v>
      </c>
      <c r="D4094" s="171" t="s">
        <v>4</v>
      </c>
      <c r="E4094" s="11">
        <v>42217</v>
      </c>
      <c r="F4094">
        <v>2</v>
      </c>
      <c r="G4094">
        <v>5</v>
      </c>
      <c r="H4094">
        <v>0.4</v>
      </c>
      <c r="I4094">
        <v>1</v>
      </c>
      <c r="J4094">
        <v>15</v>
      </c>
      <c r="K4094">
        <v>6.6666666666666666E-2</v>
      </c>
      <c r="L4094">
        <v>15</v>
      </c>
      <c r="M4094">
        <v>1</v>
      </c>
      <c r="N4094">
        <v>0</v>
      </c>
      <c r="P4094">
        <v>0</v>
      </c>
      <c r="Q4094">
        <v>0</v>
      </c>
      <c r="R4094" t="e">
        <v>#DIV/0!</v>
      </c>
      <c r="S4094">
        <v>1</v>
      </c>
    </row>
    <row r="4095" spans="1:19" x14ac:dyDescent="0.3">
      <c r="A4095" t="s">
        <v>8213</v>
      </c>
      <c r="B4095" s="171" t="s">
        <v>8214</v>
      </c>
      <c r="C4095" s="171" t="s">
        <v>125</v>
      </c>
      <c r="D4095" s="171" t="s">
        <v>4</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3">
      <c r="A4096" t="s">
        <v>8215</v>
      </c>
      <c r="B4096" s="171" t="s">
        <v>8216</v>
      </c>
      <c r="C4096" s="171" t="s">
        <v>191</v>
      </c>
      <c r="D4096" s="171" t="s">
        <v>4</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3">
      <c r="A4097" t="s">
        <v>8217</v>
      </c>
      <c r="B4097" s="171" t="s">
        <v>8218</v>
      </c>
      <c r="C4097" s="171" t="s">
        <v>233</v>
      </c>
      <c r="D4097" s="171" t="s">
        <v>4</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3">
      <c r="A4098" t="s">
        <v>8219</v>
      </c>
      <c r="B4098" s="171" t="s">
        <v>8220</v>
      </c>
      <c r="C4098" s="171" t="s">
        <v>185</v>
      </c>
      <c r="D4098" s="171" t="s">
        <v>4</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3">
      <c r="A4099" t="s">
        <v>8221</v>
      </c>
      <c r="B4099" s="171" t="s">
        <v>8222</v>
      </c>
      <c r="C4099" s="171" t="s">
        <v>221</v>
      </c>
      <c r="D4099" s="171" t="s">
        <v>4</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3">
      <c r="A4100" t="s">
        <v>8223</v>
      </c>
      <c r="B4100" s="171" t="s">
        <v>8224</v>
      </c>
      <c r="C4100" s="171" t="s">
        <v>137</v>
      </c>
      <c r="D4100" s="171" t="s">
        <v>4</v>
      </c>
      <c r="E4100" s="11">
        <v>42217</v>
      </c>
      <c r="F4100">
        <v>3</v>
      </c>
      <c r="G4100">
        <v>3</v>
      </c>
      <c r="H4100">
        <v>1</v>
      </c>
      <c r="I4100">
        <v>42</v>
      </c>
      <c r="J4100">
        <v>50</v>
      </c>
      <c r="K4100">
        <v>0.84</v>
      </c>
      <c r="L4100">
        <v>50</v>
      </c>
      <c r="M4100">
        <v>1</v>
      </c>
      <c r="N4100">
        <v>42</v>
      </c>
      <c r="P4100">
        <v>0</v>
      </c>
      <c r="Q4100">
        <v>0</v>
      </c>
      <c r="R4100" t="e">
        <v>#DIV/0!</v>
      </c>
      <c r="S4100">
        <v>0</v>
      </c>
    </row>
    <row r="4101" spans="1:19" x14ac:dyDescent="0.3">
      <c r="A4101" t="s">
        <v>8225</v>
      </c>
      <c r="B4101" s="171" t="s">
        <v>8226</v>
      </c>
      <c r="C4101" s="171" t="s">
        <v>167</v>
      </c>
      <c r="D4101" s="171" t="s">
        <v>4</v>
      </c>
      <c r="E4101" s="11">
        <v>42217</v>
      </c>
      <c r="F4101">
        <v>4</v>
      </c>
      <c r="G4101">
        <v>5</v>
      </c>
      <c r="H4101">
        <v>0.8</v>
      </c>
      <c r="I4101">
        <v>27</v>
      </c>
      <c r="J4101">
        <v>20</v>
      </c>
      <c r="K4101">
        <v>1.35</v>
      </c>
      <c r="L4101">
        <v>50</v>
      </c>
      <c r="M4101">
        <v>0.4</v>
      </c>
      <c r="N4101">
        <v>27</v>
      </c>
      <c r="P4101">
        <v>0</v>
      </c>
      <c r="Q4101">
        <v>0</v>
      </c>
      <c r="R4101" t="e">
        <v>#DIV/0!</v>
      </c>
      <c r="S4101">
        <v>0</v>
      </c>
    </row>
    <row r="4102" spans="1:19" x14ac:dyDescent="0.3">
      <c r="A4102" t="s">
        <v>8227</v>
      </c>
      <c r="B4102" s="171" t="s">
        <v>8228</v>
      </c>
      <c r="C4102" s="171" t="s">
        <v>179</v>
      </c>
      <c r="D4102" s="171" t="s">
        <v>4</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3">
      <c r="A4103" t="s">
        <v>8229</v>
      </c>
      <c r="B4103" s="171" t="s">
        <v>8230</v>
      </c>
      <c r="C4103" s="171" t="s">
        <v>215</v>
      </c>
      <c r="D4103" s="171" t="s">
        <v>4</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3">
      <c r="A4104" t="s">
        <v>8231</v>
      </c>
      <c r="B4104" s="171" t="s">
        <v>8232</v>
      </c>
      <c r="C4104" s="171" t="s">
        <v>8233</v>
      </c>
      <c r="D4104" s="171" t="s">
        <v>4</v>
      </c>
      <c r="E4104" s="11">
        <v>42217</v>
      </c>
      <c r="F4104">
        <v>3</v>
      </c>
      <c r="G4104">
        <v>3</v>
      </c>
      <c r="H4104">
        <v>1</v>
      </c>
      <c r="I4104">
        <v>22</v>
      </c>
      <c r="J4104">
        <v>30</v>
      </c>
      <c r="K4104">
        <v>0.73333333333333328</v>
      </c>
      <c r="L4104">
        <v>30</v>
      </c>
      <c r="M4104">
        <v>1</v>
      </c>
      <c r="N4104">
        <v>22</v>
      </c>
      <c r="P4104">
        <v>2</v>
      </c>
      <c r="Q4104">
        <v>2</v>
      </c>
      <c r="R4104">
        <v>1</v>
      </c>
      <c r="S4104">
        <v>0</v>
      </c>
    </row>
    <row r="4105" spans="1:19" x14ac:dyDescent="0.3">
      <c r="A4105" t="s">
        <v>8234</v>
      </c>
      <c r="B4105" s="171" t="s">
        <v>8235</v>
      </c>
      <c r="C4105" s="171" t="s">
        <v>79</v>
      </c>
      <c r="D4105" s="171" t="s">
        <v>80</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3">
      <c r="A4106" t="s">
        <v>8236</v>
      </c>
      <c r="B4106" s="171" t="s">
        <v>8237</v>
      </c>
      <c r="C4106" s="171" t="s">
        <v>83</v>
      </c>
      <c r="D4106" s="171" t="s">
        <v>80</v>
      </c>
      <c r="E4106" s="11">
        <v>42217</v>
      </c>
      <c r="F4106">
        <v>7</v>
      </c>
      <c r="G4106">
        <v>10</v>
      </c>
      <c r="H4106">
        <v>0.7</v>
      </c>
      <c r="I4106">
        <v>30</v>
      </c>
      <c r="J4106">
        <v>40</v>
      </c>
      <c r="K4106">
        <v>0.75</v>
      </c>
      <c r="L4106">
        <v>40</v>
      </c>
      <c r="M4106">
        <v>1</v>
      </c>
      <c r="N4106">
        <v>28</v>
      </c>
      <c r="P4106">
        <v>0</v>
      </c>
      <c r="Q4106">
        <v>0</v>
      </c>
      <c r="R4106" t="e">
        <v>#DIV/0!</v>
      </c>
      <c r="S4106">
        <v>2</v>
      </c>
    </row>
    <row r="4107" spans="1:19" x14ac:dyDescent="0.3">
      <c r="A4107" t="s">
        <v>8238</v>
      </c>
      <c r="B4107" s="171" t="s">
        <v>8239</v>
      </c>
      <c r="C4107" s="171" t="s">
        <v>86</v>
      </c>
      <c r="D4107" s="171" t="s">
        <v>80</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3">
      <c r="A4108" t="s">
        <v>8240</v>
      </c>
      <c r="B4108" s="171" t="s">
        <v>8241</v>
      </c>
      <c r="C4108" s="171" t="s">
        <v>89</v>
      </c>
      <c r="D4108" s="171" t="s">
        <v>80</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3">
      <c r="A4109" t="s">
        <v>8242</v>
      </c>
      <c r="B4109" s="171" t="s">
        <v>8243</v>
      </c>
      <c r="C4109" s="171" t="s">
        <v>92</v>
      </c>
      <c r="D4109" s="171" t="s">
        <v>80</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3">
      <c r="A4110" t="s">
        <v>8244</v>
      </c>
      <c r="B4110" s="171" t="s">
        <v>8245</v>
      </c>
      <c r="C4110" s="171" t="s">
        <v>95</v>
      </c>
      <c r="D4110" s="171" t="s">
        <v>80</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3">
      <c r="A4111" t="s">
        <v>8246</v>
      </c>
      <c r="B4111" s="171" t="s">
        <v>8247</v>
      </c>
      <c r="C4111" s="171" t="s">
        <v>98</v>
      </c>
      <c r="D4111" s="171" t="s">
        <v>80</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3">
      <c r="A4112" t="s">
        <v>8248</v>
      </c>
      <c r="B4112" s="171" t="s">
        <v>8249</v>
      </c>
      <c r="C4112" s="171" t="s">
        <v>101</v>
      </c>
      <c r="D4112" s="171" t="s">
        <v>80</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3">
      <c r="A4113" t="s">
        <v>8250</v>
      </c>
      <c r="B4113" s="171" t="s">
        <v>8251</v>
      </c>
      <c r="C4113" s="171" t="s">
        <v>6843</v>
      </c>
      <c r="D4113" s="171" t="s">
        <v>80</v>
      </c>
      <c r="E4113" s="11">
        <v>42217</v>
      </c>
      <c r="F4113">
        <v>0</v>
      </c>
      <c r="G4113">
        <v>0</v>
      </c>
      <c r="H4113" t="e">
        <v>#DIV/0!</v>
      </c>
      <c r="I4113">
        <v>0</v>
      </c>
      <c r="J4113">
        <v>0</v>
      </c>
      <c r="K4113" t="e">
        <v>#DIV/0!</v>
      </c>
      <c r="L4113">
        <v>0</v>
      </c>
      <c r="M4113" t="e">
        <v>#DIV/0!</v>
      </c>
      <c r="N4113">
        <v>0</v>
      </c>
      <c r="P4113">
        <v>0</v>
      </c>
      <c r="Q4113">
        <v>0</v>
      </c>
      <c r="R4113" t="e">
        <v>#DIV/0!</v>
      </c>
      <c r="S4113">
        <v>0</v>
      </c>
    </row>
    <row r="4114" spans="1:19" x14ac:dyDescent="0.3">
      <c r="A4114" t="s">
        <v>8252</v>
      </c>
      <c r="B4114" s="171" t="s">
        <v>8253</v>
      </c>
      <c r="C4114" s="171" t="s">
        <v>104</v>
      </c>
      <c r="D4114" s="171" t="s">
        <v>4</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3">
      <c r="A4115" t="s">
        <v>8254</v>
      </c>
      <c r="B4115" s="171" t="s">
        <v>8255</v>
      </c>
      <c r="C4115" s="171" t="s">
        <v>76</v>
      </c>
      <c r="D4115" s="171" t="s">
        <v>80</v>
      </c>
      <c r="E4115" s="11">
        <v>42217</v>
      </c>
      <c r="F4115">
        <v>2</v>
      </c>
      <c r="G4115">
        <v>5</v>
      </c>
      <c r="H4115">
        <v>0.4</v>
      </c>
      <c r="I4115">
        <v>1</v>
      </c>
      <c r="J4115">
        <v>15</v>
      </c>
      <c r="K4115">
        <v>6.6666666666666666E-2</v>
      </c>
      <c r="L4115">
        <v>15</v>
      </c>
      <c r="M4115">
        <v>1</v>
      </c>
      <c r="N4115">
        <v>0</v>
      </c>
      <c r="P4115">
        <v>0</v>
      </c>
      <c r="Q4115">
        <v>0</v>
      </c>
      <c r="R4115" t="e">
        <v>#DIV/0!</v>
      </c>
      <c r="S4115">
        <v>1</v>
      </c>
    </row>
    <row r="4116" spans="1:19" x14ac:dyDescent="0.3">
      <c r="A4116" t="s">
        <v>8256</v>
      </c>
      <c r="B4116" s="171" t="s">
        <v>8257</v>
      </c>
      <c r="C4116" s="171" t="s">
        <v>79</v>
      </c>
      <c r="D4116" s="171" t="s">
        <v>4</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3">
      <c r="A4117" t="s">
        <v>8258</v>
      </c>
      <c r="B4117" s="171" t="s">
        <v>8259</v>
      </c>
      <c r="C4117" s="171" t="s">
        <v>86</v>
      </c>
      <c r="D4117" s="171" t="s">
        <v>4</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3">
      <c r="A4118" t="s">
        <v>8260</v>
      </c>
      <c r="B4118" s="171" t="s">
        <v>8261</v>
      </c>
      <c r="C4118" s="171" t="s">
        <v>89</v>
      </c>
      <c r="D4118" s="171" t="s">
        <v>4</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3">
      <c r="A4119" t="s">
        <v>8262</v>
      </c>
      <c r="B4119" s="171" t="s">
        <v>8263</v>
      </c>
      <c r="C4119" s="171" t="s">
        <v>92</v>
      </c>
      <c r="D4119" s="171" t="s">
        <v>4</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3">
      <c r="A4120" t="s">
        <v>8264</v>
      </c>
      <c r="B4120" s="171" t="s">
        <v>8265</v>
      </c>
      <c r="C4120" s="171" t="s">
        <v>98</v>
      </c>
      <c r="D4120" s="171" t="s">
        <v>4</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3">
      <c r="A4121" t="s">
        <v>8266</v>
      </c>
      <c r="B4121" s="171" t="s">
        <v>8267</v>
      </c>
      <c r="C4121" s="171" t="s">
        <v>101</v>
      </c>
      <c r="D4121" s="171" t="s">
        <v>4</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3">
      <c r="A4122" t="s">
        <v>8268</v>
      </c>
      <c r="B4122" s="171" t="s">
        <v>8269</v>
      </c>
      <c r="C4122" s="171" t="s">
        <v>6843</v>
      </c>
      <c r="D4122" s="171" t="s">
        <v>4</v>
      </c>
      <c r="E4122" s="11">
        <v>42217</v>
      </c>
      <c r="F4122">
        <v>0</v>
      </c>
      <c r="G4122">
        <v>0</v>
      </c>
      <c r="H4122" t="e">
        <v>#DIV/0!</v>
      </c>
      <c r="I4122">
        <v>0</v>
      </c>
      <c r="J4122">
        <v>0</v>
      </c>
      <c r="K4122" t="e">
        <v>#DIV/0!</v>
      </c>
      <c r="L4122">
        <v>0</v>
      </c>
      <c r="M4122" t="e">
        <v>#DIV/0!</v>
      </c>
      <c r="N4122">
        <v>0</v>
      </c>
      <c r="P4122">
        <v>0</v>
      </c>
      <c r="Q4122">
        <v>0</v>
      </c>
      <c r="R4122" t="e">
        <v>#DIV/0!</v>
      </c>
      <c r="S4122">
        <v>0</v>
      </c>
    </row>
    <row r="4123" spans="1:19" x14ac:dyDescent="0.3">
      <c r="A4123" t="s">
        <v>8270</v>
      </c>
      <c r="B4123" s="171" t="s">
        <v>8271</v>
      </c>
      <c r="C4123" s="171" t="s">
        <v>107</v>
      </c>
      <c r="D4123" s="171" t="s">
        <v>80</v>
      </c>
      <c r="E4123" s="11">
        <v>42217</v>
      </c>
      <c r="F4123">
        <v>15</v>
      </c>
      <c r="G4123">
        <v>12</v>
      </c>
      <c r="H4123">
        <v>1.25</v>
      </c>
      <c r="I4123">
        <v>109</v>
      </c>
      <c r="J4123">
        <v>115</v>
      </c>
      <c r="K4123">
        <v>0.94782608695652171</v>
      </c>
      <c r="L4123">
        <v>125</v>
      </c>
      <c r="M4123">
        <v>0.92</v>
      </c>
      <c r="N4123">
        <v>105</v>
      </c>
      <c r="P4123">
        <v>1</v>
      </c>
      <c r="Q4123">
        <v>1</v>
      </c>
      <c r="R4123">
        <v>1</v>
      </c>
      <c r="S4123">
        <v>4</v>
      </c>
    </row>
    <row r="4124" spans="1:19" x14ac:dyDescent="0.3">
      <c r="A4124" t="s">
        <v>8272</v>
      </c>
      <c r="B4124" s="171" t="s">
        <v>8273</v>
      </c>
      <c r="C4124" s="171" t="s">
        <v>113</v>
      </c>
      <c r="D4124" s="171" t="s">
        <v>4</v>
      </c>
      <c r="E4124" s="11">
        <v>42217</v>
      </c>
      <c r="F4124">
        <v>7</v>
      </c>
      <c r="G4124">
        <v>5</v>
      </c>
      <c r="H4124">
        <v>1.4</v>
      </c>
      <c r="I4124">
        <v>13</v>
      </c>
      <c r="J4124">
        <v>25</v>
      </c>
      <c r="K4124">
        <v>0.52</v>
      </c>
      <c r="L4124">
        <v>25</v>
      </c>
      <c r="M4124">
        <v>1</v>
      </c>
      <c r="N4124">
        <v>10</v>
      </c>
      <c r="P4124">
        <v>0</v>
      </c>
      <c r="Q4124">
        <v>0</v>
      </c>
      <c r="R4124" t="e">
        <v>#DIV/0!</v>
      </c>
      <c r="S4124">
        <v>3</v>
      </c>
    </row>
    <row r="4125" spans="1:19" x14ac:dyDescent="0.3">
      <c r="A4125" t="s">
        <v>8274</v>
      </c>
      <c r="B4125" s="171" t="s">
        <v>8275</v>
      </c>
      <c r="C4125" s="171" t="s">
        <v>116</v>
      </c>
      <c r="D4125" s="171" t="s">
        <v>4</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3">
      <c r="A4126" t="s">
        <v>8276</v>
      </c>
      <c r="B4126" s="171" t="s">
        <v>8277</v>
      </c>
      <c r="C4126" s="171" t="s">
        <v>122</v>
      </c>
      <c r="D4126" s="171" t="s">
        <v>80</v>
      </c>
      <c r="E4126" s="11">
        <v>42217</v>
      </c>
      <c r="F4126">
        <v>0</v>
      </c>
      <c r="G4126">
        <v>0</v>
      </c>
      <c r="H4126" t="e">
        <v>#DIV/0!</v>
      </c>
      <c r="I4126">
        <v>0</v>
      </c>
      <c r="J4126">
        <v>0</v>
      </c>
      <c r="K4126" t="e">
        <v>#DIV/0!</v>
      </c>
      <c r="L4126">
        <v>0</v>
      </c>
      <c r="M4126" t="e">
        <v>#DIV/0!</v>
      </c>
      <c r="N4126">
        <v>0</v>
      </c>
      <c r="P4126">
        <v>0</v>
      </c>
      <c r="Q4126">
        <v>0</v>
      </c>
      <c r="R4126" t="e">
        <v>#DIV/0!</v>
      </c>
      <c r="S4126">
        <v>0</v>
      </c>
    </row>
    <row r="4127" spans="1:19" x14ac:dyDescent="0.3">
      <c r="A4127" t="s">
        <v>8278</v>
      </c>
      <c r="B4127" s="171" t="s">
        <v>8279</v>
      </c>
      <c r="C4127" s="171" t="s">
        <v>125</v>
      </c>
      <c r="D4127" s="171" t="s">
        <v>80</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3">
      <c r="A4128" t="s">
        <v>8280</v>
      </c>
      <c r="B4128" s="171" t="s">
        <v>8281</v>
      </c>
      <c r="C4128" s="171" t="s">
        <v>128</v>
      </c>
      <c r="D4128" s="171" t="s">
        <v>4</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3">
      <c r="A4129" t="s">
        <v>8282</v>
      </c>
      <c r="B4129" s="171" t="s">
        <v>8283</v>
      </c>
      <c r="C4129" s="171" t="s">
        <v>131</v>
      </c>
      <c r="D4129" s="171" t="s">
        <v>4</v>
      </c>
      <c r="E4129" s="11">
        <v>42217</v>
      </c>
      <c r="F4129">
        <v>7</v>
      </c>
      <c r="G4129">
        <v>4</v>
      </c>
      <c r="H4129">
        <v>1.75</v>
      </c>
      <c r="I4129">
        <v>0</v>
      </c>
      <c r="J4129">
        <v>0</v>
      </c>
      <c r="K4129" t="e">
        <v>#DIV/0!</v>
      </c>
      <c r="L4129">
        <v>0</v>
      </c>
      <c r="M4129" t="e">
        <v>#DIV/0!</v>
      </c>
      <c r="N4129">
        <v>0</v>
      </c>
      <c r="P4129">
        <v>0</v>
      </c>
      <c r="Q4129">
        <v>0</v>
      </c>
      <c r="R4129" t="e">
        <v>#DIV/0!</v>
      </c>
      <c r="S4129">
        <v>0</v>
      </c>
    </row>
    <row r="4130" spans="1:19" x14ac:dyDescent="0.3">
      <c r="A4130" t="s">
        <v>8284</v>
      </c>
      <c r="B4130" s="171" t="s">
        <v>8285</v>
      </c>
      <c r="C4130" s="171" t="s">
        <v>137</v>
      </c>
      <c r="D4130" s="171" t="s">
        <v>80</v>
      </c>
      <c r="E4130" s="11">
        <v>42217</v>
      </c>
      <c r="F4130">
        <v>3</v>
      </c>
      <c r="G4130">
        <v>3</v>
      </c>
      <c r="H4130">
        <v>1</v>
      </c>
      <c r="I4130">
        <v>42</v>
      </c>
      <c r="J4130">
        <v>50</v>
      </c>
      <c r="K4130">
        <v>0.84</v>
      </c>
      <c r="L4130">
        <v>50</v>
      </c>
      <c r="M4130">
        <v>1</v>
      </c>
      <c r="N4130">
        <v>42</v>
      </c>
      <c r="P4130">
        <v>0</v>
      </c>
      <c r="Q4130">
        <v>0</v>
      </c>
      <c r="R4130" t="e">
        <v>#DIV/0!</v>
      </c>
      <c r="S4130">
        <v>0</v>
      </c>
    </row>
    <row r="4131" spans="1:19" x14ac:dyDescent="0.3">
      <c r="A4131" t="s">
        <v>8286</v>
      </c>
      <c r="B4131" s="171" t="s">
        <v>8287</v>
      </c>
      <c r="C4131" s="171" t="s">
        <v>140</v>
      </c>
      <c r="D4131" s="171" t="s">
        <v>4</v>
      </c>
      <c r="E4131" s="11">
        <v>42217</v>
      </c>
      <c r="F4131">
        <v>3</v>
      </c>
      <c r="G4131">
        <v>3</v>
      </c>
      <c r="H4131">
        <v>1</v>
      </c>
      <c r="I4131">
        <v>42</v>
      </c>
      <c r="J4131">
        <v>50</v>
      </c>
      <c r="K4131">
        <v>0.84</v>
      </c>
      <c r="L4131">
        <v>50</v>
      </c>
      <c r="M4131">
        <v>1</v>
      </c>
      <c r="N4131">
        <v>42</v>
      </c>
      <c r="P4131">
        <v>0</v>
      </c>
      <c r="Q4131">
        <v>0</v>
      </c>
      <c r="R4131" t="e">
        <v>#DIV/0!</v>
      </c>
      <c r="S4131">
        <v>0</v>
      </c>
    </row>
    <row r="4132" spans="1:19" x14ac:dyDescent="0.3">
      <c r="A4132" t="s">
        <v>8288</v>
      </c>
      <c r="B4132" s="171" t="s">
        <v>8289</v>
      </c>
      <c r="C4132" s="171" t="s">
        <v>8204</v>
      </c>
      <c r="D4132" s="171" t="s">
        <v>80</v>
      </c>
      <c r="E4132" s="11">
        <v>42217</v>
      </c>
      <c r="F4132">
        <v>1</v>
      </c>
      <c r="G4132">
        <v>1</v>
      </c>
      <c r="H4132">
        <v>1</v>
      </c>
      <c r="I4132">
        <v>3</v>
      </c>
      <c r="J4132">
        <v>10</v>
      </c>
      <c r="K4132">
        <v>0.3</v>
      </c>
      <c r="L4132">
        <v>10</v>
      </c>
      <c r="M4132">
        <v>1</v>
      </c>
      <c r="N4132">
        <v>3</v>
      </c>
      <c r="P4132">
        <v>0</v>
      </c>
      <c r="Q4132">
        <v>0</v>
      </c>
      <c r="R4132" t="e">
        <v>#DIV/0!</v>
      </c>
      <c r="S4132">
        <v>0</v>
      </c>
    </row>
    <row r="4133" spans="1:19" x14ac:dyDescent="0.3">
      <c r="A4133" t="s">
        <v>8290</v>
      </c>
      <c r="B4133" s="171" t="s">
        <v>8291</v>
      </c>
      <c r="C4133" s="171" t="s">
        <v>8180</v>
      </c>
      <c r="D4133" s="171" t="s">
        <v>4</v>
      </c>
      <c r="E4133" s="11">
        <v>42217</v>
      </c>
      <c r="F4133">
        <v>1</v>
      </c>
      <c r="G4133">
        <v>1</v>
      </c>
      <c r="H4133">
        <v>1</v>
      </c>
      <c r="I4133">
        <v>3</v>
      </c>
      <c r="J4133">
        <v>10</v>
      </c>
      <c r="K4133">
        <v>0.3</v>
      </c>
      <c r="L4133">
        <v>10</v>
      </c>
      <c r="M4133">
        <v>1</v>
      </c>
      <c r="N4133">
        <v>3</v>
      </c>
      <c r="P4133">
        <v>0</v>
      </c>
      <c r="Q4133">
        <v>0</v>
      </c>
      <c r="R4133" t="e">
        <v>#DIV/0!</v>
      </c>
      <c r="S4133">
        <v>0</v>
      </c>
    </row>
    <row r="4134" spans="1:19" x14ac:dyDescent="0.3">
      <c r="A4134" t="s">
        <v>8292</v>
      </c>
      <c r="B4134" s="171" t="s">
        <v>8293</v>
      </c>
      <c r="C4134" s="171" t="s">
        <v>167</v>
      </c>
      <c r="D4134" s="171" t="s">
        <v>80</v>
      </c>
      <c r="E4134" s="11">
        <v>42217</v>
      </c>
      <c r="F4134">
        <v>4</v>
      </c>
      <c r="G4134">
        <v>5</v>
      </c>
      <c r="H4134">
        <v>0.8</v>
      </c>
      <c r="I4134">
        <v>27</v>
      </c>
      <c r="J4134">
        <v>20</v>
      </c>
      <c r="K4134">
        <v>1.35</v>
      </c>
      <c r="L4134">
        <v>50</v>
      </c>
      <c r="M4134">
        <v>0.4</v>
      </c>
      <c r="N4134">
        <v>27</v>
      </c>
      <c r="P4134">
        <v>0</v>
      </c>
      <c r="Q4134">
        <v>0</v>
      </c>
      <c r="R4134" t="e">
        <v>#DIV/0!</v>
      </c>
      <c r="S4134">
        <v>0</v>
      </c>
    </row>
    <row r="4135" spans="1:19" x14ac:dyDescent="0.3">
      <c r="A4135" t="s">
        <v>8294</v>
      </c>
      <c r="B4135" s="171" t="s">
        <v>8295</v>
      </c>
      <c r="C4135" s="171" t="s">
        <v>170</v>
      </c>
      <c r="D4135" s="171" t="s">
        <v>4</v>
      </c>
      <c r="E4135" s="11">
        <v>42217</v>
      </c>
      <c r="F4135">
        <v>4</v>
      </c>
      <c r="G4135">
        <v>5</v>
      </c>
      <c r="H4135">
        <v>0.8</v>
      </c>
      <c r="I4135">
        <v>27</v>
      </c>
      <c r="J4135">
        <v>20</v>
      </c>
      <c r="K4135">
        <v>1.35</v>
      </c>
      <c r="L4135">
        <v>50</v>
      </c>
      <c r="M4135">
        <v>0.4</v>
      </c>
      <c r="N4135">
        <v>27</v>
      </c>
      <c r="P4135">
        <v>0</v>
      </c>
      <c r="Q4135">
        <v>0</v>
      </c>
      <c r="R4135" t="e">
        <v>#DIV/0!</v>
      </c>
      <c r="S4135">
        <v>0</v>
      </c>
    </row>
    <row r="4136" spans="1:19" x14ac:dyDescent="0.3">
      <c r="A4136" t="s">
        <v>8296</v>
      </c>
      <c r="B4136" s="171" t="s">
        <v>8297</v>
      </c>
      <c r="C4136" s="171" t="s">
        <v>179</v>
      </c>
      <c r="D4136" s="171" t="s">
        <v>80</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3">
      <c r="A4137" t="s">
        <v>8298</v>
      </c>
      <c r="B4137" s="171" t="s">
        <v>8299</v>
      </c>
      <c r="C4137" s="171" t="s">
        <v>182</v>
      </c>
      <c r="D4137" s="171" t="s">
        <v>4</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3">
      <c r="A4138" t="s">
        <v>8300</v>
      </c>
      <c r="B4138" s="171" t="s">
        <v>8301</v>
      </c>
      <c r="C4138" s="171" t="s">
        <v>185</v>
      </c>
      <c r="D4138" s="171" t="s">
        <v>80</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3">
      <c r="A4139" t="s">
        <v>8302</v>
      </c>
      <c r="B4139" s="171" t="s">
        <v>8303</v>
      </c>
      <c r="C4139" s="171" t="s">
        <v>188</v>
      </c>
      <c r="D4139" s="171" t="s">
        <v>4</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3">
      <c r="A4140" t="s">
        <v>8304</v>
      </c>
      <c r="B4140" s="171" t="s">
        <v>8305</v>
      </c>
      <c r="C4140" s="171" t="s">
        <v>191</v>
      </c>
      <c r="D4140" s="171" t="s">
        <v>80</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3">
      <c r="A4141" t="s">
        <v>8306</v>
      </c>
      <c r="B4141" s="171" t="s">
        <v>8307</v>
      </c>
      <c r="C4141" s="171" t="s">
        <v>194</v>
      </c>
      <c r="D4141" s="171" t="s">
        <v>4</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3">
      <c r="A4142" t="s">
        <v>8308</v>
      </c>
      <c r="B4142" s="171" t="s">
        <v>8309</v>
      </c>
      <c r="C4142" s="171" t="s">
        <v>197</v>
      </c>
      <c r="D4142" s="171" t="s">
        <v>4</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3">
      <c r="A4143" t="s">
        <v>8310</v>
      </c>
      <c r="B4143" s="171" t="s">
        <v>8311</v>
      </c>
      <c r="C4143" s="171" t="s">
        <v>209</v>
      </c>
      <c r="D4143" s="171" t="s">
        <v>4</v>
      </c>
      <c r="E4143" s="11">
        <v>42217</v>
      </c>
      <c r="F4143">
        <v>1</v>
      </c>
      <c r="G4143">
        <v>2</v>
      </c>
      <c r="H4143">
        <v>0.5</v>
      </c>
      <c r="I4143">
        <v>0</v>
      </c>
      <c r="J4143">
        <v>0</v>
      </c>
      <c r="K4143" t="e">
        <v>#DIV/0!</v>
      </c>
      <c r="L4143">
        <v>0</v>
      </c>
      <c r="M4143" t="e">
        <v>#DIV/0!</v>
      </c>
      <c r="N4143">
        <v>0</v>
      </c>
      <c r="P4143">
        <v>0</v>
      </c>
      <c r="Q4143">
        <v>0</v>
      </c>
      <c r="R4143" t="e">
        <v>#DIV/0!</v>
      </c>
      <c r="S4143">
        <v>0</v>
      </c>
    </row>
    <row r="4144" spans="1:19" x14ac:dyDescent="0.3">
      <c r="A4144" t="s">
        <v>8312</v>
      </c>
      <c r="B4144" s="171" t="s">
        <v>8313</v>
      </c>
      <c r="C4144" s="171" t="s">
        <v>212</v>
      </c>
      <c r="D4144" s="171" t="s">
        <v>80</v>
      </c>
      <c r="E4144" s="11">
        <v>42217</v>
      </c>
      <c r="F4144">
        <v>1</v>
      </c>
      <c r="G4144">
        <v>2</v>
      </c>
      <c r="H4144">
        <v>0.5</v>
      </c>
      <c r="I4144">
        <v>0</v>
      </c>
      <c r="J4144">
        <v>0</v>
      </c>
      <c r="K4144" t="e">
        <v>#DIV/0!</v>
      </c>
      <c r="L4144">
        <v>0</v>
      </c>
      <c r="M4144" t="e">
        <v>#DIV/0!</v>
      </c>
      <c r="N4144">
        <v>0</v>
      </c>
      <c r="P4144">
        <v>0</v>
      </c>
      <c r="Q4144">
        <v>0</v>
      </c>
      <c r="R4144" t="e">
        <v>#DIV/0!</v>
      </c>
      <c r="S4144">
        <v>0</v>
      </c>
    </row>
    <row r="4145" spans="1:19" x14ac:dyDescent="0.3">
      <c r="A4145" t="s">
        <v>8314</v>
      </c>
      <c r="B4145" s="171" t="s">
        <v>8315</v>
      </c>
      <c r="C4145" s="171" t="s">
        <v>215</v>
      </c>
      <c r="D4145" s="171" t="s">
        <v>80</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3">
      <c r="A4146" t="s">
        <v>8316</v>
      </c>
      <c r="B4146" s="171" t="s">
        <v>8317</v>
      </c>
      <c r="C4146" s="171" t="s">
        <v>218</v>
      </c>
      <c r="D4146" s="171" t="s">
        <v>4</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3">
      <c r="A4147" t="s">
        <v>8318</v>
      </c>
      <c r="B4147" s="171" t="s">
        <v>8319</v>
      </c>
      <c r="C4147" s="171" t="s">
        <v>8233</v>
      </c>
      <c r="D4147" s="171" t="s">
        <v>80</v>
      </c>
      <c r="E4147" s="11">
        <v>42217</v>
      </c>
      <c r="F4147">
        <v>3</v>
      </c>
      <c r="G4147">
        <v>3</v>
      </c>
      <c r="H4147">
        <v>1</v>
      </c>
      <c r="I4147">
        <v>22</v>
      </c>
      <c r="J4147">
        <v>30</v>
      </c>
      <c r="K4147">
        <v>0.73333333333333328</v>
      </c>
      <c r="L4147">
        <v>30</v>
      </c>
      <c r="M4147">
        <v>1</v>
      </c>
      <c r="N4147">
        <v>22</v>
      </c>
      <c r="P4147">
        <v>2</v>
      </c>
      <c r="Q4147">
        <v>2</v>
      </c>
      <c r="R4147">
        <v>1</v>
      </c>
      <c r="S4147">
        <v>0</v>
      </c>
    </row>
    <row r="4148" spans="1:19" x14ac:dyDescent="0.3">
      <c r="A4148" t="s">
        <v>8320</v>
      </c>
      <c r="B4148" s="171" t="s">
        <v>8321</v>
      </c>
      <c r="C4148" s="171" t="s">
        <v>8193</v>
      </c>
      <c r="D4148" s="171" t="s">
        <v>4</v>
      </c>
      <c r="E4148" s="11">
        <v>42217</v>
      </c>
      <c r="F4148">
        <v>3</v>
      </c>
      <c r="G4148">
        <v>3</v>
      </c>
      <c r="H4148">
        <v>1</v>
      </c>
      <c r="I4148">
        <v>22</v>
      </c>
      <c r="J4148">
        <v>30</v>
      </c>
      <c r="K4148">
        <v>0.73333333333333328</v>
      </c>
      <c r="L4148">
        <v>30</v>
      </c>
      <c r="M4148">
        <v>1</v>
      </c>
      <c r="N4148">
        <v>22</v>
      </c>
      <c r="P4148">
        <v>2</v>
      </c>
      <c r="Q4148">
        <v>2</v>
      </c>
      <c r="R4148">
        <v>1</v>
      </c>
      <c r="S4148">
        <v>0</v>
      </c>
    </row>
    <row r="4149" spans="1:19" x14ac:dyDescent="0.3">
      <c r="A4149" t="s">
        <v>8322</v>
      </c>
      <c r="B4149" s="171" t="s">
        <v>8323</v>
      </c>
      <c r="C4149" s="171" t="s">
        <v>233</v>
      </c>
      <c r="D4149" s="171" t="s">
        <v>80</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3">
      <c r="A4150" t="s">
        <v>8324</v>
      </c>
      <c r="B4150" s="171" t="s">
        <v>8325</v>
      </c>
      <c r="C4150" s="171" t="s">
        <v>236</v>
      </c>
      <c r="D4150" s="171" t="s">
        <v>4</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3">
      <c r="A4151" t="s">
        <v>8326</v>
      </c>
      <c r="B4151" s="171" t="s">
        <v>8327</v>
      </c>
      <c r="C4151" s="171" t="s">
        <v>239</v>
      </c>
      <c r="D4151" s="171" t="s">
        <v>4</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3">
      <c r="A4152" t="s">
        <v>8328</v>
      </c>
      <c r="B4152" s="171" t="s">
        <v>8329</v>
      </c>
      <c r="C4152" s="171" t="s">
        <v>143</v>
      </c>
      <c r="D4152" s="171" t="s">
        <v>4</v>
      </c>
      <c r="E4152" s="11">
        <v>42217</v>
      </c>
      <c r="F4152">
        <v>3</v>
      </c>
      <c r="G4152">
        <v>3</v>
      </c>
      <c r="H4152">
        <v>1</v>
      </c>
      <c r="I4152">
        <v>18</v>
      </c>
      <c r="J4152">
        <v>28</v>
      </c>
      <c r="K4152">
        <v>0.6428571428571429</v>
      </c>
      <c r="L4152">
        <v>28</v>
      </c>
      <c r="M4152">
        <v>1</v>
      </c>
      <c r="N4152">
        <v>18</v>
      </c>
      <c r="P4152">
        <v>1</v>
      </c>
      <c r="Q4152">
        <v>5</v>
      </c>
      <c r="R4152">
        <v>0.2</v>
      </c>
      <c r="S4152">
        <v>0</v>
      </c>
    </row>
    <row r="4153" spans="1:19" x14ac:dyDescent="0.3">
      <c r="A4153" t="s">
        <v>8330</v>
      </c>
      <c r="B4153" s="171" t="s">
        <v>8331</v>
      </c>
      <c r="C4153" s="171" t="s">
        <v>146</v>
      </c>
      <c r="D4153" s="171" t="s">
        <v>80</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3">
      <c r="A4154" t="s">
        <v>8332</v>
      </c>
      <c r="B4154" s="171" t="s">
        <v>8333</v>
      </c>
      <c r="C4154" s="171" t="s">
        <v>152</v>
      </c>
      <c r="D4154" s="171" t="s">
        <v>4</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3">
      <c r="A4155" t="s">
        <v>8334</v>
      </c>
      <c r="B4155" s="171" t="s">
        <v>8335</v>
      </c>
      <c r="C4155" s="171" t="s">
        <v>155</v>
      </c>
      <c r="D4155" s="171" t="s">
        <v>4</v>
      </c>
      <c r="E4155" s="11">
        <v>42217</v>
      </c>
      <c r="F4155">
        <v>4</v>
      </c>
      <c r="G4155">
        <v>5</v>
      </c>
      <c r="H4155">
        <v>0.8</v>
      </c>
      <c r="I4155">
        <v>15</v>
      </c>
      <c r="J4155">
        <v>10</v>
      </c>
      <c r="K4155">
        <v>1.5</v>
      </c>
      <c r="L4155">
        <v>10</v>
      </c>
      <c r="M4155">
        <v>1</v>
      </c>
      <c r="N4155">
        <v>13</v>
      </c>
      <c r="P4155">
        <v>0</v>
      </c>
      <c r="Q4155">
        <v>0</v>
      </c>
      <c r="R4155" t="e">
        <v>#DIV/0!</v>
      </c>
      <c r="S4155">
        <v>2</v>
      </c>
    </row>
    <row r="4156" spans="1:19" x14ac:dyDescent="0.3">
      <c r="A4156" t="s">
        <v>8336</v>
      </c>
      <c r="B4156" s="171" t="s">
        <v>8337</v>
      </c>
      <c r="C4156" s="171" t="s">
        <v>158</v>
      </c>
      <c r="D4156" s="171" t="s">
        <v>4</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3">
      <c r="A4157" t="s">
        <v>8338</v>
      </c>
      <c r="B4157" s="171" t="s">
        <v>8339</v>
      </c>
      <c r="C4157" s="171" t="s">
        <v>161</v>
      </c>
      <c r="D4157" s="171" t="s">
        <v>80</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3">
      <c r="A4158" t="s">
        <v>8340</v>
      </c>
      <c r="B4158" s="171" t="s">
        <v>8341</v>
      </c>
      <c r="C4158" s="171" t="s">
        <v>221</v>
      </c>
      <c r="D4158" s="171" t="s">
        <v>80</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3">
      <c r="A4159" t="s">
        <v>8342</v>
      </c>
      <c r="B4159" s="171" t="s">
        <v>8343</v>
      </c>
      <c r="C4159" s="171" t="s">
        <v>227</v>
      </c>
      <c r="D4159" s="171" t="s">
        <v>4</v>
      </c>
      <c r="E4159" s="11">
        <v>42217</v>
      </c>
      <c r="F4159">
        <v>1</v>
      </c>
      <c r="G4159">
        <v>4</v>
      </c>
      <c r="H4159">
        <v>0.25</v>
      </c>
      <c r="I4159">
        <v>2</v>
      </c>
      <c r="J4159">
        <v>20</v>
      </c>
      <c r="K4159">
        <v>0.1</v>
      </c>
      <c r="L4159">
        <v>20</v>
      </c>
      <c r="M4159">
        <v>1</v>
      </c>
      <c r="N4159">
        <v>1</v>
      </c>
      <c r="P4159">
        <v>0</v>
      </c>
      <c r="Q4159">
        <v>0</v>
      </c>
      <c r="R4159" t="e">
        <v>#DIV/0!</v>
      </c>
      <c r="S4159">
        <v>1</v>
      </c>
    </row>
    <row r="4160" spans="1:19" x14ac:dyDescent="0.3">
      <c r="A4160" t="s">
        <v>8344</v>
      </c>
      <c r="B4160" s="171" t="s">
        <v>8345</v>
      </c>
      <c r="C4160" s="171" t="s">
        <v>230</v>
      </c>
      <c r="D4160" s="171" t="s">
        <v>4</v>
      </c>
      <c r="E4160" s="11">
        <v>42217</v>
      </c>
      <c r="F4160">
        <v>3</v>
      </c>
      <c r="G4160">
        <v>3</v>
      </c>
      <c r="H4160">
        <v>1</v>
      </c>
      <c r="I4160">
        <v>12</v>
      </c>
      <c r="J4160">
        <v>30</v>
      </c>
      <c r="K4160">
        <v>0.4</v>
      </c>
      <c r="L4160">
        <v>30</v>
      </c>
      <c r="M4160">
        <v>1</v>
      </c>
      <c r="N4160">
        <v>12</v>
      </c>
      <c r="P4160">
        <v>0</v>
      </c>
      <c r="Q4160">
        <v>0</v>
      </c>
      <c r="R4160" t="e">
        <v>#DIV/0!</v>
      </c>
      <c r="S4160">
        <v>0</v>
      </c>
    </row>
    <row r="4161" spans="1:19" x14ac:dyDescent="0.3">
      <c r="A4161" t="s">
        <v>8346</v>
      </c>
      <c r="B4161" s="171" t="s">
        <v>8347</v>
      </c>
      <c r="C4161" s="171" t="s">
        <v>143</v>
      </c>
      <c r="D4161" s="171" t="s">
        <v>80</v>
      </c>
      <c r="E4161" s="11">
        <v>42248</v>
      </c>
      <c r="F4161">
        <v>4</v>
      </c>
      <c r="G4161">
        <v>4</v>
      </c>
      <c r="H4161">
        <v>1</v>
      </c>
      <c r="I4161">
        <v>26</v>
      </c>
      <c r="J4161">
        <v>24</v>
      </c>
      <c r="K4161">
        <v>1.0833333333333333</v>
      </c>
      <c r="L4161">
        <v>24</v>
      </c>
      <c r="M4161">
        <v>1</v>
      </c>
      <c r="N4161">
        <v>15</v>
      </c>
      <c r="P4161">
        <v>0</v>
      </c>
      <c r="Q4161">
        <v>1</v>
      </c>
      <c r="R4161">
        <v>0</v>
      </c>
      <c r="S4161">
        <v>11</v>
      </c>
    </row>
    <row r="4162" spans="1:19" x14ac:dyDescent="0.3">
      <c r="A4162" t="s">
        <v>8348</v>
      </c>
      <c r="B4162" s="171" t="s">
        <v>8349</v>
      </c>
      <c r="C4162" s="171" t="s">
        <v>158</v>
      </c>
      <c r="D4162" s="171" t="s">
        <v>80</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3">
      <c r="A4163" t="s">
        <v>8350</v>
      </c>
      <c r="B4163" s="171" t="s">
        <v>8351</v>
      </c>
      <c r="C4163" s="171" t="s">
        <v>209</v>
      </c>
      <c r="D4163" s="171" t="s">
        <v>80</v>
      </c>
      <c r="E4163" s="11">
        <v>42248</v>
      </c>
      <c r="F4163">
        <v>1</v>
      </c>
      <c r="G4163">
        <v>2</v>
      </c>
      <c r="H4163">
        <v>0.5</v>
      </c>
      <c r="I4163">
        <v>0</v>
      </c>
      <c r="J4163">
        <v>6</v>
      </c>
      <c r="K4163">
        <v>0</v>
      </c>
      <c r="L4163">
        <v>12</v>
      </c>
      <c r="M4163">
        <v>0.5</v>
      </c>
      <c r="N4163">
        <v>0</v>
      </c>
      <c r="P4163">
        <v>0</v>
      </c>
      <c r="Q4163">
        <v>0</v>
      </c>
      <c r="R4163" t="e">
        <v>#DIV/0!</v>
      </c>
      <c r="S4163">
        <v>0</v>
      </c>
    </row>
    <row r="4164" spans="1:19" x14ac:dyDescent="0.3">
      <c r="A4164" t="s">
        <v>8352</v>
      </c>
      <c r="B4164" s="171" t="s">
        <v>8353</v>
      </c>
      <c r="C4164" s="171" t="s">
        <v>203</v>
      </c>
      <c r="D4164" s="171" t="s">
        <v>80</v>
      </c>
      <c r="E4164" s="11">
        <v>42248</v>
      </c>
      <c r="F4164">
        <v>5</v>
      </c>
      <c r="G4164">
        <v>5</v>
      </c>
      <c r="H4164">
        <v>1</v>
      </c>
      <c r="I4164">
        <v>33</v>
      </c>
      <c r="J4164">
        <v>25</v>
      </c>
      <c r="K4164">
        <v>1.32</v>
      </c>
      <c r="L4164">
        <v>25</v>
      </c>
      <c r="M4164">
        <v>1</v>
      </c>
      <c r="N4164">
        <v>29</v>
      </c>
      <c r="P4164">
        <v>5</v>
      </c>
      <c r="Q4164">
        <v>5</v>
      </c>
      <c r="R4164">
        <v>1</v>
      </c>
      <c r="S4164">
        <v>4</v>
      </c>
    </row>
    <row r="4165" spans="1:19" x14ac:dyDescent="0.3">
      <c r="A4165" t="s">
        <v>8354</v>
      </c>
      <c r="B4165" s="171" t="s">
        <v>8355</v>
      </c>
      <c r="C4165" s="171" t="s">
        <v>76</v>
      </c>
      <c r="D4165" s="171" t="s">
        <v>4</v>
      </c>
      <c r="E4165" s="11">
        <v>42248</v>
      </c>
      <c r="F4165">
        <v>3</v>
      </c>
      <c r="G4165">
        <v>3</v>
      </c>
      <c r="H4165">
        <v>1</v>
      </c>
      <c r="I4165">
        <v>2</v>
      </c>
      <c r="J4165">
        <v>15</v>
      </c>
      <c r="K4165">
        <v>0.13333333333333333</v>
      </c>
      <c r="L4165">
        <v>15</v>
      </c>
      <c r="M4165">
        <v>1</v>
      </c>
      <c r="N4165">
        <v>1</v>
      </c>
      <c r="P4165">
        <v>0</v>
      </c>
      <c r="Q4165">
        <v>0</v>
      </c>
      <c r="R4165" t="e">
        <v>#DIV/0!</v>
      </c>
      <c r="S4165">
        <v>1</v>
      </c>
    </row>
    <row r="4166" spans="1:19" x14ac:dyDescent="0.3">
      <c r="A4166" t="s">
        <v>8356</v>
      </c>
      <c r="B4166" s="171" t="s">
        <v>8357</v>
      </c>
      <c r="C4166" s="171" t="s">
        <v>128</v>
      </c>
      <c r="D4166" s="171" t="s">
        <v>80</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3">
      <c r="A4167" t="s">
        <v>8358</v>
      </c>
      <c r="B4167" s="171" t="s">
        <v>8359</v>
      </c>
      <c r="C4167" s="171" t="s">
        <v>152</v>
      </c>
      <c r="D4167" s="171" t="s">
        <v>80</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3">
      <c r="A4168" t="s">
        <v>8360</v>
      </c>
      <c r="B4168" s="171" t="s">
        <v>8361</v>
      </c>
      <c r="C4168" s="171" t="s">
        <v>194</v>
      </c>
      <c r="D4168" s="171" t="s">
        <v>80</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3">
      <c r="A4169" t="s">
        <v>8362</v>
      </c>
      <c r="B4169" s="171" t="s">
        <v>8363</v>
      </c>
      <c r="C4169" s="171" t="s">
        <v>236</v>
      </c>
      <c r="D4169" s="171" t="s">
        <v>80</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3">
      <c r="A4170" t="s">
        <v>8364</v>
      </c>
      <c r="B4170" s="171" t="s">
        <v>8365</v>
      </c>
      <c r="C4170" s="171" t="s">
        <v>239</v>
      </c>
      <c r="D4170" s="171" t="s">
        <v>80</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3">
      <c r="A4171" t="s">
        <v>8366</v>
      </c>
      <c r="B4171" s="171" t="s">
        <v>8367</v>
      </c>
      <c r="C4171" s="171" t="s">
        <v>176</v>
      </c>
      <c r="D4171" s="171" t="s">
        <v>80</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3">
      <c r="A4172" t="s">
        <v>8368</v>
      </c>
      <c r="B4172" s="171" t="s">
        <v>8369</v>
      </c>
      <c r="C4172" s="171" t="s">
        <v>206</v>
      </c>
      <c r="D4172" s="171" t="s">
        <v>80</v>
      </c>
      <c r="E4172" s="11">
        <v>42248</v>
      </c>
      <c r="F4172">
        <v>5</v>
      </c>
      <c r="G4172">
        <v>5</v>
      </c>
      <c r="H4172">
        <v>1</v>
      </c>
      <c r="I4172">
        <v>10</v>
      </c>
      <c r="J4172">
        <v>25</v>
      </c>
      <c r="K4172">
        <v>0.4</v>
      </c>
      <c r="L4172">
        <v>25</v>
      </c>
      <c r="M4172">
        <v>1</v>
      </c>
      <c r="N4172">
        <v>8</v>
      </c>
      <c r="P4172">
        <v>0</v>
      </c>
      <c r="Q4172">
        <v>4</v>
      </c>
      <c r="R4172">
        <v>0</v>
      </c>
      <c r="S4172">
        <v>2</v>
      </c>
    </row>
    <row r="4173" spans="1:19" x14ac:dyDescent="0.3">
      <c r="A4173" t="s">
        <v>8370</v>
      </c>
      <c r="B4173" s="171" t="s">
        <v>8371</v>
      </c>
      <c r="C4173" s="171" t="s">
        <v>113</v>
      </c>
      <c r="D4173" s="171" t="s">
        <v>80</v>
      </c>
      <c r="E4173" s="11">
        <v>42248</v>
      </c>
      <c r="F4173">
        <v>5</v>
      </c>
      <c r="G4173">
        <v>5</v>
      </c>
      <c r="H4173">
        <v>1</v>
      </c>
      <c r="I4173">
        <v>17</v>
      </c>
      <c r="J4173">
        <v>25</v>
      </c>
      <c r="K4173">
        <v>0.68</v>
      </c>
      <c r="L4173">
        <v>25</v>
      </c>
      <c r="M4173">
        <v>1</v>
      </c>
      <c r="N4173">
        <v>14</v>
      </c>
      <c r="P4173">
        <v>1</v>
      </c>
      <c r="Q4173">
        <v>2</v>
      </c>
      <c r="R4173">
        <v>0.5</v>
      </c>
      <c r="S4173">
        <v>3</v>
      </c>
    </row>
    <row r="4174" spans="1:19" x14ac:dyDescent="0.3">
      <c r="A4174" t="s">
        <v>8372</v>
      </c>
      <c r="B4174" s="171" t="s">
        <v>8373</v>
      </c>
      <c r="C4174" s="171" t="s">
        <v>131</v>
      </c>
      <c r="D4174" s="171" t="s">
        <v>80</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3">
      <c r="A4175" t="s">
        <v>8374</v>
      </c>
      <c r="B4175" s="171" t="s">
        <v>8375</v>
      </c>
      <c r="C4175" s="171" t="s">
        <v>155</v>
      </c>
      <c r="D4175" s="171" t="s">
        <v>80</v>
      </c>
      <c r="E4175" s="11">
        <v>42248</v>
      </c>
      <c r="F4175">
        <v>2</v>
      </c>
      <c r="G4175">
        <v>2</v>
      </c>
      <c r="H4175">
        <v>1</v>
      </c>
      <c r="I4175">
        <v>15</v>
      </c>
      <c r="J4175">
        <v>10</v>
      </c>
      <c r="K4175">
        <v>1.5</v>
      </c>
      <c r="L4175">
        <v>10</v>
      </c>
      <c r="M4175">
        <v>1</v>
      </c>
      <c r="N4175">
        <v>15</v>
      </c>
      <c r="P4175">
        <v>0</v>
      </c>
      <c r="Q4175">
        <v>0</v>
      </c>
      <c r="R4175" t="e">
        <v>#DIV/0!</v>
      </c>
      <c r="S4175">
        <v>0</v>
      </c>
    </row>
    <row r="4176" spans="1:19" x14ac:dyDescent="0.3">
      <c r="A4176" t="s">
        <v>8376</v>
      </c>
      <c r="B4176" s="171" t="s">
        <v>8377</v>
      </c>
      <c r="C4176" s="171" t="s">
        <v>188</v>
      </c>
      <c r="D4176" s="171" t="s">
        <v>80</v>
      </c>
      <c r="E4176" s="11">
        <v>42248</v>
      </c>
      <c r="F4176">
        <v>10</v>
      </c>
      <c r="G4176">
        <v>10</v>
      </c>
      <c r="H4176">
        <v>1</v>
      </c>
      <c r="I4176">
        <v>20</v>
      </c>
      <c r="J4176">
        <v>26</v>
      </c>
      <c r="K4176">
        <v>0.76923076923076927</v>
      </c>
      <c r="L4176">
        <v>26</v>
      </c>
      <c r="M4176">
        <v>1</v>
      </c>
      <c r="N4176">
        <v>17</v>
      </c>
      <c r="P4176">
        <v>4</v>
      </c>
      <c r="Q4176">
        <v>5</v>
      </c>
      <c r="R4176">
        <v>0.8</v>
      </c>
      <c r="S4176">
        <v>3</v>
      </c>
    </row>
    <row r="4177" spans="1:19" x14ac:dyDescent="0.3">
      <c r="A4177" t="s">
        <v>8378</v>
      </c>
      <c r="B4177" s="171" t="s">
        <v>8379</v>
      </c>
      <c r="C4177" s="171" t="s">
        <v>227</v>
      </c>
      <c r="D4177" s="171" t="s">
        <v>80</v>
      </c>
      <c r="E4177" s="11">
        <v>42248</v>
      </c>
      <c r="F4177">
        <v>4</v>
      </c>
      <c r="G4177">
        <v>4</v>
      </c>
      <c r="H4177">
        <v>1</v>
      </c>
      <c r="I4177">
        <v>2</v>
      </c>
      <c r="J4177">
        <v>20</v>
      </c>
      <c r="K4177">
        <v>0.1</v>
      </c>
      <c r="L4177">
        <v>20</v>
      </c>
      <c r="M4177">
        <v>1</v>
      </c>
      <c r="N4177">
        <v>2</v>
      </c>
      <c r="P4177">
        <v>0</v>
      </c>
      <c r="Q4177">
        <v>0</v>
      </c>
      <c r="R4177" t="e">
        <v>#DIV/0!</v>
      </c>
      <c r="S4177">
        <v>0</v>
      </c>
    </row>
    <row r="4178" spans="1:19" x14ac:dyDescent="0.3">
      <c r="A4178" t="s">
        <v>8380</v>
      </c>
      <c r="B4178" s="171" t="s">
        <v>8381</v>
      </c>
      <c r="C4178" s="171" t="s">
        <v>116</v>
      </c>
      <c r="D4178" s="171" t="s">
        <v>80</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3">
      <c r="A4179" t="s">
        <v>8382</v>
      </c>
      <c r="B4179" s="171" t="s">
        <v>8383</v>
      </c>
      <c r="C4179" s="171" t="s">
        <v>140</v>
      </c>
      <c r="D4179" s="171" t="s">
        <v>80</v>
      </c>
      <c r="E4179" s="11">
        <v>42248</v>
      </c>
      <c r="F4179">
        <v>6</v>
      </c>
      <c r="G4179">
        <v>6</v>
      </c>
      <c r="H4179">
        <v>1</v>
      </c>
      <c r="I4179">
        <v>49</v>
      </c>
      <c r="J4179">
        <v>50</v>
      </c>
      <c r="K4179">
        <v>0.98</v>
      </c>
      <c r="L4179">
        <v>50</v>
      </c>
      <c r="M4179">
        <v>1</v>
      </c>
      <c r="N4179">
        <v>49</v>
      </c>
      <c r="P4179">
        <v>0</v>
      </c>
      <c r="Q4179">
        <v>0</v>
      </c>
      <c r="R4179" t="e">
        <v>#DIV/0!</v>
      </c>
      <c r="S4179">
        <v>0</v>
      </c>
    </row>
    <row r="4180" spans="1:19" x14ac:dyDescent="0.3">
      <c r="A4180" t="s">
        <v>8384</v>
      </c>
      <c r="B4180" s="171" t="s">
        <v>8385</v>
      </c>
      <c r="C4180" s="171" t="s">
        <v>8180</v>
      </c>
      <c r="D4180" s="171" t="s">
        <v>80</v>
      </c>
      <c r="E4180" s="11">
        <v>42248</v>
      </c>
      <c r="F4180">
        <v>1</v>
      </c>
      <c r="G4180">
        <v>1</v>
      </c>
      <c r="H4180">
        <v>1</v>
      </c>
      <c r="I4180">
        <v>3</v>
      </c>
      <c r="J4180">
        <v>10</v>
      </c>
      <c r="K4180">
        <v>0.3</v>
      </c>
      <c r="L4180">
        <v>10</v>
      </c>
      <c r="M4180">
        <v>1</v>
      </c>
      <c r="N4180">
        <v>3</v>
      </c>
      <c r="P4180">
        <v>0</v>
      </c>
      <c r="Q4180">
        <v>0</v>
      </c>
      <c r="R4180" t="e">
        <v>#DIV/0!</v>
      </c>
      <c r="S4180">
        <v>1</v>
      </c>
    </row>
    <row r="4181" spans="1:19" x14ac:dyDescent="0.3">
      <c r="A4181" t="s">
        <v>8386</v>
      </c>
      <c r="B4181" s="171" t="s">
        <v>8387</v>
      </c>
      <c r="C4181" s="171" t="s">
        <v>170</v>
      </c>
      <c r="D4181" s="171" t="s">
        <v>80</v>
      </c>
      <c r="E4181" s="11">
        <v>42248</v>
      </c>
      <c r="F4181">
        <v>3</v>
      </c>
      <c r="G4181">
        <v>6</v>
      </c>
      <c r="H4181">
        <v>0.5</v>
      </c>
      <c r="I4181">
        <v>39</v>
      </c>
      <c r="J4181">
        <v>20</v>
      </c>
      <c r="K4181">
        <v>1.95</v>
      </c>
      <c r="L4181">
        <v>50</v>
      </c>
      <c r="M4181">
        <v>0.4</v>
      </c>
      <c r="N4181">
        <v>37</v>
      </c>
      <c r="P4181">
        <v>0</v>
      </c>
      <c r="Q4181">
        <v>0</v>
      </c>
      <c r="R4181" t="e">
        <v>#DIV/0!</v>
      </c>
      <c r="S4181">
        <v>2</v>
      </c>
    </row>
    <row r="4182" spans="1:19" x14ac:dyDescent="0.3">
      <c r="A4182" t="s">
        <v>8388</v>
      </c>
      <c r="B4182" s="171" t="s">
        <v>8389</v>
      </c>
      <c r="C4182" s="171" t="s">
        <v>182</v>
      </c>
      <c r="D4182" s="171" t="s">
        <v>80</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3">
      <c r="A4183" t="s">
        <v>8390</v>
      </c>
      <c r="B4183" s="171" t="s">
        <v>8391</v>
      </c>
      <c r="C4183" s="171" t="s">
        <v>197</v>
      </c>
      <c r="D4183" s="171" t="s">
        <v>80</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3">
      <c r="A4184" t="s">
        <v>8392</v>
      </c>
      <c r="B4184" s="171" t="s">
        <v>8393</v>
      </c>
      <c r="C4184" s="171" t="s">
        <v>218</v>
      </c>
      <c r="D4184" s="171" t="s">
        <v>80</v>
      </c>
      <c r="E4184" s="11">
        <v>42248</v>
      </c>
      <c r="F4184">
        <v>0</v>
      </c>
      <c r="G4184">
        <v>0</v>
      </c>
      <c r="H4184" t="e">
        <v>#DIV/0!</v>
      </c>
      <c r="I4184">
        <v>0</v>
      </c>
      <c r="J4184">
        <v>0</v>
      </c>
      <c r="K4184" t="e">
        <v>#DIV/0!</v>
      </c>
      <c r="L4184">
        <v>0</v>
      </c>
      <c r="M4184" t="e">
        <v>#DIV/0!</v>
      </c>
      <c r="N4184">
        <v>0</v>
      </c>
      <c r="P4184">
        <v>0</v>
      </c>
      <c r="Q4184">
        <v>0</v>
      </c>
      <c r="R4184" t="e">
        <v>#DIV/0!</v>
      </c>
      <c r="S4184">
        <v>0</v>
      </c>
    </row>
    <row r="4185" spans="1:19" x14ac:dyDescent="0.3">
      <c r="A4185" t="s">
        <v>8394</v>
      </c>
      <c r="B4185" s="171" t="s">
        <v>8395</v>
      </c>
      <c r="C4185" s="171" t="s">
        <v>230</v>
      </c>
      <c r="D4185" s="171" t="s">
        <v>80</v>
      </c>
      <c r="E4185" s="11">
        <v>42248</v>
      </c>
      <c r="F4185">
        <v>5</v>
      </c>
      <c r="G4185">
        <v>5</v>
      </c>
      <c r="H4185">
        <v>1</v>
      </c>
      <c r="I4185">
        <v>15</v>
      </c>
      <c r="J4185">
        <v>40</v>
      </c>
      <c r="K4185">
        <v>0.375</v>
      </c>
      <c r="L4185">
        <v>40</v>
      </c>
      <c r="M4185">
        <v>1</v>
      </c>
      <c r="N4185">
        <v>15</v>
      </c>
      <c r="P4185">
        <v>0</v>
      </c>
      <c r="Q4185">
        <v>0</v>
      </c>
      <c r="R4185" t="e">
        <v>#DIV/0!</v>
      </c>
      <c r="S4185">
        <v>0</v>
      </c>
    </row>
    <row r="4186" spans="1:19" x14ac:dyDescent="0.3">
      <c r="A4186" t="s">
        <v>8396</v>
      </c>
      <c r="B4186" s="171" t="s">
        <v>8397</v>
      </c>
      <c r="C4186" s="171" t="s">
        <v>8193</v>
      </c>
      <c r="D4186" s="171" t="s">
        <v>80</v>
      </c>
      <c r="E4186" s="11">
        <v>42248</v>
      </c>
      <c r="F4186">
        <v>4</v>
      </c>
      <c r="G4186">
        <v>4</v>
      </c>
      <c r="H4186">
        <v>1</v>
      </c>
      <c r="I4186">
        <v>21</v>
      </c>
      <c r="J4186">
        <v>40</v>
      </c>
      <c r="K4186">
        <v>0.52500000000000002</v>
      </c>
      <c r="L4186">
        <v>40</v>
      </c>
      <c r="M4186">
        <v>1</v>
      </c>
      <c r="N4186">
        <v>21</v>
      </c>
      <c r="P4186">
        <v>0</v>
      </c>
      <c r="Q4186">
        <v>0</v>
      </c>
      <c r="R4186" t="e">
        <v>#DIV/0!</v>
      </c>
      <c r="S4186">
        <v>0</v>
      </c>
    </row>
    <row r="4187" spans="1:19" x14ac:dyDescent="0.3">
      <c r="A4187" t="s">
        <v>8398</v>
      </c>
      <c r="B4187" s="171" t="s">
        <v>8399</v>
      </c>
      <c r="C4187" s="171" t="s">
        <v>173</v>
      </c>
      <c r="D4187" s="171" t="s">
        <v>80</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3">
      <c r="A4188" t="s">
        <v>8400</v>
      </c>
      <c r="B4188" s="171" t="s">
        <v>8401</v>
      </c>
      <c r="C4188" s="171" t="s">
        <v>200</v>
      </c>
      <c r="D4188" s="171" t="s">
        <v>80</v>
      </c>
      <c r="E4188" s="11">
        <v>42248</v>
      </c>
      <c r="F4188">
        <v>10</v>
      </c>
      <c r="G4188">
        <v>10</v>
      </c>
      <c r="H4188">
        <v>1</v>
      </c>
      <c r="I4188">
        <v>43</v>
      </c>
      <c r="J4188">
        <v>50</v>
      </c>
      <c r="K4188">
        <v>0.86</v>
      </c>
      <c r="L4188">
        <v>50</v>
      </c>
      <c r="M4188">
        <v>1</v>
      </c>
      <c r="N4188">
        <v>37</v>
      </c>
      <c r="P4188">
        <v>5</v>
      </c>
      <c r="Q4188">
        <v>9</v>
      </c>
      <c r="R4188">
        <v>0.55555555555555558</v>
      </c>
      <c r="S4188">
        <v>6</v>
      </c>
    </row>
    <row r="4189" spans="1:19" x14ac:dyDescent="0.3">
      <c r="A4189" t="s">
        <v>8402</v>
      </c>
      <c r="B4189" s="171" t="s">
        <v>8403</v>
      </c>
      <c r="C4189" s="171" t="s">
        <v>107</v>
      </c>
      <c r="D4189" s="171" t="s">
        <v>4</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3">
      <c r="A4190" t="s">
        <v>8404</v>
      </c>
      <c r="B4190" s="171" t="s">
        <v>8405</v>
      </c>
      <c r="C4190" s="171" t="s">
        <v>122</v>
      </c>
      <c r="D4190" s="171" t="s">
        <v>4</v>
      </c>
      <c r="E4190" s="11">
        <v>42248</v>
      </c>
      <c r="F4190">
        <v>0</v>
      </c>
      <c r="G4190">
        <v>0</v>
      </c>
      <c r="H4190" t="e">
        <v>#DIV/0!</v>
      </c>
      <c r="I4190">
        <v>0</v>
      </c>
      <c r="J4190">
        <v>0</v>
      </c>
      <c r="K4190" t="e">
        <v>#DIV/0!</v>
      </c>
      <c r="L4190">
        <v>0</v>
      </c>
      <c r="M4190" t="e">
        <v>#DIV/0!</v>
      </c>
      <c r="N4190">
        <v>0</v>
      </c>
      <c r="P4190">
        <v>0</v>
      </c>
      <c r="Q4190">
        <v>0</v>
      </c>
      <c r="R4190" t="e">
        <v>#DIV/0!</v>
      </c>
      <c r="S4190">
        <v>0</v>
      </c>
    </row>
    <row r="4191" spans="1:19" x14ac:dyDescent="0.3">
      <c r="A4191" t="s">
        <v>8406</v>
      </c>
      <c r="B4191" s="171" t="s">
        <v>8407</v>
      </c>
      <c r="C4191" s="171" t="s">
        <v>8204</v>
      </c>
      <c r="D4191" s="171" t="s">
        <v>4</v>
      </c>
      <c r="E4191" s="11">
        <v>42248</v>
      </c>
      <c r="F4191">
        <v>1</v>
      </c>
      <c r="G4191">
        <v>1</v>
      </c>
      <c r="H4191">
        <v>1</v>
      </c>
      <c r="I4191">
        <v>3</v>
      </c>
      <c r="J4191">
        <v>10</v>
      </c>
      <c r="K4191">
        <v>0.3</v>
      </c>
      <c r="L4191">
        <v>10</v>
      </c>
      <c r="M4191">
        <v>1</v>
      </c>
      <c r="N4191">
        <v>3</v>
      </c>
      <c r="P4191">
        <v>0</v>
      </c>
      <c r="Q4191">
        <v>0</v>
      </c>
      <c r="R4191" t="e">
        <v>#DIV/0!</v>
      </c>
      <c r="S4191">
        <v>0</v>
      </c>
    </row>
    <row r="4192" spans="1:19" x14ac:dyDescent="0.3">
      <c r="A4192" t="s">
        <v>8408</v>
      </c>
      <c r="B4192" s="171" t="s">
        <v>8409</v>
      </c>
      <c r="C4192" s="171" t="s">
        <v>146</v>
      </c>
      <c r="D4192" s="171" t="s">
        <v>4</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3">
      <c r="A4193" t="s">
        <v>8410</v>
      </c>
      <c r="B4193" s="171" t="s">
        <v>8411</v>
      </c>
      <c r="C4193" s="171" t="s">
        <v>161</v>
      </c>
      <c r="D4193" s="171" t="s">
        <v>4</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3">
      <c r="A4194" t="s">
        <v>8412</v>
      </c>
      <c r="B4194" s="171" t="s">
        <v>8413</v>
      </c>
      <c r="C4194" s="171" t="s">
        <v>212</v>
      </c>
      <c r="D4194" s="171" t="s">
        <v>4</v>
      </c>
      <c r="E4194" s="11">
        <v>42248</v>
      </c>
      <c r="F4194">
        <v>1</v>
      </c>
      <c r="G4194">
        <v>2</v>
      </c>
      <c r="H4194">
        <v>0.5</v>
      </c>
      <c r="I4194">
        <v>0</v>
      </c>
      <c r="J4194">
        <v>6</v>
      </c>
      <c r="K4194">
        <v>0</v>
      </c>
      <c r="L4194">
        <v>12</v>
      </c>
      <c r="M4194">
        <v>0.5</v>
      </c>
      <c r="N4194">
        <v>0</v>
      </c>
      <c r="P4194">
        <v>0</v>
      </c>
      <c r="Q4194">
        <v>0</v>
      </c>
      <c r="R4194" t="e">
        <v>#DIV/0!</v>
      </c>
      <c r="S4194">
        <v>0</v>
      </c>
    </row>
    <row r="4195" spans="1:19" x14ac:dyDescent="0.3">
      <c r="A4195" t="s">
        <v>8414</v>
      </c>
      <c r="B4195" s="171" t="s">
        <v>8415</v>
      </c>
      <c r="C4195" s="171" t="s">
        <v>73</v>
      </c>
      <c r="D4195" s="171" t="s">
        <v>4</v>
      </c>
      <c r="E4195" s="11">
        <v>42248</v>
      </c>
      <c r="F4195">
        <v>3</v>
      </c>
      <c r="G4195">
        <v>3</v>
      </c>
      <c r="H4195">
        <v>1</v>
      </c>
      <c r="I4195">
        <v>2</v>
      </c>
      <c r="J4195">
        <v>15</v>
      </c>
      <c r="K4195">
        <v>0.13333333333333333</v>
      </c>
      <c r="L4195">
        <v>15</v>
      </c>
      <c r="M4195">
        <v>1</v>
      </c>
      <c r="N4195">
        <v>1</v>
      </c>
      <c r="P4195">
        <v>0</v>
      </c>
      <c r="Q4195">
        <v>0</v>
      </c>
      <c r="R4195" t="e">
        <v>#DIV/0!</v>
      </c>
      <c r="S4195">
        <v>1</v>
      </c>
    </row>
    <row r="4196" spans="1:19" x14ac:dyDescent="0.3">
      <c r="A4196" t="s">
        <v>8416</v>
      </c>
      <c r="B4196" s="171" t="s">
        <v>8417</v>
      </c>
      <c r="C4196" s="171" t="s">
        <v>125</v>
      </c>
      <c r="D4196" s="171" t="s">
        <v>4</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3">
      <c r="A4197" t="s">
        <v>8418</v>
      </c>
      <c r="B4197" s="171" t="s">
        <v>8419</v>
      </c>
      <c r="C4197" s="171" t="s">
        <v>191</v>
      </c>
      <c r="D4197" s="171" t="s">
        <v>4</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3">
      <c r="A4198" t="s">
        <v>8420</v>
      </c>
      <c r="B4198" s="171" t="s">
        <v>8421</v>
      </c>
      <c r="C4198" s="171" t="s">
        <v>233</v>
      </c>
      <c r="D4198" s="171" t="s">
        <v>4</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3">
      <c r="A4199" t="s">
        <v>8422</v>
      </c>
      <c r="B4199" s="171" t="s">
        <v>8423</v>
      </c>
      <c r="C4199" s="171" t="s">
        <v>185</v>
      </c>
      <c r="D4199" s="171" t="s">
        <v>4</v>
      </c>
      <c r="E4199" s="11">
        <v>42248</v>
      </c>
      <c r="F4199">
        <v>10</v>
      </c>
      <c r="G4199">
        <v>10</v>
      </c>
      <c r="H4199">
        <v>1</v>
      </c>
      <c r="I4199">
        <v>20</v>
      </c>
      <c r="J4199">
        <v>26</v>
      </c>
      <c r="K4199">
        <v>0.76923076923076927</v>
      </c>
      <c r="L4199">
        <v>26</v>
      </c>
      <c r="M4199">
        <v>1</v>
      </c>
      <c r="N4199">
        <v>17</v>
      </c>
      <c r="P4199">
        <v>4</v>
      </c>
      <c r="Q4199">
        <v>5</v>
      </c>
      <c r="R4199">
        <v>0.8</v>
      </c>
      <c r="S4199">
        <v>3</v>
      </c>
    </row>
    <row r="4200" spans="1:19" x14ac:dyDescent="0.3">
      <c r="A4200" t="s">
        <v>8424</v>
      </c>
      <c r="B4200" s="171" t="s">
        <v>8425</v>
      </c>
      <c r="C4200" s="171" t="s">
        <v>221</v>
      </c>
      <c r="D4200" s="171" t="s">
        <v>4</v>
      </c>
      <c r="E4200" s="11">
        <v>42248</v>
      </c>
      <c r="F4200">
        <v>9</v>
      </c>
      <c r="G4200">
        <v>9</v>
      </c>
      <c r="H4200">
        <v>1</v>
      </c>
      <c r="I4200">
        <v>17</v>
      </c>
      <c r="J4200">
        <v>60</v>
      </c>
      <c r="K4200">
        <v>0.28333333333333333</v>
      </c>
      <c r="L4200">
        <v>60</v>
      </c>
      <c r="M4200">
        <v>1</v>
      </c>
      <c r="N4200">
        <v>17</v>
      </c>
      <c r="P4200">
        <v>0</v>
      </c>
      <c r="Q4200">
        <v>0</v>
      </c>
      <c r="R4200" t="e">
        <v>#DIV/0!</v>
      </c>
      <c r="S4200">
        <v>0</v>
      </c>
    </row>
    <row r="4201" spans="1:19" x14ac:dyDescent="0.3">
      <c r="A4201" t="s">
        <v>8426</v>
      </c>
      <c r="B4201" s="171" t="s">
        <v>8427</v>
      </c>
      <c r="C4201" s="171" t="s">
        <v>137</v>
      </c>
      <c r="D4201" s="171" t="s">
        <v>4</v>
      </c>
      <c r="E4201" s="11">
        <v>42248</v>
      </c>
      <c r="F4201">
        <v>6</v>
      </c>
      <c r="G4201">
        <v>6</v>
      </c>
      <c r="H4201">
        <v>1</v>
      </c>
      <c r="I4201">
        <v>49</v>
      </c>
      <c r="J4201">
        <v>50</v>
      </c>
      <c r="K4201">
        <v>0.98</v>
      </c>
      <c r="L4201">
        <v>50</v>
      </c>
      <c r="M4201">
        <v>1</v>
      </c>
      <c r="N4201">
        <v>49</v>
      </c>
      <c r="P4201">
        <v>0</v>
      </c>
      <c r="Q4201">
        <v>0</v>
      </c>
      <c r="R4201" t="e">
        <v>#DIV/0!</v>
      </c>
      <c r="S4201">
        <v>0</v>
      </c>
    </row>
    <row r="4202" spans="1:19" x14ac:dyDescent="0.3">
      <c r="A4202" t="s">
        <v>8428</v>
      </c>
      <c r="B4202" s="171" t="s">
        <v>8429</v>
      </c>
      <c r="C4202" s="171" t="s">
        <v>167</v>
      </c>
      <c r="D4202" s="171" t="s">
        <v>4</v>
      </c>
      <c r="E4202" s="11">
        <v>42248</v>
      </c>
      <c r="F4202">
        <v>3</v>
      </c>
      <c r="G4202">
        <v>6</v>
      </c>
      <c r="H4202">
        <v>0.5</v>
      </c>
      <c r="I4202">
        <v>39</v>
      </c>
      <c r="J4202">
        <v>20</v>
      </c>
      <c r="K4202">
        <v>1.95</v>
      </c>
      <c r="L4202">
        <v>50</v>
      </c>
      <c r="M4202">
        <v>0.4</v>
      </c>
      <c r="N4202">
        <v>37</v>
      </c>
      <c r="P4202">
        <v>0</v>
      </c>
      <c r="Q4202">
        <v>0</v>
      </c>
      <c r="R4202" t="e">
        <v>#DIV/0!</v>
      </c>
      <c r="S4202">
        <v>2</v>
      </c>
    </row>
    <row r="4203" spans="1:19" x14ac:dyDescent="0.3">
      <c r="A4203" t="s">
        <v>8430</v>
      </c>
      <c r="B4203" s="171" t="s">
        <v>8431</v>
      </c>
      <c r="C4203" s="171" t="s">
        <v>179</v>
      </c>
      <c r="D4203" s="171" t="s">
        <v>4</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3">
      <c r="A4204" t="s">
        <v>8432</v>
      </c>
      <c r="B4204" s="171" t="s">
        <v>8433</v>
      </c>
      <c r="C4204" s="171" t="s">
        <v>215</v>
      </c>
      <c r="D4204" s="171" t="s">
        <v>4</v>
      </c>
      <c r="E4204" s="11">
        <v>42248</v>
      </c>
      <c r="F4204">
        <v>0</v>
      </c>
      <c r="G4204">
        <v>0</v>
      </c>
      <c r="H4204" t="e">
        <v>#DIV/0!</v>
      </c>
      <c r="I4204">
        <v>0</v>
      </c>
      <c r="J4204">
        <v>0</v>
      </c>
      <c r="K4204" t="e">
        <v>#DIV/0!</v>
      </c>
      <c r="L4204">
        <v>0</v>
      </c>
      <c r="M4204" t="e">
        <v>#DIV/0!</v>
      </c>
      <c r="N4204">
        <v>0</v>
      </c>
      <c r="P4204">
        <v>0</v>
      </c>
      <c r="Q4204">
        <v>0</v>
      </c>
      <c r="R4204" t="e">
        <v>#DIV/0!</v>
      </c>
      <c r="S4204">
        <v>0</v>
      </c>
    </row>
    <row r="4205" spans="1:19" x14ac:dyDescent="0.3">
      <c r="A4205" t="s">
        <v>8434</v>
      </c>
      <c r="B4205" s="171" t="s">
        <v>8435</v>
      </c>
      <c r="C4205" s="171" t="s">
        <v>8233</v>
      </c>
      <c r="D4205" s="171" t="s">
        <v>4</v>
      </c>
      <c r="E4205" s="11">
        <v>42248</v>
      </c>
      <c r="F4205">
        <v>4</v>
      </c>
      <c r="G4205">
        <v>4</v>
      </c>
      <c r="H4205">
        <v>1</v>
      </c>
      <c r="I4205">
        <v>21</v>
      </c>
      <c r="J4205">
        <v>40</v>
      </c>
      <c r="K4205">
        <v>0.52500000000000002</v>
      </c>
      <c r="L4205">
        <v>40</v>
      </c>
      <c r="M4205">
        <v>1</v>
      </c>
      <c r="N4205">
        <v>21</v>
      </c>
      <c r="P4205">
        <v>0</v>
      </c>
      <c r="Q4205">
        <v>0</v>
      </c>
      <c r="R4205" t="e">
        <v>#DIV/0!</v>
      </c>
      <c r="S4205">
        <v>0</v>
      </c>
    </row>
    <row r="4206" spans="1:19" x14ac:dyDescent="0.3">
      <c r="A4206" t="s">
        <v>8436</v>
      </c>
      <c r="B4206" s="171" t="s">
        <v>8437</v>
      </c>
      <c r="C4206" s="171" t="s">
        <v>79</v>
      </c>
      <c r="D4206" s="171" t="s">
        <v>80</v>
      </c>
      <c r="E4206" s="11">
        <v>42248</v>
      </c>
      <c r="F4206">
        <v>7</v>
      </c>
      <c r="G4206">
        <v>9</v>
      </c>
      <c r="H4206">
        <v>0.77777777777777779</v>
      </c>
      <c r="I4206">
        <v>42</v>
      </c>
      <c r="J4206">
        <v>42</v>
      </c>
      <c r="K4206">
        <v>1</v>
      </c>
      <c r="L4206">
        <v>56</v>
      </c>
      <c r="M4206">
        <v>0.75</v>
      </c>
      <c r="N4206">
        <v>27</v>
      </c>
      <c r="P4206">
        <v>0</v>
      </c>
      <c r="Q4206">
        <v>3</v>
      </c>
      <c r="R4206">
        <v>0</v>
      </c>
      <c r="S4206">
        <v>15</v>
      </c>
    </row>
    <row r="4207" spans="1:19" x14ac:dyDescent="0.3">
      <c r="A4207" t="s">
        <v>8438</v>
      </c>
      <c r="B4207" s="171" t="s">
        <v>8439</v>
      </c>
      <c r="C4207" s="171" t="s">
        <v>83</v>
      </c>
      <c r="D4207" s="171" t="s">
        <v>80</v>
      </c>
      <c r="E4207" s="11">
        <v>42248</v>
      </c>
      <c r="F4207">
        <v>8</v>
      </c>
      <c r="G4207">
        <v>8</v>
      </c>
      <c r="H4207">
        <v>1</v>
      </c>
      <c r="I4207">
        <v>35</v>
      </c>
      <c r="J4207">
        <v>40</v>
      </c>
      <c r="K4207">
        <v>0.875</v>
      </c>
      <c r="L4207">
        <v>40</v>
      </c>
      <c r="M4207">
        <v>1</v>
      </c>
      <c r="N4207">
        <v>30</v>
      </c>
      <c r="P4207">
        <v>5</v>
      </c>
      <c r="Q4207">
        <v>5</v>
      </c>
      <c r="R4207">
        <v>1</v>
      </c>
      <c r="S4207">
        <v>5</v>
      </c>
    </row>
    <row r="4208" spans="1:19" x14ac:dyDescent="0.3">
      <c r="A4208" t="s">
        <v>8440</v>
      </c>
      <c r="B4208" s="171" t="s">
        <v>8441</v>
      </c>
      <c r="C4208" s="171" t="s">
        <v>86</v>
      </c>
      <c r="D4208" s="171" t="s">
        <v>80</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3">
      <c r="A4209" t="s">
        <v>8442</v>
      </c>
      <c r="B4209" s="171" t="s">
        <v>8443</v>
      </c>
      <c r="C4209" s="171" t="s">
        <v>89</v>
      </c>
      <c r="D4209" s="171" t="s">
        <v>80</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3">
      <c r="A4210" t="s">
        <v>8444</v>
      </c>
      <c r="B4210" s="171" t="s">
        <v>8445</v>
      </c>
      <c r="C4210" s="171" t="s">
        <v>92</v>
      </c>
      <c r="D4210" s="171" t="s">
        <v>80</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3">
      <c r="A4211" t="s">
        <v>8446</v>
      </c>
      <c r="B4211" s="171" t="s">
        <v>8447</v>
      </c>
      <c r="C4211" s="171" t="s">
        <v>95</v>
      </c>
      <c r="D4211" s="171" t="s">
        <v>80</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3">
      <c r="A4212" t="s">
        <v>8448</v>
      </c>
      <c r="B4212" s="171" t="s">
        <v>8449</v>
      </c>
      <c r="C4212" s="171" t="s">
        <v>98</v>
      </c>
      <c r="D4212" s="171" t="s">
        <v>80</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3">
      <c r="A4213" t="s">
        <v>8450</v>
      </c>
      <c r="B4213" s="171" t="s">
        <v>8451</v>
      </c>
      <c r="C4213" s="171" t="s">
        <v>101</v>
      </c>
      <c r="D4213" s="171" t="s">
        <v>80</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3">
      <c r="A4214" t="s">
        <v>8452</v>
      </c>
      <c r="B4214" s="171" t="s">
        <v>8453</v>
      </c>
      <c r="C4214" s="171" t="s">
        <v>6843</v>
      </c>
      <c r="D4214" s="171" t="s">
        <v>80</v>
      </c>
      <c r="E4214" s="11">
        <v>42248</v>
      </c>
      <c r="F4214">
        <v>0</v>
      </c>
      <c r="G4214">
        <v>0</v>
      </c>
      <c r="H4214" t="e">
        <v>#DIV/0!</v>
      </c>
      <c r="I4214">
        <v>0</v>
      </c>
      <c r="J4214">
        <v>0</v>
      </c>
      <c r="K4214" t="e">
        <v>#DIV/0!</v>
      </c>
      <c r="L4214">
        <v>0</v>
      </c>
      <c r="M4214" t="e">
        <v>#DIV/0!</v>
      </c>
      <c r="N4214">
        <v>0</v>
      </c>
      <c r="P4214">
        <v>0</v>
      </c>
      <c r="Q4214">
        <v>0</v>
      </c>
      <c r="R4214" t="e">
        <v>#DIV/0!</v>
      </c>
      <c r="S4214">
        <v>0</v>
      </c>
    </row>
    <row r="4215" spans="1:19" x14ac:dyDescent="0.3">
      <c r="A4215" t="s">
        <v>8454</v>
      </c>
      <c r="B4215" s="171" t="s">
        <v>8455</v>
      </c>
      <c r="C4215" s="171" t="s">
        <v>104</v>
      </c>
      <c r="D4215" s="171" t="s">
        <v>4</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3">
      <c r="A4216" t="s">
        <v>8456</v>
      </c>
      <c r="B4216" s="171" t="s">
        <v>8457</v>
      </c>
      <c r="C4216" s="171" t="s">
        <v>76</v>
      </c>
      <c r="D4216" s="171" t="s">
        <v>80</v>
      </c>
      <c r="E4216" s="11">
        <v>42248</v>
      </c>
      <c r="F4216">
        <v>3</v>
      </c>
      <c r="G4216">
        <v>3</v>
      </c>
      <c r="H4216">
        <v>1</v>
      </c>
      <c r="I4216">
        <v>2</v>
      </c>
      <c r="J4216">
        <v>15</v>
      </c>
      <c r="K4216">
        <v>0.13333333333333333</v>
      </c>
      <c r="L4216">
        <v>15</v>
      </c>
      <c r="M4216">
        <v>1</v>
      </c>
      <c r="N4216">
        <v>1</v>
      </c>
      <c r="P4216">
        <v>0</v>
      </c>
      <c r="Q4216">
        <v>0</v>
      </c>
      <c r="R4216" t="e">
        <v>#DIV/0!</v>
      </c>
      <c r="S4216">
        <v>1</v>
      </c>
    </row>
    <row r="4217" spans="1:19" x14ac:dyDescent="0.3">
      <c r="A4217" t="s">
        <v>8458</v>
      </c>
      <c r="B4217" s="171" t="s">
        <v>8459</v>
      </c>
      <c r="C4217" s="171" t="s">
        <v>79</v>
      </c>
      <c r="D4217" s="171" t="s">
        <v>4</v>
      </c>
      <c r="E4217" s="11">
        <v>42248</v>
      </c>
      <c r="F4217">
        <v>7</v>
      </c>
      <c r="G4217">
        <v>9</v>
      </c>
      <c r="H4217">
        <v>0.77777777777777779</v>
      </c>
      <c r="I4217">
        <v>42</v>
      </c>
      <c r="J4217">
        <v>42</v>
      </c>
      <c r="K4217">
        <v>1</v>
      </c>
      <c r="L4217">
        <v>56</v>
      </c>
      <c r="M4217">
        <v>0.75</v>
      </c>
      <c r="N4217">
        <v>27</v>
      </c>
      <c r="P4217">
        <v>0</v>
      </c>
      <c r="Q4217">
        <v>3</v>
      </c>
      <c r="R4217">
        <v>0</v>
      </c>
      <c r="S4217">
        <v>15</v>
      </c>
    </row>
    <row r="4218" spans="1:19" x14ac:dyDescent="0.3">
      <c r="A4218" t="s">
        <v>8460</v>
      </c>
      <c r="B4218" s="171" t="s">
        <v>8461</v>
      </c>
      <c r="C4218" s="171" t="s">
        <v>86</v>
      </c>
      <c r="D4218" s="171" t="s">
        <v>4</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3">
      <c r="A4219" t="s">
        <v>8462</v>
      </c>
      <c r="B4219" s="171" t="s">
        <v>8463</v>
      </c>
      <c r="C4219" s="171" t="s">
        <v>89</v>
      </c>
      <c r="D4219" s="171" t="s">
        <v>4</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3">
      <c r="A4220" t="s">
        <v>8464</v>
      </c>
      <c r="B4220" s="171" t="s">
        <v>8465</v>
      </c>
      <c r="C4220" s="171" t="s">
        <v>92</v>
      </c>
      <c r="D4220" s="171" t="s">
        <v>4</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3">
      <c r="A4221" t="s">
        <v>8466</v>
      </c>
      <c r="B4221" s="171" t="s">
        <v>8467</v>
      </c>
      <c r="C4221" s="171" t="s">
        <v>98</v>
      </c>
      <c r="D4221" s="171" t="s">
        <v>4</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3">
      <c r="A4222" t="s">
        <v>8468</v>
      </c>
      <c r="B4222" s="171" t="s">
        <v>8469</v>
      </c>
      <c r="C4222" s="171" t="s">
        <v>101</v>
      </c>
      <c r="D4222" s="171" t="s">
        <v>4</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3">
      <c r="A4223" t="s">
        <v>8470</v>
      </c>
      <c r="B4223" s="171" t="s">
        <v>8471</v>
      </c>
      <c r="C4223" s="171" t="s">
        <v>6843</v>
      </c>
      <c r="D4223" s="171" t="s">
        <v>4</v>
      </c>
      <c r="E4223" s="11">
        <v>42248</v>
      </c>
      <c r="F4223">
        <v>0</v>
      </c>
      <c r="G4223">
        <v>0</v>
      </c>
      <c r="H4223" t="e">
        <v>#DIV/0!</v>
      </c>
      <c r="I4223">
        <v>0</v>
      </c>
      <c r="J4223">
        <v>0</v>
      </c>
      <c r="K4223" t="e">
        <v>#DIV/0!</v>
      </c>
      <c r="L4223">
        <v>0</v>
      </c>
      <c r="M4223" t="e">
        <v>#DIV/0!</v>
      </c>
      <c r="N4223">
        <v>0</v>
      </c>
      <c r="P4223">
        <v>0</v>
      </c>
      <c r="Q4223">
        <v>0</v>
      </c>
      <c r="R4223" t="e">
        <v>#DIV/0!</v>
      </c>
      <c r="S4223">
        <v>0</v>
      </c>
    </row>
    <row r="4224" spans="1:19" x14ac:dyDescent="0.3">
      <c r="A4224" t="s">
        <v>8472</v>
      </c>
      <c r="B4224" s="171" t="s">
        <v>8473</v>
      </c>
      <c r="C4224" s="171" t="s">
        <v>107</v>
      </c>
      <c r="D4224" s="171" t="s">
        <v>80</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3">
      <c r="A4225" t="s">
        <v>8474</v>
      </c>
      <c r="B4225" s="171" t="s">
        <v>8475</v>
      </c>
      <c r="C4225" s="171" t="s">
        <v>113</v>
      </c>
      <c r="D4225" s="171" t="s">
        <v>4</v>
      </c>
      <c r="E4225" s="11">
        <v>42248</v>
      </c>
      <c r="F4225">
        <v>5</v>
      </c>
      <c r="G4225">
        <v>5</v>
      </c>
      <c r="H4225">
        <v>1</v>
      </c>
      <c r="I4225">
        <v>17</v>
      </c>
      <c r="J4225">
        <v>25</v>
      </c>
      <c r="K4225">
        <v>0.68</v>
      </c>
      <c r="L4225">
        <v>25</v>
      </c>
      <c r="M4225">
        <v>1</v>
      </c>
      <c r="N4225">
        <v>14</v>
      </c>
      <c r="P4225">
        <v>1</v>
      </c>
      <c r="Q4225">
        <v>2</v>
      </c>
      <c r="R4225">
        <v>0.5</v>
      </c>
      <c r="S4225">
        <v>3</v>
      </c>
    </row>
    <row r="4226" spans="1:19" x14ac:dyDescent="0.3">
      <c r="A4226" t="s">
        <v>8476</v>
      </c>
      <c r="B4226" s="171" t="s">
        <v>8477</v>
      </c>
      <c r="C4226" s="171" t="s">
        <v>116</v>
      </c>
      <c r="D4226" s="171" t="s">
        <v>4</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3">
      <c r="A4227" t="s">
        <v>8478</v>
      </c>
      <c r="B4227" s="171" t="s">
        <v>8479</v>
      </c>
      <c r="C4227" s="171" t="s">
        <v>122</v>
      </c>
      <c r="D4227" s="171" t="s">
        <v>80</v>
      </c>
      <c r="E4227" s="11">
        <v>42248</v>
      </c>
      <c r="F4227">
        <v>0</v>
      </c>
      <c r="G4227">
        <v>0</v>
      </c>
      <c r="H4227" t="e">
        <v>#DIV/0!</v>
      </c>
      <c r="I4227">
        <v>0</v>
      </c>
      <c r="J4227">
        <v>0</v>
      </c>
      <c r="K4227" t="e">
        <v>#DIV/0!</v>
      </c>
      <c r="L4227">
        <v>0</v>
      </c>
      <c r="M4227" t="e">
        <v>#DIV/0!</v>
      </c>
      <c r="N4227">
        <v>0</v>
      </c>
      <c r="P4227">
        <v>0</v>
      </c>
      <c r="Q4227">
        <v>0</v>
      </c>
      <c r="R4227" t="e">
        <v>#DIV/0!</v>
      </c>
      <c r="S4227">
        <v>0</v>
      </c>
    </row>
    <row r="4228" spans="1:19" x14ac:dyDescent="0.3">
      <c r="A4228" t="s">
        <v>8480</v>
      </c>
      <c r="B4228" s="171" t="s">
        <v>8481</v>
      </c>
      <c r="C4228" s="171" t="s">
        <v>125</v>
      </c>
      <c r="D4228" s="171" t="s">
        <v>80</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3">
      <c r="A4229" t="s">
        <v>8482</v>
      </c>
      <c r="B4229" s="171" t="s">
        <v>8483</v>
      </c>
      <c r="C4229" s="171" t="s">
        <v>128</v>
      </c>
      <c r="D4229" s="171" t="s">
        <v>4</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3">
      <c r="A4230" t="s">
        <v>8484</v>
      </c>
      <c r="B4230" s="171" t="s">
        <v>8485</v>
      </c>
      <c r="C4230" s="171" t="s">
        <v>131</v>
      </c>
      <c r="D4230" s="171" t="s">
        <v>4</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3">
      <c r="A4231" t="s">
        <v>8486</v>
      </c>
      <c r="B4231" s="171" t="s">
        <v>8487</v>
      </c>
      <c r="C4231" s="171" t="s">
        <v>137</v>
      </c>
      <c r="D4231" s="171" t="s">
        <v>80</v>
      </c>
      <c r="E4231" s="11">
        <v>42248</v>
      </c>
      <c r="F4231">
        <v>6</v>
      </c>
      <c r="G4231">
        <v>6</v>
      </c>
      <c r="H4231">
        <v>1</v>
      </c>
      <c r="I4231">
        <v>49</v>
      </c>
      <c r="J4231">
        <v>50</v>
      </c>
      <c r="K4231">
        <v>0.98</v>
      </c>
      <c r="L4231">
        <v>50</v>
      </c>
      <c r="M4231">
        <v>1</v>
      </c>
      <c r="N4231">
        <v>49</v>
      </c>
      <c r="P4231">
        <v>0</v>
      </c>
      <c r="Q4231">
        <v>0</v>
      </c>
      <c r="R4231" t="e">
        <v>#DIV/0!</v>
      </c>
      <c r="S4231">
        <v>0</v>
      </c>
    </row>
    <row r="4232" spans="1:19" x14ac:dyDescent="0.3">
      <c r="A4232" t="s">
        <v>8488</v>
      </c>
      <c r="B4232" s="171" t="s">
        <v>8489</v>
      </c>
      <c r="C4232" s="171" t="s">
        <v>140</v>
      </c>
      <c r="D4232" s="171" t="s">
        <v>4</v>
      </c>
      <c r="E4232" s="11">
        <v>42248</v>
      </c>
      <c r="F4232">
        <v>6</v>
      </c>
      <c r="G4232">
        <v>6</v>
      </c>
      <c r="H4232">
        <v>1</v>
      </c>
      <c r="I4232">
        <v>49</v>
      </c>
      <c r="J4232">
        <v>50</v>
      </c>
      <c r="K4232">
        <v>0.98</v>
      </c>
      <c r="L4232">
        <v>50</v>
      </c>
      <c r="M4232">
        <v>1</v>
      </c>
      <c r="N4232">
        <v>49</v>
      </c>
      <c r="P4232">
        <v>0</v>
      </c>
      <c r="Q4232">
        <v>0</v>
      </c>
      <c r="R4232" t="e">
        <v>#DIV/0!</v>
      </c>
      <c r="S4232">
        <v>0</v>
      </c>
    </row>
    <row r="4233" spans="1:19" x14ac:dyDescent="0.3">
      <c r="A4233" t="s">
        <v>8490</v>
      </c>
      <c r="B4233" s="171" t="s">
        <v>8491</v>
      </c>
      <c r="C4233" s="171" t="s">
        <v>8204</v>
      </c>
      <c r="D4233" s="171" t="s">
        <v>80</v>
      </c>
      <c r="E4233" s="11">
        <v>42248</v>
      </c>
      <c r="F4233">
        <v>1</v>
      </c>
      <c r="G4233">
        <v>1</v>
      </c>
      <c r="H4233">
        <v>1</v>
      </c>
      <c r="I4233">
        <v>3</v>
      </c>
      <c r="J4233">
        <v>10</v>
      </c>
      <c r="K4233">
        <v>0.3</v>
      </c>
      <c r="L4233">
        <v>10</v>
      </c>
      <c r="M4233">
        <v>1</v>
      </c>
      <c r="N4233">
        <v>3</v>
      </c>
      <c r="P4233">
        <v>0</v>
      </c>
      <c r="Q4233">
        <v>0</v>
      </c>
      <c r="R4233" t="e">
        <v>#DIV/0!</v>
      </c>
      <c r="S4233">
        <v>0</v>
      </c>
    </row>
    <row r="4234" spans="1:19" x14ac:dyDescent="0.3">
      <c r="A4234" t="s">
        <v>8492</v>
      </c>
      <c r="B4234" s="171" t="s">
        <v>8493</v>
      </c>
      <c r="C4234" s="171" t="s">
        <v>8180</v>
      </c>
      <c r="D4234" s="171" t="s">
        <v>4</v>
      </c>
      <c r="E4234" s="11">
        <v>42248</v>
      </c>
      <c r="F4234">
        <v>1</v>
      </c>
      <c r="G4234">
        <v>1</v>
      </c>
      <c r="H4234">
        <v>1</v>
      </c>
      <c r="I4234">
        <v>3</v>
      </c>
      <c r="J4234">
        <v>10</v>
      </c>
      <c r="K4234">
        <v>0.3</v>
      </c>
      <c r="L4234">
        <v>10</v>
      </c>
      <c r="M4234">
        <v>1</v>
      </c>
      <c r="N4234">
        <v>3</v>
      </c>
      <c r="P4234">
        <v>0</v>
      </c>
      <c r="Q4234">
        <v>0</v>
      </c>
      <c r="R4234" t="e">
        <v>#DIV/0!</v>
      </c>
      <c r="S4234">
        <v>1</v>
      </c>
    </row>
    <row r="4235" spans="1:19" x14ac:dyDescent="0.3">
      <c r="A4235" t="s">
        <v>8494</v>
      </c>
      <c r="B4235" s="171" t="s">
        <v>8495</v>
      </c>
      <c r="C4235" s="171" t="s">
        <v>167</v>
      </c>
      <c r="D4235" s="171" t="s">
        <v>80</v>
      </c>
      <c r="E4235" s="11">
        <v>42248</v>
      </c>
      <c r="F4235">
        <v>3</v>
      </c>
      <c r="G4235">
        <v>6</v>
      </c>
      <c r="H4235">
        <v>0.5</v>
      </c>
      <c r="I4235">
        <v>39</v>
      </c>
      <c r="J4235">
        <v>20</v>
      </c>
      <c r="K4235">
        <v>1.95</v>
      </c>
      <c r="L4235">
        <v>50</v>
      </c>
      <c r="M4235">
        <v>0.4</v>
      </c>
      <c r="N4235">
        <v>37</v>
      </c>
      <c r="P4235">
        <v>0</v>
      </c>
      <c r="Q4235">
        <v>0</v>
      </c>
      <c r="R4235" t="e">
        <v>#DIV/0!</v>
      </c>
      <c r="S4235">
        <v>2</v>
      </c>
    </row>
    <row r="4236" spans="1:19" x14ac:dyDescent="0.3">
      <c r="A4236" t="s">
        <v>8496</v>
      </c>
      <c r="B4236" s="171" t="s">
        <v>8497</v>
      </c>
      <c r="C4236" s="171" t="s">
        <v>170</v>
      </c>
      <c r="D4236" s="171" t="s">
        <v>4</v>
      </c>
      <c r="E4236" s="11">
        <v>42248</v>
      </c>
      <c r="F4236">
        <v>3</v>
      </c>
      <c r="G4236">
        <v>6</v>
      </c>
      <c r="H4236">
        <v>0.5</v>
      </c>
      <c r="I4236">
        <v>39</v>
      </c>
      <c r="J4236">
        <v>20</v>
      </c>
      <c r="K4236">
        <v>1.95</v>
      </c>
      <c r="L4236">
        <v>50</v>
      </c>
      <c r="M4236">
        <v>0.4</v>
      </c>
      <c r="N4236">
        <v>37</v>
      </c>
      <c r="P4236">
        <v>0</v>
      </c>
      <c r="Q4236">
        <v>0</v>
      </c>
      <c r="R4236" t="e">
        <v>#DIV/0!</v>
      </c>
      <c r="S4236">
        <v>2</v>
      </c>
    </row>
    <row r="4237" spans="1:19" x14ac:dyDescent="0.3">
      <c r="A4237" t="s">
        <v>8498</v>
      </c>
      <c r="B4237" s="171" t="s">
        <v>8499</v>
      </c>
      <c r="C4237" s="171" t="s">
        <v>179</v>
      </c>
      <c r="D4237" s="171" t="s">
        <v>80</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3">
      <c r="A4238" t="s">
        <v>8500</v>
      </c>
      <c r="B4238" s="171" t="s">
        <v>8501</v>
      </c>
      <c r="C4238" s="171" t="s">
        <v>182</v>
      </c>
      <c r="D4238" s="171" t="s">
        <v>4</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3">
      <c r="A4239" t="s">
        <v>8502</v>
      </c>
      <c r="B4239" s="171" t="s">
        <v>8503</v>
      </c>
      <c r="C4239" s="171" t="s">
        <v>185</v>
      </c>
      <c r="D4239" s="171" t="s">
        <v>80</v>
      </c>
      <c r="E4239" s="11">
        <v>42248</v>
      </c>
      <c r="F4239">
        <v>10</v>
      </c>
      <c r="G4239">
        <v>10</v>
      </c>
      <c r="H4239">
        <v>1</v>
      </c>
      <c r="I4239">
        <v>20</v>
      </c>
      <c r="J4239">
        <v>26</v>
      </c>
      <c r="K4239">
        <v>0.76923076923076927</v>
      </c>
      <c r="L4239">
        <v>26</v>
      </c>
      <c r="M4239">
        <v>1</v>
      </c>
      <c r="N4239">
        <v>17</v>
      </c>
      <c r="P4239">
        <v>4</v>
      </c>
      <c r="Q4239">
        <v>5</v>
      </c>
      <c r="R4239">
        <v>0.8</v>
      </c>
      <c r="S4239">
        <v>3</v>
      </c>
    </row>
    <row r="4240" spans="1:19" x14ac:dyDescent="0.3">
      <c r="A4240" t="s">
        <v>8504</v>
      </c>
      <c r="B4240" s="171" t="s">
        <v>8505</v>
      </c>
      <c r="C4240" s="171" t="s">
        <v>188</v>
      </c>
      <c r="D4240" s="171" t="s">
        <v>4</v>
      </c>
      <c r="E4240" s="11">
        <v>42248</v>
      </c>
      <c r="F4240">
        <v>10</v>
      </c>
      <c r="G4240">
        <v>10</v>
      </c>
      <c r="H4240">
        <v>1</v>
      </c>
      <c r="I4240">
        <v>20</v>
      </c>
      <c r="J4240">
        <v>26</v>
      </c>
      <c r="K4240">
        <v>0.76923076923076927</v>
      </c>
      <c r="L4240">
        <v>26</v>
      </c>
      <c r="M4240">
        <v>1</v>
      </c>
      <c r="N4240">
        <v>17</v>
      </c>
      <c r="P4240">
        <v>4</v>
      </c>
      <c r="Q4240">
        <v>5</v>
      </c>
      <c r="R4240">
        <v>0.8</v>
      </c>
      <c r="S4240">
        <v>3</v>
      </c>
    </row>
    <row r="4241" spans="1:19" x14ac:dyDescent="0.3">
      <c r="A4241" t="s">
        <v>8506</v>
      </c>
      <c r="B4241" s="171" t="s">
        <v>8507</v>
      </c>
      <c r="C4241" s="171" t="s">
        <v>191</v>
      </c>
      <c r="D4241" s="171" t="s">
        <v>80</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3">
      <c r="A4242" t="s">
        <v>8508</v>
      </c>
      <c r="B4242" s="171" t="s">
        <v>8509</v>
      </c>
      <c r="C4242" s="171" t="s">
        <v>194</v>
      </c>
      <c r="D4242" s="171" t="s">
        <v>4</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3">
      <c r="A4243" t="s">
        <v>8510</v>
      </c>
      <c r="B4243" s="171" t="s">
        <v>8511</v>
      </c>
      <c r="C4243" s="171" t="s">
        <v>197</v>
      </c>
      <c r="D4243" s="171" t="s">
        <v>4</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3">
      <c r="A4244" t="s">
        <v>8512</v>
      </c>
      <c r="B4244" s="171" t="s">
        <v>8513</v>
      </c>
      <c r="C4244" s="171" t="s">
        <v>209</v>
      </c>
      <c r="D4244" s="171" t="s">
        <v>4</v>
      </c>
      <c r="E4244" s="11">
        <v>42248</v>
      </c>
      <c r="F4244">
        <v>1</v>
      </c>
      <c r="G4244">
        <v>2</v>
      </c>
      <c r="H4244">
        <v>0.5</v>
      </c>
      <c r="I4244">
        <v>0</v>
      </c>
      <c r="J4244">
        <v>6</v>
      </c>
      <c r="K4244">
        <v>0</v>
      </c>
      <c r="L4244">
        <v>12</v>
      </c>
      <c r="M4244">
        <v>0.5</v>
      </c>
      <c r="N4244">
        <v>0</v>
      </c>
      <c r="P4244">
        <v>0</v>
      </c>
      <c r="Q4244">
        <v>0</v>
      </c>
      <c r="R4244" t="e">
        <v>#DIV/0!</v>
      </c>
      <c r="S4244">
        <v>0</v>
      </c>
    </row>
    <row r="4245" spans="1:19" x14ac:dyDescent="0.3">
      <c r="A4245" t="s">
        <v>8514</v>
      </c>
      <c r="B4245" s="171" t="s">
        <v>8515</v>
      </c>
      <c r="C4245" s="171" t="s">
        <v>212</v>
      </c>
      <c r="D4245" s="171" t="s">
        <v>80</v>
      </c>
      <c r="E4245" s="11">
        <v>42248</v>
      </c>
      <c r="F4245">
        <v>1</v>
      </c>
      <c r="G4245">
        <v>2</v>
      </c>
      <c r="H4245">
        <v>0.5</v>
      </c>
      <c r="I4245">
        <v>0</v>
      </c>
      <c r="J4245">
        <v>6</v>
      </c>
      <c r="K4245">
        <v>0</v>
      </c>
      <c r="L4245">
        <v>12</v>
      </c>
      <c r="M4245">
        <v>0.5</v>
      </c>
      <c r="N4245">
        <v>0</v>
      </c>
      <c r="P4245">
        <v>0</v>
      </c>
      <c r="Q4245">
        <v>0</v>
      </c>
      <c r="R4245" t="e">
        <v>#DIV/0!</v>
      </c>
      <c r="S4245">
        <v>0</v>
      </c>
    </row>
    <row r="4246" spans="1:19" x14ac:dyDescent="0.3">
      <c r="A4246" t="s">
        <v>8516</v>
      </c>
      <c r="B4246" s="171" t="s">
        <v>8517</v>
      </c>
      <c r="C4246" s="171" t="s">
        <v>215</v>
      </c>
      <c r="D4246" s="171" t="s">
        <v>80</v>
      </c>
      <c r="E4246" s="11">
        <v>42248</v>
      </c>
      <c r="F4246">
        <v>0</v>
      </c>
      <c r="G4246">
        <v>0</v>
      </c>
      <c r="H4246" t="e">
        <v>#DIV/0!</v>
      </c>
      <c r="I4246">
        <v>0</v>
      </c>
      <c r="J4246">
        <v>0</v>
      </c>
      <c r="K4246" t="e">
        <v>#DIV/0!</v>
      </c>
      <c r="L4246">
        <v>0</v>
      </c>
      <c r="M4246" t="e">
        <v>#DIV/0!</v>
      </c>
      <c r="N4246">
        <v>0</v>
      </c>
      <c r="P4246">
        <v>0</v>
      </c>
      <c r="Q4246">
        <v>0</v>
      </c>
      <c r="R4246" t="e">
        <v>#DIV/0!</v>
      </c>
      <c r="S4246">
        <v>0</v>
      </c>
    </row>
    <row r="4247" spans="1:19" x14ac:dyDescent="0.3">
      <c r="A4247" t="s">
        <v>8518</v>
      </c>
      <c r="B4247" s="171" t="s">
        <v>8519</v>
      </c>
      <c r="C4247" s="171" t="s">
        <v>218</v>
      </c>
      <c r="D4247" s="171" t="s">
        <v>4</v>
      </c>
      <c r="E4247" s="11">
        <v>42248</v>
      </c>
      <c r="F4247">
        <v>0</v>
      </c>
      <c r="G4247">
        <v>0</v>
      </c>
      <c r="H4247" t="e">
        <v>#DIV/0!</v>
      </c>
      <c r="I4247">
        <v>0</v>
      </c>
      <c r="J4247">
        <v>0</v>
      </c>
      <c r="K4247" t="e">
        <v>#DIV/0!</v>
      </c>
      <c r="L4247">
        <v>0</v>
      </c>
      <c r="M4247" t="e">
        <v>#DIV/0!</v>
      </c>
      <c r="N4247">
        <v>0</v>
      </c>
      <c r="P4247">
        <v>0</v>
      </c>
      <c r="Q4247">
        <v>0</v>
      </c>
      <c r="R4247" t="e">
        <v>#DIV/0!</v>
      </c>
      <c r="S4247">
        <v>0</v>
      </c>
    </row>
    <row r="4248" spans="1:19" x14ac:dyDescent="0.3">
      <c r="A4248" t="s">
        <v>8520</v>
      </c>
      <c r="B4248" s="171" t="s">
        <v>8521</v>
      </c>
      <c r="C4248" s="171" t="s">
        <v>8233</v>
      </c>
      <c r="D4248" s="171" t="s">
        <v>80</v>
      </c>
      <c r="E4248" s="11">
        <v>42248</v>
      </c>
      <c r="F4248">
        <v>4</v>
      </c>
      <c r="G4248">
        <v>4</v>
      </c>
      <c r="H4248">
        <v>1</v>
      </c>
      <c r="I4248">
        <v>21</v>
      </c>
      <c r="J4248">
        <v>40</v>
      </c>
      <c r="K4248">
        <v>0.52500000000000002</v>
      </c>
      <c r="L4248">
        <v>40</v>
      </c>
      <c r="M4248">
        <v>1</v>
      </c>
      <c r="N4248">
        <v>21</v>
      </c>
      <c r="P4248">
        <v>0</v>
      </c>
      <c r="Q4248">
        <v>0</v>
      </c>
      <c r="R4248" t="e">
        <v>#DIV/0!</v>
      </c>
      <c r="S4248">
        <v>0</v>
      </c>
    </row>
    <row r="4249" spans="1:19" x14ac:dyDescent="0.3">
      <c r="A4249" t="s">
        <v>8522</v>
      </c>
      <c r="B4249" s="171" t="s">
        <v>8523</v>
      </c>
      <c r="C4249" s="171" t="s">
        <v>8193</v>
      </c>
      <c r="D4249" s="171" t="s">
        <v>4</v>
      </c>
      <c r="E4249" s="11">
        <v>42248</v>
      </c>
      <c r="F4249">
        <v>4</v>
      </c>
      <c r="G4249">
        <v>4</v>
      </c>
      <c r="H4249">
        <v>1</v>
      </c>
      <c r="I4249">
        <v>21</v>
      </c>
      <c r="J4249">
        <v>40</v>
      </c>
      <c r="K4249">
        <v>0.52500000000000002</v>
      </c>
      <c r="L4249">
        <v>40</v>
      </c>
      <c r="M4249">
        <v>1</v>
      </c>
      <c r="N4249">
        <v>21</v>
      </c>
      <c r="P4249">
        <v>0</v>
      </c>
      <c r="Q4249">
        <v>0</v>
      </c>
      <c r="R4249" t="e">
        <v>#DIV/0!</v>
      </c>
      <c r="S4249">
        <v>0</v>
      </c>
    </row>
    <row r="4250" spans="1:19" x14ac:dyDescent="0.3">
      <c r="A4250" t="s">
        <v>8524</v>
      </c>
      <c r="B4250" s="171" t="s">
        <v>8525</v>
      </c>
      <c r="C4250" s="171" t="s">
        <v>233</v>
      </c>
      <c r="D4250" s="171" t="s">
        <v>80</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3">
      <c r="A4251" t="s">
        <v>8526</v>
      </c>
      <c r="B4251" s="171" t="s">
        <v>8527</v>
      </c>
      <c r="C4251" s="171" t="s">
        <v>236</v>
      </c>
      <c r="D4251" s="171" t="s">
        <v>4</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3">
      <c r="A4252" t="s">
        <v>8528</v>
      </c>
      <c r="B4252" s="171" t="s">
        <v>8529</v>
      </c>
      <c r="C4252" s="171" t="s">
        <v>239</v>
      </c>
      <c r="D4252" s="171" t="s">
        <v>4</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3">
      <c r="A4253" t="s">
        <v>8530</v>
      </c>
      <c r="B4253" s="171" t="s">
        <v>8531</v>
      </c>
      <c r="C4253" s="171" t="s">
        <v>143</v>
      </c>
      <c r="D4253" s="171" t="s">
        <v>4</v>
      </c>
      <c r="E4253" s="11">
        <v>42248</v>
      </c>
      <c r="F4253">
        <v>4</v>
      </c>
      <c r="G4253">
        <v>4</v>
      </c>
      <c r="H4253">
        <v>1</v>
      </c>
      <c r="I4253">
        <v>26</v>
      </c>
      <c r="J4253">
        <v>24</v>
      </c>
      <c r="K4253">
        <v>1.0833333333333333</v>
      </c>
      <c r="L4253">
        <v>24</v>
      </c>
      <c r="M4253">
        <v>1</v>
      </c>
      <c r="N4253">
        <v>15</v>
      </c>
      <c r="P4253">
        <v>0</v>
      </c>
      <c r="Q4253">
        <v>1</v>
      </c>
      <c r="R4253">
        <v>0</v>
      </c>
      <c r="S4253">
        <v>11</v>
      </c>
    </row>
    <row r="4254" spans="1:19" x14ac:dyDescent="0.3">
      <c r="A4254" t="s">
        <v>8532</v>
      </c>
      <c r="B4254" s="171" t="s">
        <v>8533</v>
      </c>
      <c r="C4254" s="171" t="s">
        <v>146</v>
      </c>
      <c r="D4254" s="171" t="s">
        <v>80</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3">
      <c r="A4255" t="s">
        <v>8534</v>
      </c>
      <c r="B4255" s="171" t="s">
        <v>8535</v>
      </c>
      <c r="C4255" s="171" t="s">
        <v>152</v>
      </c>
      <c r="D4255" s="171" t="s">
        <v>4</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3">
      <c r="A4256" t="s">
        <v>8536</v>
      </c>
      <c r="B4256" s="171" t="s">
        <v>8537</v>
      </c>
      <c r="C4256" s="171" t="s">
        <v>155</v>
      </c>
      <c r="D4256" s="171" t="s">
        <v>4</v>
      </c>
      <c r="E4256" s="11">
        <v>42248</v>
      </c>
      <c r="F4256">
        <v>2</v>
      </c>
      <c r="G4256">
        <v>2</v>
      </c>
      <c r="H4256">
        <v>1</v>
      </c>
      <c r="I4256">
        <v>15</v>
      </c>
      <c r="J4256">
        <v>10</v>
      </c>
      <c r="K4256">
        <v>1.5</v>
      </c>
      <c r="L4256">
        <v>10</v>
      </c>
      <c r="M4256">
        <v>1</v>
      </c>
      <c r="N4256">
        <v>15</v>
      </c>
      <c r="P4256">
        <v>0</v>
      </c>
      <c r="Q4256">
        <v>0</v>
      </c>
      <c r="R4256" t="e">
        <v>#DIV/0!</v>
      </c>
      <c r="S4256">
        <v>0</v>
      </c>
    </row>
    <row r="4257" spans="1:19" x14ac:dyDescent="0.3">
      <c r="A4257" t="s">
        <v>8538</v>
      </c>
      <c r="B4257" s="171" t="s">
        <v>8539</v>
      </c>
      <c r="C4257" s="171" t="s">
        <v>158</v>
      </c>
      <c r="D4257" s="171" t="s">
        <v>4</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3">
      <c r="A4258" t="s">
        <v>8540</v>
      </c>
      <c r="B4258" s="171" t="s">
        <v>8541</v>
      </c>
      <c r="C4258" s="171" t="s">
        <v>161</v>
      </c>
      <c r="D4258" s="171" t="s">
        <v>80</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3">
      <c r="A4259" t="s">
        <v>8542</v>
      </c>
      <c r="B4259" s="171" t="s">
        <v>8543</v>
      </c>
      <c r="C4259" s="171" t="s">
        <v>221</v>
      </c>
      <c r="D4259" s="171" t="s">
        <v>80</v>
      </c>
      <c r="E4259" s="11">
        <v>42248</v>
      </c>
      <c r="F4259">
        <v>9</v>
      </c>
      <c r="G4259">
        <v>9</v>
      </c>
      <c r="H4259">
        <v>1</v>
      </c>
      <c r="I4259">
        <v>17</v>
      </c>
      <c r="J4259">
        <v>60</v>
      </c>
      <c r="K4259">
        <v>0.28333333333333333</v>
      </c>
      <c r="L4259">
        <v>60</v>
      </c>
      <c r="M4259">
        <v>1</v>
      </c>
      <c r="N4259">
        <v>17</v>
      </c>
      <c r="P4259">
        <v>0</v>
      </c>
      <c r="Q4259">
        <v>0</v>
      </c>
      <c r="R4259" t="e">
        <v>#DIV/0!</v>
      </c>
      <c r="S4259">
        <v>0</v>
      </c>
    </row>
    <row r="4260" spans="1:19" x14ac:dyDescent="0.3">
      <c r="A4260" t="s">
        <v>8544</v>
      </c>
      <c r="B4260" s="171" t="s">
        <v>8545</v>
      </c>
      <c r="C4260" s="171" t="s">
        <v>227</v>
      </c>
      <c r="D4260" s="171" t="s">
        <v>4</v>
      </c>
      <c r="E4260" s="11">
        <v>42248</v>
      </c>
      <c r="F4260">
        <v>4</v>
      </c>
      <c r="G4260">
        <v>4</v>
      </c>
      <c r="H4260">
        <v>1</v>
      </c>
      <c r="I4260">
        <v>2</v>
      </c>
      <c r="J4260">
        <v>20</v>
      </c>
      <c r="K4260">
        <v>0.1</v>
      </c>
      <c r="L4260">
        <v>20</v>
      </c>
      <c r="M4260">
        <v>1</v>
      </c>
      <c r="N4260">
        <v>2</v>
      </c>
      <c r="P4260">
        <v>0</v>
      </c>
      <c r="Q4260">
        <v>0</v>
      </c>
      <c r="R4260" t="e">
        <v>#DIV/0!</v>
      </c>
      <c r="S4260">
        <v>0</v>
      </c>
    </row>
    <row r="4261" spans="1:19" x14ac:dyDescent="0.3">
      <c r="A4261" t="s">
        <v>8546</v>
      </c>
      <c r="B4261" s="171" t="s">
        <v>8547</v>
      </c>
      <c r="C4261" s="171" t="s">
        <v>230</v>
      </c>
      <c r="D4261" s="171" t="s">
        <v>4</v>
      </c>
      <c r="E4261" s="11">
        <v>42248</v>
      </c>
      <c r="F4261">
        <v>5</v>
      </c>
      <c r="G4261">
        <v>5</v>
      </c>
      <c r="H4261">
        <v>1</v>
      </c>
      <c r="I4261">
        <v>15</v>
      </c>
      <c r="J4261">
        <v>40</v>
      </c>
      <c r="K4261">
        <v>0.375</v>
      </c>
      <c r="L4261">
        <v>40</v>
      </c>
      <c r="M4261">
        <v>1</v>
      </c>
      <c r="N4261">
        <v>15</v>
      </c>
      <c r="P4261">
        <v>0</v>
      </c>
      <c r="Q4261">
        <v>0</v>
      </c>
      <c r="R4261" t="e">
        <v>#DIV/0!</v>
      </c>
      <c r="S4261">
        <v>0</v>
      </c>
    </row>
    <row r="4262" spans="1:19" x14ac:dyDescent="0.3">
      <c r="A4262" t="s">
        <v>8548</v>
      </c>
      <c r="B4262" s="171" t="s">
        <v>8549</v>
      </c>
      <c r="C4262" s="171" t="s">
        <v>143</v>
      </c>
      <c r="D4262" s="171" t="s">
        <v>80</v>
      </c>
      <c r="E4262" s="11">
        <v>42278</v>
      </c>
      <c r="F4262">
        <v>3</v>
      </c>
      <c r="G4262">
        <v>3</v>
      </c>
      <c r="H4262">
        <v>1</v>
      </c>
      <c r="I4262">
        <v>30</v>
      </c>
      <c r="J4262">
        <v>24</v>
      </c>
      <c r="K4262">
        <v>1.25</v>
      </c>
      <c r="L4262">
        <v>24</v>
      </c>
      <c r="M4262">
        <v>1</v>
      </c>
      <c r="N4262">
        <v>24</v>
      </c>
      <c r="P4262">
        <v>0</v>
      </c>
      <c r="Q4262">
        <v>2</v>
      </c>
      <c r="R4262">
        <v>0</v>
      </c>
      <c r="S4262">
        <v>6</v>
      </c>
    </row>
    <row r="4263" spans="1:19" x14ac:dyDescent="0.3">
      <c r="A4263" t="s">
        <v>8550</v>
      </c>
      <c r="B4263" s="171" t="s">
        <v>8551</v>
      </c>
      <c r="C4263" s="171" t="s">
        <v>158</v>
      </c>
      <c r="D4263" s="171" t="s">
        <v>80</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3">
      <c r="A4264" t="s">
        <v>8552</v>
      </c>
      <c r="B4264" s="171" t="s">
        <v>8553</v>
      </c>
      <c r="C4264" s="171" t="s">
        <v>209</v>
      </c>
      <c r="D4264" s="171" t="s">
        <v>80</v>
      </c>
      <c r="E4264" s="11">
        <v>42278</v>
      </c>
      <c r="F4264">
        <v>1</v>
      </c>
      <c r="G4264">
        <v>2</v>
      </c>
      <c r="H4264">
        <v>0.5</v>
      </c>
      <c r="I4264">
        <v>0</v>
      </c>
      <c r="J4264">
        <v>6</v>
      </c>
      <c r="K4264">
        <v>0</v>
      </c>
      <c r="L4264">
        <v>12</v>
      </c>
      <c r="M4264">
        <v>0.5</v>
      </c>
      <c r="N4264">
        <v>0</v>
      </c>
      <c r="P4264">
        <v>0</v>
      </c>
      <c r="Q4264">
        <v>0</v>
      </c>
      <c r="R4264" t="e">
        <v>#DIV/0!</v>
      </c>
      <c r="S4264">
        <v>0</v>
      </c>
    </row>
    <row r="4265" spans="1:19" x14ac:dyDescent="0.3">
      <c r="A4265" t="s">
        <v>8554</v>
      </c>
      <c r="B4265" s="171" t="s">
        <v>8555</v>
      </c>
      <c r="C4265" s="171" t="s">
        <v>203</v>
      </c>
      <c r="D4265" s="171" t="s">
        <v>80</v>
      </c>
      <c r="E4265" s="11">
        <v>42278</v>
      </c>
      <c r="F4265">
        <v>5</v>
      </c>
      <c r="G4265">
        <v>5</v>
      </c>
      <c r="H4265">
        <v>1</v>
      </c>
      <c r="I4265">
        <v>33</v>
      </c>
      <c r="J4265">
        <v>25</v>
      </c>
      <c r="K4265">
        <v>1.32</v>
      </c>
      <c r="L4265">
        <v>25</v>
      </c>
      <c r="M4265">
        <v>1</v>
      </c>
      <c r="N4265">
        <v>29</v>
      </c>
      <c r="P4265">
        <v>0</v>
      </c>
      <c r="Q4265">
        <v>0</v>
      </c>
      <c r="R4265" t="e">
        <v>#DIV/0!</v>
      </c>
      <c r="S4265">
        <v>4</v>
      </c>
    </row>
    <row r="4266" spans="1:19" x14ac:dyDescent="0.3">
      <c r="A4266" t="s">
        <v>8556</v>
      </c>
      <c r="B4266" s="171" t="s">
        <v>8557</v>
      </c>
      <c r="C4266" s="171" t="s">
        <v>76</v>
      </c>
      <c r="D4266" s="171" t="s">
        <v>4</v>
      </c>
      <c r="E4266" s="11">
        <v>42278</v>
      </c>
      <c r="F4266">
        <v>2</v>
      </c>
      <c r="G4266">
        <v>5</v>
      </c>
      <c r="H4266">
        <v>0.4</v>
      </c>
      <c r="I4266">
        <v>2</v>
      </c>
      <c r="J4266">
        <v>15</v>
      </c>
      <c r="K4266">
        <v>0.13333333333333333</v>
      </c>
      <c r="L4266">
        <v>15</v>
      </c>
      <c r="M4266">
        <v>1</v>
      </c>
      <c r="N4266">
        <v>2</v>
      </c>
      <c r="P4266">
        <v>0</v>
      </c>
      <c r="Q4266">
        <v>0</v>
      </c>
      <c r="R4266" t="e">
        <v>#DIV/0!</v>
      </c>
      <c r="S4266">
        <v>0</v>
      </c>
    </row>
    <row r="4267" spans="1:19" x14ac:dyDescent="0.3">
      <c r="A4267" t="s">
        <v>8558</v>
      </c>
      <c r="B4267" s="171" t="s">
        <v>8559</v>
      </c>
      <c r="C4267" s="171" t="s">
        <v>128</v>
      </c>
      <c r="D4267" s="171" t="s">
        <v>80</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3">
      <c r="A4268" t="s">
        <v>8560</v>
      </c>
      <c r="B4268" s="171" t="s">
        <v>8561</v>
      </c>
      <c r="C4268" s="171" t="s">
        <v>152</v>
      </c>
      <c r="D4268" s="171" t="s">
        <v>80</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3">
      <c r="A4269" t="s">
        <v>8562</v>
      </c>
      <c r="B4269" s="171" t="s">
        <v>8563</v>
      </c>
      <c r="C4269" s="171" t="s">
        <v>194</v>
      </c>
      <c r="D4269" s="171" t="s">
        <v>80</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3">
      <c r="A4270" t="s">
        <v>8564</v>
      </c>
      <c r="B4270" s="171" t="s">
        <v>8565</v>
      </c>
      <c r="C4270" s="171" t="s">
        <v>236</v>
      </c>
      <c r="D4270" s="171" t="s">
        <v>80</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3">
      <c r="A4271" t="s">
        <v>8566</v>
      </c>
      <c r="B4271" s="171" t="s">
        <v>8567</v>
      </c>
      <c r="C4271" s="171" t="s">
        <v>239</v>
      </c>
      <c r="D4271" s="171" t="s">
        <v>80</v>
      </c>
      <c r="E4271" s="11">
        <v>42278</v>
      </c>
      <c r="F4271">
        <v>4</v>
      </c>
      <c r="G4271">
        <v>4</v>
      </c>
      <c r="H4271">
        <v>1</v>
      </c>
      <c r="I4271">
        <v>4</v>
      </c>
      <c r="J4271">
        <v>8</v>
      </c>
      <c r="K4271">
        <v>0.5</v>
      </c>
      <c r="L4271">
        <v>8</v>
      </c>
      <c r="M4271">
        <v>1</v>
      </c>
      <c r="N4271">
        <v>4</v>
      </c>
      <c r="O4271">
        <v>0.86899999999999999</v>
      </c>
      <c r="P4271">
        <v>1</v>
      </c>
      <c r="Q4271">
        <v>2</v>
      </c>
      <c r="R4271">
        <v>0.5</v>
      </c>
      <c r="S4271">
        <v>0</v>
      </c>
    </row>
    <row r="4272" spans="1:19" x14ac:dyDescent="0.3">
      <c r="A4272" t="s">
        <v>8568</v>
      </c>
      <c r="B4272" s="171" t="s">
        <v>8569</v>
      </c>
      <c r="C4272" s="171" t="s">
        <v>176</v>
      </c>
      <c r="D4272" s="171" t="s">
        <v>80</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3">
      <c r="A4273" t="s">
        <v>8570</v>
      </c>
      <c r="B4273" s="171" t="s">
        <v>8571</v>
      </c>
      <c r="C4273" s="171" t="s">
        <v>206</v>
      </c>
      <c r="D4273" s="171" t="s">
        <v>80</v>
      </c>
      <c r="E4273" s="11">
        <v>42278</v>
      </c>
      <c r="F4273">
        <v>5</v>
      </c>
      <c r="G4273">
        <v>5</v>
      </c>
      <c r="H4273">
        <v>1</v>
      </c>
      <c r="I4273">
        <v>13</v>
      </c>
      <c r="J4273">
        <v>25</v>
      </c>
      <c r="K4273">
        <v>0.52</v>
      </c>
      <c r="L4273">
        <v>25</v>
      </c>
      <c r="M4273">
        <v>1</v>
      </c>
      <c r="N4273">
        <v>12</v>
      </c>
      <c r="P4273">
        <v>0</v>
      </c>
      <c r="Q4273">
        <v>0</v>
      </c>
      <c r="R4273" t="e">
        <v>#DIV/0!</v>
      </c>
      <c r="S4273">
        <v>1</v>
      </c>
    </row>
    <row r="4274" spans="1:19" x14ac:dyDescent="0.3">
      <c r="A4274" t="s">
        <v>8572</v>
      </c>
      <c r="B4274" s="171" t="s">
        <v>8573</v>
      </c>
      <c r="C4274" s="171" t="s">
        <v>113</v>
      </c>
      <c r="D4274" s="171" t="s">
        <v>80</v>
      </c>
      <c r="E4274" s="11">
        <v>42278</v>
      </c>
      <c r="F4274">
        <v>6</v>
      </c>
      <c r="G4274">
        <v>5</v>
      </c>
      <c r="H4274">
        <v>1.2</v>
      </c>
      <c r="I4274">
        <v>11</v>
      </c>
      <c r="J4274">
        <v>25</v>
      </c>
      <c r="K4274">
        <v>0.44</v>
      </c>
      <c r="L4274">
        <v>25</v>
      </c>
      <c r="M4274">
        <v>1</v>
      </c>
      <c r="N4274">
        <v>11</v>
      </c>
      <c r="P4274">
        <v>0</v>
      </c>
      <c r="Q4274">
        <v>0</v>
      </c>
      <c r="R4274" t="e">
        <v>#DIV/0!</v>
      </c>
      <c r="S4274">
        <v>0</v>
      </c>
    </row>
    <row r="4275" spans="1:19" x14ac:dyDescent="0.3">
      <c r="A4275" t="s">
        <v>8574</v>
      </c>
      <c r="B4275" s="171" t="s">
        <v>8575</v>
      </c>
      <c r="C4275" s="171" t="s">
        <v>131</v>
      </c>
      <c r="D4275" s="171" t="s">
        <v>80</v>
      </c>
      <c r="E4275" s="11">
        <v>42278</v>
      </c>
      <c r="F4275">
        <v>2</v>
      </c>
      <c r="G4275">
        <v>4</v>
      </c>
      <c r="H4275">
        <v>0.5</v>
      </c>
      <c r="I4275">
        <v>6</v>
      </c>
      <c r="J4275">
        <v>27</v>
      </c>
      <c r="K4275">
        <v>0.22222222222222221</v>
      </c>
      <c r="L4275">
        <v>32</v>
      </c>
      <c r="M4275">
        <v>0.84375</v>
      </c>
      <c r="N4275">
        <v>4</v>
      </c>
      <c r="P4275">
        <v>0</v>
      </c>
      <c r="Q4275">
        <v>0</v>
      </c>
      <c r="R4275" t="e">
        <v>#DIV/0!</v>
      </c>
      <c r="S4275">
        <v>2</v>
      </c>
    </row>
    <row r="4276" spans="1:19" x14ac:dyDescent="0.3">
      <c r="A4276" t="s">
        <v>8576</v>
      </c>
      <c r="B4276" s="171" t="s">
        <v>8577</v>
      </c>
      <c r="C4276" s="171" t="s">
        <v>155</v>
      </c>
      <c r="D4276" s="171" t="s">
        <v>80</v>
      </c>
      <c r="E4276" s="11">
        <v>42278</v>
      </c>
      <c r="F4276">
        <v>3</v>
      </c>
      <c r="G4276">
        <v>5</v>
      </c>
      <c r="H4276">
        <v>0.6</v>
      </c>
      <c r="I4276">
        <v>15</v>
      </c>
      <c r="J4276">
        <v>10</v>
      </c>
      <c r="K4276">
        <v>1.5</v>
      </c>
      <c r="L4276">
        <v>10</v>
      </c>
      <c r="M4276">
        <v>1</v>
      </c>
      <c r="N4276">
        <v>14</v>
      </c>
      <c r="P4276">
        <v>0</v>
      </c>
      <c r="Q4276">
        <v>0</v>
      </c>
      <c r="R4276" t="e">
        <v>#DIV/0!</v>
      </c>
      <c r="S4276">
        <v>1</v>
      </c>
    </row>
    <row r="4277" spans="1:19" x14ac:dyDescent="0.3">
      <c r="A4277" t="s">
        <v>8578</v>
      </c>
      <c r="B4277" s="171" t="s">
        <v>8579</v>
      </c>
      <c r="C4277" s="171" t="s">
        <v>188</v>
      </c>
      <c r="D4277" s="171" t="s">
        <v>80</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3">
      <c r="A4278" t="s">
        <v>8580</v>
      </c>
      <c r="B4278" s="171" t="s">
        <v>8581</v>
      </c>
      <c r="C4278" s="171" t="s">
        <v>227</v>
      </c>
      <c r="D4278" s="171" t="s">
        <v>80</v>
      </c>
      <c r="E4278" s="11">
        <v>42278</v>
      </c>
      <c r="F4278">
        <v>0</v>
      </c>
      <c r="G4278">
        <v>4</v>
      </c>
      <c r="H4278">
        <v>0</v>
      </c>
      <c r="I4278">
        <v>2</v>
      </c>
      <c r="J4278">
        <v>20</v>
      </c>
      <c r="K4278">
        <v>0.1</v>
      </c>
      <c r="L4278">
        <v>20</v>
      </c>
      <c r="M4278">
        <v>1</v>
      </c>
      <c r="N4278">
        <v>2</v>
      </c>
      <c r="P4278">
        <v>0</v>
      </c>
      <c r="Q4278">
        <v>0</v>
      </c>
      <c r="R4278" t="e">
        <v>#DIV/0!</v>
      </c>
      <c r="S4278">
        <v>0</v>
      </c>
    </row>
    <row r="4279" spans="1:19" x14ac:dyDescent="0.3">
      <c r="A4279" t="s">
        <v>8582</v>
      </c>
      <c r="B4279" s="171" t="s">
        <v>8583</v>
      </c>
      <c r="C4279" s="171" t="s">
        <v>116</v>
      </c>
      <c r="D4279" s="171" t="s">
        <v>80</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3">
      <c r="A4280" t="s">
        <v>8584</v>
      </c>
      <c r="B4280" s="171" t="s">
        <v>8585</v>
      </c>
      <c r="C4280" s="171" t="s">
        <v>140</v>
      </c>
      <c r="D4280" s="171" t="s">
        <v>80</v>
      </c>
      <c r="E4280" s="11">
        <v>42278</v>
      </c>
      <c r="F4280">
        <v>2</v>
      </c>
      <c r="G4280">
        <v>3</v>
      </c>
      <c r="H4280">
        <v>0.66666666666666663</v>
      </c>
      <c r="I4280">
        <v>50</v>
      </c>
      <c r="J4280">
        <v>50</v>
      </c>
      <c r="K4280">
        <v>1</v>
      </c>
      <c r="L4280">
        <v>50</v>
      </c>
      <c r="M4280">
        <v>1</v>
      </c>
      <c r="N4280">
        <v>50</v>
      </c>
      <c r="P4280">
        <v>0</v>
      </c>
      <c r="Q4280">
        <v>0</v>
      </c>
      <c r="R4280" t="e">
        <v>#DIV/0!</v>
      </c>
      <c r="S4280">
        <v>0</v>
      </c>
    </row>
    <row r="4281" spans="1:19" x14ac:dyDescent="0.3">
      <c r="A4281" t="s">
        <v>8586</v>
      </c>
      <c r="B4281" s="171" t="s">
        <v>8587</v>
      </c>
      <c r="C4281" s="171" t="s">
        <v>8180</v>
      </c>
      <c r="D4281" s="171" t="s">
        <v>80</v>
      </c>
      <c r="E4281" s="11">
        <v>42278</v>
      </c>
      <c r="F4281">
        <v>1</v>
      </c>
      <c r="G4281">
        <v>1</v>
      </c>
      <c r="H4281">
        <v>1</v>
      </c>
      <c r="I4281">
        <v>4</v>
      </c>
      <c r="J4281">
        <v>10</v>
      </c>
      <c r="K4281">
        <v>0.4</v>
      </c>
      <c r="L4281">
        <v>10</v>
      </c>
      <c r="M4281">
        <v>1</v>
      </c>
      <c r="N4281">
        <v>4</v>
      </c>
      <c r="P4281">
        <v>0</v>
      </c>
      <c r="Q4281">
        <v>0</v>
      </c>
      <c r="R4281" t="e">
        <v>#DIV/0!</v>
      </c>
      <c r="S4281">
        <v>0</v>
      </c>
    </row>
    <row r="4282" spans="1:19" x14ac:dyDescent="0.3">
      <c r="A4282" t="s">
        <v>8588</v>
      </c>
      <c r="B4282" s="171" t="s">
        <v>8589</v>
      </c>
      <c r="C4282" s="171" t="s">
        <v>8590</v>
      </c>
      <c r="D4282" s="171" t="s">
        <v>80</v>
      </c>
      <c r="E4282" s="11">
        <v>42278</v>
      </c>
      <c r="F4282">
        <v>3</v>
      </c>
      <c r="G4282">
        <v>3</v>
      </c>
      <c r="H4282">
        <v>1</v>
      </c>
      <c r="I4282">
        <v>3</v>
      </c>
      <c r="J4282">
        <v>30</v>
      </c>
      <c r="K4282">
        <v>0.1</v>
      </c>
      <c r="L4282">
        <v>30</v>
      </c>
      <c r="M4282">
        <v>1</v>
      </c>
      <c r="N4282">
        <v>2</v>
      </c>
      <c r="P4282">
        <v>1</v>
      </c>
      <c r="Q4282">
        <v>1</v>
      </c>
      <c r="R4282">
        <v>1</v>
      </c>
      <c r="S4282">
        <v>1</v>
      </c>
    </row>
    <row r="4283" spans="1:19" x14ac:dyDescent="0.3">
      <c r="A4283" t="s">
        <v>8591</v>
      </c>
      <c r="B4283" s="171" t="s">
        <v>8592</v>
      </c>
      <c r="C4283" s="171" t="s">
        <v>170</v>
      </c>
      <c r="D4283" s="171" t="s">
        <v>80</v>
      </c>
      <c r="E4283" s="11">
        <v>42278</v>
      </c>
      <c r="F4283">
        <v>3</v>
      </c>
      <c r="G4283">
        <v>5</v>
      </c>
      <c r="H4283">
        <v>0.6</v>
      </c>
      <c r="I4283">
        <v>37</v>
      </c>
      <c r="J4283">
        <v>20</v>
      </c>
      <c r="K4283">
        <v>1.85</v>
      </c>
      <c r="L4283">
        <v>50</v>
      </c>
      <c r="M4283">
        <v>0.4</v>
      </c>
      <c r="N4283">
        <v>37</v>
      </c>
      <c r="P4283">
        <v>0</v>
      </c>
      <c r="Q4283">
        <v>0</v>
      </c>
      <c r="R4283" t="e">
        <v>#DIV/0!</v>
      </c>
      <c r="S4283">
        <v>0</v>
      </c>
    </row>
    <row r="4284" spans="1:19" x14ac:dyDescent="0.3">
      <c r="A4284" t="s">
        <v>8593</v>
      </c>
      <c r="B4284" s="171" t="s">
        <v>8594</v>
      </c>
      <c r="C4284" s="171" t="s">
        <v>182</v>
      </c>
      <c r="D4284" s="171" t="s">
        <v>80</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3">
      <c r="A4285" t="s">
        <v>8595</v>
      </c>
      <c r="B4285" s="171" t="s">
        <v>8596</v>
      </c>
      <c r="C4285" s="171" t="s">
        <v>197</v>
      </c>
      <c r="D4285" s="171" t="s">
        <v>80</v>
      </c>
      <c r="E4285" s="11">
        <v>42278</v>
      </c>
      <c r="F4285">
        <v>8</v>
      </c>
      <c r="G4285">
        <v>7</v>
      </c>
      <c r="H4285">
        <v>1.1428571428571428</v>
      </c>
      <c r="I4285">
        <v>59</v>
      </c>
      <c r="J4285">
        <v>100</v>
      </c>
      <c r="K4285">
        <v>0.59</v>
      </c>
      <c r="L4285">
        <v>100</v>
      </c>
      <c r="M4285">
        <v>1</v>
      </c>
      <c r="N4285">
        <v>52</v>
      </c>
      <c r="P4285">
        <v>7</v>
      </c>
      <c r="Q4285">
        <v>10</v>
      </c>
      <c r="R4285">
        <v>0.7</v>
      </c>
      <c r="S4285">
        <v>7</v>
      </c>
    </row>
    <row r="4286" spans="1:19" x14ac:dyDescent="0.3">
      <c r="A4286" t="s">
        <v>8597</v>
      </c>
      <c r="B4286" s="171" t="s">
        <v>8598</v>
      </c>
      <c r="C4286" s="171" t="s">
        <v>218</v>
      </c>
      <c r="D4286" s="171" t="s">
        <v>80</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x14ac:dyDescent="0.3">
      <c r="A4287" t="s">
        <v>8599</v>
      </c>
      <c r="B4287" s="171" t="s">
        <v>8600</v>
      </c>
      <c r="C4287" s="171" t="s">
        <v>230</v>
      </c>
      <c r="D4287" s="171" t="s">
        <v>80</v>
      </c>
      <c r="E4287" s="11">
        <v>42278</v>
      </c>
      <c r="F4287">
        <v>4</v>
      </c>
      <c r="G4287">
        <v>3</v>
      </c>
      <c r="H4287">
        <v>1.3333333333333333</v>
      </c>
      <c r="I4287">
        <v>15</v>
      </c>
      <c r="J4287">
        <v>40</v>
      </c>
      <c r="K4287">
        <v>0.375</v>
      </c>
      <c r="L4287">
        <v>40</v>
      </c>
      <c r="M4287">
        <v>1</v>
      </c>
      <c r="N4287">
        <v>15</v>
      </c>
      <c r="P4287">
        <v>0</v>
      </c>
      <c r="Q4287">
        <v>0</v>
      </c>
      <c r="R4287" t="e">
        <v>#DIV/0!</v>
      </c>
      <c r="S4287">
        <v>0</v>
      </c>
    </row>
    <row r="4288" spans="1:19" x14ac:dyDescent="0.3">
      <c r="A4288" t="s">
        <v>8601</v>
      </c>
      <c r="B4288" s="171" t="s">
        <v>8602</v>
      </c>
      <c r="C4288" s="171" t="s">
        <v>8193</v>
      </c>
      <c r="D4288" s="171" t="s">
        <v>80</v>
      </c>
      <c r="E4288" s="11">
        <v>42278</v>
      </c>
      <c r="F4288">
        <v>4</v>
      </c>
      <c r="G4288">
        <v>4</v>
      </c>
      <c r="H4288">
        <v>1</v>
      </c>
      <c r="I4288">
        <v>23</v>
      </c>
      <c r="J4288">
        <v>40</v>
      </c>
      <c r="K4288">
        <v>0.57499999999999996</v>
      </c>
      <c r="L4288">
        <v>40</v>
      </c>
      <c r="M4288">
        <v>1</v>
      </c>
      <c r="N4288">
        <v>19</v>
      </c>
      <c r="P4288">
        <v>0</v>
      </c>
      <c r="Q4288">
        <v>0</v>
      </c>
      <c r="R4288" t="e">
        <v>#DIV/0!</v>
      </c>
      <c r="S4288">
        <v>4</v>
      </c>
    </row>
    <row r="4289" spans="1:19" x14ac:dyDescent="0.3">
      <c r="A4289" t="s">
        <v>8603</v>
      </c>
      <c r="B4289" s="171" t="s">
        <v>8604</v>
      </c>
      <c r="C4289" s="171" t="s">
        <v>173</v>
      </c>
      <c r="D4289" s="171" t="s">
        <v>80</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3">
      <c r="A4290" t="s">
        <v>8605</v>
      </c>
      <c r="B4290" s="171" t="s">
        <v>8606</v>
      </c>
      <c r="C4290" s="171" t="s">
        <v>200</v>
      </c>
      <c r="D4290" s="171" t="s">
        <v>80</v>
      </c>
      <c r="E4290" s="11">
        <v>42278</v>
      </c>
      <c r="F4290">
        <v>10</v>
      </c>
      <c r="G4290">
        <v>10</v>
      </c>
      <c r="H4290">
        <v>1</v>
      </c>
      <c r="I4290">
        <v>46</v>
      </c>
      <c r="J4290">
        <v>50</v>
      </c>
      <c r="K4290">
        <v>0.92</v>
      </c>
      <c r="L4290">
        <v>50</v>
      </c>
      <c r="M4290">
        <v>1</v>
      </c>
      <c r="N4290">
        <v>41</v>
      </c>
      <c r="P4290">
        <v>0</v>
      </c>
      <c r="Q4290">
        <v>0</v>
      </c>
      <c r="R4290" t="e">
        <v>#DIV/0!</v>
      </c>
      <c r="S4290">
        <v>5</v>
      </c>
    </row>
    <row r="4291" spans="1:19" x14ac:dyDescent="0.3">
      <c r="A4291" t="s">
        <v>8607</v>
      </c>
      <c r="B4291" s="171" t="s">
        <v>8608</v>
      </c>
      <c r="C4291" s="171" t="s">
        <v>107</v>
      </c>
      <c r="D4291" s="171" t="s">
        <v>4</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3">
      <c r="A4292" t="s">
        <v>8609</v>
      </c>
      <c r="B4292" s="171" t="s">
        <v>8610</v>
      </c>
      <c r="C4292" s="171" t="s">
        <v>122</v>
      </c>
      <c r="D4292" s="171" t="s">
        <v>4</v>
      </c>
      <c r="E4292" s="11">
        <v>42278</v>
      </c>
      <c r="F4292">
        <v>0</v>
      </c>
      <c r="G4292">
        <v>0</v>
      </c>
      <c r="H4292" t="e">
        <v>#DIV/0!</v>
      </c>
      <c r="I4292">
        <v>0</v>
      </c>
      <c r="J4292">
        <v>0</v>
      </c>
      <c r="K4292" t="e">
        <v>#DIV/0!</v>
      </c>
      <c r="L4292">
        <v>0</v>
      </c>
      <c r="M4292" t="e">
        <v>#DIV/0!</v>
      </c>
      <c r="N4292">
        <v>0</v>
      </c>
      <c r="P4292">
        <v>0</v>
      </c>
      <c r="Q4292">
        <v>0</v>
      </c>
      <c r="R4292" t="e">
        <v>#DIV/0!</v>
      </c>
      <c r="S4292">
        <v>0</v>
      </c>
    </row>
    <row r="4293" spans="1:19" x14ac:dyDescent="0.3">
      <c r="A4293" t="s">
        <v>8611</v>
      </c>
      <c r="B4293" s="171" t="s">
        <v>8612</v>
      </c>
      <c r="C4293" s="171" t="s">
        <v>8204</v>
      </c>
      <c r="D4293" s="171" t="s">
        <v>4</v>
      </c>
      <c r="E4293" s="11">
        <v>42278</v>
      </c>
      <c r="F4293">
        <v>1</v>
      </c>
      <c r="G4293">
        <v>1</v>
      </c>
      <c r="H4293">
        <v>1</v>
      </c>
      <c r="I4293">
        <v>4</v>
      </c>
      <c r="J4293">
        <v>10</v>
      </c>
      <c r="K4293">
        <v>0.4</v>
      </c>
      <c r="L4293">
        <v>10</v>
      </c>
      <c r="M4293">
        <v>1</v>
      </c>
      <c r="N4293">
        <v>4</v>
      </c>
      <c r="P4293">
        <v>0</v>
      </c>
      <c r="Q4293">
        <v>0</v>
      </c>
      <c r="R4293" t="e">
        <v>#DIV/0!</v>
      </c>
      <c r="S4293">
        <v>0</v>
      </c>
    </row>
    <row r="4294" spans="1:19" x14ac:dyDescent="0.3">
      <c r="A4294" t="s">
        <v>8613</v>
      </c>
      <c r="B4294" s="171" t="s">
        <v>8614</v>
      </c>
      <c r="C4294" s="171" t="s">
        <v>8615</v>
      </c>
      <c r="D4294" s="171" t="s">
        <v>4</v>
      </c>
      <c r="E4294" s="11">
        <v>42278</v>
      </c>
      <c r="F4294">
        <v>3</v>
      </c>
      <c r="G4294">
        <v>3</v>
      </c>
      <c r="H4294">
        <v>1</v>
      </c>
      <c r="I4294">
        <v>3</v>
      </c>
      <c r="J4294">
        <v>30</v>
      </c>
      <c r="K4294">
        <v>0.1</v>
      </c>
      <c r="L4294">
        <v>30</v>
      </c>
      <c r="M4294">
        <v>1</v>
      </c>
      <c r="N4294">
        <v>2</v>
      </c>
      <c r="P4294">
        <v>1</v>
      </c>
      <c r="Q4294">
        <v>1</v>
      </c>
      <c r="R4294">
        <v>1</v>
      </c>
      <c r="S4294">
        <v>1</v>
      </c>
    </row>
    <row r="4295" spans="1:19" x14ac:dyDescent="0.3">
      <c r="A4295" t="s">
        <v>8616</v>
      </c>
      <c r="B4295" s="171" t="s">
        <v>8617</v>
      </c>
      <c r="C4295" s="171" t="s">
        <v>146</v>
      </c>
      <c r="D4295" s="171" t="s">
        <v>4</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3">
      <c r="A4296" t="s">
        <v>8618</v>
      </c>
      <c r="B4296" s="171" t="s">
        <v>8619</v>
      </c>
      <c r="C4296" s="171" t="s">
        <v>161</v>
      </c>
      <c r="D4296" s="171" t="s">
        <v>4</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3">
      <c r="A4297" t="s">
        <v>8620</v>
      </c>
      <c r="B4297" s="171" t="s">
        <v>8621</v>
      </c>
      <c r="C4297" s="171" t="s">
        <v>212</v>
      </c>
      <c r="D4297" s="171" t="s">
        <v>4</v>
      </c>
      <c r="E4297" s="11">
        <v>42278</v>
      </c>
      <c r="F4297">
        <v>1</v>
      </c>
      <c r="G4297">
        <v>2</v>
      </c>
      <c r="H4297">
        <v>0.5</v>
      </c>
      <c r="I4297">
        <v>0</v>
      </c>
      <c r="J4297">
        <v>6</v>
      </c>
      <c r="K4297">
        <v>0</v>
      </c>
      <c r="L4297">
        <v>12</v>
      </c>
      <c r="M4297">
        <v>0.5</v>
      </c>
      <c r="N4297">
        <v>0</v>
      </c>
      <c r="P4297">
        <v>0</v>
      </c>
      <c r="Q4297">
        <v>0</v>
      </c>
      <c r="R4297" t="e">
        <v>#DIV/0!</v>
      </c>
      <c r="S4297">
        <v>0</v>
      </c>
    </row>
    <row r="4298" spans="1:19" x14ac:dyDescent="0.3">
      <c r="A4298" t="s">
        <v>8622</v>
      </c>
      <c r="B4298" s="171" t="s">
        <v>8623</v>
      </c>
      <c r="C4298" s="171" t="s">
        <v>73</v>
      </c>
      <c r="D4298" s="171" t="s">
        <v>4</v>
      </c>
      <c r="E4298" s="11">
        <v>42278</v>
      </c>
      <c r="F4298">
        <v>2</v>
      </c>
      <c r="G4298">
        <v>5</v>
      </c>
      <c r="H4298">
        <v>0.4</v>
      </c>
      <c r="I4298">
        <v>2</v>
      </c>
      <c r="J4298">
        <v>15</v>
      </c>
      <c r="K4298">
        <v>0.13333333333333333</v>
      </c>
      <c r="L4298">
        <v>15</v>
      </c>
      <c r="M4298">
        <v>1</v>
      </c>
      <c r="N4298">
        <v>2</v>
      </c>
      <c r="P4298">
        <v>0</v>
      </c>
      <c r="Q4298">
        <v>0</v>
      </c>
      <c r="R4298" t="e">
        <v>#DIV/0!</v>
      </c>
      <c r="S4298">
        <v>0</v>
      </c>
    </row>
    <row r="4299" spans="1:19" x14ac:dyDescent="0.3">
      <c r="A4299" t="s">
        <v>8624</v>
      </c>
      <c r="B4299" s="171" t="s">
        <v>8625</v>
      </c>
      <c r="C4299" s="171" t="s">
        <v>125</v>
      </c>
      <c r="D4299" s="171" t="s">
        <v>4</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3">
      <c r="A4300" t="s">
        <v>8626</v>
      </c>
      <c r="B4300" s="171" t="s">
        <v>8627</v>
      </c>
      <c r="C4300" s="171" t="s">
        <v>191</v>
      </c>
      <c r="D4300" s="171" t="s">
        <v>4</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3">
      <c r="A4301" t="s">
        <v>8628</v>
      </c>
      <c r="B4301" s="171" t="s">
        <v>8629</v>
      </c>
      <c r="C4301" s="171" t="s">
        <v>233</v>
      </c>
      <c r="D4301" s="171" t="s">
        <v>4</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3">
      <c r="A4302" t="s">
        <v>8630</v>
      </c>
      <c r="B4302" s="171" t="s">
        <v>8631</v>
      </c>
      <c r="C4302" s="171" t="s">
        <v>185</v>
      </c>
      <c r="D4302" s="171" t="s">
        <v>4</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3">
      <c r="A4303" t="s">
        <v>8632</v>
      </c>
      <c r="B4303" s="171" t="s">
        <v>8633</v>
      </c>
      <c r="C4303" s="171" t="s">
        <v>221</v>
      </c>
      <c r="D4303" s="171" t="s">
        <v>4</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3">
      <c r="A4304" t="s">
        <v>8634</v>
      </c>
      <c r="B4304" s="171" t="s">
        <v>8635</v>
      </c>
      <c r="C4304" s="171" t="s">
        <v>137</v>
      </c>
      <c r="D4304" s="171" t="s">
        <v>4</v>
      </c>
      <c r="E4304" s="11">
        <v>42278</v>
      </c>
      <c r="F4304">
        <v>2</v>
      </c>
      <c r="G4304">
        <v>3</v>
      </c>
      <c r="H4304">
        <v>0.66666666666666663</v>
      </c>
      <c r="I4304">
        <v>50</v>
      </c>
      <c r="J4304">
        <v>50</v>
      </c>
      <c r="K4304">
        <v>1</v>
      </c>
      <c r="L4304">
        <v>50</v>
      </c>
      <c r="M4304">
        <v>1</v>
      </c>
      <c r="N4304">
        <v>50</v>
      </c>
      <c r="P4304">
        <v>0</v>
      </c>
      <c r="Q4304">
        <v>0</v>
      </c>
      <c r="R4304" t="e">
        <v>#DIV/0!</v>
      </c>
      <c r="S4304">
        <v>0</v>
      </c>
    </row>
    <row r="4305" spans="1:19" x14ac:dyDescent="0.3">
      <c r="A4305" t="s">
        <v>8636</v>
      </c>
      <c r="B4305" s="171" t="s">
        <v>8637</v>
      </c>
      <c r="C4305" s="171" t="s">
        <v>167</v>
      </c>
      <c r="D4305" s="171" t="s">
        <v>4</v>
      </c>
      <c r="E4305" s="11">
        <v>42278</v>
      </c>
      <c r="F4305">
        <v>3</v>
      </c>
      <c r="G4305">
        <v>5</v>
      </c>
      <c r="H4305">
        <v>0.6</v>
      </c>
      <c r="I4305">
        <v>37</v>
      </c>
      <c r="J4305">
        <v>20</v>
      </c>
      <c r="K4305">
        <v>1.85</v>
      </c>
      <c r="L4305">
        <v>50</v>
      </c>
      <c r="M4305">
        <v>0.4</v>
      </c>
      <c r="N4305">
        <v>37</v>
      </c>
      <c r="P4305">
        <v>0</v>
      </c>
      <c r="Q4305">
        <v>0</v>
      </c>
      <c r="R4305" t="e">
        <v>#DIV/0!</v>
      </c>
      <c r="S4305">
        <v>0</v>
      </c>
    </row>
    <row r="4306" spans="1:19" x14ac:dyDescent="0.3">
      <c r="A4306" t="s">
        <v>8638</v>
      </c>
      <c r="B4306" s="171" t="s">
        <v>8639</v>
      </c>
      <c r="C4306" s="171" t="s">
        <v>179</v>
      </c>
      <c r="D4306" s="171" t="s">
        <v>4</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3">
      <c r="A4307" t="s">
        <v>8640</v>
      </c>
      <c r="B4307" s="171" t="s">
        <v>8641</v>
      </c>
      <c r="C4307" s="171" t="s">
        <v>215</v>
      </c>
      <c r="D4307" s="171" t="s">
        <v>4</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x14ac:dyDescent="0.3">
      <c r="A4308" t="s">
        <v>8642</v>
      </c>
      <c r="B4308" s="171" t="s">
        <v>8643</v>
      </c>
      <c r="C4308" s="171" t="s">
        <v>8233</v>
      </c>
      <c r="D4308" s="171" t="s">
        <v>4</v>
      </c>
      <c r="E4308" s="11">
        <v>42278</v>
      </c>
      <c r="F4308">
        <v>4</v>
      </c>
      <c r="G4308">
        <v>4</v>
      </c>
      <c r="H4308">
        <v>1</v>
      </c>
      <c r="I4308">
        <v>23</v>
      </c>
      <c r="J4308">
        <v>40</v>
      </c>
      <c r="K4308">
        <v>0.57499999999999996</v>
      </c>
      <c r="L4308">
        <v>40</v>
      </c>
      <c r="M4308">
        <v>1</v>
      </c>
      <c r="N4308">
        <v>19</v>
      </c>
      <c r="P4308">
        <v>0</v>
      </c>
      <c r="Q4308">
        <v>0</v>
      </c>
      <c r="R4308" t="e">
        <v>#DIV/0!</v>
      </c>
      <c r="S4308">
        <v>4</v>
      </c>
    </row>
    <row r="4309" spans="1:19" x14ac:dyDescent="0.3">
      <c r="A4309" t="s">
        <v>8644</v>
      </c>
      <c r="B4309" s="171" t="s">
        <v>8645</v>
      </c>
      <c r="C4309" s="171" t="s">
        <v>79</v>
      </c>
      <c r="D4309" s="171" t="s">
        <v>80</v>
      </c>
      <c r="E4309" s="11">
        <v>42278</v>
      </c>
      <c r="F4309">
        <v>6</v>
      </c>
      <c r="G4309">
        <v>8</v>
      </c>
      <c r="H4309">
        <v>0.75</v>
      </c>
      <c r="I4309">
        <v>44</v>
      </c>
      <c r="J4309">
        <v>42</v>
      </c>
      <c r="K4309">
        <v>1.0476190476190477</v>
      </c>
      <c r="L4309">
        <v>56</v>
      </c>
      <c r="M4309">
        <v>0.75</v>
      </c>
      <c r="N4309">
        <v>37</v>
      </c>
      <c r="P4309">
        <v>0</v>
      </c>
      <c r="Q4309">
        <v>3</v>
      </c>
      <c r="R4309">
        <v>0</v>
      </c>
      <c r="S4309">
        <v>7</v>
      </c>
    </row>
    <row r="4310" spans="1:19" x14ac:dyDescent="0.3">
      <c r="A4310" t="s">
        <v>8646</v>
      </c>
      <c r="B4310" s="171" t="s">
        <v>8647</v>
      </c>
      <c r="C4310" s="171" t="s">
        <v>83</v>
      </c>
      <c r="D4310" s="171" t="s">
        <v>80</v>
      </c>
      <c r="E4310" s="11">
        <v>42278</v>
      </c>
      <c r="F4310">
        <v>7</v>
      </c>
      <c r="G4310">
        <v>10</v>
      </c>
      <c r="H4310">
        <v>0.7</v>
      </c>
      <c r="I4310">
        <v>35</v>
      </c>
      <c r="J4310">
        <v>40</v>
      </c>
      <c r="K4310">
        <v>0.875</v>
      </c>
      <c r="L4310">
        <v>40</v>
      </c>
      <c r="M4310">
        <v>1</v>
      </c>
      <c r="N4310">
        <v>31</v>
      </c>
      <c r="P4310">
        <v>0</v>
      </c>
      <c r="Q4310">
        <v>0</v>
      </c>
      <c r="R4310" t="e">
        <v>#DIV/0!</v>
      </c>
      <c r="S4310">
        <v>4</v>
      </c>
    </row>
    <row r="4311" spans="1:19" x14ac:dyDescent="0.3">
      <c r="A4311" t="s">
        <v>8648</v>
      </c>
      <c r="B4311" s="171" t="s">
        <v>8649</v>
      </c>
      <c r="C4311" s="171" t="s">
        <v>86</v>
      </c>
      <c r="D4311" s="171" t="s">
        <v>80</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3">
      <c r="A4312" t="s">
        <v>8650</v>
      </c>
      <c r="B4312" s="171" t="s">
        <v>8651</v>
      </c>
      <c r="C4312" s="171" t="s">
        <v>89</v>
      </c>
      <c r="D4312" s="171" t="s">
        <v>80</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3">
      <c r="A4313" t="s">
        <v>8652</v>
      </c>
      <c r="B4313" s="171" t="s">
        <v>8653</v>
      </c>
      <c r="C4313" s="171" t="s">
        <v>92</v>
      </c>
      <c r="D4313" s="171" t="s">
        <v>80</v>
      </c>
      <c r="E4313" s="11">
        <v>42278</v>
      </c>
      <c r="F4313">
        <v>4</v>
      </c>
      <c r="G4313">
        <v>4</v>
      </c>
      <c r="H4313">
        <v>1</v>
      </c>
      <c r="I4313">
        <v>4</v>
      </c>
      <c r="J4313">
        <v>8</v>
      </c>
      <c r="K4313">
        <v>0.5</v>
      </c>
      <c r="L4313">
        <v>8</v>
      </c>
      <c r="M4313">
        <v>1</v>
      </c>
      <c r="N4313">
        <v>4</v>
      </c>
      <c r="O4313">
        <v>0.86899999999999999</v>
      </c>
      <c r="P4313">
        <v>1</v>
      </c>
      <c r="Q4313">
        <v>2</v>
      </c>
      <c r="R4313">
        <v>0.5</v>
      </c>
      <c r="S4313">
        <v>0</v>
      </c>
    </row>
    <row r="4314" spans="1:19" x14ac:dyDescent="0.3">
      <c r="A4314" t="s">
        <v>8654</v>
      </c>
      <c r="B4314" s="171" t="s">
        <v>8655</v>
      </c>
      <c r="C4314" s="171" t="s">
        <v>95</v>
      </c>
      <c r="D4314" s="171" t="s">
        <v>80</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3">
      <c r="A4315" t="s">
        <v>8656</v>
      </c>
      <c r="B4315" s="171" t="s">
        <v>8657</v>
      </c>
      <c r="C4315" s="171" t="s">
        <v>98</v>
      </c>
      <c r="D4315" s="171" t="s">
        <v>80</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3">
      <c r="A4316" t="s">
        <v>8658</v>
      </c>
      <c r="B4316" s="171" t="s">
        <v>8659</v>
      </c>
      <c r="C4316" s="171" t="s">
        <v>101</v>
      </c>
      <c r="D4316" s="171" t="s">
        <v>80</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3">
      <c r="A4317" t="s">
        <v>8660</v>
      </c>
      <c r="B4317" s="171" t="s">
        <v>8661</v>
      </c>
      <c r="C4317" s="171" t="s">
        <v>6843</v>
      </c>
      <c r="D4317" s="171" t="s">
        <v>80</v>
      </c>
      <c r="E4317" s="11">
        <v>42278</v>
      </c>
      <c r="F4317">
        <v>0</v>
      </c>
      <c r="G4317">
        <v>0</v>
      </c>
      <c r="H4317" t="e">
        <v>#DIV/0!</v>
      </c>
      <c r="I4317">
        <v>0</v>
      </c>
      <c r="J4317">
        <v>0</v>
      </c>
      <c r="K4317" t="e">
        <v>#DIV/0!</v>
      </c>
      <c r="L4317">
        <v>0</v>
      </c>
      <c r="M4317" t="e">
        <v>#DIV/0!</v>
      </c>
      <c r="N4317">
        <v>0</v>
      </c>
      <c r="P4317">
        <v>0</v>
      </c>
      <c r="Q4317">
        <v>0</v>
      </c>
      <c r="R4317" t="e">
        <v>#DIV/0!</v>
      </c>
      <c r="S4317">
        <v>0</v>
      </c>
    </row>
    <row r="4318" spans="1:19" x14ac:dyDescent="0.3">
      <c r="A4318" t="s">
        <v>8662</v>
      </c>
      <c r="B4318" s="171" t="s">
        <v>8663</v>
      </c>
      <c r="C4318" s="171" t="s">
        <v>104</v>
      </c>
      <c r="D4318" s="171" t="s">
        <v>4</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3">
      <c r="A4319" t="s">
        <v>8664</v>
      </c>
      <c r="B4319" s="171" t="s">
        <v>8665</v>
      </c>
      <c r="C4319" s="171" t="s">
        <v>76</v>
      </c>
      <c r="D4319" s="171" t="s">
        <v>80</v>
      </c>
      <c r="E4319" s="11">
        <v>42278</v>
      </c>
      <c r="F4319">
        <v>2</v>
      </c>
      <c r="G4319">
        <v>5</v>
      </c>
      <c r="H4319">
        <v>0.4</v>
      </c>
      <c r="I4319">
        <v>2</v>
      </c>
      <c r="J4319">
        <v>15</v>
      </c>
      <c r="K4319">
        <v>0.13333333333333333</v>
      </c>
      <c r="L4319">
        <v>15</v>
      </c>
      <c r="M4319">
        <v>1</v>
      </c>
      <c r="N4319">
        <v>2</v>
      </c>
      <c r="P4319">
        <v>0</v>
      </c>
      <c r="Q4319">
        <v>0</v>
      </c>
      <c r="R4319" t="e">
        <v>#DIV/0!</v>
      </c>
      <c r="S4319">
        <v>0</v>
      </c>
    </row>
    <row r="4320" spans="1:19" x14ac:dyDescent="0.3">
      <c r="A4320" t="s">
        <v>8666</v>
      </c>
      <c r="B4320" s="171" t="s">
        <v>8667</v>
      </c>
      <c r="C4320" s="171" t="s">
        <v>79</v>
      </c>
      <c r="D4320" s="171" t="s">
        <v>4</v>
      </c>
      <c r="E4320" s="11">
        <v>42278</v>
      </c>
      <c r="F4320">
        <v>6</v>
      </c>
      <c r="G4320">
        <v>8</v>
      </c>
      <c r="H4320">
        <v>0.75</v>
      </c>
      <c r="I4320">
        <v>44</v>
      </c>
      <c r="J4320">
        <v>42</v>
      </c>
      <c r="K4320">
        <v>1.0476190476190477</v>
      </c>
      <c r="L4320">
        <v>56</v>
      </c>
      <c r="M4320">
        <v>0.75</v>
      </c>
      <c r="N4320">
        <v>37</v>
      </c>
      <c r="P4320">
        <v>0</v>
      </c>
      <c r="Q4320">
        <v>3</v>
      </c>
      <c r="R4320">
        <v>0</v>
      </c>
      <c r="S4320">
        <v>7</v>
      </c>
    </row>
    <row r="4321" spans="1:19" x14ac:dyDescent="0.3">
      <c r="A4321" t="s">
        <v>8668</v>
      </c>
      <c r="B4321" s="171" t="s">
        <v>8669</v>
      </c>
      <c r="C4321" s="171" t="s">
        <v>86</v>
      </c>
      <c r="D4321" s="171" t="s">
        <v>4</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3">
      <c r="A4322" t="s">
        <v>8670</v>
      </c>
      <c r="B4322" s="171" t="s">
        <v>8671</v>
      </c>
      <c r="C4322" s="171" t="s">
        <v>89</v>
      </c>
      <c r="D4322" s="171" t="s">
        <v>4</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3">
      <c r="A4323" t="s">
        <v>8672</v>
      </c>
      <c r="B4323" s="171" t="s">
        <v>8673</v>
      </c>
      <c r="C4323" s="171" t="s">
        <v>92</v>
      </c>
      <c r="D4323" s="171" t="s">
        <v>4</v>
      </c>
      <c r="E4323" s="11">
        <v>42278</v>
      </c>
      <c r="F4323">
        <v>4</v>
      </c>
      <c r="G4323">
        <v>4</v>
      </c>
      <c r="H4323">
        <v>1</v>
      </c>
      <c r="I4323">
        <v>4</v>
      </c>
      <c r="J4323">
        <v>8</v>
      </c>
      <c r="K4323">
        <v>0.5</v>
      </c>
      <c r="L4323">
        <v>8</v>
      </c>
      <c r="M4323">
        <v>1</v>
      </c>
      <c r="N4323">
        <v>4</v>
      </c>
      <c r="O4323">
        <v>0.86899999999999999</v>
      </c>
      <c r="P4323">
        <v>1</v>
      </c>
      <c r="Q4323">
        <v>2</v>
      </c>
      <c r="R4323">
        <v>0.5</v>
      </c>
      <c r="S4323">
        <v>0</v>
      </c>
    </row>
    <row r="4324" spans="1:19" x14ac:dyDescent="0.3">
      <c r="A4324" t="s">
        <v>8674</v>
      </c>
      <c r="B4324" s="171" t="s">
        <v>8675</v>
      </c>
      <c r="C4324" s="171" t="s">
        <v>98</v>
      </c>
      <c r="D4324" s="171" t="s">
        <v>4</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3">
      <c r="A4325" t="s">
        <v>8676</v>
      </c>
      <c r="B4325" s="171" t="s">
        <v>8677</v>
      </c>
      <c r="C4325" s="171" t="s">
        <v>101</v>
      </c>
      <c r="D4325" s="171" t="s">
        <v>4</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3">
      <c r="A4326" t="s">
        <v>8678</v>
      </c>
      <c r="B4326" s="171" t="s">
        <v>8679</v>
      </c>
      <c r="C4326" s="171" t="s">
        <v>6843</v>
      </c>
      <c r="D4326" s="171" t="s">
        <v>4</v>
      </c>
      <c r="E4326" s="11">
        <v>42278</v>
      </c>
      <c r="F4326">
        <v>0</v>
      </c>
      <c r="G4326">
        <v>0</v>
      </c>
      <c r="H4326" t="e">
        <v>#DIV/0!</v>
      </c>
      <c r="I4326">
        <v>0</v>
      </c>
      <c r="J4326">
        <v>0</v>
      </c>
      <c r="K4326" t="e">
        <v>#DIV/0!</v>
      </c>
      <c r="L4326">
        <v>0</v>
      </c>
      <c r="M4326" t="e">
        <v>#DIV/0!</v>
      </c>
      <c r="N4326">
        <v>0</v>
      </c>
      <c r="P4326">
        <v>0</v>
      </c>
      <c r="Q4326">
        <v>0</v>
      </c>
      <c r="R4326" t="e">
        <v>#DIV/0!</v>
      </c>
      <c r="S4326">
        <v>0</v>
      </c>
    </row>
    <row r="4327" spans="1:19" x14ac:dyDescent="0.3">
      <c r="A4327" t="s">
        <v>8680</v>
      </c>
      <c r="B4327" s="171" t="s">
        <v>8681</v>
      </c>
      <c r="C4327" s="171" t="s">
        <v>107</v>
      </c>
      <c r="D4327" s="171" t="s">
        <v>80</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3">
      <c r="A4328" t="s">
        <v>8682</v>
      </c>
      <c r="B4328" s="171" t="s">
        <v>8683</v>
      </c>
      <c r="C4328" s="171" t="s">
        <v>113</v>
      </c>
      <c r="D4328" s="171" t="s">
        <v>4</v>
      </c>
      <c r="E4328" s="11">
        <v>42278</v>
      </c>
      <c r="F4328">
        <v>6</v>
      </c>
      <c r="G4328">
        <v>5</v>
      </c>
      <c r="H4328">
        <v>1.2</v>
      </c>
      <c r="I4328">
        <v>11</v>
      </c>
      <c r="J4328">
        <v>25</v>
      </c>
      <c r="K4328">
        <v>0.44</v>
      </c>
      <c r="L4328">
        <v>25</v>
      </c>
      <c r="M4328">
        <v>1</v>
      </c>
      <c r="N4328">
        <v>11</v>
      </c>
      <c r="P4328">
        <v>0</v>
      </c>
      <c r="Q4328">
        <v>0</v>
      </c>
      <c r="R4328" t="e">
        <v>#DIV/0!</v>
      </c>
      <c r="S4328">
        <v>0</v>
      </c>
    </row>
    <row r="4329" spans="1:19" x14ac:dyDescent="0.3">
      <c r="A4329" t="s">
        <v>8684</v>
      </c>
      <c r="B4329" s="171" t="s">
        <v>8685</v>
      </c>
      <c r="C4329" s="171" t="s">
        <v>116</v>
      </c>
      <c r="D4329" s="171" t="s">
        <v>4</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3">
      <c r="A4330" t="s">
        <v>8686</v>
      </c>
      <c r="B4330" s="171" t="s">
        <v>8687</v>
      </c>
      <c r="C4330" s="171" t="s">
        <v>122</v>
      </c>
      <c r="D4330" s="171" t="s">
        <v>80</v>
      </c>
      <c r="E4330" s="11">
        <v>42278</v>
      </c>
      <c r="F4330">
        <v>0</v>
      </c>
      <c r="G4330">
        <v>0</v>
      </c>
      <c r="H4330" t="e">
        <v>#DIV/0!</v>
      </c>
      <c r="I4330">
        <v>0</v>
      </c>
      <c r="J4330">
        <v>0</v>
      </c>
      <c r="K4330" t="e">
        <v>#DIV/0!</v>
      </c>
      <c r="L4330">
        <v>0</v>
      </c>
      <c r="M4330" t="e">
        <v>#DIV/0!</v>
      </c>
      <c r="N4330">
        <v>0</v>
      </c>
      <c r="P4330">
        <v>0</v>
      </c>
      <c r="Q4330">
        <v>0</v>
      </c>
      <c r="R4330" t="e">
        <v>#DIV/0!</v>
      </c>
      <c r="S4330">
        <v>0</v>
      </c>
    </row>
    <row r="4331" spans="1:19" x14ac:dyDescent="0.3">
      <c r="A4331" t="s">
        <v>8688</v>
      </c>
      <c r="B4331" s="171" t="s">
        <v>8689</v>
      </c>
      <c r="C4331" s="171" t="s">
        <v>125</v>
      </c>
      <c r="D4331" s="171" t="s">
        <v>80</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3">
      <c r="A4332" t="s">
        <v>8690</v>
      </c>
      <c r="B4332" s="171" t="s">
        <v>8691</v>
      </c>
      <c r="C4332" s="171" t="s">
        <v>128</v>
      </c>
      <c r="D4332" s="171" t="s">
        <v>4</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3">
      <c r="A4333" t="s">
        <v>8692</v>
      </c>
      <c r="B4333" s="171" t="s">
        <v>8693</v>
      </c>
      <c r="C4333" s="171" t="s">
        <v>131</v>
      </c>
      <c r="D4333" s="171" t="s">
        <v>4</v>
      </c>
      <c r="E4333" s="11">
        <v>42278</v>
      </c>
      <c r="F4333">
        <v>2</v>
      </c>
      <c r="G4333">
        <v>4</v>
      </c>
      <c r="H4333">
        <v>0.5</v>
      </c>
      <c r="I4333">
        <v>6</v>
      </c>
      <c r="J4333">
        <v>27</v>
      </c>
      <c r="K4333">
        <v>0.22222222222222221</v>
      </c>
      <c r="L4333">
        <v>32</v>
      </c>
      <c r="M4333">
        <v>0.84375</v>
      </c>
      <c r="N4333">
        <v>4</v>
      </c>
      <c r="P4333">
        <v>0</v>
      </c>
      <c r="Q4333">
        <v>0</v>
      </c>
      <c r="R4333" t="e">
        <v>#DIV/0!</v>
      </c>
      <c r="S4333">
        <v>2</v>
      </c>
    </row>
    <row r="4334" spans="1:19" x14ac:dyDescent="0.3">
      <c r="A4334" t="s">
        <v>8694</v>
      </c>
      <c r="B4334" s="171" t="s">
        <v>8695</v>
      </c>
      <c r="C4334" s="171" t="s">
        <v>137</v>
      </c>
      <c r="D4334" s="171" t="s">
        <v>80</v>
      </c>
      <c r="E4334" s="11">
        <v>42278</v>
      </c>
      <c r="F4334">
        <v>2</v>
      </c>
      <c r="G4334">
        <v>3</v>
      </c>
      <c r="H4334">
        <v>0.66666666666666663</v>
      </c>
      <c r="I4334">
        <v>50</v>
      </c>
      <c r="J4334">
        <v>50</v>
      </c>
      <c r="K4334">
        <v>1</v>
      </c>
      <c r="L4334">
        <v>50</v>
      </c>
      <c r="M4334">
        <v>1</v>
      </c>
      <c r="N4334">
        <v>50</v>
      </c>
      <c r="P4334">
        <v>0</v>
      </c>
      <c r="Q4334">
        <v>0</v>
      </c>
      <c r="R4334" t="e">
        <v>#DIV/0!</v>
      </c>
      <c r="S4334">
        <v>0</v>
      </c>
    </row>
    <row r="4335" spans="1:19" x14ac:dyDescent="0.3">
      <c r="A4335" t="s">
        <v>8696</v>
      </c>
      <c r="B4335" s="171" t="s">
        <v>8697</v>
      </c>
      <c r="C4335" s="171" t="s">
        <v>140</v>
      </c>
      <c r="D4335" s="171" t="s">
        <v>4</v>
      </c>
      <c r="E4335" s="11">
        <v>42278</v>
      </c>
      <c r="F4335">
        <v>2</v>
      </c>
      <c r="G4335">
        <v>3</v>
      </c>
      <c r="H4335">
        <v>0.66666666666666663</v>
      </c>
      <c r="I4335">
        <v>50</v>
      </c>
      <c r="J4335">
        <v>50</v>
      </c>
      <c r="K4335">
        <v>1</v>
      </c>
      <c r="L4335">
        <v>50</v>
      </c>
      <c r="M4335">
        <v>1</v>
      </c>
      <c r="N4335">
        <v>50</v>
      </c>
      <c r="P4335">
        <v>0</v>
      </c>
      <c r="Q4335">
        <v>0</v>
      </c>
      <c r="R4335" t="e">
        <v>#DIV/0!</v>
      </c>
      <c r="S4335">
        <v>0</v>
      </c>
    </row>
    <row r="4336" spans="1:19" x14ac:dyDescent="0.3">
      <c r="A4336" t="s">
        <v>8698</v>
      </c>
      <c r="B4336" s="171" t="s">
        <v>8699</v>
      </c>
      <c r="C4336" s="171" t="s">
        <v>8204</v>
      </c>
      <c r="D4336" s="171" t="s">
        <v>80</v>
      </c>
      <c r="E4336" s="11">
        <v>42278</v>
      </c>
      <c r="F4336">
        <v>1</v>
      </c>
      <c r="G4336">
        <v>1</v>
      </c>
      <c r="H4336">
        <v>1</v>
      </c>
      <c r="I4336">
        <v>4</v>
      </c>
      <c r="J4336">
        <v>10</v>
      </c>
      <c r="K4336">
        <v>0.4</v>
      </c>
      <c r="L4336">
        <v>10</v>
      </c>
      <c r="M4336">
        <v>1</v>
      </c>
      <c r="N4336">
        <v>4</v>
      </c>
      <c r="P4336">
        <v>0</v>
      </c>
      <c r="Q4336">
        <v>0</v>
      </c>
      <c r="R4336" t="e">
        <v>#DIV/0!</v>
      </c>
      <c r="S4336">
        <v>0</v>
      </c>
    </row>
    <row r="4337" spans="1:19" x14ac:dyDescent="0.3">
      <c r="A4337" t="s">
        <v>8700</v>
      </c>
      <c r="B4337" s="171" t="s">
        <v>8701</v>
      </c>
      <c r="C4337" s="171" t="s">
        <v>8180</v>
      </c>
      <c r="D4337" s="171" t="s">
        <v>4</v>
      </c>
      <c r="E4337" s="11">
        <v>42278</v>
      </c>
      <c r="F4337">
        <v>1</v>
      </c>
      <c r="G4337">
        <v>1</v>
      </c>
      <c r="H4337">
        <v>1</v>
      </c>
      <c r="I4337">
        <v>4</v>
      </c>
      <c r="J4337">
        <v>10</v>
      </c>
      <c r="K4337">
        <v>0.4</v>
      </c>
      <c r="L4337">
        <v>10</v>
      </c>
      <c r="M4337">
        <v>1</v>
      </c>
      <c r="N4337">
        <v>4</v>
      </c>
      <c r="P4337">
        <v>0</v>
      </c>
      <c r="Q4337">
        <v>0</v>
      </c>
      <c r="R4337" t="e">
        <v>#DIV/0!</v>
      </c>
      <c r="S4337">
        <v>0</v>
      </c>
    </row>
    <row r="4338" spans="1:19" x14ac:dyDescent="0.3">
      <c r="A4338" t="s">
        <v>8702</v>
      </c>
      <c r="B4338" s="171" t="s">
        <v>8703</v>
      </c>
      <c r="C4338" s="171" t="s">
        <v>8615</v>
      </c>
      <c r="D4338" s="171" t="s">
        <v>80</v>
      </c>
      <c r="E4338" s="11">
        <v>42278</v>
      </c>
      <c r="F4338">
        <v>3</v>
      </c>
      <c r="G4338">
        <v>3</v>
      </c>
      <c r="H4338">
        <v>1</v>
      </c>
      <c r="I4338">
        <v>3</v>
      </c>
      <c r="J4338">
        <v>30</v>
      </c>
      <c r="K4338">
        <v>0.1</v>
      </c>
      <c r="L4338">
        <v>30</v>
      </c>
      <c r="M4338">
        <v>1</v>
      </c>
      <c r="N4338">
        <v>2</v>
      </c>
      <c r="P4338">
        <v>1</v>
      </c>
      <c r="Q4338">
        <v>1</v>
      </c>
      <c r="R4338">
        <v>1</v>
      </c>
      <c r="S4338">
        <v>1</v>
      </c>
    </row>
    <row r="4339" spans="1:19" x14ac:dyDescent="0.3">
      <c r="A4339" t="s">
        <v>8704</v>
      </c>
      <c r="B4339" s="171" t="s">
        <v>8705</v>
      </c>
      <c r="C4339" s="171" t="s">
        <v>8590</v>
      </c>
      <c r="D4339" s="171" t="s">
        <v>4</v>
      </c>
      <c r="E4339" s="11">
        <v>42278</v>
      </c>
      <c r="F4339">
        <v>3</v>
      </c>
      <c r="G4339">
        <v>3</v>
      </c>
      <c r="H4339">
        <v>1</v>
      </c>
      <c r="I4339">
        <v>3</v>
      </c>
      <c r="J4339">
        <v>30</v>
      </c>
      <c r="K4339">
        <v>0.1</v>
      </c>
      <c r="L4339">
        <v>30</v>
      </c>
      <c r="M4339">
        <v>1</v>
      </c>
      <c r="N4339">
        <v>2</v>
      </c>
      <c r="P4339">
        <v>1</v>
      </c>
      <c r="Q4339">
        <v>1</v>
      </c>
      <c r="R4339">
        <v>1</v>
      </c>
      <c r="S4339">
        <v>1</v>
      </c>
    </row>
    <row r="4340" spans="1:19" x14ac:dyDescent="0.3">
      <c r="A4340" t="s">
        <v>8706</v>
      </c>
      <c r="B4340" s="171" t="s">
        <v>8707</v>
      </c>
      <c r="C4340" s="171" t="s">
        <v>167</v>
      </c>
      <c r="D4340" s="171" t="s">
        <v>80</v>
      </c>
      <c r="E4340" s="11">
        <v>42278</v>
      </c>
      <c r="F4340">
        <v>3</v>
      </c>
      <c r="G4340">
        <v>5</v>
      </c>
      <c r="H4340">
        <v>0.6</v>
      </c>
      <c r="I4340">
        <v>37</v>
      </c>
      <c r="J4340">
        <v>20</v>
      </c>
      <c r="K4340">
        <v>1.85</v>
      </c>
      <c r="L4340">
        <v>50</v>
      </c>
      <c r="M4340">
        <v>0.4</v>
      </c>
      <c r="N4340">
        <v>37</v>
      </c>
      <c r="P4340">
        <v>0</v>
      </c>
      <c r="Q4340">
        <v>0</v>
      </c>
      <c r="R4340" t="e">
        <v>#DIV/0!</v>
      </c>
      <c r="S4340">
        <v>0</v>
      </c>
    </row>
    <row r="4341" spans="1:19" x14ac:dyDescent="0.3">
      <c r="A4341" t="s">
        <v>8708</v>
      </c>
      <c r="B4341" s="171" t="s">
        <v>8709</v>
      </c>
      <c r="C4341" s="171" t="s">
        <v>170</v>
      </c>
      <c r="D4341" s="171" t="s">
        <v>4</v>
      </c>
      <c r="E4341" s="11">
        <v>42278</v>
      </c>
      <c r="F4341">
        <v>3</v>
      </c>
      <c r="G4341">
        <v>5</v>
      </c>
      <c r="H4341">
        <v>0.6</v>
      </c>
      <c r="I4341">
        <v>37</v>
      </c>
      <c r="J4341">
        <v>20</v>
      </c>
      <c r="K4341">
        <v>1.85</v>
      </c>
      <c r="L4341">
        <v>50</v>
      </c>
      <c r="M4341">
        <v>0.4</v>
      </c>
      <c r="N4341">
        <v>37</v>
      </c>
      <c r="P4341">
        <v>0</v>
      </c>
      <c r="Q4341">
        <v>0</v>
      </c>
      <c r="R4341" t="e">
        <v>#DIV/0!</v>
      </c>
      <c r="S4341">
        <v>0</v>
      </c>
    </row>
    <row r="4342" spans="1:19" x14ac:dyDescent="0.3">
      <c r="A4342" t="s">
        <v>8710</v>
      </c>
      <c r="B4342" s="171" t="s">
        <v>8711</v>
      </c>
      <c r="C4342" s="171" t="s">
        <v>179</v>
      </c>
      <c r="D4342" s="171" t="s">
        <v>80</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3">
      <c r="A4343" t="s">
        <v>8712</v>
      </c>
      <c r="B4343" s="171" t="s">
        <v>8713</v>
      </c>
      <c r="C4343" s="171" t="s">
        <v>182</v>
      </c>
      <c r="D4343" s="171" t="s">
        <v>4</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3">
      <c r="A4344" t="s">
        <v>8714</v>
      </c>
      <c r="B4344" s="171" t="s">
        <v>8715</v>
      </c>
      <c r="C4344" s="171" t="s">
        <v>185</v>
      </c>
      <c r="D4344" s="171" t="s">
        <v>80</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3">
      <c r="A4345" t="s">
        <v>8716</v>
      </c>
      <c r="B4345" s="171" t="s">
        <v>8717</v>
      </c>
      <c r="C4345" s="171" t="s">
        <v>188</v>
      </c>
      <c r="D4345" s="171" t="s">
        <v>4</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3">
      <c r="A4346" t="s">
        <v>8718</v>
      </c>
      <c r="B4346" s="171" t="s">
        <v>8719</v>
      </c>
      <c r="C4346" s="171" t="s">
        <v>191</v>
      </c>
      <c r="D4346" s="171" t="s">
        <v>80</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3">
      <c r="A4347" t="s">
        <v>8720</v>
      </c>
      <c r="B4347" s="171" t="s">
        <v>8721</v>
      </c>
      <c r="C4347" s="171" t="s">
        <v>194</v>
      </c>
      <c r="D4347" s="171" t="s">
        <v>4</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3">
      <c r="A4348" t="s">
        <v>8722</v>
      </c>
      <c r="B4348" s="171" t="s">
        <v>8723</v>
      </c>
      <c r="C4348" s="171" t="s">
        <v>197</v>
      </c>
      <c r="D4348" s="171" t="s">
        <v>4</v>
      </c>
      <c r="E4348" s="11">
        <v>42278</v>
      </c>
      <c r="F4348">
        <v>8</v>
      </c>
      <c r="G4348">
        <v>7</v>
      </c>
      <c r="H4348">
        <v>1.1428571428571428</v>
      </c>
      <c r="I4348">
        <v>59</v>
      </c>
      <c r="J4348">
        <v>100</v>
      </c>
      <c r="K4348">
        <v>0.59</v>
      </c>
      <c r="L4348">
        <v>100</v>
      </c>
      <c r="M4348">
        <v>1</v>
      </c>
      <c r="N4348">
        <v>52</v>
      </c>
      <c r="P4348">
        <v>7</v>
      </c>
      <c r="Q4348">
        <v>10</v>
      </c>
      <c r="R4348">
        <v>0.7</v>
      </c>
      <c r="S4348">
        <v>7</v>
      </c>
    </row>
    <row r="4349" spans="1:19" x14ac:dyDescent="0.3">
      <c r="A4349" t="s">
        <v>8724</v>
      </c>
      <c r="B4349" s="171" t="s">
        <v>8725</v>
      </c>
      <c r="C4349" s="171" t="s">
        <v>209</v>
      </c>
      <c r="D4349" s="171" t="s">
        <v>4</v>
      </c>
      <c r="E4349" s="11">
        <v>42278</v>
      </c>
      <c r="F4349">
        <v>1</v>
      </c>
      <c r="G4349">
        <v>2</v>
      </c>
      <c r="H4349">
        <v>0.5</v>
      </c>
      <c r="I4349">
        <v>0</v>
      </c>
      <c r="J4349">
        <v>6</v>
      </c>
      <c r="K4349">
        <v>0</v>
      </c>
      <c r="L4349">
        <v>12</v>
      </c>
      <c r="M4349">
        <v>0.5</v>
      </c>
      <c r="N4349">
        <v>0</v>
      </c>
      <c r="P4349">
        <v>0</v>
      </c>
      <c r="Q4349">
        <v>0</v>
      </c>
      <c r="R4349" t="e">
        <v>#DIV/0!</v>
      </c>
      <c r="S4349">
        <v>0</v>
      </c>
    </row>
    <row r="4350" spans="1:19" x14ac:dyDescent="0.3">
      <c r="A4350" t="s">
        <v>8726</v>
      </c>
      <c r="B4350" s="171" t="s">
        <v>8727</v>
      </c>
      <c r="C4350" s="171" t="s">
        <v>212</v>
      </c>
      <c r="D4350" s="171" t="s">
        <v>80</v>
      </c>
      <c r="E4350" s="11">
        <v>42278</v>
      </c>
      <c r="F4350">
        <v>1</v>
      </c>
      <c r="G4350">
        <v>2</v>
      </c>
      <c r="H4350">
        <v>0.5</v>
      </c>
      <c r="I4350">
        <v>0</v>
      </c>
      <c r="J4350">
        <v>6</v>
      </c>
      <c r="K4350">
        <v>0</v>
      </c>
      <c r="L4350">
        <v>12</v>
      </c>
      <c r="M4350">
        <v>0.5</v>
      </c>
      <c r="N4350">
        <v>0</v>
      </c>
      <c r="P4350">
        <v>0</v>
      </c>
      <c r="Q4350">
        <v>0</v>
      </c>
      <c r="R4350" t="e">
        <v>#DIV/0!</v>
      </c>
      <c r="S4350">
        <v>0</v>
      </c>
    </row>
    <row r="4351" spans="1:19" x14ac:dyDescent="0.3">
      <c r="A4351" t="s">
        <v>8728</v>
      </c>
      <c r="B4351" s="171" t="s">
        <v>8729</v>
      </c>
      <c r="C4351" s="171" t="s">
        <v>215</v>
      </c>
      <c r="D4351" s="171" t="s">
        <v>80</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x14ac:dyDescent="0.3">
      <c r="A4352" t="s">
        <v>8730</v>
      </c>
      <c r="B4352" s="171" t="s">
        <v>8731</v>
      </c>
      <c r="C4352" s="171" t="s">
        <v>218</v>
      </c>
      <c r="D4352" s="171" t="s">
        <v>4</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x14ac:dyDescent="0.3">
      <c r="A4353" t="s">
        <v>8732</v>
      </c>
      <c r="B4353" s="171" t="s">
        <v>8733</v>
      </c>
      <c r="C4353" s="171" t="s">
        <v>8233</v>
      </c>
      <c r="D4353" s="171" t="s">
        <v>80</v>
      </c>
      <c r="E4353" s="11">
        <v>42278</v>
      </c>
      <c r="F4353">
        <v>4</v>
      </c>
      <c r="G4353">
        <v>4</v>
      </c>
      <c r="H4353">
        <v>1</v>
      </c>
      <c r="I4353">
        <v>23</v>
      </c>
      <c r="J4353">
        <v>40</v>
      </c>
      <c r="K4353">
        <v>0.57499999999999996</v>
      </c>
      <c r="L4353">
        <v>40</v>
      </c>
      <c r="M4353">
        <v>1</v>
      </c>
      <c r="N4353">
        <v>19</v>
      </c>
      <c r="P4353">
        <v>0</v>
      </c>
      <c r="Q4353">
        <v>0</v>
      </c>
      <c r="R4353" t="e">
        <v>#DIV/0!</v>
      </c>
      <c r="S4353">
        <v>4</v>
      </c>
    </row>
    <row r="4354" spans="1:19" x14ac:dyDescent="0.3">
      <c r="A4354" t="s">
        <v>8734</v>
      </c>
      <c r="B4354" s="171" t="s">
        <v>8735</v>
      </c>
      <c r="C4354" s="171" t="s">
        <v>8193</v>
      </c>
      <c r="D4354" s="171" t="s">
        <v>4</v>
      </c>
      <c r="E4354" s="11">
        <v>42278</v>
      </c>
      <c r="F4354">
        <v>4</v>
      </c>
      <c r="G4354">
        <v>4</v>
      </c>
      <c r="H4354">
        <v>1</v>
      </c>
      <c r="I4354">
        <v>23</v>
      </c>
      <c r="J4354">
        <v>40</v>
      </c>
      <c r="K4354">
        <v>0.57499999999999996</v>
      </c>
      <c r="L4354">
        <v>40</v>
      </c>
      <c r="M4354">
        <v>1</v>
      </c>
      <c r="N4354">
        <v>19</v>
      </c>
      <c r="P4354">
        <v>0</v>
      </c>
      <c r="Q4354">
        <v>0</v>
      </c>
      <c r="R4354" t="e">
        <v>#DIV/0!</v>
      </c>
      <c r="S4354">
        <v>4</v>
      </c>
    </row>
    <row r="4355" spans="1:19" x14ac:dyDescent="0.3">
      <c r="A4355" t="s">
        <v>8736</v>
      </c>
      <c r="B4355" s="171" t="s">
        <v>8737</v>
      </c>
      <c r="C4355" s="171" t="s">
        <v>233</v>
      </c>
      <c r="D4355" s="171" t="s">
        <v>80</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3">
      <c r="A4356" t="s">
        <v>8738</v>
      </c>
      <c r="B4356" s="171" t="s">
        <v>8739</v>
      </c>
      <c r="C4356" s="171" t="s">
        <v>236</v>
      </c>
      <c r="D4356" s="171" t="s">
        <v>4</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3">
      <c r="A4357" t="s">
        <v>8740</v>
      </c>
      <c r="B4357" s="171" t="s">
        <v>8741</v>
      </c>
      <c r="C4357" s="171" t="s">
        <v>239</v>
      </c>
      <c r="D4357" s="171" t="s">
        <v>4</v>
      </c>
      <c r="E4357" s="11">
        <v>42278</v>
      </c>
      <c r="F4357">
        <v>4</v>
      </c>
      <c r="G4357">
        <v>4</v>
      </c>
      <c r="H4357">
        <v>1</v>
      </c>
      <c r="I4357">
        <v>4</v>
      </c>
      <c r="J4357">
        <v>8</v>
      </c>
      <c r="K4357">
        <v>0.5</v>
      </c>
      <c r="L4357">
        <v>8</v>
      </c>
      <c r="M4357">
        <v>1</v>
      </c>
      <c r="N4357">
        <v>4</v>
      </c>
      <c r="O4357">
        <v>0.86899999999999999</v>
      </c>
      <c r="P4357">
        <v>1</v>
      </c>
      <c r="Q4357">
        <v>2</v>
      </c>
      <c r="R4357">
        <v>0.5</v>
      </c>
      <c r="S4357">
        <v>0</v>
      </c>
    </row>
    <row r="4358" spans="1:19" x14ac:dyDescent="0.3">
      <c r="A4358" t="s">
        <v>8742</v>
      </c>
      <c r="B4358" s="171" t="s">
        <v>8743</v>
      </c>
      <c r="C4358" s="171" t="s">
        <v>143</v>
      </c>
      <c r="D4358" s="171" t="s">
        <v>4</v>
      </c>
      <c r="E4358" s="11">
        <v>42278</v>
      </c>
      <c r="F4358">
        <v>3</v>
      </c>
      <c r="G4358">
        <v>3</v>
      </c>
      <c r="H4358">
        <v>1</v>
      </c>
      <c r="I4358">
        <v>30</v>
      </c>
      <c r="J4358">
        <v>24</v>
      </c>
      <c r="K4358">
        <v>1.25</v>
      </c>
      <c r="L4358">
        <v>24</v>
      </c>
      <c r="M4358">
        <v>1</v>
      </c>
      <c r="N4358">
        <v>24</v>
      </c>
      <c r="P4358">
        <v>0</v>
      </c>
      <c r="Q4358">
        <v>2</v>
      </c>
      <c r="R4358">
        <v>0</v>
      </c>
      <c r="S4358">
        <v>6</v>
      </c>
    </row>
    <row r="4359" spans="1:19" x14ac:dyDescent="0.3">
      <c r="A4359" t="s">
        <v>8744</v>
      </c>
      <c r="B4359" s="171" t="s">
        <v>8745</v>
      </c>
      <c r="C4359" s="171" t="s">
        <v>146</v>
      </c>
      <c r="D4359" s="171" t="s">
        <v>80</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3">
      <c r="A4360" t="s">
        <v>8746</v>
      </c>
      <c r="B4360" s="171" t="s">
        <v>8747</v>
      </c>
      <c r="C4360" s="171" t="s">
        <v>152</v>
      </c>
      <c r="D4360" s="171" t="s">
        <v>4</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3">
      <c r="A4361" t="s">
        <v>8748</v>
      </c>
      <c r="B4361" s="171" t="s">
        <v>8749</v>
      </c>
      <c r="C4361" s="171" t="s">
        <v>155</v>
      </c>
      <c r="D4361" s="171" t="s">
        <v>4</v>
      </c>
      <c r="E4361" s="11">
        <v>42278</v>
      </c>
      <c r="F4361">
        <v>3</v>
      </c>
      <c r="G4361">
        <v>5</v>
      </c>
      <c r="H4361">
        <v>0.6</v>
      </c>
      <c r="I4361">
        <v>15</v>
      </c>
      <c r="J4361">
        <v>10</v>
      </c>
      <c r="K4361">
        <v>1.5</v>
      </c>
      <c r="L4361">
        <v>10</v>
      </c>
      <c r="M4361">
        <v>1</v>
      </c>
      <c r="N4361">
        <v>14</v>
      </c>
      <c r="P4361">
        <v>0</v>
      </c>
      <c r="Q4361">
        <v>0</v>
      </c>
      <c r="R4361" t="e">
        <v>#DIV/0!</v>
      </c>
      <c r="S4361">
        <v>1</v>
      </c>
    </row>
    <row r="4362" spans="1:19" x14ac:dyDescent="0.3">
      <c r="A4362" t="s">
        <v>8750</v>
      </c>
      <c r="B4362" s="171" t="s">
        <v>8751</v>
      </c>
      <c r="C4362" s="171" t="s">
        <v>158</v>
      </c>
      <c r="D4362" s="171" t="s">
        <v>4</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3">
      <c r="A4363" t="s">
        <v>8752</v>
      </c>
      <c r="B4363" s="171" t="s">
        <v>8753</v>
      </c>
      <c r="C4363" s="171" t="s">
        <v>161</v>
      </c>
      <c r="D4363" s="171" t="s">
        <v>80</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3">
      <c r="A4364" t="s">
        <v>8754</v>
      </c>
      <c r="B4364" s="171" t="s">
        <v>8755</v>
      </c>
      <c r="C4364" s="171" t="s">
        <v>221</v>
      </c>
      <c r="D4364" s="171" t="s">
        <v>80</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3">
      <c r="A4365" t="s">
        <v>8756</v>
      </c>
      <c r="B4365" s="171" t="s">
        <v>8757</v>
      </c>
      <c r="C4365" s="171" t="s">
        <v>227</v>
      </c>
      <c r="D4365" s="171" t="s">
        <v>4</v>
      </c>
      <c r="E4365" s="11">
        <v>42278</v>
      </c>
      <c r="F4365">
        <v>0</v>
      </c>
      <c r="G4365">
        <v>4</v>
      </c>
      <c r="H4365">
        <v>0</v>
      </c>
      <c r="I4365">
        <v>2</v>
      </c>
      <c r="J4365">
        <v>20</v>
      </c>
      <c r="K4365">
        <v>0.1</v>
      </c>
      <c r="L4365">
        <v>20</v>
      </c>
      <c r="M4365">
        <v>1</v>
      </c>
      <c r="N4365">
        <v>2</v>
      </c>
      <c r="P4365">
        <v>0</v>
      </c>
      <c r="Q4365">
        <v>0</v>
      </c>
      <c r="R4365" t="e">
        <v>#DIV/0!</v>
      </c>
      <c r="S4365">
        <v>0</v>
      </c>
    </row>
    <row r="4366" spans="1:19" x14ac:dyDescent="0.3">
      <c r="A4366" t="s">
        <v>8758</v>
      </c>
      <c r="B4366" s="171" t="s">
        <v>8759</v>
      </c>
      <c r="C4366" s="171" t="s">
        <v>230</v>
      </c>
      <c r="D4366" s="171" t="s">
        <v>4</v>
      </c>
      <c r="E4366" s="11">
        <v>42278</v>
      </c>
      <c r="F4366">
        <v>4</v>
      </c>
      <c r="G4366">
        <v>3</v>
      </c>
      <c r="H4366">
        <v>1.3333333333333333</v>
      </c>
      <c r="I4366">
        <v>15</v>
      </c>
      <c r="J4366">
        <v>40</v>
      </c>
      <c r="K4366">
        <v>0.375</v>
      </c>
      <c r="L4366">
        <v>40</v>
      </c>
      <c r="M4366">
        <v>1</v>
      </c>
      <c r="N4366">
        <v>15</v>
      </c>
      <c r="P4366">
        <v>0</v>
      </c>
      <c r="Q4366">
        <v>0</v>
      </c>
      <c r="R4366" t="e">
        <v>#DIV/0!</v>
      </c>
      <c r="S4366">
        <v>0</v>
      </c>
    </row>
    <row r="4367" spans="1:19" x14ac:dyDescent="0.3">
      <c r="A4367" t="s">
        <v>8760</v>
      </c>
      <c r="B4367" s="171" t="s">
        <v>8761</v>
      </c>
      <c r="C4367" s="171" t="s">
        <v>143</v>
      </c>
      <c r="D4367" s="171" t="s">
        <v>80</v>
      </c>
      <c r="E4367" s="11">
        <v>42309</v>
      </c>
      <c r="F4367">
        <v>3</v>
      </c>
      <c r="G4367">
        <v>3</v>
      </c>
      <c r="H4367">
        <v>1</v>
      </c>
      <c r="I4367">
        <v>37</v>
      </c>
      <c r="J4367">
        <v>24</v>
      </c>
      <c r="K4367">
        <v>1.5416666666666667</v>
      </c>
      <c r="L4367">
        <v>24</v>
      </c>
      <c r="M4367">
        <v>1</v>
      </c>
      <c r="N4367">
        <v>28</v>
      </c>
      <c r="P4367">
        <v>0</v>
      </c>
      <c r="Q4367">
        <v>1</v>
      </c>
      <c r="R4367">
        <v>0</v>
      </c>
      <c r="S4367">
        <v>9</v>
      </c>
    </row>
    <row r="4368" spans="1:19" x14ac:dyDescent="0.3">
      <c r="A4368" t="s">
        <v>8762</v>
      </c>
      <c r="B4368" s="171" t="s">
        <v>8763</v>
      </c>
      <c r="C4368" s="171" t="s">
        <v>158</v>
      </c>
      <c r="D4368" s="171" t="s">
        <v>80</v>
      </c>
      <c r="E4368" s="11">
        <v>42309</v>
      </c>
      <c r="F4368">
        <v>2</v>
      </c>
      <c r="G4368">
        <v>3</v>
      </c>
      <c r="H4368">
        <v>0.66666666666666663</v>
      </c>
      <c r="I4368">
        <v>15</v>
      </c>
      <c r="J4368">
        <v>12</v>
      </c>
      <c r="K4368">
        <v>1.25</v>
      </c>
      <c r="L4368">
        <v>20</v>
      </c>
      <c r="M4368">
        <v>0.6</v>
      </c>
      <c r="N4368">
        <v>13</v>
      </c>
      <c r="P4368">
        <v>1</v>
      </c>
      <c r="Q4368">
        <v>1</v>
      </c>
      <c r="R4368">
        <v>1</v>
      </c>
      <c r="S4368">
        <v>2</v>
      </c>
    </row>
    <row r="4369" spans="1:19" x14ac:dyDescent="0.3">
      <c r="A4369" t="s">
        <v>8764</v>
      </c>
      <c r="B4369" s="171" t="s">
        <v>8765</v>
      </c>
      <c r="C4369" s="171" t="s">
        <v>209</v>
      </c>
      <c r="D4369" s="171" t="s">
        <v>80</v>
      </c>
      <c r="E4369" s="11">
        <v>42309</v>
      </c>
      <c r="F4369">
        <v>1</v>
      </c>
      <c r="G4369">
        <v>2</v>
      </c>
      <c r="H4369">
        <v>0.5</v>
      </c>
      <c r="I4369">
        <v>7</v>
      </c>
      <c r="J4369">
        <v>6</v>
      </c>
      <c r="K4369">
        <v>1.1666666666666667</v>
      </c>
      <c r="L4369">
        <v>12</v>
      </c>
      <c r="M4369">
        <v>0.5</v>
      </c>
      <c r="N4369">
        <v>6</v>
      </c>
      <c r="P4369">
        <v>1</v>
      </c>
      <c r="Q4369">
        <v>1</v>
      </c>
      <c r="R4369">
        <v>1</v>
      </c>
      <c r="S4369">
        <v>1</v>
      </c>
    </row>
    <row r="4370" spans="1:19" x14ac:dyDescent="0.3">
      <c r="A4370" t="s">
        <v>8766</v>
      </c>
      <c r="B4370" s="171" t="s">
        <v>8767</v>
      </c>
      <c r="C4370" s="171" t="s">
        <v>203</v>
      </c>
      <c r="D4370" s="171" t="s">
        <v>80</v>
      </c>
      <c r="E4370" s="11">
        <v>42309</v>
      </c>
      <c r="F4370">
        <v>5</v>
      </c>
      <c r="G4370">
        <v>5</v>
      </c>
      <c r="H4370">
        <v>1</v>
      </c>
      <c r="I4370">
        <v>28</v>
      </c>
      <c r="J4370">
        <v>25</v>
      </c>
      <c r="K4370">
        <v>1.1200000000000001</v>
      </c>
      <c r="L4370">
        <v>25</v>
      </c>
      <c r="M4370">
        <v>1</v>
      </c>
      <c r="N4370">
        <v>28</v>
      </c>
      <c r="P4370">
        <v>2</v>
      </c>
      <c r="Q4370">
        <v>2</v>
      </c>
      <c r="R4370">
        <v>1</v>
      </c>
      <c r="S4370">
        <v>0</v>
      </c>
    </row>
    <row r="4371" spans="1:19" x14ac:dyDescent="0.3">
      <c r="A4371" t="s">
        <v>8768</v>
      </c>
      <c r="B4371" s="171" t="s">
        <v>8769</v>
      </c>
      <c r="C4371" s="171" t="s">
        <v>76</v>
      </c>
      <c r="D4371" s="171" t="s">
        <v>4</v>
      </c>
      <c r="E4371" s="11">
        <v>42309</v>
      </c>
      <c r="F4371">
        <v>2</v>
      </c>
      <c r="G4371">
        <v>5</v>
      </c>
      <c r="H4371">
        <v>0.4</v>
      </c>
      <c r="I4371">
        <v>2</v>
      </c>
      <c r="J4371">
        <v>15</v>
      </c>
      <c r="K4371">
        <v>0.13333333333333333</v>
      </c>
      <c r="L4371">
        <v>15</v>
      </c>
      <c r="M4371">
        <v>1</v>
      </c>
      <c r="N4371">
        <v>2</v>
      </c>
      <c r="P4371">
        <v>0</v>
      </c>
      <c r="Q4371">
        <v>1</v>
      </c>
      <c r="R4371">
        <v>0</v>
      </c>
      <c r="S4371">
        <v>0</v>
      </c>
    </row>
    <row r="4372" spans="1:19" x14ac:dyDescent="0.3">
      <c r="A4372" t="s">
        <v>8770</v>
      </c>
      <c r="B4372" s="171" t="s">
        <v>8771</v>
      </c>
      <c r="C4372" s="171" t="s">
        <v>128</v>
      </c>
      <c r="D4372" s="171" t="s">
        <v>80</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3">
      <c r="A4373" t="s">
        <v>8772</v>
      </c>
      <c r="B4373" s="171" t="s">
        <v>8773</v>
      </c>
      <c r="C4373" s="171" t="s">
        <v>152</v>
      </c>
      <c r="D4373" s="171" t="s">
        <v>80</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3">
      <c r="A4374" t="s">
        <v>8774</v>
      </c>
      <c r="B4374" s="171" t="s">
        <v>8775</v>
      </c>
      <c r="C4374" s="171" t="s">
        <v>194</v>
      </c>
      <c r="D4374" s="171" t="s">
        <v>80</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3">
      <c r="A4375" t="s">
        <v>8776</v>
      </c>
      <c r="B4375" s="171" t="s">
        <v>8777</v>
      </c>
      <c r="C4375" s="171" t="s">
        <v>236</v>
      </c>
      <c r="D4375" s="171" t="s">
        <v>80</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3">
      <c r="A4376" t="s">
        <v>8778</v>
      </c>
      <c r="B4376" s="171" t="s">
        <v>8779</v>
      </c>
      <c r="C4376" s="171" t="s">
        <v>239</v>
      </c>
      <c r="D4376" s="171" t="s">
        <v>80</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3">
      <c r="A4377" t="s">
        <v>8780</v>
      </c>
      <c r="B4377" s="171" t="s">
        <v>8781</v>
      </c>
      <c r="C4377" s="171" t="s">
        <v>176</v>
      </c>
      <c r="D4377" s="171" t="s">
        <v>80</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3">
      <c r="A4378" t="s">
        <v>8782</v>
      </c>
      <c r="B4378" s="171" t="s">
        <v>8783</v>
      </c>
      <c r="C4378" s="171" t="s">
        <v>206</v>
      </c>
      <c r="D4378" s="171" t="s">
        <v>80</v>
      </c>
      <c r="E4378" s="11">
        <v>42309</v>
      </c>
      <c r="F4378">
        <v>6</v>
      </c>
      <c r="G4378">
        <v>5</v>
      </c>
      <c r="H4378">
        <v>1.2</v>
      </c>
      <c r="I4378">
        <v>13</v>
      </c>
      <c r="J4378">
        <v>25</v>
      </c>
      <c r="K4378">
        <v>0.52</v>
      </c>
      <c r="L4378">
        <v>25</v>
      </c>
      <c r="M4378">
        <v>1</v>
      </c>
      <c r="N4378">
        <v>11</v>
      </c>
      <c r="P4378">
        <v>1</v>
      </c>
      <c r="Q4378">
        <v>1</v>
      </c>
      <c r="R4378">
        <v>1</v>
      </c>
      <c r="S4378">
        <v>2</v>
      </c>
    </row>
    <row r="4379" spans="1:19" x14ac:dyDescent="0.3">
      <c r="A4379" t="s">
        <v>8784</v>
      </c>
      <c r="B4379" s="171" t="s">
        <v>8785</v>
      </c>
      <c r="C4379" s="171" t="s">
        <v>113</v>
      </c>
      <c r="D4379" s="171" t="s">
        <v>80</v>
      </c>
      <c r="E4379" s="11">
        <v>42309</v>
      </c>
      <c r="F4379">
        <v>7</v>
      </c>
      <c r="G4379">
        <v>5</v>
      </c>
      <c r="H4379">
        <v>1.4</v>
      </c>
      <c r="I4379">
        <v>11</v>
      </c>
      <c r="J4379">
        <v>25</v>
      </c>
      <c r="K4379">
        <v>0.44</v>
      </c>
      <c r="L4379">
        <v>25</v>
      </c>
      <c r="M4379">
        <v>1</v>
      </c>
      <c r="N4379">
        <v>9</v>
      </c>
      <c r="P4379">
        <v>0</v>
      </c>
      <c r="Q4379">
        <v>0</v>
      </c>
      <c r="R4379" t="e">
        <v>#DIV/0!</v>
      </c>
      <c r="S4379">
        <v>2</v>
      </c>
    </row>
    <row r="4380" spans="1:19" x14ac:dyDescent="0.3">
      <c r="A4380" t="s">
        <v>8786</v>
      </c>
      <c r="B4380" s="171" t="s">
        <v>8787</v>
      </c>
      <c r="C4380" s="171" t="s">
        <v>131</v>
      </c>
      <c r="D4380" s="171" t="s">
        <v>80</v>
      </c>
      <c r="E4380" s="11">
        <v>42309</v>
      </c>
      <c r="F4380">
        <v>4</v>
      </c>
      <c r="G4380">
        <v>4</v>
      </c>
      <c r="H4380">
        <v>1</v>
      </c>
      <c r="I4380">
        <v>6</v>
      </c>
      <c r="J4380">
        <v>27</v>
      </c>
      <c r="K4380">
        <v>0.22222222222222221</v>
      </c>
      <c r="L4380">
        <v>32</v>
      </c>
      <c r="M4380">
        <v>0.84375</v>
      </c>
      <c r="N4380">
        <v>6</v>
      </c>
      <c r="P4380">
        <v>0</v>
      </c>
      <c r="Q4380">
        <v>0</v>
      </c>
      <c r="R4380" t="e">
        <v>#DIV/0!</v>
      </c>
      <c r="S4380">
        <v>0</v>
      </c>
    </row>
    <row r="4381" spans="1:19" x14ac:dyDescent="0.3">
      <c r="A4381" t="s">
        <v>8788</v>
      </c>
      <c r="B4381" s="171" t="s">
        <v>8789</v>
      </c>
      <c r="C4381" s="171" t="s">
        <v>155</v>
      </c>
      <c r="D4381" s="171" t="s">
        <v>80</v>
      </c>
      <c r="E4381" s="11">
        <v>42309</v>
      </c>
      <c r="F4381">
        <v>3</v>
      </c>
      <c r="G4381">
        <v>3</v>
      </c>
      <c r="H4381">
        <v>1</v>
      </c>
      <c r="I4381">
        <v>15</v>
      </c>
      <c r="J4381">
        <v>10</v>
      </c>
      <c r="K4381">
        <v>1.5</v>
      </c>
      <c r="L4381">
        <v>10</v>
      </c>
      <c r="M4381">
        <v>1</v>
      </c>
      <c r="N4381">
        <v>15</v>
      </c>
      <c r="P4381">
        <v>0</v>
      </c>
      <c r="Q4381">
        <v>0</v>
      </c>
      <c r="R4381" t="e">
        <v>#DIV/0!</v>
      </c>
      <c r="S4381">
        <v>0</v>
      </c>
    </row>
    <row r="4382" spans="1:19" x14ac:dyDescent="0.3">
      <c r="A4382" t="s">
        <v>8790</v>
      </c>
      <c r="B4382" s="171" t="s">
        <v>8791</v>
      </c>
      <c r="C4382" s="171" t="s">
        <v>188</v>
      </c>
      <c r="D4382" s="171" t="s">
        <v>80</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3">
      <c r="A4383" t="s">
        <v>8792</v>
      </c>
      <c r="B4383" s="171" t="s">
        <v>8793</v>
      </c>
      <c r="C4383" s="171" t="s">
        <v>227</v>
      </c>
      <c r="D4383" s="171" t="s">
        <v>80</v>
      </c>
      <c r="E4383" s="11">
        <v>42309</v>
      </c>
      <c r="F4383">
        <v>0</v>
      </c>
      <c r="G4383">
        <v>4</v>
      </c>
      <c r="H4383">
        <v>0</v>
      </c>
      <c r="I4383">
        <v>2</v>
      </c>
      <c r="J4383">
        <v>20</v>
      </c>
      <c r="K4383">
        <v>0.1</v>
      </c>
      <c r="L4383">
        <v>20</v>
      </c>
      <c r="M4383">
        <v>1</v>
      </c>
      <c r="N4383">
        <v>2</v>
      </c>
      <c r="P4383">
        <v>0</v>
      </c>
      <c r="Q4383">
        <v>0</v>
      </c>
      <c r="R4383" t="e">
        <v>#DIV/0!</v>
      </c>
      <c r="S4383">
        <v>0</v>
      </c>
    </row>
    <row r="4384" spans="1:19" x14ac:dyDescent="0.3">
      <c r="A4384" t="s">
        <v>8794</v>
      </c>
      <c r="B4384" s="171" t="s">
        <v>8795</v>
      </c>
      <c r="C4384" s="171" t="s">
        <v>116</v>
      </c>
      <c r="D4384" s="171" t="s">
        <v>80</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3">
      <c r="A4385" t="s">
        <v>8796</v>
      </c>
      <c r="B4385" s="171" t="s">
        <v>8797</v>
      </c>
      <c r="C4385" s="171" t="s">
        <v>140</v>
      </c>
      <c r="D4385" s="171" t="s">
        <v>80</v>
      </c>
      <c r="E4385" s="11">
        <v>42309</v>
      </c>
      <c r="F4385">
        <v>3</v>
      </c>
      <c r="G4385">
        <v>3</v>
      </c>
      <c r="H4385">
        <v>1</v>
      </c>
      <c r="I4385">
        <v>53</v>
      </c>
      <c r="J4385">
        <v>50</v>
      </c>
      <c r="K4385">
        <v>1.06</v>
      </c>
      <c r="L4385">
        <v>50</v>
      </c>
      <c r="M4385">
        <v>1</v>
      </c>
      <c r="N4385">
        <v>52</v>
      </c>
      <c r="P4385">
        <v>0</v>
      </c>
      <c r="Q4385">
        <v>0</v>
      </c>
      <c r="R4385" t="e">
        <v>#DIV/0!</v>
      </c>
      <c r="S4385">
        <v>1</v>
      </c>
    </row>
    <row r="4386" spans="1:19" x14ac:dyDescent="0.3">
      <c r="A4386" t="s">
        <v>8798</v>
      </c>
      <c r="B4386" s="171" t="s">
        <v>8799</v>
      </c>
      <c r="C4386" s="171" t="s">
        <v>8180</v>
      </c>
      <c r="D4386" s="171" t="s">
        <v>80</v>
      </c>
      <c r="E4386" s="11">
        <v>42309</v>
      </c>
      <c r="F4386">
        <v>1</v>
      </c>
      <c r="G4386">
        <v>0</v>
      </c>
      <c r="H4386" t="e">
        <v>#DIV/0!</v>
      </c>
      <c r="I4386">
        <v>4</v>
      </c>
      <c r="J4386">
        <v>10</v>
      </c>
      <c r="K4386">
        <v>0.4</v>
      </c>
      <c r="L4386">
        <v>10</v>
      </c>
      <c r="M4386">
        <v>1</v>
      </c>
      <c r="N4386">
        <v>4</v>
      </c>
      <c r="P4386">
        <v>0</v>
      </c>
      <c r="Q4386">
        <v>0</v>
      </c>
      <c r="R4386" t="e">
        <v>#DIV/0!</v>
      </c>
      <c r="S4386">
        <v>0</v>
      </c>
    </row>
    <row r="4387" spans="1:19" x14ac:dyDescent="0.3">
      <c r="A4387" t="s">
        <v>8800</v>
      </c>
      <c r="B4387" s="171" t="s">
        <v>8801</v>
      </c>
      <c r="C4387" s="171" t="s">
        <v>8590</v>
      </c>
      <c r="D4387" s="171" t="s">
        <v>80</v>
      </c>
      <c r="E4387" s="11">
        <v>42309</v>
      </c>
      <c r="H4387" t="e">
        <v>#DIV/0!</v>
      </c>
      <c r="K4387" t="e">
        <v>#DIV/0!</v>
      </c>
      <c r="M4387" t="e">
        <v>#DIV/0!</v>
      </c>
      <c r="N4387">
        <v>0</v>
      </c>
      <c r="R4387" t="e">
        <v>#DIV/0!</v>
      </c>
    </row>
    <row r="4388" spans="1:19" x14ac:dyDescent="0.3">
      <c r="A4388" t="s">
        <v>8802</v>
      </c>
      <c r="B4388" s="171" t="s">
        <v>8803</v>
      </c>
      <c r="C4388" s="171" t="s">
        <v>170</v>
      </c>
      <c r="D4388" s="171" t="s">
        <v>80</v>
      </c>
      <c r="E4388" s="11">
        <v>42309</v>
      </c>
      <c r="F4388">
        <v>3</v>
      </c>
      <c r="G4388">
        <v>5</v>
      </c>
      <c r="H4388">
        <v>0.6</v>
      </c>
      <c r="I4388">
        <v>38</v>
      </c>
      <c r="J4388">
        <v>20</v>
      </c>
      <c r="K4388">
        <v>1.9</v>
      </c>
      <c r="L4388">
        <v>50</v>
      </c>
      <c r="M4388">
        <v>0.4</v>
      </c>
      <c r="N4388">
        <v>38</v>
      </c>
      <c r="P4388">
        <v>0</v>
      </c>
      <c r="Q4388">
        <v>0</v>
      </c>
      <c r="R4388" t="e">
        <v>#DIV/0!</v>
      </c>
      <c r="S4388">
        <v>0</v>
      </c>
    </row>
    <row r="4389" spans="1:19" x14ac:dyDescent="0.3">
      <c r="A4389" t="s">
        <v>8804</v>
      </c>
      <c r="B4389" s="171" t="s">
        <v>8805</v>
      </c>
      <c r="C4389" s="171" t="s">
        <v>182</v>
      </c>
      <c r="D4389" s="171" t="s">
        <v>80</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3">
      <c r="A4390" t="s">
        <v>8806</v>
      </c>
      <c r="B4390" s="171" t="s">
        <v>8807</v>
      </c>
      <c r="C4390" s="171" t="s">
        <v>197</v>
      </c>
      <c r="D4390" s="171" t="s">
        <v>80</v>
      </c>
      <c r="E4390" s="11">
        <v>42309</v>
      </c>
      <c r="F4390">
        <v>8</v>
      </c>
      <c r="G4390">
        <v>7</v>
      </c>
      <c r="H4390">
        <v>1.1428571428571428</v>
      </c>
      <c r="I4390">
        <v>72</v>
      </c>
      <c r="J4390">
        <v>100</v>
      </c>
      <c r="K4390">
        <v>0.72</v>
      </c>
      <c r="L4390">
        <v>100</v>
      </c>
      <c r="M4390">
        <v>1</v>
      </c>
      <c r="N4390">
        <v>55</v>
      </c>
      <c r="P4390">
        <v>3</v>
      </c>
      <c r="Q4390">
        <v>4</v>
      </c>
      <c r="R4390">
        <v>0.75</v>
      </c>
      <c r="S4390">
        <v>17</v>
      </c>
    </row>
    <row r="4391" spans="1:19" x14ac:dyDescent="0.3">
      <c r="A4391" t="s">
        <v>8808</v>
      </c>
      <c r="B4391" s="171" t="s">
        <v>8809</v>
      </c>
      <c r="C4391" s="171" t="s">
        <v>218</v>
      </c>
      <c r="D4391" s="171" t="s">
        <v>80</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3">
      <c r="A4392" t="s">
        <v>8810</v>
      </c>
      <c r="B4392" s="171" t="s">
        <v>8811</v>
      </c>
      <c r="C4392" s="171" t="s">
        <v>230</v>
      </c>
      <c r="D4392" s="171" t="s">
        <v>80</v>
      </c>
      <c r="E4392" s="11">
        <v>42309</v>
      </c>
      <c r="F4392">
        <v>3</v>
      </c>
      <c r="G4392">
        <v>3</v>
      </c>
      <c r="H4392">
        <v>1</v>
      </c>
      <c r="I4392">
        <v>15</v>
      </c>
      <c r="J4392">
        <v>40</v>
      </c>
      <c r="K4392">
        <v>0.375</v>
      </c>
      <c r="L4392">
        <v>40</v>
      </c>
      <c r="M4392">
        <v>1</v>
      </c>
      <c r="N4392">
        <v>15</v>
      </c>
      <c r="P4392">
        <v>0</v>
      </c>
      <c r="Q4392">
        <v>0</v>
      </c>
      <c r="R4392" t="e">
        <v>#DIV/0!</v>
      </c>
      <c r="S4392">
        <v>0</v>
      </c>
    </row>
    <row r="4393" spans="1:19" x14ac:dyDescent="0.3">
      <c r="A4393" t="s">
        <v>8812</v>
      </c>
      <c r="B4393" s="171" t="s">
        <v>8813</v>
      </c>
      <c r="C4393" s="171" t="s">
        <v>8193</v>
      </c>
      <c r="D4393" s="171" t="s">
        <v>80</v>
      </c>
      <c r="E4393" s="11">
        <v>42309</v>
      </c>
      <c r="F4393">
        <v>4</v>
      </c>
      <c r="G4393">
        <v>0</v>
      </c>
      <c r="H4393" t="e">
        <v>#DIV/0!</v>
      </c>
      <c r="I4393">
        <v>38</v>
      </c>
      <c r="J4393">
        <v>40</v>
      </c>
      <c r="K4393">
        <v>0.95</v>
      </c>
      <c r="L4393">
        <v>40</v>
      </c>
      <c r="M4393">
        <v>1</v>
      </c>
      <c r="N4393">
        <v>38</v>
      </c>
      <c r="P4393">
        <v>0</v>
      </c>
      <c r="Q4393">
        <v>0</v>
      </c>
      <c r="R4393" t="e">
        <v>#DIV/0!</v>
      </c>
      <c r="S4393">
        <v>0</v>
      </c>
    </row>
    <row r="4394" spans="1:19" x14ac:dyDescent="0.3">
      <c r="A4394" t="s">
        <v>8814</v>
      </c>
      <c r="B4394" s="171" t="s">
        <v>8815</v>
      </c>
      <c r="C4394" s="171" t="s">
        <v>173</v>
      </c>
      <c r="D4394" s="171" t="s">
        <v>80</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3">
      <c r="A4395" t="s">
        <v>8816</v>
      </c>
      <c r="B4395" s="171" t="s">
        <v>8817</v>
      </c>
      <c r="C4395" s="171" t="s">
        <v>200</v>
      </c>
      <c r="D4395" s="171" t="s">
        <v>80</v>
      </c>
      <c r="E4395" s="11">
        <v>42309</v>
      </c>
      <c r="F4395">
        <v>11</v>
      </c>
      <c r="G4395">
        <v>10</v>
      </c>
      <c r="H4395">
        <v>1.1000000000000001</v>
      </c>
      <c r="I4395">
        <v>41</v>
      </c>
      <c r="J4395">
        <v>50</v>
      </c>
      <c r="K4395">
        <v>0.82</v>
      </c>
      <c r="L4395">
        <v>50</v>
      </c>
      <c r="M4395">
        <v>1</v>
      </c>
      <c r="N4395">
        <v>39</v>
      </c>
      <c r="P4395">
        <v>3</v>
      </c>
      <c r="Q4395">
        <v>3</v>
      </c>
      <c r="R4395">
        <v>1</v>
      </c>
      <c r="S4395">
        <v>2</v>
      </c>
    </row>
    <row r="4396" spans="1:19" x14ac:dyDescent="0.3">
      <c r="A4396" t="s">
        <v>8818</v>
      </c>
      <c r="B4396" s="171" t="s">
        <v>8819</v>
      </c>
      <c r="C4396" s="171" t="s">
        <v>107</v>
      </c>
      <c r="D4396" s="171" t="s">
        <v>4</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3">
      <c r="A4397" t="s">
        <v>8820</v>
      </c>
      <c r="B4397" s="171" t="s">
        <v>8821</v>
      </c>
      <c r="C4397" s="171" t="s">
        <v>122</v>
      </c>
      <c r="D4397" s="171" t="s">
        <v>4</v>
      </c>
      <c r="E4397" s="11">
        <v>42309</v>
      </c>
      <c r="F4397">
        <v>0</v>
      </c>
      <c r="G4397">
        <v>0</v>
      </c>
      <c r="H4397" t="e">
        <v>#DIV/0!</v>
      </c>
      <c r="I4397">
        <v>0</v>
      </c>
      <c r="J4397">
        <v>0</v>
      </c>
      <c r="K4397" t="e">
        <v>#DIV/0!</v>
      </c>
      <c r="L4397">
        <v>0</v>
      </c>
      <c r="M4397" t="e">
        <v>#DIV/0!</v>
      </c>
      <c r="N4397">
        <v>0</v>
      </c>
      <c r="P4397">
        <v>0</v>
      </c>
      <c r="Q4397">
        <v>0</v>
      </c>
      <c r="R4397" t="e">
        <v>#DIV/0!</v>
      </c>
      <c r="S4397">
        <v>0</v>
      </c>
    </row>
    <row r="4398" spans="1:19" x14ac:dyDescent="0.3">
      <c r="A4398" t="s">
        <v>8822</v>
      </c>
      <c r="B4398" s="171" t="s">
        <v>8823</v>
      </c>
      <c r="C4398" s="171" t="s">
        <v>8204</v>
      </c>
      <c r="D4398" s="171" t="s">
        <v>4</v>
      </c>
      <c r="E4398" s="11">
        <v>42309</v>
      </c>
      <c r="F4398">
        <v>1</v>
      </c>
      <c r="G4398">
        <v>0</v>
      </c>
      <c r="H4398" t="e">
        <v>#DIV/0!</v>
      </c>
      <c r="I4398">
        <v>4</v>
      </c>
      <c r="J4398">
        <v>10</v>
      </c>
      <c r="K4398">
        <v>0.4</v>
      </c>
      <c r="L4398">
        <v>10</v>
      </c>
      <c r="M4398">
        <v>1</v>
      </c>
      <c r="N4398">
        <v>4</v>
      </c>
      <c r="P4398">
        <v>0</v>
      </c>
      <c r="Q4398">
        <v>0</v>
      </c>
      <c r="R4398" t="e">
        <v>#DIV/0!</v>
      </c>
      <c r="S4398">
        <v>0</v>
      </c>
    </row>
    <row r="4399" spans="1:19" x14ac:dyDescent="0.3">
      <c r="A4399" t="s">
        <v>8824</v>
      </c>
      <c r="B4399" s="171" t="s">
        <v>8825</v>
      </c>
      <c r="C4399" s="171" t="s">
        <v>8615</v>
      </c>
      <c r="D4399" s="171" t="s">
        <v>4</v>
      </c>
      <c r="E4399" s="11">
        <v>42309</v>
      </c>
      <c r="F4399">
        <v>0</v>
      </c>
      <c r="G4399">
        <v>0</v>
      </c>
      <c r="H4399" t="e">
        <v>#DIV/0!</v>
      </c>
      <c r="I4399">
        <v>0</v>
      </c>
      <c r="J4399">
        <v>0</v>
      </c>
      <c r="K4399" t="e">
        <v>#DIV/0!</v>
      </c>
      <c r="L4399">
        <v>0</v>
      </c>
      <c r="M4399" t="e">
        <v>#DIV/0!</v>
      </c>
      <c r="N4399">
        <v>0</v>
      </c>
      <c r="P4399">
        <v>0</v>
      </c>
      <c r="Q4399">
        <v>0</v>
      </c>
      <c r="R4399" t="e">
        <v>#DIV/0!</v>
      </c>
      <c r="S4399">
        <v>0</v>
      </c>
    </row>
    <row r="4400" spans="1:19" x14ac:dyDescent="0.3">
      <c r="A4400" t="s">
        <v>8826</v>
      </c>
      <c r="B4400" s="171" t="s">
        <v>8827</v>
      </c>
      <c r="C4400" s="171" t="s">
        <v>146</v>
      </c>
      <c r="D4400" s="171" t="s">
        <v>4</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3">
      <c r="A4401" t="s">
        <v>8828</v>
      </c>
      <c r="B4401" s="171" t="s">
        <v>8829</v>
      </c>
      <c r="C4401" s="171" t="s">
        <v>161</v>
      </c>
      <c r="D4401" s="171" t="s">
        <v>4</v>
      </c>
      <c r="E4401" s="11">
        <v>42309</v>
      </c>
      <c r="F4401">
        <v>2</v>
      </c>
      <c r="G4401">
        <v>3</v>
      </c>
      <c r="H4401">
        <v>0.66666666666666663</v>
      </c>
      <c r="I4401">
        <v>15</v>
      </c>
      <c r="J4401">
        <v>12</v>
      </c>
      <c r="K4401">
        <v>1.25</v>
      </c>
      <c r="L4401">
        <v>20</v>
      </c>
      <c r="M4401">
        <v>0.6</v>
      </c>
      <c r="N4401">
        <v>13</v>
      </c>
      <c r="P4401">
        <v>1</v>
      </c>
      <c r="Q4401">
        <v>1</v>
      </c>
      <c r="R4401">
        <v>1</v>
      </c>
      <c r="S4401">
        <v>2</v>
      </c>
    </row>
    <row r="4402" spans="1:19" x14ac:dyDescent="0.3">
      <c r="A4402" t="s">
        <v>8830</v>
      </c>
      <c r="B4402" s="171" t="s">
        <v>8831</v>
      </c>
      <c r="C4402" s="171" t="s">
        <v>212</v>
      </c>
      <c r="D4402" s="171" t="s">
        <v>4</v>
      </c>
      <c r="E4402" s="11">
        <v>42309</v>
      </c>
      <c r="F4402">
        <v>1</v>
      </c>
      <c r="G4402">
        <v>2</v>
      </c>
      <c r="H4402">
        <v>0.5</v>
      </c>
      <c r="I4402">
        <v>7</v>
      </c>
      <c r="J4402">
        <v>6</v>
      </c>
      <c r="K4402">
        <v>1.1666666666666667</v>
      </c>
      <c r="L4402">
        <v>12</v>
      </c>
      <c r="M4402">
        <v>0.5</v>
      </c>
      <c r="N4402">
        <v>6</v>
      </c>
      <c r="P4402">
        <v>1</v>
      </c>
      <c r="Q4402">
        <v>1</v>
      </c>
      <c r="R4402">
        <v>1</v>
      </c>
      <c r="S4402">
        <v>1</v>
      </c>
    </row>
    <row r="4403" spans="1:19" x14ac:dyDescent="0.3">
      <c r="A4403" t="s">
        <v>8832</v>
      </c>
      <c r="B4403" s="171" t="s">
        <v>8833</v>
      </c>
      <c r="C4403" s="171" t="s">
        <v>73</v>
      </c>
      <c r="D4403" s="171" t="s">
        <v>4</v>
      </c>
      <c r="E4403" s="11">
        <v>42309</v>
      </c>
      <c r="F4403">
        <v>2</v>
      </c>
      <c r="G4403">
        <v>5</v>
      </c>
      <c r="H4403">
        <v>0.4</v>
      </c>
      <c r="I4403">
        <v>2</v>
      </c>
      <c r="J4403">
        <v>15</v>
      </c>
      <c r="K4403">
        <v>0.13333333333333333</v>
      </c>
      <c r="L4403">
        <v>15</v>
      </c>
      <c r="M4403">
        <v>1</v>
      </c>
      <c r="N4403">
        <v>2</v>
      </c>
      <c r="P4403">
        <v>0</v>
      </c>
      <c r="Q4403">
        <v>1</v>
      </c>
      <c r="R4403">
        <v>0</v>
      </c>
      <c r="S4403">
        <v>0</v>
      </c>
    </row>
    <row r="4404" spans="1:19" x14ac:dyDescent="0.3">
      <c r="A4404" t="s">
        <v>8834</v>
      </c>
      <c r="B4404" s="171" t="s">
        <v>8835</v>
      </c>
      <c r="C4404" s="171" t="s">
        <v>125</v>
      </c>
      <c r="D4404" s="171" t="s">
        <v>4</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3">
      <c r="A4405" t="s">
        <v>8836</v>
      </c>
      <c r="B4405" s="171" t="s">
        <v>8837</v>
      </c>
      <c r="C4405" s="171" t="s">
        <v>191</v>
      </c>
      <c r="D4405" s="171" t="s">
        <v>4</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3">
      <c r="A4406" t="s">
        <v>8838</v>
      </c>
      <c r="B4406" s="171" t="s">
        <v>8839</v>
      </c>
      <c r="C4406" s="171" t="s">
        <v>233</v>
      </c>
      <c r="D4406" s="171" t="s">
        <v>4</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3">
      <c r="A4407" t="s">
        <v>8840</v>
      </c>
      <c r="B4407" s="171" t="s">
        <v>8841</v>
      </c>
      <c r="C4407" s="171" t="s">
        <v>185</v>
      </c>
      <c r="D4407" s="171" t="s">
        <v>4</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3">
      <c r="A4408" t="s">
        <v>8842</v>
      </c>
      <c r="B4408" s="171" t="s">
        <v>8843</v>
      </c>
      <c r="C4408" s="171" t="s">
        <v>221</v>
      </c>
      <c r="D4408" s="171" t="s">
        <v>4</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3">
      <c r="A4409" t="s">
        <v>8844</v>
      </c>
      <c r="B4409" s="171" t="s">
        <v>8845</v>
      </c>
      <c r="C4409" s="171" t="s">
        <v>137</v>
      </c>
      <c r="D4409" s="171" t="s">
        <v>4</v>
      </c>
      <c r="E4409" s="11">
        <v>42309</v>
      </c>
      <c r="F4409">
        <v>3</v>
      </c>
      <c r="G4409">
        <v>3</v>
      </c>
      <c r="H4409">
        <v>1</v>
      </c>
      <c r="I4409">
        <v>53</v>
      </c>
      <c r="J4409">
        <v>50</v>
      </c>
      <c r="K4409">
        <v>1.06</v>
      </c>
      <c r="L4409">
        <v>50</v>
      </c>
      <c r="M4409">
        <v>1</v>
      </c>
      <c r="N4409">
        <v>52</v>
      </c>
      <c r="P4409">
        <v>0</v>
      </c>
      <c r="Q4409">
        <v>0</v>
      </c>
      <c r="R4409" t="e">
        <v>#DIV/0!</v>
      </c>
      <c r="S4409">
        <v>1</v>
      </c>
    </row>
    <row r="4410" spans="1:19" x14ac:dyDescent="0.3">
      <c r="A4410" t="s">
        <v>8846</v>
      </c>
      <c r="B4410" s="171" t="s">
        <v>8847</v>
      </c>
      <c r="C4410" s="171" t="s">
        <v>167</v>
      </c>
      <c r="D4410" s="171" t="s">
        <v>4</v>
      </c>
      <c r="E4410" s="11">
        <v>42309</v>
      </c>
      <c r="F4410">
        <v>3</v>
      </c>
      <c r="G4410">
        <v>5</v>
      </c>
      <c r="H4410">
        <v>0.6</v>
      </c>
      <c r="I4410">
        <v>38</v>
      </c>
      <c r="J4410">
        <v>20</v>
      </c>
      <c r="K4410">
        <v>1.9</v>
      </c>
      <c r="L4410">
        <v>50</v>
      </c>
      <c r="M4410">
        <v>0.4</v>
      </c>
      <c r="N4410">
        <v>38</v>
      </c>
      <c r="P4410">
        <v>0</v>
      </c>
      <c r="Q4410">
        <v>0</v>
      </c>
      <c r="R4410" t="e">
        <v>#DIV/0!</v>
      </c>
      <c r="S4410">
        <v>0</v>
      </c>
    </row>
    <row r="4411" spans="1:19" x14ac:dyDescent="0.3">
      <c r="A4411" t="s">
        <v>8848</v>
      </c>
      <c r="B4411" s="171" t="s">
        <v>8849</v>
      </c>
      <c r="C4411" s="171" t="s">
        <v>179</v>
      </c>
      <c r="D4411" s="171" t="s">
        <v>4</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3">
      <c r="A4412" t="s">
        <v>8850</v>
      </c>
      <c r="B4412" s="171" t="s">
        <v>8851</v>
      </c>
      <c r="C4412" s="171" t="s">
        <v>215</v>
      </c>
      <c r="D4412" s="171" t="s">
        <v>4</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3">
      <c r="A4413" t="s">
        <v>8852</v>
      </c>
      <c r="B4413" s="171" t="s">
        <v>8853</v>
      </c>
      <c r="C4413" s="171" t="s">
        <v>8233</v>
      </c>
      <c r="D4413" s="171" t="s">
        <v>4</v>
      </c>
      <c r="E4413" s="11">
        <v>42309</v>
      </c>
      <c r="F4413">
        <v>4</v>
      </c>
      <c r="G4413">
        <v>0</v>
      </c>
      <c r="H4413" t="e">
        <v>#DIV/0!</v>
      </c>
      <c r="I4413">
        <v>38</v>
      </c>
      <c r="J4413">
        <v>40</v>
      </c>
      <c r="K4413">
        <v>0.95</v>
      </c>
      <c r="L4413">
        <v>40</v>
      </c>
      <c r="M4413">
        <v>1</v>
      </c>
      <c r="N4413">
        <v>38</v>
      </c>
      <c r="P4413">
        <v>0</v>
      </c>
      <c r="Q4413">
        <v>0</v>
      </c>
      <c r="R4413" t="e">
        <v>#DIV/0!</v>
      </c>
      <c r="S4413">
        <v>0</v>
      </c>
    </row>
    <row r="4414" spans="1:19" x14ac:dyDescent="0.3">
      <c r="A4414" t="s">
        <v>8854</v>
      </c>
      <c r="B4414" s="171" t="s">
        <v>8855</v>
      </c>
      <c r="C4414" s="171" t="s">
        <v>79</v>
      </c>
      <c r="D4414" s="171" t="s">
        <v>80</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3">
      <c r="A4415" t="s">
        <v>8856</v>
      </c>
      <c r="B4415" s="171" t="s">
        <v>8857</v>
      </c>
      <c r="C4415" s="171" t="s">
        <v>83</v>
      </c>
      <c r="D4415" s="171" t="s">
        <v>80</v>
      </c>
      <c r="E4415" s="11">
        <v>42309</v>
      </c>
      <c r="F4415">
        <v>7</v>
      </c>
      <c r="G4415">
        <v>10</v>
      </c>
      <c r="H4415">
        <v>0.7</v>
      </c>
      <c r="I4415">
        <v>30</v>
      </c>
      <c r="J4415">
        <v>40</v>
      </c>
      <c r="K4415">
        <v>0.75</v>
      </c>
      <c r="L4415">
        <v>40</v>
      </c>
      <c r="M4415">
        <v>1</v>
      </c>
      <c r="N4415">
        <v>30</v>
      </c>
      <c r="P4415">
        <v>2</v>
      </c>
      <c r="Q4415">
        <v>3</v>
      </c>
      <c r="R4415">
        <v>0.66666666666666663</v>
      </c>
      <c r="S4415">
        <v>0</v>
      </c>
    </row>
    <row r="4416" spans="1:19" x14ac:dyDescent="0.3">
      <c r="A4416" t="s">
        <v>8858</v>
      </c>
      <c r="B4416" s="171" t="s">
        <v>8859</v>
      </c>
      <c r="C4416" s="171" t="s">
        <v>86</v>
      </c>
      <c r="D4416" s="171" t="s">
        <v>80</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3">
      <c r="A4417" t="s">
        <v>8860</v>
      </c>
      <c r="B4417" s="171" t="s">
        <v>8861</v>
      </c>
      <c r="C4417" s="171" t="s">
        <v>89</v>
      </c>
      <c r="D4417" s="171" t="s">
        <v>80</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3">
      <c r="A4418" t="s">
        <v>8862</v>
      </c>
      <c r="B4418" s="171" t="s">
        <v>8863</v>
      </c>
      <c r="C4418" s="171" t="s">
        <v>92</v>
      </c>
      <c r="D4418" s="171" t="s">
        <v>80</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3">
      <c r="A4419" t="s">
        <v>8864</v>
      </c>
      <c r="B4419" s="171" t="s">
        <v>8865</v>
      </c>
      <c r="C4419" s="171" t="s">
        <v>95</v>
      </c>
      <c r="D4419" s="171" t="s">
        <v>80</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3">
      <c r="A4420" t="s">
        <v>8866</v>
      </c>
      <c r="B4420" s="171" t="s">
        <v>8867</v>
      </c>
      <c r="C4420" s="171" t="s">
        <v>98</v>
      </c>
      <c r="D4420" s="171" t="s">
        <v>80</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3">
      <c r="A4421" t="s">
        <v>8868</v>
      </c>
      <c r="B4421" s="171" t="s">
        <v>8869</v>
      </c>
      <c r="C4421" s="171" t="s">
        <v>101</v>
      </c>
      <c r="D4421" s="171" t="s">
        <v>80</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3">
      <c r="A4422" t="s">
        <v>8870</v>
      </c>
      <c r="B4422" s="171" t="s">
        <v>8871</v>
      </c>
      <c r="C4422" s="171" t="s">
        <v>6843</v>
      </c>
      <c r="D4422" s="171" t="s">
        <v>80</v>
      </c>
      <c r="E4422" s="11">
        <v>42309</v>
      </c>
      <c r="F4422">
        <v>0</v>
      </c>
      <c r="G4422">
        <v>0</v>
      </c>
      <c r="H4422" t="e">
        <v>#DIV/0!</v>
      </c>
      <c r="I4422">
        <v>0</v>
      </c>
      <c r="J4422">
        <v>0</v>
      </c>
      <c r="K4422" t="e">
        <v>#DIV/0!</v>
      </c>
      <c r="L4422">
        <v>0</v>
      </c>
      <c r="M4422" t="e">
        <v>#DIV/0!</v>
      </c>
      <c r="N4422">
        <v>0</v>
      </c>
      <c r="P4422">
        <v>0</v>
      </c>
      <c r="Q4422">
        <v>0</v>
      </c>
      <c r="R4422" t="e">
        <v>#DIV/0!</v>
      </c>
      <c r="S4422">
        <v>0</v>
      </c>
    </row>
    <row r="4423" spans="1:19" x14ac:dyDescent="0.3">
      <c r="A4423" t="s">
        <v>8662</v>
      </c>
      <c r="B4423" s="171" t="s">
        <v>8872</v>
      </c>
      <c r="C4423" s="171" t="s">
        <v>104</v>
      </c>
      <c r="D4423" s="171" t="s">
        <v>4</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3">
      <c r="A4424" t="s">
        <v>8873</v>
      </c>
      <c r="B4424" s="171" t="s">
        <v>8874</v>
      </c>
      <c r="C4424" s="171" t="s">
        <v>76</v>
      </c>
      <c r="D4424" s="171" t="s">
        <v>80</v>
      </c>
      <c r="E4424" s="11">
        <v>42309</v>
      </c>
      <c r="F4424">
        <v>2</v>
      </c>
      <c r="G4424">
        <v>5</v>
      </c>
      <c r="H4424">
        <v>0.4</v>
      </c>
      <c r="I4424">
        <v>2</v>
      </c>
      <c r="J4424">
        <v>15</v>
      </c>
      <c r="K4424">
        <v>0.13333333333333333</v>
      </c>
      <c r="L4424">
        <v>15</v>
      </c>
      <c r="M4424">
        <v>1</v>
      </c>
      <c r="N4424">
        <v>2</v>
      </c>
      <c r="P4424">
        <v>0</v>
      </c>
      <c r="Q4424">
        <v>1</v>
      </c>
      <c r="R4424">
        <v>0</v>
      </c>
      <c r="S4424">
        <v>0</v>
      </c>
    </row>
    <row r="4425" spans="1:19" x14ac:dyDescent="0.3">
      <c r="A4425" t="s">
        <v>8875</v>
      </c>
      <c r="B4425" s="171" t="s">
        <v>8876</v>
      </c>
      <c r="C4425" s="171" t="s">
        <v>79</v>
      </c>
      <c r="D4425" s="171" t="s">
        <v>4</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3">
      <c r="A4426" t="s">
        <v>8877</v>
      </c>
      <c r="B4426" s="171" t="s">
        <v>8878</v>
      </c>
      <c r="C4426" s="171" t="s">
        <v>86</v>
      </c>
      <c r="D4426" s="171" t="s">
        <v>4</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3">
      <c r="A4427" t="s">
        <v>8879</v>
      </c>
      <c r="B4427" s="171" t="s">
        <v>8880</v>
      </c>
      <c r="C4427" s="171" t="s">
        <v>89</v>
      </c>
      <c r="D4427" s="171" t="s">
        <v>4</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3">
      <c r="A4428" t="s">
        <v>8881</v>
      </c>
      <c r="B4428" s="171" t="s">
        <v>8882</v>
      </c>
      <c r="C4428" s="171" t="s">
        <v>92</v>
      </c>
      <c r="D4428" s="171" t="s">
        <v>4</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3">
      <c r="A4429" t="s">
        <v>8883</v>
      </c>
      <c r="B4429" s="171" t="s">
        <v>8884</v>
      </c>
      <c r="C4429" s="171" t="s">
        <v>98</v>
      </c>
      <c r="D4429" s="171" t="s">
        <v>4</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3">
      <c r="A4430" t="s">
        <v>8885</v>
      </c>
      <c r="B4430" s="171" t="s">
        <v>8886</v>
      </c>
      <c r="C4430" s="171" t="s">
        <v>101</v>
      </c>
      <c r="D4430" s="171" t="s">
        <v>4</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3">
      <c r="A4431" t="s">
        <v>8887</v>
      </c>
      <c r="B4431" s="171" t="s">
        <v>8888</v>
      </c>
      <c r="C4431" s="171" t="s">
        <v>6843</v>
      </c>
      <c r="D4431" s="171" t="s">
        <v>4</v>
      </c>
      <c r="E4431" s="11">
        <v>42309</v>
      </c>
      <c r="F4431">
        <v>0</v>
      </c>
      <c r="G4431">
        <v>0</v>
      </c>
      <c r="H4431" t="e">
        <v>#DIV/0!</v>
      </c>
      <c r="I4431">
        <v>0</v>
      </c>
      <c r="J4431">
        <v>0</v>
      </c>
      <c r="K4431" t="e">
        <v>#DIV/0!</v>
      </c>
      <c r="L4431">
        <v>0</v>
      </c>
      <c r="M4431" t="e">
        <v>#DIV/0!</v>
      </c>
      <c r="N4431">
        <v>0</v>
      </c>
      <c r="P4431">
        <v>0</v>
      </c>
      <c r="Q4431">
        <v>0</v>
      </c>
      <c r="R4431" t="e">
        <v>#DIV/0!</v>
      </c>
      <c r="S4431">
        <v>0</v>
      </c>
    </row>
    <row r="4432" spans="1:19" x14ac:dyDescent="0.3">
      <c r="A4432" t="s">
        <v>8889</v>
      </c>
      <c r="B4432" s="171" t="s">
        <v>8890</v>
      </c>
      <c r="C4432" s="171" t="s">
        <v>107</v>
      </c>
      <c r="D4432" s="171" t="s">
        <v>80</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3">
      <c r="A4433" t="s">
        <v>8891</v>
      </c>
      <c r="B4433" s="171" t="s">
        <v>8892</v>
      </c>
      <c r="C4433" s="171" t="s">
        <v>113</v>
      </c>
      <c r="D4433" s="171" t="s">
        <v>4</v>
      </c>
      <c r="E4433" s="11">
        <v>42309</v>
      </c>
      <c r="F4433">
        <v>7</v>
      </c>
      <c r="G4433">
        <v>5</v>
      </c>
      <c r="H4433">
        <v>1.4</v>
      </c>
      <c r="I4433">
        <v>11</v>
      </c>
      <c r="J4433">
        <v>25</v>
      </c>
      <c r="K4433">
        <v>0.44</v>
      </c>
      <c r="L4433">
        <v>25</v>
      </c>
      <c r="M4433">
        <v>1</v>
      </c>
      <c r="N4433">
        <v>9</v>
      </c>
      <c r="P4433">
        <v>0</v>
      </c>
      <c r="Q4433">
        <v>0</v>
      </c>
      <c r="R4433" t="e">
        <v>#DIV/0!</v>
      </c>
      <c r="S4433">
        <v>2</v>
      </c>
    </row>
    <row r="4434" spans="1:19" x14ac:dyDescent="0.3">
      <c r="A4434" t="s">
        <v>8893</v>
      </c>
      <c r="B4434" s="171" t="s">
        <v>8894</v>
      </c>
      <c r="C4434" s="171" t="s">
        <v>116</v>
      </c>
      <c r="D4434" s="171" t="s">
        <v>4</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3">
      <c r="A4435" t="s">
        <v>8895</v>
      </c>
      <c r="B4435" s="171" t="s">
        <v>8896</v>
      </c>
      <c r="C4435" s="171" t="s">
        <v>122</v>
      </c>
      <c r="D4435" s="171" t="s">
        <v>80</v>
      </c>
      <c r="E4435" s="11">
        <v>42309</v>
      </c>
      <c r="F4435">
        <v>0</v>
      </c>
      <c r="G4435">
        <v>0</v>
      </c>
      <c r="H4435" t="e">
        <v>#DIV/0!</v>
      </c>
      <c r="I4435">
        <v>0</v>
      </c>
      <c r="J4435">
        <v>0</v>
      </c>
      <c r="K4435" t="e">
        <v>#DIV/0!</v>
      </c>
      <c r="L4435">
        <v>0</v>
      </c>
      <c r="M4435" t="e">
        <v>#DIV/0!</v>
      </c>
      <c r="N4435">
        <v>0</v>
      </c>
      <c r="P4435">
        <v>0</v>
      </c>
      <c r="Q4435">
        <v>0</v>
      </c>
      <c r="R4435" t="e">
        <v>#DIV/0!</v>
      </c>
      <c r="S4435">
        <v>0</v>
      </c>
    </row>
    <row r="4436" spans="1:19" x14ac:dyDescent="0.3">
      <c r="A4436" t="s">
        <v>8897</v>
      </c>
      <c r="B4436" s="171" t="s">
        <v>8898</v>
      </c>
      <c r="C4436" s="171" t="s">
        <v>125</v>
      </c>
      <c r="D4436" s="171" t="s">
        <v>80</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3">
      <c r="A4437" t="s">
        <v>8899</v>
      </c>
      <c r="B4437" s="171" t="s">
        <v>8900</v>
      </c>
      <c r="C4437" s="171" t="s">
        <v>128</v>
      </c>
      <c r="D4437" s="171" t="s">
        <v>4</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3">
      <c r="A4438" t="s">
        <v>8901</v>
      </c>
      <c r="B4438" s="171" t="s">
        <v>8902</v>
      </c>
      <c r="C4438" s="171" t="s">
        <v>131</v>
      </c>
      <c r="D4438" s="171" t="s">
        <v>4</v>
      </c>
      <c r="E4438" s="11">
        <v>42309</v>
      </c>
      <c r="F4438">
        <v>4</v>
      </c>
      <c r="G4438">
        <v>4</v>
      </c>
      <c r="H4438">
        <v>1</v>
      </c>
      <c r="I4438">
        <v>6</v>
      </c>
      <c r="J4438">
        <v>27</v>
      </c>
      <c r="K4438">
        <v>0.22222222222222221</v>
      </c>
      <c r="L4438">
        <v>32</v>
      </c>
      <c r="M4438">
        <v>0.84375</v>
      </c>
      <c r="N4438">
        <v>6</v>
      </c>
      <c r="P4438">
        <v>0</v>
      </c>
      <c r="Q4438">
        <v>0</v>
      </c>
      <c r="R4438" t="e">
        <v>#DIV/0!</v>
      </c>
      <c r="S4438">
        <v>0</v>
      </c>
    </row>
    <row r="4439" spans="1:19" x14ac:dyDescent="0.3">
      <c r="A4439" t="s">
        <v>8903</v>
      </c>
      <c r="B4439" s="171" t="s">
        <v>8904</v>
      </c>
      <c r="C4439" s="171" t="s">
        <v>137</v>
      </c>
      <c r="D4439" s="171" t="s">
        <v>80</v>
      </c>
      <c r="E4439" s="11">
        <v>42309</v>
      </c>
      <c r="F4439">
        <v>3</v>
      </c>
      <c r="G4439">
        <v>3</v>
      </c>
      <c r="H4439">
        <v>1</v>
      </c>
      <c r="I4439">
        <v>53</v>
      </c>
      <c r="J4439">
        <v>50</v>
      </c>
      <c r="K4439">
        <v>1.06</v>
      </c>
      <c r="L4439">
        <v>50</v>
      </c>
      <c r="M4439">
        <v>1</v>
      </c>
      <c r="N4439">
        <v>52</v>
      </c>
      <c r="P4439">
        <v>0</v>
      </c>
      <c r="Q4439">
        <v>0</v>
      </c>
      <c r="R4439" t="e">
        <v>#DIV/0!</v>
      </c>
      <c r="S4439">
        <v>1</v>
      </c>
    </row>
    <row r="4440" spans="1:19" x14ac:dyDescent="0.3">
      <c r="A4440" t="s">
        <v>8905</v>
      </c>
      <c r="B4440" s="171" t="s">
        <v>8906</v>
      </c>
      <c r="C4440" s="171" t="s">
        <v>140</v>
      </c>
      <c r="D4440" s="171" t="s">
        <v>4</v>
      </c>
      <c r="E4440" s="11">
        <v>42309</v>
      </c>
      <c r="F4440">
        <v>3</v>
      </c>
      <c r="G4440">
        <v>3</v>
      </c>
      <c r="H4440">
        <v>1</v>
      </c>
      <c r="I4440">
        <v>53</v>
      </c>
      <c r="J4440">
        <v>50</v>
      </c>
      <c r="K4440">
        <v>1.06</v>
      </c>
      <c r="L4440">
        <v>50</v>
      </c>
      <c r="M4440">
        <v>1</v>
      </c>
      <c r="N4440">
        <v>52</v>
      </c>
      <c r="P4440">
        <v>0</v>
      </c>
      <c r="Q4440">
        <v>0</v>
      </c>
      <c r="R4440" t="e">
        <v>#DIV/0!</v>
      </c>
      <c r="S4440">
        <v>1</v>
      </c>
    </row>
    <row r="4441" spans="1:19" x14ac:dyDescent="0.3">
      <c r="A4441" t="s">
        <v>8907</v>
      </c>
      <c r="B4441" s="171" t="s">
        <v>8908</v>
      </c>
      <c r="C4441" s="171" t="s">
        <v>8204</v>
      </c>
      <c r="D4441" s="171" t="s">
        <v>80</v>
      </c>
      <c r="E4441" s="11">
        <v>42309</v>
      </c>
      <c r="F4441">
        <v>1</v>
      </c>
      <c r="G4441">
        <v>0</v>
      </c>
      <c r="H4441" t="e">
        <v>#DIV/0!</v>
      </c>
      <c r="I4441">
        <v>4</v>
      </c>
      <c r="J4441">
        <v>10</v>
      </c>
      <c r="K4441">
        <v>0.4</v>
      </c>
      <c r="L4441">
        <v>10</v>
      </c>
      <c r="M4441">
        <v>1</v>
      </c>
      <c r="N4441">
        <v>4</v>
      </c>
      <c r="P4441">
        <v>0</v>
      </c>
      <c r="Q4441">
        <v>0</v>
      </c>
      <c r="R4441" t="e">
        <v>#DIV/0!</v>
      </c>
      <c r="S4441">
        <v>0</v>
      </c>
    </row>
    <row r="4442" spans="1:19" x14ac:dyDescent="0.3">
      <c r="A4442" t="s">
        <v>8909</v>
      </c>
      <c r="B4442" s="171" t="s">
        <v>8910</v>
      </c>
      <c r="C4442" s="171" t="s">
        <v>8180</v>
      </c>
      <c r="D4442" s="171" t="s">
        <v>4</v>
      </c>
      <c r="E4442" s="11">
        <v>42309</v>
      </c>
      <c r="F4442">
        <v>1</v>
      </c>
      <c r="G4442">
        <v>0</v>
      </c>
      <c r="H4442" t="e">
        <v>#DIV/0!</v>
      </c>
      <c r="I4442">
        <v>4</v>
      </c>
      <c r="J4442">
        <v>10</v>
      </c>
      <c r="K4442">
        <v>0.4</v>
      </c>
      <c r="L4442">
        <v>10</v>
      </c>
      <c r="M4442">
        <v>1</v>
      </c>
      <c r="N4442">
        <v>4</v>
      </c>
      <c r="P4442">
        <v>0</v>
      </c>
      <c r="Q4442">
        <v>0</v>
      </c>
      <c r="R4442" t="e">
        <v>#DIV/0!</v>
      </c>
      <c r="S4442">
        <v>0</v>
      </c>
    </row>
    <row r="4443" spans="1:19" x14ac:dyDescent="0.3">
      <c r="A4443" t="s">
        <v>8911</v>
      </c>
      <c r="B4443" s="171" t="s">
        <v>8912</v>
      </c>
      <c r="C4443" s="171" t="s">
        <v>8615</v>
      </c>
      <c r="D4443" s="171" t="s">
        <v>80</v>
      </c>
      <c r="E4443" s="11">
        <v>42309</v>
      </c>
      <c r="F4443">
        <v>0</v>
      </c>
      <c r="G4443">
        <v>0</v>
      </c>
      <c r="H4443" t="e">
        <v>#DIV/0!</v>
      </c>
      <c r="I4443">
        <v>0</v>
      </c>
      <c r="J4443">
        <v>0</v>
      </c>
      <c r="K4443" t="e">
        <v>#DIV/0!</v>
      </c>
      <c r="L4443">
        <v>0</v>
      </c>
      <c r="M4443" t="e">
        <v>#DIV/0!</v>
      </c>
      <c r="N4443">
        <v>0</v>
      </c>
      <c r="P4443">
        <v>0</v>
      </c>
      <c r="Q4443">
        <v>0</v>
      </c>
      <c r="R4443" t="e">
        <v>#DIV/0!</v>
      </c>
      <c r="S4443">
        <v>0</v>
      </c>
    </row>
    <row r="4444" spans="1:19" x14ac:dyDescent="0.3">
      <c r="A4444" t="s">
        <v>8913</v>
      </c>
      <c r="B4444" s="171" t="s">
        <v>8914</v>
      </c>
      <c r="C4444" s="171" t="s">
        <v>8590</v>
      </c>
      <c r="D4444" s="171" t="s">
        <v>4</v>
      </c>
      <c r="E4444" s="11">
        <v>42309</v>
      </c>
      <c r="H4444" t="e">
        <v>#DIV/0!</v>
      </c>
      <c r="K4444" t="e">
        <v>#DIV/0!</v>
      </c>
      <c r="M4444" t="e">
        <v>#DIV/0!</v>
      </c>
      <c r="N4444">
        <v>0</v>
      </c>
      <c r="R4444" t="e">
        <v>#DIV/0!</v>
      </c>
    </row>
    <row r="4445" spans="1:19" x14ac:dyDescent="0.3">
      <c r="A4445" t="s">
        <v>8915</v>
      </c>
      <c r="B4445" s="171" t="s">
        <v>8916</v>
      </c>
      <c r="C4445" s="171" t="s">
        <v>167</v>
      </c>
      <c r="D4445" s="171" t="s">
        <v>80</v>
      </c>
      <c r="E4445" s="11">
        <v>42309</v>
      </c>
      <c r="F4445">
        <v>3</v>
      </c>
      <c r="G4445">
        <v>5</v>
      </c>
      <c r="H4445">
        <v>0.6</v>
      </c>
      <c r="I4445">
        <v>38</v>
      </c>
      <c r="J4445">
        <v>20</v>
      </c>
      <c r="K4445">
        <v>1.9</v>
      </c>
      <c r="L4445">
        <v>50</v>
      </c>
      <c r="M4445">
        <v>0.4</v>
      </c>
      <c r="N4445">
        <v>38</v>
      </c>
      <c r="P4445">
        <v>0</v>
      </c>
      <c r="Q4445">
        <v>0</v>
      </c>
      <c r="R4445" t="e">
        <v>#DIV/0!</v>
      </c>
      <c r="S4445">
        <v>0</v>
      </c>
    </row>
    <row r="4446" spans="1:19" x14ac:dyDescent="0.3">
      <c r="A4446" t="s">
        <v>8917</v>
      </c>
      <c r="B4446" s="171" t="s">
        <v>8918</v>
      </c>
      <c r="C4446" s="171" t="s">
        <v>170</v>
      </c>
      <c r="D4446" s="171" t="s">
        <v>4</v>
      </c>
      <c r="E4446" s="11">
        <v>42309</v>
      </c>
      <c r="F4446">
        <v>3</v>
      </c>
      <c r="G4446">
        <v>5</v>
      </c>
      <c r="H4446">
        <v>0.6</v>
      </c>
      <c r="I4446">
        <v>38</v>
      </c>
      <c r="J4446">
        <v>20</v>
      </c>
      <c r="K4446">
        <v>1.9</v>
      </c>
      <c r="L4446">
        <v>50</v>
      </c>
      <c r="M4446">
        <v>0.4</v>
      </c>
      <c r="N4446">
        <v>38</v>
      </c>
      <c r="P4446">
        <v>0</v>
      </c>
      <c r="Q4446">
        <v>0</v>
      </c>
      <c r="R4446" t="e">
        <v>#DIV/0!</v>
      </c>
      <c r="S4446">
        <v>0</v>
      </c>
    </row>
    <row r="4447" spans="1:19" x14ac:dyDescent="0.3">
      <c r="A4447" t="s">
        <v>8919</v>
      </c>
      <c r="B4447" s="171" t="s">
        <v>8920</v>
      </c>
      <c r="C4447" s="171" t="s">
        <v>179</v>
      </c>
      <c r="D4447" s="171" t="s">
        <v>80</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3">
      <c r="A4448" t="s">
        <v>8921</v>
      </c>
      <c r="B4448" s="171" t="s">
        <v>8922</v>
      </c>
      <c r="C4448" s="171" t="s">
        <v>182</v>
      </c>
      <c r="D4448" s="171" t="s">
        <v>4</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3">
      <c r="A4449" t="s">
        <v>8923</v>
      </c>
      <c r="B4449" s="171" t="s">
        <v>8924</v>
      </c>
      <c r="C4449" s="171" t="s">
        <v>185</v>
      </c>
      <c r="D4449" s="171" t="s">
        <v>80</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3">
      <c r="A4450" t="s">
        <v>8925</v>
      </c>
      <c r="B4450" s="171" t="s">
        <v>8926</v>
      </c>
      <c r="C4450" s="171" t="s">
        <v>188</v>
      </c>
      <c r="D4450" s="171" t="s">
        <v>4</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3">
      <c r="A4451" t="s">
        <v>8927</v>
      </c>
      <c r="B4451" s="171" t="s">
        <v>8928</v>
      </c>
      <c r="C4451" s="171" t="s">
        <v>191</v>
      </c>
      <c r="D4451" s="171" t="s">
        <v>80</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3">
      <c r="A4452" t="s">
        <v>8929</v>
      </c>
      <c r="B4452" s="171" t="s">
        <v>8930</v>
      </c>
      <c r="C4452" s="171" t="s">
        <v>194</v>
      </c>
      <c r="D4452" s="171" t="s">
        <v>4</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3">
      <c r="A4453" t="s">
        <v>8931</v>
      </c>
      <c r="B4453" s="171" t="s">
        <v>8932</v>
      </c>
      <c r="C4453" s="171" t="s">
        <v>197</v>
      </c>
      <c r="D4453" s="171" t="s">
        <v>4</v>
      </c>
      <c r="E4453" s="11">
        <v>42309</v>
      </c>
      <c r="F4453">
        <v>8</v>
      </c>
      <c r="G4453">
        <v>7</v>
      </c>
      <c r="H4453">
        <v>1.1428571428571428</v>
      </c>
      <c r="I4453">
        <v>72</v>
      </c>
      <c r="J4453">
        <v>100</v>
      </c>
      <c r="K4453">
        <v>0.72</v>
      </c>
      <c r="L4453">
        <v>100</v>
      </c>
      <c r="M4453">
        <v>1</v>
      </c>
      <c r="N4453">
        <v>55</v>
      </c>
      <c r="P4453">
        <v>3</v>
      </c>
      <c r="Q4453">
        <v>4</v>
      </c>
      <c r="R4453">
        <v>0.75</v>
      </c>
      <c r="S4453">
        <v>17</v>
      </c>
    </row>
    <row r="4454" spans="1:19" x14ac:dyDescent="0.3">
      <c r="A4454" t="s">
        <v>8933</v>
      </c>
      <c r="B4454" s="171" t="s">
        <v>8934</v>
      </c>
      <c r="C4454" s="171" t="s">
        <v>209</v>
      </c>
      <c r="D4454" s="171" t="s">
        <v>4</v>
      </c>
      <c r="E4454" s="11">
        <v>42309</v>
      </c>
      <c r="F4454">
        <v>1</v>
      </c>
      <c r="G4454">
        <v>2</v>
      </c>
      <c r="H4454">
        <v>0.5</v>
      </c>
      <c r="I4454">
        <v>7</v>
      </c>
      <c r="J4454">
        <v>6</v>
      </c>
      <c r="K4454">
        <v>1.1666666666666667</v>
      </c>
      <c r="L4454">
        <v>12</v>
      </c>
      <c r="M4454">
        <v>0.5</v>
      </c>
      <c r="N4454">
        <v>6</v>
      </c>
      <c r="P4454">
        <v>1</v>
      </c>
      <c r="Q4454">
        <v>1</v>
      </c>
      <c r="R4454">
        <v>1</v>
      </c>
      <c r="S4454">
        <v>1</v>
      </c>
    </row>
    <row r="4455" spans="1:19" x14ac:dyDescent="0.3">
      <c r="A4455" t="s">
        <v>8935</v>
      </c>
      <c r="B4455" s="171" t="s">
        <v>8936</v>
      </c>
      <c r="C4455" s="171" t="s">
        <v>212</v>
      </c>
      <c r="D4455" s="171" t="s">
        <v>80</v>
      </c>
      <c r="E4455" s="11">
        <v>42309</v>
      </c>
      <c r="F4455">
        <v>1</v>
      </c>
      <c r="G4455">
        <v>2</v>
      </c>
      <c r="H4455">
        <v>0.5</v>
      </c>
      <c r="I4455">
        <v>7</v>
      </c>
      <c r="J4455">
        <v>6</v>
      </c>
      <c r="K4455">
        <v>1.1666666666666667</v>
      </c>
      <c r="L4455">
        <v>12</v>
      </c>
      <c r="M4455">
        <v>0.5</v>
      </c>
      <c r="N4455">
        <v>6</v>
      </c>
      <c r="P4455">
        <v>1</v>
      </c>
      <c r="Q4455">
        <v>1</v>
      </c>
      <c r="R4455">
        <v>1</v>
      </c>
      <c r="S4455">
        <v>1</v>
      </c>
    </row>
    <row r="4456" spans="1:19" x14ac:dyDescent="0.3">
      <c r="A4456" t="s">
        <v>8937</v>
      </c>
      <c r="B4456" s="171" t="s">
        <v>8938</v>
      </c>
      <c r="C4456" s="171" t="s">
        <v>215</v>
      </c>
      <c r="D4456" s="171" t="s">
        <v>80</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3">
      <c r="A4457" t="s">
        <v>8939</v>
      </c>
      <c r="B4457" s="171" t="s">
        <v>8940</v>
      </c>
      <c r="C4457" s="171" t="s">
        <v>218</v>
      </c>
      <c r="D4457" s="171" t="s">
        <v>4</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3">
      <c r="A4458" t="s">
        <v>8941</v>
      </c>
      <c r="B4458" s="171" t="s">
        <v>8942</v>
      </c>
      <c r="C4458" s="171" t="s">
        <v>8233</v>
      </c>
      <c r="D4458" s="171" t="s">
        <v>80</v>
      </c>
      <c r="E4458" s="11">
        <v>42309</v>
      </c>
      <c r="F4458">
        <v>4</v>
      </c>
      <c r="G4458">
        <v>0</v>
      </c>
      <c r="H4458" t="e">
        <v>#DIV/0!</v>
      </c>
      <c r="I4458">
        <v>38</v>
      </c>
      <c r="J4458">
        <v>40</v>
      </c>
      <c r="K4458">
        <v>0.95</v>
      </c>
      <c r="L4458">
        <v>40</v>
      </c>
      <c r="M4458">
        <v>1</v>
      </c>
      <c r="N4458">
        <v>38</v>
      </c>
      <c r="P4458">
        <v>0</v>
      </c>
      <c r="Q4458">
        <v>0</v>
      </c>
      <c r="R4458" t="e">
        <v>#DIV/0!</v>
      </c>
      <c r="S4458">
        <v>0</v>
      </c>
    </row>
    <row r="4459" spans="1:19" x14ac:dyDescent="0.3">
      <c r="A4459" t="s">
        <v>8943</v>
      </c>
      <c r="B4459" s="171" t="s">
        <v>8944</v>
      </c>
      <c r="C4459" s="171" t="s">
        <v>8193</v>
      </c>
      <c r="D4459" s="171" t="s">
        <v>4</v>
      </c>
      <c r="E4459" s="11">
        <v>42309</v>
      </c>
      <c r="F4459">
        <v>4</v>
      </c>
      <c r="G4459">
        <v>0</v>
      </c>
      <c r="H4459" t="e">
        <v>#DIV/0!</v>
      </c>
      <c r="I4459">
        <v>38</v>
      </c>
      <c r="J4459">
        <v>40</v>
      </c>
      <c r="K4459">
        <v>0.95</v>
      </c>
      <c r="L4459">
        <v>40</v>
      </c>
      <c r="M4459">
        <v>1</v>
      </c>
      <c r="N4459">
        <v>38</v>
      </c>
      <c r="P4459">
        <v>0</v>
      </c>
      <c r="Q4459">
        <v>0</v>
      </c>
      <c r="R4459" t="e">
        <v>#DIV/0!</v>
      </c>
      <c r="S4459">
        <v>0</v>
      </c>
    </row>
    <row r="4460" spans="1:19" x14ac:dyDescent="0.3">
      <c r="A4460" t="s">
        <v>8945</v>
      </c>
      <c r="B4460" s="171" t="s">
        <v>8946</v>
      </c>
      <c r="C4460" s="171" t="s">
        <v>233</v>
      </c>
      <c r="D4460" s="171" t="s">
        <v>80</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3">
      <c r="A4461" t="s">
        <v>8947</v>
      </c>
      <c r="B4461" s="171" t="s">
        <v>8948</v>
      </c>
      <c r="C4461" s="171" t="s">
        <v>236</v>
      </c>
      <c r="D4461" s="171" t="s">
        <v>4</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3">
      <c r="A4462" t="s">
        <v>8949</v>
      </c>
      <c r="B4462" s="171" t="s">
        <v>8950</v>
      </c>
      <c r="C4462" s="171" t="s">
        <v>239</v>
      </c>
      <c r="D4462" s="171" t="s">
        <v>4</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3">
      <c r="A4463" t="s">
        <v>8951</v>
      </c>
      <c r="B4463" s="171" t="s">
        <v>8952</v>
      </c>
      <c r="C4463" s="171" t="s">
        <v>143</v>
      </c>
      <c r="D4463" s="171" t="s">
        <v>4</v>
      </c>
      <c r="E4463" s="11">
        <v>42309</v>
      </c>
      <c r="F4463">
        <v>3</v>
      </c>
      <c r="G4463">
        <v>3</v>
      </c>
      <c r="H4463">
        <v>1</v>
      </c>
      <c r="I4463">
        <v>37</v>
      </c>
      <c r="J4463">
        <v>24</v>
      </c>
      <c r="K4463">
        <v>1.5416666666666667</v>
      </c>
      <c r="L4463">
        <v>24</v>
      </c>
      <c r="M4463">
        <v>1</v>
      </c>
      <c r="N4463">
        <v>28</v>
      </c>
      <c r="P4463">
        <v>0</v>
      </c>
      <c r="Q4463">
        <v>1</v>
      </c>
      <c r="R4463">
        <v>0</v>
      </c>
      <c r="S4463">
        <v>9</v>
      </c>
    </row>
    <row r="4464" spans="1:19" x14ac:dyDescent="0.3">
      <c r="A4464" t="s">
        <v>8953</v>
      </c>
      <c r="B4464" s="171" t="s">
        <v>8954</v>
      </c>
      <c r="C4464" s="171" t="s">
        <v>146</v>
      </c>
      <c r="D4464" s="171" t="s">
        <v>80</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3">
      <c r="A4465" t="s">
        <v>8955</v>
      </c>
      <c r="B4465" s="171" t="s">
        <v>8956</v>
      </c>
      <c r="C4465" s="171" t="s">
        <v>152</v>
      </c>
      <c r="D4465" s="171" t="s">
        <v>4</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3">
      <c r="A4466" t="s">
        <v>8957</v>
      </c>
      <c r="B4466" s="171" t="s">
        <v>8958</v>
      </c>
      <c r="C4466" s="171" t="s">
        <v>155</v>
      </c>
      <c r="D4466" s="171" t="s">
        <v>4</v>
      </c>
      <c r="E4466" s="11">
        <v>42309</v>
      </c>
      <c r="F4466">
        <v>3</v>
      </c>
      <c r="G4466">
        <v>3</v>
      </c>
      <c r="H4466">
        <v>1</v>
      </c>
      <c r="I4466">
        <v>15</v>
      </c>
      <c r="J4466">
        <v>10</v>
      </c>
      <c r="K4466">
        <v>1.5</v>
      </c>
      <c r="L4466">
        <v>10</v>
      </c>
      <c r="M4466">
        <v>1</v>
      </c>
      <c r="N4466">
        <v>15</v>
      </c>
      <c r="P4466">
        <v>0</v>
      </c>
      <c r="Q4466">
        <v>0</v>
      </c>
      <c r="R4466" t="e">
        <v>#DIV/0!</v>
      </c>
      <c r="S4466">
        <v>0</v>
      </c>
    </row>
    <row r="4467" spans="1:19" x14ac:dyDescent="0.3">
      <c r="A4467" t="s">
        <v>8959</v>
      </c>
      <c r="B4467" s="171" t="s">
        <v>8960</v>
      </c>
      <c r="C4467" s="171" t="s">
        <v>158</v>
      </c>
      <c r="D4467" s="171" t="s">
        <v>4</v>
      </c>
      <c r="E4467" s="11">
        <v>42309</v>
      </c>
      <c r="F4467">
        <v>2</v>
      </c>
      <c r="G4467">
        <v>3</v>
      </c>
      <c r="H4467">
        <v>0.66666666666666663</v>
      </c>
      <c r="I4467">
        <v>15</v>
      </c>
      <c r="J4467">
        <v>12</v>
      </c>
      <c r="K4467">
        <v>1.25</v>
      </c>
      <c r="L4467">
        <v>20</v>
      </c>
      <c r="M4467">
        <v>0.6</v>
      </c>
      <c r="N4467">
        <v>13</v>
      </c>
      <c r="P4467">
        <v>1</v>
      </c>
      <c r="Q4467">
        <v>1</v>
      </c>
      <c r="R4467">
        <v>1</v>
      </c>
      <c r="S4467">
        <v>2</v>
      </c>
    </row>
    <row r="4468" spans="1:19" x14ac:dyDescent="0.3">
      <c r="A4468" t="s">
        <v>8961</v>
      </c>
      <c r="B4468" s="171" t="s">
        <v>8962</v>
      </c>
      <c r="C4468" s="171" t="s">
        <v>161</v>
      </c>
      <c r="D4468" s="171" t="s">
        <v>80</v>
      </c>
      <c r="E4468" s="11">
        <v>42309</v>
      </c>
      <c r="F4468">
        <v>2</v>
      </c>
      <c r="G4468">
        <v>3</v>
      </c>
      <c r="H4468">
        <v>0.66666666666666663</v>
      </c>
      <c r="I4468">
        <v>15</v>
      </c>
      <c r="J4468">
        <v>12</v>
      </c>
      <c r="K4468">
        <v>1.25</v>
      </c>
      <c r="L4468">
        <v>20</v>
      </c>
      <c r="M4468">
        <v>0.6</v>
      </c>
      <c r="N4468">
        <v>13</v>
      </c>
      <c r="P4468">
        <v>1</v>
      </c>
      <c r="Q4468">
        <v>1</v>
      </c>
      <c r="R4468">
        <v>1</v>
      </c>
      <c r="S4468">
        <v>2</v>
      </c>
    </row>
    <row r="4469" spans="1:19" x14ac:dyDescent="0.3">
      <c r="A4469" t="s">
        <v>8963</v>
      </c>
      <c r="B4469" s="171" t="s">
        <v>8964</v>
      </c>
      <c r="C4469" s="171" t="s">
        <v>221</v>
      </c>
      <c r="D4469" s="171" t="s">
        <v>80</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3">
      <c r="A4470" t="s">
        <v>8965</v>
      </c>
      <c r="B4470" s="171" t="s">
        <v>8966</v>
      </c>
      <c r="C4470" s="171" t="s">
        <v>227</v>
      </c>
      <c r="D4470" s="171" t="s">
        <v>4</v>
      </c>
      <c r="E4470" s="11">
        <v>42309</v>
      </c>
      <c r="F4470">
        <v>0</v>
      </c>
      <c r="G4470">
        <v>4</v>
      </c>
      <c r="H4470">
        <v>0</v>
      </c>
      <c r="I4470">
        <v>2</v>
      </c>
      <c r="J4470">
        <v>20</v>
      </c>
      <c r="K4470">
        <v>0.1</v>
      </c>
      <c r="L4470">
        <v>20</v>
      </c>
      <c r="M4470">
        <v>1</v>
      </c>
      <c r="N4470">
        <v>2</v>
      </c>
      <c r="P4470">
        <v>0</v>
      </c>
      <c r="Q4470">
        <v>0</v>
      </c>
      <c r="R4470" t="e">
        <v>#DIV/0!</v>
      </c>
      <c r="S4470">
        <v>0</v>
      </c>
    </row>
    <row r="4471" spans="1:19" x14ac:dyDescent="0.3">
      <c r="A4471" t="s">
        <v>8967</v>
      </c>
      <c r="B4471" s="171" t="s">
        <v>8968</v>
      </c>
      <c r="C4471" s="171" t="s">
        <v>230</v>
      </c>
      <c r="D4471" s="171" t="s">
        <v>4</v>
      </c>
      <c r="E4471" s="11">
        <v>42309</v>
      </c>
      <c r="F4471">
        <v>3</v>
      </c>
      <c r="G4471">
        <v>3</v>
      </c>
      <c r="H4471">
        <v>1</v>
      </c>
      <c r="I4471">
        <v>15</v>
      </c>
      <c r="J4471">
        <v>40</v>
      </c>
      <c r="K4471">
        <v>0.375</v>
      </c>
      <c r="L4471">
        <v>40</v>
      </c>
      <c r="M4471">
        <v>1</v>
      </c>
      <c r="N4471">
        <v>15</v>
      </c>
      <c r="P4471">
        <v>0</v>
      </c>
      <c r="Q4471">
        <v>0</v>
      </c>
      <c r="R4471" t="e">
        <v>#DIV/0!</v>
      </c>
      <c r="S4471">
        <v>0</v>
      </c>
    </row>
    <row r="4472" spans="1:19" x14ac:dyDescent="0.3">
      <c r="A4472" t="s">
        <v>8969</v>
      </c>
      <c r="B4472" s="171" t="s">
        <v>8970</v>
      </c>
      <c r="C4472" s="171" t="s">
        <v>143</v>
      </c>
      <c r="D4472" s="171" t="s">
        <v>80</v>
      </c>
      <c r="E4472" s="11">
        <v>42339</v>
      </c>
      <c r="F4472">
        <v>3</v>
      </c>
      <c r="G4472">
        <v>3</v>
      </c>
      <c r="H4472">
        <v>1</v>
      </c>
      <c r="I4472">
        <v>40</v>
      </c>
      <c r="J4472">
        <v>36</v>
      </c>
      <c r="K4472">
        <v>1.1111111111111112</v>
      </c>
      <c r="L4472">
        <v>36</v>
      </c>
      <c r="M4472">
        <v>1</v>
      </c>
      <c r="N4472">
        <v>30</v>
      </c>
      <c r="P4472">
        <v>0</v>
      </c>
      <c r="Q4472">
        <v>5</v>
      </c>
      <c r="R4472">
        <v>0</v>
      </c>
      <c r="S4472">
        <v>10</v>
      </c>
    </row>
    <row r="4473" spans="1:19" x14ac:dyDescent="0.3">
      <c r="A4473" t="s">
        <v>8971</v>
      </c>
      <c r="B4473" s="171" t="s">
        <v>8972</v>
      </c>
      <c r="C4473" s="171" t="s">
        <v>158</v>
      </c>
      <c r="D4473" s="171" t="s">
        <v>80</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3">
      <c r="A4474" t="s">
        <v>8973</v>
      </c>
      <c r="B4474" s="171" t="s">
        <v>8974</v>
      </c>
      <c r="C4474" s="171" t="s">
        <v>209</v>
      </c>
      <c r="D4474" s="171" t="s">
        <v>80</v>
      </c>
      <c r="E4474" s="11">
        <v>42339</v>
      </c>
      <c r="F4474">
        <v>1</v>
      </c>
      <c r="G4474">
        <v>2</v>
      </c>
      <c r="H4474">
        <v>0.5</v>
      </c>
      <c r="I4474">
        <v>10</v>
      </c>
      <c r="J4474">
        <v>10</v>
      </c>
      <c r="K4474">
        <v>1</v>
      </c>
      <c r="L4474">
        <v>20</v>
      </c>
      <c r="M4474">
        <v>0.5</v>
      </c>
      <c r="N4474">
        <v>7</v>
      </c>
      <c r="P4474">
        <v>0</v>
      </c>
      <c r="Q4474">
        <v>0</v>
      </c>
      <c r="R4474" t="e">
        <v>#DIV/0!</v>
      </c>
      <c r="S4474">
        <v>3</v>
      </c>
    </row>
    <row r="4475" spans="1:19" x14ac:dyDescent="0.3">
      <c r="A4475" t="s">
        <v>8975</v>
      </c>
      <c r="B4475" s="171" t="s">
        <v>8976</v>
      </c>
      <c r="C4475" s="171" t="s">
        <v>203</v>
      </c>
      <c r="D4475" s="171" t="s">
        <v>80</v>
      </c>
      <c r="E4475" s="11">
        <v>42339</v>
      </c>
      <c r="F4475">
        <v>8</v>
      </c>
      <c r="G4475">
        <v>5</v>
      </c>
      <c r="H4475">
        <v>1.6</v>
      </c>
      <c r="I4475">
        <v>25</v>
      </c>
      <c r="J4475">
        <v>25</v>
      </c>
      <c r="K4475">
        <v>1</v>
      </c>
      <c r="L4475">
        <v>25</v>
      </c>
      <c r="M4475">
        <v>1</v>
      </c>
      <c r="N4475">
        <v>24</v>
      </c>
      <c r="P4475">
        <v>2</v>
      </c>
      <c r="Q4475">
        <v>2</v>
      </c>
      <c r="R4475">
        <v>1</v>
      </c>
      <c r="S4475">
        <v>1</v>
      </c>
    </row>
    <row r="4476" spans="1:19" x14ac:dyDescent="0.3">
      <c r="A4476" t="s">
        <v>8977</v>
      </c>
      <c r="B4476" s="171" t="s">
        <v>8978</v>
      </c>
      <c r="C4476" s="171" t="s">
        <v>76</v>
      </c>
      <c r="D4476" s="171" t="s">
        <v>4</v>
      </c>
      <c r="E4476" s="11">
        <v>42339</v>
      </c>
      <c r="F4476">
        <v>2</v>
      </c>
      <c r="G4476">
        <v>5</v>
      </c>
      <c r="H4476">
        <v>0.4</v>
      </c>
      <c r="I4476">
        <v>1</v>
      </c>
      <c r="J4476">
        <v>15</v>
      </c>
      <c r="K4476">
        <v>6.6666666666666666E-2</v>
      </c>
      <c r="L4476">
        <v>15</v>
      </c>
      <c r="M4476">
        <v>1</v>
      </c>
      <c r="N4476">
        <v>1</v>
      </c>
      <c r="P4476">
        <v>0</v>
      </c>
      <c r="Q4476">
        <v>0</v>
      </c>
      <c r="R4476" t="e">
        <v>#DIV/0!</v>
      </c>
      <c r="S4476">
        <v>0</v>
      </c>
    </row>
    <row r="4477" spans="1:19" x14ac:dyDescent="0.3">
      <c r="A4477" t="s">
        <v>8979</v>
      </c>
      <c r="B4477" s="171" t="s">
        <v>8980</v>
      </c>
      <c r="C4477" s="171" t="s">
        <v>128</v>
      </c>
      <c r="D4477" s="171" t="s">
        <v>80</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3">
      <c r="A4478" t="s">
        <v>8981</v>
      </c>
      <c r="B4478" s="171" t="s">
        <v>8982</v>
      </c>
      <c r="C4478" s="171" t="s">
        <v>152</v>
      </c>
      <c r="D4478" s="171" t="s">
        <v>80</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3">
      <c r="A4479" t="s">
        <v>8983</v>
      </c>
      <c r="B4479" s="171" t="s">
        <v>8984</v>
      </c>
      <c r="C4479" s="171" t="s">
        <v>194</v>
      </c>
      <c r="D4479" s="171" t="s">
        <v>80</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3">
      <c r="A4480" t="s">
        <v>8985</v>
      </c>
      <c r="B4480" s="171" t="s">
        <v>8986</v>
      </c>
      <c r="C4480" s="171" t="s">
        <v>236</v>
      </c>
      <c r="D4480" s="171" t="s">
        <v>80</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3">
      <c r="A4481" t="s">
        <v>8987</v>
      </c>
      <c r="B4481" s="171" t="s">
        <v>8988</v>
      </c>
      <c r="C4481" s="171" t="s">
        <v>239</v>
      </c>
      <c r="D4481" s="171" t="s">
        <v>80</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3">
      <c r="A4482" t="s">
        <v>8989</v>
      </c>
      <c r="B4482" s="171" t="s">
        <v>8990</v>
      </c>
      <c r="C4482" s="171" t="s">
        <v>176</v>
      </c>
      <c r="D4482" s="171" t="s">
        <v>80</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3">
      <c r="A4483" t="s">
        <v>8991</v>
      </c>
      <c r="B4483" s="171" t="s">
        <v>8992</v>
      </c>
      <c r="C4483" s="171" t="s">
        <v>206</v>
      </c>
      <c r="D4483" s="171" t="s">
        <v>80</v>
      </c>
      <c r="E4483" s="11">
        <v>42339</v>
      </c>
      <c r="F4483">
        <v>5</v>
      </c>
      <c r="G4483">
        <v>5</v>
      </c>
      <c r="H4483">
        <v>1</v>
      </c>
      <c r="I4483">
        <v>10</v>
      </c>
      <c r="J4483">
        <v>25</v>
      </c>
      <c r="K4483">
        <v>0.4</v>
      </c>
      <c r="L4483">
        <v>25</v>
      </c>
      <c r="M4483">
        <v>1</v>
      </c>
      <c r="N4483">
        <v>8</v>
      </c>
      <c r="P4483">
        <v>0</v>
      </c>
      <c r="Q4483">
        <v>0</v>
      </c>
      <c r="R4483" t="e">
        <v>#DIV/0!</v>
      </c>
      <c r="S4483">
        <v>2</v>
      </c>
    </row>
    <row r="4484" spans="1:19" x14ac:dyDescent="0.3">
      <c r="A4484" t="s">
        <v>8993</v>
      </c>
      <c r="B4484" s="171" t="s">
        <v>8994</v>
      </c>
      <c r="C4484" s="171" t="s">
        <v>113</v>
      </c>
      <c r="D4484" s="171" t="s">
        <v>80</v>
      </c>
      <c r="E4484" s="11">
        <v>42339</v>
      </c>
      <c r="F4484">
        <v>7</v>
      </c>
      <c r="G4484">
        <v>5</v>
      </c>
      <c r="H4484">
        <v>1.4</v>
      </c>
      <c r="I4484">
        <v>9</v>
      </c>
      <c r="J4484">
        <v>25</v>
      </c>
      <c r="K4484">
        <v>0.36</v>
      </c>
      <c r="L4484">
        <v>25</v>
      </c>
      <c r="M4484">
        <v>1</v>
      </c>
      <c r="N4484">
        <v>9</v>
      </c>
      <c r="P4484">
        <v>3</v>
      </c>
      <c r="Q4484">
        <v>4</v>
      </c>
      <c r="R4484">
        <v>0.75</v>
      </c>
      <c r="S4484">
        <v>0</v>
      </c>
    </row>
    <row r="4485" spans="1:19" x14ac:dyDescent="0.3">
      <c r="A4485" t="s">
        <v>8995</v>
      </c>
      <c r="B4485" s="171" t="s">
        <v>8996</v>
      </c>
      <c r="C4485" s="171" t="s">
        <v>131</v>
      </c>
      <c r="D4485" s="171" t="s">
        <v>80</v>
      </c>
      <c r="E4485" s="11">
        <v>42339</v>
      </c>
      <c r="F4485">
        <v>4</v>
      </c>
      <c r="G4485">
        <v>4</v>
      </c>
      <c r="H4485">
        <v>1</v>
      </c>
      <c r="I4485">
        <v>6</v>
      </c>
      <c r="J4485">
        <v>27</v>
      </c>
      <c r="K4485">
        <v>0.22222222222222221</v>
      </c>
      <c r="L4485">
        <v>32</v>
      </c>
      <c r="M4485">
        <v>0.84375</v>
      </c>
      <c r="N4485">
        <v>6</v>
      </c>
      <c r="P4485">
        <v>0</v>
      </c>
      <c r="Q4485">
        <v>2</v>
      </c>
      <c r="R4485">
        <v>0</v>
      </c>
      <c r="S4485">
        <v>0</v>
      </c>
    </row>
    <row r="4486" spans="1:19" x14ac:dyDescent="0.3">
      <c r="A4486" t="s">
        <v>8997</v>
      </c>
      <c r="B4486" s="171" t="s">
        <v>8998</v>
      </c>
      <c r="C4486" s="171" t="s">
        <v>155</v>
      </c>
      <c r="D4486" s="171" t="s">
        <v>80</v>
      </c>
      <c r="E4486" s="11">
        <v>42339</v>
      </c>
      <c r="F4486">
        <v>3</v>
      </c>
      <c r="G4486">
        <v>3</v>
      </c>
      <c r="H4486">
        <v>1</v>
      </c>
      <c r="I4486">
        <v>15</v>
      </c>
      <c r="J4486">
        <v>10</v>
      </c>
      <c r="K4486">
        <v>1.5</v>
      </c>
      <c r="L4486">
        <v>10</v>
      </c>
      <c r="M4486">
        <v>1</v>
      </c>
      <c r="N4486">
        <v>15</v>
      </c>
      <c r="P4486">
        <v>0</v>
      </c>
      <c r="Q4486">
        <v>0</v>
      </c>
      <c r="R4486" t="e">
        <v>#DIV/0!</v>
      </c>
      <c r="S4486">
        <v>0</v>
      </c>
    </row>
    <row r="4487" spans="1:19" x14ac:dyDescent="0.3">
      <c r="A4487" t="s">
        <v>8999</v>
      </c>
      <c r="B4487" s="171" t="s">
        <v>9000</v>
      </c>
      <c r="C4487" s="171" t="s">
        <v>188</v>
      </c>
      <c r="D4487" s="171" t="s">
        <v>80</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3">
      <c r="A4488" t="s">
        <v>9001</v>
      </c>
      <c r="B4488" s="171" t="s">
        <v>9002</v>
      </c>
      <c r="C4488" s="171" t="s">
        <v>227</v>
      </c>
      <c r="D4488" s="171" t="s">
        <v>80</v>
      </c>
      <c r="E4488" s="11">
        <v>42339</v>
      </c>
      <c r="F4488">
        <v>0</v>
      </c>
      <c r="G4488">
        <v>4</v>
      </c>
      <c r="H4488">
        <v>0</v>
      </c>
      <c r="I4488">
        <v>2</v>
      </c>
      <c r="J4488">
        <v>20</v>
      </c>
      <c r="K4488">
        <v>0.1</v>
      </c>
      <c r="L4488">
        <v>20</v>
      </c>
      <c r="M4488">
        <v>1</v>
      </c>
      <c r="N4488">
        <v>2</v>
      </c>
      <c r="P4488">
        <v>0</v>
      </c>
      <c r="Q4488">
        <v>0</v>
      </c>
      <c r="R4488" t="e">
        <v>#DIV/0!</v>
      </c>
      <c r="S4488">
        <v>0</v>
      </c>
    </row>
    <row r="4489" spans="1:19" x14ac:dyDescent="0.3">
      <c r="A4489" t="s">
        <v>9003</v>
      </c>
      <c r="B4489" s="171" t="s">
        <v>9004</v>
      </c>
      <c r="C4489" s="171" t="s">
        <v>116</v>
      </c>
      <c r="D4489" s="171" t="s">
        <v>80</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3">
      <c r="A4490" t="s">
        <v>9005</v>
      </c>
      <c r="B4490" s="171" t="s">
        <v>9006</v>
      </c>
      <c r="C4490" s="171" t="s">
        <v>140</v>
      </c>
      <c r="D4490" s="171" t="s">
        <v>80</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3">
      <c r="A4491" t="s">
        <v>9007</v>
      </c>
      <c r="B4491" s="171" t="s">
        <v>9008</v>
      </c>
      <c r="C4491" s="171" t="s">
        <v>8180</v>
      </c>
      <c r="D4491" s="171" t="s">
        <v>80</v>
      </c>
      <c r="E4491" s="11">
        <v>42339</v>
      </c>
      <c r="F4491">
        <v>1</v>
      </c>
      <c r="G4491">
        <v>1</v>
      </c>
      <c r="H4491">
        <v>1</v>
      </c>
      <c r="I4491">
        <v>4</v>
      </c>
      <c r="J4491">
        <v>10</v>
      </c>
      <c r="K4491">
        <v>0.4</v>
      </c>
      <c r="L4491">
        <v>10</v>
      </c>
      <c r="M4491">
        <v>1</v>
      </c>
      <c r="N4491">
        <v>4</v>
      </c>
      <c r="P4491">
        <v>0</v>
      </c>
      <c r="Q4491">
        <v>0</v>
      </c>
      <c r="R4491" t="e">
        <v>#DIV/0!</v>
      </c>
      <c r="S4491">
        <v>0</v>
      </c>
    </row>
    <row r="4492" spans="1:19" x14ac:dyDescent="0.3">
      <c r="A4492" t="s">
        <v>9009</v>
      </c>
      <c r="B4492" s="171" t="s">
        <v>9010</v>
      </c>
      <c r="C4492" s="171" t="s">
        <v>8590</v>
      </c>
      <c r="D4492" s="171" t="s">
        <v>80</v>
      </c>
      <c r="E4492" s="11">
        <v>42339</v>
      </c>
      <c r="F4492">
        <v>3</v>
      </c>
      <c r="G4492">
        <v>3</v>
      </c>
      <c r="H4492">
        <v>1</v>
      </c>
      <c r="I4492">
        <v>4</v>
      </c>
      <c r="J4492">
        <v>21</v>
      </c>
      <c r="K4492">
        <v>0.19047619047619047</v>
      </c>
      <c r="L4492">
        <v>21</v>
      </c>
      <c r="M4492">
        <v>1</v>
      </c>
      <c r="N4492">
        <v>4</v>
      </c>
      <c r="P4492">
        <v>0</v>
      </c>
      <c r="Q4492">
        <v>0</v>
      </c>
      <c r="R4492" t="e">
        <v>#DIV/0!</v>
      </c>
      <c r="S4492">
        <v>0</v>
      </c>
    </row>
    <row r="4493" spans="1:19" x14ac:dyDescent="0.3">
      <c r="A4493" t="s">
        <v>9011</v>
      </c>
      <c r="B4493" s="171" t="s">
        <v>9012</v>
      </c>
      <c r="C4493" s="171" t="s">
        <v>170</v>
      </c>
      <c r="D4493" s="171" t="s">
        <v>80</v>
      </c>
      <c r="E4493" s="11">
        <v>42339</v>
      </c>
      <c r="F4493">
        <v>3</v>
      </c>
      <c r="G4493">
        <v>5</v>
      </c>
      <c r="H4493">
        <v>0.6</v>
      </c>
      <c r="I4493">
        <v>37</v>
      </c>
      <c r="J4493">
        <v>30</v>
      </c>
      <c r="K4493">
        <v>1.2333333333333334</v>
      </c>
      <c r="L4493">
        <v>50</v>
      </c>
      <c r="M4493">
        <v>0.6</v>
      </c>
      <c r="N4493">
        <v>37</v>
      </c>
      <c r="P4493">
        <v>0</v>
      </c>
      <c r="Q4493">
        <v>0</v>
      </c>
      <c r="R4493" t="e">
        <v>#DIV/0!</v>
      </c>
      <c r="S4493">
        <v>0</v>
      </c>
    </row>
    <row r="4494" spans="1:19" x14ac:dyDescent="0.3">
      <c r="A4494" t="s">
        <v>9013</v>
      </c>
      <c r="B4494" s="171" t="s">
        <v>9014</v>
      </c>
      <c r="C4494" s="171" t="s">
        <v>182</v>
      </c>
      <c r="D4494" s="171" t="s">
        <v>80</v>
      </c>
      <c r="E4494" s="11">
        <v>42339</v>
      </c>
      <c r="F4494">
        <v>13</v>
      </c>
      <c r="G4494">
        <v>8</v>
      </c>
      <c r="H4494">
        <v>1.625</v>
      </c>
      <c r="I4494">
        <v>98</v>
      </c>
      <c r="J4494">
        <v>134</v>
      </c>
      <c r="K4494">
        <v>0.73134328358208955</v>
      </c>
      <c r="L4494">
        <v>134</v>
      </c>
      <c r="M4494">
        <v>1</v>
      </c>
      <c r="N4494">
        <v>96</v>
      </c>
      <c r="P4494">
        <v>0</v>
      </c>
      <c r="Q4494">
        <v>0</v>
      </c>
      <c r="R4494" t="e">
        <v>#DIV/0!</v>
      </c>
      <c r="S4494">
        <v>2</v>
      </c>
    </row>
    <row r="4495" spans="1:19" x14ac:dyDescent="0.3">
      <c r="A4495" t="s">
        <v>9015</v>
      </c>
      <c r="B4495" s="171" t="s">
        <v>9016</v>
      </c>
      <c r="C4495" s="171" t="s">
        <v>197</v>
      </c>
      <c r="D4495" s="171" t="s">
        <v>80</v>
      </c>
      <c r="E4495" s="11">
        <v>42339</v>
      </c>
      <c r="F4495">
        <v>10</v>
      </c>
      <c r="G4495">
        <v>7</v>
      </c>
      <c r="H4495">
        <v>1.4285714285714286</v>
      </c>
      <c r="I4495">
        <v>72</v>
      </c>
      <c r="J4495">
        <v>100</v>
      </c>
      <c r="K4495">
        <v>0.72</v>
      </c>
      <c r="L4495">
        <v>100</v>
      </c>
      <c r="M4495">
        <v>1</v>
      </c>
      <c r="N4495">
        <v>61</v>
      </c>
      <c r="P4495">
        <v>6</v>
      </c>
      <c r="Q4495">
        <v>10</v>
      </c>
      <c r="R4495">
        <v>0.6</v>
      </c>
      <c r="S4495">
        <v>11</v>
      </c>
    </row>
    <row r="4496" spans="1:19" x14ac:dyDescent="0.3">
      <c r="A4496" t="s">
        <v>9017</v>
      </c>
      <c r="B4496" s="171" t="s">
        <v>9018</v>
      </c>
      <c r="C4496" s="171" t="s">
        <v>218</v>
      </c>
      <c r="D4496" s="171" t="s">
        <v>80</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3">
      <c r="A4497" t="s">
        <v>9019</v>
      </c>
      <c r="B4497" s="171" t="s">
        <v>9020</v>
      </c>
      <c r="C4497" s="171" t="s">
        <v>230</v>
      </c>
      <c r="D4497" s="171" t="s">
        <v>80</v>
      </c>
      <c r="E4497" s="11">
        <v>42339</v>
      </c>
      <c r="F4497">
        <v>3</v>
      </c>
      <c r="G4497">
        <v>3</v>
      </c>
      <c r="H4497">
        <v>1</v>
      </c>
      <c r="I4497">
        <v>15</v>
      </c>
      <c r="J4497">
        <v>40</v>
      </c>
      <c r="K4497">
        <v>0.375</v>
      </c>
      <c r="L4497">
        <v>40</v>
      </c>
      <c r="M4497">
        <v>1</v>
      </c>
      <c r="N4497">
        <v>15</v>
      </c>
      <c r="P4497">
        <v>0</v>
      </c>
      <c r="Q4497">
        <v>0</v>
      </c>
      <c r="R4497" t="e">
        <v>#DIV/0!</v>
      </c>
      <c r="S4497">
        <v>0</v>
      </c>
    </row>
    <row r="4498" spans="1:19" x14ac:dyDescent="0.3">
      <c r="A4498" t="s">
        <v>9021</v>
      </c>
      <c r="B4498" s="171" t="s">
        <v>9022</v>
      </c>
      <c r="C4498" s="171" t="s">
        <v>8193</v>
      </c>
      <c r="D4498" s="171" t="s">
        <v>80</v>
      </c>
      <c r="E4498" s="11">
        <v>42339</v>
      </c>
      <c r="F4498">
        <v>4</v>
      </c>
      <c r="G4498">
        <v>4</v>
      </c>
      <c r="H4498">
        <v>1</v>
      </c>
      <c r="I4498">
        <v>39</v>
      </c>
      <c r="J4498">
        <v>40</v>
      </c>
      <c r="K4498">
        <v>0.97499999999999998</v>
      </c>
      <c r="L4498">
        <v>40</v>
      </c>
      <c r="M4498">
        <v>1</v>
      </c>
      <c r="N4498">
        <v>38</v>
      </c>
      <c r="P4498">
        <v>1</v>
      </c>
      <c r="Q4498">
        <v>1</v>
      </c>
      <c r="R4498">
        <v>1</v>
      </c>
      <c r="S4498">
        <v>1</v>
      </c>
    </row>
    <row r="4499" spans="1:19" x14ac:dyDescent="0.3">
      <c r="A4499" t="s">
        <v>9023</v>
      </c>
      <c r="B4499" s="171" t="s">
        <v>9024</v>
      </c>
      <c r="C4499" s="171" t="s">
        <v>173</v>
      </c>
      <c r="D4499" s="171" t="s">
        <v>80</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3">
      <c r="A4500" t="s">
        <v>9025</v>
      </c>
      <c r="B4500" s="171" t="s">
        <v>9026</v>
      </c>
      <c r="C4500" s="171" t="s">
        <v>200</v>
      </c>
      <c r="D4500" s="171" t="s">
        <v>80</v>
      </c>
      <c r="E4500" s="11">
        <v>42339</v>
      </c>
      <c r="F4500">
        <v>13</v>
      </c>
      <c r="G4500">
        <v>10</v>
      </c>
      <c r="H4500">
        <v>1.3</v>
      </c>
      <c r="I4500">
        <v>35</v>
      </c>
      <c r="J4500">
        <v>50</v>
      </c>
      <c r="K4500">
        <v>0.7</v>
      </c>
      <c r="L4500">
        <v>50</v>
      </c>
      <c r="M4500">
        <v>1</v>
      </c>
      <c r="N4500">
        <v>32</v>
      </c>
      <c r="P4500">
        <v>2</v>
      </c>
      <c r="Q4500">
        <v>2</v>
      </c>
      <c r="R4500">
        <v>1</v>
      </c>
      <c r="S4500">
        <v>3</v>
      </c>
    </row>
    <row r="4501" spans="1:19" x14ac:dyDescent="0.3">
      <c r="A4501" t="s">
        <v>9027</v>
      </c>
      <c r="B4501" s="171" t="s">
        <v>9028</v>
      </c>
      <c r="C4501" s="171" t="s">
        <v>107</v>
      </c>
      <c r="D4501" s="171" t="s">
        <v>4</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3">
      <c r="A4502" t="s">
        <v>9029</v>
      </c>
      <c r="B4502" s="171" t="s">
        <v>9030</v>
      </c>
      <c r="C4502" s="171" t="s">
        <v>122</v>
      </c>
      <c r="D4502" s="171" t="s">
        <v>4</v>
      </c>
      <c r="E4502" s="11">
        <v>42339</v>
      </c>
      <c r="F4502">
        <v>0</v>
      </c>
      <c r="G4502">
        <v>0</v>
      </c>
      <c r="H4502" t="e">
        <v>#DIV/0!</v>
      </c>
      <c r="I4502">
        <v>0</v>
      </c>
      <c r="J4502">
        <v>0</v>
      </c>
      <c r="K4502" t="e">
        <v>#DIV/0!</v>
      </c>
      <c r="L4502">
        <v>0</v>
      </c>
      <c r="M4502" t="e">
        <v>#DIV/0!</v>
      </c>
      <c r="N4502">
        <v>0</v>
      </c>
      <c r="P4502">
        <v>0</v>
      </c>
      <c r="Q4502">
        <v>0</v>
      </c>
      <c r="R4502" t="e">
        <v>#DIV/0!</v>
      </c>
      <c r="S4502">
        <v>0</v>
      </c>
    </row>
    <row r="4503" spans="1:19" x14ac:dyDescent="0.3">
      <c r="A4503" t="s">
        <v>9031</v>
      </c>
      <c r="B4503" s="171" t="s">
        <v>9032</v>
      </c>
      <c r="C4503" s="171" t="s">
        <v>8204</v>
      </c>
      <c r="D4503" s="171" t="s">
        <v>4</v>
      </c>
      <c r="E4503" s="11">
        <v>42339</v>
      </c>
      <c r="F4503">
        <v>1</v>
      </c>
      <c r="G4503">
        <v>1</v>
      </c>
      <c r="H4503">
        <v>1</v>
      </c>
      <c r="I4503">
        <v>4</v>
      </c>
      <c r="J4503">
        <v>10</v>
      </c>
      <c r="K4503">
        <v>0.4</v>
      </c>
      <c r="L4503">
        <v>10</v>
      </c>
      <c r="M4503">
        <v>1</v>
      </c>
      <c r="N4503">
        <v>4</v>
      </c>
      <c r="P4503">
        <v>0</v>
      </c>
      <c r="Q4503">
        <v>0</v>
      </c>
      <c r="R4503" t="e">
        <v>#DIV/0!</v>
      </c>
      <c r="S4503">
        <v>0</v>
      </c>
    </row>
    <row r="4504" spans="1:19" x14ac:dyDescent="0.3">
      <c r="A4504" t="s">
        <v>9033</v>
      </c>
      <c r="B4504" s="171" t="s">
        <v>9034</v>
      </c>
      <c r="C4504" s="171" t="s">
        <v>8615</v>
      </c>
      <c r="D4504" s="171" t="s">
        <v>4</v>
      </c>
      <c r="E4504" s="11">
        <v>42339</v>
      </c>
      <c r="F4504">
        <v>3</v>
      </c>
      <c r="G4504">
        <v>3</v>
      </c>
      <c r="H4504">
        <v>1</v>
      </c>
      <c r="I4504">
        <v>4</v>
      </c>
      <c r="J4504">
        <v>21</v>
      </c>
      <c r="K4504">
        <v>0.19047619047619047</v>
      </c>
      <c r="L4504">
        <v>21</v>
      </c>
      <c r="M4504">
        <v>1</v>
      </c>
      <c r="N4504">
        <v>4</v>
      </c>
      <c r="P4504">
        <v>0</v>
      </c>
      <c r="Q4504">
        <v>0</v>
      </c>
      <c r="R4504" t="e">
        <v>#DIV/0!</v>
      </c>
      <c r="S4504">
        <v>0</v>
      </c>
    </row>
    <row r="4505" spans="1:19" x14ac:dyDescent="0.3">
      <c r="A4505" t="s">
        <v>9035</v>
      </c>
      <c r="B4505" s="171" t="s">
        <v>9036</v>
      </c>
      <c r="C4505" s="171" t="s">
        <v>146</v>
      </c>
      <c r="D4505" s="171" t="s">
        <v>4</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3">
      <c r="A4506" t="s">
        <v>9037</v>
      </c>
      <c r="B4506" s="171" t="s">
        <v>9038</v>
      </c>
      <c r="C4506" s="171" t="s">
        <v>161</v>
      </c>
      <c r="D4506" s="171" t="s">
        <v>4</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3">
      <c r="A4507" t="s">
        <v>9039</v>
      </c>
      <c r="B4507" s="171" t="s">
        <v>9040</v>
      </c>
      <c r="C4507" s="171" t="s">
        <v>212</v>
      </c>
      <c r="D4507" s="171" t="s">
        <v>4</v>
      </c>
      <c r="E4507" s="11">
        <v>42339</v>
      </c>
      <c r="F4507">
        <v>1</v>
      </c>
      <c r="G4507">
        <v>2</v>
      </c>
      <c r="H4507">
        <v>0.5</v>
      </c>
      <c r="I4507">
        <v>10</v>
      </c>
      <c r="J4507">
        <v>10</v>
      </c>
      <c r="K4507">
        <v>1</v>
      </c>
      <c r="L4507">
        <v>20</v>
      </c>
      <c r="M4507">
        <v>0.5</v>
      </c>
      <c r="N4507">
        <v>7</v>
      </c>
      <c r="P4507">
        <v>0</v>
      </c>
      <c r="Q4507">
        <v>0</v>
      </c>
      <c r="R4507" t="e">
        <v>#DIV/0!</v>
      </c>
      <c r="S4507">
        <v>3</v>
      </c>
    </row>
    <row r="4508" spans="1:19" x14ac:dyDescent="0.3">
      <c r="A4508" t="s">
        <v>9041</v>
      </c>
      <c r="B4508" s="171" t="s">
        <v>9042</v>
      </c>
      <c r="C4508" s="171" t="s">
        <v>73</v>
      </c>
      <c r="D4508" s="171" t="s">
        <v>4</v>
      </c>
      <c r="E4508" s="11">
        <v>42339</v>
      </c>
      <c r="F4508">
        <v>2</v>
      </c>
      <c r="G4508">
        <v>5</v>
      </c>
      <c r="H4508">
        <v>0.4</v>
      </c>
      <c r="I4508">
        <v>1</v>
      </c>
      <c r="J4508">
        <v>15</v>
      </c>
      <c r="K4508">
        <v>6.6666666666666666E-2</v>
      </c>
      <c r="L4508">
        <v>15</v>
      </c>
      <c r="M4508">
        <v>1</v>
      </c>
      <c r="N4508">
        <v>1</v>
      </c>
      <c r="P4508">
        <v>0</v>
      </c>
      <c r="Q4508">
        <v>0</v>
      </c>
      <c r="R4508" t="e">
        <v>#DIV/0!</v>
      </c>
      <c r="S4508">
        <v>0</v>
      </c>
    </row>
    <row r="4509" spans="1:19" x14ac:dyDescent="0.3">
      <c r="A4509" t="s">
        <v>9043</v>
      </c>
      <c r="B4509" s="171" t="s">
        <v>9044</v>
      </c>
      <c r="C4509" s="171" t="s">
        <v>125</v>
      </c>
      <c r="D4509" s="171" t="s">
        <v>4</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3">
      <c r="A4510" t="s">
        <v>9045</v>
      </c>
      <c r="B4510" s="171" t="s">
        <v>9046</v>
      </c>
      <c r="C4510" s="171" t="s">
        <v>191</v>
      </c>
      <c r="D4510" s="171" t="s">
        <v>4</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3">
      <c r="A4511" t="s">
        <v>9047</v>
      </c>
      <c r="B4511" s="171" t="s">
        <v>9048</v>
      </c>
      <c r="C4511" s="171" t="s">
        <v>233</v>
      </c>
      <c r="D4511" s="171" t="s">
        <v>4</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3">
      <c r="A4512" t="s">
        <v>9049</v>
      </c>
      <c r="B4512" s="171" t="s">
        <v>9050</v>
      </c>
      <c r="C4512" s="171" t="s">
        <v>185</v>
      </c>
      <c r="D4512" s="171" t="s">
        <v>4</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3">
      <c r="A4513" t="s">
        <v>9051</v>
      </c>
      <c r="B4513" s="171" t="s">
        <v>9052</v>
      </c>
      <c r="C4513" s="171" t="s">
        <v>221</v>
      </c>
      <c r="D4513" s="171" t="s">
        <v>4</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3">
      <c r="A4514" t="s">
        <v>9053</v>
      </c>
      <c r="B4514" s="171" t="s">
        <v>9054</v>
      </c>
      <c r="C4514" s="171" t="s">
        <v>137</v>
      </c>
      <c r="D4514" s="171" t="s">
        <v>4</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3">
      <c r="A4515" t="s">
        <v>9055</v>
      </c>
      <c r="B4515" s="171" t="s">
        <v>9056</v>
      </c>
      <c r="C4515" s="171" t="s">
        <v>167</v>
      </c>
      <c r="D4515" s="171" t="s">
        <v>4</v>
      </c>
      <c r="E4515" s="11">
        <v>42339</v>
      </c>
      <c r="F4515">
        <v>3</v>
      </c>
      <c r="G4515">
        <v>5</v>
      </c>
      <c r="H4515">
        <v>0.6</v>
      </c>
      <c r="I4515">
        <v>37</v>
      </c>
      <c r="J4515">
        <v>30</v>
      </c>
      <c r="K4515">
        <v>1.2333333333333334</v>
      </c>
      <c r="L4515">
        <v>50</v>
      </c>
      <c r="M4515">
        <v>0.6</v>
      </c>
      <c r="N4515">
        <v>37</v>
      </c>
      <c r="P4515">
        <v>0</v>
      </c>
      <c r="Q4515">
        <v>0</v>
      </c>
      <c r="R4515" t="e">
        <v>#DIV/0!</v>
      </c>
      <c r="S4515">
        <v>0</v>
      </c>
    </row>
    <row r="4516" spans="1:19" x14ac:dyDescent="0.3">
      <c r="A4516" t="s">
        <v>9057</v>
      </c>
      <c r="B4516" s="171" t="s">
        <v>9058</v>
      </c>
      <c r="C4516" s="171" t="s">
        <v>179</v>
      </c>
      <c r="D4516" s="171" t="s">
        <v>4</v>
      </c>
      <c r="E4516" s="11">
        <v>42339</v>
      </c>
      <c r="F4516">
        <v>13</v>
      </c>
      <c r="G4516">
        <v>8</v>
      </c>
      <c r="H4516">
        <v>1.625</v>
      </c>
      <c r="I4516">
        <v>98</v>
      </c>
      <c r="J4516">
        <v>134</v>
      </c>
      <c r="K4516">
        <v>0.73134328358208955</v>
      </c>
      <c r="L4516">
        <v>134</v>
      </c>
      <c r="M4516">
        <v>1</v>
      </c>
      <c r="N4516">
        <v>96</v>
      </c>
      <c r="P4516">
        <v>0</v>
      </c>
      <c r="Q4516">
        <v>0</v>
      </c>
      <c r="R4516" t="e">
        <v>#DIV/0!</v>
      </c>
      <c r="S4516">
        <v>2</v>
      </c>
    </row>
    <row r="4517" spans="1:19" x14ac:dyDescent="0.3">
      <c r="A4517" t="s">
        <v>9059</v>
      </c>
      <c r="B4517" s="171" t="s">
        <v>9060</v>
      </c>
      <c r="C4517" s="171" t="s">
        <v>215</v>
      </c>
      <c r="D4517" s="171" t="s">
        <v>4</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3">
      <c r="A4518" t="s">
        <v>9061</v>
      </c>
      <c r="B4518" s="171" t="s">
        <v>9062</v>
      </c>
      <c r="C4518" s="171" t="s">
        <v>8233</v>
      </c>
      <c r="D4518" s="171" t="s">
        <v>4</v>
      </c>
      <c r="E4518" s="11">
        <v>42339</v>
      </c>
      <c r="F4518">
        <v>4</v>
      </c>
      <c r="G4518">
        <v>4</v>
      </c>
      <c r="H4518">
        <v>1</v>
      </c>
      <c r="I4518">
        <v>39</v>
      </c>
      <c r="J4518">
        <v>40</v>
      </c>
      <c r="K4518">
        <v>0.97499999999999998</v>
      </c>
      <c r="L4518">
        <v>40</v>
      </c>
      <c r="M4518">
        <v>1</v>
      </c>
      <c r="N4518">
        <v>38</v>
      </c>
      <c r="P4518">
        <v>1</v>
      </c>
      <c r="Q4518">
        <v>1</v>
      </c>
      <c r="R4518">
        <v>1</v>
      </c>
      <c r="S4518">
        <v>1</v>
      </c>
    </row>
    <row r="4519" spans="1:19" x14ac:dyDescent="0.3">
      <c r="A4519" t="s">
        <v>9063</v>
      </c>
      <c r="B4519" s="171" t="s">
        <v>9064</v>
      </c>
      <c r="C4519" s="171" t="s">
        <v>79</v>
      </c>
      <c r="D4519" s="171" t="s">
        <v>80</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3">
      <c r="A4520" t="s">
        <v>9065</v>
      </c>
      <c r="B4520" s="171" t="s">
        <v>9066</v>
      </c>
      <c r="C4520" s="171" t="s">
        <v>83</v>
      </c>
      <c r="D4520" s="171" t="s">
        <v>80</v>
      </c>
      <c r="E4520" s="11">
        <v>42339</v>
      </c>
      <c r="F4520">
        <v>10</v>
      </c>
      <c r="G4520">
        <v>10</v>
      </c>
      <c r="H4520">
        <v>1</v>
      </c>
      <c r="I4520">
        <v>26</v>
      </c>
      <c r="J4520">
        <v>40</v>
      </c>
      <c r="K4520">
        <v>0.65</v>
      </c>
      <c r="L4520">
        <v>40</v>
      </c>
      <c r="M4520">
        <v>1</v>
      </c>
      <c r="N4520">
        <v>25</v>
      </c>
      <c r="P4520">
        <v>2</v>
      </c>
      <c r="Q4520">
        <v>2</v>
      </c>
      <c r="R4520">
        <v>1</v>
      </c>
      <c r="S4520">
        <v>1</v>
      </c>
    </row>
    <row r="4521" spans="1:19" x14ac:dyDescent="0.3">
      <c r="A4521" t="s">
        <v>9067</v>
      </c>
      <c r="B4521" s="171" t="s">
        <v>9068</v>
      </c>
      <c r="C4521" s="171" t="s">
        <v>86</v>
      </c>
      <c r="D4521" s="171" t="s">
        <v>80</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3">
      <c r="A4522" t="s">
        <v>9069</v>
      </c>
      <c r="B4522" s="171" t="s">
        <v>9070</v>
      </c>
      <c r="C4522" s="171" t="s">
        <v>89</v>
      </c>
      <c r="D4522" s="171" t="s">
        <v>80</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3">
      <c r="A4523" t="s">
        <v>9071</v>
      </c>
      <c r="B4523" s="171" t="s">
        <v>9072</v>
      </c>
      <c r="C4523" s="171" t="s">
        <v>92</v>
      </c>
      <c r="D4523" s="171" t="s">
        <v>80</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3">
      <c r="A4524" t="s">
        <v>9073</v>
      </c>
      <c r="B4524" s="171" t="s">
        <v>9074</v>
      </c>
      <c r="C4524" s="171" t="s">
        <v>95</v>
      </c>
      <c r="D4524" s="171" t="s">
        <v>80</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3">
      <c r="A4525" t="s">
        <v>9075</v>
      </c>
      <c r="B4525" s="171" t="s">
        <v>9076</v>
      </c>
      <c r="C4525" s="171" t="s">
        <v>98</v>
      </c>
      <c r="D4525" s="171" t="s">
        <v>80</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3">
      <c r="A4526" t="s">
        <v>9077</v>
      </c>
      <c r="B4526" s="171" t="s">
        <v>9078</v>
      </c>
      <c r="C4526" s="171" t="s">
        <v>101</v>
      </c>
      <c r="D4526" s="171" t="s">
        <v>80</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3">
      <c r="A4527" t="s">
        <v>9079</v>
      </c>
      <c r="B4527" s="171" t="s">
        <v>9080</v>
      </c>
      <c r="C4527" s="171" t="s">
        <v>6843</v>
      </c>
      <c r="D4527" s="171" t="s">
        <v>80</v>
      </c>
      <c r="E4527" s="11">
        <v>42339</v>
      </c>
      <c r="F4527">
        <v>0</v>
      </c>
      <c r="G4527">
        <v>0</v>
      </c>
      <c r="H4527" t="e">
        <v>#DIV/0!</v>
      </c>
      <c r="I4527">
        <v>0</v>
      </c>
      <c r="J4527">
        <v>0</v>
      </c>
      <c r="K4527" t="e">
        <v>#DIV/0!</v>
      </c>
      <c r="L4527">
        <v>0</v>
      </c>
      <c r="M4527" t="e">
        <v>#DIV/0!</v>
      </c>
      <c r="N4527">
        <v>0</v>
      </c>
      <c r="P4527">
        <v>0</v>
      </c>
      <c r="Q4527">
        <v>0</v>
      </c>
      <c r="R4527" t="e">
        <v>#DIV/0!</v>
      </c>
      <c r="S4527">
        <v>0</v>
      </c>
    </row>
    <row r="4528" spans="1:19" x14ac:dyDescent="0.3">
      <c r="A4528" t="s">
        <v>9081</v>
      </c>
      <c r="B4528" s="171" t="s">
        <v>9082</v>
      </c>
      <c r="C4528" s="171" t="s">
        <v>104</v>
      </c>
      <c r="D4528" s="171" t="s">
        <v>4</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3">
      <c r="A4529" t="s">
        <v>9083</v>
      </c>
      <c r="B4529" s="171" t="s">
        <v>9084</v>
      </c>
      <c r="C4529" s="171" t="s">
        <v>76</v>
      </c>
      <c r="D4529" s="171" t="s">
        <v>80</v>
      </c>
      <c r="E4529" s="11">
        <v>42339</v>
      </c>
      <c r="F4529">
        <v>2</v>
      </c>
      <c r="G4529">
        <v>5</v>
      </c>
      <c r="H4529">
        <v>0.4</v>
      </c>
      <c r="I4529">
        <v>1</v>
      </c>
      <c r="J4529">
        <v>15</v>
      </c>
      <c r="K4529">
        <v>6.6666666666666666E-2</v>
      </c>
      <c r="L4529">
        <v>15</v>
      </c>
      <c r="M4529">
        <v>1</v>
      </c>
      <c r="N4529">
        <v>1</v>
      </c>
      <c r="P4529">
        <v>0</v>
      </c>
      <c r="Q4529">
        <v>0</v>
      </c>
      <c r="R4529" t="e">
        <v>#DIV/0!</v>
      </c>
      <c r="S4529">
        <v>0</v>
      </c>
    </row>
    <row r="4530" spans="1:19" x14ac:dyDescent="0.3">
      <c r="A4530" t="s">
        <v>9085</v>
      </c>
      <c r="B4530" s="171" t="s">
        <v>9086</v>
      </c>
      <c r="C4530" s="171" t="s">
        <v>79</v>
      </c>
      <c r="D4530" s="171" t="s">
        <v>4</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3">
      <c r="A4531" t="s">
        <v>9087</v>
      </c>
      <c r="B4531" s="171" t="s">
        <v>9088</v>
      </c>
      <c r="C4531" s="171" t="s">
        <v>86</v>
      </c>
      <c r="D4531" s="171" t="s">
        <v>4</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3">
      <c r="A4532" t="s">
        <v>9089</v>
      </c>
      <c r="B4532" s="171" t="s">
        <v>9090</v>
      </c>
      <c r="C4532" s="171" t="s">
        <v>89</v>
      </c>
      <c r="D4532" s="171" t="s">
        <v>4</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3">
      <c r="A4533" t="s">
        <v>9091</v>
      </c>
      <c r="B4533" s="171" t="s">
        <v>9092</v>
      </c>
      <c r="C4533" s="171" t="s">
        <v>92</v>
      </c>
      <c r="D4533" s="171" t="s">
        <v>4</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3">
      <c r="A4534" t="s">
        <v>9093</v>
      </c>
      <c r="B4534" s="171" t="s">
        <v>9094</v>
      </c>
      <c r="C4534" s="171" t="s">
        <v>98</v>
      </c>
      <c r="D4534" s="171" t="s">
        <v>4</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3">
      <c r="A4535" t="s">
        <v>9095</v>
      </c>
      <c r="B4535" s="171" t="s">
        <v>9096</v>
      </c>
      <c r="C4535" s="171" t="s">
        <v>101</v>
      </c>
      <c r="D4535" s="171" t="s">
        <v>4</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3">
      <c r="A4536" t="s">
        <v>9097</v>
      </c>
      <c r="B4536" s="171" t="s">
        <v>9098</v>
      </c>
      <c r="C4536" s="171" t="s">
        <v>6843</v>
      </c>
      <c r="D4536" s="171" t="s">
        <v>4</v>
      </c>
      <c r="E4536" s="11">
        <v>42339</v>
      </c>
      <c r="F4536">
        <v>0</v>
      </c>
      <c r="G4536">
        <v>0</v>
      </c>
      <c r="H4536" t="e">
        <v>#DIV/0!</v>
      </c>
      <c r="I4536">
        <v>0</v>
      </c>
      <c r="J4536">
        <v>0</v>
      </c>
      <c r="K4536" t="e">
        <v>#DIV/0!</v>
      </c>
      <c r="L4536">
        <v>0</v>
      </c>
      <c r="M4536" t="e">
        <v>#DIV/0!</v>
      </c>
      <c r="N4536">
        <v>0</v>
      </c>
      <c r="P4536">
        <v>0</v>
      </c>
      <c r="Q4536">
        <v>0</v>
      </c>
      <c r="R4536" t="e">
        <v>#DIV/0!</v>
      </c>
      <c r="S4536">
        <v>0</v>
      </c>
    </row>
    <row r="4537" spans="1:19" x14ac:dyDescent="0.3">
      <c r="A4537" t="s">
        <v>9099</v>
      </c>
      <c r="B4537" s="171" t="s">
        <v>9100</v>
      </c>
      <c r="C4537" s="171" t="s">
        <v>107</v>
      </c>
      <c r="D4537" s="171" t="s">
        <v>80</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3">
      <c r="A4538" t="s">
        <v>9101</v>
      </c>
      <c r="B4538" s="171" t="s">
        <v>9102</v>
      </c>
      <c r="C4538" s="171" t="s">
        <v>113</v>
      </c>
      <c r="D4538" s="171" t="s">
        <v>4</v>
      </c>
      <c r="E4538" s="11">
        <v>42339</v>
      </c>
      <c r="F4538">
        <v>7</v>
      </c>
      <c r="G4538">
        <v>5</v>
      </c>
      <c r="H4538">
        <v>1.4</v>
      </c>
      <c r="I4538">
        <v>9</v>
      </c>
      <c r="J4538">
        <v>25</v>
      </c>
      <c r="K4538">
        <v>0.36</v>
      </c>
      <c r="L4538">
        <v>25</v>
      </c>
      <c r="M4538">
        <v>1</v>
      </c>
      <c r="N4538">
        <v>9</v>
      </c>
      <c r="P4538">
        <v>3</v>
      </c>
      <c r="Q4538">
        <v>4</v>
      </c>
      <c r="R4538">
        <v>0.75</v>
      </c>
      <c r="S4538">
        <v>0</v>
      </c>
    </row>
    <row r="4539" spans="1:19" x14ac:dyDescent="0.3">
      <c r="A4539" t="s">
        <v>9103</v>
      </c>
      <c r="B4539" s="171" t="s">
        <v>9104</v>
      </c>
      <c r="C4539" s="171" t="s">
        <v>116</v>
      </c>
      <c r="D4539" s="171" t="s">
        <v>4</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3">
      <c r="A4540" t="s">
        <v>9105</v>
      </c>
      <c r="B4540" s="171" t="s">
        <v>9106</v>
      </c>
      <c r="C4540" s="171" t="s">
        <v>122</v>
      </c>
      <c r="D4540" s="171" t="s">
        <v>80</v>
      </c>
      <c r="E4540" s="11">
        <v>42339</v>
      </c>
      <c r="F4540">
        <v>0</v>
      </c>
      <c r="G4540">
        <v>0</v>
      </c>
      <c r="H4540" t="e">
        <v>#DIV/0!</v>
      </c>
      <c r="I4540">
        <v>0</v>
      </c>
      <c r="J4540">
        <v>0</v>
      </c>
      <c r="K4540" t="e">
        <v>#DIV/0!</v>
      </c>
      <c r="L4540">
        <v>0</v>
      </c>
      <c r="M4540" t="e">
        <v>#DIV/0!</v>
      </c>
      <c r="N4540">
        <v>0</v>
      </c>
      <c r="P4540">
        <v>0</v>
      </c>
      <c r="Q4540">
        <v>0</v>
      </c>
      <c r="R4540" t="e">
        <v>#DIV/0!</v>
      </c>
      <c r="S4540">
        <v>0</v>
      </c>
    </row>
    <row r="4541" spans="1:19" x14ac:dyDescent="0.3">
      <c r="A4541" t="s">
        <v>9107</v>
      </c>
      <c r="B4541" s="171" t="s">
        <v>9108</v>
      </c>
      <c r="C4541" s="171" t="s">
        <v>125</v>
      </c>
      <c r="D4541" s="171" t="s">
        <v>80</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3">
      <c r="A4542" t="s">
        <v>9109</v>
      </c>
      <c r="B4542" s="171" t="s">
        <v>9110</v>
      </c>
      <c r="C4542" s="171" t="s">
        <v>128</v>
      </c>
      <c r="D4542" s="171" t="s">
        <v>4</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3">
      <c r="A4543" t="s">
        <v>9111</v>
      </c>
      <c r="B4543" s="171" t="s">
        <v>9112</v>
      </c>
      <c r="C4543" s="171" t="s">
        <v>131</v>
      </c>
      <c r="D4543" s="171" t="s">
        <v>4</v>
      </c>
      <c r="E4543" s="11">
        <v>42339</v>
      </c>
      <c r="F4543">
        <v>4</v>
      </c>
      <c r="G4543">
        <v>4</v>
      </c>
      <c r="H4543">
        <v>1</v>
      </c>
      <c r="I4543">
        <v>6</v>
      </c>
      <c r="J4543">
        <v>27</v>
      </c>
      <c r="K4543">
        <v>0.22222222222222221</v>
      </c>
      <c r="L4543">
        <v>32</v>
      </c>
      <c r="M4543">
        <v>0.84375</v>
      </c>
      <c r="N4543">
        <v>6</v>
      </c>
      <c r="P4543">
        <v>0</v>
      </c>
      <c r="Q4543">
        <v>2</v>
      </c>
      <c r="R4543">
        <v>0</v>
      </c>
      <c r="S4543">
        <v>0</v>
      </c>
    </row>
    <row r="4544" spans="1:19" x14ac:dyDescent="0.3">
      <c r="A4544" t="s">
        <v>9113</v>
      </c>
      <c r="B4544" s="171" t="s">
        <v>9114</v>
      </c>
      <c r="C4544" s="171" t="s">
        <v>137</v>
      </c>
      <c r="D4544" s="171" t="s">
        <v>80</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3">
      <c r="A4545" t="s">
        <v>9115</v>
      </c>
      <c r="B4545" s="171" t="s">
        <v>9116</v>
      </c>
      <c r="C4545" s="171" t="s">
        <v>140</v>
      </c>
      <c r="D4545" s="171" t="s">
        <v>4</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3">
      <c r="A4546" t="s">
        <v>9117</v>
      </c>
      <c r="B4546" s="171" t="s">
        <v>9118</v>
      </c>
      <c r="C4546" s="171" t="s">
        <v>8204</v>
      </c>
      <c r="D4546" s="171" t="s">
        <v>80</v>
      </c>
      <c r="E4546" s="11">
        <v>42339</v>
      </c>
      <c r="F4546">
        <v>1</v>
      </c>
      <c r="G4546">
        <v>1</v>
      </c>
      <c r="H4546">
        <v>1</v>
      </c>
      <c r="I4546">
        <v>4</v>
      </c>
      <c r="J4546">
        <v>10</v>
      </c>
      <c r="K4546">
        <v>0.4</v>
      </c>
      <c r="L4546">
        <v>10</v>
      </c>
      <c r="M4546">
        <v>1</v>
      </c>
      <c r="N4546">
        <v>4</v>
      </c>
      <c r="P4546">
        <v>0</v>
      </c>
      <c r="Q4546">
        <v>0</v>
      </c>
      <c r="R4546" t="e">
        <v>#DIV/0!</v>
      </c>
      <c r="S4546">
        <v>0</v>
      </c>
    </row>
    <row r="4547" spans="1:19" x14ac:dyDescent="0.3">
      <c r="A4547" t="s">
        <v>9119</v>
      </c>
      <c r="B4547" s="171" t="s">
        <v>9120</v>
      </c>
      <c r="C4547" s="171" t="s">
        <v>8180</v>
      </c>
      <c r="D4547" s="171" t="s">
        <v>4</v>
      </c>
      <c r="E4547" s="11">
        <v>42339</v>
      </c>
      <c r="F4547">
        <v>1</v>
      </c>
      <c r="G4547">
        <v>1</v>
      </c>
      <c r="H4547">
        <v>1</v>
      </c>
      <c r="I4547">
        <v>4</v>
      </c>
      <c r="J4547">
        <v>10</v>
      </c>
      <c r="K4547">
        <v>0.4</v>
      </c>
      <c r="L4547">
        <v>10</v>
      </c>
      <c r="M4547">
        <v>1</v>
      </c>
      <c r="N4547">
        <v>4</v>
      </c>
      <c r="P4547">
        <v>0</v>
      </c>
      <c r="Q4547">
        <v>0</v>
      </c>
      <c r="R4547" t="e">
        <v>#DIV/0!</v>
      </c>
      <c r="S4547">
        <v>0</v>
      </c>
    </row>
    <row r="4548" spans="1:19" x14ac:dyDescent="0.3">
      <c r="A4548" t="s">
        <v>9121</v>
      </c>
      <c r="B4548" s="171" t="s">
        <v>9122</v>
      </c>
      <c r="C4548" s="171" t="s">
        <v>8615</v>
      </c>
      <c r="D4548" s="171" t="s">
        <v>80</v>
      </c>
      <c r="E4548" s="11">
        <v>42339</v>
      </c>
      <c r="F4548">
        <v>3</v>
      </c>
      <c r="G4548">
        <v>3</v>
      </c>
      <c r="H4548">
        <v>1</v>
      </c>
      <c r="I4548">
        <v>4</v>
      </c>
      <c r="J4548">
        <v>21</v>
      </c>
      <c r="K4548">
        <v>0.19047619047619047</v>
      </c>
      <c r="L4548">
        <v>21</v>
      </c>
      <c r="M4548">
        <v>1</v>
      </c>
      <c r="N4548">
        <v>4</v>
      </c>
      <c r="P4548">
        <v>0</v>
      </c>
      <c r="Q4548">
        <v>0</v>
      </c>
      <c r="R4548" t="e">
        <v>#DIV/0!</v>
      </c>
      <c r="S4548">
        <v>0</v>
      </c>
    </row>
    <row r="4549" spans="1:19" x14ac:dyDescent="0.3">
      <c r="A4549" t="s">
        <v>9123</v>
      </c>
      <c r="B4549" s="171" t="s">
        <v>9124</v>
      </c>
      <c r="C4549" s="171" t="s">
        <v>8590</v>
      </c>
      <c r="D4549" s="171" t="s">
        <v>4</v>
      </c>
      <c r="E4549" s="11">
        <v>42339</v>
      </c>
      <c r="F4549">
        <v>3</v>
      </c>
      <c r="G4549">
        <v>3</v>
      </c>
      <c r="H4549">
        <v>1</v>
      </c>
      <c r="I4549">
        <v>4</v>
      </c>
      <c r="J4549">
        <v>21</v>
      </c>
      <c r="K4549">
        <v>0.19047619047619047</v>
      </c>
      <c r="L4549">
        <v>21</v>
      </c>
      <c r="M4549">
        <v>1</v>
      </c>
      <c r="N4549">
        <v>4</v>
      </c>
      <c r="P4549">
        <v>0</v>
      </c>
      <c r="Q4549">
        <v>0</v>
      </c>
      <c r="R4549" t="e">
        <v>#DIV/0!</v>
      </c>
      <c r="S4549">
        <v>0</v>
      </c>
    </row>
    <row r="4550" spans="1:19" x14ac:dyDescent="0.3">
      <c r="A4550" t="s">
        <v>9125</v>
      </c>
      <c r="B4550" s="171" t="s">
        <v>9126</v>
      </c>
      <c r="C4550" s="171" t="s">
        <v>167</v>
      </c>
      <c r="D4550" s="171" t="s">
        <v>80</v>
      </c>
      <c r="E4550" s="11">
        <v>42339</v>
      </c>
      <c r="F4550">
        <v>3</v>
      </c>
      <c r="G4550">
        <v>5</v>
      </c>
      <c r="H4550">
        <v>0.6</v>
      </c>
      <c r="I4550">
        <v>37</v>
      </c>
      <c r="J4550">
        <v>30</v>
      </c>
      <c r="K4550">
        <v>1.2333333333333334</v>
      </c>
      <c r="L4550">
        <v>50</v>
      </c>
      <c r="M4550">
        <v>0.6</v>
      </c>
      <c r="N4550">
        <v>37</v>
      </c>
      <c r="P4550">
        <v>0</v>
      </c>
      <c r="Q4550">
        <v>0</v>
      </c>
      <c r="R4550" t="e">
        <v>#DIV/0!</v>
      </c>
      <c r="S4550">
        <v>0</v>
      </c>
    </row>
    <row r="4551" spans="1:19" x14ac:dyDescent="0.3">
      <c r="A4551" t="s">
        <v>9127</v>
      </c>
      <c r="B4551" s="171" t="s">
        <v>9128</v>
      </c>
      <c r="C4551" s="171" t="s">
        <v>170</v>
      </c>
      <c r="D4551" s="171" t="s">
        <v>4</v>
      </c>
      <c r="E4551" s="11">
        <v>42339</v>
      </c>
      <c r="F4551">
        <v>3</v>
      </c>
      <c r="G4551">
        <v>5</v>
      </c>
      <c r="H4551">
        <v>0.6</v>
      </c>
      <c r="I4551">
        <v>37</v>
      </c>
      <c r="J4551">
        <v>30</v>
      </c>
      <c r="K4551">
        <v>1.2333333333333334</v>
      </c>
      <c r="L4551">
        <v>50</v>
      </c>
      <c r="M4551">
        <v>0.6</v>
      </c>
      <c r="N4551">
        <v>37</v>
      </c>
      <c r="P4551">
        <v>0</v>
      </c>
      <c r="Q4551">
        <v>0</v>
      </c>
      <c r="R4551" t="e">
        <v>#DIV/0!</v>
      </c>
      <c r="S4551">
        <v>0</v>
      </c>
    </row>
    <row r="4552" spans="1:19" x14ac:dyDescent="0.3">
      <c r="A4552" t="s">
        <v>9129</v>
      </c>
      <c r="B4552" s="171" t="s">
        <v>9130</v>
      </c>
      <c r="C4552" s="171" t="s">
        <v>179</v>
      </c>
      <c r="D4552" s="171" t="s">
        <v>80</v>
      </c>
      <c r="E4552" s="11">
        <v>42339</v>
      </c>
      <c r="F4552">
        <v>13</v>
      </c>
      <c r="G4552">
        <v>8</v>
      </c>
      <c r="H4552">
        <v>1.625</v>
      </c>
      <c r="I4552">
        <v>98</v>
      </c>
      <c r="J4552">
        <v>134</v>
      </c>
      <c r="K4552">
        <v>0.73134328358208955</v>
      </c>
      <c r="L4552">
        <v>134</v>
      </c>
      <c r="M4552">
        <v>1</v>
      </c>
      <c r="N4552">
        <v>96</v>
      </c>
      <c r="P4552">
        <v>0</v>
      </c>
      <c r="Q4552">
        <v>0</v>
      </c>
      <c r="R4552" t="e">
        <v>#DIV/0!</v>
      </c>
      <c r="S4552">
        <v>2</v>
      </c>
    </row>
    <row r="4553" spans="1:19" x14ac:dyDescent="0.3">
      <c r="A4553" t="s">
        <v>9131</v>
      </c>
      <c r="B4553" s="171" t="s">
        <v>9132</v>
      </c>
      <c r="C4553" s="171" t="s">
        <v>182</v>
      </c>
      <c r="D4553" s="171" t="s">
        <v>4</v>
      </c>
      <c r="E4553" s="11">
        <v>42339</v>
      </c>
      <c r="F4553">
        <v>13</v>
      </c>
      <c r="G4553">
        <v>8</v>
      </c>
      <c r="H4553">
        <v>1.625</v>
      </c>
      <c r="I4553">
        <v>98</v>
      </c>
      <c r="J4553">
        <v>134</v>
      </c>
      <c r="K4553">
        <v>0.73134328358208955</v>
      </c>
      <c r="L4553">
        <v>134</v>
      </c>
      <c r="M4553">
        <v>1</v>
      </c>
      <c r="N4553">
        <v>96</v>
      </c>
      <c r="P4553">
        <v>0</v>
      </c>
      <c r="Q4553">
        <v>0</v>
      </c>
      <c r="R4553" t="e">
        <v>#DIV/0!</v>
      </c>
      <c r="S4553">
        <v>2</v>
      </c>
    </row>
    <row r="4554" spans="1:19" x14ac:dyDescent="0.3">
      <c r="A4554" t="s">
        <v>9133</v>
      </c>
      <c r="B4554" s="171" t="s">
        <v>9134</v>
      </c>
      <c r="C4554" s="171" t="s">
        <v>185</v>
      </c>
      <c r="D4554" s="171" t="s">
        <v>80</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3">
      <c r="A4555" t="s">
        <v>9135</v>
      </c>
      <c r="B4555" s="171" t="s">
        <v>9136</v>
      </c>
      <c r="C4555" s="171" t="s">
        <v>188</v>
      </c>
      <c r="D4555" s="171" t="s">
        <v>4</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3">
      <c r="A4556" t="s">
        <v>9137</v>
      </c>
      <c r="B4556" s="171" t="s">
        <v>9138</v>
      </c>
      <c r="C4556" s="171" t="s">
        <v>191</v>
      </c>
      <c r="D4556" s="171" t="s">
        <v>80</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3">
      <c r="A4557" t="s">
        <v>9139</v>
      </c>
      <c r="B4557" s="171" t="s">
        <v>9140</v>
      </c>
      <c r="C4557" s="171" t="s">
        <v>194</v>
      </c>
      <c r="D4557" s="171" t="s">
        <v>4</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3">
      <c r="A4558" t="s">
        <v>9141</v>
      </c>
      <c r="B4558" s="171" t="s">
        <v>9142</v>
      </c>
      <c r="C4558" s="171" t="s">
        <v>197</v>
      </c>
      <c r="D4558" s="171" t="s">
        <v>4</v>
      </c>
      <c r="E4558" s="11">
        <v>42339</v>
      </c>
      <c r="F4558">
        <v>10</v>
      </c>
      <c r="G4558">
        <v>7</v>
      </c>
      <c r="H4558">
        <v>1.4285714285714286</v>
      </c>
      <c r="I4558">
        <v>72</v>
      </c>
      <c r="J4558">
        <v>100</v>
      </c>
      <c r="K4558">
        <v>0.72</v>
      </c>
      <c r="L4558">
        <v>100</v>
      </c>
      <c r="M4558">
        <v>1</v>
      </c>
      <c r="N4558">
        <v>61</v>
      </c>
      <c r="P4558">
        <v>6</v>
      </c>
      <c r="Q4558">
        <v>10</v>
      </c>
      <c r="R4558">
        <v>0.6</v>
      </c>
      <c r="S4558">
        <v>11</v>
      </c>
    </row>
    <row r="4559" spans="1:19" x14ac:dyDescent="0.3">
      <c r="A4559" t="s">
        <v>9143</v>
      </c>
      <c r="B4559" s="171" t="s">
        <v>9144</v>
      </c>
      <c r="C4559" s="171" t="s">
        <v>209</v>
      </c>
      <c r="D4559" s="171" t="s">
        <v>4</v>
      </c>
      <c r="E4559" s="11">
        <v>42339</v>
      </c>
      <c r="F4559">
        <v>1</v>
      </c>
      <c r="G4559">
        <v>2</v>
      </c>
      <c r="H4559">
        <v>0.5</v>
      </c>
      <c r="I4559">
        <v>10</v>
      </c>
      <c r="J4559">
        <v>10</v>
      </c>
      <c r="K4559">
        <v>1</v>
      </c>
      <c r="L4559">
        <v>20</v>
      </c>
      <c r="M4559">
        <v>0.5</v>
      </c>
      <c r="N4559">
        <v>7</v>
      </c>
      <c r="P4559">
        <v>0</v>
      </c>
      <c r="Q4559">
        <v>0</v>
      </c>
      <c r="R4559" t="e">
        <v>#DIV/0!</v>
      </c>
      <c r="S4559">
        <v>3</v>
      </c>
    </row>
    <row r="4560" spans="1:19" x14ac:dyDescent="0.3">
      <c r="A4560" t="s">
        <v>9145</v>
      </c>
      <c r="B4560" s="171" t="s">
        <v>9146</v>
      </c>
      <c r="C4560" s="171" t="s">
        <v>212</v>
      </c>
      <c r="D4560" s="171" t="s">
        <v>80</v>
      </c>
      <c r="E4560" s="11">
        <v>42339</v>
      </c>
      <c r="F4560">
        <v>1</v>
      </c>
      <c r="G4560">
        <v>2</v>
      </c>
      <c r="H4560">
        <v>0.5</v>
      </c>
      <c r="I4560">
        <v>10</v>
      </c>
      <c r="J4560">
        <v>10</v>
      </c>
      <c r="K4560">
        <v>1</v>
      </c>
      <c r="L4560">
        <v>20</v>
      </c>
      <c r="M4560">
        <v>0.5</v>
      </c>
      <c r="N4560">
        <v>7</v>
      </c>
      <c r="P4560">
        <v>0</v>
      </c>
      <c r="Q4560">
        <v>0</v>
      </c>
      <c r="R4560" t="e">
        <v>#DIV/0!</v>
      </c>
      <c r="S4560">
        <v>3</v>
      </c>
    </row>
    <row r="4561" spans="1:19" x14ac:dyDescent="0.3">
      <c r="A4561" t="s">
        <v>9147</v>
      </c>
      <c r="B4561" s="171" t="s">
        <v>9148</v>
      </c>
      <c r="C4561" s="171" t="s">
        <v>215</v>
      </c>
      <c r="D4561" s="171" t="s">
        <v>80</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3">
      <c r="A4562" t="s">
        <v>9149</v>
      </c>
      <c r="B4562" s="171" t="s">
        <v>9150</v>
      </c>
      <c r="C4562" s="171" t="s">
        <v>218</v>
      </c>
      <c r="D4562" s="171" t="s">
        <v>4</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3">
      <c r="A4563" t="s">
        <v>9151</v>
      </c>
      <c r="B4563" s="171" t="s">
        <v>9152</v>
      </c>
      <c r="C4563" s="171" t="s">
        <v>8233</v>
      </c>
      <c r="D4563" s="171" t="s">
        <v>80</v>
      </c>
      <c r="E4563" s="11">
        <v>42339</v>
      </c>
      <c r="F4563">
        <v>4</v>
      </c>
      <c r="G4563">
        <v>4</v>
      </c>
      <c r="H4563">
        <v>1</v>
      </c>
      <c r="I4563">
        <v>39</v>
      </c>
      <c r="J4563">
        <v>40</v>
      </c>
      <c r="K4563">
        <v>0.97499999999999998</v>
      </c>
      <c r="L4563">
        <v>40</v>
      </c>
      <c r="M4563">
        <v>1</v>
      </c>
      <c r="N4563">
        <v>38</v>
      </c>
      <c r="P4563">
        <v>1</v>
      </c>
      <c r="Q4563">
        <v>1</v>
      </c>
      <c r="R4563">
        <v>1</v>
      </c>
      <c r="S4563">
        <v>1</v>
      </c>
    </row>
    <row r="4564" spans="1:19" x14ac:dyDescent="0.3">
      <c r="A4564" t="s">
        <v>9153</v>
      </c>
      <c r="B4564" s="171" t="s">
        <v>9154</v>
      </c>
      <c r="C4564" s="171" t="s">
        <v>8193</v>
      </c>
      <c r="D4564" s="171" t="s">
        <v>4</v>
      </c>
      <c r="E4564" s="11">
        <v>42339</v>
      </c>
      <c r="F4564">
        <v>4</v>
      </c>
      <c r="G4564">
        <v>4</v>
      </c>
      <c r="H4564">
        <v>1</v>
      </c>
      <c r="I4564">
        <v>39</v>
      </c>
      <c r="J4564">
        <v>40</v>
      </c>
      <c r="K4564">
        <v>0.97499999999999998</v>
      </c>
      <c r="L4564">
        <v>40</v>
      </c>
      <c r="M4564">
        <v>1</v>
      </c>
      <c r="N4564">
        <v>38</v>
      </c>
      <c r="P4564">
        <v>1</v>
      </c>
      <c r="Q4564">
        <v>1</v>
      </c>
      <c r="R4564">
        <v>1</v>
      </c>
      <c r="S4564">
        <v>1</v>
      </c>
    </row>
    <row r="4565" spans="1:19" x14ac:dyDescent="0.3">
      <c r="A4565" t="s">
        <v>9155</v>
      </c>
      <c r="B4565" s="171" t="s">
        <v>9156</v>
      </c>
      <c r="C4565" s="171" t="s">
        <v>233</v>
      </c>
      <c r="D4565" s="171" t="s">
        <v>80</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3">
      <c r="A4566" t="s">
        <v>9157</v>
      </c>
      <c r="B4566" s="171" t="s">
        <v>9158</v>
      </c>
      <c r="C4566" s="171" t="s">
        <v>236</v>
      </c>
      <c r="D4566" s="171" t="s">
        <v>4</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3">
      <c r="A4567" t="s">
        <v>9159</v>
      </c>
      <c r="B4567" s="171" t="s">
        <v>9160</v>
      </c>
      <c r="C4567" s="171" t="s">
        <v>239</v>
      </c>
      <c r="D4567" s="171" t="s">
        <v>4</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3">
      <c r="A4568" t="s">
        <v>9161</v>
      </c>
      <c r="B4568" s="171" t="s">
        <v>9162</v>
      </c>
      <c r="C4568" s="171" t="s">
        <v>143</v>
      </c>
      <c r="D4568" s="171" t="s">
        <v>4</v>
      </c>
      <c r="E4568" s="11">
        <v>42339</v>
      </c>
      <c r="F4568">
        <v>3</v>
      </c>
      <c r="G4568">
        <v>3</v>
      </c>
      <c r="H4568">
        <v>1</v>
      </c>
      <c r="I4568">
        <v>40</v>
      </c>
      <c r="J4568">
        <v>36</v>
      </c>
      <c r="K4568">
        <v>1.1111111111111112</v>
      </c>
      <c r="L4568">
        <v>36</v>
      </c>
      <c r="M4568">
        <v>1</v>
      </c>
      <c r="N4568">
        <v>30</v>
      </c>
      <c r="P4568">
        <v>0</v>
      </c>
      <c r="Q4568">
        <v>5</v>
      </c>
      <c r="R4568">
        <v>0</v>
      </c>
      <c r="S4568">
        <v>10</v>
      </c>
    </row>
    <row r="4569" spans="1:19" x14ac:dyDescent="0.3">
      <c r="A4569" t="s">
        <v>9163</v>
      </c>
      <c r="B4569" s="171" t="s">
        <v>9164</v>
      </c>
      <c r="C4569" s="171" t="s">
        <v>146</v>
      </c>
      <c r="D4569" s="171" t="s">
        <v>80</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3">
      <c r="A4570" t="s">
        <v>9165</v>
      </c>
      <c r="B4570" s="171" t="s">
        <v>9166</v>
      </c>
      <c r="C4570" s="171" t="s">
        <v>152</v>
      </c>
      <c r="D4570" s="171" t="s">
        <v>4</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3">
      <c r="A4571" t="s">
        <v>9167</v>
      </c>
      <c r="B4571" s="171" t="s">
        <v>9168</v>
      </c>
      <c r="C4571" s="171" t="s">
        <v>155</v>
      </c>
      <c r="D4571" s="171" t="s">
        <v>4</v>
      </c>
      <c r="E4571" s="11">
        <v>42339</v>
      </c>
      <c r="F4571">
        <v>3</v>
      </c>
      <c r="G4571">
        <v>3</v>
      </c>
      <c r="H4571">
        <v>1</v>
      </c>
      <c r="I4571">
        <v>15</v>
      </c>
      <c r="J4571">
        <v>10</v>
      </c>
      <c r="K4571">
        <v>1.5</v>
      </c>
      <c r="L4571">
        <v>10</v>
      </c>
      <c r="M4571">
        <v>1</v>
      </c>
      <c r="N4571">
        <v>15</v>
      </c>
      <c r="P4571">
        <v>0</v>
      </c>
      <c r="Q4571">
        <v>0</v>
      </c>
      <c r="R4571" t="e">
        <v>#DIV/0!</v>
      </c>
      <c r="S4571">
        <v>0</v>
      </c>
    </row>
    <row r="4572" spans="1:19" x14ac:dyDescent="0.3">
      <c r="A4572" t="s">
        <v>9169</v>
      </c>
      <c r="B4572" s="171" t="s">
        <v>9170</v>
      </c>
      <c r="C4572" s="171" t="s">
        <v>158</v>
      </c>
      <c r="D4572" s="171" t="s">
        <v>4</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3">
      <c r="A4573" t="s">
        <v>9171</v>
      </c>
      <c r="B4573" s="171" t="s">
        <v>9172</v>
      </c>
      <c r="C4573" s="171" t="s">
        <v>161</v>
      </c>
      <c r="D4573" s="171" t="s">
        <v>80</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3">
      <c r="A4574" t="s">
        <v>9173</v>
      </c>
      <c r="B4574" s="171" t="s">
        <v>9174</v>
      </c>
      <c r="C4574" s="171" t="s">
        <v>221</v>
      </c>
      <c r="D4574" s="171" t="s">
        <v>80</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3">
      <c r="A4575" t="s">
        <v>9175</v>
      </c>
      <c r="B4575" s="171" t="s">
        <v>9176</v>
      </c>
      <c r="C4575" s="171" t="s">
        <v>227</v>
      </c>
      <c r="D4575" s="171" t="s">
        <v>4</v>
      </c>
      <c r="E4575" s="11">
        <v>42339</v>
      </c>
      <c r="F4575">
        <v>0</v>
      </c>
      <c r="G4575">
        <v>4</v>
      </c>
      <c r="H4575">
        <v>0</v>
      </c>
      <c r="I4575">
        <v>2</v>
      </c>
      <c r="J4575">
        <v>20</v>
      </c>
      <c r="K4575">
        <v>0.1</v>
      </c>
      <c r="L4575">
        <v>20</v>
      </c>
      <c r="M4575">
        <v>1</v>
      </c>
      <c r="N4575">
        <v>2</v>
      </c>
      <c r="P4575">
        <v>0</v>
      </c>
      <c r="Q4575">
        <v>0</v>
      </c>
      <c r="R4575" t="e">
        <v>#DIV/0!</v>
      </c>
      <c r="S4575">
        <v>0</v>
      </c>
    </row>
    <row r="4576" spans="1:19" x14ac:dyDescent="0.3">
      <c r="A4576" t="s">
        <v>9177</v>
      </c>
      <c r="B4576" s="171" t="s">
        <v>9178</v>
      </c>
      <c r="C4576" s="171" t="s">
        <v>230</v>
      </c>
      <c r="D4576" s="171" t="s">
        <v>4</v>
      </c>
      <c r="E4576" s="11">
        <v>42339</v>
      </c>
      <c r="F4576">
        <v>3</v>
      </c>
      <c r="G4576">
        <v>3</v>
      </c>
      <c r="H4576">
        <v>1</v>
      </c>
      <c r="I4576">
        <v>15</v>
      </c>
      <c r="J4576">
        <v>40</v>
      </c>
      <c r="K4576">
        <v>0.375</v>
      </c>
      <c r="L4576">
        <v>40</v>
      </c>
      <c r="M4576">
        <v>1</v>
      </c>
      <c r="N4576">
        <v>15</v>
      </c>
      <c r="P4576">
        <v>0</v>
      </c>
      <c r="Q4576">
        <v>0</v>
      </c>
      <c r="R4576" t="e">
        <v>#DIV/0!</v>
      </c>
      <c r="S4576">
        <v>0</v>
      </c>
    </row>
    <row r="4577" spans="1:19" x14ac:dyDescent="0.3">
      <c r="A4577" t="s">
        <v>9179</v>
      </c>
      <c r="B4577" s="171" t="s">
        <v>9180</v>
      </c>
      <c r="C4577" s="171" t="s">
        <v>143</v>
      </c>
      <c r="D4577" s="171" t="s">
        <v>80</v>
      </c>
      <c r="E4577" s="11">
        <v>42370</v>
      </c>
      <c r="F4577">
        <v>3</v>
      </c>
      <c r="G4577">
        <v>3</v>
      </c>
      <c r="H4577">
        <v>1</v>
      </c>
      <c r="I4577">
        <v>38</v>
      </c>
      <c r="J4577">
        <v>36</v>
      </c>
      <c r="K4577">
        <v>1.0555555555555556</v>
      </c>
      <c r="L4577">
        <v>36</v>
      </c>
      <c r="M4577">
        <v>1</v>
      </c>
      <c r="N4577">
        <v>32</v>
      </c>
      <c r="P4577">
        <v>3</v>
      </c>
      <c r="Q4577">
        <v>10</v>
      </c>
      <c r="R4577">
        <v>0.3</v>
      </c>
      <c r="S4577">
        <v>6</v>
      </c>
    </row>
    <row r="4578" spans="1:19" x14ac:dyDescent="0.3">
      <c r="A4578" t="s">
        <v>9181</v>
      </c>
      <c r="B4578" s="171" t="s">
        <v>9182</v>
      </c>
      <c r="C4578" s="171" t="s">
        <v>158</v>
      </c>
      <c r="D4578" s="171" t="s">
        <v>80</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3">
      <c r="A4579" t="s">
        <v>9183</v>
      </c>
      <c r="B4579" s="171" t="s">
        <v>9184</v>
      </c>
      <c r="C4579" s="171" t="s">
        <v>209</v>
      </c>
      <c r="D4579" s="171" t="s">
        <v>80</v>
      </c>
      <c r="E4579" s="11">
        <v>42370</v>
      </c>
      <c r="F4579">
        <v>2</v>
      </c>
      <c r="G4579">
        <v>2</v>
      </c>
      <c r="H4579">
        <v>1</v>
      </c>
      <c r="I4579">
        <v>10</v>
      </c>
      <c r="J4579">
        <v>15</v>
      </c>
      <c r="K4579">
        <v>0.66666666666666663</v>
      </c>
      <c r="L4579">
        <v>15</v>
      </c>
      <c r="M4579">
        <v>1</v>
      </c>
      <c r="N4579">
        <v>10</v>
      </c>
      <c r="P4579">
        <v>1</v>
      </c>
      <c r="Q4579">
        <v>1</v>
      </c>
      <c r="R4579">
        <v>1</v>
      </c>
      <c r="S4579">
        <v>0</v>
      </c>
    </row>
    <row r="4580" spans="1:19" x14ac:dyDescent="0.3">
      <c r="A4580" t="s">
        <v>9185</v>
      </c>
      <c r="B4580" s="171" t="s">
        <v>9186</v>
      </c>
      <c r="C4580" s="171" t="s">
        <v>119</v>
      </c>
      <c r="D4580" s="171" t="s">
        <v>80</v>
      </c>
      <c r="E4580" s="11">
        <v>42370</v>
      </c>
      <c r="F4580">
        <v>3</v>
      </c>
      <c r="G4580">
        <v>3</v>
      </c>
      <c r="H4580">
        <v>1</v>
      </c>
      <c r="I4580">
        <v>3</v>
      </c>
      <c r="J4580">
        <v>30</v>
      </c>
      <c r="K4580">
        <v>0.1</v>
      </c>
      <c r="L4580">
        <v>30</v>
      </c>
      <c r="M4580">
        <v>1</v>
      </c>
      <c r="N4580">
        <v>0</v>
      </c>
      <c r="P4580">
        <v>0</v>
      </c>
      <c r="Q4580">
        <v>0</v>
      </c>
      <c r="R4580" t="e">
        <v>#DIV/0!</v>
      </c>
      <c r="S4580">
        <v>3</v>
      </c>
    </row>
    <row r="4581" spans="1:19" x14ac:dyDescent="0.3">
      <c r="A4581" t="s">
        <v>9187</v>
      </c>
      <c r="B4581" s="171" t="s">
        <v>9188</v>
      </c>
      <c r="C4581" s="171" t="s">
        <v>203</v>
      </c>
      <c r="D4581" s="171" t="s">
        <v>80</v>
      </c>
      <c r="E4581" s="11">
        <v>42370</v>
      </c>
      <c r="F4581">
        <v>5</v>
      </c>
      <c r="G4581">
        <v>5</v>
      </c>
      <c r="H4581">
        <v>1</v>
      </c>
      <c r="I4581">
        <v>26</v>
      </c>
      <c r="J4581">
        <v>25</v>
      </c>
      <c r="K4581">
        <v>1.04</v>
      </c>
      <c r="L4581">
        <v>25</v>
      </c>
      <c r="M4581">
        <v>1</v>
      </c>
      <c r="N4581">
        <v>25</v>
      </c>
      <c r="P4581">
        <v>0</v>
      </c>
      <c r="Q4581">
        <v>0</v>
      </c>
      <c r="R4581" t="e">
        <v>#DIV/0!</v>
      </c>
      <c r="S4581">
        <v>1</v>
      </c>
    </row>
    <row r="4582" spans="1:19" x14ac:dyDescent="0.3">
      <c r="A4582" t="s">
        <v>9189</v>
      </c>
      <c r="B4582" s="171" t="s">
        <v>9190</v>
      </c>
      <c r="C4582" s="171" t="s">
        <v>76</v>
      </c>
      <c r="D4582" s="171" t="s">
        <v>4</v>
      </c>
      <c r="E4582" s="11">
        <v>42370</v>
      </c>
      <c r="F4582">
        <v>3</v>
      </c>
      <c r="G4582">
        <v>3</v>
      </c>
      <c r="H4582">
        <v>1</v>
      </c>
      <c r="I4582">
        <v>2</v>
      </c>
      <c r="J4582">
        <v>15</v>
      </c>
      <c r="K4582">
        <v>0.13333333333333333</v>
      </c>
      <c r="L4582">
        <v>15</v>
      </c>
      <c r="M4582">
        <v>1</v>
      </c>
      <c r="N4582">
        <v>1</v>
      </c>
      <c r="P4582">
        <v>0</v>
      </c>
      <c r="Q4582">
        <v>0</v>
      </c>
      <c r="R4582" t="e">
        <v>#DIV/0!</v>
      </c>
      <c r="S4582">
        <v>1</v>
      </c>
    </row>
    <row r="4583" spans="1:19" x14ac:dyDescent="0.3">
      <c r="A4583" t="s">
        <v>9191</v>
      </c>
      <c r="B4583" s="171" t="s">
        <v>9192</v>
      </c>
      <c r="C4583" s="171" t="s">
        <v>128</v>
      </c>
      <c r="D4583" s="171" t="s">
        <v>80</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3">
      <c r="A4584" t="s">
        <v>9193</v>
      </c>
      <c r="B4584" s="171" t="s">
        <v>9194</v>
      </c>
      <c r="C4584" s="171" t="s">
        <v>152</v>
      </c>
      <c r="D4584" s="171" t="s">
        <v>80</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3">
      <c r="A4585" t="s">
        <v>9195</v>
      </c>
      <c r="B4585" s="171" t="s">
        <v>9196</v>
      </c>
      <c r="C4585" s="171" t="s">
        <v>194</v>
      </c>
      <c r="D4585" s="171" t="s">
        <v>80</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3">
      <c r="A4586" t="s">
        <v>9197</v>
      </c>
      <c r="B4586" s="171" t="s">
        <v>9198</v>
      </c>
      <c r="C4586" s="171" t="s">
        <v>236</v>
      </c>
      <c r="D4586" s="171" t="s">
        <v>80</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3">
      <c r="A4587" t="s">
        <v>9199</v>
      </c>
      <c r="B4587" s="171" t="s">
        <v>9200</v>
      </c>
      <c r="C4587" s="171" t="s">
        <v>239</v>
      </c>
      <c r="D4587" s="171" t="s">
        <v>80</v>
      </c>
      <c r="E4587" s="11">
        <v>42370</v>
      </c>
      <c r="F4587">
        <v>4</v>
      </c>
      <c r="G4587">
        <v>4</v>
      </c>
      <c r="H4587">
        <v>1</v>
      </c>
      <c r="I4587">
        <v>4</v>
      </c>
      <c r="J4587">
        <v>8</v>
      </c>
      <c r="K4587">
        <v>0.5</v>
      </c>
      <c r="L4587">
        <v>8</v>
      </c>
      <c r="M4587">
        <v>1</v>
      </c>
      <c r="N4587">
        <v>2</v>
      </c>
      <c r="O4587">
        <v>0.82899999999999996</v>
      </c>
      <c r="P4587">
        <v>2</v>
      </c>
      <c r="Q4587">
        <v>2</v>
      </c>
      <c r="R4587">
        <v>1</v>
      </c>
      <c r="S4587">
        <v>2</v>
      </c>
    </row>
    <row r="4588" spans="1:19" x14ac:dyDescent="0.3">
      <c r="A4588" t="s">
        <v>9201</v>
      </c>
      <c r="B4588" s="171" t="s">
        <v>9202</v>
      </c>
      <c r="C4588" s="171" t="s">
        <v>176</v>
      </c>
      <c r="D4588" s="171" t="s">
        <v>80</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3">
      <c r="A4589" t="s">
        <v>9203</v>
      </c>
      <c r="B4589" s="171" t="s">
        <v>9204</v>
      </c>
      <c r="C4589" s="171" t="s">
        <v>206</v>
      </c>
      <c r="D4589" s="171" t="s">
        <v>80</v>
      </c>
      <c r="E4589" s="11">
        <v>42370</v>
      </c>
      <c r="F4589">
        <v>5</v>
      </c>
      <c r="G4589">
        <v>5</v>
      </c>
      <c r="H4589">
        <v>1</v>
      </c>
      <c r="I4589">
        <v>13</v>
      </c>
      <c r="J4589">
        <v>25</v>
      </c>
      <c r="K4589">
        <v>0.52</v>
      </c>
      <c r="L4589">
        <v>25</v>
      </c>
      <c r="M4589">
        <v>1</v>
      </c>
      <c r="N4589">
        <v>11</v>
      </c>
      <c r="P4589">
        <v>0</v>
      </c>
      <c r="Q4589">
        <v>0</v>
      </c>
      <c r="R4589" t="e">
        <v>#DIV/0!</v>
      </c>
      <c r="S4589">
        <v>2</v>
      </c>
    </row>
    <row r="4590" spans="1:19" x14ac:dyDescent="0.3">
      <c r="A4590" t="s">
        <v>9205</v>
      </c>
      <c r="B4590" s="171" t="s">
        <v>9206</v>
      </c>
      <c r="C4590" s="171" t="s">
        <v>113</v>
      </c>
      <c r="D4590" s="171" t="s">
        <v>80</v>
      </c>
      <c r="E4590" s="11">
        <v>42370</v>
      </c>
      <c r="F4590">
        <v>5</v>
      </c>
      <c r="G4590">
        <v>5</v>
      </c>
      <c r="H4590">
        <v>1</v>
      </c>
      <c r="I4590">
        <v>9</v>
      </c>
      <c r="J4590">
        <v>25</v>
      </c>
      <c r="K4590">
        <v>0.36</v>
      </c>
      <c r="L4590">
        <v>25</v>
      </c>
      <c r="M4590">
        <v>1</v>
      </c>
      <c r="N4590">
        <v>6</v>
      </c>
      <c r="P4590">
        <v>0</v>
      </c>
      <c r="Q4590">
        <v>0</v>
      </c>
      <c r="R4590" t="e">
        <v>#DIV/0!</v>
      </c>
      <c r="S4590">
        <v>3</v>
      </c>
    </row>
    <row r="4591" spans="1:19" x14ac:dyDescent="0.3">
      <c r="A4591" t="s">
        <v>9207</v>
      </c>
      <c r="B4591" s="171" t="s">
        <v>9208</v>
      </c>
      <c r="C4591" s="171" t="s">
        <v>131</v>
      </c>
      <c r="D4591" s="171" t="s">
        <v>80</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3">
      <c r="A4592" t="s">
        <v>9209</v>
      </c>
      <c r="B4592" s="171" t="s">
        <v>9210</v>
      </c>
      <c r="C4592" s="171" t="s">
        <v>155</v>
      </c>
      <c r="D4592" s="171" t="s">
        <v>80</v>
      </c>
      <c r="E4592" s="11">
        <v>42370</v>
      </c>
      <c r="F4592">
        <v>2</v>
      </c>
      <c r="G4592">
        <v>2</v>
      </c>
      <c r="H4592">
        <v>1</v>
      </c>
      <c r="I4592">
        <v>15</v>
      </c>
      <c r="J4592">
        <v>10</v>
      </c>
      <c r="K4592">
        <v>1.5</v>
      </c>
      <c r="L4592">
        <v>10</v>
      </c>
      <c r="M4592">
        <v>1</v>
      </c>
      <c r="N4592">
        <v>15</v>
      </c>
      <c r="P4592">
        <v>0</v>
      </c>
      <c r="Q4592">
        <v>0</v>
      </c>
      <c r="R4592" t="e">
        <v>#DIV/0!</v>
      </c>
      <c r="S4592">
        <v>0</v>
      </c>
    </row>
    <row r="4593" spans="1:19" x14ac:dyDescent="0.3">
      <c r="A4593" t="s">
        <v>9211</v>
      </c>
      <c r="B4593" s="171" t="s">
        <v>9212</v>
      </c>
      <c r="C4593" s="171" t="s">
        <v>188</v>
      </c>
      <c r="D4593" s="171" t="s">
        <v>80</v>
      </c>
      <c r="E4593" s="11">
        <v>42370</v>
      </c>
      <c r="F4593">
        <v>10</v>
      </c>
      <c r="G4593">
        <v>10</v>
      </c>
      <c r="H4593">
        <v>1</v>
      </c>
      <c r="I4593">
        <v>17</v>
      </c>
      <c r="J4593">
        <v>26</v>
      </c>
      <c r="K4593">
        <v>0.65384615384615385</v>
      </c>
      <c r="L4593">
        <v>26</v>
      </c>
      <c r="M4593">
        <v>1</v>
      </c>
      <c r="N4593">
        <v>17</v>
      </c>
      <c r="P4593">
        <v>0</v>
      </c>
      <c r="Q4593">
        <v>2</v>
      </c>
      <c r="R4593">
        <v>0</v>
      </c>
      <c r="S4593">
        <v>0</v>
      </c>
    </row>
    <row r="4594" spans="1:19" x14ac:dyDescent="0.3">
      <c r="A4594" t="s">
        <v>9213</v>
      </c>
      <c r="B4594" s="171" t="s">
        <v>9214</v>
      </c>
      <c r="C4594" s="171" t="s">
        <v>227</v>
      </c>
      <c r="D4594" s="171" t="s">
        <v>80</v>
      </c>
      <c r="E4594" s="11">
        <v>42370</v>
      </c>
      <c r="F4594">
        <v>4</v>
      </c>
      <c r="G4594">
        <v>4</v>
      </c>
      <c r="H4594">
        <v>1</v>
      </c>
      <c r="I4594">
        <v>2</v>
      </c>
      <c r="J4594">
        <v>20</v>
      </c>
      <c r="K4594">
        <v>0.1</v>
      </c>
      <c r="L4594">
        <v>20</v>
      </c>
      <c r="M4594">
        <v>1</v>
      </c>
      <c r="N4594">
        <v>2</v>
      </c>
      <c r="P4594">
        <v>0</v>
      </c>
      <c r="Q4594">
        <v>0</v>
      </c>
      <c r="R4594" t="e">
        <v>#DIV/0!</v>
      </c>
      <c r="S4594">
        <v>0</v>
      </c>
    </row>
    <row r="4595" spans="1:19" x14ac:dyDescent="0.3">
      <c r="A4595" t="s">
        <v>9215</v>
      </c>
      <c r="B4595" s="171" t="s">
        <v>9216</v>
      </c>
      <c r="C4595" s="171" t="s">
        <v>116</v>
      </c>
      <c r="D4595" s="171" t="s">
        <v>80</v>
      </c>
      <c r="E4595" s="11">
        <v>42370</v>
      </c>
      <c r="F4595">
        <v>9</v>
      </c>
      <c r="G4595">
        <v>9</v>
      </c>
      <c r="H4595">
        <v>1</v>
      </c>
      <c r="I4595">
        <v>109</v>
      </c>
      <c r="J4595">
        <v>100</v>
      </c>
      <c r="K4595">
        <v>1.0900000000000001</v>
      </c>
      <c r="L4595">
        <v>100</v>
      </c>
      <c r="M4595">
        <v>1</v>
      </c>
      <c r="N4595">
        <v>107</v>
      </c>
      <c r="P4595">
        <v>0</v>
      </c>
      <c r="Q4595">
        <v>0</v>
      </c>
      <c r="R4595" t="e">
        <v>#DIV/0!</v>
      </c>
      <c r="S4595">
        <v>2</v>
      </c>
    </row>
    <row r="4596" spans="1:19" x14ac:dyDescent="0.3">
      <c r="A4596" t="s">
        <v>9217</v>
      </c>
      <c r="B4596" s="171" t="s">
        <v>9218</v>
      </c>
      <c r="C4596" s="171" t="s">
        <v>140</v>
      </c>
      <c r="D4596" s="171" t="s">
        <v>80</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3">
      <c r="A4597" t="s">
        <v>9219</v>
      </c>
      <c r="B4597" s="171" t="s">
        <v>9220</v>
      </c>
      <c r="C4597" s="171" t="s">
        <v>8180</v>
      </c>
      <c r="D4597" s="171" t="s">
        <v>80</v>
      </c>
      <c r="E4597" s="11">
        <v>42370</v>
      </c>
      <c r="F4597">
        <v>2</v>
      </c>
      <c r="G4597">
        <v>2</v>
      </c>
      <c r="H4597">
        <v>1</v>
      </c>
      <c r="I4597">
        <v>4</v>
      </c>
      <c r="J4597">
        <v>10</v>
      </c>
      <c r="K4597">
        <v>0.4</v>
      </c>
      <c r="L4597">
        <v>10</v>
      </c>
      <c r="M4597">
        <v>1</v>
      </c>
      <c r="N4597">
        <v>4</v>
      </c>
      <c r="P4597">
        <v>0</v>
      </c>
      <c r="Q4597">
        <v>0</v>
      </c>
      <c r="R4597" t="e">
        <v>#DIV/0!</v>
      </c>
      <c r="S4597">
        <v>0</v>
      </c>
    </row>
    <row r="4598" spans="1:19" x14ac:dyDescent="0.3">
      <c r="A4598" t="s">
        <v>9221</v>
      </c>
      <c r="B4598" s="171" t="s">
        <v>9222</v>
      </c>
      <c r="C4598" s="171" t="s">
        <v>8590</v>
      </c>
      <c r="D4598" s="171" t="s">
        <v>80</v>
      </c>
      <c r="E4598" s="11">
        <v>42370</v>
      </c>
      <c r="F4598">
        <v>4</v>
      </c>
      <c r="G4598">
        <v>5</v>
      </c>
      <c r="H4598">
        <v>0.8</v>
      </c>
      <c r="I4598">
        <v>4</v>
      </c>
      <c r="J4598">
        <v>21</v>
      </c>
      <c r="K4598">
        <v>0.19047619047619047</v>
      </c>
      <c r="L4598">
        <v>21</v>
      </c>
      <c r="M4598">
        <v>1</v>
      </c>
      <c r="N4598">
        <v>4</v>
      </c>
      <c r="P4598">
        <v>0</v>
      </c>
      <c r="Q4598">
        <v>0</v>
      </c>
      <c r="R4598" t="e">
        <v>#DIV/0!</v>
      </c>
      <c r="S4598">
        <v>0</v>
      </c>
    </row>
    <row r="4599" spans="1:19" x14ac:dyDescent="0.3">
      <c r="A4599" t="s">
        <v>9223</v>
      </c>
      <c r="B4599" s="171" t="s">
        <v>9224</v>
      </c>
      <c r="C4599" s="171" t="s">
        <v>170</v>
      </c>
      <c r="D4599" s="171" t="s">
        <v>80</v>
      </c>
      <c r="E4599" s="11">
        <v>42370</v>
      </c>
      <c r="F4599">
        <v>3</v>
      </c>
      <c r="G4599">
        <v>5</v>
      </c>
      <c r="H4599">
        <v>0.6</v>
      </c>
      <c r="I4599">
        <v>36</v>
      </c>
      <c r="J4599">
        <v>30</v>
      </c>
      <c r="K4599">
        <v>1.2</v>
      </c>
      <c r="L4599">
        <v>50</v>
      </c>
      <c r="M4599">
        <v>0.6</v>
      </c>
      <c r="N4599">
        <v>36</v>
      </c>
      <c r="P4599">
        <v>0</v>
      </c>
      <c r="Q4599">
        <v>0</v>
      </c>
      <c r="R4599" t="e">
        <v>#DIV/0!</v>
      </c>
      <c r="S4599">
        <v>0</v>
      </c>
    </row>
    <row r="4600" spans="1:19" x14ac:dyDescent="0.3">
      <c r="A4600" t="s">
        <v>9225</v>
      </c>
      <c r="B4600" s="171" t="s">
        <v>9226</v>
      </c>
      <c r="C4600" s="171" t="s">
        <v>182</v>
      </c>
      <c r="D4600" s="171" t="s">
        <v>80</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3">
      <c r="A4601" t="s">
        <v>9227</v>
      </c>
      <c r="B4601" s="171" t="s">
        <v>9228</v>
      </c>
      <c r="C4601" s="171" t="s">
        <v>197</v>
      </c>
      <c r="D4601" s="171" t="s">
        <v>80</v>
      </c>
      <c r="E4601" s="11">
        <v>42370</v>
      </c>
      <c r="F4601">
        <v>10</v>
      </c>
      <c r="G4601">
        <v>10</v>
      </c>
      <c r="H4601">
        <v>1</v>
      </c>
      <c r="I4601">
        <v>74</v>
      </c>
      <c r="J4601">
        <v>100</v>
      </c>
      <c r="K4601">
        <v>0.74</v>
      </c>
      <c r="L4601">
        <v>100</v>
      </c>
      <c r="M4601">
        <v>1</v>
      </c>
      <c r="N4601">
        <v>66</v>
      </c>
      <c r="P4601">
        <v>4</v>
      </c>
      <c r="Q4601">
        <v>8</v>
      </c>
      <c r="R4601">
        <v>0.5</v>
      </c>
      <c r="S4601">
        <v>8</v>
      </c>
    </row>
    <row r="4602" spans="1:19" x14ac:dyDescent="0.3">
      <c r="A4602" t="s">
        <v>9229</v>
      </c>
      <c r="B4602" s="171" t="s">
        <v>9230</v>
      </c>
      <c r="C4602" s="171" t="s">
        <v>218</v>
      </c>
      <c r="D4602" s="171" t="s">
        <v>80</v>
      </c>
      <c r="E4602" s="11">
        <v>42370</v>
      </c>
      <c r="F4602">
        <v>3</v>
      </c>
      <c r="G4602">
        <v>3</v>
      </c>
      <c r="H4602">
        <v>1</v>
      </c>
      <c r="I4602">
        <v>10</v>
      </c>
      <c r="J4602">
        <v>30</v>
      </c>
      <c r="K4602">
        <v>0.33333333333333331</v>
      </c>
      <c r="L4602">
        <v>30</v>
      </c>
      <c r="M4602">
        <v>1</v>
      </c>
      <c r="N4602">
        <v>10</v>
      </c>
      <c r="P4602">
        <v>0</v>
      </c>
      <c r="Q4602">
        <v>0</v>
      </c>
      <c r="R4602" t="e">
        <v>#DIV/0!</v>
      </c>
      <c r="S4602">
        <v>0</v>
      </c>
    </row>
    <row r="4603" spans="1:19" x14ac:dyDescent="0.3">
      <c r="A4603" t="s">
        <v>9231</v>
      </c>
      <c r="B4603" s="171" t="s">
        <v>9232</v>
      </c>
      <c r="C4603" s="171" t="s">
        <v>230</v>
      </c>
      <c r="D4603" s="171" t="s">
        <v>80</v>
      </c>
      <c r="E4603" s="11">
        <v>42370</v>
      </c>
      <c r="F4603">
        <v>5</v>
      </c>
      <c r="G4603">
        <v>5</v>
      </c>
      <c r="H4603">
        <v>1</v>
      </c>
      <c r="I4603">
        <v>15</v>
      </c>
      <c r="J4603">
        <v>40</v>
      </c>
      <c r="K4603">
        <v>0.375</v>
      </c>
      <c r="L4603">
        <v>40</v>
      </c>
      <c r="M4603">
        <v>1</v>
      </c>
      <c r="N4603">
        <v>15</v>
      </c>
      <c r="P4603">
        <v>0</v>
      </c>
      <c r="Q4603">
        <v>0</v>
      </c>
      <c r="R4603" t="e">
        <v>#DIV/0!</v>
      </c>
      <c r="S4603">
        <v>0</v>
      </c>
    </row>
    <row r="4604" spans="1:19" x14ac:dyDescent="0.3">
      <c r="A4604" t="s">
        <v>9233</v>
      </c>
      <c r="B4604" s="171" t="s">
        <v>9234</v>
      </c>
      <c r="C4604" s="171" t="s">
        <v>8193</v>
      </c>
      <c r="D4604" s="171" t="s">
        <v>80</v>
      </c>
      <c r="E4604" s="11">
        <v>42370</v>
      </c>
      <c r="F4604">
        <v>4</v>
      </c>
      <c r="G4604">
        <v>4</v>
      </c>
      <c r="H4604">
        <v>1</v>
      </c>
      <c r="I4604">
        <v>22</v>
      </c>
      <c r="J4604">
        <v>40</v>
      </c>
      <c r="K4604">
        <v>0.55000000000000004</v>
      </c>
      <c r="L4604">
        <v>40</v>
      </c>
      <c r="M4604">
        <v>1</v>
      </c>
      <c r="N4604">
        <v>22</v>
      </c>
      <c r="P4604">
        <v>1</v>
      </c>
      <c r="Q4604">
        <v>1</v>
      </c>
      <c r="R4604">
        <v>1</v>
      </c>
      <c r="S4604">
        <v>0</v>
      </c>
    </row>
    <row r="4605" spans="1:19" x14ac:dyDescent="0.3">
      <c r="A4605" t="s">
        <v>9235</v>
      </c>
      <c r="B4605" s="171" t="s">
        <v>9236</v>
      </c>
      <c r="C4605" s="171" t="s">
        <v>173</v>
      </c>
      <c r="D4605" s="171" t="s">
        <v>80</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3">
      <c r="A4606" t="s">
        <v>9237</v>
      </c>
      <c r="B4606" s="171" t="s">
        <v>9238</v>
      </c>
      <c r="C4606" s="171" t="s">
        <v>200</v>
      </c>
      <c r="D4606" s="171" t="s">
        <v>80</v>
      </c>
      <c r="E4606" s="11">
        <v>42370</v>
      </c>
      <c r="F4606">
        <v>10</v>
      </c>
      <c r="G4606">
        <v>10</v>
      </c>
      <c r="H4606">
        <v>1</v>
      </c>
      <c r="I4606">
        <v>39</v>
      </c>
      <c r="J4606">
        <v>50</v>
      </c>
      <c r="K4606">
        <v>0.78</v>
      </c>
      <c r="L4606">
        <v>50</v>
      </c>
      <c r="M4606">
        <v>1</v>
      </c>
      <c r="N4606">
        <v>36</v>
      </c>
      <c r="P4606">
        <v>0</v>
      </c>
      <c r="Q4606">
        <v>0</v>
      </c>
      <c r="R4606" t="e">
        <v>#DIV/0!</v>
      </c>
      <c r="S4606">
        <v>3</v>
      </c>
    </row>
    <row r="4607" spans="1:19" x14ac:dyDescent="0.3">
      <c r="A4607" t="s">
        <v>9239</v>
      </c>
      <c r="B4607" s="171" t="s">
        <v>9240</v>
      </c>
      <c r="C4607" s="171" t="s">
        <v>107</v>
      </c>
      <c r="D4607" s="171" t="s">
        <v>4</v>
      </c>
      <c r="E4607" s="11">
        <v>42370</v>
      </c>
      <c r="F4607">
        <v>14</v>
      </c>
      <c r="G4607">
        <v>14</v>
      </c>
      <c r="H4607">
        <v>1</v>
      </c>
      <c r="I4607">
        <v>118</v>
      </c>
      <c r="J4607">
        <v>125</v>
      </c>
      <c r="K4607">
        <v>0.94399999999999995</v>
      </c>
      <c r="L4607">
        <v>125</v>
      </c>
      <c r="M4607">
        <v>1</v>
      </c>
      <c r="N4607">
        <v>113</v>
      </c>
      <c r="P4607">
        <v>0</v>
      </c>
      <c r="Q4607">
        <v>0</v>
      </c>
      <c r="R4607" t="e">
        <v>#DIV/0!</v>
      </c>
      <c r="S4607">
        <v>5</v>
      </c>
    </row>
    <row r="4608" spans="1:19" x14ac:dyDescent="0.3">
      <c r="A4608" t="s">
        <v>9241</v>
      </c>
      <c r="B4608" s="171" t="s">
        <v>9242</v>
      </c>
      <c r="C4608" s="171" t="s">
        <v>122</v>
      </c>
      <c r="D4608" s="171" t="s">
        <v>4</v>
      </c>
      <c r="E4608" s="11">
        <v>42370</v>
      </c>
      <c r="F4608">
        <v>3</v>
      </c>
      <c r="G4608">
        <v>3</v>
      </c>
      <c r="H4608">
        <v>1</v>
      </c>
      <c r="I4608">
        <v>3</v>
      </c>
      <c r="J4608">
        <v>30</v>
      </c>
      <c r="K4608">
        <v>0.1</v>
      </c>
      <c r="L4608">
        <v>30</v>
      </c>
      <c r="M4608">
        <v>1</v>
      </c>
      <c r="N4608">
        <v>0</v>
      </c>
      <c r="P4608">
        <v>0</v>
      </c>
      <c r="Q4608">
        <v>0</v>
      </c>
      <c r="R4608" t="e">
        <v>#DIV/0!</v>
      </c>
      <c r="S4608">
        <v>3</v>
      </c>
    </row>
    <row r="4609" spans="1:19" x14ac:dyDescent="0.3">
      <c r="A4609" t="s">
        <v>9243</v>
      </c>
      <c r="B4609" s="171" t="s">
        <v>9244</v>
      </c>
      <c r="C4609" s="171" t="s">
        <v>8204</v>
      </c>
      <c r="D4609" s="171" t="s">
        <v>4</v>
      </c>
      <c r="E4609" s="11">
        <v>42370</v>
      </c>
      <c r="F4609">
        <v>2</v>
      </c>
      <c r="G4609">
        <v>2</v>
      </c>
      <c r="H4609">
        <v>1</v>
      </c>
      <c r="I4609">
        <v>4</v>
      </c>
      <c r="J4609">
        <v>10</v>
      </c>
      <c r="K4609">
        <v>0.4</v>
      </c>
      <c r="L4609">
        <v>10</v>
      </c>
      <c r="M4609">
        <v>1</v>
      </c>
      <c r="N4609">
        <v>4</v>
      </c>
      <c r="P4609">
        <v>0</v>
      </c>
      <c r="Q4609">
        <v>0</v>
      </c>
      <c r="R4609" t="e">
        <v>#DIV/0!</v>
      </c>
      <c r="S4609">
        <v>0</v>
      </c>
    </row>
    <row r="4610" spans="1:19" x14ac:dyDescent="0.3">
      <c r="A4610" t="s">
        <v>9245</v>
      </c>
      <c r="B4610" s="171" t="s">
        <v>9246</v>
      </c>
      <c r="C4610" s="171" t="s">
        <v>8615</v>
      </c>
      <c r="D4610" s="171" t="s">
        <v>4</v>
      </c>
      <c r="E4610" s="11">
        <v>42370</v>
      </c>
      <c r="F4610">
        <v>4</v>
      </c>
      <c r="G4610">
        <v>5</v>
      </c>
      <c r="H4610">
        <v>0.8</v>
      </c>
      <c r="I4610">
        <v>4</v>
      </c>
      <c r="J4610">
        <v>21</v>
      </c>
      <c r="K4610">
        <v>0.19047619047619047</v>
      </c>
      <c r="L4610">
        <v>21</v>
      </c>
      <c r="M4610">
        <v>1</v>
      </c>
      <c r="N4610">
        <v>4</v>
      </c>
      <c r="P4610">
        <v>0</v>
      </c>
      <c r="Q4610">
        <v>0</v>
      </c>
      <c r="R4610" t="e">
        <v>#DIV/0!</v>
      </c>
      <c r="S4610">
        <v>0</v>
      </c>
    </row>
    <row r="4611" spans="1:19" x14ac:dyDescent="0.3">
      <c r="A4611" t="s">
        <v>9247</v>
      </c>
      <c r="B4611" s="171" t="s">
        <v>9248</v>
      </c>
      <c r="C4611" s="171" t="s">
        <v>146</v>
      </c>
      <c r="D4611" s="171" t="s">
        <v>4</v>
      </c>
      <c r="E4611" s="11">
        <v>42370</v>
      </c>
      <c r="F4611">
        <v>12</v>
      </c>
      <c r="G4611">
        <v>12</v>
      </c>
      <c r="H4611">
        <v>1</v>
      </c>
      <c r="I4611">
        <v>82</v>
      </c>
      <c r="J4611">
        <v>96</v>
      </c>
      <c r="K4611">
        <v>0.85416666666666663</v>
      </c>
      <c r="L4611">
        <v>96</v>
      </c>
      <c r="M4611">
        <v>1</v>
      </c>
      <c r="N4611">
        <v>74</v>
      </c>
      <c r="P4611">
        <v>3</v>
      </c>
      <c r="Q4611">
        <v>10</v>
      </c>
      <c r="R4611">
        <v>0.3</v>
      </c>
      <c r="S4611">
        <v>8</v>
      </c>
    </row>
    <row r="4612" spans="1:19" x14ac:dyDescent="0.3">
      <c r="A4612" t="s">
        <v>9249</v>
      </c>
      <c r="B4612" s="171" t="s">
        <v>9250</v>
      </c>
      <c r="C4612" s="171" t="s">
        <v>161</v>
      </c>
      <c r="D4612" s="171" t="s">
        <v>4</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3">
      <c r="A4613" t="s">
        <v>9251</v>
      </c>
      <c r="B4613" s="171" t="s">
        <v>9252</v>
      </c>
      <c r="C4613" s="171" t="s">
        <v>212</v>
      </c>
      <c r="D4613" s="171" t="s">
        <v>4</v>
      </c>
      <c r="E4613" s="11">
        <v>42370</v>
      </c>
      <c r="F4613">
        <v>2</v>
      </c>
      <c r="G4613">
        <v>2</v>
      </c>
      <c r="H4613">
        <v>1</v>
      </c>
      <c r="I4613">
        <v>10</v>
      </c>
      <c r="J4613">
        <v>15</v>
      </c>
      <c r="K4613">
        <v>0.66666666666666663</v>
      </c>
      <c r="L4613">
        <v>15</v>
      </c>
      <c r="M4613">
        <v>1</v>
      </c>
      <c r="N4613">
        <v>10</v>
      </c>
      <c r="P4613">
        <v>1</v>
      </c>
      <c r="Q4613">
        <v>1</v>
      </c>
      <c r="R4613">
        <v>1</v>
      </c>
      <c r="S4613">
        <v>0</v>
      </c>
    </row>
    <row r="4614" spans="1:19" x14ac:dyDescent="0.3">
      <c r="A4614" t="s">
        <v>9253</v>
      </c>
      <c r="B4614" s="171" t="s">
        <v>9254</v>
      </c>
      <c r="C4614" s="171" t="s">
        <v>73</v>
      </c>
      <c r="D4614" s="171" t="s">
        <v>4</v>
      </c>
      <c r="E4614" s="11">
        <v>42370</v>
      </c>
      <c r="F4614">
        <v>3</v>
      </c>
      <c r="G4614">
        <v>3</v>
      </c>
      <c r="H4614">
        <v>1</v>
      </c>
      <c r="I4614">
        <v>2</v>
      </c>
      <c r="J4614">
        <v>15</v>
      </c>
      <c r="K4614">
        <v>0.13333333333333333</v>
      </c>
      <c r="L4614">
        <v>15</v>
      </c>
      <c r="M4614">
        <v>1</v>
      </c>
      <c r="N4614">
        <v>1</v>
      </c>
      <c r="P4614">
        <v>0</v>
      </c>
      <c r="Q4614">
        <v>0</v>
      </c>
      <c r="R4614" t="e">
        <v>#DIV/0!</v>
      </c>
      <c r="S4614">
        <v>1</v>
      </c>
    </row>
    <row r="4615" spans="1:19" x14ac:dyDescent="0.3">
      <c r="A4615" t="s">
        <v>9255</v>
      </c>
      <c r="B4615" s="171" t="s">
        <v>9256</v>
      </c>
      <c r="C4615" s="171" t="s">
        <v>125</v>
      </c>
      <c r="D4615" s="171" t="s">
        <v>4</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3">
      <c r="A4616" t="s">
        <v>9257</v>
      </c>
      <c r="B4616" s="171" t="s">
        <v>9258</v>
      </c>
      <c r="C4616" s="171" t="s">
        <v>191</v>
      </c>
      <c r="D4616" s="171" t="s">
        <v>4</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3">
      <c r="A4617" t="s">
        <v>9259</v>
      </c>
      <c r="B4617" s="171" t="s">
        <v>9260</v>
      </c>
      <c r="C4617" s="171" t="s">
        <v>233</v>
      </c>
      <c r="D4617" s="171" t="s">
        <v>4</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3">
      <c r="A4618" t="s">
        <v>9261</v>
      </c>
      <c r="B4618" s="171" t="s">
        <v>9262</v>
      </c>
      <c r="C4618" s="171" t="s">
        <v>185</v>
      </c>
      <c r="D4618" s="171" t="s">
        <v>4</v>
      </c>
      <c r="E4618" s="11">
        <v>42370</v>
      </c>
      <c r="F4618">
        <v>10</v>
      </c>
      <c r="G4618">
        <v>10</v>
      </c>
      <c r="H4618">
        <v>1</v>
      </c>
      <c r="I4618">
        <v>17</v>
      </c>
      <c r="J4618">
        <v>26</v>
      </c>
      <c r="K4618">
        <v>0.65384615384615385</v>
      </c>
      <c r="L4618">
        <v>26</v>
      </c>
      <c r="M4618">
        <v>1</v>
      </c>
      <c r="N4618">
        <v>17</v>
      </c>
      <c r="P4618">
        <v>0</v>
      </c>
      <c r="Q4618">
        <v>2</v>
      </c>
      <c r="R4618">
        <v>0</v>
      </c>
      <c r="S4618">
        <v>0</v>
      </c>
    </row>
    <row r="4619" spans="1:19" x14ac:dyDescent="0.3">
      <c r="A4619" t="s">
        <v>9263</v>
      </c>
      <c r="B4619" s="171" t="s">
        <v>9264</v>
      </c>
      <c r="C4619" s="171" t="s">
        <v>221</v>
      </c>
      <c r="D4619" s="171" t="s">
        <v>4</v>
      </c>
      <c r="E4619" s="11">
        <v>42370</v>
      </c>
      <c r="F4619">
        <v>9</v>
      </c>
      <c r="G4619">
        <v>9</v>
      </c>
      <c r="H4619">
        <v>1</v>
      </c>
      <c r="I4619">
        <v>17</v>
      </c>
      <c r="J4619">
        <v>60</v>
      </c>
      <c r="K4619">
        <v>0.28333333333333333</v>
      </c>
      <c r="L4619">
        <v>60</v>
      </c>
      <c r="M4619">
        <v>1</v>
      </c>
      <c r="N4619">
        <v>17</v>
      </c>
      <c r="P4619">
        <v>0</v>
      </c>
      <c r="Q4619">
        <v>0</v>
      </c>
      <c r="R4619" t="e">
        <v>#DIV/0!</v>
      </c>
      <c r="S4619">
        <v>0</v>
      </c>
    </row>
    <row r="4620" spans="1:19" x14ac:dyDescent="0.3">
      <c r="A4620" t="s">
        <v>9265</v>
      </c>
      <c r="B4620" s="171" t="s">
        <v>9266</v>
      </c>
      <c r="C4620" s="171" t="s">
        <v>137</v>
      </c>
      <c r="D4620" s="171" t="s">
        <v>4</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3">
      <c r="A4621" t="s">
        <v>9267</v>
      </c>
      <c r="B4621" s="171" t="s">
        <v>9268</v>
      </c>
      <c r="C4621" s="171" t="s">
        <v>167</v>
      </c>
      <c r="D4621" s="171" t="s">
        <v>4</v>
      </c>
      <c r="E4621" s="11">
        <v>42370</v>
      </c>
      <c r="F4621">
        <v>3</v>
      </c>
      <c r="G4621">
        <v>5</v>
      </c>
      <c r="H4621">
        <v>0.6</v>
      </c>
      <c r="I4621">
        <v>36</v>
      </c>
      <c r="J4621">
        <v>30</v>
      </c>
      <c r="K4621">
        <v>1.2</v>
      </c>
      <c r="L4621">
        <v>50</v>
      </c>
      <c r="M4621">
        <v>0.6</v>
      </c>
      <c r="N4621">
        <v>36</v>
      </c>
      <c r="P4621">
        <v>0</v>
      </c>
      <c r="Q4621">
        <v>0</v>
      </c>
      <c r="R4621" t="e">
        <v>#DIV/0!</v>
      </c>
      <c r="S4621">
        <v>0</v>
      </c>
    </row>
    <row r="4622" spans="1:19" x14ac:dyDescent="0.3">
      <c r="A4622" t="s">
        <v>9269</v>
      </c>
      <c r="B4622" s="171" t="s">
        <v>9270</v>
      </c>
      <c r="C4622" s="171" t="s">
        <v>179</v>
      </c>
      <c r="D4622" s="171" t="s">
        <v>4</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3">
      <c r="A4623" t="s">
        <v>9271</v>
      </c>
      <c r="B4623" s="171" t="s">
        <v>9272</v>
      </c>
      <c r="C4623" s="171" t="s">
        <v>215</v>
      </c>
      <c r="D4623" s="171" t="s">
        <v>4</v>
      </c>
      <c r="E4623" s="11">
        <v>42370</v>
      </c>
      <c r="F4623">
        <v>3</v>
      </c>
      <c r="G4623">
        <v>3</v>
      </c>
      <c r="H4623">
        <v>1</v>
      </c>
      <c r="I4623">
        <v>10</v>
      </c>
      <c r="J4623">
        <v>30</v>
      </c>
      <c r="K4623">
        <v>0.33333333333333331</v>
      </c>
      <c r="L4623">
        <v>30</v>
      </c>
      <c r="M4623">
        <v>1</v>
      </c>
      <c r="N4623">
        <v>10</v>
      </c>
      <c r="P4623">
        <v>0</v>
      </c>
      <c r="Q4623">
        <v>0</v>
      </c>
      <c r="R4623" t="e">
        <v>#DIV/0!</v>
      </c>
      <c r="S4623">
        <v>0</v>
      </c>
    </row>
    <row r="4624" spans="1:19" x14ac:dyDescent="0.3">
      <c r="A4624" t="s">
        <v>9273</v>
      </c>
      <c r="B4624" s="171" t="s">
        <v>9274</v>
      </c>
      <c r="C4624" s="171" t="s">
        <v>8233</v>
      </c>
      <c r="D4624" s="171" t="s">
        <v>4</v>
      </c>
      <c r="E4624" s="11">
        <v>42370</v>
      </c>
      <c r="F4624">
        <v>4</v>
      </c>
      <c r="G4624">
        <v>4</v>
      </c>
      <c r="H4624">
        <v>1</v>
      </c>
      <c r="I4624">
        <v>22</v>
      </c>
      <c r="J4624">
        <v>40</v>
      </c>
      <c r="K4624">
        <v>0.55000000000000004</v>
      </c>
      <c r="L4624">
        <v>40</v>
      </c>
      <c r="M4624">
        <v>1</v>
      </c>
      <c r="N4624">
        <v>37</v>
      </c>
      <c r="P4624">
        <v>1</v>
      </c>
      <c r="Q4624">
        <v>1</v>
      </c>
      <c r="R4624">
        <v>1</v>
      </c>
      <c r="S4624">
        <v>0</v>
      </c>
    </row>
    <row r="4625" spans="1:19" x14ac:dyDescent="0.3">
      <c r="A4625" t="s">
        <v>9275</v>
      </c>
      <c r="B4625" s="171" t="s">
        <v>9276</v>
      </c>
      <c r="C4625" s="171" t="s">
        <v>79</v>
      </c>
      <c r="D4625" s="171" t="s">
        <v>80</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3">
      <c r="A4626" t="s">
        <v>9277</v>
      </c>
      <c r="B4626" s="171" t="s">
        <v>9278</v>
      </c>
      <c r="C4626" s="171" t="s">
        <v>83</v>
      </c>
      <c r="D4626" s="171" t="s">
        <v>80</v>
      </c>
      <c r="E4626" s="11">
        <v>42370</v>
      </c>
      <c r="F4626">
        <v>8</v>
      </c>
      <c r="G4626">
        <v>8</v>
      </c>
      <c r="H4626">
        <v>1</v>
      </c>
      <c r="I4626">
        <v>28</v>
      </c>
      <c r="J4626">
        <v>40</v>
      </c>
      <c r="K4626">
        <v>0.7</v>
      </c>
      <c r="L4626">
        <v>40</v>
      </c>
      <c r="M4626">
        <v>1</v>
      </c>
      <c r="N4626">
        <v>26</v>
      </c>
      <c r="P4626">
        <v>0</v>
      </c>
      <c r="Q4626">
        <v>0</v>
      </c>
      <c r="R4626" t="e">
        <v>#DIV/0!</v>
      </c>
      <c r="S4626">
        <v>2</v>
      </c>
    </row>
    <row r="4627" spans="1:19" x14ac:dyDescent="0.3">
      <c r="A4627" t="s">
        <v>9279</v>
      </c>
      <c r="B4627" s="171" t="s">
        <v>9280</v>
      </c>
      <c r="C4627" s="171" t="s">
        <v>86</v>
      </c>
      <c r="D4627" s="171" t="s">
        <v>80</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3">
      <c r="A4628" t="s">
        <v>9281</v>
      </c>
      <c r="B4628" s="171" t="s">
        <v>9282</v>
      </c>
      <c r="C4628" s="171" t="s">
        <v>89</v>
      </c>
      <c r="D4628" s="171" t="s">
        <v>80</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3">
      <c r="A4629" t="s">
        <v>9283</v>
      </c>
      <c r="B4629" s="171" t="s">
        <v>9284</v>
      </c>
      <c r="C4629" s="171" t="s">
        <v>92</v>
      </c>
      <c r="D4629" s="171" t="s">
        <v>80</v>
      </c>
      <c r="E4629" s="11">
        <v>42370</v>
      </c>
      <c r="F4629">
        <v>4</v>
      </c>
      <c r="G4629">
        <v>4</v>
      </c>
      <c r="H4629">
        <v>1</v>
      </c>
      <c r="I4629">
        <v>4</v>
      </c>
      <c r="J4629">
        <v>8</v>
      </c>
      <c r="K4629">
        <v>0.5</v>
      </c>
      <c r="L4629">
        <v>8</v>
      </c>
      <c r="M4629">
        <v>1</v>
      </c>
      <c r="N4629">
        <v>2</v>
      </c>
      <c r="O4629">
        <v>0.82899999999999996</v>
      </c>
      <c r="P4629">
        <v>2</v>
      </c>
      <c r="Q4629">
        <v>2</v>
      </c>
      <c r="R4629">
        <v>1</v>
      </c>
      <c r="S4629">
        <v>2</v>
      </c>
    </row>
    <row r="4630" spans="1:19" x14ac:dyDescent="0.3">
      <c r="A4630" t="s">
        <v>9285</v>
      </c>
      <c r="B4630" s="171" t="s">
        <v>9286</v>
      </c>
      <c r="C4630" s="171" t="s">
        <v>95</v>
      </c>
      <c r="D4630" s="171" t="s">
        <v>80</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3">
      <c r="A4631" t="s">
        <v>9287</v>
      </c>
      <c r="B4631" s="171" t="s">
        <v>9288</v>
      </c>
      <c r="C4631" s="171" t="s">
        <v>98</v>
      </c>
      <c r="D4631" s="171" t="s">
        <v>80</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3">
      <c r="A4632" t="s">
        <v>9289</v>
      </c>
      <c r="B4632" s="171" t="s">
        <v>9290</v>
      </c>
      <c r="C4632" s="171" t="s">
        <v>101</v>
      </c>
      <c r="D4632" s="171" t="s">
        <v>80</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3">
      <c r="A4633" t="s">
        <v>9291</v>
      </c>
      <c r="B4633" s="171" t="s">
        <v>9292</v>
      </c>
      <c r="C4633" s="171" t="s">
        <v>6843</v>
      </c>
      <c r="D4633" s="171" t="s">
        <v>80</v>
      </c>
      <c r="E4633" s="11">
        <v>42370</v>
      </c>
      <c r="F4633">
        <v>0</v>
      </c>
      <c r="G4633">
        <v>0</v>
      </c>
      <c r="H4633" t="e">
        <v>#DIV/0!</v>
      </c>
      <c r="I4633">
        <v>0</v>
      </c>
      <c r="J4633">
        <v>0</v>
      </c>
      <c r="K4633" t="e">
        <v>#DIV/0!</v>
      </c>
      <c r="L4633">
        <v>0</v>
      </c>
      <c r="M4633" t="e">
        <v>#DIV/0!</v>
      </c>
      <c r="N4633">
        <v>0</v>
      </c>
      <c r="P4633">
        <v>0</v>
      </c>
      <c r="Q4633">
        <v>0</v>
      </c>
      <c r="R4633" t="e">
        <v>#DIV/0!</v>
      </c>
      <c r="S4633">
        <v>0</v>
      </c>
    </row>
    <row r="4634" spans="1:19" x14ac:dyDescent="0.3">
      <c r="A4634" t="s">
        <v>9293</v>
      </c>
      <c r="B4634" s="171" t="s">
        <v>9294</v>
      </c>
      <c r="C4634" s="171" t="s">
        <v>104</v>
      </c>
      <c r="D4634" s="171" t="s">
        <v>4</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3">
      <c r="A4635" t="s">
        <v>9295</v>
      </c>
      <c r="B4635" s="171" t="s">
        <v>9296</v>
      </c>
      <c r="C4635" s="171" t="s">
        <v>76</v>
      </c>
      <c r="D4635" s="171" t="s">
        <v>80</v>
      </c>
      <c r="E4635" s="11">
        <v>42370</v>
      </c>
      <c r="F4635">
        <v>3</v>
      </c>
      <c r="G4635">
        <v>3</v>
      </c>
      <c r="H4635">
        <v>1</v>
      </c>
      <c r="I4635">
        <v>2</v>
      </c>
      <c r="J4635">
        <v>15</v>
      </c>
      <c r="K4635">
        <v>0.13333333333333333</v>
      </c>
      <c r="L4635">
        <v>15</v>
      </c>
      <c r="M4635">
        <v>1</v>
      </c>
      <c r="N4635">
        <v>1</v>
      </c>
      <c r="P4635">
        <v>0</v>
      </c>
      <c r="Q4635">
        <v>0</v>
      </c>
      <c r="R4635" t="e">
        <v>#DIV/0!</v>
      </c>
      <c r="S4635">
        <v>1</v>
      </c>
    </row>
    <row r="4636" spans="1:19" x14ac:dyDescent="0.3">
      <c r="A4636" t="s">
        <v>9297</v>
      </c>
      <c r="B4636" s="171" t="s">
        <v>9298</v>
      </c>
      <c r="C4636" s="171" t="s">
        <v>79</v>
      </c>
      <c r="D4636" s="171" t="s">
        <v>4</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3">
      <c r="A4637" t="s">
        <v>9299</v>
      </c>
      <c r="B4637" s="171" t="s">
        <v>9300</v>
      </c>
      <c r="C4637" s="171" t="s">
        <v>86</v>
      </c>
      <c r="D4637" s="171" t="s">
        <v>4</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3">
      <c r="A4638" t="s">
        <v>9301</v>
      </c>
      <c r="B4638" s="171" t="s">
        <v>9302</v>
      </c>
      <c r="C4638" s="171" t="s">
        <v>89</v>
      </c>
      <c r="D4638" s="171" t="s">
        <v>4</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3">
      <c r="A4639" t="s">
        <v>9303</v>
      </c>
      <c r="B4639" s="171" t="s">
        <v>9304</v>
      </c>
      <c r="C4639" s="171" t="s">
        <v>92</v>
      </c>
      <c r="D4639" s="171" t="s">
        <v>4</v>
      </c>
      <c r="E4639" s="11">
        <v>42370</v>
      </c>
      <c r="F4639">
        <v>4</v>
      </c>
      <c r="G4639">
        <v>4</v>
      </c>
      <c r="H4639">
        <v>1</v>
      </c>
      <c r="I4639">
        <v>4</v>
      </c>
      <c r="J4639">
        <v>8</v>
      </c>
      <c r="K4639">
        <v>0.5</v>
      </c>
      <c r="L4639">
        <v>8</v>
      </c>
      <c r="M4639">
        <v>1</v>
      </c>
      <c r="N4639">
        <v>2</v>
      </c>
      <c r="O4639">
        <v>0.82899999999999996</v>
      </c>
      <c r="P4639">
        <v>2</v>
      </c>
      <c r="Q4639">
        <v>2</v>
      </c>
      <c r="R4639">
        <v>1</v>
      </c>
      <c r="S4639">
        <v>2</v>
      </c>
    </row>
    <row r="4640" spans="1:19" x14ac:dyDescent="0.3">
      <c r="A4640" t="s">
        <v>9305</v>
      </c>
      <c r="B4640" s="171" t="s">
        <v>9306</v>
      </c>
      <c r="C4640" s="171" t="s">
        <v>98</v>
      </c>
      <c r="D4640" s="171" t="s">
        <v>4</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3">
      <c r="A4641" t="s">
        <v>9307</v>
      </c>
      <c r="B4641" s="171" t="s">
        <v>9308</v>
      </c>
      <c r="C4641" s="171" t="s">
        <v>101</v>
      </c>
      <c r="D4641" s="171" t="s">
        <v>4</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3">
      <c r="A4642" t="s">
        <v>9309</v>
      </c>
      <c r="B4642" s="171" t="s">
        <v>9310</v>
      </c>
      <c r="C4642" s="171" t="s">
        <v>6843</v>
      </c>
      <c r="D4642" s="171" t="s">
        <v>4</v>
      </c>
      <c r="E4642" s="11">
        <v>42370</v>
      </c>
      <c r="F4642">
        <v>0</v>
      </c>
      <c r="G4642">
        <v>0</v>
      </c>
      <c r="H4642" t="e">
        <v>#DIV/0!</v>
      </c>
      <c r="I4642">
        <v>0</v>
      </c>
      <c r="J4642">
        <v>0</v>
      </c>
      <c r="K4642" t="e">
        <v>#DIV/0!</v>
      </c>
      <c r="L4642">
        <v>0</v>
      </c>
      <c r="M4642" t="e">
        <v>#DIV/0!</v>
      </c>
      <c r="N4642">
        <v>0</v>
      </c>
      <c r="P4642">
        <v>0</v>
      </c>
      <c r="Q4642">
        <v>0</v>
      </c>
      <c r="R4642" t="e">
        <v>#DIV/0!</v>
      </c>
      <c r="S4642">
        <v>0</v>
      </c>
    </row>
    <row r="4643" spans="1:19" x14ac:dyDescent="0.3">
      <c r="A4643" t="s">
        <v>9311</v>
      </c>
      <c r="B4643" s="171" t="s">
        <v>9312</v>
      </c>
      <c r="C4643" s="171" t="s">
        <v>107</v>
      </c>
      <c r="D4643" s="171" t="s">
        <v>80</v>
      </c>
      <c r="E4643" s="11">
        <v>42370</v>
      </c>
      <c r="F4643">
        <v>14</v>
      </c>
      <c r="G4643">
        <v>14</v>
      </c>
      <c r="H4643">
        <v>1</v>
      </c>
      <c r="I4643">
        <v>118</v>
      </c>
      <c r="J4643">
        <v>125</v>
      </c>
      <c r="K4643">
        <v>0.94399999999999995</v>
      </c>
      <c r="L4643">
        <v>125</v>
      </c>
      <c r="M4643">
        <v>1</v>
      </c>
      <c r="N4643">
        <v>113</v>
      </c>
      <c r="P4643">
        <v>0</v>
      </c>
      <c r="Q4643">
        <v>0</v>
      </c>
      <c r="R4643" t="e">
        <v>#DIV/0!</v>
      </c>
      <c r="S4643">
        <v>5</v>
      </c>
    </row>
    <row r="4644" spans="1:19" x14ac:dyDescent="0.3">
      <c r="A4644" t="s">
        <v>9313</v>
      </c>
      <c r="B4644" s="171" t="s">
        <v>9314</v>
      </c>
      <c r="C4644" s="171" t="s">
        <v>113</v>
      </c>
      <c r="D4644" s="171" t="s">
        <v>4</v>
      </c>
      <c r="E4644" s="11">
        <v>42370</v>
      </c>
      <c r="F4644">
        <v>5</v>
      </c>
      <c r="G4644">
        <v>5</v>
      </c>
      <c r="H4644">
        <v>1</v>
      </c>
      <c r="I4644">
        <v>9</v>
      </c>
      <c r="J4644">
        <v>25</v>
      </c>
      <c r="K4644">
        <v>0.36</v>
      </c>
      <c r="L4644">
        <v>25</v>
      </c>
      <c r="M4644">
        <v>1</v>
      </c>
      <c r="N4644">
        <v>6</v>
      </c>
      <c r="P4644">
        <v>0</v>
      </c>
      <c r="Q4644">
        <v>0</v>
      </c>
      <c r="R4644" t="e">
        <v>#DIV/0!</v>
      </c>
      <c r="S4644">
        <v>3</v>
      </c>
    </row>
    <row r="4645" spans="1:19" x14ac:dyDescent="0.3">
      <c r="A4645" t="s">
        <v>9315</v>
      </c>
      <c r="B4645" s="171" t="s">
        <v>9316</v>
      </c>
      <c r="C4645" s="171" t="s">
        <v>116</v>
      </c>
      <c r="D4645" s="171" t="s">
        <v>4</v>
      </c>
      <c r="E4645" s="11">
        <v>42370</v>
      </c>
      <c r="F4645">
        <v>9</v>
      </c>
      <c r="G4645">
        <v>9</v>
      </c>
      <c r="H4645">
        <v>1</v>
      </c>
      <c r="I4645">
        <v>109</v>
      </c>
      <c r="J4645">
        <v>100</v>
      </c>
      <c r="K4645">
        <v>1.0900000000000001</v>
      </c>
      <c r="L4645">
        <v>100</v>
      </c>
      <c r="M4645">
        <v>1</v>
      </c>
      <c r="N4645">
        <v>107</v>
      </c>
      <c r="P4645">
        <v>0</v>
      </c>
      <c r="Q4645">
        <v>0</v>
      </c>
      <c r="R4645" t="e">
        <v>#DIV/0!</v>
      </c>
      <c r="S4645">
        <v>2</v>
      </c>
    </row>
    <row r="4646" spans="1:19" x14ac:dyDescent="0.3">
      <c r="A4646" t="s">
        <v>9317</v>
      </c>
      <c r="B4646" s="171" t="s">
        <v>9318</v>
      </c>
      <c r="C4646" s="171" t="s">
        <v>119</v>
      </c>
      <c r="D4646" s="171" t="s">
        <v>4</v>
      </c>
      <c r="E4646" s="11">
        <v>42370</v>
      </c>
      <c r="F4646">
        <v>3</v>
      </c>
      <c r="G4646">
        <v>3</v>
      </c>
      <c r="H4646">
        <v>1</v>
      </c>
      <c r="I4646">
        <v>3</v>
      </c>
      <c r="J4646">
        <v>30</v>
      </c>
      <c r="K4646">
        <v>0.1</v>
      </c>
      <c r="L4646">
        <v>30</v>
      </c>
      <c r="M4646">
        <v>1</v>
      </c>
      <c r="N4646">
        <v>0</v>
      </c>
      <c r="P4646">
        <v>0</v>
      </c>
      <c r="Q4646">
        <v>0</v>
      </c>
      <c r="R4646" t="e">
        <v>#DIV/0!</v>
      </c>
      <c r="S4646">
        <v>3</v>
      </c>
    </row>
    <row r="4647" spans="1:19" x14ac:dyDescent="0.3">
      <c r="A4647" t="s">
        <v>9319</v>
      </c>
      <c r="B4647" s="171" t="s">
        <v>9320</v>
      </c>
      <c r="C4647" s="171" t="s">
        <v>122</v>
      </c>
      <c r="D4647" s="171" t="s">
        <v>80</v>
      </c>
      <c r="E4647" s="11">
        <v>42370</v>
      </c>
      <c r="F4647">
        <v>3</v>
      </c>
      <c r="G4647">
        <v>3</v>
      </c>
      <c r="H4647">
        <v>1</v>
      </c>
      <c r="I4647">
        <v>3</v>
      </c>
      <c r="J4647">
        <v>30</v>
      </c>
      <c r="K4647">
        <v>0.1</v>
      </c>
      <c r="L4647">
        <v>30</v>
      </c>
      <c r="M4647">
        <v>1</v>
      </c>
      <c r="N4647">
        <v>0</v>
      </c>
      <c r="P4647">
        <v>0</v>
      </c>
      <c r="Q4647">
        <v>0</v>
      </c>
      <c r="R4647" t="e">
        <v>#DIV/0!</v>
      </c>
      <c r="S4647">
        <v>3</v>
      </c>
    </row>
    <row r="4648" spans="1:19" x14ac:dyDescent="0.3">
      <c r="A4648" t="s">
        <v>9321</v>
      </c>
      <c r="B4648" s="171" t="s">
        <v>9322</v>
      </c>
      <c r="C4648" s="171" t="s">
        <v>125</v>
      </c>
      <c r="D4648" s="171" t="s">
        <v>80</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3">
      <c r="A4649" t="s">
        <v>9323</v>
      </c>
      <c r="B4649" s="171" t="s">
        <v>9324</v>
      </c>
      <c r="C4649" s="171" t="s">
        <v>128</v>
      </c>
      <c r="D4649" s="171" t="s">
        <v>4</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3">
      <c r="A4650" t="s">
        <v>9325</v>
      </c>
      <c r="B4650" s="171" t="s">
        <v>9326</v>
      </c>
      <c r="C4650" s="171" t="s">
        <v>131</v>
      </c>
      <c r="D4650" s="171" t="s">
        <v>4</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3">
      <c r="A4651" t="s">
        <v>9327</v>
      </c>
      <c r="B4651" s="171" t="s">
        <v>9328</v>
      </c>
      <c r="C4651" s="171" t="s">
        <v>137</v>
      </c>
      <c r="D4651" s="171" t="s">
        <v>80</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3">
      <c r="A4652" t="s">
        <v>9329</v>
      </c>
      <c r="B4652" s="171" t="s">
        <v>9330</v>
      </c>
      <c r="C4652" s="171" t="s">
        <v>140</v>
      </c>
      <c r="D4652" s="171" t="s">
        <v>4</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3">
      <c r="A4653" t="s">
        <v>9331</v>
      </c>
      <c r="B4653" s="171" t="s">
        <v>9332</v>
      </c>
      <c r="C4653" s="171" t="s">
        <v>8204</v>
      </c>
      <c r="D4653" s="171" t="s">
        <v>80</v>
      </c>
      <c r="E4653" s="11">
        <v>42370</v>
      </c>
      <c r="F4653">
        <v>2</v>
      </c>
      <c r="G4653">
        <v>2</v>
      </c>
      <c r="H4653">
        <v>1</v>
      </c>
      <c r="I4653">
        <v>4</v>
      </c>
      <c r="J4653">
        <v>10</v>
      </c>
      <c r="K4653">
        <v>0.4</v>
      </c>
      <c r="L4653">
        <v>10</v>
      </c>
      <c r="M4653">
        <v>1</v>
      </c>
      <c r="N4653">
        <v>4</v>
      </c>
      <c r="P4653">
        <v>0</v>
      </c>
      <c r="Q4653">
        <v>0</v>
      </c>
      <c r="R4653" t="e">
        <v>#DIV/0!</v>
      </c>
      <c r="S4653">
        <v>0</v>
      </c>
    </row>
    <row r="4654" spans="1:19" x14ac:dyDescent="0.3">
      <c r="A4654" t="s">
        <v>9333</v>
      </c>
      <c r="B4654" s="171" t="s">
        <v>9334</v>
      </c>
      <c r="C4654" s="171" t="s">
        <v>8180</v>
      </c>
      <c r="D4654" s="171" t="s">
        <v>4</v>
      </c>
      <c r="E4654" s="11">
        <v>42370</v>
      </c>
      <c r="F4654">
        <v>2</v>
      </c>
      <c r="G4654">
        <v>2</v>
      </c>
      <c r="H4654">
        <v>1</v>
      </c>
      <c r="I4654">
        <v>4</v>
      </c>
      <c r="J4654">
        <v>10</v>
      </c>
      <c r="K4654">
        <v>0.4</v>
      </c>
      <c r="L4654">
        <v>10</v>
      </c>
      <c r="M4654">
        <v>1</v>
      </c>
      <c r="N4654">
        <v>4</v>
      </c>
      <c r="P4654">
        <v>0</v>
      </c>
      <c r="Q4654">
        <v>0</v>
      </c>
      <c r="R4654" t="e">
        <v>#DIV/0!</v>
      </c>
      <c r="S4654">
        <v>0</v>
      </c>
    </row>
    <row r="4655" spans="1:19" x14ac:dyDescent="0.3">
      <c r="A4655" t="s">
        <v>9335</v>
      </c>
      <c r="B4655" s="171" t="s">
        <v>9336</v>
      </c>
      <c r="C4655" s="171" t="s">
        <v>8615</v>
      </c>
      <c r="D4655" s="171" t="s">
        <v>80</v>
      </c>
      <c r="E4655" s="11">
        <v>42370</v>
      </c>
      <c r="F4655">
        <v>4</v>
      </c>
      <c r="G4655">
        <v>5</v>
      </c>
      <c r="H4655">
        <v>0.8</v>
      </c>
      <c r="I4655">
        <v>4</v>
      </c>
      <c r="J4655">
        <v>21</v>
      </c>
      <c r="K4655">
        <v>0.19047619047619047</v>
      </c>
      <c r="L4655">
        <v>21</v>
      </c>
      <c r="M4655">
        <v>1</v>
      </c>
      <c r="N4655">
        <v>4</v>
      </c>
      <c r="P4655">
        <v>0</v>
      </c>
      <c r="Q4655">
        <v>0</v>
      </c>
      <c r="R4655" t="e">
        <v>#DIV/0!</v>
      </c>
      <c r="S4655">
        <v>0</v>
      </c>
    </row>
    <row r="4656" spans="1:19" x14ac:dyDescent="0.3">
      <c r="A4656" t="s">
        <v>9337</v>
      </c>
      <c r="B4656" s="171" t="s">
        <v>9338</v>
      </c>
      <c r="C4656" s="171" t="s">
        <v>8590</v>
      </c>
      <c r="D4656" s="171" t="s">
        <v>4</v>
      </c>
      <c r="E4656" s="11">
        <v>42370</v>
      </c>
      <c r="F4656">
        <v>4</v>
      </c>
      <c r="G4656">
        <v>5</v>
      </c>
      <c r="H4656">
        <v>0.8</v>
      </c>
      <c r="I4656">
        <v>4</v>
      </c>
      <c r="J4656">
        <v>21</v>
      </c>
      <c r="K4656">
        <v>0.19047619047619047</v>
      </c>
      <c r="L4656">
        <v>21</v>
      </c>
      <c r="M4656">
        <v>1</v>
      </c>
      <c r="N4656">
        <v>4</v>
      </c>
      <c r="P4656">
        <v>0</v>
      </c>
      <c r="Q4656">
        <v>0</v>
      </c>
      <c r="R4656" t="e">
        <v>#DIV/0!</v>
      </c>
      <c r="S4656">
        <v>0</v>
      </c>
    </row>
    <row r="4657" spans="1:19" x14ac:dyDescent="0.3">
      <c r="A4657" t="s">
        <v>9339</v>
      </c>
      <c r="B4657" s="171" t="s">
        <v>9340</v>
      </c>
      <c r="C4657" s="171" t="s">
        <v>167</v>
      </c>
      <c r="D4657" s="171" t="s">
        <v>80</v>
      </c>
      <c r="E4657" s="11">
        <v>42370</v>
      </c>
      <c r="F4657">
        <v>3</v>
      </c>
      <c r="G4657">
        <v>5</v>
      </c>
      <c r="H4657">
        <v>0.6</v>
      </c>
      <c r="I4657">
        <v>36</v>
      </c>
      <c r="J4657">
        <v>30</v>
      </c>
      <c r="K4657">
        <v>1.2</v>
      </c>
      <c r="L4657">
        <v>50</v>
      </c>
      <c r="M4657">
        <v>0.6</v>
      </c>
      <c r="N4657">
        <v>36</v>
      </c>
      <c r="P4657">
        <v>0</v>
      </c>
      <c r="Q4657">
        <v>0</v>
      </c>
      <c r="R4657" t="e">
        <v>#DIV/0!</v>
      </c>
      <c r="S4657">
        <v>0</v>
      </c>
    </row>
    <row r="4658" spans="1:19" x14ac:dyDescent="0.3">
      <c r="A4658" t="s">
        <v>9341</v>
      </c>
      <c r="B4658" s="171" t="s">
        <v>9342</v>
      </c>
      <c r="C4658" s="171" t="s">
        <v>170</v>
      </c>
      <c r="D4658" s="171" t="s">
        <v>4</v>
      </c>
      <c r="E4658" s="11">
        <v>42370</v>
      </c>
      <c r="F4658">
        <v>3</v>
      </c>
      <c r="G4658">
        <v>5</v>
      </c>
      <c r="H4658">
        <v>0.6</v>
      </c>
      <c r="I4658">
        <v>36</v>
      </c>
      <c r="J4658">
        <v>30</v>
      </c>
      <c r="K4658">
        <v>1.2</v>
      </c>
      <c r="L4658">
        <v>50</v>
      </c>
      <c r="M4658">
        <v>0.6</v>
      </c>
      <c r="N4658">
        <v>36</v>
      </c>
      <c r="P4658">
        <v>0</v>
      </c>
      <c r="Q4658">
        <v>0</v>
      </c>
      <c r="R4658" t="e">
        <v>#DIV/0!</v>
      </c>
      <c r="S4658">
        <v>0</v>
      </c>
    </row>
    <row r="4659" spans="1:19" x14ac:dyDescent="0.3">
      <c r="A4659" t="s">
        <v>9343</v>
      </c>
      <c r="B4659" s="171" t="s">
        <v>9344</v>
      </c>
      <c r="C4659" s="171" t="s">
        <v>179</v>
      </c>
      <c r="D4659" s="171" t="s">
        <v>80</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3">
      <c r="A4660" t="s">
        <v>9345</v>
      </c>
      <c r="B4660" s="171" t="s">
        <v>9346</v>
      </c>
      <c r="C4660" s="171" t="s">
        <v>182</v>
      </c>
      <c r="D4660" s="171" t="s">
        <v>4</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3">
      <c r="A4661" t="s">
        <v>9347</v>
      </c>
      <c r="B4661" s="171" t="s">
        <v>9348</v>
      </c>
      <c r="C4661" s="171" t="s">
        <v>185</v>
      </c>
      <c r="D4661" s="171" t="s">
        <v>80</v>
      </c>
      <c r="E4661" s="11">
        <v>42370</v>
      </c>
      <c r="F4661">
        <v>10</v>
      </c>
      <c r="G4661">
        <v>10</v>
      </c>
      <c r="H4661">
        <v>1</v>
      </c>
      <c r="I4661">
        <v>17</v>
      </c>
      <c r="J4661">
        <v>26</v>
      </c>
      <c r="K4661">
        <v>0.65384615384615385</v>
      </c>
      <c r="L4661">
        <v>26</v>
      </c>
      <c r="M4661">
        <v>1</v>
      </c>
      <c r="N4661">
        <v>17</v>
      </c>
      <c r="P4661">
        <v>0</v>
      </c>
      <c r="Q4661">
        <v>2</v>
      </c>
      <c r="R4661">
        <v>0</v>
      </c>
      <c r="S4661">
        <v>0</v>
      </c>
    </row>
    <row r="4662" spans="1:19" x14ac:dyDescent="0.3">
      <c r="A4662" t="s">
        <v>9349</v>
      </c>
      <c r="B4662" s="171" t="s">
        <v>9350</v>
      </c>
      <c r="C4662" s="171" t="s">
        <v>188</v>
      </c>
      <c r="D4662" s="171" t="s">
        <v>4</v>
      </c>
      <c r="E4662" s="11">
        <v>42370</v>
      </c>
      <c r="F4662">
        <v>10</v>
      </c>
      <c r="G4662">
        <v>10</v>
      </c>
      <c r="H4662">
        <v>1</v>
      </c>
      <c r="I4662">
        <v>17</v>
      </c>
      <c r="J4662">
        <v>26</v>
      </c>
      <c r="K4662">
        <v>0.65384615384615385</v>
      </c>
      <c r="L4662">
        <v>26</v>
      </c>
      <c r="M4662">
        <v>1</v>
      </c>
      <c r="N4662">
        <v>17</v>
      </c>
      <c r="P4662">
        <v>0</v>
      </c>
      <c r="Q4662">
        <v>2</v>
      </c>
      <c r="R4662">
        <v>0</v>
      </c>
      <c r="S4662">
        <v>0</v>
      </c>
    </row>
    <row r="4663" spans="1:19" x14ac:dyDescent="0.3">
      <c r="A4663" t="s">
        <v>9351</v>
      </c>
      <c r="B4663" s="171" t="s">
        <v>9352</v>
      </c>
      <c r="C4663" s="171" t="s">
        <v>191</v>
      </c>
      <c r="D4663" s="171" t="s">
        <v>80</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3">
      <c r="A4664" t="s">
        <v>9353</v>
      </c>
      <c r="B4664" s="171" t="s">
        <v>9354</v>
      </c>
      <c r="C4664" s="171" t="s">
        <v>194</v>
      </c>
      <c r="D4664" s="171" t="s">
        <v>4</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3">
      <c r="A4665" t="s">
        <v>9355</v>
      </c>
      <c r="B4665" s="171" t="s">
        <v>9356</v>
      </c>
      <c r="C4665" s="171" t="s">
        <v>197</v>
      </c>
      <c r="D4665" s="171" t="s">
        <v>4</v>
      </c>
      <c r="E4665" s="11">
        <v>42370</v>
      </c>
      <c r="F4665">
        <v>10</v>
      </c>
      <c r="G4665">
        <v>10</v>
      </c>
      <c r="H4665">
        <v>1</v>
      </c>
      <c r="I4665">
        <v>74</v>
      </c>
      <c r="J4665">
        <v>100</v>
      </c>
      <c r="K4665">
        <v>0.74</v>
      </c>
      <c r="L4665">
        <v>100</v>
      </c>
      <c r="M4665">
        <v>1</v>
      </c>
      <c r="N4665">
        <v>66</v>
      </c>
      <c r="P4665">
        <v>4</v>
      </c>
      <c r="Q4665">
        <v>8</v>
      </c>
      <c r="R4665">
        <v>0.5</v>
      </c>
      <c r="S4665">
        <v>8</v>
      </c>
    </row>
    <row r="4666" spans="1:19" x14ac:dyDescent="0.3">
      <c r="A4666" t="s">
        <v>9357</v>
      </c>
      <c r="B4666" s="171" t="s">
        <v>9358</v>
      </c>
      <c r="C4666" s="171" t="s">
        <v>209</v>
      </c>
      <c r="D4666" s="171" t="s">
        <v>4</v>
      </c>
      <c r="E4666" s="11">
        <v>42370</v>
      </c>
      <c r="F4666">
        <v>2</v>
      </c>
      <c r="G4666">
        <v>2</v>
      </c>
      <c r="H4666">
        <v>1</v>
      </c>
      <c r="I4666">
        <v>10</v>
      </c>
      <c r="J4666">
        <v>15</v>
      </c>
      <c r="K4666">
        <v>0.66666666666666663</v>
      </c>
      <c r="L4666">
        <v>15</v>
      </c>
      <c r="M4666">
        <v>1</v>
      </c>
      <c r="N4666">
        <v>10</v>
      </c>
      <c r="P4666">
        <v>1</v>
      </c>
      <c r="Q4666">
        <v>1</v>
      </c>
      <c r="R4666">
        <v>1</v>
      </c>
      <c r="S4666">
        <v>0</v>
      </c>
    </row>
    <row r="4667" spans="1:19" x14ac:dyDescent="0.3">
      <c r="A4667" t="s">
        <v>9359</v>
      </c>
      <c r="B4667" s="171" t="s">
        <v>9360</v>
      </c>
      <c r="C4667" s="171" t="s">
        <v>212</v>
      </c>
      <c r="D4667" s="171" t="s">
        <v>80</v>
      </c>
      <c r="E4667" s="11">
        <v>42370</v>
      </c>
      <c r="F4667">
        <v>2</v>
      </c>
      <c r="G4667">
        <v>2</v>
      </c>
      <c r="H4667">
        <v>1</v>
      </c>
      <c r="I4667">
        <v>10</v>
      </c>
      <c r="J4667">
        <v>15</v>
      </c>
      <c r="K4667">
        <v>0.66666666666666663</v>
      </c>
      <c r="L4667">
        <v>15</v>
      </c>
      <c r="M4667">
        <v>1</v>
      </c>
      <c r="N4667">
        <v>10</v>
      </c>
      <c r="P4667">
        <v>1</v>
      </c>
      <c r="Q4667">
        <v>1</v>
      </c>
      <c r="R4667">
        <v>1</v>
      </c>
      <c r="S4667">
        <v>0</v>
      </c>
    </row>
    <row r="4668" spans="1:19" x14ac:dyDescent="0.3">
      <c r="A4668" t="s">
        <v>9361</v>
      </c>
      <c r="B4668" s="171" t="s">
        <v>9362</v>
      </c>
      <c r="C4668" s="171" t="s">
        <v>215</v>
      </c>
      <c r="D4668" s="171" t="s">
        <v>80</v>
      </c>
      <c r="E4668" s="11">
        <v>42370</v>
      </c>
      <c r="F4668">
        <v>3</v>
      </c>
      <c r="G4668">
        <v>3</v>
      </c>
      <c r="H4668">
        <v>1</v>
      </c>
      <c r="I4668">
        <v>10</v>
      </c>
      <c r="J4668">
        <v>30</v>
      </c>
      <c r="K4668">
        <v>0.33333333333333331</v>
      </c>
      <c r="L4668">
        <v>30</v>
      </c>
      <c r="M4668">
        <v>1</v>
      </c>
      <c r="N4668">
        <v>10</v>
      </c>
      <c r="P4668">
        <v>0</v>
      </c>
      <c r="Q4668">
        <v>0</v>
      </c>
      <c r="R4668" t="e">
        <v>#DIV/0!</v>
      </c>
      <c r="S4668">
        <v>0</v>
      </c>
    </row>
    <row r="4669" spans="1:19" x14ac:dyDescent="0.3">
      <c r="A4669" t="s">
        <v>9363</v>
      </c>
      <c r="B4669" s="171" t="s">
        <v>9364</v>
      </c>
      <c r="C4669" s="171" t="s">
        <v>218</v>
      </c>
      <c r="D4669" s="171" t="s">
        <v>4</v>
      </c>
      <c r="E4669" s="11">
        <v>42370</v>
      </c>
      <c r="F4669">
        <v>3</v>
      </c>
      <c r="G4669">
        <v>3</v>
      </c>
      <c r="H4669">
        <v>1</v>
      </c>
      <c r="I4669">
        <v>10</v>
      </c>
      <c r="J4669">
        <v>30</v>
      </c>
      <c r="K4669">
        <v>0.33333333333333331</v>
      </c>
      <c r="L4669">
        <v>30</v>
      </c>
      <c r="M4669">
        <v>1</v>
      </c>
      <c r="N4669">
        <v>10</v>
      </c>
      <c r="P4669">
        <v>0</v>
      </c>
      <c r="Q4669">
        <v>0</v>
      </c>
      <c r="R4669" t="e">
        <v>#DIV/0!</v>
      </c>
      <c r="S4669">
        <v>0</v>
      </c>
    </row>
    <row r="4670" spans="1:19" x14ac:dyDescent="0.3">
      <c r="A4670" t="s">
        <v>9365</v>
      </c>
      <c r="B4670" s="171" t="s">
        <v>9366</v>
      </c>
      <c r="C4670" s="171" t="s">
        <v>8233</v>
      </c>
      <c r="D4670" s="171" t="s">
        <v>80</v>
      </c>
      <c r="E4670" s="11">
        <v>42370</v>
      </c>
      <c r="F4670">
        <v>4</v>
      </c>
      <c r="G4670">
        <v>4</v>
      </c>
      <c r="H4670">
        <v>1</v>
      </c>
      <c r="I4670">
        <v>22</v>
      </c>
      <c r="J4670">
        <v>40</v>
      </c>
      <c r="K4670">
        <v>0.55000000000000004</v>
      </c>
      <c r="L4670">
        <v>40</v>
      </c>
      <c r="M4670">
        <v>1</v>
      </c>
      <c r="N4670">
        <v>37</v>
      </c>
      <c r="P4670">
        <v>1</v>
      </c>
      <c r="Q4670">
        <v>1</v>
      </c>
      <c r="R4670">
        <v>1</v>
      </c>
      <c r="S4670">
        <v>0</v>
      </c>
    </row>
    <row r="4671" spans="1:19" x14ac:dyDescent="0.3">
      <c r="A4671" t="s">
        <v>9367</v>
      </c>
      <c r="B4671" s="171" t="s">
        <v>9368</v>
      </c>
      <c r="C4671" s="171" t="s">
        <v>8193</v>
      </c>
      <c r="D4671" s="171" t="s">
        <v>4</v>
      </c>
      <c r="E4671" s="11">
        <v>42370</v>
      </c>
      <c r="F4671">
        <v>4</v>
      </c>
      <c r="G4671">
        <v>4</v>
      </c>
      <c r="H4671">
        <v>1</v>
      </c>
      <c r="I4671">
        <v>22</v>
      </c>
      <c r="J4671">
        <v>40</v>
      </c>
      <c r="K4671">
        <v>0.55000000000000004</v>
      </c>
      <c r="L4671">
        <v>40</v>
      </c>
      <c r="M4671">
        <v>1</v>
      </c>
      <c r="N4671">
        <v>22</v>
      </c>
      <c r="P4671">
        <v>1</v>
      </c>
      <c r="Q4671">
        <v>1</v>
      </c>
      <c r="R4671">
        <v>1</v>
      </c>
      <c r="S4671">
        <v>0</v>
      </c>
    </row>
    <row r="4672" spans="1:19" x14ac:dyDescent="0.3">
      <c r="A4672" t="s">
        <v>9369</v>
      </c>
      <c r="B4672" s="171" t="s">
        <v>9370</v>
      </c>
      <c r="C4672" s="171" t="s">
        <v>233</v>
      </c>
      <c r="D4672" s="171" t="s">
        <v>80</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3">
      <c r="A4673" t="s">
        <v>9371</v>
      </c>
      <c r="B4673" s="171" t="s">
        <v>9372</v>
      </c>
      <c r="C4673" s="171" t="s">
        <v>236</v>
      </c>
      <c r="D4673" s="171" t="s">
        <v>4</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3">
      <c r="A4674" t="s">
        <v>9373</v>
      </c>
      <c r="B4674" s="171" t="s">
        <v>9374</v>
      </c>
      <c r="C4674" s="171" t="s">
        <v>239</v>
      </c>
      <c r="D4674" s="171" t="s">
        <v>4</v>
      </c>
      <c r="E4674" s="11">
        <v>42370</v>
      </c>
      <c r="F4674">
        <v>4</v>
      </c>
      <c r="G4674">
        <v>4</v>
      </c>
      <c r="H4674">
        <v>1</v>
      </c>
      <c r="I4674">
        <v>4</v>
      </c>
      <c r="J4674">
        <v>8</v>
      </c>
      <c r="K4674">
        <v>0.5</v>
      </c>
      <c r="L4674">
        <v>8</v>
      </c>
      <c r="M4674">
        <v>1</v>
      </c>
      <c r="N4674">
        <v>2</v>
      </c>
      <c r="O4674">
        <v>0.82899999999999996</v>
      </c>
      <c r="P4674">
        <v>2</v>
      </c>
      <c r="Q4674">
        <v>2</v>
      </c>
      <c r="R4674">
        <v>1</v>
      </c>
      <c r="S4674">
        <v>2</v>
      </c>
    </row>
    <row r="4675" spans="1:19" x14ac:dyDescent="0.3">
      <c r="A4675" t="s">
        <v>9375</v>
      </c>
      <c r="B4675" s="171" t="s">
        <v>9376</v>
      </c>
      <c r="C4675" s="171" t="s">
        <v>143</v>
      </c>
      <c r="D4675" s="171" t="s">
        <v>4</v>
      </c>
      <c r="E4675" s="11">
        <v>42370</v>
      </c>
      <c r="F4675">
        <v>3</v>
      </c>
      <c r="G4675">
        <v>3</v>
      </c>
      <c r="H4675">
        <v>1</v>
      </c>
      <c r="I4675">
        <v>38</v>
      </c>
      <c r="J4675">
        <v>36</v>
      </c>
      <c r="K4675">
        <v>1.0555555555555556</v>
      </c>
      <c r="L4675">
        <v>36</v>
      </c>
      <c r="M4675">
        <v>1</v>
      </c>
      <c r="N4675">
        <v>32</v>
      </c>
      <c r="P4675">
        <v>3</v>
      </c>
      <c r="Q4675">
        <v>10</v>
      </c>
      <c r="R4675">
        <v>0.3</v>
      </c>
      <c r="S4675">
        <v>6</v>
      </c>
    </row>
    <row r="4676" spans="1:19" x14ac:dyDescent="0.3">
      <c r="A4676" t="s">
        <v>9377</v>
      </c>
      <c r="B4676" s="171" t="s">
        <v>9378</v>
      </c>
      <c r="C4676" s="171" t="s">
        <v>146</v>
      </c>
      <c r="D4676" s="171" t="s">
        <v>80</v>
      </c>
      <c r="E4676" s="11">
        <v>42370</v>
      </c>
      <c r="F4676">
        <v>12</v>
      </c>
      <c r="G4676">
        <v>12</v>
      </c>
      <c r="H4676">
        <v>1</v>
      </c>
      <c r="I4676">
        <v>82</v>
      </c>
      <c r="J4676">
        <v>96</v>
      </c>
      <c r="K4676">
        <v>0.85416666666666663</v>
      </c>
      <c r="L4676">
        <v>96</v>
      </c>
      <c r="M4676">
        <v>1</v>
      </c>
      <c r="N4676">
        <v>74</v>
      </c>
      <c r="P4676">
        <v>3</v>
      </c>
      <c r="Q4676">
        <v>10</v>
      </c>
      <c r="R4676">
        <v>0.3</v>
      </c>
      <c r="S4676">
        <v>8</v>
      </c>
    </row>
    <row r="4677" spans="1:19" x14ac:dyDescent="0.3">
      <c r="A4677" t="s">
        <v>9379</v>
      </c>
      <c r="B4677" s="171" t="s">
        <v>9380</v>
      </c>
      <c r="C4677" s="171" t="s">
        <v>152</v>
      </c>
      <c r="D4677" s="171" t="s">
        <v>4</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3">
      <c r="A4678" t="s">
        <v>9381</v>
      </c>
      <c r="B4678" s="171" t="s">
        <v>9382</v>
      </c>
      <c r="C4678" s="171" t="s">
        <v>155</v>
      </c>
      <c r="D4678" s="171" t="s">
        <v>4</v>
      </c>
      <c r="E4678" s="11">
        <v>42370</v>
      </c>
      <c r="F4678">
        <v>2</v>
      </c>
      <c r="G4678">
        <v>2</v>
      </c>
      <c r="H4678">
        <v>1</v>
      </c>
      <c r="I4678">
        <v>15</v>
      </c>
      <c r="J4678">
        <v>10</v>
      </c>
      <c r="K4678">
        <v>1.5</v>
      </c>
      <c r="L4678">
        <v>10</v>
      </c>
      <c r="M4678">
        <v>1</v>
      </c>
      <c r="N4678">
        <v>15</v>
      </c>
      <c r="P4678">
        <v>0</v>
      </c>
      <c r="Q4678">
        <v>0</v>
      </c>
      <c r="R4678" t="e">
        <v>#DIV/0!</v>
      </c>
      <c r="S4678">
        <v>0</v>
      </c>
    </row>
    <row r="4679" spans="1:19" x14ac:dyDescent="0.3">
      <c r="A4679" t="s">
        <v>9383</v>
      </c>
      <c r="B4679" s="171" t="s">
        <v>9384</v>
      </c>
      <c r="C4679" s="171" t="s">
        <v>158</v>
      </c>
      <c r="D4679" s="171" t="s">
        <v>4</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3">
      <c r="A4680" t="s">
        <v>9385</v>
      </c>
      <c r="B4680" s="171" t="s">
        <v>9386</v>
      </c>
      <c r="C4680" s="171" t="s">
        <v>161</v>
      </c>
      <c r="D4680" s="171" t="s">
        <v>80</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3">
      <c r="A4681" t="s">
        <v>9387</v>
      </c>
      <c r="B4681" s="171" t="s">
        <v>9388</v>
      </c>
      <c r="C4681" s="171" t="s">
        <v>221</v>
      </c>
      <c r="D4681" s="171" t="s">
        <v>80</v>
      </c>
      <c r="E4681" s="11">
        <v>42370</v>
      </c>
      <c r="F4681">
        <v>9</v>
      </c>
      <c r="G4681">
        <v>9</v>
      </c>
      <c r="H4681">
        <v>1</v>
      </c>
      <c r="I4681">
        <v>17</v>
      </c>
      <c r="J4681">
        <v>60</v>
      </c>
      <c r="K4681">
        <v>0.28333333333333333</v>
      </c>
      <c r="L4681">
        <v>60</v>
      </c>
      <c r="M4681">
        <v>1</v>
      </c>
      <c r="N4681">
        <v>17</v>
      </c>
      <c r="P4681">
        <v>0</v>
      </c>
      <c r="Q4681">
        <v>0</v>
      </c>
      <c r="R4681" t="e">
        <v>#DIV/0!</v>
      </c>
      <c r="S4681">
        <v>0</v>
      </c>
    </row>
    <row r="4682" spans="1:19" x14ac:dyDescent="0.3">
      <c r="A4682" t="s">
        <v>9389</v>
      </c>
      <c r="B4682" s="171" t="s">
        <v>9390</v>
      </c>
      <c r="C4682" s="171" t="s">
        <v>227</v>
      </c>
      <c r="D4682" s="171" t="s">
        <v>4</v>
      </c>
      <c r="E4682" s="11">
        <v>42370</v>
      </c>
      <c r="F4682">
        <v>4</v>
      </c>
      <c r="G4682">
        <v>4</v>
      </c>
      <c r="H4682">
        <v>1</v>
      </c>
      <c r="I4682">
        <v>2</v>
      </c>
      <c r="J4682">
        <v>20</v>
      </c>
      <c r="K4682">
        <v>0.1</v>
      </c>
      <c r="L4682">
        <v>20</v>
      </c>
      <c r="M4682">
        <v>1</v>
      </c>
      <c r="N4682">
        <v>2</v>
      </c>
      <c r="P4682">
        <v>0</v>
      </c>
      <c r="Q4682">
        <v>0</v>
      </c>
      <c r="R4682" t="e">
        <v>#DIV/0!</v>
      </c>
      <c r="S4682">
        <v>0</v>
      </c>
    </row>
    <row r="4683" spans="1:19" x14ac:dyDescent="0.3">
      <c r="A4683" t="s">
        <v>9391</v>
      </c>
      <c r="B4683" s="171" t="s">
        <v>9392</v>
      </c>
      <c r="C4683" s="171" t="s">
        <v>230</v>
      </c>
      <c r="D4683" s="171" t="s">
        <v>4</v>
      </c>
      <c r="E4683" s="11">
        <v>42370</v>
      </c>
      <c r="F4683">
        <v>5</v>
      </c>
      <c r="G4683">
        <v>5</v>
      </c>
      <c r="H4683">
        <v>1</v>
      </c>
      <c r="I4683">
        <v>15</v>
      </c>
      <c r="J4683">
        <v>40</v>
      </c>
      <c r="K4683">
        <v>0.375</v>
      </c>
      <c r="L4683">
        <v>40</v>
      </c>
      <c r="M4683">
        <v>1</v>
      </c>
      <c r="N4683">
        <v>15</v>
      </c>
      <c r="P4683">
        <v>0</v>
      </c>
      <c r="Q4683">
        <v>0</v>
      </c>
      <c r="R4683" t="e">
        <v>#DIV/0!</v>
      </c>
      <c r="S4683">
        <v>0</v>
      </c>
    </row>
    <row r="4684" spans="1:19" x14ac:dyDescent="0.3">
      <c r="A4684" t="s">
        <v>9393</v>
      </c>
      <c r="B4684" s="171" t="s">
        <v>9394</v>
      </c>
      <c r="C4684" s="171" t="s">
        <v>143</v>
      </c>
      <c r="D4684" s="171" t="s">
        <v>80</v>
      </c>
      <c r="E4684" s="11">
        <v>42401</v>
      </c>
      <c r="F4684">
        <v>3</v>
      </c>
      <c r="G4684">
        <v>3</v>
      </c>
      <c r="H4684">
        <v>1</v>
      </c>
      <c r="I4684">
        <v>42</v>
      </c>
      <c r="J4684">
        <v>36</v>
      </c>
      <c r="K4684">
        <v>1.1666666666666667</v>
      </c>
      <c r="L4684">
        <v>36</v>
      </c>
      <c r="M4684">
        <v>1</v>
      </c>
      <c r="N4684">
        <v>35</v>
      </c>
      <c r="P4684">
        <v>3</v>
      </c>
      <c r="Q4684">
        <v>4</v>
      </c>
      <c r="R4684">
        <v>0.75</v>
      </c>
      <c r="S4684">
        <v>7</v>
      </c>
    </row>
    <row r="4685" spans="1:19" x14ac:dyDescent="0.3">
      <c r="A4685" t="s">
        <v>9395</v>
      </c>
      <c r="B4685" s="171" t="s">
        <v>9396</v>
      </c>
      <c r="C4685" s="171" t="s">
        <v>158</v>
      </c>
      <c r="D4685" s="171" t="s">
        <v>80</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3">
      <c r="A4686" t="s">
        <v>9397</v>
      </c>
      <c r="B4686" s="171" t="s">
        <v>9398</v>
      </c>
      <c r="C4686" s="171" t="s">
        <v>209</v>
      </c>
      <c r="D4686" s="171" t="s">
        <v>80</v>
      </c>
      <c r="E4686" s="11">
        <v>42401</v>
      </c>
      <c r="F4686">
        <v>2</v>
      </c>
      <c r="G4686">
        <v>2</v>
      </c>
      <c r="H4686">
        <v>1</v>
      </c>
      <c r="I4686">
        <v>8</v>
      </c>
      <c r="J4686">
        <v>15</v>
      </c>
      <c r="K4686">
        <v>0.53333333333333333</v>
      </c>
      <c r="L4686">
        <v>15</v>
      </c>
      <c r="M4686">
        <v>1</v>
      </c>
      <c r="N4686">
        <v>4</v>
      </c>
      <c r="P4686">
        <v>2</v>
      </c>
      <c r="Q4686">
        <v>2</v>
      </c>
      <c r="R4686">
        <v>1</v>
      </c>
      <c r="S4686">
        <v>4</v>
      </c>
    </row>
    <row r="4687" spans="1:19" x14ac:dyDescent="0.3">
      <c r="A4687" t="s">
        <v>9399</v>
      </c>
      <c r="B4687" s="171" t="s">
        <v>9400</v>
      </c>
      <c r="C4687" s="171" t="s">
        <v>119</v>
      </c>
      <c r="D4687" s="171" t="s">
        <v>80</v>
      </c>
      <c r="E4687" s="11">
        <v>42401</v>
      </c>
      <c r="F4687">
        <v>3</v>
      </c>
      <c r="G4687">
        <v>3</v>
      </c>
      <c r="H4687">
        <v>1</v>
      </c>
      <c r="I4687">
        <v>4</v>
      </c>
      <c r="J4687">
        <v>30</v>
      </c>
      <c r="K4687">
        <v>0.13333333333333333</v>
      </c>
      <c r="L4687">
        <v>30</v>
      </c>
      <c r="M4687">
        <v>1</v>
      </c>
      <c r="N4687">
        <v>3</v>
      </c>
      <c r="P4687">
        <v>0</v>
      </c>
      <c r="Q4687">
        <v>0</v>
      </c>
      <c r="R4687" t="e">
        <v>#DIV/0!</v>
      </c>
      <c r="S4687">
        <v>1</v>
      </c>
    </row>
    <row r="4688" spans="1:19" x14ac:dyDescent="0.3">
      <c r="A4688" t="s">
        <v>9401</v>
      </c>
      <c r="B4688" s="171" t="s">
        <v>9402</v>
      </c>
      <c r="C4688" s="171" t="s">
        <v>203</v>
      </c>
      <c r="D4688" s="171" t="s">
        <v>80</v>
      </c>
      <c r="E4688" s="11">
        <v>42401</v>
      </c>
      <c r="F4688">
        <v>5</v>
      </c>
      <c r="G4688">
        <v>5</v>
      </c>
      <c r="H4688">
        <v>1</v>
      </c>
      <c r="I4688">
        <v>25</v>
      </c>
      <c r="J4688">
        <v>25</v>
      </c>
      <c r="K4688">
        <v>1</v>
      </c>
      <c r="L4688">
        <v>25</v>
      </c>
      <c r="M4688">
        <v>1</v>
      </c>
      <c r="N4688">
        <v>24</v>
      </c>
      <c r="P4688">
        <v>0</v>
      </c>
      <c r="Q4688">
        <v>4</v>
      </c>
      <c r="R4688">
        <v>0</v>
      </c>
      <c r="S4688">
        <v>1</v>
      </c>
    </row>
    <row r="4689" spans="1:19" x14ac:dyDescent="0.3">
      <c r="A4689" t="s">
        <v>9403</v>
      </c>
      <c r="B4689" s="171" t="s">
        <v>9404</v>
      </c>
      <c r="C4689" s="171" t="s">
        <v>76</v>
      </c>
      <c r="D4689" s="171" t="s">
        <v>4</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3">
      <c r="A4690" t="s">
        <v>9405</v>
      </c>
      <c r="B4690" s="171" t="s">
        <v>9406</v>
      </c>
      <c r="C4690" s="171" t="s">
        <v>128</v>
      </c>
      <c r="D4690" s="171" t="s">
        <v>80</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3">
      <c r="A4691" t="s">
        <v>9407</v>
      </c>
      <c r="B4691" s="171" t="s">
        <v>9408</v>
      </c>
      <c r="C4691" s="171" t="s">
        <v>152</v>
      </c>
      <c r="D4691" s="171" t="s">
        <v>80</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3">
      <c r="A4692" t="s">
        <v>9409</v>
      </c>
      <c r="B4692" s="171" t="s">
        <v>9410</v>
      </c>
      <c r="C4692" s="171" t="s">
        <v>194</v>
      </c>
      <c r="D4692" s="171" t="s">
        <v>80</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3">
      <c r="A4693" t="s">
        <v>9411</v>
      </c>
      <c r="B4693" s="171" t="s">
        <v>9412</v>
      </c>
      <c r="C4693" s="171" t="s">
        <v>236</v>
      </c>
      <c r="D4693" s="171" t="s">
        <v>80</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3">
      <c r="A4694" t="s">
        <v>9413</v>
      </c>
      <c r="B4694" s="171" t="s">
        <v>9414</v>
      </c>
      <c r="C4694" s="171" t="s">
        <v>239</v>
      </c>
      <c r="D4694" s="171" t="s">
        <v>80</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x14ac:dyDescent="0.3">
      <c r="A4695" t="s">
        <v>9415</v>
      </c>
      <c r="B4695" s="171" t="s">
        <v>9416</v>
      </c>
      <c r="C4695" s="171" t="s">
        <v>176</v>
      </c>
      <c r="D4695" s="171" t="s">
        <v>80</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3">
      <c r="A4696" t="s">
        <v>9417</v>
      </c>
      <c r="B4696" s="171" t="s">
        <v>9418</v>
      </c>
      <c r="C4696" s="171" t="s">
        <v>206</v>
      </c>
      <c r="D4696" s="171" t="s">
        <v>80</v>
      </c>
      <c r="E4696" s="11">
        <v>42401</v>
      </c>
      <c r="F4696">
        <v>5</v>
      </c>
      <c r="G4696">
        <v>5</v>
      </c>
      <c r="H4696">
        <v>1</v>
      </c>
      <c r="I4696">
        <v>16</v>
      </c>
      <c r="J4696">
        <v>25</v>
      </c>
      <c r="K4696">
        <v>0.64</v>
      </c>
      <c r="L4696">
        <v>25</v>
      </c>
      <c r="M4696">
        <v>1</v>
      </c>
      <c r="N4696">
        <v>15</v>
      </c>
      <c r="P4696">
        <v>0</v>
      </c>
      <c r="Q4696">
        <v>1</v>
      </c>
      <c r="R4696">
        <v>0</v>
      </c>
      <c r="S4696">
        <v>1</v>
      </c>
    </row>
    <row r="4697" spans="1:19" x14ac:dyDescent="0.3">
      <c r="A4697" t="s">
        <v>9419</v>
      </c>
      <c r="B4697" s="171" t="s">
        <v>9420</v>
      </c>
      <c r="C4697" s="171" t="s">
        <v>113</v>
      </c>
      <c r="D4697" s="171" t="s">
        <v>80</v>
      </c>
      <c r="E4697" s="11">
        <v>42401</v>
      </c>
      <c r="F4697">
        <v>5</v>
      </c>
      <c r="G4697">
        <v>5</v>
      </c>
      <c r="H4697">
        <v>1</v>
      </c>
      <c r="I4697">
        <v>9</v>
      </c>
      <c r="J4697">
        <v>25</v>
      </c>
      <c r="K4697">
        <v>0.36</v>
      </c>
      <c r="L4697">
        <v>25</v>
      </c>
      <c r="M4697">
        <v>1</v>
      </c>
      <c r="N4697">
        <v>9</v>
      </c>
      <c r="P4697">
        <v>1</v>
      </c>
      <c r="Q4697">
        <v>2</v>
      </c>
      <c r="R4697">
        <v>0.5</v>
      </c>
      <c r="S4697">
        <v>0</v>
      </c>
    </row>
    <row r="4698" spans="1:19" x14ac:dyDescent="0.3">
      <c r="A4698" t="s">
        <v>9421</v>
      </c>
      <c r="B4698" s="171" t="s">
        <v>9422</v>
      </c>
      <c r="C4698" s="171" t="s">
        <v>131</v>
      </c>
      <c r="D4698" s="171" t="s">
        <v>80</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3">
      <c r="A4699" t="s">
        <v>9423</v>
      </c>
      <c r="B4699" s="171" t="s">
        <v>9424</v>
      </c>
      <c r="C4699" s="171" t="s">
        <v>155</v>
      </c>
      <c r="D4699" s="171" t="s">
        <v>80</v>
      </c>
      <c r="E4699" s="11">
        <v>42401</v>
      </c>
      <c r="F4699">
        <v>2</v>
      </c>
      <c r="G4699">
        <v>2</v>
      </c>
      <c r="H4699">
        <v>1</v>
      </c>
      <c r="I4699">
        <v>15</v>
      </c>
      <c r="J4699">
        <v>10</v>
      </c>
      <c r="K4699">
        <v>1.5</v>
      </c>
      <c r="L4699">
        <v>10</v>
      </c>
      <c r="M4699">
        <v>1</v>
      </c>
      <c r="N4699">
        <v>15</v>
      </c>
      <c r="P4699">
        <v>0</v>
      </c>
      <c r="Q4699">
        <v>0</v>
      </c>
      <c r="R4699" t="e">
        <v>#DIV/0!</v>
      </c>
      <c r="S4699">
        <v>0</v>
      </c>
    </row>
    <row r="4700" spans="1:19" x14ac:dyDescent="0.3">
      <c r="A4700" t="s">
        <v>9425</v>
      </c>
      <c r="B4700" s="171" t="s">
        <v>9426</v>
      </c>
      <c r="C4700" s="171" t="s">
        <v>188</v>
      </c>
      <c r="D4700" s="171" t="s">
        <v>80</v>
      </c>
      <c r="E4700" s="11">
        <v>42401</v>
      </c>
      <c r="F4700">
        <v>10</v>
      </c>
      <c r="G4700">
        <v>10</v>
      </c>
      <c r="H4700">
        <v>1</v>
      </c>
      <c r="I4700">
        <v>17</v>
      </c>
      <c r="J4700">
        <v>26</v>
      </c>
      <c r="K4700">
        <v>0.65384615384615385</v>
      </c>
      <c r="L4700">
        <v>26</v>
      </c>
      <c r="M4700">
        <v>1</v>
      </c>
      <c r="N4700">
        <v>17</v>
      </c>
      <c r="P4700">
        <v>0</v>
      </c>
      <c r="Q4700">
        <v>2</v>
      </c>
      <c r="R4700">
        <v>0</v>
      </c>
      <c r="S4700">
        <v>0</v>
      </c>
    </row>
    <row r="4701" spans="1:19" x14ac:dyDescent="0.3">
      <c r="A4701" t="s">
        <v>9427</v>
      </c>
      <c r="B4701" s="171" t="s">
        <v>9428</v>
      </c>
      <c r="C4701" s="171" t="s">
        <v>227</v>
      </c>
      <c r="D4701" s="171" t="s">
        <v>80</v>
      </c>
      <c r="E4701" s="11">
        <v>42401</v>
      </c>
      <c r="F4701">
        <v>4</v>
      </c>
      <c r="G4701">
        <v>4</v>
      </c>
      <c r="H4701">
        <v>1</v>
      </c>
      <c r="I4701">
        <v>2</v>
      </c>
      <c r="J4701">
        <v>20</v>
      </c>
      <c r="K4701">
        <v>0.1</v>
      </c>
      <c r="L4701">
        <v>20</v>
      </c>
      <c r="M4701">
        <v>1</v>
      </c>
      <c r="N4701">
        <v>2</v>
      </c>
      <c r="P4701">
        <v>0</v>
      </c>
      <c r="Q4701">
        <v>0</v>
      </c>
      <c r="R4701" t="e">
        <v>#DIV/0!</v>
      </c>
      <c r="S4701">
        <v>0</v>
      </c>
    </row>
    <row r="4702" spans="1:19" x14ac:dyDescent="0.3">
      <c r="A4702" t="s">
        <v>9429</v>
      </c>
      <c r="B4702" s="171" t="s">
        <v>9430</v>
      </c>
      <c r="C4702" s="171" t="s">
        <v>116</v>
      </c>
      <c r="D4702" s="171" t="s">
        <v>80</v>
      </c>
      <c r="E4702" s="11">
        <v>42401</v>
      </c>
      <c r="F4702">
        <v>9</v>
      </c>
      <c r="G4702">
        <v>9</v>
      </c>
      <c r="H4702">
        <v>1</v>
      </c>
      <c r="I4702">
        <v>113</v>
      </c>
      <c r="J4702">
        <v>100</v>
      </c>
      <c r="K4702">
        <v>1.1299999999999999</v>
      </c>
      <c r="L4702">
        <v>100</v>
      </c>
      <c r="M4702">
        <v>1</v>
      </c>
      <c r="N4702">
        <v>112</v>
      </c>
      <c r="P4702">
        <v>0</v>
      </c>
      <c r="Q4702">
        <v>0</v>
      </c>
      <c r="R4702" t="e">
        <v>#DIV/0!</v>
      </c>
      <c r="S4702">
        <v>1</v>
      </c>
    </row>
    <row r="4703" spans="1:19" x14ac:dyDescent="0.3">
      <c r="A4703" t="s">
        <v>9431</v>
      </c>
      <c r="B4703" s="171" t="s">
        <v>9432</v>
      </c>
      <c r="C4703" s="171" t="s">
        <v>140</v>
      </c>
      <c r="D4703" s="171" t="s">
        <v>80</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3">
      <c r="A4704" t="s">
        <v>9433</v>
      </c>
      <c r="B4704" s="171" t="s">
        <v>9434</v>
      </c>
      <c r="C4704" s="171" t="s">
        <v>8180</v>
      </c>
      <c r="D4704" s="171" t="s">
        <v>80</v>
      </c>
      <c r="E4704" s="11">
        <v>42401</v>
      </c>
      <c r="H4704" t="e">
        <v>#DIV/0!</v>
      </c>
      <c r="K4704" t="e">
        <v>#DIV/0!</v>
      </c>
      <c r="M4704" t="e">
        <v>#DIV/0!</v>
      </c>
      <c r="Q4704">
        <v>0</v>
      </c>
      <c r="R4704" t="e">
        <v>#DIV/0!</v>
      </c>
    </row>
    <row r="4705" spans="1:19" x14ac:dyDescent="0.3">
      <c r="A4705" t="s">
        <v>9435</v>
      </c>
      <c r="B4705" s="171" t="s">
        <v>9436</v>
      </c>
      <c r="C4705" s="171" t="s">
        <v>8590</v>
      </c>
      <c r="D4705" s="171" t="s">
        <v>80</v>
      </c>
      <c r="E4705" s="11">
        <v>42401</v>
      </c>
      <c r="F4705">
        <v>4</v>
      </c>
      <c r="G4705">
        <v>5</v>
      </c>
      <c r="H4705">
        <v>0.8</v>
      </c>
      <c r="I4705">
        <v>12</v>
      </c>
      <c r="J4705">
        <v>21</v>
      </c>
      <c r="K4705">
        <v>0.5714285714285714</v>
      </c>
      <c r="L4705">
        <v>21</v>
      </c>
      <c r="M4705">
        <v>1</v>
      </c>
      <c r="N4705">
        <v>8</v>
      </c>
      <c r="P4705">
        <v>0</v>
      </c>
      <c r="Q4705">
        <v>0</v>
      </c>
      <c r="R4705" t="e">
        <v>#DIV/0!</v>
      </c>
      <c r="S4705">
        <v>4</v>
      </c>
    </row>
    <row r="4706" spans="1:19" x14ac:dyDescent="0.3">
      <c r="A4706" t="s">
        <v>9437</v>
      </c>
      <c r="B4706" s="171" t="s">
        <v>9438</v>
      </c>
      <c r="C4706" s="171" t="s">
        <v>170</v>
      </c>
      <c r="D4706" s="171" t="s">
        <v>80</v>
      </c>
      <c r="E4706" s="11">
        <v>42401</v>
      </c>
      <c r="F4706">
        <v>3</v>
      </c>
      <c r="G4706">
        <v>5</v>
      </c>
      <c r="H4706">
        <v>0.6</v>
      </c>
      <c r="I4706">
        <v>36</v>
      </c>
      <c r="J4706">
        <v>30</v>
      </c>
      <c r="K4706">
        <v>1.2</v>
      </c>
      <c r="L4706">
        <v>50</v>
      </c>
      <c r="M4706">
        <v>0.6</v>
      </c>
      <c r="N4706">
        <v>36</v>
      </c>
      <c r="P4706">
        <v>0</v>
      </c>
      <c r="Q4706">
        <v>0</v>
      </c>
      <c r="R4706" t="e">
        <v>#DIV/0!</v>
      </c>
      <c r="S4706">
        <v>0</v>
      </c>
    </row>
    <row r="4707" spans="1:19" x14ac:dyDescent="0.3">
      <c r="A4707" t="s">
        <v>9439</v>
      </c>
      <c r="B4707" s="171" t="s">
        <v>9440</v>
      </c>
      <c r="C4707" s="171" t="s">
        <v>182</v>
      </c>
      <c r="D4707" s="171" t="s">
        <v>80</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3">
      <c r="A4708" t="s">
        <v>9441</v>
      </c>
      <c r="B4708" s="171" t="s">
        <v>9442</v>
      </c>
      <c r="C4708" s="171" t="s">
        <v>197</v>
      </c>
      <c r="D4708" s="171" t="s">
        <v>80</v>
      </c>
      <c r="E4708" s="11">
        <v>42401</v>
      </c>
      <c r="F4708">
        <v>10</v>
      </c>
      <c r="G4708">
        <v>10</v>
      </c>
      <c r="H4708">
        <v>1</v>
      </c>
      <c r="I4708">
        <v>74</v>
      </c>
      <c r="J4708">
        <v>100</v>
      </c>
      <c r="K4708">
        <v>0.74</v>
      </c>
      <c r="L4708">
        <v>100</v>
      </c>
      <c r="M4708">
        <v>1</v>
      </c>
      <c r="N4708">
        <v>64</v>
      </c>
      <c r="P4708">
        <v>2</v>
      </c>
      <c r="Q4708">
        <v>7</v>
      </c>
      <c r="R4708">
        <v>0.2857142857142857</v>
      </c>
      <c r="S4708">
        <v>10</v>
      </c>
    </row>
    <row r="4709" spans="1:19" x14ac:dyDescent="0.3">
      <c r="A4709" t="s">
        <v>9443</v>
      </c>
      <c r="B4709" s="171" t="s">
        <v>9444</v>
      </c>
      <c r="C4709" s="171" t="s">
        <v>218</v>
      </c>
      <c r="D4709" s="171" t="s">
        <v>80</v>
      </c>
      <c r="E4709" s="11">
        <v>42401</v>
      </c>
      <c r="F4709">
        <v>3</v>
      </c>
      <c r="G4709">
        <v>3</v>
      </c>
      <c r="H4709">
        <v>1</v>
      </c>
      <c r="I4709">
        <v>10</v>
      </c>
      <c r="J4709">
        <v>30</v>
      </c>
      <c r="K4709">
        <v>0.33333333333333331</v>
      </c>
      <c r="L4709">
        <v>30</v>
      </c>
      <c r="M4709">
        <v>1</v>
      </c>
      <c r="N4709">
        <v>10</v>
      </c>
      <c r="P4709">
        <v>0</v>
      </c>
      <c r="Q4709">
        <v>0</v>
      </c>
      <c r="R4709" t="e">
        <v>#DIV/0!</v>
      </c>
      <c r="S4709">
        <v>0</v>
      </c>
    </row>
    <row r="4710" spans="1:19" x14ac:dyDescent="0.3">
      <c r="A4710" t="s">
        <v>9445</v>
      </c>
      <c r="B4710" s="171" t="s">
        <v>9446</v>
      </c>
      <c r="C4710" s="171" t="s">
        <v>230</v>
      </c>
      <c r="D4710" s="171" t="s">
        <v>80</v>
      </c>
      <c r="E4710" s="11">
        <v>42401</v>
      </c>
      <c r="H4710" t="e">
        <v>#DIV/0!</v>
      </c>
      <c r="K4710" t="e">
        <v>#DIV/0!</v>
      </c>
      <c r="M4710" t="e">
        <v>#DIV/0!</v>
      </c>
      <c r="R4710" t="e">
        <v>#DIV/0!</v>
      </c>
    </row>
    <row r="4711" spans="1:19" x14ac:dyDescent="0.3">
      <c r="A4711" t="s">
        <v>9447</v>
      </c>
      <c r="B4711" s="171" t="s">
        <v>9448</v>
      </c>
      <c r="C4711" s="171" t="s">
        <v>8193</v>
      </c>
      <c r="D4711" s="171" t="s">
        <v>80</v>
      </c>
      <c r="E4711" s="11">
        <v>42401</v>
      </c>
      <c r="F4711">
        <v>4</v>
      </c>
      <c r="G4711">
        <v>4</v>
      </c>
      <c r="H4711">
        <v>1</v>
      </c>
      <c r="I4711">
        <v>21</v>
      </c>
      <c r="J4711">
        <v>40</v>
      </c>
      <c r="K4711">
        <v>0.52500000000000002</v>
      </c>
      <c r="L4711">
        <v>40</v>
      </c>
      <c r="M4711">
        <v>1</v>
      </c>
      <c r="N4711">
        <v>21</v>
      </c>
      <c r="P4711">
        <v>0</v>
      </c>
      <c r="Q4711">
        <v>0</v>
      </c>
      <c r="R4711" t="e">
        <v>#DIV/0!</v>
      </c>
      <c r="S4711">
        <v>0</v>
      </c>
    </row>
    <row r="4712" spans="1:19" x14ac:dyDescent="0.3">
      <c r="A4712" t="s">
        <v>9449</v>
      </c>
      <c r="B4712" s="171" t="s">
        <v>9450</v>
      </c>
      <c r="C4712" s="171" t="s">
        <v>173</v>
      </c>
      <c r="D4712" s="171" t="s">
        <v>80</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3">
      <c r="A4713" t="s">
        <v>9451</v>
      </c>
      <c r="B4713" s="171" t="s">
        <v>9452</v>
      </c>
      <c r="C4713" s="171" t="s">
        <v>200</v>
      </c>
      <c r="D4713" s="171" t="s">
        <v>80</v>
      </c>
      <c r="E4713" s="11">
        <v>42401</v>
      </c>
      <c r="F4713">
        <v>10</v>
      </c>
      <c r="G4713">
        <v>10</v>
      </c>
      <c r="H4713">
        <v>1</v>
      </c>
      <c r="I4713">
        <v>41</v>
      </c>
      <c r="J4713">
        <v>50</v>
      </c>
      <c r="K4713">
        <v>0.82</v>
      </c>
      <c r="L4713">
        <v>50</v>
      </c>
      <c r="M4713">
        <v>1</v>
      </c>
      <c r="N4713">
        <v>39</v>
      </c>
      <c r="P4713">
        <v>0</v>
      </c>
      <c r="Q4713">
        <v>5</v>
      </c>
      <c r="R4713">
        <v>0</v>
      </c>
      <c r="S4713">
        <v>2</v>
      </c>
    </row>
    <row r="4714" spans="1:19" x14ac:dyDescent="0.3">
      <c r="A4714" t="s">
        <v>9453</v>
      </c>
      <c r="B4714" s="171" t="s">
        <v>9454</v>
      </c>
      <c r="C4714" s="171" t="s">
        <v>107</v>
      </c>
      <c r="D4714" s="171" t="s">
        <v>4</v>
      </c>
      <c r="E4714" s="11">
        <v>42401</v>
      </c>
      <c r="F4714">
        <v>14</v>
      </c>
      <c r="G4714">
        <v>14</v>
      </c>
      <c r="H4714">
        <v>1</v>
      </c>
      <c r="I4714">
        <v>122</v>
      </c>
      <c r="J4714">
        <v>125</v>
      </c>
      <c r="K4714">
        <v>0.97599999999999998</v>
      </c>
      <c r="L4714">
        <v>125</v>
      </c>
      <c r="M4714">
        <v>1</v>
      </c>
      <c r="N4714">
        <v>121</v>
      </c>
      <c r="P4714">
        <v>1</v>
      </c>
      <c r="Q4714">
        <v>2</v>
      </c>
      <c r="R4714">
        <v>0.5</v>
      </c>
      <c r="S4714">
        <v>1</v>
      </c>
    </row>
    <row r="4715" spans="1:19" x14ac:dyDescent="0.3">
      <c r="A4715" t="s">
        <v>9455</v>
      </c>
      <c r="B4715" s="171" t="s">
        <v>9456</v>
      </c>
      <c r="C4715" s="171" t="s">
        <v>122</v>
      </c>
      <c r="D4715" s="171" t="s">
        <v>4</v>
      </c>
      <c r="E4715" s="11">
        <v>42401</v>
      </c>
      <c r="F4715">
        <v>3</v>
      </c>
      <c r="G4715">
        <v>3</v>
      </c>
      <c r="H4715">
        <v>1</v>
      </c>
      <c r="I4715">
        <v>4</v>
      </c>
      <c r="J4715">
        <v>30</v>
      </c>
      <c r="K4715">
        <v>0.13333333333333333</v>
      </c>
      <c r="L4715">
        <v>30</v>
      </c>
      <c r="M4715">
        <v>1</v>
      </c>
      <c r="N4715">
        <v>3</v>
      </c>
      <c r="P4715">
        <v>0</v>
      </c>
      <c r="Q4715">
        <v>0</v>
      </c>
      <c r="R4715" t="e">
        <v>#DIV/0!</v>
      </c>
      <c r="S4715">
        <v>1</v>
      </c>
    </row>
    <row r="4716" spans="1:19" x14ac:dyDescent="0.3">
      <c r="A4716" t="s">
        <v>9457</v>
      </c>
      <c r="B4716" s="171" t="s">
        <v>9458</v>
      </c>
      <c r="C4716" s="171" t="s">
        <v>8204</v>
      </c>
      <c r="D4716" s="171" t="s">
        <v>4</v>
      </c>
      <c r="E4716" s="11">
        <v>42401</v>
      </c>
      <c r="F4716">
        <v>0</v>
      </c>
      <c r="G4716">
        <v>0</v>
      </c>
      <c r="H4716" t="e">
        <v>#DIV/0!</v>
      </c>
      <c r="I4716">
        <v>0</v>
      </c>
      <c r="J4716">
        <v>0</v>
      </c>
      <c r="K4716" t="e">
        <v>#DIV/0!</v>
      </c>
      <c r="L4716">
        <v>0</v>
      </c>
      <c r="M4716" t="e">
        <v>#DIV/0!</v>
      </c>
      <c r="N4716">
        <v>0</v>
      </c>
      <c r="P4716">
        <v>0</v>
      </c>
      <c r="Q4716">
        <v>0</v>
      </c>
      <c r="R4716" t="e">
        <v>#DIV/0!</v>
      </c>
      <c r="S4716">
        <v>0</v>
      </c>
    </row>
    <row r="4717" spans="1:19" x14ac:dyDescent="0.3">
      <c r="A4717" t="s">
        <v>9459</v>
      </c>
      <c r="B4717" s="171" t="s">
        <v>9460</v>
      </c>
      <c r="C4717" s="171" t="s">
        <v>8615</v>
      </c>
      <c r="D4717" s="171" t="s">
        <v>4</v>
      </c>
      <c r="E4717" s="11">
        <v>42401</v>
      </c>
      <c r="F4717">
        <v>4</v>
      </c>
      <c r="G4717">
        <v>5</v>
      </c>
      <c r="H4717">
        <v>0.8</v>
      </c>
      <c r="I4717">
        <v>12</v>
      </c>
      <c r="J4717">
        <v>21</v>
      </c>
      <c r="K4717">
        <v>0.5714285714285714</v>
      </c>
      <c r="L4717">
        <v>21</v>
      </c>
      <c r="M4717">
        <v>1</v>
      </c>
      <c r="N4717">
        <v>8</v>
      </c>
      <c r="P4717">
        <v>0</v>
      </c>
      <c r="Q4717">
        <v>0</v>
      </c>
      <c r="R4717" t="e">
        <v>#DIV/0!</v>
      </c>
      <c r="S4717">
        <v>4</v>
      </c>
    </row>
    <row r="4718" spans="1:19" x14ac:dyDescent="0.3">
      <c r="A4718" t="s">
        <v>9461</v>
      </c>
      <c r="B4718" s="171" t="s">
        <v>9462</v>
      </c>
      <c r="C4718" s="171" t="s">
        <v>146</v>
      </c>
      <c r="D4718" s="171" t="s">
        <v>4</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3">
      <c r="A4719" t="s">
        <v>9463</v>
      </c>
      <c r="B4719" s="171" t="s">
        <v>9464</v>
      </c>
      <c r="C4719" s="171" t="s">
        <v>161</v>
      </c>
      <c r="D4719" s="171" t="s">
        <v>4</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3">
      <c r="A4720" t="s">
        <v>9465</v>
      </c>
      <c r="B4720" s="171" t="s">
        <v>9466</v>
      </c>
      <c r="C4720" s="171" t="s">
        <v>212</v>
      </c>
      <c r="D4720" s="171" t="s">
        <v>4</v>
      </c>
      <c r="E4720" s="11">
        <v>42401</v>
      </c>
      <c r="F4720">
        <v>2</v>
      </c>
      <c r="G4720">
        <v>2</v>
      </c>
      <c r="H4720">
        <v>1</v>
      </c>
      <c r="I4720">
        <v>8</v>
      </c>
      <c r="J4720">
        <v>15</v>
      </c>
      <c r="K4720">
        <v>0.53333333333333333</v>
      </c>
      <c r="L4720">
        <v>15</v>
      </c>
      <c r="M4720">
        <v>1</v>
      </c>
      <c r="N4720">
        <v>4</v>
      </c>
      <c r="P4720">
        <v>2</v>
      </c>
      <c r="Q4720">
        <v>2</v>
      </c>
      <c r="R4720">
        <v>1</v>
      </c>
      <c r="S4720">
        <v>4</v>
      </c>
    </row>
    <row r="4721" spans="1:19" x14ac:dyDescent="0.3">
      <c r="A4721" t="s">
        <v>9467</v>
      </c>
      <c r="B4721" s="171" t="s">
        <v>9468</v>
      </c>
      <c r="C4721" s="171" t="s">
        <v>73</v>
      </c>
      <c r="D4721" s="171" t="s">
        <v>4</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3">
      <c r="A4722" t="s">
        <v>9469</v>
      </c>
      <c r="B4722" s="171" t="s">
        <v>9470</v>
      </c>
      <c r="C4722" s="171" t="s">
        <v>125</v>
      </c>
      <c r="D4722" s="171" t="s">
        <v>4</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3">
      <c r="A4723" t="s">
        <v>9471</v>
      </c>
      <c r="B4723" s="171" t="s">
        <v>9472</v>
      </c>
      <c r="C4723" s="171" t="s">
        <v>191</v>
      </c>
      <c r="D4723" s="171" t="s">
        <v>4</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3">
      <c r="A4724" t="s">
        <v>9473</v>
      </c>
      <c r="B4724" s="171" t="s">
        <v>9474</v>
      </c>
      <c r="C4724" s="171" t="s">
        <v>233</v>
      </c>
      <c r="D4724" s="171" t="s">
        <v>4</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3">
      <c r="A4725" t="s">
        <v>9475</v>
      </c>
      <c r="B4725" s="171" t="s">
        <v>9476</v>
      </c>
      <c r="C4725" s="171" t="s">
        <v>185</v>
      </c>
      <c r="D4725" s="171" t="s">
        <v>4</v>
      </c>
      <c r="E4725" s="11">
        <v>42401</v>
      </c>
      <c r="F4725">
        <v>10</v>
      </c>
      <c r="G4725">
        <v>10</v>
      </c>
      <c r="H4725">
        <v>1</v>
      </c>
      <c r="I4725">
        <v>17</v>
      </c>
      <c r="J4725">
        <v>26</v>
      </c>
      <c r="K4725">
        <v>0.65384615384615385</v>
      </c>
      <c r="L4725">
        <v>26</v>
      </c>
      <c r="M4725">
        <v>1</v>
      </c>
      <c r="N4725">
        <v>17</v>
      </c>
      <c r="P4725">
        <v>0</v>
      </c>
      <c r="Q4725">
        <v>2</v>
      </c>
      <c r="R4725">
        <v>0</v>
      </c>
      <c r="S4725">
        <v>0</v>
      </c>
    </row>
    <row r="4726" spans="1:19" x14ac:dyDescent="0.3">
      <c r="A4726" t="s">
        <v>9477</v>
      </c>
      <c r="B4726" s="171" t="s">
        <v>9478</v>
      </c>
      <c r="C4726" s="171" t="s">
        <v>221</v>
      </c>
      <c r="D4726" s="171" t="s">
        <v>4</v>
      </c>
      <c r="E4726" s="11">
        <v>42401</v>
      </c>
      <c r="F4726">
        <v>4</v>
      </c>
      <c r="G4726">
        <v>4</v>
      </c>
      <c r="H4726">
        <v>1</v>
      </c>
      <c r="I4726">
        <v>2</v>
      </c>
      <c r="J4726">
        <v>20</v>
      </c>
      <c r="K4726">
        <v>0.1</v>
      </c>
      <c r="L4726">
        <v>20</v>
      </c>
      <c r="M4726">
        <v>1</v>
      </c>
      <c r="N4726">
        <v>2</v>
      </c>
      <c r="P4726">
        <v>0</v>
      </c>
      <c r="Q4726">
        <v>0</v>
      </c>
      <c r="R4726" t="e">
        <v>#DIV/0!</v>
      </c>
      <c r="S4726">
        <v>0</v>
      </c>
    </row>
    <row r="4727" spans="1:19" x14ac:dyDescent="0.3">
      <c r="A4727" t="s">
        <v>9479</v>
      </c>
      <c r="B4727" s="171" t="s">
        <v>9480</v>
      </c>
      <c r="C4727" s="171" t="s">
        <v>137</v>
      </c>
      <c r="D4727" s="171" t="s">
        <v>4</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3">
      <c r="A4728" t="s">
        <v>9481</v>
      </c>
      <c r="B4728" s="171" t="s">
        <v>9482</v>
      </c>
      <c r="C4728" s="171" t="s">
        <v>167</v>
      </c>
      <c r="D4728" s="171" t="s">
        <v>4</v>
      </c>
      <c r="E4728" s="11">
        <v>42401</v>
      </c>
      <c r="F4728">
        <v>3</v>
      </c>
      <c r="G4728">
        <v>5</v>
      </c>
      <c r="H4728">
        <v>0.6</v>
      </c>
      <c r="I4728">
        <v>36</v>
      </c>
      <c r="J4728">
        <v>30</v>
      </c>
      <c r="K4728">
        <v>1.2</v>
      </c>
      <c r="L4728">
        <v>50</v>
      </c>
      <c r="M4728">
        <v>0.6</v>
      </c>
      <c r="N4728">
        <v>36</v>
      </c>
      <c r="P4728">
        <v>0</v>
      </c>
      <c r="Q4728">
        <v>0</v>
      </c>
      <c r="R4728" t="e">
        <v>#DIV/0!</v>
      </c>
      <c r="S4728">
        <v>0</v>
      </c>
    </row>
    <row r="4729" spans="1:19" x14ac:dyDescent="0.3">
      <c r="A4729" t="s">
        <v>9483</v>
      </c>
      <c r="B4729" s="171" t="s">
        <v>9484</v>
      </c>
      <c r="C4729" s="171" t="s">
        <v>179</v>
      </c>
      <c r="D4729" s="171" t="s">
        <v>4</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3">
      <c r="A4730" t="s">
        <v>9485</v>
      </c>
      <c r="B4730" s="171" t="s">
        <v>9486</v>
      </c>
      <c r="C4730" s="171" t="s">
        <v>215</v>
      </c>
      <c r="D4730" s="171" t="s">
        <v>4</v>
      </c>
      <c r="E4730" s="11">
        <v>42401</v>
      </c>
      <c r="F4730">
        <v>3</v>
      </c>
      <c r="G4730">
        <v>3</v>
      </c>
      <c r="H4730">
        <v>1</v>
      </c>
      <c r="I4730">
        <v>10</v>
      </c>
      <c r="J4730">
        <v>30</v>
      </c>
      <c r="K4730">
        <v>0.33333333333333331</v>
      </c>
      <c r="L4730">
        <v>30</v>
      </c>
      <c r="M4730">
        <v>1</v>
      </c>
      <c r="N4730">
        <v>10</v>
      </c>
      <c r="P4730">
        <v>0</v>
      </c>
      <c r="Q4730">
        <v>0</v>
      </c>
      <c r="R4730" t="e">
        <v>#DIV/0!</v>
      </c>
      <c r="S4730">
        <v>0</v>
      </c>
    </row>
    <row r="4731" spans="1:19" x14ac:dyDescent="0.3">
      <c r="A4731" t="s">
        <v>9487</v>
      </c>
      <c r="B4731" s="171" t="s">
        <v>9488</v>
      </c>
      <c r="C4731" s="171" t="s">
        <v>8233</v>
      </c>
      <c r="D4731" s="171" t="s">
        <v>4</v>
      </c>
      <c r="E4731" s="11">
        <v>42401</v>
      </c>
      <c r="F4731">
        <v>4</v>
      </c>
      <c r="G4731">
        <v>4</v>
      </c>
      <c r="H4731">
        <v>1</v>
      </c>
      <c r="I4731">
        <v>21</v>
      </c>
      <c r="J4731">
        <v>40</v>
      </c>
      <c r="K4731">
        <v>0.52500000000000002</v>
      </c>
      <c r="L4731">
        <v>40</v>
      </c>
      <c r="M4731">
        <v>1</v>
      </c>
      <c r="N4731">
        <v>21</v>
      </c>
      <c r="P4731">
        <v>0</v>
      </c>
      <c r="Q4731">
        <v>0</v>
      </c>
      <c r="R4731" t="e">
        <v>#DIV/0!</v>
      </c>
      <c r="S4731">
        <v>0</v>
      </c>
    </row>
    <row r="4732" spans="1:19" x14ac:dyDescent="0.3">
      <c r="A4732" t="s">
        <v>9489</v>
      </c>
      <c r="B4732" s="171" t="s">
        <v>9490</v>
      </c>
      <c r="C4732" s="171" t="s">
        <v>79</v>
      </c>
      <c r="D4732" s="171" t="s">
        <v>80</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3">
      <c r="A4733" t="s">
        <v>9491</v>
      </c>
      <c r="B4733" s="171" t="s">
        <v>9492</v>
      </c>
      <c r="C4733" s="171" t="s">
        <v>83</v>
      </c>
      <c r="D4733" s="171" t="s">
        <v>80</v>
      </c>
      <c r="E4733" s="11">
        <v>42401</v>
      </c>
      <c r="F4733">
        <v>6</v>
      </c>
      <c r="G4733">
        <v>8</v>
      </c>
      <c r="H4733">
        <v>0.75</v>
      </c>
      <c r="I4733">
        <v>28</v>
      </c>
      <c r="J4733">
        <v>30</v>
      </c>
      <c r="K4733">
        <v>0.93333333333333335</v>
      </c>
      <c r="L4733">
        <v>40</v>
      </c>
      <c r="M4733">
        <v>0.75</v>
      </c>
      <c r="N4733">
        <v>26</v>
      </c>
      <c r="P4733">
        <v>0</v>
      </c>
      <c r="Q4733">
        <v>4</v>
      </c>
      <c r="R4733">
        <v>0</v>
      </c>
      <c r="S4733">
        <v>2</v>
      </c>
    </row>
    <row r="4734" spans="1:19" x14ac:dyDescent="0.3">
      <c r="A4734" t="s">
        <v>9493</v>
      </c>
      <c r="B4734" s="171" t="s">
        <v>9494</v>
      </c>
      <c r="C4734" s="171" t="s">
        <v>86</v>
      </c>
      <c r="D4734" s="171" t="s">
        <v>80</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3">
      <c r="A4735" t="s">
        <v>9495</v>
      </c>
      <c r="B4735" s="171" t="s">
        <v>9496</v>
      </c>
      <c r="C4735" s="171" t="s">
        <v>89</v>
      </c>
      <c r="D4735" s="171" t="s">
        <v>80</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3">
      <c r="A4736" t="s">
        <v>9497</v>
      </c>
      <c r="B4736" s="171" t="s">
        <v>9498</v>
      </c>
      <c r="C4736" s="171" t="s">
        <v>92</v>
      </c>
      <c r="D4736" s="171" t="s">
        <v>80</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x14ac:dyDescent="0.3">
      <c r="A4737" t="s">
        <v>9499</v>
      </c>
      <c r="B4737" s="171" t="s">
        <v>9500</v>
      </c>
      <c r="C4737" s="171" t="s">
        <v>95</v>
      </c>
      <c r="D4737" s="171" t="s">
        <v>80</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3">
      <c r="A4738" t="s">
        <v>9501</v>
      </c>
      <c r="B4738" s="171" t="s">
        <v>9502</v>
      </c>
      <c r="C4738" s="171" t="s">
        <v>98</v>
      </c>
      <c r="D4738" s="171" t="s">
        <v>80</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3">
      <c r="A4739" t="s">
        <v>9503</v>
      </c>
      <c r="B4739" s="171" t="s">
        <v>9504</v>
      </c>
      <c r="C4739" s="171" t="s">
        <v>101</v>
      </c>
      <c r="D4739" s="171" t="s">
        <v>80</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3">
      <c r="A4740" t="s">
        <v>9505</v>
      </c>
      <c r="B4740" s="171" t="s">
        <v>9506</v>
      </c>
      <c r="C4740" s="171" t="s">
        <v>6843</v>
      </c>
      <c r="D4740" s="171" t="s">
        <v>80</v>
      </c>
      <c r="E4740" s="11">
        <v>42401</v>
      </c>
      <c r="F4740">
        <v>0</v>
      </c>
      <c r="G4740">
        <v>0</v>
      </c>
      <c r="H4740" t="e">
        <v>#DIV/0!</v>
      </c>
      <c r="I4740">
        <v>0</v>
      </c>
      <c r="J4740">
        <v>0</v>
      </c>
      <c r="K4740" t="e">
        <v>#DIV/0!</v>
      </c>
      <c r="L4740">
        <v>0</v>
      </c>
      <c r="M4740" t="e">
        <v>#DIV/0!</v>
      </c>
      <c r="N4740">
        <v>0</v>
      </c>
      <c r="P4740">
        <v>0</v>
      </c>
      <c r="Q4740">
        <v>0</v>
      </c>
      <c r="R4740" t="e">
        <v>#DIV/0!</v>
      </c>
      <c r="S4740">
        <v>0</v>
      </c>
    </row>
    <row r="4741" spans="1:19" x14ac:dyDescent="0.3">
      <c r="A4741" t="s">
        <v>9507</v>
      </c>
      <c r="B4741" s="171" t="s">
        <v>9508</v>
      </c>
      <c r="C4741" s="171" t="s">
        <v>104</v>
      </c>
      <c r="D4741" s="171" t="s">
        <v>4</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3">
      <c r="A4742" t="s">
        <v>9509</v>
      </c>
      <c r="B4742" s="171" t="s">
        <v>9510</v>
      </c>
      <c r="C4742" s="171" t="s">
        <v>76</v>
      </c>
      <c r="D4742" s="171" t="s">
        <v>80</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3">
      <c r="A4743" t="s">
        <v>9511</v>
      </c>
      <c r="B4743" s="171" t="s">
        <v>9512</v>
      </c>
      <c r="C4743" s="171" t="s">
        <v>79</v>
      </c>
      <c r="D4743" s="171" t="s">
        <v>4</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3">
      <c r="A4744" t="s">
        <v>9513</v>
      </c>
      <c r="B4744" s="171" t="s">
        <v>9514</v>
      </c>
      <c r="C4744" s="171" t="s">
        <v>86</v>
      </c>
      <c r="D4744" s="171" t="s">
        <v>4</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3">
      <c r="A4745" t="s">
        <v>9515</v>
      </c>
      <c r="B4745" s="171" t="s">
        <v>9516</v>
      </c>
      <c r="C4745" s="171" t="s">
        <v>89</v>
      </c>
      <c r="D4745" s="171" t="s">
        <v>4</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3">
      <c r="A4746" t="s">
        <v>9517</v>
      </c>
      <c r="B4746" s="171" t="s">
        <v>9518</v>
      </c>
      <c r="C4746" s="171" t="s">
        <v>92</v>
      </c>
      <c r="D4746" s="171" t="s">
        <v>4</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x14ac:dyDescent="0.3">
      <c r="A4747" t="s">
        <v>9519</v>
      </c>
      <c r="B4747" s="171" t="s">
        <v>9520</v>
      </c>
      <c r="C4747" s="171" t="s">
        <v>98</v>
      </c>
      <c r="D4747" s="171" t="s">
        <v>4</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3">
      <c r="A4748" t="s">
        <v>9521</v>
      </c>
      <c r="B4748" s="171" t="s">
        <v>9522</v>
      </c>
      <c r="C4748" s="171" t="s">
        <v>101</v>
      </c>
      <c r="D4748" s="171" t="s">
        <v>4</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3">
      <c r="A4749" t="s">
        <v>9523</v>
      </c>
      <c r="B4749" s="171" t="s">
        <v>9524</v>
      </c>
      <c r="C4749" s="171" t="s">
        <v>6843</v>
      </c>
      <c r="D4749" s="171" t="s">
        <v>4</v>
      </c>
      <c r="E4749" s="11">
        <v>42401</v>
      </c>
      <c r="F4749">
        <v>0</v>
      </c>
      <c r="G4749">
        <v>0</v>
      </c>
      <c r="H4749" t="e">
        <v>#DIV/0!</v>
      </c>
      <c r="I4749">
        <v>0</v>
      </c>
      <c r="J4749">
        <v>0</v>
      </c>
      <c r="K4749" t="e">
        <v>#DIV/0!</v>
      </c>
      <c r="L4749">
        <v>0</v>
      </c>
      <c r="M4749" t="e">
        <v>#DIV/0!</v>
      </c>
      <c r="N4749">
        <v>0</v>
      </c>
      <c r="P4749">
        <v>0</v>
      </c>
      <c r="Q4749">
        <v>0</v>
      </c>
      <c r="R4749" t="e">
        <v>#DIV/0!</v>
      </c>
      <c r="S4749">
        <v>0</v>
      </c>
    </row>
    <row r="4750" spans="1:19" x14ac:dyDescent="0.3">
      <c r="A4750" t="s">
        <v>9525</v>
      </c>
      <c r="B4750" s="171" t="s">
        <v>9526</v>
      </c>
      <c r="C4750" s="171" t="s">
        <v>107</v>
      </c>
      <c r="D4750" s="171" t="s">
        <v>80</v>
      </c>
      <c r="E4750" s="11">
        <v>42401</v>
      </c>
      <c r="F4750">
        <v>14</v>
      </c>
      <c r="G4750">
        <v>14</v>
      </c>
      <c r="H4750">
        <v>1</v>
      </c>
      <c r="I4750">
        <v>122</v>
      </c>
      <c r="J4750">
        <v>125</v>
      </c>
      <c r="K4750">
        <v>0.97599999999999998</v>
      </c>
      <c r="L4750">
        <v>125</v>
      </c>
      <c r="M4750">
        <v>1</v>
      </c>
      <c r="N4750">
        <v>121</v>
      </c>
      <c r="P4750">
        <v>1</v>
      </c>
      <c r="Q4750">
        <v>2</v>
      </c>
      <c r="R4750">
        <v>0.5</v>
      </c>
      <c r="S4750">
        <v>1</v>
      </c>
    </row>
    <row r="4751" spans="1:19" x14ac:dyDescent="0.3">
      <c r="A4751" t="s">
        <v>9527</v>
      </c>
      <c r="B4751" s="171" t="s">
        <v>9528</v>
      </c>
      <c r="C4751" s="171" t="s">
        <v>113</v>
      </c>
      <c r="D4751" s="171" t="s">
        <v>4</v>
      </c>
      <c r="E4751" s="11">
        <v>42401</v>
      </c>
      <c r="F4751">
        <v>5</v>
      </c>
      <c r="G4751">
        <v>5</v>
      </c>
      <c r="H4751">
        <v>1</v>
      </c>
      <c r="I4751">
        <v>9</v>
      </c>
      <c r="J4751">
        <v>25</v>
      </c>
      <c r="K4751">
        <v>0.36</v>
      </c>
      <c r="L4751">
        <v>25</v>
      </c>
      <c r="M4751">
        <v>1</v>
      </c>
      <c r="N4751">
        <v>9</v>
      </c>
      <c r="P4751">
        <v>1</v>
      </c>
      <c r="Q4751">
        <v>2</v>
      </c>
      <c r="R4751">
        <v>0.5</v>
      </c>
      <c r="S4751">
        <v>0</v>
      </c>
    </row>
    <row r="4752" spans="1:19" x14ac:dyDescent="0.3">
      <c r="A4752" t="s">
        <v>9529</v>
      </c>
      <c r="B4752" s="171" t="s">
        <v>9530</v>
      </c>
      <c r="C4752" s="171" t="s">
        <v>116</v>
      </c>
      <c r="D4752" s="171" t="s">
        <v>4</v>
      </c>
      <c r="E4752" s="11">
        <v>42401</v>
      </c>
      <c r="F4752">
        <v>9</v>
      </c>
      <c r="G4752">
        <v>9</v>
      </c>
      <c r="H4752">
        <v>1</v>
      </c>
      <c r="I4752">
        <v>113</v>
      </c>
      <c r="J4752">
        <v>100</v>
      </c>
      <c r="K4752">
        <v>1.1299999999999999</v>
      </c>
      <c r="L4752">
        <v>100</v>
      </c>
      <c r="M4752">
        <v>1</v>
      </c>
      <c r="N4752">
        <v>112</v>
      </c>
      <c r="P4752">
        <v>0</v>
      </c>
      <c r="Q4752">
        <v>0</v>
      </c>
      <c r="R4752" t="e">
        <v>#DIV/0!</v>
      </c>
      <c r="S4752">
        <v>1</v>
      </c>
    </row>
    <row r="4753" spans="1:19" x14ac:dyDescent="0.3">
      <c r="A4753" t="s">
        <v>9531</v>
      </c>
      <c r="B4753" s="171" t="s">
        <v>9532</v>
      </c>
      <c r="C4753" s="171" t="s">
        <v>119</v>
      </c>
      <c r="D4753" s="171" t="s">
        <v>4</v>
      </c>
      <c r="E4753" s="11">
        <v>42401</v>
      </c>
      <c r="F4753">
        <v>3</v>
      </c>
      <c r="G4753">
        <v>3</v>
      </c>
      <c r="H4753">
        <v>1</v>
      </c>
      <c r="I4753">
        <v>4</v>
      </c>
      <c r="J4753">
        <v>30</v>
      </c>
      <c r="K4753">
        <v>0.13333333333333333</v>
      </c>
      <c r="L4753">
        <v>30</v>
      </c>
      <c r="M4753">
        <v>1</v>
      </c>
      <c r="N4753">
        <v>3</v>
      </c>
      <c r="P4753">
        <v>0</v>
      </c>
      <c r="Q4753">
        <v>0</v>
      </c>
      <c r="R4753" t="e">
        <v>#DIV/0!</v>
      </c>
      <c r="S4753">
        <v>1</v>
      </c>
    </row>
    <row r="4754" spans="1:19" x14ac:dyDescent="0.3">
      <c r="A4754" t="s">
        <v>9533</v>
      </c>
      <c r="B4754" s="171" t="s">
        <v>9534</v>
      </c>
      <c r="C4754" s="171" t="s">
        <v>122</v>
      </c>
      <c r="D4754" s="171" t="s">
        <v>80</v>
      </c>
      <c r="E4754" s="11">
        <v>42401</v>
      </c>
      <c r="F4754">
        <v>3</v>
      </c>
      <c r="G4754">
        <v>3</v>
      </c>
      <c r="H4754">
        <v>1</v>
      </c>
      <c r="I4754">
        <v>4</v>
      </c>
      <c r="J4754">
        <v>30</v>
      </c>
      <c r="K4754">
        <v>0.13333333333333333</v>
      </c>
      <c r="L4754">
        <v>30</v>
      </c>
      <c r="M4754">
        <v>1</v>
      </c>
      <c r="N4754">
        <v>3</v>
      </c>
      <c r="P4754">
        <v>0</v>
      </c>
      <c r="Q4754">
        <v>0</v>
      </c>
      <c r="R4754" t="e">
        <v>#DIV/0!</v>
      </c>
      <c r="S4754">
        <v>1</v>
      </c>
    </row>
    <row r="4755" spans="1:19" x14ac:dyDescent="0.3">
      <c r="A4755" t="s">
        <v>9535</v>
      </c>
      <c r="B4755" s="171" t="s">
        <v>9536</v>
      </c>
      <c r="C4755" s="171" t="s">
        <v>125</v>
      </c>
      <c r="D4755" s="171" t="s">
        <v>80</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3">
      <c r="A4756" t="s">
        <v>9537</v>
      </c>
      <c r="B4756" s="171" t="s">
        <v>9538</v>
      </c>
      <c r="C4756" s="171" t="s">
        <v>128</v>
      </c>
      <c r="D4756" s="171" t="s">
        <v>4</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3">
      <c r="A4757" t="s">
        <v>9539</v>
      </c>
      <c r="B4757" s="171" t="s">
        <v>9540</v>
      </c>
      <c r="C4757" s="171" t="s">
        <v>131</v>
      </c>
      <c r="D4757" s="171" t="s">
        <v>4</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3">
      <c r="A4758" t="s">
        <v>9541</v>
      </c>
      <c r="B4758" s="171" t="s">
        <v>9542</v>
      </c>
      <c r="C4758" s="171" t="s">
        <v>137</v>
      </c>
      <c r="D4758" s="171" t="s">
        <v>80</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3">
      <c r="A4759" t="s">
        <v>9543</v>
      </c>
      <c r="B4759" s="171" t="s">
        <v>9544</v>
      </c>
      <c r="C4759" s="171" t="s">
        <v>140</v>
      </c>
      <c r="D4759" s="171" t="s">
        <v>4</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3">
      <c r="A4760" t="s">
        <v>9545</v>
      </c>
      <c r="B4760" s="171" t="s">
        <v>9546</v>
      </c>
      <c r="C4760" s="171" t="s">
        <v>8204</v>
      </c>
      <c r="D4760" s="171" t="s">
        <v>80</v>
      </c>
      <c r="E4760" s="11">
        <v>42401</v>
      </c>
      <c r="F4760">
        <v>0</v>
      </c>
      <c r="G4760">
        <v>0</v>
      </c>
      <c r="H4760" t="e">
        <v>#DIV/0!</v>
      </c>
      <c r="I4760">
        <v>0</v>
      </c>
      <c r="J4760">
        <v>0</v>
      </c>
      <c r="K4760" t="e">
        <v>#DIV/0!</v>
      </c>
      <c r="L4760">
        <v>0</v>
      </c>
      <c r="M4760" t="e">
        <v>#DIV/0!</v>
      </c>
      <c r="N4760">
        <v>0</v>
      </c>
      <c r="P4760">
        <v>0</v>
      </c>
      <c r="Q4760">
        <v>0</v>
      </c>
      <c r="R4760" t="e">
        <v>#DIV/0!</v>
      </c>
      <c r="S4760">
        <v>0</v>
      </c>
    </row>
    <row r="4761" spans="1:19" x14ac:dyDescent="0.3">
      <c r="A4761" t="s">
        <v>9547</v>
      </c>
      <c r="B4761" s="171" t="s">
        <v>9548</v>
      </c>
      <c r="C4761" s="171" t="s">
        <v>8180</v>
      </c>
      <c r="D4761" s="171" t="s">
        <v>4</v>
      </c>
      <c r="E4761" s="11">
        <v>42401</v>
      </c>
      <c r="H4761" t="e">
        <v>#DIV/0!</v>
      </c>
      <c r="K4761" t="e">
        <v>#DIV/0!</v>
      </c>
      <c r="M4761" t="e">
        <v>#DIV/0!</v>
      </c>
      <c r="Q4761">
        <v>0</v>
      </c>
      <c r="R4761" t="e">
        <v>#DIV/0!</v>
      </c>
    </row>
    <row r="4762" spans="1:19" x14ac:dyDescent="0.3">
      <c r="A4762" t="s">
        <v>9549</v>
      </c>
      <c r="B4762" s="171" t="s">
        <v>9550</v>
      </c>
      <c r="C4762" s="171" t="s">
        <v>8615</v>
      </c>
      <c r="D4762" s="171" t="s">
        <v>80</v>
      </c>
      <c r="E4762" s="11">
        <v>42401</v>
      </c>
      <c r="F4762">
        <v>4</v>
      </c>
      <c r="G4762">
        <v>5</v>
      </c>
      <c r="H4762">
        <v>0.8</v>
      </c>
      <c r="I4762">
        <v>12</v>
      </c>
      <c r="J4762">
        <v>21</v>
      </c>
      <c r="K4762">
        <v>0.5714285714285714</v>
      </c>
      <c r="L4762">
        <v>21</v>
      </c>
      <c r="M4762">
        <v>1</v>
      </c>
      <c r="N4762">
        <v>8</v>
      </c>
      <c r="P4762">
        <v>0</v>
      </c>
      <c r="Q4762">
        <v>0</v>
      </c>
      <c r="R4762" t="e">
        <v>#DIV/0!</v>
      </c>
      <c r="S4762">
        <v>4</v>
      </c>
    </row>
    <row r="4763" spans="1:19" x14ac:dyDescent="0.3">
      <c r="A4763" t="s">
        <v>9551</v>
      </c>
      <c r="B4763" s="171" t="s">
        <v>9552</v>
      </c>
      <c r="C4763" s="171" t="s">
        <v>8590</v>
      </c>
      <c r="D4763" s="171" t="s">
        <v>4</v>
      </c>
      <c r="E4763" s="11">
        <v>42401</v>
      </c>
      <c r="F4763">
        <v>4</v>
      </c>
      <c r="G4763">
        <v>5</v>
      </c>
      <c r="H4763">
        <v>0.8</v>
      </c>
      <c r="I4763">
        <v>12</v>
      </c>
      <c r="J4763">
        <v>21</v>
      </c>
      <c r="K4763">
        <v>0.5714285714285714</v>
      </c>
      <c r="L4763">
        <v>21</v>
      </c>
      <c r="M4763">
        <v>1</v>
      </c>
      <c r="N4763">
        <v>8</v>
      </c>
      <c r="P4763">
        <v>0</v>
      </c>
      <c r="Q4763">
        <v>0</v>
      </c>
      <c r="R4763" t="e">
        <v>#DIV/0!</v>
      </c>
      <c r="S4763">
        <v>4</v>
      </c>
    </row>
    <row r="4764" spans="1:19" x14ac:dyDescent="0.3">
      <c r="A4764" t="s">
        <v>9553</v>
      </c>
      <c r="B4764" s="171" t="s">
        <v>9554</v>
      </c>
      <c r="C4764" s="171" t="s">
        <v>167</v>
      </c>
      <c r="D4764" s="171" t="s">
        <v>80</v>
      </c>
      <c r="E4764" s="11">
        <v>42401</v>
      </c>
      <c r="F4764">
        <v>3</v>
      </c>
      <c r="G4764">
        <v>5</v>
      </c>
      <c r="H4764">
        <v>0.6</v>
      </c>
      <c r="I4764">
        <v>36</v>
      </c>
      <c r="J4764">
        <v>30</v>
      </c>
      <c r="K4764">
        <v>1.2</v>
      </c>
      <c r="L4764">
        <v>50</v>
      </c>
      <c r="M4764">
        <v>0.6</v>
      </c>
      <c r="N4764">
        <v>36</v>
      </c>
      <c r="P4764">
        <v>0</v>
      </c>
      <c r="Q4764">
        <v>0</v>
      </c>
      <c r="R4764" t="e">
        <v>#DIV/0!</v>
      </c>
      <c r="S4764">
        <v>0</v>
      </c>
    </row>
    <row r="4765" spans="1:19" x14ac:dyDescent="0.3">
      <c r="A4765" t="s">
        <v>9555</v>
      </c>
      <c r="B4765" s="171" t="s">
        <v>9556</v>
      </c>
      <c r="C4765" s="171" t="s">
        <v>170</v>
      </c>
      <c r="D4765" s="171" t="s">
        <v>4</v>
      </c>
      <c r="E4765" s="11">
        <v>42401</v>
      </c>
      <c r="F4765">
        <v>3</v>
      </c>
      <c r="G4765">
        <v>5</v>
      </c>
      <c r="H4765">
        <v>0.6</v>
      </c>
      <c r="I4765">
        <v>36</v>
      </c>
      <c r="J4765">
        <v>30</v>
      </c>
      <c r="K4765">
        <v>1.2</v>
      </c>
      <c r="L4765">
        <v>50</v>
      </c>
      <c r="M4765">
        <v>0.6</v>
      </c>
      <c r="N4765">
        <v>36</v>
      </c>
      <c r="P4765">
        <v>0</v>
      </c>
      <c r="Q4765">
        <v>0</v>
      </c>
      <c r="R4765" t="e">
        <v>#DIV/0!</v>
      </c>
      <c r="S4765">
        <v>0</v>
      </c>
    </row>
    <row r="4766" spans="1:19" x14ac:dyDescent="0.3">
      <c r="A4766" t="s">
        <v>9557</v>
      </c>
      <c r="B4766" s="171" t="s">
        <v>9558</v>
      </c>
      <c r="C4766" s="171" t="s">
        <v>179</v>
      </c>
      <c r="D4766" s="171" t="s">
        <v>80</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3">
      <c r="A4767" t="s">
        <v>9559</v>
      </c>
      <c r="B4767" s="171" t="s">
        <v>9560</v>
      </c>
      <c r="C4767" s="171" t="s">
        <v>182</v>
      </c>
      <c r="D4767" s="171" t="s">
        <v>4</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3">
      <c r="A4768" t="s">
        <v>9561</v>
      </c>
      <c r="B4768" s="171" t="s">
        <v>9562</v>
      </c>
      <c r="C4768" s="171" t="s">
        <v>185</v>
      </c>
      <c r="D4768" s="171" t="s">
        <v>80</v>
      </c>
      <c r="E4768" s="11">
        <v>42401</v>
      </c>
      <c r="F4768">
        <v>10</v>
      </c>
      <c r="G4768">
        <v>10</v>
      </c>
      <c r="H4768">
        <v>1</v>
      </c>
      <c r="I4768">
        <v>17</v>
      </c>
      <c r="J4768">
        <v>26</v>
      </c>
      <c r="K4768">
        <v>0.65384615384615385</v>
      </c>
      <c r="L4768">
        <v>26</v>
      </c>
      <c r="M4768">
        <v>1</v>
      </c>
      <c r="N4768">
        <v>17</v>
      </c>
      <c r="P4768">
        <v>0</v>
      </c>
      <c r="Q4768">
        <v>2</v>
      </c>
      <c r="R4768">
        <v>0</v>
      </c>
      <c r="S4768">
        <v>0</v>
      </c>
    </row>
    <row r="4769" spans="1:19" x14ac:dyDescent="0.3">
      <c r="A4769" t="s">
        <v>9563</v>
      </c>
      <c r="B4769" s="171" t="s">
        <v>9564</v>
      </c>
      <c r="C4769" s="171" t="s">
        <v>188</v>
      </c>
      <c r="D4769" s="171" t="s">
        <v>4</v>
      </c>
      <c r="E4769" s="11">
        <v>42401</v>
      </c>
      <c r="F4769">
        <v>10</v>
      </c>
      <c r="G4769">
        <v>10</v>
      </c>
      <c r="H4769">
        <v>1</v>
      </c>
      <c r="I4769">
        <v>17</v>
      </c>
      <c r="J4769">
        <v>26</v>
      </c>
      <c r="K4769">
        <v>0.65384615384615385</v>
      </c>
      <c r="L4769">
        <v>26</v>
      </c>
      <c r="M4769">
        <v>1</v>
      </c>
      <c r="N4769">
        <v>17</v>
      </c>
      <c r="P4769">
        <v>0</v>
      </c>
      <c r="Q4769">
        <v>2</v>
      </c>
      <c r="R4769">
        <v>0</v>
      </c>
      <c r="S4769">
        <v>0</v>
      </c>
    </row>
    <row r="4770" spans="1:19" x14ac:dyDescent="0.3">
      <c r="A4770" t="s">
        <v>9565</v>
      </c>
      <c r="B4770" s="171" t="s">
        <v>9566</v>
      </c>
      <c r="C4770" s="171" t="s">
        <v>191</v>
      </c>
      <c r="D4770" s="171" t="s">
        <v>80</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3">
      <c r="A4771" t="s">
        <v>9567</v>
      </c>
      <c r="B4771" s="171" t="s">
        <v>9568</v>
      </c>
      <c r="C4771" s="171" t="s">
        <v>194</v>
      </c>
      <c r="D4771" s="171" t="s">
        <v>4</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3">
      <c r="A4772" t="s">
        <v>9569</v>
      </c>
      <c r="B4772" s="171" t="s">
        <v>9570</v>
      </c>
      <c r="C4772" s="171" t="s">
        <v>197</v>
      </c>
      <c r="D4772" s="171" t="s">
        <v>4</v>
      </c>
      <c r="E4772" s="11">
        <v>42401</v>
      </c>
      <c r="F4772">
        <v>10</v>
      </c>
      <c r="G4772">
        <v>10</v>
      </c>
      <c r="H4772">
        <v>1</v>
      </c>
      <c r="I4772">
        <v>74</v>
      </c>
      <c r="J4772">
        <v>100</v>
      </c>
      <c r="K4772">
        <v>0.74</v>
      </c>
      <c r="L4772">
        <v>100</v>
      </c>
      <c r="M4772">
        <v>1</v>
      </c>
      <c r="N4772">
        <v>64</v>
      </c>
      <c r="P4772">
        <v>2</v>
      </c>
      <c r="Q4772">
        <v>7</v>
      </c>
      <c r="R4772">
        <v>0.2857142857142857</v>
      </c>
      <c r="S4772">
        <v>10</v>
      </c>
    </row>
    <row r="4773" spans="1:19" x14ac:dyDescent="0.3">
      <c r="A4773" t="s">
        <v>9571</v>
      </c>
      <c r="B4773" s="171" t="s">
        <v>9572</v>
      </c>
      <c r="C4773" s="171" t="s">
        <v>209</v>
      </c>
      <c r="D4773" s="171" t="s">
        <v>4</v>
      </c>
      <c r="E4773" s="11">
        <v>42401</v>
      </c>
      <c r="F4773">
        <v>2</v>
      </c>
      <c r="G4773">
        <v>2</v>
      </c>
      <c r="H4773">
        <v>1</v>
      </c>
      <c r="I4773">
        <v>8</v>
      </c>
      <c r="J4773">
        <v>15</v>
      </c>
      <c r="K4773">
        <v>0.53333333333333333</v>
      </c>
      <c r="L4773">
        <v>15</v>
      </c>
      <c r="M4773">
        <v>1</v>
      </c>
      <c r="N4773">
        <v>4</v>
      </c>
      <c r="P4773">
        <v>2</v>
      </c>
      <c r="Q4773">
        <v>2</v>
      </c>
      <c r="R4773">
        <v>1</v>
      </c>
      <c r="S4773">
        <v>4</v>
      </c>
    </row>
    <row r="4774" spans="1:19" x14ac:dyDescent="0.3">
      <c r="A4774" t="s">
        <v>9573</v>
      </c>
      <c r="B4774" s="171" t="s">
        <v>9574</v>
      </c>
      <c r="C4774" s="171" t="s">
        <v>212</v>
      </c>
      <c r="D4774" s="171" t="s">
        <v>80</v>
      </c>
      <c r="E4774" s="11">
        <v>42401</v>
      </c>
      <c r="F4774">
        <v>2</v>
      </c>
      <c r="G4774">
        <v>2</v>
      </c>
      <c r="H4774">
        <v>1</v>
      </c>
      <c r="I4774">
        <v>8</v>
      </c>
      <c r="J4774">
        <v>15</v>
      </c>
      <c r="K4774">
        <v>0.53333333333333333</v>
      </c>
      <c r="L4774">
        <v>15</v>
      </c>
      <c r="M4774">
        <v>1</v>
      </c>
      <c r="N4774">
        <v>4</v>
      </c>
      <c r="P4774">
        <v>2</v>
      </c>
      <c r="Q4774">
        <v>2</v>
      </c>
      <c r="R4774">
        <v>1</v>
      </c>
      <c r="S4774">
        <v>4</v>
      </c>
    </row>
    <row r="4775" spans="1:19" x14ac:dyDescent="0.3">
      <c r="A4775" t="s">
        <v>9575</v>
      </c>
      <c r="B4775" s="171" t="s">
        <v>9576</v>
      </c>
      <c r="C4775" s="171" t="s">
        <v>215</v>
      </c>
      <c r="D4775" s="171" t="s">
        <v>80</v>
      </c>
      <c r="E4775" s="11">
        <v>42401</v>
      </c>
      <c r="F4775">
        <v>3</v>
      </c>
      <c r="G4775">
        <v>3</v>
      </c>
      <c r="H4775">
        <v>1</v>
      </c>
      <c r="I4775">
        <v>10</v>
      </c>
      <c r="J4775">
        <v>30</v>
      </c>
      <c r="K4775">
        <v>0.33333333333333331</v>
      </c>
      <c r="L4775">
        <v>30</v>
      </c>
      <c r="M4775">
        <v>1</v>
      </c>
      <c r="N4775">
        <v>10</v>
      </c>
      <c r="P4775">
        <v>0</v>
      </c>
      <c r="Q4775">
        <v>0</v>
      </c>
      <c r="R4775" t="e">
        <v>#DIV/0!</v>
      </c>
      <c r="S4775">
        <v>0</v>
      </c>
    </row>
    <row r="4776" spans="1:19" x14ac:dyDescent="0.3">
      <c r="A4776" t="s">
        <v>9577</v>
      </c>
      <c r="B4776" s="171" t="s">
        <v>9578</v>
      </c>
      <c r="C4776" s="171" t="s">
        <v>218</v>
      </c>
      <c r="D4776" s="171" t="s">
        <v>4</v>
      </c>
      <c r="E4776" s="11">
        <v>42401</v>
      </c>
      <c r="F4776">
        <v>3</v>
      </c>
      <c r="G4776">
        <v>3</v>
      </c>
      <c r="H4776">
        <v>1</v>
      </c>
      <c r="I4776">
        <v>10</v>
      </c>
      <c r="J4776">
        <v>30</v>
      </c>
      <c r="K4776">
        <v>0.33333333333333331</v>
      </c>
      <c r="L4776">
        <v>30</v>
      </c>
      <c r="M4776">
        <v>1</v>
      </c>
      <c r="N4776">
        <v>10</v>
      </c>
      <c r="P4776">
        <v>0</v>
      </c>
      <c r="Q4776">
        <v>0</v>
      </c>
      <c r="R4776" t="e">
        <v>#DIV/0!</v>
      </c>
      <c r="S4776">
        <v>0</v>
      </c>
    </row>
    <row r="4777" spans="1:19" x14ac:dyDescent="0.3">
      <c r="A4777" t="s">
        <v>9579</v>
      </c>
      <c r="B4777" s="171" t="s">
        <v>9580</v>
      </c>
      <c r="C4777" s="171" t="s">
        <v>8233</v>
      </c>
      <c r="D4777" s="171" t="s">
        <v>80</v>
      </c>
      <c r="E4777" s="11">
        <v>42401</v>
      </c>
      <c r="F4777">
        <v>4</v>
      </c>
      <c r="G4777">
        <v>4</v>
      </c>
      <c r="H4777">
        <v>1</v>
      </c>
      <c r="I4777">
        <v>21</v>
      </c>
      <c r="J4777">
        <v>40</v>
      </c>
      <c r="K4777">
        <v>0.52500000000000002</v>
      </c>
      <c r="L4777">
        <v>40</v>
      </c>
      <c r="M4777">
        <v>1</v>
      </c>
      <c r="N4777">
        <v>21</v>
      </c>
      <c r="P4777">
        <v>0</v>
      </c>
      <c r="Q4777">
        <v>0</v>
      </c>
      <c r="R4777" t="e">
        <v>#DIV/0!</v>
      </c>
      <c r="S4777">
        <v>0</v>
      </c>
    </row>
    <row r="4778" spans="1:19" x14ac:dyDescent="0.3">
      <c r="A4778" t="s">
        <v>9581</v>
      </c>
      <c r="B4778" s="171" t="s">
        <v>9582</v>
      </c>
      <c r="C4778" s="171" t="s">
        <v>8193</v>
      </c>
      <c r="D4778" s="171" t="s">
        <v>4</v>
      </c>
      <c r="E4778" s="11">
        <v>42401</v>
      </c>
      <c r="F4778">
        <v>4</v>
      </c>
      <c r="G4778">
        <v>4</v>
      </c>
      <c r="H4778">
        <v>1</v>
      </c>
      <c r="I4778">
        <v>21</v>
      </c>
      <c r="J4778">
        <v>40</v>
      </c>
      <c r="K4778">
        <v>0.52500000000000002</v>
      </c>
      <c r="L4778">
        <v>40</v>
      </c>
      <c r="M4778">
        <v>1</v>
      </c>
      <c r="N4778">
        <v>21</v>
      </c>
      <c r="P4778">
        <v>0</v>
      </c>
      <c r="Q4778">
        <v>0</v>
      </c>
      <c r="R4778" t="e">
        <v>#DIV/0!</v>
      </c>
      <c r="S4778">
        <v>0</v>
      </c>
    </row>
    <row r="4779" spans="1:19" x14ac:dyDescent="0.3">
      <c r="A4779" t="s">
        <v>9583</v>
      </c>
      <c r="B4779" s="171" t="s">
        <v>9584</v>
      </c>
      <c r="C4779" s="171" t="s">
        <v>233</v>
      </c>
      <c r="D4779" s="171" t="s">
        <v>80</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3">
      <c r="A4780" t="s">
        <v>9585</v>
      </c>
      <c r="B4780" s="171" t="s">
        <v>9586</v>
      </c>
      <c r="C4780" s="171" t="s">
        <v>236</v>
      </c>
      <c r="D4780" s="171" t="s">
        <v>4</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3">
      <c r="A4781" t="s">
        <v>9587</v>
      </c>
      <c r="B4781" s="171" t="s">
        <v>9588</v>
      </c>
      <c r="C4781" s="171" t="s">
        <v>239</v>
      </c>
      <c r="D4781" s="171" t="s">
        <v>4</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x14ac:dyDescent="0.3">
      <c r="A4782" t="s">
        <v>9589</v>
      </c>
      <c r="B4782" s="171" t="s">
        <v>9590</v>
      </c>
      <c r="C4782" s="171" t="s">
        <v>143</v>
      </c>
      <c r="D4782" s="171" t="s">
        <v>4</v>
      </c>
      <c r="E4782" s="11">
        <v>42401</v>
      </c>
      <c r="F4782">
        <v>3</v>
      </c>
      <c r="G4782">
        <v>3</v>
      </c>
      <c r="H4782">
        <v>1</v>
      </c>
      <c r="I4782">
        <v>42</v>
      </c>
      <c r="J4782">
        <v>36</v>
      </c>
      <c r="K4782">
        <v>1.1666666666666667</v>
      </c>
      <c r="L4782">
        <v>36</v>
      </c>
      <c r="M4782">
        <v>1</v>
      </c>
      <c r="N4782">
        <v>35</v>
      </c>
      <c r="P4782">
        <v>3</v>
      </c>
      <c r="Q4782">
        <v>4</v>
      </c>
      <c r="R4782">
        <v>0.75</v>
      </c>
      <c r="S4782">
        <v>7</v>
      </c>
    </row>
    <row r="4783" spans="1:19" x14ac:dyDescent="0.3">
      <c r="A4783" t="s">
        <v>9591</v>
      </c>
      <c r="B4783" s="171" t="s">
        <v>9592</v>
      </c>
      <c r="C4783" s="171" t="s">
        <v>146</v>
      </c>
      <c r="D4783" s="171" t="s">
        <v>80</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3">
      <c r="A4784" t="s">
        <v>9593</v>
      </c>
      <c r="B4784" s="171" t="s">
        <v>9594</v>
      </c>
      <c r="C4784" s="171" t="s">
        <v>152</v>
      </c>
      <c r="D4784" s="171" t="s">
        <v>4</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3">
      <c r="A4785" t="s">
        <v>9595</v>
      </c>
      <c r="B4785" s="171" t="s">
        <v>9596</v>
      </c>
      <c r="C4785" s="171" t="s">
        <v>155</v>
      </c>
      <c r="D4785" s="171" t="s">
        <v>4</v>
      </c>
      <c r="E4785" s="11">
        <v>42401</v>
      </c>
      <c r="F4785">
        <v>2</v>
      </c>
      <c r="G4785">
        <v>2</v>
      </c>
      <c r="H4785">
        <v>1</v>
      </c>
      <c r="I4785">
        <v>15</v>
      </c>
      <c r="J4785">
        <v>10</v>
      </c>
      <c r="K4785">
        <v>1.5</v>
      </c>
      <c r="L4785">
        <v>10</v>
      </c>
      <c r="M4785">
        <v>1</v>
      </c>
      <c r="N4785">
        <v>15</v>
      </c>
      <c r="P4785">
        <v>0</v>
      </c>
      <c r="Q4785">
        <v>0</v>
      </c>
      <c r="R4785" t="e">
        <v>#DIV/0!</v>
      </c>
      <c r="S4785">
        <v>0</v>
      </c>
    </row>
    <row r="4786" spans="1:19" x14ac:dyDescent="0.3">
      <c r="A4786" t="s">
        <v>9597</v>
      </c>
      <c r="B4786" s="171" t="s">
        <v>9598</v>
      </c>
      <c r="C4786" s="171" t="s">
        <v>158</v>
      </c>
      <c r="D4786" s="171" t="s">
        <v>4</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3">
      <c r="A4787" t="s">
        <v>9599</v>
      </c>
      <c r="B4787" s="171" t="s">
        <v>9600</v>
      </c>
      <c r="C4787" s="171" t="s">
        <v>161</v>
      </c>
      <c r="D4787" s="171" t="s">
        <v>80</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3">
      <c r="A4788" t="s">
        <v>9601</v>
      </c>
      <c r="B4788" s="171" t="s">
        <v>9602</v>
      </c>
      <c r="C4788" s="171" t="s">
        <v>221</v>
      </c>
      <c r="D4788" s="171" t="s">
        <v>80</v>
      </c>
      <c r="E4788" s="11">
        <v>42401</v>
      </c>
      <c r="F4788">
        <v>4</v>
      </c>
      <c r="G4788">
        <v>4</v>
      </c>
      <c r="H4788">
        <v>1</v>
      </c>
      <c r="I4788">
        <v>2</v>
      </c>
      <c r="J4788">
        <v>20</v>
      </c>
      <c r="K4788">
        <v>0.1</v>
      </c>
      <c r="L4788">
        <v>20</v>
      </c>
      <c r="M4788">
        <v>1</v>
      </c>
      <c r="N4788">
        <v>2</v>
      </c>
      <c r="P4788">
        <v>0</v>
      </c>
      <c r="Q4788">
        <v>0</v>
      </c>
      <c r="R4788" t="e">
        <v>#DIV/0!</v>
      </c>
      <c r="S4788">
        <v>0</v>
      </c>
    </row>
    <row r="4789" spans="1:19" x14ac:dyDescent="0.3">
      <c r="A4789" t="s">
        <v>9603</v>
      </c>
      <c r="B4789" s="171" t="s">
        <v>9604</v>
      </c>
      <c r="C4789" s="171" t="s">
        <v>227</v>
      </c>
      <c r="D4789" s="171" t="s">
        <v>4</v>
      </c>
      <c r="E4789" s="11">
        <v>42401</v>
      </c>
      <c r="F4789">
        <v>4</v>
      </c>
      <c r="G4789">
        <v>4</v>
      </c>
      <c r="H4789">
        <v>1</v>
      </c>
      <c r="I4789">
        <v>2</v>
      </c>
      <c r="J4789">
        <v>20</v>
      </c>
      <c r="K4789">
        <v>0.1</v>
      </c>
      <c r="L4789">
        <v>20</v>
      </c>
      <c r="M4789">
        <v>1</v>
      </c>
      <c r="N4789">
        <v>2</v>
      </c>
      <c r="P4789">
        <v>0</v>
      </c>
      <c r="Q4789">
        <v>0</v>
      </c>
      <c r="R4789" t="e">
        <v>#DIV/0!</v>
      </c>
      <c r="S4789">
        <v>0</v>
      </c>
    </row>
    <row r="4790" spans="1:19" x14ac:dyDescent="0.3">
      <c r="A4790" t="s">
        <v>9605</v>
      </c>
      <c r="B4790" s="171" t="s">
        <v>9606</v>
      </c>
      <c r="C4790" s="171" t="s">
        <v>230</v>
      </c>
      <c r="D4790" s="171" t="s">
        <v>4</v>
      </c>
      <c r="E4790" s="11">
        <v>42401</v>
      </c>
      <c r="H4790" t="e">
        <v>#DIV/0!</v>
      </c>
      <c r="K4790" t="e">
        <v>#DIV/0!</v>
      </c>
      <c r="M4790" t="e">
        <v>#DIV/0!</v>
      </c>
      <c r="R4790" t="e">
        <v>#DIV/0!</v>
      </c>
    </row>
    <row r="4791" spans="1:19" x14ac:dyDescent="0.3">
      <c r="A4791" t="s">
        <v>9607</v>
      </c>
      <c r="B4791" s="171" t="s">
        <v>9608</v>
      </c>
      <c r="C4791" s="171" t="s">
        <v>143</v>
      </c>
      <c r="D4791" s="171" t="s">
        <v>80</v>
      </c>
      <c r="E4791" s="11">
        <v>42430</v>
      </c>
      <c r="F4791">
        <v>3</v>
      </c>
      <c r="G4791">
        <v>3</v>
      </c>
      <c r="H4791">
        <v>1</v>
      </c>
      <c r="I4791">
        <v>31</v>
      </c>
      <c r="J4791">
        <v>36</v>
      </c>
      <c r="K4791">
        <v>0.86111111111111116</v>
      </c>
      <c r="L4791">
        <v>36</v>
      </c>
      <c r="M4791">
        <v>1</v>
      </c>
      <c r="N4791">
        <v>26</v>
      </c>
      <c r="P4791">
        <v>0</v>
      </c>
      <c r="Q4791">
        <v>11</v>
      </c>
      <c r="R4791">
        <v>0</v>
      </c>
      <c r="S4791">
        <v>5</v>
      </c>
    </row>
    <row r="4792" spans="1:19" x14ac:dyDescent="0.3">
      <c r="A4792" t="s">
        <v>9609</v>
      </c>
      <c r="B4792" s="171" t="s">
        <v>9610</v>
      </c>
      <c r="C4792" s="171" t="s">
        <v>158</v>
      </c>
      <c r="D4792" s="171" t="s">
        <v>80</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3">
      <c r="A4793" t="s">
        <v>9611</v>
      </c>
      <c r="B4793" s="171" t="s">
        <v>9612</v>
      </c>
      <c r="C4793" s="171" t="s">
        <v>209</v>
      </c>
      <c r="D4793" s="171" t="s">
        <v>80</v>
      </c>
      <c r="E4793" s="11">
        <v>42430</v>
      </c>
      <c r="F4793">
        <v>1</v>
      </c>
      <c r="G4793">
        <v>2</v>
      </c>
      <c r="H4793">
        <v>0.5</v>
      </c>
      <c r="I4793">
        <v>7</v>
      </c>
      <c r="J4793">
        <v>10</v>
      </c>
      <c r="K4793">
        <v>0.7</v>
      </c>
      <c r="L4793">
        <v>15</v>
      </c>
      <c r="M4793">
        <v>0.66666666666666663</v>
      </c>
      <c r="N4793">
        <v>6</v>
      </c>
      <c r="P4793">
        <v>0</v>
      </c>
      <c r="Q4793">
        <v>2</v>
      </c>
      <c r="R4793">
        <v>0</v>
      </c>
      <c r="S4793">
        <v>1</v>
      </c>
    </row>
    <row r="4794" spans="1:19" x14ac:dyDescent="0.3">
      <c r="A4794" t="s">
        <v>9613</v>
      </c>
      <c r="B4794" s="171" t="s">
        <v>9614</v>
      </c>
      <c r="C4794" s="171" t="s">
        <v>119</v>
      </c>
      <c r="D4794" s="171" t="s">
        <v>80</v>
      </c>
      <c r="E4794" s="11">
        <v>42430</v>
      </c>
      <c r="F4794">
        <v>3</v>
      </c>
      <c r="G4794">
        <v>3</v>
      </c>
      <c r="H4794">
        <v>1</v>
      </c>
      <c r="I4794">
        <v>4</v>
      </c>
      <c r="J4794">
        <v>30</v>
      </c>
      <c r="K4794">
        <v>0.13333333333333333</v>
      </c>
      <c r="L4794">
        <v>30</v>
      </c>
      <c r="M4794">
        <v>1</v>
      </c>
      <c r="N4794">
        <v>3</v>
      </c>
      <c r="P4794">
        <v>0</v>
      </c>
      <c r="Q4794">
        <v>0</v>
      </c>
      <c r="R4794" t="e">
        <v>#DIV/0!</v>
      </c>
      <c r="S4794">
        <v>1</v>
      </c>
    </row>
    <row r="4795" spans="1:19" x14ac:dyDescent="0.3">
      <c r="A4795" t="s">
        <v>9615</v>
      </c>
      <c r="B4795" s="171" t="s">
        <v>9616</v>
      </c>
      <c r="C4795" s="171" t="s">
        <v>203</v>
      </c>
      <c r="D4795" s="171" t="s">
        <v>80</v>
      </c>
      <c r="E4795" s="11">
        <v>42430</v>
      </c>
      <c r="F4795">
        <v>5</v>
      </c>
      <c r="G4795">
        <v>5</v>
      </c>
      <c r="H4795">
        <v>1</v>
      </c>
      <c r="I4795">
        <v>20</v>
      </c>
      <c r="J4795">
        <v>25</v>
      </c>
      <c r="K4795">
        <v>0.8</v>
      </c>
      <c r="L4795">
        <v>25</v>
      </c>
      <c r="M4795">
        <v>1</v>
      </c>
      <c r="N4795">
        <v>20</v>
      </c>
      <c r="P4795">
        <v>1</v>
      </c>
      <c r="Q4795">
        <v>1</v>
      </c>
      <c r="R4795">
        <v>1</v>
      </c>
      <c r="S4795">
        <v>0</v>
      </c>
    </row>
    <row r="4796" spans="1:19" x14ac:dyDescent="0.3">
      <c r="A4796" t="s">
        <v>9617</v>
      </c>
      <c r="B4796" s="171" t="s">
        <v>9618</v>
      </c>
      <c r="C4796" s="171" t="s">
        <v>76</v>
      </c>
      <c r="D4796" s="171" t="s">
        <v>4</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3">
      <c r="A4797" t="s">
        <v>9619</v>
      </c>
      <c r="B4797" s="171" t="s">
        <v>9620</v>
      </c>
      <c r="C4797" s="171" t="s">
        <v>128</v>
      </c>
      <c r="D4797" s="171" t="s">
        <v>80</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3">
      <c r="A4798" t="s">
        <v>9621</v>
      </c>
      <c r="B4798" s="171" t="s">
        <v>9622</v>
      </c>
      <c r="C4798" s="171" t="s">
        <v>152</v>
      </c>
      <c r="D4798" s="171" t="s">
        <v>80</v>
      </c>
      <c r="E4798" s="11">
        <v>42430</v>
      </c>
      <c r="F4798">
        <v>7</v>
      </c>
      <c r="G4798">
        <v>7</v>
      </c>
      <c r="H4798">
        <v>1</v>
      </c>
      <c r="I4798">
        <v>26</v>
      </c>
      <c r="J4798">
        <v>50</v>
      </c>
      <c r="K4798">
        <v>0.52</v>
      </c>
      <c r="L4798">
        <v>50</v>
      </c>
      <c r="M4798">
        <v>1</v>
      </c>
      <c r="N4798">
        <v>21</v>
      </c>
      <c r="O4798">
        <v>1.0625</v>
      </c>
      <c r="P4798">
        <v>2</v>
      </c>
      <c r="Q4798">
        <v>2</v>
      </c>
      <c r="R4798">
        <v>1</v>
      </c>
      <c r="S4798">
        <v>5</v>
      </c>
    </row>
    <row r="4799" spans="1:19" x14ac:dyDescent="0.3">
      <c r="A4799" t="s">
        <v>9623</v>
      </c>
      <c r="B4799" s="171" t="s">
        <v>9624</v>
      </c>
      <c r="C4799" s="171" t="s">
        <v>194</v>
      </c>
      <c r="D4799" s="171" t="s">
        <v>80</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3">
      <c r="A4800" t="s">
        <v>9625</v>
      </c>
      <c r="B4800" s="171" t="s">
        <v>9626</v>
      </c>
      <c r="C4800" s="171" t="s">
        <v>236</v>
      </c>
      <c r="D4800" s="171" t="s">
        <v>80</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3">
      <c r="A4801" t="s">
        <v>9627</v>
      </c>
      <c r="B4801" s="171" t="s">
        <v>9628</v>
      </c>
      <c r="C4801" s="171" t="s">
        <v>239</v>
      </c>
      <c r="D4801" s="171" t="s">
        <v>80</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x14ac:dyDescent="0.3">
      <c r="A4802" t="s">
        <v>9629</v>
      </c>
      <c r="B4802" s="171" t="s">
        <v>9630</v>
      </c>
      <c r="C4802" s="171" t="s">
        <v>176</v>
      </c>
      <c r="D4802" s="171" t="s">
        <v>80</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3">
      <c r="A4803" t="s">
        <v>9631</v>
      </c>
      <c r="B4803" s="171" t="s">
        <v>9632</v>
      </c>
      <c r="C4803" s="171" t="s">
        <v>206</v>
      </c>
      <c r="D4803" s="171" t="s">
        <v>80</v>
      </c>
      <c r="E4803" s="11">
        <v>42430</v>
      </c>
      <c r="F4803">
        <v>5</v>
      </c>
      <c r="G4803">
        <v>5</v>
      </c>
      <c r="H4803">
        <v>1</v>
      </c>
      <c r="I4803">
        <v>16</v>
      </c>
      <c r="J4803">
        <v>25</v>
      </c>
      <c r="K4803">
        <v>0.64</v>
      </c>
      <c r="L4803">
        <v>25</v>
      </c>
      <c r="M4803">
        <v>1</v>
      </c>
      <c r="N4803">
        <v>15</v>
      </c>
      <c r="P4803">
        <v>0</v>
      </c>
      <c r="Q4803">
        <v>0</v>
      </c>
      <c r="R4803" t="e">
        <v>#DIV/0!</v>
      </c>
      <c r="S4803">
        <v>1</v>
      </c>
    </row>
    <row r="4804" spans="1:19" x14ac:dyDescent="0.3">
      <c r="A4804" t="s">
        <v>9633</v>
      </c>
      <c r="B4804" s="171" t="s">
        <v>9634</v>
      </c>
      <c r="C4804" s="171" t="s">
        <v>113</v>
      </c>
      <c r="D4804" s="171" t="s">
        <v>80</v>
      </c>
      <c r="E4804" s="11">
        <v>42430</v>
      </c>
      <c r="F4804">
        <v>5</v>
      </c>
      <c r="G4804">
        <v>5</v>
      </c>
      <c r="H4804">
        <v>1</v>
      </c>
      <c r="I4804">
        <v>8</v>
      </c>
      <c r="J4804">
        <v>25</v>
      </c>
      <c r="K4804">
        <v>0.32</v>
      </c>
      <c r="L4804">
        <v>25</v>
      </c>
      <c r="M4804">
        <v>1</v>
      </c>
      <c r="N4804">
        <v>7</v>
      </c>
      <c r="P4804">
        <v>0</v>
      </c>
      <c r="Q4804">
        <v>0</v>
      </c>
      <c r="R4804" t="e">
        <v>#DIV/0!</v>
      </c>
      <c r="S4804">
        <v>1</v>
      </c>
    </row>
    <row r="4805" spans="1:19" x14ac:dyDescent="0.3">
      <c r="A4805" t="s">
        <v>9635</v>
      </c>
      <c r="B4805" s="171" t="s">
        <v>9636</v>
      </c>
      <c r="C4805" s="171" t="s">
        <v>131</v>
      </c>
      <c r="D4805" s="171" t="s">
        <v>80</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3">
      <c r="A4806" t="s">
        <v>9637</v>
      </c>
      <c r="B4806" s="171" t="s">
        <v>9638</v>
      </c>
      <c r="C4806" s="171" t="s">
        <v>155</v>
      </c>
      <c r="D4806" s="171" t="s">
        <v>80</v>
      </c>
      <c r="E4806" s="11">
        <v>42430</v>
      </c>
      <c r="F4806">
        <v>2</v>
      </c>
      <c r="G4806">
        <v>2</v>
      </c>
      <c r="H4806">
        <v>1</v>
      </c>
      <c r="I4806">
        <v>16</v>
      </c>
      <c r="J4806">
        <v>10</v>
      </c>
      <c r="K4806">
        <v>1.6</v>
      </c>
      <c r="L4806">
        <v>10</v>
      </c>
      <c r="M4806">
        <v>1</v>
      </c>
      <c r="N4806">
        <v>16</v>
      </c>
      <c r="P4806">
        <v>0</v>
      </c>
      <c r="Q4806">
        <v>0</v>
      </c>
      <c r="R4806" t="e">
        <v>#DIV/0!</v>
      </c>
      <c r="S4806">
        <v>0</v>
      </c>
    </row>
    <row r="4807" spans="1:19" x14ac:dyDescent="0.3">
      <c r="A4807" t="s">
        <v>9639</v>
      </c>
      <c r="B4807" s="171" t="s">
        <v>9640</v>
      </c>
      <c r="C4807" s="171" t="s">
        <v>188</v>
      </c>
      <c r="D4807" s="171" t="s">
        <v>80</v>
      </c>
      <c r="E4807" s="11">
        <v>42430</v>
      </c>
      <c r="F4807">
        <v>10</v>
      </c>
      <c r="G4807">
        <v>10</v>
      </c>
      <c r="H4807">
        <v>1</v>
      </c>
      <c r="I4807">
        <v>17</v>
      </c>
      <c r="J4807">
        <v>26</v>
      </c>
      <c r="K4807">
        <v>0.65384615384615385</v>
      </c>
      <c r="L4807">
        <v>26</v>
      </c>
      <c r="M4807">
        <v>1</v>
      </c>
      <c r="N4807">
        <v>17</v>
      </c>
      <c r="P4807">
        <v>1</v>
      </c>
      <c r="Q4807">
        <v>1</v>
      </c>
      <c r="R4807">
        <v>1</v>
      </c>
      <c r="S4807">
        <v>0</v>
      </c>
    </row>
    <row r="4808" spans="1:19" x14ac:dyDescent="0.3">
      <c r="A4808" t="s">
        <v>9641</v>
      </c>
      <c r="B4808" s="171" t="s">
        <v>9642</v>
      </c>
      <c r="C4808" s="171" t="s">
        <v>227</v>
      </c>
      <c r="D4808" s="171" t="s">
        <v>80</v>
      </c>
      <c r="E4808" s="11">
        <v>42430</v>
      </c>
      <c r="F4808">
        <v>4</v>
      </c>
      <c r="G4808">
        <v>4</v>
      </c>
      <c r="H4808">
        <v>1</v>
      </c>
      <c r="I4808">
        <v>2</v>
      </c>
      <c r="J4808">
        <v>20</v>
      </c>
      <c r="K4808">
        <v>0.1</v>
      </c>
      <c r="L4808">
        <v>20</v>
      </c>
      <c r="M4808">
        <v>1</v>
      </c>
      <c r="N4808">
        <v>2</v>
      </c>
      <c r="P4808">
        <v>0</v>
      </c>
      <c r="Q4808">
        <v>0</v>
      </c>
      <c r="R4808" t="e">
        <v>#DIV/0!</v>
      </c>
      <c r="S4808">
        <v>0</v>
      </c>
    </row>
    <row r="4809" spans="1:19" x14ac:dyDescent="0.3">
      <c r="A4809" t="s">
        <v>9643</v>
      </c>
      <c r="B4809" s="171" t="s">
        <v>9644</v>
      </c>
      <c r="C4809" s="171" t="s">
        <v>116</v>
      </c>
      <c r="D4809" s="171" t="s">
        <v>80</v>
      </c>
      <c r="E4809" s="11">
        <v>42430</v>
      </c>
      <c r="F4809">
        <v>9</v>
      </c>
      <c r="G4809">
        <v>9</v>
      </c>
      <c r="H4809">
        <v>1</v>
      </c>
      <c r="I4809">
        <v>113</v>
      </c>
      <c r="J4809">
        <v>100</v>
      </c>
      <c r="K4809">
        <v>1.1299999999999999</v>
      </c>
      <c r="L4809">
        <v>100</v>
      </c>
      <c r="M4809">
        <v>1</v>
      </c>
      <c r="N4809">
        <v>112</v>
      </c>
      <c r="P4809">
        <v>0</v>
      </c>
      <c r="Q4809">
        <v>0</v>
      </c>
      <c r="R4809" t="e">
        <v>#DIV/0!</v>
      </c>
      <c r="S4809">
        <v>1</v>
      </c>
    </row>
    <row r="4810" spans="1:19" x14ac:dyDescent="0.3">
      <c r="A4810" t="s">
        <v>9645</v>
      </c>
      <c r="B4810" s="171" t="s">
        <v>9646</v>
      </c>
      <c r="C4810" s="171" t="s">
        <v>140</v>
      </c>
      <c r="D4810" s="171" t="s">
        <v>80</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3">
      <c r="A4811" t="s">
        <v>9647</v>
      </c>
      <c r="B4811" s="171" t="s">
        <v>9648</v>
      </c>
      <c r="C4811" s="171" t="s">
        <v>8180</v>
      </c>
      <c r="D4811" s="171" t="s">
        <v>80</v>
      </c>
      <c r="E4811" s="11">
        <v>42430</v>
      </c>
      <c r="H4811" t="e">
        <v>#DIV/0!</v>
      </c>
      <c r="K4811" t="e">
        <v>#DIV/0!</v>
      </c>
      <c r="M4811" t="e">
        <v>#DIV/0!</v>
      </c>
      <c r="Q4811">
        <v>0</v>
      </c>
      <c r="R4811" t="e">
        <v>#DIV/0!</v>
      </c>
    </row>
    <row r="4812" spans="1:19" x14ac:dyDescent="0.3">
      <c r="A4812" t="s">
        <v>9649</v>
      </c>
      <c r="B4812" s="171" t="s">
        <v>9650</v>
      </c>
      <c r="C4812" s="171" t="s">
        <v>8590</v>
      </c>
      <c r="D4812" s="171" t="s">
        <v>80</v>
      </c>
      <c r="E4812" s="11">
        <v>42430</v>
      </c>
      <c r="F4812">
        <v>4</v>
      </c>
      <c r="G4812">
        <v>5</v>
      </c>
      <c r="H4812">
        <v>0.8</v>
      </c>
      <c r="I4812">
        <v>12</v>
      </c>
      <c r="J4812">
        <v>21</v>
      </c>
      <c r="K4812">
        <v>0.5714285714285714</v>
      </c>
      <c r="L4812">
        <v>21</v>
      </c>
      <c r="M4812">
        <v>1</v>
      </c>
      <c r="N4812">
        <v>8</v>
      </c>
      <c r="P4812">
        <v>0</v>
      </c>
      <c r="Q4812">
        <v>0</v>
      </c>
      <c r="R4812" t="e">
        <v>#DIV/0!</v>
      </c>
      <c r="S4812">
        <v>4</v>
      </c>
    </row>
    <row r="4813" spans="1:19" x14ac:dyDescent="0.3">
      <c r="A4813" t="s">
        <v>9651</v>
      </c>
      <c r="B4813" s="171" t="s">
        <v>9652</v>
      </c>
      <c r="C4813" s="171" t="s">
        <v>170</v>
      </c>
      <c r="D4813" s="171" t="s">
        <v>80</v>
      </c>
      <c r="E4813" s="11">
        <v>42430</v>
      </c>
      <c r="F4813">
        <v>3</v>
      </c>
      <c r="G4813">
        <v>5</v>
      </c>
      <c r="H4813">
        <v>0.6</v>
      </c>
      <c r="I4813">
        <v>40</v>
      </c>
      <c r="J4813">
        <v>30</v>
      </c>
      <c r="K4813">
        <v>1.3333333333333333</v>
      </c>
      <c r="L4813">
        <v>50</v>
      </c>
      <c r="M4813">
        <v>0.6</v>
      </c>
      <c r="N4813">
        <v>34</v>
      </c>
      <c r="P4813">
        <v>2</v>
      </c>
      <c r="Q4813">
        <v>4</v>
      </c>
      <c r="R4813">
        <v>0.5</v>
      </c>
      <c r="S4813">
        <v>6</v>
      </c>
    </row>
    <row r="4814" spans="1:19" x14ac:dyDescent="0.3">
      <c r="A4814" t="s">
        <v>9653</v>
      </c>
      <c r="B4814" s="171" t="s">
        <v>9654</v>
      </c>
      <c r="C4814" s="171" t="s">
        <v>182</v>
      </c>
      <c r="D4814" s="171" t="s">
        <v>80</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3">
      <c r="A4815" t="s">
        <v>9655</v>
      </c>
      <c r="B4815" s="171" t="s">
        <v>9656</v>
      </c>
      <c r="C4815" s="171" t="s">
        <v>197</v>
      </c>
      <c r="D4815" s="171" t="s">
        <v>80</v>
      </c>
      <c r="E4815" s="11">
        <v>42430</v>
      </c>
      <c r="F4815">
        <v>10</v>
      </c>
      <c r="G4815">
        <v>10</v>
      </c>
      <c r="H4815">
        <v>1</v>
      </c>
      <c r="I4815">
        <v>72</v>
      </c>
      <c r="J4815">
        <v>100</v>
      </c>
      <c r="K4815">
        <v>0.72</v>
      </c>
      <c r="L4815">
        <v>100</v>
      </c>
      <c r="M4815">
        <v>1</v>
      </c>
      <c r="N4815">
        <v>68</v>
      </c>
      <c r="P4815">
        <v>4</v>
      </c>
      <c r="Q4815">
        <v>8</v>
      </c>
      <c r="R4815">
        <v>0.5</v>
      </c>
      <c r="S4815">
        <v>4</v>
      </c>
    </row>
    <row r="4816" spans="1:19" x14ac:dyDescent="0.3">
      <c r="A4816" t="s">
        <v>9657</v>
      </c>
      <c r="B4816" s="171" t="s">
        <v>9658</v>
      </c>
      <c r="C4816" s="171" t="s">
        <v>218</v>
      </c>
      <c r="D4816" s="171" t="s">
        <v>80</v>
      </c>
      <c r="E4816" s="11">
        <v>42430</v>
      </c>
      <c r="F4816">
        <v>3</v>
      </c>
      <c r="G4816">
        <v>3</v>
      </c>
      <c r="H4816">
        <v>1</v>
      </c>
      <c r="I4816">
        <v>10</v>
      </c>
      <c r="J4816">
        <v>30</v>
      </c>
      <c r="K4816">
        <v>0.33333333333333331</v>
      </c>
      <c r="L4816">
        <v>30</v>
      </c>
      <c r="M4816">
        <v>1</v>
      </c>
      <c r="N4816">
        <v>10</v>
      </c>
      <c r="P4816">
        <v>0</v>
      </c>
      <c r="Q4816">
        <v>0</v>
      </c>
      <c r="R4816" t="e">
        <v>#DIV/0!</v>
      </c>
      <c r="S4816">
        <v>0</v>
      </c>
    </row>
    <row r="4817" spans="1:19" x14ac:dyDescent="0.3">
      <c r="A4817" t="s">
        <v>9659</v>
      </c>
      <c r="B4817" s="171" t="s">
        <v>9660</v>
      </c>
      <c r="C4817" s="171" t="s">
        <v>230</v>
      </c>
      <c r="D4817" s="171" t="s">
        <v>80</v>
      </c>
      <c r="E4817" s="11">
        <v>42430</v>
      </c>
      <c r="H4817" t="e">
        <v>#DIV/0!</v>
      </c>
      <c r="K4817" t="e">
        <v>#DIV/0!</v>
      </c>
      <c r="M4817" t="e">
        <v>#DIV/0!</v>
      </c>
      <c r="R4817" t="e">
        <v>#DIV/0!</v>
      </c>
    </row>
    <row r="4818" spans="1:19" x14ac:dyDescent="0.3">
      <c r="A4818" t="s">
        <v>9661</v>
      </c>
      <c r="B4818" s="171" t="s">
        <v>9662</v>
      </c>
      <c r="C4818" s="171" t="s">
        <v>8193</v>
      </c>
      <c r="D4818" s="171" t="s">
        <v>80</v>
      </c>
      <c r="E4818" s="11">
        <v>42430</v>
      </c>
      <c r="F4818">
        <v>4</v>
      </c>
      <c r="G4818">
        <v>4</v>
      </c>
      <c r="H4818">
        <v>1</v>
      </c>
      <c r="I4818">
        <v>21</v>
      </c>
      <c r="J4818">
        <v>40</v>
      </c>
      <c r="K4818">
        <v>0.52500000000000002</v>
      </c>
      <c r="L4818">
        <v>40</v>
      </c>
      <c r="M4818">
        <v>1</v>
      </c>
      <c r="N4818">
        <v>21</v>
      </c>
      <c r="P4818">
        <v>0</v>
      </c>
      <c r="Q4818">
        <v>0</v>
      </c>
      <c r="R4818" t="e">
        <v>#DIV/0!</v>
      </c>
      <c r="S4818">
        <v>0</v>
      </c>
    </row>
    <row r="4819" spans="1:19" x14ac:dyDescent="0.3">
      <c r="A4819" t="s">
        <v>9663</v>
      </c>
      <c r="B4819" s="171" t="s">
        <v>9664</v>
      </c>
      <c r="C4819" s="171" t="s">
        <v>173</v>
      </c>
      <c r="D4819" s="171" t="s">
        <v>80</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3">
      <c r="A4820" t="s">
        <v>9665</v>
      </c>
      <c r="B4820" s="171" t="s">
        <v>9666</v>
      </c>
      <c r="C4820" s="171" t="s">
        <v>200</v>
      </c>
      <c r="D4820" s="171" t="s">
        <v>80</v>
      </c>
      <c r="E4820" s="11">
        <v>42430</v>
      </c>
      <c r="F4820">
        <v>10</v>
      </c>
      <c r="G4820">
        <v>10</v>
      </c>
      <c r="H4820">
        <v>1</v>
      </c>
      <c r="I4820">
        <v>36</v>
      </c>
      <c r="J4820">
        <v>50</v>
      </c>
      <c r="K4820">
        <v>0.72</v>
      </c>
      <c r="L4820">
        <v>50</v>
      </c>
      <c r="M4820">
        <v>1</v>
      </c>
      <c r="N4820">
        <v>35</v>
      </c>
      <c r="P4820">
        <v>1</v>
      </c>
      <c r="Q4820">
        <v>1</v>
      </c>
      <c r="R4820">
        <v>1</v>
      </c>
      <c r="S4820">
        <v>1</v>
      </c>
    </row>
    <row r="4821" spans="1:19" x14ac:dyDescent="0.3">
      <c r="A4821" t="s">
        <v>9667</v>
      </c>
      <c r="B4821" s="171" t="s">
        <v>9668</v>
      </c>
      <c r="C4821" s="171" t="s">
        <v>107</v>
      </c>
      <c r="D4821" s="171" t="s">
        <v>4</v>
      </c>
      <c r="E4821" s="11">
        <v>42430</v>
      </c>
      <c r="F4821">
        <v>14</v>
      </c>
      <c r="G4821">
        <v>14</v>
      </c>
      <c r="H4821">
        <v>1</v>
      </c>
      <c r="I4821">
        <v>121</v>
      </c>
      <c r="J4821">
        <v>125</v>
      </c>
      <c r="K4821">
        <v>0.96799999999999997</v>
      </c>
      <c r="L4821">
        <v>125</v>
      </c>
      <c r="M4821">
        <v>1</v>
      </c>
      <c r="N4821">
        <v>119</v>
      </c>
      <c r="P4821">
        <v>0</v>
      </c>
      <c r="Q4821">
        <v>0</v>
      </c>
      <c r="R4821" t="e">
        <v>#DIV/0!</v>
      </c>
      <c r="S4821">
        <v>2</v>
      </c>
    </row>
    <row r="4822" spans="1:19" x14ac:dyDescent="0.3">
      <c r="A4822" t="s">
        <v>9669</v>
      </c>
      <c r="B4822" s="171" t="s">
        <v>9670</v>
      </c>
      <c r="C4822" s="171" t="s">
        <v>122</v>
      </c>
      <c r="D4822" s="171" t="s">
        <v>4</v>
      </c>
      <c r="E4822" s="11">
        <v>42430</v>
      </c>
      <c r="F4822">
        <v>3</v>
      </c>
      <c r="G4822">
        <v>3</v>
      </c>
      <c r="H4822">
        <v>1</v>
      </c>
      <c r="I4822">
        <v>4</v>
      </c>
      <c r="J4822">
        <v>30</v>
      </c>
      <c r="K4822">
        <v>0.13333333333333333</v>
      </c>
      <c r="L4822">
        <v>30</v>
      </c>
      <c r="M4822">
        <v>1</v>
      </c>
      <c r="N4822">
        <v>3</v>
      </c>
      <c r="P4822">
        <v>0</v>
      </c>
      <c r="Q4822">
        <v>0</v>
      </c>
      <c r="R4822" t="e">
        <v>#DIV/0!</v>
      </c>
      <c r="S4822">
        <v>1</v>
      </c>
    </row>
    <row r="4823" spans="1:19" x14ac:dyDescent="0.3">
      <c r="A4823" t="s">
        <v>9671</v>
      </c>
      <c r="B4823" s="171" t="s">
        <v>9672</v>
      </c>
      <c r="C4823" s="171" t="s">
        <v>8204</v>
      </c>
      <c r="D4823" s="171" t="s">
        <v>4</v>
      </c>
      <c r="E4823" s="11">
        <v>42430</v>
      </c>
      <c r="F4823">
        <v>0</v>
      </c>
      <c r="G4823">
        <v>0</v>
      </c>
      <c r="H4823" t="e">
        <v>#DIV/0!</v>
      </c>
      <c r="I4823">
        <v>0</v>
      </c>
      <c r="J4823">
        <v>0</v>
      </c>
      <c r="K4823" t="e">
        <v>#DIV/0!</v>
      </c>
      <c r="L4823">
        <v>0</v>
      </c>
      <c r="M4823" t="e">
        <v>#DIV/0!</v>
      </c>
      <c r="N4823">
        <v>0</v>
      </c>
      <c r="P4823">
        <v>0</v>
      </c>
      <c r="Q4823">
        <v>0</v>
      </c>
      <c r="R4823" t="e">
        <v>#DIV/0!</v>
      </c>
      <c r="S4823">
        <v>0</v>
      </c>
    </row>
    <row r="4824" spans="1:19" x14ac:dyDescent="0.3">
      <c r="A4824" t="s">
        <v>9673</v>
      </c>
      <c r="B4824" s="171" t="s">
        <v>9674</v>
      </c>
      <c r="C4824" s="171" t="s">
        <v>8615</v>
      </c>
      <c r="D4824" s="171" t="s">
        <v>4</v>
      </c>
      <c r="E4824" s="11">
        <v>42430</v>
      </c>
      <c r="F4824">
        <v>4</v>
      </c>
      <c r="G4824">
        <v>5</v>
      </c>
      <c r="H4824">
        <v>0.8</v>
      </c>
      <c r="I4824">
        <v>12</v>
      </c>
      <c r="J4824">
        <v>21</v>
      </c>
      <c r="K4824">
        <v>0.5714285714285714</v>
      </c>
      <c r="L4824">
        <v>21</v>
      </c>
      <c r="M4824">
        <v>1</v>
      </c>
      <c r="N4824">
        <v>8</v>
      </c>
      <c r="P4824">
        <v>0</v>
      </c>
      <c r="Q4824">
        <v>0</v>
      </c>
      <c r="R4824" t="e">
        <v>#DIV/0!</v>
      </c>
      <c r="S4824">
        <v>4</v>
      </c>
    </row>
    <row r="4825" spans="1:19" x14ac:dyDescent="0.3">
      <c r="A4825" t="s">
        <v>9675</v>
      </c>
      <c r="B4825" s="171" t="s">
        <v>9676</v>
      </c>
      <c r="C4825" s="171" t="s">
        <v>146</v>
      </c>
      <c r="D4825" s="171" t="s">
        <v>4</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3">
      <c r="A4826" t="s">
        <v>9677</v>
      </c>
      <c r="B4826" s="171" t="s">
        <v>9678</v>
      </c>
      <c r="C4826" s="171" t="s">
        <v>161</v>
      </c>
      <c r="D4826" s="171" t="s">
        <v>4</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3">
      <c r="A4827" t="s">
        <v>9679</v>
      </c>
      <c r="B4827" s="171" t="s">
        <v>9680</v>
      </c>
      <c r="C4827" s="171" t="s">
        <v>212</v>
      </c>
      <c r="D4827" s="171" t="s">
        <v>4</v>
      </c>
      <c r="E4827" s="11">
        <v>42430</v>
      </c>
      <c r="F4827">
        <v>1</v>
      </c>
      <c r="G4827">
        <v>2</v>
      </c>
      <c r="H4827">
        <v>0.5</v>
      </c>
      <c r="I4827">
        <v>7</v>
      </c>
      <c r="J4827">
        <v>10</v>
      </c>
      <c r="K4827">
        <v>0.7</v>
      </c>
      <c r="L4827">
        <v>15</v>
      </c>
      <c r="M4827">
        <v>0.66666666666666663</v>
      </c>
      <c r="N4827">
        <v>6</v>
      </c>
      <c r="P4827">
        <v>0</v>
      </c>
      <c r="Q4827">
        <v>2</v>
      </c>
      <c r="R4827">
        <v>0</v>
      </c>
      <c r="S4827">
        <v>1</v>
      </c>
    </row>
    <row r="4828" spans="1:19" x14ac:dyDescent="0.3">
      <c r="A4828" t="s">
        <v>9681</v>
      </c>
      <c r="B4828" s="171" t="s">
        <v>9682</v>
      </c>
      <c r="C4828" s="171" t="s">
        <v>73</v>
      </c>
      <c r="D4828" s="171" t="s">
        <v>4</v>
      </c>
      <c r="E4828" s="11">
        <v>42430</v>
      </c>
      <c r="F4828">
        <v>3</v>
      </c>
      <c r="G4828">
        <v>3</v>
      </c>
      <c r="H4828">
        <v>1</v>
      </c>
      <c r="I4828">
        <v>3</v>
      </c>
      <c r="J4828">
        <v>15</v>
      </c>
      <c r="K4828">
        <v>0.2</v>
      </c>
      <c r="L4828">
        <v>15</v>
      </c>
      <c r="M4828">
        <v>1</v>
      </c>
      <c r="N4828">
        <v>2</v>
      </c>
      <c r="P4828">
        <v>0</v>
      </c>
      <c r="Q4828">
        <v>0</v>
      </c>
      <c r="R4828" t="e">
        <v>#DIV/0!</v>
      </c>
      <c r="S4828">
        <v>1</v>
      </c>
    </row>
    <row r="4829" spans="1:19" x14ac:dyDescent="0.3">
      <c r="A4829" t="s">
        <v>9683</v>
      </c>
      <c r="B4829" s="171" t="s">
        <v>9684</v>
      </c>
      <c r="C4829" s="171" t="s">
        <v>125</v>
      </c>
      <c r="D4829" s="171" t="s">
        <v>4</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3">
      <c r="A4830" t="s">
        <v>9685</v>
      </c>
      <c r="B4830" s="171" t="s">
        <v>9686</v>
      </c>
      <c r="C4830" s="171" t="s">
        <v>191</v>
      </c>
      <c r="D4830" s="171" t="s">
        <v>4</v>
      </c>
      <c r="E4830" s="11">
        <v>42430</v>
      </c>
      <c r="F4830">
        <v>17</v>
      </c>
      <c r="G4830">
        <v>17</v>
      </c>
      <c r="H4830">
        <v>1</v>
      </c>
      <c r="I4830">
        <v>102</v>
      </c>
      <c r="J4830">
        <v>145</v>
      </c>
      <c r="K4830">
        <v>0.70344827586206893</v>
      </c>
      <c r="L4830">
        <v>145</v>
      </c>
      <c r="M4830">
        <v>1</v>
      </c>
      <c r="N4830">
        <v>92</v>
      </c>
      <c r="P4830">
        <v>10</v>
      </c>
      <c r="Q4830">
        <v>16</v>
      </c>
      <c r="R4830">
        <v>0.625</v>
      </c>
      <c r="S4830">
        <v>10</v>
      </c>
    </row>
    <row r="4831" spans="1:19" x14ac:dyDescent="0.3">
      <c r="A4831" t="s">
        <v>9687</v>
      </c>
      <c r="B4831" s="171" t="s">
        <v>9688</v>
      </c>
      <c r="C4831" s="171" t="s">
        <v>233</v>
      </c>
      <c r="D4831" s="171" t="s">
        <v>4</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3">
      <c r="A4832" t="s">
        <v>9689</v>
      </c>
      <c r="B4832" s="171" t="s">
        <v>9690</v>
      </c>
      <c r="C4832" s="171" t="s">
        <v>185</v>
      </c>
      <c r="D4832" s="171" t="s">
        <v>4</v>
      </c>
      <c r="E4832" s="11">
        <v>42430</v>
      </c>
      <c r="F4832">
        <v>10</v>
      </c>
      <c r="G4832">
        <v>10</v>
      </c>
      <c r="H4832">
        <v>1</v>
      </c>
      <c r="I4832">
        <v>17</v>
      </c>
      <c r="J4832">
        <v>26</v>
      </c>
      <c r="K4832">
        <v>0.65384615384615385</v>
      </c>
      <c r="L4832">
        <v>26</v>
      </c>
      <c r="M4832">
        <v>1</v>
      </c>
      <c r="N4832">
        <v>17</v>
      </c>
      <c r="P4832">
        <v>1</v>
      </c>
      <c r="Q4832">
        <v>1</v>
      </c>
      <c r="R4832">
        <v>1</v>
      </c>
      <c r="S4832">
        <v>0</v>
      </c>
    </row>
    <row r="4833" spans="1:19" x14ac:dyDescent="0.3">
      <c r="A4833" t="s">
        <v>9691</v>
      </c>
      <c r="B4833" s="171" t="s">
        <v>9692</v>
      </c>
      <c r="C4833" s="171" t="s">
        <v>221</v>
      </c>
      <c r="D4833" s="171" t="s">
        <v>4</v>
      </c>
      <c r="E4833" s="11">
        <v>42430</v>
      </c>
      <c r="F4833">
        <v>4</v>
      </c>
      <c r="G4833">
        <v>4</v>
      </c>
      <c r="H4833">
        <v>1</v>
      </c>
      <c r="I4833">
        <v>2</v>
      </c>
      <c r="J4833">
        <v>20</v>
      </c>
      <c r="K4833">
        <v>0.1</v>
      </c>
      <c r="L4833">
        <v>20</v>
      </c>
      <c r="M4833">
        <v>1</v>
      </c>
      <c r="N4833">
        <v>2</v>
      </c>
      <c r="P4833">
        <v>0</v>
      </c>
      <c r="Q4833">
        <v>0</v>
      </c>
      <c r="R4833" t="e">
        <v>#DIV/0!</v>
      </c>
      <c r="S4833">
        <v>0</v>
      </c>
    </row>
    <row r="4834" spans="1:19" x14ac:dyDescent="0.3">
      <c r="A4834" t="s">
        <v>9693</v>
      </c>
      <c r="B4834" s="171" t="s">
        <v>9694</v>
      </c>
      <c r="C4834" s="171" t="s">
        <v>137</v>
      </c>
      <c r="D4834" s="171" t="s">
        <v>4</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3">
      <c r="A4835" t="s">
        <v>9695</v>
      </c>
      <c r="B4835" s="171" t="s">
        <v>9696</v>
      </c>
      <c r="C4835" s="171" t="s">
        <v>167</v>
      </c>
      <c r="D4835" s="171" t="s">
        <v>4</v>
      </c>
      <c r="E4835" s="11">
        <v>42430</v>
      </c>
      <c r="F4835">
        <v>3</v>
      </c>
      <c r="G4835">
        <v>5</v>
      </c>
      <c r="H4835">
        <v>0.6</v>
      </c>
      <c r="I4835">
        <v>40</v>
      </c>
      <c r="J4835">
        <v>30</v>
      </c>
      <c r="K4835">
        <v>1.3333333333333333</v>
      </c>
      <c r="L4835">
        <v>50</v>
      </c>
      <c r="M4835">
        <v>0.6</v>
      </c>
      <c r="N4835">
        <v>34</v>
      </c>
      <c r="P4835">
        <v>2</v>
      </c>
      <c r="Q4835">
        <v>4</v>
      </c>
      <c r="R4835">
        <v>0.5</v>
      </c>
      <c r="S4835">
        <v>6</v>
      </c>
    </row>
    <row r="4836" spans="1:19" x14ac:dyDescent="0.3">
      <c r="A4836" t="s">
        <v>9697</v>
      </c>
      <c r="B4836" s="171" t="s">
        <v>9698</v>
      </c>
      <c r="C4836" s="171" t="s">
        <v>179</v>
      </c>
      <c r="D4836" s="171" t="s">
        <v>4</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3">
      <c r="A4837" t="s">
        <v>9699</v>
      </c>
      <c r="B4837" s="171" t="s">
        <v>9700</v>
      </c>
      <c r="C4837" s="171" t="s">
        <v>215</v>
      </c>
      <c r="D4837" s="171" t="s">
        <v>4</v>
      </c>
      <c r="E4837" s="11">
        <v>42430</v>
      </c>
      <c r="F4837">
        <v>3</v>
      </c>
      <c r="G4837">
        <v>3</v>
      </c>
      <c r="H4837">
        <v>1</v>
      </c>
      <c r="I4837">
        <v>10</v>
      </c>
      <c r="J4837">
        <v>30</v>
      </c>
      <c r="K4837">
        <v>0.33333333333333331</v>
      </c>
      <c r="L4837">
        <v>30</v>
      </c>
      <c r="M4837">
        <v>1</v>
      </c>
      <c r="N4837">
        <v>10</v>
      </c>
      <c r="P4837">
        <v>0</v>
      </c>
      <c r="Q4837">
        <v>0</v>
      </c>
      <c r="R4837" t="e">
        <v>#DIV/0!</v>
      </c>
      <c r="S4837">
        <v>0</v>
      </c>
    </row>
    <row r="4838" spans="1:19" x14ac:dyDescent="0.3">
      <c r="A4838" t="s">
        <v>9701</v>
      </c>
      <c r="B4838" s="171" t="s">
        <v>9702</v>
      </c>
      <c r="C4838" s="171" t="s">
        <v>8233</v>
      </c>
      <c r="D4838" s="171" t="s">
        <v>4</v>
      </c>
      <c r="E4838" s="11">
        <v>42430</v>
      </c>
      <c r="F4838">
        <v>4</v>
      </c>
      <c r="G4838">
        <v>4</v>
      </c>
      <c r="H4838">
        <v>1</v>
      </c>
      <c r="I4838">
        <v>21</v>
      </c>
      <c r="J4838">
        <v>40</v>
      </c>
      <c r="K4838">
        <v>0.52500000000000002</v>
      </c>
      <c r="L4838">
        <v>40</v>
      </c>
      <c r="M4838">
        <v>1</v>
      </c>
      <c r="N4838">
        <v>21</v>
      </c>
      <c r="P4838">
        <v>0</v>
      </c>
      <c r="Q4838">
        <v>0</v>
      </c>
      <c r="R4838" t="e">
        <v>#DIV/0!</v>
      </c>
      <c r="S4838">
        <v>0</v>
      </c>
    </row>
    <row r="4839" spans="1:19" x14ac:dyDescent="0.3">
      <c r="A4839" t="s">
        <v>9703</v>
      </c>
      <c r="B4839" s="171" t="s">
        <v>9704</v>
      </c>
      <c r="C4839" s="171" t="s">
        <v>79</v>
      </c>
      <c r="D4839" s="171" t="s">
        <v>80</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3">
      <c r="A4840" t="s">
        <v>9705</v>
      </c>
      <c r="B4840" s="171" t="s">
        <v>9706</v>
      </c>
      <c r="C4840" s="171" t="s">
        <v>83</v>
      </c>
      <c r="D4840" s="171" t="s">
        <v>80</v>
      </c>
      <c r="E4840" s="11">
        <v>42430</v>
      </c>
      <c r="F4840">
        <v>6</v>
      </c>
      <c r="G4840">
        <v>8</v>
      </c>
      <c r="H4840">
        <v>0.75</v>
      </c>
      <c r="I4840">
        <v>23</v>
      </c>
      <c r="J4840">
        <v>30</v>
      </c>
      <c r="K4840">
        <v>0.76666666666666672</v>
      </c>
      <c r="L4840">
        <v>40</v>
      </c>
      <c r="M4840">
        <v>0.75</v>
      </c>
      <c r="N4840">
        <v>22</v>
      </c>
      <c r="P4840">
        <v>1</v>
      </c>
      <c r="Q4840">
        <v>1</v>
      </c>
      <c r="R4840">
        <v>1</v>
      </c>
      <c r="S4840">
        <v>1</v>
      </c>
    </row>
    <row r="4841" spans="1:19" x14ac:dyDescent="0.3">
      <c r="A4841" t="s">
        <v>9707</v>
      </c>
      <c r="B4841" s="171" t="s">
        <v>9708</v>
      </c>
      <c r="C4841" s="171" t="s">
        <v>86</v>
      </c>
      <c r="D4841" s="171" t="s">
        <v>80</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3">
      <c r="A4842" t="s">
        <v>9709</v>
      </c>
      <c r="B4842" s="171" t="s">
        <v>9710</v>
      </c>
      <c r="C4842" s="171" t="s">
        <v>89</v>
      </c>
      <c r="D4842" s="171" t="s">
        <v>80</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3">
      <c r="A4843" t="s">
        <v>9711</v>
      </c>
      <c r="B4843" s="171" t="s">
        <v>9712</v>
      </c>
      <c r="C4843" s="171" t="s">
        <v>92</v>
      </c>
      <c r="D4843" s="171" t="s">
        <v>80</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x14ac:dyDescent="0.3">
      <c r="A4844" t="s">
        <v>9713</v>
      </c>
      <c r="B4844" s="171" t="s">
        <v>9714</v>
      </c>
      <c r="C4844" s="171" t="s">
        <v>95</v>
      </c>
      <c r="D4844" s="171" t="s">
        <v>80</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3">
      <c r="A4845" t="s">
        <v>9715</v>
      </c>
      <c r="B4845" s="171" t="s">
        <v>9716</v>
      </c>
      <c r="C4845" s="171" t="s">
        <v>98</v>
      </c>
      <c r="D4845" s="171" t="s">
        <v>80</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3">
      <c r="A4846" t="s">
        <v>9717</v>
      </c>
      <c r="B4846" s="171" t="s">
        <v>9718</v>
      </c>
      <c r="C4846" s="171" t="s">
        <v>101</v>
      </c>
      <c r="D4846" s="171" t="s">
        <v>80</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3">
      <c r="A4847" t="s">
        <v>9719</v>
      </c>
      <c r="B4847" s="171" t="s">
        <v>9720</v>
      </c>
      <c r="C4847" s="171" t="s">
        <v>6843</v>
      </c>
      <c r="D4847" s="171" t="s">
        <v>80</v>
      </c>
      <c r="E4847" s="11">
        <v>42430</v>
      </c>
      <c r="F4847">
        <v>0</v>
      </c>
      <c r="G4847">
        <v>0</v>
      </c>
      <c r="H4847" t="e">
        <v>#DIV/0!</v>
      </c>
      <c r="I4847">
        <v>0</v>
      </c>
      <c r="J4847">
        <v>0</v>
      </c>
      <c r="K4847" t="e">
        <v>#DIV/0!</v>
      </c>
      <c r="L4847">
        <v>0</v>
      </c>
      <c r="M4847" t="e">
        <v>#DIV/0!</v>
      </c>
      <c r="N4847">
        <v>0</v>
      </c>
      <c r="P4847">
        <v>0</v>
      </c>
      <c r="Q4847">
        <v>0</v>
      </c>
      <c r="R4847" t="e">
        <v>#DIV/0!</v>
      </c>
      <c r="S4847">
        <v>0</v>
      </c>
    </row>
    <row r="4848" spans="1:19" x14ac:dyDescent="0.3">
      <c r="A4848" t="s">
        <v>9507</v>
      </c>
      <c r="B4848" s="171" t="s">
        <v>9721</v>
      </c>
      <c r="C4848" s="171" t="s">
        <v>104</v>
      </c>
      <c r="D4848" s="171" t="s">
        <v>4</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3">
      <c r="A4849" t="s">
        <v>9722</v>
      </c>
      <c r="B4849" s="171" t="s">
        <v>9723</v>
      </c>
      <c r="C4849" s="171" t="s">
        <v>76</v>
      </c>
      <c r="D4849" s="171" t="s">
        <v>80</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3">
      <c r="A4850" t="s">
        <v>9724</v>
      </c>
      <c r="B4850" s="171" t="s">
        <v>9725</v>
      </c>
      <c r="C4850" s="171" t="s">
        <v>79</v>
      </c>
      <c r="D4850" s="171" t="s">
        <v>4</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3">
      <c r="A4851" t="s">
        <v>9726</v>
      </c>
      <c r="B4851" s="171" t="s">
        <v>9727</v>
      </c>
      <c r="C4851" s="171" t="s">
        <v>86</v>
      </c>
      <c r="D4851" s="171" t="s">
        <v>4</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3">
      <c r="A4852" t="s">
        <v>9728</v>
      </c>
      <c r="B4852" s="171" t="s">
        <v>9729</v>
      </c>
      <c r="C4852" s="171" t="s">
        <v>89</v>
      </c>
      <c r="D4852" s="171" t="s">
        <v>4</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3">
      <c r="A4853" t="s">
        <v>9730</v>
      </c>
      <c r="B4853" s="171" t="s">
        <v>9731</v>
      </c>
      <c r="C4853" s="171" t="s">
        <v>92</v>
      </c>
      <c r="D4853" s="171" t="s">
        <v>4</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x14ac:dyDescent="0.3">
      <c r="A4854" t="s">
        <v>9732</v>
      </c>
      <c r="B4854" s="171" t="s">
        <v>9733</v>
      </c>
      <c r="C4854" s="171" t="s">
        <v>98</v>
      </c>
      <c r="D4854" s="171" t="s">
        <v>4</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3">
      <c r="A4855" t="s">
        <v>9734</v>
      </c>
      <c r="B4855" s="171" t="s">
        <v>9735</v>
      </c>
      <c r="C4855" s="171" t="s">
        <v>101</v>
      </c>
      <c r="D4855" s="171" t="s">
        <v>4</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3">
      <c r="A4856" t="s">
        <v>9736</v>
      </c>
      <c r="B4856" s="171" t="s">
        <v>9737</v>
      </c>
      <c r="C4856" s="171" t="s">
        <v>6843</v>
      </c>
      <c r="D4856" s="171" t="s">
        <v>4</v>
      </c>
      <c r="E4856" s="11">
        <v>42430</v>
      </c>
      <c r="F4856">
        <v>0</v>
      </c>
      <c r="G4856">
        <v>0</v>
      </c>
      <c r="H4856" t="e">
        <v>#DIV/0!</v>
      </c>
      <c r="I4856">
        <v>0</v>
      </c>
      <c r="J4856">
        <v>0</v>
      </c>
      <c r="K4856" t="e">
        <v>#DIV/0!</v>
      </c>
      <c r="L4856">
        <v>0</v>
      </c>
      <c r="M4856" t="e">
        <v>#DIV/0!</v>
      </c>
      <c r="N4856">
        <v>0</v>
      </c>
      <c r="P4856">
        <v>0</v>
      </c>
      <c r="Q4856">
        <v>0</v>
      </c>
      <c r="R4856" t="e">
        <v>#DIV/0!</v>
      </c>
      <c r="S4856">
        <v>0</v>
      </c>
    </row>
    <row r="4857" spans="1:19" x14ac:dyDescent="0.3">
      <c r="A4857" t="s">
        <v>9738</v>
      </c>
      <c r="B4857" s="171" t="s">
        <v>9739</v>
      </c>
      <c r="C4857" s="171" t="s">
        <v>107</v>
      </c>
      <c r="D4857" s="171" t="s">
        <v>80</v>
      </c>
      <c r="E4857" s="11">
        <v>42430</v>
      </c>
      <c r="F4857">
        <v>14</v>
      </c>
      <c r="G4857">
        <v>14</v>
      </c>
      <c r="H4857">
        <v>1</v>
      </c>
      <c r="I4857">
        <v>121</v>
      </c>
      <c r="J4857">
        <v>125</v>
      </c>
      <c r="K4857">
        <v>0.96799999999999997</v>
      </c>
      <c r="L4857">
        <v>125</v>
      </c>
      <c r="M4857">
        <v>1</v>
      </c>
      <c r="N4857">
        <v>119</v>
      </c>
      <c r="P4857">
        <v>0</v>
      </c>
      <c r="Q4857">
        <v>0</v>
      </c>
      <c r="R4857" t="e">
        <v>#DIV/0!</v>
      </c>
      <c r="S4857">
        <v>2</v>
      </c>
    </row>
    <row r="4858" spans="1:19" x14ac:dyDescent="0.3">
      <c r="A4858" t="s">
        <v>9740</v>
      </c>
      <c r="B4858" s="171" t="s">
        <v>9741</v>
      </c>
      <c r="C4858" s="171" t="s">
        <v>113</v>
      </c>
      <c r="D4858" s="171" t="s">
        <v>4</v>
      </c>
      <c r="E4858" s="11">
        <v>42430</v>
      </c>
      <c r="F4858">
        <v>5</v>
      </c>
      <c r="G4858">
        <v>5</v>
      </c>
      <c r="H4858">
        <v>1</v>
      </c>
      <c r="I4858">
        <v>8</v>
      </c>
      <c r="J4858">
        <v>25</v>
      </c>
      <c r="K4858">
        <v>0.32</v>
      </c>
      <c r="L4858">
        <v>25</v>
      </c>
      <c r="M4858">
        <v>1</v>
      </c>
      <c r="N4858">
        <v>7</v>
      </c>
      <c r="P4858">
        <v>0</v>
      </c>
      <c r="Q4858">
        <v>0</v>
      </c>
      <c r="R4858" t="e">
        <v>#DIV/0!</v>
      </c>
      <c r="S4858">
        <v>1</v>
      </c>
    </row>
    <row r="4859" spans="1:19" x14ac:dyDescent="0.3">
      <c r="A4859" t="s">
        <v>9742</v>
      </c>
      <c r="B4859" s="171" t="s">
        <v>9743</v>
      </c>
      <c r="C4859" s="171" t="s">
        <v>116</v>
      </c>
      <c r="D4859" s="171" t="s">
        <v>4</v>
      </c>
      <c r="E4859" s="11">
        <v>42430</v>
      </c>
      <c r="F4859">
        <v>9</v>
      </c>
      <c r="G4859">
        <v>9</v>
      </c>
      <c r="H4859">
        <v>1</v>
      </c>
      <c r="I4859">
        <v>113</v>
      </c>
      <c r="J4859">
        <v>100</v>
      </c>
      <c r="K4859">
        <v>1.1299999999999999</v>
      </c>
      <c r="L4859">
        <v>100</v>
      </c>
      <c r="M4859">
        <v>1</v>
      </c>
      <c r="N4859">
        <v>112</v>
      </c>
      <c r="P4859">
        <v>0</v>
      </c>
      <c r="Q4859">
        <v>0</v>
      </c>
      <c r="R4859" t="e">
        <v>#DIV/0!</v>
      </c>
      <c r="S4859">
        <v>1</v>
      </c>
    </row>
    <row r="4860" spans="1:19" x14ac:dyDescent="0.3">
      <c r="A4860" t="s">
        <v>9744</v>
      </c>
      <c r="B4860" s="171" t="s">
        <v>9745</v>
      </c>
      <c r="C4860" s="171" t="s">
        <v>119</v>
      </c>
      <c r="D4860" s="171" t="s">
        <v>4</v>
      </c>
      <c r="E4860" s="11">
        <v>42430</v>
      </c>
      <c r="F4860">
        <v>3</v>
      </c>
      <c r="G4860">
        <v>3</v>
      </c>
      <c r="H4860">
        <v>1</v>
      </c>
      <c r="I4860">
        <v>4</v>
      </c>
      <c r="J4860">
        <v>30</v>
      </c>
      <c r="K4860">
        <v>0.13333333333333333</v>
      </c>
      <c r="L4860">
        <v>30</v>
      </c>
      <c r="M4860">
        <v>1</v>
      </c>
      <c r="N4860">
        <v>3</v>
      </c>
      <c r="P4860">
        <v>0</v>
      </c>
      <c r="Q4860">
        <v>0</v>
      </c>
      <c r="R4860" t="e">
        <v>#DIV/0!</v>
      </c>
      <c r="S4860">
        <v>1</v>
      </c>
    </row>
    <row r="4861" spans="1:19" x14ac:dyDescent="0.3">
      <c r="A4861" t="s">
        <v>9746</v>
      </c>
      <c r="B4861" s="171" t="s">
        <v>9747</v>
      </c>
      <c r="C4861" s="171" t="s">
        <v>122</v>
      </c>
      <c r="D4861" s="171" t="s">
        <v>80</v>
      </c>
      <c r="E4861" s="11">
        <v>42430</v>
      </c>
      <c r="F4861">
        <v>3</v>
      </c>
      <c r="G4861">
        <v>3</v>
      </c>
      <c r="H4861">
        <v>1</v>
      </c>
      <c r="I4861">
        <v>4</v>
      </c>
      <c r="J4861">
        <v>30</v>
      </c>
      <c r="K4861">
        <v>0.13333333333333333</v>
      </c>
      <c r="L4861">
        <v>30</v>
      </c>
      <c r="M4861">
        <v>1</v>
      </c>
      <c r="N4861">
        <v>3</v>
      </c>
      <c r="P4861">
        <v>0</v>
      </c>
      <c r="Q4861">
        <v>0</v>
      </c>
      <c r="R4861" t="e">
        <v>#DIV/0!</v>
      </c>
      <c r="S4861">
        <v>1</v>
      </c>
    </row>
    <row r="4862" spans="1:19" x14ac:dyDescent="0.3">
      <c r="A4862" t="s">
        <v>9748</v>
      </c>
      <c r="B4862" s="171" t="s">
        <v>9749</v>
      </c>
      <c r="C4862" s="171" t="s">
        <v>125</v>
      </c>
      <c r="D4862" s="171" t="s">
        <v>80</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3">
      <c r="A4863" t="s">
        <v>9750</v>
      </c>
      <c r="B4863" s="171" t="s">
        <v>9751</v>
      </c>
      <c r="C4863" s="171" t="s">
        <v>128</v>
      </c>
      <c r="D4863" s="171" t="s">
        <v>4</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3">
      <c r="A4864" t="s">
        <v>9752</v>
      </c>
      <c r="B4864" s="171" t="s">
        <v>9753</v>
      </c>
      <c r="C4864" s="171" t="s">
        <v>131</v>
      </c>
      <c r="D4864" s="171" t="s">
        <v>4</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3">
      <c r="A4865" t="s">
        <v>9754</v>
      </c>
      <c r="B4865" s="171" t="s">
        <v>9755</v>
      </c>
      <c r="C4865" s="171" t="s">
        <v>137</v>
      </c>
      <c r="D4865" s="171" t="s">
        <v>80</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3">
      <c r="A4866" t="s">
        <v>9756</v>
      </c>
      <c r="B4866" s="171" t="s">
        <v>9757</v>
      </c>
      <c r="C4866" s="171" t="s">
        <v>140</v>
      </c>
      <c r="D4866" s="171" t="s">
        <v>4</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3">
      <c r="A4867" t="s">
        <v>9758</v>
      </c>
      <c r="B4867" s="171" t="s">
        <v>9759</v>
      </c>
      <c r="C4867" s="171" t="s">
        <v>8204</v>
      </c>
      <c r="D4867" s="171" t="s">
        <v>80</v>
      </c>
      <c r="E4867" s="11">
        <v>42430</v>
      </c>
      <c r="F4867">
        <v>0</v>
      </c>
      <c r="G4867">
        <v>0</v>
      </c>
      <c r="H4867" t="e">
        <v>#DIV/0!</v>
      </c>
      <c r="I4867">
        <v>0</v>
      </c>
      <c r="J4867">
        <v>0</v>
      </c>
      <c r="K4867" t="e">
        <v>#DIV/0!</v>
      </c>
      <c r="L4867">
        <v>0</v>
      </c>
      <c r="M4867" t="e">
        <v>#DIV/0!</v>
      </c>
      <c r="N4867">
        <v>0</v>
      </c>
      <c r="P4867">
        <v>0</v>
      </c>
      <c r="Q4867">
        <v>0</v>
      </c>
      <c r="R4867" t="e">
        <v>#DIV/0!</v>
      </c>
      <c r="S4867">
        <v>0</v>
      </c>
    </row>
    <row r="4868" spans="1:19" x14ac:dyDescent="0.3">
      <c r="A4868" t="s">
        <v>9760</v>
      </c>
      <c r="B4868" s="171" t="s">
        <v>9761</v>
      </c>
      <c r="C4868" s="171" t="s">
        <v>8180</v>
      </c>
      <c r="D4868" s="171" t="s">
        <v>4</v>
      </c>
      <c r="E4868" s="11">
        <v>42430</v>
      </c>
      <c r="H4868" t="e">
        <v>#DIV/0!</v>
      </c>
      <c r="K4868" t="e">
        <v>#DIV/0!</v>
      </c>
      <c r="M4868" t="e">
        <v>#DIV/0!</v>
      </c>
      <c r="Q4868">
        <v>0</v>
      </c>
      <c r="R4868" t="e">
        <v>#DIV/0!</v>
      </c>
    </row>
    <row r="4869" spans="1:19" x14ac:dyDescent="0.3">
      <c r="A4869" t="s">
        <v>9762</v>
      </c>
      <c r="B4869" s="171" t="s">
        <v>9763</v>
      </c>
      <c r="C4869" s="171" t="s">
        <v>8615</v>
      </c>
      <c r="D4869" s="171" t="s">
        <v>80</v>
      </c>
      <c r="E4869" s="11">
        <v>42430</v>
      </c>
      <c r="F4869">
        <v>4</v>
      </c>
      <c r="G4869">
        <v>5</v>
      </c>
      <c r="H4869">
        <v>0.8</v>
      </c>
      <c r="I4869">
        <v>12</v>
      </c>
      <c r="J4869">
        <v>21</v>
      </c>
      <c r="K4869">
        <v>0.5714285714285714</v>
      </c>
      <c r="L4869">
        <v>21</v>
      </c>
      <c r="M4869">
        <v>1</v>
      </c>
      <c r="N4869">
        <v>8</v>
      </c>
      <c r="P4869">
        <v>0</v>
      </c>
      <c r="Q4869">
        <v>0</v>
      </c>
      <c r="R4869" t="e">
        <v>#DIV/0!</v>
      </c>
      <c r="S4869">
        <v>4</v>
      </c>
    </row>
    <row r="4870" spans="1:19" x14ac:dyDescent="0.3">
      <c r="A4870" t="s">
        <v>9764</v>
      </c>
      <c r="B4870" s="171" t="s">
        <v>9765</v>
      </c>
      <c r="C4870" s="171" t="s">
        <v>8590</v>
      </c>
      <c r="D4870" s="171" t="s">
        <v>4</v>
      </c>
      <c r="E4870" s="11">
        <v>42430</v>
      </c>
      <c r="F4870">
        <v>4</v>
      </c>
      <c r="G4870">
        <v>5</v>
      </c>
      <c r="H4870">
        <v>0.8</v>
      </c>
      <c r="I4870">
        <v>12</v>
      </c>
      <c r="J4870">
        <v>21</v>
      </c>
      <c r="K4870">
        <v>0.5714285714285714</v>
      </c>
      <c r="L4870">
        <v>21</v>
      </c>
      <c r="M4870">
        <v>1</v>
      </c>
      <c r="N4870">
        <v>8</v>
      </c>
      <c r="P4870">
        <v>0</v>
      </c>
      <c r="Q4870">
        <v>0</v>
      </c>
      <c r="R4870" t="e">
        <v>#DIV/0!</v>
      </c>
      <c r="S4870">
        <v>4</v>
      </c>
    </row>
    <row r="4871" spans="1:19" x14ac:dyDescent="0.3">
      <c r="A4871" t="s">
        <v>9766</v>
      </c>
      <c r="B4871" s="171" t="s">
        <v>9767</v>
      </c>
      <c r="C4871" s="171" t="s">
        <v>167</v>
      </c>
      <c r="D4871" s="171" t="s">
        <v>80</v>
      </c>
      <c r="E4871" s="11">
        <v>42430</v>
      </c>
      <c r="F4871">
        <v>3</v>
      </c>
      <c r="G4871">
        <v>5</v>
      </c>
      <c r="H4871">
        <v>0.6</v>
      </c>
      <c r="I4871">
        <v>40</v>
      </c>
      <c r="J4871">
        <v>30</v>
      </c>
      <c r="K4871">
        <v>1.3333333333333333</v>
      </c>
      <c r="L4871">
        <v>50</v>
      </c>
      <c r="M4871">
        <v>0.6</v>
      </c>
      <c r="N4871">
        <v>34</v>
      </c>
      <c r="P4871">
        <v>2</v>
      </c>
      <c r="Q4871">
        <v>4</v>
      </c>
      <c r="R4871">
        <v>0.5</v>
      </c>
      <c r="S4871">
        <v>6</v>
      </c>
    </row>
    <row r="4872" spans="1:19" x14ac:dyDescent="0.3">
      <c r="A4872" t="s">
        <v>9768</v>
      </c>
      <c r="B4872" s="171" t="s">
        <v>9769</v>
      </c>
      <c r="C4872" s="171" t="s">
        <v>170</v>
      </c>
      <c r="D4872" s="171" t="s">
        <v>4</v>
      </c>
      <c r="E4872" s="11">
        <v>42430</v>
      </c>
      <c r="F4872">
        <v>3</v>
      </c>
      <c r="G4872">
        <v>5</v>
      </c>
      <c r="H4872">
        <v>0.6</v>
      </c>
      <c r="I4872">
        <v>40</v>
      </c>
      <c r="J4872">
        <v>30</v>
      </c>
      <c r="K4872">
        <v>1.3333333333333333</v>
      </c>
      <c r="L4872">
        <v>50</v>
      </c>
      <c r="M4872">
        <v>0.6</v>
      </c>
      <c r="N4872">
        <v>34</v>
      </c>
      <c r="P4872">
        <v>2</v>
      </c>
      <c r="Q4872">
        <v>4</v>
      </c>
      <c r="R4872">
        <v>0.5</v>
      </c>
      <c r="S4872">
        <v>6</v>
      </c>
    </row>
    <row r="4873" spans="1:19" x14ac:dyDescent="0.3">
      <c r="A4873" t="s">
        <v>9770</v>
      </c>
      <c r="B4873" s="171" t="s">
        <v>9771</v>
      </c>
      <c r="C4873" s="171" t="s">
        <v>179</v>
      </c>
      <c r="D4873" s="171" t="s">
        <v>80</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3">
      <c r="A4874" t="s">
        <v>9772</v>
      </c>
      <c r="B4874" s="171" t="s">
        <v>9773</v>
      </c>
      <c r="C4874" s="171" t="s">
        <v>182</v>
      </c>
      <c r="D4874" s="171" t="s">
        <v>4</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3">
      <c r="A4875" t="s">
        <v>9774</v>
      </c>
      <c r="B4875" s="171" t="s">
        <v>9775</v>
      </c>
      <c r="C4875" s="171" t="s">
        <v>185</v>
      </c>
      <c r="D4875" s="171" t="s">
        <v>80</v>
      </c>
      <c r="E4875" s="11">
        <v>42430</v>
      </c>
      <c r="F4875">
        <v>10</v>
      </c>
      <c r="G4875">
        <v>10</v>
      </c>
      <c r="H4875">
        <v>1</v>
      </c>
      <c r="I4875">
        <v>17</v>
      </c>
      <c r="J4875">
        <v>26</v>
      </c>
      <c r="K4875">
        <v>0.65384615384615385</v>
      </c>
      <c r="L4875">
        <v>26</v>
      </c>
      <c r="M4875">
        <v>1</v>
      </c>
      <c r="N4875">
        <v>17</v>
      </c>
      <c r="P4875">
        <v>1</v>
      </c>
      <c r="Q4875">
        <v>1</v>
      </c>
      <c r="R4875">
        <v>1</v>
      </c>
      <c r="S4875">
        <v>0</v>
      </c>
    </row>
    <row r="4876" spans="1:19" x14ac:dyDescent="0.3">
      <c r="A4876" t="s">
        <v>9776</v>
      </c>
      <c r="B4876" s="171" t="s">
        <v>9777</v>
      </c>
      <c r="C4876" s="171" t="s">
        <v>188</v>
      </c>
      <c r="D4876" s="171" t="s">
        <v>4</v>
      </c>
      <c r="E4876" s="11">
        <v>42430</v>
      </c>
      <c r="F4876">
        <v>10</v>
      </c>
      <c r="G4876">
        <v>10</v>
      </c>
      <c r="H4876">
        <v>1</v>
      </c>
      <c r="I4876">
        <v>17</v>
      </c>
      <c r="J4876">
        <v>26</v>
      </c>
      <c r="K4876">
        <v>0.65384615384615385</v>
      </c>
      <c r="L4876">
        <v>26</v>
      </c>
      <c r="M4876">
        <v>1</v>
      </c>
      <c r="N4876">
        <v>17</v>
      </c>
      <c r="P4876">
        <v>1</v>
      </c>
      <c r="Q4876">
        <v>1</v>
      </c>
      <c r="R4876">
        <v>1</v>
      </c>
      <c r="S4876">
        <v>0</v>
      </c>
    </row>
    <row r="4877" spans="1:19" x14ac:dyDescent="0.3">
      <c r="A4877" t="s">
        <v>9778</v>
      </c>
      <c r="B4877" s="171" t="s">
        <v>9779</v>
      </c>
      <c r="C4877" s="171" t="s">
        <v>191</v>
      </c>
      <c r="D4877" s="171" t="s">
        <v>80</v>
      </c>
      <c r="E4877" s="11">
        <v>42430</v>
      </c>
      <c r="F4877">
        <v>17</v>
      </c>
      <c r="G4877">
        <v>17</v>
      </c>
      <c r="H4877">
        <v>1</v>
      </c>
      <c r="I4877">
        <v>102</v>
      </c>
      <c r="J4877">
        <v>145</v>
      </c>
      <c r="K4877">
        <v>0.70344827586206893</v>
      </c>
      <c r="L4877">
        <v>145</v>
      </c>
      <c r="M4877">
        <v>1</v>
      </c>
      <c r="N4877">
        <v>92</v>
      </c>
      <c r="P4877">
        <v>10</v>
      </c>
      <c r="Q4877">
        <v>16</v>
      </c>
      <c r="R4877">
        <v>0.625</v>
      </c>
      <c r="S4877">
        <v>10</v>
      </c>
    </row>
    <row r="4878" spans="1:19" x14ac:dyDescent="0.3">
      <c r="A4878" t="s">
        <v>9780</v>
      </c>
      <c r="B4878" s="171" t="s">
        <v>9781</v>
      </c>
      <c r="C4878" s="171" t="s">
        <v>194</v>
      </c>
      <c r="D4878" s="171" t="s">
        <v>4</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3">
      <c r="A4879" t="s">
        <v>9782</v>
      </c>
      <c r="B4879" s="171" t="s">
        <v>9783</v>
      </c>
      <c r="C4879" s="171" t="s">
        <v>197</v>
      </c>
      <c r="D4879" s="171" t="s">
        <v>4</v>
      </c>
      <c r="E4879" s="11">
        <v>42430</v>
      </c>
      <c r="F4879">
        <v>10</v>
      </c>
      <c r="G4879">
        <v>10</v>
      </c>
      <c r="H4879">
        <v>1</v>
      </c>
      <c r="I4879">
        <v>72</v>
      </c>
      <c r="J4879">
        <v>100</v>
      </c>
      <c r="K4879">
        <v>0.72</v>
      </c>
      <c r="L4879">
        <v>100</v>
      </c>
      <c r="M4879">
        <v>1</v>
      </c>
      <c r="N4879">
        <v>68</v>
      </c>
      <c r="P4879">
        <v>4</v>
      </c>
      <c r="Q4879">
        <v>8</v>
      </c>
      <c r="R4879">
        <v>0.5</v>
      </c>
      <c r="S4879">
        <v>4</v>
      </c>
    </row>
    <row r="4880" spans="1:19" x14ac:dyDescent="0.3">
      <c r="A4880" t="s">
        <v>9784</v>
      </c>
      <c r="B4880" s="171" t="s">
        <v>9785</v>
      </c>
      <c r="C4880" s="171" t="s">
        <v>209</v>
      </c>
      <c r="D4880" s="171" t="s">
        <v>4</v>
      </c>
      <c r="E4880" s="11">
        <v>42430</v>
      </c>
      <c r="F4880">
        <v>1</v>
      </c>
      <c r="G4880">
        <v>2</v>
      </c>
      <c r="H4880">
        <v>0.5</v>
      </c>
      <c r="I4880">
        <v>7</v>
      </c>
      <c r="J4880">
        <v>10</v>
      </c>
      <c r="K4880">
        <v>0.7</v>
      </c>
      <c r="L4880">
        <v>15</v>
      </c>
      <c r="M4880">
        <v>0.66666666666666663</v>
      </c>
      <c r="N4880">
        <v>6</v>
      </c>
      <c r="P4880">
        <v>0</v>
      </c>
      <c r="Q4880">
        <v>2</v>
      </c>
      <c r="R4880">
        <v>0</v>
      </c>
      <c r="S4880">
        <v>1</v>
      </c>
    </row>
    <row r="4881" spans="1:19" x14ac:dyDescent="0.3">
      <c r="A4881" t="s">
        <v>9786</v>
      </c>
      <c r="B4881" s="171" t="s">
        <v>9787</v>
      </c>
      <c r="C4881" s="171" t="s">
        <v>212</v>
      </c>
      <c r="D4881" s="171" t="s">
        <v>80</v>
      </c>
      <c r="E4881" s="11">
        <v>42430</v>
      </c>
      <c r="F4881">
        <v>1</v>
      </c>
      <c r="G4881">
        <v>2</v>
      </c>
      <c r="H4881">
        <v>0.5</v>
      </c>
      <c r="I4881">
        <v>7</v>
      </c>
      <c r="J4881">
        <v>10</v>
      </c>
      <c r="K4881">
        <v>0.7</v>
      </c>
      <c r="L4881">
        <v>15</v>
      </c>
      <c r="M4881">
        <v>0.66666666666666663</v>
      </c>
      <c r="N4881">
        <v>6</v>
      </c>
      <c r="P4881">
        <v>0</v>
      </c>
      <c r="Q4881">
        <v>2</v>
      </c>
      <c r="R4881">
        <v>0</v>
      </c>
      <c r="S4881">
        <v>1</v>
      </c>
    </row>
    <row r="4882" spans="1:19" x14ac:dyDescent="0.3">
      <c r="A4882" t="s">
        <v>9788</v>
      </c>
      <c r="B4882" s="171" t="s">
        <v>9789</v>
      </c>
      <c r="C4882" s="171" t="s">
        <v>215</v>
      </c>
      <c r="D4882" s="171" t="s">
        <v>80</v>
      </c>
      <c r="E4882" s="11">
        <v>42430</v>
      </c>
      <c r="F4882">
        <v>3</v>
      </c>
      <c r="G4882">
        <v>3</v>
      </c>
      <c r="H4882">
        <v>1</v>
      </c>
      <c r="I4882">
        <v>10</v>
      </c>
      <c r="J4882">
        <v>30</v>
      </c>
      <c r="K4882">
        <v>0.33333333333333331</v>
      </c>
      <c r="L4882">
        <v>30</v>
      </c>
      <c r="M4882">
        <v>1</v>
      </c>
      <c r="N4882">
        <v>10</v>
      </c>
      <c r="P4882">
        <v>0</v>
      </c>
      <c r="Q4882">
        <v>0</v>
      </c>
      <c r="R4882" t="e">
        <v>#DIV/0!</v>
      </c>
      <c r="S4882">
        <v>0</v>
      </c>
    </row>
    <row r="4883" spans="1:19" x14ac:dyDescent="0.3">
      <c r="A4883" t="s">
        <v>9790</v>
      </c>
      <c r="B4883" s="171" t="s">
        <v>9791</v>
      </c>
      <c r="C4883" s="171" t="s">
        <v>218</v>
      </c>
      <c r="D4883" s="171" t="s">
        <v>4</v>
      </c>
      <c r="E4883" s="11">
        <v>42430</v>
      </c>
      <c r="F4883">
        <v>3</v>
      </c>
      <c r="G4883">
        <v>3</v>
      </c>
      <c r="H4883">
        <v>1</v>
      </c>
      <c r="I4883">
        <v>10</v>
      </c>
      <c r="J4883">
        <v>30</v>
      </c>
      <c r="K4883">
        <v>0.33333333333333331</v>
      </c>
      <c r="L4883">
        <v>30</v>
      </c>
      <c r="M4883">
        <v>1</v>
      </c>
      <c r="N4883">
        <v>10</v>
      </c>
      <c r="P4883">
        <v>0</v>
      </c>
      <c r="Q4883">
        <v>0</v>
      </c>
      <c r="R4883" t="e">
        <v>#DIV/0!</v>
      </c>
      <c r="S4883">
        <v>0</v>
      </c>
    </row>
    <row r="4884" spans="1:19" x14ac:dyDescent="0.3">
      <c r="A4884" t="s">
        <v>9792</v>
      </c>
      <c r="B4884" s="171" t="s">
        <v>9793</v>
      </c>
      <c r="C4884" s="171" t="s">
        <v>8233</v>
      </c>
      <c r="D4884" s="171" t="s">
        <v>80</v>
      </c>
      <c r="E4884" s="11">
        <v>42430</v>
      </c>
      <c r="F4884">
        <v>4</v>
      </c>
      <c r="G4884">
        <v>4</v>
      </c>
      <c r="H4884">
        <v>1</v>
      </c>
      <c r="I4884">
        <v>21</v>
      </c>
      <c r="J4884">
        <v>40</v>
      </c>
      <c r="K4884">
        <v>0.52500000000000002</v>
      </c>
      <c r="L4884">
        <v>40</v>
      </c>
      <c r="M4884">
        <v>1</v>
      </c>
      <c r="N4884">
        <v>21</v>
      </c>
      <c r="P4884">
        <v>0</v>
      </c>
      <c r="Q4884">
        <v>0</v>
      </c>
      <c r="R4884" t="e">
        <v>#DIV/0!</v>
      </c>
      <c r="S4884">
        <v>0</v>
      </c>
    </row>
    <row r="4885" spans="1:19" x14ac:dyDescent="0.3">
      <c r="A4885" t="s">
        <v>9794</v>
      </c>
      <c r="B4885" s="171" t="s">
        <v>9795</v>
      </c>
      <c r="C4885" s="171" t="s">
        <v>8193</v>
      </c>
      <c r="D4885" s="171" t="s">
        <v>4</v>
      </c>
      <c r="E4885" s="11">
        <v>42430</v>
      </c>
      <c r="F4885">
        <v>4</v>
      </c>
      <c r="G4885">
        <v>4</v>
      </c>
      <c r="H4885">
        <v>1</v>
      </c>
      <c r="I4885">
        <v>21</v>
      </c>
      <c r="J4885">
        <v>40</v>
      </c>
      <c r="K4885">
        <v>0.52500000000000002</v>
      </c>
      <c r="L4885">
        <v>40</v>
      </c>
      <c r="M4885">
        <v>1</v>
      </c>
      <c r="N4885">
        <v>21</v>
      </c>
      <c r="P4885">
        <v>0</v>
      </c>
      <c r="Q4885">
        <v>0</v>
      </c>
      <c r="R4885" t="e">
        <v>#DIV/0!</v>
      </c>
      <c r="S4885">
        <v>0</v>
      </c>
    </row>
    <row r="4886" spans="1:19" x14ac:dyDescent="0.3">
      <c r="A4886" t="s">
        <v>9796</v>
      </c>
      <c r="B4886" s="171" t="s">
        <v>9797</v>
      </c>
      <c r="C4886" s="171" t="s">
        <v>233</v>
      </c>
      <c r="D4886" s="171" t="s">
        <v>80</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3">
      <c r="A4887" t="s">
        <v>9798</v>
      </c>
      <c r="B4887" s="171" t="s">
        <v>9799</v>
      </c>
      <c r="C4887" s="171" t="s">
        <v>236</v>
      </c>
      <c r="D4887" s="171" t="s">
        <v>4</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3">
      <c r="A4888" t="s">
        <v>9800</v>
      </c>
      <c r="B4888" s="171" t="s">
        <v>9801</v>
      </c>
      <c r="C4888" s="171" t="s">
        <v>239</v>
      </c>
      <c r="D4888" s="171" t="s">
        <v>4</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x14ac:dyDescent="0.3">
      <c r="A4889" t="s">
        <v>9802</v>
      </c>
      <c r="B4889" s="171" t="s">
        <v>9803</v>
      </c>
      <c r="C4889" s="171" t="s">
        <v>143</v>
      </c>
      <c r="D4889" s="171" t="s">
        <v>4</v>
      </c>
      <c r="E4889" s="11">
        <v>42430</v>
      </c>
      <c r="F4889">
        <v>3</v>
      </c>
      <c r="G4889">
        <v>3</v>
      </c>
      <c r="H4889">
        <v>1</v>
      </c>
      <c r="I4889">
        <v>31</v>
      </c>
      <c r="J4889">
        <v>36</v>
      </c>
      <c r="K4889">
        <v>0.86111111111111116</v>
      </c>
      <c r="L4889">
        <v>36</v>
      </c>
      <c r="M4889">
        <v>1</v>
      </c>
      <c r="N4889">
        <v>26</v>
      </c>
      <c r="P4889">
        <v>0</v>
      </c>
      <c r="Q4889">
        <v>11</v>
      </c>
      <c r="R4889">
        <v>0</v>
      </c>
      <c r="S4889">
        <v>5</v>
      </c>
    </row>
    <row r="4890" spans="1:19" x14ac:dyDescent="0.3">
      <c r="A4890" t="s">
        <v>9804</v>
      </c>
      <c r="B4890" s="171" t="s">
        <v>9805</v>
      </c>
      <c r="C4890" s="171" t="s">
        <v>146</v>
      </c>
      <c r="D4890" s="171" t="s">
        <v>80</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3">
      <c r="A4891" t="s">
        <v>9806</v>
      </c>
      <c r="B4891" s="171" t="s">
        <v>9807</v>
      </c>
      <c r="C4891" s="171" t="s">
        <v>152</v>
      </c>
      <c r="D4891" s="171" t="s">
        <v>4</v>
      </c>
      <c r="E4891" s="11">
        <v>42430</v>
      </c>
      <c r="F4891">
        <v>7</v>
      </c>
      <c r="G4891">
        <v>7</v>
      </c>
      <c r="H4891">
        <v>1</v>
      </c>
      <c r="I4891">
        <v>26</v>
      </c>
      <c r="J4891">
        <v>50</v>
      </c>
      <c r="K4891">
        <v>0.52</v>
      </c>
      <c r="L4891">
        <v>50</v>
      </c>
      <c r="M4891">
        <v>1</v>
      </c>
      <c r="N4891">
        <v>21</v>
      </c>
      <c r="O4891">
        <v>1.0625</v>
      </c>
      <c r="P4891">
        <v>2</v>
      </c>
      <c r="Q4891">
        <v>2</v>
      </c>
      <c r="R4891">
        <v>1</v>
      </c>
      <c r="S4891">
        <v>5</v>
      </c>
    </row>
    <row r="4892" spans="1:19" x14ac:dyDescent="0.3">
      <c r="A4892" t="s">
        <v>9808</v>
      </c>
      <c r="B4892" s="171" t="s">
        <v>9809</v>
      </c>
      <c r="C4892" s="171" t="s">
        <v>155</v>
      </c>
      <c r="D4892" s="171" t="s">
        <v>4</v>
      </c>
      <c r="E4892" s="11">
        <v>42430</v>
      </c>
      <c r="F4892">
        <v>2</v>
      </c>
      <c r="G4892">
        <v>2</v>
      </c>
      <c r="H4892">
        <v>1</v>
      </c>
      <c r="I4892">
        <v>16</v>
      </c>
      <c r="J4892">
        <v>10</v>
      </c>
      <c r="K4892">
        <v>1.6</v>
      </c>
      <c r="L4892">
        <v>10</v>
      </c>
      <c r="M4892">
        <v>1</v>
      </c>
      <c r="N4892">
        <v>16</v>
      </c>
      <c r="P4892">
        <v>0</v>
      </c>
      <c r="Q4892">
        <v>0</v>
      </c>
      <c r="R4892" t="e">
        <v>#DIV/0!</v>
      </c>
      <c r="S4892">
        <v>0</v>
      </c>
    </row>
    <row r="4893" spans="1:19" x14ac:dyDescent="0.3">
      <c r="A4893" t="s">
        <v>9810</v>
      </c>
      <c r="B4893" s="171" t="s">
        <v>9811</v>
      </c>
      <c r="C4893" s="171" t="s">
        <v>158</v>
      </c>
      <c r="D4893" s="171" t="s">
        <v>4</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3">
      <c r="A4894" t="s">
        <v>9812</v>
      </c>
      <c r="B4894" s="171" t="s">
        <v>9813</v>
      </c>
      <c r="C4894" s="171" t="s">
        <v>161</v>
      </c>
      <c r="D4894" s="171" t="s">
        <v>80</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3">
      <c r="A4895" t="s">
        <v>9814</v>
      </c>
      <c r="B4895" s="171" t="s">
        <v>9815</v>
      </c>
      <c r="C4895" s="171" t="s">
        <v>221</v>
      </c>
      <c r="D4895" s="171" t="s">
        <v>80</v>
      </c>
      <c r="E4895" s="11">
        <v>42430</v>
      </c>
      <c r="F4895">
        <v>4</v>
      </c>
      <c r="G4895">
        <v>4</v>
      </c>
      <c r="H4895">
        <v>1</v>
      </c>
      <c r="I4895">
        <v>2</v>
      </c>
      <c r="J4895">
        <v>20</v>
      </c>
      <c r="K4895">
        <v>0.1</v>
      </c>
      <c r="L4895">
        <v>20</v>
      </c>
      <c r="M4895">
        <v>1</v>
      </c>
      <c r="N4895">
        <v>2</v>
      </c>
      <c r="P4895">
        <v>0</v>
      </c>
      <c r="Q4895">
        <v>0</v>
      </c>
      <c r="R4895" t="e">
        <v>#DIV/0!</v>
      </c>
      <c r="S4895">
        <v>0</v>
      </c>
    </row>
    <row r="4896" spans="1:19" x14ac:dyDescent="0.3">
      <c r="A4896" t="s">
        <v>9816</v>
      </c>
      <c r="B4896" s="171" t="s">
        <v>9817</v>
      </c>
      <c r="C4896" s="171" t="s">
        <v>227</v>
      </c>
      <c r="D4896" s="171" t="s">
        <v>4</v>
      </c>
      <c r="E4896" s="11">
        <v>42430</v>
      </c>
      <c r="F4896">
        <v>4</v>
      </c>
      <c r="G4896">
        <v>4</v>
      </c>
      <c r="H4896">
        <v>1</v>
      </c>
      <c r="I4896">
        <v>2</v>
      </c>
      <c r="J4896">
        <v>20</v>
      </c>
      <c r="K4896">
        <v>0.1</v>
      </c>
      <c r="L4896">
        <v>20</v>
      </c>
      <c r="M4896">
        <v>1</v>
      </c>
      <c r="N4896">
        <v>2</v>
      </c>
      <c r="P4896">
        <v>0</v>
      </c>
      <c r="Q4896">
        <v>0</v>
      </c>
      <c r="R4896" t="e">
        <v>#DIV/0!</v>
      </c>
      <c r="S4896">
        <v>0</v>
      </c>
    </row>
    <row r="4897" spans="1:19" x14ac:dyDescent="0.3">
      <c r="A4897" t="s">
        <v>9818</v>
      </c>
      <c r="B4897" s="171" t="s">
        <v>9819</v>
      </c>
      <c r="C4897" s="171" t="s">
        <v>230</v>
      </c>
      <c r="D4897" s="171" t="s">
        <v>4</v>
      </c>
      <c r="E4897" s="11">
        <v>42430</v>
      </c>
      <c r="H4897" t="e">
        <v>#DIV/0!</v>
      </c>
      <c r="K4897" t="e">
        <v>#DIV/0!</v>
      </c>
      <c r="M4897" t="e">
        <v>#DIV/0!</v>
      </c>
      <c r="R4897" t="e">
        <v>#DIV/0!</v>
      </c>
    </row>
    <row r="4898" spans="1:19" x14ac:dyDescent="0.3">
      <c r="A4898" t="s">
        <v>9820</v>
      </c>
      <c r="B4898" s="171" t="s">
        <v>9821</v>
      </c>
      <c r="C4898" s="171" t="s">
        <v>143</v>
      </c>
      <c r="D4898" s="171" t="s">
        <v>80</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3">
      <c r="A4899" t="s">
        <v>9822</v>
      </c>
      <c r="B4899" s="171" t="s">
        <v>9823</v>
      </c>
      <c r="C4899" s="171" t="s">
        <v>158</v>
      </c>
      <c r="D4899" s="171" t="s">
        <v>80</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3">
      <c r="A4900" t="s">
        <v>9824</v>
      </c>
      <c r="B4900" s="171" t="s">
        <v>9825</v>
      </c>
      <c r="C4900" s="171" t="s">
        <v>209</v>
      </c>
      <c r="D4900" s="171" t="s">
        <v>80</v>
      </c>
      <c r="E4900" s="11">
        <v>42461</v>
      </c>
      <c r="F4900">
        <v>1</v>
      </c>
      <c r="G4900">
        <v>2</v>
      </c>
      <c r="H4900">
        <v>0.5</v>
      </c>
      <c r="I4900">
        <v>7</v>
      </c>
      <c r="J4900">
        <v>10</v>
      </c>
      <c r="K4900">
        <v>0.7</v>
      </c>
      <c r="L4900">
        <v>15</v>
      </c>
      <c r="M4900">
        <v>0.66666666666666663</v>
      </c>
      <c r="N4900">
        <v>7</v>
      </c>
      <c r="P4900">
        <v>0</v>
      </c>
      <c r="Q4900">
        <v>0</v>
      </c>
      <c r="R4900" t="e">
        <v>#DIV/0!</v>
      </c>
      <c r="S4900">
        <v>0</v>
      </c>
    </row>
    <row r="4901" spans="1:19" x14ac:dyDescent="0.3">
      <c r="A4901" t="s">
        <v>9826</v>
      </c>
      <c r="B4901" s="171" t="s">
        <v>9827</v>
      </c>
      <c r="C4901" s="171" t="s">
        <v>119</v>
      </c>
      <c r="D4901" s="171" t="s">
        <v>80</v>
      </c>
      <c r="E4901" s="11">
        <v>42461</v>
      </c>
      <c r="F4901">
        <v>2</v>
      </c>
      <c r="G4901">
        <v>2</v>
      </c>
      <c r="H4901">
        <v>1</v>
      </c>
      <c r="I4901">
        <v>1</v>
      </c>
      <c r="J4901">
        <v>15</v>
      </c>
      <c r="K4901">
        <v>6.6666666666666666E-2</v>
      </c>
      <c r="L4901">
        <v>15</v>
      </c>
      <c r="M4901">
        <v>1</v>
      </c>
      <c r="N4901">
        <v>0</v>
      </c>
      <c r="P4901">
        <v>0</v>
      </c>
      <c r="Q4901">
        <v>0</v>
      </c>
      <c r="R4901" t="e">
        <v>#DIV/0!</v>
      </c>
      <c r="S4901">
        <v>1</v>
      </c>
    </row>
    <row r="4902" spans="1:19" x14ac:dyDescent="0.3">
      <c r="A4902" t="s">
        <v>9828</v>
      </c>
      <c r="B4902" s="171" t="s">
        <v>9829</v>
      </c>
      <c r="C4902" s="171" t="s">
        <v>203</v>
      </c>
      <c r="D4902" s="171" t="s">
        <v>80</v>
      </c>
      <c r="E4902" s="11">
        <v>42461</v>
      </c>
      <c r="F4902">
        <v>5</v>
      </c>
      <c r="G4902">
        <v>5</v>
      </c>
      <c r="H4902">
        <v>1</v>
      </c>
      <c r="I4902">
        <v>19</v>
      </c>
      <c r="J4902">
        <v>25</v>
      </c>
      <c r="K4902">
        <v>0.76</v>
      </c>
      <c r="L4902">
        <v>25</v>
      </c>
      <c r="M4902">
        <v>1</v>
      </c>
      <c r="N4902">
        <v>19</v>
      </c>
      <c r="P4902">
        <v>0</v>
      </c>
      <c r="Q4902">
        <v>0</v>
      </c>
      <c r="R4902" t="e">
        <v>#DIV/0!</v>
      </c>
      <c r="S4902">
        <v>0</v>
      </c>
    </row>
    <row r="4903" spans="1:19" x14ac:dyDescent="0.3">
      <c r="A4903" t="s">
        <v>9830</v>
      </c>
      <c r="B4903" s="171" t="s">
        <v>9831</v>
      </c>
      <c r="C4903" s="171" t="s">
        <v>76</v>
      </c>
      <c r="D4903" s="171" t="s">
        <v>4</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3">
      <c r="A4904" t="s">
        <v>9832</v>
      </c>
      <c r="B4904" s="171" t="s">
        <v>9833</v>
      </c>
      <c r="C4904" s="171" t="s">
        <v>128</v>
      </c>
      <c r="D4904" s="171" t="s">
        <v>80</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3">
      <c r="A4905" t="s">
        <v>9834</v>
      </c>
      <c r="B4905" s="171" t="s">
        <v>9835</v>
      </c>
      <c r="C4905" s="171" t="s">
        <v>152</v>
      </c>
      <c r="D4905" s="171" t="s">
        <v>80</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3">
      <c r="A4906" t="s">
        <v>9836</v>
      </c>
      <c r="B4906" s="171" t="s">
        <v>9837</v>
      </c>
      <c r="C4906" s="171" t="s">
        <v>194</v>
      </c>
      <c r="D4906" s="171" t="s">
        <v>80</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3">
      <c r="A4907" t="s">
        <v>9838</v>
      </c>
      <c r="B4907" s="171" t="s">
        <v>9839</v>
      </c>
      <c r="C4907" s="171" t="s">
        <v>236</v>
      </c>
      <c r="D4907" s="171" t="s">
        <v>80</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3">
      <c r="A4908" t="s">
        <v>9840</v>
      </c>
      <c r="B4908" s="171" t="s">
        <v>9841</v>
      </c>
      <c r="C4908" s="171" t="s">
        <v>239</v>
      </c>
      <c r="D4908" s="171" t="s">
        <v>80</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3">
      <c r="A4909" t="s">
        <v>9842</v>
      </c>
      <c r="B4909" s="171" t="s">
        <v>9843</v>
      </c>
      <c r="C4909" s="171" t="s">
        <v>176</v>
      </c>
      <c r="D4909" s="171" t="s">
        <v>80</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3">
      <c r="A4910" t="s">
        <v>9844</v>
      </c>
      <c r="B4910" s="171" t="s">
        <v>9845</v>
      </c>
      <c r="C4910" s="171" t="s">
        <v>206</v>
      </c>
      <c r="D4910" s="171" t="s">
        <v>80</v>
      </c>
      <c r="E4910" s="11">
        <v>42461</v>
      </c>
      <c r="F4910">
        <v>5</v>
      </c>
      <c r="G4910">
        <v>5</v>
      </c>
      <c r="H4910">
        <v>1</v>
      </c>
      <c r="I4910">
        <v>15</v>
      </c>
      <c r="J4910">
        <v>25</v>
      </c>
      <c r="K4910">
        <v>0.6</v>
      </c>
      <c r="L4910">
        <v>25</v>
      </c>
      <c r="M4910">
        <v>1</v>
      </c>
      <c r="N4910">
        <v>13</v>
      </c>
      <c r="P4910">
        <v>0</v>
      </c>
      <c r="Q4910">
        <v>0</v>
      </c>
      <c r="R4910" t="e">
        <v>#DIV/0!</v>
      </c>
      <c r="S4910">
        <v>2</v>
      </c>
    </row>
    <row r="4911" spans="1:19" x14ac:dyDescent="0.3">
      <c r="A4911" t="s">
        <v>9846</v>
      </c>
      <c r="B4911" s="171" t="s">
        <v>9847</v>
      </c>
      <c r="C4911" s="171" t="s">
        <v>113</v>
      </c>
      <c r="D4911" s="171" t="s">
        <v>80</v>
      </c>
      <c r="E4911" s="11">
        <v>42461</v>
      </c>
      <c r="F4911">
        <v>5</v>
      </c>
      <c r="G4911">
        <v>5</v>
      </c>
      <c r="H4911">
        <v>1</v>
      </c>
      <c r="I4911">
        <v>8</v>
      </c>
      <c r="J4911">
        <v>25</v>
      </c>
      <c r="K4911">
        <v>0.32</v>
      </c>
      <c r="L4911">
        <v>25</v>
      </c>
      <c r="M4911">
        <v>1</v>
      </c>
      <c r="N4911">
        <v>8</v>
      </c>
      <c r="P4911">
        <v>0</v>
      </c>
      <c r="Q4911">
        <v>0</v>
      </c>
      <c r="R4911" t="e">
        <v>#DIV/0!</v>
      </c>
      <c r="S4911">
        <v>0</v>
      </c>
    </row>
    <row r="4912" spans="1:19" x14ac:dyDescent="0.3">
      <c r="A4912" t="s">
        <v>9848</v>
      </c>
      <c r="B4912" s="171" t="s">
        <v>9849</v>
      </c>
      <c r="C4912" s="171" t="s">
        <v>131</v>
      </c>
      <c r="D4912" s="171" t="s">
        <v>80</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3">
      <c r="A4913" t="s">
        <v>9850</v>
      </c>
      <c r="B4913" s="171" t="s">
        <v>9851</v>
      </c>
      <c r="C4913" s="171" t="s">
        <v>155</v>
      </c>
      <c r="D4913" s="171" t="s">
        <v>80</v>
      </c>
      <c r="E4913" s="11">
        <v>42461</v>
      </c>
      <c r="F4913">
        <v>2</v>
      </c>
      <c r="G4913">
        <v>2</v>
      </c>
      <c r="H4913">
        <v>1</v>
      </c>
      <c r="I4913">
        <v>18</v>
      </c>
      <c r="J4913">
        <v>10</v>
      </c>
      <c r="K4913">
        <v>1.8</v>
      </c>
      <c r="L4913">
        <v>10</v>
      </c>
      <c r="M4913">
        <v>1</v>
      </c>
      <c r="N4913">
        <v>16</v>
      </c>
      <c r="P4913">
        <v>0</v>
      </c>
      <c r="Q4913">
        <v>0</v>
      </c>
      <c r="R4913" t="e">
        <v>#DIV/0!</v>
      </c>
      <c r="S4913">
        <v>2</v>
      </c>
    </row>
    <row r="4914" spans="1:19" x14ac:dyDescent="0.3">
      <c r="A4914" t="s">
        <v>9852</v>
      </c>
      <c r="B4914" s="171" t="s">
        <v>9853</v>
      </c>
      <c r="C4914" s="171" t="s">
        <v>188</v>
      </c>
      <c r="D4914" s="171" t="s">
        <v>80</v>
      </c>
      <c r="E4914" s="11">
        <v>42461</v>
      </c>
      <c r="F4914">
        <v>10</v>
      </c>
      <c r="G4914">
        <v>10</v>
      </c>
      <c r="H4914">
        <v>1</v>
      </c>
      <c r="I4914">
        <v>16</v>
      </c>
      <c r="J4914">
        <v>26</v>
      </c>
      <c r="K4914">
        <v>0.61538461538461542</v>
      </c>
      <c r="L4914">
        <v>26</v>
      </c>
      <c r="M4914">
        <v>1</v>
      </c>
      <c r="N4914">
        <v>16</v>
      </c>
      <c r="P4914">
        <v>1</v>
      </c>
      <c r="Q4914">
        <v>1</v>
      </c>
      <c r="R4914">
        <v>1</v>
      </c>
      <c r="S4914">
        <v>0</v>
      </c>
    </row>
    <row r="4915" spans="1:19" x14ac:dyDescent="0.3">
      <c r="A4915" t="s">
        <v>9854</v>
      </c>
      <c r="B4915" s="171" t="s">
        <v>9855</v>
      </c>
      <c r="C4915" s="171" t="s">
        <v>227</v>
      </c>
      <c r="D4915" s="171" t="s">
        <v>80</v>
      </c>
      <c r="E4915" s="11">
        <v>42461</v>
      </c>
      <c r="F4915">
        <v>4</v>
      </c>
      <c r="G4915">
        <v>4</v>
      </c>
      <c r="H4915">
        <v>1</v>
      </c>
      <c r="I4915">
        <v>2</v>
      </c>
      <c r="J4915">
        <v>20</v>
      </c>
      <c r="K4915">
        <v>0.1</v>
      </c>
      <c r="L4915">
        <v>20</v>
      </c>
      <c r="M4915">
        <v>1</v>
      </c>
      <c r="N4915">
        <v>2</v>
      </c>
      <c r="P4915">
        <v>0</v>
      </c>
      <c r="Q4915">
        <v>0</v>
      </c>
      <c r="R4915" t="e">
        <v>#DIV/0!</v>
      </c>
      <c r="S4915">
        <v>0</v>
      </c>
    </row>
    <row r="4916" spans="1:19" x14ac:dyDescent="0.3">
      <c r="A4916" t="s">
        <v>9856</v>
      </c>
      <c r="B4916" s="171" t="s">
        <v>9857</v>
      </c>
      <c r="C4916" s="171" t="s">
        <v>116</v>
      </c>
      <c r="D4916" s="171" t="s">
        <v>80</v>
      </c>
      <c r="E4916" s="11">
        <v>42461</v>
      </c>
      <c r="F4916">
        <v>9</v>
      </c>
      <c r="G4916">
        <v>9</v>
      </c>
      <c r="H4916">
        <v>1</v>
      </c>
      <c r="I4916">
        <v>118</v>
      </c>
      <c r="J4916">
        <v>100</v>
      </c>
      <c r="K4916">
        <v>1.18</v>
      </c>
      <c r="L4916">
        <v>100</v>
      </c>
      <c r="M4916">
        <v>1</v>
      </c>
      <c r="N4916">
        <v>117</v>
      </c>
      <c r="P4916">
        <v>0</v>
      </c>
      <c r="Q4916">
        <v>0</v>
      </c>
      <c r="R4916" t="e">
        <v>#DIV/0!</v>
      </c>
      <c r="S4916">
        <v>1</v>
      </c>
    </row>
    <row r="4917" spans="1:19" x14ac:dyDescent="0.3">
      <c r="A4917" t="s">
        <v>9858</v>
      </c>
      <c r="B4917" s="171" t="s">
        <v>9859</v>
      </c>
      <c r="C4917" s="171" t="s">
        <v>140</v>
      </c>
      <c r="D4917" s="171" t="s">
        <v>80</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3">
      <c r="A4918" t="s">
        <v>9860</v>
      </c>
      <c r="B4918" s="171" t="s">
        <v>9861</v>
      </c>
      <c r="C4918" s="171" t="s">
        <v>9862</v>
      </c>
      <c r="D4918" s="171" t="s">
        <v>80</v>
      </c>
      <c r="E4918" s="11">
        <v>42461</v>
      </c>
      <c r="F4918">
        <v>2</v>
      </c>
      <c r="G4918">
        <v>2</v>
      </c>
      <c r="H4918">
        <v>1</v>
      </c>
      <c r="I4918">
        <v>4</v>
      </c>
      <c r="J4918">
        <v>10</v>
      </c>
      <c r="K4918">
        <v>0.4</v>
      </c>
      <c r="L4918">
        <v>10</v>
      </c>
      <c r="M4918">
        <v>1</v>
      </c>
      <c r="N4918">
        <v>4</v>
      </c>
      <c r="P4918">
        <v>0</v>
      </c>
      <c r="Q4918">
        <v>0</v>
      </c>
      <c r="R4918" t="e">
        <v>#DIV/0!</v>
      </c>
      <c r="S4918">
        <v>0</v>
      </c>
    </row>
    <row r="4919" spans="1:19" x14ac:dyDescent="0.3">
      <c r="A4919" t="s">
        <v>9863</v>
      </c>
      <c r="B4919" s="171" t="s">
        <v>9864</v>
      </c>
      <c r="C4919" s="171" t="s">
        <v>8590</v>
      </c>
      <c r="D4919" s="171" t="s">
        <v>80</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3">
      <c r="A4920" t="s">
        <v>9865</v>
      </c>
      <c r="B4920" s="171" t="s">
        <v>9866</v>
      </c>
      <c r="C4920" s="171" t="s">
        <v>170</v>
      </c>
      <c r="D4920" s="171" t="s">
        <v>80</v>
      </c>
      <c r="E4920" s="11">
        <v>42461</v>
      </c>
      <c r="F4920">
        <v>3</v>
      </c>
      <c r="G4920">
        <v>5</v>
      </c>
      <c r="H4920">
        <v>0.6</v>
      </c>
      <c r="I4920">
        <v>40</v>
      </c>
      <c r="J4920">
        <v>30</v>
      </c>
      <c r="K4920">
        <v>1.3333333333333333</v>
      </c>
      <c r="L4920">
        <v>50</v>
      </c>
      <c r="M4920">
        <v>0.6</v>
      </c>
      <c r="N4920">
        <v>40</v>
      </c>
      <c r="P4920">
        <v>2</v>
      </c>
      <c r="Q4920">
        <v>4</v>
      </c>
      <c r="R4920">
        <v>0.5</v>
      </c>
      <c r="S4920">
        <v>0</v>
      </c>
    </row>
    <row r="4921" spans="1:19" x14ac:dyDescent="0.3">
      <c r="A4921" t="s">
        <v>9867</v>
      </c>
      <c r="B4921" s="171" t="s">
        <v>9868</v>
      </c>
      <c r="C4921" s="171" t="s">
        <v>182</v>
      </c>
      <c r="D4921" s="171" t="s">
        <v>80</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3">
      <c r="A4922" t="s">
        <v>9869</v>
      </c>
      <c r="B4922" s="171" t="s">
        <v>9870</v>
      </c>
      <c r="C4922" s="171" t="s">
        <v>197</v>
      </c>
      <c r="D4922" s="171" t="s">
        <v>80</v>
      </c>
      <c r="E4922" s="11">
        <v>42461</v>
      </c>
      <c r="F4922">
        <v>8</v>
      </c>
      <c r="G4922">
        <v>10</v>
      </c>
      <c r="H4922">
        <v>0.8</v>
      </c>
      <c r="I4922">
        <v>71</v>
      </c>
      <c r="J4922">
        <v>80</v>
      </c>
      <c r="K4922">
        <v>0.88749999999999996</v>
      </c>
      <c r="L4922">
        <v>100</v>
      </c>
      <c r="M4922">
        <v>0.8</v>
      </c>
      <c r="N4922">
        <v>62</v>
      </c>
      <c r="P4922">
        <v>6</v>
      </c>
      <c r="Q4922">
        <v>8</v>
      </c>
      <c r="R4922">
        <v>0.75</v>
      </c>
      <c r="S4922">
        <v>9</v>
      </c>
    </row>
    <row r="4923" spans="1:19" x14ac:dyDescent="0.3">
      <c r="A4923" t="s">
        <v>9871</v>
      </c>
      <c r="B4923" s="171" t="s">
        <v>9872</v>
      </c>
      <c r="C4923" s="171" t="s">
        <v>218</v>
      </c>
      <c r="D4923" s="171" t="s">
        <v>80</v>
      </c>
      <c r="E4923" s="11">
        <v>42461</v>
      </c>
      <c r="F4923">
        <v>3</v>
      </c>
      <c r="G4923">
        <v>3</v>
      </c>
      <c r="H4923">
        <v>1</v>
      </c>
      <c r="I4923">
        <v>10</v>
      </c>
      <c r="J4923">
        <v>30</v>
      </c>
      <c r="K4923">
        <v>0.33333333333333331</v>
      </c>
      <c r="L4923">
        <v>30</v>
      </c>
      <c r="M4923">
        <v>1</v>
      </c>
      <c r="N4923">
        <v>10</v>
      </c>
      <c r="P4923">
        <v>0</v>
      </c>
      <c r="Q4923">
        <v>0</v>
      </c>
      <c r="R4923" t="e">
        <v>#DIV/0!</v>
      </c>
      <c r="S4923">
        <v>0</v>
      </c>
    </row>
    <row r="4924" spans="1:19" x14ac:dyDescent="0.3">
      <c r="A4924" t="s">
        <v>9873</v>
      </c>
      <c r="B4924" s="171" t="s">
        <v>9874</v>
      </c>
      <c r="C4924" s="171" t="s">
        <v>230</v>
      </c>
      <c r="D4924" s="171" t="s">
        <v>80</v>
      </c>
      <c r="E4924" s="11">
        <v>42461</v>
      </c>
      <c r="H4924" t="e">
        <v>#DIV/0!</v>
      </c>
      <c r="K4924" t="e">
        <v>#DIV/0!</v>
      </c>
      <c r="M4924" t="e">
        <v>#DIV/0!</v>
      </c>
      <c r="R4924" t="e">
        <v>#DIV/0!</v>
      </c>
    </row>
    <row r="4925" spans="1:19" x14ac:dyDescent="0.3">
      <c r="A4925" t="s">
        <v>9875</v>
      </c>
      <c r="B4925" s="171" t="s">
        <v>9876</v>
      </c>
      <c r="C4925" s="171" t="s">
        <v>8193</v>
      </c>
      <c r="D4925" s="171" t="s">
        <v>80</v>
      </c>
      <c r="E4925" s="11">
        <v>42461</v>
      </c>
      <c r="F4925">
        <v>4</v>
      </c>
      <c r="G4925">
        <v>4</v>
      </c>
      <c r="H4925">
        <v>1</v>
      </c>
      <c r="I4925">
        <v>24</v>
      </c>
      <c r="J4925">
        <v>40</v>
      </c>
      <c r="K4925">
        <v>0.6</v>
      </c>
      <c r="L4925">
        <v>40</v>
      </c>
      <c r="M4925">
        <v>1</v>
      </c>
      <c r="N4925">
        <v>24</v>
      </c>
      <c r="P4925">
        <v>0</v>
      </c>
      <c r="Q4925">
        <v>0</v>
      </c>
      <c r="R4925" t="e">
        <v>#DIV/0!</v>
      </c>
      <c r="S4925">
        <v>0</v>
      </c>
    </row>
    <row r="4926" spans="1:19" x14ac:dyDescent="0.3">
      <c r="A4926" t="s">
        <v>9877</v>
      </c>
      <c r="B4926" s="171" t="s">
        <v>9878</v>
      </c>
      <c r="C4926" s="171" t="s">
        <v>173</v>
      </c>
      <c r="D4926" s="171" t="s">
        <v>80</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3">
      <c r="A4927" t="s">
        <v>9879</v>
      </c>
      <c r="B4927" s="171" t="s">
        <v>9880</v>
      </c>
      <c r="C4927" s="171" t="s">
        <v>200</v>
      </c>
      <c r="D4927" s="171" t="s">
        <v>80</v>
      </c>
      <c r="E4927" s="11">
        <v>42461</v>
      </c>
      <c r="F4927">
        <v>10</v>
      </c>
      <c r="G4927">
        <v>10</v>
      </c>
      <c r="H4927">
        <v>1</v>
      </c>
      <c r="I4927">
        <v>34</v>
      </c>
      <c r="J4927">
        <v>50</v>
      </c>
      <c r="K4927">
        <v>0.68</v>
      </c>
      <c r="L4927">
        <v>50</v>
      </c>
      <c r="M4927">
        <v>1</v>
      </c>
      <c r="N4927">
        <v>32</v>
      </c>
      <c r="P4927">
        <v>0</v>
      </c>
      <c r="Q4927">
        <v>0</v>
      </c>
      <c r="R4927" t="e">
        <v>#DIV/0!</v>
      </c>
      <c r="S4927">
        <v>2</v>
      </c>
    </row>
    <row r="4928" spans="1:19" x14ac:dyDescent="0.3">
      <c r="A4928" t="s">
        <v>9881</v>
      </c>
      <c r="B4928" s="171" t="s">
        <v>9882</v>
      </c>
      <c r="C4928" s="171" t="s">
        <v>107</v>
      </c>
      <c r="D4928" s="171" t="s">
        <v>4</v>
      </c>
      <c r="E4928" s="11">
        <v>42461</v>
      </c>
      <c r="F4928">
        <v>14</v>
      </c>
      <c r="G4928">
        <v>14</v>
      </c>
      <c r="H4928">
        <v>1</v>
      </c>
      <c r="I4928">
        <v>126</v>
      </c>
      <c r="J4928">
        <v>125</v>
      </c>
      <c r="K4928">
        <v>1.008</v>
      </c>
      <c r="L4928">
        <v>125</v>
      </c>
      <c r="M4928">
        <v>1</v>
      </c>
      <c r="N4928">
        <v>125</v>
      </c>
      <c r="P4928">
        <v>0</v>
      </c>
      <c r="Q4928">
        <v>0</v>
      </c>
      <c r="R4928" t="e">
        <v>#DIV/0!</v>
      </c>
      <c r="S4928">
        <v>1</v>
      </c>
    </row>
    <row r="4929" spans="1:19" x14ac:dyDescent="0.3">
      <c r="A4929" t="s">
        <v>9883</v>
      </c>
      <c r="B4929" s="171" t="s">
        <v>9884</v>
      </c>
      <c r="C4929" s="171" t="s">
        <v>122</v>
      </c>
      <c r="D4929" s="171" t="s">
        <v>4</v>
      </c>
      <c r="E4929" s="11">
        <v>42461</v>
      </c>
      <c r="F4929">
        <v>2</v>
      </c>
      <c r="G4929">
        <v>2</v>
      </c>
      <c r="H4929">
        <v>1</v>
      </c>
      <c r="I4929">
        <v>1</v>
      </c>
      <c r="J4929">
        <v>15</v>
      </c>
      <c r="K4929">
        <v>6.6666666666666666E-2</v>
      </c>
      <c r="L4929">
        <v>15</v>
      </c>
      <c r="M4929">
        <v>1</v>
      </c>
      <c r="N4929">
        <v>0</v>
      </c>
      <c r="P4929">
        <v>0</v>
      </c>
      <c r="Q4929">
        <v>0</v>
      </c>
      <c r="R4929" t="e">
        <v>#DIV/0!</v>
      </c>
      <c r="S4929">
        <v>1</v>
      </c>
    </row>
    <row r="4930" spans="1:19" x14ac:dyDescent="0.3">
      <c r="A4930" t="s">
        <v>9885</v>
      </c>
      <c r="B4930" s="171" t="s">
        <v>9886</v>
      </c>
      <c r="C4930" s="171" t="s">
        <v>9887</v>
      </c>
      <c r="D4930" s="171" t="s">
        <v>4</v>
      </c>
      <c r="E4930" s="11">
        <v>42461</v>
      </c>
      <c r="F4930">
        <v>2</v>
      </c>
      <c r="G4930">
        <v>2</v>
      </c>
      <c r="H4930">
        <v>1</v>
      </c>
      <c r="I4930">
        <v>4</v>
      </c>
      <c r="J4930">
        <v>10</v>
      </c>
      <c r="K4930">
        <v>0.4</v>
      </c>
      <c r="L4930">
        <v>10</v>
      </c>
      <c r="M4930">
        <v>1</v>
      </c>
      <c r="N4930">
        <v>4</v>
      </c>
      <c r="P4930">
        <v>0</v>
      </c>
      <c r="Q4930">
        <v>0</v>
      </c>
      <c r="R4930" t="e">
        <v>#DIV/0!</v>
      </c>
      <c r="S4930">
        <v>0</v>
      </c>
    </row>
    <row r="4931" spans="1:19" x14ac:dyDescent="0.3">
      <c r="A4931" t="s">
        <v>9888</v>
      </c>
      <c r="B4931" s="171" t="s">
        <v>9889</v>
      </c>
      <c r="C4931" s="171" t="s">
        <v>8615</v>
      </c>
      <c r="D4931" s="171" t="s">
        <v>4</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3">
      <c r="A4932" t="s">
        <v>9890</v>
      </c>
      <c r="B4932" s="171" t="s">
        <v>9891</v>
      </c>
      <c r="C4932" s="171" t="s">
        <v>146</v>
      </c>
      <c r="D4932" s="171" t="s">
        <v>4</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3">
      <c r="A4933" t="s">
        <v>9892</v>
      </c>
      <c r="B4933" s="171" t="s">
        <v>9893</v>
      </c>
      <c r="C4933" s="171" t="s">
        <v>161</v>
      </c>
      <c r="D4933" s="171" t="s">
        <v>4</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3">
      <c r="A4934" t="s">
        <v>9894</v>
      </c>
      <c r="B4934" s="171" t="s">
        <v>9895</v>
      </c>
      <c r="C4934" s="171" t="s">
        <v>212</v>
      </c>
      <c r="D4934" s="171" t="s">
        <v>4</v>
      </c>
      <c r="E4934" s="11">
        <v>42461</v>
      </c>
      <c r="F4934">
        <v>1</v>
      </c>
      <c r="G4934">
        <v>2</v>
      </c>
      <c r="H4934">
        <v>0.5</v>
      </c>
      <c r="I4934">
        <v>7</v>
      </c>
      <c r="J4934">
        <v>10</v>
      </c>
      <c r="K4934">
        <v>0.7</v>
      </c>
      <c r="L4934">
        <v>15</v>
      </c>
      <c r="M4934">
        <v>0.66666666666666663</v>
      </c>
      <c r="N4934">
        <v>7</v>
      </c>
      <c r="P4934">
        <v>0</v>
      </c>
      <c r="Q4934">
        <v>0</v>
      </c>
      <c r="R4934" t="e">
        <v>#DIV/0!</v>
      </c>
      <c r="S4934">
        <v>0</v>
      </c>
    </row>
    <row r="4935" spans="1:19" x14ac:dyDescent="0.3">
      <c r="A4935" t="s">
        <v>9896</v>
      </c>
      <c r="B4935" s="171" t="s">
        <v>9897</v>
      </c>
      <c r="C4935" s="171" t="s">
        <v>73</v>
      </c>
      <c r="D4935" s="171" t="s">
        <v>4</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3">
      <c r="A4936" t="s">
        <v>9898</v>
      </c>
      <c r="B4936" s="171" t="s">
        <v>9899</v>
      </c>
      <c r="C4936" s="171" t="s">
        <v>125</v>
      </c>
      <c r="D4936" s="171" t="s">
        <v>4</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3">
      <c r="A4937" t="s">
        <v>9900</v>
      </c>
      <c r="B4937" s="171" t="s">
        <v>9901</v>
      </c>
      <c r="C4937" s="171" t="s">
        <v>191</v>
      </c>
      <c r="D4937" s="171" t="s">
        <v>4</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3">
      <c r="A4938" t="s">
        <v>9902</v>
      </c>
      <c r="B4938" s="171" t="s">
        <v>9903</v>
      </c>
      <c r="C4938" s="171" t="s">
        <v>233</v>
      </c>
      <c r="D4938" s="171" t="s">
        <v>4</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3">
      <c r="A4939" t="s">
        <v>9904</v>
      </c>
      <c r="B4939" s="171" t="s">
        <v>9905</v>
      </c>
      <c r="C4939" s="171" t="s">
        <v>185</v>
      </c>
      <c r="D4939" s="171" t="s">
        <v>4</v>
      </c>
      <c r="E4939" s="11">
        <v>42461</v>
      </c>
      <c r="F4939">
        <v>10</v>
      </c>
      <c r="G4939">
        <v>10</v>
      </c>
      <c r="H4939">
        <v>1</v>
      </c>
      <c r="I4939">
        <v>16</v>
      </c>
      <c r="J4939">
        <v>26</v>
      </c>
      <c r="K4939">
        <v>0.61538461538461542</v>
      </c>
      <c r="L4939">
        <v>26</v>
      </c>
      <c r="M4939">
        <v>1</v>
      </c>
      <c r="N4939">
        <v>16</v>
      </c>
      <c r="P4939">
        <v>1</v>
      </c>
      <c r="Q4939">
        <v>1</v>
      </c>
      <c r="R4939">
        <v>1</v>
      </c>
      <c r="S4939">
        <v>0</v>
      </c>
    </row>
    <row r="4940" spans="1:19" x14ac:dyDescent="0.3">
      <c r="A4940" t="s">
        <v>9906</v>
      </c>
      <c r="B4940" s="171" t="s">
        <v>9907</v>
      </c>
      <c r="C4940" s="171" t="s">
        <v>221</v>
      </c>
      <c r="D4940" s="171" t="s">
        <v>4</v>
      </c>
      <c r="E4940" s="11">
        <v>42461</v>
      </c>
      <c r="F4940">
        <v>4</v>
      </c>
      <c r="G4940">
        <v>4</v>
      </c>
      <c r="H4940">
        <v>1</v>
      </c>
      <c r="I4940">
        <v>2</v>
      </c>
      <c r="J4940">
        <v>20</v>
      </c>
      <c r="K4940">
        <v>0.1</v>
      </c>
      <c r="L4940">
        <v>20</v>
      </c>
      <c r="M4940">
        <v>1</v>
      </c>
      <c r="N4940">
        <v>2</v>
      </c>
      <c r="P4940">
        <v>0</v>
      </c>
      <c r="Q4940">
        <v>0</v>
      </c>
      <c r="R4940" t="e">
        <v>#DIV/0!</v>
      </c>
      <c r="S4940">
        <v>0</v>
      </c>
    </row>
    <row r="4941" spans="1:19" x14ac:dyDescent="0.3">
      <c r="A4941" t="s">
        <v>9908</v>
      </c>
      <c r="B4941" s="171" t="s">
        <v>9909</v>
      </c>
      <c r="C4941" s="171" t="s">
        <v>137</v>
      </c>
      <c r="D4941" s="171" t="s">
        <v>4</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3">
      <c r="A4942" t="s">
        <v>9910</v>
      </c>
      <c r="B4942" s="171" t="s">
        <v>9911</v>
      </c>
      <c r="C4942" s="171" t="s">
        <v>167</v>
      </c>
      <c r="D4942" s="171" t="s">
        <v>4</v>
      </c>
      <c r="E4942" s="11">
        <v>42461</v>
      </c>
      <c r="F4942">
        <v>3</v>
      </c>
      <c r="G4942">
        <v>5</v>
      </c>
      <c r="H4942">
        <v>0.6</v>
      </c>
      <c r="I4942">
        <v>40</v>
      </c>
      <c r="J4942">
        <v>30</v>
      </c>
      <c r="K4942">
        <v>1.3333333333333333</v>
      </c>
      <c r="L4942">
        <v>50</v>
      </c>
      <c r="M4942">
        <v>0.6</v>
      </c>
      <c r="N4942">
        <v>40</v>
      </c>
      <c r="P4942">
        <v>2</v>
      </c>
      <c r="Q4942">
        <v>4</v>
      </c>
      <c r="R4942">
        <v>0.5</v>
      </c>
      <c r="S4942">
        <v>0</v>
      </c>
    </row>
    <row r="4943" spans="1:19" x14ac:dyDescent="0.3">
      <c r="A4943" t="s">
        <v>9912</v>
      </c>
      <c r="B4943" s="171" t="s">
        <v>9913</v>
      </c>
      <c r="C4943" s="171" t="s">
        <v>179</v>
      </c>
      <c r="D4943" s="171" t="s">
        <v>4</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3">
      <c r="A4944" t="s">
        <v>9914</v>
      </c>
      <c r="B4944" s="171" t="s">
        <v>9915</v>
      </c>
      <c r="C4944" s="171" t="s">
        <v>215</v>
      </c>
      <c r="D4944" s="171" t="s">
        <v>4</v>
      </c>
      <c r="E4944" s="11">
        <v>42461</v>
      </c>
      <c r="F4944">
        <v>3</v>
      </c>
      <c r="G4944">
        <v>3</v>
      </c>
      <c r="H4944">
        <v>1</v>
      </c>
      <c r="I4944">
        <v>10</v>
      </c>
      <c r="J4944">
        <v>30</v>
      </c>
      <c r="K4944">
        <v>0.33333333333333331</v>
      </c>
      <c r="L4944">
        <v>30</v>
      </c>
      <c r="M4944">
        <v>1</v>
      </c>
      <c r="N4944">
        <v>10</v>
      </c>
      <c r="P4944">
        <v>0</v>
      </c>
      <c r="Q4944">
        <v>0</v>
      </c>
      <c r="R4944" t="e">
        <v>#DIV/0!</v>
      </c>
      <c r="S4944">
        <v>0</v>
      </c>
    </row>
    <row r="4945" spans="1:19" x14ac:dyDescent="0.3">
      <c r="A4945" t="s">
        <v>9916</v>
      </c>
      <c r="B4945" s="171" t="s">
        <v>9917</v>
      </c>
      <c r="C4945" s="171" t="s">
        <v>8233</v>
      </c>
      <c r="D4945" s="171" t="s">
        <v>4</v>
      </c>
      <c r="E4945" s="11">
        <v>42461</v>
      </c>
      <c r="F4945">
        <v>4</v>
      </c>
      <c r="G4945">
        <v>4</v>
      </c>
      <c r="H4945">
        <v>1</v>
      </c>
      <c r="I4945">
        <v>24</v>
      </c>
      <c r="J4945">
        <v>40</v>
      </c>
      <c r="K4945">
        <v>0.6</v>
      </c>
      <c r="L4945">
        <v>40</v>
      </c>
      <c r="M4945">
        <v>1</v>
      </c>
      <c r="N4945">
        <v>24</v>
      </c>
      <c r="P4945">
        <v>0</v>
      </c>
      <c r="Q4945">
        <v>0</v>
      </c>
      <c r="R4945" t="e">
        <v>#DIV/0!</v>
      </c>
      <c r="S4945">
        <v>0</v>
      </c>
    </row>
    <row r="4946" spans="1:19" x14ac:dyDescent="0.3">
      <c r="A4946" t="s">
        <v>9918</v>
      </c>
      <c r="B4946" s="171" t="s">
        <v>9919</v>
      </c>
      <c r="C4946" s="171" t="s">
        <v>79</v>
      </c>
      <c r="D4946" s="171" t="s">
        <v>80</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3">
      <c r="A4947" t="s">
        <v>9920</v>
      </c>
      <c r="B4947" s="171" t="s">
        <v>9921</v>
      </c>
      <c r="C4947" s="171" t="s">
        <v>83</v>
      </c>
      <c r="D4947" s="171" t="s">
        <v>80</v>
      </c>
      <c r="E4947" s="11">
        <v>42461</v>
      </c>
      <c r="F4947">
        <v>6</v>
      </c>
      <c r="G4947">
        <v>8</v>
      </c>
      <c r="H4947">
        <v>0.75</v>
      </c>
      <c r="I4947">
        <v>22</v>
      </c>
      <c r="J4947">
        <v>30</v>
      </c>
      <c r="K4947">
        <v>0.73333333333333328</v>
      </c>
      <c r="L4947">
        <v>40</v>
      </c>
      <c r="M4947">
        <v>0.75</v>
      </c>
      <c r="N4947">
        <v>22</v>
      </c>
      <c r="P4947">
        <v>0</v>
      </c>
      <c r="Q4947">
        <v>0</v>
      </c>
      <c r="R4947" t="e">
        <v>#DIV/0!</v>
      </c>
      <c r="S4947">
        <v>0</v>
      </c>
    </row>
    <row r="4948" spans="1:19" x14ac:dyDescent="0.3">
      <c r="A4948" t="s">
        <v>9922</v>
      </c>
      <c r="B4948" s="171" t="s">
        <v>9923</v>
      </c>
      <c r="C4948" s="171" t="s">
        <v>86</v>
      </c>
      <c r="D4948" s="171" t="s">
        <v>80</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3">
      <c r="A4949" t="s">
        <v>9924</v>
      </c>
      <c r="B4949" s="171" t="s">
        <v>9925</v>
      </c>
      <c r="C4949" s="171" t="s">
        <v>89</v>
      </c>
      <c r="D4949" s="171" t="s">
        <v>80</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3">
      <c r="A4950" t="s">
        <v>9926</v>
      </c>
      <c r="B4950" s="171" t="s">
        <v>9927</v>
      </c>
      <c r="C4950" s="171" t="s">
        <v>92</v>
      </c>
      <c r="D4950" s="171" t="s">
        <v>80</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3">
      <c r="A4951" t="s">
        <v>9928</v>
      </c>
      <c r="B4951" s="171" t="s">
        <v>9929</v>
      </c>
      <c r="C4951" s="171" t="s">
        <v>95</v>
      </c>
      <c r="D4951" s="171" t="s">
        <v>80</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3">
      <c r="A4952" t="s">
        <v>9930</v>
      </c>
      <c r="B4952" s="171" t="s">
        <v>9931</v>
      </c>
      <c r="C4952" s="171" t="s">
        <v>98</v>
      </c>
      <c r="D4952" s="171" t="s">
        <v>80</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3">
      <c r="A4953" t="s">
        <v>9932</v>
      </c>
      <c r="B4953" s="171" t="s">
        <v>9933</v>
      </c>
      <c r="C4953" s="171" t="s">
        <v>101</v>
      </c>
      <c r="D4953" s="171" t="s">
        <v>80</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3">
      <c r="A4954" t="s">
        <v>9934</v>
      </c>
      <c r="B4954" s="171" t="s">
        <v>9935</v>
      </c>
      <c r="C4954" s="171" t="s">
        <v>6843</v>
      </c>
      <c r="D4954" s="171" t="s">
        <v>80</v>
      </c>
      <c r="E4954" s="11">
        <v>42461</v>
      </c>
      <c r="F4954">
        <v>0</v>
      </c>
      <c r="G4954">
        <v>0</v>
      </c>
      <c r="H4954" t="e">
        <v>#DIV/0!</v>
      </c>
      <c r="I4954">
        <v>0</v>
      </c>
      <c r="J4954">
        <v>0</v>
      </c>
      <c r="K4954" t="e">
        <v>#DIV/0!</v>
      </c>
      <c r="L4954">
        <v>0</v>
      </c>
      <c r="M4954" t="e">
        <v>#DIV/0!</v>
      </c>
      <c r="N4954">
        <v>0</v>
      </c>
      <c r="P4954">
        <v>0</v>
      </c>
      <c r="Q4954">
        <v>0</v>
      </c>
      <c r="R4954" t="e">
        <v>#DIV/0!</v>
      </c>
      <c r="S4954">
        <v>0</v>
      </c>
    </row>
    <row r="4955" spans="1:19" x14ac:dyDescent="0.3">
      <c r="A4955" t="s">
        <v>9936</v>
      </c>
      <c r="B4955" s="171" t="s">
        <v>9937</v>
      </c>
      <c r="C4955" s="171" t="s">
        <v>104</v>
      </c>
      <c r="D4955" s="171" t="s">
        <v>4</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3">
      <c r="A4956" t="s">
        <v>9938</v>
      </c>
      <c r="B4956" s="171" t="s">
        <v>9939</v>
      </c>
      <c r="C4956" s="171" t="s">
        <v>76</v>
      </c>
      <c r="D4956" s="171" t="s">
        <v>80</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3">
      <c r="A4957" t="s">
        <v>9940</v>
      </c>
      <c r="B4957" s="171" t="s">
        <v>9941</v>
      </c>
      <c r="C4957" s="171" t="s">
        <v>79</v>
      </c>
      <c r="D4957" s="171" t="s">
        <v>4</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3">
      <c r="A4958" t="s">
        <v>9942</v>
      </c>
      <c r="B4958" s="171" t="s">
        <v>9943</v>
      </c>
      <c r="C4958" s="171" t="s">
        <v>86</v>
      </c>
      <c r="D4958" s="171" t="s">
        <v>4</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3">
      <c r="A4959" t="s">
        <v>9944</v>
      </c>
      <c r="B4959" s="171" t="s">
        <v>9945</v>
      </c>
      <c r="C4959" s="171" t="s">
        <v>89</v>
      </c>
      <c r="D4959" s="171" t="s">
        <v>4</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3">
      <c r="A4960" t="s">
        <v>9946</v>
      </c>
      <c r="B4960" s="171" t="s">
        <v>9947</v>
      </c>
      <c r="C4960" s="171" t="s">
        <v>92</v>
      </c>
      <c r="D4960" s="171" t="s">
        <v>4</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3">
      <c r="A4961" t="s">
        <v>9948</v>
      </c>
      <c r="B4961" s="171" t="s">
        <v>9949</v>
      </c>
      <c r="C4961" s="171" t="s">
        <v>98</v>
      </c>
      <c r="D4961" s="171" t="s">
        <v>4</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3">
      <c r="A4962" t="s">
        <v>9950</v>
      </c>
      <c r="B4962" s="171" t="s">
        <v>9951</v>
      </c>
      <c r="C4962" s="171" t="s">
        <v>101</v>
      </c>
      <c r="D4962" s="171" t="s">
        <v>4</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3">
      <c r="A4963" t="s">
        <v>9952</v>
      </c>
      <c r="B4963" s="171" t="s">
        <v>9953</v>
      </c>
      <c r="C4963" s="171" t="s">
        <v>6843</v>
      </c>
      <c r="D4963" s="171" t="s">
        <v>4</v>
      </c>
      <c r="E4963" s="11">
        <v>42461</v>
      </c>
      <c r="F4963">
        <v>0</v>
      </c>
      <c r="G4963">
        <v>0</v>
      </c>
      <c r="H4963" t="e">
        <v>#DIV/0!</v>
      </c>
      <c r="I4963">
        <v>0</v>
      </c>
      <c r="J4963">
        <v>0</v>
      </c>
      <c r="K4963" t="e">
        <v>#DIV/0!</v>
      </c>
      <c r="L4963">
        <v>0</v>
      </c>
      <c r="M4963" t="e">
        <v>#DIV/0!</v>
      </c>
      <c r="N4963">
        <v>0</v>
      </c>
      <c r="P4963">
        <v>0</v>
      </c>
      <c r="Q4963">
        <v>0</v>
      </c>
      <c r="R4963" t="e">
        <v>#DIV/0!</v>
      </c>
      <c r="S4963">
        <v>0</v>
      </c>
    </row>
    <row r="4964" spans="1:19" x14ac:dyDescent="0.3">
      <c r="A4964" t="s">
        <v>9954</v>
      </c>
      <c r="B4964" s="171" t="s">
        <v>9955</v>
      </c>
      <c r="C4964" s="171" t="s">
        <v>107</v>
      </c>
      <c r="D4964" s="171" t="s">
        <v>80</v>
      </c>
      <c r="E4964" s="11">
        <v>42461</v>
      </c>
      <c r="F4964">
        <v>14</v>
      </c>
      <c r="G4964">
        <v>14</v>
      </c>
      <c r="H4964">
        <v>1</v>
      </c>
      <c r="I4964">
        <v>126</v>
      </c>
      <c r="J4964">
        <v>125</v>
      </c>
      <c r="K4964">
        <v>1.008</v>
      </c>
      <c r="L4964">
        <v>125</v>
      </c>
      <c r="M4964">
        <v>1</v>
      </c>
      <c r="N4964">
        <v>125</v>
      </c>
      <c r="P4964">
        <v>0</v>
      </c>
      <c r="Q4964">
        <v>0</v>
      </c>
      <c r="R4964" t="e">
        <v>#DIV/0!</v>
      </c>
      <c r="S4964">
        <v>1</v>
      </c>
    </row>
    <row r="4965" spans="1:19" x14ac:dyDescent="0.3">
      <c r="A4965" t="s">
        <v>9956</v>
      </c>
      <c r="B4965" s="171" t="s">
        <v>9957</v>
      </c>
      <c r="C4965" s="171" t="s">
        <v>113</v>
      </c>
      <c r="D4965" s="171" t="s">
        <v>4</v>
      </c>
      <c r="E4965" s="11">
        <v>42461</v>
      </c>
      <c r="F4965">
        <v>5</v>
      </c>
      <c r="G4965">
        <v>5</v>
      </c>
      <c r="H4965">
        <v>1</v>
      </c>
      <c r="I4965">
        <v>8</v>
      </c>
      <c r="J4965">
        <v>25</v>
      </c>
      <c r="K4965">
        <v>0.32</v>
      </c>
      <c r="L4965">
        <v>25</v>
      </c>
      <c r="M4965">
        <v>1</v>
      </c>
      <c r="N4965">
        <v>8</v>
      </c>
      <c r="P4965">
        <v>0</v>
      </c>
      <c r="Q4965">
        <v>0</v>
      </c>
      <c r="R4965" t="e">
        <v>#DIV/0!</v>
      </c>
      <c r="S4965">
        <v>0</v>
      </c>
    </row>
    <row r="4966" spans="1:19" x14ac:dyDescent="0.3">
      <c r="A4966" t="s">
        <v>9958</v>
      </c>
      <c r="B4966" s="171" t="s">
        <v>9959</v>
      </c>
      <c r="C4966" s="171" t="s">
        <v>116</v>
      </c>
      <c r="D4966" s="171" t="s">
        <v>4</v>
      </c>
      <c r="E4966" s="11">
        <v>42461</v>
      </c>
      <c r="F4966">
        <v>9</v>
      </c>
      <c r="G4966">
        <v>9</v>
      </c>
      <c r="H4966">
        <v>1</v>
      </c>
      <c r="I4966">
        <v>118</v>
      </c>
      <c r="J4966">
        <v>100</v>
      </c>
      <c r="K4966">
        <v>1.18</v>
      </c>
      <c r="L4966">
        <v>100</v>
      </c>
      <c r="M4966">
        <v>1</v>
      </c>
      <c r="N4966">
        <v>117</v>
      </c>
      <c r="P4966">
        <v>0</v>
      </c>
      <c r="Q4966">
        <v>0</v>
      </c>
      <c r="R4966" t="e">
        <v>#DIV/0!</v>
      </c>
      <c r="S4966">
        <v>1</v>
      </c>
    </row>
    <row r="4967" spans="1:19" x14ac:dyDescent="0.3">
      <c r="A4967" t="s">
        <v>9960</v>
      </c>
      <c r="B4967" s="171" t="s">
        <v>9961</v>
      </c>
      <c r="C4967" s="171" t="s">
        <v>9887</v>
      </c>
      <c r="D4967" s="171" t="s">
        <v>80</v>
      </c>
      <c r="E4967" s="11">
        <v>42461</v>
      </c>
      <c r="F4967">
        <v>2</v>
      </c>
      <c r="G4967">
        <v>2</v>
      </c>
      <c r="H4967">
        <v>1</v>
      </c>
      <c r="I4967">
        <v>4</v>
      </c>
      <c r="J4967">
        <v>10</v>
      </c>
      <c r="K4967">
        <v>0.4</v>
      </c>
      <c r="L4967">
        <v>10</v>
      </c>
      <c r="M4967">
        <v>1</v>
      </c>
      <c r="N4967">
        <v>4</v>
      </c>
      <c r="P4967">
        <v>0</v>
      </c>
      <c r="Q4967">
        <v>0</v>
      </c>
      <c r="R4967" t="e">
        <v>#DIV/0!</v>
      </c>
      <c r="S4967">
        <v>0</v>
      </c>
    </row>
    <row r="4968" spans="1:19" x14ac:dyDescent="0.3">
      <c r="A4968" t="s">
        <v>9962</v>
      </c>
      <c r="B4968" s="171" t="s">
        <v>9963</v>
      </c>
      <c r="C4968" s="171" t="s">
        <v>9862</v>
      </c>
      <c r="D4968" s="171" t="s">
        <v>4</v>
      </c>
      <c r="E4968" s="11">
        <v>42461</v>
      </c>
      <c r="F4968">
        <v>2</v>
      </c>
      <c r="G4968">
        <v>2</v>
      </c>
      <c r="H4968">
        <v>1</v>
      </c>
      <c r="I4968">
        <v>4</v>
      </c>
      <c r="J4968">
        <v>10</v>
      </c>
      <c r="K4968">
        <v>0.4</v>
      </c>
      <c r="L4968">
        <v>10</v>
      </c>
      <c r="M4968">
        <v>1</v>
      </c>
      <c r="N4968">
        <v>4</v>
      </c>
      <c r="P4968">
        <v>0</v>
      </c>
      <c r="Q4968">
        <v>0</v>
      </c>
      <c r="R4968" t="e">
        <v>#DIV/0!</v>
      </c>
      <c r="S4968">
        <v>0</v>
      </c>
    </row>
    <row r="4969" spans="1:19" x14ac:dyDescent="0.3">
      <c r="A4969" t="s">
        <v>9964</v>
      </c>
      <c r="B4969" s="171" t="s">
        <v>9965</v>
      </c>
      <c r="C4969" s="171" t="s">
        <v>119</v>
      </c>
      <c r="D4969" s="171" t="s">
        <v>4</v>
      </c>
      <c r="E4969" s="11">
        <v>42461</v>
      </c>
      <c r="F4969">
        <v>2</v>
      </c>
      <c r="G4969">
        <v>2</v>
      </c>
      <c r="H4969">
        <v>1</v>
      </c>
      <c r="I4969">
        <v>1</v>
      </c>
      <c r="J4969">
        <v>15</v>
      </c>
      <c r="K4969">
        <v>6.6666666666666666E-2</v>
      </c>
      <c r="L4969">
        <v>15</v>
      </c>
      <c r="M4969">
        <v>1</v>
      </c>
      <c r="N4969">
        <v>0</v>
      </c>
      <c r="P4969">
        <v>0</v>
      </c>
      <c r="Q4969">
        <v>0</v>
      </c>
      <c r="R4969" t="e">
        <v>#DIV/0!</v>
      </c>
      <c r="S4969">
        <v>1</v>
      </c>
    </row>
    <row r="4970" spans="1:19" x14ac:dyDescent="0.3">
      <c r="A4970" t="s">
        <v>9966</v>
      </c>
      <c r="B4970" s="171" t="s">
        <v>9967</v>
      </c>
      <c r="C4970" s="171" t="s">
        <v>122</v>
      </c>
      <c r="D4970" s="171" t="s">
        <v>80</v>
      </c>
      <c r="E4970" s="11">
        <v>42461</v>
      </c>
      <c r="F4970">
        <v>2</v>
      </c>
      <c r="G4970">
        <v>2</v>
      </c>
      <c r="H4970">
        <v>1</v>
      </c>
      <c r="I4970">
        <v>1</v>
      </c>
      <c r="J4970">
        <v>15</v>
      </c>
      <c r="K4970">
        <v>6.6666666666666666E-2</v>
      </c>
      <c r="L4970">
        <v>15</v>
      </c>
      <c r="M4970">
        <v>1</v>
      </c>
      <c r="N4970">
        <v>0</v>
      </c>
      <c r="P4970">
        <v>0</v>
      </c>
      <c r="Q4970">
        <v>0</v>
      </c>
      <c r="R4970" t="e">
        <v>#DIV/0!</v>
      </c>
      <c r="S4970">
        <v>1</v>
      </c>
    </row>
    <row r="4971" spans="1:19" x14ac:dyDescent="0.3">
      <c r="A4971" t="s">
        <v>9968</v>
      </c>
      <c r="B4971" s="171" t="s">
        <v>9969</v>
      </c>
      <c r="C4971" s="171" t="s">
        <v>125</v>
      </c>
      <c r="D4971" s="171" t="s">
        <v>80</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3">
      <c r="A4972" t="s">
        <v>9970</v>
      </c>
      <c r="B4972" s="171" t="s">
        <v>9971</v>
      </c>
      <c r="C4972" s="171" t="s">
        <v>128</v>
      </c>
      <c r="D4972" s="171" t="s">
        <v>4</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3">
      <c r="A4973" t="s">
        <v>9972</v>
      </c>
      <c r="B4973" s="171" t="s">
        <v>9973</v>
      </c>
      <c r="C4973" s="171" t="s">
        <v>131</v>
      </c>
      <c r="D4973" s="171" t="s">
        <v>4</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3">
      <c r="A4974" t="s">
        <v>9974</v>
      </c>
      <c r="B4974" s="171" t="s">
        <v>9975</v>
      </c>
      <c r="C4974" s="171" t="s">
        <v>137</v>
      </c>
      <c r="D4974" s="171" t="s">
        <v>80</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3">
      <c r="A4975" t="s">
        <v>9976</v>
      </c>
      <c r="B4975" s="171" t="s">
        <v>9977</v>
      </c>
      <c r="C4975" s="171" t="s">
        <v>140</v>
      </c>
      <c r="D4975" s="171" t="s">
        <v>4</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3">
      <c r="A4976" t="s">
        <v>9978</v>
      </c>
      <c r="B4976" s="171" t="s">
        <v>9979</v>
      </c>
      <c r="C4976" s="171" t="s">
        <v>8615</v>
      </c>
      <c r="D4976" s="171" t="s">
        <v>80</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3">
      <c r="A4977" t="s">
        <v>9980</v>
      </c>
      <c r="B4977" s="171" t="s">
        <v>9981</v>
      </c>
      <c r="C4977" s="171" t="s">
        <v>8590</v>
      </c>
      <c r="D4977" s="171" t="s">
        <v>4</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3">
      <c r="A4978" t="s">
        <v>9982</v>
      </c>
      <c r="B4978" s="171" t="s">
        <v>9983</v>
      </c>
      <c r="C4978" s="171" t="s">
        <v>167</v>
      </c>
      <c r="D4978" s="171" t="s">
        <v>80</v>
      </c>
      <c r="E4978" s="11">
        <v>42461</v>
      </c>
      <c r="F4978">
        <v>3</v>
      </c>
      <c r="G4978">
        <v>5</v>
      </c>
      <c r="H4978">
        <v>0.6</v>
      </c>
      <c r="I4978">
        <v>40</v>
      </c>
      <c r="J4978">
        <v>30</v>
      </c>
      <c r="K4978">
        <v>1.3333333333333333</v>
      </c>
      <c r="L4978">
        <v>50</v>
      </c>
      <c r="M4978">
        <v>0.6</v>
      </c>
      <c r="N4978">
        <v>40</v>
      </c>
      <c r="P4978">
        <v>2</v>
      </c>
      <c r="Q4978">
        <v>4</v>
      </c>
      <c r="R4978">
        <v>0.5</v>
      </c>
      <c r="S4978">
        <v>0</v>
      </c>
    </row>
    <row r="4979" spans="1:19" x14ac:dyDescent="0.3">
      <c r="A4979" t="s">
        <v>9984</v>
      </c>
      <c r="B4979" s="171" t="s">
        <v>9985</v>
      </c>
      <c r="C4979" s="171" t="s">
        <v>170</v>
      </c>
      <c r="D4979" s="171" t="s">
        <v>4</v>
      </c>
      <c r="E4979" s="11">
        <v>42461</v>
      </c>
      <c r="F4979">
        <v>3</v>
      </c>
      <c r="G4979">
        <v>5</v>
      </c>
      <c r="H4979">
        <v>0.6</v>
      </c>
      <c r="I4979">
        <v>40</v>
      </c>
      <c r="J4979">
        <v>30</v>
      </c>
      <c r="K4979">
        <v>1.3333333333333333</v>
      </c>
      <c r="L4979">
        <v>50</v>
      </c>
      <c r="M4979">
        <v>0.6</v>
      </c>
      <c r="N4979">
        <v>40</v>
      </c>
      <c r="P4979">
        <v>2</v>
      </c>
      <c r="Q4979">
        <v>4</v>
      </c>
      <c r="R4979">
        <v>0.5</v>
      </c>
      <c r="S4979">
        <v>0</v>
      </c>
    </row>
    <row r="4980" spans="1:19" x14ac:dyDescent="0.3">
      <c r="A4980" t="s">
        <v>9986</v>
      </c>
      <c r="B4980" s="171" t="s">
        <v>9987</v>
      </c>
      <c r="C4980" s="171" t="s">
        <v>179</v>
      </c>
      <c r="D4980" s="171" t="s">
        <v>80</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3">
      <c r="A4981" t="s">
        <v>9988</v>
      </c>
      <c r="B4981" s="171" t="s">
        <v>9989</v>
      </c>
      <c r="C4981" s="171" t="s">
        <v>182</v>
      </c>
      <c r="D4981" s="171" t="s">
        <v>4</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3">
      <c r="A4982" t="s">
        <v>9990</v>
      </c>
      <c r="B4982" s="171" t="s">
        <v>9991</v>
      </c>
      <c r="C4982" s="171" t="s">
        <v>185</v>
      </c>
      <c r="D4982" s="171" t="s">
        <v>80</v>
      </c>
      <c r="E4982" s="11">
        <v>42461</v>
      </c>
      <c r="F4982">
        <v>10</v>
      </c>
      <c r="G4982">
        <v>10</v>
      </c>
      <c r="H4982">
        <v>1</v>
      </c>
      <c r="I4982">
        <v>16</v>
      </c>
      <c r="J4982">
        <v>26</v>
      </c>
      <c r="K4982">
        <v>0.61538461538461542</v>
      </c>
      <c r="L4982">
        <v>26</v>
      </c>
      <c r="M4982">
        <v>1</v>
      </c>
      <c r="N4982">
        <v>16</v>
      </c>
      <c r="P4982">
        <v>1</v>
      </c>
      <c r="Q4982">
        <v>1</v>
      </c>
      <c r="R4982">
        <v>1</v>
      </c>
      <c r="S4982">
        <v>0</v>
      </c>
    </row>
    <row r="4983" spans="1:19" x14ac:dyDescent="0.3">
      <c r="A4983" t="s">
        <v>9992</v>
      </c>
      <c r="B4983" s="171" t="s">
        <v>9993</v>
      </c>
      <c r="C4983" s="171" t="s">
        <v>188</v>
      </c>
      <c r="D4983" s="171" t="s">
        <v>4</v>
      </c>
      <c r="E4983" s="11">
        <v>42461</v>
      </c>
      <c r="F4983">
        <v>10</v>
      </c>
      <c r="G4983">
        <v>10</v>
      </c>
      <c r="H4983">
        <v>1</v>
      </c>
      <c r="I4983">
        <v>16</v>
      </c>
      <c r="J4983">
        <v>26</v>
      </c>
      <c r="K4983">
        <v>0.61538461538461542</v>
      </c>
      <c r="L4983">
        <v>26</v>
      </c>
      <c r="M4983">
        <v>1</v>
      </c>
      <c r="N4983">
        <v>16</v>
      </c>
      <c r="P4983">
        <v>1</v>
      </c>
      <c r="Q4983">
        <v>1</v>
      </c>
      <c r="R4983">
        <v>1</v>
      </c>
      <c r="S4983">
        <v>0</v>
      </c>
    </row>
    <row r="4984" spans="1:19" x14ac:dyDescent="0.3">
      <c r="A4984" t="s">
        <v>9994</v>
      </c>
      <c r="B4984" s="171" t="s">
        <v>9995</v>
      </c>
      <c r="C4984" s="171" t="s">
        <v>191</v>
      </c>
      <c r="D4984" s="171" t="s">
        <v>80</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3">
      <c r="A4985" t="s">
        <v>9996</v>
      </c>
      <c r="B4985" s="171" t="s">
        <v>9997</v>
      </c>
      <c r="C4985" s="171" t="s">
        <v>194</v>
      </c>
      <c r="D4985" s="171" t="s">
        <v>4</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3">
      <c r="A4986" t="s">
        <v>9998</v>
      </c>
      <c r="B4986" s="171" t="s">
        <v>9999</v>
      </c>
      <c r="C4986" s="171" t="s">
        <v>197</v>
      </c>
      <c r="D4986" s="171" t="s">
        <v>4</v>
      </c>
      <c r="E4986" s="11">
        <v>42461</v>
      </c>
      <c r="F4986">
        <v>8</v>
      </c>
      <c r="G4986">
        <v>10</v>
      </c>
      <c r="H4986">
        <v>0.8</v>
      </c>
      <c r="I4986">
        <v>71</v>
      </c>
      <c r="J4986">
        <v>80</v>
      </c>
      <c r="K4986">
        <v>0.88749999999999996</v>
      </c>
      <c r="L4986">
        <v>100</v>
      </c>
      <c r="M4986">
        <v>0.8</v>
      </c>
      <c r="N4986">
        <v>62</v>
      </c>
      <c r="P4986">
        <v>6</v>
      </c>
      <c r="Q4986">
        <v>8</v>
      </c>
      <c r="R4986">
        <v>0.75</v>
      </c>
      <c r="S4986">
        <v>9</v>
      </c>
    </row>
    <row r="4987" spans="1:19" x14ac:dyDescent="0.3">
      <c r="A4987" t="s">
        <v>10000</v>
      </c>
      <c r="B4987" s="171" t="s">
        <v>10001</v>
      </c>
      <c r="C4987" s="171" t="s">
        <v>209</v>
      </c>
      <c r="D4987" s="171" t="s">
        <v>4</v>
      </c>
      <c r="E4987" s="11">
        <v>42461</v>
      </c>
      <c r="F4987">
        <v>1</v>
      </c>
      <c r="G4987">
        <v>2</v>
      </c>
      <c r="H4987">
        <v>0.5</v>
      </c>
      <c r="I4987">
        <v>7</v>
      </c>
      <c r="J4987">
        <v>10</v>
      </c>
      <c r="K4987">
        <v>0.7</v>
      </c>
      <c r="L4987">
        <v>15</v>
      </c>
      <c r="M4987">
        <v>0.66666666666666663</v>
      </c>
      <c r="N4987">
        <v>7</v>
      </c>
      <c r="P4987">
        <v>0</v>
      </c>
      <c r="Q4987">
        <v>0</v>
      </c>
      <c r="R4987" t="e">
        <v>#DIV/0!</v>
      </c>
      <c r="S4987">
        <v>0</v>
      </c>
    </row>
    <row r="4988" spans="1:19" x14ac:dyDescent="0.3">
      <c r="A4988" t="s">
        <v>10002</v>
      </c>
      <c r="B4988" s="171" t="s">
        <v>10003</v>
      </c>
      <c r="C4988" s="171" t="s">
        <v>212</v>
      </c>
      <c r="D4988" s="171" t="s">
        <v>80</v>
      </c>
      <c r="E4988" s="11">
        <v>42461</v>
      </c>
      <c r="F4988">
        <v>1</v>
      </c>
      <c r="G4988">
        <v>2</v>
      </c>
      <c r="H4988">
        <v>0.5</v>
      </c>
      <c r="I4988">
        <v>7</v>
      </c>
      <c r="J4988">
        <v>10</v>
      </c>
      <c r="K4988">
        <v>0.7</v>
      </c>
      <c r="L4988">
        <v>15</v>
      </c>
      <c r="M4988">
        <v>0.66666666666666663</v>
      </c>
      <c r="N4988">
        <v>7</v>
      </c>
      <c r="P4988">
        <v>0</v>
      </c>
      <c r="Q4988">
        <v>0</v>
      </c>
      <c r="R4988" t="e">
        <v>#DIV/0!</v>
      </c>
      <c r="S4988">
        <v>0</v>
      </c>
    </row>
    <row r="4989" spans="1:19" x14ac:dyDescent="0.3">
      <c r="A4989" t="s">
        <v>10004</v>
      </c>
      <c r="B4989" s="171" t="s">
        <v>10005</v>
      </c>
      <c r="C4989" s="171" t="s">
        <v>215</v>
      </c>
      <c r="D4989" s="171" t="s">
        <v>80</v>
      </c>
      <c r="E4989" s="11">
        <v>42461</v>
      </c>
      <c r="F4989">
        <v>3</v>
      </c>
      <c r="G4989">
        <v>3</v>
      </c>
      <c r="H4989">
        <v>1</v>
      </c>
      <c r="I4989">
        <v>10</v>
      </c>
      <c r="J4989">
        <v>30</v>
      </c>
      <c r="K4989">
        <v>0.33333333333333331</v>
      </c>
      <c r="L4989">
        <v>30</v>
      </c>
      <c r="M4989">
        <v>1</v>
      </c>
      <c r="N4989">
        <v>10</v>
      </c>
      <c r="P4989">
        <v>0</v>
      </c>
      <c r="Q4989">
        <v>0</v>
      </c>
      <c r="R4989" t="e">
        <v>#DIV/0!</v>
      </c>
      <c r="S4989">
        <v>0</v>
      </c>
    </row>
    <row r="4990" spans="1:19" x14ac:dyDescent="0.3">
      <c r="A4990" t="s">
        <v>10006</v>
      </c>
      <c r="B4990" s="171" t="s">
        <v>10007</v>
      </c>
      <c r="C4990" s="171" t="s">
        <v>218</v>
      </c>
      <c r="D4990" s="171" t="s">
        <v>4</v>
      </c>
      <c r="E4990" s="11">
        <v>42461</v>
      </c>
      <c r="F4990">
        <v>3</v>
      </c>
      <c r="G4990">
        <v>3</v>
      </c>
      <c r="H4990">
        <v>1</v>
      </c>
      <c r="I4990">
        <v>10</v>
      </c>
      <c r="J4990">
        <v>30</v>
      </c>
      <c r="K4990">
        <v>0.33333333333333331</v>
      </c>
      <c r="L4990">
        <v>30</v>
      </c>
      <c r="M4990">
        <v>1</v>
      </c>
      <c r="N4990">
        <v>10</v>
      </c>
      <c r="P4990">
        <v>0</v>
      </c>
      <c r="Q4990">
        <v>0</v>
      </c>
      <c r="R4990" t="e">
        <v>#DIV/0!</v>
      </c>
      <c r="S4990">
        <v>0</v>
      </c>
    </row>
    <row r="4991" spans="1:19" x14ac:dyDescent="0.3">
      <c r="A4991" t="s">
        <v>10008</v>
      </c>
      <c r="B4991" s="171" t="s">
        <v>10009</v>
      </c>
      <c r="C4991" s="171" t="s">
        <v>8233</v>
      </c>
      <c r="D4991" s="171" t="s">
        <v>80</v>
      </c>
      <c r="E4991" s="11">
        <v>42461</v>
      </c>
      <c r="F4991">
        <v>4</v>
      </c>
      <c r="G4991">
        <v>4</v>
      </c>
      <c r="H4991">
        <v>1</v>
      </c>
      <c r="I4991">
        <v>24</v>
      </c>
      <c r="J4991">
        <v>40</v>
      </c>
      <c r="K4991">
        <v>0.6</v>
      </c>
      <c r="L4991">
        <v>40</v>
      </c>
      <c r="M4991">
        <v>1</v>
      </c>
      <c r="N4991">
        <v>24</v>
      </c>
      <c r="P4991">
        <v>0</v>
      </c>
      <c r="Q4991">
        <v>0</v>
      </c>
      <c r="R4991" t="e">
        <v>#DIV/0!</v>
      </c>
      <c r="S4991">
        <v>0</v>
      </c>
    </row>
    <row r="4992" spans="1:19" x14ac:dyDescent="0.3">
      <c r="A4992" t="s">
        <v>10010</v>
      </c>
      <c r="B4992" s="171" t="s">
        <v>10011</v>
      </c>
      <c r="C4992" s="171" t="s">
        <v>8193</v>
      </c>
      <c r="D4992" s="171" t="s">
        <v>4</v>
      </c>
      <c r="E4992" s="11">
        <v>42461</v>
      </c>
      <c r="F4992">
        <v>4</v>
      </c>
      <c r="G4992">
        <v>4</v>
      </c>
      <c r="H4992">
        <v>1</v>
      </c>
      <c r="I4992">
        <v>24</v>
      </c>
      <c r="J4992">
        <v>40</v>
      </c>
      <c r="K4992">
        <v>0.6</v>
      </c>
      <c r="L4992">
        <v>40</v>
      </c>
      <c r="M4992">
        <v>1</v>
      </c>
      <c r="N4992">
        <v>24</v>
      </c>
      <c r="P4992">
        <v>0</v>
      </c>
      <c r="Q4992">
        <v>0</v>
      </c>
      <c r="R4992" t="e">
        <v>#DIV/0!</v>
      </c>
      <c r="S4992">
        <v>0</v>
      </c>
    </row>
    <row r="4993" spans="1:19" x14ac:dyDescent="0.3">
      <c r="A4993" t="s">
        <v>10012</v>
      </c>
      <c r="B4993" s="171" t="s">
        <v>10013</v>
      </c>
      <c r="C4993" s="171" t="s">
        <v>233</v>
      </c>
      <c r="D4993" s="171" t="s">
        <v>80</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3">
      <c r="A4994" t="s">
        <v>10014</v>
      </c>
      <c r="B4994" s="171" t="s">
        <v>10015</v>
      </c>
      <c r="C4994" s="171" t="s">
        <v>236</v>
      </c>
      <c r="D4994" s="171" t="s">
        <v>4</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3">
      <c r="A4995" t="s">
        <v>10016</v>
      </c>
      <c r="B4995" s="171" t="s">
        <v>10017</v>
      </c>
      <c r="C4995" s="171" t="s">
        <v>239</v>
      </c>
      <c r="D4995" s="171" t="s">
        <v>4</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3">
      <c r="A4996" t="s">
        <v>10018</v>
      </c>
      <c r="B4996" s="171" t="s">
        <v>10019</v>
      </c>
      <c r="C4996" s="171" t="s">
        <v>143</v>
      </c>
      <c r="D4996" s="171" t="s">
        <v>4</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3">
      <c r="A4997" t="s">
        <v>10020</v>
      </c>
      <c r="B4997" s="171" t="s">
        <v>10021</v>
      </c>
      <c r="C4997" s="171" t="s">
        <v>146</v>
      </c>
      <c r="D4997" s="171" t="s">
        <v>80</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3">
      <c r="A4998" t="s">
        <v>10022</v>
      </c>
      <c r="B4998" s="171" t="s">
        <v>10023</v>
      </c>
      <c r="C4998" s="171" t="s">
        <v>152</v>
      </c>
      <c r="D4998" s="171" t="s">
        <v>4</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3">
      <c r="A4999" t="s">
        <v>10024</v>
      </c>
      <c r="B4999" s="171" t="s">
        <v>10025</v>
      </c>
      <c r="C4999" s="171" t="s">
        <v>155</v>
      </c>
      <c r="D4999" s="171" t="s">
        <v>4</v>
      </c>
      <c r="E4999" s="11">
        <v>42461</v>
      </c>
      <c r="F4999">
        <v>2</v>
      </c>
      <c r="G4999">
        <v>2</v>
      </c>
      <c r="H4999">
        <v>1</v>
      </c>
      <c r="I4999">
        <v>18</v>
      </c>
      <c r="J4999">
        <v>10</v>
      </c>
      <c r="K4999">
        <v>1.8</v>
      </c>
      <c r="L4999">
        <v>10</v>
      </c>
      <c r="M4999">
        <v>1</v>
      </c>
      <c r="N4999">
        <v>16</v>
      </c>
      <c r="P4999">
        <v>0</v>
      </c>
      <c r="Q4999">
        <v>0</v>
      </c>
      <c r="R4999" t="e">
        <v>#DIV/0!</v>
      </c>
      <c r="S4999">
        <v>2</v>
      </c>
    </row>
    <row r="5000" spans="1:19" x14ac:dyDescent="0.3">
      <c r="A5000" t="s">
        <v>10026</v>
      </c>
      <c r="B5000" s="171" t="s">
        <v>10027</v>
      </c>
      <c r="C5000" s="171" t="s">
        <v>158</v>
      </c>
      <c r="D5000" s="171" t="s">
        <v>4</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3">
      <c r="A5001" t="s">
        <v>10028</v>
      </c>
      <c r="B5001" s="171" t="s">
        <v>10029</v>
      </c>
      <c r="C5001" s="171" t="s">
        <v>161</v>
      </c>
      <c r="D5001" s="171" t="s">
        <v>80</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3">
      <c r="A5002" t="s">
        <v>10030</v>
      </c>
      <c r="B5002" s="171" t="s">
        <v>10031</v>
      </c>
      <c r="C5002" s="171" t="s">
        <v>221</v>
      </c>
      <c r="D5002" s="171" t="s">
        <v>80</v>
      </c>
      <c r="E5002" s="11">
        <v>42461</v>
      </c>
      <c r="F5002">
        <v>4</v>
      </c>
      <c r="G5002">
        <v>4</v>
      </c>
      <c r="H5002">
        <v>1</v>
      </c>
      <c r="I5002">
        <v>2</v>
      </c>
      <c r="J5002">
        <v>20</v>
      </c>
      <c r="K5002">
        <v>0.1</v>
      </c>
      <c r="L5002">
        <v>20</v>
      </c>
      <c r="M5002">
        <v>1</v>
      </c>
      <c r="N5002">
        <v>2</v>
      </c>
      <c r="P5002">
        <v>0</v>
      </c>
      <c r="Q5002">
        <v>0</v>
      </c>
      <c r="R5002" t="e">
        <v>#DIV/0!</v>
      </c>
      <c r="S5002">
        <v>0</v>
      </c>
    </row>
    <row r="5003" spans="1:19" x14ac:dyDescent="0.3">
      <c r="A5003" t="s">
        <v>10032</v>
      </c>
      <c r="B5003" s="171" t="s">
        <v>10033</v>
      </c>
      <c r="C5003" s="171" t="s">
        <v>227</v>
      </c>
      <c r="D5003" s="171" t="s">
        <v>4</v>
      </c>
      <c r="E5003" s="11">
        <v>42461</v>
      </c>
      <c r="F5003">
        <v>4</v>
      </c>
      <c r="G5003">
        <v>4</v>
      </c>
      <c r="H5003">
        <v>1</v>
      </c>
      <c r="I5003">
        <v>2</v>
      </c>
      <c r="J5003">
        <v>20</v>
      </c>
      <c r="K5003">
        <v>0.1</v>
      </c>
      <c r="L5003">
        <v>20</v>
      </c>
      <c r="M5003">
        <v>1</v>
      </c>
      <c r="N5003">
        <v>2</v>
      </c>
      <c r="P5003">
        <v>0</v>
      </c>
      <c r="Q5003">
        <v>0</v>
      </c>
      <c r="R5003" t="e">
        <v>#DIV/0!</v>
      </c>
      <c r="S5003">
        <v>0</v>
      </c>
    </row>
    <row r="5004" spans="1:19" x14ac:dyDescent="0.3">
      <c r="A5004" t="s">
        <v>10034</v>
      </c>
      <c r="B5004" s="171" t="s">
        <v>10035</v>
      </c>
      <c r="C5004" s="171" t="s">
        <v>230</v>
      </c>
      <c r="D5004" s="171" t="s">
        <v>4</v>
      </c>
      <c r="E5004" s="11">
        <v>42461</v>
      </c>
      <c r="H5004" t="e">
        <v>#DIV/0!</v>
      </c>
      <c r="K5004" t="e">
        <v>#DIV/0!</v>
      </c>
      <c r="M5004" t="e">
        <v>#DIV/0!</v>
      </c>
      <c r="R5004" t="e">
        <v>#DIV/0!</v>
      </c>
    </row>
    <row r="5005" spans="1:19" x14ac:dyDescent="0.3">
      <c r="A5005" t="s">
        <v>10036</v>
      </c>
      <c r="B5005" s="171" t="s">
        <v>10037</v>
      </c>
      <c r="C5005" s="171" t="s">
        <v>143</v>
      </c>
      <c r="D5005" s="171" t="s">
        <v>80</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3">
      <c r="A5006" t="s">
        <v>10038</v>
      </c>
      <c r="B5006" s="171" t="s">
        <v>10039</v>
      </c>
      <c r="C5006" s="171" t="s">
        <v>158</v>
      </c>
      <c r="D5006" s="171" t="s">
        <v>80</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3">
      <c r="A5007" t="s">
        <v>10040</v>
      </c>
      <c r="B5007" s="171" t="s">
        <v>10041</v>
      </c>
      <c r="C5007" s="171" t="s">
        <v>209</v>
      </c>
      <c r="D5007" s="171" t="s">
        <v>80</v>
      </c>
      <c r="E5007" s="11">
        <v>42491</v>
      </c>
      <c r="F5007">
        <v>1</v>
      </c>
      <c r="G5007">
        <v>2</v>
      </c>
      <c r="H5007">
        <v>0.5</v>
      </c>
      <c r="I5007">
        <v>9</v>
      </c>
      <c r="J5007">
        <v>10</v>
      </c>
      <c r="K5007">
        <v>0.9</v>
      </c>
      <c r="L5007">
        <v>15</v>
      </c>
      <c r="M5007">
        <v>0.66666666666666663</v>
      </c>
      <c r="N5007">
        <v>7</v>
      </c>
      <c r="P5007">
        <v>0</v>
      </c>
      <c r="Q5007">
        <v>0</v>
      </c>
      <c r="R5007" t="e">
        <v>#DIV/0!</v>
      </c>
      <c r="S5007">
        <v>2</v>
      </c>
    </row>
    <row r="5008" spans="1:19" x14ac:dyDescent="0.3">
      <c r="A5008" t="s">
        <v>10042</v>
      </c>
      <c r="B5008" s="171" t="s">
        <v>10043</v>
      </c>
      <c r="C5008" s="171" t="s">
        <v>119</v>
      </c>
      <c r="D5008" s="171" t="s">
        <v>80</v>
      </c>
      <c r="E5008" s="11">
        <v>42491</v>
      </c>
      <c r="F5008">
        <v>2</v>
      </c>
      <c r="G5008">
        <v>2</v>
      </c>
      <c r="H5008">
        <v>1</v>
      </c>
      <c r="I5008">
        <v>6</v>
      </c>
      <c r="J5008">
        <v>15</v>
      </c>
      <c r="K5008">
        <v>0.4</v>
      </c>
      <c r="L5008">
        <v>15</v>
      </c>
      <c r="M5008">
        <v>1</v>
      </c>
      <c r="N5008">
        <v>5</v>
      </c>
      <c r="P5008">
        <v>0</v>
      </c>
      <c r="Q5008">
        <v>0</v>
      </c>
      <c r="R5008" t="e">
        <v>#DIV/0!</v>
      </c>
      <c r="S5008">
        <v>1</v>
      </c>
    </row>
    <row r="5009" spans="1:19" x14ac:dyDescent="0.3">
      <c r="A5009" t="s">
        <v>10044</v>
      </c>
      <c r="B5009" s="171" t="s">
        <v>10045</v>
      </c>
      <c r="C5009" s="171" t="s">
        <v>203</v>
      </c>
      <c r="D5009" s="171" t="s">
        <v>80</v>
      </c>
      <c r="E5009" s="11">
        <v>42491</v>
      </c>
      <c r="F5009">
        <v>5</v>
      </c>
      <c r="G5009">
        <v>5</v>
      </c>
      <c r="H5009">
        <v>1</v>
      </c>
      <c r="I5009">
        <v>20</v>
      </c>
      <c r="J5009">
        <v>25</v>
      </c>
      <c r="K5009">
        <v>0.8</v>
      </c>
      <c r="L5009">
        <v>25</v>
      </c>
      <c r="M5009">
        <v>1</v>
      </c>
      <c r="N5009">
        <v>20</v>
      </c>
      <c r="P5009">
        <v>0</v>
      </c>
      <c r="Q5009">
        <v>0</v>
      </c>
      <c r="R5009" t="e">
        <v>#DIV/0!</v>
      </c>
      <c r="S5009">
        <v>0</v>
      </c>
    </row>
    <row r="5010" spans="1:19" x14ac:dyDescent="0.3">
      <c r="A5010" t="s">
        <v>10046</v>
      </c>
      <c r="B5010" s="171" t="s">
        <v>10047</v>
      </c>
      <c r="C5010" s="171" t="s">
        <v>76</v>
      </c>
      <c r="D5010" s="171" t="s">
        <v>4</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3">
      <c r="A5011" t="s">
        <v>10048</v>
      </c>
      <c r="B5011" s="171" t="s">
        <v>10049</v>
      </c>
      <c r="C5011" s="171" t="s">
        <v>128</v>
      </c>
      <c r="D5011" s="171" t="s">
        <v>80</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3">
      <c r="A5012" t="s">
        <v>10050</v>
      </c>
      <c r="B5012" s="171" t="s">
        <v>10051</v>
      </c>
      <c r="C5012" s="171" t="s">
        <v>152</v>
      </c>
      <c r="D5012" s="171" t="s">
        <v>80</v>
      </c>
      <c r="E5012" s="11">
        <v>42491</v>
      </c>
      <c r="F5012">
        <v>7</v>
      </c>
      <c r="G5012">
        <v>7</v>
      </c>
      <c r="H5012">
        <v>1</v>
      </c>
      <c r="I5012">
        <v>22</v>
      </c>
      <c r="J5012">
        <v>50</v>
      </c>
      <c r="K5012">
        <v>0.44</v>
      </c>
      <c r="L5012">
        <v>50</v>
      </c>
      <c r="M5012">
        <v>1</v>
      </c>
      <c r="N5012">
        <v>20</v>
      </c>
      <c r="O5012">
        <v>0.9</v>
      </c>
      <c r="P5012">
        <v>4</v>
      </c>
      <c r="Q5012">
        <v>4</v>
      </c>
      <c r="R5012">
        <v>1</v>
      </c>
      <c r="S5012">
        <v>2</v>
      </c>
    </row>
    <row r="5013" spans="1:19" x14ac:dyDescent="0.3">
      <c r="A5013" t="s">
        <v>10052</v>
      </c>
      <c r="B5013" s="171" t="s">
        <v>10053</v>
      </c>
      <c r="C5013" s="171" t="s">
        <v>194</v>
      </c>
      <c r="D5013" s="171" t="s">
        <v>80</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3">
      <c r="A5014" t="s">
        <v>10054</v>
      </c>
      <c r="B5014" s="171" t="s">
        <v>10055</v>
      </c>
      <c r="C5014" s="171" t="s">
        <v>236</v>
      </c>
      <c r="D5014" s="171" t="s">
        <v>80</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3">
      <c r="A5015" t="s">
        <v>10056</v>
      </c>
      <c r="B5015" s="171" t="s">
        <v>10057</v>
      </c>
      <c r="C5015" s="171" t="s">
        <v>239</v>
      </c>
      <c r="D5015" s="171" t="s">
        <v>80</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3">
      <c r="A5016" t="s">
        <v>10058</v>
      </c>
      <c r="B5016" s="171" t="s">
        <v>10059</v>
      </c>
      <c r="C5016" s="171" t="s">
        <v>176</v>
      </c>
      <c r="D5016" s="171" t="s">
        <v>80</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3">
      <c r="A5017" t="s">
        <v>10060</v>
      </c>
      <c r="B5017" s="171" t="s">
        <v>10061</v>
      </c>
      <c r="C5017" s="171" t="s">
        <v>206</v>
      </c>
      <c r="D5017" s="171" t="s">
        <v>80</v>
      </c>
      <c r="E5017" s="11">
        <v>42491</v>
      </c>
      <c r="F5017">
        <v>5</v>
      </c>
      <c r="G5017">
        <v>5</v>
      </c>
      <c r="H5017">
        <v>1</v>
      </c>
      <c r="I5017">
        <v>13</v>
      </c>
      <c r="J5017">
        <v>25</v>
      </c>
      <c r="K5017">
        <v>0.52</v>
      </c>
      <c r="L5017">
        <v>25</v>
      </c>
      <c r="M5017">
        <v>1</v>
      </c>
      <c r="N5017">
        <v>13</v>
      </c>
      <c r="P5017">
        <v>1</v>
      </c>
      <c r="Q5017">
        <v>1</v>
      </c>
      <c r="R5017">
        <v>1</v>
      </c>
      <c r="S5017">
        <v>0</v>
      </c>
    </row>
    <row r="5018" spans="1:19" x14ac:dyDescent="0.3">
      <c r="A5018" t="s">
        <v>10062</v>
      </c>
      <c r="B5018" s="171" t="s">
        <v>10063</v>
      </c>
      <c r="C5018" s="171" t="s">
        <v>113</v>
      </c>
      <c r="D5018" s="171" t="s">
        <v>80</v>
      </c>
      <c r="E5018" s="11">
        <v>42491</v>
      </c>
      <c r="F5018">
        <v>5</v>
      </c>
      <c r="G5018">
        <v>5</v>
      </c>
      <c r="H5018">
        <v>1</v>
      </c>
      <c r="I5018">
        <v>8</v>
      </c>
      <c r="J5018">
        <v>25</v>
      </c>
      <c r="K5018">
        <v>0.32</v>
      </c>
      <c r="L5018">
        <v>25</v>
      </c>
      <c r="M5018">
        <v>1</v>
      </c>
      <c r="N5018">
        <v>8</v>
      </c>
      <c r="P5018">
        <v>3</v>
      </c>
      <c r="Q5018">
        <v>3</v>
      </c>
      <c r="R5018">
        <v>1</v>
      </c>
      <c r="S5018">
        <v>0</v>
      </c>
    </row>
    <row r="5019" spans="1:19" x14ac:dyDescent="0.3">
      <c r="A5019" t="s">
        <v>10064</v>
      </c>
      <c r="B5019" s="171" t="s">
        <v>10065</v>
      </c>
      <c r="C5019" s="171" t="s">
        <v>131</v>
      </c>
      <c r="D5019" s="171" t="s">
        <v>80</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3">
      <c r="A5020" t="s">
        <v>10066</v>
      </c>
      <c r="B5020" s="171" t="s">
        <v>10067</v>
      </c>
      <c r="C5020" s="171" t="s">
        <v>155</v>
      </c>
      <c r="D5020" s="171" t="s">
        <v>80</v>
      </c>
      <c r="E5020" s="11">
        <v>42491</v>
      </c>
      <c r="F5020">
        <v>2</v>
      </c>
      <c r="G5020">
        <v>2</v>
      </c>
      <c r="H5020">
        <v>1</v>
      </c>
      <c r="I5020">
        <v>17</v>
      </c>
      <c r="J5020">
        <v>10</v>
      </c>
      <c r="K5020">
        <v>1.7</v>
      </c>
      <c r="L5020">
        <v>10</v>
      </c>
      <c r="M5020">
        <v>1</v>
      </c>
      <c r="N5020">
        <v>17</v>
      </c>
      <c r="P5020">
        <v>0</v>
      </c>
      <c r="Q5020">
        <v>0</v>
      </c>
      <c r="R5020" t="e">
        <v>#DIV/0!</v>
      </c>
      <c r="S5020">
        <v>0</v>
      </c>
    </row>
    <row r="5021" spans="1:19" x14ac:dyDescent="0.3">
      <c r="A5021" t="s">
        <v>10068</v>
      </c>
      <c r="B5021" s="171" t="s">
        <v>10069</v>
      </c>
      <c r="C5021" s="171" t="s">
        <v>188</v>
      </c>
      <c r="D5021" s="171" t="s">
        <v>80</v>
      </c>
      <c r="E5021" s="11">
        <v>42491</v>
      </c>
      <c r="F5021">
        <v>10</v>
      </c>
      <c r="G5021">
        <v>10</v>
      </c>
      <c r="H5021">
        <v>1</v>
      </c>
      <c r="I5021">
        <v>17</v>
      </c>
      <c r="J5021">
        <v>26</v>
      </c>
      <c r="K5021">
        <v>0.65384615384615385</v>
      </c>
      <c r="L5021">
        <v>26</v>
      </c>
      <c r="M5021">
        <v>1</v>
      </c>
      <c r="N5021">
        <v>13</v>
      </c>
      <c r="P5021">
        <v>0</v>
      </c>
      <c r="Q5021">
        <v>0</v>
      </c>
      <c r="R5021" t="e">
        <v>#DIV/0!</v>
      </c>
      <c r="S5021">
        <v>4</v>
      </c>
    </row>
    <row r="5022" spans="1:19" x14ac:dyDescent="0.3">
      <c r="A5022" t="s">
        <v>10070</v>
      </c>
      <c r="B5022" s="171" t="s">
        <v>10071</v>
      </c>
      <c r="C5022" s="171" t="s">
        <v>227</v>
      </c>
      <c r="D5022" s="171" t="s">
        <v>80</v>
      </c>
      <c r="E5022" s="11">
        <v>42491</v>
      </c>
      <c r="F5022">
        <v>4</v>
      </c>
      <c r="G5022">
        <v>4</v>
      </c>
      <c r="H5022">
        <v>1</v>
      </c>
      <c r="I5022">
        <v>2</v>
      </c>
      <c r="J5022">
        <v>20</v>
      </c>
      <c r="K5022">
        <v>0.1</v>
      </c>
      <c r="L5022">
        <v>20</v>
      </c>
      <c r="M5022">
        <v>1</v>
      </c>
      <c r="N5022">
        <v>2</v>
      </c>
      <c r="P5022">
        <v>0</v>
      </c>
      <c r="Q5022">
        <v>0</v>
      </c>
      <c r="R5022" t="e">
        <v>#DIV/0!</v>
      </c>
      <c r="S5022">
        <v>0</v>
      </c>
    </row>
    <row r="5023" spans="1:19" x14ac:dyDescent="0.3">
      <c r="A5023" t="s">
        <v>10072</v>
      </c>
      <c r="B5023" s="171" t="s">
        <v>10073</v>
      </c>
      <c r="C5023" s="171" t="s">
        <v>116</v>
      </c>
      <c r="D5023" s="171" t="s">
        <v>80</v>
      </c>
      <c r="E5023" s="11">
        <v>42491</v>
      </c>
      <c r="F5023">
        <v>9</v>
      </c>
      <c r="G5023">
        <v>9</v>
      </c>
      <c r="H5023">
        <v>1</v>
      </c>
      <c r="I5023">
        <v>120</v>
      </c>
      <c r="J5023">
        <v>100</v>
      </c>
      <c r="K5023">
        <v>1.2</v>
      </c>
      <c r="L5023">
        <v>100</v>
      </c>
      <c r="M5023">
        <v>1</v>
      </c>
      <c r="N5023">
        <v>117</v>
      </c>
      <c r="P5023">
        <v>0</v>
      </c>
      <c r="Q5023">
        <v>0</v>
      </c>
      <c r="R5023" t="e">
        <v>#DIV/0!</v>
      </c>
      <c r="S5023">
        <v>3</v>
      </c>
    </row>
    <row r="5024" spans="1:19" x14ac:dyDescent="0.3">
      <c r="A5024" t="s">
        <v>10074</v>
      </c>
      <c r="B5024" s="171" t="s">
        <v>10075</v>
      </c>
      <c r="C5024" s="171" t="s">
        <v>140</v>
      </c>
      <c r="D5024" s="171" t="s">
        <v>80</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3">
      <c r="A5025" t="s">
        <v>10076</v>
      </c>
      <c r="B5025" s="171" t="s">
        <v>10077</v>
      </c>
      <c r="C5025" s="171" t="s">
        <v>9862</v>
      </c>
      <c r="D5025" s="171" t="s">
        <v>80</v>
      </c>
      <c r="E5025" s="11">
        <v>42491</v>
      </c>
      <c r="F5025">
        <v>2</v>
      </c>
      <c r="G5025">
        <v>2</v>
      </c>
      <c r="H5025">
        <v>1</v>
      </c>
      <c r="I5025">
        <v>4</v>
      </c>
      <c r="J5025">
        <v>10</v>
      </c>
      <c r="K5025">
        <v>0.4</v>
      </c>
      <c r="L5025">
        <v>10</v>
      </c>
      <c r="M5025">
        <v>1</v>
      </c>
      <c r="N5025">
        <v>4</v>
      </c>
      <c r="P5025">
        <v>0</v>
      </c>
      <c r="Q5025">
        <v>0</v>
      </c>
      <c r="R5025" t="e">
        <v>#DIV/0!</v>
      </c>
      <c r="S5025">
        <v>0</v>
      </c>
    </row>
    <row r="5026" spans="1:19" x14ac:dyDescent="0.3">
      <c r="A5026" t="s">
        <v>10078</v>
      </c>
      <c r="B5026" s="171" t="s">
        <v>10079</v>
      </c>
      <c r="C5026" s="171" t="s">
        <v>8590</v>
      </c>
      <c r="D5026" s="171" t="s">
        <v>80</v>
      </c>
      <c r="E5026" s="11">
        <v>42491</v>
      </c>
      <c r="F5026">
        <v>5</v>
      </c>
      <c r="G5026">
        <v>5</v>
      </c>
      <c r="H5026">
        <v>1</v>
      </c>
      <c r="I5026">
        <v>15</v>
      </c>
      <c r="J5026">
        <v>26</v>
      </c>
      <c r="K5026">
        <v>0.57692307692307687</v>
      </c>
      <c r="L5026">
        <v>26</v>
      </c>
      <c r="M5026">
        <v>1</v>
      </c>
      <c r="N5026">
        <v>15</v>
      </c>
      <c r="P5026">
        <v>1</v>
      </c>
      <c r="Q5026">
        <v>1</v>
      </c>
      <c r="R5026">
        <v>1</v>
      </c>
      <c r="S5026">
        <v>0</v>
      </c>
    </row>
    <row r="5027" spans="1:19" x14ac:dyDescent="0.3">
      <c r="A5027" t="s">
        <v>10080</v>
      </c>
      <c r="B5027" s="171" t="s">
        <v>10081</v>
      </c>
      <c r="C5027" s="171" t="s">
        <v>170</v>
      </c>
      <c r="D5027" s="171" t="s">
        <v>80</v>
      </c>
      <c r="E5027" s="11">
        <v>42491</v>
      </c>
      <c r="F5027">
        <v>3</v>
      </c>
      <c r="G5027">
        <v>5</v>
      </c>
      <c r="H5027">
        <v>0.6</v>
      </c>
      <c r="I5027">
        <v>35</v>
      </c>
      <c r="J5027">
        <v>30</v>
      </c>
      <c r="K5027">
        <v>1.1666666666666667</v>
      </c>
      <c r="L5027">
        <v>50</v>
      </c>
      <c r="M5027">
        <v>0.6</v>
      </c>
      <c r="N5027">
        <v>35</v>
      </c>
      <c r="P5027">
        <v>0</v>
      </c>
      <c r="Q5027">
        <v>0</v>
      </c>
      <c r="R5027" t="e">
        <v>#DIV/0!</v>
      </c>
      <c r="S5027">
        <v>0</v>
      </c>
    </row>
    <row r="5028" spans="1:19" x14ac:dyDescent="0.3">
      <c r="A5028" t="s">
        <v>10082</v>
      </c>
      <c r="B5028" s="171" t="s">
        <v>10083</v>
      </c>
      <c r="C5028" s="171" t="s">
        <v>182</v>
      </c>
      <c r="D5028" s="171" t="s">
        <v>80</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3">
      <c r="A5029" t="s">
        <v>10084</v>
      </c>
      <c r="B5029" s="171" t="s">
        <v>10085</v>
      </c>
      <c r="C5029" s="171" t="s">
        <v>197</v>
      </c>
      <c r="D5029" s="171" t="s">
        <v>80</v>
      </c>
      <c r="E5029" s="11">
        <v>42491</v>
      </c>
      <c r="F5029">
        <v>8</v>
      </c>
      <c r="G5029">
        <v>10</v>
      </c>
      <c r="H5029">
        <v>0.8</v>
      </c>
      <c r="I5029">
        <v>71</v>
      </c>
      <c r="J5029">
        <v>80</v>
      </c>
      <c r="K5029">
        <v>0.88749999999999996</v>
      </c>
      <c r="L5029">
        <v>100</v>
      </c>
      <c r="M5029">
        <v>0.8</v>
      </c>
      <c r="N5029">
        <v>67</v>
      </c>
      <c r="P5029">
        <v>3</v>
      </c>
      <c r="Q5029">
        <v>5</v>
      </c>
      <c r="R5029">
        <v>0.6</v>
      </c>
      <c r="S5029">
        <v>4</v>
      </c>
    </row>
    <row r="5030" spans="1:19" x14ac:dyDescent="0.3">
      <c r="A5030" t="s">
        <v>10086</v>
      </c>
      <c r="B5030" s="171" t="s">
        <v>10087</v>
      </c>
      <c r="C5030" s="171" t="s">
        <v>218</v>
      </c>
      <c r="D5030" s="171" t="s">
        <v>80</v>
      </c>
      <c r="E5030" s="11">
        <v>42491</v>
      </c>
      <c r="F5030">
        <v>3</v>
      </c>
      <c r="G5030">
        <v>3</v>
      </c>
      <c r="H5030">
        <v>1</v>
      </c>
      <c r="I5030">
        <v>16</v>
      </c>
      <c r="J5030">
        <v>30</v>
      </c>
      <c r="K5030">
        <v>0.53333333333333333</v>
      </c>
      <c r="L5030">
        <v>30</v>
      </c>
      <c r="M5030">
        <v>1</v>
      </c>
      <c r="N5030">
        <v>14</v>
      </c>
      <c r="P5030">
        <v>0</v>
      </c>
      <c r="Q5030">
        <v>0</v>
      </c>
      <c r="R5030" t="e">
        <v>#DIV/0!</v>
      </c>
      <c r="S5030">
        <v>2</v>
      </c>
    </row>
    <row r="5031" spans="1:19" x14ac:dyDescent="0.3">
      <c r="A5031" t="s">
        <v>10088</v>
      </c>
      <c r="B5031" s="171" t="s">
        <v>10089</v>
      </c>
      <c r="C5031" s="171" t="s">
        <v>230</v>
      </c>
      <c r="D5031" s="171" t="s">
        <v>80</v>
      </c>
      <c r="E5031" s="11">
        <v>42491</v>
      </c>
      <c r="H5031" t="e">
        <v>#DIV/0!</v>
      </c>
      <c r="K5031" t="e">
        <v>#DIV/0!</v>
      </c>
      <c r="M5031" t="e">
        <v>#DIV/0!</v>
      </c>
      <c r="R5031" t="e">
        <v>#DIV/0!</v>
      </c>
    </row>
    <row r="5032" spans="1:19" x14ac:dyDescent="0.3">
      <c r="A5032" t="s">
        <v>10090</v>
      </c>
      <c r="B5032" s="171" t="s">
        <v>10091</v>
      </c>
      <c r="C5032" s="171" t="s">
        <v>8193</v>
      </c>
      <c r="D5032" s="171" t="s">
        <v>80</v>
      </c>
      <c r="E5032" s="11">
        <v>42491</v>
      </c>
      <c r="F5032">
        <v>4</v>
      </c>
      <c r="G5032">
        <v>4</v>
      </c>
      <c r="H5032">
        <v>1</v>
      </c>
      <c r="I5032">
        <v>39</v>
      </c>
      <c r="J5032">
        <v>40</v>
      </c>
      <c r="K5032">
        <v>0.97499999999999998</v>
      </c>
      <c r="L5032">
        <v>40</v>
      </c>
      <c r="M5032">
        <v>1</v>
      </c>
      <c r="N5032">
        <v>39</v>
      </c>
      <c r="P5032">
        <v>0</v>
      </c>
      <c r="Q5032">
        <v>0</v>
      </c>
      <c r="R5032" t="e">
        <v>#DIV/0!</v>
      </c>
      <c r="S5032">
        <v>0</v>
      </c>
    </row>
    <row r="5033" spans="1:19" x14ac:dyDescent="0.3">
      <c r="A5033" t="s">
        <v>10092</v>
      </c>
      <c r="B5033" s="171" t="s">
        <v>10093</v>
      </c>
      <c r="C5033" s="171" t="s">
        <v>173</v>
      </c>
      <c r="D5033" s="171" t="s">
        <v>80</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3">
      <c r="A5034" t="s">
        <v>10094</v>
      </c>
      <c r="B5034" s="171" t="s">
        <v>10095</v>
      </c>
      <c r="C5034" s="171" t="s">
        <v>200</v>
      </c>
      <c r="D5034" s="171" t="s">
        <v>80</v>
      </c>
      <c r="E5034" s="11">
        <v>42491</v>
      </c>
      <c r="F5034">
        <v>10</v>
      </c>
      <c r="G5034">
        <v>10</v>
      </c>
      <c r="H5034">
        <v>1</v>
      </c>
      <c r="I5034">
        <v>33</v>
      </c>
      <c r="J5034">
        <v>50</v>
      </c>
      <c r="K5034">
        <v>0.66</v>
      </c>
      <c r="L5034">
        <v>50</v>
      </c>
      <c r="M5034">
        <v>1</v>
      </c>
      <c r="N5034">
        <v>33</v>
      </c>
      <c r="P5034">
        <v>1</v>
      </c>
      <c r="Q5034">
        <v>1</v>
      </c>
      <c r="R5034">
        <v>1</v>
      </c>
      <c r="S5034">
        <v>0</v>
      </c>
    </row>
    <row r="5035" spans="1:19" x14ac:dyDescent="0.3">
      <c r="A5035" t="s">
        <v>10096</v>
      </c>
      <c r="B5035" s="171" t="s">
        <v>10097</v>
      </c>
      <c r="C5035" s="171" t="s">
        <v>107</v>
      </c>
      <c r="D5035" s="171" t="s">
        <v>4</v>
      </c>
      <c r="E5035" s="11">
        <v>42491</v>
      </c>
      <c r="F5035">
        <v>14</v>
      </c>
      <c r="G5035">
        <v>14</v>
      </c>
      <c r="H5035">
        <v>1</v>
      </c>
      <c r="I5035">
        <v>128</v>
      </c>
      <c r="J5035">
        <v>125</v>
      </c>
      <c r="K5035">
        <v>1.024</v>
      </c>
      <c r="L5035">
        <v>125</v>
      </c>
      <c r="M5035">
        <v>1</v>
      </c>
      <c r="N5035">
        <v>125</v>
      </c>
      <c r="P5035">
        <v>3</v>
      </c>
      <c r="Q5035">
        <v>3</v>
      </c>
      <c r="R5035">
        <v>1</v>
      </c>
      <c r="S5035">
        <v>3</v>
      </c>
    </row>
    <row r="5036" spans="1:19" x14ac:dyDescent="0.3">
      <c r="A5036" t="s">
        <v>10098</v>
      </c>
      <c r="B5036" s="171" t="s">
        <v>10099</v>
      </c>
      <c r="C5036" s="171" t="s">
        <v>122</v>
      </c>
      <c r="D5036" s="171" t="s">
        <v>4</v>
      </c>
      <c r="E5036" s="11">
        <v>42491</v>
      </c>
      <c r="F5036">
        <v>2</v>
      </c>
      <c r="G5036">
        <v>2</v>
      </c>
      <c r="H5036">
        <v>1</v>
      </c>
      <c r="I5036">
        <v>6</v>
      </c>
      <c r="J5036">
        <v>15</v>
      </c>
      <c r="K5036">
        <v>0.4</v>
      </c>
      <c r="L5036">
        <v>15</v>
      </c>
      <c r="M5036">
        <v>1</v>
      </c>
      <c r="N5036">
        <v>5</v>
      </c>
      <c r="P5036">
        <v>0</v>
      </c>
      <c r="Q5036">
        <v>0</v>
      </c>
      <c r="R5036" t="e">
        <v>#DIV/0!</v>
      </c>
      <c r="S5036">
        <v>1</v>
      </c>
    </row>
    <row r="5037" spans="1:19" x14ac:dyDescent="0.3">
      <c r="A5037" t="s">
        <v>10100</v>
      </c>
      <c r="B5037" s="171" t="s">
        <v>10101</v>
      </c>
      <c r="C5037" s="171" t="s">
        <v>9887</v>
      </c>
      <c r="D5037" s="171" t="s">
        <v>4</v>
      </c>
      <c r="E5037" s="11">
        <v>42491</v>
      </c>
      <c r="F5037">
        <v>2</v>
      </c>
      <c r="G5037">
        <v>2</v>
      </c>
      <c r="H5037">
        <v>1</v>
      </c>
      <c r="I5037">
        <v>4</v>
      </c>
      <c r="J5037">
        <v>10</v>
      </c>
      <c r="K5037">
        <v>0.4</v>
      </c>
      <c r="L5037">
        <v>10</v>
      </c>
      <c r="M5037">
        <v>1</v>
      </c>
      <c r="N5037">
        <v>4</v>
      </c>
      <c r="P5037">
        <v>0</v>
      </c>
      <c r="Q5037">
        <v>0</v>
      </c>
      <c r="R5037" t="e">
        <v>#DIV/0!</v>
      </c>
      <c r="S5037">
        <v>0</v>
      </c>
    </row>
    <row r="5038" spans="1:19" x14ac:dyDescent="0.3">
      <c r="A5038" t="s">
        <v>10102</v>
      </c>
      <c r="B5038" s="171" t="s">
        <v>10103</v>
      </c>
      <c r="C5038" s="171" t="s">
        <v>8615</v>
      </c>
      <c r="D5038" s="171" t="s">
        <v>4</v>
      </c>
      <c r="E5038" s="11">
        <v>42491</v>
      </c>
      <c r="F5038">
        <v>5</v>
      </c>
      <c r="G5038">
        <v>5</v>
      </c>
      <c r="H5038">
        <v>1</v>
      </c>
      <c r="I5038">
        <v>15</v>
      </c>
      <c r="J5038">
        <v>26</v>
      </c>
      <c r="K5038">
        <v>0.57692307692307687</v>
      </c>
      <c r="L5038">
        <v>26</v>
      </c>
      <c r="M5038">
        <v>1</v>
      </c>
      <c r="N5038">
        <v>15</v>
      </c>
      <c r="P5038">
        <v>1</v>
      </c>
      <c r="Q5038">
        <v>1</v>
      </c>
      <c r="R5038">
        <v>1</v>
      </c>
      <c r="S5038">
        <v>0</v>
      </c>
    </row>
    <row r="5039" spans="1:19" x14ac:dyDescent="0.3">
      <c r="A5039" t="s">
        <v>10104</v>
      </c>
      <c r="B5039" s="171" t="s">
        <v>10105</v>
      </c>
      <c r="C5039" s="171" t="s">
        <v>146</v>
      </c>
      <c r="D5039" s="171" t="s">
        <v>4</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3">
      <c r="A5040" t="s">
        <v>10106</v>
      </c>
      <c r="B5040" s="171" t="s">
        <v>10107</v>
      </c>
      <c r="C5040" s="171" t="s">
        <v>161</v>
      </c>
      <c r="D5040" s="171" t="s">
        <v>4</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3">
      <c r="A5041" t="s">
        <v>10108</v>
      </c>
      <c r="B5041" s="171" t="s">
        <v>10109</v>
      </c>
      <c r="C5041" s="171" t="s">
        <v>212</v>
      </c>
      <c r="D5041" s="171" t="s">
        <v>4</v>
      </c>
      <c r="E5041" s="11">
        <v>42491</v>
      </c>
      <c r="F5041">
        <v>1</v>
      </c>
      <c r="G5041">
        <v>2</v>
      </c>
      <c r="H5041">
        <v>0.5</v>
      </c>
      <c r="I5041">
        <v>9</v>
      </c>
      <c r="J5041">
        <v>10</v>
      </c>
      <c r="K5041">
        <v>0.9</v>
      </c>
      <c r="L5041">
        <v>15</v>
      </c>
      <c r="M5041">
        <v>0.66666666666666663</v>
      </c>
      <c r="N5041">
        <v>7</v>
      </c>
      <c r="P5041">
        <v>0</v>
      </c>
      <c r="Q5041">
        <v>0</v>
      </c>
      <c r="R5041" t="e">
        <v>#DIV/0!</v>
      </c>
      <c r="S5041">
        <v>2</v>
      </c>
    </row>
    <row r="5042" spans="1:19" x14ac:dyDescent="0.3">
      <c r="A5042" t="s">
        <v>10110</v>
      </c>
      <c r="B5042" s="171" t="s">
        <v>10111</v>
      </c>
      <c r="C5042" s="171" t="s">
        <v>73</v>
      </c>
      <c r="D5042" s="171" t="s">
        <v>4</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3">
      <c r="A5043" t="s">
        <v>10112</v>
      </c>
      <c r="B5043" s="171" t="s">
        <v>10113</v>
      </c>
      <c r="C5043" s="171" t="s">
        <v>125</v>
      </c>
      <c r="D5043" s="171" t="s">
        <v>4</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3">
      <c r="A5044" t="s">
        <v>10114</v>
      </c>
      <c r="B5044" s="171" t="s">
        <v>10115</v>
      </c>
      <c r="C5044" s="171" t="s">
        <v>191</v>
      </c>
      <c r="D5044" s="171" t="s">
        <v>4</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3">
      <c r="A5045" t="s">
        <v>10116</v>
      </c>
      <c r="B5045" s="171" t="s">
        <v>10117</v>
      </c>
      <c r="C5045" s="171" t="s">
        <v>233</v>
      </c>
      <c r="D5045" s="171" t="s">
        <v>4</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3">
      <c r="A5046" t="s">
        <v>10118</v>
      </c>
      <c r="B5046" s="171" t="s">
        <v>10119</v>
      </c>
      <c r="C5046" s="171" t="s">
        <v>185</v>
      </c>
      <c r="D5046" s="171" t="s">
        <v>4</v>
      </c>
      <c r="E5046" s="11">
        <v>42491</v>
      </c>
      <c r="F5046">
        <v>10</v>
      </c>
      <c r="G5046">
        <v>10</v>
      </c>
      <c r="H5046">
        <v>1</v>
      </c>
      <c r="I5046">
        <v>17</v>
      </c>
      <c r="J5046">
        <v>26</v>
      </c>
      <c r="K5046">
        <v>0.65384615384615385</v>
      </c>
      <c r="L5046">
        <v>26</v>
      </c>
      <c r="M5046">
        <v>1</v>
      </c>
      <c r="N5046">
        <v>13</v>
      </c>
      <c r="P5046">
        <v>0</v>
      </c>
      <c r="Q5046">
        <v>0</v>
      </c>
      <c r="R5046" t="e">
        <v>#DIV/0!</v>
      </c>
      <c r="S5046">
        <v>4</v>
      </c>
    </row>
    <row r="5047" spans="1:19" x14ac:dyDescent="0.3">
      <c r="A5047" t="s">
        <v>10120</v>
      </c>
      <c r="B5047" s="171" t="s">
        <v>10121</v>
      </c>
      <c r="C5047" s="171" t="s">
        <v>221</v>
      </c>
      <c r="D5047" s="171" t="s">
        <v>4</v>
      </c>
      <c r="E5047" s="11">
        <v>42491</v>
      </c>
      <c r="F5047">
        <v>4</v>
      </c>
      <c r="G5047">
        <v>4</v>
      </c>
      <c r="H5047">
        <v>1</v>
      </c>
      <c r="I5047">
        <v>2</v>
      </c>
      <c r="J5047">
        <v>20</v>
      </c>
      <c r="K5047">
        <v>0.1</v>
      </c>
      <c r="L5047">
        <v>20</v>
      </c>
      <c r="M5047">
        <v>1</v>
      </c>
      <c r="N5047">
        <v>2</v>
      </c>
      <c r="P5047">
        <v>0</v>
      </c>
      <c r="Q5047">
        <v>0</v>
      </c>
      <c r="R5047" t="e">
        <v>#DIV/0!</v>
      </c>
      <c r="S5047">
        <v>0</v>
      </c>
    </row>
    <row r="5048" spans="1:19" x14ac:dyDescent="0.3">
      <c r="A5048" t="s">
        <v>10122</v>
      </c>
      <c r="B5048" s="171" t="s">
        <v>10123</v>
      </c>
      <c r="C5048" s="171" t="s">
        <v>137</v>
      </c>
      <c r="D5048" s="171" t="s">
        <v>4</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3">
      <c r="A5049" t="s">
        <v>10124</v>
      </c>
      <c r="B5049" s="171" t="s">
        <v>10125</v>
      </c>
      <c r="C5049" s="171" t="s">
        <v>167</v>
      </c>
      <c r="D5049" s="171" t="s">
        <v>4</v>
      </c>
      <c r="E5049" s="11">
        <v>42491</v>
      </c>
      <c r="F5049">
        <v>3</v>
      </c>
      <c r="G5049">
        <v>5</v>
      </c>
      <c r="H5049">
        <v>0.6</v>
      </c>
      <c r="I5049">
        <v>35</v>
      </c>
      <c r="J5049">
        <v>30</v>
      </c>
      <c r="K5049">
        <v>1.1666666666666667</v>
      </c>
      <c r="L5049">
        <v>50</v>
      </c>
      <c r="M5049">
        <v>0.6</v>
      </c>
      <c r="N5049">
        <v>35</v>
      </c>
      <c r="P5049">
        <v>0</v>
      </c>
      <c r="Q5049">
        <v>0</v>
      </c>
      <c r="R5049" t="e">
        <v>#DIV/0!</v>
      </c>
      <c r="S5049">
        <v>0</v>
      </c>
    </row>
    <row r="5050" spans="1:19" x14ac:dyDescent="0.3">
      <c r="A5050" t="s">
        <v>10126</v>
      </c>
      <c r="B5050" s="171" t="s">
        <v>10127</v>
      </c>
      <c r="C5050" s="171" t="s">
        <v>179</v>
      </c>
      <c r="D5050" s="171" t="s">
        <v>4</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3">
      <c r="A5051" t="s">
        <v>10128</v>
      </c>
      <c r="B5051" s="171" t="s">
        <v>10129</v>
      </c>
      <c r="C5051" s="171" t="s">
        <v>215</v>
      </c>
      <c r="D5051" s="171" t="s">
        <v>4</v>
      </c>
      <c r="E5051" s="11">
        <v>42491</v>
      </c>
      <c r="F5051">
        <v>3</v>
      </c>
      <c r="G5051">
        <v>3</v>
      </c>
      <c r="H5051">
        <v>1</v>
      </c>
      <c r="I5051">
        <v>16</v>
      </c>
      <c r="J5051">
        <v>30</v>
      </c>
      <c r="K5051">
        <v>0.53333333333333333</v>
      </c>
      <c r="L5051">
        <v>30</v>
      </c>
      <c r="M5051">
        <v>1</v>
      </c>
      <c r="N5051">
        <v>14</v>
      </c>
      <c r="P5051">
        <v>0</v>
      </c>
      <c r="Q5051">
        <v>0</v>
      </c>
      <c r="R5051" t="e">
        <v>#DIV/0!</v>
      </c>
      <c r="S5051">
        <v>2</v>
      </c>
    </row>
    <row r="5052" spans="1:19" x14ac:dyDescent="0.3">
      <c r="A5052" t="s">
        <v>10130</v>
      </c>
      <c r="B5052" s="171" t="s">
        <v>10131</v>
      </c>
      <c r="C5052" s="171" t="s">
        <v>8233</v>
      </c>
      <c r="D5052" s="171" t="s">
        <v>4</v>
      </c>
      <c r="E5052" s="11">
        <v>42491</v>
      </c>
      <c r="F5052">
        <v>4</v>
      </c>
      <c r="G5052">
        <v>4</v>
      </c>
      <c r="H5052">
        <v>1</v>
      </c>
      <c r="I5052">
        <v>39</v>
      </c>
      <c r="J5052">
        <v>40</v>
      </c>
      <c r="K5052">
        <v>0.97499999999999998</v>
      </c>
      <c r="L5052">
        <v>40</v>
      </c>
      <c r="M5052">
        <v>1</v>
      </c>
      <c r="N5052">
        <v>39</v>
      </c>
      <c r="P5052">
        <v>0</v>
      </c>
      <c r="Q5052">
        <v>0</v>
      </c>
      <c r="R5052" t="e">
        <v>#DIV/0!</v>
      </c>
      <c r="S5052">
        <v>0</v>
      </c>
    </row>
    <row r="5053" spans="1:19" x14ac:dyDescent="0.3">
      <c r="A5053" t="s">
        <v>10132</v>
      </c>
      <c r="B5053" s="171" t="s">
        <v>10133</v>
      </c>
      <c r="C5053" s="171" t="s">
        <v>79</v>
      </c>
      <c r="D5053" s="171" t="s">
        <v>80</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3">
      <c r="A5054" t="s">
        <v>10134</v>
      </c>
      <c r="B5054" s="171" t="s">
        <v>10135</v>
      </c>
      <c r="C5054" s="171" t="s">
        <v>83</v>
      </c>
      <c r="D5054" s="171" t="s">
        <v>80</v>
      </c>
      <c r="E5054" s="11">
        <v>42491</v>
      </c>
      <c r="F5054">
        <v>6</v>
      </c>
      <c r="G5054">
        <v>8</v>
      </c>
      <c r="H5054">
        <v>0.75</v>
      </c>
      <c r="I5054">
        <v>22</v>
      </c>
      <c r="J5054">
        <v>30</v>
      </c>
      <c r="K5054">
        <v>0.73333333333333328</v>
      </c>
      <c r="L5054">
        <v>40</v>
      </c>
      <c r="M5054">
        <v>0.75</v>
      </c>
      <c r="N5054">
        <v>21</v>
      </c>
      <c r="P5054">
        <v>0</v>
      </c>
      <c r="Q5054">
        <v>0</v>
      </c>
      <c r="R5054" t="e">
        <v>#DIV/0!</v>
      </c>
      <c r="S5054">
        <v>1</v>
      </c>
    </row>
    <row r="5055" spans="1:19" x14ac:dyDescent="0.3">
      <c r="A5055" t="s">
        <v>10136</v>
      </c>
      <c r="B5055" s="171" t="s">
        <v>10137</v>
      </c>
      <c r="C5055" s="171" t="s">
        <v>86</v>
      </c>
      <c r="D5055" s="171" t="s">
        <v>80</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3">
      <c r="A5056" t="s">
        <v>10138</v>
      </c>
      <c r="B5056" s="171" t="s">
        <v>10139</v>
      </c>
      <c r="C5056" s="171" t="s">
        <v>89</v>
      </c>
      <c r="D5056" s="171" t="s">
        <v>80</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3">
      <c r="A5057" t="s">
        <v>10140</v>
      </c>
      <c r="B5057" s="171" t="s">
        <v>10141</v>
      </c>
      <c r="C5057" s="171" t="s">
        <v>92</v>
      </c>
      <c r="D5057" s="171" t="s">
        <v>80</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3">
      <c r="A5058" t="s">
        <v>10142</v>
      </c>
      <c r="B5058" s="171" t="s">
        <v>10143</v>
      </c>
      <c r="C5058" s="171" t="s">
        <v>95</v>
      </c>
      <c r="D5058" s="171" t="s">
        <v>80</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3">
      <c r="A5059" t="s">
        <v>10144</v>
      </c>
      <c r="B5059" s="171" t="s">
        <v>10145</v>
      </c>
      <c r="C5059" s="171" t="s">
        <v>98</v>
      </c>
      <c r="D5059" s="171" t="s">
        <v>80</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3">
      <c r="A5060" t="s">
        <v>10146</v>
      </c>
      <c r="B5060" s="171" t="s">
        <v>10147</v>
      </c>
      <c r="C5060" s="171" t="s">
        <v>101</v>
      </c>
      <c r="D5060" s="171" t="s">
        <v>80</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3">
      <c r="A5061" t="s">
        <v>10148</v>
      </c>
      <c r="B5061" s="171" t="s">
        <v>10149</v>
      </c>
      <c r="C5061" s="171" t="s">
        <v>6843</v>
      </c>
      <c r="D5061" s="171" t="s">
        <v>80</v>
      </c>
      <c r="E5061" s="11">
        <v>42491</v>
      </c>
      <c r="F5061">
        <v>0</v>
      </c>
      <c r="G5061">
        <v>0</v>
      </c>
      <c r="H5061" t="e">
        <v>#DIV/0!</v>
      </c>
      <c r="I5061">
        <v>0</v>
      </c>
      <c r="J5061">
        <v>0</v>
      </c>
      <c r="K5061" t="e">
        <v>#DIV/0!</v>
      </c>
      <c r="L5061">
        <v>0</v>
      </c>
      <c r="M5061" t="e">
        <v>#DIV/0!</v>
      </c>
      <c r="N5061">
        <v>0</v>
      </c>
      <c r="P5061">
        <v>0</v>
      </c>
      <c r="Q5061">
        <v>0</v>
      </c>
      <c r="R5061" t="e">
        <v>#DIV/0!</v>
      </c>
      <c r="S5061">
        <v>0</v>
      </c>
    </row>
    <row r="5062" spans="1:19" x14ac:dyDescent="0.3">
      <c r="A5062" t="s">
        <v>10150</v>
      </c>
      <c r="B5062" s="171" t="s">
        <v>10151</v>
      </c>
      <c r="C5062" s="171" t="s">
        <v>104</v>
      </c>
      <c r="D5062" s="171" t="s">
        <v>4</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3">
      <c r="A5063" t="s">
        <v>10152</v>
      </c>
      <c r="B5063" s="171" t="s">
        <v>10153</v>
      </c>
      <c r="C5063" s="171" t="s">
        <v>76</v>
      </c>
      <c r="D5063" s="171" t="s">
        <v>80</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3">
      <c r="A5064" t="s">
        <v>10154</v>
      </c>
      <c r="B5064" s="171" t="s">
        <v>10155</v>
      </c>
      <c r="C5064" s="171" t="s">
        <v>79</v>
      </c>
      <c r="D5064" s="171" t="s">
        <v>4</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3">
      <c r="A5065" t="s">
        <v>10156</v>
      </c>
      <c r="B5065" s="171" t="s">
        <v>10157</v>
      </c>
      <c r="C5065" s="171" t="s">
        <v>86</v>
      </c>
      <c r="D5065" s="171" t="s">
        <v>4</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3">
      <c r="A5066" t="s">
        <v>10158</v>
      </c>
      <c r="B5066" s="171" t="s">
        <v>10159</v>
      </c>
      <c r="C5066" s="171" t="s">
        <v>89</v>
      </c>
      <c r="D5066" s="171" t="s">
        <v>4</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3">
      <c r="A5067" t="s">
        <v>10160</v>
      </c>
      <c r="B5067" s="171" t="s">
        <v>10161</v>
      </c>
      <c r="C5067" s="171" t="s">
        <v>92</v>
      </c>
      <c r="D5067" s="171" t="s">
        <v>4</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3">
      <c r="A5068" t="s">
        <v>10162</v>
      </c>
      <c r="B5068" s="171" t="s">
        <v>10163</v>
      </c>
      <c r="C5068" s="171" t="s">
        <v>98</v>
      </c>
      <c r="D5068" s="171" t="s">
        <v>4</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3">
      <c r="A5069" t="s">
        <v>10164</v>
      </c>
      <c r="B5069" s="171" t="s">
        <v>10165</v>
      </c>
      <c r="C5069" s="171" t="s">
        <v>101</v>
      </c>
      <c r="D5069" s="171" t="s">
        <v>4</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3">
      <c r="A5070" t="s">
        <v>10166</v>
      </c>
      <c r="B5070" s="171" t="s">
        <v>10167</v>
      </c>
      <c r="C5070" s="171" t="s">
        <v>6843</v>
      </c>
      <c r="D5070" s="171" t="s">
        <v>4</v>
      </c>
      <c r="E5070" s="11">
        <v>42491</v>
      </c>
      <c r="F5070">
        <v>0</v>
      </c>
      <c r="G5070">
        <v>0</v>
      </c>
      <c r="H5070" t="e">
        <v>#DIV/0!</v>
      </c>
      <c r="I5070">
        <v>0</v>
      </c>
      <c r="J5070">
        <v>0</v>
      </c>
      <c r="K5070" t="e">
        <v>#DIV/0!</v>
      </c>
      <c r="L5070">
        <v>0</v>
      </c>
      <c r="M5070" t="e">
        <v>#DIV/0!</v>
      </c>
      <c r="N5070">
        <v>0</v>
      </c>
      <c r="P5070">
        <v>0</v>
      </c>
      <c r="Q5070">
        <v>0</v>
      </c>
      <c r="R5070" t="e">
        <v>#DIV/0!</v>
      </c>
      <c r="S5070">
        <v>0</v>
      </c>
    </row>
    <row r="5071" spans="1:19" x14ac:dyDescent="0.3">
      <c r="A5071" t="s">
        <v>10168</v>
      </c>
      <c r="B5071" s="171" t="s">
        <v>10169</v>
      </c>
      <c r="C5071" s="171" t="s">
        <v>107</v>
      </c>
      <c r="D5071" s="171" t="s">
        <v>80</v>
      </c>
      <c r="E5071" s="11">
        <v>42491</v>
      </c>
      <c r="F5071">
        <v>14</v>
      </c>
      <c r="G5071">
        <v>14</v>
      </c>
      <c r="H5071">
        <v>1</v>
      </c>
      <c r="I5071">
        <v>128</v>
      </c>
      <c r="J5071">
        <v>125</v>
      </c>
      <c r="K5071">
        <v>1.024</v>
      </c>
      <c r="L5071">
        <v>125</v>
      </c>
      <c r="M5071">
        <v>1</v>
      </c>
      <c r="N5071">
        <v>125</v>
      </c>
      <c r="P5071">
        <v>3</v>
      </c>
      <c r="Q5071">
        <v>3</v>
      </c>
      <c r="R5071">
        <v>1</v>
      </c>
      <c r="S5071">
        <v>3</v>
      </c>
    </row>
    <row r="5072" spans="1:19" x14ac:dyDescent="0.3">
      <c r="A5072" t="s">
        <v>10170</v>
      </c>
      <c r="B5072" s="171" t="s">
        <v>10171</v>
      </c>
      <c r="C5072" s="171" t="s">
        <v>113</v>
      </c>
      <c r="D5072" s="171" t="s">
        <v>4</v>
      </c>
      <c r="E5072" s="11">
        <v>42491</v>
      </c>
      <c r="F5072">
        <v>5</v>
      </c>
      <c r="G5072">
        <v>5</v>
      </c>
      <c r="H5072">
        <v>1</v>
      </c>
      <c r="I5072">
        <v>8</v>
      </c>
      <c r="J5072">
        <v>25</v>
      </c>
      <c r="K5072">
        <v>0.32</v>
      </c>
      <c r="L5072">
        <v>25</v>
      </c>
      <c r="M5072">
        <v>1</v>
      </c>
      <c r="N5072">
        <v>8</v>
      </c>
      <c r="P5072">
        <v>3</v>
      </c>
      <c r="Q5072">
        <v>3</v>
      </c>
      <c r="R5072">
        <v>1</v>
      </c>
      <c r="S5072">
        <v>0</v>
      </c>
    </row>
    <row r="5073" spans="1:19" x14ac:dyDescent="0.3">
      <c r="A5073" t="s">
        <v>10172</v>
      </c>
      <c r="B5073" s="171" t="s">
        <v>10173</v>
      </c>
      <c r="C5073" s="171" t="s">
        <v>116</v>
      </c>
      <c r="D5073" s="171" t="s">
        <v>4</v>
      </c>
      <c r="E5073" s="11">
        <v>42491</v>
      </c>
      <c r="F5073">
        <v>9</v>
      </c>
      <c r="G5073">
        <v>9</v>
      </c>
      <c r="H5073">
        <v>1</v>
      </c>
      <c r="I5073">
        <v>120</v>
      </c>
      <c r="J5073">
        <v>100</v>
      </c>
      <c r="K5073">
        <v>1.2</v>
      </c>
      <c r="L5073">
        <v>100</v>
      </c>
      <c r="M5073">
        <v>1</v>
      </c>
      <c r="N5073">
        <v>117</v>
      </c>
      <c r="P5073">
        <v>0</v>
      </c>
      <c r="Q5073">
        <v>0</v>
      </c>
      <c r="R5073" t="e">
        <v>#DIV/0!</v>
      </c>
      <c r="S5073">
        <v>3</v>
      </c>
    </row>
    <row r="5074" spans="1:19" x14ac:dyDescent="0.3">
      <c r="A5074" t="s">
        <v>10174</v>
      </c>
      <c r="B5074" s="171" t="s">
        <v>10175</v>
      </c>
      <c r="C5074" s="171" t="s">
        <v>9887</v>
      </c>
      <c r="D5074" s="171" t="s">
        <v>80</v>
      </c>
      <c r="E5074" s="11">
        <v>42491</v>
      </c>
      <c r="F5074">
        <v>2</v>
      </c>
      <c r="G5074">
        <v>2</v>
      </c>
      <c r="H5074">
        <v>1</v>
      </c>
      <c r="I5074">
        <v>4</v>
      </c>
      <c r="J5074">
        <v>10</v>
      </c>
      <c r="K5074">
        <v>0.4</v>
      </c>
      <c r="L5074">
        <v>10</v>
      </c>
      <c r="M5074">
        <v>1</v>
      </c>
      <c r="N5074">
        <v>4</v>
      </c>
      <c r="P5074">
        <v>0</v>
      </c>
      <c r="Q5074">
        <v>0</v>
      </c>
      <c r="R5074" t="e">
        <v>#DIV/0!</v>
      </c>
      <c r="S5074">
        <v>0</v>
      </c>
    </row>
    <row r="5075" spans="1:19" x14ac:dyDescent="0.3">
      <c r="A5075" t="s">
        <v>10176</v>
      </c>
      <c r="B5075" s="171" t="s">
        <v>10177</v>
      </c>
      <c r="C5075" s="171" t="s">
        <v>9862</v>
      </c>
      <c r="D5075" s="171" t="s">
        <v>4</v>
      </c>
      <c r="E5075" s="11">
        <v>42491</v>
      </c>
      <c r="F5075">
        <v>2</v>
      </c>
      <c r="G5075">
        <v>2</v>
      </c>
      <c r="H5075">
        <v>1</v>
      </c>
      <c r="I5075">
        <v>4</v>
      </c>
      <c r="J5075">
        <v>10</v>
      </c>
      <c r="K5075">
        <v>0.4</v>
      </c>
      <c r="L5075">
        <v>10</v>
      </c>
      <c r="M5075">
        <v>1</v>
      </c>
      <c r="N5075">
        <v>4</v>
      </c>
      <c r="P5075">
        <v>0</v>
      </c>
      <c r="Q5075">
        <v>0</v>
      </c>
      <c r="R5075" t="e">
        <v>#DIV/0!</v>
      </c>
      <c r="S5075">
        <v>0</v>
      </c>
    </row>
    <row r="5076" spans="1:19" x14ac:dyDescent="0.3">
      <c r="A5076" t="s">
        <v>10178</v>
      </c>
      <c r="B5076" s="171" t="s">
        <v>10179</v>
      </c>
      <c r="C5076" s="171" t="s">
        <v>119</v>
      </c>
      <c r="D5076" s="171" t="s">
        <v>4</v>
      </c>
      <c r="E5076" s="11">
        <v>42491</v>
      </c>
      <c r="F5076">
        <v>2</v>
      </c>
      <c r="G5076">
        <v>2</v>
      </c>
      <c r="H5076">
        <v>1</v>
      </c>
      <c r="I5076">
        <v>6</v>
      </c>
      <c r="J5076">
        <v>15</v>
      </c>
      <c r="K5076">
        <v>0.4</v>
      </c>
      <c r="L5076">
        <v>15</v>
      </c>
      <c r="M5076">
        <v>1</v>
      </c>
      <c r="N5076">
        <v>5</v>
      </c>
      <c r="P5076">
        <v>0</v>
      </c>
      <c r="Q5076">
        <v>0</v>
      </c>
      <c r="R5076" t="e">
        <v>#DIV/0!</v>
      </c>
      <c r="S5076">
        <v>1</v>
      </c>
    </row>
    <row r="5077" spans="1:19" x14ac:dyDescent="0.3">
      <c r="A5077" t="s">
        <v>10180</v>
      </c>
      <c r="B5077" s="171" t="s">
        <v>10181</v>
      </c>
      <c r="C5077" s="171" t="s">
        <v>122</v>
      </c>
      <c r="D5077" s="171" t="s">
        <v>80</v>
      </c>
      <c r="E5077" s="11">
        <v>42491</v>
      </c>
      <c r="F5077">
        <v>2</v>
      </c>
      <c r="G5077">
        <v>2</v>
      </c>
      <c r="H5077">
        <v>1</v>
      </c>
      <c r="I5077">
        <v>6</v>
      </c>
      <c r="J5077">
        <v>15</v>
      </c>
      <c r="K5077">
        <v>0.4</v>
      </c>
      <c r="L5077">
        <v>15</v>
      </c>
      <c r="M5077">
        <v>1</v>
      </c>
      <c r="N5077">
        <v>5</v>
      </c>
      <c r="P5077">
        <v>0</v>
      </c>
      <c r="Q5077">
        <v>0</v>
      </c>
      <c r="R5077" t="e">
        <v>#DIV/0!</v>
      </c>
      <c r="S5077">
        <v>1</v>
      </c>
    </row>
    <row r="5078" spans="1:19" x14ac:dyDescent="0.3">
      <c r="A5078" t="s">
        <v>10182</v>
      </c>
      <c r="B5078" s="171" t="s">
        <v>10183</v>
      </c>
      <c r="C5078" s="171" t="s">
        <v>125</v>
      </c>
      <c r="D5078" s="171" t="s">
        <v>80</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3">
      <c r="A5079" t="s">
        <v>10184</v>
      </c>
      <c r="B5079" s="171" t="s">
        <v>10185</v>
      </c>
      <c r="C5079" s="171" t="s">
        <v>128</v>
      </c>
      <c r="D5079" s="171" t="s">
        <v>4</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3">
      <c r="A5080" t="s">
        <v>10186</v>
      </c>
      <c r="B5080" s="171" t="s">
        <v>10187</v>
      </c>
      <c r="C5080" s="171" t="s">
        <v>131</v>
      </c>
      <c r="D5080" s="171" t="s">
        <v>4</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3">
      <c r="A5081" t="s">
        <v>10188</v>
      </c>
      <c r="B5081" s="171" t="s">
        <v>10189</v>
      </c>
      <c r="C5081" s="171" t="s">
        <v>137</v>
      </c>
      <c r="D5081" s="171" t="s">
        <v>80</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3">
      <c r="A5082" t="s">
        <v>10190</v>
      </c>
      <c r="B5082" s="171" t="s">
        <v>10191</v>
      </c>
      <c r="C5082" s="171" t="s">
        <v>140</v>
      </c>
      <c r="D5082" s="171" t="s">
        <v>4</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3">
      <c r="A5083" t="s">
        <v>10192</v>
      </c>
      <c r="B5083" s="171" t="s">
        <v>10193</v>
      </c>
      <c r="C5083" s="171" t="s">
        <v>8615</v>
      </c>
      <c r="D5083" s="171" t="s">
        <v>80</v>
      </c>
      <c r="E5083" s="11">
        <v>42491</v>
      </c>
      <c r="F5083">
        <v>5</v>
      </c>
      <c r="G5083">
        <v>5</v>
      </c>
      <c r="H5083">
        <v>1</v>
      </c>
      <c r="I5083">
        <v>15</v>
      </c>
      <c r="J5083">
        <v>26</v>
      </c>
      <c r="K5083">
        <v>0.57692307692307687</v>
      </c>
      <c r="L5083">
        <v>26</v>
      </c>
      <c r="M5083">
        <v>1</v>
      </c>
      <c r="N5083">
        <v>15</v>
      </c>
      <c r="P5083">
        <v>1</v>
      </c>
      <c r="Q5083">
        <v>1</v>
      </c>
      <c r="R5083">
        <v>1</v>
      </c>
      <c r="S5083">
        <v>0</v>
      </c>
    </row>
    <row r="5084" spans="1:19" x14ac:dyDescent="0.3">
      <c r="A5084" t="s">
        <v>10194</v>
      </c>
      <c r="B5084" s="171" t="s">
        <v>10195</v>
      </c>
      <c r="C5084" s="171" t="s">
        <v>8590</v>
      </c>
      <c r="D5084" s="171" t="s">
        <v>4</v>
      </c>
      <c r="E5084" s="11">
        <v>42491</v>
      </c>
      <c r="F5084">
        <v>5</v>
      </c>
      <c r="G5084">
        <v>5</v>
      </c>
      <c r="H5084">
        <v>1</v>
      </c>
      <c r="I5084">
        <v>15</v>
      </c>
      <c r="J5084">
        <v>26</v>
      </c>
      <c r="K5084">
        <v>0.57692307692307687</v>
      </c>
      <c r="L5084">
        <v>26</v>
      </c>
      <c r="M5084">
        <v>1</v>
      </c>
      <c r="N5084">
        <v>15</v>
      </c>
      <c r="P5084">
        <v>1</v>
      </c>
      <c r="Q5084">
        <v>1</v>
      </c>
      <c r="R5084">
        <v>1</v>
      </c>
      <c r="S5084">
        <v>0</v>
      </c>
    </row>
    <row r="5085" spans="1:19" x14ac:dyDescent="0.3">
      <c r="A5085" t="s">
        <v>10196</v>
      </c>
      <c r="B5085" s="171" t="s">
        <v>10197</v>
      </c>
      <c r="C5085" s="171" t="s">
        <v>167</v>
      </c>
      <c r="D5085" s="171" t="s">
        <v>80</v>
      </c>
      <c r="E5085" s="11">
        <v>42491</v>
      </c>
      <c r="F5085">
        <v>3</v>
      </c>
      <c r="G5085">
        <v>5</v>
      </c>
      <c r="H5085">
        <v>0.6</v>
      </c>
      <c r="I5085">
        <v>35</v>
      </c>
      <c r="J5085">
        <v>30</v>
      </c>
      <c r="K5085">
        <v>1.1666666666666667</v>
      </c>
      <c r="L5085">
        <v>50</v>
      </c>
      <c r="M5085">
        <v>0.6</v>
      </c>
      <c r="N5085">
        <v>35</v>
      </c>
      <c r="P5085">
        <v>0</v>
      </c>
      <c r="Q5085">
        <v>0</v>
      </c>
      <c r="R5085" t="e">
        <v>#DIV/0!</v>
      </c>
      <c r="S5085">
        <v>0</v>
      </c>
    </row>
    <row r="5086" spans="1:19" x14ac:dyDescent="0.3">
      <c r="A5086" t="s">
        <v>10198</v>
      </c>
      <c r="B5086" s="171" t="s">
        <v>10199</v>
      </c>
      <c r="C5086" s="171" t="s">
        <v>170</v>
      </c>
      <c r="D5086" s="171" t="s">
        <v>4</v>
      </c>
      <c r="E5086" s="11">
        <v>42491</v>
      </c>
      <c r="F5086">
        <v>3</v>
      </c>
      <c r="G5086">
        <v>5</v>
      </c>
      <c r="H5086">
        <v>0.6</v>
      </c>
      <c r="I5086">
        <v>35</v>
      </c>
      <c r="J5086">
        <v>30</v>
      </c>
      <c r="K5086">
        <v>1.1666666666666667</v>
      </c>
      <c r="L5086">
        <v>50</v>
      </c>
      <c r="M5086">
        <v>0.6</v>
      </c>
      <c r="N5086">
        <v>35</v>
      </c>
      <c r="P5086">
        <v>0</v>
      </c>
      <c r="Q5086">
        <v>0</v>
      </c>
      <c r="R5086" t="e">
        <v>#DIV/0!</v>
      </c>
      <c r="S5086">
        <v>0</v>
      </c>
    </row>
    <row r="5087" spans="1:19" x14ac:dyDescent="0.3">
      <c r="A5087" t="s">
        <v>10200</v>
      </c>
      <c r="B5087" s="171" t="s">
        <v>10201</v>
      </c>
      <c r="C5087" s="171" t="s">
        <v>179</v>
      </c>
      <c r="D5087" s="171" t="s">
        <v>80</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3">
      <c r="A5088" t="s">
        <v>10202</v>
      </c>
      <c r="B5088" s="171" t="s">
        <v>10203</v>
      </c>
      <c r="C5088" s="171" t="s">
        <v>182</v>
      </c>
      <c r="D5088" s="171" t="s">
        <v>4</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3">
      <c r="A5089" t="s">
        <v>10204</v>
      </c>
      <c r="B5089" s="171" t="s">
        <v>10205</v>
      </c>
      <c r="C5089" s="171" t="s">
        <v>185</v>
      </c>
      <c r="D5089" s="171" t="s">
        <v>80</v>
      </c>
      <c r="E5089" s="11">
        <v>42491</v>
      </c>
      <c r="F5089">
        <v>10</v>
      </c>
      <c r="G5089">
        <v>10</v>
      </c>
      <c r="H5089">
        <v>1</v>
      </c>
      <c r="I5089">
        <v>17</v>
      </c>
      <c r="J5089">
        <v>26</v>
      </c>
      <c r="K5089">
        <v>0.65384615384615385</v>
      </c>
      <c r="L5089">
        <v>26</v>
      </c>
      <c r="M5089">
        <v>1</v>
      </c>
      <c r="N5089">
        <v>13</v>
      </c>
      <c r="P5089">
        <v>0</v>
      </c>
      <c r="Q5089">
        <v>0</v>
      </c>
      <c r="R5089" t="e">
        <v>#DIV/0!</v>
      </c>
      <c r="S5089">
        <v>4</v>
      </c>
    </row>
    <row r="5090" spans="1:19" x14ac:dyDescent="0.3">
      <c r="A5090" t="s">
        <v>10206</v>
      </c>
      <c r="B5090" s="171" t="s">
        <v>10207</v>
      </c>
      <c r="C5090" s="171" t="s">
        <v>188</v>
      </c>
      <c r="D5090" s="171" t="s">
        <v>4</v>
      </c>
      <c r="E5090" s="11">
        <v>42491</v>
      </c>
      <c r="F5090">
        <v>10</v>
      </c>
      <c r="G5090">
        <v>10</v>
      </c>
      <c r="H5090">
        <v>1</v>
      </c>
      <c r="I5090">
        <v>17</v>
      </c>
      <c r="J5090">
        <v>26</v>
      </c>
      <c r="K5090">
        <v>0.65384615384615385</v>
      </c>
      <c r="L5090">
        <v>26</v>
      </c>
      <c r="M5090">
        <v>1</v>
      </c>
      <c r="N5090">
        <v>13</v>
      </c>
      <c r="P5090">
        <v>0</v>
      </c>
      <c r="Q5090">
        <v>0</v>
      </c>
      <c r="R5090" t="e">
        <v>#DIV/0!</v>
      </c>
      <c r="S5090">
        <v>4</v>
      </c>
    </row>
    <row r="5091" spans="1:19" x14ac:dyDescent="0.3">
      <c r="A5091" t="s">
        <v>10208</v>
      </c>
      <c r="B5091" s="171" t="s">
        <v>10209</v>
      </c>
      <c r="C5091" s="171" t="s">
        <v>191</v>
      </c>
      <c r="D5091" s="171" t="s">
        <v>80</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3">
      <c r="A5092" t="s">
        <v>10210</v>
      </c>
      <c r="B5092" s="171" t="s">
        <v>10211</v>
      </c>
      <c r="C5092" s="171" t="s">
        <v>194</v>
      </c>
      <c r="D5092" s="171" t="s">
        <v>4</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3">
      <c r="A5093" t="s">
        <v>10212</v>
      </c>
      <c r="B5093" s="171" t="s">
        <v>10213</v>
      </c>
      <c r="C5093" s="171" t="s">
        <v>197</v>
      </c>
      <c r="D5093" s="171" t="s">
        <v>4</v>
      </c>
      <c r="E5093" s="11">
        <v>42491</v>
      </c>
      <c r="F5093">
        <v>8</v>
      </c>
      <c r="G5093">
        <v>10</v>
      </c>
      <c r="H5093">
        <v>0.8</v>
      </c>
      <c r="I5093">
        <v>71</v>
      </c>
      <c r="J5093">
        <v>80</v>
      </c>
      <c r="K5093">
        <v>0.88749999999999996</v>
      </c>
      <c r="L5093">
        <v>100</v>
      </c>
      <c r="M5093">
        <v>0.8</v>
      </c>
      <c r="N5093">
        <v>67</v>
      </c>
      <c r="P5093">
        <v>3</v>
      </c>
      <c r="Q5093">
        <v>5</v>
      </c>
      <c r="R5093">
        <v>0.6</v>
      </c>
      <c r="S5093">
        <v>4</v>
      </c>
    </row>
    <row r="5094" spans="1:19" x14ac:dyDescent="0.3">
      <c r="A5094" t="s">
        <v>10214</v>
      </c>
      <c r="B5094" s="171" t="s">
        <v>10215</v>
      </c>
      <c r="C5094" s="171" t="s">
        <v>209</v>
      </c>
      <c r="D5094" s="171" t="s">
        <v>4</v>
      </c>
      <c r="E5094" s="11">
        <v>42491</v>
      </c>
      <c r="F5094">
        <v>1</v>
      </c>
      <c r="G5094">
        <v>2</v>
      </c>
      <c r="H5094">
        <v>0.5</v>
      </c>
      <c r="I5094">
        <v>9</v>
      </c>
      <c r="J5094">
        <v>10</v>
      </c>
      <c r="K5094">
        <v>0.9</v>
      </c>
      <c r="L5094">
        <v>15</v>
      </c>
      <c r="M5094">
        <v>0.66666666666666663</v>
      </c>
      <c r="N5094">
        <v>7</v>
      </c>
      <c r="P5094">
        <v>0</v>
      </c>
      <c r="Q5094">
        <v>0</v>
      </c>
      <c r="R5094" t="e">
        <v>#DIV/0!</v>
      </c>
      <c r="S5094">
        <v>2</v>
      </c>
    </row>
    <row r="5095" spans="1:19" x14ac:dyDescent="0.3">
      <c r="A5095" t="s">
        <v>10216</v>
      </c>
      <c r="B5095" s="171" t="s">
        <v>10217</v>
      </c>
      <c r="C5095" s="171" t="s">
        <v>212</v>
      </c>
      <c r="D5095" s="171" t="s">
        <v>80</v>
      </c>
      <c r="E5095" s="11">
        <v>42491</v>
      </c>
      <c r="F5095">
        <v>1</v>
      </c>
      <c r="G5095">
        <v>2</v>
      </c>
      <c r="H5095">
        <v>0.5</v>
      </c>
      <c r="I5095">
        <v>9</v>
      </c>
      <c r="J5095">
        <v>10</v>
      </c>
      <c r="K5095">
        <v>0.9</v>
      </c>
      <c r="L5095">
        <v>15</v>
      </c>
      <c r="M5095">
        <v>0.66666666666666663</v>
      </c>
      <c r="N5095">
        <v>7</v>
      </c>
      <c r="P5095">
        <v>0</v>
      </c>
      <c r="Q5095">
        <v>0</v>
      </c>
      <c r="R5095" t="e">
        <v>#DIV/0!</v>
      </c>
      <c r="S5095">
        <v>2</v>
      </c>
    </row>
    <row r="5096" spans="1:19" x14ac:dyDescent="0.3">
      <c r="A5096" t="s">
        <v>10218</v>
      </c>
      <c r="B5096" s="171" t="s">
        <v>10219</v>
      </c>
      <c r="C5096" s="171" t="s">
        <v>215</v>
      </c>
      <c r="D5096" s="171" t="s">
        <v>80</v>
      </c>
      <c r="E5096" s="11">
        <v>42491</v>
      </c>
      <c r="F5096">
        <v>3</v>
      </c>
      <c r="G5096">
        <v>3</v>
      </c>
      <c r="H5096">
        <v>1</v>
      </c>
      <c r="I5096">
        <v>16</v>
      </c>
      <c r="J5096">
        <v>30</v>
      </c>
      <c r="K5096">
        <v>0.53333333333333333</v>
      </c>
      <c r="L5096">
        <v>30</v>
      </c>
      <c r="M5096">
        <v>1</v>
      </c>
      <c r="N5096">
        <v>14</v>
      </c>
      <c r="P5096">
        <v>0</v>
      </c>
      <c r="Q5096">
        <v>0</v>
      </c>
      <c r="R5096" t="e">
        <v>#DIV/0!</v>
      </c>
      <c r="S5096">
        <v>2</v>
      </c>
    </row>
    <row r="5097" spans="1:19" x14ac:dyDescent="0.3">
      <c r="A5097" t="s">
        <v>10220</v>
      </c>
      <c r="B5097" s="171" t="s">
        <v>10221</v>
      </c>
      <c r="C5097" s="171" t="s">
        <v>218</v>
      </c>
      <c r="D5097" s="171" t="s">
        <v>4</v>
      </c>
      <c r="E5097" s="11">
        <v>42491</v>
      </c>
      <c r="F5097">
        <v>3</v>
      </c>
      <c r="G5097">
        <v>3</v>
      </c>
      <c r="H5097">
        <v>1</v>
      </c>
      <c r="I5097">
        <v>16</v>
      </c>
      <c r="J5097">
        <v>30</v>
      </c>
      <c r="K5097">
        <v>0.53333333333333333</v>
      </c>
      <c r="L5097">
        <v>30</v>
      </c>
      <c r="M5097">
        <v>1</v>
      </c>
      <c r="N5097">
        <v>14</v>
      </c>
      <c r="P5097">
        <v>0</v>
      </c>
      <c r="Q5097">
        <v>0</v>
      </c>
      <c r="R5097" t="e">
        <v>#DIV/0!</v>
      </c>
      <c r="S5097">
        <v>2</v>
      </c>
    </row>
    <row r="5098" spans="1:19" x14ac:dyDescent="0.3">
      <c r="A5098" t="s">
        <v>10222</v>
      </c>
      <c r="B5098" s="171" t="s">
        <v>10223</v>
      </c>
      <c r="C5098" s="171" t="s">
        <v>8233</v>
      </c>
      <c r="D5098" s="171" t="s">
        <v>80</v>
      </c>
      <c r="E5098" s="11">
        <v>42491</v>
      </c>
      <c r="F5098">
        <v>4</v>
      </c>
      <c r="G5098">
        <v>4</v>
      </c>
      <c r="H5098">
        <v>1</v>
      </c>
      <c r="I5098">
        <v>39</v>
      </c>
      <c r="J5098">
        <v>40</v>
      </c>
      <c r="K5098">
        <v>0.97499999999999998</v>
      </c>
      <c r="L5098">
        <v>40</v>
      </c>
      <c r="M5098">
        <v>1</v>
      </c>
      <c r="N5098">
        <v>39</v>
      </c>
      <c r="P5098">
        <v>0</v>
      </c>
      <c r="Q5098">
        <v>0</v>
      </c>
      <c r="R5098" t="e">
        <v>#DIV/0!</v>
      </c>
      <c r="S5098">
        <v>0</v>
      </c>
    </row>
    <row r="5099" spans="1:19" x14ac:dyDescent="0.3">
      <c r="A5099" t="s">
        <v>10224</v>
      </c>
      <c r="B5099" s="171" t="s">
        <v>10225</v>
      </c>
      <c r="C5099" s="171" t="s">
        <v>8193</v>
      </c>
      <c r="D5099" s="171" t="s">
        <v>4</v>
      </c>
      <c r="E5099" s="11">
        <v>42491</v>
      </c>
      <c r="F5099">
        <v>4</v>
      </c>
      <c r="G5099">
        <v>4</v>
      </c>
      <c r="H5099">
        <v>1</v>
      </c>
      <c r="I5099">
        <v>39</v>
      </c>
      <c r="J5099">
        <v>40</v>
      </c>
      <c r="K5099">
        <v>0.97499999999999998</v>
      </c>
      <c r="L5099">
        <v>40</v>
      </c>
      <c r="M5099">
        <v>1</v>
      </c>
      <c r="N5099">
        <v>39</v>
      </c>
      <c r="P5099">
        <v>0</v>
      </c>
      <c r="Q5099">
        <v>0</v>
      </c>
      <c r="R5099" t="e">
        <v>#DIV/0!</v>
      </c>
      <c r="S5099">
        <v>0</v>
      </c>
    </row>
    <row r="5100" spans="1:19" x14ac:dyDescent="0.3">
      <c r="A5100" t="s">
        <v>10226</v>
      </c>
      <c r="B5100" s="171" t="s">
        <v>10227</v>
      </c>
      <c r="C5100" s="171" t="s">
        <v>233</v>
      </c>
      <c r="D5100" s="171" t="s">
        <v>80</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3">
      <c r="A5101" t="s">
        <v>10228</v>
      </c>
      <c r="B5101" s="171" t="s">
        <v>10229</v>
      </c>
      <c r="C5101" s="171" t="s">
        <v>236</v>
      </c>
      <c r="D5101" s="171" t="s">
        <v>4</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3">
      <c r="A5102" t="s">
        <v>10230</v>
      </c>
      <c r="B5102" s="171" t="s">
        <v>10231</v>
      </c>
      <c r="C5102" s="171" t="s">
        <v>239</v>
      </c>
      <c r="D5102" s="171" t="s">
        <v>4</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3">
      <c r="A5103" t="s">
        <v>10232</v>
      </c>
      <c r="B5103" s="171" t="s">
        <v>10233</v>
      </c>
      <c r="C5103" s="171" t="s">
        <v>143</v>
      </c>
      <c r="D5103" s="171" t="s">
        <v>4</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3">
      <c r="A5104" t="s">
        <v>10234</v>
      </c>
      <c r="B5104" s="171" t="s">
        <v>10235</v>
      </c>
      <c r="C5104" s="171" t="s">
        <v>146</v>
      </c>
      <c r="D5104" s="171" t="s">
        <v>80</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3">
      <c r="A5105" t="s">
        <v>10236</v>
      </c>
      <c r="B5105" s="171" t="s">
        <v>10237</v>
      </c>
      <c r="C5105" s="171" t="s">
        <v>152</v>
      </c>
      <c r="D5105" s="171" t="s">
        <v>4</v>
      </c>
      <c r="E5105" s="11">
        <v>42491</v>
      </c>
      <c r="F5105">
        <v>7</v>
      </c>
      <c r="G5105">
        <v>7</v>
      </c>
      <c r="H5105">
        <v>1</v>
      </c>
      <c r="I5105">
        <v>22</v>
      </c>
      <c r="J5105">
        <v>50</v>
      </c>
      <c r="K5105">
        <v>0.44</v>
      </c>
      <c r="L5105">
        <v>50</v>
      </c>
      <c r="M5105">
        <v>1</v>
      </c>
      <c r="N5105">
        <v>20</v>
      </c>
      <c r="O5105">
        <v>0.9</v>
      </c>
      <c r="P5105">
        <v>4</v>
      </c>
      <c r="Q5105">
        <v>4</v>
      </c>
      <c r="R5105">
        <v>1</v>
      </c>
      <c r="S5105">
        <v>2</v>
      </c>
    </row>
    <row r="5106" spans="1:19" x14ac:dyDescent="0.3">
      <c r="A5106" t="s">
        <v>10238</v>
      </c>
      <c r="B5106" s="171" t="s">
        <v>10239</v>
      </c>
      <c r="C5106" s="171" t="s">
        <v>155</v>
      </c>
      <c r="D5106" s="171" t="s">
        <v>4</v>
      </c>
      <c r="E5106" s="11">
        <v>42491</v>
      </c>
      <c r="F5106">
        <v>2</v>
      </c>
      <c r="G5106">
        <v>2</v>
      </c>
      <c r="H5106">
        <v>1</v>
      </c>
      <c r="I5106">
        <v>17</v>
      </c>
      <c r="J5106">
        <v>10</v>
      </c>
      <c r="K5106">
        <v>1.7</v>
      </c>
      <c r="L5106">
        <v>10</v>
      </c>
      <c r="M5106">
        <v>1</v>
      </c>
      <c r="N5106">
        <v>17</v>
      </c>
      <c r="P5106">
        <v>0</v>
      </c>
      <c r="Q5106">
        <v>0</v>
      </c>
      <c r="R5106" t="e">
        <v>#DIV/0!</v>
      </c>
      <c r="S5106">
        <v>0</v>
      </c>
    </row>
    <row r="5107" spans="1:19" x14ac:dyDescent="0.3">
      <c r="A5107" t="s">
        <v>10240</v>
      </c>
      <c r="B5107" s="171" t="s">
        <v>10241</v>
      </c>
      <c r="C5107" s="171" t="s">
        <v>158</v>
      </c>
      <c r="D5107" s="171" t="s">
        <v>4</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3">
      <c r="A5108" t="s">
        <v>10242</v>
      </c>
      <c r="B5108" s="171" t="s">
        <v>10243</v>
      </c>
      <c r="C5108" s="171" t="s">
        <v>161</v>
      </c>
      <c r="D5108" s="171" t="s">
        <v>80</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3">
      <c r="A5109" t="s">
        <v>10244</v>
      </c>
      <c r="B5109" s="171" t="s">
        <v>10245</v>
      </c>
      <c r="C5109" s="171" t="s">
        <v>221</v>
      </c>
      <c r="D5109" s="171" t="s">
        <v>80</v>
      </c>
      <c r="E5109" s="11">
        <v>42491</v>
      </c>
      <c r="F5109">
        <v>4</v>
      </c>
      <c r="G5109">
        <v>4</v>
      </c>
      <c r="H5109">
        <v>1</v>
      </c>
      <c r="I5109">
        <v>2</v>
      </c>
      <c r="J5109">
        <v>20</v>
      </c>
      <c r="K5109">
        <v>0.1</v>
      </c>
      <c r="L5109">
        <v>20</v>
      </c>
      <c r="M5109">
        <v>1</v>
      </c>
      <c r="N5109">
        <v>2</v>
      </c>
      <c r="P5109">
        <v>0</v>
      </c>
      <c r="Q5109">
        <v>0</v>
      </c>
      <c r="R5109" t="e">
        <v>#DIV/0!</v>
      </c>
      <c r="S5109">
        <v>0</v>
      </c>
    </row>
    <row r="5110" spans="1:19" x14ac:dyDescent="0.3">
      <c r="A5110" t="s">
        <v>10246</v>
      </c>
      <c r="B5110" s="171" t="s">
        <v>10247</v>
      </c>
      <c r="C5110" s="171" t="s">
        <v>227</v>
      </c>
      <c r="D5110" s="171" t="s">
        <v>4</v>
      </c>
      <c r="E5110" s="11">
        <v>42491</v>
      </c>
      <c r="F5110">
        <v>4</v>
      </c>
      <c r="G5110">
        <v>4</v>
      </c>
      <c r="H5110">
        <v>1</v>
      </c>
      <c r="I5110">
        <v>2</v>
      </c>
      <c r="J5110">
        <v>20</v>
      </c>
      <c r="K5110">
        <v>0.1</v>
      </c>
      <c r="L5110">
        <v>20</v>
      </c>
      <c r="M5110">
        <v>1</v>
      </c>
      <c r="N5110">
        <v>2</v>
      </c>
      <c r="P5110">
        <v>0</v>
      </c>
      <c r="Q5110">
        <v>0</v>
      </c>
      <c r="R5110" t="e">
        <v>#DIV/0!</v>
      </c>
      <c r="S5110">
        <v>0</v>
      </c>
    </row>
    <row r="5111" spans="1:19" x14ac:dyDescent="0.3">
      <c r="A5111" t="s">
        <v>10248</v>
      </c>
      <c r="B5111" s="171" t="s">
        <v>10249</v>
      </c>
      <c r="C5111" s="171" t="s">
        <v>230</v>
      </c>
      <c r="D5111" s="171" t="s">
        <v>4</v>
      </c>
      <c r="E5111" s="11">
        <v>42491</v>
      </c>
      <c r="H5111" t="e">
        <v>#DIV/0!</v>
      </c>
      <c r="K5111" t="e">
        <v>#DIV/0!</v>
      </c>
      <c r="M5111" t="e">
        <v>#DIV/0!</v>
      </c>
      <c r="R5111" t="e">
        <v>#DIV/0!</v>
      </c>
    </row>
    <row r="5112" spans="1:19" x14ac:dyDescent="0.3">
      <c r="A5112" t="s">
        <v>10250</v>
      </c>
      <c r="B5112" s="171" t="s">
        <v>10251</v>
      </c>
      <c r="C5112" s="171" t="s">
        <v>143</v>
      </c>
      <c r="D5112" s="171" t="s">
        <v>80</v>
      </c>
      <c r="E5112" s="11">
        <v>42522</v>
      </c>
      <c r="F5112">
        <v>3</v>
      </c>
      <c r="G5112">
        <v>3</v>
      </c>
      <c r="H5112">
        <v>1</v>
      </c>
      <c r="I5112">
        <v>34</v>
      </c>
      <c r="J5112">
        <v>36</v>
      </c>
      <c r="K5112">
        <v>0.94444444444444442</v>
      </c>
      <c r="L5112">
        <v>36</v>
      </c>
      <c r="M5112">
        <v>1</v>
      </c>
      <c r="N5112">
        <v>26</v>
      </c>
      <c r="P5112">
        <v>0</v>
      </c>
      <c r="Q5112">
        <v>16</v>
      </c>
      <c r="R5112">
        <v>0</v>
      </c>
      <c r="S5112">
        <v>8</v>
      </c>
    </row>
    <row r="5113" spans="1:19" x14ac:dyDescent="0.3">
      <c r="A5113" t="s">
        <v>10252</v>
      </c>
      <c r="B5113" s="171" t="s">
        <v>10253</v>
      </c>
      <c r="C5113" s="171" t="s">
        <v>158</v>
      </c>
      <c r="D5113" s="171" t="s">
        <v>80</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3">
      <c r="A5114" t="s">
        <v>10254</v>
      </c>
      <c r="B5114" s="171" t="s">
        <v>10255</v>
      </c>
      <c r="C5114" s="171" t="s">
        <v>209</v>
      </c>
      <c r="D5114" s="171" t="s">
        <v>80</v>
      </c>
      <c r="E5114" s="11">
        <v>42522</v>
      </c>
      <c r="F5114">
        <v>1</v>
      </c>
      <c r="G5114">
        <v>2</v>
      </c>
      <c r="H5114">
        <v>0.5</v>
      </c>
      <c r="I5114">
        <v>6</v>
      </c>
      <c r="J5114">
        <v>10</v>
      </c>
      <c r="K5114">
        <v>0.6</v>
      </c>
      <c r="L5114">
        <v>15</v>
      </c>
      <c r="M5114">
        <v>0.66666666666666663</v>
      </c>
      <c r="N5114">
        <v>2</v>
      </c>
      <c r="P5114">
        <v>3</v>
      </c>
      <c r="Q5114">
        <v>6</v>
      </c>
      <c r="R5114">
        <v>0.5</v>
      </c>
      <c r="S5114">
        <v>4</v>
      </c>
    </row>
    <row r="5115" spans="1:19" x14ac:dyDescent="0.3">
      <c r="A5115" t="s">
        <v>10256</v>
      </c>
      <c r="B5115" s="171" t="s">
        <v>10257</v>
      </c>
      <c r="C5115" s="171" t="s">
        <v>119</v>
      </c>
      <c r="D5115" s="171" t="s">
        <v>80</v>
      </c>
      <c r="E5115" s="11">
        <v>42522</v>
      </c>
      <c r="F5115">
        <v>1</v>
      </c>
      <c r="G5115">
        <v>2</v>
      </c>
      <c r="H5115">
        <v>0.5</v>
      </c>
      <c r="I5115">
        <v>5</v>
      </c>
      <c r="J5115">
        <v>10</v>
      </c>
      <c r="K5115">
        <v>0.5</v>
      </c>
      <c r="L5115">
        <v>15</v>
      </c>
      <c r="M5115">
        <v>0.66666666666666663</v>
      </c>
      <c r="N5115">
        <v>4</v>
      </c>
      <c r="P5115">
        <v>0</v>
      </c>
      <c r="Q5115">
        <v>0</v>
      </c>
      <c r="R5115" t="e">
        <v>#DIV/0!</v>
      </c>
      <c r="S5115">
        <v>1</v>
      </c>
    </row>
    <row r="5116" spans="1:19" x14ac:dyDescent="0.3">
      <c r="A5116" t="s">
        <v>10258</v>
      </c>
      <c r="B5116" s="171" t="s">
        <v>10259</v>
      </c>
      <c r="C5116" s="171" t="s">
        <v>203</v>
      </c>
      <c r="D5116" s="171" t="s">
        <v>80</v>
      </c>
      <c r="E5116" s="11">
        <v>42522</v>
      </c>
      <c r="F5116">
        <v>5</v>
      </c>
      <c r="G5116">
        <v>5</v>
      </c>
      <c r="H5116">
        <v>1</v>
      </c>
      <c r="I5116">
        <v>20</v>
      </c>
      <c r="J5116">
        <v>25</v>
      </c>
      <c r="K5116">
        <v>0.8</v>
      </c>
      <c r="L5116">
        <v>25</v>
      </c>
      <c r="M5116">
        <v>1</v>
      </c>
      <c r="N5116">
        <v>20</v>
      </c>
      <c r="P5116">
        <v>0</v>
      </c>
      <c r="Q5116">
        <v>0</v>
      </c>
      <c r="R5116" t="e">
        <v>#DIV/0!</v>
      </c>
      <c r="S5116">
        <v>0</v>
      </c>
    </row>
    <row r="5117" spans="1:19" x14ac:dyDescent="0.3">
      <c r="A5117" t="s">
        <v>10260</v>
      </c>
      <c r="B5117" s="171" t="s">
        <v>10261</v>
      </c>
      <c r="C5117" s="171" t="s">
        <v>76</v>
      </c>
      <c r="D5117" s="171" t="s">
        <v>4</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3">
      <c r="A5118" t="s">
        <v>10262</v>
      </c>
      <c r="B5118" s="171" t="s">
        <v>10263</v>
      </c>
      <c r="C5118" s="171" t="s">
        <v>128</v>
      </c>
      <c r="D5118" s="171" t="s">
        <v>80</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3">
      <c r="A5119" t="s">
        <v>10264</v>
      </c>
      <c r="B5119" s="171" t="s">
        <v>10265</v>
      </c>
      <c r="C5119" s="171" t="s">
        <v>152</v>
      </c>
      <c r="D5119" s="171" t="s">
        <v>80</v>
      </c>
      <c r="E5119" s="11">
        <v>42522</v>
      </c>
      <c r="F5119">
        <v>7</v>
      </c>
      <c r="G5119">
        <v>7</v>
      </c>
      <c r="H5119">
        <v>1</v>
      </c>
      <c r="I5119">
        <v>22</v>
      </c>
      <c r="J5119">
        <v>50</v>
      </c>
      <c r="K5119">
        <v>0.44</v>
      </c>
      <c r="L5119">
        <v>50</v>
      </c>
      <c r="M5119">
        <v>1</v>
      </c>
      <c r="N5119">
        <v>17</v>
      </c>
      <c r="O5119">
        <v>0.875</v>
      </c>
      <c r="P5119">
        <v>5</v>
      </c>
      <c r="Q5119">
        <v>5</v>
      </c>
      <c r="R5119">
        <v>1</v>
      </c>
      <c r="S5119">
        <v>5</v>
      </c>
    </row>
    <row r="5120" spans="1:19" x14ac:dyDescent="0.3">
      <c r="A5120" t="s">
        <v>10266</v>
      </c>
      <c r="B5120" s="171" t="s">
        <v>10267</v>
      </c>
      <c r="C5120" s="171" t="s">
        <v>194</v>
      </c>
      <c r="D5120" s="171" t="s">
        <v>80</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3">
      <c r="A5121" t="s">
        <v>10268</v>
      </c>
      <c r="B5121" s="171" t="s">
        <v>10269</v>
      </c>
      <c r="C5121" s="171" t="s">
        <v>236</v>
      </c>
      <c r="D5121" s="171" t="s">
        <v>80</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3">
      <c r="A5122" t="s">
        <v>10270</v>
      </c>
      <c r="B5122" s="171" t="s">
        <v>10271</v>
      </c>
      <c r="C5122" s="171" t="s">
        <v>239</v>
      </c>
      <c r="D5122" s="171" t="s">
        <v>80</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x14ac:dyDescent="0.3">
      <c r="A5123" t="s">
        <v>10272</v>
      </c>
      <c r="B5123" s="171" t="s">
        <v>10273</v>
      </c>
      <c r="C5123" s="171" t="s">
        <v>176</v>
      </c>
      <c r="D5123" s="171" t="s">
        <v>80</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3">
      <c r="A5124" t="s">
        <v>10274</v>
      </c>
      <c r="B5124" s="171" t="s">
        <v>10275</v>
      </c>
      <c r="C5124" s="171" t="s">
        <v>206</v>
      </c>
      <c r="D5124" s="171" t="s">
        <v>80</v>
      </c>
      <c r="E5124" s="11">
        <v>42522</v>
      </c>
      <c r="F5124">
        <v>5</v>
      </c>
      <c r="G5124">
        <v>5</v>
      </c>
      <c r="H5124">
        <v>1</v>
      </c>
      <c r="I5124">
        <v>13</v>
      </c>
      <c r="J5124">
        <v>25</v>
      </c>
      <c r="K5124">
        <v>0.52</v>
      </c>
      <c r="L5124">
        <v>25</v>
      </c>
      <c r="M5124">
        <v>1</v>
      </c>
      <c r="N5124">
        <v>13</v>
      </c>
      <c r="P5124">
        <v>1</v>
      </c>
      <c r="Q5124">
        <v>1</v>
      </c>
      <c r="R5124">
        <v>1</v>
      </c>
      <c r="S5124">
        <v>0</v>
      </c>
    </row>
    <row r="5125" spans="1:19" x14ac:dyDescent="0.3">
      <c r="A5125" t="s">
        <v>10276</v>
      </c>
      <c r="B5125" s="171" t="s">
        <v>10277</v>
      </c>
      <c r="C5125" s="171" t="s">
        <v>113</v>
      </c>
      <c r="D5125" s="171" t="s">
        <v>80</v>
      </c>
      <c r="E5125" s="11">
        <v>42522</v>
      </c>
      <c r="F5125">
        <v>5</v>
      </c>
      <c r="G5125">
        <v>5</v>
      </c>
      <c r="H5125">
        <v>1</v>
      </c>
      <c r="I5125">
        <v>7</v>
      </c>
      <c r="J5125">
        <v>25</v>
      </c>
      <c r="K5125">
        <v>0.28000000000000003</v>
      </c>
      <c r="L5125">
        <v>25</v>
      </c>
      <c r="M5125">
        <v>1</v>
      </c>
      <c r="N5125">
        <v>6</v>
      </c>
      <c r="P5125">
        <v>0</v>
      </c>
      <c r="Q5125">
        <v>0</v>
      </c>
      <c r="R5125" t="e">
        <v>#DIV/0!</v>
      </c>
      <c r="S5125">
        <v>1</v>
      </c>
    </row>
    <row r="5126" spans="1:19" x14ac:dyDescent="0.3">
      <c r="A5126" t="s">
        <v>10278</v>
      </c>
      <c r="B5126" s="171" t="s">
        <v>10279</v>
      </c>
      <c r="C5126" s="171" t="s">
        <v>131</v>
      </c>
      <c r="D5126" s="171" t="s">
        <v>80</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3">
      <c r="A5127" t="s">
        <v>10280</v>
      </c>
      <c r="B5127" s="171" t="s">
        <v>10281</v>
      </c>
      <c r="C5127" s="171" t="s">
        <v>155</v>
      </c>
      <c r="D5127" s="171" t="s">
        <v>80</v>
      </c>
      <c r="E5127" s="11">
        <v>42522</v>
      </c>
      <c r="F5127">
        <v>2</v>
      </c>
      <c r="G5127">
        <v>2</v>
      </c>
      <c r="H5127">
        <v>1</v>
      </c>
      <c r="I5127">
        <v>17</v>
      </c>
      <c r="J5127">
        <v>10</v>
      </c>
      <c r="K5127">
        <v>1.7</v>
      </c>
      <c r="L5127">
        <v>10</v>
      </c>
      <c r="M5127">
        <v>1</v>
      </c>
      <c r="N5127">
        <v>17</v>
      </c>
      <c r="P5127">
        <v>1</v>
      </c>
      <c r="Q5127">
        <v>1</v>
      </c>
      <c r="R5127">
        <v>1</v>
      </c>
      <c r="S5127">
        <v>0</v>
      </c>
    </row>
    <row r="5128" spans="1:19" x14ac:dyDescent="0.3">
      <c r="A5128" t="s">
        <v>10282</v>
      </c>
      <c r="B5128" s="171" t="s">
        <v>10283</v>
      </c>
      <c r="C5128" s="171" t="s">
        <v>188</v>
      </c>
      <c r="D5128" s="171" t="s">
        <v>80</v>
      </c>
      <c r="E5128" s="11">
        <v>42522</v>
      </c>
      <c r="F5128">
        <v>10</v>
      </c>
      <c r="G5128">
        <v>10</v>
      </c>
      <c r="H5128">
        <v>1</v>
      </c>
      <c r="I5128">
        <v>21</v>
      </c>
      <c r="J5128">
        <v>26</v>
      </c>
      <c r="K5128">
        <v>0.80769230769230771</v>
      </c>
      <c r="L5128">
        <v>26</v>
      </c>
      <c r="M5128">
        <v>1</v>
      </c>
      <c r="N5128">
        <v>11</v>
      </c>
      <c r="P5128">
        <v>0</v>
      </c>
      <c r="Q5128">
        <v>0</v>
      </c>
      <c r="R5128" t="e">
        <v>#DIV/0!</v>
      </c>
      <c r="S5128">
        <v>10</v>
      </c>
    </row>
    <row r="5129" spans="1:19" x14ac:dyDescent="0.3">
      <c r="A5129" t="s">
        <v>10284</v>
      </c>
      <c r="B5129" s="171" t="s">
        <v>10285</v>
      </c>
      <c r="C5129" s="171" t="s">
        <v>227</v>
      </c>
      <c r="D5129" s="171" t="s">
        <v>80</v>
      </c>
      <c r="E5129" s="11">
        <v>42522</v>
      </c>
      <c r="F5129">
        <v>4</v>
      </c>
      <c r="G5129">
        <v>4</v>
      </c>
      <c r="H5129">
        <v>1</v>
      </c>
      <c r="I5129">
        <v>2</v>
      </c>
      <c r="J5129">
        <v>20</v>
      </c>
      <c r="K5129">
        <v>0.1</v>
      </c>
      <c r="L5129">
        <v>20</v>
      </c>
      <c r="M5129">
        <v>1</v>
      </c>
      <c r="N5129">
        <v>2</v>
      </c>
      <c r="P5129">
        <v>0</v>
      </c>
      <c r="Q5129">
        <v>0</v>
      </c>
      <c r="R5129" t="e">
        <v>#DIV/0!</v>
      </c>
      <c r="S5129">
        <v>0</v>
      </c>
    </row>
    <row r="5130" spans="1:19" x14ac:dyDescent="0.3">
      <c r="A5130" t="s">
        <v>10286</v>
      </c>
      <c r="B5130" s="171" t="s">
        <v>10287</v>
      </c>
      <c r="C5130" s="171" t="s">
        <v>116</v>
      </c>
      <c r="D5130" s="171" t="s">
        <v>80</v>
      </c>
      <c r="E5130" s="11">
        <v>42522</v>
      </c>
      <c r="F5130">
        <v>9</v>
      </c>
      <c r="G5130">
        <v>9</v>
      </c>
      <c r="H5130">
        <v>1</v>
      </c>
      <c r="I5130">
        <v>121</v>
      </c>
      <c r="J5130">
        <v>100</v>
      </c>
      <c r="K5130">
        <v>1.21</v>
      </c>
      <c r="L5130">
        <v>100</v>
      </c>
      <c r="M5130">
        <v>1</v>
      </c>
      <c r="N5130">
        <v>121</v>
      </c>
      <c r="P5130">
        <v>0</v>
      </c>
      <c r="Q5130">
        <v>0</v>
      </c>
      <c r="R5130" t="e">
        <v>#DIV/0!</v>
      </c>
      <c r="S5130">
        <v>0</v>
      </c>
    </row>
    <row r="5131" spans="1:19" x14ac:dyDescent="0.3">
      <c r="A5131" t="s">
        <v>10288</v>
      </c>
      <c r="B5131" s="171" t="s">
        <v>10289</v>
      </c>
      <c r="C5131" s="171" t="s">
        <v>140</v>
      </c>
      <c r="D5131" s="171" t="s">
        <v>80</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3">
      <c r="A5132" t="s">
        <v>10290</v>
      </c>
      <c r="B5132" s="171" t="s">
        <v>10291</v>
      </c>
      <c r="C5132" s="171" t="s">
        <v>9862</v>
      </c>
      <c r="D5132" s="171" t="s">
        <v>80</v>
      </c>
      <c r="E5132" s="11">
        <v>42522</v>
      </c>
      <c r="F5132">
        <v>2</v>
      </c>
      <c r="G5132">
        <v>2</v>
      </c>
      <c r="H5132">
        <v>1</v>
      </c>
      <c r="I5132">
        <v>4</v>
      </c>
      <c r="J5132">
        <v>10</v>
      </c>
      <c r="K5132">
        <v>0.4</v>
      </c>
      <c r="L5132">
        <v>10</v>
      </c>
      <c r="M5132">
        <v>1</v>
      </c>
      <c r="N5132">
        <v>4</v>
      </c>
      <c r="P5132">
        <v>0</v>
      </c>
      <c r="Q5132">
        <v>0</v>
      </c>
      <c r="R5132" t="e">
        <v>#DIV/0!</v>
      </c>
      <c r="S5132">
        <v>0</v>
      </c>
    </row>
    <row r="5133" spans="1:19" x14ac:dyDescent="0.3">
      <c r="A5133" t="s">
        <v>10292</v>
      </c>
      <c r="B5133" s="171" t="s">
        <v>10293</v>
      </c>
      <c r="C5133" s="171" t="s">
        <v>8590</v>
      </c>
      <c r="D5133" s="171" t="s">
        <v>80</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3">
      <c r="A5134" t="s">
        <v>10294</v>
      </c>
      <c r="B5134" s="171" t="s">
        <v>10295</v>
      </c>
      <c r="C5134" s="171" t="s">
        <v>170</v>
      </c>
      <c r="D5134" s="171" t="s">
        <v>80</v>
      </c>
      <c r="E5134" s="11">
        <v>42522</v>
      </c>
      <c r="F5134">
        <v>3</v>
      </c>
      <c r="G5134">
        <v>5</v>
      </c>
      <c r="H5134">
        <v>0.6</v>
      </c>
      <c r="I5134">
        <v>40</v>
      </c>
      <c r="J5134">
        <v>30</v>
      </c>
      <c r="K5134">
        <v>1.3333333333333333</v>
      </c>
      <c r="L5134">
        <v>50</v>
      </c>
      <c r="M5134">
        <v>0.6</v>
      </c>
      <c r="N5134">
        <v>40</v>
      </c>
      <c r="P5134">
        <v>0</v>
      </c>
      <c r="Q5134">
        <v>0</v>
      </c>
      <c r="R5134" t="e">
        <v>#DIV/0!</v>
      </c>
      <c r="S5134">
        <v>0</v>
      </c>
    </row>
    <row r="5135" spans="1:19" x14ac:dyDescent="0.3">
      <c r="A5135" t="s">
        <v>10296</v>
      </c>
      <c r="B5135" s="171" t="s">
        <v>10297</v>
      </c>
      <c r="C5135" s="171" t="s">
        <v>182</v>
      </c>
      <c r="D5135" s="171" t="s">
        <v>80</v>
      </c>
      <c r="E5135" s="11">
        <v>42522</v>
      </c>
      <c r="F5135">
        <v>18</v>
      </c>
      <c r="G5135">
        <v>18</v>
      </c>
      <c r="H5135">
        <v>1</v>
      </c>
      <c r="I5135">
        <v>186</v>
      </c>
      <c r="J5135">
        <v>174</v>
      </c>
      <c r="K5135">
        <v>1.0689655172413792</v>
      </c>
      <c r="L5135">
        <v>174</v>
      </c>
      <c r="M5135">
        <v>1</v>
      </c>
      <c r="N5135">
        <v>186</v>
      </c>
      <c r="P5135">
        <v>0</v>
      </c>
      <c r="Q5135">
        <v>0</v>
      </c>
      <c r="R5135" t="e">
        <v>#DIV/0!</v>
      </c>
      <c r="S5135">
        <v>0</v>
      </c>
    </row>
    <row r="5136" spans="1:19" x14ac:dyDescent="0.3">
      <c r="A5136" t="s">
        <v>10298</v>
      </c>
      <c r="B5136" s="171" t="s">
        <v>10299</v>
      </c>
      <c r="C5136" s="171" t="s">
        <v>197</v>
      </c>
      <c r="D5136" s="171" t="s">
        <v>80</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3">
      <c r="A5137" t="s">
        <v>10300</v>
      </c>
      <c r="B5137" s="171" t="s">
        <v>10301</v>
      </c>
      <c r="C5137" s="171" t="s">
        <v>218</v>
      </c>
      <c r="D5137" s="171" t="s">
        <v>80</v>
      </c>
      <c r="E5137" s="11">
        <v>42522</v>
      </c>
      <c r="F5137">
        <v>3</v>
      </c>
      <c r="G5137">
        <v>3</v>
      </c>
      <c r="H5137">
        <v>1</v>
      </c>
      <c r="I5137">
        <v>19</v>
      </c>
      <c r="J5137">
        <v>30</v>
      </c>
      <c r="K5137">
        <v>0.6333333333333333</v>
      </c>
      <c r="L5137">
        <v>30</v>
      </c>
      <c r="M5137">
        <v>1</v>
      </c>
      <c r="N5137">
        <v>16</v>
      </c>
      <c r="P5137">
        <v>0</v>
      </c>
      <c r="Q5137">
        <v>0</v>
      </c>
      <c r="R5137" t="e">
        <v>#DIV/0!</v>
      </c>
      <c r="S5137">
        <v>3</v>
      </c>
    </row>
    <row r="5138" spans="1:19" x14ac:dyDescent="0.3">
      <c r="A5138" t="s">
        <v>10302</v>
      </c>
      <c r="B5138" s="171" t="s">
        <v>10303</v>
      </c>
      <c r="C5138" s="171" t="s">
        <v>230</v>
      </c>
      <c r="D5138" s="171" t="s">
        <v>80</v>
      </c>
      <c r="E5138" s="11">
        <v>42522</v>
      </c>
      <c r="H5138" t="e">
        <v>#DIV/0!</v>
      </c>
      <c r="K5138" t="e">
        <v>#DIV/0!</v>
      </c>
      <c r="M5138" t="e">
        <v>#DIV/0!</v>
      </c>
      <c r="R5138" t="e">
        <v>#DIV/0!</v>
      </c>
    </row>
    <row r="5139" spans="1:19" x14ac:dyDescent="0.3">
      <c r="A5139" t="s">
        <v>10304</v>
      </c>
      <c r="B5139" s="171" t="s">
        <v>10305</v>
      </c>
      <c r="C5139" s="171" t="s">
        <v>8193</v>
      </c>
      <c r="D5139" s="171" t="s">
        <v>80</v>
      </c>
      <c r="E5139" s="11">
        <v>42522</v>
      </c>
      <c r="F5139">
        <v>4</v>
      </c>
      <c r="G5139">
        <v>4</v>
      </c>
      <c r="H5139">
        <v>1</v>
      </c>
      <c r="I5139">
        <v>40</v>
      </c>
      <c r="J5139">
        <v>40</v>
      </c>
      <c r="K5139">
        <v>1</v>
      </c>
      <c r="L5139">
        <v>40</v>
      </c>
      <c r="M5139">
        <v>1</v>
      </c>
      <c r="N5139">
        <v>40</v>
      </c>
      <c r="P5139">
        <v>0</v>
      </c>
      <c r="Q5139">
        <v>0</v>
      </c>
      <c r="R5139" t="e">
        <v>#DIV/0!</v>
      </c>
      <c r="S5139">
        <v>0</v>
      </c>
    </row>
    <row r="5140" spans="1:19" x14ac:dyDescent="0.3">
      <c r="A5140" t="s">
        <v>10306</v>
      </c>
      <c r="B5140" s="171" t="s">
        <v>10307</v>
      </c>
      <c r="C5140" s="171" t="s">
        <v>173</v>
      </c>
      <c r="D5140" s="171" t="s">
        <v>80</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3">
      <c r="A5141" t="s">
        <v>10308</v>
      </c>
      <c r="B5141" s="171" t="s">
        <v>10309</v>
      </c>
      <c r="C5141" s="171" t="s">
        <v>200</v>
      </c>
      <c r="D5141" s="171" t="s">
        <v>80</v>
      </c>
      <c r="E5141" s="11">
        <v>42522</v>
      </c>
      <c r="F5141">
        <v>10</v>
      </c>
      <c r="G5141">
        <v>10</v>
      </c>
      <c r="H5141">
        <v>1</v>
      </c>
      <c r="I5141">
        <v>33</v>
      </c>
      <c r="J5141">
        <v>50</v>
      </c>
      <c r="K5141">
        <v>0.66</v>
      </c>
      <c r="L5141">
        <v>50</v>
      </c>
      <c r="M5141">
        <v>1</v>
      </c>
      <c r="N5141">
        <v>33</v>
      </c>
      <c r="P5141">
        <v>1</v>
      </c>
      <c r="Q5141">
        <v>1</v>
      </c>
      <c r="R5141">
        <v>1</v>
      </c>
      <c r="S5141">
        <v>0</v>
      </c>
    </row>
    <row r="5142" spans="1:19" x14ac:dyDescent="0.3">
      <c r="A5142" t="s">
        <v>10310</v>
      </c>
      <c r="B5142" s="171" t="s">
        <v>10311</v>
      </c>
      <c r="C5142" s="171" t="s">
        <v>107</v>
      </c>
      <c r="D5142" s="171" t="s">
        <v>4</v>
      </c>
      <c r="E5142" s="11">
        <v>42522</v>
      </c>
      <c r="F5142">
        <v>14</v>
      </c>
      <c r="G5142">
        <v>14</v>
      </c>
      <c r="H5142">
        <v>1</v>
      </c>
      <c r="I5142">
        <v>128</v>
      </c>
      <c r="J5142">
        <v>125</v>
      </c>
      <c r="K5142">
        <v>1.024</v>
      </c>
      <c r="L5142">
        <v>125</v>
      </c>
      <c r="M5142">
        <v>1</v>
      </c>
      <c r="N5142">
        <v>127</v>
      </c>
      <c r="P5142">
        <v>0</v>
      </c>
      <c r="Q5142">
        <v>0</v>
      </c>
      <c r="R5142" t="e">
        <v>#DIV/0!</v>
      </c>
      <c r="S5142">
        <v>1</v>
      </c>
    </row>
    <row r="5143" spans="1:19" x14ac:dyDescent="0.3">
      <c r="A5143" t="s">
        <v>10312</v>
      </c>
      <c r="B5143" s="171" t="s">
        <v>10313</v>
      </c>
      <c r="C5143" s="171" t="s">
        <v>122</v>
      </c>
      <c r="D5143" s="171" t="s">
        <v>4</v>
      </c>
      <c r="E5143" s="11">
        <v>42522</v>
      </c>
      <c r="F5143">
        <v>1</v>
      </c>
      <c r="G5143">
        <v>2</v>
      </c>
      <c r="H5143">
        <v>0.5</v>
      </c>
      <c r="I5143">
        <v>5</v>
      </c>
      <c r="J5143">
        <v>10</v>
      </c>
      <c r="K5143">
        <v>0.5</v>
      </c>
      <c r="L5143">
        <v>15</v>
      </c>
      <c r="M5143">
        <v>0.66666666666666663</v>
      </c>
      <c r="N5143">
        <v>4</v>
      </c>
      <c r="P5143">
        <v>0</v>
      </c>
      <c r="Q5143">
        <v>0</v>
      </c>
      <c r="R5143" t="e">
        <v>#DIV/0!</v>
      </c>
      <c r="S5143">
        <v>1</v>
      </c>
    </row>
    <row r="5144" spans="1:19" x14ac:dyDescent="0.3">
      <c r="A5144" t="s">
        <v>10314</v>
      </c>
      <c r="B5144" s="171" t="s">
        <v>10315</v>
      </c>
      <c r="C5144" s="171" t="s">
        <v>9887</v>
      </c>
      <c r="D5144" s="171" t="s">
        <v>4</v>
      </c>
      <c r="E5144" s="11">
        <v>42522</v>
      </c>
      <c r="F5144">
        <v>2</v>
      </c>
      <c r="G5144">
        <v>2</v>
      </c>
      <c r="H5144">
        <v>1</v>
      </c>
      <c r="I5144">
        <v>4</v>
      </c>
      <c r="J5144">
        <v>10</v>
      </c>
      <c r="K5144">
        <v>0.4</v>
      </c>
      <c r="L5144">
        <v>10</v>
      </c>
      <c r="M5144">
        <v>1</v>
      </c>
      <c r="N5144">
        <v>4</v>
      </c>
      <c r="P5144">
        <v>0</v>
      </c>
      <c r="Q5144">
        <v>0</v>
      </c>
      <c r="R5144" t="e">
        <v>#DIV/0!</v>
      </c>
      <c r="S5144">
        <v>0</v>
      </c>
    </row>
    <row r="5145" spans="1:19" x14ac:dyDescent="0.3">
      <c r="A5145" t="s">
        <v>10316</v>
      </c>
      <c r="B5145" s="171" t="s">
        <v>10317</v>
      </c>
      <c r="C5145" s="171" t="s">
        <v>8615</v>
      </c>
      <c r="D5145" s="171" t="s">
        <v>4</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3">
      <c r="A5146" t="s">
        <v>10318</v>
      </c>
      <c r="B5146" s="171" t="s">
        <v>10319</v>
      </c>
      <c r="C5146" s="171" t="s">
        <v>146</v>
      </c>
      <c r="D5146" s="171" t="s">
        <v>4</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3">
      <c r="A5147" t="s">
        <v>10320</v>
      </c>
      <c r="B5147" s="171" t="s">
        <v>10321</v>
      </c>
      <c r="C5147" s="171" t="s">
        <v>161</v>
      </c>
      <c r="D5147" s="171" t="s">
        <v>4</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3">
      <c r="A5148" t="s">
        <v>10322</v>
      </c>
      <c r="B5148" s="171" t="s">
        <v>10323</v>
      </c>
      <c r="C5148" s="171" t="s">
        <v>212</v>
      </c>
      <c r="D5148" s="171" t="s">
        <v>4</v>
      </c>
      <c r="E5148" s="11">
        <v>42522</v>
      </c>
      <c r="F5148">
        <v>1</v>
      </c>
      <c r="G5148">
        <v>2</v>
      </c>
      <c r="H5148">
        <v>0.5</v>
      </c>
      <c r="I5148">
        <v>6</v>
      </c>
      <c r="J5148">
        <v>10</v>
      </c>
      <c r="K5148">
        <v>0.6</v>
      </c>
      <c r="L5148">
        <v>15</v>
      </c>
      <c r="M5148">
        <v>0.66666666666666663</v>
      </c>
      <c r="N5148">
        <v>2</v>
      </c>
      <c r="P5148">
        <v>3</v>
      </c>
      <c r="Q5148">
        <v>6</v>
      </c>
      <c r="R5148">
        <v>0.5</v>
      </c>
      <c r="S5148">
        <v>4</v>
      </c>
    </row>
    <row r="5149" spans="1:19" x14ac:dyDescent="0.3">
      <c r="A5149" t="s">
        <v>10324</v>
      </c>
      <c r="B5149" s="171" t="s">
        <v>10325</v>
      </c>
      <c r="C5149" s="171" t="s">
        <v>73</v>
      </c>
      <c r="D5149" s="171" t="s">
        <v>4</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3">
      <c r="A5150" t="s">
        <v>10326</v>
      </c>
      <c r="B5150" s="171" t="s">
        <v>10327</v>
      </c>
      <c r="C5150" s="171" t="s">
        <v>125</v>
      </c>
      <c r="D5150" s="171" t="s">
        <v>4</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3">
      <c r="A5151" t="s">
        <v>10328</v>
      </c>
      <c r="B5151" s="171" t="s">
        <v>10329</v>
      </c>
      <c r="C5151" s="171" t="s">
        <v>191</v>
      </c>
      <c r="D5151" s="171" t="s">
        <v>4</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3">
      <c r="A5152" t="s">
        <v>10330</v>
      </c>
      <c r="B5152" s="171" t="s">
        <v>10331</v>
      </c>
      <c r="C5152" s="171" t="s">
        <v>233</v>
      </c>
      <c r="D5152" s="171" t="s">
        <v>4</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3">
      <c r="A5153" t="s">
        <v>10332</v>
      </c>
      <c r="B5153" s="171" t="s">
        <v>10333</v>
      </c>
      <c r="C5153" s="171" t="s">
        <v>185</v>
      </c>
      <c r="D5153" s="171" t="s">
        <v>4</v>
      </c>
      <c r="E5153" s="11">
        <v>42522</v>
      </c>
      <c r="F5153">
        <v>10</v>
      </c>
      <c r="G5153">
        <v>10</v>
      </c>
      <c r="H5153">
        <v>1</v>
      </c>
      <c r="I5153">
        <v>21</v>
      </c>
      <c r="J5153">
        <v>26</v>
      </c>
      <c r="K5153">
        <v>0.80769230769230771</v>
      </c>
      <c r="L5153">
        <v>26</v>
      </c>
      <c r="M5153">
        <v>1</v>
      </c>
      <c r="N5153">
        <v>11</v>
      </c>
      <c r="P5153">
        <v>0</v>
      </c>
      <c r="Q5153">
        <v>0</v>
      </c>
      <c r="R5153" t="e">
        <v>#DIV/0!</v>
      </c>
      <c r="S5153">
        <v>10</v>
      </c>
    </row>
    <row r="5154" spans="1:19" x14ac:dyDescent="0.3">
      <c r="A5154" t="s">
        <v>10334</v>
      </c>
      <c r="B5154" s="171" t="s">
        <v>10335</v>
      </c>
      <c r="C5154" s="171" t="s">
        <v>221</v>
      </c>
      <c r="D5154" s="171" t="s">
        <v>4</v>
      </c>
      <c r="E5154" s="11">
        <v>42522</v>
      </c>
      <c r="F5154">
        <v>4</v>
      </c>
      <c r="G5154">
        <v>4</v>
      </c>
      <c r="H5154">
        <v>1</v>
      </c>
      <c r="I5154">
        <v>2</v>
      </c>
      <c r="J5154">
        <v>20</v>
      </c>
      <c r="K5154">
        <v>0.1</v>
      </c>
      <c r="L5154">
        <v>20</v>
      </c>
      <c r="M5154">
        <v>1</v>
      </c>
      <c r="N5154">
        <v>2</v>
      </c>
      <c r="P5154">
        <v>0</v>
      </c>
      <c r="Q5154">
        <v>0</v>
      </c>
      <c r="R5154" t="e">
        <v>#DIV/0!</v>
      </c>
      <c r="S5154">
        <v>0</v>
      </c>
    </row>
    <row r="5155" spans="1:19" x14ac:dyDescent="0.3">
      <c r="A5155" t="s">
        <v>10336</v>
      </c>
      <c r="B5155" s="171" t="s">
        <v>10337</v>
      </c>
      <c r="C5155" s="171" t="s">
        <v>137</v>
      </c>
      <c r="D5155" s="171" t="s">
        <v>4</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3">
      <c r="A5156" t="s">
        <v>10338</v>
      </c>
      <c r="B5156" s="171" t="s">
        <v>10339</v>
      </c>
      <c r="C5156" s="171" t="s">
        <v>167</v>
      </c>
      <c r="D5156" s="171" t="s">
        <v>4</v>
      </c>
      <c r="E5156" s="11">
        <v>42522</v>
      </c>
      <c r="F5156">
        <v>3</v>
      </c>
      <c r="G5156">
        <v>5</v>
      </c>
      <c r="H5156">
        <v>0.6</v>
      </c>
      <c r="I5156">
        <v>40</v>
      </c>
      <c r="J5156">
        <v>30</v>
      </c>
      <c r="K5156">
        <v>1.3333333333333333</v>
      </c>
      <c r="L5156">
        <v>50</v>
      </c>
      <c r="M5156">
        <v>0.6</v>
      </c>
      <c r="N5156">
        <v>40</v>
      </c>
      <c r="P5156">
        <v>0</v>
      </c>
      <c r="Q5156">
        <v>0</v>
      </c>
      <c r="R5156" t="e">
        <v>#DIV/0!</v>
      </c>
      <c r="S5156">
        <v>0</v>
      </c>
    </row>
    <row r="5157" spans="1:19" x14ac:dyDescent="0.3">
      <c r="A5157" t="s">
        <v>10340</v>
      </c>
      <c r="B5157" s="171" t="s">
        <v>10341</v>
      </c>
      <c r="C5157" s="171" t="s">
        <v>179</v>
      </c>
      <c r="D5157" s="171" t="s">
        <v>4</v>
      </c>
      <c r="E5157" s="11">
        <v>42522</v>
      </c>
      <c r="F5157">
        <v>18</v>
      </c>
      <c r="G5157">
        <v>18</v>
      </c>
      <c r="H5157">
        <v>1</v>
      </c>
      <c r="I5157">
        <v>186</v>
      </c>
      <c r="J5157">
        <v>174</v>
      </c>
      <c r="K5157">
        <v>1.0689655172413792</v>
      </c>
      <c r="L5157">
        <v>174</v>
      </c>
      <c r="M5157">
        <v>1</v>
      </c>
      <c r="N5157">
        <v>186</v>
      </c>
      <c r="P5157">
        <v>0</v>
      </c>
      <c r="Q5157">
        <v>0</v>
      </c>
      <c r="R5157" t="e">
        <v>#DIV/0!</v>
      </c>
      <c r="S5157">
        <v>0</v>
      </c>
    </row>
    <row r="5158" spans="1:19" x14ac:dyDescent="0.3">
      <c r="A5158" t="s">
        <v>10342</v>
      </c>
      <c r="B5158" s="171" t="s">
        <v>10343</v>
      </c>
      <c r="C5158" s="171" t="s">
        <v>215</v>
      </c>
      <c r="D5158" s="171" t="s">
        <v>4</v>
      </c>
      <c r="E5158" s="11">
        <v>42522</v>
      </c>
      <c r="F5158">
        <v>3</v>
      </c>
      <c r="G5158">
        <v>3</v>
      </c>
      <c r="H5158">
        <v>1</v>
      </c>
      <c r="I5158">
        <v>19</v>
      </c>
      <c r="J5158">
        <v>30</v>
      </c>
      <c r="K5158">
        <v>0.6333333333333333</v>
      </c>
      <c r="L5158">
        <v>30</v>
      </c>
      <c r="M5158">
        <v>1</v>
      </c>
      <c r="N5158">
        <v>16</v>
      </c>
      <c r="P5158">
        <v>0</v>
      </c>
      <c r="Q5158">
        <v>0</v>
      </c>
      <c r="R5158" t="e">
        <v>#DIV/0!</v>
      </c>
      <c r="S5158">
        <v>3</v>
      </c>
    </row>
    <row r="5159" spans="1:19" x14ac:dyDescent="0.3">
      <c r="A5159" t="s">
        <v>10344</v>
      </c>
      <c r="B5159" s="171" t="s">
        <v>10345</v>
      </c>
      <c r="C5159" s="171" t="s">
        <v>8233</v>
      </c>
      <c r="D5159" s="171" t="s">
        <v>4</v>
      </c>
      <c r="E5159" s="11">
        <v>42522</v>
      </c>
      <c r="F5159">
        <v>4</v>
      </c>
      <c r="G5159">
        <v>4</v>
      </c>
      <c r="H5159">
        <v>1</v>
      </c>
      <c r="I5159">
        <v>40</v>
      </c>
      <c r="J5159">
        <v>40</v>
      </c>
      <c r="K5159">
        <v>1</v>
      </c>
      <c r="L5159">
        <v>40</v>
      </c>
      <c r="M5159">
        <v>1</v>
      </c>
      <c r="N5159">
        <v>40</v>
      </c>
      <c r="P5159">
        <v>0</v>
      </c>
      <c r="Q5159">
        <v>0</v>
      </c>
      <c r="R5159" t="e">
        <v>#DIV/0!</v>
      </c>
      <c r="S5159">
        <v>0</v>
      </c>
    </row>
    <row r="5160" spans="1:19" x14ac:dyDescent="0.3">
      <c r="A5160" t="s">
        <v>10346</v>
      </c>
      <c r="B5160" s="171" t="s">
        <v>10347</v>
      </c>
      <c r="C5160" s="171" t="s">
        <v>79</v>
      </c>
      <c r="D5160" s="171" t="s">
        <v>80</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3">
      <c r="A5161" t="s">
        <v>10348</v>
      </c>
      <c r="B5161" s="171" t="s">
        <v>10349</v>
      </c>
      <c r="C5161" s="171" t="s">
        <v>83</v>
      </c>
      <c r="D5161" s="171" t="s">
        <v>80</v>
      </c>
      <c r="E5161" s="11">
        <v>42522</v>
      </c>
      <c r="F5161">
        <v>6</v>
      </c>
      <c r="G5161">
        <v>8</v>
      </c>
      <c r="H5161">
        <v>0.75</v>
      </c>
      <c r="I5161">
        <v>22</v>
      </c>
      <c r="J5161">
        <v>30</v>
      </c>
      <c r="K5161">
        <v>0.73333333333333328</v>
      </c>
      <c r="L5161">
        <v>40</v>
      </c>
      <c r="M5161">
        <v>0.75</v>
      </c>
      <c r="N5161">
        <v>22</v>
      </c>
      <c r="P5161">
        <v>0</v>
      </c>
      <c r="Q5161">
        <v>0</v>
      </c>
      <c r="R5161" t="e">
        <v>#DIV/0!</v>
      </c>
      <c r="S5161">
        <v>0</v>
      </c>
    </row>
    <row r="5162" spans="1:19" x14ac:dyDescent="0.3">
      <c r="A5162" t="s">
        <v>10350</v>
      </c>
      <c r="B5162" s="171" t="s">
        <v>10351</v>
      </c>
      <c r="C5162" s="171" t="s">
        <v>86</v>
      </c>
      <c r="D5162" s="171" t="s">
        <v>80</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3">
      <c r="A5163" t="s">
        <v>10352</v>
      </c>
      <c r="B5163" s="171" t="s">
        <v>10353</v>
      </c>
      <c r="C5163" s="171" t="s">
        <v>89</v>
      </c>
      <c r="D5163" s="171" t="s">
        <v>80</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3">
      <c r="A5164" t="s">
        <v>10354</v>
      </c>
      <c r="B5164" s="171" t="s">
        <v>10355</v>
      </c>
      <c r="C5164" s="171" t="s">
        <v>92</v>
      </c>
      <c r="D5164" s="171" t="s">
        <v>80</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x14ac:dyDescent="0.3">
      <c r="A5165" t="s">
        <v>10356</v>
      </c>
      <c r="B5165" s="171" t="s">
        <v>10357</v>
      </c>
      <c r="C5165" s="171" t="s">
        <v>95</v>
      </c>
      <c r="D5165" s="171" t="s">
        <v>80</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3">
      <c r="A5166" t="s">
        <v>10358</v>
      </c>
      <c r="B5166" s="171" t="s">
        <v>10359</v>
      </c>
      <c r="C5166" s="171" t="s">
        <v>98</v>
      </c>
      <c r="D5166" s="171" t="s">
        <v>80</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3">
      <c r="A5167" t="s">
        <v>10360</v>
      </c>
      <c r="B5167" s="171" t="s">
        <v>10361</v>
      </c>
      <c r="C5167" s="171" t="s">
        <v>101</v>
      </c>
      <c r="D5167" s="171" t="s">
        <v>80</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3">
      <c r="A5168" t="s">
        <v>10362</v>
      </c>
      <c r="B5168" s="171" t="s">
        <v>10363</v>
      </c>
      <c r="C5168" s="171" t="s">
        <v>6843</v>
      </c>
      <c r="D5168" s="171" t="s">
        <v>80</v>
      </c>
      <c r="E5168" s="11">
        <v>42522</v>
      </c>
      <c r="F5168">
        <v>0</v>
      </c>
      <c r="G5168">
        <v>0</v>
      </c>
      <c r="H5168" t="e">
        <v>#DIV/0!</v>
      </c>
      <c r="I5168">
        <v>0</v>
      </c>
      <c r="J5168">
        <v>0</v>
      </c>
      <c r="K5168" t="e">
        <v>#DIV/0!</v>
      </c>
      <c r="L5168">
        <v>0</v>
      </c>
      <c r="M5168" t="e">
        <v>#DIV/0!</v>
      </c>
      <c r="N5168">
        <v>0</v>
      </c>
      <c r="P5168">
        <v>0</v>
      </c>
      <c r="Q5168">
        <v>0</v>
      </c>
      <c r="R5168" t="e">
        <v>#DIV/0!</v>
      </c>
      <c r="S5168">
        <v>0</v>
      </c>
    </row>
    <row r="5169" spans="1:19" x14ac:dyDescent="0.3">
      <c r="A5169" t="s">
        <v>10364</v>
      </c>
      <c r="B5169" s="171" t="s">
        <v>10365</v>
      </c>
      <c r="C5169" s="171" t="s">
        <v>104</v>
      </c>
      <c r="D5169" s="171" t="s">
        <v>4</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3">
      <c r="A5170" t="s">
        <v>10366</v>
      </c>
      <c r="B5170" s="171" t="s">
        <v>10367</v>
      </c>
      <c r="C5170" s="171" t="s">
        <v>76</v>
      </c>
      <c r="D5170" s="171" t="s">
        <v>80</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3">
      <c r="A5171" t="s">
        <v>10368</v>
      </c>
      <c r="B5171" s="171" t="s">
        <v>10369</v>
      </c>
      <c r="C5171" s="171" t="s">
        <v>79</v>
      </c>
      <c r="D5171" s="171" t="s">
        <v>4</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3">
      <c r="A5172" t="s">
        <v>10370</v>
      </c>
      <c r="B5172" s="171" t="s">
        <v>10371</v>
      </c>
      <c r="C5172" s="171" t="s">
        <v>86</v>
      </c>
      <c r="D5172" s="171" t="s">
        <v>4</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3">
      <c r="A5173" t="s">
        <v>10372</v>
      </c>
      <c r="B5173" s="171" t="s">
        <v>10373</v>
      </c>
      <c r="C5173" s="171" t="s">
        <v>89</v>
      </c>
      <c r="D5173" s="171" t="s">
        <v>4</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3">
      <c r="A5174" t="s">
        <v>10374</v>
      </c>
      <c r="B5174" s="171" t="s">
        <v>10375</v>
      </c>
      <c r="C5174" s="171" t="s">
        <v>92</v>
      </c>
      <c r="D5174" s="171" t="s">
        <v>4</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x14ac:dyDescent="0.3">
      <c r="A5175" t="s">
        <v>10376</v>
      </c>
      <c r="B5175" s="171" t="s">
        <v>10377</v>
      </c>
      <c r="C5175" s="171" t="s">
        <v>98</v>
      </c>
      <c r="D5175" s="171" t="s">
        <v>4</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3">
      <c r="A5176" t="s">
        <v>10378</v>
      </c>
      <c r="B5176" s="171" t="s">
        <v>10379</v>
      </c>
      <c r="C5176" s="171" t="s">
        <v>101</v>
      </c>
      <c r="D5176" s="171" t="s">
        <v>4</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3">
      <c r="A5177" t="s">
        <v>10380</v>
      </c>
      <c r="B5177" s="171" t="s">
        <v>10381</v>
      </c>
      <c r="C5177" s="171" t="s">
        <v>6843</v>
      </c>
      <c r="D5177" s="171" t="s">
        <v>4</v>
      </c>
      <c r="E5177" s="11">
        <v>42522</v>
      </c>
      <c r="F5177">
        <v>0</v>
      </c>
      <c r="G5177">
        <v>0</v>
      </c>
      <c r="H5177" t="e">
        <v>#DIV/0!</v>
      </c>
      <c r="I5177">
        <v>0</v>
      </c>
      <c r="J5177">
        <v>0</v>
      </c>
      <c r="K5177" t="e">
        <v>#DIV/0!</v>
      </c>
      <c r="L5177">
        <v>0</v>
      </c>
      <c r="M5177" t="e">
        <v>#DIV/0!</v>
      </c>
      <c r="N5177">
        <v>0</v>
      </c>
      <c r="P5177">
        <v>0</v>
      </c>
      <c r="Q5177">
        <v>0</v>
      </c>
      <c r="R5177" t="e">
        <v>#DIV/0!</v>
      </c>
      <c r="S5177">
        <v>0</v>
      </c>
    </row>
    <row r="5178" spans="1:19" x14ac:dyDescent="0.3">
      <c r="A5178" t="s">
        <v>10382</v>
      </c>
      <c r="B5178" s="171" t="s">
        <v>10383</v>
      </c>
      <c r="C5178" s="171" t="s">
        <v>107</v>
      </c>
      <c r="D5178" s="171" t="s">
        <v>80</v>
      </c>
      <c r="E5178" s="11">
        <v>42522</v>
      </c>
      <c r="F5178">
        <v>14</v>
      </c>
      <c r="G5178">
        <v>14</v>
      </c>
      <c r="H5178">
        <v>1</v>
      </c>
      <c r="I5178">
        <v>128</v>
      </c>
      <c r="J5178">
        <v>125</v>
      </c>
      <c r="K5178">
        <v>1.024</v>
      </c>
      <c r="L5178">
        <v>125</v>
      </c>
      <c r="M5178">
        <v>1</v>
      </c>
      <c r="N5178">
        <v>127</v>
      </c>
      <c r="P5178">
        <v>0</v>
      </c>
      <c r="Q5178">
        <v>0</v>
      </c>
      <c r="R5178" t="e">
        <v>#DIV/0!</v>
      </c>
      <c r="S5178">
        <v>1</v>
      </c>
    </row>
    <row r="5179" spans="1:19" x14ac:dyDescent="0.3">
      <c r="A5179" t="s">
        <v>10384</v>
      </c>
      <c r="B5179" s="171" t="s">
        <v>10385</v>
      </c>
      <c r="C5179" s="171" t="s">
        <v>113</v>
      </c>
      <c r="D5179" s="171" t="s">
        <v>4</v>
      </c>
      <c r="E5179" s="11">
        <v>42522</v>
      </c>
      <c r="F5179">
        <v>5</v>
      </c>
      <c r="G5179">
        <v>5</v>
      </c>
      <c r="H5179">
        <v>1</v>
      </c>
      <c r="I5179">
        <v>7</v>
      </c>
      <c r="J5179">
        <v>25</v>
      </c>
      <c r="K5179">
        <v>0.28000000000000003</v>
      </c>
      <c r="L5179">
        <v>25</v>
      </c>
      <c r="M5179">
        <v>1</v>
      </c>
      <c r="N5179">
        <v>6</v>
      </c>
      <c r="P5179">
        <v>0</v>
      </c>
      <c r="Q5179">
        <v>0</v>
      </c>
      <c r="R5179" t="e">
        <v>#DIV/0!</v>
      </c>
      <c r="S5179">
        <v>1</v>
      </c>
    </row>
    <row r="5180" spans="1:19" x14ac:dyDescent="0.3">
      <c r="A5180" t="s">
        <v>10386</v>
      </c>
      <c r="B5180" s="171" t="s">
        <v>10387</v>
      </c>
      <c r="C5180" s="171" t="s">
        <v>116</v>
      </c>
      <c r="D5180" s="171" t="s">
        <v>4</v>
      </c>
      <c r="E5180" s="11">
        <v>42522</v>
      </c>
      <c r="F5180">
        <v>9</v>
      </c>
      <c r="G5180">
        <v>9</v>
      </c>
      <c r="H5180">
        <v>1</v>
      </c>
      <c r="I5180">
        <v>121</v>
      </c>
      <c r="J5180">
        <v>100</v>
      </c>
      <c r="K5180">
        <v>1.21</v>
      </c>
      <c r="L5180">
        <v>100</v>
      </c>
      <c r="M5180">
        <v>1</v>
      </c>
      <c r="N5180">
        <v>121</v>
      </c>
      <c r="P5180">
        <v>0</v>
      </c>
      <c r="Q5180">
        <v>0</v>
      </c>
      <c r="R5180" t="e">
        <v>#DIV/0!</v>
      </c>
      <c r="S5180">
        <v>0</v>
      </c>
    </row>
    <row r="5181" spans="1:19" x14ac:dyDescent="0.3">
      <c r="A5181" t="s">
        <v>10388</v>
      </c>
      <c r="B5181" s="171" t="s">
        <v>10389</v>
      </c>
      <c r="C5181" s="171" t="s">
        <v>9887</v>
      </c>
      <c r="D5181" s="171" t="s">
        <v>80</v>
      </c>
      <c r="E5181" s="11">
        <v>42522</v>
      </c>
      <c r="F5181">
        <v>2</v>
      </c>
      <c r="G5181">
        <v>2</v>
      </c>
      <c r="H5181">
        <v>1</v>
      </c>
      <c r="I5181">
        <v>4</v>
      </c>
      <c r="J5181">
        <v>10</v>
      </c>
      <c r="K5181">
        <v>0.4</v>
      </c>
      <c r="L5181">
        <v>10</v>
      </c>
      <c r="M5181">
        <v>1</v>
      </c>
      <c r="N5181">
        <v>4</v>
      </c>
      <c r="P5181">
        <v>0</v>
      </c>
      <c r="Q5181">
        <v>0</v>
      </c>
      <c r="R5181" t="e">
        <v>#DIV/0!</v>
      </c>
      <c r="S5181">
        <v>0</v>
      </c>
    </row>
    <row r="5182" spans="1:19" x14ac:dyDescent="0.3">
      <c r="A5182" t="s">
        <v>10390</v>
      </c>
      <c r="B5182" s="171" t="s">
        <v>10391</v>
      </c>
      <c r="C5182" s="171" t="s">
        <v>9862</v>
      </c>
      <c r="D5182" s="171" t="s">
        <v>4</v>
      </c>
      <c r="E5182" s="11">
        <v>42522</v>
      </c>
      <c r="F5182">
        <v>2</v>
      </c>
      <c r="G5182">
        <v>2</v>
      </c>
      <c r="H5182">
        <v>1</v>
      </c>
      <c r="I5182">
        <v>4</v>
      </c>
      <c r="J5182">
        <v>10</v>
      </c>
      <c r="K5182">
        <v>0.4</v>
      </c>
      <c r="L5182">
        <v>10</v>
      </c>
      <c r="M5182">
        <v>1</v>
      </c>
      <c r="N5182">
        <v>4</v>
      </c>
      <c r="P5182">
        <v>0</v>
      </c>
      <c r="Q5182">
        <v>0</v>
      </c>
      <c r="R5182" t="e">
        <v>#DIV/0!</v>
      </c>
      <c r="S5182">
        <v>0</v>
      </c>
    </row>
    <row r="5183" spans="1:19" x14ac:dyDescent="0.3">
      <c r="A5183" t="s">
        <v>10392</v>
      </c>
      <c r="B5183" s="171" t="s">
        <v>10393</v>
      </c>
      <c r="C5183" s="171" t="s">
        <v>119</v>
      </c>
      <c r="D5183" s="171" t="s">
        <v>4</v>
      </c>
      <c r="E5183" s="11">
        <v>42522</v>
      </c>
      <c r="F5183">
        <v>1</v>
      </c>
      <c r="G5183">
        <v>2</v>
      </c>
      <c r="H5183">
        <v>0.5</v>
      </c>
      <c r="I5183">
        <v>5</v>
      </c>
      <c r="J5183">
        <v>10</v>
      </c>
      <c r="K5183">
        <v>0.5</v>
      </c>
      <c r="L5183">
        <v>15</v>
      </c>
      <c r="M5183">
        <v>0.66666666666666663</v>
      </c>
      <c r="N5183">
        <v>4</v>
      </c>
      <c r="P5183">
        <v>0</v>
      </c>
      <c r="Q5183">
        <v>0</v>
      </c>
      <c r="R5183" t="e">
        <v>#DIV/0!</v>
      </c>
      <c r="S5183">
        <v>1</v>
      </c>
    </row>
    <row r="5184" spans="1:19" x14ac:dyDescent="0.3">
      <c r="A5184" t="s">
        <v>10394</v>
      </c>
      <c r="B5184" s="171" t="s">
        <v>10395</v>
      </c>
      <c r="C5184" s="171" t="s">
        <v>122</v>
      </c>
      <c r="D5184" s="171" t="s">
        <v>80</v>
      </c>
      <c r="E5184" s="11">
        <v>42522</v>
      </c>
      <c r="F5184">
        <v>1</v>
      </c>
      <c r="G5184">
        <v>2</v>
      </c>
      <c r="H5184">
        <v>0.5</v>
      </c>
      <c r="I5184">
        <v>5</v>
      </c>
      <c r="J5184">
        <v>10</v>
      </c>
      <c r="K5184">
        <v>0.5</v>
      </c>
      <c r="L5184">
        <v>15</v>
      </c>
      <c r="M5184">
        <v>0.66666666666666663</v>
      </c>
      <c r="N5184">
        <v>4</v>
      </c>
      <c r="P5184">
        <v>0</v>
      </c>
      <c r="Q5184">
        <v>0</v>
      </c>
      <c r="R5184" t="e">
        <v>#DIV/0!</v>
      </c>
      <c r="S5184">
        <v>1</v>
      </c>
    </row>
    <row r="5185" spans="1:19" x14ac:dyDescent="0.3">
      <c r="A5185" t="s">
        <v>10396</v>
      </c>
      <c r="B5185" s="171" t="s">
        <v>10397</v>
      </c>
      <c r="C5185" s="171" t="s">
        <v>125</v>
      </c>
      <c r="D5185" s="171" t="s">
        <v>80</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3">
      <c r="A5186" t="s">
        <v>10398</v>
      </c>
      <c r="B5186" s="171" t="s">
        <v>10399</v>
      </c>
      <c r="C5186" s="171" t="s">
        <v>128</v>
      </c>
      <c r="D5186" s="171" t="s">
        <v>4</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3">
      <c r="A5187" t="s">
        <v>10400</v>
      </c>
      <c r="B5187" s="171" t="s">
        <v>10401</v>
      </c>
      <c r="C5187" s="171" t="s">
        <v>131</v>
      </c>
      <c r="D5187" s="171" t="s">
        <v>4</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3">
      <c r="A5188" t="s">
        <v>10402</v>
      </c>
      <c r="B5188" s="171" t="s">
        <v>10403</v>
      </c>
      <c r="C5188" s="171" t="s">
        <v>137</v>
      </c>
      <c r="D5188" s="171" t="s">
        <v>80</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3">
      <c r="A5189" t="s">
        <v>10404</v>
      </c>
      <c r="B5189" s="171" t="s">
        <v>10405</v>
      </c>
      <c r="C5189" s="171" t="s">
        <v>140</v>
      </c>
      <c r="D5189" s="171" t="s">
        <v>4</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3">
      <c r="A5190" t="s">
        <v>10406</v>
      </c>
      <c r="B5190" s="171" t="s">
        <v>10407</v>
      </c>
      <c r="C5190" s="171" t="s">
        <v>8615</v>
      </c>
      <c r="D5190" s="171" t="s">
        <v>80</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3">
      <c r="A5191" t="s">
        <v>10408</v>
      </c>
      <c r="B5191" s="171" t="s">
        <v>10409</v>
      </c>
      <c r="C5191" s="171" t="s">
        <v>8590</v>
      </c>
      <c r="D5191" s="171" t="s">
        <v>4</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3">
      <c r="A5192" t="s">
        <v>10410</v>
      </c>
      <c r="B5192" s="171" t="s">
        <v>10411</v>
      </c>
      <c r="C5192" s="171" t="s">
        <v>167</v>
      </c>
      <c r="D5192" s="171" t="s">
        <v>80</v>
      </c>
      <c r="E5192" s="11">
        <v>42522</v>
      </c>
      <c r="F5192">
        <v>3</v>
      </c>
      <c r="G5192">
        <v>5</v>
      </c>
      <c r="H5192">
        <v>0.6</v>
      </c>
      <c r="I5192">
        <v>40</v>
      </c>
      <c r="J5192">
        <v>30</v>
      </c>
      <c r="K5192">
        <v>1.3333333333333333</v>
      </c>
      <c r="L5192">
        <v>50</v>
      </c>
      <c r="M5192">
        <v>0.6</v>
      </c>
      <c r="N5192">
        <v>40</v>
      </c>
      <c r="P5192">
        <v>0</v>
      </c>
      <c r="Q5192">
        <v>0</v>
      </c>
      <c r="R5192" t="e">
        <v>#DIV/0!</v>
      </c>
      <c r="S5192">
        <v>0</v>
      </c>
    </row>
    <row r="5193" spans="1:19" x14ac:dyDescent="0.3">
      <c r="A5193" t="s">
        <v>10412</v>
      </c>
      <c r="B5193" s="171" t="s">
        <v>10413</v>
      </c>
      <c r="C5193" s="171" t="s">
        <v>170</v>
      </c>
      <c r="D5193" s="171" t="s">
        <v>4</v>
      </c>
      <c r="E5193" s="11">
        <v>42522</v>
      </c>
      <c r="F5193">
        <v>3</v>
      </c>
      <c r="G5193">
        <v>5</v>
      </c>
      <c r="H5193">
        <v>0.6</v>
      </c>
      <c r="I5193">
        <v>40</v>
      </c>
      <c r="J5193">
        <v>30</v>
      </c>
      <c r="K5193">
        <v>1.3333333333333333</v>
      </c>
      <c r="L5193">
        <v>50</v>
      </c>
      <c r="M5193">
        <v>0.6</v>
      </c>
      <c r="N5193">
        <v>40</v>
      </c>
      <c r="P5193">
        <v>0</v>
      </c>
      <c r="Q5193">
        <v>0</v>
      </c>
      <c r="R5193" t="e">
        <v>#DIV/0!</v>
      </c>
      <c r="S5193">
        <v>0</v>
      </c>
    </row>
    <row r="5194" spans="1:19" x14ac:dyDescent="0.3">
      <c r="A5194" t="s">
        <v>10414</v>
      </c>
      <c r="B5194" s="171" t="s">
        <v>10415</v>
      </c>
      <c r="C5194" s="171" t="s">
        <v>179</v>
      </c>
      <c r="D5194" s="171" t="s">
        <v>80</v>
      </c>
      <c r="E5194" s="11">
        <v>42522</v>
      </c>
      <c r="F5194">
        <v>18</v>
      </c>
      <c r="G5194">
        <v>18</v>
      </c>
      <c r="H5194">
        <v>1</v>
      </c>
      <c r="I5194">
        <v>186</v>
      </c>
      <c r="J5194">
        <v>174</v>
      </c>
      <c r="K5194">
        <v>1.0689655172413792</v>
      </c>
      <c r="L5194">
        <v>174</v>
      </c>
      <c r="M5194">
        <v>1</v>
      </c>
      <c r="N5194">
        <v>186</v>
      </c>
      <c r="P5194">
        <v>0</v>
      </c>
      <c r="Q5194">
        <v>0</v>
      </c>
      <c r="R5194" t="e">
        <v>#DIV/0!</v>
      </c>
      <c r="S5194">
        <v>0</v>
      </c>
    </row>
    <row r="5195" spans="1:19" x14ac:dyDescent="0.3">
      <c r="A5195" t="s">
        <v>10416</v>
      </c>
      <c r="B5195" s="171" t="s">
        <v>10417</v>
      </c>
      <c r="C5195" s="171" t="s">
        <v>182</v>
      </c>
      <c r="D5195" s="171" t="s">
        <v>4</v>
      </c>
      <c r="E5195" s="11">
        <v>42522</v>
      </c>
      <c r="F5195">
        <v>18</v>
      </c>
      <c r="G5195">
        <v>18</v>
      </c>
      <c r="H5195">
        <v>1</v>
      </c>
      <c r="I5195">
        <v>186</v>
      </c>
      <c r="J5195">
        <v>174</v>
      </c>
      <c r="K5195">
        <v>1.0689655172413792</v>
      </c>
      <c r="L5195">
        <v>174</v>
      </c>
      <c r="M5195">
        <v>1</v>
      </c>
      <c r="N5195">
        <v>186</v>
      </c>
      <c r="P5195">
        <v>0</v>
      </c>
      <c r="Q5195">
        <v>0</v>
      </c>
      <c r="R5195" t="e">
        <v>#DIV/0!</v>
      </c>
      <c r="S5195">
        <v>0</v>
      </c>
    </row>
    <row r="5196" spans="1:19" x14ac:dyDescent="0.3">
      <c r="A5196" t="s">
        <v>10418</v>
      </c>
      <c r="B5196" s="171" t="s">
        <v>10419</v>
      </c>
      <c r="C5196" s="171" t="s">
        <v>185</v>
      </c>
      <c r="D5196" s="171" t="s">
        <v>80</v>
      </c>
      <c r="E5196" s="11">
        <v>42522</v>
      </c>
      <c r="F5196">
        <v>10</v>
      </c>
      <c r="G5196">
        <v>10</v>
      </c>
      <c r="H5196">
        <v>1</v>
      </c>
      <c r="I5196">
        <v>21</v>
      </c>
      <c r="J5196">
        <v>26</v>
      </c>
      <c r="K5196">
        <v>0.80769230769230771</v>
      </c>
      <c r="L5196">
        <v>26</v>
      </c>
      <c r="M5196">
        <v>1</v>
      </c>
      <c r="N5196">
        <v>11</v>
      </c>
      <c r="P5196">
        <v>0</v>
      </c>
      <c r="Q5196">
        <v>0</v>
      </c>
      <c r="R5196" t="e">
        <v>#DIV/0!</v>
      </c>
      <c r="S5196">
        <v>10</v>
      </c>
    </row>
    <row r="5197" spans="1:19" x14ac:dyDescent="0.3">
      <c r="A5197" t="s">
        <v>10420</v>
      </c>
      <c r="B5197" s="171" t="s">
        <v>10421</v>
      </c>
      <c r="C5197" s="171" t="s">
        <v>188</v>
      </c>
      <c r="D5197" s="171" t="s">
        <v>4</v>
      </c>
      <c r="E5197" s="11">
        <v>42522</v>
      </c>
      <c r="F5197">
        <v>10</v>
      </c>
      <c r="G5197">
        <v>10</v>
      </c>
      <c r="H5197">
        <v>1</v>
      </c>
      <c r="I5197">
        <v>21</v>
      </c>
      <c r="J5197">
        <v>26</v>
      </c>
      <c r="K5197">
        <v>0.80769230769230771</v>
      </c>
      <c r="L5197">
        <v>26</v>
      </c>
      <c r="M5197">
        <v>1</v>
      </c>
      <c r="N5197">
        <v>11</v>
      </c>
      <c r="P5197">
        <v>0</v>
      </c>
      <c r="Q5197">
        <v>0</v>
      </c>
      <c r="R5197" t="e">
        <v>#DIV/0!</v>
      </c>
      <c r="S5197">
        <v>10</v>
      </c>
    </row>
    <row r="5198" spans="1:19" x14ac:dyDescent="0.3">
      <c r="A5198" t="s">
        <v>10422</v>
      </c>
      <c r="B5198" s="171" t="s">
        <v>10423</v>
      </c>
      <c r="C5198" s="171" t="s">
        <v>191</v>
      </c>
      <c r="D5198" s="171" t="s">
        <v>80</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3">
      <c r="A5199" t="s">
        <v>10424</v>
      </c>
      <c r="B5199" s="171" t="s">
        <v>10425</v>
      </c>
      <c r="C5199" s="171" t="s">
        <v>194</v>
      </c>
      <c r="D5199" s="171" t="s">
        <v>4</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3">
      <c r="A5200" t="s">
        <v>10426</v>
      </c>
      <c r="B5200" s="171" t="s">
        <v>10427</v>
      </c>
      <c r="C5200" s="171" t="s">
        <v>197</v>
      </c>
      <c r="D5200" s="171" t="s">
        <v>4</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3">
      <c r="A5201" t="s">
        <v>10428</v>
      </c>
      <c r="B5201" s="171" t="s">
        <v>10429</v>
      </c>
      <c r="C5201" s="171" t="s">
        <v>209</v>
      </c>
      <c r="D5201" s="171" t="s">
        <v>4</v>
      </c>
      <c r="E5201" s="11">
        <v>42522</v>
      </c>
      <c r="F5201">
        <v>1</v>
      </c>
      <c r="G5201">
        <v>2</v>
      </c>
      <c r="H5201">
        <v>0.5</v>
      </c>
      <c r="I5201">
        <v>6</v>
      </c>
      <c r="J5201">
        <v>10</v>
      </c>
      <c r="K5201">
        <v>0.6</v>
      </c>
      <c r="L5201">
        <v>15</v>
      </c>
      <c r="M5201">
        <v>0.66666666666666663</v>
      </c>
      <c r="N5201">
        <v>2</v>
      </c>
      <c r="P5201">
        <v>3</v>
      </c>
      <c r="Q5201">
        <v>6</v>
      </c>
      <c r="R5201">
        <v>0.5</v>
      </c>
      <c r="S5201">
        <v>4</v>
      </c>
    </row>
    <row r="5202" spans="1:19" x14ac:dyDescent="0.3">
      <c r="A5202" t="s">
        <v>10430</v>
      </c>
      <c r="B5202" s="171" t="s">
        <v>10431</v>
      </c>
      <c r="C5202" s="171" t="s">
        <v>212</v>
      </c>
      <c r="D5202" s="171" t="s">
        <v>80</v>
      </c>
      <c r="E5202" s="11">
        <v>42522</v>
      </c>
      <c r="F5202">
        <v>1</v>
      </c>
      <c r="G5202">
        <v>2</v>
      </c>
      <c r="H5202">
        <v>0.5</v>
      </c>
      <c r="I5202">
        <v>6</v>
      </c>
      <c r="J5202">
        <v>10</v>
      </c>
      <c r="K5202">
        <v>0.6</v>
      </c>
      <c r="L5202">
        <v>15</v>
      </c>
      <c r="M5202">
        <v>0.66666666666666663</v>
      </c>
      <c r="N5202">
        <v>2</v>
      </c>
      <c r="P5202">
        <v>3</v>
      </c>
      <c r="Q5202">
        <v>6</v>
      </c>
      <c r="R5202">
        <v>0.5</v>
      </c>
      <c r="S5202">
        <v>4</v>
      </c>
    </row>
    <row r="5203" spans="1:19" x14ac:dyDescent="0.3">
      <c r="A5203" t="s">
        <v>10432</v>
      </c>
      <c r="B5203" s="171" t="s">
        <v>10433</v>
      </c>
      <c r="C5203" s="171" t="s">
        <v>215</v>
      </c>
      <c r="D5203" s="171" t="s">
        <v>80</v>
      </c>
      <c r="E5203" s="11">
        <v>42522</v>
      </c>
      <c r="F5203">
        <v>3</v>
      </c>
      <c r="G5203">
        <v>3</v>
      </c>
      <c r="H5203">
        <v>1</v>
      </c>
      <c r="I5203">
        <v>19</v>
      </c>
      <c r="J5203">
        <v>30</v>
      </c>
      <c r="K5203">
        <v>0.6333333333333333</v>
      </c>
      <c r="L5203">
        <v>30</v>
      </c>
      <c r="M5203">
        <v>1</v>
      </c>
      <c r="N5203">
        <v>16</v>
      </c>
      <c r="P5203">
        <v>0</v>
      </c>
      <c r="Q5203">
        <v>0</v>
      </c>
      <c r="R5203" t="e">
        <v>#DIV/0!</v>
      </c>
      <c r="S5203">
        <v>3</v>
      </c>
    </row>
    <row r="5204" spans="1:19" x14ac:dyDescent="0.3">
      <c r="A5204" t="s">
        <v>10434</v>
      </c>
      <c r="B5204" s="171" t="s">
        <v>10435</v>
      </c>
      <c r="C5204" s="171" t="s">
        <v>218</v>
      </c>
      <c r="D5204" s="171" t="s">
        <v>4</v>
      </c>
      <c r="E5204" s="11">
        <v>42522</v>
      </c>
      <c r="F5204">
        <v>3</v>
      </c>
      <c r="G5204">
        <v>3</v>
      </c>
      <c r="H5204">
        <v>1</v>
      </c>
      <c r="I5204">
        <v>19</v>
      </c>
      <c r="J5204">
        <v>30</v>
      </c>
      <c r="K5204">
        <v>0.6333333333333333</v>
      </c>
      <c r="L5204">
        <v>30</v>
      </c>
      <c r="M5204">
        <v>1</v>
      </c>
      <c r="N5204">
        <v>16</v>
      </c>
      <c r="P5204">
        <v>0</v>
      </c>
      <c r="Q5204">
        <v>0</v>
      </c>
      <c r="R5204" t="e">
        <v>#DIV/0!</v>
      </c>
      <c r="S5204">
        <v>3</v>
      </c>
    </row>
    <row r="5205" spans="1:19" x14ac:dyDescent="0.3">
      <c r="A5205" t="s">
        <v>10436</v>
      </c>
      <c r="B5205" s="171" t="s">
        <v>10437</v>
      </c>
      <c r="C5205" s="171" t="s">
        <v>8233</v>
      </c>
      <c r="D5205" s="171" t="s">
        <v>80</v>
      </c>
      <c r="E5205" s="11">
        <v>42522</v>
      </c>
      <c r="F5205">
        <v>4</v>
      </c>
      <c r="G5205">
        <v>4</v>
      </c>
      <c r="H5205">
        <v>1</v>
      </c>
      <c r="I5205">
        <v>40</v>
      </c>
      <c r="J5205">
        <v>40</v>
      </c>
      <c r="K5205">
        <v>1</v>
      </c>
      <c r="L5205">
        <v>40</v>
      </c>
      <c r="M5205">
        <v>1</v>
      </c>
      <c r="N5205">
        <v>40</v>
      </c>
      <c r="P5205">
        <v>0</v>
      </c>
      <c r="Q5205">
        <v>0</v>
      </c>
      <c r="R5205" t="e">
        <v>#DIV/0!</v>
      </c>
      <c r="S5205">
        <v>0</v>
      </c>
    </row>
    <row r="5206" spans="1:19" x14ac:dyDescent="0.3">
      <c r="A5206" t="s">
        <v>10438</v>
      </c>
      <c r="B5206" s="171" t="s">
        <v>10439</v>
      </c>
      <c r="C5206" s="171" t="s">
        <v>8193</v>
      </c>
      <c r="D5206" s="171" t="s">
        <v>4</v>
      </c>
      <c r="E5206" s="11">
        <v>42522</v>
      </c>
      <c r="F5206">
        <v>4</v>
      </c>
      <c r="G5206">
        <v>4</v>
      </c>
      <c r="H5206">
        <v>1</v>
      </c>
      <c r="I5206">
        <v>40</v>
      </c>
      <c r="J5206">
        <v>40</v>
      </c>
      <c r="K5206">
        <v>1</v>
      </c>
      <c r="L5206">
        <v>40</v>
      </c>
      <c r="M5206">
        <v>1</v>
      </c>
      <c r="N5206">
        <v>40</v>
      </c>
      <c r="P5206">
        <v>0</v>
      </c>
      <c r="Q5206">
        <v>0</v>
      </c>
      <c r="R5206" t="e">
        <v>#DIV/0!</v>
      </c>
      <c r="S5206">
        <v>0</v>
      </c>
    </row>
    <row r="5207" spans="1:19" x14ac:dyDescent="0.3">
      <c r="A5207" t="s">
        <v>10440</v>
      </c>
      <c r="B5207" s="171" t="s">
        <v>10441</v>
      </c>
      <c r="C5207" s="171" t="s">
        <v>233</v>
      </c>
      <c r="D5207" s="171" t="s">
        <v>80</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3">
      <c r="A5208" t="s">
        <v>10442</v>
      </c>
      <c r="B5208" s="171" t="s">
        <v>10443</v>
      </c>
      <c r="C5208" s="171" t="s">
        <v>236</v>
      </c>
      <c r="D5208" s="171" t="s">
        <v>4</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3">
      <c r="A5209" t="s">
        <v>10444</v>
      </c>
      <c r="B5209" s="171" t="s">
        <v>10445</v>
      </c>
      <c r="C5209" s="171" t="s">
        <v>239</v>
      </c>
      <c r="D5209" s="171" t="s">
        <v>4</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x14ac:dyDescent="0.3">
      <c r="A5210" t="s">
        <v>10446</v>
      </c>
      <c r="B5210" s="171" t="s">
        <v>10447</v>
      </c>
      <c r="C5210" s="171" t="s">
        <v>143</v>
      </c>
      <c r="D5210" s="171" t="s">
        <v>4</v>
      </c>
      <c r="E5210" s="11">
        <v>42522</v>
      </c>
      <c r="F5210">
        <v>3</v>
      </c>
      <c r="G5210">
        <v>3</v>
      </c>
      <c r="H5210">
        <v>1</v>
      </c>
      <c r="I5210">
        <v>34</v>
      </c>
      <c r="J5210">
        <v>36</v>
      </c>
      <c r="K5210">
        <v>0.94444444444444442</v>
      </c>
      <c r="L5210">
        <v>36</v>
      </c>
      <c r="M5210">
        <v>1</v>
      </c>
      <c r="N5210">
        <v>26</v>
      </c>
      <c r="P5210">
        <v>0</v>
      </c>
      <c r="Q5210">
        <v>16</v>
      </c>
      <c r="R5210">
        <v>0</v>
      </c>
      <c r="S5210">
        <v>8</v>
      </c>
    </row>
    <row r="5211" spans="1:19" x14ac:dyDescent="0.3">
      <c r="A5211" t="s">
        <v>10448</v>
      </c>
      <c r="B5211" s="171" t="s">
        <v>10449</v>
      </c>
      <c r="C5211" s="171" t="s">
        <v>146</v>
      </c>
      <c r="D5211" s="171" t="s">
        <v>80</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3">
      <c r="A5212" t="s">
        <v>10450</v>
      </c>
      <c r="B5212" s="171" t="s">
        <v>10451</v>
      </c>
      <c r="C5212" s="171" t="s">
        <v>152</v>
      </c>
      <c r="D5212" s="171" t="s">
        <v>4</v>
      </c>
      <c r="E5212" s="11">
        <v>42522</v>
      </c>
      <c r="F5212">
        <v>7</v>
      </c>
      <c r="G5212">
        <v>7</v>
      </c>
      <c r="H5212">
        <v>1</v>
      </c>
      <c r="I5212">
        <v>22</v>
      </c>
      <c r="J5212">
        <v>50</v>
      </c>
      <c r="K5212">
        <v>0.44</v>
      </c>
      <c r="L5212">
        <v>50</v>
      </c>
      <c r="M5212">
        <v>1</v>
      </c>
      <c r="N5212">
        <v>17</v>
      </c>
      <c r="O5212">
        <v>0.875</v>
      </c>
      <c r="P5212">
        <v>5</v>
      </c>
      <c r="Q5212">
        <v>5</v>
      </c>
      <c r="R5212">
        <v>1</v>
      </c>
      <c r="S5212">
        <v>5</v>
      </c>
    </row>
    <row r="5213" spans="1:19" x14ac:dyDescent="0.3">
      <c r="A5213" t="s">
        <v>10452</v>
      </c>
      <c r="B5213" s="171" t="s">
        <v>10453</v>
      </c>
      <c r="C5213" s="171" t="s">
        <v>155</v>
      </c>
      <c r="D5213" s="171" t="s">
        <v>4</v>
      </c>
      <c r="E5213" s="11">
        <v>42522</v>
      </c>
      <c r="F5213">
        <v>2</v>
      </c>
      <c r="G5213">
        <v>2</v>
      </c>
      <c r="H5213">
        <v>1</v>
      </c>
      <c r="I5213">
        <v>17</v>
      </c>
      <c r="J5213">
        <v>10</v>
      </c>
      <c r="K5213">
        <v>1.7</v>
      </c>
      <c r="L5213">
        <v>10</v>
      </c>
      <c r="M5213">
        <v>1</v>
      </c>
      <c r="N5213">
        <v>17</v>
      </c>
      <c r="P5213">
        <v>1</v>
      </c>
      <c r="Q5213">
        <v>1</v>
      </c>
      <c r="R5213">
        <v>1</v>
      </c>
      <c r="S5213">
        <v>0</v>
      </c>
    </row>
    <row r="5214" spans="1:19" x14ac:dyDescent="0.3">
      <c r="A5214" t="s">
        <v>10454</v>
      </c>
      <c r="B5214" s="171" t="s">
        <v>10455</v>
      </c>
      <c r="C5214" s="171" t="s">
        <v>158</v>
      </c>
      <c r="D5214" s="171" t="s">
        <v>4</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3">
      <c r="A5215" t="s">
        <v>10456</v>
      </c>
      <c r="B5215" s="171" t="s">
        <v>10457</v>
      </c>
      <c r="C5215" s="171" t="s">
        <v>161</v>
      </c>
      <c r="D5215" s="171" t="s">
        <v>80</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3">
      <c r="A5216" t="s">
        <v>10458</v>
      </c>
      <c r="B5216" s="171" t="s">
        <v>10459</v>
      </c>
      <c r="C5216" s="171" t="s">
        <v>221</v>
      </c>
      <c r="D5216" s="171" t="s">
        <v>80</v>
      </c>
      <c r="E5216" s="11">
        <v>42522</v>
      </c>
      <c r="F5216">
        <v>4</v>
      </c>
      <c r="G5216">
        <v>4</v>
      </c>
      <c r="H5216">
        <v>1</v>
      </c>
      <c r="I5216">
        <v>2</v>
      </c>
      <c r="J5216">
        <v>20</v>
      </c>
      <c r="K5216">
        <v>0.1</v>
      </c>
      <c r="L5216">
        <v>20</v>
      </c>
      <c r="M5216">
        <v>1</v>
      </c>
      <c r="N5216">
        <v>2</v>
      </c>
      <c r="P5216">
        <v>0</v>
      </c>
      <c r="Q5216">
        <v>0</v>
      </c>
      <c r="R5216" t="e">
        <v>#DIV/0!</v>
      </c>
      <c r="S5216">
        <v>0</v>
      </c>
    </row>
    <row r="5217" spans="1:19" x14ac:dyDescent="0.3">
      <c r="A5217" t="s">
        <v>10460</v>
      </c>
      <c r="B5217" s="171" t="s">
        <v>10461</v>
      </c>
      <c r="C5217" s="171" t="s">
        <v>227</v>
      </c>
      <c r="D5217" s="171" t="s">
        <v>4</v>
      </c>
      <c r="E5217" s="11">
        <v>42522</v>
      </c>
      <c r="F5217">
        <v>4</v>
      </c>
      <c r="G5217">
        <v>4</v>
      </c>
      <c r="H5217">
        <v>1</v>
      </c>
      <c r="I5217">
        <v>2</v>
      </c>
      <c r="J5217">
        <v>20</v>
      </c>
      <c r="K5217">
        <v>0.1</v>
      </c>
      <c r="L5217">
        <v>20</v>
      </c>
      <c r="M5217">
        <v>1</v>
      </c>
      <c r="N5217">
        <v>2</v>
      </c>
      <c r="P5217">
        <v>0</v>
      </c>
      <c r="Q5217">
        <v>0</v>
      </c>
      <c r="R5217" t="e">
        <v>#DIV/0!</v>
      </c>
      <c r="S5217">
        <v>0</v>
      </c>
    </row>
    <row r="5218" spans="1:19" x14ac:dyDescent="0.3">
      <c r="A5218" t="s">
        <v>10462</v>
      </c>
      <c r="B5218" s="171" t="s">
        <v>10463</v>
      </c>
      <c r="C5218" s="171" t="s">
        <v>230</v>
      </c>
      <c r="D5218" s="171" t="s">
        <v>4</v>
      </c>
      <c r="E5218" s="11">
        <v>42522</v>
      </c>
      <c r="H5218" t="e">
        <v>#DIV/0!</v>
      </c>
      <c r="K5218" t="e">
        <v>#DIV/0!</v>
      </c>
      <c r="M5218" t="e">
        <v>#DIV/0!</v>
      </c>
      <c r="R5218" t="e">
        <v>#DIV/0!</v>
      </c>
    </row>
    <row r="5219" spans="1:19" x14ac:dyDescent="0.3">
      <c r="A5219" t="s">
        <v>10464</v>
      </c>
      <c r="B5219" s="171" t="s">
        <v>10465</v>
      </c>
      <c r="C5219" s="171" t="s">
        <v>119</v>
      </c>
      <c r="D5219" s="171" t="s">
        <v>80</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3">
      <c r="A5220" t="s">
        <v>10466</v>
      </c>
      <c r="B5220" s="171" t="s">
        <v>10467</v>
      </c>
      <c r="C5220" s="171" t="s">
        <v>143</v>
      </c>
      <c r="D5220" s="171" t="s">
        <v>80</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3">
      <c r="A5221" t="s">
        <v>10468</v>
      </c>
      <c r="B5221" s="171" t="s">
        <v>10469</v>
      </c>
      <c r="C5221" s="171" t="s">
        <v>158</v>
      </c>
      <c r="D5221" s="171" t="s">
        <v>80</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3">
      <c r="A5222" t="s">
        <v>10470</v>
      </c>
      <c r="B5222" s="171" t="s">
        <v>10471</v>
      </c>
      <c r="C5222" s="171" t="s">
        <v>209</v>
      </c>
      <c r="D5222" s="171" t="s">
        <v>80</v>
      </c>
      <c r="E5222" s="11">
        <v>42552</v>
      </c>
      <c r="F5222">
        <v>1</v>
      </c>
      <c r="G5222">
        <v>1</v>
      </c>
      <c r="H5222">
        <v>1</v>
      </c>
      <c r="I5222">
        <v>8</v>
      </c>
      <c r="J5222">
        <v>5</v>
      </c>
      <c r="K5222">
        <v>1.6</v>
      </c>
      <c r="L5222">
        <v>5</v>
      </c>
      <c r="M5222">
        <v>1</v>
      </c>
      <c r="N5222">
        <v>6</v>
      </c>
      <c r="P5222">
        <v>0</v>
      </c>
      <c r="Q5222">
        <v>3</v>
      </c>
      <c r="R5222">
        <v>0</v>
      </c>
      <c r="S5222">
        <v>2</v>
      </c>
    </row>
    <row r="5223" spans="1:19" x14ac:dyDescent="0.3">
      <c r="A5223" t="s">
        <v>10472</v>
      </c>
      <c r="B5223" s="171" t="s">
        <v>10473</v>
      </c>
      <c r="C5223" s="171" t="s">
        <v>76</v>
      </c>
      <c r="D5223" s="171" t="s">
        <v>4</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3">
      <c r="A5224" t="s">
        <v>10474</v>
      </c>
      <c r="B5224" s="171" t="s">
        <v>10475</v>
      </c>
      <c r="C5224" s="171" t="s">
        <v>203</v>
      </c>
      <c r="D5224" s="171" t="s">
        <v>80</v>
      </c>
      <c r="E5224" s="11">
        <v>42552</v>
      </c>
      <c r="F5224">
        <v>8</v>
      </c>
      <c r="G5224">
        <v>5</v>
      </c>
      <c r="H5224">
        <v>1.6</v>
      </c>
      <c r="I5224">
        <v>21</v>
      </c>
      <c r="J5224">
        <v>40</v>
      </c>
      <c r="K5224">
        <v>0.52500000000000002</v>
      </c>
      <c r="L5224">
        <v>25</v>
      </c>
      <c r="M5224">
        <v>1.6</v>
      </c>
      <c r="N5224">
        <v>21</v>
      </c>
      <c r="P5224">
        <v>0</v>
      </c>
      <c r="Q5224">
        <v>0</v>
      </c>
      <c r="R5224" t="e">
        <v>#DIV/0!</v>
      </c>
      <c r="S5224">
        <v>0</v>
      </c>
    </row>
    <row r="5225" spans="1:19" x14ac:dyDescent="0.3">
      <c r="A5225" t="s">
        <v>10476</v>
      </c>
      <c r="B5225" s="171" t="s">
        <v>10477</v>
      </c>
      <c r="C5225" s="171" t="s">
        <v>128</v>
      </c>
      <c r="D5225" s="171" t="s">
        <v>80</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3">
      <c r="A5226" t="s">
        <v>10478</v>
      </c>
      <c r="B5226" s="171" t="s">
        <v>10479</v>
      </c>
      <c r="C5226" s="171" t="s">
        <v>152</v>
      </c>
      <c r="D5226" s="171" t="s">
        <v>80</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3">
      <c r="A5227" t="s">
        <v>10480</v>
      </c>
      <c r="B5227" s="171" t="s">
        <v>10481</v>
      </c>
      <c r="C5227" s="171" t="s">
        <v>194</v>
      </c>
      <c r="D5227" s="171" t="s">
        <v>80</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3">
      <c r="A5228" t="s">
        <v>10482</v>
      </c>
      <c r="B5228" s="171" t="s">
        <v>10483</v>
      </c>
      <c r="C5228" s="171" t="s">
        <v>236</v>
      </c>
      <c r="D5228" s="171" t="s">
        <v>80</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3">
      <c r="A5229" t="s">
        <v>10484</v>
      </c>
      <c r="B5229" s="171" t="s">
        <v>10485</v>
      </c>
      <c r="C5229" s="171" t="s">
        <v>239</v>
      </c>
      <c r="D5229" s="171" t="s">
        <v>80</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3">
      <c r="A5230" t="s">
        <v>10486</v>
      </c>
      <c r="B5230" s="171" t="s">
        <v>10487</v>
      </c>
      <c r="C5230" s="171" t="s">
        <v>176</v>
      </c>
      <c r="D5230" s="171" t="s">
        <v>80</v>
      </c>
      <c r="E5230" s="11">
        <v>42552</v>
      </c>
      <c r="F5230">
        <v>5</v>
      </c>
      <c r="G5230">
        <v>5</v>
      </c>
      <c r="H5230">
        <v>1</v>
      </c>
      <c r="I5230">
        <v>21</v>
      </c>
      <c r="J5230">
        <v>15</v>
      </c>
      <c r="K5230">
        <v>1.4</v>
      </c>
      <c r="L5230">
        <v>15</v>
      </c>
      <c r="M5230">
        <v>1</v>
      </c>
      <c r="N5230">
        <v>19</v>
      </c>
      <c r="P5230">
        <v>0</v>
      </c>
      <c r="Q5230">
        <v>0</v>
      </c>
      <c r="R5230" t="e">
        <v>#DIV/0!</v>
      </c>
      <c r="S5230">
        <v>2</v>
      </c>
    </row>
    <row r="5231" spans="1:19" x14ac:dyDescent="0.3">
      <c r="A5231" t="s">
        <v>10488</v>
      </c>
      <c r="B5231" s="171" t="s">
        <v>10489</v>
      </c>
      <c r="C5231" s="171" t="s">
        <v>206</v>
      </c>
      <c r="D5231" s="171" t="s">
        <v>80</v>
      </c>
      <c r="E5231" s="11">
        <v>42552</v>
      </c>
      <c r="F5231">
        <v>6</v>
      </c>
      <c r="G5231">
        <v>5</v>
      </c>
      <c r="H5231">
        <v>1.2</v>
      </c>
      <c r="I5231">
        <v>11</v>
      </c>
      <c r="J5231">
        <v>30</v>
      </c>
      <c r="K5231">
        <v>0.36666666666666664</v>
      </c>
      <c r="L5231">
        <v>25</v>
      </c>
      <c r="M5231">
        <v>1.2</v>
      </c>
      <c r="N5231">
        <v>11</v>
      </c>
      <c r="P5231">
        <v>1</v>
      </c>
      <c r="Q5231">
        <v>1</v>
      </c>
      <c r="R5231">
        <v>1</v>
      </c>
      <c r="S5231">
        <v>0</v>
      </c>
    </row>
    <row r="5232" spans="1:19" x14ac:dyDescent="0.3">
      <c r="A5232" t="s">
        <v>10490</v>
      </c>
      <c r="B5232" s="171" t="s">
        <v>10491</v>
      </c>
      <c r="C5232" s="171" t="s">
        <v>113</v>
      </c>
      <c r="D5232" s="171" t="s">
        <v>80</v>
      </c>
      <c r="E5232" s="11">
        <v>42552</v>
      </c>
      <c r="F5232">
        <v>6</v>
      </c>
      <c r="G5232">
        <v>8</v>
      </c>
      <c r="H5232">
        <v>0.75</v>
      </c>
      <c r="I5232">
        <v>8</v>
      </c>
      <c r="J5232">
        <v>30</v>
      </c>
      <c r="K5232">
        <v>0.26666666666666666</v>
      </c>
      <c r="L5232">
        <v>40</v>
      </c>
      <c r="M5232">
        <v>0.75</v>
      </c>
      <c r="N5232">
        <v>7</v>
      </c>
      <c r="P5232">
        <v>0</v>
      </c>
      <c r="Q5232">
        <v>0</v>
      </c>
      <c r="R5232" t="e">
        <v>#DIV/0!</v>
      </c>
      <c r="S5232">
        <v>1</v>
      </c>
    </row>
    <row r="5233" spans="1:19" x14ac:dyDescent="0.3">
      <c r="A5233" t="s">
        <v>10492</v>
      </c>
      <c r="B5233" s="171" t="s">
        <v>10493</v>
      </c>
      <c r="C5233" s="171" t="s">
        <v>131</v>
      </c>
      <c r="D5233" s="171" t="s">
        <v>80</v>
      </c>
      <c r="E5233" s="11">
        <v>42552</v>
      </c>
      <c r="F5233">
        <v>4</v>
      </c>
      <c r="G5233">
        <v>5</v>
      </c>
      <c r="H5233">
        <v>0.8</v>
      </c>
      <c r="I5233">
        <v>4</v>
      </c>
      <c r="J5233">
        <v>20</v>
      </c>
      <c r="K5233">
        <v>0.2</v>
      </c>
      <c r="L5233">
        <v>25</v>
      </c>
      <c r="M5233">
        <v>0.8</v>
      </c>
      <c r="N5233">
        <v>4</v>
      </c>
      <c r="P5233">
        <v>0</v>
      </c>
      <c r="Q5233">
        <v>0</v>
      </c>
      <c r="R5233" t="e">
        <v>#DIV/0!</v>
      </c>
      <c r="S5233">
        <v>0</v>
      </c>
    </row>
    <row r="5234" spans="1:19" x14ac:dyDescent="0.3">
      <c r="A5234" t="s">
        <v>10494</v>
      </c>
      <c r="B5234" s="171" t="s">
        <v>10495</v>
      </c>
      <c r="C5234" s="171" t="s">
        <v>155</v>
      </c>
      <c r="D5234" s="171" t="s">
        <v>80</v>
      </c>
      <c r="E5234" s="11">
        <v>42552</v>
      </c>
      <c r="F5234">
        <v>3</v>
      </c>
      <c r="G5234">
        <v>3</v>
      </c>
      <c r="H5234">
        <v>1</v>
      </c>
      <c r="I5234">
        <v>15</v>
      </c>
      <c r="J5234">
        <v>15</v>
      </c>
      <c r="K5234">
        <v>1</v>
      </c>
      <c r="L5234">
        <v>15</v>
      </c>
      <c r="M5234">
        <v>1</v>
      </c>
      <c r="N5234">
        <v>15</v>
      </c>
      <c r="P5234">
        <v>0</v>
      </c>
      <c r="Q5234">
        <v>0</v>
      </c>
      <c r="R5234" t="e">
        <v>#DIV/0!</v>
      </c>
      <c r="S5234">
        <v>0</v>
      </c>
    </row>
    <row r="5235" spans="1:19" x14ac:dyDescent="0.3">
      <c r="A5235" t="s">
        <v>10496</v>
      </c>
      <c r="B5235" s="171" t="s">
        <v>10497</v>
      </c>
      <c r="C5235" s="171" t="s">
        <v>188</v>
      </c>
      <c r="D5235" s="171" t="s">
        <v>80</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3">
      <c r="A5236" t="s">
        <v>10498</v>
      </c>
      <c r="B5236" s="171" t="s">
        <v>10499</v>
      </c>
      <c r="C5236" s="171" t="s">
        <v>227</v>
      </c>
      <c r="D5236" s="171" t="s">
        <v>80</v>
      </c>
      <c r="E5236" s="11">
        <v>42552</v>
      </c>
      <c r="F5236">
        <v>0</v>
      </c>
      <c r="G5236">
        <v>0</v>
      </c>
      <c r="H5236" t="e">
        <v>#DIV/0!</v>
      </c>
      <c r="I5236">
        <v>0</v>
      </c>
      <c r="J5236">
        <v>0</v>
      </c>
      <c r="K5236" t="e">
        <v>#DIV/0!</v>
      </c>
      <c r="L5236">
        <v>0</v>
      </c>
      <c r="M5236" t="e">
        <v>#DIV/0!</v>
      </c>
      <c r="N5236">
        <v>0</v>
      </c>
      <c r="P5236">
        <v>0</v>
      </c>
      <c r="Q5236">
        <v>0</v>
      </c>
      <c r="R5236" t="e">
        <v>#DIV/0!</v>
      </c>
      <c r="S5236">
        <v>0</v>
      </c>
    </row>
    <row r="5237" spans="1:19" x14ac:dyDescent="0.3">
      <c r="A5237" t="s">
        <v>10500</v>
      </c>
      <c r="B5237" s="171" t="s">
        <v>10501</v>
      </c>
      <c r="C5237" s="171" t="s">
        <v>116</v>
      </c>
      <c r="D5237" s="171" t="s">
        <v>80</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3">
      <c r="A5238" t="s">
        <v>10502</v>
      </c>
      <c r="B5238" s="171" t="s">
        <v>10503</v>
      </c>
      <c r="C5238" s="171" t="s">
        <v>9862</v>
      </c>
      <c r="D5238" s="171" t="s">
        <v>80</v>
      </c>
      <c r="E5238" s="11">
        <v>42552</v>
      </c>
      <c r="F5238">
        <v>3</v>
      </c>
      <c r="G5238">
        <v>3</v>
      </c>
      <c r="H5238">
        <v>1</v>
      </c>
      <c r="I5238">
        <v>15</v>
      </c>
      <c r="J5238">
        <v>10</v>
      </c>
      <c r="K5238">
        <v>1.5</v>
      </c>
      <c r="L5238">
        <v>10</v>
      </c>
      <c r="M5238">
        <v>1</v>
      </c>
      <c r="N5238">
        <v>15</v>
      </c>
      <c r="P5238">
        <v>0</v>
      </c>
      <c r="Q5238">
        <v>0</v>
      </c>
      <c r="R5238" t="e">
        <v>#DIV/0!</v>
      </c>
      <c r="S5238">
        <v>0</v>
      </c>
    </row>
    <row r="5239" spans="1:19" x14ac:dyDescent="0.3">
      <c r="A5239" t="s">
        <v>10504</v>
      </c>
      <c r="B5239" s="171" t="s">
        <v>10505</v>
      </c>
      <c r="C5239" s="171" t="s">
        <v>140</v>
      </c>
      <c r="D5239" s="171" t="s">
        <v>80</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3">
      <c r="A5240" t="s">
        <v>10506</v>
      </c>
      <c r="B5240" s="171" t="s">
        <v>10507</v>
      </c>
      <c r="C5240" s="171" t="s">
        <v>8590</v>
      </c>
      <c r="D5240" s="171" t="s">
        <v>80</v>
      </c>
      <c r="E5240" s="11">
        <v>42552</v>
      </c>
      <c r="F5240">
        <v>6</v>
      </c>
      <c r="G5240">
        <v>4</v>
      </c>
      <c r="H5240">
        <v>1.5</v>
      </c>
      <c r="I5240">
        <v>16</v>
      </c>
      <c r="J5240">
        <v>30</v>
      </c>
      <c r="K5240">
        <v>0.53333333333333333</v>
      </c>
      <c r="L5240">
        <v>24</v>
      </c>
      <c r="M5240">
        <v>1.25</v>
      </c>
      <c r="N5240">
        <v>16</v>
      </c>
      <c r="P5240">
        <v>0</v>
      </c>
      <c r="Q5240">
        <v>0</v>
      </c>
      <c r="R5240" t="e">
        <v>#DIV/0!</v>
      </c>
      <c r="S5240">
        <v>0</v>
      </c>
    </row>
    <row r="5241" spans="1:19" x14ac:dyDescent="0.3">
      <c r="A5241" t="s">
        <v>10508</v>
      </c>
      <c r="B5241" s="171" t="s">
        <v>10509</v>
      </c>
      <c r="C5241" s="171" t="s">
        <v>170</v>
      </c>
      <c r="D5241" s="171" t="s">
        <v>80</v>
      </c>
      <c r="E5241" s="11">
        <v>42552</v>
      </c>
      <c r="F5241">
        <v>4</v>
      </c>
      <c r="G5241">
        <v>5</v>
      </c>
      <c r="H5241">
        <v>0.8</v>
      </c>
      <c r="I5241">
        <v>39</v>
      </c>
      <c r="J5241">
        <v>40</v>
      </c>
      <c r="K5241">
        <v>0.97499999999999998</v>
      </c>
      <c r="L5241">
        <v>50</v>
      </c>
      <c r="M5241">
        <v>0.8</v>
      </c>
      <c r="N5241">
        <v>39</v>
      </c>
      <c r="P5241">
        <v>0</v>
      </c>
      <c r="Q5241">
        <v>0</v>
      </c>
      <c r="R5241" t="e">
        <v>#DIV/0!</v>
      </c>
      <c r="S5241">
        <v>0</v>
      </c>
    </row>
    <row r="5242" spans="1:19" x14ac:dyDescent="0.3">
      <c r="A5242" t="s">
        <v>10510</v>
      </c>
      <c r="B5242" s="171" t="s">
        <v>10511</v>
      </c>
      <c r="C5242" s="171" t="s">
        <v>182</v>
      </c>
      <c r="D5242" s="171" t="s">
        <v>80</v>
      </c>
      <c r="E5242" s="11">
        <v>42552</v>
      </c>
      <c r="F5242">
        <v>15</v>
      </c>
      <c r="G5242">
        <v>15</v>
      </c>
      <c r="H5242">
        <v>1</v>
      </c>
      <c r="I5242">
        <v>186</v>
      </c>
      <c r="J5242">
        <v>174</v>
      </c>
      <c r="K5242">
        <v>1.0689655172413792</v>
      </c>
      <c r="L5242">
        <v>174</v>
      </c>
      <c r="M5242">
        <v>1</v>
      </c>
      <c r="N5242">
        <v>186</v>
      </c>
      <c r="P5242">
        <v>0</v>
      </c>
      <c r="Q5242">
        <v>0</v>
      </c>
      <c r="R5242" t="e">
        <v>#DIV/0!</v>
      </c>
      <c r="S5242">
        <v>0</v>
      </c>
    </row>
    <row r="5243" spans="1:19" x14ac:dyDescent="0.3">
      <c r="A5243" t="s">
        <v>10512</v>
      </c>
      <c r="B5243" s="171" t="s">
        <v>10513</v>
      </c>
      <c r="C5243" s="171" t="s">
        <v>197</v>
      </c>
      <c r="D5243" s="171" t="s">
        <v>80</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3">
      <c r="A5244" t="s">
        <v>10514</v>
      </c>
      <c r="B5244" s="171" t="s">
        <v>10515</v>
      </c>
      <c r="C5244" s="171" t="s">
        <v>218</v>
      </c>
      <c r="D5244" s="171" t="s">
        <v>80</v>
      </c>
      <c r="E5244" s="11">
        <v>42552</v>
      </c>
      <c r="F5244">
        <v>5</v>
      </c>
      <c r="G5244">
        <v>4</v>
      </c>
      <c r="H5244">
        <v>1.25</v>
      </c>
      <c r="I5244">
        <v>18</v>
      </c>
      <c r="J5244">
        <v>50</v>
      </c>
      <c r="K5244">
        <v>0.36</v>
      </c>
      <c r="L5244">
        <v>40</v>
      </c>
      <c r="M5244">
        <v>1.25</v>
      </c>
      <c r="N5244">
        <v>18</v>
      </c>
      <c r="P5244">
        <v>0</v>
      </c>
      <c r="Q5244">
        <v>0</v>
      </c>
      <c r="R5244" t="e">
        <v>#DIV/0!</v>
      </c>
      <c r="S5244">
        <v>0</v>
      </c>
    </row>
    <row r="5245" spans="1:19" x14ac:dyDescent="0.3">
      <c r="A5245" t="s">
        <v>10516</v>
      </c>
      <c r="B5245" s="171" t="s">
        <v>10517</v>
      </c>
      <c r="C5245" s="171" t="s">
        <v>230</v>
      </c>
      <c r="D5245" s="171" t="s">
        <v>80</v>
      </c>
      <c r="E5245" s="11">
        <v>42552</v>
      </c>
      <c r="H5245" t="e">
        <v>#DIV/0!</v>
      </c>
      <c r="K5245" t="e">
        <v>#DIV/0!</v>
      </c>
      <c r="M5245" t="e">
        <v>#DIV/0!</v>
      </c>
      <c r="R5245" t="e">
        <v>#DIV/0!</v>
      </c>
    </row>
    <row r="5246" spans="1:19" x14ac:dyDescent="0.3">
      <c r="A5246" t="s">
        <v>10518</v>
      </c>
      <c r="B5246" s="171" t="s">
        <v>10519</v>
      </c>
      <c r="C5246" s="171" t="s">
        <v>8193</v>
      </c>
      <c r="D5246" s="171" t="s">
        <v>80</v>
      </c>
      <c r="E5246" s="11">
        <v>42552</v>
      </c>
      <c r="F5246">
        <v>4</v>
      </c>
      <c r="G5246">
        <v>4</v>
      </c>
      <c r="H5246">
        <v>1</v>
      </c>
      <c r="I5246">
        <v>40</v>
      </c>
      <c r="J5246">
        <v>40</v>
      </c>
      <c r="K5246">
        <v>1</v>
      </c>
      <c r="L5246">
        <v>40</v>
      </c>
      <c r="M5246">
        <v>1</v>
      </c>
      <c r="N5246">
        <v>39</v>
      </c>
      <c r="P5246">
        <v>0</v>
      </c>
      <c r="Q5246">
        <v>0</v>
      </c>
      <c r="R5246" t="e">
        <v>#DIV/0!</v>
      </c>
      <c r="S5246">
        <v>1</v>
      </c>
    </row>
    <row r="5247" spans="1:19" x14ac:dyDescent="0.3">
      <c r="A5247" t="s">
        <v>10520</v>
      </c>
      <c r="B5247" s="171" t="s">
        <v>10521</v>
      </c>
      <c r="C5247" s="171" t="s">
        <v>10522</v>
      </c>
      <c r="D5247" s="171" t="s">
        <v>80</v>
      </c>
      <c r="E5247" s="11">
        <v>42552</v>
      </c>
      <c r="F5247">
        <v>1</v>
      </c>
      <c r="G5247">
        <v>1</v>
      </c>
      <c r="H5247">
        <v>1</v>
      </c>
      <c r="I5247">
        <v>2</v>
      </c>
      <c r="J5247">
        <v>3</v>
      </c>
      <c r="K5247">
        <v>0.66666666666666663</v>
      </c>
      <c r="L5247">
        <v>3</v>
      </c>
      <c r="M5247">
        <v>1</v>
      </c>
      <c r="N5247">
        <v>0</v>
      </c>
      <c r="P5247">
        <v>0</v>
      </c>
      <c r="Q5247">
        <v>0</v>
      </c>
      <c r="R5247" t="e">
        <v>#DIV/0!</v>
      </c>
      <c r="S5247">
        <v>0</v>
      </c>
    </row>
    <row r="5248" spans="1:19" x14ac:dyDescent="0.3">
      <c r="A5248" t="s">
        <v>10523</v>
      </c>
      <c r="B5248" s="171" t="s">
        <v>10524</v>
      </c>
      <c r="C5248" s="171" t="s">
        <v>10525</v>
      </c>
      <c r="D5248" s="171" t="s">
        <v>80</v>
      </c>
      <c r="E5248" s="11">
        <v>42552</v>
      </c>
      <c r="F5248">
        <v>9</v>
      </c>
      <c r="G5248">
        <v>5</v>
      </c>
      <c r="H5248">
        <v>1.8</v>
      </c>
      <c r="I5248">
        <v>12</v>
      </c>
      <c r="J5248">
        <v>27</v>
      </c>
      <c r="K5248">
        <v>0.44444444444444442</v>
      </c>
      <c r="L5248">
        <v>15</v>
      </c>
      <c r="M5248">
        <v>1.8</v>
      </c>
      <c r="N5248">
        <v>0</v>
      </c>
      <c r="P5248">
        <v>0</v>
      </c>
      <c r="Q5248">
        <v>0</v>
      </c>
      <c r="R5248" t="e">
        <v>#DIV/0!</v>
      </c>
      <c r="S5248">
        <v>0</v>
      </c>
    </row>
    <row r="5249" spans="1:19" x14ac:dyDescent="0.3">
      <c r="A5249" t="s">
        <v>10526</v>
      </c>
      <c r="B5249" s="171" t="s">
        <v>10527</v>
      </c>
      <c r="C5249" s="171" t="s">
        <v>10528</v>
      </c>
      <c r="D5249" s="171" t="s">
        <v>80</v>
      </c>
      <c r="E5249" s="11">
        <v>42552</v>
      </c>
      <c r="F5249">
        <v>1</v>
      </c>
      <c r="G5249">
        <v>1</v>
      </c>
      <c r="H5249">
        <v>1</v>
      </c>
      <c r="I5249">
        <v>4</v>
      </c>
      <c r="J5249">
        <v>3</v>
      </c>
      <c r="K5249">
        <v>1.3333333333333333</v>
      </c>
      <c r="L5249">
        <v>3</v>
      </c>
      <c r="M5249">
        <v>1</v>
      </c>
      <c r="N5249">
        <v>0</v>
      </c>
      <c r="P5249">
        <v>0</v>
      </c>
      <c r="Q5249">
        <v>0</v>
      </c>
      <c r="R5249" t="e">
        <v>#DIV/0!</v>
      </c>
      <c r="S5249">
        <v>0</v>
      </c>
    </row>
    <row r="5250" spans="1:19" x14ac:dyDescent="0.3">
      <c r="A5250" t="s">
        <v>10529</v>
      </c>
      <c r="B5250" s="171" t="s">
        <v>10530</v>
      </c>
      <c r="C5250" s="171" t="s">
        <v>10531</v>
      </c>
      <c r="D5250" s="171" t="s">
        <v>80</v>
      </c>
      <c r="E5250" s="11">
        <v>42552</v>
      </c>
      <c r="F5250">
        <v>7</v>
      </c>
      <c r="G5250">
        <v>8</v>
      </c>
      <c r="H5250">
        <v>0.875</v>
      </c>
      <c r="I5250">
        <v>15</v>
      </c>
      <c r="J5250">
        <v>21</v>
      </c>
      <c r="K5250">
        <v>0.7142857142857143</v>
      </c>
      <c r="L5250">
        <v>24</v>
      </c>
      <c r="M5250">
        <v>0.875</v>
      </c>
      <c r="N5250">
        <v>0</v>
      </c>
      <c r="P5250">
        <v>1</v>
      </c>
      <c r="Q5250">
        <v>2</v>
      </c>
      <c r="R5250">
        <v>0.5</v>
      </c>
      <c r="S5250">
        <v>0</v>
      </c>
    </row>
    <row r="5251" spans="1:19" x14ac:dyDescent="0.3">
      <c r="A5251" t="s">
        <v>10532</v>
      </c>
      <c r="B5251" s="171" t="s">
        <v>10533</v>
      </c>
      <c r="C5251" s="171" t="s">
        <v>10534</v>
      </c>
      <c r="D5251" s="171" t="s">
        <v>80</v>
      </c>
      <c r="E5251" s="11">
        <v>42552</v>
      </c>
      <c r="F5251">
        <v>1</v>
      </c>
      <c r="G5251">
        <v>1</v>
      </c>
      <c r="H5251">
        <v>1</v>
      </c>
      <c r="I5251">
        <v>2</v>
      </c>
      <c r="J5251">
        <v>3</v>
      </c>
      <c r="K5251">
        <v>0.66666666666666663</v>
      </c>
      <c r="L5251">
        <v>3</v>
      </c>
      <c r="M5251">
        <v>1</v>
      </c>
      <c r="N5251">
        <v>0</v>
      </c>
      <c r="P5251">
        <v>0</v>
      </c>
      <c r="Q5251">
        <v>0</v>
      </c>
      <c r="R5251" t="e">
        <v>#DIV/0!</v>
      </c>
      <c r="S5251">
        <v>0</v>
      </c>
    </row>
    <row r="5252" spans="1:19" x14ac:dyDescent="0.3">
      <c r="A5252" t="s">
        <v>10535</v>
      </c>
      <c r="B5252" s="171" t="s">
        <v>10536</v>
      </c>
      <c r="C5252" s="171" t="s">
        <v>10537</v>
      </c>
      <c r="D5252" s="171" t="s">
        <v>80</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3">
      <c r="A5253" t="s">
        <v>10538</v>
      </c>
      <c r="B5253" s="171" t="s">
        <v>10539</v>
      </c>
      <c r="C5253" s="171" t="s">
        <v>73</v>
      </c>
      <c r="D5253" s="171" t="s">
        <v>4</v>
      </c>
      <c r="E5253" s="11">
        <v>42552</v>
      </c>
      <c r="F5253">
        <v>2</v>
      </c>
      <c r="G5253">
        <v>4</v>
      </c>
      <c r="H5253">
        <v>0.5</v>
      </c>
      <c r="I5253">
        <v>4</v>
      </c>
      <c r="J5253">
        <v>8</v>
      </c>
      <c r="K5253">
        <v>0.5</v>
      </c>
      <c r="L5253">
        <v>18</v>
      </c>
      <c r="M5253">
        <v>0.44444444444444442</v>
      </c>
      <c r="N5253">
        <v>2</v>
      </c>
      <c r="P5253">
        <v>0</v>
      </c>
      <c r="Q5253">
        <v>0</v>
      </c>
      <c r="R5253" t="e">
        <v>#DIV/0!</v>
      </c>
      <c r="S5253">
        <v>0</v>
      </c>
    </row>
    <row r="5254" spans="1:19" x14ac:dyDescent="0.3">
      <c r="A5254" t="s">
        <v>10540</v>
      </c>
      <c r="B5254" s="171" t="s">
        <v>10541</v>
      </c>
      <c r="C5254" s="171" t="s">
        <v>107</v>
      </c>
      <c r="D5254" s="171" t="s">
        <v>4</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3">
      <c r="A5255" t="s">
        <v>10542</v>
      </c>
      <c r="B5255" s="171" t="s">
        <v>10543</v>
      </c>
      <c r="C5255" s="171" t="s">
        <v>9887</v>
      </c>
      <c r="D5255" s="171" t="s">
        <v>4</v>
      </c>
      <c r="E5255" s="11">
        <v>42552</v>
      </c>
      <c r="F5255">
        <v>12</v>
      </c>
      <c r="G5255">
        <v>8</v>
      </c>
      <c r="H5255">
        <v>1.5</v>
      </c>
      <c r="I5255">
        <v>27</v>
      </c>
      <c r="J5255">
        <v>37</v>
      </c>
      <c r="K5255">
        <v>0.72972972972972971</v>
      </c>
      <c r="L5255">
        <v>25</v>
      </c>
      <c r="M5255">
        <v>1.48</v>
      </c>
      <c r="N5255">
        <v>15</v>
      </c>
      <c r="P5255">
        <v>0</v>
      </c>
      <c r="Q5255">
        <v>0</v>
      </c>
      <c r="R5255" t="e">
        <v>#DIV/0!</v>
      </c>
      <c r="S5255">
        <v>0</v>
      </c>
    </row>
    <row r="5256" spans="1:19" x14ac:dyDescent="0.3">
      <c r="A5256" t="s">
        <v>10544</v>
      </c>
      <c r="B5256" s="171" t="s">
        <v>10545</v>
      </c>
      <c r="C5256" s="171" t="s">
        <v>122</v>
      </c>
      <c r="D5256" s="171" t="s">
        <v>4</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3">
      <c r="A5257" t="s">
        <v>10546</v>
      </c>
      <c r="B5257" s="171" t="s">
        <v>10547</v>
      </c>
      <c r="C5257" s="171" t="s">
        <v>125</v>
      </c>
      <c r="D5257" s="171" t="s">
        <v>4</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3">
      <c r="A5258" t="s">
        <v>10548</v>
      </c>
      <c r="B5258" s="171" t="s">
        <v>10549</v>
      </c>
      <c r="C5258" s="171" t="s">
        <v>137</v>
      </c>
      <c r="D5258" s="171" t="s">
        <v>4</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3">
      <c r="A5259" t="s">
        <v>10550</v>
      </c>
      <c r="B5259" s="171" t="s">
        <v>10551</v>
      </c>
      <c r="C5259" s="171" t="s">
        <v>8615</v>
      </c>
      <c r="D5259" s="171" t="s">
        <v>4</v>
      </c>
      <c r="E5259" s="11">
        <v>42552</v>
      </c>
      <c r="F5259">
        <v>6</v>
      </c>
      <c r="G5259">
        <v>4</v>
      </c>
      <c r="H5259">
        <v>1.5</v>
      </c>
      <c r="I5259">
        <v>16</v>
      </c>
      <c r="J5259">
        <v>30</v>
      </c>
      <c r="K5259">
        <v>0.53333333333333333</v>
      </c>
      <c r="L5259">
        <v>24</v>
      </c>
      <c r="M5259">
        <v>1.25</v>
      </c>
      <c r="N5259">
        <v>16</v>
      </c>
      <c r="P5259">
        <v>0</v>
      </c>
      <c r="Q5259">
        <v>0</v>
      </c>
      <c r="R5259" t="e">
        <v>#DIV/0!</v>
      </c>
      <c r="S5259">
        <v>0</v>
      </c>
    </row>
    <row r="5260" spans="1:19" x14ac:dyDescent="0.3">
      <c r="A5260" t="s">
        <v>10552</v>
      </c>
      <c r="B5260" s="171" t="s">
        <v>10553</v>
      </c>
      <c r="C5260" s="171" t="s">
        <v>146</v>
      </c>
      <c r="D5260" s="171" t="s">
        <v>4</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3">
      <c r="A5261" t="s">
        <v>10554</v>
      </c>
      <c r="B5261" s="171" t="s">
        <v>10555</v>
      </c>
      <c r="C5261" s="171" t="s">
        <v>161</v>
      </c>
      <c r="D5261" s="171" t="s">
        <v>4</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3">
      <c r="A5262" t="s">
        <v>10556</v>
      </c>
      <c r="B5262" s="171" t="s">
        <v>10557</v>
      </c>
      <c r="C5262" s="171" t="s">
        <v>167</v>
      </c>
      <c r="D5262" s="171" t="s">
        <v>4</v>
      </c>
      <c r="E5262" s="11">
        <v>42552</v>
      </c>
      <c r="F5262">
        <v>4</v>
      </c>
      <c r="G5262">
        <v>5</v>
      </c>
      <c r="H5262">
        <v>0.8</v>
      </c>
      <c r="I5262">
        <v>39</v>
      </c>
      <c r="J5262">
        <v>40</v>
      </c>
      <c r="K5262">
        <v>0.97499999999999998</v>
      </c>
      <c r="L5262">
        <v>50</v>
      </c>
      <c r="M5262">
        <v>0.8</v>
      </c>
      <c r="N5262">
        <v>39</v>
      </c>
      <c r="P5262">
        <v>0</v>
      </c>
      <c r="Q5262">
        <v>0</v>
      </c>
      <c r="R5262" t="e">
        <v>#DIV/0!</v>
      </c>
      <c r="S5262">
        <v>0</v>
      </c>
    </row>
    <row r="5263" spans="1:19" x14ac:dyDescent="0.3">
      <c r="A5263" t="s">
        <v>10558</v>
      </c>
      <c r="B5263" s="171" t="s">
        <v>10559</v>
      </c>
      <c r="C5263" s="171" t="s">
        <v>173</v>
      </c>
      <c r="D5263" s="171" t="s">
        <v>80</v>
      </c>
      <c r="E5263" s="11">
        <v>42552</v>
      </c>
      <c r="F5263">
        <v>5</v>
      </c>
      <c r="G5263">
        <v>5</v>
      </c>
      <c r="H5263">
        <v>1</v>
      </c>
      <c r="I5263">
        <v>21</v>
      </c>
      <c r="J5263">
        <v>15</v>
      </c>
      <c r="K5263">
        <v>1.4</v>
      </c>
      <c r="L5263">
        <v>15</v>
      </c>
      <c r="M5263">
        <v>1</v>
      </c>
      <c r="N5263">
        <v>19</v>
      </c>
      <c r="P5263">
        <v>0</v>
      </c>
      <c r="Q5263">
        <v>0</v>
      </c>
      <c r="R5263" t="e">
        <v>#DIV/0!</v>
      </c>
      <c r="S5263">
        <v>2</v>
      </c>
    </row>
    <row r="5264" spans="1:19" x14ac:dyDescent="0.3">
      <c r="A5264" t="s">
        <v>10560</v>
      </c>
      <c r="B5264" s="171" t="s">
        <v>10561</v>
      </c>
      <c r="C5264" s="171" t="s">
        <v>179</v>
      </c>
      <c r="D5264" s="171" t="s">
        <v>4</v>
      </c>
      <c r="E5264" s="11">
        <v>42552</v>
      </c>
      <c r="F5264">
        <v>15</v>
      </c>
      <c r="G5264">
        <v>15</v>
      </c>
      <c r="H5264">
        <v>1</v>
      </c>
      <c r="I5264">
        <v>186</v>
      </c>
      <c r="J5264">
        <v>174</v>
      </c>
      <c r="K5264">
        <v>1.0689655172413792</v>
      </c>
      <c r="L5264">
        <v>174</v>
      </c>
      <c r="M5264">
        <v>1</v>
      </c>
      <c r="N5264">
        <v>186</v>
      </c>
      <c r="P5264">
        <v>0</v>
      </c>
      <c r="Q5264">
        <v>0</v>
      </c>
      <c r="R5264" t="e">
        <v>#DIV/0!</v>
      </c>
      <c r="S5264">
        <v>0</v>
      </c>
    </row>
    <row r="5265" spans="1:19" x14ac:dyDescent="0.3">
      <c r="A5265" t="s">
        <v>10562</v>
      </c>
      <c r="B5265" s="171" t="s">
        <v>10563</v>
      </c>
      <c r="C5265" s="171" t="s">
        <v>185</v>
      </c>
      <c r="D5265" s="171" t="s">
        <v>4</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3">
      <c r="A5266" t="s">
        <v>10564</v>
      </c>
      <c r="B5266" s="171" t="s">
        <v>10565</v>
      </c>
      <c r="C5266" s="171" t="s">
        <v>191</v>
      </c>
      <c r="D5266" s="171" t="s">
        <v>4</v>
      </c>
      <c r="E5266" s="11">
        <v>42552</v>
      </c>
      <c r="F5266">
        <v>17</v>
      </c>
      <c r="G5266">
        <v>17</v>
      </c>
      <c r="H5266">
        <v>1</v>
      </c>
      <c r="I5266">
        <v>108</v>
      </c>
      <c r="J5266">
        <v>150</v>
      </c>
      <c r="K5266">
        <v>0.72</v>
      </c>
      <c r="L5266">
        <v>145</v>
      </c>
      <c r="M5266">
        <v>1.0344827586206897</v>
      </c>
      <c r="N5266">
        <v>78</v>
      </c>
      <c r="P5266">
        <v>17</v>
      </c>
      <c r="Q5266">
        <v>20</v>
      </c>
      <c r="R5266">
        <v>0.85</v>
      </c>
      <c r="S5266">
        <v>30</v>
      </c>
    </row>
    <row r="5267" spans="1:19" x14ac:dyDescent="0.3">
      <c r="A5267" t="s">
        <v>10566</v>
      </c>
      <c r="B5267" s="171" t="s">
        <v>10567</v>
      </c>
      <c r="C5267" s="171" t="s">
        <v>200</v>
      </c>
      <c r="D5267" s="171" t="s">
        <v>80</v>
      </c>
      <c r="E5267" s="11">
        <v>42552</v>
      </c>
      <c r="F5267">
        <v>14</v>
      </c>
      <c r="G5267">
        <v>10</v>
      </c>
      <c r="H5267">
        <v>1.4</v>
      </c>
      <c r="I5267">
        <v>32</v>
      </c>
      <c r="J5267">
        <v>70</v>
      </c>
      <c r="K5267">
        <v>0.45714285714285713</v>
      </c>
      <c r="L5267">
        <v>50</v>
      </c>
      <c r="M5267">
        <v>1.4</v>
      </c>
      <c r="N5267">
        <v>32</v>
      </c>
      <c r="P5267">
        <v>1</v>
      </c>
      <c r="Q5267">
        <v>1</v>
      </c>
      <c r="R5267">
        <v>1</v>
      </c>
      <c r="S5267">
        <v>0</v>
      </c>
    </row>
    <row r="5268" spans="1:19" x14ac:dyDescent="0.3">
      <c r="A5268" t="s">
        <v>10568</v>
      </c>
      <c r="B5268" s="171" t="s">
        <v>10569</v>
      </c>
      <c r="C5268" s="171" t="s">
        <v>212</v>
      </c>
      <c r="D5268" s="171" t="s">
        <v>4</v>
      </c>
      <c r="E5268" s="11">
        <v>42552</v>
      </c>
      <c r="F5268">
        <v>1</v>
      </c>
      <c r="G5268">
        <v>1</v>
      </c>
      <c r="H5268">
        <v>1</v>
      </c>
      <c r="I5268">
        <v>8</v>
      </c>
      <c r="J5268">
        <v>5</v>
      </c>
      <c r="K5268">
        <v>1.6</v>
      </c>
      <c r="L5268">
        <v>5</v>
      </c>
      <c r="M5268">
        <v>1</v>
      </c>
      <c r="N5268">
        <v>6</v>
      </c>
      <c r="P5268">
        <v>0</v>
      </c>
      <c r="Q5268">
        <v>3</v>
      </c>
      <c r="R5268">
        <v>0</v>
      </c>
      <c r="S5268">
        <v>2</v>
      </c>
    </row>
    <row r="5269" spans="1:19" x14ac:dyDescent="0.3">
      <c r="A5269" t="s">
        <v>10570</v>
      </c>
      <c r="B5269" s="171" t="s">
        <v>10571</v>
      </c>
      <c r="C5269" s="171" t="s">
        <v>215</v>
      </c>
      <c r="D5269" s="171" t="s">
        <v>4</v>
      </c>
      <c r="E5269" s="11">
        <v>42552</v>
      </c>
      <c r="F5269">
        <v>5</v>
      </c>
      <c r="G5269">
        <v>4</v>
      </c>
      <c r="H5269">
        <v>1.25</v>
      </c>
      <c r="I5269">
        <v>18</v>
      </c>
      <c r="J5269">
        <v>50</v>
      </c>
      <c r="K5269">
        <v>0.36</v>
      </c>
      <c r="L5269">
        <v>40</v>
      </c>
      <c r="M5269">
        <v>1.25</v>
      </c>
      <c r="N5269">
        <v>18</v>
      </c>
      <c r="P5269">
        <v>0</v>
      </c>
      <c r="Q5269">
        <v>0</v>
      </c>
      <c r="R5269" t="e">
        <v>#DIV/0!</v>
      </c>
      <c r="S5269">
        <v>0</v>
      </c>
    </row>
    <row r="5270" spans="1:19" x14ac:dyDescent="0.3">
      <c r="A5270" t="s">
        <v>10572</v>
      </c>
      <c r="B5270" s="171" t="s">
        <v>10573</v>
      </c>
      <c r="C5270" s="171" t="s">
        <v>221</v>
      </c>
      <c r="D5270" s="171" t="s">
        <v>4</v>
      </c>
      <c r="E5270" s="11">
        <v>42552</v>
      </c>
      <c r="F5270">
        <v>0</v>
      </c>
      <c r="G5270">
        <v>0</v>
      </c>
      <c r="H5270" t="e">
        <v>#DIV/0!</v>
      </c>
      <c r="I5270">
        <v>0</v>
      </c>
      <c r="J5270">
        <v>0</v>
      </c>
      <c r="K5270" t="e">
        <v>#DIV/0!</v>
      </c>
      <c r="L5270">
        <v>0</v>
      </c>
      <c r="M5270" t="e">
        <v>#DIV/0!</v>
      </c>
      <c r="N5270">
        <v>0</v>
      </c>
      <c r="P5270">
        <v>0</v>
      </c>
      <c r="Q5270">
        <v>0</v>
      </c>
      <c r="R5270" t="e">
        <v>#DIV/0!</v>
      </c>
      <c r="S5270">
        <v>0</v>
      </c>
    </row>
    <row r="5271" spans="1:19" x14ac:dyDescent="0.3">
      <c r="A5271" t="s">
        <v>10574</v>
      </c>
      <c r="B5271" s="171" t="s">
        <v>10575</v>
      </c>
      <c r="C5271" s="171" t="s">
        <v>8233</v>
      </c>
      <c r="D5271" s="171" t="s">
        <v>4</v>
      </c>
      <c r="E5271" s="11">
        <v>42552</v>
      </c>
      <c r="F5271">
        <v>4</v>
      </c>
      <c r="G5271">
        <v>4</v>
      </c>
      <c r="H5271">
        <v>1</v>
      </c>
      <c r="I5271">
        <v>40</v>
      </c>
      <c r="J5271">
        <v>40</v>
      </c>
      <c r="K5271">
        <v>1</v>
      </c>
      <c r="L5271">
        <v>40</v>
      </c>
      <c r="M5271">
        <v>1</v>
      </c>
      <c r="N5271">
        <v>39</v>
      </c>
      <c r="P5271">
        <v>0</v>
      </c>
      <c r="Q5271">
        <v>0</v>
      </c>
      <c r="R5271" t="e">
        <v>#DIV/0!</v>
      </c>
      <c r="S5271">
        <v>1</v>
      </c>
    </row>
    <row r="5272" spans="1:19" x14ac:dyDescent="0.3">
      <c r="A5272" t="s">
        <v>10576</v>
      </c>
      <c r="B5272" s="171" t="s">
        <v>10577</v>
      </c>
      <c r="C5272" s="171" t="s">
        <v>233</v>
      </c>
      <c r="D5272" s="171" t="s">
        <v>4</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3">
      <c r="A5273" t="s">
        <v>10578</v>
      </c>
      <c r="B5273" s="171" t="s">
        <v>10579</v>
      </c>
      <c r="C5273" s="171" t="s">
        <v>79</v>
      </c>
      <c r="D5273" s="171" t="s">
        <v>80</v>
      </c>
      <c r="E5273" s="11">
        <v>42552</v>
      </c>
      <c r="F5273">
        <v>6</v>
      </c>
      <c r="G5273">
        <v>10</v>
      </c>
      <c r="H5273">
        <v>0.6</v>
      </c>
      <c r="I5273">
        <v>58</v>
      </c>
      <c r="J5273">
        <v>64</v>
      </c>
      <c r="K5273">
        <v>0.90625</v>
      </c>
      <c r="L5273">
        <v>81</v>
      </c>
      <c r="M5273">
        <v>0.79012345679012341</v>
      </c>
      <c r="N5273">
        <v>47</v>
      </c>
      <c r="P5273">
        <v>0</v>
      </c>
      <c r="Q5273">
        <v>11</v>
      </c>
      <c r="R5273">
        <v>0</v>
      </c>
      <c r="S5273">
        <v>11</v>
      </c>
    </row>
    <row r="5274" spans="1:19" x14ac:dyDescent="0.3">
      <c r="A5274" t="s">
        <v>10580</v>
      </c>
      <c r="B5274" s="171" t="s">
        <v>10581</v>
      </c>
      <c r="C5274" s="171" t="s">
        <v>83</v>
      </c>
      <c r="D5274" s="171" t="s">
        <v>80</v>
      </c>
      <c r="E5274" s="11">
        <v>42552</v>
      </c>
      <c r="F5274">
        <v>9</v>
      </c>
      <c r="G5274">
        <v>8</v>
      </c>
      <c r="H5274">
        <v>1.125</v>
      </c>
      <c r="I5274">
        <v>23</v>
      </c>
      <c r="J5274">
        <v>45</v>
      </c>
      <c r="K5274">
        <v>0.51111111111111107</v>
      </c>
      <c r="L5274">
        <v>40</v>
      </c>
      <c r="M5274">
        <v>1.125</v>
      </c>
      <c r="N5274">
        <v>23</v>
      </c>
      <c r="P5274">
        <v>0</v>
      </c>
      <c r="Q5274">
        <v>0</v>
      </c>
      <c r="R5274" t="e">
        <v>#DIV/0!</v>
      </c>
      <c r="S5274">
        <v>0</v>
      </c>
    </row>
    <row r="5275" spans="1:19" x14ac:dyDescent="0.3">
      <c r="A5275" t="s">
        <v>10582</v>
      </c>
      <c r="B5275" s="171" t="s">
        <v>10583</v>
      </c>
      <c r="C5275" s="171" t="s">
        <v>86</v>
      </c>
      <c r="D5275" s="171" t="s">
        <v>80</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3">
      <c r="A5276" t="s">
        <v>10584</v>
      </c>
      <c r="B5276" s="171" t="s">
        <v>10585</v>
      </c>
      <c r="C5276" s="171" t="s">
        <v>89</v>
      </c>
      <c r="D5276" s="171" t="s">
        <v>80</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3">
      <c r="A5277" t="s">
        <v>10586</v>
      </c>
      <c r="B5277" s="171" t="s">
        <v>10587</v>
      </c>
      <c r="C5277" s="171" t="s">
        <v>92</v>
      </c>
      <c r="D5277" s="171" t="s">
        <v>80</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3">
      <c r="A5278" t="s">
        <v>10588</v>
      </c>
      <c r="B5278" s="171" t="s">
        <v>10589</v>
      </c>
      <c r="C5278" s="171" t="s">
        <v>95</v>
      </c>
      <c r="D5278" s="171" t="s">
        <v>80</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3">
      <c r="A5279" t="s">
        <v>10590</v>
      </c>
      <c r="B5279" s="171" t="s">
        <v>10591</v>
      </c>
      <c r="C5279" s="171" t="s">
        <v>98</v>
      </c>
      <c r="D5279" s="171" t="s">
        <v>80</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3">
      <c r="A5280" t="s">
        <v>10592</v>
      </c>
      <c r="B5280" s="171" t="s">
        <v>10593</v>
      </c>
      <c r="C5280" s="171" t="s">
        <v>101</v>
      </c>
      <c r="D5280" s="171" t="s">
        <v>80</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3">
      <c r="A5281" t="s">
        <v>10594</v>
      </c>
      <c r="B5281" s="171" t="s">
        <v>10595</v>
      </c>
      <c r="C5281" s="171" t="s">
        <v>6843</v>
      </c>
      <c r="D5281" s="171" t="s">
        <v>80</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3">
      <c r="A5282" t="s">
        <v>10596</v>
      </c>
      <c r="B5282" s="171" t="s">
        <v>10597</v>
      </c>
      <c r="C5282" s="171" t="s">
        <v>104</v>
      </c>
      <c r="D5282" s="171" t="s">
        <v>4</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3">
      <c r="A5283" t="s">
        <v>10598</v>
      </c>
      <c r="B5283" s="171" t="s">
        <v>10599</v>
      </c>
      <c r="C5283" s="171" t="s">
        <v>76</v>
      </c>
      <c r="D5283" s="171" t="s">
        <v>80</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3">
      <c r="A5284" t="s">
        <v>10600</v>
      </c>
      <c r="B5284" s="171" t="s">
        <v>10601</v>
      </c>
      <c r="C5284" s="171" t="s">
        <v>10522</v>
      </c>
      <c r="D5284" s="171" t="s">
        <v>4</v>
      </c>
      <c r="E5284" s="11">
        <v>42552</v>
      </c>
      <c r="F5284">
        <v>1</v>
      </c>
      <c r="G5284">
        <v>1</v>
      </c>
      <c r="H5284">
        <v>1</v>
      </c>
      <c r="I5284">
        <v>2</v>
      </c>
      <c r="J5284">
        <v>3</v>
      </c>
      <c r="K5284">
        <v>0.66666666666666663</v>
      </c>
      <c r="L5284">
        <v>3</v>
      </c>
      <c r="M5284">
        <v>1</v>
      </c>
      <c r="N5284">
        <v>0</v>
      </c>
      <c r="P5284">
        <v>0</v>
      </c>
      <c r="Q5284">
        <v>0</v>
      </c>
      <c r="R5284" t="e">
        <v>#DIV/0!</v>
      </c>
      <c r="S5284">
        <v>0</v>
      </c>
    </row>
    <row r="5285" spans="1:19" x14ac:dyDescent="0.3">
      <c r="A5285" t="s">
        <v>10602</v>
      </c>
      <c r="B5285" s="171" t="s">
        <v>10603</v>
      </c>
      <c r="C5285" s="171" t="s">
        <v>79</v>
      </c>
      <c r="D5285" s="171" t="s">
        <v>4</v>
      </c>
      <c r="E5285" s="11">
        <v>42552</v>
      </c>
      <c r="F5285">
        <v>6</v>
      </c>
      <c r="G5285">
        <v>10</v>
      </c>
      <c r="H5285">
        <v>0.6</v>
      </c>
      <c r="I5285">
        <v>58</v>
      </c>
      <c r="J5285">
        <v>64</v>
      </c>
      <c r="K5285">
        <v>0.90625</v>
      </c>
      <c r="L5285">
        <v>81</v>
      </c>
      <c r="M5285">
        <v>0.79012345679012341</v>
      </c>
      <c r="N5285">
        <v>47</v>
      </c>
      <c r="P5285">
        <v>0</v>
      </c>
      <c r="Q5285">
        <v>11</v>
      </c>
      <c r="R5285">
        <v>0</v>
      </c>
      <c r="S5285">
        <v>11</v>
      </c>
    </row>
    <row r="5286" spans="1:19" x14ac:dyDescent="0.3">
      <c r="A5286" t="s">
        <v>10604</v>
      </c>
      <c r="B5286" s="171" t="s">
        <v>10605</v>
      </c>
      <c r="C5286" s="171" t="s">
        <v>86</v>
      </c>
      <c r="D5286" s="171" t="s">
        <v>4</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3">
      <c r="A5287" t="s">
        <v>10606</v>
      </c>
      <c r="B5287" s="171" t="s">
        <v>10607</v>
      </c>
      <c r="C5287" s="171" t="s">
        <v>89</v>
      </c>
      <c r="D5287" s="171" t="s">
        <v>4</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3">
      <c r="A5288" t="s">
        <v>10608</v>
      </c>
      <c r="B5288" s="171" t="s">
        <v>10609</v>
      </c>
      <c r="C5288" s="171" t="s">
        <v>92</v>
      </c>
      <c r="D5288" s="171" t="s">
        <v>4</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3">
      <c r="A5289" t="s">
        <v>10610</v>
      </c>
      <c r="B5289" s="171" t="s">
        <v>10611</v>
      </c>
      <c r="C5289" s="171" t="s">
        <v>98</v>
      </c>
      <c r="D5289" s="171" t="s">
        <v>4</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3">
      <c r="A5290" t="s">
        <v>10612</v>
      </c>
      <c r="B5290" s="171" t="s">
        <v>10613</v>
      </c>
      <c r="C5290" s="171" t="s">
        <v>101</v>
      </c>
      <c r="D5290" s="171" t="s">
        <v>4</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3">
      <c r="A5291" t="s">
        <v>10614</v>
      </c>
      <c r="B5291" s="171" t="s">
        <v>10615</v>
      </c>
      <c r="C5291" s="171" t="s">
        <v>6843</v>
      </c>
      <c r="D5291" s="171" t="s">
        <v>4</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3">
      <c r="A5292" t="s">
        <v>10616</v>
      </c>
      <c r="B5292" s="171" t="s">
        <v>10617</v>
      </c>
      <c r="C5292" s="171" t="s">
        <v>107</v>
      </c>
      <c r="D5292" s="171" t="s">
        <v>80</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3">
      <c r="A5293" t="s">
        <v>10618</v>
      </c>
      <c r="B5293" s="171" t="s">
        <v>10619</v>
      </c>
      <c r="C5293" s="171" t="s">
        <v>113</v>
      </c>
      <c r="D5293" s="171" t="s">
        <v>4</v>
      </c>
      <c r="E5293" s="11">
        <v>42552</v>
      </c>
      <c r="F5293">
        <v>6</v>
      </c>
      <c r="G5293">
        <v>8</v>
      </c>
      <c r="H5293">
        <v>0.75</v>
      </c>
      <c r="I5293">
        <v>8</v>
      </c>
      <c r="J5293">
        <v>30</v>
      </c>
      <c r="K5293">
        <v>0.26666666666666666</v>
      </c>
      <c r="L5293">
        <v>40</v>
      </c>
      <c r="M5293">
        <v>0.75</v>
      </c>
      <c r="N5293">
        <v>7</v>
      </c>
      <c r="P5293">
        <v>0</v>
      </c>
      <c r="Q5293">
        <v>0</v>
      </c>
      <c r="R5293" t="e">
        <v>#DIV/0!</v>
      </c>
      <c r="S5293">
        <v>1</v>
      </c>
    </row>
    <row r="5294" spans="1:19" x14ac:dyDescent="0.3">
      <c r="A5294" t="s">
        <v>10620</v>
      </c>
      <c r="B5294" s="171" t="s">
        <v>10621</v>
      </c>
      <c r="C5294" s="171" t="s">
        <v>116</v>
      </c>
      <c r="D5294" s="171" t="s">
        <v>4</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3">
      <c r="A5295" t="s">
        <v>10622</v>
      </c>
      <c r="B5295" s="171" t="s">
        <v>10623</v>
      </c>
      <c r="C5295" s="171" t="s">
        <v>9887</v>
      </c>
      <c r="D5295" s="171" t="s">
        <v>80</v>
      </c>
      <c r="E5295" s="11">
        <v>42552</v>
      </c>
      <c r="F5295">
        <v>12</v>
      </c>
      <c r="G5295">
        <v>8</v>
      </c>
      <c r="H5295">
        <v>1.5</v>
      </c>
      <c r="I5295">
        <v>27</v>
      </c>
      <c r="J5295">
        <v>37</v>
      </c>
      <c r="K5295">
        <v>0.72972972972972971</v>
      </c>
      <c r="L5295">
        <v>25</v>
      </c>
      <c r="M5295">
        <v>1.48</v>
      </c>
      <c r="N5295">
        <v>15</v>
      </c>
      <c r="P5295">
        <v>0</v>
      </c>
      <c r="Q5295">
        <v>0</v>
      </c>
      <c r="R5295" t="e">
        <v>#DIV/0!</v>
      </c>
      <c r="S5295">
        <v>0</v>
      </c>
    </row>
    <row r="5296" spans="1:19" x14ac:dyDescent="0.3">
      <c r="A5296" t="s">
        <v>10624</v>
      </c>
      <c r="B5296" s="171" t="s">
        <v>10625</v>
      </c>
      <c r="C5296" s="171" t="s">
        <v>9862</v>
      </c>
      <c r="D5296" s="171" t="s">
        <v>4</v>
      </c>
      <c r="E5296" s="11">
        <v>42552</v>
      </c>
      <c r="F5296">
        <v>3</v>
      </c>
      <c r="G5296">
        <v>3</v>
      </c>
      <c r="H5296">
        <v>1</v>
      </c>
      <c r="I5296">
        <v>15</v>
      </c>
      <c r="J5296">
        <v>10</v>
      </c>
      <c r="K5296">
        <v>1.5</v>
      </c>
      <c r="L5296">
        <v>10</v>
      </c>
      <c r="M5296">
        <v>1</v>
      </c>
      <c r="N5296">
        <v>15</v>
      </c>
      <c r="P5296">
        <v>0</v>
      </c>
      <c r="Q5296">
        <v>0</v>
      </c>
      <c r="R5296" t="e">
        <v>#DIV/0!</v>
      </c>
      <c r="S5296">
        <v>0</v>
      </c>
    </row>
    <row r="5297" spans="1:19" x14ac:dyDescent="0.3">
      <c r="A5297" t="s">
        <v>10626</v>
      </c>
      <c r="B5297" s="171" t="s">
        <v>10627</v>
      </c>
      <c r="C5297" s="171" t="s">
        <v>10525</v>
      </c>
      <c r="D5297" s="171" t="s">
        <v>4</v>
      </c>
      <c r="E5297" s="11">
        <v>42552</v>
      </c>
      <c r="F5297">
        <v>9</v>
      </c>
      <c r="G5297">
        <v>5</v>
      </c>
      <c r="H5297">
        <v>1.8</v>
      </c>
      <c r="I5297">
        <v>12</v>
      </c>
      <c r="J5297">
        <v>27</v>
      </c>
      <c r="K5297">
        <v>0.44444444444444442</v>
      </c>
      <c r="L5297">
        <v>15</v>
      </c>
      <c r="M5297">
        <v>1.8</v>
      </c>
      <c r="N5297">
        <v>0</v>
      </c>
      <c r="P5297">
        <v>0</v>
      </c>
      <c r="Q5297">
        <v>0</v>
      </c>
      <c r="R5297" t="e">
        <v>#DIV/0!</v>
      </c>
      <c r="S5297">
        <v>0</v>
      </c>
    </row>
    <row r="5298" spans="1:19" x14ac:dyDescent="0.3">
      <c r="A5298" t="s">
        <v>10628</v>
      </c>
      <c r="B5298" s="171" t="s">
        <v>10629</v>
      </c>
      <c r="C5298" s="171" t="s">
        <v>10528</v>
      </c>
      <c r="D5298" s="171" t="s">
        <v>4</v>
      </c>
      <c r="E5298" s="11">
        <v>42552</v>
      </c>
      <c r="F5298">
        <v>1</v>
      </c>
      <c r="G5298">
        <v>1</v>
      </c>
      <c r="H5298">
        <v>1</v>
      </c>
      <c r="I5298">
        <v>4</v>
      </c>
      <c r="J5298">
        <v>3</v>
      </c>
      <c r="K5298">
        <v>1.3333333333333333</v>
      </c>
      <c r="L5298">
        <v>3</v>
      </c>
      <c r="M5298">
        <v>1</v>
      </c>
      <c r="N5298">
        <v>0</v>
      </c>
      <c r="P5298">
        <v>0</v>
      </c>
      <c r="Q5298">
        <v>0</v>
      </c>
      <c r="R5298" t="e">
        <v>#DIV/0!</v>
      </c>
      <c r="S5298">
        <v>0</v>
      </c>
    </row>
    <row r="5299" spans="1:19" x14ac:dyDescent="0.3">
      <c r="A5299" t="s">
        <v>10630</v>
      </c>
      <c r="B5299" s="171" t="s">
        <v>10631</v>
      </c>
      <c r="C5299" s="171" t="s">
        <v>119</v>
      </c>
      <c r="D5299" s="171" t="s">
        <v>4</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3">
      <c r="A5300" t="s">
        <v>10632</v>
      </c>
      <c r="B5300" s="171" t="s">
        <v>10633</v>
      </c>
      <c r="C5300" s="171" t="s">
        <v>122</v>
      </c>
      <c r="D5300" s="171" t="s">
        <v>80</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3">
      <c r="A5301" t="s">
        <v>10634</v>
      </c>
      <c r="B5301" s="171" t="s">
        <v>10635</v>
      </c>
      <c r="C5301" s="171" t="s">
        <v>125</v>
      </c>
      <c r="D5301" s="171" t="s">
        <v>80</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3">
      <c r="A5302" t="s">
        <v>10636</v>
      </c>
      <c r="B5302" s="171" t="s">
        <v>10637</v>
      </c>
      <c r="C5302" s="171" t="s">
        <v>128</v>
      </c>
      <c r="D5302" s="171" t="s">
        <v>4</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3">
      <c r="A5303" t="s">
        <v>10638</v>
      </c>
      <c r="B5303" s="171" t="s">
        <v>10639</v>
      </c>
      <c r="C5303" s="171" t="s">
        <v>131</v>
      </c>
      <c r="D5303" s="171" t="s">
        <v>4</v>
      </c>
      <c r="E5303" s="11">
        <v>42552</v>
      </c>
      <c r="F5303">
        <v>4</v>
      </c>
      <c r="G5303">
        <v>5</v>
      </c>
      <c r="H5303">
        <v>0.8</v>
      </c>
      <c r="I5303">
        <v>4</v>
      </c>
      <c r="J5303">
        <v>20</v>
      </c>
      <c r="K5303">
        <v>0.2</v>
      </c>
      <c r="L5303">
        <v>25</v>
      </c>
      <c r="M5303">
        <v>0.8</v>
      </c>
      <c r="N5303">
        <v>4</v>
      </c>
      <c r="P5303">
        <v>0</v>
      </c>
      <c r="Q5303">
        <v>0</v>
      </c>
      <c r="R5303" t="e">
        <v>#DIV/0!</v>
      </c>
      <c r="S5303">
        <v>0</v>
      </c>
    </row>
    <row r="5304" spans="1:19" x14ac:dyDescent="0.3">
      <c r="A5304" t="s">
        <v>10640</v>
      </c>
      <c r="B5304" s="171" t="s">
        <v>10641</v>
      </c>
      <c r="C5304" s="171" t="s">
        <v>10531</v>
      </c>
      <c r="D5304" s="171" t="s">
        <v>4</v>
      </c>
      <c r="E5304" s="11">
        <v>42552</v>
      </c>
      <c r="F5304">
        <v>7</v>
      </c>
      <c r="G5304">
        <v>8</v>
      </c>
      <c r="H5304">
        <v>0.875</v>
      </c>
      <c r="I5304">
        <v>15</v>
      </c>
      <c r="J5304">
        <v>21</v>
      </c>
      <c r="K5304">
        <v>0.7142857142857143</v>
      </c>
      <c r="L5304">
        <v>24</v>
      </c>
      <c r="M5304">
        <v>0.875</v>
      </c>
      <c r="N5304">
        <v>0</v>
      </c>
      <c r="P5304">
        <v>1</v>
      </c>
      <c r="Q5304">
        <v>2</v>
      </c>
      <c r="R5304">
        <v>0.5</v>
      </c>
      <c r="S5304">
        <v>0</v>
      </c>
    </row>
    <row r="5305" spans="1:19" x14ac:dyDescent="0.3">
      <c r="A5305" t="s">
        <v>10642</v>
      </c>
      <c r="B5305" s="171" t="s">
        <v>10643</v>
      </c>
      <c r="C5305" s="171" t="s">
        <v>137</v>
      </c>
      <c r="D5305" s="171" t="s">
        <v>80</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3">
      <c r="A5306" t="s">
        <v>10644</v>
      </c>
      <c r="B5306" s="171" t="s">
        <v>10645</v>
      </c>
      <c r="C5306" s="171" t="s">
        <v>140</v>
      </c>
      <c r="D5306" s="171" t="s">
        <v>4</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3">
      <c r="A5307" t="s">
        <v>10646</v>
      </c>
      <c r="B5307" s="171" t="s">
        <v>10647</v>
      </c>
      <c r="C5307" s="171" t="s">
        <v>8615</v>
      </c>
      <c r="D5307" s="171" t="s">
        <v>80</v>
      </c>
      <c r="E5307" s="11">
        <v>42552</v>
      </c>
      <c r="F5307">
        <v>6</v>
      </c>
      <c r="G5307">
        <v>4</v>
      </c>
      <c r="H5307">
        <v>1.5</v>
      </c>
      <c r="I5307">
        <v>16</v>
      </c>
      <c r="J5307">
        <v>30</v>
      </c>
      <c r="K5307">
        <v>0.53333333333333333</v>
      </c>
      <c r="L5307">
        <v>24</v>
      </c>
      <c r="M5307">
        <v>1.25</v>
      </c>
      <c r="N5307">
        <v>16</v>
      </c>
      <c r="P5307">
        <v>0</v>
      </c>
      <c r="Q5307">
        <v>0</v>
      </c>
      <c r="R5307" t="e">
        <v>#DIV/0!</v>
      </c>
      <c r="S5307">
        <v>0</v>
      </c>
    </row>
    <row r="5308" spans="1:19" x14ac:dyDescent="0.3">
      <c r="A5308" t="s">
        <v>10648</v>
      </c>
      <c r="B5308" s="171" t="s">
        <v>10649</v>
      </c>
      <c r="C5308" s="171" t="s">
        <v>8590</v>
      </c>
      <c r="D5308" s="171" t="s">
        <v>4</v>
      </c>
      <c r="E5308" s="11">
        <v>42552</v>
      </c>
      <c r="F5308">
        <v>6</v>
      </c>
      <c r="G5308">
        <v>4</v>
      </c>
      <c r="H5308">
        <v>1.5</v>
      </c>
      <c r="I5308">
        <v>16</v>
      </c>
      <c r="J5308">
        <v>30</v>
      </c>
      <c r="K5308">
        <v>0.53333333333333333</v>
      </c>
      <c r="L5308">
        <v>24</v>
      </c>
      <c r="M5308">
        <v>1.25</v>
      </c>
      <c r="N5308">
        <v>16</v>
      </c>
      <c r="P5308">
        <v>0</v>
      </c>
      <c r="Q5308">
        <v>0</v>
      </c>
      <c r="R5308" t="e">
        <v>#DIV/0!</v>
      </c>
      <c r="S5308">
        <v>0</v>
      </c>
    </row>
    <row r="5309" spans="1:19" x14ac:dyDescent="0.3">
      <c r="A5309" t="s">
        <v>10650</v>
      </c>
      <c r="B5309" s="171" t="s">
        <v>10651</v>
      </c>
      <c r="C5309" s="171" t="s">
        <v>167</v>
      </c>
      <c r="D5309" s="171" t="s">
        <v>80</v>
      </c>
      <c r="E5309" s="11">
        <v>42552</v>
      </c>
      <c r="F5309">
        <v>4</v>
      </c>
      <c r="G5309">
        <v>5</v>
      </c>
      <c r="H5309">
        <v>0.8</v>
      </c>
      <c r="I5309">
        <v>39</v>
      </c>
      <c r="J5309">
        <v>40</v>
      </c>
      <c r="K5309">
        <v>0.97499999999999998</v>
      </c>
      <c r="L5309">
        <v>50</v>
      </c>
      <c r="M5309">
        <v>0.8</v>
      </c>
      <c r="N5309">
        <v>39</v>
      </c>
      <c r="P5309">
        <v>0</v>
      </c>
      <c r="Q5309">
        <v>0</v>
      </c>
      <c r="R5309" t="e">
        <v>#DIV/0!</v>
      </c>
      <c r="S5309">
        <v>0</v>
      </c>
    </row>
    <row r="5310" spans="1:19" x14ac:dyDescent="0.3">
      <c r="A5310" t="s">
        <v>10652</v>
      </c>
      <c r="B5310" s="171" t="s">
        <v>10653</v>
      </c>
      <c r="C5310" s="171" t="s">
        <v>170</v>
      </c>
      <c r="D5310" s="171" t="s">
        <v>4</v>
      </c>
      <c r="E5310" s="11">
        <v>42552</v>
      </c>
      <c r="F5310">
        <v>4</v>
      </c>
      <c r="G5310">
        <v>5</v>
      </c>
      <c r="H5310">
        <v>0.8</v>
      </c>
      <c r="I5310">
        <v>39</v>
      </c>
      <c r="J5310">
        <v>40</v>
      </c>
      <c r="K5310">
        <v>0.97499999999999998</v>
      </c>
      <c r="L5310">
        <v>50</v>
      </c>
      <c r="M5310">
        <v>0.8</v>
      </c>
      <c r="N5310">
        <v>39</v>
      </c>
      <c r="P5310">
        <v>0</v>
      </c>
      <c r="Q5310">
        <v>0</v>
      </c>
      <c r="R5310" t="e">
        <v>#DIV/0!</v>
      </c>
      <c r="S5310">
        <v>0</v>
      </c>
    </row>
    <row r="5311" spans="1:19" x14ac:dyDescent="0.3">
      <c r="A5311" t="s">
        <v>10654</v>
      </c>
      <c r="B5311" s="171" t="s">
        <v>10655</v>
      </c>
      <c r="C5311" s="171" t="s">
        <v>179</v>
      </c>
      <c r="D5311" s="171" t="s">
        <v>80</v>
      </c>
      <c r="E5311" s="11">
        <v>42552</v>
      </c>
      <c r="F5311">
        <v>15</v>
      </c>
      <c r="G5311">
        <v>15</v>
      </c>
      <c r="H5311">
        <v>1</v>
      </c>
      <c r="I5311">
        <v>186</v>
      </c>
      <c r="J5311">
        <v>174</v>
      </c>
      <c r="K5311">
        <v>1.0689655172413792</v>
      </c>
      <c r="L5311">
        <v>174</v>
      </c>
      <c r="M5311">
        <v>1</v>
      </c>
      <c r="N5311">
        <v>186</v>
      </c>
      <c r="P5311">
        <v>0</v>
      </c>
      <c r="Q5311">
        <v>0</v>
      </c>
      <c r="R5311" t="e">
        <v>#DIV/0!</v>
      </c>
      <c r="S5311">
        <v>0</v>
      </c>
    </row>
    <row r="5312" spans="1:19" x14ac:dyDescent="0.3">
      <c r="A5312" t="s">
        <v>10656</v>
      </c>
      <c r="B5312" s="171" t="s">
        <v>10657</v>
      </c>
      <c r="C5312" s="171" t="s">
        <v>182</v>
      </c>
      <c r="D5312" s="171" t="s">
        <v>4</v>
      </c>
      <c r="E5312" s="11">
        <v>42552</v>
      </c>
      <c r="F5312">
        <v>15</v>
      </c>
      <c r="G5312">
        <v>15</v>
      </c>
      <c r="H5312">
        <v>1</v>
      </c>
      <c r="I5312">
        <v>186</v>
      </c>
      <c r="J5312">
        <v>174</v>
      </c>
      <c r="K5312">
        <v>1.0689655172413792</v>
      </c>
      <c r="L5312">
        <v>174</v>
      </c>
      <c r="M5312">
        <v>1</v>
      </c>
      <c r="N5312">
        <v>186</v>
      </c>
      <c r="P5312">
        <v>0</v>
      </c>
      <c r="Q5312">
        <v>0</v>
      </c>
      <c r="R5312" t="e">
        <v>#DIV/0!</v>
      </c>
      <c r="S5312">
        <v>0</v>
      </c>
    </row>
    <row r="5313" spans="1:19" x14ac:dyDescent="0.3">
      <c r="A5313" t="s">
        <v>10658</v>
      </c>
      <c r="B5313" s="171" t="s">
        <v>10659</v>
      </c>
      <c r="C5313" s="171" t="s">
        <v>185</v>
      </c>
      <c r="D5313" s="171" t="s">
        <v>80</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3">
      <c r="A5314" t="s">
        <v>10660</v>
      </c>
      <c r="B5314" s="171" t="s">
        <v>10661</v>
      </c>
      <c r="C5314" s="171" t="s">
        <v>188</v>
      </c>
      <c r="D5314" s="171" t="s">
        <v>4</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3">
      <c r="A5315" t="s">
        <v>10662</v>
      </c>
      <c r="B5315" s="171" t="s">
        <v>10663</v>
      </c>
      <c r="C5315" s="171" t="s">
        <v>10537</v>
      </c>
      <c r="D5315" s="171" t="s">
        <v>4</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3">
      <c r="A5316" t="s">
        <v>10664</v>
      </c>
      <c r="B5316" s="171" t="s">
        <v>10665</v>
      </c>
      <c r="C5316" s="171" t="s">
        <v>191</v>
      </c>
      <c r="D5316" s="171" t="s">
        <v>80</v>
      </c>
      <c r="E5316" s="11">
        <v>42552</v>
      </c>
      <c r="F5316">
        <v>17</v>
      </c>
      <c r="G5316">
        <v>17</v>
      </c>
      <c r="H5316">
        <v>1</v>
      </c>
      <c r="I5316">
        <v>108</v>
      </c>
      <c r="J5316">
        <v>150</v>
      </c>
      <c r="K5316">
        <v>0.72</v>
      </c>
      <c r="L5316">
        <v>145</v>
      </c>
      <c r="M5316">
        <v>1.0344827586206897</v>
      </c>
      <c r="N5316">
        <v>78</v>
      </c>
      <c r="P5316">
        <v>17</v>
      </c>
      <c r="Q5316">
        <v>20</v>
      </c>
      <c r="R5316">
        <v>0.85</v>
      </c>
      <c r="S5316">
        <v>30</v>
      </c>
    </row>
    <row r="5317" spans="1:19" x14ac:dyDescent="0.3">
      <c r="A5317" t="s">
        <v>10666</v>
      </c>
      <c r="B5317" s="171" t="s">
        <v>10667</v>
      </c>
      <c r="C5317" s="171" t="s">
        <v>194</v>
      </c>
      <c r="D5317" s="171" t="s">
        <v>4</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3">
      <c r="A5318" t="s">
        <v>10668</v>
      </c>
      <c r="B5318" s="171" t="s">
        <v>10669</v>
      </c>
      <c r="C5318" s="171" t="s">
        <v>197</v>
      </c>
      <c r="D5318" s="171" t="s">
        <v>4</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3">
      <c r="A5319" t="s">
        <v>10670</v>
      </c>
      <c r="B5319" s="171" t="s">
        <v>10671</v>
      </c>
      <c r="C5319" s="171" t="s">
        <v>209</v>
      </c>
      <c r="D5319" s="171" t="s">
        <v>4</v>
      </c>
      <c r="E5319" s="11">
        <v>42552</v>
      </c>
      <c r="F5319">
        <v>1</v>
      </c>
      <c r="G5319">
        <v>1</v>
      </c>
      <c r="H5319">
        <v>1</v>
      </c>
      <c r="I5319">
        <v>8</v>
      </c>
      <c r="J5319">
        <v>5</v>
      </c>
      <c r="K5319">
        <v>1.6</v>
      </c>
      <c r="L5319">
        <v>5</v>
      </c>
      <c r="M5319">
        <v>1</v>
      </c>
      <c r="N5319">
        <v>6</v>
      </c>
      <c r="P5319">
        <v>0</v>
      </c>
      <c r="Q5319">
        <v>3</v>
      </c>
      <c r="R5319">
        <v>0</v>
      </c>
      <c r="S5319">
        <v>2</v>
      </c>
    </row>
    <row r="5320" spans="1:19" x14ac:dyDescent="0.3">
      <c r="A5320" t="s">
        <v>10672</v>
      </c>
      <c r="B5320" s="171" t="s">
        <v>10673</v>
      </c>
      <c r="C5320" s="171" t="s">
        <v>212</v>
      </c>
      <c r="D5320" s="171" t="s">
        <v>80</v>
      </c>
      <c r="E5320" s="11">
        <v>42552</v>
      </c>
      <c r="F5320">
        <v>1</v>
      </c>
      <c r="G5320">
        <v>1</v>
      </c>
      <c r="H5320">
        <v>1</v>
      </c>
      <c r="I5320">
        <v>8</v>
      </c>
      <c r="J5320">
        <v>5</v>
      </c>
      <c r="K5320">
        <v>1.6</v>
      </c>
      <c r="L5320">
        <v>5</v>
      </c>
      <c r="M5320">
        <v>1</v>
      </c>
      <c r="N5320">
        <v>6</v>
      </c>
      <c r="P5320">
        <v>0</v>
      </c>
      <c r="Q5320">
        <v>3</v>
      </c>
      <c r="R5320">
        <v>0</v>
      </c>
      <c r="S5320">
        <v>2</v>
      </c>
    </row>
    <row r="5321" spans="1:19" x14ac:dyDescent="0.3">
      <c r="A5321" t="s">
        <v>10674</v>
      </c>
      <c r="B5321" s="171" t="s">
        <v>10675</v>
      </c>
      <c r="C5321" s="171" t="s">
        <v>215</v>
      </c>
      <c r="D5321" s="171" t="s">
        <v>80</v>
      </c>
      <c r="E5321" s="11">
        <v>42552</v>
      </c>
      <c r="F5321">
        <v>5</v>
      </c>
      <c r="G5321">
        <v>4</v>
      </c>
      <c r="H5321">
        <v>1.25</v>
      </c>
      <c r="I5321">
        <v>18</v>
      </c>
      <c r="J5321">
        <v>50</v>
      </c>
      <c r="K5321">
        <v>0.36</v>
      </c>
      <c r="L5321">
        <v>40</v>
      </c>
      <c r="M5321">
        <v>1.25</v>
      </c>
      <c r="N5321">
        <v>18</v>
      </c>
      <c r="P5321">
        <v>0</v>
      </c>
      <c r="Q5321">
        <v>0</v>
      </c>
      <c r="R5321" t="e">
        <v>#DIV/0!</v>
      </c>
      <c r="S5321">
        <v>0</v>
      </c>
    </row>
    <row r="5322" spans="1:19" x14ac:dyDescent="0.3">
      <c r="A5322" t="s">
        <v>10676</v>
      </c>
      <c r="B5322" s="171" t="s">
        <v>10677</v>
      </c>
      <c r="C5322" s="171" t="s">
        <v>218</v>
      </c>
      <c r="D5322" s="171" t="s">
        <v>4</v>
      </c>
      <c r="E5322" s="11">
        <v>42552</v>
      </c>
      <c r="F5322">
        <v>5</v>
      </c>
      <c r="G5322">
        <v>4</v>
      </c>
      <c r="H5322">
        <v>1.25</v>
      </c>
      <c r="I5322">
        <v>18</v>
      </c>
      <c r="J5322">
        <v>50</v>
      </c>
      <c r="K5322">
        <v>0.36</v>
      </c>
      <c r="L5322">
        <v>40</v>
      </c>
      <c r="M5322">
        <v>1.25</v>
      </c>
      <c r="N5322">
        <v>18</v>
      </c>
      <c r="P5322">
        <v>0</v>
      </c>
      <c r="Q5322">
        <v>0</v>
      </c>
      <c r="R5322" t="e">
        <v>#DIV/0!</v>
      </c>
      <c r="S5322">
        <v>0</v>
      </c>
    </row>
    <row r="5323" spans="1:19" x14ac:dyDescent="0.3">
      <c r="A5323" t="s">
        <v>10678</v>
      </c>
      <c r="B5323" s="171" t="s">
        <v>10679</v>
      </c>
      <c r="C5323" s="171" t="s">
        <v>8233</v>
      </c>
      <c r="D5323" s="171" t="s">
        <v>80</v>
      </c>
      <c r="E5323" s="11">
        <v>42552</v>
      </c>
      <c r="F5323">
        <v>4</v>
      </c>
      <c r="G5323">
        <v>4</v>
      </c>
      <c r="H5323">
        <v>1</v>
      </c>
      <c r="I5323">
        <v>40</v>
      </c>
      <c r="J5323">
        <v>40</v>
      </c>
      <c r="K5323">
        <v>1</v>
      </c>
      <c r="L5323">
        <v>40</v>
      </c>
      <c r="M5323">
        <v>1</v>
      </c>
      <c r="N5323">
        <v>39</v>
      </c>
      <c r="P5323">
        <v>0</v>
      </c>
      <c r="Q5323">
        <v>0</v>
      </c>
      <c r="R5323" t="e">
        <v>#DIV/0!</v>
      </c>
      <c r="S5323">
        <v>1</v>
      </c>
    </row>
    <row r="5324" spans="1:19" x14ac:dyDescent="0.3">
      <c r="A5324" t="s">
        <v>10680</v>
      </c>
      <c r="B5324" s="171" t="s">
        <v>10681</v>
      </c>
      <c r="C5324" s="171" t="s">
        <v>8193</v>
      </c>
      <c r="D5324" s="171" t="s">
        <v>4</v>
      </c>
      <c r="E5324" s="11">
        <v>42552</v>
      </c>
      <c r="F5324">
        <v>4</v>
      </c>
      <c r="G5324">
        <v>4</v>
      </c>
      <c r="H5324">
        <v>1</v>
      </c>
      <c r="I5324">
        <v>40</v>
      </c>
      <c r="J5324">
        <v>40</v>
      </c>
      <c r="K5324">
        <v>1</v>
      </c>
      <c r="L5324">
        <v>40</v>
      </c>
      <c r="M5324">
        <v>1</v>
      </c>
      <c r="N5324">
        <v>39</v>
      </c>
      <c r="P5324">
        <v>0</v>
      </c>
      <c r="Q5324">
        <v>0</v>
      </c>
      <c r="R5324" t="e">
        <v>#DIV/0!</v>
      </c>
      <c r="S5324">
        <v>1</v>
      </c>
    </row>
    <row r="5325" spans="1:19" x14ac:dyDescent="0.3">
      <c r="A5325" t="s">
        <v>10682</v>
      </c>
      <c r="B5325" s="171" t="s">
        <v>10683</v>
      </c>
      <c r="C5325" s="171" t="s">
        <v>233</v>
      </c>
      <c r="D5325" s="171" t="s">
        <v>80</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3">
      <c r="A5326" t="s">
        <v>10684</v>
      </c>
      <c r="B5326" s="171" t="s">
        <v>10685</v>
      </c>
      <c r="C5326" s="171" t="s">
        <v>236</v>
      </c>
      <c r="D5326" s="171" t="s">
        <v>4</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3">
      <c r="A5327" t="s">
        <v>10686</v>
      </c>
      <c r="B5327" s="171" t="s">
        <v>10687</v>
      </c>
      <c r="C5327" s="171" t="s">
        <v>239</v>
      </c>
      <c r="D5327" s="171" t="s">
        <v>4</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3">
      <c r="A5328" t="s">
        <v>10688</v>
      </c>
      <c r="B5328" s="171" t="s">
        <v>10689</v>
      </c>
      <c r="C5328" s="171" t="s">
        <v>143</v>
      </c>
      <c r="D5328" s="171" t="s">
        <v>4</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3">
      <c r="A5329" t="s">
        <v>10690</v>
      </c>
      <c r="B5329" s="171" t="s">
        <v>10691</v>
      </c>
      <c r="C5329" s="171" t="s">
        <v>146</v>
      </c>
      <c r="D5329" s="171" t="s">
        <v>80</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3">
      <c r="A5330" t="s">
        <v>10692</v>
      </c>
      <c r="B5330" s="171" t="s">
        <v>10693</v>
      </c>
      <c r="C5330" s="171" t="s">
        <v>152</v>
      </c>
      <c r="D5330" s="171" t="s">
        <v>4</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3">
      <c r="A5331" t="s">
        <v>10694</v>
      </c>
      <c r="B5331" s="171" t="s">
        <v>10695</v>
      </c>
      <c r="C5331" s="171" t="s">
        <v>155</v>
      </c>
      <c r="D5331" s="171" t="s">
        <v>4</v>
      </c>
      <c r="E5331" s="11">
        <v>42552</v>
      </c>
      <c r="F5331">
        <v>3</v>
      </c>
      <c r="G5331">
        <v>3</v>
      </c>
      <c r="H5331">
        <v>1</v>
      </c>
      <c r="I5331">
        <v>15</v>
      </c>
      <c r="J5331">
        <v>15</v>
      </c>
      <c r="K5331">
        <v>1</v>
      </c>
      <c r="L5331">
        <v>15</v>
      </c>
      <c r="M5331">
        <v>1</v>
      </c>
      <c r="N5331">
        <v>15</v>
      </c>
      <c r="P5331">
        <v>0</v>
      </c>
      <c r="Q5331">
        <v>0</v>
      </c>
      <c r="R5331" t="e">
        <v>#DIV/0!</v>
      </c>
      <c r="S5331">
        <v>0</v>
      </c>
    </row>
    <row r="5332" spans="1:19" x14ac:dyDescent="0.3">
      <c r="A5332" t="s">
        <v>10696</v>
      </c>
      <c r="B5332" s="171" t="s">
        <v>10697</v>
      </c>
      <c r="C5332" s="171" t="s">
        <v>10534</v>
      </c>
      <c r="D5332" s="171" t="s">
        <v>4</v>
      </c>
      <c r="E5332" s="11">
        <v>42552</v>
      </c>
      <c r="F5332">
        <v>1</v>
      </c>
      <c r="G5332">
        <v>1</v>
      </c>
      <c r="H5332">
        <v>1</v>
      </c>
      <c r="I5332">
        <v>2</v>
      </c>
      <c r="J5332">
        <v>3</v>
      </c>
      <c r="K5332">
        <v>0.66666666666666663</v>
      </c>
      <c r="L5332">
        <v>3</v>
      </c>
      <c r="M5332">
        <v>1</v>
      </c>
      <c r="N5332">
        <v>0</v>
      </c>
      <c r="P5332">
        <v>0</v>
      </c>
      <c r="Q5332">
        <v>0</v>
      </c>
      <c r="R5332" t="e">
        <v>#DIV/0!</v>
      </c>
      <c r="S5332">
        <v>0</v>
      </c>
    </row>
    <row r="5333" spans="1:19" x14ac:dyDescent="0.3">
      <c r="A5333" t="s">
        <v>10698</v>
      </c>
      <c r="B5333" s="171" t="s">
        <v>10699</v>
      </c>
      <c r="C5333" s="171" t="s">
        <v>158</v>
      </c>
      <c r="D5333" s="171" t="s">
        <v>4</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3">
      <c r="A5334" t="s">
        <v>10700</v>
      </c>
      <c r="B5334" s="171" t="s">
        <v>10701</v>
      </c>
      <c r="C5334" s="171" t="s">
        <v>161</v>
      </c>
      <c r="D5334" s="171" t="s">
        <v>80</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3">
      <c r="A5335" t="s">
        <v>10702</v>
      </c>
      <c r="B5335" s="171" t="s">
        <v>10703</v>
      </c>
      <c r="C5335" s="171" t="s">
        <v>221</v>
      </c>
      <c r="D5335" s="171" t="s">
        <v>80</v>
      </c>
      <c r="E5335" s="11">
        <v>42552</v>
      </c>
      <c r="F5335">
        <v>0</v>
      </c>
      <c r="G5335">
        <v>0</v>
      </c>
      <c r="H5335" t="e">
        <v>#DIV/0!</v>
      </c>
      <c r="I5335">
        <v>0</v>
      </c>
      <c r="J5335">
        <v>0</v>
      </c>
      <c r="K5335" t="e">
        <v>#DIV/0!</v>
      </c>
      <c r="L5335">
        <v>0</v>
      </c>
      <c r="M5335" t="e">
        <v>#DIV/0!</v>
      </c>
      <c r="N5335">
        <v>0</v>
      </c>
      <c r="P5335">
        <v>0</v>
      </c>
      <c r="Q5335">
        <v>0</v>
      </c>
      <c r="R5335" t="e">
        <v>#DIV/0!</v>
      </c>
      <c r="S5335">
        <v>0</v>
      </c>
    </row>
    <row r="5336" spans="1:19" x14ac:dyDescent="0.3">
      <c r="A5336" t="s">
        <v>10704</v>
      </c>
      <c r="B5336" s="171" t="s">
        <v>10705</v>
      </c>
      <c r="C5336" s="171" t="s">
        <v>227</v>
      </c>
      <c r="D5336" s="171" t="s">
        <v>4</v>
      </c>
      <c r="E5336" s="11">
        <v>42552</v>
      </c>
      <c r="F5336">
        <v>0</v>
      </c>
      <c r="G5336">
        <v>0</v>
      </c>
      <c r="H5336" t="e">
        <v>#DIV/0!</v>
      </c>
      <c r="I5336">
        <v>0</v>
      </c>
      <c r="J5336">
        <v>0</v>
      </c>
      <c r="K5336" t="e">
        <v>#DIV/0!</v>
      </c>
      <c r="L5336">
        <v>0</v>
      </c>
      <c r="M5336" t="e">
        <v>#DIV/0!</v>
      </c>
      <c r="N5336">
        <v>0</v>
      </c>
      <c r="P5336">
        <v>0</v>
      </c>
      <c r="Q5336">
        <v>0</v>
      </c>
      <c r="R5336" t="e">
        <v>#DIV/0!</v>
      </c>
      <c r="S5336">
        <v>0</v>
      </c>
    </row>
    <row r="5337" spans="1:19" x14ac:dyDescent="0.3">
      <c r="A5337" t="s">
        <v>10706</v>
      </c>
      <c r="B5337" s="171" t="s">
        <v>10707</v>
      </c>
      <c r="C5337" s="171" t="s">
        <v>230</v>
      </c>
      <c r="D5337" s="171" t="s">
        <v>4</v>
      </c>
      <c r="E5337" s="11">
        <v>42552</v>
      </c>
      <c r="H5337" t="e">
        <v>#DIV/0!</v>
      </c>
      <c r="K5337" t="e">
        <v>#DIV/0!</v>
      </c>
      <c r="M5337" t="e">
        <v>#DIV/0!</v>
      </c>
      <c r="R5337" t="e">
        <v>#DIV/0!</v>
      </c>
    </row>
    <row r="5338" spans="1:19" x14ac:dyDescent="0.3">
      <c r="A5338" t="s">
        <v>10708</v>
      </c>
      <c r="B5338" s="171" t="s">
        <v>10709</v>
      </c>
      <c r="C5338" s="171" t="s">
        <v>119</v>
      </c>
      <c r="D5338" s="171" t="s">
        <v>80</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3">
      <c r="A5339" t="s">
        <v>10710</v>
      </c>
      <c r="B5339" s="171" t="s">
        <v>10711</v>
      </c>
      <c r="C5339" s="171" t="s">
        <v>143</v>
      </c>
      <c r="D5339" s="171" t="s">
        <v>80</v>
      </c>
      <c r="E5339" s="11">
        <v>42583</v>
      </c>
      <c r="F5339">
        <v>3</v>
      </c>
      <c r="G5339">
        <v>3</v>
      </c>
      <c r="H5339">
        <v>1</v>
      </c>
      <c r="I5339">
        <v>32</v>
      </c>
      <c r="J5339">
        <v>36</v>
      </c>
      <c r="K5339">
        <v>0.88888888888888884</v>
      </c>
      <c r="L5339">
        <v>36</v>
      </c>
      <c r="M5339">
        <v>1</v>
      </c>
      <c r="N5339">
        <v>28</v>
      </c>
      <c r="P5339">
        <v>1</v>
      </c>
      <c r="Q5339">
        <v>10</v>
      </c>
      <c r="R5339">
        <v>0.1</v>
      </c>
      <c r="S5339">
        <v>4</v>
      </c>
    </row>
    <row r="5340" spans="1:19" x14ac:dyDescent="0.3">
      <c r="A5340" t="s">
        <v>10712</v>
      </c>
      <c r="B5340" s="171" t="s">
        <v>10713</v>
      </c>
      <c r="C5340" s="171" t="s">
        <v>158</v>
      </c>
      <c r="D5340" s="171" t="s">
        <v>80</v>
      </c>
      <c r="E5340" s="11">
        <v>42583</v>
      </c>
      <c r="F5340">
        <v>2</v>
      </c>
      <c r="G5340">
        <v>3</v>
      </c>
      <c r="H5340">
        <v>0.66666666666666663</v>
      </c>
      <c r="I5340">
        <v>9</v>
      </c>
      <c r="J5340">
        <v>18</v>
      </c>
      <c r="K5340">
        <v>0.5</v>
      </c>
      <c r="L5340">
        <v>25</v>
      </c>
      <c r="M5340">
        <v>0.72</v>
      </c>
      <c r="N5340">
        <v>6</v>
      </c>
      <c r="P5340">
        <v>2</v>
      </c>
      <c r="Q5340">
        <v>2</v>
      </c>
      <c r="R5340">
        <v>1</v>
      </c>
      <c r="S5340">
        <v>3</v>
      </c>
    </row>
    <row r="5341" spans="1:19" x14ac:dyDescent="0.3">
      <c r="A5341" t="s">
        <v>10714</v>
      </c>
      <c r="B5341" s="171" t="s">
        <v>10715</v>
      </c>
      <c r="C5341" s="171" t="s">
        <v>209</v>
      </c>
      <c r="D5341" s="171" t="s">
        <v>80</v>
      </c>
      <c r="E5341" s="11">
        <v>42583</v>
      </c>
      <c r="F5341">
        <v>1</v>
      </c>
      <c r="G5341">
        <v>1</v>
      </c>
      <c r="H5341">
        <v>1</v>
      </c>
      <c r="I5341">
        <v>8</v>
      </c>
      <c r="J5341">
        <v>5</v>
      </c>
      <c r="K5341">
        <v>1.6</v>
      </c>
      <c r="L5341">
        <v>5</v>
      </c>
      <c r="M5341">
        <v>1</v>
      </c>
      <c r="N5341">
        <v>5</v>
      </c>
      <c r="P5341">
        <v>0</v>
      </c>
      <c r="Q5341">
        <v>3</v>
      </c>
      <c r="R5341">
        <v>0</v>
      </c>
      <c r="S5341">
        <v>3</v>
      </c>
    </row>
    <row r="5342" spans="1:19" x14ac:dyDescent="0.3">
      <c r="A5342" t="s">
        <v>10716</v>
      </c>
      <c r="B5342" s="171" t="s">
        <v>10717</v>
      </c>
      <c r="C5342" s="171" t="s">
        <v>76</v>
      </c>
      <c r="D5342" s="171" t="s">
        <v>4</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3">
      <c r="A5343" t="s">
        <v>10718</v>
      </c>
      <c r="B5343" s="171" t="s">
        <v>10719</v>
      </c>
      <c r="C5343" s="171" t="s">
        <v>203</v>
      </c>
      <c r="D5343" s="171" t="s">
        <v>80</v>
      </c>
      <c r="E5343" s="11">
        <v>42583</v>
      </c>
      <c r="F5343">
        <v>8</v>
      </c>
      <c r="G5343">
        <v>5</v>
      </c>
      <c r="H5343">
        <v>1.6</v>
      </c>
      <c r="I5343">
        <v>26</v>
      </c>
      <c r="J5343">
        <v>40</v>
      </c>
      <c r="K5343">
        <v>0.65</v>
      </c>
      <c r="L5343">
        <v>25</v>
      </c>
      <c r="M5343">
        <v>1.6</v>
      </c>
      <c r="N5343">
        <v>23</v>
      </c>
      <c r="P5343">
        <v>0</v>
      </c>
      <c r="Q5343">
        <v>0</v>
      </c>
      <c r="R5343" t="e">
        <v>#DIV/0!</v>
      </c>
      <c r="S5343">
        <v>3</v>
      </c>
    </row>
    <row r="5344" spans="1:19" x14ac:dyDescent="0.3">
      <c r="A5344" t="s">
        <v>10720</v>
      </c>
      <c r="B5344" s="171" t="s">
        <v>10721</v>
      </c>
      <c r="C5344" s="171" t="s">
        <v>128</v>
      </c>
      <c r="D5344" s="171" t="s">
        <v>80</v>
      </c>
      <c r="E5344" s="11">
        <v>42583</v>
      </c>
      <c r="F5344">
        <v>0</v>
      </c>
      <c r="G5344">
        <v>0</v>
      </c>
      <c r="H5344" t="e">
        <v>#DIV/0!</v>
      </c>
      <c r="I5344">
        <v>0</v>
      </c>
      <c r="J5344">
        <v>0</v>
      </c>
      <c r="K5344" t="e">
        <v>#DIV/0!</v>
      </c>
      <c r="L5344">
        <v>0</v>
      </c>
      <c r="M5344" t="e">
        <v>#DIV/0!</v>
      </c>
      <c r="N5344">
        <v>0</v>
      </c>
      <c r="P5344">
        <v>0</v>
      </c>
      <c r="Q5344">
        <v>0</v>
      </c>
      <c r="R5344" t="e">
        <v>#DIV/0!</v>
      </c>
      <c r="S5344">
        <v>0</v>
      </c>
    </row>
    <row r="5345" spans="1:19" x14ac:dyDescent="0.3">
      <c r="A5345" t="s">
        <v>10722</v>
      </c>
      <c r="B5345" s="171" t="s">
        <v>10723</v>
      </c>
      <c r="C5345" s="171" t="s">
        <v>152</v>
      </c>
      <c r="D5345" s="171" t="s">
        <v>80</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3">
      <c r="A5346" t="s">
        <v>10724</v>
      </c>
      <c r="B5346" s="171" t="s">
        <v>10725</v>
      </c>
      <c r="C5346" s="171" t="s">
        <v>194</v>
      </c>
      <c r="D5346" s="171" t="s">
        <v>80</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3">
      <c r="A5347" t="s">
        <v>10726</v>
      </c>
      <c r="B5347" s="171" t="s">
        <v>10727</v>
      </c>
      <c r="C5347" s="171" t="s">
        <v>236</v>
      </c>
      <c r="D5347" s="171" t="s">
        <v>80</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3">
      <c r="A5348" t="s">
        <v>10728</v>
      </c>
      <c r="B5348" s="171" t="s">
        <v>10729</v>
      </c>
      <c r="C5348" s="171" t="s">
        <v>239</v>
      </c>
      <c r="D5348" s="171" t="s">
        <v>80</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3">
      <c r="A5349" t="s">
        <v>10730</v>
      </c>
      <c r="B5349" s="171" t="s">
        <v>10731</v>
      </c>
      <c r="C5349" s="171" t="s">
        <v>176</v>
      </c>
      <c r="D5349" s="171" t="s">
        <v>80</v>
      </c>
      <c r="E5349" s="11">
        <v>42583</v>
      </c>
      <c r="F5349">
        <v>5</v>
      </c>
      <c r="G5349">
        <v>5</v>
      </c>
      <c r="H5349">
        <v>1</v>
      </c>
      <c r="I5349">
        <v>18</v>
      </c>
      <c r="J5349">
        <v>15</v>
      </c>
      <c r="K5349">
        <v>1.2</v>
      </c>
      <c r="L5349">
        <v>15</v>
      </c>
      <c r="M5349">
        <v>1</v>
      </c>
      <c r="N5349">
        <v>16</v>
      </c>
      <c r="P5349">
        <v>2</v>
      </c>
      <c r="Q5349">
        <v>2</v>
      </c>
      <c r="R5349">
        <v>1</v>
      </c>
      <c r="S5349">
        <v>2</v>
      </c>
    </row>
    <row r="5350" spans="1:19" x14ac:dyDescent="0.3">
      <c r="A5350" t="s">
        <v>10732</v>
      </c>
      <c r="B5350" s="171" t="s">
        <v>10733</v>
      </c>
      <c r="C5350" s="171" t="s">
        <v>206</v>
      </c>
      <c r="D5350" s="171" t="s">
        <v>80</v>
      </c>
      <c r="E5350" s="11">
        <v>42583</v>
      </c>
      <c r="F5350">
        <v>5</v>
      </c>
      <c r="G5350">
        <v>5</v>
      </c>
      <c r="H5350">
        <v>1</v>
      </c>
      <c r="I5350">
        <v>12</v>
      </c>
      <c r="J5350">
        <v>25</v>
      </c>
      <c r="K5350">
        <v>0.48</v>
      </c>
      <c r="L5350">
        <v>25</v>
      </c>
      <c r="M5350">
        <v>1</v>
      </c>
      <c r="N5350">
        <v>11</v>
      </c>
      <c r="P5350">
        <v>0</v>
      </c>
      <c r="Q5350">
        <v>0</v>
      </c>
      <c r="R5350" t="e">
        <v>#DIV/0!</v>
      </c>
      <c r="S5350">
        <v>1</v>
      </c>
    </row>
    <row r="5351" spans="1:19" x14ac:dyDescent="0.3">
      <c r="A5351" t="s">
        <v>10734</v>
      </c>
      <c r="B5351" s="171" t="s">
        <v>10735</v>
      </c>
      <c r="C5351" s="171" t="s">
        <v>113</v>
      </c>
      <c r="D5351" s="171" t="s">
        <v>80</v>
      </c>
      <c r="E5351" s="11">
        <v>42583</v>
      </c>
      <c r="F5351">
        <v>8</v>
      </c>
      <c r="G5351">
        <v>8</v>
      </c>
      <c r="H5351">
        <v>1</v>
      </c>
      <c r="I5351">
        <v>7</v>
      </c>
      <c r="J5351">
        <v>40</v>
      </c>
      <c r="K5351">
        <v>0.17499999999999999</v>
      </c>
      <c r="L5351">
        <v>40</v>
      </c>
      <c r="M5351">
        <v>1</v>
      </c>
      <c r="N5351">
        <v>6</v>
      </c>
      <c r="P5351">
        <v>0</v>
      </c>
      <c r="Q5351">
        <v>0</v>
      </c>
      <c r="R5351" t="e">
        <v>#DIV/0!</v>
      </c>
      <c r="S5351">
        <v>1</v>
      </c>
    </row>
    <row r="5352" spans="1:19" x14ac:dyDescent="0.3">
      <c r="A5352" t="s">
        <v>10736</v>
      </c>
      <c r="B5352" s="171" t="s">
        <v>10737</v>
      </c>
      <c r="C5352" s="171" t="s">
        <v>131</v>
      </c>
      <c r="D5352" s="171" t="s">
        <v>80</v>
      </c>
      <c r="E5352" s="11">
        <v>42583</v>
      </c>
      <c r="F5352">
        <v>4</v>
      </c>
      <c r="G5352">
        <v>5</v>
      </c>
      <c r="H5352">
        <v>0.8</v>
      </c>
      <c r="I5352">
        <v>6</v>
      </c>
      <c r="J5352">
        <v>20</v>
      </c>
      <c r="K5352">
        <v>0.3</v>
      </c>
      <c r="L5352">
        <v>25</v>
      </c>
      <c r="M5352">
        <v>0.8</v>
      </c>
      <c r="N5352">
        <v>3</v>
      </c>
      <c r="P5352">
        <v>2</v>
      </c>
      <c r="Q5352">
        <v>3</v>
      </c>
      <c r="R5352">
        <v>0.66666666666666663</v>
      </c>
      <c r="S5352">
        <v>3</v>
      </c>
    </row>
    <row r="5353" spans="1:19" x14ac:dyDescent="0.3">
      <c r="A5353" t="s">
        <v>10738</v>
      </c>
      <c r="B5353" s="171" t="s">
        <v>10739</v>
      </c>
      <c r="C5353" s="171" t="s">
        <v>155</v>
      </c>
      <c r="D5353" s="171" t="s">
        <v>80</v>
      </c>
      <c r="E5353" s="11">
        <v>42583</v>
      </c>
      <c r="F5353">
        <v>3</v>
      </c>
      <c r="G5353">
        <v>3</v>
      </c>
      <c r="H5353">
        <v>1</v>
      </c>
      <c r="I5353">
        <v>15</v>
      </c>
      <c r="J5353">
        <v>15</v>
      </c>
      <c r="K5353">
        <v>1</v>
      </c>
      <c r="L5353">
        <v>15</v>
      </c>
      <c r="M5353">
        <v>1</v>
      </c>
      <c r="N5353">
        <v>15</v>
      </c>
      <c r="P5353">
        <v>0</v>
      </c>
      <c r="Q5353">
        <v>0</v>
      </c>
      <c r="R5353" t="e">
        <v>#DIV/0!</v>
      </c>
      <c r="S5353">
        <v>0</v>
      </c>
    </row>
    <row r="5354" spans="1:19" x14ac:dyDescent="0.3">
      <c r="A5354" t="s">
        <v>10740</v>
      </c>
      <c r="B5354" s="171" t="s">
        <v>10741</v>
      </c>
      <c r="C5354" s="171" t="s">
        <v>188</v>
      </c>
      <c r="D5354" s="171" t="s">
        <v>80</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3">
      <c r="A5355" t="s">
        <v>10742</v>
      </c>
      <c r="B5355" s="171" t="s">
        <v>10743</v>
      </c>
      <c r="C5355" s="171" t="s">
        <v>227</v>
      </c>
      <c r="D5355" s="171" t="s">
        <v>80</v>
      </c>
      <c r="E5355" s="11">
        <v>42583</v>
      </c>
      <c r="F5355">
        <v>0</v>
      </c>
      <c r="G5355">
        <v>0</v>
      </c>
      <c r="H5355" t="e">
        <v>#DIV/0!</v>
      </c>
      <c r="I5355">
        <v>0</v>
      </c>
      <c r="J5355">
        <v>0</v>
      </c>
      <c r="K5355" t="e">
        <v>#DIV/0!</v>
      </c>
      <c r="L5355">
        <v>0</v>
      </c>
      <c r="M5355" t="e">
        <v>#DIV/0!</v>
      </c>
      <c r="N5355">
        <v>0</v>
      </c>
      <c r="P5355">
        <v>0</v>
      </c>
      <c r="Q5355">
        <v>0</v>
      </c>
      <c r="R5355" t="e">
        <v>#DIV/0!</v>
      </c>
      <c r="S5355">
        <v>0</v>
      </c>
    </row>
    <row r="5356" spans="1:19" x14ac:dyDescent="0.3">
      <c r="A5356" t="s">
        <v>10744</v>
      </c>
      <c r="B5356" s="171" t="s">
        <v>10745</v>
      </c>
      <c r="C5356" s="171" t="s">
        <v>116</v>
      </c>
      <c r="D5356" s="171" t="s">
        <v>80</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3">
      <c r="A5357" t="s">
        <v>10746</v>
      </c>
      <c r="B5357" s="171" t="s">
        <v>10747</v>
      </c>
      <c r="C5357" s="171" t="s">
        <v>9862</v>
      </c>
      <c r="D5357" s="171" t="s">
        <v>80</v>
      </c>
      <c r="E5357" s="11">
        <v>42583</v>
      </c>
      <c r="F5357">
        <v>3</v>
      </c>
      <c r="G5357">
        <v>3</v>
      </c>
      <c r="H5357">
        <v>1</v>
      </c>
      <c r="I5357">
        <v>15</v>
      </c>
      <c r="J5357">
        <v>10</v>
      </c>
      <c r="K5357">
        <v>1.5</v>
      </c>
      <c r="L5357">
        <v>10</v>
      </c>
      <c r="M5357">
        <v>1</v>
      </c>
      <c r="N5357">
        <v>15</v>
      </c>
      <c r="P5357">
        <v>0</v>
      </c>
      <c r="Q5357">
        <v>0</v>
      </c>
      <c r="R5357" t="e">
        <v>#DIV/0!</v>
      </c>
      <c r="S5357">
        <v>0</v>
      </c>
    </row>
    <row r="5358" spans="1:19" x14ac:dyDescent="0.3">
      <c r="A5358" t="s">
        <v>10748</v>
      </c>
      <c r="B5358" s="171" t="s">
        <v>10749</v>
      </c>
      <c r="C5358" s="171" t="s">
        <v>140</v>
      </c>
      <c r="D5358" s="171" t="s">
        <v>80</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3">
      <c r="A5359" t="s">
        <v>10750</v>
      </c>
      <c r="B5359" s="171" t="s">
        <v>10751</v>
      </c>
      <c r="C5359" s="171" t="s">
        <v>8590</v>
      </c>
      <c r="D5359" s="171" t="s">
        <v>80</v>
      </c>
      <c r="E5359" s="11">
        <v>42583</v>
      </c>
      <c r="F5359">
        <v>6</v>
      </c>
      <c r="G5359">
        <v>4</v>
      </c>
      <c r="H5359">
        <v>1.5</v>
      </c>
      <c r="I5359">
        <v>16</v>
      </c>
      <c r="J5359">
        <v>30</v>
      </c>
      <c r="K5359">
        <v>0.53333333333333333</v>
      </c>
      <c r="L5359">
        <v>24</v>
      </c>
      <c r="M5359">
        <v>1.25</v>
      </c>
      <c r="N5359">
        <v>16</v>
      </c>
      <c r="P5359">
        <v>0</v>
      </c>
      <c r="Q5359">
        <v>0</v>
      </c>
      <c r="R5359" t="e">
        <v>#DIV/0!</v>
      </c>
      <c r="S5359">
        <v>0</v>
      </c>
    </row>
    <row r="5360" spans="1:19" x14ac:dyDescent="0.3">
      <c r="A5360" t="s">
        <v>10752</v>
      </c>
      <c r="B5360" s="171" t="s">
        <v>10753</v>
      </c>
      <c r="C5360" s="171" t="s">
        <v>170</v>
      </c>
      <c r="D5360" s="171" t="s">
        <v>80</v>
      </c>
      <c r="E5360" s="11">
        <v>42583</v>
      </c>
      <c r="F5360">
        <v>4</v>
      </c>
      <c r="G5360">
        <v>5</v>
      </c>
      <c r="H5360">
        <v>0.8</v>
      </c>
      <c r="I5360">
        <v>48</v>
      </c>
      <c r="J5360">
        <v>40</v>
      </c>
      <c r="K5360">
        <v>1.2</v>
      </c>
      <c r="L5360">
        <v>50</v>
      </c>
      <c r="M5360">
        <v>0.8</v>
      </c>
      <c r="N5360">
        <v>38</v>
      </c>
      <c r="P5360">
        <v>1</v>
      </c>
      <c r="Q5360">
        <v>1</v>
      </c>
      <c r="R5360">
        <v>1</v>
      </c>
      <c r="S5360">
        <v>10</v>
      </c>
    </row>
    <row r="5361" spans="1:19" x14ac:dyDescent="0.3">
      <c r="A5361" t="s">
        <v>10754</v>
      </c>
      <c r="B5361" s="171" t="s">
        <v>10755</v>
      </c>
      <c r="C5361" s="171" t="s">
        <v>182</v>
      </c>
      <c r="D5361" s="171" t="s">
        <v>80</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3">
      <c r="A5362" t="s">
        <v>10756</v>
      </c>
      <c r="B5362" s="171" t="s">
        <v>10757</v>
      </c>
      <c r="C5362" s="171" t="s">
        <v>197</v>
      </c>
      <c r="D5362" s="171" t="s">
        <v>80</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3">
      <c r="A5363" t="s">
        <v>10758</v>
      </c>
      <c r="B5363" s="171" t="s">
        <v>10759</v>
      </c>
      <c r="C5363" s="171" t="s">
        <v>218</v>
      </c>
      <c r="D5363" s="171" t="s">
        <v>80</v>
      </c>
      <c r="E5363" s="11">
        <v>42583</v>
      </c>
      <c r="F5363">
        <v>5</v>
      </c>
      <c r="G5363">
        <v>4</v>
      </c>
      <c r="H5363">
        <v>1.25</v>
      </c>
      <c r="I5363">
        <v>18</v>
      </c>
      <c r="J5363">
        <v>50</v>
      </c>
      <c r="K5363">
        <v>0.36</v>
      </c>
      <c r="L5363">
        <v>40</v>
      </c>
      <c r="M5363">
        <v>1.25</v>
      </c>
      <c r="N5363">
        <v>18</v>
      </c>
      <c r="P5363">
        <v>0</v>
      </c>
      <c r="Q5363">
        <v>0</v>
      </c>
      <c r="R5363" t="e">
        <v>#DIV/0!</v>
      </c>
      <c r="S5363">
        <v>0</v>
      </c>
    </row>
    <row r="5364" spans="1:19" x14ac:dyDescent="0.3">
      <c r="A5364" t="s">
        <v>10760</v>
      </c>
      <c r="B5364" s="171" t="s">
        <v>10761</v>
      </c>
      <c r="C5364" s="171" t="s">
        <v>230</v>
      </c>
      <c r="D5364" s="171" t="s">
        <v>80</v>
      </c>
      <c r="E5364" s="11">
        <v>42583</v>
      </c>
      <c r="F5364">
        <v>0</v>
      </c>
      <c r="G5364">
        <v>0</v>
      </c>
      <c r="H5364" t="e">
        <v>#DIV/0!</v>
      </c>
      <c r="I5364">
        <v>0</v>
      </c>
      <c r="J5364">
        <v>0</v>
      </c>
      <c r="K5364" t="e">
        <v>#DIV/0!</v>
      </c>
      <c r="L5364">
        <v>0</v>
      </c>
      <c r="M5364" t="e">
        <v>#DIV/0!</v>
      </c>
      <c r="N5364">
        <v>0</v>
      </c>
      <c r="P5364">
        <v>0</v>
      </c>
      <c r="Q5364">
        <v>0</v>
      </c>
      <c r="R5364" t="e">
        <v>#DIV/0!</v>
      </c>
      <c r="S5364">
        <v>0</v>
      </c>
    </row>
    <row r="5365" spans="1:19" x14ac:dyDescent="0.3">
      <c r="A5365" t="s">
        <v>10762</v>
      </c>
      <c r="B5365" s="171" t="s">
        <v>10763</v>
      </c>
      <c r="C5365" s="171" t="s">
        <v>8193</v>
      </c>
      <c r="D5365" s="171" t="s">
        <v>80</v>
      </c>
      <c r="E5365" s="11">
        <v>42583</v>
      </c>
      <c r="F5365">
        <v>4</v>
      </c>
      <c r="G5365">
        <v>4</v>
      </c>
      <c r="H5365">
        <v>1</v>
      </c>
      <c r="I5365">
        <v>29</v>
      </c>
      <c r="J5365">
        <v>40</v>
      </c>
      <c r="K5365">
        <v>0.72499999999999998</v>
      </c>
      <c r="L5365">
        <v>40</v>
      </c>
      <c r="M5365">
        <v>1</v>
      </c>
      <c r="N5365">
        <v>29</v>
      </c>
      <c r="P5365">
        <v>0</v>
      </c>
      <c r="Q5365">
        <v>0</v>
      </c>
      <c r="R5365" t="e">
        <v>#DIV/0!</v>
      </c>
      <c r="S5365">
        <v>0</v>
      </c>
    </row>
    <row r="5366" spans="1:19" x14ac:dyDescent="0.3">
      <c r="A5366" t="s">
        <v>10764</v>
      </c>
      <c r="B5366" s="171" t="s">
        <v>10765</v>
      </c>
      <c r="C5366" s="171" t="s">
        <v>10522</v>
      </c>
      <c r="D5366" s="171" t="s">
        <v>80</v>
      </c>
      <c r="E5366" s="11">
        <v>42583</v>
      </c>
      <c r="F5366">
        <v>1</v>
      </c>
      <c r="G5366">
        <v>1</v>
      </c>
      <c r="H5366">
        <v>1</v>
      </c>
      <c r="I5366">
        <v>2</v>
      </c>
      <c r="J5366">
        <v>3</v>
      </c>
      <c r="K5366">
        <v>0.66666666666666663</v>
      </c>
      <c r="L5366">
        <v>3</v>
      </c>
      <c r="M5366">
        <v>1</v>
      </c>
      <c r="N5366">
        <v>2</v>
      </c>
      <c r="P5366">
        <v>0</v>
      </c>
      <c r="Q5366">
        <v>0</v>
      </c>
      <c r="R5366" t="e">
        <v>#DIV/0!</v>
      </c>
      <c r="S5366">
        <v>0</v>
      </c>
    </row>
    <row r="5367" spans="1:19" x14ac:dyDescent="0.3">
      <c r="A5367" t="s">
        <v>10766</v>
      </c>
      <c r="B5367" s="171" t="s">
        <v>10767</v>
      </c>
      <c r="C5367" s="171" t="s">
        <v>10525</v>
      </c>
      <c r="D5367" s="171" t="s">
        <v>80</v>
      </c>
      <c r="E5367" s="11">
        <v>42583</v>
      </c>
      <c r="F5367">
        <v>9</v>
      </c>
      <c r="G5367">
        <v>5</v>
      </c>
      <c r="H5367">
        <v>1.8</v>
      </c>
      <c r="I5367">
        <v>12</v>
      </c>
      <c r="J5367">
        <v>27</v>
      </c>
      <c r="K5367">
        <v>0.44444444444444442</v>
      </c>
      <c r="L5367">
        <v>15</v>
      </c>
      <c r="M5367">
        <v>1.8</v>
      </c>
      <c r="N5367">
        <v>12</v>
      </c>
      <c r="P5367">
        <v>0</v>
      </c>
      <c r="Q5367">
        <v>0</v>
      </c>
      <c r="R5367" t="e">
        <v>#DIV/0!</v>
      </c>
      <c r="S5367">
        <v>0</v>
      </c>
    </row>
    <row r="5368" spans="1:19" x14ac:dyDescent="0.3">
      <c r="A5368" t="s">
        <v>10768</v>
      </c>
      <c r="B5368" s="171" t="s">
        <v>10769</v>
      </c>
      <c r="C5368" s="171" t="s">
        <v>10528</v>
      </c>
      <c r="D5368" s="171" t="s">
        <v>80</v>
      </c>
      <c r="E5368" s="11">
        <v>42583</v>
      </c>
      <c r="F5368">
        <v>1</v>
      </c>
      <c r="G5368">
        <v>1</v>
      </c>
      <c r="H5368">
        <v>1</v>
      </c>
      <c r="I5368">
        <v>4</v>
      </c>
      <c r="J5368">
        <v>3</v>
      </c>
      <c r="K5368">
        <v>1.3333333333333333</v>
      </c>
      <c r="L5368">
        <v>3</v>
      </c>
      <c r="M5368">
        <v>1</v>
      </c>
      <c r="N5368">
        <v>4</v>
      </c>
      <c r="P5368">
        <v>0</v>
      </c>
      <c r="Q5368">
        <v>0</v>
      </c>
      <c r="R5368" t="e">
        <v>#DIV/0!</v>
      </c>
      <c r="S5368">
        <v>0</v>
      </c>
    </row>
    <row r="5369" spans="1:19" x14ac:dyDescent="0.3">
      <c r="A5369" t="s">
        <v>10770</v>
      </c>
      <c r="B5369" s="171" t="s">
        <v>10771</v>
      </c>
      <c r="C5369" s="171" t="s">
        <v>10531</v>
      </c>
      <c r="D5369" s="171" t="s">
        <v>80</v>
      </c>
      <c r="E5369" s="11">
        <v>42583</v>
      </c>
      <c r="F5369">
        <v>7</v>
      </c>
      <c r="G5369">
        <v>8</v>
      </c>
      <c r="H5369">
        <v>0.875</v>
      </c>
      <c r="I5369">
        <v>13</v>
      </c>
      <c r="J5369">
        <v>21</v>
      </c>
      <c r="K5369">
        <v>0.61904761904761907</v>
      </c>
      <c r="L5369">
        <v>24</v>
      </c>
      <c r="M5369">
        <v>0.875</v>
      </c>
      <c r="N5369">
        <v>13</v>
      </c>
      <c r="P5369">
        <v>0</v>
      </c>
      <c r="Q5369">
        <v>0</v>
      </c>
      <c r="R5369" t="e">
        <v>#DIV/0!</v>
      </c>
      <c r="S5369">
        <v>0</v>
      </c>
    </row>
    <row r="5370" spans="1:19" x14ac:dyDescent="0.3">
      <c r="A5370" t="s">
        <v>10772</v>
      </c>
      <c r="B5370" s="171" t="s">
        <v>10773</v>
      </c>
      <c r="C5370" s="171" t="s">
        <v>10534</v>
      </c>
      <c r="D5370" s="171" t="s">
        <v>80</v>
      </c>
      <c r="E5370" s="11">
        <v>42583</v>
      </c>
      <c r="F5370">
        <v>1</v>
      </c>
      <c r="G5370">
        <v>1</v>
      </c>
      <c r="H5370">
        <v>1</v>
      </c>
      <c r="I5370">
        <v>3</v>
      </c>
      <c r="J5370">
        <v>3</v>
      </c>
      <c r="K5370">
        <v>1</v>
      </c>
      <c r="L5370">
        <v>3</v>
      </c>
      <c r="M5370">
        <v>1</v>
      </c>
      <c r="N5370">
        <v>3</v>
      </c>
      <c r="P5370">
        <v>0</v>
      </c>
      <c r="Q5370">
        <v>0</v>
      </c>
      <c r="R5370" t="e">
        <v>#DIV/0!</v>
      </c>
      <c r="S5370">
        <v>0</v>
      </c>
    </row>
    <row r="5371" spans="1:19" x14ac:dyDescent="0.3">
      <c r="A5371" t="s">
        <v>10774</v>
      </c>
      <c r="B5371" s="171" t="s">
        <v>10775</v>
      </c>
      <c r="C5371" s="171" t="s">
        <v>10537</v>
      </c>
      <c r="D5371" s="171" t="s">
        <v>80</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3">
      <c r="A5372" t="s">
        <v>10776</v>
      </c>
      <c r="B5372" s="171" t="s">
        <v>10777</v>
      </c>
      <c r="C5372" s="171" t="s">
        <v>73</v>
      </c>
      <c r="D5372" s="171" t="s">
        <v>4</v>
      </c>
      <c r="E5372" s="11">
        <v>42583</v>
      </c>
      <c r="F5372">
        <v>2</v>
      </c>
      <c r="G5372">
        <v>4</v>
      </c>
      <c r="H5372">
        <v>0.5</v>
      </c>
      <c r="I5372">
        <v>4</v>
      </c>
      <c r="J5372">
        <v>8</v>
      </c>
      <c r="K5372">
        <v>0.5</v>
      </c>
      <c r="L5372">
        <v>18</v>
      </c>
      <c r="M5372">
        <v>0.44444444444444442</v>
      </c>
      <c r="N5372">
        <v>4</v>
      </c>
      <c r="P5372">
        <v>0</v>
      </c>
      <c r="Q5372">
        <v>0</v>
      </c>
      <c r="R5372" t="e">
        <v>#DIV/0!</v>
      </c>
      <c r="S5372">
        <v>0</v>
      </c>
    </row>
    <row r="5373" spans="1:19" x14ac:dyDescent="0.3">
      <c r="A5373" t="s">
        <v>10778</v>
      </c>
      <c r="B5373" s="171" t="s">
        <v>10779</v>
      </c>
      <c r="C5373" s="171" t="s">
        <v>107</v>
      </c>
      <c r="D5373" s="171" t="s">
        <v>4</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3">
      <c r="A5374" t="s">
        <v>10780</v>
      </c>
      <c r="B5374" s="171" t="s">
        <v>10781</v>
      </c>
      <c r="C5374" s="171" t="s">
        <v>9887</v>
      </c>
      <c r="D5374" s="171" t="s">
        <v>4</v>
      </c>
      <c r="E5374" s="11">
        <v>42583</v>
      </c>
      <c r="F5374">
        <v>12</v>
      </c>
      <c r="G5374">
        <v>8</v>
      </c>
      <c r="H5374">
        <v>1.5</v>
      </c>
      <c r="I5374">
        <v>27</v>
      </c>
      <c r="J5374">
        <v>37</v>
      </c>
      <c r="K5374">
        <v>0.72972972972972971</v>
      </c>
      <c r="L5374">
        <v>25</v>
      </c>
      <c r="M5374">
        <v>1.48</v>
      </c>
      <c r="N5374">
        <v>27</v>
      </c>
      <c r="P5374">
        <v>0</v>
      </c>
      <c r="Q5374">
        <v>0</v>
      </c>
      <c r="R5374" t="e">
        <v>#DIV/0!</v>
      </c>
      <c r="S5374">
        <v>0</v>
      </c>
    </row>
    <row r="5375" spans="1:19" x14ac:dyDescent="0.3">
      <c r="A5375" t="s">
        <v>10782</v>
      </c>
      <c r="B5375" s="171" t="s">
        <v>10783</v>
      </c>
      <c r="C5375" s="171" t="s">
        <v>122</v>
      </c>
      <c r="D5375" s="171" t="s">
        <v>4</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3">
      <c r="A5376" t="s">
        <v>10784</v>
      </c>
      <c r="B5376" s="171" t="s">
        <v>10785</v>
      </c>
      <c r="C5376" s="171" t="s">
        <v>125</v>
      </c>
      <c r="D5376" s="171" t="s">
        <v>4</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3">
      <c r="A5377" t="s">
        <v>10786</v>
      </c>
      <c r="B5377" s="171" t="s">
        <v>10787</v>
      </c>
      <c r="C5377" s="171" t="s">
        <v>137</v>
      </c>
      <c r="D5377" s="171" t="s">
        <v>4</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3">
      <c r="A5378" t="s">
        <v>10788</v>
      </c>
      <c r="B5378" s="171" t="s">
        <v>10789</v>
      </c>
      <c r="C5378" s="171" t="s">
        <v>8615</v>
      </c>
      <c r="D5378" s="171" t="s">
        <v>4</v>
      </c>
      <c r="E5378" s="11">
        <v>42583</v>
      </c>
      <c r="F5378">
        <v>6</v>
      </c>
      <c r="G5378">
        <v>4</v>
      </c>
      <c r="H5378">
        <v>1.5</v>
      </c>
      <c r="I5378">
        <v>16</v>
      </c>
      <c r="J5378">
        <v>30</v>
      </c>
      <c r="K5378">
        <v>0.53333333333333333</v>
      </c>
      <c r="L5378">
        <v>24</v>
      </c>
      <c r="M5378">
        <v>1.25</v>
      </c>
      <c r="N5378">
        <v>16</v>
      </c>
      <c r="P5378">
        <v>0</v>
      </c>
      <c r="Q5378">
        <v>0</v>
      </c>
      <c r="R5378" t="e">
        <v>#DIV/0!</v>
      </c>
      <c r="S5378">
        <v>0</v>
      </c>
    </row>
    <row r="5379" spans="1:19" x14ac:dyDescent="0.3">
      <c r="A5379" t="s">
        <v>10790</v>
      </c>
      <c r="B5379" s="171" t="s">
        <v>10791</v>
      </c>
      <c r="C5379" s="171" t="s">
        <v>146</v>
      </c>
      <c r="D5379" s="171" t="s">
        <v>4</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3">
      <c r="A5380" t="s">
        <v>10792</v>
      </c>
      <c r="B5380" s="171" t="s">
        <v>10793</v>
      </c>
      <c r="C5380" s="171" t="s">
        <v>161</v>
      </c>
      <c r="D5380" s="171" t="s">
        <v>4</v>
      </c>
      <c r="E5380" s="11">
        <v>42583</v>
      </c>
      <c r="F5380">
        <v>2</v>
      </c>
      <c r="G5380">
        <v>3</v>
      </c>
      <c r="H5380">
        <v>0.66666666666666663</v>
      </c>
      <c r="I5380">
        <v>9</v>
      </c>
      <c r="J5380">
        <v>18</v>
      </c>
      <c r="K5380">
        <v>0.5</v>
      </c>
      <c r="L5380">
        <v>25</v>
      </c>
      <c r="M5380">
        <v>0.72</v>
      </c>
      <c r="N5380">
        <v>6</v>
      </c>
      <c r="P5380">
        <v>2</v>
      </c>
      <c r="Q5380">
        <v>2</v>
      </c>
      <c r="R5380">
        <v>1</v>
      </c>
      <c r="S5380">
        <v>3</v>
      </c>
    </row>
    <row r="5381" spans="1:19" x14ac:dyDescent="0.3">
      <c r="A5381" t="s">
        <v>10794</v>
      </c>
      <c r="B5381" s="171" t="s">
        <v>10795</v>
      </c>
      <c r="C5381" s="171" t="s">
        <v>167</v>
      </c>
      <c r="D5381" s="171" t="s">
        <v>4</v>
      </c>
      <c r="E5381" s="11">
        <v>42583</v>
      </c>
      <c r="F5381">
        <v>4</v>
      </c>
      <c r="G5381">
        <v>5</v>
      </c>
      <c r="H5381">
        <v>0.8</v>
      </c>
      <c r="I5381">
        <v>48</v>
      </c>
      <c r="J5381">
        <v>40</v>
      </c>
      <c r="K5381">
        <v>1.2</v>
      </c>
      <c r="L5381">
        <v>50</v>
      </c>
      <c r="M5381">
        <v>0.8</v>
      </c>
      <c r="N5381">
        <v>38</v>
      </c>
      <c r="P5381">
        <v>1</v>
      </c>
      <c r="Q5381">
        <v>1</v>
      </c>
      <c r="R5381">
        <v>1</v>
      </c>
      <c r="S5381">
        <v>10</v>
      </c>
    </row>
    <row r="5382" spans="1:19" x14ac:dyDescent="0.3">
      <c r="A5382" t="s">
        <v>10796</v>
      </c>
      <c r="B5382" s="171" t="s">
        <v>10797</v>
      </c>
      <c r="C5382" s="171" t="s">
        <v>173</v>
      </c>
      <c r="D5382" s="171" t="s">
        <v>80</v>
      </c>
      <c r="E5382" s="11">
        <v>42583</v>
      </c>
      <c r="F5382">
        <v>5</v>
      </c>
      <c r="G5382">
        <v>5</v>
      </c>
      <c r="H5382">
        <v>1</v>
      </c>
      <c r="I5382">
        <v>18</v>
      </c>
      <c r="J5382">
        <v>15</v>
      </c>
      <c r="K5382">
        <v>1.2</v>
      </c>
      <c r="L5382">
        <v>15</v>
      </c>
      <c r="M5382">
        <v>1</v>
      </c>
      <c r="N5382">
        <v>16</v>
      </c>
      <c r="P5382">
        <v>2</v>
      </c>
      <c r="Q5382">
        <v>2</v>
      </c>
      <c r="R5382">
        <v>1</v>
      </c>
      <c r="S5382">
        <v>2</v>
      </c>
    </row>
    <row r="5383" spans="1:19" x14ac:dyDescent="0.3">
      <c r="A5383" t="s">
        <v>10798</v>
      </c>
      <c r="B5383" s="171" t="s">
        <v>10799</v>
      </c>
      <c r="C5383" s="171" t="s">
        <v>179</v>
      </c>
      <c r="D5383" s="171" t="s">
        <v>4</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3">
      <c r="A5384" t="s">
        <v>10800</v>
      </c>
      <c r="B5384" s="171" t="s">
        <v>10801</v>
      </c>
      <c r="C5384" s="171" t="s">
        <v>185</v>
      </c>
      <c r="D5384" s="171" t="s">
        <v>4</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3">
      <c r="A5385" t="s">
        <v>10802</v>
      </c>
      <c r="B5385" s="171" t="s">
        <v>10803</v>
      </c>
      <c r="C5385" s="171" t="s">
        <v>191</v>
      </c>
      <c r="D5385" s="171" t="s">
        <v>4</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3">
      <c r="A5386" t="s">
        <v>10804</v>
      </c>
      <c r="B5386" s="171" t="s">
        <v>10805</v>
      </c>
      <c r="C5386" s="171" t="s">
        <v>200</v>
      </c>
      <c r="D5386" s="171" t="s">
        <v>80</v>
      </c>
      <c r="E5386" s="11">
        <v>42583</v>
      </c>
      <c r="F5386">
        <v>13</v>
      </c>
      <c r="G5386">
        <v>10</v>
      </c>
      <c r="H5386">
        <v>1.3</v>
      </c>
      <c r="I5386">
        <v>38</v>
      </c>
      <c r="J5386">
        <v>65</v>
      </c>
      <c r="K5386">
        <v>0.58461538461538465</v>
      </c>
      <c r="L5386">
        <v>50</v>
      </c>
      <c r="M5386">
        <v>1.3</v>
      </c>
      <c r="N5386">
        <v>34</v>
      </c>
      <c r="P5386">
        <v>0</v>
      </c>
      <c r="Q5386">
        <v>0</v>
      </c>
      <c r="R5386" t="e">
        <v>#DIV/0!</v>
      </c>
      <c r="S5386">
        <v>4</v>
      </c>
    </row>
    <row r="5387" spans="1:19" x14ac:dyDescent="0.3">
      <c r="A5387" t="s">
        <v>10806</v>
      </c>
      <c r="B5387" s="171" t="s">
        <v>10807</v>
      </c>
      <c r="C5387" s="171" t="s">
        <v>212</v>
      </c>
      <c r="D5387" s="171" t="s">
        <v>4</v>
      </c>
      <c r="E5387" s="11">
        <v>42583</v>
      </c>
      <c r="F5387">
        <v>1</v>
      </c>
      <c r="G5387">
        <v>1</v>
      </c>
      <c r="H5387">
        <v>1</v>
      </c>
      <c r="I5387">
        <v>8</v>
      </c>
      <c r="J5387">
        <v>5</v>
      </c>
      <c r="K5387">
        <v>1.6</v>
      </c>
      <c r="L5387">
        <v>5</v>
      </c>
      <c r="M5387">
        <v>1</v>
      </c>
      <c r="N5387">
        <v>5</v>
      </c>
      <c r="P5387">
        <v>0</v>
      </c>
      <c r="Q5387">
        <v>3</v>
      </c>
      <c r="R5387">
        <v>0</v>
      </c>
      <c r="S5387">
        <v>3</v>
      </c>
    </row>
    <row r="5388" spans="1:19" x14ac:dyDescent="0.3">
      <c r="A5388" t="s">
        <v>10808</v>
      </c>
      <c r="B5388" s="171" t="s">
        <v>10809</v>
      </c>
      <c r="C5388" s="171" t="s">
        <v>215</v>
      </c>
      <c r="D5388" s="171" t="s">
        <v>4</v>
      </c>
      <c r="E5388" s="11">
        <v>42583</v>
      </c>
      <c r="F5388">
        <v>5</v>
      </c>
      <c r="G5388">
        <v>4</v>
      </c>
      <c r="H5388">
        <v>1.25</v>
      </c>
      <c r="I5388">
        <v>18</v>
      </c>
      <c r="J5388">
        <v>50</v>
      </c>
      <c r="K5388">
        <v>0.36</v>
      </c>
      <c r="L5388">
        <v>40</v>
      </c>
      <c r="M5388">
        <v>1.25</v>
      </c>
      <c r="N5388">
        <v>18</v>
      </c>
      <c r="P5388">
        <v>0</v>
      </c>
      <c r="Q5388">
        <v>0</v>
      </c>
      <c r="R5388" t="e">
        <v>#DIV/0!</v>
      </c>
      <c r="S5388">
        <v>0</v>
      </c>
    </row>
    <row r="5389" spans="1:19" x14ac:dyDescent="0.3">
      <c r="A5389" t="s">
        <v>10810</v>
      </c>
      <c r="B5389" s="171" t="s">
        <v>10811</v>
      </c>
      <c r="C5389" s="171" t="s">
        <v>221</v>
      </c>
      <c r="D5389" s="171" t="s">
        <v>4</v>
      </c>
      <c r="E5389" s="11">
        <v>42583</v>
      </c>
      <c r="F5389">
        <v>0</v>
      </c>
      <c r="G5389">
        <v>0</v>
      </c>
      <c r="H5389" t="e">
        <v>#DIV/0!</v>
      </c>
      <c r="I5389">
        <v>0</v>
      </c>
      <c r="J5389">
        <v>0</v>
      </c>
      <c r="K5389" t="e">
        <v>#DIV/0!</v>
      </c>
      <c r="L5389">
        <v>0</v>
      </c>
      <c r="M5389" t="e">
        <v>#DIV/0!</v>
      </c>
      <c r="N5389">
        <v>0</v>
      </c>
      <c r="P5389">
        <v>0</v>
      </c>
      <c r="Q5389">
        <v>0</v>
      </c>
      <c r="R5389" t="e">
        <v>#DIV/0!</v>
      </c>
      <c r="S5389">
        <v>0</v>
      </c>
    </row>
    <row r="5390" spans="1:19" x14ac:dyDescent="0.3">
      <c r="A5390" t="s">
        <v>10812</v>
      </c>
      <c r="B5390" s="171" t="s">
        <v>10813</v>
      </c>
      <c r="C5390" s="171" t="s">
        <v>8233</v>
      </c>
      <c r="D5390" s="171" t="s">
        <v>4</v>
      </c>
      <c r="E5390" s="11">
        <v>42583</v>
      </c>
      <c r="F5390">
        <v>4</v>
      </c>
      <c r="G5390">
        <v>4</v>
      </c>
      <c r="H5390">
        <v>1</v>
      </c>
      <c r="I5390">
        <v>29</v>
      </c>
      <c r="J5390">
        <v>40</v>
      </c>
      <c r="K5390">
        <v>0.72499999999999998</v>
      </c>
      <c r="L5390">
        <v>40</v>
      </c>
      <c r="M5390">
        <v>1</v>
      </c>
      <c r="N5390">
        <v>29</v>
      </c>
      <c r="P5390">
        <v>0</v>
      </c>
      <c r="Q5390">
        <v>0</v>
      </c>
      <c r="R5390" t="e">
        <v>#DIV/0!</v>
      </c>
      <c r="S5390">
        <v>0</v>
      </c>
    </row>
    <row r="5391" spans="1:19" x14ac:dyDescent="0.3">
      <c r="A5391" t="s">
        <v>10814</v>
      </c>
      <c r="B5391" s="171" t="s">
        <v>10815</v>
      </c>
      <c r="C5391" s="171" t="s">
        <v>233</v>
      </c>
      <c r="D5391" s="171" t="s">
        <v>4</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3">
      <c r="A5392" t="s">
        <v>10816</v>
      </c>
      <c r="B5392" s="171" t="s">
        <v>10817</v>
      </c>
      <c r="C5392" s="171" t="s">
        <v>79</v>
      </c>
      <c r="D5392" s="171" t="s">
        <v>80</v>
      </c>
      <c r="E5392" s="11">
        <v>42583</v>
      </c>
      <c r="F5392">
        <v>7</v>
      </c>
      <c r="G5392">
        <v>10</v>
      </c>
      <c r="H5392">
        <v>0.7</v>
      </c>
      <c r="I5392">
        <v>54</v>
      </c>
      <c r="J5392">
        <v>64</v>
      </c>
      <c r="K5392">
        <v>0.84375</v>
      </c>
      <c r="L5392">
        <v>81</v>
      </c>
      <c r="M5392">
        <v>0.79012345679012341</v>
      </c>
      <c r="N5392">
        <v>41</v>
      </c>
      <c r="P5392">
        <v>3</v>
      </c>
      <c r="Q5392">
        <v>15</v>
      </c>
      <c r="R5392">
        <v>0.2</v>
      </c>
      <c r="S5392">
        <v>13</v>
      </c>
    </row>
    <row r="5393" spans="1:19" x14ac:dyDescent="0.3">
      <c r="A5393" t="s">
        <v>10818</v>
      </c>
      <c r="B5393" s="171" t="s">
        <v>10819</v>
      </c>
      <c r="C5393" s="171" t="s">
        <v>83</v>
      </c>
      <c r="D5393" s="171" t="s">
        <v>80</v>
      </c>
      <c r="E5393" s="11">
        <v>42583</v>
      </c>
      <c r="F5393">
        <v>9</v>
      </c>
      <c r="G5393">
        <v>8</v>
      </c>
      <c r="H5393">
        <v>1.125</v>
      </c>
      <c r="I5393">
        <v>28</v>
      </c>
      <c r="J5393">
        <v>45</v>
      </c>
      <c r="K5393">
        <v>0.62222222222222223</v>
      </c>
      <c r="L5393">
        <v>40</v>
      </c>
      <c r="M5393">
        <v>1.125</v>
      </c>
      <c r="N5393">
        <v>25</v>
      </c>
      <c r="P5393">
        <v>0</v>
      </c>
      <c r="Q5393">
        <v>0</v>
      </c>
      <c r="R5393" t="e">
        <v>#DIV/0!</v>
      </c>
      <c r="S5393">
        <v>3</v>
      </c>
    </row>
    <row r="5394" spans="1:19" x14ac:dyDescent="0.3">
      <c r="A5394" t="s">
        <v>10820</v>
      </c>
      <c r="B5394" s="171" t="s">
        <v>10821</v>
      </c>
      <c r="C5394" s="171" t="s">
        <v>86</v>
      </c>
      <c r="D5394" s="171" t="s">
        <v>80</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3">
      <c r="A5395" t="s">
        <v>10822</v>
      </c>
      <c r="B5395" s="171" t="s">
        <v>10823</v>
      </c>
      <c r="C5395" s="171" t="s">
        <v>89</v>
      </c>
      <c r="D5395" s="171" t="s">
        <v>80</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3">
      <c r="A5396" t="s">
        <v>10824</v>
      </c>
      <c r="B5396" s="171" t="s">
        <v>10825</v>
      </c>
      <c r="C5396" s="171" t="s">
        <v>92</v>
      </c>
      <c r="D5396" s="171" t="s">
        <v>80</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3">
      <c r="A5397" t="s">
        <v>10826</v>
      </c>
      <c r="B5397" s="171" t="s">
        <v>10827</v>
      </c>
      <c r="C5397" s="171" t="s">
        <v>95</v>
      </c>
      <c r="D5397" s="171" t="s">
        <v>80</v>
      </c>
      <c r="E5397" s="11">
        <v>42583</v>
      </c>
      <c r="F5397">
        <v>10</v>
      </c>
      <c r="G5397">
        <v>10</v>
      </c>
      <c r="H5397">
        <v>1</v>
      </c>
      <c r="I5397">
        <v>30</v>
      </c>
      <c r="J5397">
        <v>40</v>
      </c>
      <c r="K5397">
        <v>0.75</v>
      </c>
      <c r="L5397">
        <v>40</v>
      </c>
      <c r="M5397">
        <v>1</v>
      </c>
      <c r="N5397">
        <v>27</v>
      </c>
      <c r="P5397">
        <v>2</v>
      </c>
      <c r="Q5397">
        <v>2</v>
      </c>
      <c r="R5397">
        <v>1</v>
      </c>
      <c r="S5397">
        <v>3</v>
      </c>
    </row>
    <row r="5398" spans="1:19" x14ac:dyDescent="0.3">
      <c r="A5398" t="s">
        <v>10828</v>
      </c>
      <c r="B5398" s="171" t="s">
        <v>10829</v>
      </c>
      <c r="C5398" s="171" t="s">
        <v>98</v>
      </c>
      <c r="D5398" s="171" t="s">
        <v>80</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3">
      <c r="A5399" t="s">
        <v>10830</v>
      </c>
      <c r="B5399" s="171" t="s">
        <v>10831</v>
      </c>
      <c r="C5399" s="171" t="s">
        <v>101</v>
      </c>
      <c r="D5399" s="171" t="s">
        <v>80</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3">
      <c r="A5400" t="s">
        <v>10832</v>
      </c>
      <c r="B5400" s="171" t="s">
        <v>10833</v>
      </c>
      <c r="C5400" s="171" t="s">
        <v>6843</v>
      </c>
      <c r="D5400" s="171" t="s">
        <v>80</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3">
      <c r="A5401" t="s">
        <v>10834</v>
      </c>
      <c r="B5401" s="171" t="s">
        <v>10835</v>
      </c>
      <c r="C5401" s="171" t="s">
        <v>104</v>
      </c>
      <c r="D5401" s="171" t="s">
        <v>4</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3">
      <c r="A5402" t="s">
        <v>10836</v>
      </c>
      <c r="B5402" s="171" t="s">
        <v>10837</v>
      </c>
      <c r="C5402" s="171" t="s">
        <v>76</v>
      </c>
      <c r="D5402" s="171" t="s">
        <v>80</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3">
      <c r="A5403" t="s">
        <v>10838</v>
      </c>
      <c r="B5403" s="171" t="s">
        <v>10839</v>
      </c>
      <c r="C5403" s="171" t="s">
        <v>10522</v>
      </c>
      <c r="D5403" s="171" t="s">
        <v>4</v>
      </c>
      <c r="E5403" s="11">
        <v>42583</v>
      </c>
      <c r="F5403">
        <v>1</v>
      </c>
      <c r="G5403">
        <v>1</v>
      </c>
      <c r="H5403">
        <v>1</v>
      </c>
      <c r="I5403">
        <v>2</v>
      </c>
      <c r="J5403">
        <v>3</v>
      </c>
      <c r="K5403">
        <v>0.66666666666666663</v>
      </c>
      <c r="L5403">
        <v>3</v>
      </c>
      <c r="M5403">
        <v>1</v>
      </c>
      <c r="N5403">
        <v>2</v>
      </c>
      <c r="P5403">
        <v>0</v>
      </c>
      <c r="Q5403">
        <v>0</v>
      </c>
      <c r="R5403" t="e">
        <v>#DIV/0!</v>
      </c>
      <c r="S5403">
        <v>0</v>
      </c>
    </row>
    <row r="5404" spans="1:19" x14ac:dyDescent="0.3">
      <c r="A5404" t="s">
        <v>10840</v>
      </c>
      <c r="B5404" s="171" t="s">
        <v>10841</v>
      </c>
      <c r="C5404" s="171" t="s">
        <v>79</v>
      </c>
      <c r="D5404" s="171" t="s">
        <v>4</v>
      </c>
      <c r="E5404" s="11">
        <v>42583</v>
      </c>
      <c r="F5404">
        <v>7</v>
      </c>
      <c r="G5404">
        <v>10</v>
      </c>
      <c r="H5404">
        <v>0.7</v>
      </c>
      <c r="I5404">
        <v>54</v>
      </c>
      <c r="J5404">
        <v>64</v>
      </c>
      <c r="K5404">
        <v>0.84375</v>
      </c>
      <c r="L5404">
        <v>81</v>
      </c>
      <c r="M5404">
        <v>0.79012345679012341</v>
      </c>
      <c r="N5404">
        <v>41</v>
      </c>
      <c r="P5404">
        <v>3</v>
      </c>
      <c r="Q5404">
        <v>15</v>
      </c>
      <c r="R5404">
        <v>0.2</v>
      </c>
      <c r="S5404">
        <v>13</v>
      </c>
    </row>
    <row r="5405" spans="1:19" x14ac:dyDescent="0.3">
      <c r="A5405" t="s">
        <v>10842</v>
      </c>
      <c r="B5405" s="171" t="s">
        <v>10843</v>
      </c>
      <c r="C5405" s="171" t="s">
        <v>86</v>
      </c>
      <c r="D5405" s="171" t="s">
        <v>4</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3">
      <c r="A5406" t="s">
        <v>10844</v>
      </c>
      <c r="B5406" s="171" t="s">
        <v>10845</v>
      </c>
      <c r="C5406" s="171" t="s">
        <v>89</v>
      </c>
      <c r="D5406" s="171" t="s">
        <v>4</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3">
      <c r="A5407" t="s">
        <v>10846</v>
      </c>
      <c r="B5407" s="171" t="s">
        <v>10847</v>
      </c>
      <c r="C5407" s="171" t="s">
        <v>92</v>
      </c>
      <c r="D5407" s="171" t="s">
        <v>4</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3">
      <c r="A5408" t="s">
        <v>10848</v>
      </c>
      <c r="B5408" s="171" t="s">
        <v>10849</v>
      </c>
      <c r="C5408" s="171" t="s">
        <v>98</v>
      </c>
      <c r="D5408" s="171" t="s">
        <v>4</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3">
      <c r="A5409" t="s">
        <v>10850</v>
      </c>
      <c r="B5409" s="171" t="s">
        <v>10851</v>
      </c>
      <c r="C5409" s="171" t="s">
        <v>101</v>
      </c>
      <c r="D5409" s="171" t="s">
        <v>4</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3">
      <c r="A5410" t="s">
        <v>10852</v>
      </c>
      <c r="B5410" s="171" t="s">
        <v>10853</v>
      </c>
      <c r="C5410" s="171" t="s">
        <v>6843</v>
      </c>
      <c r="D5410" s="171" t="s">
        <v>4</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3">
      <c r="A5411" t="s">
        <v>10854</v>
      </c>
      <c r="B5411" s="171" t="s">
        <v>10855</v>
      </c>
      <c r="C5411" s="171" t="s">
        <v>107</v>
      </c>
      <c r="D5411" s="171" t="s">
        <v>80</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3">
      <c r="A5412" t="s">
        <v>10856</v>
      </c>
      <c r="B5412" s="171" t="s">
        <v>10857</v>
      </c>
      <c r="C5412" s="171" t="s">
        <v>113</v>
      </c>
      <c r="D5412" s="171" t="s">
        <v>4</v>
      </c>
      <c r="E5412" s="11">
        <v>42583</v>
      </c>
      <c r="F5412">
        <v>8</v>
      </c>
      <c r="G5412">
        <v>8</v>
      </c>
      <c r="H5412">
        <v>1</v>
      </c>
      <c r="I5412">
        <v>7</v>
      </c>
      <c r="J5412">
        <v>40</v>
      </c>
      <c r="K5412">
        <v>0.17499999999999999</v>
      </c>
      <c r="L5412">
        <v>40</v>
      </c>
      <c r="M5412">
        <v>1</v>
      </c>
      <c r="N5412">
        <v>6</v>
      </c>
      <c r="P5412">
        <v>0</v>
      </c>
      <c r="Q5412">
        <v>0</v>
      </c>
      <c r="R5412" t="e">
        <v>#DIV/0!</v>
      </c>
      <c r="S5412">
        <v>1</v>
      </c>
    </row>
    <row r="5413" spans="1:19" x14ac:dyDescent="0.3">
      <c r="A5413" t="s">
        <v>10858</v>
      </c>
      <c r="B5413" s="171" t="s">
        <v>10859</v>
      </c>
      <c r="C5413" s="171" t="s">
        <v>116</v>
      </c>
      <c r="D5413" s="171" t="s">
        <v>4</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3">
      <c r="A5414" t="s">
        <v>10860</v>
      </c>
      <c r="B5414" s="171" t="s">
        <v>10861</v>
      </c>
      <c r="C5414" s="171" t="s">
        <v>9887</v>
      </c>
      <c r="D5414" s="171" t="s">
        <v>80</v>
      </c>
      <c r="E5414" s="11">
        <v>42583</v>
      </c>
      <c r="F5414">
        <v>12</v>
      </c>
      <c r="G5414">
        <v>8</v>
      </c>
      <c r="H5414">
        <v>1.5</v>
      </c>
      <c r="I5414">
        <v>27</v>
      </c>
      <c r="J5414">
        <v>37</v>
      </c>
      <c r="K5414">
        <v>0.72972972972972971</v>
      </c>
      <c r="L5414">
        <v>25</v>
      </c>
      <c r="M5414">
        <v>1.48</v>
      </c>
      <c r="N5414">
        <v>27</v>
      </c>
      <c r="P5414">
        <v>0</v>
      </c>
      <c r="Q5414">
        <v>0</v>
      </c>
      <c r="R5414" t="e">
        <v>#DIV/0!</v>
      </c>
      <c r="S5414">
        <v>0</v>
      </c>
    </row>
    <row r="5415" spans="1:19" x14ac:dyDescent="0.3">
      <c r="A5415" t="s">
        <v>10862</v>
      </c>
      <c r="B5415" s="171" t="s">
        <v>10863</v>
      </c>
      <c r="C5415" s="171" t="s">
        <v>9862</v>
      </c>
      <c r="D5415" s="171" t="s">
        <v>4</v>
      </c>
      <c r="E5415" s="11">
        <v>42583</v>
      </c>
      <c r="F5415">
        <v>3</v>
      </c>
      <c r="G5415">
        <v>3</v>
      </c>
      <c r="H5415">
        <v>1</v>
      </c>
      <c r="I5415">
        <v>15</v>
      </c>
      <c r="J5415">
        <v>10</v>
      </c>
      <c r="K5415">
        <v>1.5</v>
      </c>
      <c r="L5415">
        <v>10</v>
      </c>
      <c r="M5415">
        <v>1</v>
      </c>
      <c r="N5415">
        <v>15</v>
      </c>
      <c r="P5415">
        <v>0</v>
      </c>
      <c r="Q5415">
        <v>0</v>
      </c>
      <c r="R5415" t="e">
        <v>#DIV/0!</v>
      </c>
      <c r="S5415">
        <v>0</v>
      </c>
    </row>
    <row r="5416" spans="1:19" x14ac:dyDescent="0.3">
      <c r="A5416" t="s">
        <v>10864</v>
      </c>
      <c r="B5416" s="171" t="s">
        <v>10865</v>
      </c>
      <c r="C5416" s="171" t="s">
        <v>10525</v>
      </c>
      <c r="D5416" s="171" t="s">
        <v>4</v>
      </c>
      <c r="E5416" s="11">
        <v>42583</v>
      </c>
      <c r="F5416">
        <v>9</v>
      </c>
      <c r="G5416">
        <v>5</v>
      </c>
      <c r="H5416">
        <v>1.8</v>
      </c>
      <c r="I5416">
        <v>12</v>
      </c>
      <c r="J5416">
        <v>27</v>
      </c>
      <c r="K5416">
        <v>0.44444444444444442</v>
      </c>
      <c r="L5416">
        <v>15</v>
      </c>
      <c r="M5416">
        <v>1.8</v>
      </c>
      <c r="N5416">
        <v>12</v>
      </c>
      <c r="P5416">
        <v>0</v>
      </c>
      <c r="Q5416">
        <v>0</v>
      </c>
      <c r="R5416" t="e">
        <v>#DIV/0!</v>
      </c>
      <c r="S5416">
        <v>0</v>
      </c>
    </row>
    <row r="5417" spans="1:19" x14ac:dyDescent="0.3">
      <c r="A5417" t="s">
        <v>10866</v>
      </c>
      <c r="B5417" s="171" t="s">
        <v>10867</v>
      </c>
      <c r="C5417" s="171" t="s">
        <v>10528</v>
      </c>
      <c r="D5417" s="171" t="s">
        <v>4</v>
      </c>
      <c r="E5417" s="11">
        <v>42583</v>
      </c>
      <c r="F5417">
        <v>1</v>
      </c>
      <c r="G5417">
        <v>1</v>
      </c>
      <c r="H5417">
        <v>1</v>
      </c>
      <c r="I5417">
        <v>4</v>
      </c>
      <c r="J5417">
        <v>3</v>
      </c>
      <c r="K5417">
        <v>1.3333333333333333</v>
      </c>
      <c r="L5417">
        <v>3</v>
      </c>
      <c r="M5417">
        <v>1</v>
      </c>
      <c r="N5417">
        <v>4</v>
      </c>
      <c r="P5417">
        <v>0</v>
      </c>
      <c r="Q5417">
        <v>0</v>
      </c>
      <c r="R5417" t="e">
        <v>#DIV/0!</v>
      </c>
      <c r="S5417">
        <v>0</v>
      </c>
    </row>
    <row r="5418" spans="1:19" x14ac:dyDescent="0.3">
      <c r="A5418" t="s">
        <v>10868</v>
      </c>
      <c r="B5418" s="171" t="s">
        <v>10869</v>
      </c>
      <c r="C5418" s="171" t="s">
        <v>119</v>
      </c>
      <c r="D5418" s="171" t="s">
        <v>4</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3">
      <c r="A5419" t="s">
        <v>10870</v>
      </c>
      <c r="B5419" s="171" t="s">
        <v>10871</v>
      </c>
      <c r="C5419" s="171" t="s">
        <v>122</v>
      </c>
      <c r="D5419" s="171" t="s">
        <v>80</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3">
      <c r="A5420" t="s">
        <v>10872</v>
      </c>
      <c r="B5420" s="171" t="s">
        <v>10873</v>
      </c>
      <c r="C5420" s="171" t="s">
        <v>125</v>
      </c>
      <c r="D5420" s="171" t="s">
        <v>80</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3">
      <c r="A5421" t="s">
        <v>10874</v>
      </c>
      <c r="B5421" s="171" t="s">
        <v>10875</v>
      </c>
      <c r="C5421" s="171" t="s">
        <v>128</v>
      </c>
      <c r="D5421" s="171" t="s">
        <v>4</v>
      </c>
      <c r="E5421" s="11">
        <v>42583</v>
      </c>
      <c r="F5421">
        <v>0</v>
      </c>
      <c r="G5421">
        <v>0</v>
      </c>
      <c r="H5421" t="e">
        <v>#DIV/0!</v>
      </c>
      <c r="I5421">
        <v>0</v>
      </c>
      <c r="J5421">
        <v>0</v>
      </c>
      <c r="K5421" t="e">
        <v>#DIV/0!</v>
      </c>
      <c r="L5421">
        <v>0</v>
      </c>
      <c r="M5421" t="e">
        <v>#DIV/0!</v>
      </c>
      <c r="N5421">
        <v>0</v>
      </c>
      <c r="P5421">
        <v>0</v>
      </c>
      <c r="Q5421">
        <v>0</v>
      </c>
      <c r="R5421" t="e">
        <v>#DIV/0!</v>
      </c>
      <c r="S5421">
        <v>0</v>
      </c>
    </row>
    <row r="5422" spans="1:19" x14ac:dyDescent="0.3">
      <c r="A5422" t="s">
        <v>10876</v>
      </c>
      <c r="B5422" s="171" t="s">
        <v>10877</v>
      </c>
      <c r="C5422" s="171" t="s">
        <v>131</v>
      </c>
      <c r="D5422" s="171" t="s">
        <v>4</v>
      </c>
      <c r="E5422" s="11">
        <v>42583</v>
      </c>
      <c r="F5422">
        <v>4</v>
      </c>
      <c r="G5422">
        <v>5</v>
      </c>
      <c r="H5422">
        <v>0.8</v>
      </c>
      <c r="I5422">
        <v>6</v>
      </c>
      <c r="J5422">
        <v>20</v>
      </c>
      <c r="K5422">
        <v>0.3</v>
      </c>
      <c r="L5422">
        <v>25</v>
      </c>
      <c r="M5422">
        <v>0.8</v>
      </c>
      <c r="N5422">
        <v>3</v>
      </c>
      <c r="P5422">
        <v>2</v>
      </c>
      <c r="Q5422">
        <v>3</v>
      </c>
      <c r="R5422">
        <v>0.66666666666666663</v>
      </c>
      <c r="S5422">
        <v>3</v>
      </c>
    </row>
    <row r="5423" spans="1:19" x14ac:dyDescent="0.3">
      <c r="A5423" t="s">
        <v>10878</v>
      </c>
      <c r="B5423" s="171" t="s">
        <v>10879</v>
      </c>
      <c r="C5423" s="171" t="s">
        <v>10531</v>
      </c>
      <c r="D5423" s="171" t="s">
        <v>4</v>
      </c>
      <c r="E5423" s="11">
        <v>42583</v>
      </c>
      <c r="F5423">
        <v>7</v>
      </c>
      <c r="G5423">
        <v>8</v>
      </c>
      <c r="H5423">
        <v>0.875</v>
      </c>
      <c r="I5423">
        <v>13</v>
      </c>
      <c r="J5423">
        <v>21</v>
      </c>
      <c r="K5423">
        <v>0.61904761904761907</v>
      </c>
      <c r="L5423">
        <v>24</v>
      </c>
      <c r="M5423">
        <v>0.875</v>
      </c>
      <c r="N5423">
        <v>13</v>
      </c>
      <c r="P5423">
        <v>0</v>
      </c>
      <c r="Q5423">
        <v>0</v>
      </c>
      <c r="R5423" t="e">
        <v>#DIV/0!</v>
      </c>
      <c r="S5423">
        <v>0</v>
      </c>
    </row>
    <row r="5424" spans="1:19" x14ac:dyDescent="0.3">
      <c r="A5424" t="s">
        <v>10880</v>
      </c>
      <c r="B5424" s="171" t="s">
        <v>10881</v>
      </c>
      <c r="C5424" s="171" t="s">
        <v>137</v>
      </c>
      <c r="D5424" s="171" t="s">
        <v>80</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3">
      <c r="A5425" t="s">
        <v>10882</v>
      </c>
      <c r="B5425" s="171" t="s">
        <v>10883</v>
      </c>
      <c r="C5425" s="171" t="s">
        <v>140</v>
      </c>
      <c r="D5425" s="171" t="s">
        <v>4</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3">
      <c r="A5426" t="s">
        <v>10884</v>
      </c>
      <c r="B5426" s="171" t="s">
        <v>10885</v>
      </c>
      <c r="C5426" s="171" t="s">
        <v>8615</v>
      </c>
      <c r="D5426" s="171" t="s">
        <v>80</v>
      </c>
      <c r="E5426" s="11">
        <v>42583</v>
      </c>
      <c r="F5426">
        <v>6</v>
      </c>
      <c r="G5426">
        <v>4</v>
      </c>
      <c r="H5426">
        <v>1.5</v>
      </c>
      <c r="I5426">
        <v>16</v>
      </c>
      <c r="J5426">
        <v>30</v>
      </c>
      <c r="K5426">
        <v>0.53333333333333333</v>
      </c>
      <c r="L5426">
        <v>24</v>
      </c>
      <c r="M5426">
        <v>1.25</v>
      </c>
      <c r="N5426">
        <v>16</v>
      </c>
      <c r="P5426">
        <v>0</v>
      </c>
      <c r="Q5426">
        <v>0</v>
      </c>
      <c r="R5426" t="e">
        <v>#DIV/0!</v>
      </c>
      <c r="S5426">
        <v>0</v>
      </c>
    </row>
    <row r="5427" spans="1:19" x14ac:dyDescent="0.3">
      <c r="A5427" t="s">
        <v>10886</v>
      </c>
      <c r="B5427" s="171" t="s">
        <v>10887</v>
      </c>
      <c r="C5427" s="171" t="s">
        <v>8590</v>
      </c>
      <c r="D5427" s="171" t="s">
        <v>4</v>
      </c>
      <c r="E5427" s="11">
        <v>42583</v>
      </c>
      <c r="F5427">
        <v>6</v>
      </c>
      <c r="G5427">
        <v>4</v>
      </c>
      <c r="H5427">
        <v>1.5</v>
      </c>
      <c r="I5427">
        <v>16</v>
      </c>
      <c r="J5427">
        <v>30</v>
      </c>
      <c r="K5427">
        <v>0.53333333333333333</v>
      </c>
      <c r="L5427">
        <v>24</v>
      </c>
      <c r="M5427">
        <v>1.25</v>
      </c>
      <c r="N5427">
        <v>16</v>
      </c>
      <c r="P5427">
        <v>0</v>
      </c>
      <c r="Q5427">
        <v>0</v>
      </c>
      <c r="R5427" t="e">
        <v>#DIV/0!</v>
      </c>
      <c r="S5427">
        <v>0</v>
      </c>
    </row>
    <row r="5428" spans="1:19" x14ac:dyDescent="0.3">
      <c r="A5428" t="s">
        <v>10888</v>
      </c>
      <c r="B5428" s="171" t="s">
        <v>10889</v>
      </c>
      <c r="C5428" s="171" t="s">
        <v>167</v>
      </c>
      <c r="D5428" s="171" t="s">
        <v>80</v>
      </c>
      <c r="E5428" s="11">
        <v>42583</v>
      </c>
      <c r="F5428">
        <v>4</v>
      </c>
      <c r="G5428">
        <v>5</v>
      </c>
      <c r="H5428">
        <v>0.8</v>
      </c>
      <c r="I5428">
        <v>48</v>
      </c>
      <c r="J5428">
        <v>40</v>
      </c>
      <c r="K5428">
        <v>1.2</v>
      </c>
      <c r="L5428">
        <v>50</v>
      </c>
      <c r="M5428">
        <v>0.8</v>
      </c>
      <c r="N5428">
        <v>38</v>
      </c>
      <c r="P5428">
        <v>1</v>
      </c>
      <c r="Q5428">
        <v>1</v>
      </c>
      <c r="R5428">
        <v>1</v>
      </c>
      <c r="S5428">
        <v>10</v>
      </c>
    </row>
    <row r="5429" spans="1:19" x14ac:dyDescent="0.3">
      <c r="A5429" t="s">
        <v>10890</v>
      </c>
      <c r="B5429" s="171" t="s">
        <v>10891</v>
      </c>
      <c r="C5429" s="171" t="s">
        <v>170</v>
      </c>
      <c r="D5429" s="171" t="s">
        <v>4</v>
      </c>
      <c r="E5429" s="11">
        <v>42583</v>
      </c>
      <c r="F5429">
        <v>4</v>
      </c>
      <c r="G5429">
        <v>5</v>
      </c>
      <c r="H5429">
        <v>0.8</v>
      </c>
      <c r="I5429">
        <v>48</v>
      </c>
      <c r="J5429">
        <v>40</v>
      </c>
      <c r="K5429">
        <v>1.2</v>
      </c>
      <c r="L5429">
        <v>50</v>
      </c>
      <c r="M5429">
        <v>0.8</v>
      </c>
      <c r="N5429">
        <v>38</v>
      </c>
      <c r="P5429">
        <v>1</v>
      </c>
      <c r="Q5429">
        <v>1</v>
      </c>
      <c r="R5429">
        <v>1</v>
      </c>
      <c r="S5429">
        <v>10</v>
      </c>
    </row>
    <row r="5430" spans="1:19" x14ac:dyDescent="0.3">
      <c r="A5430" t="s">
        <v>10892</v>
      </c>
      <c r="B5430" s="171" t="s">
        <v>10893</v>
      </c>
      <c r="C5430" s="171" t="s">
        <v>179</v>
      </c>
      <c r="D5430" s="171" t="s">
        <v>80</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3">
      <c r="A5431" t="s">
        <v>10894</v>
      </c>
      <c r="B5431" s="171" t="s">
        <v>10895</v>
      </c>
      <c r="C5431" s="171" t="s">
        <v>182</v>
      </c>
      <c r="D5431" s="171" t="s">
        <v>4</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3">
      <c r="A5432" t="s">
        <v>10896</v>
      </c>
      <c r="B5432" s="171" t="s">
        <v>10897</v>
      </c>
      <c r="C5432" s="171" t="s">
        <v>185</v>
      </c>
      <c r="D5432" s="171" t="s">
        <v>80</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3">
      <c r="A5433" t="s">
        <v>10898</v>
      </c>
      <c r="B5433" s="171" t="s">
        <v>10899</v>
      </c>
      <c r="C5433" s="171" t="s">
        <v>188</v>
      </c>
      <c r="D5433" s="171" t="s">
        <v>4</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3">
      <c r="A5434" t="s">
        <v>10900</v>
      </c>
      <c r="B5434" s="171" t="s">
        <v>10901</v>
      </c>
      <c r="C5434" s="171" t="s">
        <v>10537</v>
      </c>
      <c r="D5434" s="171" t="s">
        <v>4</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3">
      <c r="A5435" t="s">
        <v>10902</v>
      </c>
      <c r="B5435" s="171" t="s">
        <v>10903</v>
      </c>
      <c r="C5435" s="171" t="s">
        <v>191</v>
      </c>
      <c r="D5435" s="171" t="s">
        <v>80</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3">
      <c r="A5436" t="s">
        <v>10904</v>
      </c>
      <c r="B5436" s="171" t="s">
        <v>10905</v>
      </c>
      <c r="C5436" s="171" t="s">
        <v>194</v>
      </c>
      <c r="D5436" s="171" t="s">
        <v>4</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3">
      <c r="A5437" t="s">
        <v>10906</v>
      </c>
      <c r="B5437" s="171" t="s">
        <v>10907</v>
      </c>
      <c r="C5437" s="171" t="s">
        <v>197</v>
      </c>
      <c r="D5437" s="171" t="s">
        <v>4</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3">
      <c r="A5438" t="s">
        <v>10908</v>
      </c>
      <c r="B5438" s="171" t="s">
        <v>10909</v>
      </c>
      <c r="C5438" s="171" t="s">
        <v>209</v>
      </c>
      <c r="D5438" s="171" t="s">
        <v>4</v>
      </c>
      <c r="E5438" s="11">
        <v>42583</v>
      </c>
      <c r="F5438">
        <v>1</v>
      </c>
      <c r="G5438">
        <v>1</v>
      </c>
      <c r="H5438">
        <v>1</v>
      </c>
      <c r="I5438">
        <v>8</v>
      </c>
      <c r="J5438">
        <v>5</v>
      </c>
      <c r="K5438">
        <v>1.6</v>
      </c>
      <c r="L5438">
        <v>5</v>
      </c>
      <c r="M5438">
        <v>1</v>
      </c>
      <c r="N5438">
        <v>5</v>
      </c>
      <c r="P5438">
        <v>0</v>
      </c>
      <c r="Q5438">
        <v>3</v>
      </c>
      <c r="R5438">
        <v>0</v>
      </c>
      <c r="S5438">
        <v>3</v>
      </c>
    </row>
    <row r="5439" spans="1:19" x14ac:dyDescent="0.3">
      <c r="A5439" t="s">
        <v>10910</v>
      </c>
      <c r="B5439" s="171" t="s">
        <v>10911</v>
      </c>
      <c r="C5439" s="171" t="s">
        <v>212</v>
      </c>
      <c r="D5439" s="171" t="s">
        <v>80</v>
      </c>
      <c r="E5439" s="11">
        <v>42583</v>
      </c>
      <c r="F5439">
        <v>1</v>
      </c>
      <c r="G5439">
        <v>1</v>
      </c>
      <c r="H5439">
        <v>1</v>
      </c>
      <c r="I5439">
        <v>8</v>
      </c>
      <c r="J5439">
        <v>5</v>
      </c>
      <c r="K5439">
        <v>1.6</v>
      </c>
      <c r="L5439">
        <v>5</v>
      </c>
      <c r="M5439">
        <v>1</v>
      </c>
      <c r="N5439">
        <v>5</v>
      </c>
      <c r="P5439">
        <v>0</v>
      </c>
      <c r="Q5439">
        <v>3</v>
      </c>
      <c r="R5439">
        <v>0</v>
      </c>
      <c r="S5439">
        <v>3</v>
      </c>
    </row>
    <row r="5440" spans="1:19" x14ac:dyDescent="0.3">
      <c r="A5440" t="s">
        <v>10912</v>
      </c>
      <c r="B5440" s="171" t="s">
        <v>10913</v>
      </c>
      <c r="C5440" s="171" t="s">
        <v>215</v>
      </c>
      <c r="D5440" s="171" t="s">
        <v>80</v>
      </c>
      <c r="E5440" s="11">
        <v>42583</v>
      </c>
      <c r="F5440">
        <v>5</v>
      </c>
      <c r="G5440">
        <v>4</v>
      </c>
      <c r="H5440">
        <v>1.25</v>
      </c>
      <c r="I5440">
        <v>18</v>
      </c>
      <c r="J5440">
        <v>50</v>
      </c>
      <c r="K5440">
        <v>0.36</v>
      </c>
      <c r="L5440">
        <v>40</v>
      </c>
      <c r="M5440">
        <v>1.25</v>
      </c>
      <c r="N5440">
        <v>18</v>
      </c>
      <c r="P5440">
        <v>0</v>
      </c>
      <c r="Q5440">
        <v>0</v>
      </c>
      <c r="R5440" t="e">
        <v>#DIV/0!</v>
      </c>
      <c r="S5440">
        <v>0</v>
      </c>
    </row>
    <row r="5441" spans="1:19" x14ac:dyDescent="0.3">
      <c r="A5441" t="s">
        <v>10914</v>
      </c>
      <c r="B5441" s="171" t="s">
        <v>10915</v>
      </c>
      <c r="C5441" s="171" t="s">
        <v>218</v>
      </c>
      <c r="D5441" s="171" t="s">
        <v>4</v>
      </c>
      <c r="E5441" s="11">
        <v>42583</v>
      </c>
      <c r="F5441">
        <v>5</v>
      </c>
      <c r="G5441">
        <v>4</v>
      </c>
      <c r="H5441">
        <v>1.25</v>
      </c>
      <c r="I5441">
        <v>18</v>
      </c>
      <c r="J5441">
        <v>50</v>
      </c>
      <c r="K5441">
        <v>0.36</v>
      </c>
      <c r="L5441">
        <v>40</v>
      </c>
      <c r="M5441">
        <v>1.25</v>
      </c>
      <c r="N5441">
        <v>18</v>
      </c>
      <c r="P5441">
        <v>0</v>
      </c>
      <c r="Q5441">
        <v>0</v>
      </c>
      <c r="R5441" t="e">
        <v>#DIV/0!</v>
      </c>
      <c r="S5441">
        <v>0</v>
      </c>
    </row>
    <row r="5442" spans="1:19" x14ac:dyDescent="0.3">
      <c r="A5442" t="s">
        <v>10916</v>
      </c>
      <c r="B5442" s="171" t="s">
        <v>10917</v>
      </c>
      <c r="C5442" s="171" t="s">
        <v>8233</v>
      </c>
      <c r="D5442" s="171" t="s">
        <v>80</v>
      </c>
      <c r="E5442" s="11">
        <v>42583</v>
      </c>
      <c r="F5442">
        <v>4</v>
      </c>
      <c r="G5442">
        <v>4</v>
      </c>
      <c r="H5442">
        <v>1</v>
      </c>
      <c r="I5442">
        <v>29</v>
      </c>
      <c r="J5442">
        <v>40</v>
      </c>
      <c r="K5442">
        <v>0.72499999999999998</v>
      </c>
      <c r="L5442">
        <v>40</v>
      </c>
      <c r="M5442">
        <v>1</v>
      </c>
      <c r="N5442">
        <v>29</v>
      </c>
      <c r="P5442">
        <v>0</v>
      </c>
      <c r="Q5442">
        <v>0</v>
      </c>
      <c r="R5442" t="e">
        <v>#DIV/0!</v>
      </c>
      <c r="S5442">
        <v>0</v>
      </c>
    </row>
    <row r="5443" spans="1:19" x14ac:dyDescent="0.3">
      <c r="A5443" t="s">
        <v>10918</v>
      </c>
      <c r="B5443" s="171" t="s">
        <v>10919</v>
      </c>
      <c r="C5443" s="171" t="s">
        <v>8193</v>
      </c>
      <c r="D5443" s="171" t="s">
        <v>4</v>
      </c>
      <c r="E5443" s="11">
        <v>42583</v>
      </c>
      <c r="F5443">
        <v>4</v>
      </c>
      <c r="G5443">
        <v>4</v>
      </c>
      <c r="H5443">
        <v>1</v>
      </c>
      <c r="I5443">
        <v>29</v>
      </c>
      <c r="J5443">
        <v>40</v>
      </c>
      <c r="K5443">
        <v>0.72499999999999998</v>
      </c>
      <c r="L5443">
        <v>40</v>
      </c>
      <c r="M5443">
        <v>1</v>
      </c>
      <c r="N5443">
        <v>29</v>
      </c>
      <c r="P5443">
        <v>0</v>
      </c>
      <c r="Q5443">
        <v>0</v>
      </c>
      <c r="R5443" t="e">
        <v>#DIV/0!</v>
      </c>
      <c r="S5443">
        <v>0</v>
      </c>
    </row>
    <row r="5444" spans="1:19" x14ac:dyDescent="0.3">
      <c r="A5444" t="s">
        <v>10920</v>
      </c>
      <c r="B5444" s="171" t="s">
        <v>10921</v>
      </c>
      <c r="C5444" s="171" t="s">
        <v>233</v>
      </c>
      <c r="D5444" s="171" t="s">
        <v>80</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3">
      <c r="A5445" t="s">
        <v>10922</v>
      </c>
      <c r="B5445" s="171" t="s">
        <v>10923</v>
      </c>
      <c r="C5445" s="171" t="s">
        <v>236</v>
      </c>
      <c r="D5445" s="171" t="s">
        <v>4</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3">
      <c r="A5446" t="s">
        <v>10924</v>
      </c>
      <c r="B5446" s="171" t="s">
        <v>10925</v>
      </c>
      <c r="C5446" s="171" t="s">
        <v>239</v>
      </c>
      <c r="D5446" s="171" t="s">
        <v>4</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3">
      <c r="A5447" t="s">
        <v>10926</v>
      </c>
      <c r="B5447" s="171" t="s">
        <v>10927</v>
      </c>
      <c r="C5447" s="171" t="s">
        <v>143</v>
      </c>
      <c r="D5447" s="171" t="s">
        <v>4</v>
      </c>
      <c r="E5447" s="11">
        <v>42583</v>
      </c>
      <c r="F5447">
        <v>3</v>
      </c>
      <c r="G5447">
        <v>3</v>
      </c>
      <c r="H5447">
        <v>1</v>
      </c>
      <c r="I5447">
        <v>32</v>
      </c>
      <c r="J5447">
        <v>36</v>
      </c>
      <c r="K5447">
        <v>0.88888888888888884</v>
      </c>
      <c r="L5447">
        <v>36</v>
      </c>
      <c r="M5447">
        <v>1</v>
      </c>
      <c r="N5447">
        <v>28</v>
      </c>
      <c r="P5447">
        <v>1</v>
      </c>
      <c r="Q5447">
        <v>10</v>
      </c>
      <c r="R5447">
        <v>0.1</v>
      </c>
      <c r="S5447">
        <v>4</v>
      </c>
    </row>
    <row r="5448" spans="1:19" x14ac:dyDescent="0.3">
      <c r="A5448" t="s">
        <v>10928</v>
      </c>
      <c r="B5448" s="171" t="s">
        <v>10929</v>
      </c>
      <c r="C5448" s="171" t="s">
        <v>146</v>
      </c>
      <c r="D5448" s="171" t="s">
        <v>80</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3">
      <c r="A5449" t="s">
        <v>10930</v>
      </c>
      <c r="B5449" s="171" t="s">
        <v>10931</v>
      </c>
      <c r="C5449" s="171" t="s">
        <v>152</v>
      </c>
      <c r="D5449" s="171" t="s">
        <v>4</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3">
      <c r="A5450" t="s">
        <v>10932</v>
      </c>
      <c r="B5450" s="171" t="s">
        <v>10933</v>
      </c>
      <c r="C5450" s="171" t="s">
        <v>155</v>
      </c>
      <c r="D5450" s="171" t="s">
        <v>4</v>
      </c>
      <c r="E5450" s="11">
        <v>42583</v>
      </c>
      <c r="F5450">
        <v>3</v>
      </c>
      <c r="G5450">
        <v>3</v>
      </c>
      <c r="H5450">
        <v>1</v>
      </c>
      <c r="I5450">
        <v>15</v>
      </c>
      <c r="J5450">
        <v>15</v>
      </c>
      <c r="K5450">
        <v>1</v>
      </c>
      <c r="L5450">
        <v>15</v>
      </c>
      <c r="M5450">
        <v>1</v>
      </c>
      <c r="N5450">
        <v>15</v>
      </c>
      <c r="P5450">
        <v>0</v>
      </c>
      <c r="Q5450">
        <v>0</v>
      </c>
      <c r="R5450" t="e">
        <v>#DIV/0!</v>
      </c>
      <c r="S5450">
        <v>0</v>
      </c>
    </row>
    <row r="5451" spans="1:19" x14ac:dyDescent="0.3">
      <c r="A5451" t="s">
        <v>10934</v>
      </c>
      <c r="B5451" s="171" t="s">
        <v>10935</v>
      </c>
      <c r="C5451" s="171" t="s">
        <v>10534</v>
      </c>
      <c r="D5451" s="171" t="s">
        <v>4</v>
      </c>
      <c r="E5451" s="11">
        <v>42583</v>
      </c>
      <c r="F5451">
        <v>1</v>
      </c>
      <c r="G5451">
        <v>1</v>
      </c>
      <c r="H5451">
        <v>1</v>
      </c>
      <c r="I5451">
        <v>3</v>
      </c>
      <c r="J5451">
        <v>3</v>
      </c>
      <c r="K5451">
        <v>1</v>
      </c>
      <c r="L5451">
        <v>3</v>
      </c>
      <c r="M5451">
        <v>1</v>
      </c>
      <c r="N5451">
        <v>3</v>
      </c>
      <c r="P5451">
        <v>0</v>
      </c>
      <c r="Q5451">
        <v>0</v>
      </c>
      <c r="R5451" t="e">
        <v>#DIV/0!</v>
      </c>
      <c r="S5451">
        <v>0</v>
      </c>
    </row>
    <row r="5452" spans="1:19" x14ac:dyDescent="0.3">
      <c r="A5452" t="s">
        <v>10936</v>
      </c>
      <c r="B5452" s="171" t="s">
        <v>10937</v>
      </c>
      <c r="C5452" s="171" t="s">
        <v>158</v>
      </c>
      <c r="D5452" s="171" t="s">
        <v>4</v>
      </c>
      <c r="E5452" s="11">
        <v>42583</v>
      </c>
      <c r="F5452">
        <v>2</v>
      </c>
      <c r="G5452">
        <v>3</v>
      </c>
      <c r="H5452">
        <v>0.66666666666666663</v>
      </c>
      <c r="I5452">
        <v>9</v>
      </c>
      <c r="J5452">
        <v>18</v>
      </c>
      <c r="K5452">
        <v>0.5</v>
      </c>
      <c r="L5452">
        <v>25</v>
      </c>
      <c r="M5452">
        <v>0.72</v>
      </c>
      <c r="N5452">
        <v>6</v>
      </c>
      <c r="P5452">
        <v>2</v>
      </c>
      <c r="Q5452">
        <v>2</v>
      </c>
      <c r="R5452">
        <v>1</v>
      </c>
      <c r="S5452">
        <v>3</v>
      </c>
    </row>
    <row r="5453" spans="1:19" x14ac:dyDescent="0.3">
      <c r="A5453" t="s">
        <v>10938</v>
      </c>
      <c r="B5453" s="171" t="s">
        <v>10939</v>
      </c>
      <c r="C5453" s="171" t="s">
        <v>161</v>
      </c>
      <c r="D5453" s="171" t="s">
        <v>80</v>
      </c>
      <c r="E5453" s="11">
        <v>42583</v>
      </c>
      <c r="F5453">
        <v>2</v>
      </c>
      <c r="G5453">
        <v>3</v>
      </c>
      <c r="H5453">
        <v>0.66666666666666663</v>
      </c>
      <c r="I5453">
        <v>9</v>
      </c>
      <c r="J5453">
        <v>18</v>
      </c>
      <c r="K5453">
        <v>0.5</v>
      </c>
      <c r="L5453">
        <v>25</v>
      </c>
      <c r="M5453">
        <v>0.72</v>
      </c>
      <c r="N5453">
        <v>6</v>
      </c>
      <c r="P5453">
        <v>2</v>
      </c>
      <c r="Q5453">
        <v>2</v>
      </c>
      <c r="R5453">
        <v>1</v>
      </c>
      <c r="S5453">
        <v>3</v>
      </c>
    </row>
    <row r="5454" spans="1:19" x14ac:dyDescent="0.3">
      <c r="A5454" t="s">
        <v>10940</v>
      </c>
      <c r="B5454" s="171" t="s">
        <v>10941</v>
      </c>
      <c r="C5454" s="171" t="s">
        <v>221</v>
      </c>
      <c r="D5454" s="171" t="s">
        <v>80</v>
      </c>
      <c r="E5454" s="11">
        <v>42583</v>
      </c>
      <c r="F5454">
        <v>0</v>
      </c>
      <c r="G5454">
        <v>0</v>
      </c>
      <c r="H5454" t="e">
        <v>#DIV/0!</v>
      </c>
      <c r="I5454">
        <v>0</v>
      </c>
      <c r="J5454">
        <v>0</v>
      </c>
      <c r="K5454" t="e">
        <v>#DIV/0!</v>
      </c>
      <c r="L5454">
        <v>0</v>
      </c>
      <c r="M5454" t="e">
        <v>#DIV/0!</v>
      </c>
      <c r="N5454">
        <v>0</v>
      </c>
      <c r="P5454">
        <v>0</v>
      </c>
      <c r="Q5454">
        <v>0</v>
      </c>
      <c r="R5454" t="e">
        <v>#DIV/0!</v>
      </c>
      <c r="S5454">
        <v>0</v>
      </c>
    </row>
    <row r="5455" spans="1:19" x14ac:dyDescent="0.3">
      <c r="A5455" t="s">
        <v>10942</v>
      </c>
      <c r="B5455" s="171" t="s">
        <v>10943</v>
      </c>
      <c r="C5455" s="171" t="s">
        <v>227</v>
      </c>
      <c r="D5455" s="171" t="s">
        <v>4</v>
      </c>
      <c r="E5455" s="11">
        <v>42583</v>
      </c>
      <c r="F5455">
        <v>0</v>
      </c>
      <c r="G5455">
        <v>0</v>
      </c>
      <c r="H5455" t="e">
        <v>#DIV/0!</v>
      </c>
      <c r="I5455">
        <v>0</v>
      </c>
      <c r="J5455">
        <v>0</v>
      </c>
      <c r="K5455" t="e">
        <v>#DIV/0!</v>
      </c>
      <c r="L5455">
        <v>0</v>
      </c>
      <c r="M5455" t="e">
        <v>#DIV/0!</v>
      </c>
      <c r="N5455">
        <v>0</v>
      </c>
      <c r="P5455">
        <v>0</v>
      </c>
      <c r="Q5455">
        <v>0</v>
      </c>
      <c r="R5455" t="e">
        <v>#DIV/0!</v>
      </c>
      <c r="S5455">
        <v>0</v>
      </c>
    </row>
    <row r="5456" spans="1:19" x14ac:dyDescent="0.3">
      <c r="A5456" t="s">
        <v>10944</v>
      </c>
      <c r="B5456" s="171" t="s">
        <v>10945</v>
      </c>
      <c r="C5456" s="171" t="s">
        <v>230</v>
      </c>
      <c r="D5456" s="171" t="s">
        <v>4</v>
      </c>
      <c r="E5456" s="11">
        <v>42583</v>
      </c>
      <c r="F5456">
        <v>0</v>
      </c>
      <c r="G5456">
        <v>0</v>
      </c>
      <c r="H5456" t="e">
        <v>#DIV/0!</v>
      </c>
      <c r="I5456">
        <v>0</v>
      </c>
      <c r="J5456">
        <v>0</v>
      </c>
      <c r="K5456" t="e">
        <v>#DIV/0!</v>
      </c>
      <c r="L5456">
        <v>0</v>
      </c>
      <c r="M5456" t="e">
        <v>#DIV/0!</v>
      </c>
      <c r="N5456">
        <v>0</v>
      </c>
      <c r="P5456">
        <v>0</v>
      </c>
      <c r="Q5456">
        <v>0</v>
      </c>
      <c r="R5456" t="e">
        <v>#DIV/0!</v>
      </c>
      <c r="S5456">
        <v>0</v>
      </c>
    </row>
    <row r="5457" spans="1:19" x14ac:dyDescent="0.3">
      <c r="A5457" t="s">
        <v>10946</v>
      </c>
      <c r="B5457" s="171" t="s">
        <v>10947</v>
      </c>
      <c r="C5457" s="171" t="s">
        <v>119</v>
      </c>
      <c r="D5457" s="171" t="s">
        <v>80</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3">
      <c r="A5458" t="s">
        <v>10948</v>
      </c>
      <c r="B5458" s="171" t="s">
        <v>10949</v>
      </c>
      <c r="C5458" s="171" t="s">
        <v>143</v>
      </c>
      <c r="D5458" s="171" t="s">
        <v>80</v>
      </c>
      <c r="E5458" s="11">
        <v>42614</v>
      </c>
      <c r="F5458">
        <v>3</v>
      </c>
      <c r="G5458">
        <v>3</v>
      </c>
      <c r="H5458">
        <v>1</v>
      </c>
      <c r="I5458">
        <v>32</v>
      </c>
      <c r="J5458">
        <v>36</v>
      </c>
      <c r="K5458">
        <v>0.88888888888888884</v>
      </c>
      <c r="L5458">
        <v>36</v>
      </c>
      <c r="M5458">
        <v>1</v>
      </c>
      <c r="N5458">
        <v>32</v>
      </c>
      <c r="P5458">
        <v>0</v>
      </c>
      <c r="Q5458">
        <v>0</v>
      </c>
      <c r="R5458" t="e">
        <v>#DIV/0!</v>
      </c>
      <c r="S5458">
        <v>0</v>
      </c>
    </row>
    <row r="5459" spans="1:19" x14ac:dyDescent="0.3">
      <c r="A5459" t="s">
        <v>10950</v>
      </c>
      <c r="B5459" s="171" t="s">
        <v>10951</v>
      </c>
      <c r="C5459" s="171" t="s">
        <v>158</v>
      </c>
      <c r="D5459" s="171" t="s">
        <v>80</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3">
      <c r="A5460" t="s">
        <v>10952</v>
      </c>
      <c r="B5460" s="171" t="s">
        <v>10953</v>
      </c>
      <c r="C5460" s="171" t="s">
        <v>209</v>
      </c>
      <c r="D5460" s="171" t="s">
        <v>80</v>
      </c>
      <c r="E5460" s="11">
        <v>42614</v>
      </c>
      <c r="F5460">
        <v>1</v>
      </c>
      <c r="G5460">
        <v>1</v>
      </c>
      <c r="H5460">
        <v>1</v>
      </c>
      <c r="I5460">
        <v>8</v>
      </c>
      <c r="J5460">
        <v>5</v>
      </c>
      <c r="K5460">
        <v>1.6</v>
      </c>
      <c r="L5460">
        <v>5</v>
      </c>
      <c r="M5460">
        <v>1</v>
      </c>
      <c r="N5460">
        <v>7</v>
      </c>
      <c r="P5460">
        <v>0</v>
      </c>
      <c r="Q5460">
        <v>2</v>
      </c>
      <c r="R5460">
        <v>0</v>
      </c>
      <c r="S5460">
        <v>1</v>
      </c>
    </row>
    <row r="5461" spans="1:19" x14ac:dyDescent="0.3">
      <c r="A5461" t="s">
        <v>10954</v>
      </c>
      <c r="B5461" s="171" t="s">
        <v>10955</v>
      </c>
      <c r="C5461" s="171" t="s">
        <v>76</v>
      </c>
      <c r="D5461" s="171" t="s">
        <v>4</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3">
      <c r="A5462" t="s">
        <v>10956</v>
      </c>
      <c r="B5462" s="171" t="s">
        <v>10957</v>
      </c>
      <c r="C5462" s="171" t="s">
        <v>203</v>
      </c>
      <c r="D5462" s="171" t="s">
        <v>80</v>
      </c>
      <c r="E5462" s="11">
        <v>42614</v>
      </c>
      <c r="F5462">
        <v>8</v>
      </c>
      <c r="G5462">
        <v>5</v>
      </c>
      <c r="H5462">
        <v>1.6</v>
      </c>
      <c r="I5462">
        <v>28</v>
      </c>
      <c r="J5462">
        <v>40</v>
      </c>
      <c r="K5462">
        <v>0.7</v>
      </c>
      <c r="L5462">
        <v>25</v>
      </c>
      <c r="M5462">
        <v>1.6</v>
      </c>
      <c r="N5462">
        <v>26</v>
      </c>
      <c r="P5462">
        <v>0</v>
      </c>
      <c r="Q5462">
        <v>0</v>
      </c>
      <c r="R5462" t="e">
        <v>#DIV/0!</v>
      </c>
      <c r="S5462">
        <v>2</v>
      </c>
    </row>
    <row r="5463" spans="1:19" x14ac:dyDescent="0.3">
      <c r="A5463" t="s">
        <v>10958</v>
      </c>
      <c r="B5463" s="171" t="s">
        <v>10959</v>
      </c>
      <c r="C5463" s="171" t="s">
        <v>128</v>
      </c>
      <c r="D5463" s="171" t="s">
        <v>80</v>
      </c>
      <c r="E5463" s="11">
        <v>42614</v>
      </c>
      <c r="F5463">
        <v>0</v>
      </c>
      <c r="G5463">
        <v>0</v>
      </c>
      <c r="H5463" t="e">
        <v>#DIV/0!</v>
      </c>
      <c r="I5463">
        <v>0</v>
      </c>
      <c r="J5463">
        <v>0</v>
      </c>
      <c r="K5463" t="e">
        <v>#DIV/0!</v>
      </c>
      <c r="L5463">
        <v>0</v>
      </c>
      <c r="M5463" t="e">
        <v>#DIV/0!</v>
      </c>
      <c r="N5463">
        <v>0</v>
      </c>
      <c r="P5463">
        <v>0</v>
      </c>
      <c r="Q5463">
        <v>0</v>
      </c>
      <c r="R5463" t="e">
        <v>#DIV/0!</v>
      </c>
      <c r="S5463">
        <v>0</v>
      </c>
    </row>
    <row r="5464" spans="1:19" x14ac:dyDescent="0.3">
      <c r="A5464" t="s">
        <v>10960</v>
      </c>
      <c r="B5464" s="171" t="s">
        <v>10961</v>
      </c>
      <c r="C5464" s="171" t="s">
        <v>152</v>
      </c>
      <c r="D5464" s="171" t="s">
        <v>80</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3">
      <c r="A5465" t="s">
        <v>10962</v>
      </c>
      <c r="B5465" s="171" t="s">
        <v>10963</v>
      </c>
      <c r="C5465" s="171" t="s">
        <v>194</v>
      </c>
      <c r="D5465" s="171" t="s">
        <v>80</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3">
      <c r="A5466" t="s">
        <v>10964</v>
      </c>
      <c r="B5466" s="171" t="s">
        <v>10965</v>
      </c>
      <c r="C5466" s="171" t="s">
        <v>236</v>
      </c>
      <c r="D5466" s="171" t="s">
        <v>80</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3">
      <c r="A5467" t="s">
        <v>10966</v>
      </c>
      <c r="B5467" s="171" t="s">
        <v>10967</v>
      </c>
      <c r="C5467" s="171" t="s">
        <v>239</v>
      </c>
      <c r="D5467" s="171" t="s">
        <v>80</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3">
      <c r="A5468" t="s">
        <v>10968</v>
      </c>
      <c r="B5468" s="171" t="s">
        <v>10969</v>
      </c>
      <c r="C5468" s="171" t="s">
        <v>176</v>
      </c>
      <c r="D5468" s="171" t="s">
        <v>80</v>
      </c>
      <c r="E5468" s="11">
        <v>42614</v>
      </c>
      <c r="F5468">
        <v>5</v>
      </c>
      <c r="G5468">
        <v>5</v>
      </c>
      <c r="H5468">
        <v>1</v>
      </c>
      <c r="I5468">
        <v>19</v>
      </c>
      <c r="J5468">
        <v>15</v>
      </c>
      <c r="K5468">
        <v>1.2666666666666666</v>
      </c>
      <c r="L5468">
        <v>15</v>
      </c>
      <c r="M5468">
        <v>1</v>
      </c>
      <c r="N5468">
        <v>16</v>
      </c>
      <c r="P5468">
        <v>1</v>
      </c>
      <c r="Q5468">
        <v>4</v>
      </c>
      <c r="R5468">
        <v>0.25</v>
      </c>
      <c r="S5468">
        <v>3</v>
      </c>
    </row>
    <row r="5469" spans="1:19" x14ac:dyDescent="0.3">
      <c r="A5469" t="s">
        <v>10970</v>
      </c>
      <c r="B5469" s="171" t="s">
        <v>10971</v>
      </c>
      <c r="C5469" s="171" t="s">
        <v>206</v>
      </c>
      <c r="D5469" s="171" t="s">
        <v>80</v>
      </c>
      <c r="E5469" s="11">
        <v>42614</v>
      </c>
      <c r="F5469">
        <v>4</v>
      </c>
      <c r="G5469">
        <v>5</v>
      </c>
      <c r="H5469">
        <v>0.8</v>
      </c>
      <c r="I5469">
        <v>13</v>
      </c>
      <c r="J5469">
        <v>20</v>
      </c>
      <c r="K5469">
        <v>0.65</v>
      </c>
      <c r="L5469">
        <v>25</v>
      </c>
      <c r="M5469">
        <v>0.8</v>
      </c>
      <c r="N5469">
        <v>12</v>
      </c>
      <c r="P5469">
        <v>0</v>
      </c>
      <c r="Q5469">
        <v>0</v>
      </c>
      <c r="R5469" t="e">
        <v>#DIV/0!</v>
      </c>
      <c r="S5469">
        <v>1</v>
      </c>
    </row>
    <row r="5470" spans="1:19" x14ac:dyDescent="0.3">
      <c r="A5470" t="s">
        <v>10972</v>
      </c>
      <c r="B5470" s="171" t="s">
        <v>10973</v>
      </c>
      <c r="C5470" s="171" t="s">
        <v>113</v>
      </c>
      <c r="D5470" s="171" t="s">
        <v>80</v>
      </c>
      <c r="E5470" s="11">
        <v>42614</v>
      </c>
      <c r="F5470">
        <v>8</v>
      </c>
      <c r="G5470">
        <v>8</v>
      </c>
      <c r="H5470">
        <v>1</v>
      </c>
      <c r="I5470">
        <v>7</v>
      </c>
      <c r="J5470">
        <v>40</v>
      </c>
      <c r="K5470">
        <v>0.17499999999999999</v>
      </c>
      <c r="L5470">
        <v>40</v>
      </c>
      <c r="M5470">
        <v>1</v>
      </c>
      <c r="N5470">
        <v>6</v>
      </c>
      <c r="P5470">
        <v>1</v>
      </c>
      <c r="Q5470">
        <v>1</v>
      </c>
      <c r="R5470">
        <v>1</v>
      </c>
      <c r="S5470">
        <v>1</v>
      </c>
    </row>
    <row r="5471" spans="1:19" x14ac:dyDescent="0.3">
      <c r="A5471" t="s">
        <v>10974</v>
      </c>
      <c r="B5471" s="171" t="s">
        <v>10975</v>
      </c>
      <c r="C5471" s="171" t="s">
        <v>131</v>
      </c>
      <c r="D5471" s="171" t="s">
        <v>80</v>
      </c>
      <c r="E5471" s="11">
        <v>42614</v>
      </c>
      <c r="F5471">
        <v>3</v>
      </c>
      <c r="G5471">
        <v>5</v>
      </c>
      <c r="H5471">
        <v>0.6</v>
      </c>
      <c r="I5471">
        <v>5</v>
      </c>
      <c r="J5471">
        <v>15</v>
      </c>
      <c r="K5471">
        <v>0.33333333333333331</v>
      </c>
      <c r="L5471">
        <v>25</v>
      </c>
      <c r="M5471">
        <v>0.6</v>
      </c>
      <c r="N5471">
        <v>5</v>
      </c>
      <c r="P5471">
        <v>0</v>
      </c>
      <c r="Q5471">
        <v>0</v>
      </c>
      <c r="R5471" t="e">
        <v>#DIV/0!</v>
      </c>
      <c r="S5471">
        <v>0</v>
      </c>
    </row>
    <row r="5472" spans="1:19" x14ac:dyDescent="0.3">
      <c r="A5472" t="s">
        <v>10976</v>
      </c>
      <c r="B5472" s="171" t="s">
        <v>10977</v>
      </c>
      <c r="C5472" s="171" t="s">
        <v>155</v>
      </c>
      <c r="D5472" s="171" t="s">
        <v>80</v>
      </c>
      <c r="E5472" s="11">
        <v>42614</v>
      </c>
      <c r="F5472">
        <v>3</v>
      </c>
      <c r="G5472">
        <v>3</v>
      </c>
      <c r="H5472">
        <v>1</v>
      </c>
      <c r="I5472">
        <v>15</v>
      </c>
      <c r="J5472">
        <v>15</v>
      </c>
      <c r="K5472">
        <v>1</v>
      </c>
      <c r="L5472">
        <v>15</v>
      </c>
      <c r="M5472">
        <v>1</v>
      </c>
      <c r="N5472">
        <v>15</v>
      </c>
      <c r="P5472">
        <v>0</v>
      </c>
      <c r="Q5472">
        <v>0</v>
      </c>
      <c r="R5472" t="e">
        <v>#DIV/0!</v>
      </c>
      <c r="S5472">
        <v>0</v>
      </c>
    </row>
    <row r="5473" spans="1:19" x14ac:dyDescent="0.3">
      <c r="A5473" t="s">
        <v>10978</v>
      </c>
      <c r="B5473" s="171" t="s">
        <v>10979</v>
      </c>
      <c r="C5473" s="171" t="s">
        <v>188</v>
      </c>
      <c r="D5473" s="171" t="s">
        <v>80</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3">
      <c r="A5474" t="s">
        <v>10980</v>
      </c>
      <c r="B5474" s="171" t="s">
        <v>10981</v>
      </c>
      <c r="C5474" s="171" t="s">
        <v>227</v>
      </c>
      <c r="D5474" s="171" t="s">
        <v>80</v>
      </c>
      <c r="E5474" s="11">
        <v>42614</v>
      </c>
      <c r="F5474">
        <v>0</v>
      </c>
      <c r="G5474">
        <v>0</v>
      </c>
      <c r="H5474" t="e">
        <v>#DIV/0!</v>
      </c>
      <c r="I5474">
        <v>0</v>
      </c>
      <c r="J5474">
        <v>0</v>
      </c>
      <c r="K5474" t="e">
        <v>#DIV/0!</v>
      </c>
      <c r="L5474">
        <v>0</v>
      </c>
      <c r="M5474" t="e">
        <v>#DIV/0!</v>
      </c>
      <c r="N5474">
        <v>0</v>
      </c>
      <c r="P5474">
        <v>0</v>
      </c>
      <c r="Q5474">
        <v>0</v>
      </c>
      <c r="R5474" t="e">
        <v>#DIV/0!</v>
      </c>
      <c r="S5474">
        <v>0</v>
      </c>
    </row>
    <row r="5475" spans="1:19" x14ac:dyDescent="0.3">
      <c r="A5475" t="s">
        <v>10982</v>
      </c>
      <c r="B5475" s="171" t="s">
        <v>10983</v>
      </c>
      <c r="C5475" s="171" t="s">
        <v>116</v>
      </c>
      <c r="D5475" s="171" t="s">
        <v>80</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3">
      <c r="A5476" t="s">
        <v>10984</v>
      </c>
      <c r="B5476" s="171" t="s">
        <v>10985</v>
      </c>
      <c r="C5476" s="171" t="s">
        <v>9862</v>
      </c>
      <c r="D5476" s="171" t="s">
        <v>80</v>
      </c>
      <c r="E5476" s="11">
        <v>42614</v>
      </c>
      <c r="F5476">
        <v>3</v>
      </c>
      <c r="G5476">
        <v>3</v>
      </c>
      <c r="H5476">
        <v>1</v>
      </c>
      <c r="I5476">
        <v>15</v>
      </c>
      <c r="J5476">
        <v>10</v>
      </c>
      <c r="K5476">
        <v>1.5</v>
      </c>
      <c r="L5476">
        <v>10</v>
      </c>
      <c r="M5476">
        <v>1</v>
      </c>
      <c r="N5476">
        <v>15</v>
      </c>
      <c r="P5476">
        <v>0</v>
      </c>
      <c r="Q5476">
        <v>0</v>
      </c>
      <c r="R5476" t="e">
        <v>#DIV/0!</v>
      </c>
      <c r="S5476">
        <v>0</v>
      </c>
    </row>
    <row r="5477" spans="1:19" x14ac:dyDescent="0.3">
      <c r="A5477" t="s">
        <v>10986</v>
      </c>
      <c r="B5477" s="171" t="s">
        <v>10987</v>
      </c>
      <c r="C5477" s="171" t="s">
        <v>140</v>
      </c>
      <c r="D5477" s="171" t="s">
        <v>80</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3">
      <c r="A5478" t="s">
        <v>10988</v>
      </c>
      <c r="B5478" s="171" t="s">
        <v>10989</v>
      </c>
      <c r="C5478" s="171" t="s">
        <v>8590</v>
      </c>
      <c r="D5478" s="171" t="s">
        <v>80</v>
      </c>
      <c r="E5478" s="11">
        <v>42614</v>
      </c>
      <c r="F5478">
        <v>4</v>
      </c>
      <c r="G5478">
        <v>4</v>
      </c>
      <c r="H5478">
        <v>1</v>
      </c>
      <c r="I5478">
        <v>10</v>
      </c>
      <c r="J5478">
        <v>24</v>
      </c>
      <c r="K5478">
        <v>0.41666666666666669</v>
      </c>
      <c r="L5478">
        <v>24</v>
      </c>
      <c r="M5478">
        <v>1</v>
      </c>
      <c r="N5478">
        <v>10</v>
      </c>
      <c r="P5478">
        <v>0</v>
      </c>
      <c r="Q5478">
        <v>0</v>
      </c>
      <c r="R5478" t="e">
        <v>#DIV/0!</v>
      </c>
      <c r="S5478">
        <v>0</v>
      </c>
    </row>
    <row r="5479" spans="1:19" x14ac:dyDescent="0.3">
      <c r="A5479" t="s">
        <v>10990</v>
      </c>
      <c r="B5479" s="171" t="s">
        <v>10991</v>
      </c>
      <c r="C5479" s="171" t="s">
        <v>170</v>
      </c>
      <c r="D5479" s="171" t="s">
        <v>80</v>
      </c>
      <c r="E5479" s="11">
        <v>42614</v>
      </c>
      <c r="F5479">
        <v>4</v>
      </c>
      <c r="G5479">
        <v>5</v>
      </c>
      <c r="H5479">
        <v>0.8</v>
      </c>
      <c r="I5479">
        <v>56</v>
      </c>
      <c r="J5479">
        <v>40</v>
      </c>
      <c r="K5479">
        <v>1.4</v>
      </c>
      <c r="L5479">
        <v>50</v>
      </c>
      <c r="M5479">
        <v>0.8</v>
      </c>
      <c r="N5479">
        <v>47</v>
      </c>
      <c r="P5479">
        <v>0</v>
      </c>
      <c r="Q5479">
        <v>5</v>
      </c>
      <c r="R5479">
        <v>0</v>
      </c>
      <c r="S5479">
        <v>9</v>
      </c>
    </row>
    <row r="5480" spans="1:19" x14ac:dyDescent="0.3">
      <c r="A5480" t="s">
        <v>10992</v>
      </c>
      <c r="B5480" s="171" t="s">
        <v>10993</v>
      </c>
      <c r="C5480" s="171" t="s">
        <v>182</v>
      </c>
      <c r="D5480" s="171" t="s">
        <v>80</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3">
      <c r="A5481" t="s">
        <v>10994</v>
      </c>
      <c r="B5481" s="171" t="s">
        <v>10995</v>
      </c>
      <c r="C5481" s="171" t="s">
        <v>197</v>
      </c>
      <c r="D5481" s="171" t="s">
        <v>80</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3">
      <c r="A5482" t="s">
        <v>10996</v>
      </c>
      <c r="B5482" s="171" t="s">
        <v>10997</v>
      </c>
      <c r="C5482" s="171" t="s">
        <v>218</v>
      </c>
      <c r="D5482" s="171" t="s">
        <v>80</v>
      </c>
      <c r="E5482" s="11">
        <v>42614</v>
      </c>
      <c r="F5482">
        <v>4</v>
      </c>
      <c r="G5482">
        <v>4</v>
      </c>
      <c r="H5482">
        <v>1</v>
      </c>
      <c r="I5482">
        <v>17</v>
      </c>
      <c r="J5482">
        <v>40</v>
      </c>
      <c r="K5482">
        <v>0.42499999999999999</v>
      </c>
      <c r="L5482">
        <v>40</v>
      </c>
      <c r="M5482">
        <v>1</v>
      </c>
      <c r="N5482">
        <v>17</v>
      </c>
      <c r="P5482">
        <v>0</v>
      </c>
      <c r="Q5482">
        <v>0</v>
      </c>
      <c r="R5482" t="e">
        <v>#DIV/0!</v>
      </c>
      <c r="S5482">
        <v>0</v>
      </c>
    </row>
    <row r="5483" spans="1:19" x14ac:dyDescent="0.3">
      <c r="A5483" t="s">
        <v>10998</v>
      </c>
      <c r="B5483" s="171" t="s">
        <v>10999</v>
      </c>
      <c r="C5483" s="171" t="s">
        <v>230</v>
      </c>
      <c r="D5483" s="171" t="s">
        <v>80</v>
      </c>
      <c r="E5483" s="11">
        <v>42614</v>
      </c>
      <c r="F5483">
        <v>0</v>
      </c>
      <c r="G5483">
        <v>0</v>
      </c>
      <c r="H5483" t="e">
        <v>#DIV/0!</v>
      </c>
      <c r="I5483">
        <v>0</v>
      </c>
      <c r="J5483">
        <v>0</v>
      </c>
      <c r="K5483" t="e">
        <v>#DIV/0!</v>
      </c>
      <c r="L5483">
        <v>0</v>
      </c>
      <c r="M5483" t="e">
        <v>#DIV/0!</v>
      </c>
      <c r="N5483">
        <v>0</v>
      </c>
      <c r="P5483">
        <v>0</v>
      </c>
      <c r="Q5483">
        <v>0</v>
      </c>
      <c r="R5483" t="e">
        <v>#DIV/0!</v>
      </c>
      <c r="S5483">
        <v>0</v>
      </c>
    </row>
    <row r="5484" spans="1:19" x14ac:dyDescent="0.3">
      <c r="A5484" t="s">
        <v>11000</v>
      </c>
      <c r="B5484" s="171" t="s">
        <v>11001</v>
      </c>
      <c r="C5484" s="171" t="s">
        <v>8193</v>
      </c>
      <c r="D5484" s="171" t="s">
        <v>80</v>
      </c>
      <c r="E5484" s="11">
        <v>42614</v>
      </c>
      <c r="F5484">
        <v>4</v>
      </c>
      <c r="G5484">
        <v>4</v>
      </c>
      <c r="H5484">
        <v>1</v>
      </c>
      <c r="I5484">
        <v>29</v>
      </c>
      <c r="J5484">
        <v>40</v>
      </c>
      <c r="K5484">
        <v>0.72499999999999998</v>
      </c>
      <c r="L5484">
        <v>40</v>
      </c>
      <c r="M5484">
        <v>1</v>
      </c>
      <c r="N5484">
        <v>29</v>
      </c>
      <c r="P5484">
        <v>0</v>
      </c>
      <c r="Q5484">
        <v>0</v>
      </c>
      <c r="R5484" t="e">
        <v>#DIV/0!</v>
      </c>
      <c r="S5484">
        <v>0</v>
      </c>
    </row>
    <row r="5485" spans="1:19" x14ac:dyDescent="0.3">
      <c r="A5485" t="s">
        <v>11002</v>
      </c>
      <c r="B5485" s="171" t="s">
        <v>11003</v>
      </c>
      <c r="C5485" s="171" t="s">
        <v>10522</v>
      </c>
      <c r="D5485" s="171" t="s">
        <v>80</v>
      </c>
      <c r="E5485" s="11">
        <v>42614</v>
      </c>
      <c r="F5485">
        <v>1</v>
      </c>
      <c r="G5485">
        <v>1</v>
      </c>
      <c r="H5485">
        <v>1</v>
      </c>
      <c r="I5485">
        <v>2</v>
      </c>
      <c r="J5485">
        <v>3</v>
      </c>
      <c r="K5485">
        <v>0.66666666666666663</v>
      </c>
      <c r="L5485">
        <v>3</v>
      </c>
      <c r="M5485">
        <v>1</v>
      </c>
      <c r="N5485">
        <v>2</v>
      </c>
      <c r="P5485">
        <v>0</v>
      </c>
      <c r="Q5485">
        <v>0</v>
      </c>
      <c r="R5485" t="e">
        <v>#DIV/0!</v>
      </c>
      <c r="S5485">
        <v>0</v>
      </c>
    </row>
    <row r="5486" spans="1:19" x14ac:dyDescent="0.3">
      <c r="A5486" t="s">
        <v>11004</v>
      </c>
      <c r="B5486" s="171" t="s">
        <v>11005</v>
      </c>
      <c r="C5486" s="171" t="s">
        <v>10525</v>
      </c>
      <c r="D5486" s="171" t="s">
        <v>80</v>
      </c>
      <c r="E5486" s="11">
        <v>42614</v>
      </c>
      <c r="F5486">
        <v>8</v>
      </c>
      <c r="G5486">
        <v>5</v>
      </c>
      <c r="H5486">
        <v>1.6</v>
      </c>
      <c r="I5486">
        <v>13</v>
      </c>
      <c r="J5486">
        <v>24</v>
      </c>
      <c r="K5486">
        <v>0.54166666666666663</v>
      </c>
      <c r="L5486">
        <v>15</v>
      </c>
      <c r="M5486">
        <v>1.6</v>
      </c>
      <c r="N5486">
        <v>10</v>
      </c>
      <c r="P5486">
        <v>0</v>
      </c>
      <c r="Q5486">
        <v>0</v>
      </c>
      <c r="R5486" t="e">
        <v>#DIV/0!</v>
      </c>
      <c r="S5486">
        <v>3</v>
      </c>
    </row>
    <row r="5487" spans="1:19" x14ac:dyDescent="0.3">
      <c r="A5487" t="s">
        <v>11006</v>
      </c>
      <c r="B5487" s="171" t="s">
        <v>11007</v>
      </c>
      <c r="C5487" s="171" t="s">
        <v>10528</v>
      </c>
      <c r="D5487" s="171" t="s">
        <v>80</v>
      </c>
      <c r="E5487" s="11">
        <v>42614</v>
      </c>
      <c r="F5487">
        <v>1</v>
      </c>
      <c r="G5487">
        <v>1</v>
      </c>
      <c r="H5487">
        <v>1</v>
      </c>
      <c r="I5487">
        <v>5</v>
      </c>
      <c r="J5487">
        <v>3</v>
      </c>
      <c r="K5487">
        <v>1.6666666666666667</v>
      </c>
      <c r="L5487">
        <v>3</v>
      </c>
      <c r="M5487">
        <v>1</v>
      </c>
      <c r="N5487">
        <v>4</v>
      </c>
      <c r="P5487">
        <v>0</v>
      </c>
      <c r="Q5487">
        <v>0</v>
      </c>
      <c r="R5487" t="e">
        <v>#DIV/0!</v>
      </c>
      <c r="S5487">
        <v>1</v>
      </c>
    </row>
    <row r="5488" spans="1:19" x14ac:dyDescent="0.3">
      <c r="A5488" t="s">
        <v>11008</v>
      </c>
      <c r="B5488" s="171" t="s">
        <v>11009</v>
      </c>
      <c r="C5488" s="171" t="s">
        <v>10531</v>
      </c>
      <c r="D5488" s="171" t="s">
        <v>80</v>
      </c>
      <c r="E5488" s="11">
        <v>42614</v>
      </c>
      <c r="F5488">
        <v>4</v>
      </c>
      <c r="G5488">
        <v>8</v>
      </c>
      <c r="H5488">
        <v>0.5</v>
      </c>
      <c r="I5488">
        <v>11</v>
      </c>
      <c r="J5488">
        <v>12</v>
      </c>
      <c r="K5488">
        <v>0.91666666666666663</v>
      </c>
      <c r="L5488">
        <v>24</v>
      </c>
      <c r="M5488">
        <v>0.5</v>
      </c>
      <c r="N5488">
        <v>11</v>
      </c>
      <c r="P5488">
        <v>0</v>
      </c>
      <c r="Q5488">
        <v>0</v>
      </c>
      <c r="R5488" t="e">
        <v>#DIV/0!</v>
      </c>
      <c r="S5488">
        <v>0</v>
      </c>
    </row>
    <row r="5489" spans="1:19" x14ac:dyDescent="0.3">
      <c r="A5489" t="s">
        <v>11010</v>
      </c>
      <c r="B5489" s="171" t="s">
        <v>11011</v>
      </c>
      <c r="C5489" s="171" t="s">
        <v>10534</v>
      </c>
      <c r="D5489" s="171" t="s">
        <v>80</v>
      </c>
      <c r="E5489" s="11">
        <v>42614</v>
      </c>
      <c r="F5489">
        <v>2</v>
      </c>
      <c r="G5489">
        <v>2</v>
      </c>
      <c r="H5489">
        <v>1</v>
      </c>
      <c r="I5489">
        <v>4</v>
      </c>
      <c r="J5489">
        <v>6</v>
      </c>
      <c r="K5489">
        <v>0.66666666666666663</v>
      </c>
      <c r="L5489">
        <v>6</v>
      </c>
      <c r="M5489">
        <v>1</v>
      </c>
      <c r="N5489">
        <v>2</v>
      </c>
      <c r="P5489">
        <v>0</v>
      </c>
      <c r="Q5489">
        <v>0</v>
      </c>
      <c r="R5489" t="e">
        <v>#DIV/0!</v>
      </c>
      <c r="S5489">
        <v>2</v>
      </c>
    </row>
    <row r="5490" spans="1:19" x14ac:dyDescent="0.3">
      <c r="A5490" t="s">
        <v>11012</v>
      </c>
      <c r="B5490" s="171" t="s">
        <v>11013</v>
      </c>
      <c r="C5490" s="171" t="s">
        <v>10537</v>
      </c>
      <c r="D5490" s="171" t="s">
        <v>80</v>
      </c>
      <c r="E5490" s="11">
        <v>42614</v>
      </c>
      <c r="F5490">
        <v>3</v>
      </c>
      <c r="G5490">
        <v>6</v>
      </c>
      <c r="H5490">
        <v>0.5</v>
      </c>
      <c r="I5490">
        <v>12</v>
      </c>
      <c r="J5490">
        <v>9</v>
      </c>
      <c r="K5490">
        <v>1.3333333333333333</v>
      </c>
      <c r="L5490">
        <v>18</v>
      </c>
      <c r="M5490">
        <v>0.5</v>
      </c>
      <c r="N5490">
        <v>12</v>
      </c>
      <c r="P5490">
        <v>0</v>
      </c>
      <c r="Q5490">
        <v>0</v>
      </c>
      <c r="R5490" t="e">
        <v>#DIV/0!</v>
      </c>
      <c r="S5490">
        <v>0</v>
      </c>
    </row>
    <row r="5491" spans="1:19" x14ac:dyDescent="0.3">
      <c r="A5491" t="s">
        <v>11014</v>
      </c>
      <c r="B5491" s="171" t="s">
        <v>11015</v>
      </c>
      <c r="C5491" s="171" t="s">
        <v>73</v>
      </c>
      <c r="D5491" s="171" t="s">
        <v>4</v>
      </c>
      <c r="E5491" s="11">
        <v>42614</v>
      </c>
      <c r="F5491">
        <v>2</v>
      </c>
      <c r="G5491">
        <v>4</v>
      </c>
      <c r="H5491">
        <v>0.5</v>
      </c>
      <c r="I5491">
        <v>4</v>
      </c>
      <c r="J5491">
        <v>8</v>
      </c>
      <c r="K5491">
        <v>0.5</v>
      </c>
      <c r="L5491">
        <v>18</v>
      </c>
      <c r="M5491">
        <v>0.44444444444444442</v>
      </c>
      <c r="N5491">
        <v>4</v>
      </c>
      <c r="P5491">
        <v>0</v>
      </c>
      <c r="Q5491">
        <v>0</v>
      </c>
      <c r="R5491" t="e">
        <v>#DIV/0!</v>
      </c>
      <c r="S5491">
        <v>0</v>
      </c>
    </row>
    <row r="5492" spans="1:19" x14ac:dyDescent="0.3">
      <c r="A5492" t="s">
        <v>11016</v>
      </c>
      <c r="B5492" s="171" t="s">
        <v>11017</v>
      </c>
      <c r="C5492" s="171" t="s">
        <v>107</v>
      </c>
      <c r="D5492" s="171" t="s">
        <v>4</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3">
      <c r="A5493" t="s">
        <v>11018</v>
      </c>
      <c r="B5493" s="171" t="s">
        <v>11019</v>
      </c>
      <c r="C5493" s="171" t="s">
        <v>9887</v>
      </c>
      <c r="D5493" s="171" t="s">
        <v>4</v>
      </c>
      <c r="E5493" s="11">
        <v>42614</v>
      </c>
      <c r="F5493">
        <v>11</v>
      </c>
      <c r="G5493">
        <v>8</v>
      </c>
      <c r="H5493">
        <v>1.375</v>
      </c>
      <c r="I5493">
        <v>28</v>
      </c>
      <c r="J5493">
        <v>34</v>
      </c>
      <c r="K5493">
        <v>0.82352941176470584</v>
      </c>
      <c r="L5493">
        <v>25</v>
      </c>
      <c r="M5493">
        <v>1.36</v>
      </c>
      <c r="N5493">
        <v>25</v>
      </c>
      <c r="P5493">
        <v>0</v>
      </c>
      <c r="Q5493">
        <v>0</v>
      </c>
      <c r="R5493" t="e">
        <v>#DIV/0!</v>
      </c>
      <c r="S5493">
        <v>3</v>
      </c>
    </row>
    <row r="5494" spans="1:19" x14ac:dyDescent="0.3">
      <c r="A5494" t="s">
        <v>11020</v>
      </c>
      <c r="B5494" s="171" t="s">
        <v>11021</v>
      </c>
      <c r="C5494" s="171" t="s">
        <v>122</v>
      </c>
      <c r="D5494" s="171" t="s">
        <v>4</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3">
      <c r="A5495" t="s">
        <v>11022</v>
      </c>
      <c r="B5495" s="171" t="s">
        <v>11023</v>
      </c>
      <c r="C5495" s="171" t="s">
        <v>125</v>
      </c>
      <c r="D5495" s="171" t="s">
        <v>4</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3">
      <c r="A5496" t="s">
        <v>11024</v>
      </c>
      <c r="B5496" s="171" t="s">
        <v>11025</v>
      </c>
      <c r="C5496" s="171" t="s">
        <v>137</v>
      </c>
      <c r="D5496" s="171" t="s">
        <v>4</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3">
      <c r="A5497" t="s">
        <v>11026</v>
      </c>
      <c r="B5497" s="171" t="s">
        <v>11027</v>
      </c>
      <c r="C5497" s="171" t="s">
        <v>8615</v>
      </c>
      <c r="D5497" s="171" t="s">
        <v>4</v>
      </c>
      <c r="E5497" s="11">
        <v>42614</v>
      </c>
      <c r="F5497">
        <v>4</v>
      </c>
      <c r="G5497">
        <v>4</v>
      </c>
      <c r="H5497">
        <v>1</v>
      </c>
      <c r="I5497">
        <v>10</v>
      </c>
      <c r="J5497">
        <v>24</v>
      </c>
      <c r="K5497">
        <v>0.41666666666666669</v>
      </c>
      <c r="L5497">
        <v>24</v>
      </c>
      <c r="M5497">
        <v>1</v>
      </c>
      <c r="N5497">
        <v>10</v>
      </c>
      <c r="P5497">
        <v>0</v>
      </c>
      <c r="Q5497">
        <v>0</v>
      </c>
      <c r="R5497" t="e">
        <v>#DIV/0!</v>
      </c>
      <c r="S5497">
        <v>0</v>
      </c>
    </row>
    <row r="5498" spans="1:19" x14ac:dyDescent="0.3">
      <c r="A5498" t="s">
        <v>11028</v>
      </c>
      <c r="B5498" s="171" t="s">
        <v>11029</v>
      </c>
      <c r="C5498" s="171" t="s">
        <v>146</v>
      </c>
      <c r="D5498" s="171" t="s">
        <v>4</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3">
      <c r="A5499" t="s">
        <v>11030</v>
      </c>
      <c r="B5499" s="171" t="s">
        <v>11031</v>
      </c>
      <c r="C5499" s="171" t="s">
        <v>161</v>
      </c>
      <c r="D5499" s="171" t="s">
        <v>4</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3">
      <c r="A5500" t="s">
        <v>11032</v>
      </c>
      <c r="B5500" s="171" t="s">
        <v>11033</v>
      </c>
      <c r="C5500" s="171" t="s">
        <v>167</v>
      </c>
      <c r="D5500" s="171" t="s">
        <v>4</v>
      </c>
      <c r="E5500" s="11">
        <v>42614</v>
      </c>
      <c r="F5500">
        <v>4</v>
      </c>
      <c r="G5500">
        <v>5</v>
      </c>
      <c r="H5500">
        <v>0.8</v>
      </c>
      <c r="I5500">
        <v>56</v>
      </c>
      <c r="J5500">
        <v>40</v>
      </c>
      <c r="K5500">
        <v>1.4</v>
      </c>
      <c r="L5500">
        <v>50</v>
      </c>
      <c r="M5500">
        <v>0.8</v>
      </c>
      <c r="N5500">
        <v>47</v>
      </c>
      <c r="P5500">
        <v>0</v>
      </c>
      <c r="Q5500">
        <v>5</v>
      </c>
      <c r="R5500">
        <v>0</v>
      </c>
      <c r="S5500">
        <v>9</v>
      </c>
    </row>
    <row r="5501" spans="1:19" x14ac:dyDescent="0.3">
      <c r="A5501" t="s">
        <v>11034</v>
      </c>
      <c r="B5501" s="171" t="s">
        <v>11035</v>
      </c>
      <c r="C5501" s="171" t="s">
        <v>173</v>
      </c>
      <c r="D5501" s="171" t="s">
        <v>80</v>
      </c>
      <c r="E5501" s="11">
        <v>42614</v>
      </c>
      <c r="F5501">
        <v>5</v>
      </c>
      <c r="G5501">
        <v>5</v>
      </c>
      <c r="H5501">
        <v>1</v>
      </c>
      <c r="I5501">
        <v>19</v>
      </c>
      <c r="J5501">
        <v>15</v>
      </c>
      <c r="K5501">
        <v>1.2666666666666666</v>
      </c>
      <c r="L5501">
        <v>15</v>
      </c>
      <c r="M5501">
        <v>1</v>
      </c>
      <c r="N5501">
        <v>16</v>
      </c>
      <c r="P5501">
        <v>1</v>
      </c>
      <c r="Q5501">
        <v>4</v>
      </c>
      <c r="R5501">
        <v>0.25</v>
      </c>
      <c r="S5501">
        <v>3</v>
      </c>
    </row>
    <row r="5502" spans="1:19" x14ac:dyDescent="0.3">
      <c r="A5502" t="s">
        <v>11036</v>
      </c>
      <c r="B5502" s="171" t="s">
        <v>11037</v>
      </c>
      <c r="C5502" s="171" t="s">
        <v>179</v>
      </c>
      <c r="D5502" s="171" t="s">
        <v>4</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3">
      <c r="A5503" t="s">
        <v>11038</v>
      </c>
      <c r="B5503" s="171" t="s">
        <v>11039</v>
      </c>
      <c r="C5503" s="171" t="s">
        <v>185</v>
      </c>
      <c r="D5503" s="171" t="s">
        <v>4</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3">
      <c r="A5504" t="s">
        <v>11040</v>
      </c>
      <c r="B5504" s="171" t="s">
        <v>11041</v>
      </c>
      <c r="C5504" s="171" t="s">
        <v>191</v>
      </c>
      <c r="D5504" s="171" t="s">
        <v>4</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3">
      <c r="A5505" t="s">
        <v>11042</v>
      </c>
      <c r="B5505" s="171" t="s">
        <v>11043</v>
      </c>
      <c r="C5505" s="171" t="s">
        <v>200</v>
      </c>
      <c r="D5505" s="171" t="s">
        <v>80</v>
      </c>
      <c r="E5505" s="11">
        <v>42614</v>
      </c>
      <c r="F5505">
        <v>12</v>
      </c>
      <c r="G5505">
        <v>10</v>
      </c>
      <c r="H5505">
        <v>1.2</v>
      </c>
      <c r="I5505">
        <v>41</v>
      </c>
      <c r="J5505">
        <v>60</v>
      </c>
      <c r="K5505">
        <v>0.68333333333333335</v>
      </c>
      <c r="L5505">
        <v>50</v>
      </c>
      <c r="M5505">
        <v>1.2</v>
      </c>
      <c r="N5505">
        <v>38</v>
      </c>
      <c r="P5505">
        <v>0</v>
      </c>
      <c r="Q5505">
        <v>0</v>
      </c>
      <c r="R5505" t="e">
        <v>#DIV/0!</v>
      </c>
      <c r="S5505">
        <v>3</v>
      </c>
    </row>
    <row r="5506" spans="1:19" x14ac:dyDescent="0.3">
      <c r="A5506" t="s">
        <v>11044</v>
      </c>
      <c r="B5506" s="171" t="s">
        <v>11045</v>
      </c>
      <c r="C5506" s="171" t="s">
        <v>212</v>
      </c>
      <c r="D5506" s="171" t="s">
        <v>4</v>
      </c>
      <c r="E5506" s="11">
        <v>42614</v>
      </c>
      <c r="F5506">
        <v>1</v>
      </c>
      <c r="G5506">
        <v>1</v>
      </c>
      <c r="H5506">
        <v>1</v>
      </c>
      <c r="I5506">
        <v>8</v>
      </c>
      <c r="J5506">
        <v>5</v>
      </c>
      <c r="K5506">
        <v>1.6</v>
      </c>
      <c r="L5506">
        <v>5</v>
      </c>
      <c r="M5506">
        <v>1</v>
      </c>
      <c r="N5506">
        <v>7</v>
      </c>
      <c r="P5506">
        <v>0</v>
      </c>
      <c r="Q5506">
        <v>2</v>
      </c>
      <c r="R5506">
        <v>0</v>
      </c>
      <c r="S5506">
        <v>1</v>
      </c>
    </row>
    <row r="5507" spans="1:19" x14ac:dyDescent="0.3">
      <c r="A5507" t="s">
        <v>11046</v>
      </c>
      <c r="B5507" s="171" t="s">
        <v>11047</v>
      </c>
      <c r="C5507" s="171" t="s">
        <v>215</v>
      </c>
      <c r="D5507" s="171" t="s">
        <v>4</v>
      </c>
      <c r="E5507" s="11">
        <v>42614</v>
      </c>
      <c r="F5507">
        <v>4</v>
      </c>
      <c r="G5507">
        <v>4</v>
      </c>
      <c r="H5507">
        <v>1</v>
      </c>
      <c r="I5507">
        <v>17</v>
      </c>
      <c r="J5507">
        <v>40</v>
      </c>
      <c r="K5507">
        <v>0.42499999999999999</v>
      </c>
      <c r="L5507">
        <v>40</v>
      </c>
      <c r="M5507">
        <v>1</v>
      </c>
      <c r="N5507">
        <v>17</v>
      </c>
      <c r="P5507">
        <v>0</v>
      </c>
      <c r="Q5507">
        <v>0</v>
      </c>
      <c r="R5507" t="e">
        <v>#DIV/0!</v>
      </c>
      <c r="S5507">
        <v>0</v>
      </c>
    </row>
    <row r="5508" spans="1:19" x14ac:dyDescent="0.3">
      <c r="A5508" t="s">
        <v>11048</v>
      </c>
      <c r="B5508" s="171" t="s">
        <v>11049</v>
      </c>
      <c r="C5508" s="171" t="s">
        <v>221</v>
      </c>
      <c r="D5508" s="171" t="s">
        <v>4</v>
      </c>
      <c r="E5508" s="11">
        <v>42614</v>
      </c>
      <c r="F5508">
        <v>0</v>
      </c>
      <c r="G5508">
        <v>0</v>
      </c>
      <c r="H5508" t="e">
        <v>#DIV/0!</v>
      </c>
      <c r="I5508">
        <v>0</v>
      </c>
      <c r="J5508">
        <v>0</v>
      </c>
      <c r="K5508" t="e">
        <v>#DIV/0!</v>
      </c>
      <c r="L5508">
        <v>0</v>
      </c>
      <c r="M5508" t="e">
        <v>#DIV/0!</v>
      </c>
      <c r="N5508">
        <v>0</v>
      </c>
      <c r="P5508">
        <v>0</v>
      </c>
      <c r="Q5508">
        <v>0</v>
      </c>
      <c r="R5508" t="e">
        <v>#DIV/0!</v>
      </c>
      <c r="S5508">
        <v>0</v>
      </c>
    </row>
    <row r="5509" spans="1:19" x14ac:dyDescent="0.3">
      <c r="A5509" t="s">
        <v>11050</v>
      </c>
      <c r="B5509" s="171" t="s">
        <v>11051</v>
      </c>
      <c r="C5509" s="171" t="s">
        <v>8233</v>
      </c>
      <c r="D5509" s="171" t="s">
        <v>4</v>
      </c>
      <c r="E5509" s="11">
        <v>42614</v>
      </c>
      <c r="F5509">
        <v>4</v>
      </c>
      <c r="G5509">
        <v>4</v>
      </c>
      <c r="H5509">
        <v>1</v>
      </c>
      <c r="I5509">
        <v>29</v>
      </c>
      <c r="J5509">
        <v>40</v>
      </c>
      <c r="K5509">
        <v>0.72499999999999998</v>
      </c>
      <c r="L5509">
        <v>40</v>
      </c>
      <c r="M5509">
        <v>1</v>
      </c>
      <c r="N5509">
        <v>29</v>
      </c>
      <c r="P5509">
        <v>0</v>
      </c>
      <c r="Q5509">
        <v>0</v>
      </c>
      <c r="R5509" t="e">
        <v>#DIV/0!</v>
      </c>
      <c r="S5509">
        <v>0</v>
      </c>
    </row>
    <row r="5510" spans="1:19" x14ac:dyDescent="0.3">
      <c r="A5510" t="s">
        <v>11052</v>
      </c>
      <c r="B5510" s="171" t="s">
        <v>11053</v>
      </c>
      <c r="C5510" s="171" t="s">
        <v>233</v>
      </c>
      <c r="D5510" s="171" t="s">
        <v>4</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3">
      <c r="A5511" t="s">
        <v>11054</v>
      </c>
      <c r="B5511" s="171" t="s">
        <v>11055</v>
      </c>
      <c r="C5511" s="171" t="s">
        <v>79</v>
      </c>
      <c r="D5511" s="171" t="s">
        <v>80</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3">
      <c r="A5512" t="s">
        <v>11056</v>
      </c>
      <c r="B5512" s="171" t="s">
        <v>11057</v>
      </c>
      <c r="C5512" s="171" t="s">
        <v>83</v>
      </c>
      <c r="D5512" s="171" t="s">
        <v>80</v>
      </c>
      <c r="E5512" s="11">
        <v>42614</v>
      </c>
      <c r="F5512">
        <v>9</v>
      </c>
      <c r="G5512">
        <v>8</v>
      </c>
      <c r="H5512">
        <v>1.125</v>
      </c>
      <c r="I5512">
        <v>30</v>
      </c>
      <c r="J5512">
        <v>45</v>
      </c>
      <c r="K5512">
        <v>0.66666666666666663</v>
      </c>
      <c r="L5512">
        <v>40</v>
      </c>
      <c r="M5512">
        <v>1.125</v>
      </c>
      <c r="N5512">
        <v>28</v>
      </c>
      <c r="P5512">
        <v>0</v>
      </c>
      <c r="Q5512">
        <v>0</v>
      </c>
      <c r="R5512" t="e">
        <v>#DIV/0!</v>
      </c>
      <c r="S5512">
        <v>2</v>
      </c>
    </row>
    <row r="5513" spans="1:19" x14ac:dyDescent="0.3">
      <c r="A5513" t="s">
        <v>11058</v>
      </c>
      <c r="B5513" s="171" t="s">
        <v>11059</v>
      </c>
      <c r="C5513" s="171" t="s">
        <v>86</v>
      </c>
      <c r="D5513" s="171" t="s">
        <v>80</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3">
      <c r="A5514" t="s">
        <v>11060</v>
      </c>
      <c r="B5514" s="171" t="s">
        <v>11061</v>
      </c>
      <c r="C5514" s="171" t="s">
        <v>89</v>
      </c>
      <c r="D5514" s="171" t="s">
        <v>80</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3">
      <c r="A5515" t="s">
        <v>11062</v>
      </c>
      <c r="B5515" s="171" t="s">
        <v>11063</v>
      </c>
      <c r="C5515" s="171" t="s">
        <v>92</v>
      </c>
      <c r="D5515" s="171" t="s">
        <v>80</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3">
      <c r="A5516" t="s">
        <v>11064</v>
      </c>
      <c r="B5516" s="171" t="s">
        <v>11065</v>
      </c>
      <c r="C5516" s="171" t="s">
        <v>95</v>
      </c>
      <c r="D5516" s="171" t="s">
        <v>80</v>
      </c>
      <c r="E5516" s="11">
        <v>42614</v>
      </c>
      <c r="F5516">
        <v>9</v>
      </c>
      <c r="G5516">
        <v>10</v>
      </c>
      <c r="H5516">
        <v>0.9</v>
      </c>
      <c r="I5516">
        <v>32</v>
      </c>
      <c r="J5516">
        <v>35</v>
      </c>
      <c r="K5516">
        <v>0.91428571428571426</v>
      </c>
      <c r="L5516">
        <v>40</v>
      </c>
      <c r="M5516">
        <v>0.875</v>
      </c>
      <c r="N5516">
        <v>28</v>
      </c>
      <c r="P5516">
        <v>1</v>
      </c>
      <c r="Q5516">
        <v>4</v>
      </c>
      <c r="R5516">
        <v>0.25</v>
      </c>
      <c r="S5516">
        <v>4</v>
      </c>
    </row>
    <row r="5517" spans="1:19" x14ac:dyDescent="0.3">
      <c r="A5517" t="s">
        <v>11066</v>
      </c>
      <c r="B5517" s="171" t="s">
        <v>11067</v>
      </c>
      <c r="C5517" s="171" t="s">
        <v>98</v>
      </c>
      <c r="D5517" s="171" t="s">
        <v>80</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3">
      <c r="A5518" t="s">
        <v>11068</v>
      </c>
      <c r="B5518" s="171" t="s">
        <v>11069</v>
      </c>
      <c r="C5518" s="171" t="s">
        <v>101</v>
      </c>
      <c r="D5518" s="171" t="s">
        <v>80</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3">
      <c r="A5519" t="s">
        <v>11070</v>
      </c>
      <c r="B5519" s="171" t="s">
        <v>11071</v>
      </c>
      <c r="C5519" s="171" t="s">
        <v>6843</v>
      </c>
      <c r="D5519" s="171" t="s">
        <v>80</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3">
      <c r="A5520" t="s">
        <v>11072</v>
      </c>
      <c r="B5520" s="171" t="s">
        <v>11073</v>
      </c>
      <c r="C5520" s="171" t="s">
        <v>104</v>
      </c>
      <c r="D5520" s="171" t="s">
        <v>4</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3">
      <c r="A5521" t="s">
        <v>11074</v>
      </c>
      <c r="B5521" s="171" t="s">
        <v>11075</v>
      </c>
      <c r="C5521" s="171" t="s">
        <v>76</v>
      </c>
      <c r="D5521" s="171" t="s">
        <v>80</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3">
      <c r="A5522" t="s">
        <v>11076</v>
      </c>
      <c r="B5522" s="171" t="s">
        <v>11077</v>
      </c>
      <c r="C5522" s="171" t="s">
        <v>10522</v>
      </c>
      <c r="D5522" s="171" t="s">
        <v>4</v>
      </c>
      <c r="E5522" s="11">
        <v>42614</v>
      </c>
      <c r="F5522">
        <v>1</v>
      </c>
      <c r="G5522">
        <v>1</v>
      </c>
      <c r="H5522">
        <v>1</v>
      </c>
      <c r="I5522">
        <v>2</v>
      </c>
      <c r="J5522">
        <v>3</v>
      </c>
      <c r="K5522">
        <v>0.66666666666666663</v>
      </c>
      <c r="L5522">
        <v>3</v>
      </c>
      <c r="M5522">
        <v>1</v>
      </c>
      <c r="N5522">
        <v>2</v>
      </c>
      <c r="P5522">
        <v>0</v>
      </c>
      <c r="Q5522">
        <v>0</v>
      </c>
      <c r="R5522" t="e">
        <v>#DIV/0!</v>
      </c>
      <c r="S5522">
        <v>0</v>
      </c>
    </row>
    <row r="5523" spans="1:19" x14ac:dyDescent="0.3">
      <c r="A5523" t="s">
        <v>11078</v>
      </c>
      <c r="B5523" s="171" t="s">
        <v>11079</v>
      </c>
      <c r="C5523" s="171" t="s">
        <v>79</v>
      </c>
      <c r="D5523" s="171" t="s">
        <v>4</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3">
      <c r="A5524" t="s">
        <v>11080</v>
      </c>
      <c r="B5524" s="171" t="s">
        <v>11081</v>
      </c>
      <c r="C5524" s="171" t="s">
        <v>86</v>
      </c>
      <c r="D5524" s="171" t="s">
        <v>4</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3">
      <c r="A5525" t="s">
        <v>11082</v>
      </c>
      <c r="B5525" s="171" t="s">
        <v>11083</v>
      </c>
      <c r="C5525" s="171" t="s">
        <v>89</v>
      </c>
      <c r="D5525" s="171" t="s">
        <v>4</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3">
      <c r="A5526" t="s">
        <v>11084</v>
      </c>
      <c r="B5526" s="171" t="s">
        <v>11085</v>
      </c>
      <c r="C5526" s="171" t="s">
        <v>92</v>
      </c>
      <c r="D5526" s="171" t="s">
        <v>4</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3">
      <c r="A5527" t="s">
        <v>11086</v>
      </c>
      <c r="B5527" s="171" t="s">
        <v>11087</v>
      </c>
      <c r="C5527" s="171" t="s">
        <v>98</v>
      </c>
      <c r="D5527" s="171" t="s">
        <v>4</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3">
      <c r="A5528" t="s">
        <v>11088</v>
      </c>
      <c r="B5528" s="171" t="s">
        <v>11089</v>
      </c>
      <c r="C5528" s="171" t="s">
        <v>101</v>
      </c>
      <c r="D5528" s="171" t="s">
        <v>4</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3">
      <c r="A5529" t="s">
        <v>11090</v>
      </c>
      <c r="B5529" s="171" t="s">
        <v>11091</v>
      </c>
      <c r="C5529" s="171" t="s">
        <v>6843</v>
      </c>
      <c r="D5529" s="171" t="s">
        <v>4</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3">
      <c r="A5530" t="s">
        <v>11092</v>
      </c>
      <c r="B5530" s="171" t="s">
        <v>11093</v>
      </c>
      <c r="C5530" s="171" t="s">
        <v>107</v>
      </c>
      <c r="D5530" s="171" t="s">
        <v>80</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3">
      <c r="A5531" t="s">
        <v>11094</v>
      </c>
      <c r="B5531" s="171" t="s">
        <v>11095</v>
      </c>
      <c r="C5531" s="171" t="s">
        <v>113</v>
      </c>
      <c r="D5531" s="171" t="s">
        <v>4</v>
      </c>
      <c r="E5531" s="11">
        <v>42614</v>
      </c>
      <c r="F5531">
        <v>8</v>
      </c>
      <c r="G5531">
        <v>8</v>
      </c>
      <c r="H5531">
        <v>1</v>
      </c>
      <c r="I5531">
        <v>7</v>
      </c>
      <c r="J5531">
        <v>40</v>
      </c>
      <c r="K5531">
        <v>0.17499999999999999</v>
      </c>
      <c r="L5531">
        <v>40</v>
      </c>
      <c r="M5531">
        <v>1</v>
      </c>
      <c r="N5531">
        <v>6</v>
      </c>
      <c r="P5531">
        <v>1</v>
      </c>
      <c r="Q5531">
        <v>1</v>
      </c>
      <c r="R5531">
        <v>1</v>
      </c>
      <c r="S5531">
        <v>1</v>
      </c>
    </row>
    <row r="5532" spans="1:19" x14ac:dyDescent="0.3">
      <c r="A5532" t="s">
        <v>11096</v>
      </c>
      <c r="B5532" s="171" t="s">
        <v>11097</v>
      </c>
      <c r="C5532" s="171" t="s">
        <v>116</v>
      </c>
      <c r="D5532" s="171" t="s">
        <v>4</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3">
      <c r="A5533" t="s">
        <v>11098</v>
      </c>
      <c r="B5533" s="171" t="s">
        <v>11099</v>
      </c>
      <c r="C5533" s="171" t="s">
        <v>9887</v>
      </c>
      <c r="D5533" s="171" t="s">
        <v>80</v>
      </c>
      <c r="E5533" s="11">
        <v>42614</v>
      </c>
      <c r="F5533">
        <v>11</v>
      </c>
      <c r="G5533">
        <v>8</v>
      </c>
      <c r="H5533">
        <v>1.375</v>
      </c>
      <c r="I5533">
        <v>28</v>
      </c>
      <c r="J5533">
        <v>34</v>
      </c>
      <c r="K5533">
        <v>0.82352941176470584</v>
      </c>
      <c r="L5533">
        <v>25</v>
      </c>
      <c r="M5533">
        <v>1.36</v>
      </c>
      <c r="N5533">
        <v>25</v>
      </c>
      <c r="P5533">
        <v>0</v>
      </c>
      <c r="Q5533">
        <v>0</v>
      </c>
      <c r="R5533" t="e">
        <v>#DIV/0!</v>
      </c>
      <c r="S5533">
        <v>3</v>
      </c>
    </row>
    <row r="5534" spans="1:19" x14ac:dyDescent="0.3">
      <c r="A5534" t="s">
        <v>11100</v>
      </c>
      <c r="B5534" s="171" t="s">
        <v>11101</v>
      </c>
      <c r="C5534" s="171" t="s">
        <v>9862</v>
      </c>
      <c r="D5534" s="171" t="s">
        <v>4</v>
      </c>
      <c r="E5534" s="11">
        <v>42614</v>
      </c>
      <c r="F5534">
        <v>3</v>
      </c>
      <c r="G5534">
        <v>3</v>
      </c>
      <c r="H5534">
        <v>1</v>
      </c>
      <c r="I5534">
        <v>15</v>
      </c>
      <c r="J5534">
        <v>10</v>
      </c>
      <c r="K5534">
        <v>1.5</v>
      </c>
      <c r="L5534">
        <v>10</v>
      </c>
      <c r="M5534">
        <v>1</v>
      </c>
      <c r="N5534">
        <v>15</v>
      </c>
      <c r="P5534">
        <v>0</v>
      </c>
      <c r="Q5534">
        <v>0</v>
      </c>
      <c r="R5534" t="e">
        <v>#DIV/0!</v>
      </c>
      <c r="S5534">
        <v>0</v>
      </c>
    </row>
    <row r="5535" spans="1:19" x14ac:dyDescent="0.3">
      <c r="A5535" t="s">
        <v>11102</v>
      </c>
      <c r="B5535" s="171" t="s">
        <v>11103</v>
      </c>
      <c r="C5535" s="171" t="s">
        <v>10525</v>
      </c>
      <c r="D5535" s="171" t="s">
        <v>4</v>
      </c>
      <c r="E5535" s="11">
        <v>42614</v>
      </c>
      <c r="F5535">
        <v>8</v>
      </c>
      <c r="G5535">
        <v>5</v>
      </c>
      <c r="H5535">
        <v>1.6</v>
      </c>
      <c r="I5535">
        <v>13</v>
      </c>
      <c r="J5535">
        <v>24</v>
      </c>
      <c r="K5535">
        <v>0.54166666666666663</v>
      </c>
      <c r="L5535">
        <v>15</v>
      </c>
      <c r="M5535">
        <v>1.6</v>
      </c>
      <c r="N5535">
        <v>10</v>
      </c>
      <c r="P5535">
        <v>0</v>
      </c>
      <c r="Q5535">
        <v>0</v>
      </c>
      <c r="R5535" t="e">
        <v>#DIV/0!</v>
      </c>
      <c r="S5535">
        <v>3</v>
      </c>
    </row>
    <row r="5536" spans="1:19" x14ac:dyDescent="0.3">
      <c r="A5536" t="s">
        <v>11104</v>
      </c>
      <c r="B5536" s="171" t="s">
        <v>11105</v>
      </c>
      <c r="C5536" s="171" t="s">
        <v>10528</v>
      </c>
      <c r="D5536" s="171" t="s">
        <v>4</v>
      </c>
      <c r="E5536" s="11">
        <v>42614</v>
      </c>
      <c r="F5536">
        <v>1</v>
      </c>
      <c r="G5536">
        <v>1</v>
      </c>
      <c r="H5536">
        <v>1</v>
      </c>
      <c r="I5536">
        <v>5</v>
      </c>
      <c r="J5536">
        <v>3</v>
      </c>
      <c r="K5536">
        <v>1.6666666666666667</v>
      </c>
      <c r="L5536">
        <v>3</v>
      </c>
      <c r="M5536">
        <v>1</v>
      </c>
      <c r="N5536">
        <v>4</v>
      </c>
      <c r="P5536">
        <v>0</v>
      </c>
      <c r="Q5536">
        <v>0</v>
      </c>
      <c r="R5536" t="e">
        <v>#DIV/0!</v>
      </c>
      <c r="S5536">
        <v>1</v>
      </c>
    </row>
    <row r="5537" spans="1:19" x14ac:dyDescent="0.3">
      <c r="A5537" t="s">
        <v>11106</v>
      </c>
      <c r="B5537" s="171" t="s">
        <v>11107</v>
      </c>
      <c r="C5537" s="171" t="s">
        <v>119</v>
      </c>
      <c r="D5537" s="171" t="s">
        <v>4</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3">
      <c r="A5538" t="s">
        <v>11108</v>
      </c>
      <c r="B5538" s="171" t="s">
        <v>11109</v>
      </c>
      <c r="C5538" s="171" t="s">
        <v>122</v>
      </c>
      <c r="D5538" s="171" t="s">
        <v>80</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3">
      <c r="A5539" t="s">
        <v>11110</v>
      </c>
      <c r="B5539" s="171" t="s">
        <v>11111</v>
      </c>
      <c r="C5539" s="171" t="s">
        <v>125</v>
      </c>
      <c r="D5539" s="171" t="s">
        <v>80</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3">
      <c r="A5540" t="s">
        <v>11112</v>
      </c>
      <c r="B5540" s="171" t="s">
        <v>11113</v>
      </c>
      <c r="C5540" s="171" t="s">
        <v>128</v>
      </c>
      <c r="D5540" s="171" t="s">
        <v>4</v>
      </c>
      <c r="E5540" s="11">
        <v>42614</v>
      </c>
      <c r="F5540">
        <v>0</v>
      </c>
      <c r="G5540">
        <v>0</v>
      </c>
      <c r="H5540" t="e">
        <v>#DIV/0!</v>
      </c>
      <c r="I5540">
        <v>0</v>
      </c>
      <c r="J5540">
        <v>0</v>
      </c>
      <c r="K5540" t="e">
        <v>#DIV/0!</v>
      </c>
      <c r="L5540">
        <v>0</v>
      </c>
      <c r="M5540" t="e">
        <v>#DIV/0!</v>
      </c>
      <c r="N5540">
        <v>0</v>
      </c>
      <c r="P5540">
        <v>0</v>
      </c>
      <c r="Q5540">
        <v>0</v>
      </c>
      <c r="R5540" t="e">
        <v>#DIV/0!</v>
      </c>
      <c r="S5540">
        <v>0</v>
      </c>
    </row>
    <row r="5541" spans="1:19" x14ac:dyDescent="0.3">
      <c r="A5541" t="s">
        <v>11114</v>
      </c>
      <c r="B5541" s="171" t="s">
        <v>11115</v>
      </c>
      <c r="C5541" s="171" t="s">
        <v>131</v>
      </c>
      <c r="D5541" s="171" t="s">
        <v>4</v>
      </c>
      <c r="E5541" s="11">
        <v>42614</v>
      </c>
      <c r="F5541">
        <v>3</v>
      </c>
      <c r="G5541">
        <v>5</v>
      </c>
      <c r="H5541">
        <v>0.6</v>
      </c>
      <c r="I5541">
        <v>5</v>
      </c>
      <c r="J5541">
        <v>15</v>
      </c>
      <c r="K5541">
        <v>0.33333333333333331</v>
      </c>
      <c r="L5541">
        <v>25</v>
      </c>
      <c r="M5541">
        <v>0.6</v>
      </c>
      <c r="N5541">
        <v>5</v>
      </c>
      <c r="P5541">
        <v>0</v>
      </c>
      <c r="Q5541">
        <v>0</v>
      </c>
      <c r="R5541" t="e">
        <v>#DIV/0!</v>
      </c>
      <c r="S5541">
        <v>0</v>
      </c>
    </row>
    <row r="5542" spans="1:19" x14ac:dyDescent="0.3">
      <c r="A5542" t="s">
        <v>11116</v>
      </c>
      <c r="B5542" s="171" t="s">
        <v>11117</v>
      </c>
      <c r="C5542" s="171" t="s">
        <v>10531</v>
      </c>
      <c r="D5542" s="171" t="s">
        <v>4</v>
      </c>
      <c r="E5542" s="11">
        <v>42614</v>
      </c>
      <c r="F5542">
        <v>4</v>
      </c>
      <c r="G5542">
        <v>8</v>
      </c>
      <c r="H5542">
        <v>0.5</v>
      </c>
      <c r="I5542">
        <v>11</v>
      </c>
      <c r="J5542">
        <v>12</v>
      </c>
      <c r="K5542">
        <v>0.91666666666666663</v>
      </c>
      <c r="L5542">
        <v>24</v>
      </c>
      <c r="M5542">
        <v>0.5</v>
      </c>
      <c r="N5542">
        <v>11</v>
      </c>
      <c r="P5542">
        <v>0</v>
      </c>
      <c r="Q5542">
        <v>0</v>
      </c>
      <c r="R5542" t="e">
        <v>#DIV/0!</v>
      </c>
      <c r="S5542">
        <v>0</v>
      </c>
    </row>
    <row r="5543" spans="1:19" x14ac:dyDescent="0.3">
      <c r="A5543" t="s">
        <v>11118</v>
      </c>
      <c r="B5543" s="171" t="s">
        <v>11119</v>
      </c>
      <c r="C5543" s="171" t="s">
        <v>137</v>
      </c>
      <c r="D5543" s="171" t="s">
        <v>80</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3">
      <c r="A5544" t="s">
        <v>11120</v>
      </c>
      <c r="B5544" s="171" t="s">
        <v>11121</v>
      </c>
      <c r="C5544" s="171" t="s">
        <v>140</v>
      </c>
      <c r="D5544" s="171" t="s">
        <v>4</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3">
      <c r="A5545" t="s">
        <v>11122</v>
      </c>
      <c r="B5545" s="171" t="s">
        <v>11123</v>
      </c>
      <c r="C5545" s="171" t="s">
        <v>8615</v>
      </c>
      <c r="D5545" s="171" t="s">
        <v>80</v>
      </c>
      <c r="E5545" s="11">
        <v>42614</v>
      </c>
      <c r="F5545">
        <v>4</v>
      </c>
      <c r="G5545">
        <v>4</v>
      </c>
      <c r="H5545">
        <v>1</v>
      </c>
      <c r="I5545">
        <v>10</v>
      </c>
      <c r="J5545">
        <v>24</v>
      </c>
      <c r="K5545">
        <v>0.41666666666666669</v>
      </c>
      <c r="L5545">
        <v>24</v>
      </c>
      <c r="M5545">
        <v>1</v>
      </c>
      <c r="N5545">
        <v>10</v>
      </c>
      <c r="P5545">
        <v>0</v>
      </c>
      <c r="Q5545">
        <v>0</v>
      </c>
      <c r="R5545" t="e">
        <v>#DIV/0!</v>
      </c>
      <c r="S5545">
        <v>0</v>
      </c>
    </row>
    <row r="5546" spans="1:19" x14ac:dyDescent="0.3">
      <c r="A5546" t="s">
        <v>11124</v>
      </c>
      <c r="B5546" s="171" t="s">
        <v>11125</v>
      </c>
      <c r="C5546" s="171" t="s">
        <v>8590</v>
      </c>
      <c r="D5546" s="171" t="s">
        <v>4</v>
      </c>
      <c r="E5546" s="11">
        <v>42614</v>
      </c>
      <c r="F5546">
        <v>4</v>
      </c>
      <c r="G5546">
        <v>4</v>
      </c>
      <c r="H5546">
        <v>1</v>
      </c>
      <c r="I5546">
        <v>10</v>
      </c>
      <c r="J5546">
        <v>24</v>
      </c>
      <c r="K5546">
        <v>0.41666666666666669</v>
      </c>
      <c r="L5546">
        <v>24</v>
      </c>
      <c r="M5546">
        <v>1</v>
      </c>
      <c r="N5546">
        <v>10</v>
      </c>
      <c r="P5546">
        <v>0</v>
      </c>
      <c r="Q5546">
        <v>0</v>
      </c>
      <c r="R5546" t="e">
        <v>#DIV/0!</v>
      </c>
      <c r="S5546">
        <v>0</v>
      </c>
    </row>
    <row r="5547" spans="1:19" x14ac:dyDescent="0.3">
      <c r="A5547" t="s">
        <v>11126</v>
      </c>
      <c r="B5547" s="171" t="s">
        <v>11127</v>
      </c>
      <c r="C5547" s="171" t="s">
        <v>167</v>
      </c>
      <c r="D5547" s="171" t="s">
        <v>80</v>
      </c>
      <c r="E5547" s="11">
        <v>42614</v>
      </c>
      <c r="F5547">
        <v>4</v>
      </c>
      <c r="G5547">
        <v>5</v>
      </c>
      <c r="H5547">
        <v>0.8</v>
      </c>
      <c r="I5547">
        <v>56</v>
      </c>
      <c r="J5547">
        <v>40</v>
      </c>
      <c r="K5547">
        <v>1.4</v>
      </c>
      <c r="L5547">
        <v>50</v>
      </c>
      <c r="M5547">
        <v>0.8</v>
      </c>
      <c r="N5547">
        <v>47</v>
      </c>
      <c r="P5547">
        <v>0</v>
      </c>
      <c r="Q5547">
        <v>5</v>
      </c>
      <c r="R5547">
        <v>0</v>
      </c>
      <c r="S5547">
        <v>9</v>
      </c>
    </row>
    <row r="5548" spans="1:19" x14ac:dyDescent="0.3">
      <c r="A5548" t="s">
        <v>11128</v>
      </c>
      <c r="B5548" s="171" t="s">
        <v>11129</v>
      </c>
      <c r="C5548" s="171" t="s">
        <v>170</v>
      </c>
      <c r="D5548" s="171" t="s">
        <v>4</v>
      </c>
      <c r="E5548" s="11">
        <v>42614</v>
      </c>
      <c r="F5548">
        <v>4</v>
      </c>
      <c r="G5548">
        <v>5</v>
      </c>
      <c r="H5548">
        <v>0.8</v>
      </c>
      <c r="I5548">
        <v>56</v>
      </c>
      <c r="J5548">
        <v>40</v>
      </c>
      <c r="K5548">
        <v>1.4</v>
      </c>
      <c r="L5548">
        <v>50</v>
      </c>
      <c r="M5548">
        <v>0.8</v>
      </c>
      <c r="N5548">
        <v>47</v>
      </c>
      <c r="P5548">
        <v>0</v>
      </c>
      <c r="Q5548">
        <v>5</v>
      </c>
      <c r="R5548">
        <v>0</v>
      </c>
      <c r="S5548">
        <v>9</v>
      </c>
    </row>
    <row r="5549" spans="1:19" x14ac:dyDescent="0.3">
      <c r="A5549" t="s">
        <v>11130</v>
      </c>
      <c r="B5549" s="171" t="s">
        <v>11131</v>
      </c>
      <c r="C5549" s="171" t="s">
        <v>179</v>
      </c>
      <c r="D5549" s="171" t="s">
        <v>80</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3">
      <c r="A5550" t="s">
        <v>11132</v>
      </c>
      <c r="B5550" s="171" t="s">
        <v>11133</v>
      </c>
      <c r="C5550" s="171" t="s">
        <v>182</v>
      </c>
      <c r="D5550" s="171" t="s">
        <v>4</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3">
      <c r="A5551" t="s">
        <v>11134</v>
      </c>
      <c r="B5551" s="171" t="s">
        <v>11135</v>
      </c>
      <c r="C5551" s="171" t="s">
        <v>185</v>
      </c>
      <c r="D5551" s="171" t="s">
        <v>80</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3">
      <c r="A5552" t="s">
        <v>11136</v>
      </c>
      <c r="B5552" s="171" t="s">
        <v>11137</v>
      </c>
      <c r="C5552" s="171" t="s">
        <v>188</v>
      </c>
      <c r="D5552" s="171" t="s">
        <v>4</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3">
      <c r="A5553" t="s">
        <v>11138</v>
      </c>
      <c r="B5553" s="171" t="s">
        <v>11139</v>
      </c>
      <c r="C5553" s="171" t="s">
        <v>10537</v>
      </c>
      <c r="D5553" s="171" t="s">
        <v>4</v>
      </c>
      <c r="E5553" s="11">
        <v>42614</v>
      </c>
      <c r="F5553">
        <v>3</v>
      </c>
      <c r="G5553">
        <v>6</v>
      </c>
      <c r="H5553">
        <v>0.5</v>
      </c>
      <c r="I5553">
        <v>12</v>
      </c>
      <c r="J5553">
        <v>9</v>
      </c>
      <c r="K5553">
        <v>1.3333333333333333</v>
      </c>
      <c r="L5553">
        <v>18</v>
      </c>
      <c r="M5553">
        <v>0.5</v>
      </c>
      <c r="N5553">
        <v>12</v>
      </c>
      <c r="P5553">
        <v>0</v>
      </c>
      <c r="Q5553">
        <v>0</v>
      </c>
      <c r="R5553" t="e">
        <v>#DIV/0!</v>
      </c>
      <c r="S5553">
        <v>0</v>
      </c>
    </row>
    <row r="5554" spans="1:19" x14ac:dyDescent="0.3">
      <c r="A5554" t="s">
        <v>11140</v>
      </c>
      <c r="B5554" s="171" t="s">
        <v>11141</v>
      </c>
      <c r="C5554" s="171" t="s">
        <v>191</v>
      </c>
      <c r="D5554" s="171" t="s">
        <v>80</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3">
      <c r="A5555" t="s">
        <v>11142</v>
      </c>
      <c r="B5555" s="171" t="s">
        <v>11143</v>
      </c>
      <c r="C5555" s="171" t="s">
        <v>194</v>
      </c>
      <c r="D5555" s="171" t="s">
        <v>4</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3">
      <c r="A5556" t="s">
        <v>11144</v>
      </c>
      <c r="B5556" s="171" t="s">
        <v>11145</v>
      </c>
      <c r="C5556" s="171" t="s">
        <v>197</v>
      </c>
      <c r="D5556" s="171" t="s">
        <v>4</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3">
      <c r="A5557" t="s">
        <v>11146</v>
      </c>
      <c r="B5557" s="171" t="s">
        <v>11147</v>
      </c>
      <c r="C5557" s="171" t="s">
        <v>209</v>
      </c>
      <c r="D5557" s="171" t="s">
        <v>4</v>
      </c>
      <c r="E5557" s="11">
        <v>42614</v>
      </c>
      <c r="F5557">
        <v>1</v>
      </c>
      <c r="G5557">
        <v>1</v>
      </c>
      <c r="H5557">
        <v>1</v>
      </c>
      <c r="I5557">
        <v>8</v>
      </c>
      <c r="J5557">
        <v>5</v>
      </c>
      <c r="K5557">
        <v>1.6</v>
      </c>
      <c r="L5557">
        <v>5</v>
      </c>
      <c r="M5557">
        <v>1</v>
      </c>
      <c r="N5557">
        <v>7</v>
      </c>
      <c r="P5557">
        <v>0</v>
      </c>
      <c r="Q5557">
        <v>2</v>
      </c>
      <c r="R5557">
        <v>0</v>
      </c>
      <c r="S5557">
        <v>1</v>
      </c>
    </row>
    <row r="5558" spans="1:19" x14ac:dyDescent="0.3">
      <c r="A5558" t="s">
        <v>11148</v>
      </c>
      <c r="B5558" s="171" t="s">
        <v>11149</v>
      </c>
      <c r="C5558" s="171" t="s">
        <v>212</v>
      </c>
      <c r="D5558" s="171" t="s">
        <v>80</v>
      </c>
      <c r="E5558" s="11">
        <v>42614</v>
      </c>
      <c r="F5558">
        <v>1</v>
      </c>
      <c r="G5558">
        <v>1</v>
      </c>
      <c r="H5558">
        <v>1</v>
      </c>
      <c r="I5558">
        <v>8</v>
      </c>
      <c r="J5558">
        <v>5</v>
      </c>
      <c r="K5558">
        <v>1.6</v>
      </c>
      <c r="L5558">
        <v>5</v>
      </c>
      <c r="M5558">
        <v>1</v>
      </c>
      <c r="N5558">
        <v>7</v>
      </c>
      <c r="P5558">
        <v>0</v>
      </c>
      <c r="Q5558">
        <v>2</v>
      </c>
      <c r="R5558">
        <v>0</v>
      </c>
      <c r="S5558">
        <v>1</v>
      </c>
    </row>
    <row r="5559" spans="1:19" x14ac:dyDescent="0.3">
      <c r="A5559" t="s">
        <v>11150</v>
      </c>
      <c r="B5559" s="171" t="s">
        <v>11151</v>
      </c>
      <c r="C5559" s="171" t="s">
        <v>215</v>
      </c>
      <c r="D5559" s="171" t="s">
        <v>80</v>
      </c>
      <c r="E5559" s="11">
        <v>42614</v>
      </c>
      <c r="F5559">
        <v>4</v>
      </c>
      <c r="G5559">
        <v>4</v>
      </c>
      <c r="H5559">
        <v>1</v>
      </c>
      <c r="I5559">
        <v>17</v>
      </c>
      <c r="J5559">
        <v>40</v>
      </c>
      <c r="K5559">
        <v>0.42499999999999999</v>
      </c>
      <c r="L5559">
        <v>40</v>
      </c>
      <c r="M5559">
        <v>1</v>
      </c>
      <c r="N5559">
        <v>17</v>
      </c>
      <c r="P5559">
        <v>0</v>
      </c>
      <c r="Q5559">
        <v>0</v>
      </c>
      <c r="R5559" t="e">
        <v>#DIV/0!</v>
      </c>
      <c r="S5559">
        <v>0</v>
      </c>
    </row>
    <row r="5560" spans="1:19" x14ac:dyDescent="0.3">
      <c r="A5560" t="s">
        <v>11152</v>
      </c>
      <c r="B5560" s="171" t="s">
        <v>11153</v>
      </c>
      <c r="C5560" s="171" t="s">
        <v>218</v>
      </c>
      <c r="D5560" s="171" t="s">
        <v>4</v>
      </c>
      <c r="E5560" s="11">
        <v>42614</v>
      </c>
      <c r="F5560">
        <v>4</v>
      </c>
      <c r="G5560">
        <v>4</v>
      </c>
      <c r="H5560">
        <v>1</v>
      </c>
      <c r="I5560">
        <v>17</v>
      </c>
      <c r="J5560">
        <v>40</v>
      </c>
      <c r="K5560">
        <v>0.42499999999999999</v>
      </c>
      <c r="L5560">
        <v>40</v>
      </c>
      <c r="M5560">
        <v>1</v>
      </c>
      <c r="N5560">
        <v>17</v>
      </c>
      <c r="P5560">
        <v>0</v>
      </c>
      <c r="Q5560">
        <v>0</v>
      </c>
      <c r="R5560" t="e">
        <v>#DIV/0!</v>
      </c>
      <c r="S5560">
        <v>0</v>
      </c>
    </row>
    <row r="5561" spans="1:19" x14ac:dyDescent="0.3">
      <c r="A5561" t="s">
        <v>11154</v>
      </c>
      <c r="B5561" s="171" t="s">
        <v>11155</v>
      </c>
      <c r="C5561" s="171" t="s">
        <v>8233</v>
      </c>
      <c r="D5561" s="171" t="s">
        <v>80</v>
      </c>
      <c r="E5561" s="11">
        <v>42614</v>
      </c>
      <c r="F5561">
        <v>4</v>
      </c>
      <c r="G5561">
        <v>4</v>
      </c>
      <c r="H5561">
        <v>1</v>
      </c>
      <c r="I5561">
        <v>29</v>
      </c>
      <c r="J5561">
        <v>40</v>
      </c>
      <c r="K5561">
        <v>0.72499999999999998</v>
      </c>
      <c r="L5561">
        <v>40</v>
      </c>
      <c r="M5561">
        <v>1</v>
      </c>
      <c r="N5561">
        <v>29</v>
      </c>
      <c r="P5561">
        <v>0</v>
      </c>
      <c r="Q5561">
        <v>0</v>
      </c>
      <c r="R5561" t="e">
        <v>#DIV/0!</v>
      </c>
      <c r="S5561">
        <v>0</v>
      </c>
    </row>
    <row r="5562" spans="1:19" x14ac:dyDescent="0.3">
      <c r="A5562" t="s">
        <v>11156</v>
      </c>
      <c r="B5562" s="171" t="s">
        <v>11157</v>
      </c>
      <c r="C5562" s="171" t="s">
        <v>8193</v>
      </c>
      <c r="D5562" s="171" t="s">
        <v>4</v>
      </c>
      <c r="E5562" s="11">
        <v>42614</v>
      </c>
      <c r="F5562">
        <v>4</v>
      </c>
      <c r="G5562">
        <v>4</v>
      </c>
      <c r="H5562">
        <v>1</v>
      </c>
      <c r="I5562">
        <v>29</v>
      </c>
      <c r="J5562">
        <v>40</v>
      </c>
      <c r="K5562">
        <v>0.72499999999999998</v>
      </c>
      <c r="L5562">
        <v>40</v>
      </c>
      <c r="M5562">
        <v>1</v>
      </c>
      <c r="N5562">
        <v>29</v>
      </c>
      <c r="P5562">
        <v>0</v>
      </c>
      <c r="Q5562">
        <v>0</v>
      </c>
      <c r="R5562" t="e">
        <v>#DIV/0!</v>
      </c>
      <c r="S5562">
        <v>0</v>
      </c>
    </row>
    <row r="5563" spans="1:19" x14ac:dyDescent="0.3">
      <c r="A5563" t="s">
        <v>11158</v>
      </c>
      <c r="B5563" s="171" t="s">
        <v>11159</v>
      </c>
      <c r="C5563" s="171" t="s">
        <v>233</v>
      </c>
      <c r="D5563" s="171" t="s">
        <v>80</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3">
      <c r="A5564" t="s">
        <v>11160</v>
      </c>
      <c r="B5564" s="171" t="s">
        <v>11161</v>
      </c>
      <c r="C5564" s="171" t="s">
        <v>236</v>
      </c>
      <c r="D5564" s="171" t="s">
        <v>4</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3">
      <c r="A5565" t="s">
        <v>11162</v>
      </c>
      <c r="B5565" s="171" t="s">
        <v>11163</v>
      </c>
      <c r="C5565" s="171" t="s">
        <v>239</v>
      </c>
      <c r="D5565" s="171" t="s">
        <v>4</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3">
      <c r="A5566" t="s">
        <v>11164</v>
      </c>
      <c r="B5566" s="171" t="s">
        <v>11165</v>
      </c>
      <c r="C5566" s="171" t="s">
        <v>143</v>
      </c>
      <c r="D5566" s="171" t="s">
        <v>4</v>
      </c>
      <c r="E5566" s="11">
        <v>42614</v>
      </c>
      <c r="F5566">
        <v>3</v>
      </c>
      <c r="G5566">
        <v>3</v>
      </c>
      <c r="H5566">
        <v>1</v>
      </c>
      <c r="I5566">
        <v>32</v>
      </c>
      <c r="J5566">
        <v>36</v>
      </c>
      <c r="K5566">
        <v>0.88888888888888884</v>
      </c>
      <c r="L5566">
        <v>36</v>
      </c>
      <c r="M5566">
        <v>1</v>
      </c>
      <c r="N5566">
        <v>32</v>
      </c>
      <c r="P5566">
        <v>0</v>
      </c>
      <c r="Q5566">
        <v>0</v>
      </c>
      <c r="R5566" t="e">
        <v>#DIV/0!</v>
      </c>
      <c r="S5566">
        <v>0</v>
      </c>
    </row>
    <row r="5567" spans="1:19" x14ac:dyDescent="0.3">
      <c r="A5567" t="s">
        <v>11166</v>
      </c>
      <c r="B5567" s="171" t="s">
        <v>11167</v>
      </c>
      <c r="C5567" s="171" t="s">
        <v>146</v>
      </c>
      <c r="D5567" s="171" t="s">
        <v>80</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3">
      <c r="A5568" t="s">
        <v>11168</v>
      </c>
      <c r="B5568" s="171" t="s">
        <v>11169</v>
      </c>
      <c r="C5568" s="171" t="s">
        <v>152</v>
      </c>
      <c r="D5568" s="171" t="s">
        <v>4</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3">
      <c r="A5569" t="s">
        <v>11170</v>
      </c>
      <c r="B5569" s="171" t="s">
        <v>11171</v>
      </c>
      <c r="C5569" s="171" t="s">
        <v>155</v>
      </c>
      <c r="D5569" s="171" t="s">
        <v>4</v>
      </c>
      <c r="E5569" s="11">
        <v>42614</v>
      </c>
      <c r="F5569">
        <v>3</v>
      </c>
      <c r="G5569">
        <v>3</v>
      </c>
      <c r="H5569">
        <v>1</v>
      </c>
      <c r="I5569">
        <v>15</v>
      </c>
      <c r="J5569">
        <v>15</v>
      </c>
      <c r="K5569">
        <v>1</v>
      </c>
      <c r="L5569">
        <v>15</v>
      </c>
      <c r="M5569">
        <v>1</v>
      </c>
      <c r="N5569">
        <v>15</v>
      </c>
      <c r="P5569">
        <v>0</v>
      </c>
      <c r="Q5569">
        <v>0</v>
      </c>
      <c r="R5569" t="e">
        <v>#DIV/0!</v>
      </c>
      <c r="S5569">
        <v>0</v>
      </c>
    </row>
    <row r="5570" spans="1:19" x14ac:dyDescent="0.3">
      <c r="A5570" t="s">
        <v>11172</v>
      </c>
      <c r="B5570" s="171" t="s">
        <v>11173</v>
      </c>
      <c r="C5570" s="171" t="s">
        <v>10534</v>
      </c>
      <c r="D5570" s="171" t="s">
        <v>4</v>
      </c>
      <c r="E5570" s="11">
        <v>42614</v>
      </c>
      <c r="F5570">
        <v>2</v>
      </c>
      <c r="G5570">
        <v>2</v>
      </c>
      <c r="H5570">
        <v>1</v>
      </c>
      <c r="I5570">
        <v>4</v>
      </c>
      <c r="J5570">
        <v>6</v>
      </c>
      <c r="K5570">
        <v>0.66666666666666663</v>
      </c>
      <c r="L5570">
        <v>6</v>
      </c>
      <c r="M5570">
        <v>1</v>
      </c>
      <c r="N5570">
        <v>2</v>
      </c>
      <c r="P5570">
        <v>0</v>
      </c>
      <c r="Q5570">
        <v>0</v>
      </c>
      <c r="R5570" t="e">
        <v>#DIV/0!</v>
      </c>
      <c r="S5570">
        <v>2</v>
      </c>
    </row>
    <row r="5571" spans="1:19" x14ac:dyDescent="0.3">
      <c r="A5571" t="s">
        <v>11174</v>
      </c>
      <c r="B5571" s="171" t="s">
        <v>11175</v>
      </c>
      <c r="C5571" s="171" t="s">
        <v>158</v>
      </c>
      <c r="D5571" s="171" t="s">
        <v>4</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3">
      <c r="A5572" t="s">
        <v>11176</v>
      </c>
      <c r="B5572" s="171" t="s">
        <v>11177</v>
      </c>
      <c r="C5572" s="171" t="s">
        <v>161</v>
      </c>
      <c r="D5572" s="171" t="s">
        <v>80</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3">
      <c r="A5573" t="s">
        <v>11178</v>
      </c>
      <c r="B5573" s="171" t="s">
        <v>11179</v>
      </c>
      <c r="C5573" s="171" t="s">
        <v>221</v>
      </c>
      <c r="D5573" s="171" t="s">
        <v>80</v>
      </c>
      <c r="E5573" s="11">
        <v>42614</v>
      </c>
      <c r="F5573">
        <v>0</v>
      </c>
      <c r="G5573">
        <v>0</v>
      </c>
      <c r="H5573" t="e">
        <v>#DIV/0!</v>
      </c>
      <c r="I5573">
        <v>0</v>
      </c>
      <c r="J5573">
        <v>0</v>
      </c>
      <c r="K5573" t="e">
        <v>#DIV/0!</v>
      </c>
      <c r="L5573">
        <v>0</v>
      </c>
      <c r="M5573" t="e">
        <v>#DIV/0!</v>
      </c>
      <c r="N5573">
        <v>0</v>
      </c>
      <c r="P5573">
        <v>0</v>
      </c>
      <c r="Q5573">
        <v>0</v>
      </c>
      <c r="R5573" t="e">
        <v>#DIV/0!</v>
      </c>
      <c r="S5573">
        <v>0</v>
      </c>
    </row>
    <row r="5574" spans="1:19" x14ac:dyDescent="0.3">
      <c r="A5574" t="s">
        <v>11180</v>
      </c>
      <c r="B5574" s="171" t="s">
        <v>11181</v>
      </c>
      <c r="C5574" s="171" t="s">
        <v>227</v>
      </c>
      <c r="D5574" s="171" t="s">
        <v>4</v>
      </c>
      <c r="E5574" s="11">
        <v>42614</v>
      </c>
      <c r="F5574">
        <v>0</v>
      </c>
      <c r="G5574">
        <v>0</v>
      </c>
      <c r="H5574" t="e">
        <v>#DIV/0!</v>
      </c>
      <c r="I5574">
        <v>0</v>
      </c>
      <c r="J5574">
        <v>0</v>
      </c>
      <c r="K5574" t="e">
        <v>#DIV/0!</v>
      </c>
      <c r="L5574">
        <v>0</v>
      </c>
      <c r="M5574" t="e">
        <v>#DIV/0!</v>
      </c>
      <c r="N5574">
        <v>0</v>
      </c>
      <c r="P5574">
        <v>0</v>
      </c>
      <c r="Q5574">
        <v>0</v>
      </c>
      <c r="R5574" t="e">
        <v>#DIV/0!</v>
      </c>
      <c r="S5574">
        <v>0</v>
      </c>
    </row>
    <row r="5575" spans="1:19" x14ac:dyDescent="0.3">
      <c r="A5575" t="s">
        <v>11182</v>
      </c>
      <c r="B5575" s="171" t="s">
        <v>11183</v>
      </c>
      <c r="C5575" s="171" t="s">
        <v>230</v>
      </c>
      <c r="D5575" s="171" t="s">
        <v>4</v>
      </c>
      <c r="E5575" s="11">
        <v>42614</v>
      </c>
      <c r="F5575">
        <v>0</v>
      </c>
      <c r="G5575">
        <v>0</v>
      </c>
      <c r="H5575" t="e">
        <v>#DIV/0!</v>
      </c>
      <c r="I5575">
        <v>0</v>
      </c>
      <c r="J5575">
        <v>0</v>
      </c>
      <c r="K5575" t="e">
        <v>#DIV/0!</v>
      </c>
      <c r="L5575">
        <v>0</v>
      </c>
      <c r="M5575" t="e">
        <v>#DIV/0!</v>
      </c>
      <c r="N5575">
        <v>0</v>
      </c>
      <c r="P5575">
        <v>0</v>
      </c>
      <c r="Q5575">
        <v>0</v>
      </c>
      <c r="R5575" t="e">
        <v>#DIV/0!</v>
      </c>
      <c r="S5575">
        <v>0</v>
      </c>
    </row>
    <row r="5576" spans="1:19" x14ac:dyDescent="0.3">
      <c r="A5576" t="s">
        <v>11184</v>
      </c>
      <c r="B5576" s="171" t="s">
        <v>11185</v>
      </c>
      <c r="C5576" s="171" t="s">
        <v>119</v>
      </c>
      <c r="D5576" s="171" t="s">
        <v>80</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3">
      <c r="A5577" t="s">
        <v>11186</v>
      </c>
      <c r="B5577" s="171" t="s">
        <v>11187</v>
      </c>
      <c r="C5577" s="171" t="s">
        <v>143</v>
      </c>
      <c r="D5577" s="171" t="s">
        <v>80</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3">
      <c r="A5578" t="s">
        <v>11188</v>
      </c>
      <c r="B5578" s="171" t="s">
        <v>11189</v>
      </c>
      <c r="C5578" s="171" t="s">
        <v>158</v>
      </c>
      <c r="D5578" s="171" t="s">
        <v>80</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3">
      <c r="A5579" t="s">
        <v>11190</v>
      </c>
      <c r="B5579" s="171" t="s">
        <v>11191</v>
      </c>
      <c r="C5579" s="171" t="s">
        <v>209</v>
      </c>
      <c r="D5579" s="171" t="s">
        <v>80</v>
      </c>
      <c r="E5579" s="11">
        <v>42644</v>
      </c>
      <c r="F5579">
        <v>1</v>
      </c>
      <c r="G5579">
        <v>1</v>
      </c>
      <c r="H5579">
        <v>1</v>
      </c>
      <c r="I5579">
        <v>8</v>
      </c>
      <c r="J5579">
        <v>5</v>
      </c>
      <c r="K5579">
        <v>1.6</v>
      </c>
      <c r="L5579">
        <v>5</v>
      </c>
      <c r="M5579">
        <v>1</v>
      </c>
      <c r="N5579">
        <v>8</v>
      </c>
      <c r="P5579">
        <v>0</v>
      </c>
      <c r="Q5579">
        <v>2</v>
      </c>
      <c r="R5579">
        <v>0</v>
      </c>
      <c r="S5579">
        <v>0</v>
      </c>
    </row>
    <row r="5580" spans="1:19" x14ac:dyDescent="0.3">
      <c r="A5580" t="s">
        <v>11192</v>
      </c>
      <c r="B5580" s="171" t="s">
        <v>11193</v>
      </c>
      <c r="C5580" s="171" t="s">
        <v>76</v>
      </c>
      <c r="D5580" s="171" t="s">
        <v>4</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3">
      <c r="A5581" t="s">
        <v>11194</v>
      </c>
      <c r="B5581" s="171" t="s">
        <v>11195</v>
      </c>
      <c r="C5581" s="171" t="s">
        <v>203</v>
      </c>
      <c r="D5581" s="171" t="s">
        <v>80</v>
      </c>
      <c r="E5581" s="11">
        <v>42644</v>
      </c>
      <c r="F5581">
        <v>7</v>
      </c>
      <c r="G5581">
        <v>5</v>
      </c>
      <c r="H5581">
        <v>1.4</v>
      </c>
      <c r="I5581">
        <v>28</v>
      </c>
      <c r="J5581">
        <v>35</v>
      </c>
      <c r="K5581">
        <v>0.8</v>
      </c>
      <c r="L5581">
        <v>25</v>
      </c>
      <c r="M5581">
        <v>1.4</v>
      </c>
      <c r="N5581">
        <v>26</v>
      </c>
      <c r="P5581">
        <v>0</v>
      </c>
      <c r="Q5581">
        <v>0</v>
      </c>
      <c r="R5581" t="e">
        <v>#DIV/0!</v>
      </c>
      <c r="S5581">
        <v>2</v>
      </c>
    </row>
    <row r="5582" spans="1:19" x14ac:dyDescent="0.3">
      <c r="A5582" t="s">
        <v>11196</v>
      </c>
      <c r="B5582" s="171" t="s">
        <v>11197</v>
      </c>
      <c r="C5582" s="171" t="s">
        <v>128</v>
      </c>
      <c r="D5582" s="171" t="s">
        <v>80</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3">
      <c r="A5583" t="s">
        <v>11198</v>
      </c>
      <c r="B5583" s="171" t="s">
        <v>11199</v>
      </c>
      <c r="C5583" s="171" t="s">
        <v>152</v>
      </c>
      <c r="D5583" s="171" t="s">
        <v>80</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3">
      <c r="A5584" t="s">
        <v>11200</v>
      </c>
      <c r="B5584" s="171" t="s">
        <v>11201</v>
      </c>
      <c r="C5584" s="171" t="s">
        <v>194</v>
      </c>
      <c r="D5584" s="171" t="s">
        <v>80</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3">
      <c r="A5585" t="s">
        <v>11202</v>
      </c>
      <c r="B5585" s="171" t="s">
        <v>11203</v>
      </c>
      <c r="C5585" s="171" t="s">
        <v>236</v>
      </c>
      <c r="D5585" s="171" t="s">
        <v>80</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3">
      <c r="A5586" t="s">
        <v>11204</v>
      </c>
      <c r="B5586" s="171" t="s">
        <v>11205</v>
      </c>
      <c r="C5586" s="171" t="s">
        <v>239</v>
      </c>
      <c r="D5586" s="171" t="s">
        <v>80</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3">
      <c r="A5587" t="s">
        <v>11206</v>
      </c>
      <c r="B5587" s="171" t="s">
        <v>11207</v>
      </c>
      <c r="C5587" s="171" t="s">
        <v>176</v>
      </c>
      <c r="D5587" s="171" t="s">
        <v>80</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3">
      <c r="A5588" t="s">
        <v>11208</v>
      </c>
      <c r="B5588" s="171" t="s">
        <v>11209</v>
      </c>
      <c r="C5588" s="171" t="s">
        <v>206</v>
      </c>
      <c r="D5588" s="171" t="s">
        <v>80</v>
      </c>
      <c r="E5588" s="11">
        <v>42644</v>
      </c>
      <c r="F5588">
        <v>4</v>
      </c>
      <c r="G5588">
        <v>5</v>
      </c>
      <c r="H5588">
        <v>0.8</v>
      </c>
      <c r="I5588">
        <v>14</v>
      </c>
      <c r="J5588">
        <v>25</v>
      </c>
      <c r="K5588">
        <v>0.56000000000000005</v>
      </c>
      <c r="L5588">
        <v>25</v>
      </c>
      <c r="M5588">
        <v>1</v>
      </c>
      <c r="N5588">
        <v>12</v>
      </c>
      <c r="P5588">
        <v>0</v>
      </c>
      <c r="Q5588">
        <v>1</v>
      </c>
      <c r="R5588">
        <v>0</v>
      </c>
      <c r="S5588">
        <v>2</v>
      </c>
    </row>
    <row r="5589" spans="1:19" x14ac:dyDescent="0.3">
      <c r="A5589" t="s">
        <v>11210</v>
      </c>
      <c r="B5589" s="171" t="s">
        <v>11211</v>
      </c>
      <c r="C5589" s="171" t="s">
        <v>113</v>
      </c>
      <c r="D5589" s="171" t="s">
        <v>80</v>
      </c>
      <c r="E5589" s="11">
        <v>42644</v>
      </c>
      <c r="F5589">
        <v>4</v>
      </c>
      <c r="G5589">
        <v>8</v>
      </c>
      <c r="H5589">
        <v>0.5</v>
      </c>
      <c r="I5589">
        <v>9</v>
      </c>
      <c r="J5589">
        <v>20</v>
      </c>
      <c r="K5589">
        <v>0.45</v>
      </c>
      <c r="L5589">
        <v>40</v>
      </c>
      <c r="M5589">
        <v>0.5</v>
      </c>
      <c r="N5589">
        <v>6</v>
      </c>
      <c r="P5589">
        <v>1</v>
      </c>
      <c r="Q5589">
        <v>1</v>
      </c>
      <c r="R5589">
        <v>1</v>
      </c>
      <c r="S5589">
        <v>3</v>
      </c>
    </row>
    <row r="5590" spans="1:19" x14ac:dyDescent="0.3">
      <c r="A5590" t="s">
        <v>11212</v>
      </c>
      <c r="B5590" s="171" t="s">
        <v>11213</v>
      </c>
      <c r="C5590" s="171" t="s">
        <v>131</v>
      </c>
      <c r="D5590" s="171" t="s">
        <v>80</v>
      </c>
      <c r="E5590" s="11">
        <v>42644</v>
      </c>
      <c r="F5590">
        <v>1</v>
      </c>
      <c r="G5590">
        <v>5</v>
      </c>
      <c r="H5590">
        <v>0.2</v>
      </c>
      <c r="I5590">
        <v>3</v>
      </c>
      <c r="J5590">
        <v>5</v>
      </c>
      <c r="K5590">
        <v>0.6</v>
      </c>
      <c r="L5590">
        <v>25</v>
      </c>
      <c r="M5590">
        <v>0.2</v>
      </c>
      <c r="N5590">
        <v>3</v>
      </c>
      <c r="P5590">
        <v>0</v>
      </c>
      <c r="Q5590">
        <v>0</v>
      </c>
      <c r="R5590" t="e">
        <v>#DIV/0!</v>
      </c>
      <c r="S5590">
        <v>0</v>
      </c>
    </row>
    <row r="5591" spans="1:19" x14ac:dyDescent="0.3">
      <c r="A5591" t="s">
        <v>11214</v>
      </c>
      <c r="B5591" s="171" t="s">
        <v>11215</v>
      </c>
      <c r="C5591" s="171" t="s">
        <v>155</v>
      </c>
      <c r="D5591" s="171" t="s">
        <v>80</v>
      </c>
      <c r="E5591" s="11">
        <v>42644</v>
      </c>
      <c r="F5591">
        <v>3</v>
      </c>
      <c r="G5591">
        <v>3</v>
      </c>
      <c r="H5591">
        <v>1</v>
      </c>
      <c r="I5591">
        <v>15</v>
      </c>
      <c r="J5591">
        <v>15</v>
      </c>
      <c r="K5591">
        <v>1</v>
      </c>
      <c r="L5591">
        <v>15</v>
      </c>
      <c r="M5591">
        <v>1</v>
      </c>
      <c r="N5591">
        <v>15</v>
      </c>
      <c r="P5591">
        <v>0</v>
      </c>
      <c r="Q5591">
        <v>0</v>
      </c>
      <c r="R5591" t="e">
        <v>#DIV/0!</v>
      </c>
      <c r="S5591">
        <v>0</v>
      </c>
    </row>
    <row r="5592" spans="1:19" x14ac:dyDescent="0.3">
      <c r="A5592" t="s">
        <v>11216</v>
      </c>
      <c r="B5592" s="171" t="s">
        <v>11217</v>
      </c>
      <c r="C5592" s="171" t="s">
        <v>188</v>
      </c>
      <c r="D5592" s="171" t="s">
        <v>80</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3">
      <c r="A5593" t="s">
        <v>11218</v>
      </c>
      <c r="B5593" s="171" t="s">
        <v>11219</v>
      </c>
      <c r="C5593" s="171" t="s">
        <v>227</v>
      </c>
      <c r="D5593" s="171" t="s">
        <v>80</v>
      </c>
      <c r="E5593" s="11">
        <v>42644</v>
      </c>
      <c r="F5593">
        <v>0</v>
      </c>
      <c r="G5593">
        <v>0</v>
      </c>
      <c r="H5593" t="e">
        <v>#DIV/0!</v>
      </c>
      <c r="I5593">
        <v>2</v>
      </c>
      <c r="J5593">
        <v>0</v>
      </c>
      <c r="K5593" t="e">
        <v>#DIV/0!</v>
      </c>
      <c r="L5593">
        <v>0</v>
      </c>
      <c r="M5593" t="e">
        <v>#DIV/0!</v>
      </c>
      <c r="N5593">
        <v>2</v>
      </c>
      <c r="P5593">
        <v>0</v>
      </c>
      <c r="Q5593">
        <v>0</v>
      </c>
      <c r="R5593" t="e">
        <v>#DIV/0!</v>
      </c>
      <c r="S5593">
        <v>0</v>
      </c>
    </row>
    <row r="5594" spans="1:19" x14ac:dyDescent="0.3">
      <c r="A5594" t="s">
        <v>11220</v>
      </c>
      <c r="B5594" s="171" t="s">
        <v>11221</v>
      </c>
      <c r="C5594" s="171" t="s">
        <v>116</v>
      </c>
      <c r="D5594" s="171" t="s">
        <v>80</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3">
      <c r="A5595" t="s">
        <v>11222</v>
      </c>
      <c r="B5595" s="171" t="s">
        <v>11223</v>
      </c>
      <c r="C5595" s="171" t="s">
        <v>9862</v>
      </c>
      <c r="D5595" s="171" t="s">
        <v>80</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3">
      <c r="A5596" t="s">
        <v>11224</v>
      </c>
      <c r="B5596" s="171" t="s">
        <v>11225</v>
      </c>
      <c r="C5596" s="171" t="s">
        <v>140</v>
      </c>
      <c r="D5596" s="171" t="s">
        <v>80</v>
      </c>
      <c r="E5596" s="11">
        <v>42644</v>
      </c>
      <c r="F5596">
        <v>6</v>
      </c>
      <c r="G5596">
        <v>6</v>
      </c>
      <c r="H5596">
        <v>1</v>
      </c>
      <c r="I5596">
        <v>74</v>
      </c>
      <c r="J5596">
        <v>90</v>
      </c>
      <c r="K5596">
        <v>0.82222222222222219</v>
      </c>
      <c r="L5596">
        <v>90</v>
      </c>
      <c r="M5596">
        <v>1</v>
      </c>
      <c r="N5596">
        <v>74</v>
      </c>
      <c r="P5596">
        <v>0</v>
      </c>
      <c r="Q5596">
        <v>0</v>
      </c>
      <c r="R5596" t="e">
        <v>#DIV/0!</v>
      </c>
      <c r="S5596">
        <v>0</v>
      </c>
    </row>
    <row r="5597" spans="1:19" x14ac:dyDescent="0.3">
      <c r="A5597" t="s">
        <v>11226</v>
      </c>
      <c r="B5597" s="171" t="s">
        <v>11227</v>
      </c>
      <c r="C5597" s="171" t="s">
        <v>8590</v>
      </c>
      <c r="D5597" s="171" t="s">
        <v>80</v>
      </c>
      <c r="E5597" s="11">
        <v>42644</v>
      </c>
      <c r="F5597">
        <v>5</v>
      </c>
      <c r="G5597">
        <v>4</v>
      </c>
      <c r="H5597">
        <v>1.25</v>
      </c>
      <c r="I5597">
        <v>10</v>
      </c>
      <c r="J5597">
        <v>30</v>
      </c>
      <c r="K5597">
        <v>0.33333333333333331</v>
      </c>
      <c r="L5597">
        <v>24</v>
      </c>
      <c r="M5597">
        <v>1.25</v>
      </c>
      <c r="N5597">
        <v>9</v>
      </c>
      <c r="P5597">
        <v>0</v>
      </c>
      <c r="Q5597">
        <v>0</v>
      </c>
      <c r="R5597" t="e">
        <v>#DIV/0!</v>
      </c>
      <c r="S5597">
        <v>1</v>
      </c>
    </row>
    <row r="5598" spans="1:19" x14ac:dyDescent="0.3">
      <c r="A5598" t="s">
        <v>11228</v>
      </c>
      <c r="B5598" s="171" t="s">
        <v>11229</v>
      </c>
      <c r="C5598" s="171" t="s">
        <v>170</v>
      </c>
      <c r="D5598" s="171" t="s">
        <v>80</v>
      </c>
      <c r="E5598" s="11">
        <v>42644</v>
      </c>
      <c r="F5598">
        <v>4</v>
      </c>
      <c r="G5598">
        <v>5</v>
      </c>
      <c r="H5598">
        <v>0.8</v>
      </c>
      <c r="I5598">
        <v>56</v>
      </c>
      <c r="J5598">
        <v>40</v>
      </c>
      <c r="K5598">
        <v>1.4</v>
      </c>
      <c r="L5598">
        <v>50</v>
      </c>
      <c r="M5598">
        <v>0.8</v>
      </c>
      <c r="N5598">
        <v>47</v>
      </c>
      <c r="P5598">
        <v>0</v>
      </c>
      <c r="Q5598">
        <v>5</v>
      </c>
      <c r="R5598">
        <v>0</v>
      </c>
      <c r="S5598">
        <v>9</v>
      </c>
    </row>
    <row r="5599" spans="1:19" x14ac:dyDescent="0.3">
      <c r="A5599" t="s">
        <v>11230</v>
      </c>
      <c r="B5599" s="171" t="s">
        <v>11231</v>
      </c>
      <c r="C5599" s="171" t="s">
        <v>182</v>
      </c>
      <c r="D5599" s="171" t="s">
        <v>80</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3">
      <c r="A5600" t="s">
        <v>11232</v>
      </c>
      <c r="B5600" s="171" t="s">
        <v>11233</v>
      </c>
      <c r="C5600" s="171" t="s">
        <v>197</v>
      </c>
      <c r="D5600" s="171" t="s">
        <v>80</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3">
      <c r="A5601" t="s">
        <v>11234</v>
      </c>
      <c r="B5601" s="171" t="s">
        <v>11235</v>
      </c>
      <c r="C5601" s="171" t="s">
        <v>218</v>
      </c>
      <c r="D5601" s="171" t="s">
        <v>80</v>
      </c>
      <c r="E5601" s="11">
        <v>42644</v>
      </c>
      <c r="F5601">
        <v>4</v>
      </c>
      <c r="G5601">
        <v>4</v>
      </c>
      <c r="H5601">
        <v>1</v>
      </c>
      <c r="I5601">
        <v>17</v>
      </c>
      <c r="J5601">
        <v>40</v>
      </c>
      <c r="K5601">
        <v>0.42499999999999999</v>
      </c>
      <c r="L5601">
        <v>40</v>
      </c>
      <c r="M5601">
        <v>1</v>
      </c>
      <c r="N5601">
        <v>17</v>
      </c>
      <c r="P5601">
        <v>0</v>
      </c>
      <c r="Q5601">
        <v>0</v>
      </c>
      <c r="R5601" t="e">
        <v>#DIV/0!</v>
      </c>
      <c r="S5601">
        <v>0</v>
      </c>
    </row>
    <row r="5602" spans="1:19" x14ac:dyDescent="0.3">
      <c r="A5602" t="s">
        <v>11236</v>
      </c>
      <c r="B5602" s="171" t="s">
        <v>11237</v>
      </c>
      <c r="C5602" s="171" t="s">
        <v>230</v>
      </c>
      <c r="D5602" s="171" t="s">
        <v>80</v>
      </c>
      <c r="E5602" s="11">
        <v>42644</v>
      </c>
      <c r="F5602">
        <v>0</v>
      </c>
      <c r="G5602">
        <v>0</v>
      </c>
      <c r="H5602" t="e">
        <v>#DIV/0!</v>
      </c>
      <c r="I5602">
        <v>0</v>
      </c>
      <c r="J5602">
        <v>0</v>
      </c>
      <c r="K5602" t="e">
        <v>#DIV/0!</v>
      </c>
      <c r="L5602">
        <v>0</v>
      </c>
      <c r="M5602" t="e">
        <v>#DIV/0!</v>
      </c>
      <c r="N5602">
        <v>0</v>
      </c>
      <c r="P5602">
        <v>0</v>
      </c>
      <c r="Q5602">
        <v>0</v>
      </c>
      <c r="R5602" t="e">
        <v>#DIV/0!</v>
      </c>
      <c r="S5602">
        <v>0</v>
      </c>
    </row>
    <row r="5603" spans="1:19" x14ac:dyDescent="0.3">
      <c r="A5603" t="s">
        <v>11238</v>
      </c>
      <c r="B5603" s="171" t="s">
        <v>11239</v>
      </c>
      <c r="C5603" s="171" t="s">
        <v>8193</v>
      </c>
      <c r="D5603" s="171" t="s">
        <v>80</v>
      </c>
      <c r="E5603" s="11">
        <v>42644</v>
      </c>
      <c r="F5603">
        <v>5</v>
      </c>
      <c r="G5603">
        <v>4</v>
      </c>
      <c r="H5603">
        <v>1.25</v>
      </c>
      <c r="I5603">
        <v>36</v>
      </c>
      <c r="J5603">
        <v>50</v>
      </c>
      <c r="K5603">
        <v>0.72</v>
      </c>
      <c r="L5603">
        <v>40</v>
      </c>
      <c r="M5603">
        <v>1.25</v>
      </c>
      <c r="N5603">
        <v>34</v>
      </c>
      <c r="P5603">
        <v>5</v>
      </c>
      <c r="Q5603">
        <v>5</v>
      </c>
      <c r="R5603">
        <v>1</v>
      </c>
      <c r="S5603">
        <v>2</v>
      </c>
    </row>
    <row r="5604" spans="1:19" x14ac:dyDescent="0.3">
      <c r="A5604" t="s">
        <v>11240</v>
      </c>
      <c r="B5604" s="171" t="s">
        <v>11241</v>
      </c>
      <c r="C5604" s="171" t="s">
        <v>10522</v>
      </c>
      <c r="D5604" s="171" t="s">
        <v>80</v>
      </c>
      <c r="E5604" s="11">
        <v>42644</v>
      </c>
      <c r="F5604">
        <v>1</v>
      </c>
      <c r="G5604">
        <v>1</v>
      </c>
      <c r="H5604">
        <v>1</v>
      </c>
      <c r="I5604">
        <v>1</v>
      </c>
      <c r="J5604">
        <v>3</v>
      </c>
      <c r="K5604">
        <v>0.33333333333333331</v>
      </c>
      <c r="L5604">
        <v>3</v>
      </c>
      <c r="M5604">
        <v>1</v>
      </c>
      <c r="N5604">
        <v>1</v>
      </c>
      <c r="P5604">
        <v>0</v>
      </c>
      <c r="Q5604">
        <v>0</v>
      </c>
      <c r="R5604" t="e">
        <v>#DIV/0!</v>
      </c>
      <c r="S5604">
        <v>0</v>
      </c>
    </row>
    <row r="5605" spans="1:19" x14ac:dyDescent="0.3">
      <c r="A5605" t="s">
        <v>11242</v>
      </c>
      <c r="B5605" s="171" t="s">
        <v>11243</v>
      </c>
      <c r="C5605" s="171" t="s">
        <v>10525</v>
      </c>
      <c r="D5605" s="171" t="s">
        <v>80</v>
      </c>
      <c r="E5605" s="11">
        <v>42644</v>
      </c>
      <c r="F5605">
        <v>7</v>
      </c>
      <c r="G5605">
        <v>5</v>
      </c>
      <c r="H5605">
        <v>1.4</v>
      </c>
      <c r="I5605">
        <v>11</v>
      </c>
      <c r="J5605">
        <v>21</v>
      </c>
      <c r="K5605">
        <v>0.52380952380952384</v>
      </c>
      <c r="L5605">
        <v>15</v>
      </c>
      <c r="M5605">
        <v>1.4</v>
      </c>
      <c r="N5605">
        <v>8</v>
      </c>
      <c r="P5605">
        <v>3</v>
      </c>
      <c r="Q5605">
        <v>4</v>
      </c>
      <c r="R5605">
        <v>0.75</v>
      </c>
      <c r="S5605">
        <v>3</v>
      </c>
    </row>
    <row r="5606" spans="1:19" x14ac:dyDescent="0.3">
      <c r="A5606" t="s">
        <v>11244</v>
      </c>
      <c r="B5606" s="171" t="s">
        <v>11245</v>
      </c>
      <c r="C5606" s="171" t="s">
        <v>10528</v>
      </c>
      <c r="D5606" s="171" t="s">
        <v>80</v>
      </c>
      <c r="E5606" s="11">
        <v>42644</v>
      </c>
      <c r="F5606">
        <v>1</v>
      </c>
      <c r="G5606">
        <v>1</v>
      </c>
      <c r="H5606">
        <v>1</v>
      </c>
      <c r="I5606">
        <v>2</v>
      </c>
      <c r="J5606">
        <v>3</v>
      </c>
      <c r="K5606">
        <v>0.66666666666666663</v>
      </c>
      <c r="L5606">
        <v>3</v>
      </c>
      <c r="M5606">
        <v>1</v>
      </c>
      <c r="N5606">
        <v>2</v>
      </c>
      <c r="P5606">
        <v>0</v>
      </c>
      <c r="Q5606">
        <v>0</v>
      </c>
      <c r="R5606" t="e">
        <v>#DIV/0!</v>
      </c>
      <c r="S5606">
        <v>0</v>
      </c>
    </row>
    <row r="5607" spans="1:19" x14ac:dyDescent="0.3">
      <c r="A5607" t="s">
        <v>11246</v>
      </c>
      <c r="B5607" s="171" t="s">
        <v>11247</v>
      </c>
      <c r="C5607" s="171" t="s">
        <v>10531</v>
      </c>
      <c r="D5607" s="171" t="s">
        <v>80</v>
      </c>
      <c r="E5607" s="11">
        <v>42644</v>
      </c>
      <c r="F5607">
        <v>3</v>
      </c>
      <c r="G5607">
        <v>8</v>
      </c>
      <c r="H5607">
        <v>0.375</v>
      </c>
      <c r="I5607">
        <v>8</v>
      </c>
      <c r="J5607">
        <v>9</v>
      </c>
      <c r="K5607">
        <v>0.88888888888888884</v>
      </c>
      <c r="L5607">
        <v>24</v>
      </c>
      <c r="M5607">
        <v>0.375</v>
      </c>
      <c r="N5607">
        <v>7</v>
      </c>
      <c r="P5607">
        <v>0</v>
      </c>
      <c r="Q5607">
        <v>1</v>
      </c>
      <c r="R5607">
        <v>0</v>
      </c>
      <c r="S5607">
        <v>1</v>
      </c>
    </row>
    <row r="5608" spans="1:19" x14ac:dyDescent="0.3">
      <c r="A5608" t="s">
        <v>11248</v>
      </c>
      <c r="B5608" s="171" t="s">
        <v>11249</v>
      </c>
      <c r="C5608" s="171" t="s">
        <v>10534</v>
      </c>
      <c r="D5608" s="171" t="s">
        <v>80</v>
      </c>
      <c r="E5608" s="11">
        <v>42644</v>
      </c>
      <c r="F5608">
        <v>2</v>
      </c>
      <c r="G5608">
        <v>2</v>
      </c>
      <c r="H5608">
        <v>1</v>
      </c>
      <c r="I5608">
        <v>8</v>
      </c>
      <c r="J5608">
        <v>6</v>
      </c>
      <c r="K5608">
        <v>1.3333333333333333</v>
      </c>
      <c r="L5608">
        <v>6</v>
      </c>
      <c r="M5608">
        <v>1</v>
      </c>
      <c r="N5608">
        <v>6</v>
      </c>
      <c r="P5608">
        <v>0</v>
      </c>
      <c r="Q5608">
        <v>0</v>
      </c>
      <c r="R5608" t="e">
        <v>#DIV/0!</v>
      </c>
      <c r="S5608">
        <v>2</v>
      </c>
    </row>
    <row r="5609" spans="1:19" x14ac:dyDescent="0.3">
      <c r="A5609" t="s">
        <v>11250</v>
      </c>
      <c r="B5609" s="171" t="s">
        <v>11251</v>
      </c>
      <c r="C5609" s="171" t="s">
        <v>10537</v>
      </c>
      <c r="D5609" s="171" t="s">
        <v>80</v>
      </c>
      <c r="E5609" s="11">
        <v>42644</v>
      </c>
      <c r="F5609">
        <v>3</v>
      </c>
      <c r="G5609">
        <v>6</v>
      </c>
      <c r="H5609">
        <v>0.5</v>
      </c>
      <c r="I5609">
        <v>11</v>
      </c>
      <c r="J5609">
        <v>9</v>
      </c>
      <c r="K5609">
        <v>1.2222222222222223</v>
      </c>
      <c r="L5609">
        <v>18</v>
      </c>
      <c r="M5609">
        <v>0.5</v>
      </c>
      <c r="N5609">
        <v>11</v>
      </c>
      <c r="P5609">
        <v>0</v>
      </c>
      <c r="Q5609">
        <v>0</v>
      </c>
      <c r="R5609" t="e">
        <v>#DIV/0!</v>
      </c>
      <c r="S5609">
        <v>0</v>
      </c>
    </row>
    <row r="5610" spans="1:19" x14ac:dyDescent="0.3">
      <c r="A5610" t="s">
        <v>11252</v>
      </c>
      <c r="B5610" s="171" t="s">
        <v>11253</v>
      </c>
      <c r="C5610" s="171" t="s">
        <v>73</v>
      </c>
      <c r="D5610" s="171" t="s">
        <v>4</v>
      </c>
      <c r="E5610" s="11">
        <v>42644</v>
      </c>
      <c r="F5610">
        <v>2</v>
      </c>
      <c r="G5610">
        <v>4</v>
      </c>
      <c r="H5610">
        <v>0.5</v>
      </c>
      <c r="I5610">
        <v>3</v>
      </c>
      <c r="J5610">
        <v>8</v>
      </c>
      <c r="K5610">
        <v>0.375</v>
      </c>
      <c r="L5610">
        <v>18</v>
      </c>
      <c r="M5610">
        <v>0.44444444444444442</v>
      </c>
      <c r="N5610">
        <v>3</v>
      </c>
      <c r="P5610">
        <v>0</v>
      </c>
      <c r="Q5610">
        <v>0</v>
      </c>
      <c r="R5610" t="e">
        <v>#DIV/0!</v>
      </c>
      <c r="S5610">
        <v>0</v>
      </c>
    </row>
    <row r="5611" spans="1:19" x14ac:dyDescent="0.3">
      <c r="A5611" t="s">
        <v>11254</v>
      </c>
      <c r="B5611" s="171" t="s">
        <v>11255</v>
      </c>
      <c r="C5611" s="171" t="s">
        <v>107</v>
      </c>
      <c r="D5611" s="171" t="s">
        <v>4</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3">
      <c r="A5612" t="s">
        <v>11256</v>
      </c>
      <c r="B5612" s="171" t="s">
        <v>11257</v>
      </c>
      <c r="C5612" s="171" t="s">
        <v>9887</v>
      </c>
      <c r="D5612" s="171" t="s">
        <v>4</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3">
      <c r="A5613" t="s">
        <v>11258</v>
      </c>
      <c r="B5613" s="171" t="s">
        <v>11259</v>
      </c>
      <c r="C5613" s="171" t="s">
        <v>11260</v>
      </c>
      <c r="D5613" s="171" t="s">
        <v>4</v>
      </c>
      <c r="E5613" s="11">
        <v>42644</v>
      </c>
      <c r="F5613">
        <v>1</v>
      </c>
      <c r="G5613">
        <v>1</v>
      </c>
      <c r="H5613">
        <v>1</v>
      </c>
      <c r="I5613">
        <v>2</v>
      </c>
      <c r="J5613">
        <v>3</v>
      </c>
      <c r="K5613">
        <v>0.66666666666666663</v>
      </c>
      <c r="L5613">
        <v>3</v>
      </c>
      <c r="M5613">
        <v>1</v>
      </c>
      <c r="N5613">
        <v>2</v>
      </c>
      <c r="P5613">
        <v>0</v>
      </c>
      <c r="Q5613">
        <v>0</v>
      </c>
      <c r="R5613" t="e">
        <v>#DIV/0!</v>
      </c>
      <c r="S5613">
        <v>0</v>
      </c>
    </row>
    <row r="5614" spans="1:19" x14ac:dyDescent="0.3">
      <c r="A5614" t="s">
        <v>11261</v>
      </c>
      <c r="B5614" s="171" t="s">
        <v>11262</v>
      </c>
      <c r="C5614" s="171" t="s">
        <v>122</v>
      </c>
      <c r="D5614" s="171" t="s">
        <v>4</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3">
      <c r="A5615" t="s">
        <v>11263</v>
      </c>
      <c r="B5615" s="171" t="s">
        <v>11264</v>
      </c>
      <c r="C5615" s="171" t="s">
        <v>125</v>
      </c>
      <c r="D5615" s="171" t="s">
        <v>4</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3">
      <c r="A5616" t="s">
        <v>11265</v>
      </c>
      <c r="B5616" s="171" t="s">
        <v>11266</v>
      </c>
      <c r="C5616" s="171" t="s">
        <v>137</v>
      </c>
      <c r="D5616" s="171" t="s">
        <v>4</v>
      </c>
      <c r="E5616" s="11">
        <v>42644</v>
      </c>
      <c r="F5616">
        <v>6</v>
      </c>
      <c r="G5616">
        <v>6</v>
      </c>
      <c r="H5616">
        <v>1</v>
      </c>
      <c r="I5616">
        <v>74</v>
      </c>
      <c r="J5616">
        <v>90</v>
      </c>
      <c r="K5616">
        <v>0.82222222222222219</v>
      </c>
      <c r="L5616">
        <v>90</v>
      </c>
      <c r="M5616">
        <v>1</v>
      </c>
      <c r="N5616">
        <v>74</v>
      </c>
      <c r="P5616">
        <v>0</v>
      </c>
      <c r="Q5616">
        <v>0</v>
      </c>
      <c r="R5616" t="e">
        <v>#DIV/0!</v>
      </c>
      <c r="S5616">
        <v>0</v>
      </c>
    </row>
    <row r="5617" spans="1:19" x14ac:dyDescent="0.3">
      <c r="A5617" t="s">
        <v>11267</v>
      </c>
      <c r="B5617" s="171" t="s">
        <v>11268</v>
      </c>
      <c r="C5617" s="171" t="s">
        <v>8615</v>
      </c>
      <c r="D5617" s="171" t="s">
        <v>4</v>
      </c>
      <c r="E5617" s="11">
        <v>42644</v>
      </c>
      <c r="F5617">
        <v>5</v>
      </c>
      <c r="G5617">
        <v>4</v>
      </c>
      <c r="H5617">
        <v>1.25</v>
      </c>
      <c r="I5617">
        <v>10</v>
      </c>
      <c r="J5617">
        <v>30</v>
      </c>
      <c r="K5617">
        <v>0.33333333333333331</v>
      </c>
      <c r="L5617">
        <v>24</v>
      </c>
      <c r="M5617">
        <v>1.25</v>
      </c>
      <c r="N5617">
        <v>9</v>
      </c>
      <c r="P5617">
        <v>0</v>
      </c>
      <c r="Q5617">
        <v>0</v>
      </c>
      <c r="R5617" t="e">
        <v>#DIV/0!</v>
      </c>
      <c r="S5617">
        <v>1</v>
      </c>
    </row>
    <row r="5618" spans="1:19" x14ac:dyDescent="0.3">
      <c r="A5618" t="s">
        <v>11269</v>
      </c>
      <c r="B5618" s="171" t="s">
        <v>11270</v>
      </c>
      <c r="C5618" s="171" t="s">
        <v>146</v>
      </c>
      <c r="D5618" s="171" t="s">
        <v>4</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3">
      <c r="A5619" t="s">
        <v>11271</v>
      </c>
      <c r="B5619" s="171" t="s">
        <v>11272</v>
      </c>
      <c r="C5619" s="171" t="s">
        <v>161</v>
      </c>
      <c r="D5619" s="171" t="s">
        <v>4</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3">
      <c r="A5620" t="s">
        <v>11273</v>
      </c>
      <c r="B5620" s="171" t="s">
        <v>11274</v>
      </c>
      <c r="C5620" s="171" t="s">
        <v>167</v>
      </c>
      <c r="D5620" s="171" t="s">
        <v>4</v>
      </c>
      <c r="E5620" s="11">
        <v>42644</v>
      </c>
      <c r="F5620">
        <v>4</v>
      </c>
      <c r="G5620">
        <v>5</v>
      </c>
      <c r="H5620">
        <v>0.8</v>
      </c>
      <c r="I5620">
        <v>56</v>
      </c>
      <c r="J5620">
        <v>40</v>
      </c>
      <c r="K5620">
        <v>1.4</v>
      </c>
      <c r="L5620">
        <v>50</v>
      </c>
      <c r="M5620">
        <v>0.8</v>
      </c>
      <c r="N5620">
        <v>47</v>
      </c>
      <c r="P5620">
        <v>0</v>
      </c>
      <c r="Q5620">
        <v>5</v>
      </c>
      <c r="R5620">
        <v>0</v>
      </c>
      <c r="S5620">
        <v>9</v>
      </c>
    </row>
    <row r="5621" spans="1:19" x14ac:dyDescent="0.3">
      <c r="A5621" t="s">
        <v>11275</v>
      </c>
      <c r="B5621" s="171" t="s">
        <v>11276</v>
      </c>
      <c r="C5621" s="171" t="s">
        <v>173</v>
      </c>
      <c r="D5621" s="171" t="s">
        <v>80</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3">
      <c r="A5622" t="s">
        <v>11277</v>
      </c>
      <c r="B5622" s="171" t="s">
        <v>11278</v>
      </c>
      <c r="C5622" s="171" t="s">
        <v>179</v>
      </c>
      <c r="D5622" s="171" t="s">
        <v>4</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3">
      <c r="A5623" t="s">
        <v>11279</v>
      </c>
      <c r="B5623" s="171" t="s">
        <v>11280</v>
      </c>
      <c r="C5623" s="171" t="s">
        <v>185</v>
      </c>
      <c r="D5623" s="171" t="s">
        <v>4</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3">
      <c r="A5624" t="s">
        <v>11281</v>
      </c>
      <c r="B5624" s="171" t="s">
        <v>11282</v>
      </c>
      <c r="C5624" s="171" t="s">
        <v>191</v>
      </c>
      <c r="D5624" s="171" t="s">
        <v>4</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3">
      <c r="A5625" t="s">
        <v>11283</v>
      </c>
      <c r="B5625" s="171" t="s">
        <v>11284</v>
      </c>
      <c r="C5625" s="171" t="s">
        <v>200</v>
      </c>
      <c r="D5625" s="171" t="s">
        <v>80</v>
      </c>
      <c r="E5625" s="11">
        <v>42644</v>
      </c>
      <c r="F5625">
        <v>11</v>
      </c>
      <c r="G5625">
        <v>10</v>
      </c>
      <c r="H5625">
        <v>1.1000000000000001</v>
      </c>
      <c r="I5625">
        <v>42</v>
      </c>
      <c r="J5625">
        <v>60</v>
      </c>
      <c r="K5625">
        <v>0.7</v>
      </c>
      <c r="L5625">
        <v>50</v>
      </c>
      <c r="M5625">
        <v>1.2</v>
      </c>
      <c r="N5625">
        <v>38</v>
      </c>
      <c r="P5625">
        <v>0</v>
      </c>
      <c r="Q5625">
        <v>1</v>
      </c>
      <c r="R5625">
        <v>0</v>
      </c>
      <c r="S5625">
        <v>4</v>
      </c>
    </row>
    <row r="5626" spans="1:19" x14ac:dyDescent="0.3">
      <c r="A5626" t="s">
        <v>11285</v>
      </c>
      <c r="B5626" s="171" t="s">
        <v>11286</v>
      </c>
      <c r="C5626" s="171" t="s">
        <v>212</v>
      </c>
      <c r="D5626" s="171" t="s">
        <v>4</v>
      </c>
      <c r="E5626" s="11">
        <v>42644</v>
      </c>
      <c r="F5626">
        <v>1</v>
      </c>
      <c r="G5626">
        <v>1</v>
      </c>
      <c r="H5626">
        <v>1</v>
      </c>
      <c r="I5626">
        <v>8</v>
      </c>
      <c r="J5626">
        <v>5</v>
      </c>
      <c r="K5626">
        <v>1.6</v>
      </c>
      <c r="L5626">
        <v>5</v>
      </c>
      <c r="M5626">
        <v>1</v>
      </c>
      <c r="N5626">
        <v>8</v>
      </c>
      <c r="P5626">
        <v>0</v>
      </c>
      <c r="Q5626">
        <v>2</v>
      </c>
      <c r="R5626">
        <v>0</v>
      </c>
      <c r="S5626">
        <v>0</v>
      </c>
    </row>
    <row r="5627" spans="1:19" x14ac:dyDescent="0.3">
      <c r="A5627" t="s">
        <v>11287</v>
      </c>
      <c r="B5627" s="171" t="s">
        <v>11288</v>
      </c>
      <c r="C5627" s="171" t="s">
        <v>215</v>
      </c>
      <c r="D5627" s="171" t="s">
        <v>4</v>
      </c>
      <c r="E5627" s="11">
        <v>42644</v>
      </c>
      <c r="F5627">
        <v>4</v>
      </c>
      <c r="G5627">
        <v>4</v>
      </c>
      <c r="H5627">
        <v>1</v>
      </c>
      <c r="I5627">
        <v>17</v>
      </c>
      <c r="J5627">
        <v>40</v>
      </c>
      <c r="K5627">
        <v>0.42499999999999999</v>
      </c>
      <c r="L5627">
        <v>40</v>
      </c>
      <c r="M5627">
        <v>1</v>
      </c>
      <c r="N5627">
        <v>17</v>
      </c>
      <c r="P5627">
        <v>0</v>
      </c>
      <c r="Q5627">
        <v>0</v>
      </c>
      <c r="R5627" t="e">
        <v>#DIV/0!</v>
      </c>
      <c r="S5627">
        <v>0</v>
      </c>
    </row>
    <row r="5628" spans="1:19" x14ac:dyDescent="0.3">
      <c r="A5628" t="s">
        <v>11289</v>
      </c>
      <c r="B5628" s="171" t="s">
        <v>11290</v>
      </c>
      <c r="C5628" s="171" t="s">
        <v>221</v>
      </c>
      <c r="D5628" s="171" t="s">
        <v>4</v>
      </c>
      <c r="E5628" s="11">
        <v>42644</v>
      </c>
      <c r="F5628">
        <v>0</v>
      </c>
      <c r="G5628">
        <v>0</v>
      </c>
      <c r="H5628" t="e">
        <v>#DIV/0!</v>
      </c>
      <c r="I5628">
        <v>2</v>
      </c>
      <c r="J5628">
        <v>0</v>
      </c>
      <c r="K5628" t="e">
        <v>#DIV/0!</v>
      </c>
      <c r="L5628">
        <v>0</v>
      </c>
      <c r="M5628" t="e">
        <v>#DIV/0!</v>
      </c>
      <c r="N5628">
        <v>2</v>
      </c>
      <c r="P5628">
        <v>0</v>
      </c>
      <c r="Q5628">
        <v>0</v>
      </c>
      <c r="R5628" t="e">
        <v>#DIV/0!</v>
      </c>
      <c r="S5628">
        <v>0</v>
      </c>
    </row>
    <row r="5629" spans="1:19" x14ac:dyDescent="0.3">
      <c r="A5629" t="s">
        <v>11291</v>
      </c>
      <c r="B5629" s="171" t="s">
        <v>11292</v>
      </c>
      <c r="C5629" s="171" t="s">
        <v>8233</v>
      </c>
      <c r="D5629" s="171" t="s">
        <v>4</v>
      </c>
      <c r="E5629" s="11">
        <v>42644</v>
      </c>
      <c r="F5629">
        <v>5</v>
      </c>
      <c r="G5629">
        <v>4</v>
      </c>
      <c r="H5629">
        <v>1.25</v>
      </c>
      <c r="I5629">
        <v>36</v>
      </c>
      <c r="J5629">
        <v>50</v>
      </c>
      <c r="K5629">
        <v>0.72</v>
      </c>
      <c r="L5629">
        <v>40</v>
      </c>
      <c r="M5629">
        <v>1.25</v>
      </c>
      <c r="N5629">
        <v>34</v>
      </c>
      <c r="P5629">
        <v>5</v>
      </c>
      <c r="Q5629">
        <v>5</v>
      </c>
      <c r="R5629">
        <v>1</v>
      </c>
      <c r="S5629">
        <v>2</v>
      </c>
    </row>
    <row r="5630" spans="1:19" x14ac:dyDescent="0.3">
      <c r="A5630" t="s">
        <v>11293</v>
      </c>
      <c r="B5630" s="171" t="s">
        <v>11294</v>
      </c>
      <c r="C5630" s="171" t="s">
        <v>233</v>
      </c>
      <c r="D5630" s="171" t="s">
        <v>4</v>
      </c>
      <c r="E5630" s="11">
        <v>42644</v>
      </c>
      <c r="F5630">
        <v>7</v>
      </c>
      <c r="G5630">
        <v>16</v>
      </c>
      <c r="H5630">
        <v>0.4375</v>
      </c>
      <c r="I5630">
        <v>14</v>
      </c>
      <c r="J5630">
        <v>16</v>
      </c>
      <c r="K5630">
        <v>0.875</v>
      </c>
      <c r="L5630">
        <v>48</v>
      </c>
      <c r="M5630">
        <v>0.33333333333333331</v>
      </c>
      <c r="N5630">
        <v>13</v>
      </c>
      <c r="P5630">
        <v>4</v>
      </c>
      <c r="Q5630">
        <v>5</v>
      </c>
      <c r="R5630">
        <v>0.8</v>
      </c>
      <c r="S5630">
        <v>1</v>
      </c>
    </row>
    <row r="5631" spans="1:19" x14ac:dyDescent="0.3">
      <c r="A5631" t="s">
        <v>11295</v>
      </c>
      <c r="B5631" s="171" t="s">
        <v>11296</v>
      </c>
      <c r="C5631" s="171" t="s">
        <v>79</v>
      </c>
      <c r="D5631" s="171" t="s">
        <v>80</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3">
      <c r="A5632" t="s">
        <v>11297</v>
      </c>
      <c r="B5632" s="171" t="s">
        <v>11298</v>
      </c>
      <c r="C5632" s="171" t="s">
        <v>83</v>
      </c>
      <c r="D5632" s="171" t="s">
        <v>80</v>
      </c>
      <c r="E5632" s="11">
        <v>42644</v>
      </c>
      <c r="F5632">
        <v>8</v>
      </c>
      <c r="G5632">
        <v>8</v>
      </c>
      <c r="H5632">
        <v>1</v>
      </c>
      <c r="I5632">
        <v>30</v>
      </c>
      <c r="J5632">
        <v>40</v>
      </c>
      <c r="K5632">
        <v>0.75</v>
      </c>
      <c r="L5632">
        <v>40</v>
      </c>
      <c r="M5632">
        <v>1</v>
      </c>
      <c r="N5632">
        <v>28</v>
      </c>
      <c r="P5632">
        <v>0</v>
      </c>
      <c r="Q5632">
        <v>0</v>
      </c>
      <c r="R5632" t="e">
        <v>#DIV/0!</v>
      </c>
      <c r="S5632">
        <v>2</v>
      </c>
    </row>
    <row r="5633" spans="1:19" x14ac:dyDescent="0.3">
      <c r="A5633" t="s">
        <v>11299</v>
      </c>
      <c r="B5633" s="171" t="s">
        <v>11300</v>
      </c>
      <c r="C5633" s="171" t="s">
        <v>86</v>
      </c>
      <c r="D5633" s="171" t="s">
        <v>80</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3">
      <c r="A5634" t="s">
        <v>11301</v>
      </c>
      <c r="B5634" s="171" t="s">
        <v>11302</v>
      </c>
      <c r="C5634" s="171" t="s">
        <v>89</v>
      </c>
      <c r="D5634" s="171" t="s">
        <v>80</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3">
      <c r="A5635" t="s">
        <v>11303</v>
      </c>
      <c r="B5635" s="171" t="s">
        <v>11304</v>
      </c>
      <c r="C5635" s="171" t="s">
        <v>92</v>
      </c>
      <c r="D5635" s="171" t="s">
        <v>80</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3">
      <c r="A5636" t="s">
        <v>11305</v>
      </c>
      <c r="B5636" s="171" t="s">
        <v>11306</v>
      </c>
      <c r="C5636" s="171" t="s">
        <v>95</v>
      </c>
      <c r="D5636" s="171" t="s">
        <v>80</v>
      </c>
      <c r="E5636" s="11">
        <v>42644</v>
      </c>
      <c r="F5636">
        <v>9</v>
      </c>
      <c r="G5636">
        <v>10</v>
      </c>
      <c r="H5636">
        <v>0.9</v>
      </c>
      <c r="I5636">
        <v>31</v>
      </c>
      <c r="J5636">
        <v>49</v>
      </c>
      <c r="K5636">
        <v>0.63265306122448983</v>
      </c>
      <c r="L5636">
        <v>49</v>
      </c>
      <c r="M5636">
        <v>1</v>
      </c>
      <c r="N5636">
        <v>26</v>
      </c>
      <c r="P5636">
        <v>2</v>
      </c>
      <c r="Q5636">
        <v>4</v>
      </c>
      <c r="R5636">
        <v>0.5</v>
      </c>
      <c r="S5636">
        <v>5</v>
      </c>
    </row>
    <row r="5637" spans="1:19" x14ac:dyDescent="0.3">
      <c r="A5637" t="s">
        <v>11307</v>
      </c>
      <c r="B5637" s="171" t="s">
        <v>11308</v>
      </c>
      <c r="C5637" s="171" t="s">
        <v>98</v>
      </c>
      <c r="D5637" s="171" t="s">
        <v>80</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3">
      <c r="A5638" t="s">
        <v>11309</v>
      </c>
      <c r="B5638" s="171" t="s">
        <v>11310</v>
      </c>
      <c r="C5638" s="171" t="s">
        <v>101</v>
      </c>
      <c r="D5638" s="171" t="s">
        <v>80</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3">
      <c r="A5639" t="s">
        <v>11311</v>
      </c>
      <c r="B5639" s="171" t="s">
        <v>11312</v>
      </c>
      <c r="C5639" s="171" t="s">
        <v>6843</v>
      </c>
      <c r="D5639" s="171" t="s">
        <v>80</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3">
      <c r="A5640" t="s">
        <v>11313</v>
      </c>
      <c r="B5640" s="171" t="s">
        <v>11314</v>
      </c>
      <c r="C5640" s="171" t="s">
        <v>104</v>
      </c>
      <c r="D5640" s="171" t="s">
        <v>4</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3">
      <c r="A5641" t="s">
        <v>11315</v>
      </c>
      <c r="B5641" s="171" t="s">
        <v>11316</v>
      </c>
      <c r="C5641" s="171" t="s">
        <v>76</v>
      </c>
      <c r="D5641" s="171" t="s">
        <v>80</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3">
      <c r="A5642" t="s">
        <v>11317</v>
      </c>
      <c r="B5642" s="171" t="s">
        <v>11318</v>
      </c>
      <c r="C5642" s="171" t="s">
        <v>10522</v>
      </c>
      <c r="D5642" s="171" t="s">
        <v>4</v>
      </c>
      <c r="E5642" s="11">
        <v>42644</v>
      </c>
      <c r="F5642">
        <v>1</v>
      </c>
      <c r="G5642">
        <v>1</v>
      </c>
      <c r="H5642">
        <v>1</v>
      </c>
      <c r="I5642">
        <v>1</v>
      </c>
      <c r="J5642">
        <v>3</v>
      </c>
      <c r="K5642">
        <v>0.33333333333333331</v>
      </c>
      <c r="L5642">
        <v>3</v>
      </c>
      <c r="M5642">
        <v>1</v>
      </c>
      <c r="N5642">
        <v>1</v>
      </c>
      <c r="P5642">
        <v>0</v>
      </c>
      <c r="Q5642">
        <v>0</v>
      </c>
      <c r="R5642" t="e">
        <v>#DIV/0!</v>
      </c>
      <c r="S5642">
        <v>0</v>
      </c>
    </row>
    <row r="5643" spans="1:19" x14ac:dyDescent="0.3">
      <c r="A5643" t="s">
        <v>11319</v>
      </c>
      <c r="B5643" s="171" t="s">
        <v>11320</v>
      </c>
      <c r="C5643" s="171" t="s">
        <v>79</v>
      </c>
      <c r="D5643" s="171" t="s">
        <v>4</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3">
      <c r="A5644" t="s">
        <v>11321</v>
      </c>
      <c r="B5644" s="171" t="s">
        <v>11322</v>
      </c>
      <c r="C5644" s="171" t="s">
        <v>86</v>
      </c>
      <c r="D5644" s="171" t="s">
        <v>4</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3">
      <c r="A5645" t="s">
        <v>11323</v>
      </c>
      <c r="B5645" s="171" t="s">
        <v>11324</v>
      </c>
      <c r="C5645" s="171" t="s">
        <v>89</v>
      </c>
      <c r="D5645" s="171" t="s">
        <v>4</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3">
      <c r="A5646" t="s">
        <v>11325</v>
      </c>
      <c r="B5646" s="171" t="s">
        <v>11326</v>
      </c>
      <c r="C5646" s="171" t="s">
        <v>92</v>
      </c>
      <c r="D5646" s="171" t="s">
        <v>4</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3">
      <c r="A5647" t="s">
        <v>11327</v>
      </c>
      <c r="B5647" s="171" t="s">
        <v>11328</v>
      </c>
      <c r="C5647" s="171" t="s">
        <v>98</v>
      </c>
      <c r="D5647" s="171" t="s">
        <v>4</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3">
      <c r="A5648" t="s">
        <v>11329</v>
      </c>
      <c r="B5648" s="171" t="s">
        <v>11330</v>
      </c>
      <c r="C5648" s="171" t="s">
        <v>101</v>
      </c>
      <c r="D5648" s="171" t="s">
        <v>4</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3">
      <c r="A5649" t="s">
        <v>11331</v>
      </c>
      <c r="B5649" s="171" t="s">
        <v>11332</v>
      </c>
      <c r="C5649" s="171" t="s">
        <v>6843</v>
      </c>
      <c r="D5649" s="171" t="s">
        <v>4</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3">
      <c r="A5650" t="s">
        <v>11333</v>
      </c>
      <c r="B5650" s="171" t="s">
        <v>11334</v>
      </c>
      <c r="C5650" s="171" t="s">
        <v>107</v>
      </c>
      <c r="D5650" s="171" t="s">
        <v>80</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3">
      <c r="A5651" t="s">
        <v>11335</v>
      </c>
      <c r="B5651" s="171" t="s">
        <v>11336</v>
      </c>
      <c r="C5651" s="171" t="s">
        <v>113</v>
      </c>
      <c r="D5651" s="171" t="s">
        <v>4</v>
      </c>
      <c r="E5651" s="11">
        <v>42644</v>
      </c>
      <c r="F5651">
        <v>4</v>
      </c>
      <c r="G5651">
        <v>8</v>
      </c>
      <c r="H5651">
        <v>0.5</v>
      </c>
      <c r="I5651">
        <v>9</v>
      </c>
      <c r="J5651">
        <v>20</v>
      </c>
      <c r="K5651">
        <v>0.45</v>
      </c>
      <c r="L5651">
        <v>40</v>
      </c>
      <c r="M5651">
        <v>0.5</v>
      </c>
      <c r="N5651">
        <v>6</v>
      </c>
      <c r="P5651">
        <v>1</v>
      </c>
      <c r="Q5651">
        <v>1</v>
      </c>
      <c r="R5651">
        <v>1</v>
      </c>
      <c r="S5651">
        <v>3</v>
      </c>
    </row>
    <row r="5652" spans="1:19" x14ac:dyDescent="0.3">
      <c r="A5652" t="s">
        <v>11337</v>
      </c>
      <c r="B5652" s="171" t="s">
        <v>11338</v>
      </c>
      <c r="C5652" s="171" t="s">
        <v>116</v>
      </c>
      <c r="D5652" s="171" t="s">
        <v>4</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3">
      <c r="A5653" t="s">
        <v>11339</v>
      </c>
      <c r="B5653" s="171" t="s">
        <v>11340</v>
      </c>
      <c r="C5653" s="171" t="s">
        <v>9887</v>
      </c>
      <c r="D5653" s="171" t="s">
        <v>80</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3">
      <c r="A5654" t="s">
        <v>11341</v>
      </c>
      <c r="B5654" s="171" t="s">
        <v>11342</v>
      </c>
      <c r="C5654" s="171" t="s">
        <v>9862</v>
      </c>
      <c r="D5654" s="171" t="s">
        <v>4</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3">
      <c r="A5655" t="s">
        <v>11343</v>
      </c>
      <c r="B5655" s="171" t="s">
        <v>11344</v>
      </c>
      <c r="C5655" s="171" t="s">
        <v>10525</v>
      </c>
      <c r="D5655" s="171" t="s">
        <v>4</v>
      </c>
      <c r="E5655" s="11">
        <v>42644</v>
      </c>
      <c r="F5655">
        <v>7</v>
      </c>
      <c r="G5655">
        <v>5</v>
      </c>
      <c r="H5655">
        <v>1.4</v>
      </c>
      <c r="I5655">
        <v>11</v>
      </c>
      <c r="J5655">
        <v>21</v>
      </c>
      <c r="K5655">
        <v>0.52380952380952384</v>
      </c>
      <c r="L5655">
        <v>15</v>
      </c>
      <c r="M5655">
        <v>1.4</v>
      </c>
      <c r="N5655">
        <v>8</v>
      </c>
      <c r="P5655">
        <v>3</v>
      </c>
      <c r="Q5655">
        <v>4</v>
      </c>
      <c r="R5655">
        <v>0.75</v>
      </c>
      <c r="S5655">
        <v>3</v>
      </c>
    </row>
    <row r="5656" spans="1:19" x14ac:dyDescent="0.3">
      <c r="A5656" t="s">
        <v>11345</v>
      </c>
      <c r="B5656" s="171" t="s">
        <v>11346</v>
      </c>
      <c r="C5656" s="171" t="s">
        <v>10528</v>
      </c>
      <c r="D5656" s="171" t="s">
        <v>4</v>
      </c>
      <c r="E5656" s="11">
        <v>42644</v>
      </c>
      <c r="F5656">
        <v>1</v>
      </c>
      <c r="G5656">
        <v>1</v>
      </c>
      <c r="H5656">
        <v>1</v>
      </c>
      <c r="I5656">
        <v>2</v>
      </c>
      <c r="J5656">
        <v>3</v>
      </c>
      <c r="K5656">
        <v>0.66666666666666663</v>
      </c>
      <c r="L5656">
        <v>3</v>
      </c>
      <c r="M5656">
        <v>1</v>
      </c>
      <c r="N5656">
        <v>2</v>
      </c>
      <c r="P5656">
        <v>0</v>
      </c>
      <c r="Q5656">
        <v>0</v>
      </c>
      <c r="R5656" t="e">
        <v>#DIV/0!</v>
      </c>
      <c r="S5656">
        <v>0</v>
      </c>
    </row>
    <row r="5657" spans="1:19" x14ac:dyDescent="0.3">
      <c r="A5657" t="s">
        <v>11347</v>
      </c>
      <c r="B5657" s="171" t="s">
        <v>11348</v>
      </c>
      <c r="C5657" s="171" t="s">
        <v>119</v>
      </c>
      <c r="D5657" s="171" t="s">
        <v>4</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3">
      <c r="A5658" t="s">
        <v>11349</v>
      </c>
      <c r="B5658" s="171" t="s">
        <v>11350</v>
      </c>
      <c r="C5658" s="171" t="s">
        <v>122</v>
      </c>
      <c r="D5658" s="171" t="s">
        <v>80</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3">
      <c r="A5659" t="s">
        <v>11351</v>
      </c>
      <c r="B5659" s="171" t="s">
        <v>11352</v>
      </c>
      <c r="C5659" s="171" t="s">
        <v>125</v>
      </c>
      <c r="D5659" s="171" t="s">
        <v>80</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3">
      <c r="A5660" t="s">
        <v>11353</v>
      </c>
      <c r="B5660" s="171" t="s">
        <v>11354</v>
      </c>
      <c r="C5660" s="171" t="s">
        <v>128</v>
      </c>
      <c r="D5660" s="171" t="s">
        <v>4</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3">
      <c r="A5661" t="s">
        <v>11355</v>
      </c>
      <c r="B5661" s="171" t="s">
        <v>11356</v>
      </c>
      <c r="C5661" s="171" t="s">
        <v>131</v>
      </c>
      <c r="D5661" s="171" t="s">
        <v>4</v>
      </c>
      <c r="E5661" s="11">
        <v>42644</v>
      </c>
      <c r="F5661">
        <v>1</v>
      </c>
      <c r="G5661">
        <v>5</v>
      </c>
      <c r="H5661">
        <v>0.2</v>
      </c>
      <c r="I5661">
        <v>3</v>
      </c>
      <c r="J5661">
        <v>5</v>
      </c>
      <c r="K5661">
        <v>0.6</v>
      </c>
      <c r="L5661">
        <v>25</v>
      </c>
      <c r="M5661">
        <v>0.2</v>
      </c>
      <c r="N5661">
        <v>3</v>
      </c>
      <c r="P5661">
        <v>0</v>
      </c>
      <c r="Q5661">
        <v>0</v>
      </c>
      <c r="R5661" t="e">
        <v>#DIV/0!</v>
      </c>
      <c r="S5661">
        <v>0</v>
      </c>
    </row>
    <row r="5662" spans="1:19" x14ac:dyDescent="0.3">
      <c r="A5662" t="s">
        <v>11357</v>
      </c>
      <c r="B5662" s="171" t="s">
        <v>11358</v>
      </c>
      <c r="C5662" s="171" t="s">
        <v>10531</v>
      </c>
      <c r="D5662" s="171" t="s">
        <v>4</v>
      </c>
      <c r="E5662" s="11">
        <v>42644</v>
      </c>
      <c r="F5662">
        <v>3</v>
      </c>
      <c r="G5662">
        <v>8</v>
      </c>
      <c r="H5662">
        <v>0.375</v>
      </c>
      <c r="I5662">
        <v>8</v>
      </c>
      <c r="J5662">
        <v>9</v>
      </c>
      <c r="K5662">
        <v>0.88888888888888884</v>
      </c>
      <c r="L5662">
        <v>24</v>
      </c>
      <c r="M5662">
        <v>0.375</v>
      </c>
      <c r="N5662">
        <v>7</v>
      </c>
      <c r="P5662">
        <v>0</v>
      </c>
      <c r="Q5662">
        <v>1</v>
      </c>
      <c r="R5662">
        <v>0</v>
      </c>
      <c r="S5662">
        <v>1</v>
      </c>
    </row>
    <row r="5663" spans="1:19" x14ac:dyDescent="0.3">
      <c r="A5663" t="s">
        <v>11359</v>
      </c>
      <c r="B5663" s="171" t="s">
        <v>11360</v>
      </c>
      <c r="C5663" s="171" t="s">
        <v>137</v>
      </c>
      <c r="D5663" s="171" t="s">
        <v>80</v>
      </c>
      <c r="E5663" s="11">
        <v>42644</v>
      </c>
      <c r="F5663">
        <v>6</v>
      </c>
      <c r="G5663">
        <v>6</v>
      </c>
      <c r="H5663">
        <v>1</v>
      </c>
      <c r="I5663">
        <v>74</v>
      </c>
      <c r="J5663">
        <v>90</v>
      </c>
      <c r="K5663">
        <v>0.82222222222222219</v>
      </c>
      <c r="L5663">
        <v>90</v>
      </c>
      <c r="M5663">
        <v>1</v>
      </c>
      <c r="N5663">
        <v>74</v>
      </c>
      <c r="P5663">
        <v>0</v>
      </c>
      <c r="Q5663">
        <v>0</v>
      </c>
      <c r="R5663" t="e">
        <v>#DIV/0!</v>
      </c>
      <c r="S5663">
        <v>0</v>
      </c>
    </row>
    <row r="5664" spans="1:19" x14ac:dyDescent="0.3">
      <c r="A5664" t="s">
        <v>11361</v>
      </c>
      <c r="B5664" s="171" t="s">
        <v>11362</v>
      </c>
      <c r="C5664" s="171" t="s">
        <v>140</v>
      </c>
      <c r="D5664" s="171" t="s">
        <v>4</v>
      </c>
      <c r="E5664" s="11">
        <v>42644</v>
      </c>
      <c r="F5664">
        <v>6</v>
      </c>
      <c r="G5664">
        <v>6</v>
      </c>
      <c r="H5664">
        <v>1</v>
      </c>
      <c r="I5664">
        <v>74</v>
      </c>
      <c r="J5664">
        <v>90</v>
      </c>
      <c r="K5664">
        <v>0.82222222222222219</v>
      </c>
      <c r="L5664">
        <v>90</v>
      </c>
      <c r="M5664">
        <v>1</v>
      </c>
      <c r="N5664">
        <v>74</v>
      </c>
      <c r="P5664">
        <v>0</v>
      </c>
      <c r="Q5664">
        <v>0</v>
      </c>
      <c r="R5664" t="e">
        <v>#DIV/0!</v>
      </c>
      <c r="S5664">
        <v>0</v>
      </c>
    </row>
    <row r="5665" spans="1:19" x14ac:dyDescent="0.3">
      <c r="A5665" t="s">
        <v>11363</v>
      </c>
      <c r="B5665" s="171" t="s">
        <v>11364</v>
      </c>
      <c r="C5665" s="171" t="s">
        <v>8615</v>
      </c>
      <c r="D5665" s="171" t="s">
        <v>80</v>
      </c>
      <c r="E5665" s="11">
        <v>42644</v>
      </c>
      <c r="F5665">
        <v>5</v>
      </c>
      <c r="G5665">
        <v>4</v>
      </c>
      <c r="H5665">
        <v>1.25</v>
      </c>
      <c r="I5665">
        <v>10</v>
      </c>
      <c r="J5665">
        <v>30</v>
      </c>
      <c r="K5665">
        <v>0.33333333333333331</v>
      </c>
      <c r="L5665">
        <v>24</v>
      </c>
      <c r="M5665">
        <v>1.25</v>
      </c>
      <c r="N5665">
        <v>9</v>
      </c>
      <c r="P5665">
        <v>0</v>
      </c>
      <c r="Q5665">
        <v>0</v>
      </c>
      <c r="R5665" t="e">
        <v>#DIV/0!</v>
      </c>
      <c r="S5665">
        <v>1</v>
      </c>
    </row>
    <row r="5666" spans="1:19" x14ac:dyDescent="0.3">
      <c r="A5666" t="s">
        <v>11365</v>
      </c>
      <c r="B5666" s="171" t="s">
        <v>11366</v>
      </c>
      <c r="C5666" s="171" t="s">
        <v>8590</v>
      </c>
      <c r="D5666" s="171" t="s">
        <v>4</v>
      </c>
      <c r="E5666" s="11">
        <v>42644</v>
      </c>
      <c r="F5666">
        <v>5</v>
      </c>
      <c r="G5666">
        <v>4</v>
      </c>
      <c r="H5666">
        <v>1.25</v>
      </c>
      <c r="I5666">
        <v>10</v>
      </c>
      <c r="J5666">
        <v>30</v>
      </c>
      <c r="K5666">
        <v>0.33333333333333331</v>
      </c>
      <c r="L5666">
        <v>24</v>
      </c>
      <c r="M5666">
        <v>1.25</v>
      </c>
      <c r="N5666">
        <v>9</v>
      </c>
      <c r="P5666">
        <v>0</v>
      </c>
      <c r="Q5666">
        <v>0</v>
      </c>
      <c r="R5666" t="e">
        <v>#DIV/0!</v>
      </c>
      <c r="S5666">
        <v>1</v>
      </c>
    </row>
    <row r="5667" spans="1:19" x14ac:dyDescent="0.3">
      <c r="A5667" t="s">
        <v>11367</v>
      </c>
      <c r="B5667" s="171" t="s">
        <v>11368</v>
      </c>
      <c r="C5667" s="171" t="s">
        <v>167</v>
      </c>
      <c r="D5667" s="171" t="s">
        <v>80</v>
      </c>
      <c r="E5667" s="11">
        <v>42644</v>
      </c>
      <c r="F5667">
        <v>4</v>
      </c>
      <c r="G5667">
        <v>5</v>
      </c>
      <c r="H5667">
        <v>0.8</v>
      </c>
      <c r="I5667">
        <v>56</v>
      </c>
      <c r="J5667">
        <v>40</v>
      </c>
      <c r="K5667">
        <v>1.4</v>
      </c>
      <c r="L5667">
        <v>50</v>
      </c>
      <c r="M5667">
        <v>0.8</v>
      </c>
      <c r="N5667">
        <v>47</v>
      </c>
      <c r="P5667">
        <v>0</v>
      </c>
      <c r="Q5667">
        <v>5</v>
      </c>
      <c r="R5667">
        <v>0</v>
      </c>
      <c r="S5667">
        <v>9</v>
      </c>
    </row>
    <row r="5668" spans="1:19" x14ac:dyDescent="0.3">
      <c r="A5668" t="s">
        <v>11369</v>
      </c>
      <c r="B5668" s="171" t="s">
        <v>11370</v>
      </c>
      <c r="C5668" s="171" t="s">
        <v>170</v>
      </c>
      <c r="D5668" s="171" t="s">
        <v>4</v>
      </c>
      <c r="E5668" s="11">
        <v>42644</v>
      </c>
      <c r="F5668">
        <v>4</v>
      </c>
      <c r="G5668">
        <v>5</v>
      </c>
      <c r="H5668">
        <v>0.8</v>
      </c>
      <c r="I5668">
        <v>56</v>
      </c>
      <c r="J5668">
        <v>40</v>
      </c>
      <c r="K5668">
        <v>1.4</v>
      </c>
      <c r="L5668">
        <v>50</v>
      </c>
      <c r="M5668">
        <v>0.8</v>
      </c>
      <c r="N5668">
        <v>47</v>
      </c>
      <c r="P5668">
        <v>0</v>
      </c>
      <c r="Q5668">
        <v>5</v>
      </c>
      <c r="R5668">
        <v>0</v>
      </c>
      <c r="S5668">
        <v>9</v>
      </c>
    </row>
    <row r="5669" spans="1:19" x14ac:dyDescent="0.3">
      <c r="A5669" t="s">
        <v>11371</v>
      </c>
      <c r="B5669" s="171" t="s">
        <v>11372</v>
      </c>
      <c r="C5669" s="171" t="s">
        <v>179</v>
      </c>
      <c r="D5669" s="171" t="s">
        <v>80</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3">
      <c r="A5670" t="s">
        <v>11373</v>
      </c>
      <c r="B5670" s="171" t="s">
        <v>11374</v>
      </c>
      <c r="C5670" s="171" t="s">
        <v>182</v>
      </c>
      <c r="D5670" s="171" t="s">
        <v>4</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3">
      <c r="A5671" t="s">
        <v>11375</v>
      </c>
      <c r="B5671" s="171" t="s">
        <v>11376</v>
      </c>
      <c r="C5671" s="171" t="s">
        <v>185</v>
      </c>
      <c r="D5671" s="171" t="s">
        <v>80</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3">
      <c r="A5672" t="s">
        <v>11377</v>
      </c>
      <c r="B5672" s="171" t="s">
        <v>11378</v>
      </c>
      <c r="C5672" s="171" t="s">
        <v>188</v>
      </c>
      <c r="D5672" s="171" t="s">
        <v>4</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3">
      <c r="A5673" t="s">
        <v>11379</v>
      </c>
      <c r="B5673" s="171" t="s">
        <v>11380</v>
      </c>
      <c r="C5673" s="171" t="s">
        <v>10537</v>
      </c>
      <c r="D5673" s="171" t="s">
        <v>4</v>
      </c>
      <c r="E5673" s="11">
        <v>42644</v>
      </c>
      <c r="F5673">
        <v>3</v>
      </c>
      <c r="G5673">
        <v>6</v>
      </c>
      <c r="H5673">
        <v>0.5</v>
      </c>
      <c r="I5673">
        <v>11</v>
      </c>
      <c r="J5673">
        <v>9</v>
      </c>
      <c r="K5673">
        <v>1.2222222222222223</v>
      </c>
      <c r="L5673">
        <v>18</v>
      </c>
      <c r="M5673">
        <v>0.5</v>
      </c>
      <c r="N5673">
        <v>11</v>
      </c>
      <c r="P5673">
        <v>0</v>
      </c>
      <c r="Q5673">
        <v>0</v>
      </c>
      <c r="R5673" t="e">
        <v>#DIV/0!</v>
      </c>
      <c r="S5673">
        <v>0</v>
      </c>
    </row>
    <row r="5674" spans="1:19" x14ac:dyDescent="0.3">
      <c r="A5674" t="s">
        <v>11381</v>
      </c>
      <c r="B5674" s="171" t="s">
        <v>11382</v>
      </c>
      <c r="C5674" s="171" t="s">
        <v>191</v>
      </c>
      <c r="D5674" s="171" t="s">
        <v>80</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3">
      <c r="A5675" t="s">
        <v>11383</v>
      </c>
      <c r="B5675" s="171" t="s">
        <v>11384</v>
      </c>
      <c r="C5675" s="171" t="s">
        <v>194</v>
      </c>
      <c r="D5675" s="171" t="s">
        <v>4</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3">
      <c r="A5676" t="s">
        <v>11385</v>
      </c>
      <c r="B5676" s="171" t="s">
        <v>11386</v>
      </c>
      <c r="C5676" s="171" t="s">
        <v>197</v>
      </c>
      <c r="D5676" s="171" t="s">
        <v>4</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3">
      <c r="A5677" t="s">
        <v>11387</v>
      </c>
      <c r="B5677" s="171" t="s">
        <v>11388</v>
      </c>
      <c r="C5677" s="171" t="s">
        <v>209</v>
      </c>
      <c r="D5677" s="171" t="s">
        <v>4</v>
      </c>
      <c r="E5677" s="11">
        <v>42644</v>
      </c>
      <c r="F5677">
        <v>1</v>
      </c>
      <c r="G5677">
        <v>1</v>
      </c>
      <c r="H5677">
        <v>1</v>
      </c>
      <c r="I5677">
        <v>8</v>
      </c>
      <c r="J5677">
        <v>5</v>
      </c>
      <c r="K5677">
        <v>1.6</v>
      </c>
      <c r="L5677">
        <v>5</v>
      </c>
      <c r="M5677">
        <v>1</v>
      </c>
      <c r="N5677">
        <v>8</v>
      </c>
      <c r="P5677">
        <v>0</v>
      </c>
      <c r="Q5677">
        <v>2</v>
      </c>
      <c r="R5677">
        <v>0</v>
      </c>
      <c r="S5677">
        <v>0</v>
      </c>
    </row>
    <row r="5678" spans="1:19" x14ac:dyDescent="0.3">
      <c r="A5678" t="s">
        <v>11389</v>
      </c>
      <c r="B5678" s="171" t="s">
        <v>11390</v>
      </c>
      <c r="C5678" s="171" t="s">
        <v>212</v>
      </c>
      <c r="D5678" s="171" t="s">
        <v>80</v>
      </c>
      <c r="E5678" s="11">
        <v>42644</v>
      </c>
      <c r="F5678">
        <v>1</v>
      </c>
      <c r="G5678">
        <v>1</v>
      </c>
      <c r="H5678">
        <v>1</v>
      </c>
      <c r="I5678">
        <v>8</v>
      </c>
      <c r="J5678">
        <v>5</v>
      </c>
      <c r="K5678">
        <v>1.6</v>
      </c>
      <c r="L5678">
        <v>5</v>
      </c>
      <c r="M5678">
        <v>1</v>
      </c>
      <c r="N5678">
        <v>8</v>
      </c>
      <c r="P5678">
        <v>0</v>
      </c>
      <c r="Q5678">
        <v>2</v>
      </c>
      <c r="R5678">
        <v>0</v>
      </c>
      <c r="S5678">
        <v>0</v>
      </c>
    </row>
    <row r="5679" spans="1:19" x14ac:dyDescent="0.3">
      <c r="A5679" t="s">
        <v>11391</v>
      </c>
      <c r="B5679" s="171" t="s">
        <v>11392</v>
      </c>
      <c r="C5679" s="171" t="s">
        <v>215</v>
      </c>
      <c r="D5679" s="171" t="s">
        <v>80</v>
      </c>
      <c r="E5679" s="11">
        <v>42644</v>
      </c>
      <c r="F5679">
        <v>4</v>
      </c>
      <c r="G5679">
        <v>4</v>
      </c>
      <c r="H5679">
        <v>1</v>
      </c>
      <c r="I5679">
        <v>17</v>
      </c>
      <c r="J5679">
        <v>40</v>
      </c>
      <c r="K5679">
        <v>0.42499999999999999</v>
      </c>
      <c r="L5679">
        <v>40</v>
      </c>
      <c r="M5679">
        <v>1</v>
      </c>
      <c r="N5679">
        <v>17</v>
      </c>
      <c r="P5679">
        <v>0</v>
      </c>
      <c r="Q5679">
        <v>0</v>
      </c>
      <c r="R5679" t="e">
        <v>#DIV/0!</v>
      </c>
      <c r="S5679">
        <v>0</v>
      </c>
    </row>
    <row r="5680" spans="1:19" x14ac:dyDescent="0.3">
      <c r="A5680" t="s">
        <v>11393</v>
      </c>
      <c r="B5680" s="171" t="s">
        <v>11394</v>
      </c>
      <c r="C5680" s="171" t="s">
        <v>218</v>
      </c>
      <c r="D5680" s="171" t="s">
        <v>4</v>
      </c>
      <c r="E5680" s="11">
        <v>42644</v>
      </c>
      <c r="F5680">
        <v>4</v>
      </c>
      <c r="G5680">
        <v>4</v>
      </c>
      <c r="H5680">
        <v>1</v>
      </c>
      <c r="I5680">
        <v>17</v>
      </c>
      <c r="J5680">
        <v>40</v>
      </c>
      <c r="K5680">
        <v>0.42499999999999999</v>
      </c>
      <c r="L5680">
        <v>40</v>
      </c>
      <c r="M5680">
        <v>1</v>
      </c>
      <c r="N5680">
        <v>17</v>
      </c>
      <c r="P5680">
        <v>0</v>
      </c>
      <c r="Q5680">
        <v>0</v>
      </c>
      <c r="R5680" t="e">
        <v>#DIV/0!</v>
      </c>
      <c r="S5680">
        <v>0</v>
      </c>
    </row>
    <row r="5681" spans="1:19" x14ac:dyDescent="0.3">
      <c r="A5681" t="s">
        <v>11395</v>
      </c>
      <c r="B5681" s="171" t="s">
        <v>11396</v>
      </c>
      <c r="C5681" s="171" t="s">
        <v>8233</v>
      </c>
      <c r="D5681" s="171" t="s">
        <v>80</v>
      </c>
      <c r="E5681" s="11">
        <v>42644</v>
      </c>
      <c r="F5681">
        <v>5</v>
      </c>
      <c r="G5681">
        <v>4</v>
      </c>
      <c r="H5681">
        <v>1.25</v>
      </c>
      <c r="I5681">
        <v>36</v>
      </c>
      <c r="J5681">
        <v>50</v>
      </c>
      <c r="K5681">
        <v>0.72</v>
      </c>
      <c r="L5681">
        <v>40</v>
      </c>
      <c r="M5681">
        <v>1.25</v>
      </c>
      <c r="N5681">
        <v>34</v>
      </c>
      <c r="P5681">
        <v>5</v>
      </c>
      <c r="Q5681">
        <v>5</v>
      </c>
      <c r="R5681">
        <v>1</v>
      </c>
      <c r="S5681">
        <v>2</v>
      </c>
    </row>
    <row r="5682" spans="1:19" x14ac:dyDescent="0.3">
      <c r="A5682" t="s">
        <v>11397</v>
      </c>
      <c r="B5682" s="171" t="s">
        <v>11398</v>
      </c>
      <c r="C5682" s="171" t="s">
        <v>8193</v>
      </c>
      <c r="D5682" s="171" t="s">
        <v>4</v>
      </c>
      <c r="E5682" s="11">
        <v>42644</v>
      </c>
      <c r="F5682">
        <v>5</v>
      </c>
      <c r="G5682">
        <v>4</v>
      </c>
      <c r="H5682">
        <v>1.25</v>
      </c>
      <c r="I5682">
        <v>36</v>
      </c>
      <c r="J5682">
        <v>50</v>
      </c>
      <c r="K5682">
        <v>0.72</v>
      </c>
      <c r="L5682">
        <v>40</v>
      </c>
      <c r="M5682">
        <v>1.25</v>
      </c>
      <c r="N5682">
        <v>34</v>
      </c>
      <c r="P5682">
        <v>5</v>
      </c>
      <c r="Q5682">
        <v>5</v>
      </c>
      <c r="R5682">
        <v>1</v>
      </c>
      <c r="S5682">
        <v>2</v>
      </c>
    </row>
    <row r="5683" spans="1:19" x14ac:dyDescent="0.3">
      <c r="A5683" t="s">
        <v>11399</v>
      </c>
      <c r="B5683" s="171" t="s">
        <v>11400</v>
      </c>
      <c r="C5683" s="171" t="s">
        <v>233</v>
      </c>
      <c r="D5683" s="171" t="s">
        <v>80</v>
      </c>
      <c r="E5683" s="11">
        <v>42644</v>
      </c>
      <c r="F5683">
        <v>7</v>
      </c>
      <c r="G5683">
        <v>16</v>
      </c>
      <c r="H5683">
        <v>0.4375</v>
      </c>
      <c r="I5683">
        <v>14</v>
      </c>
      <c r="J5683">
        <v>16</v>
      </c>
      <c r="K5683">
        <v>0.875</v>
      </c>
      <c r="L5683">
        <v>48</v>
      </c>
      <c r="M5683">
        <v>0.33333333333333331</v>
      </c>
      <c r="N5683">
        <v>13</v>
      </c>
      <c r="P5683">
        <v>4</v>
      </c>
      <c r="Q5683">
        <v>5</v>
      </c>
      <c r="R5683">
        <v>0.8</v>
      </c>
      <c r="S5683">
        <v>1</v>
      </c>
    </row>
    <row r="5684" spans="1:19" x14ac:dyDescent="0.3">
      <c r="A5684" t="s">
        <v>11401</v>
      </c>
      <c r="B5684" s="171" t="s">
        <v>11402</v>
      </c>
      <c r="C5684" s="171" t="s">
        <v>236</v>
      </c>
      <c r="D5684" s="171" t="s">
        <v>4</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3">
      <c r="A5685" t="s">
        <v>11403</v>
      </c>
      <c r="B5685" s="171" t="s">
        <v>11404</v>
      </c>
      <c r="C5685" s="171" t="s">
        <v>239</v>
      </c>
      <c r="D5685" s="171" t="s">
        <v>4</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3">
      <c r="A5686" t="s">
        <v>11405</v>
      </c>
      <c r="B5686" s="171" t="s">
        <v>11406</v>
      </c>
      <c r="C5686" s="171" t="s">
        <v>143</v>
      </c>
      <c r="D5686" s="171" t="s">
        <v>4</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3">
      <c r="A5687" t="s">
        <v>11407</v>
      </c>
      <c r="B5687" s="171" t="s">
        <v>11408</v>
      </c>
      <c r="C5687" s="171" t="s">
        <v>146</v>
      </c>
      <c r="D5687" s="171" t="s">
        <v>80</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3">
      <c r="A5688" t="s">
        <v>11409</v>
      </c>
      <c r="B5688" s="171" t="s">
        <v>11410</v>
      </c>
      <c r="C5688" s="171" t="s">
        <v>152</v>
      </c>
      <c r="D5688" s="171" t="s">
        <v>4</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3">
      <c r="A5689" t="s">
        <v>11411</v>
      </c>
      <c r="B5689" s="171" t="s">
        <v>11412</v>
      </c>
      <c r="C5689" s="171" t="s">
        <v>155</v>
      </c>
      <c r="D5689" s="171" t="s">
        <v>4</v>
      </c>
      <c r="E5689" s="11">
        <v>42644</v>
      </c>
      <c r="F5689">
        <v>3</v>
      </c>
      <c r="G5689">
        <v>3</v>
      </c>
      <c r="H5689">
        <v>1</v>
      </c>
      <c r="I5689">
        <v>15</v>
      </c>
      <c r="J5689">
        <v>15</v>
      </c>
      <c r="K5689">
        <v>1</v>
      </c>
      <c r="L5689">
        <v>15</v>
      </c>
      <c r="M5689">
        <v>1</v>
      </c>
      <c r="N5689">
        <v>15</v>
      </c>
      <c r="P5689">
        <v>0</v>
      </c>
      <c r="Q5689">
        <v>0</v>
      </c>
      <c r="R5689" t="e">
        <v>#DIV/0!</v>
      </c>
      <c r="S5689">
        <v>0</v>
      </c>
    </row>
    <row r="5690" spans="1:19" x14ac:dyDescent="0.3">
      <c r="A5690" t="s">
        <v>11413</v>
      </c>
      <c r="B5690" s="171" t="s">
        <v>11414</v>
      </c>
      <c r="C5690" s="171" t="s">
        <v>10534</v>
      </c>
      <c r="D5690" s="171" t="s">
        <v>4</v>
      </c>
      <c r="E5690" s="11">
        <v>42644</v>
      </c>
      <c r="F5690">
        <v>2</v>
      </c>
      <c r="G5690">
        <v>2</v>
      </c>
      <c r="H5690">
        <v>1</v>
      </c>
      <c r="I5690">
        <v>8</v>
      </c>
      <c r="J5690">
        <v>6</v>
      </c>
      <c r="K5690">
        <v>1.3333333333333333</v>
      </c>
      <c r="L5690">
        <v>6</v>
      </c>
      <c r="M5690">
        <v>1</v>
      </c>
      <c r="N5690">
        <v>6</v>
      </c>
      <c r="P5690">
        <v>0</v>
      </c>
      <c r="Q5690">
        <v>0</v>
      </c>
      <c r="R5690" t="e">
        <v>#DIV/0!</v>
      </c>
      <c r="S5690">
        <v>2</v>
      </c>
    </row>
    <row r="5691" spans="1:19" x14ac:dyDescent="0.3">
      <c r="A5691" t="s">
        <v>11415</v>
      </c>
      <c r="B5691" s="171" t="s">
        <v>11416</v>
      </c>
      <c r="C5691" s="171" t="s">
        <v>158</v>
      </c>
      <c r="D5691" s="171" t="s">
        <v>4</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3">
      <c r="A5692" t="s">
        <v>11417</v>
      </c>
      <c r="B5692" s="171" t="s">
        <v>11418</v>
      </c>
      <c r="C5692" s="171" t="s">
        <v>161</v>
      </c>
      <c r="D5692" s="171" t="s">
        <v>80</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3">
      <c r="A5693" t="s">
        <v>11419</v>
      </c>
      <c r="B5693" s="171" t="s">
        <v>11420</v>
      </c>
      <c r="C5693" s="171" t="s">
        <v>221</v>
      </c>
      <c r="D5693" s="171" t="s">
        <v>80</v>
      </c>
      <c r="E5693" s="11">
        <v>42644</v>
      </c>
      <c r="F5693">
        <v>0</v>
      </c>
      <c r="G5693">
        <v>0</v>
      </c>
      <c r="H5693" t="e">
        <v>#DIV/0!</v>
      </c>
      <c r="I5693">
        <v>2</v>
      </c>
      <c r="J5693">
        <v>0</v>
      </c>
      <c r="K5693" t="e">
        <v>#DIV/0!</v>
      </c>
      <c r="L5693">
        <v>0</v>
      </c>
      <c r="M5693" t="e">
        <v>#DIV/0!</v>
      </c>
      <c r="N5693">
        <v>2</v>
      </c>
      <c r="P5693">
        <v>0</v>
      </c>
      <c r="Q5693">
        <v>0</v>
      </c>
      <c r="R5693" t="e">
        <v>#DIV/0!</v>
      </c>
      <c r="S5693">
        <v>0</v>
      </c>
    </row>
    <row r="5694" spans="1:19" x14ac:dyDescent="0.3">
      <c r="A5694" t="s">
        <v>11421</v>
      </c>
      <c r="B5694" s="171" t="s">
        <v>11422</v>
      </c>
      <c r="C5694" s="171" t="s">
        <v>227</v>
      </c>
      <c r="D5694" s="171" t="s">
        <v>4</v>
      </c>
      <c r="E5694" s="11">
        <v>42644</v>
      </c>
      <c r="F5694">
        <v>0</v>
      </c>
      <c r="G5694">
        <v>0</v>
      </c>
      <c r="H5694" t="e">
        <v>#DIV/0!</v>
      </c>
      <c r="I5694">
        <v>2</v>
      </c>
      <c r="J5694">
        <v>0</v>
      </c>
      <c r="K5694" t="e">
        <v>#DIV/0!</v>
      </c>
      <c r="L5694">
        <v>0</v>
      </c>
      <c r="M5694" t="e">
        <v>#DIV/0!</v>
      </c>
      <c r="N5694">
        <v>2</v>
      </c>
      <c r="P5694">
        <v>0</v>
      </c>
      <c r="Q5694">
        <v>0</v>
      </c>
      <c r="R5694" t="e">
        <v>#DIV/0!</v>
      </c>
      <c r="S5694">
        <v>0</v>
      </c>
    </row>
    <row r="5695" spans="1:19" x14ac:dyDescent="0.3">
      <c r="A5695" t="s">
        <v>11423</v>
      </c>
      <c r="B5695" s="171" t="s">
        <v>11424</v>
      </c>
      <c r="C5695" s="171" t="s">
        <v>230</v>
      </c>
      <c r="D5695" s="171" t="s">
        <v>4</v>
      </c>
      <c r="E5695" s="11">
        <v>42644</v>
      </c>
      <c r="F5695">
        <v>0</v>
      </c>
      <c r="G5695">
        <v>0</v>
      </c>
      <c r="H5695" t="e">
        <v>#DIV/0!</v>
      </c>
      <c r="I5695">
        <v>0</v>
      </c>
      <c r="J5695">
        <v>0</v>
      </c>
      <c r="K5695" t="e">
        <v>#DIV/0!</v>
      </c>
      <c r="L5695">
        <v>0</v>
      </c>
      <c r="M5695" t="e">
        <v>#DIV/0!</v>
      </c>
      <c r="N5695">
        <v>0</v>
      </c>
      <c r="P5695">
        <v>0</v>
      </c>
      <c r="Q5695">
        <v>0</v>
      </c>
      <c r="R5695" t="e">
        <v>#DIV/0!</v>
      </c>
      <c r="S5695">
        <v>0</v>
      </c>
    </row>
    <row r="5696" spans="1:19" x14ac:dyDescent="0.3">
      <c r="A5696" t="s">
        <v>11425</v>
      </c>
      <c r="B5696" s="171" t="s">
        <v>11426</v>
      </c>
      <c r="C5696" s="171" t="s">
        <v>119</v>
      </c>
      <c r="D5696" s="171" t="s">
        <v>80</v>
      </c>
      <c r="E5696" s="11">
        <v>42675</v>
      </c>
      <c r="F5696">
        <v>0.5</v>
      </c>
      <c r="G5696">
        <v>0.5</v>
      </c>
      <c r="H5696">
        <v>1</v>
      </c>
      <c r="I5696">
        <v>8</v>
      </c>
      <c r="J5696">
        <v>2.5</v>
      </c>
      <c r="K5696">
        <v>3.2</v>
      </c>
      <c r="L5696">
        <v>2.5</v>
      </c>
      <c r="M5696">
        <v>1</v>
      </c>
      <c r="N5696">
        <v>8</v>
      </c>
      <c r="P5696">
        <v>0</v>
      </c>
      <c r="Q5696">
        <v>1</v>
      </c>
      <c r="R5696">
        <v>0</v>
      </c>
      <c r="S5696">
        <v>0</v>
      </c>
    </row>
    <row r="5697" spans="1:19" x14ac:dyDescent="0.3">
      <c r="A5697" t="s">
        <v>11427</v>
      </c>
      <c r="B5697" s="171" t="s">
        <v>11428</v>
      </c>
      <c r="C5697" s="171" t="s">
        <v>143</v>
      </c>
      <c r="D5697" s="171" t="s">
        <v>80</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3">
      <c r="A5698" t="s">
        <v>11429</v>
      </c>
      <c r="B5698" s="171" t="s">
        <v>11430</v>
      </c>
      <c r="C5698" s="171" t="s">
        <v>158</v>
      </c>
      <c r="D5698" s="171" t="s">
        <v>80</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3">
      <c r="A5699" t="s">
        <v>11431</v>
      </c>
      <c r="B5699" s="171" t="s">
        <v>11432</v>
      </c>
      <c r="C5699" s="171" t="s">
        <v>209</v>
      </c>
      <c r="D5699" s="171" t="s">
        <v>80</v>
      </c>
      <c r="E5699" s="11">
        <v>42675</v>
      </c>
      <c r="F5699">
        <v>1</v>
      </c>
      <c r="G5699">
        <v>1</v>
      </c>
      <c r="H5699">
        <v>1</v>
      </c>
      <c r="I5699">
        <v>8</v>
      </c>
      <c r="J5699">
        <v>5</v>
      </c>
      <c r="K5699">
        <v>1.6</v>
      </c>
      <c r="L5699">
        <v>5</v>
      </c>
      <c r="M5699">
        <v>1</v>
      </c>
      <c r="N5699">
        <v>5</v>
      </c>
      <c r="P5699">
        <v>0</v>
      </c>
      <c r="Q5699">
        <v>2</v>
      </c>
      <c r="R5699">
        <v>0</v>
      </c>
      <c r="S5699">
        <v>3</v>
      </c>
    </row>
    <row r="5700" spans="1:19" x14ac:dyDescent="0.3">
      <c r="A5700" t="s">
        <v>11433</v>
      </c>
      <c r="B5700" s="171" t="s">
        <v>11434</v>
      </c>
      <c r="C5700" s="171" t="s">
        <v>76</v>
      </c>
      <c r="D5700" s="171" t="s">
        <v>4</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3">
      <c r="A5701" t="s">
        <v>11435</v>
      </c>
      <c r="B5701" s="171" t="s">
        <v>11436</v>
      </c>
      <c r="C5701" s="171" t="s">
        <v>203</v>
      </c>
      <c r="D5701" s="171" t="s">
        <v>80</v>
      </c>
      <c r="E5701" s="11">
        <v>42675</v>
      </c>
      <c r="F5701">
        <v>7</v>
      </c>
      <c r="G5701">
        <v>8</v>
      </c>
      <c r="H5701">
        <v>0.875</v>
      </c>
      <c r="I5701">
        <v>27</v>
      </c>
      <c r="J5701">
        <v>35</v>
      </c>
      <c r="K5701">
        <v>0.77142857142857146</v>
      </c>
      <c r="L5701">
        <v>40</v>
      </c>
      <c r="M5701">
        <v>0.875</v>
      </c>
      <c r="N5701">
        <v>27</v>
      </c>
      <c r="P5701">
        <v>1</v>
      </c>
      <c r="Q5701">
        <v>1</v>
      </c>
      <c r="R5701">
        <v>1</v>
      </c>
      <c r="S5701">
        <v>0</v>
      </c>
    </row>
    <row r="5702" spans="1:19" x14ac:dyDescent="0.3">
      <c r="A5702" t="s">
        <v>11437</v>
      </c>
      <c r="B5702" s="171" t="s">
        <v>11438</v>
      </c>
      <c r="C5702" s="171" t="s">
        <v>128</v>
      </c>
      <c r="D5702" s="171" t="s">
        <v>80</v>
      </c>
      <c r="E5702" s="11">
        <v>42675</v>
      </c>
      <c r="F5702">
        <v>0</v>
      </c>
      <c r="G5702">
        <v>0</v>
      </c>
      <c r="H5702" t="e">
        <v>#DIV/0!</v>
      </c>
      <c r="I5702">
        <v>0</v>
      </c>
      <c r="J5702">
        <v>0</v>
      </c>
      <c r="K5702" t="e">
        <v>#DIV/0!</v>
      </c>
      <c r="L5702">
        <v>0</v>
      </c>
      <c r="M5702" t="e">
        <v>#DIV/0!</v>
      </c>
      <c r="N5702">
        <v>0</v>
      </c>
      <c r="P5702">
        <v>0</v>
      </c>
      <c r="Q5702">
        <v>0</v>
      </c>
      <c r="R5702" t="e">
        <v>#DIV/0!</v>
      </c>
      <c r="S5702">
        <v>0</v>
      </c>
    </row>
    <row r="5703" spans="1:19" x14ac:dyDescent="0.3">
      <c r="A5703" t="s">
        <v>11439</v>
      </c>
      <c r="B5703" s="171" t="s">
        <v>11440</v>
      </c>
      <c r="C5703" s="171" t="s">
        <v>152</v>
      </c>
      <c r="D5703" s="171" t="s">
        <v>80</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3">
      <c r="A5704" t="s">
        <v>11441</v>
      </c>
      <c r="B5704" s="171" t="s">
        <v>11442</v>
      </c>
      <c r="C5704" s="171" t="s">
        <v>194</v>
      </c>
      <c r="D5704" s="171" t="s">
        <v>80</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3">
      <c r="A5705" t="s">
        <v>11443</v>
      </c>
      <c r="B5705" s="171" t="s">
        <v>11444</v>
      </c>
      <c r="C5705" s="171" t="s">
        <v>236</v>
      </c>
      <c r="D5705" s="171" t="s">
        <v>80</v>
      </c>
      <c r="E5705" s="11">
        <v>42675</v>
      </c>
      <c r="F5705">
        <v>4</v>
      </c>
      <c r="G5705">
        <v>8</v>
      </c>
      <c r="H5705">
        <v>0.5</v>
      </c>
      <c r="I5705">
        <v>12</v>
      </c>
      <c r="J5705">
        <v>10</v>
      </c>
      <c r="K5705">
        <v>1.2</v>
      </c>
      <c r="L5705">
        <v>24</v>
      </c>
      <c r="M5705">
        <v>0.41666666666666669</v>
      </c>
      <c r="N5705">
        <v>9</v>
      </c>
      <c r="P5705">
        <v>4</v>
      </c>
      <c r="Q5705">
        <v>4</v>
      </c>
      <c r="R5705">
        <v>1</v>
      </c>
      <c r="S5705">
        <v>3</v>
      </c>
    </row>
    <row r="5706" spans="1:19" x14ac:dyDescent="0.3">
      <c r="A5706" t="s">
        <v>11445</v>
      </c>
      <c r="B5706" s="171" t="s">
        <v>11446</v>
      </c>
      <c r="C5706" s="171" t="s">
        <v>239</v>
      </c>
      <c r="D5706" s="171" t="s">
        <v>80</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3">
      <c r="A5707" t="s">
        <v>11447</v>
      </c>
      <c r="B5707" s="171" t="s">
        <v>11448</v>
      </c>
      <c r="C5707" s="171" t="s">
        <v>176</v>
      </c>
      <c r="D5707" s="171" t="s">
        <v>80</v>
      </c>
      <c r="E5707" s="11">
        <v>42675</v>
      </c>
      <c r="F5707">
        <v>5</v>
      </c>
      <c r="G5707">
        <v>5</v>
      </c>
      <c r="H5707">
        <v>1</v>
      </c>
      <c r="I5707">
        <v>18</v>
      </c>
      <c r="J5707">
        <v>24</v>
      </c>
      <c r="K5707">
        <v>0.75</v>
      </c>
      <c r="L5707">
        <v>24</v>
      </c>
      <c r="M5707">
        <v>1</v>
      </c>
      <c r="N5707">
        <v>15</v>
      </c>
      <c r="P5707">
        <v>0</v>
      </c>
      <c r="Q5707">
        <v>1</v>
      </c>
      <c r="R5707">
        <v>0</v>
      </c>
      <c r="S5707">
        <v>3</v>
      </c>
    </row>
    <row r="5708" spans="1:19" x14ac:dyDescent="0.3">
      <c r="A5708" t="s">
        <v>11449</v>
      </c>
      <c r="B5708" s="171" t="s">
        <v>11450</v>
      </c>
      <c r="C5708" s="171" t="s">
        <v>206</v>
      </c>
      <c r="D5708" s="171" t="s">
        <v>80</v>
      </c>
      <c r="E5708" s="11">
        <v>42675</v>
      </c>
      <c r="F5708">
        <v>5</v>
      </c>
      <c r="G5708">
        <v>5</v>
      </c>
      <c r="H5708">
        <v>1</v>
      </c>
      <c r="I5708">
        <v>14</v>
      </c>
      <c r="J5708">
        <v>25</v>
      </c>
      <c r="K5708">
        <v>0.56000000000000005</v>
      </c>
      <c r="L5708">
        <v>25</v>
      </c>
      <c r="M5708">
        <v>1</v>
      </c>
      <c r="N5708">
        <v>14</v>
      </c>
      <c r="P5708">
        <v>0</v>
      </c>
      <c r="Q5708">
        <v>0</v>
      </c>
      <c r="R5708" t="e">
        <v>#DIV/0!</v>
      </c>
      <c r="S5708">
        <v>0</v>
      </c>
    </row>
    <row r="5709" spans="1:19" x14ac:dyDescent="0.3">
      <c r="A5709" t="s">
        <v>11451</v>
      </c>
      <c r="B5709" s="171" t="s">
        <v>11452</v>
      </c>
      <c r="C5709" s="171" t="s">
        <v>113</v>
      </c>
      <c r="D5709" s="171" t="s">
        <v>80</v>
      </c>
      <c r="E5709" s="11">
        <v>42675</v>
      </c>
      <c r="F5709">
        <v>4</v>
      </c>
      <c r="G5709">
        <v>5</v>
      </c>
      <c r="H5709">
        <v>0.8</v>
      </c>
      <c r="I5709">
        <v>8</v>
      </c>
      <c r="J5709">
        <v>20</v>
      </c>
      <c r="K5709">
        <v>0.4</v>
      </c>
      <c r="L5709">
        <v>25</v>
      </c>
      <c r="M5709">
        <v>0.8</v>
      </c>
      <c r="N5709">
        <v>8</v>
      </c>
      <c r="P5709">
        <v>1</v>
      </c>
      <c r="Q5709">
        <v>1</v>
      </c>
      <c r="R5709">
        <v>1</v>
      </c>
      <c r="S5709">
        <v>0</v>
      </c>
    </row>
    <row r="5710" spans="1:19" x14ac:dyDescent="0.3">
      <c r="A5710" t="s">
        <v>11453</v>
      </c>
      <c r="B5710" s="171" t="s">
        <v>11454</v>
      </c>
      <c r="C5710" s="171" t="s">
        <v>131</v>
      </c>
      <c r="D5710" s="171" t="s">
        <v>80</v>
      </c>
      <c r="E5710" s="11">
        <v>42675</v>
      </c>
      <c r="F5710">
        <v>1</v>
      </c>
      <c r="G5710">
        <v>5</v>
      </c>
      <c r="H5710">
        <v>0.2</v>
      </c>
      <c r="I5710">
        <v>3</v>
      </c>
      <c r="J5710">
        <v>5</v>
      </c>
      <c r="K5710">
        <v>0.6</v>
      </c>
      <c r="L5710">
        <v>25</v>
      </c>
      <c r="M5710">
        <v>0.2</v>
      </c>
      <c r="N5710">
        <v>3</v>
      </c>
      <c r="P5710">
        <v>0</v>
      </c>
      <c r="Q5710">
        <v>0</v>
      </c>
      <c r="R5710" t="e">
        <v>#DIV/0!</v>
      </c>
      <c r="S5710">
        <v>0</v>
      </c>
    </row>
    <row r="5711" spans="1:19" x14ac:dyDescent="0.3">
      <c r="A5711" t="s">
        <v>11455</v>
      </c>
      <c r="B5711" s="171" t="s">
        <v>11456</v>
      </c>
      <c r="C5711" s="171" t="s">
        <v>155</v>
      </c>
      <c r="D5711" s="171" t="s">
        <v>80</v>
      </c>
      <c r="E5711" s="11">
        <v>42675</v>
      </c>
      <c r="F5711">
        <v>3</v>
      </c>
      <c r="G5711">
        <v>2</v>
      </c>
      <c r="H5711">
        <v>1.5</v>
      </c>
      <c r="I5711">
        <v>14</v>
      </c>
      <c r="J5711">
        <v>15</v>
      </c>
      <c r="K5711">
        <v>0.93333333333333335</v>
      </c>
      <c r="L5711">
        <v>10</v>
      </c>
      <c r="M5711">
        <v>1.5</v>
      </c>
      <c r="N5711">
        <v>14</v>
      </c>
      <c r="P5711">
        <v>3</v>
      </c>
      <c r="Q5711">
        <v>3</v>
      </c>
      <c r="R5711">
        <v>1</v>
      </c>
      <c r="S5711">
        <v>0</v>
      </c>
    </row>
    <row r="5712" spans="1:19" x14ac:dyDescent="0.3">
      <c r="A5712" t="s">
        <v>11457</v>
      </c>
      <c r="B5712" s="171" t="s">
        <v>11458</v>
      </c>
      <c r="C5712" s="171" t="s">
        <v>188</v>
      </c>
      <c r="D5712" s="171" t="s">
        <v>80</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3">
      <c r="A5713" t="s">
        <v>11459</v>
      </c>
      <c r="B5713" s="171" t="s">
        <v>11460</v>
      </c>
      <c r="C5713" s="171" t="s">
        <v>227</v>
      </c>
      <c r="D5713" s="171" t="s">
        <v>80</v>
      </c>
      <c r="E5713" s="11">
        <v>42675</v>
      </c>
      <c r="F5713">
        <v>0</v>
      </c>
      <c r="G5713">
        <v>0</v>
      </c>
      <c r="H5713" t="e">
        <v>#DIV/0!</v>
      </c>
      <c r="I5713">
        <v>2</v>
      </c>
      <c r="J5713">
        <v>0</v>
      </c>
      <c r="K5713" t="e">
        <v>#DIV/0!</v>
      </c>
      <c r="L5713">
        <v>0</v>
      </c>
      <c r="M5713" t="e">
        <v>#DIV/0!</v>
      </c>
      <c r="N5713">
        <v>2</v>
      </c>
      <c r="P5713">
        <v>0</v>
      </c>
      <c r="Q5713">
        <v>0</v>
      </c>
      <c r="R5713" t="e">
        <v>#DIV/0!</v>
      </c>
      <c r="S5713">
        <v>0</v>
      </c>
    </row>
    <row r="5714" spans="1:19" x14ac:dyDescent="0.3">
      <c r="A5714" t="s">
        <v>11461</v>
      </c>
      <c r="B5714" s="171" t="s">
        <v>11462</v>
      </c>
      <c r="C5714" s="171" t="s">
        <v>116</v>
      </c>
      <c r="D5714" s="171" t="s">
        <v>80</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3">
      <c r="A5715" t="s">
        <v>11463</v>
      </c>
      <c r="B5715" s="171" t="s">
        <v>11464</v>
      </c>
      <c r="C5715" s="171" t="s">
        <v>9862</v>
      </c>
      <c r="D5715" s="171" t="s">
        <v>80</v>
      </c>
      <c r="E5715" s="11">
        <v>42675</v>
      </c>
      <c r="F5715">
        <v>2</v>
      </c>
      <c r="G5715">
        <v>5</v>
      </c>
      <c r="H5715">
        <v>0.4</v>
      </c>
      <c r="I5715">
        <v>13</v>
      </c>
      <c r="J5715">
        <v>8</v>
      </c>
      <c r="K5715">
        <v>1.625</v>
      </c>
      <c r="L5715">
        <v>18</v>
      </c>
      <c r="M5715">
        <v>0.44444444444444442</v>
      </c>
      <c r="N5715">
        <v>13</v>
      </c>
      <c r="P5715">
        <v>0</v>
      </c>
      <c r="Q5715">
        <v>0</v>
      </c>
      <c r="R5715" t="e">
        <v>#DIV/0!</v>
      </c>
      <c r="S5715">
        <v>0</v>
      </c>
    </row>
    <row r="5716" spans="1:19" x14ac:dyDescent="0.3">
      <c r="A5716" t="s">
        <v>11465</v>
      </c>
      <c r="B5716" s="171" t="s">
        <v>11466</v>
      </c>
      <c r="C5716" s="171" t="s">
        <v>140</v>
      </c>
      <c r="D5716" s="171" t="s">
        <v>80</v>
      </c>
      <c r="E5716" s="11">
        <v>42675</v>
      </c>
      <c r="F5716">
        <v>6</v>
      </c>
      <c r="G5716">
        <v>6</v>
      </c>
      <c r="H5716">
        <v>1</v>
      </c>
      <c r="I5716">
        <v>74</v>
      </c>
      <c r="J5716">
        <v>90</v>
      </c>
      <c r="K5716">
        <v>0.82222222222222219</v>
      </c>
      <c r="L5716">
        <v>90</v>
      </c>
      <c r="M5716">
        <v>1</v>
      </c>
      <c r="N5716">
        <v>74</v>
      </c>
      <c r="P5716">
        <v>0</v>
      </c>
      <c r="Q5716">
        <v>0</v>
      </c>
      <c r="R5716" t="e">
        <v>#DIV/0!</v>
      </c>
      <c r="S5716">
        <v>0</v>
      </c>
    </row>
    <row r="5717" spans="1:19" x14ac:dyDescent="0.3">
      <c r="A5717" t="s">
        <v>11467</v>
      </c>
      <c r="B5717" s="171" t="s">
        <v>11468</v>
      </c>
      <c r="C5717" s="171" t="s">
        <v>8590</v>
      </c>
      <c r="D5717" s="171" t="s">
        <v>80</v>
      </c>
      <c r="E5717" s="11">
        <v>42675</v>
      </c>
      <c r="F5717">
        <v>5</v>
      </c>
      <c r="G5717">
        <v>5</v>
      </c>
      <c r="H5717">
        <v>1</v>
      </c>
      <c r="I5717">
        <v>10</v>
      </c>
      <c r="J5717">
        <v>30</v>
      </c>
      <c r="K5717">
        <v>0.33333333333333331</v>
      </c>
      <c r="L5717">
        <v>30</v>
      </c>
      <c r="M5717">
        <v>1</v>
      </c>
      <c r="N5717">
        <v>9</v>
      </c>
      <c r="P5717">
        <v>0</v>
      </c>
      <c r="Q5717">
        <v>0</v>
      </c>
      <c r="R5717" t="e">
        <v>#DIV/0!</v>
      </c>
      <c r="S5717">
        <v>1</v>
      </c>
    </row>
    <row r="5718" spans="1:19" x14ac:dyDescent="0.3">
      <c r="A5718" t="s">
        <v>11469</v>
      </c>
      <c r="B5718" s="171" t="s">
        <v>11470</v>
      </c>
      <c r="C5718" s="171" t="s">
        <v>170</v>
      </c>
      <c r="D5718" s="171" t="s">
        <v>80</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3">
      <c r="A5719" t="s">
        <v>11471</v>
      </c>
      <c r="B5719" s="171" t="s">
        <v>11472</v>
      </c>
      <c r="C5719" s="171" t="s">
        <v>182</v>
      </c>
      <c r="D5719" s="171" t="s">
        <v>80</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3">
      <c r="A5720" t="s">
        <v>11473</v>
      </c>
      <c r="B5720" s="171" t="s">
        <v>11474</v>
      </c>
      <c r="C5720" s="171" t="s">
        <v>197</v>
      </c>
      <c r="D5720" s="171" t="s">
        <v>80</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3">
      <c r="A5721" t="s">
        <v>11475</v>
      </c>
      <c r="B5721" s="171" t="s">
        <v>11476</v>
      </c>
      <c r="C5721" s="171" t="s">
        <v>218</v>
      </c>
      <c r="D5721" s="171" t="s">
        <v>80</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3">
      <c r="A5722" t="s">
        <v>11477</v>
      </c>
      <c r="B5722" s="171" t="s">
        <v>11478</v>
      </c>
      <c r="C5722" s="171" t="s">
        <v>230</v>
      </c>
      <c r="D5722" s="171" t="s">
        <v>80</v>
      </c>
      <c r="E5722" s="11">
        <v>42675</v>
      </c>
      <c r="F5722">
        <v>0</v>
      </c>
      <c r="G5722">
        <v>0</v>
      </c>
      <c r="H5722" t="e">
        <v>#DIV/0!</v>
      </c>
      <c r="I5722">
        <v>0</v>
      </c>
      <c r="J5722">
        <v>0</v>
      </c>
      <c r="K5722" t="e">
        <v>#DIV/0!</v>
      </c>
      <c r="L5722">
        <v>0</v>
      </c>
      <c r="M5722" t="e">
        <v>#DIV/0!</v>
      </c>
      <c r="N5722">
        <v>0</v>
      </c>
      <c r="P5722">
        <v>0</v>
      </c>
      <c r="Q5722">
        <v>0</v>
      </c>
      <c r="R5722" t="e">
        <v>#DIV/0!</v>
      </c>
      <c r="S5722">
        <v>0</v>
      </c>
    </row>
    <row r="5723" spans="1:19" x14ac:dyDescent="0.3">
      <c r="A5723" t="s">
        <v>11479</v>
      </c>
      <c r="B5723" s="171" t="s">
        <v>11480</v>
      </c>
      <c r="C5723" s="171" t="s">
        <v>8193</v>
      </c>
      <c r="D5723" s="171" t="s">
        <v>80</v>
      </c>
      <c r="E5723" s="11">
        <v>42675</v>
      </c>
      <c r="F5723">
        <v>4</v>
      </c>
      <c r="G5723">
        <v>4</v>
      </c>
      <c r="H5723">
        <v>1</v>
      </c>
      <c r="I5723">
        <v>31</v>
      </c>
      <c r="J5723">
        <v>40</v>
      </c>
      <c r="K5723">
        <v>0.77500000000000002</v>
      </c>
      <c r="L5723">
        <v>40</v>
      </c>
      <c r="M5723">
        <v>1</v>
      </c>
      <c r="N5723">
        <v>29</v>
      </c>
      <c r="P5723">
        <v>7</v>
      </c>
      <c r="Q5723">
        <v>7</v>
      </c>
      <c r="R5723">
        <v>1</v>
      </c>
      <c r="S5723">
        <v>2</v>
      </c>
    </row>
    <row r="5724" spans="1:19" x14ac:dyDescent="0.3">
      <c r="A5724" t="s">
        <v>11481</v>
      </c>
      <c r="B5724" s="171" t="s">
        <v>11482</v>
      </c>
      <c r="C5724" s="171" t="s">
        <v>10522</v>
      </c>
      <c r="D5724" s="171" t="s">
        <v>80</v>
      </c>
      <c r="E5724" s="11">
        <v>42675</v>
      </c>
      <c r="F5724">
        <v>1</v>
      </c>
      <c r="G5724">
        <v>1</v>
      </c>
      <c r="H5724">
        <v>1</v>
      </c>
      <c r="I5724">
        <v>1</v>
      </c>
      <c r="J5724">
        <v>3</v>
      </c>
      <c r="K5724">
        <v>0.33333333333333331</v>
      </c>
      <c r="L5724">
        <v>3</v>
      </c>
      <c r="M5724">
        <v>1</v>
      </c>
      <c r="N5724">
        <v>1</v>
      </c>
      <c r="P5724">
        <v>0</v>
      </c>
      <c r="Q5724">
        <v>0</v>
      </c>
      <c r="R5724" t="e">
        <v>#DIV/0!</v>
      </c>
      <c r="S5724">
        <v>0</v>
      </c>
    </row>
    <row r="5725" spans="1:19" x14ac:dyDescent="0.3">
      <c r="A5725" t="s">
        <v>11483</v>
      </c>
      <c r="B5725" s="171" t="s">
        <v>11484</v>
      </c>
      <c r="C5725" s="171" t="s">
        <v>10525</v>
      </c>
      <c r="D5725" s="171" t="s">
        <v>80</v>
      </c>
      <c r="E5725" s="11">
        <v>42675</v>
      </c>
      <c r="F5725">
        <v>6</v>
      </c>
      <c r="G5725">
        <v>5</v>
      </c>
      <c r="H5725">
        <v>1.2</v>
      </c>
      <c r="I5725">
        <v>10</v>
      </c>
      <c r="J5725">
        <v>18</v>
      </c>
      <c r="K5725">
        <v>0.55555555555555558</v>
      </c>
      <c r="L5725">
        <v>15</v>
      </c>
      <c r="M5725">
        <v>1.2</v>
      </c>
      <c r="N5725">
        <v>10</v>
      </c>
      <c r="P5725">
        <v>0</v>
      </c>
      <c r="Q5725">
        <v>0</v>
      </c>
      <c r="R5725" t="e">
        <v>#DIV/0!</v>
      </c>
      <c r="S5725">
        <v>0</v>
      </c>
    </row>
    <row r="5726" spans="1:19" x14ac:dyDescent="0.3">
      <c r="A5726" t="s">
        <v>11485</v>
      </c>
      <c r="B5726" s="171" t="s">
        <v>11486</v>
      </c>
      <c r="C5726" s="171" t="s">
        <v>10528</v>
      </c>
      <c r="D5726" s="171" t="s">
        <v>80</v>
      </c>
      <c r="E5726" s="11">
        <v>42675</v>
      </c>
      <c r="F5726">
        <v>1</v>
      </c>
      <c r="G5726">
        <v>1</v>
      </c>
      <c r="H5726">
        <v>1</v>
      </c>
      <c r="I5726">
        <v>2</v>
      </c>
      <c r="J5726">
        <v>3</v>
      </c>
      <c r="K5726">
        <v>0.66666666666666663</v>
      </c>
      <c r="L5726">
        <v>3</v>
      </c>
      <c r="M5726">
        <v>1</v>
      </c>
      <c r="N5726">
        <v>2</v>
      </c>
      <c r="P5726">
        <v>0</v>
      </c>
      <c r="Q5726">
        <v>0</v>
      </c>
      <c r="R5726" t="e">
        <v>#DIV/0!</v>
      </c>
      <c r="S5726">
        <v>0</v>
      </c>
    </row>
    <row r="5727" spans="1:19" x14ac:dyDescent="0.3">
      <c r="A5727" t="s">
        <v>11487</v>
      </c>
      <c r="B5727" s="171" t="s">
        <v>11488</v>
      </c>
      <c r="C5727" s="171" t="s">
        <v>10531</v>
      </c>
      <c r="D5727" s="171" t="s">
        <v>80</v>
      </c>
      <c r="E5727" s="11">
        <v>42675</v>
      </c>
      <c r="F5727">
        <v>4</v>
      </c>
      <c r="G5727">
        <v>8</v>
      </c>
      <c r="H5727">
        <v>0.5</v>
      </c>
      <c r="I5727">
        <v>8</v>
      </c>
      <c r="J5727">
        <v>12</v>
      </c>
      <c r="K5727">
        <v>0.66666666666666663</v>
      </c>
      <c r="L5727">
        <v>24</v>
      </c>
      <c r="M5727">
        <v>0.5</v>
      </c>
      <c r="N5727">
        <v>8</v>
      </c>
      <c r="P5727">
        <v>0</v>
      </c>
      <c r="Q5727">
        <v>0</v>
      </c>
      <c r="R5727" t="e">
        <v>#DIV/0!</v>
      </c>
      <c r="S5727">
        <v>0</v>
      </c>
    </row>
    <row r="5728" spans="1:19" x14ac:dyDescent="0.3">
      <c r="A5728" t="s">
        <v>11489</v>
      </c>
      <c r="B5728" s="171" t="s">
        <v>11490</v>
      </c>
      <c r="C5728" s="171" t="s">
        <v>10534</v>
      </c>
      <c r="D5728" s="171" t="s">
        <v>80</v>
      </c>
      <c r="E5728" s="11">
        <v>42675</v>
      </c>
      <c r="F5728">
        <v>2</v>
      </c>
      <c r="G5728">
        <v>2</v>
      </c>
      <c r="H5728">
        <v>1</v>
      </c>
      <c r="I5728">
        <v>8</v>
      </c>
      <c r="J5728">
        <v>6</v>
      </c>
      <c r="K5728">
        <v>1.3333333333333333</v>
      </c>
      <c r="L5728">
        <v>6</v>
      </c>
      <c r="M5728">
        <v>1</v>
      </c>
      <c r="N5728">
        <v>8</v>
      </c>
      <c r="P5728">
        <v>0</v>
      </c>
      <c r="Q5728">
        <v>0</v>
      </c>
      <c r="R5728" t="e">
        <v>#DIV/0!</v>
      </c>
      <c r="S5728">
        <v>0</v>
      </c>
    </row>
    <row r="5729" spans="1:19" x14ac:dyDescent="0.3">
      <c r="A5729" t="s">
        <v>11491</v>
      </c>
      <c r="B5729" s="171" t="s">
        <v>11492</v>
      </c>
      <c r="C5729" s="171" t="s">
        <v>10537</v>
      </c>
      <c r="D5729" s="171" t="s">
        <v>80</v>
      </c>
      <c r="E5729" s="11">
        <v>42675</v>
      </c>
      <c r="F5729">
        <v>3</v>
      </c>
      <c r="G5729">
        <v>6</v>
      </c>
      <c r="H5729">
        <v>0.5</v>
      </c>
      <c r="I5729">
        <v>11</v>
      </c>
      <c r="J5729">
        <v>9</v>
      </c>
      <c r="K5729">
        <v>1.2222222222222223</v>
      </c>
      <c r="L5729">
        <v>18</v>
      </c>
      <c r="M5729">
        <v>0.5</v>
      </c>
      <c r="N5729">
        <v>11</v>
      </c>
      <c r="P5729">
        <v>0</v>
      </c>
      <c r="Q5729">
        <v>0</v>
      </c>
      <c r="R5729" t="e">
        <v>#DIV/0!</v>
      </c>
      <c r="S5729">
        <v>0</v>
      </c>
    </row>
    <row r="5730" spans="1:19" x14ac:dyDescent="0.3">
      <c r="A5730" t="s">
        <v>11493</v>
      </c>
      <c r="B5730" s="171" t="s">
        <v>11494</v>
      </c>
      <c r="C5730" s="171" t="s">
        <v>73</v>
      </c>
      <c r="D5730" s="171" t="s">
        <v>4</v>
      </c>
      <c r="E5730" s="11">
        <v>42675</v>
      </c>
      <c r="F5730">
        <v>2</v>
      </c>
      <c r="G5730">
        <v>4</v>
      </c>
      <c r="H5730">
        <v>0.5</v>
      </c>
      <c r="I5730">
        <v>3</v>
      </c>
      <c r="J5730">
        <v>8</v>
      </c>
      <c r="K5730">
        <v>0.375</v>
      </c>
      <c r="L5730">
        <v>18</v>
      </c>
      <c r="M5730">
        <v>0.44444444444444442</v>
      </c>
      <c r="N5730">
        <v>3</v>
      </c>
      <c r="P5730">
        <v>0</v>
      </c>
      <c r="Q5730">
        <v>0</v>
      </c>
      <c r="R5730" t="e">
        <v>#DIV/0!</v>
      </c>
      <c r="S5730">
        <v>0</v>
      </c>
    </row>
    <row r="5731" spans="1:19" x14ac:dyDescent="0.3">
      <c r="A5731" t="s">
        <v>11495</v>
      </c>
      <c r="B5731" s="171" t="s">
        <v>11496</v>
      </c>
      <c r="C5731" s="171" t="s">
        <v>107</v>
      </c>
      <c r="D5731" s="171" t="s">
        <v>4</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3">
      <c r="A5732" t="s">
        <v>11497</v>
      </c>
      <c r="B5732" s="171" t="s">
        <v>11498</v>
      </c>
      <c r="C5732" s="171" t="s">
        <v>9887</v>
      </c>
      <c r="D5732" s="171" t="s">
        <v>4</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3">
      <c r="A5733" t="s">
        <v>11499</v>
      </c>
      <c r="B5733" s="171" t="s">
        <v>11500</v>
      </c>
      <c r="C5733" s="171" t="s">
        <v>11260</v>
      </c>
      <c r="D5733" s="171" t="s">
        <v>4</v>
      </c>
      <c r="E5733" s="11">
        <v>42675</v>
      </c>
      <c r="F5733">
        <v>1</v>
      </c>
      <c r="G5733">
        <v>1</v>
      </c>
      <c r="H5733">
        <v>1</v>
      </c>
      <c r="I5733">
        <v>2</v>
      </c>
      <c r="J5733">
        <v>3</v>
      </c>
      <c r="K5733">
        <v>0.66666666666666663</v>
      </c>
      <c r="L5733">
        <v>3</v>
      </c>
      <c r="M5733">
        <v>1</v>
      </c>
      <c r="N5733">
        <v>2</v>
      </c>
      <c r="P5733">
        <v>0</v>
      </c>
      <c r="Q5733">
        <v>0</v>
      </c>
      <c r="R5733" t="e">
        <v>#DIV/0!</v>
      </c>
      <c r="S5733">
        <v>0</v>
      </c>
    </row>
    <row r="5734" spans="1:19" x14ac:dyDescent="0.3">
      <c r="A5734" t="s">
        <v>11501</v>
      </c>
      <c r="B5734" s="171" t="s">
        <v>11502</v>
      </c>
      <c r="C5734" s="171" t="s">
        <v>122</v>
      </c>
      <c r="D5734" s="171" t="s">
        <v>4</v>
      </c>
      <c r="E5734" s="11">
        <v>42675</v>
      </c>
      <c r="F5734">
        <v>0.5</v>
      </c>
      <c r="G5734">
        <v>0.5</v>
      </c>
      <c r="H5734">
        <v>1</v>
      </c>
      <c r="I5734">
        <v>8</v>
      </c>
      <c r="J5734">
        <v>2.5</v>
      </c>
      <c r="K5734">
        <v>3.2</v>
      </c>
      <c r="L5734">
        <v>2.5</v>
      </c>
      <c r="M5734">
        <v>1</v>
      </c>
      <c r="N5734">
        <v>8</v>
      </c>
      <c r="P5734">
        <v>0</v>
      </c>
      <c r="Q5734">
        <v>1</v>
      </c>
      <c r="R5734">
        <v>0</v>
      </c>
      <c r="S5734">
        <v>0</v>
      </c>
    </row>
    <row r="5735" spans="1:19" x14ac:dyDescent="0.3">
      <c r="A5735" t="s">
        <v>11503</v>
      </c>
      <c r="B5735" s="171" t="s">
        <v>11504</v>
      </c>
      <c r="C5735" s="171" t="s">
        <v>125</v>
      </c>
      <c r="D5735" s="171" t="s">
        <v>4</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3">
      <c r="A5736" t="s">
        <v>11505</v>
      </c>
      <c r="B5736" s="171" t="s">
        <v>11506</v>
      </c>
      <c r="C5736" s="171" t="s">
        <v>137</v>
      </c>
      <c r="D5736" s="171" t="s">
        <v>4</v>
      </c>
      <c r="E5736" s="11">
        <v>42675</v>
      </c>
      <c r="F5736">
        <v>6</v>
      </c>
      <c r="G5736">
        <v>6</v>
      </c>
      <c r="H5736">
        <v>1</v>
      </c>
      <c r="I5736">
        <v>74</v>
      </c>
      <c r="J5736">
        <v>90</v>
      </c>
      <c r="K5736">
        <v>0.82222222222222219</v>
      </c>
      <c r="L5736">
        <v>90</v>
      </c>
      <c r="M5736">
        <v>1</v>
      </c>
      <c r="N5736">
        <v>74</v>
      </c>
      <c r="P5736">
        <v>0</v>
      </c>
      <c r="Q5736">
        <v>0</v>
      </c>
      <c r="R5736" t="e">
        <v>#DIV/0!</v>
      </c>
      <c r="S5736">
        <v>0</v>
      </c>
    </row>
    <row r="5737" spans="1:19" x14ac:dyDescent="0.3">
      <c r="A5737" t="s">
        <v>11507</v>
      </c>
      <c r="B5737" s="171" t="s">
        <v>11508</v>
      </c>
      <c r="C5737" s="171" t="s">
        <v>8615</v>
      </c>
      <c r="D5737" s="171" t="s">
        <v>4</v>
      </c>
      <c r="E5737" s="11">
        <v>42675</v>
      </c>
      <c r="F5737">
        <v>5</v>
      </c>
      <c r="G5737">
        <v>5</v>
      </c>
      <c r="H5737">
        <v>1</v>
      </c>
      <c r="I5737">
        <v>10</v>
      </c>
      <c r="J5737">
        <v>30</v>
      </c>
      <c r="K5737">
        <v>0.33333333333333331</v>
      </c>
      <c r="L5737">
        <v>30</v>
      </c>
      <c r="M5737">
        <v>1</v>
      </c>
      <c r="N5737">
        <v>9</v>
      </c>
      <c r="P5737">
        <v>0</v>
      </c>
      <c r="Q5737">
        <v>0</v>
      </c>
      <c r="R5737" t="e">
        <v>#DIV/0!</v>
      </c>
      <c r="S5737">
        <v>1</v>
      </c>
    </row>
    <row r="5738" spans="1:19" x14ac:dyDescent="0.3">
      <c r="A5738" t="s">
        <v>11509</v>
      </c>
      <c r="B5738" s="171" t="s">
        <v>11510</v>
      </c>
      <c r="C5738" s="171" t="s">
        <v>146</v>
      </c>
      <c r="D5738" s="171" t="s">
        <v>4</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3">
      <c r="A5739" t="s">
        <v>11511</v>
      </c>
      <c r="B5739" s="171" t="s">
        <v>11512</v>
      </c>
      <c r="C5739" s="171" t="s">
        <v>161</v>
      </c>
      <c r="D5739" s="171" t="s">
        <v>4</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3">
      <c r="A5740" t="s">
        <v>11513</v>
      </c>
      <c r="B5740" s="171" t="s">
        <v>11514</v>
      </c>
      <c r="C5740" s="171" t="s">
        <v>167</v>
      </c>
      <c r="D5740" s="171" t="s">
        <v>4</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3">
      <c r="A5741" t="s">
        <v>11515</v>
      </c>
      <c r="B5741" s="171" t="s">
        <v>11516</v>
      </c>
      <c r="C5741" s="171" t="s">
        <v>173</v>
      </c>
      <c r="D5741" s="171" t="s">
        <v>80</v>
      </c>
      <c r="E5741" s="11">
        <v>42675</v>
      </c>
      <c r="F5741">
        <v>5</v>
      </c>
      <c r="G5741">
        <v>5</v>
      </c>
      <c r="H5741">
        <v>1</v>
      </c>
      <c r="I5741">
        <v>18</v>
      </c>
      <c r="J5741">
        <v>24</v>
      </c>
      <c r="K5741">
        <v>0.75</v>
      </c>
      <c r="L5741">
        <v>24</v>
      </c>
      <c r="M5741">
        <v>1</v>
      </c>
      <c r="N5741">
        <v>15</v>
      </c>
      <c r="P5741">
        <v>0</v>
      </c>
      <c r="Q5741">
        <v>1</v>
      </c>
      <c r="R5741">
        <v>0</v>
      </c>
      <c r="S5741">
        <v>3</v>
      </c>
    </row>
    <row r="5742" spans="1:19" x14ac:dyDescent="0.3">
      <c r="A5742" t="s">
        <v>11517</v>
      </c>
      <c r="B5742" s="171" t="s">
        <v>11518</v>
      </c>
      <c r="C5742" s="171" t="s">
        <v>179</v>
      </c>
      <c r="D5742" s="171" t="s">
        <v>4</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3">
      <c r="A5743" t="s">
        <v>11519</v>
      </c>
      <c r="B5743" s="171" t="s">
        <v>11520</v>
      </c>
      <c r="C5743" s="171" t="s">
        <v>185</v>
      </c>
      <c r="D5743" s="171" t="s">
        <v>4</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3">
      <c r="A5744" t="s">
        <v>11521</v>
      </c>
      <c r="B5744" s="171" t="s">
        <v>11522</v>
      </c>
      <c r="C5744" s="171" t="s">
        <v>191</v>
      </c>
      <c r="D5744" s="171" t="s">
        <v>4</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3">
      <c r="A5745" t="s">
        <v>11523</v>
      </c>
      <c r="B5745" s="171" t="s">
        <v>11524</v>
      </c>
      <c r="C5745" s="171" t="s">
        <v>200</v>
      </c>
      <c r="D5745" s="171" t="s">
        <v>80</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3">
      <c r="A5746" t="s">
        <v>11525</v>
      </c>
      <c r="B5746" s="171" t="s">
        <v>11526</v>
      </c>
      <c r="C5746" s="171" t="s">
        <v>212</v>
      </c>
      <c r="D5746" s="171" t="s">
        <v>4</v>
      </c>
      <c r="E5746" s="11">
        <v>42675</v>
      </c>
      <c r="F5746">
        <v>1</v>
      </c>
      <c r="G5746">
        <v>1</v>
      </c>
      <c r="H5746">
        <v>1</v>
      </c>
      <c r="I5746">
        <v>8</v>
      </c>
      <c r="J5746">
        <v>5</v>
      </c>
      <c r="K5746">
        <v>1.6</v>
      </c>
      <c r="L5746">
        <v>5</v>
      </c>
      <c r="M5746">
        <v>1</v>
      </c>
      <c r="N5746">
        <v>5</v>
      </c>
      <c r="P5746">
        <v>0</v>
      </c>
      <c r="Q5746">
        <v>2</v>
      </c>
      <c r="R5746">
        <v>0</v>
      </c>
      <c r="S5746">
        <v>3</v>
      </c>
    </row>
    <row r="5747" spans="1:19" x14ac:dyDescent="0.3">
      <c r="A5747" t="s">
        <v>11527</v>
      </c>
      <c r="B5747" s="171" t="s">
        <v>11528</v>
      </c>
      <c r="C5747" s="171" t="s">
        <v>215</v>
      </c>
      <c r="D5747" s="171" t="s">
        <v>4</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3">
      <c r="A5748" t="s">
        <v>11529</v>
      </c>
      <c r="B5748" s="171" t="s">
        <v>11530</v>
      </c>
      <c r="C5748" s="171" t="s">
        <v>221</v>
      </c>
      <c r="D5748" s="171" t="s">
        <v>4</v>
      </c>
      <c r="E5748" s="11">
        <v>42675</v>
      </c>
      <c r="F5748">
        <v>0</v>
      </c>
      <c r="G5748">
        <v>0</v>
      </c>
      <c r="H5748" t="e">
        <v>#DIV/0!</v>
      </c>
      <c r="I5748">
        <v>2</v>
      </c>
      <c r="J5748">
        <v>0</v>
      </c>
      <c r="K5748" t="e">
        <v>#DIV/0!</v>
      </c>
      <c r="L5748">
        <v>0</v>
      </c>
      <c r="M5748" t="e">
        <v>#DIV/0!</v>
      </c>
      <c r="N5748">
        <v>2</v>
      </c>
      <c r="P5748">
        <v>0</v>
      </c>
      <c r="Q5748">
        <v>0</v>
      </c>
      <c r="R5748" t="e">
        <v>#DIV/0!</v>
      </c>
      <c r="S5748">
        <v>0</v>
      </c>
    </row>
    <row r="5749" spans="1:19" x14ac:dyDescent="0.3">
      <c r="A5749" t="s">
        <v>11531</v>
      </c>
      <c r="B5749" s="171" t="s">
        <v>11532</v>
      </c>
      <c r="C5749" s="171" t="s">
        <v>8233</v>
      </c>
      <c r="D5749" s="171" t="s">
        <v>4</v>
      </c>
      <c r="E5749" s="11">
        <v>42675</v>
      </c>
      <c r="F5749">
        <v>4</v>
      </c>
      <c r="G5749">
        <v>4</v>
      </c>
      <c r="H5749">
        <v>1</v>
      </c>
      <c r="I5749">
        <v>31</v>
      </c>
      <c r="J5749">
        <v>40</v>
      </c>
      <c r="K5749">
        <v>0.77500000000000002</v>
      </c>
      <c r="L5749">
        <v>40</v>
      </c>
      <c r="M5749">
        <v>1</v>
      </c>
      <c r="N5749">
        <v>29</v>
      </c>
      <c r="P5749">
        <v>7</v>
      </c>
      <c r="Q5749">
        <v>7</v>
      </c>
      <c r="R5749">
        <v>1</v>
      </c>
      <c r="S5749">
        <v>2</v>
      </c>
    </row>
    <row r="5750" spans="1:19" x14ac:dyDescent="0.3">
      <c r="A5750" t="s">
        <v>11533</v>
      </c>
      <c r="B5750" s="171" t="s">
        <v>11534</v>
      </c>
      <c r="C5750" s="171" t="s">
        <v>233</v>
      </c>
      <c r="D5750" s="171" t="s">
        <v>4</v>
      </c>
      <c r="E5750" s="11">
        <v>42675</v>
      </c>
      <c r="F5750">
        <v>7</v>
      </c>
      <c r="G5750">
        <v>12</v>
      </c>
      <c r="H5750">
        <v>0.58333333333333337</v>
      </c>
      <c r="I5750">
        <v>14</v>
      </c>
      <c r="J5750">
        <v>16</v>
      </c>
      <c r="K5750">
        <v>0.875</v>
      </c>
      <c r="L5750">
        <v>32</v>
      </c>
      <c r="M5750">
        <v>0.5</v>
      </c>
      <c r="N5750">
        <v>11</v>
      </c>
      <c r="P5750">
        <v>4</v>
      </c>
      <c r="Q5750">
        <v>4</v>
      </c>
      <c r="R5750">
        <v>1</v>
      </c>
      <c r="S5750">
        <v>3</v>
      </c>
    </row>
    <row r="5751" spans="1:19" x14ac:dyDescent="0.3">
      <c r="A5751" t="s">
        <v>11535</v>
      </c>
      <c r="B5751" s="171" t="s">
        <v>11536</v>
      </c>
      <c r="C5751" s="171" t="s">
        <v>79</v>
      </c>
      <c r="D5751" s="171" t="s">
        <v>80</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3">
      <c r="A5752" t="s">
        <v>11537</v>
      </c>
      <c r="B5752" s="171" t="s">
        <v>11538</v>
      </c>
      <c r="C5752" s="171" t="s">
        <v>83</v>
      </c>
      <c r="D5752" s="171" t="s">
        <v>80</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3">
      <c r="A5753" t="s">
        <v>11539</v>
      </c>
      <c r="B5753" s="171" t="s">
        <v>11540</v>
      </c>
      <c r="C5753" s="171" t="s">
        <v>86</v>
      </c>
      <c r="D5753" s="171" t="s">
        <v>80</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3">
      <c r="A5754" t="s">
        <v>11541</v>
      </c>
      <c r="B5754" s="171" t="s">
        <v>11542</v>
      </c>
      <c r="C5754" s="171" t="s">
        <v>89</v>
      </c>
      <c r="D5754" s="171" t="s">
        <v>80</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3">
      <c r="A5755" t="s">
        <v>11543</v>
      </c>
      <c r="B5755" s="171" t="s">
        <v>11544</v>
      </c>
      <c r="C5755" s="171" t="s">
        <v>92</v>
      </c>
      <c r="D5755" s="171" t="s">
        <v>80</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3">
      <c r="A5756" t="s">
        <v>11545</v>
      </c>
      <c r="B5756" s="171" t="s">
        <v>11546</v>
      </c>
      <c r="C5756" s="171" t="s">
        <v>95</v>
      </c>
      <c r="D5756" s="171" t="s">
        <v>80</v>
      </c>
      <c r="E5756" s="11">
        <v>42675</v>
      </c>
      <c r="F5756">
        <v>10</v>
      </c>
      <c r="G5756">
        <v>10</v>
      </c>
      <c r="H5756">
        <v>1</v>
      </c>
      <c r="I5756">
        <v>32</v>
      </c>
      <c r="J5756">
        <v>49</v>
      </c>
      <c r="K5756">
        <v>0.65306122448979587</v>
      </c>
      <c r="L5756">
        <v>49</v>
      </c>
      <c r="M5756">
        <v>1</v>
      </c>
      <c r="N5756">
        <v>29</v>
      </c>
      <c r="P5756">
        <v>0</v>
      </c>
      <c r="Q5756">
        <v>1</v>
      </c>
      <c r="R5756">
        <v>0</v>
      </c>
      <c r="S5756">
        <v>3</v>
      </c>
    </row>
    <row r="5757" spans="1:19" x14ac:dyDescent="0.3">
      <c r="A5757" t="s">
        <v>11547</v>
      </c>
      <c r="B5757" s="171" t="s">
        <v>11548</v>
      </c>
      <c r="C5757" s="171" t="s">
        <v>98</v>
      </c>
      <c r="D5757" s="171" t="s">
        <v>80</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3">
      <c r="A5758" t="s">
        <v>11549</v>
      </c>
      <c r="B5758" s="171" t="s">
        <v>11550</v>
      </c>
      <c r="C5758" s="171" t="s">
        <v>101</v>
      </c>
      <c r="D5758" s="171" t="s">
        <v>80</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3">
      <c r="A5759" t="s">
        <v>11551</v>
      </c>
      <c r="B5759" s="171" t="s">
        <v>11552</v>
      </c>
      <c r="C5759" s="171" t="s">
        <v>6843</v>
      </c>
      <c r="D5759" s="171" t="s">
        <v>80</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3">
      <c r="A5760" t="s">
        <v>11553</v>
      </c>
      <c r="B5760" s="171" t="s">
        <v>11554</v>
      </c>
      <c r="C5760" s="171" t="s">
        <v>104</v>
      </c>
      <c r="D5760" s="171" t="s">
        <v>4</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3">
      <c r="A5761" t="s">
        <v>11555</v>
      </c>
      <c r="B5761" s="171" t="s">
        <v>11556</v>
      </c>
      <c r="C5761" s="171" t="s">
        <v>76</v>
      </c>
      <c r="D5761" s="171" t="s">
        <v>80</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3">
      <c r="A5762" t="s">
        <v>11557</v>
      </c>
      <c r="B5762" s="171" t="s">
        <v>11558</v>
      </c>
      <c r="C5762" s="171" t="s">
        <v>10522</v>
      </c>
      <c r="D5762" s="171" t="s">
        <v>4</v>
      </c>
      <c r="E5762" s="11">
        <v>42675</v>
      </c>
      <c r="F5762">
        <v>1</v>
      </c>
      <c r="G5762">
        <v>1</v>
      </c>
      <c r="H5762">
        <v>1</v>
      </c>
      <c r="I5762">
        <v>1</v>
      </c>
      <c r="J5762">
        <v>3</v>
      </c>
      <c r="K5762">
        <v>0.33333333333333331</v>
      </c>
      <c r="L5762">
        <v>3</v>
      </c>
      <c r="M5762">
        <v>1</v>
      </c>
      <c r="N5762">
        <v>1</v>
      </c>
      <c r="P5762">
        <v>0</v>
      </c>
      <c r="Q5762">
        <v>0</v>
      </c>
      <c r="R5762" t="e">
        <v>#DIV/0!</v>
      </c>
      <c r="S5762">
        <v>0</v>
      </c>
    </row>
    <row r="5763" spans="1:19" x14ac:dyDescent="0.3">
      <c r="A5763" t="s">
        <v>11559</v>
      </c>
      <c r="B5763" s="171" t="s">
        <v>11560</v>
      </c>
      <c r="C5763" s="171" t="s">
        <v>79</v>
      </c>
      <c r="D5763" s="171" t="s">
        <v>4</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3">
      <c r="A5764" t="s">
        <v>11561</v>
      </c>
      <c r="B5764" s="171" t="s">
        <v>11562</v>
      </c>
      <c r="C5764" s="171" t="s">
        <v>86</v>
      </c>
      <c r="D5764" s="171" t="s">
        <v>4</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3">
      <c r="A5765" t="s">
        <v>11563</v>
      </c>
      <c r="B5765" s="171" t="s">
        <v>11564</v>
      </c>
      <c r="C5765" s="171" t="s">
        <v>89</v>
      </c>
      <c r="D5765" s="171" t="s">
        <v>4</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3">
      <c r="A5766" t="s">
        <v>11565</v>
      </c>
      <c r="B5766" s="171" t="s">
        <v>11566</v>
      </c>
      <c r="C5766" s="171" t="s">
        <v>92</v>
      </c>
      <c r="D5766" s="171" t="s">
        <v>4</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3">
      <c r="A5767" t="s">
        <v>11567</v>
      </c>
      <c r="B5767" s="171" t="s">
        <v>11568</v>
      </c>
      <c r="C5767" s="171" t="s">
        <v>98</v>
      </c>
      <c r="D5767" s="171" t="s">
        <v>4</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3">
      <c r="A5768" t="s">
        <v>11569</v>
      </c>
      <c r="B5768" s="171" t="s">
        <v>11570</v>
      </c>
      <c r="C5768" s="171" t="s">
        <v>101</v>
      </c>
      <c r="D5768" s="171" t="s">
        <v>4</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3">
      <c r="A5769" t="s">
        <v>11571</v>
      </c>
      <c r="B5769" s="171" t="s">
        <v>11572</v>
      </c>
      <c r="C5769" s="171" t="s">
        <v>6843</v>
      </c>
      <c r="D5769" s="171" t="s">
        <v>4</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3">
      <c r="A5770" t="s">
        <v>11573</v>
      </c>
      <c r="B5770" s="171" t="s">
        <v>11574</v>
      </c>
      <c r="C5770" s="171" t="s">
        <v>107</v>
      </c>
      <c r="D5770" s="171" t="s">
        <v>80</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3">
      <c r="A5771" t="s">
        <v>11575</v>
      </c>
      <c r="B5771" s="171" t="s">
        <v>11576</v>
      </c>
      <c r="C5771" s="171" t="s">
        <v>113</v>
      </c>
      <c r="D5771" s="171" t="s">
        <v>4</v>
      </c>
      <c r="E5771" s="11">
        <v>42675</v>
      </c>
      <c r="F5771">
        <v>4</v>
      </c>
      <c r="G5771">
        <v>5</v>
      </c>
      <c r="H5771">
        <v>0.8</v>
      </c>
      <c r="I5771">
        <v>8</v>
      </c>
      <c r="J5771">
        <v>20</v>
      </c>
      <c r="K5771">
        <v>0.4</v>
      </c>
      <c r="L5771">
        <v>25</v>
      </c>
      <c r="M5771">
        <v>0.8</v>
      </c>
      <c r="N5771">
        <v>8</v>
      </c>
      <c r="P5771">
        <v>1</v>
      </c>
      <c r="Q5771">
        <v>1</v>
      </c>
      <c r="R5771">
        <v>1</v>
      </c>
      <c r="S5771">
        <v>0</v>
      </c>
    </row>
    <row r="5772" spans="1:19" x14ac:dyDescent="0.3">
      <c r="A5772" t="s">
        <v>11577</v>
      </c>
      <c r="B5772" s="171" t="s">
        <v>11578</v>
      </c>
      <c r="C5772" s="171" t="s">
        <v>116</v>
      </c>
      <c r="D5772" s="171" t="s">
        <v>4</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3">
      <c r="A5773" t="s">
        <v>11579</v>
      </c>
      <c r="B5773" s="171" t="s">
        <v>11580</v>
      </c>
      <c r="C5773" s="171" t="s">
        <v>9887</v>
      </c>
      <c r="D5773" s="171" t="s">
        <v>80</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3">
      <c r="A5774" t="s">
        <v>11581</v>
      </c>
      <c r="B5774" s="171" t="s">
        <v>11582</v>
      </c>
      <c r="C5774" s="171" t="s">
        <v>9862</v>
      </c>
      <c r="D5774" s="171" t="s">
        <v>4</v>
      </c>
      <c r="E5774" s="11">
        <v>42675</v>
      </c>
      <c r="F5774">
        <v>2</v>
      </c>
      <c r="G5774">
        <v>5</v>
      </c>
      <c r="H5774">
        <v>0.4</v>
      </c>
      <c r="I5774">
        <v>13</v>
      </c>
      <c r="J5774">
        <v>8</v>
      </c>
      <c r="K5774">
        <v>1.625</v>
      </c>
      <c r="L5774">
        <v>18</v>
      </c>
      <c r="M5774">
        <v>0.44444444444444442</v>
      </c>
      <c r="N5774">
        <v>13</v>
      </c>
      <c r="P5774">
        <v>0</v>
      </c>
      <c r="Q5774">
        <v>0</v>
      </c>
      <c r="R5774" t="e">
        <v>#DIV/0!</v>
      </c>
      <c r="S5774">
        <v>0</v>
      </c>
    </row>
    <row r="5775" spans="1:19" x14ac:dyDescent="0.3">
      <c r="A5775" t="s">
        <v>11583</v>
      </c>
      <c r="B5775" s="171" t="s">
        <v>11584</v>
      </c>
      <c r="C5775" s="171" t="s">
        <v>10525</v>
      </c>
      <c r="D5775" s="171" t="s">
        <v>4</v>
      </c>
      <c r="E5775" s="11">
        <v>42675</v>
      </c>
      <c r="F5775">
        <v>6</v>
      </c>
      <c r="G5775">
        <v>5</v>
      </c>
      <c r="H5775">
        <v>1.2</v>
      </c>
      <c r="I5775">
        <v>10</v>
      </c>
      <c r="J5775">
        <v>18</v>
      </c>
      <c r="K5775">
        <v>0.55555555555555558</v>
      </c>
      <c r="L5775">
        <v>15</v>
      </c>
      <c r="M5775">
        <v>1.2</v>
      </c>
      <c r="N5775">
        <v>10</v>
      </c>
      <c r="P5775">
        <v>0</v>
      </c>
      <c r="Q5775">
        <v>0</v>
      </c>
      <c r="R5775" t="e">
        <v>#DIV/0!</v>
      </c>
      <c r="S5775">
        <v>0</v>
      </c>
    </row>
    <row r="5776" spans="1:19" x14ac:dyDescent="0.3">
      <c r="A5776" t="s">
        <v>11585</v>
      </c>
      <c r="B5776" s="171" t="s">
        <v>11586</v>
      </c>
      <c r="C5776" s="171" t="s">
        <v>10528</v>
      </c>
      <c r="D5776" s="171" t="s">
        <v>4</v>
      </c>
      <c r="E5776" s="11">
        <v>42675</v>
      </c>
      <c r="F5776">
        <v>1</v>
      </c>
      <c r="G5776">
        <v>1</v>
      </c>
      <c r="H5776">
        <v>1</v>
      </c>
      <c r="I5776">
        <v>2</v>
      </c>
      <c r="J5776">
        <v>3</v>
      </c>
      <c r="K5776">
        <v>0.66666666666666663</v>
      </c>
      <c r="L5776">
        <v>3</v>
      </c>
      <c r="M5776">
        <v>1</v>
      </c>
      <c r="N5776">
        <v>2</v>
      </c>
      <c r="P5776">
        <v>0</v>
      </c>
      <c r="Q5776">
        <v>0</v>
      </c>
      <c r="R5776" t="e">
        <v>#DIV/0!</v>
      </c>
      <c r="S5776">
        <v>0</v>
      </c>
    </row>
    <row r="5777" spans="1:19" x14ac:dyDescent="0.3">
      <c r="A5777" t="s">
        <v>11587</v>
      </c>
      <c r="B5777" s="171" t="s">
        <v>11588</v>
      </c>
      <c r="C5777" s="171" t="s">
        <v>119</v>
      </c>
      <c r="D5777" s="171" t="s">
        <v>4</v>
      </c>
      <c r="E5777" s="11">
        <v>42675</v>
      </c>
      <c r="F5777">
        <v>0.5</v>
      </c>
      <c r="G5777">
        <v>0.5</v>
      </c>
      <c r="H5777">
        <v>1</v>
      </c>
      <c r="I5777">
        <v>8</v>
      </c>
      <c r="J5777">
        <v>2.5</v>
      </c>
      <c r="K5777">
        <v>3.2</v>
      </c>
      <c r="L5777">
        <v>2.5</v>
      </c>
      <c r="M5777">
        <v>1</v>
      </c>
      <c r="N5777">
        <v>8</v>
      </c>
      <c r="P5777">
        <v>0</v>
      </c>
      <c r="Q5777">
        <v>1</v>
      </c>
      <c r="R5777">
        <v>0</v>
      </c>
      <c r="S5777">
        <v>0</v>
      </c>
    </row>
    <row r="5778" spans="1:19" x14ac:dyDescent="0.3">
      <c r="A5778" t="s">
        <v>11589</v>
      </c>
      <c r="B5778" s="171" t="s">
        <v>11590</v>
      </c>
      <c r="C5778" s="171" t="s">
        <v>122</v>
      </c>
      <c r="D5778" s="171" t="s">
        <v>80</v>
      </c>
      <c r="E5778" s="11">
        <v>42675</v>
      </c>
      <c r="F5778">
        <v>0.5</v>
      </c>
      <c r="G5778">
        <v>0.5</v>
      </c>
      <c r="H5778">
        <v>1</v>
      </c>
      <c r="I5778">
        <v>8</v>
      </c>
      <c r="J5778">
        <v>2.5</v>
      </c>
      <c r="K5778">
        <v>3.2</v>
      </c>
      <c r="L5778">
        <v>2.5</v>
      </c>
      <c r="M5778">
        <v>1</v>
      </c>
      <c r="N5778">
        <v>8</v>
      </c>
      <c r="P5778">
        <v>0</v>
      </c>
      <c r="Q5778">
        <v>1</v>
      </c>
      <c r="R5778">
        <v>0</v>
      </c>
      <c r="S5778">
        <v>0</v>
      </c>
    </row>
    <row r="5779" spans="1:19" x14ac:dyDescent="0.3">
      <c r="A5779" t="s">
        <v>11591</v>
      </c>
      <c r="B5779" s="171" t="s">
        <v>11592</v>
      </c>
      <c r="C5779" s="171" t="s">
        <v>125</v>
      </c>
      <c r="D5779" s="171" t="s">
        <v>80</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3">
      <c r="A5780" t="s">
        <v>11593</v>
      </c>
      <c r="B5780" s="171" t="s">
        <v>11594</v>
      </c>
      <c r="C5780" s="171" t="s">
        <v>128</v>
      </c>
      <c r="D5780" s="171" t="s">
        <v>4</v>
      </c>
      <c r="E5780" s="11">
        <v>42675</v>
      </c>
      <c r="F5780">
        <v>0</v>
      </c>
      <c r="G5780">
        <v>0</v>
      </c>
      <c r="H5780" t="e">
        <v>#DIV/0!</v>
      </c>
      <c r="I5780">
        <v>0</v>
      </c>
      <c r="J5780">
        <v>0</v>
      </c>
      <c r="K5780" t="e">
        <v>#DIV/0!</v>
      </c>
      <c r="L5780">
        <v>0</v>
      </c>
      <c r="M5780" t="e">
        <v>#DIV/0!</v>
      </c>
      <c r="N5780">
        <v>0</v>
      </c>
      <c r="P5780">
        <v>0</v>
      </c>
      <c r="Q5780">
        <v>0</v>
      </c>
      <c r="R5780" t="e">
        <v>#DIV/0!</v>
      </c>
      <c r="S5780">
        <v>0</v>
      </c>
    </row>
    <row r="5781" spans="1:19" x14ac:dyDescent="0.3">
      <c r="A5781" t="s">
        <v>11595</v>
      </c>
      <c r="B5781" s="171" t="s">
        <v>11596</v>
      </c>
      <c r="C5781" s="171" t="s">
        <v>131</v>
      </c>
      <c r="D5781" s="171" t="s">
        <v>4</v>
      </c>
      <c r="E5781" s="11">
        <v>42675</v>
      </c>
      <c r="F5781">
        <v>1</v>
      </c>
      <c r="G5781">
        <v>5</v>
      </c>
      <c r="H5781">
        <v>0.2</v>
      </c>
      <c r="I5781">
        <v>3</v>
      </c>
      <c r="J5781">
        <v>5</v>
      </c>
      <c r="K5781">
        <v>0.6</v>
      </c>
      <c r="L5781">
        <v>25</v>
      </c>
      <c r="M5781">
        <v>0.2</v>
      </c>
      <c r="N5781">
        <v>3</v>
      </c>
      <c r="P5781">
        <v>0</v>
      </c>
      <c r="Q5781">
        <v>0</v>
      </c>
      <c r="R5781" t="e">
        <v>#DIV/0!</v>
      </c>
      <c r="S5781">
        <v>0</v>
      </c>
    </row>
    <row r="5782" spans="1:19" x14ac:dyDescent="0.3">
      <c r="A5782" t="s">
        <v>11597</v>
      </c>
      <c r="B5782" s="171" t="s">
        <v>11598</v>
      </c>
      <c r="C5782" s="171" t="s">
        <v>10531</v>
      </c>
      <c r="D5782" s="171" t="s">
        <v>4</v>
      </c>
      <c r="E5782" s="11">
        <v>42675</v>
      </c>
      <c r="F5782">
        <v>4</v>
      </c>
      <c r="G5782">
        <v>8</v>
      </c>
      <c r="H5782">
        <v>0.5</v>
      </c>
      <c r="I5782">
        <v>8</v>
      </c>
      <c r="J5782">
        <v>12</v>
      </c>
      <c r="K5782">
        <v>0.66666666666666663</v>
      </c>
      <c r="L5782">
        <v>24</v>
      </c>
      <c r="M5782">
        <v>0.5</v>
      </c>
      <c r="N5782">
        <v>8</v>
      </c>
      <c r="P5782">
        <v>0</v>
      </c>
      <c r="Q5782">
        <v>0</v>
      </c>
      <c r="R5782" t="e">
        <v>#DIV/0!</v>
      </c>
      <c r="S5782">
        <v>0</v>
      </c>
    </row>
    <row r="5783" spans="1:19" x14ac:dyDescent="0.3">
      <c r="A5783" t="s">
        <v>11599</v>
      </c>
      <c r="B5783" s="171" t="s">
        <v>11600</v>
      </c>
      <c r="C5783" s="171" t="s">
        <v>137</v>
      </c>
      <c r="D5783" s="171" t="s">
        <v>80</v>
      </c>
      <c r="E5783" s="11">
        <v>42675</v>
      </c>
      <c r="F5783">
        <v>6</v>
      </c>
      <c r="G5783">
        <v>6</v>
      </c>
      <c r="H5783">
        <v>1</v>
      </c>
      <c r="I5783">
        <v>74</v>
      </c>
      <c r="J5783">
        <v>90</v>
      </c>
      <c r="K5783">
        <v>0.82222222222222219</v>
      </c>
      <c r="L5783">
        <v>90</v>
      </c>
      <c r="M5783">
        <v>1</v>
      </c>
      <c r="N5783">
        <v>74</v>
      </c>
      <c r="P5783">
        <v>0</v>
      </c>
      <c r="Q5783">
        <v>0</v>
      </c>
      <c r="R5783" t="e">
        <v>#DIV/0!</v>
      </c>
      <c r="S5783">
        <v>0</v>
      </c>
    </row>
    <row r="5784" spans="1:19" x14ac:dyDescent="0.3">
      <c r="A5784" t="s">
        <v>11601</v>
      </c>
      <c r="B5784" s="171" t="s">
        <v>11602</v>
      </c>
      <c r="C5784" s="171" t="s">
        <v>140</v>
      </c>
      <c r="D5784" s="171" t="s">
        <v>4</v>
      </c>
      <c r="E5784" s="11">
        <v>42675</v>
      </c>
      <c r="F5784">
        <v>6</v>
      </c>
      <c r="G5784">
        <v>6</v>
      </c>
      <c r="H5784">
        <v>1</v>
      </c>
      <c r="I5784">
        <v>74</v>
      </c>
      <c r="J5784">
        <v>90</v>
      </c>
      <c r="K5784">
        <v>0.82222222222222219</v>
      </c>
      <c r="L5784">
        <v>90</v>
      </c>
      <c r="M5784">
        <v>1</v>
      </c>
      <c r="N5784">
        <v>74</v>
      </c>
      <c r="P5784">
        <v>0</v>
      </c>
      <c r="Q5784">
        <v>0</v>
      </c>
      <c r="R5784" t="e">
        <v>#DIV/0!</v>
      </c>
      <c r="S5784">
        <v>0</v>
      </c>
    </row>
    <row r="5785" spans="1:19" x14ac:dyDescent="0.3">
      <c r="A5785" t="s">
        <v>11603</v>
      </c>
      <c r="B5785" s="171" t="s">
        <v>11604</v>
      </c>
      <c r="C5785" s="171" t="s">
        <v>8615</v>
      </c>
      <c r="D5785" s="171" t="s">
        <v>80</v>
      </c>
      <c r="E5785" s="11">
        <v>42675</v>
      </c>
      <c r="F5785">
        <v>5</v>
      </c>
      <c r="G5785">
        <v>5</v>
      </c>
      <c r="H5785">
        <v>1</v>
      </c>
      <c r="I5785">
        <v>10</v>
      </c>
      <c r="J5785">
        <v>30</v>
      </c>
      <c r="K5785">
        <v>0.33333333333333331</v>
      </c>
      <c r="L5785">
        <v>30</v>
      </c>
      <c r="M5785">
        <v>1</v>
      </c>
      <c r="N5785">
        <v>9</v>
      </c>
      <c r="P5785">
        <v>0</v>
      </c>
      <c r="Q5785">
        <v>0</v>
      </c>
      <c r="R5785" t="e">
        <v>#DIV/0!</v>
      </c>
      <c r="S5785">
        <v>1</v>
      </c>
    </row>
    <row r="5786" spans="1:19" x14ac:dyDescent="0.3">
      <c r="A5786" t="s">
        <v>11605</v>
      </c>
      <c r="B5786" s="171" t="s">
        <v>11606</v>
      </c>
      <c r="C5786" s="171" t="s">
        <v>8590</v>
      </c>
      <c r="D5786" s="171" t="s">
        <v>4</v>
      </c>
      <c r="E5786" s="11">
        <v>42675</v>
      </c>
      <c r="F5786">
        <v>5</v>
      </c>
      <c r="G5786">
        <v>5</v>
      </c>
      <c r="H5786">
        <v>1</v>
      </c>
      <c r="I5786">
        <v>10</v>
      </c>
      <c r="J5786">
        <v>30</v>
      </c>
      <c r="K5786">
        <v>0.33333333333333331</v>
      </c>
      <c r="L5786">
        <v>30</v>
      </c>
      <c r="M5786">
        <v>1</v>
      </c>
      <c r="N5786">
        <v>9</v>
      </c>
      <c r="P5786">
        <v>0</v>
      </c>
      <c r="Q5786">
        <v>0</v>
      </c>
      <c r="R5786" t="e">
        <v>#DIV/0!</v>
      </c>
      <c r="S5786">
        <v>1</v>
      </c>
    </row>
    <row r="5787" spans="1:19" x14ac:dyDescent="0.3">
      <c r="A5787" t="s">
        <v>11607</v>
      </c>
      <c r="B5787" s="171" t="s">
        <v>11608</v>
      </c>
      <c r="C5787" s="171" t="s">
        <v>167</v>
      </c>
      <c r="D5787" s="171" t="s">
        <v>80</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3">
      <c r="A5788" t="s">
        <v>11609</v>
      </c>
      <c r="B5788" s="171" t="s">
        <v>11610</v>
      </c>
      <c r="C5788" s="171" t="s">
        <v>170</v>
      </c>
      <c r="D5788" s="171" t="s">
        <v>4</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3">
      <c r="A5789" t="s">
        <v>11611</v>
      </c>
      <c r="B5789" s="171" t="s">
        <v>11612</v>
      </c>
      <c r="C5789" s="171" t="s">
        <v>179</v>
      </c>
      <c r="D5789" s="171" t="s">
        <v>80</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3">
      <c r="A5790" t="s">
        <v>11613</v>
      </c>
      <c r="B5790" s="171" t="s">
        <v>11614</v>
      </c>
      <c r="C5790" s="171" t="s">
        <v>182</v>
      </c>
      <c r="D5790" s="171" t="s">
        <v>4</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3">
      <c r="A5791" t="s">
        <v>11615</v>
      </c>
      <c r="B5791" s="171" t="s">
        <v>11616</v>
      </c>
      <c r="C5791" s="171" t="s">
        <v>185</v>
      </c>
      <c r="D5791" s="171" t="s">
        <v>80</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3">
      <c r="A5792" t="s">
        <v>11617</v>
      </c>
      <c r="B5792" s="171" t="s">
        <v>11618</v>
      </c>
      <c r="C5792" s="171" t="s">
        <v>188</v>
      </c>
      <c r="D5792" s="171" t="s">
        <v>4</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3">
      <c r="A5793" t="s">
        <v>11619</v>
      </c>
      <c r="B5793" s="171" t="s">
        <v>11620</v>
      </c>
      <c r="C5793" s="171" t="s">
        <v>10537</v>
      </c>
      <c r="D5793" s="171" t="s">
        <v>4</v>
      </c>
      <c r="E5793" s="11">
        <v>42675</v>
      </c>
      <c r="F5793">
        <v>3</v>
      </c>
      <c r="G5793">
        <v>6</v>
      </c>
      <c r="H5793">
        <v>0.5</v>
      </c>
      <c r="I5793">
        <v>11</v>
      </c>
      <c r="J5793">
        <v>9</v>
      </c>
      <c r="K5793">
        <v>1.2222222222222223</v>
      </c>
      <c r="L5793">
        <v>18</v>
      </c>
      <c r="M5793">
        <v>0.5</v>
      </c>
      <c r="N5793">
        <v>11</v>
      </c>
      <c r="P5793">
        <v>0</v>
      </c>
      <c r="Q5793">
        <v>0</v>
      </c>
      <c r="R5793" t="e">
        <v>#DIV/0!</v>
      </c>
      <c r="S5793">
        <v>0</v>
      </c>
    </row>
    <row r="5794" spans="1:19" x14ac:dyDescent="0.3">
      <c r="A5794" t="s">
        <v>11621</v>
      </c>
      <c r="B5794" s="171" t="s">
        <v>11622</v>
      </c>
      <c r="C5794" s="171" t="s">
        <v>191</v>
      </c>
      <c r="D5794" s="171" t="s">
        <v>80</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3">
      <c r="A5795" t="s">
        <v>11623</v>
      </c>
      <c r="B5795" s="171" t="s">
        <v>11624</v>
      </c>
      <c r="C5795" s="171" t="s">
        <v>194</v>
      </c>
      <c r="D5795" s="171" t="s">
        <v>4</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3">
      <c r="A5796" t="s">
        <v>11625</v>
      </c>
      <c r="B5796" s="171" t="s">
        <v>11626</v>
      </c>
      <c r="C5796" s="171" t="s">
        <v>197</v>
      </c>
      <c r="D5796" s="171" t="s">
        <v>4</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3">
      <c r="A5797" t="s">
        <v>11627</v>
      </c>
      <c r="B5797" s="171" t="s">
        <v>11628</v>
      </c>
      <c r="C5797" s="171" t="s">
        <v>209</v>
      </c>
      <c r="D5797" s="171" t="s">
        <v>4</v>
      </c>
      <c r="E5797" s="11">
        <v>42675</v>
      </c>
      <c r="F5797">
        <v>1</v>
      </c>
      <c r="G5797">
        <v>1</v>
      </c>
      <c r="H5797">
        <v>1</v>
      </c>
      <c r="I5797">
        <v>8</v>
      </c>
      <c r="J5797">
        <v>5</v>
      </c>
      <c r="K5797">
        <v>1.6</v>
      </c>
      <c r="L5797">
        <v>5</v>
      </c>
      <c r="M5797">
        <v>1</v>
      </c>
      <c r="N5797">
        <v>5</v>
      </c>
      <c r="P5797">
        <v>0</v>
      </c>
      <c r="Q5797">
        <v>2</v>
      </c>
      <c r="R5797">
        <v>0</v>
      </c>
      <c r="S5797">
        <v>3</v>
      </c>
    </row>
    <row r="5798" spans="1:19" x14ac:dyDescent="0.3">
      <c r="A5798" t="s">
        <v>11629</v>
      </c>
      <c r="B5798" s="171" t="s">
        <v>11630</v>
      </c>
      <c r="C5798" s="171" t="s">
        <v>212</v>
      </c>
      <c r="D5798" s="171" t="s">
        <v>80</v>
      </c>
      <c r="E5798" s="11">
        <v>42675</v>
      </c>
      <c r="F5798">
        <v>1</v>
      </c>
      <c r="G5798">
        <v>1</v>
      </c>
      <c r="H5798">
        <v>1</v>
      </c>
      <c r="I5798">
        <v>8</v>
      </c>
      <c r="J5798">
        <v>5</v>
      </c>
      <c r="K5798">
        <v>1.6</v>
      </c>
      <c r="L5798">
        <v>5</v>
      </c>
      <c r="M5798">
        <v>1</v>
      </c>
      <c r="N5798">
        <v>5</v>
      </c>
      <c r="P5798">
        <v>0</v>
      </c>
      <c r="Q5798">
        <v>2</v>
      </c>
      <c r="R5798">
        <v>0</v>
      </c>
      <c r="S5798">
        <v>3</v>
      </c>
    </row>
    <row r="5799" spans="1:19" x14ac:dyDescent="0.3">
      <c r="A5799" t="s">
        <v>11631</v>
      </c>
      <c r="B5799" s="171" t="s">
        <v>11632</v>
      </c>
      <c r="C5799" s="171" t="s">
        <v>215</v>
      </c>
      <c r="D5799" s="171" t="s">
        <v>80</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3">
      <c r="A5800" t="s">
        <v>11633</v>
      </c>
      <c r="B5800" s="171" t="s">
        <v>11634</v>
      </c>
      <c r="C5800" s="171" t="s">
        <v>218</v>
      </c>
      <c r="D5800" s="171" t="s">
        <v>4</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3">
      <c r="A5801" t="s">
        <v>11635</v>
      </c>
      <c r="B5801" s="171" t="s">
        <v>11636</v>
      </c>
      <c r="C5801" s="171" t="s">
        <v>8233</v>
      </c>
      <c r="D5801" s="171" t="s">
        <v>80</v>
      </c>
      <c r="E5801" s="11">
        <v>42675</v>
      </c>
      <c r="F5801">
        <v>4</v>
      </c>
      <c r="G5801">
        <v>4</v>
      </c>
      <c r="H5801">
        <v>1</v>
      </c>
      <c r="I5801">
        <v>31</v>
      </c>
      <c r="J5801">
        <v>40</v>
      </c>
      <c r="K5801">
        <v>0.77500000000000002</v>
      </c>
      <c r="L5801">
        <v>40</v>
      </c>
      <c r="M5801">
        <v>1</v>
      </c>
      <c r="N5801">
        <v>29</v>
      </c>
      <c r="P5801">
        <v>7</v>
      </c>
      <c r="Q5801">
        <v>7</v>
      </c>
      <c r="R5801">
        <v>1</v>
      </c>
      <c r="S5801">
        <v>2</v>
      </c>
    </row>
    <row r="5802" spans="1:19" x14ac:dyDescent="0.3">
      <c r="A5802" t="s">
        <v>11637</v>
      </c>
      <c r="B5802" s="171" t="s">
        <v>11638</v>
      </c>
      <c r="C5802" s="171" t="s">
        <v>8193</v>
      </c>
      <c r="D5802" s="171" t="s">
        <v>4</v>
      </c>
      <c r="E5802" s="11">
        <v>42675</v>
      </c>
      <c r="F5802">
        <v>4</v>
      </c>
      <c r="G5802">
        <v>4</v>
      </c>
      <c r="H5802">
        <v>1</v>
      </c>
      <c r="I5802">
        <v>31</v>
      </c>
      <c r="J5802">
        <v>40</v>
      </c>
      <c r="K5802">
        <v>0.77500000000000002</v>
      </c>
      <c r="L5802">
        <v>40</v>
      </c>
      <c r="M5802">
        <v>1</v>
      </c>
      <c r="N5802">
        <v>29</v>
      </c>
      <c r="P5802">
        <v>7</v>
      </c>
      <c r="Q5802">
        <v>7</v>
      </c>
      <c r="R5802">
        <v>1</v>
      </c>
      <c r="S5802">
        <v>2</v>
      </c>
    </row>
    <row r="5803" spans="1:19" x14ac:dyDescent="0.3">
      <c r="A5803" t="s">
        <v>11639</v>
      </c>
      <c r="B5803" s="171" t="s">
        <v>11640</v>
      </c>
      <c r="C5803" s="171" t="s">
        <v>233</v>
      </c>
      <c r="D5803" s="171" t="s">
        <v>80</v>
      </c>
      <c r="E5803" s="11">
        <v>42675</v>
      </c>
      <c r="F5803">
        <v>7</v>
      </c>
      <c r="G5803">
        <v>12</v>
      </c>
      <c r="H5803">
        <v>0.58333333333333337</v>
      </c>
      <c r="I5803">
        <v>14</v>
      </c>
      <c r="J5803">
        <v>16</v>
      </c>
      <c r="K5803">
        <v>0.875</v>
      </c>
      <c r="L5803">
        <v>32</v>
      </c>
      <c r="M5803">
        <v>0.5</v>
      </c>
      <c r="N5803">
        <v>11</v>
      </c>
      <c r="P5803">
        <v>4</v>
      </c>
      <c r="Q5803">
        <v>4</v>
      </c>
      <c r="R5803">
        <v>1</v>
      </c>
      <c r="S5803">
        <v>3</v>
      </c>
    </row>
    <row r="5804" spans="1:19" x14ac:dyDescent="0.3">
      <c r="A5804" t="s">
        <v>11641</v>
      </c>
      <c r="B5804" s="171" t="s">
        <v>11642</v>
      </c>
      <c r="C5804" s="171" t="s">
        <v>236</v>
      </c>
      <c r="D5804" s="171" t="s">
        <v>4</v>
      </c>
      <c r="E5804" s="11">
        <v>42675</v>
      </c>
      <c r="F5804">
        <v>4</v>
      </c>
      <c r="G5804">
        <v>8</v>
      </c>
      <c r="H5804">
        <v>0.5</v>
      </c>
      <c r="I5804">
        <v>12</v>
      </c>
      <c r="J5804">
        <v>10</v>
      </c>
      <c r="K5804">
        <v>1.2</v>
      </c>
      <c r="L5804">
        <v>24</v>
      </c>
      <c r="M5804">
        <v>0.41666666666666669</v>
      </c>
      <c r="N5804">
        <v>9</v>
      </c>
      <c r="P5804">
        <v>4</v>
      </c>
      <c r="Q5804">
        <v>4</v>
      </c>
      <c r="R5804">
        <v>1</v>
      </c>
      <c r="S5804">
        <v>3</v>
      </c>
    </row>
    <row r="5805" spans="1:19" x14ac:dyDescent="0.3">
      <c r="A5805" t="s">
        <v>11643</v>
      </c>
      <c r="B5805" s="171" t="s">
        <v>11644</v>
      </c>
      <c r="C5805" s="171" t="s">
        <v>239</v>
      </c>
      <c r="D5805" s="171" t="s">
        <v>4</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3">
      <c r="A5806" t="s">
        <v>11645</v>
      </c>
      <c r="B5806" s="171" t="s">
        <v>11646</v>
      </c>
      <c r="C5806" s="171" t="s">
        <v>143</v>
      </c>
      <c r="D5806" s="171" t="s">
        <v>4</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3">
      <c r="A5807" t="s">
        <v>11647</v>
      </c>
      <c r="B5807" s="171" t="s">
        <v>11648</v>
      </c>
      <c r="C5807" s="171" t="s">
        <v>146</v>
      </c>
      <c r="D5807" s="171" t="s">
        <v>80</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3">
      <c r="A5808" t="s">
        <v>11649</v>
      </c>
      <c r="B5808" s="171" t="s">
        <v>11650</v>
      </c>
      <c r="C5808" s="171" t="s">
        <v>152</v>
      </c>
      <c r="D5808" s="171" t="s">
        <v>4</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3">
      <c r="A5809" t="s">
        <v>11651</v>
      </c>
      <c r="B5809" s="171" t="s">
        <v>11652</v>
      </c>
      <c r="C5809" s="171" t="s">
        <v>155</v>
      </c>
      <c r="D5809" s="171" t="s">
        <v>4</v>
      </c>
      <c r="E5809" s="11">
        <v>42675</v>
      </c>
      <c r="F5809">
        <v>3</v>
      </c>
      <c r="G5809">
        <v>2</v>
      </c>
      <c r="H5809">
        <v>1.5</v>
      </c>
      <c r="I5809">
        <v>14</v>
      </c>
      <c r="J5809">
        <v>15</v>
      </c>
      <c r="K5809">
        <v>0.93333333333333335</v>
      </c>
      <c r="L5809">
        <v>10</v>
      </c>
      <c r="M5809">
        <v>1.5</v>
      </c>
      <c r="N5809">
        <v>14</v>
      </c>
      <c r="P5809">
        <v>3</v>
      </c>
      <c r="Q5809">
        <v>3</v>
      </c>
      <c r="R5809">
        <v>1</v>
      </c>
      <c r="S5809">
        <v>0</v>
      </c>
    </row>
    <row r="5810" spans="1:19" x14ac:dyDescent="0.3">
      <c r="A5810" t="s">
        <v>11653</v>
      </c>
      <c r="B5810" s="171" t="s">
        <v>11654</v>
      </c>
      <c r="C5810" s="171" t="s">
        <v>10534</v>
      </c>
      <c r="D5810" s="171" t="s">
        <v>4</v>
      </c>
      <c r="E5810" s="11">
        <v>42675</v>
      </c>
      <c r="F5810">
        <v>2</v>
      </c>
      <c r="G5810">
        <v>2</v>
      </c>
      <c r="H5810">
        <v>1</v>
      </c>
      <c r="I5810">
        <v>8</v>
      </c>
      <c r="J5810">
        <v>6</v>
      </c>
      <c r="K5810">
        <v>1.3333333333333333</v>
      </c>
      <c r="L5810">
        <v>6</v>
      </c>
      <c r="M5810">
        <v>1</v>
      </c>
      <c r="N5810">
        <v>8</v>
      </c>
      <c r="P5810">
        <v>0</v>
      </c>
      <c r="Q5810">
        <v>0</v>
      </c>
      <c r="R5810" t="e">
        <v>#DIV/0!</v>
      </c>
      <c r="S5810">
        <v>0</v>
      </c>
    </row>
    <row r="5811" spans="1:19" x14ac:dyDescent="0.3">
      <c r="A5811" t="s">
        <v>11655</v>
      </c>
      <c r="B5811" s="171" t="s">
        <v>11656</v>
      </c>
      <c r="C5811" s="171" t="s">
        <v>158</v>
      </c>
      <c r="D5811" s="171" t="s">
        <v>4</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3">
      <c r="A5812" t="s">
        <v>11657</v>
      </c>
      <c r="B5812" s="171" t="s">
        <v>11658</v>
      </c>
      <c r="C5812" s="171" t="s">
        <v>161</v>
      </c>
      <c r="D5812" s="171" t="s">
        <v>80</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3">
      <c r="A5813" t="s">
        <v>11659</v>
      </c>
      <c r="B5813" s="171" t="s">
        <v>11660</v>
      </c>
      <c r="C5813" s="171" t="s">
        <v>221</v>
      </c>
      <c r="D5813" s="171" t="s">
        <v>80</v>
      </c>
      <c r="E5813" s="11">
        <v>42675</v>
      </c>
      <c r="F5813">
        <v>0</v>
      </c>
      <c r="G5813">
        <v>0</v>
      </c>
      <c r="H5813" t="e">
        <v>#DIV/0!</v>
      </c>
      <c r="I5813">
        <v>2</v>
      </c>
      <c r="J5813">
        <v>0</v>
      </c>
      <c r="K5813" t="e">
        <v>#DIV/0!</v>
      </c>
      <c r="L5813">
        <v>0</v>
      </c>
      <c r="M5813" t="e">
        <v>#DIV/0!</v>
      </c>
      <c r="N5813">
        <v>2</v>
      </c>
      <c r="P5813">
        <v>0</v>
      </c>
      <c r="Q5813">
        <v>0</v>
      </c>
      <c r="R5813" t="e">
        <v>#DIV/0!</v>
      </c>
      <c r="S5813">
        <v>0</v>
      </c>
    </row>
    <row r="5814" spans="1:19" x14ac:dyDescent="0.3">
      <c r="A5814" t="s">
        <v>11661</v>
      </c>
      <c r="B5814" s="171" t="s">
        <v>11662</v>
      </c>
      <c r="C5814" s="171" t="s">
        <v>227</v>
      </c>
      <c r="D5814" s="171" t="s">
        <v>4</v>
      </c>
      <c r="E5814" s="11">
        <v>42675</v>
      </c>
      <c r="F5814">
        <v>0</v>
      </c>
      <c r="G5814">
        <v>0</v>
      </c>
      <c r="H5814" t="e">
        <v>#DIV/0!</v>
      </c>
      <c r="I5814">
        <v>2</v>
      </c>
      <c r="J5814">
        <v>0</v>
      </c>
      <c r="K5814" t="e">
        <v>#DIV/0!</v>
      </c>
      <c r="L5814">
        <v>0</v>
      </c>
      <c r="M5814" t="e">
        <v>#DIV/0!</v>
      </c>
      <c r="N5814">
        <v>2</v>
      </c>
      <c r="P5814">
        <v>0</v>
      </c>
      <c r="Q5814">
        <v>0</v>
      </c>
      <c r="R5814" t="e">
        <v>#DIV/0!</v>
      </c>
      <c r="S5814">
        <v>0</v>
      </c>
    </row>
    <row r="5815" spans="1:19" x14ac:dyDescent="0.3">
      <c r="A5815" t="s">
        <v>11663</v>
      </c>
      <c r="B5815" s="171" t="s">
        <v>11664</v>
      </c>
      <c r="C5815" s="171" t="s">
        <v>230</v>
      </c>
      <c r="D5815" s="171" t="s">
        <v>4</v>
      </c>
      <c r="E5815" s="11">
        <v>42675</v>
      </c>
      <c r="F5815">
        <v>0</v>
      </c>
      <c r="G5815">
        <v>0</v>
      </c>
      <c r="H5815" t="e">
        <v>#DIV/0!</v>
      </c>
      <c r="I5815">
        <v>0</v>
      </c>
      <c r="J5815">
        <v>0</v>
      </c>
      <c r="K5815" t="e">
        <v>#DIV/0!</v>
      </c>
      <c r="L5815">
        <v>0</v>
      </c>
      <c r="M5815" t="e">
        <v>#DIV/0!</v>
      </c>
      <c r="N5815">
        <v>0</v>
      </c>
      <c r="P5815">
        <v>0</v>
      </c>
      <c r="Q5815">
        <v>0</v>
      </c>
      <c r="R5815" t="e">
        <v>#DIV/0!</v>
      </c>
      <c r="S5815">
        <v>0</v>
      </c>
    </row>
    <row r="5816" spans="1:19" x14ac:dyDescent="0.3">
      <c r="A5816" t="s">
        <v>11665</v>
      </c>
      <c r="B5816" s="171" t="s">
        <v>11666</v>
      </c>
      <c r="C5816" s="171" t="s">
        <v>119</v>
      </c>
      <c r="D5816" s="171" t="s">
        <v>80</v>
      </c>
      <c r="E5816" s="11">
        <v>42705</v>
      </c>
      <c r="F5816">
        <v>0.5</v>
      </c>
      <c r="G5816">
        <v>0.5</v>
      </c>
      <c r="H5816">
        <v>1</v>
      </c>
      <c r="I5816">
        <v>10</v>
      </c>
      <c r="J5816">
        <v>2.5</v>
      </c>
      <c r="K5816">
        <v>4</v>
      </c>
      <c r="L5816">
        <v>2.5</v>
      </c>
      <c r="M5816">
        <v>1</v>
      </c>
      <c r="N5816">
        <v>6</v>
      </c>
      <c r="P5816">
        <v>0</v>
      </c>
      <c r="Q5816">
        <v>1</v>
      </c>
      <c r="R5816">
        <v>0</v>
      </c>
      <c r="S5816">
        <v>4</v>
      </c>
    </row>
    <row r="5817" spans="1:19" x14ac:dyDescent="0.3">
      <c r="A5817" t="s">
        <v>11667</v>
      </c>
      <c r="B5817" s="171" t="s">
        <v>11668</v>
      </c>
      <c r="C5817" s="171" t="s">
        <v>143</v>
      </c>
      <c r="D5817" s="171" t="s">
        <v>80</v>
      </c>
      <c r="E5817" s="11">
        <v>42705</v>
      </c>
      <c r="F5817">
        <v>2</v>
      </c>
      <c r="G5817">
        <v>2</v>
      </c>
      <c r="H5817">
        <v>1</v>
      </c>
      <c r="I5817">
        <v>22</v>
      </c>
      <c r="J5817">
        <v>30</v>
      </c>
      <c r="K5817">
        <v>0.73333333333333328</v>
      </c>
      <c r="L5817">
        <v>30</v>
      </c>
      <c r="M5817">
        <v>1</v>
      </c>
      <c r="N5817">
        <v>18</v>
      </c>
      <c r="P5817">
        <v>1</v>
      </c>
      <c r="Q5817">
        <v>1</v>
      </c>
      <c r="R5817">
        <v>1</v>
      </c>
      <c r="S5817">
        <v>4</v>
      </c>
    </row>
    <row r="5818" spans="1:19" x14ac:dyDescent="0.3">
      <c r="A5818" t="s">
        <v>11669</v>
      </c>
      <c r="B5818" s="171" t="s">
        <v>11670</v>
      </c>
      <c r="C5818" s="171" t="s">
        <v>158</v>
      </c>
      <c r="D5818" s="171" t="s">
        <v>80</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3">
      <c r="A5819" t="s">
        <v>11671</v>
      </c>
      <c r="B5819" s="171" t="s">
        <v>11672</v>
      </c>
      <c r="C5819" s="171" t="s">
        <v>209</v>
      </c>
      <c r="D5819" s="171" t="s">
        <v>80</v>
      </c>
      <c r="E5819" s="11">
        <v>42705</v>
      </c>
      <c r="F5819">
        <v>1</v>
      </c>
      <c r="G5819">
        <v>1</v>
      </c>
      <c r="H5819">
        <v>1</v>
      </c>
      <c r="I5819">
        <v>8</v>
      </c>
      <c r="J5819">
        <v>5</v>
      </c>
      <c r="K5819">
        <v>1.6</v>
      </c>
      <c r="L5819">
        <v>5</v>
      </c>
      <c r="M5819">
        <v>1</v>
      </c>
      <c r="N5819">
        <v>8</v>
      </c>
      <c r="P5819">
        <v>0</v>
      </c>
      <c r="Q5819">
        <v>3</v>
      </c>
      <c r="R5819">
        <v>0</v>
      </c>
      <c r="S5819">
        <v>0</v>
      </c>
    </row>
    <row r="5820" spans="1:19" x14ac:dyDescent="0.3">
      <c r="A5820" t="s">
        <v>11673</v>
      </c>
      <c r="B5820" s="171" t="s">
        <v>11674</v>
      </c>
      <c r="C5820" s="171" t="s">
        <v>76</v>
      </c>
      <c r="D5820" s="171" t="s">
        <v>4</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3">
      <c r="A5821" t="s">
        <v>11675</v>
      </c>
      <c r="B5821" s="171" t="s">
        <v>11676</v>
      </c>
      <c r="C5821" s="171" t="s">
        <v>203</v>
      </c>
      <c r="D5821" s="171" t="s">
        <v>80</v>
      </c>
      <c r="E5821" s="11">
        <v>42705</v>
      </c>
      <c r="F5821">
        <v>7</v>
      </c>
      <c r="G5821">
        <v>8</v>
      </c>
      <c r="H5821">
        <v>0.875</v>
      </c>
      <c r="I5821">
        <v>24</v>
      </c>
      <c r="J5821">
        <v>35</v>
      </c>
      <c r="K5821">
        <v>0.68571428571428572</v>
      </c>
      <c r="L5821">
        <v>40</v>
      </c>
      <c r="M5821">
        <v>0.875</v>
      </c>
      <c r="N5821">
        <v>24</v>
      </c>
      <c r="P5821">
        <v>2</v>
      </c>
      <c r="Q5821">
        <v>2</v>
      </c>
      <c r="R5821">
        <v>1</v>
      </c>
      <c r="S5821">
        <v>0</v>
      </c>
    </row>
    <row r="5822" spans="1:19" x14ac:dyDescent="0.3">
      <c r="A5822" t="s">
        <v>11677</v>
      </c>
      <c r="B5822" s="171" t="s">
        <v>11678</v>
      </c>
      <c r="C5822" s="171" t="s">
        <v>128</v>
      </c>
      <c r="D5822" s="171" t="s">
        <v>80</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3">
      <c r="A5823" t="s">
        <v>11679</v>
      </c>
      <c r="B5823" s="171" t="s">
        <v>11680</v>
      </c>
      <c r="C5823" s="171" t="s">
        <v>152</v>
      </c>
      <c r="D5823" s="171" t="s">
        <v>80</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3">
      <c r="A5824" t="s">
        <v>11681</v>
      </c>
      <c r="B5824" s="171" t="s">
        <v>11682</v>
      </c>
      <c r="C5824" s="171" t="s">
        <v>194</v>
      </c>
      <c r="D5824" s="171" t="s">
        <v>80</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3">
      <c r="A5825" t="s">
        <v>11683</v>
      </c>
      <c r="B5825" s="171" t="s">
        <v>11684</v>
      </c>
      <c r="C5825" s="171" t="s">
        <v>236</v>
      </c>
      <c r="D5825" s="171" t="s">
        <v>80</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3">
      <c r="A5826" t="s">
        <v>11685</v>
      </c>
      <c r="B5826" s="171" t="s">
        <v>11686</v>
      </c>
      <c r="C5826" s="171" t="s">
        <v>239</v>
      </c>
      <c r="D5826" s="171" t="s">
        <v>80</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3">
      <c r="A5827" t="s">
        <v>11687</v>
      </c>
      <c r="B5827" s="171" t="s">
        <v>11688</v>
      </c>
      <c r="C5827" s="171" t="s">
        <v>176</v>
      </c>
      <c r="D5827" s="171" t="s">
        <v>80</v>
      </c>
      <c r="E5827" s="11">
        <v>42705</v>
      </c>
      <c r="F5827">
        <v>5</v>
      </c>
      <c r="G5827">
        <v>5</v>
      </c>
      <c r="H5827">
        <v>1</v>
      </c>
      <c r="I5827">
        <v>22</v>
      </c>
      <c r="J5827">
        <v>24</v>
      </c>
      <c r="K5827">
        <v>0.91666666666666663</v>
      </c>
      <c r="L5827">
        <v>24</v>
      </c>
      <c r="M5827">
        <v>1</v>
      </c>
      <c r="N5827">
        <v>18</v>
      </c>
      <c r="P5827">
        <v>0</v>
      </c>
      <c r="Q5827">
        <v>2</v>
      </c>
      <c r="R5827">
        <v>0</v>
      </c>
      <c r="S5827">
        <v>4</v>
      </c>
    </row>
    <row r="5828" spans="1:19" x14ac:dyDescent="0.3">
      <c r="A5828" t="s">
        <v>11689</v>
      </c>
      <c r="B5828" s="171" t="s">
        <v>11690</v>
      </c>
      <c r="C5828" s="171" t="s">
        <v>206</v>
      </c>
      <c r="D5828" s="171" t="s">
        <v>80</v>
      </c>
      <c r="E5828" s="11">
        <v>42705</v>
      </c>
      <c r="F5828">
        <v>5</v>
      </c>
      <c r="G5828">
        <v>5</v>
      </c>
      <c r="H5828">
        <v>1</v>
      </c>
      <c r="I5828">
        <v>16</v>
      </c>
      <c r="J5828">
        <v>25</v>
      </c>
      <c r="K5828">
        <v>0.64</v>
      </c>
      <c r="L5828">
        <v>25</v>
      </c>
      <c r="M5828">
        <v>1</v>
      </c>
      <c r="N5828">
        <v>14</v>
      </c>
      <c r="P5828">
        <v>0</v>
      </c>
      <c r="Q5828">
        <v>2</v>
      </c>
      <c r="R5828">
        <v>0</v>
      </c>
      <c r="S5828">
        <v>2</v>
      </c>
    </row>
    <row r="5829" spans="1:19" x14ac:dyDescent="0.3">
      <c r="A5829" t="s">
        <v>11691</v>
      </c>
      <c r="B5829" s="171" t="s">
        <v>11692</v>
      </c>
      <c r="C5829" s="171" t="s">
        <v>113</v>
      </c>
      <c r="D5829" s="171" t="s">
        <v>80</v>
      </c>
      <c r="E5829" s="11">
        <v>42705</v>
      </c>
      <c r="F5829">
        <v>4</v>
      </c>
      <c r="G5829">
        <v>5</v>
      </c>
      <c r="H5829">
        <v>0.8</v>
      </c>
      <c r="I5829">
        <v>8</v>
      </c>
      <c r="J5829">
        <v>20</v>
      </c>
      <c r="K5829">
        <v>0.4</v>
      </c>
      <c r="L5829">
        <v>25</v>
      </c>
      <c r="M5829">
        <v>0.8</v>
      </c>
      <c r="N5829">
        <v>8</v>
      </c>
      <c r="P5829">
        <v>0</v>
      </c>
      <c r="Q5829">
        <v>0</v>
      </c>
      <c r="R5829" t="e">
        <v>#DIV/0!</v>
      </c>
      <c r="S5829">
        <v>0</v>
      </c>
    </row>
    <row r="5830" spans="1:19" x14ac:dyDescent="0.3">
      <c r="A5830" t="s">
        <v>11693</v>
      </c>
      <c r="B5830" s="171" t="s">
        <v>11694</v>
      </c>
      <c r="C5830" s="171" t="s">
        <v>131</v>
      </c>
      <c r="D5830" s="171" t="s">
        <v>80</v>
      </c>
      <c r="E5830" s="11">
        <v>42705</v>
      </c>
      <c r="F5830">
        <v>2</v>
      </c>
      <c r="G5830">
        <v>4</v>
      </c>
      <c r="H5830">
        <v>0.5</v>
      </c>
      <c r="I5830">
        <v>1</v>
      </c>
      <c r="J5830">
        <v>10</v>
      </c>
      <c r="K5830">
        <v>0.1</v>
      </c>
      <c r="L5830">
        <v>20</v>
      </c>
      <c r="M5830">
        <v>0.5</v>
      </c>
      <c r="N5830">
        <v>1</v>
      </c>
      <c r="P5830">
        <v>0</v>
      </c>
      <c r="Q5830">
        <v>0</v>
      </c>
      <c r="R5830" t="e">
        <v>#DIV/0!</v>
      </c>
      <c r="S5830">
        <v>0</v>
      </c>
    </row>
    <row r="5831" spans="1:19" x14ac:dyDescent="0.3">
      <c r="A5831" t="s">
        <v>11695</v>
      </c>
      <c r="B5831" s="171" t="s">
        <v>11696</v>
      </c>
      <c r="C5831" s="171" t="s">
        <v>155</v>
      </c>
      <c r="D5831" s="171" t="s">
        <v>80</v>
      </c>
      <c r="E5831" s="11">
        <v>42705</v>
      </c>
      <c r="F5831">
        <v>3</v>
      </c>
      <c r="G5831">
        <v>2</v>
      </c>
      <c r="H5831">
        <v>1.5</v>
      </c>
      <c r="I5831">
        <v>10</v>
      </c>
      <c r="J5831">
        <v>15</v>
      </c>
      <c r="K5831">
        <v>0.66666666666666663</v>
      </c>
      <c r="L5831">
        <v>10</v>
      </c>
      <c r="M5831">
        <v>1.5</v>
      </c>
      <c r="N5831">
        <v>10</v>
      </c>
      <c r="P5831">
        <v>1</v>
      </c>
      <c r="Q5831">
        <v>1</v>
      </c>
      <c r="R5831">
        <v>1</v>
      </c>
      <c r="S5831">
        <v>0</v>
      </c>
    </row>
    <row r="5832" spans="1:19" x14ac:dyDescent="0.3">
      <c r="A5832" t="s">
        <v>11697</v>
      </c>
      <c r="B5832" s="171" t="s">
        <v>11698</v>
      </c>
      <c r="C5832" s="171" t="s">
        <v>188</v>
      </c>
      <c r="D5832" s="171" t="s">
        <v>80</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3">
      <c r="A5833" t="s">
        <v>11699</v>
      </c>
      <c r="B5833" s="171" t="s">
        <v>11700</v>
      </c>
      <c r="C5833" s="171" t="s">
        <v>227</v>
      </c>
      <c r="D5833" s="171" t="s">
        <v>80</v>
      </c>
      <c r="E5833" s="11">
        <v>42705</v>
      </c>
      <c r="F5833">
        <v>0</v>
      </c>
      <c r="G5833">
        <v>0</v>
      </c>
      <c r="H5833" t="e">
        <v>#DIV/0!</v>
      </c>
      <c r="I5833">
        <v>0</v>
      </c>
      <c r="J5833">
        <v>0</v>
      </c>
      <c r="K5833" t="e">
        <v>#DIV/0!</v>
      </c>
      <c r="L5833">
        <v>0</v>
      </c>
      <c r="M5833" t="e">
        <v>#DIV/0!</v>
      </c>
      <c r="N5833">
        <v>0</v>
      </c>
      <c r="P5833">
        <v>0</v>
      </c>
      <c r="Q5833">
        <v>0</v>
      </c>
      <c r="R5833" t="e">
        <v>#DIV/0!</v>
      </c>
      <c r="S5833">
        <v>0</v>
      </c>
    </row>
    <row r="5834" spans="1:19" x14ac:dyDescent="0.3">
      <c r="A5834" t="s">
        <v>11701</v>
      </c>
      <c r="B5834" s="171" t="s">
        <v>11702</v>
      </c>
      <c r="C5834" s="171" t="s">
        <v>116</v>
      </c>
      <c r="D5834" s="171" t="s">
        <v>80</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3">
      <c r="A5835" t="s">
        <v>11703</v>
      </c>
      <c r="B5835" s="171" t="s">
        <v>11704</v>
      </c>
      <c r="C5835" s="171" t="s">
        <v>9862</v>
      </c>
      <c r="D5835" s="171" t="s">
        <v>80</v>
      </c>
      <c r="E5835" s="11">
        <v>42705</v>
      </c>
      <c r="F5835">
        <v>2</v>
      </c>
      <c r="G5835">
        <v>5</v>
      </c>
      <c r="H5835">
        <v>0.4</v>
      </c>
      <c r="I5835">
        <v>13</v>
      </c>
      <c r="J5835">
        <v>8</v>
      </c>
      <c r="K5835">
        <v>1.625</v>
      </c>
      <c r="L5835">
        <v>18</v>
      </c>
      <c r="M5835">
        <v>0.44444444444444442</v>
      </c>
      <c r="N5835">
        <v>13</v>
      </c>
      <c r="P5835">
        <v>0</v>
      </c>
      <c r="Q5835">
        <v>0</v>
      </c>
      <c r="R5835" t="e">
        <v>#DIV/0!</v>
      </c>
      <c r="S5835">
        <v>0</v>
      </c>
    </row>
    <row r="5836" spans="1:19" x14ac:dyDescent="0.3">
      <c r="A5836" t="s">
        <v>11705</v>
      </c>
      <c r="B5836" s="171" t="s">
        <v>11706</v>
      </c>
      <c r="C5836" s="171" t="s">
        <v>140</v>
      </c>
      <c r="D5836" s="171" t="s">
        <v>80</v>
      </c>
      <c r="E5836" s="11">
        <v>42705</v>
      </c>
      <c r="F5836">
        <v>6</v>
      </c>
      <c r="G5836">
        <v>6</v>
      </c>
      <c r="H5836">
        <v>1</v>
      </c>
      <c r="I5836">
        <v>75</v>
      </c>
      <c r="J5836">
        <v>90</v>
      </c>
      <c r="K5836">
        <v>0.83333333333333337</v>
      </c>
      <c r="L5836">
        <v>90</v>
      </c>
      <c r="M5836">
        <v>1</v>
      </c>
      <c r="N5836">
        <v>74</v>
      </c>
      <c r="P5836">
        <v>0</v>
      </c>
      <c r="Q5836">
        <v>0</v>
      </c>
      <c r="R5836" t="e">
        <v>#DIV/0!</v>
      </c>
      <c r="S5836">
        <v>1</v>
      </c>
    </row>
    <row r="5837" spans="1:19" x14ac:dyDescent="0.3">
      <c r="A5837" t="s">
        <v>11707</v>
      </c>
      <c r="B5837" s="171" t="s">
        <v>11708</v>
      </c>
      <c r="C5837" s="171" t="s">
        <v>8590</v>
      </c>
      <c r="D5837" s="171" t="s">
        <v>80</v>
      </c>
      <c r="E5837" s="11">
        <v>42705</v>
      </c>
      <c r="F5837">
        <v>5</v>
      </c>
      <c r="G5837">
        <v>5</v>
      </c>
      <c r="H5837">
        <v>1</v>
      </c>
      <c r="I5837">
        <v>9</v>
      </c>
      <c r="J5837">
        <v>30</v>
      </c>
      <c r="K5837">
        <v>0.3</v>
      </c>
      <c r="L5837">
        <v>30</v>
      </c>
      <c r="M5837">
        <v>1</v>
      </c>
      <c r="N5837">
        <v>9</v>
      </c>
      <c r="P5837">
        <v>0</v>
      </c>
      <c r="Q5837">
        <v>0</v>
      </c>
      <c r="R5837" t="e">
        <v>#DIV/0!</v>
      </c>
      <c r="S5837">
        <v>0</v>
      </c>
    </row>
    <row r="5838" spans="1:19" x14ac:dyDescent="0.3">
      <c r="A5838" t="s">
        <v>11709</v>
      </c>
      <c r="B5838" s="171" t="s">
        <v>11710</v>
      </c>
      <c r="C5838" s="171" t="s">
        <v>170</v>
      </c>
      <c r="D5838" s="171" t="s">
        <v>80</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3">
      <c r="A5839" t="s">
        <v>11711</v>
      </c>
      <c r="B5839" s="171" t="s">
        <v>11712</v>
      </c>
      <c r="C5839" s="171" t="s">
        <v>182</v>
      </c>
      <c r="D5839" s="171" t="s">
        <v>80</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3">
      <c r="A5840" t="s">
        <v>11713</v>
      </c>
      <c r="B5840" s="171" t="s">
        <v>11714</v>
      </c>
      <c r="C5840" s="171" t="s">
        <v>197</v>
      </c>
      <c r="D5840" s="171" t="s">
        <v>80</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3">
      <c r="A5841" t="s">
        <v>11715</v>
      </c>
      <c r="B5841" s="171" t="s">
        <v>11716</v>
      </c>
      <c r="C5841" s="171" t="s">
        <v>218</v>
      </c>
      <c r="D5841" s="171" t="s">
        <v>80</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3">
      <c r="A5842" t="s">
        <v>11717</v>
      </c>
      <c r="B5842" s="171" t="s">
        <v>11718</v>
      </c>
      <c r="C5842" s="171" t="s">
        <v>230</v>
      </c>
      <c r="D5842" s="171" t="s">
        <v>80</v>
      </c>
      <c r="E5842" s="11">
        <v>42705</v>
      </c>
      <c r="F5842">
        <v>0</v>
      </c>
      <c r="G5842">
        <v>0</v>
      </c>
      <c r="H5842" t="e">
        <v>#DIV/0!</v>
      </c>
      <c r="I5842">
        <v>0</v>
      </c>
      <c r="J5842">
        <v>0</v>
      </c>
      <c r="K5842" t="e">
        <v>#DIV/0!</v>
      </c>
      <c r="L5842">
        <v>0</v>
      </c>
      <c r="M5842" t="e">
        <v>#DIV/0!</v>
      </c>
      <c r="N5842">
        <v>0</v>
      </c>
      <c r="P5842">
        <v>0</v>
      </c>
      <c r="Q5842">
        <v>0</v>
      </c>
      <c r="R5842" t="e">
        <v>#DIV/0!</v>
      </c>
      <c r="S5842">
        <v>0</v>
      </c>
    </row>
    <row r="5843" spans="1:19" x14ac:dyDescent="0.3">
      <c r="A5843" t="s">
        <v>11719</v>
      </c>
      <c r="B5843" s="171" t="s">
        <v>11720</v>
      </c>
      <c r="C5843" s="171" t="s">
        <v>8193</v>
      </c>
      <c r="D5843" s="171" t="s">
        <v>80</v>
      </c>
      <c r="E5843" s="11">
        <v>42705</v>
      </c>
      <c r="F5843">
        <v>4</v>
      </c>
      <c r="G5843">
        <v>4</v>
      </c>
      <c r="H5843">
        <v>1</v>
      </c>
      <c r="I5843">
        <v>24</v>
      </c>
      <c r="J5843">
        <v>40</v>
      </c>
      <c r="K5843">
        <v>0.6</v>
      </c>
      <c r="L5843">
        <v>40</v>
      </c>
      <c r="M5843">
        <v>1</v>
      </c>
      <c r="N5843">
        <v>20</v>
      </c>
      <c r="P5843">
        <v>3</v>
      </c>
      <c r="Q5843">
        <v>3</v>
      </c>
      <c r="R5843">
        <v>1</v>
      </c>
      <c r="S5843">
        <v>4</v>
      </c>
    </row>
    <row r="5844" spans="1:19" x14ac:dyDescent="0.3">
      <c r="A5844" t="s">
        <v>11721</v>
      </c>
      <c r="B5844" s="171" t="s">
        <v>11722</v>
      </c>
      <c r="C5844" s="171" t="s">
        <v>10522</v>
      </c>
      <c r="D5844" s="171" t="s">
        <v>80</v>
      </c>
      <c r="E5844" s="11">
        <v>42705</v>
      </c>
      <c r="F5844">
        <v>1</v>
      </c>
      <c r="G5844">
        <v>1</v>
      </c>
      <c r="H5844">
        <v>1</v>
      </c>
      <c r="I5844">
        <v>1</v>
      </c>
      <c r="J5844">
        <v>3</v>
      </c>
      <c r="K5844">
        <v>0.33333333333333331</v>
      </c>
      <c r="L5844">
        <v>3</v>
      </c>
      <c r="M5844">
        <v>1</v>
      </c>
      <c r="N5844">
        <v>1</v>
      </c>
      <c r="P5844">
        <v>0</v>
      </c>
      <c r="Q5844">
        <v>0</v>
      </c>
      <c r="R5844" t="e">
        <v>#DIV/0!</v>
      </c>
      <c r="S5844">
        <v>0</v>
      </c>
    </row>
    <row r="5845" spans="1:19" x14ac:dyDescent="0.3">
      <c r="A5845" t="s">
        <v>11723</v>
      </c>
      <c r="B5845" s="171" t="s">
        <v>11724</v>
      </c>
      <c r="C5845" s="171" t="s">
        <v>10525</v>
      </c>
      <c r="D5845" s="171" t="s">
        <v>80</v>
      </c>
      <c r="E5845" s="11">
        <v>42705</v>
      </c>
      <c r="F5845">
        <v>9</v>
      </c>
      <c r="G5845">
        <v>5</v>
      </c>
      <c r="H5845">
        <v>1.8</v>
      </c>
      <c r="I5845">
        <v>14</v>
      </c>
      <c r="J5845">
        <v>27</v>
      </c>
      <c r="K5845">
        <v>0.51851851851851849</v>
      </c>
      <c r="L5845">
        <v>15</v>
      </c>
      <c r="M5845">
        <v>1.8</v>
      </c>
      <c r="N5845">
        <v>9</v>
      </c>
      <c r="P5845">
        <v>0</v>
      </c>
      <c r="Q5845">
        <v>1</v>
      </c>
      <c r="R5845">
        <v>0</v>
      </c>
      <c r="S5845">
        <v>5</v>
      </c>
    </row>
    <row r="5846" spans="1:19" x14ac:dyDescent="0.3">
      <c r="A5846" t="s">
        <v>11725</v>
      </c>
      <c r="B5846" s="171" t="s">
        <v>11726</v>
      </c>
      <c r="C5846" s="171" t="s">
        <v>10528</v>
      </c>
      <c r="D5846" s="171" t="s">
        <v>80</v>
      </c>
      <c r="E5846" s="11">
        <v>42705</v>
      </c>
      <c r="F5846">
        <v>1</v>
      </c>
      <c r="G5846">
        <v>1</v>
      </c>
      <c r="H5846">
        <v>1</v>
      </c>
      <c r="I5846">
        <v>2</v>
      </c>
      <c r="J5846">
        <v>3</v>
      </c>
      <c r="K5846">
        <v>0.66666666666666663</v>
      </c>
      <c r="L5846">
        <v>3</v>
      </c>
      <c r="M5846">
        <v>1</v>
      </c>
      <c r="N5846">
        <v>2</v>
      </c>
      <c r="P5846">
        <v>0</v>
      </c>
      <c r="Q5846">
        <v>0</v>
      </c>
      <c r="R5846" t="e">
        <v>#DIV/0!</v>
      </c>
      <c r="S5846">
        <v>0</v>
      </c>
    </row>
    <row r="5847" spans="1:19" x14ac:dyDescent="0.3">
      <c r="A5847" t="s">
        <v>11727</v>
      </c>
      <c r="B5847" s="171" t="s">
        <v>11728</v>
      </c>
      <c r="C5847" s="171" t="s">
        <v>10531</v>
      </c>
      <c r="D5847" s="171" t="s">
        <v>80</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3">
      <c r="A5848" t="s">
        <v>11729</v>
      </c>
      <c r="B5848" s="171" t="s">
        <v>11730</v>
      </c>
      <c r="C5848" s="171" t="s">
        <v>10534</v>
      </c>
      <c r="D5848" s="171" t="s">
        <v>80</v>
      </c>
      <c r="E5848" s="11">
        <v>42705</v>
      </c>
      <c r="F5848">
        <v>2</v>
      </c>
      <c r="G5848">
        <v>2</v>
      </c>
      <c r="H5848">
        <v>1</v>
      </c>
      <c r="I5848">
        <v>8</v>
      </c>
      <c r="J5848">
        <v>6</v>
      </c>
      <c r="K5848">
        <v>1.3333333333333333</v>
      </c>
      <c r="L5848">
        <v>6</v>
      </c>
      <c r="M5848">
        <v>1</v>
      </c>
      <c r="N5848">
        <v>8</v>
      </c>
      <c r="P5848">
        <v>0</v>
      </c>
      <c r="Q5848">
        <v>0</v>
      </c>
      <c r="R5848" t="e">
        <v>#DIV/0!</v>
      </c>
      <c r="S5848">
        <v>0</v>
      </c>
    </row>
    <row r="5849" spans="1:19" x14ac:dyDescent="0.3">
      <c r="A5849" t="s">
        <v>11731</v>
      </c>
      <c r="B5849" s="171" t="s">
        <v>11732</v>
      </c>
      <c r="C5849" s="171" t="s">
        <v>10537</v>
      </c>
      <c r="D5849" s="171" t="s">
        <v>80</v>
      </c>
      <c r="E5849" s="11">
        <v>42705</v>
      </c>
      <c r="F5849">
        <v>3</v>
      </c>
      <c r="G5849">
        <v>6</v>
      </c>
      <c r="H5849">
        <v>0.5</v>
      </c>
      <c r="I5849">
        <v>12</v>
      </c>
      <c r="J5849">
        <v>9</v>
      </c>
      <c r="K5849">
        <v>1.3333333333333333</v>
      </c>
      <c r="L5849">
        <v>18</v>
      </c>
      <c r="M5849">
        <v>0.5</v>
      </c>
      <c r="N5849">
        <v>11</v>
      </c>
      <c r="P5849">
        <v>0</v>
      </c>
      <c r="Q5849">
        <v>0</v>
      </c>
      <c r="R5849" t="e">
        <v>#DIV/0!</v>
      </c>
      <c r="S5849">
        <v>1</v>
      </c>
    </row>
    <row r="5850" spans="1:19" x14ac:dyDescent="0.3">
      <c r="A5850" t="s">
        <v>11733</v>
      </c>
      <c r="B5850" s="171" t="s">
        <v>11734</v>
      </c>
      <c r="C5850" s="171" t="s">
        <v>73</v>
      </c>
      <c r="D5850" s="171" t="s">
        <v>4</v>
      </c>
      <c r="E5850" s="11">
        <v>42705</v>
      </c>
      <c r="F5850">
        <v>2</v>
      </c>
      <c r="G5850">
        <v>4</v>
      </c>
      <c r="H5850">
        <v>0.5</v>
      </c>
      <c r="I5850">
        <v>3</v>
      </c>
      <c r="J5850">
        <v>8</v>
      </c>
      <c r="K5850">
        <v>0.375</v>
      </c>
      <c r="L5850">
        <v>18</v>
      </c>
      <c r="M5850">
        <v>0.44444444444444442</v>
      </c>
      <c r="N5850">
        <v>3</v>
      </c>
      <c r="P5850">
        <v>0</v>
      </c>
      <c r="Q5850">
        <v>0</v>
      </c>
      <c r="R5850" t="e">
        <v>#DIV/0!</v>
      </c>
      <c r="S5850">
        <v>0</v>
      </c>
    </row>
    <row r="5851" spans="1:19" x14ac:dyDescent="0.3">
      <c r="A5851" t="s">
        <v>11735</v>
      </c>
      <c r="B5851" s="171" t="s">
        <v>11736</v>
      </c>
      <c r="C5851" s="171" t="s">
        <v>107</v>
      </c>
      <c r="D5851" s="171" t="s">
        <v>4</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3">
      <c r="A5852" t="s">
        <v>11737</v>
      </c>
      <c r="B5852" s="171" t="s">
        <v>11738</v>
      </c>
      <c r="C5852" s="171" t="s">
        <v>9887</v>
      </c>
      <c r="D5852" s="171" t="s">
        <v>4</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3">
      <c r="A5853" t="s">
        <v>11739</v>
      </c>
      <c r="B5853" s="171" t="s">
        <v>11740</v>
      </c>
      <c r="C5853" s="171" t="s">
        <v>11260</v>
      </c>
      <c r="D5853" s="171" t="s">
        <v>4</v>
      </c>
      <c r="E5853" s="11">
        <v>42705</v>
      </c>
      <c r="F5853">
        <v>1</v>
      </c>
      <c r="G5853">
        <v>1</v>
      </c>
      <c r="H5853">
        <v>1</v>
      </c>
      <c r="I5853">
        <v>2</v>
      </c>
      <c r="J5853">
        <v>3</v>
      </c>
      <c r="K5853">
        <v>0.66666666666666663</v>
      </c>
      <c r="L5853">
        <v>3</v>
      </c>
      <c r="M5853">
        <v>1</v>
      </c>
      <c r="N5853">
        <v>2</v>
      </c>
      <c r="P5853">
        <v>0</v>
      </c>
      <c r="Q5853">
        <v>0</v>
      </c>
      <c r="R5853" t="e">
        <v>#DIV/0!</v>
      </c>
      <c r="S5853">
        <v>0</v>
      </c>
    </row>
    <row r="5854" spans="1:19" x14ac:dyDescent="0.3">
      <c r="A5854" t="s">
        <v>11741</v>
      </c>
      <c r="B5854" s="171" t="s">
        <v>11742</v>
      </c>
      <c r="C5854" s="171" t="s">
        <v>122</v>
      </c>
      <c r="D5854" s="171" t="s">
        <v>4</v>
      </c>
      <c r="E5854" s="11">
        <v>42705</v>
      </c>
      <c r="F5854">
        <v>0.5</v>
      </c>
      <c r="G5854">
        <v>0.5</v>
      </c>
      <c r="H5854">
        <v>1</v>
      </c>
      <c r="I5854">
        <v>10</v>
      </c>
      <c r="J5854">
        <v>2.5</v>
      </c>
      <c r="K5854">
        <v>4</v>
      </c>
      <c r="L5854">
        <v>2.5</v>
      </c>
      <c r="M5854">
        <v>1</v>
      </c>
      <c r="N5854">
        <v>6</v>
      </c>
      <c r="P5854">
        <v>0</v>
      </c>
      <c r="Q5854">
        <v>1</v>
      </c>
      <c r="R5854">
        <v>0</v>
      </c>
      <c r="S5854">
        <v>4</v>
      </c>
    </row>
    <row r="5855" spans="1:19" x14ac:dyDescent="0.3">
      <c r="A5855" t="s">
        <v>11743</v>
      </c>
      <c r="B5855" s="171" t="s">
        <v>11744</v>
      </c>
      <c r="C5855" s="171" t="s">
        <v>125</v>
      </c>
      <c r="D5855" s="171" t="s">
        <v>4</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3">
      <c r="A5856" t="s">
        <v>11745</v>
      </c>
      <c r="B5856" s="171" t="s">
        <v>11746</v>
      </c>
      <c r="C5856" s="171" t="s">
        <v>137</v>
      </c>
      <c r="D5856" s="171" t="s">
        <v>4</v>
      </c>
      <c r="E5856" s="11">
        <v>42705</v>
      </c>
      <c r="F5856">
        <v>6</v>
      </c>
      <c r="G5856">
        <v>6</v>
      </c>
      <c r="H5856">
        <v>1</v>
      </c>
      <c r="I5856">
        <v>75</v>
      </c>
      <c r="J5856">
        <v>90</v>
      </c>
      <c r="K5856">
        <v>0.83333333333333337</v>
      </c>
      <c r="L5856">
        <v>90</v>
      </c>
      <c r="M5856">
        <v>1</v>
      </c>
      <c r="N5856">
        <v>74</v>
      </c>
      <c r="P5856">
        <v>0</v>
      </c>
      <c r="Q5856">
        <v>0</v>
      </c>
      <c r="R5856" t="e">
        <v>#DIV/0!</v>
      </c>
      <c r="S5856">
        <v>1</v>
      </c>
    </row>
    <row r="5857" spans="1:19" x14ac:dyDescent="0.3">
      <c r="A5857" t="s">
        <v>11747</v>
      </c>
      <c r="B5857" s="171" t="s">
        <v>11748</v>
      </c>
      <c r="C5857" s="171" t="s">
        <v>8615</v>
      </c>
      <c r="D5857" s="171" t="s">
        <v>4</v>
      </c>
      <c r="E5857" s="11">
        <v>42705</v>
      </c>
      <c r="F5857">
        <v>5</v>
      </c>
      <c r="G5857">
        <v>5</v>
      </c>
      <c r="H5857">
        <v>1</v>
      </c>
      <c r="I5857">
        <v>9</v>
      </c>
      <c r="J5857">
        <v>30</v>
      </c>
      <c r="K5857">
        <v>0.3</v>
      </c>
      <c r="L5857">
        <v>30</v>
      </c>
      <c r="M5857">
        <v>1</v>
      </c>
      <c r="N5857">
        <v>9</v>
      </c>
      <c r="P5857">
        <v>0</v>
      </c>
      <c r="Q5857">
        <v>0</v>
      </c>
      <c r="R5857" t="e">
        <v>#DIV/0!</v>
      </c>
      <c r="S5857">
        <v>0</v>
      </c>
    </row>
    <row r="5858" spans="1:19" x14ac:dyDescent="0.3">
      <c r="A5858" t="s">
        <v>11749</v>
      </c>
      <c r="B5858" s="171" t="s">
        <v>11750</v>
      </c>
      <c r="C5858" s="171" t="s">
        <v>146</v>
      </c>
      <c r="D5858" s="171" t="s">
        <v>4</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3">
      <c r="A5859" t="s">
        <v>11751</v>
      </c>
      <c r="B5859" s="171" t="s">
        <v>11752</v>
      </c>
      <c r="C5859" s="171" t="s">
        <v>161</v>
      </c>
      <c r="D5859" s="171" t="s">
        <v>4</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3">
      <c r="A5860" t="s">
        <v>11753</v>
      </c>
      <c r="B5860" s="171" t="s">
        <v>11754</v>
      </c>
      <c r="C5860" s="171" t="s">
        <v>167</v>
      </c>
      <c r="D5860" s="171" t="s">
        <v>4</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3">
      <c r="A5861" t="s">
        <v>11755</v>
      </c>
      <c r="B5861" s="171" t="s">
        <v>11756</v>
      </c>
      <c r="C5861" s="171" t="s">
        <v>173</v>
      </c>
      <c r="D5861" s="171" t="s">
        <v>80</v>
      </c>
      <c r="E5861" s="11">
        <v>42705</v>
      </c>
      <c r="F5861">
        <v>5</v>
      </c>
      <c r="G5861">
        <v>5</v>
      </c>
      <c r="H5861">
        <v>1</v>
      </c>
      <c r="I5861">
        <v>22</v>
      </c>
      <c r="J5861">
        <v>24</v>
      </c>
      <c r="K5861">
        <v>0.91666666666666663</v>
      </c>
      <c r="L5861">
        <v>24</v>
      </c>
      <c r="M5861">
        <v>1</v>
      </c>
      <c r="N5861">
        <v>18</v>
      </c>
      <c r="P5861">
        <v>0</v>
      </c>
      <c r="Q5861">
        <v>2</v>
      </c>
      <c r="R5861">
        <v>0</v>
      </c>
      <c r="S5861">
        <v>4</v>
      </c>
    </row>
    <row r="5862" spans="1:19" x14ac:dyDescent="0.3">
      <c r="A5862" t="s">
        <v>11757</v>
      </c>
      <c r="B5862" s="171" t="s">
        <v>11758</v>
      </c>
      <c r="C5862" s="171" t="s">
        <v>179</v>
      </c>
      <c r="D5862" s="171" t="s">
        <v>4</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3">
      <c r="A5863" t="s">
        <v>11759</v>
      </c>
      <c r="B5863" s="171" t="s">
        <v>11760</v>
      </c>
      <c r="C5863" s="171" t="s">
        <v>185</v>
      </c>
      <c r="D5863" s="171" t="s">
        <v>4</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3">
      <c r="A5864" t="s">
        <v>11761</v>
      </c>
      <c r="B5864" s="171" t="s">
        <v>11762</v>
      </c>
      <c r="C5864" s="171" t="s">
        <v>191</v>
      </c>
      <c r="D5864" s="171" t="s">
        <v>4</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3">
      <c r="A5865" t="s">
        <v>11763</v>
      </c>
      <c r="B5865" s="171" t="s">
        <v>11764</v>
      </c>
      <c r="C5865" s="171" t="s">
        <v>200</v>
      </c>
      <c r="D5865" s="171" t="s">
        <v>80</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3">
      <c r="A5866" t="s">
        <v>11765</v>
      </c>
      <c r="B5866" s="171" t="s">
        <v>11766</v>
      </c>
      <c r="C5866" s="171" t="s">
        <v>212</v>
      </c>
      <c r="D5866" s="171" t="s">
        <v>4</v>
      </c>
      <c r="E5866" s="11">
        <v>42705</v>
      </c>
      <c r="F5866">
        <v>1</v>
      </c>
      <c r="G5866">
        <v>1</v>
      </c>
      <c r="H5866">
        <v>1</v>
      </c>
      <c r="I5866">
        <v>8</v>
      </c>
      <c r="J5866">
        <v>5</v>
      </c>
      <c r="K5866">
        <v>1.6</v>
      </c>
      <c r="L5866">
        <v>5</v>
      </c>
      <c r="M5866">
        <v>1</v>
      </c>
      <c r="N5866">
        <v>8</v>
      </c>
      <c r="P5866">
        <v>0</v>
      </c>
      <c r="Q5866">
        <v>3</v>
      </c>
      <c r="R5866">
        <v>0</v>
      </c>
      <c r="S5866">
        <v>0</v>
      </c>
    </row>
    <row r="5867" spans="1:19" x14ac:dyDescent="0.3">
      <c r="A5867" t="s">
        <v>11767</v>
      </c>
      <c r="B5867" s="171" t="s">
        <v>11768</v>
      </c>
      <c r="C5867" s="171" t="s">
        <v>215</v>
      </c>
      <c r="D5867" s="171" t="s">
        <v>4</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3">
      <c r="A5868" t="s">
        <v>11769</v>
      </c>
      <c r="B5868" s="171" t="s">
        <v>11770</v>
      </c>
      <c r="C5868" s="171" t="s">
        <v>221</v>
      </c>
      <c r="D5868" s="171" t="s">
        <v>4</v>
      </c>
      <c r="E5868" s="11">
        <v>42705</v>
      </c>
      <c r="F5868">
        <v>0</v>
      </c>
      <c r="G5868">
        <v>0</v>
      </c>
      <c r="H5868" t="e">
        <v>#DIV/0!</v>
      </c>
      <c r="I5868">
        <v>0</v>
      </c>
      <c r="J5868">
        <v>0</v>
      </c>
      <c r="K5868" t="e">
        <v>#DIV/0!</v>
      </c>
      <c r="L5868">
        <v>0</v>
      </c>
      <c r="M5868" t="e">
        <v>#DIV/0!</v>
      </c>
      <c r="N5868">
        <v>0</v>
      </c>
      <c r="P5868">
        <v>0</v>
      </c>
      <c r="Q5868">
        <v>0</v>
      </c>
      <c r="R5868" t="e">
        <v>#DIV/0!</v>
      </c>
      <c r="S5868">
        <v>0</v>
      </c>
    </row>
    <row r="5869" spans="1:19" x14ac:dyDescent="0.3">
      <c r="A5869" t="s">
        <v>11771</v>
      </c>
      <c r="B5869" s="171" t="s">
        <v>11772</v>
      </c>
      <c r="C5869" s="171" t="s">
        <v>8233</v>
      </c>
      <c r="D5869" s="171" t="s">
        <v>4</v>
      </c>
      <c r="E5869" s="11">
        <v>42705</v>
      </c>
      <c r="F5869">
        <v>4</v>
      </c>
      <c r="G5869">
        <v>4</v>
      </c>
      <c r="H5869">
        <v>1</v>
      </c>
      <c r="I5869">
        <v>24</v>
      </c>
      <c r="J5869">
        <v>40</v>
      </c>
      <c r="K5869">
        <v>0.6</v>
      </c>
      <c r="L5869">
        <v>40</v>
      </c>
      <c r="M5869">
        <v>1</v>
      </c>
      <c r="N5869">
        <v>20</v>
      </c>
      <c r="P5869">
        <v>3</v>
      </c>
      <c r="Q5869">
        <v>3</v>
      </c>
      <c r="R5869">
        <v>1</v>
      </c>
      <c r="S5869">
        <v>4</v>
      </c>
    </row>
    <row r="5870" spans="1:19" x14ac:dyDescent="0.3">
      <c r="A5870" t="s">
        <v>11773</v>
      </c>
      <c r="B5870" s="171" t="s">
        <v>11774</v>
      </c>
      <c r="C5870" s="171" t="s">
        <v>233</v>
      </c>
      <c r="D5870" s="171" t="s">
        <v>4</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3">
      <c r="A5871" t="s">
        <v>11775</v>
      </c>
      <c r="B5871" s="171" t="s">
        <v>11776</v>
      </c>
      <c r="C5871" s="171" t="s">
        <v>79</v>
      </c>
      <c r="D5871" s="171" t="s">
        <v>80</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3">
      <c r="A5872" t="s">
        <v>11777</v>
      </c>
      <c r="B5872" s="171" t="s">
        <v>11778</v>
      </c>
      <c r="C5872" s="171" t="s">
        <v>83</v>
      </c>
      <c r="D5872" s="171" t="s">
        <v>80</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3">
      <c r="A5873" t="s">
        <v>11779</v>
      </c>
      <c r="B5873" s="171" t="s">
        <v>11780</v>
      </c>
      <c r="C5873" s="171" t="s">
        <v>86</v>
      </c>
      <c r="D5873" s="171" t="s">
        <v>80</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3">
      <c r="A5874" t="s">
        <v>11781</v>
      </c>
      <c r="B5874" s="171" t="s">
        <v>11782</v>
      </c>
      <c r="C5874" s="171" t="s">
        <v>89</v>
      </c>
      <c r="D5874" s="171" t="s">
        <v>80</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3">
      <c r="A5875" t="s">
        <v>11783</v>
      </c>
      <c r="B5875" s="171" t="s">
        <v>11784</v>
      </c>
      <c r="C5875" s="171" t="s">
        <v>92</v>
      </c>
      <c r="D5875" s="171" t="s">
        <v>80</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3">
      <c r="A5876" t="s">
        <v>11785</v>
      </c>
      <c r="B5876" s="171" t="s">
        <v>11786</v>
      </c>
      <c r="C5876" s="171" t="s">
        <v>95</v>
      </c>
      <c r="D5876" s="171" t="s">
        <v>80</v>
      </c>
      <c r="E5876" s="11">
        <v>42705</v>
      </c>
      <c r="F5876">
        <v>10</v>
      </c>
      <c r="G5876">
        <v>10</v>
      </c>
      <c r="H5876">
        <v>1</v>
      </c>
      <c r="I5876">
        <v>38</v>
      </c>
      <c r="J5876">
        <v>49</v>
      </c>
      <c r="K5876">
        <v>0.77551020408163263</v>
      </c>
      <c r="L5876">
        <v>49</v>
      </c>
      <c r="M5876">
        <v>1</v>
      </c>
      <c r="N5876">
        <v>32</v>
      </c>
      <c r="P5876">
        <v>0</v>
      </c>
      <c r="Q5876">
        <v>4</v>
      </c>
      <c r="R5876">
        <v>0</v>
      </c>
      <c r="S5876">
        <v>6</v>
      </c>
    </row>
    <row r="5877" spans="1:19" x14ac:dyDescent="0.3">
      <c r="A5877" t="s">
        <v>11787</v>
      </c>
      <c r="B5877" s="171" t="s">
        <v>11788</v>
      </c>
      <c r="C5877" s="171" t="s">
        <v>98</v>
      </c>
      <c r="D5877" s="171" t="s">
        <v>80</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3">
      <c r="A5878" t="s">
        <v>11789</v>
      </c>
      <c r="B5878" s="171" t="s">
        <v>11790</v>
      </c>
      <c r="C5878" s="171" t="s">
        <v>101</v>
      </c>
      <c r="D5878" s="171" t="s">
        <v>80</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3">
      <c r="A5879" t="s">
        <v>11791</v>
      </c>
      <c r="B5879" s="171" t="s">
        <v>11792</v>
      </c>
      <c r="C5879" s="171" t="s">
        <v>6843</v>
      </c>
      <c r="D5879" s="171" t="s">
        <v>80</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3">
      <c r="A5880" t="s">
        <v>11793</v>
      </c>
      <c r="B5880" s="171" t="s">
        <v>11794</v>
      </c>
      <c r="C5880" s="171" t="s">
        <v>104</v>
      </c>
      <c r="D5880" s="171" t="s">
        <v>4</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3">
      <c r="A5881" t="s">
        <v>11795</v>
      </c>
      <c r="B5881" s="171" t="s">
        <v>11796</v>
      </c>
      <c r="C5881" s="171" t="s">
        <v>76</v>
      </c>
      <c r="D5881" s="171" t="s">
        <v>80</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3">
      <c r="A5882" t="s">
        <v>11797</v>
      </c>
      <c r="B5882" s="171" t="s">
        <v>11798</v>
      </c>
      <c r="C5882" s="171" t="s">
        <v>10522</v>
      </c>
      <c r="D5882" s="171" t="s">
        <v>4</v>
      </c>
      <c r="E5882" s="11">
        <v>42705</v>
      </c>
      <c r="F5882">
        <v>1</v>
      </c>
      <c r="G5882">
        <v>1</v>
      </c>
      <c r="H5882">
        <v>1</v>
      </c>
      <c r="I5882">
        <v>1</v>
      </c>
      <c r="J5882">
        <v>3</v>
      </c>
      <c r="K5882">
        <v>0.33333333333333331</v>
      </c>
      <c r="L5882">
        <v>3</v>
      </c>
      <c r="M5882">
        <v>1</v>
      </c>
      <c r="N5882">
        <v>1</v>
      </c>
      <c r="P5882">
        <v>0</v>
      </c>
      <c r="Q5882">
        <v>0</v>
      </c>
      <c r="R5882" t="e">
        <v>#DIV/0!</v>
      </c>
      <c r="S5882">
        <v>0</v>
      </c>
    </row>
    <row r="5883" spans="1:19" x14ac:dyDescent="0.3">
      <c r="A5883" t="s">
        <v>11799</v>
      </c>
      <c r="B5883" s="171" t="s">
        <v>11800</v>
      </c>
      <c r="C5883" s="171" t="s">
        <v>79</v>
      </c>
      <c r="D5883" s="171" t="s">
        <v>4</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3">
      <c r="A5884" t="s">
        <v>11801</v>
      </c>
      <c r="B5884" s="171" t="s">
        <v>11802</v>
      </c>
      <c r="C5884" s="171" t="s">
        <v>86</v>
      </c>
      <c r="D5884" s="171" t="s">
        <v>4</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3">
      <c r="A5885" t="s">
        <v>11803</v>
      </c>
      <c r="B5885" s="171" t="s">
        <v>11804</v>
      </c>
      <c r="C5885" s="171" t="s">
        <v>89</v>
      </c>
      <c r="D5885" s="171" t="s">
        <v>4</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3">
      <c r="A5886" t="s">
        <v>11805</v>
      </c>
      <c r="B5886" s="171" t="s">
        <v>11806</v>
      </c>
      <c r="C5886" s="171" t="s">
        <v>92</v>
      </c>
      <c r="D5886" s="171" t="s">
        <v>4</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3">
      <c r="A5887" t="s">
        <v>11807</v>
      </c>
      <c r="B5887" s="171" t="s">
        <v>11808</v>
      </c>
      <c r="C5887" s="171" t="s">
        <v>98</v>
      </c>
      <c r="D5887" s="171" t="s">
        <v>4</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3">
      <c r="A5888" t="s">
        <v>11809</v>
      </c>
      <c r="B5888" s="171" t="s">
        <v>11810</v>
      </c>
      <c r="C5888" s="171" t="s">
        <v>101</v>
      </c>
      <c r="D5888" s="171" t="s">
        <v>4</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3">
      <c r="A5889" t="s">
        <v>11811</v>
      </c>
      <c r="B5889" s="171" t="s">
        <v>11812</v>
      </c>
      <c r="C5889" s="171" t="s">
        <v>6843</v>
      </c>
      <c r="D5889" s="171" t="s">
        <v>4</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3">
      <c r="A5890" t="s">
        <v>11813</v>
      </c>
      <c r="B5890" s="171" t="s">
        <v>11814</v>
      </c>
      <c r="C5890" s="171" t="s">
        <v>107</v>
      </c>
      <c r="D5890" s="171" t="s">
        <v>80</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3">
      <c r="A5891" t="s">
        <v>11815</v>
      </c>
      <c r="B5891" s="171" t="s">
        <v>11816</v>
      </c>
      <c r="C5891" s="171" t="s">
        <v>113</v>
      </c>
      <c r="D5891" s="171" t="s">
        <v>4</v>
      </c>
      <c r="E5891" s="11">
        <v>42705</v>
      </c>
      <c r="F5891">
        <v>4</v>
      </c>
      <c r="G5891">
        <v>5</v>
      </c>
      <c r="H5891">
        <v>0.8</v>
      </c>
      <c r="I5891">
        <v>8</v>
      </c>
      <c r="J5891">
        <v>20</v>
      </c>
      <c r="K5891">
        <v>0.4</v>
      </c>
      <c r="L5891">
        <v>25</v>
      </c>
      <c r="M5891">
        <v>0.8</v>
      </c>
      <c r="N5891">
        <v>8</v>
      </c>
      <c r="P5891">
        <v>0</v>
      </c>
      <c r="Q5891">
        <v>0</v>
      </c>
      <c r="R5891" t="e">
        <v>#DIV/0!</v>
      </c>
      <c r="S5891">
        <v>0</v>
      </c>
    </row>
    <row r="5892" spans="1:19" x14ac:dyDescent="0.3">
      <c r="A5892" t="s">
        <v>11817</v>
      </c>
      <c r="B5892" s="171" t="s">
        <v>11818</v>
      </c>
      <c r="C5892" s="171" t="s">
        <v>116</v>
      </c>
      <c r="D5892" s="171" t="s">
        <v>4</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3">
      <c r="A5893" t="s">
        <v>11819</v>
      </c>
      <c r="B5893" s="171" t="s">
        <v>11820</v>
      </c>
      <c r="C5893" s="171" t="s">
        <v>9887</v>
      </c>
      <c r="D5893" s="171" t="s">
        <v>80</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3">
      <c r="A5894" t="s">
        <v>11821</v>
      </c>
      <c r="B5894" s="171" t="s">
        <v>11822</v>
      </c>
      <c r="C5894" s="171" t="s">
        <v>9862</v>
      </c>
      <c r="D5894" s="171" t="s">
        <v>4</v>
      </c>
      <c r="E5894" s="11">
        <v>42705</v>
      </c>
      <c r="F5894">
        <v>2</v>
      </c>
      <c r="G5894">
        <v>5</v>
      </c>
      <c r="H5894">
        <v>0.4</v>
      </c>
      <c r="I5894">
        <v>13</v>
      </c>
      <c r="J5894">
        <v>8</v>
      </c>
      <c r="K5894">
        <v>1.625</v>
      </c>
      <c r="L5894">
        <v>18</v>
      </c>
      <c r="M5894">
        <v>0.44444444444444442</v>
      </c>
      <c r="N5894">
        <v>13</v>
      </c>
      <c r="P5894">
        <v>0</v>
      </c>
      <c r="Q5894">
        <v>0</v>
      </c>
      <c r="R5894" t="e">
        <v>#DIV/0!</v>
      </c>
      <c r="S5894">
        <v>0</v>
      </c>
    </row>
    <row r="5895" spans="1:19" x14ac:dyDescent="0.3">
      <c r="A5895" t="s">
        <v>11823</v>
      </c>
      <c r="B5895" s="171" t="s">
        <v>11824</v>
      </c>
      <c r="C5895" s="171" t="s">
        <v>10525</v>
      </c>
      <c r="D5895" s="171" t="s">
        <v>4</v>
      </c>
      <c r="E5895" s="11">
        <v>42705</v>
      </c>
      <c r="F5895">
        <v>9</v>
      </c>
      <c r="G5895">
        <v>5</v>
      </c>
      <c r="H5895">
        <v>1.8</v>
      </c>
      <c r="I5895">
        <v>14</v>
      </c>
      <c r="J5895">
        <v>27</v>
      </c>
      <c r="K5895">
        <v>0.51851851851851849</v>
      </c>
      <c r="L5895">
        <v>15</v>
      </c>
      <c r="M5895">
        <v>1.8</v>
      </c>
      <c r="N5895">
        <v>9</v>
      </c>
      <c r="P5895">
        <v>0</v>
      </c>
      <c r="Q5895">
        <v>1</v>
      </c>
      <c r="R5895">
        <v>0</v>
      </c>
      <c r="S5895">
        <v>5</v>
      </c>
    </row>
    <row r="5896" spans="1:19" x14ac:dyDescent="0.3">
      <c r="A5896" t="s">
        <v>11825</v>
      </c>
      <c r="B5896" s="171" t="s">
        <v>11826</v>
      </c>
      <c r="C5896" s="171" t="s">
        <v>10528</v>
      </c>
      <c r="D5896" s="171" t="s">
        <v>4</v>
      </c>
      <c r="E5896" s="11">
        <v>42705</v>
      </c>
      <c r="F5896">
        <v>1</v>
      </c>
      <c r="G5896">
        <v>1</v>
      </c>
      <c r="H5896">
        <v>1</v>
      </c>
      <c r="I5896">
        <v>2</v>
      </c>
      <c r="J5896">
        <v>3</v>
      </c>
      <c r="K5896">
        <v>0.66666666666666663</v>
      </c>
      <c r="L5896">
        <v>3</v>
      </c>
      <c r="M5896">
        <v>1</v>
      </c>
      <c r="N5896">
        <v>2</v>
      </c>
      <c r="P5896">
        <v>0</v>
      </c>
      <c r="Q5896">
        <v>0</v>
      </c>
      <c r="R5896" t="e">
        <v>#DIV/0!</v>
      </c>
      <c r="S5896">
        <v>0</v>
      </c>
    </row>
    <row r="5897" spans="1:19" x14ac:dyDescent="0.3">
      <c r="A5897" t="s">
        <v>11827</v>
      </c>
      <c r="B5897" s="171" t="s">
        <v>11828</v>
      </c>
      <c r="C5897" s="171" t="s">
        <v>119</v>
      </c>
      <c r="D5897" s="171" t="s">
        <v>4</v>
      </c>
      <c r="E5897" s="11">
        <v>42705</v>
      </c>
      <c r="F5897">
        <v>0.5</v>
      </c>
      <c r="G5897">
        <v>0.5</v>
      </c>
      <c r="H5897">
        <v>1</v>
      </c>
      <c r="I5897">
        <v>10</v>
      </c>
      <c r="J5897">
        <v>2.5</v>
      </c>
      <c r="K5897">
        <v>4</v>
      </c>
      <c r="L5897">
        <v>2.5</v>
      </c>
      <c r="M5897">
        <v>1</v>
      </c>
      <c r="N5897">
        <v>6</v>
      </c>
      <c r="P5897">
        <v>0</v>
      </c>
      <c r="Q5897">
        <v>1</v>
      </c>
      <c r="R5897">
        <v>0</v>
      </c>
      <c r="S5897">
        <v>4</v>
      </c>
    </row>
    <row r="5898" spans="1:19" x14ac:dyDescent="0.3">
      <c r="A5898" t="s">
        <v>11829</v>
      </c>
      <c r="B5898" s="171" t="s">
        <v>11830</v>
      </c>
      <c r="C5898" s="171" t="s">
        <v>122</v>
      </c>
      <c r="D5898" s="171" t="s">
        <v>80</v>
      </c>
      <c r="E5898" s="11">
        <v>42705</v>
      </c>
      <c r="F5898">
        <v>0.5</v>
      </c>
      <c r="G5898">
        <v>0.5</v>
      </c>
      <c r="H5898">
        <v>1</v>
      </c>
      <c r="I5898">
        <v>10</v>
      </c>
      <c r="J5898">
        <v>2.5</v>
      </c>
      <c r="K5898">
        <v>4</v>
      </c>
      <c r="L5898">
        <v>2.5</v>
      </c>
      <c r="M5898">
        <v>1</v>
      </c>
      <c r="N5898">
        <v>6</v>
      </c>
      <c r="P5898">
        <v>0</v>
      </c>
      <c r="Q5898">
        <v>1</v>
      </c>
      <c r="R5898">
        <v>0</v>
      </c>
      <c r="S5898">
        <v>4</v>
      </c>
    </row>
    <row r="5899" spans="1:19" x14ac:dyDescent="0.3">
      <c r="A5899" t="s">
        <v>11831</v>
      </c>
      <c r="B5899" s="171" t="s">
        <v>11832</v>
      </c>
      <c r="C5899" s="171" t="s">
        <v>125</v>
      </c>
      <c r="D5899" s="171" t="s">
        <v>80</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3">
      <c r="A5900" t="s">
        <v>11833</v>
      </c>
      <c r="B5900" s="171" t="s">
        <v>11834</v>
      </c>
      <c r="C5900" s="171" t="s">
        <v>128</v>
      </c>
      <c r="D5900" s="171" t="s">
        <v>4</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3">
      <c r="A5901" t="s">
        <v>11835</v>
      </c>
      <c r="B5901" s="171" t="s">
        <v>11836</v>
      </c>
      <c r="C5901" s="171" t="s">
        <v>131</v>
      </c>
      <c r="D5901" s="171" t="s">
        <v>4</v>
      </c>
      <c r="E5901" s="11">
        <v>42705</v>
      </c>
      <c r="F5901">
        <v>2</v>
      </c>
      <c r="G5901">
        <v>4</v>
      </c>
      <c r="H5901">
        <v>0.5</v>
      </c>
      <c r="I5901">
        <v>1</v>
      </c>
      <c r="J5901">
        <v>10</v>
      </c>
      <c r="K5901">
        <v>0.1</v>
      </c>
      <c r="L5901">
        <v>20</v>
      </c>
      <c r="M5901">
        <v>0.5</v>
      </c>
      <c r="N5901">
        <v>1</v>
      </c>
      <c r="P5901">
        <v>0</v>
      </c>
      <c r="Q5901">
        <v>0</v>
      </c>
      <c r="R5901" t="e">
        <v>#DIV/0!</v>
      </c>
      <c r="S5901">
        <v>0</v>
      </c>
    </row>
    <row r="5902" spans="1:19" x14ac:dyDescent="0.3">
      <c r="A5902" t="s">
        <v>11837</v>
      </c>
      <c r="B5902" s="171" t="s">
        <v>11838</v>
      </c>
      <c r="C5902" s="171" t="s">
        <v>10531</v>
      </c>
      <c r="D5902" s="171" t="s">
        <v>4</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3">
      <c r="A5903" t="s">
        <v>11839</v>
      </c>
      <c r="B5903" s="171" t="s">
        <v>11840</v>
      </c>
      <c r="C5903" s="171" t="s">
        <v>137</v>
      </c>
      <c r="D5903" s="171" t="s">
        <v>80</v>
      </c>
      <c r="E5903" s="11">
        <v>42705</v>
      </c>
      <c r="F5903">
        <v>6</v>
      </c>
      <c r="G5903">
        <v>6</v>
      </c>
      <c r="H5903">
        <v>1</v>
      </c>
      <c r="I5903">
        <v>75</v>
      </c>
      <c r="J5903">
        <v>90</v>
      </c>
      <c r="K5903">
        <v>0.83333333333333337</v>
      </c>
      <c r="L5903">
        <v>90</v>
      </c>
      <c r="M5903">
        <v>1</v>
      </c>
      <c r="N5903">
        <v>74</v>
      </c>
      <c r="P5903">
        <v>0</v>
      </c>
      <c r="Q5903">
        <v>0</v>
      </c>
      <c r="R5903" t="e">
        <v>#DIV/0!</v>
      </c>
      <c r="S5903">
        <v>1</v>
      </c>
    </row>
    <row r="5904" spans="1:19" x14ac:dyDescent="0.3">
      <c r="A5904" t="s">
        <v>11841</v>
      </c>
      <c r="B5904" s="171" t="s">
        <v>11842</v>
      </c>
      <c r="C5904" s="171" t="s">
        <v>140</v>
      </c>
      <c r="D5904" s="171" t="s">
        <v>4</v>
      </c>
      <c r="E5904" s="11">
        <v>42705</v>
      </c>
      <c r="F5904">
        <v>6</v>
      </c>
      <c r="G5904">
        <v>6</v>
      </c>
      <c r="H5904">
        <v>1</v>
      </c>
      <c r="I5904">
        <v>75</v>
      </c>
      <c r="J5904">
        <v>90</v>
      </c>
      <c r="K5904">
        <v>0.83333333333333337</v>
      </c>
      <c r="L5904">
        <v>90</v>
      </c>
      <c r="M5904">
        <v>1</v>
      </c>
      <c r="N5904">
        <v>74</v>
      </c>
      <c r="P5904">
        <v>0</v>
      </c>
      <c r="Q5904">
        <v>0</v>
      </c>
      <c r="R5904" t="e">
        <v>#DIV/0!</v>
      </c>
      <c r="S5904">
        <v>1</v>
      </c>
    </row>
    <row r="5905" spans="1:19" x14ac:dyDescent="0.3">
      <c r="A5905" t="s">
        <v>11843</v>
      </c>
      <c r="B5905" s="171" t="s">
        <v>11844</v>
      </c>
      <c r="C5905" s="171" t="s">
        <v>8615</v>
      </c>
      <c r="D5905" s="171" t="s">
        <v>80</v>
      </c>
      <c r="E5905" s="11">
        <v>42705</v>
      </c>
      <c r="F5905">
        <v>5</v>
      </c>
      <c r="G5905">
        <v>5</v>
      </c>
      <c r="H5905">
        <v>1</v>
      </c>
      <c r="I5905">
        <v>9</v>
      </c>
      <c r="J5905">
        <v>30</v>
      </c>
      <c r="K5905">
        <v>0.3</v>
      </c>
      <c r="L5905">
        <v>30</v>
      </c>
      <c r="M5905">
        <v>1</v>
      </c>
      <c r="N5905">
        <v>9</v>
      </c>
      <c r="P5905">
        <v>0</v>
      </c>
      <c r="Q5905">
        <v>0</v>
      </c>
      <c r="R5905" t="e">
        <v>#DIV/0!</v>
      </c>
      <c r="S5905">
        <v>0</v>
      </c>
    </row>
    <row r="5906" spans="1:19" x14ac:dyDescent="0.3">
      <c r="A5906" t="s">
        <v>11845</v>
      </c>
      <c r="B5906" s="171" t="s">
        <v>11846</v>
      </c>
      <c r="C5906" s="171" t="s">
        <v>8590</v>
      </c>
      <c r="D5906" s="171" t="s">
        <v>4</v>
      </c>
      <c r="E5906" s="11">
        <v>42705</v>
      </c>
      <c r="F5906">
        <v>5</v>
      </c>
      <c r="G5906">
        <v>5</v>
      </c>
      <c r="H5906">
        <v>1</v>
      </c>
      <c r="I5906">
        <v>9</v>
      </c>
      <c r="J5906">
        <v>30</v>
      </c>
      <c r="K5906">
        <v>0.3</v>
      </c>
      <c r="L5906">
        <v>30</v>
      </c>
      <c r="M5906">
        <v>1</v>
      </c>
      <c r="N5906">
        <v>9</v>
      </c>
      <c r="P5906">
        <v>0</v>
      </c>
      <c r="Q5906">
        <v>0</v>
      </c>
      <c r="R5906" t="e">
        <v>#DIV/0!</v>
      </c>
      <c r="S5906">
        <v>0</v>
      </c>
    </row>
    <row r="5907" spans="1:19" x14ac:dyDescent="0.3">
      <c r="A5907" t="s">
        <v>11847</v>
      </c>
      <c r="B5907" s="171" t="s">
        <v>11848</v>
      </c>
      <c r="C5907" s="171" t="s">
        <v>167</v>
      </c>
      <c r="D5907" s="171" t="s">
        <v>80</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3">
      <c r="A5908" t="s">
        <v>11849</v>
      </c>
      <c r="B5908" s="171" t="s">
        <v>11850</v>
      </c>
      <c r="C5908" s="171" t="s">
        <v>170</v>
      </c>
      <c r="D5908" s="171" t="s">
        <v>4</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3">
      <c r="A5909" t="s">
        <v>11851</v>
      </c>
      <c r="B5909" s="171" t="s">
        <v>11852</v>
      </c>
      <c r="C5909" s="171" t="s">
        <v>179</v>
      </c>
      <c r="D5909" s="171" t="s">
        <v>80</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3">
      <c r="A5910" t="s">
        <v>11853</v>
      </c>
      <c r="B5910" s="171" t="s">
        <v>11854</v>
      </c>
      <c r="C5910" s="171" t="s">
        <v>182</v>
      </c>
      <c r="D5910" s="171" t="s">
        <v>4</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3">
      <c r="A5911" t="s">
        <v>11855</v>
      </c>
      <c r="B5911" s="171" t="s">
        <v>11856</v>
      </c>
      <c r="C5911" s="171" t="s">
        <v>185</v>
      </c>
      <c r="D5911" s="171" t="s">
        <v>80</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3">
      <c r="A5912" t="s">
        <v>11857</v>
      </c>
      <c r="B5912" s="171" t="s">
        <v>11858</v>
      </c>
      <c r="C5912" s="171" t="s">
        <v>188</v>
      </c>
      <c r="D5912" s="171" t="s">
        <v>4</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3">
      <c r="A5913" t="s">
        <v>11859</v>
      </c>
      <c r="B5913" s="171" t="s">
        <v>11860</v>
      </c>
      <c r="C5913" s="171" t="s">
        <v>10537</v>
      </c>
      <c r="D5913" s="171" t="s">
        <v>4</v>
      </c>
      <c r="E5913" s="11">
        <v>42705</v>
      </c>
      <c r="F5913">
        <v>3</v>
      </c>
      <c r="G5913">
        <v>6</v>
      </c>
      <c r="H5913">
        <v>0.5</v>
      </c>
      <c r="I5913">
        <v>12</v>
      </c>
      <c r="J5913">
        <v>9</v>
      </c>
      <c r="K5913">
        <v>1.3333333333333333</v>
      </c>
      <c r="L5913">
        <v>18</v>
      </c>
      <c r="M5913">
        <v>0.5</v>
      </c>
      <c r="N5913">
        <v>11</v>
      </c>
      <c r="P5913">
        <v>0</v>
      </c>
      <c r="Q5913">
        <v>0</v>
      </c>
      <c r="R5913" t="e">
        <v>#DIV/0!</v>
      </c>
      <c r="S5913">
        <v>1</v>
      </c>
    </row>
    <row r="5914" spans="1:19" x14ac:dyDescent="0.3">
      <c r="A5914" t="s">
        <v>11861</v>
      </c>
      <c r="B5914" s="171" t="s">
        <v>11862</v>
      </c>
      <c r="C5914" s="171" t="s">
        <v>191</v>
      </c>
      <c r="D5914" s="171" t="s">
        <v>80</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3">
      <c r="A5915" t="s">
        <v>11863</v>
      </c>
      <c r="B5915" s="171" t="s">
        <v>11864</v>
      </c>
      <c r="C5915" s="171" t="s">
        <v>194</v>
      </c>
      <c r="D5915" s="171" t="s">
        <v>4</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3">
      <c r="A5916" t="s">
        <v>11865</v>
      </c>
      <c r="B5916" s="171" t="s">
        <v>11866</v>
      </c>
      <c r="C5916" s="171" t="s">
        <v>197</v>
      </c>
      <c r="D5916" s="171" t="s">
        <v>4</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3">
      <c r="A5917" t="s">
        <v>11867</v>
      </c>
      <c r="B5917" s="171" t="s">
        <v>11868</v>
      </c>
      <c r="C5917" s="171" t="s">
        <v>209</v>
      </c>
      <c r="D5917" s="171" t="s">
        <v>4</v>
      </c>
      <c r="E5917" s="11">
        <v>42705</v>
      </c>
      <c r="F5917">
        <v>1</v>
      </c>
      <c r="G5917">
        <v>1</v>
      </c>
      <c r="H5917">
        <v>1</v>
      </c>
      <c r="I5917">
        <v>8</v>
      </c>
      <c r="J5917">
        <v>5</v>
      </c>
      <c r="K5917">
        <v>1.6</v>
      </c>
      <c r="L5917">
        <v>5</v>
      </c>
      <c r="M5917">
        <v>1</v>
      </c>
      <c r="N5917">
        <v>8</v>
      </c>
      <c r="P5917">
        <v>0</v>
      </c>
      <c r="Q5917">
        <v>3</v>
      </c>
      <c r="R5917">
        <v>0</v>
      </c>
      <c r="S5917">
        <v>0</v>
      </c>
    </row>
    <row r="5918" spans="1:19" x14ac:dyDescent="0.3">
      <c r="A5918" t="s">
        <v>11869</v>
      </c>
      <c r="B5918" s="171" t="s">
        <v>11870</v>
      </c>
      <c r="C5918" s="171" t="s">
        <v>212</v>
      </c>
      <c r="D5918" s="171" t="s">
        <v>80</v>
      </c>
      <c r="E5918" s="11">
        <v>42705</v>
      </c>
      <c r="F5918">
        <v>1</v>
      </c>
      <c r="G5918">
        <v>1</v>
      </c>
      <c r="H5918">
        <v>1</v>
      </c>
      <c r="I5918">
        <v>8</v>
      </c>
      <c r="J5918">
        <v>5</v>
      </c>
      <c r="K5918">
        <v>1.6</v>
      </c>
      <c r="L5918">
        <v>5</v>
      </c>
      <c r="M5918">
        <v>1</v>
      </c>
      <c r="N5918">
        <v>8</v>
      </c>
      <c r="P5918">
        <v>0</v>
      </c>
      <c r="Q5918">
        <v>3</v>
      </c>
      <c r="R5918">
        <v>0</v>
      </c>
      <c r="S5918">
        <v>0</v>
      </c>
    </row>
    <row r="5919" spans="1:19" x14ac:dyDescent="0.3">
      <c r="A5919" t="s">
        <v>11871</v>
      </c>
      <c r="B5919" s="171" t="s">
        <v>11872</v>
      </c>
      <c r="C5919" s="171" t="s">
        <v>215</v>
      </c>
      <c r="D5919" s="171" t="s">
        <v>80</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3">
      <c r="A5920" t="s">
        <v>11873</v>
      </c>
      <c r="B5920" s="171" t="s">
        <v>11874</v>
      </c>
      <c r="C5920" s="171" t="s">
        <v>218</v>
      </c>
      <c r="D5920" s="171" t="s">
        <v>4</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3">
      <c r="A5921" t="s">
        <v>11875</v>
      </c>
      <c r="B5921" s="171" t="s">
        <v>11876</v>
      </c>
      <c r="C5921" s="171" t="s">
        <v>8233</v>
      </c>
      <c r="D5921" s="171" t="s">
        <v>80</v>
      </c>
      <c r="E5921" s="11">
        <v>42705</v>
      </c>
      <c r="F5921">
        <v>4</v>
      </c>
      <c r="G5921">
        <v>4</v>
      </c>
      <c r="H5921">
        <v>1</v>
      </c>
      <c r="I5921">
        <v>24</v>
      </c>
      <c r="J5921">
        <v>40</v>
      </c>
      <c r="K5921">
        <v>0.6</v>
      </c>
      <c r="L5921">
        <v>40</v>
      </c>
      <c r="M5921">
        <v>1</v>
      </c>
      <c r="N5921">
        <v>20</v>
      </c>
      <c r="P5921">
        <v>3</v>
      </c>
      <c r="Q5921">
        <v>3</v>
      </c>
      <c r="R5921">
        <v>1</v>
      </c>
      <c r="S5921">
        <v>4</v>
      </c>
    </row>
    <row r="5922" spans="1:19" x14ac:dyDescent="0.3">
      <c r="A5922" t="s">
        <v>11877</v>
      </c>
      <c r="B5922" s="171" t="s">
        <v>11878</v>
      </c>
      <c r="C5922" s="171" t="s">
        <v>8193</v>
      </c>
      <c r="D5922" s="171" t="s">
        <v>4</v>
      </c>
      <c r="E5922" s="11">
        <v>42705</v>
      </c>
      <c r="F5922">
        <v>4</v>
      </c>
      <c r="G5922">
        <v>4</v>
      </c>
      <c r="H5922">
        <v>1</v>
      </c>
      <c r="I5922">
        <v>24</v>
      </c>
      <c r="J5922">
        <v>40</v>
      </c>
      <c r="K5922">
        <v>0.6</v>
      </c>
      <c r="L5922">
        <v>40</v>
      </c>
      <c r="M5922">
        <v>1</v>
      </c>
      <c r="N5922">
        <v>20</v>
      </c>
      <c r="P5922">
        <v>3</v>
      </c>
      <c r="Q5922">
        <v>3</v>
      </c>
      <c r="R5922">
        <v>1</v>
      </c>
      <c r="S5922">
        <v>4</v>
      </c>
    </row>
    <row r="5923" spans="1:19" x14ac:dyDescent="0.3">
      <c r="A5923" t="s">
        <v>11879</v>
      </c>
      <c r="B5923" s="171" t="s">
        <v>11880</v>
      </c>
      <c r="C5923" s="171" t="s">
        <v>233</v>
      </c>
      <c r="D5923" s="171" t="s">
        <v>80</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3">
      <c r="A5924" t="s">
        <v>11881</v>
      </c>
      <c r="B5924" s="171" t="s">
        <v>11882</v>
      </c>
      <c r="C5924" s="171" t="s">
        <v>236</v>
      </c>
      <c r="D5924" s="171" t="s">
        <v>4</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3">
      <c r="A5925" t="s">
        <v>11883</v>
      </c>
      <c r="B5925" s="171" t="s">
        <v>11884</v>
      </c>
      <c r="C5925" s="171" t="s">
        <v>239</v>
      </c>
      <c r="D5925" s="171" t="s">
        <v>4</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3">
      <c r="A5926" t="s">
        <v>11885</v>
      </c>
      <c r="B5926" s="171" t="s">
        <v>11886</v>
      </c>
      <c r="C5926" s="171" t="s">
        <v>143</v>
      </c>
      <c r="D5926" s="171" t="s">
        <v>4</v>
      </c>
      <c r="E5926" s="11">
        <v>42705</v>
      </c>
      <c r="F5926">
        <v>2</v>
      </c>
      <c r="G5926">
        <v>2</v>
      </c>
      <c r="H5926">
        <v>1</v>
      </c>
      <c r="I5926">
        <v>22</v>
      </c>
      <c r="J5926">
        <v>30</v>
      </c>
      <c r="K5926">
        <v>0.73333333333333328</v>
      </c>
      <c r="L5926">
        <v>30</v>
      </c>
      <c r="M5926">
        <v>1</v>
      </c>
      <c r="N5926">
        <v>18</v>
      </c>
      <c r="P5926">
        <v>1</v>
      </c>
      <c r="Q5926">
        <v>1</v>
      </c>
      <c r="R5926">
        <v>1</v>
      </c>
      <c r="S5926">
        <v>4</v>
      </c>
    </row>
    <row r="5927" spans="1:19" x14ac:dyDescent="0.3">
      <c r="A5927" t="s">
        <v>11887</v>
      </c>
      <c r="B5927" s="171" t="s">
        <v>11888</v>
      </c>
      <c r="C5927" s="171" t="s">
        <v>146</v>
      </c>
      <c r="D5927" s="171" t="s">
        <v>80</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3">
      <c r="A5928" t="s">
        <v>11889</v>
      </c>
      <c r="B5928" s="171" t="s">
        <v>11890</v>
      </c>
      <c r="C5928" s="171" t="s">
        <v>152</v>
      </c>
      <c r="D5928" s="171" t="s">
        <v>4</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3">
      <c r="A5929" t="s">
        <v>11891</v>
      </c>
      <c r="B5929" s="171" t="s">
        <v>11892</v>
      </c>
      <c r="C5929" s="171" t="s">
        <v>155</v>
      </c>
      <c r="D5929" s="171" t="s">
        <v>4</v>
      </c>
      <c r="E5929" s="11">
        <v>42705</v>
      </c>
      <c r="F5929">
        <v>3</v>
      </c>
      <c r="G5929">
        <v>2</v>
      </c>
      <c r="H5929">
        <v>1.5</v>
      </c>
      <c r="I5929">
        <v>10</v>
      </c>
      <c r="J5929">
        <v>15</v>
      </c>
      <c r="K5929">
        <v>0.66666666666666663</v>
      </c>
      <c r="L5929">
        <v>10</v>
      </c>
      <c r="M5929">
        <v>1.5</v>
      </c>
      <c r="N5929">
        <v>10</v>
      </c>
      <c r="P5929">
        <v>1</v>
      </c>
      <c r="Q5929">
        <v>1</v>
      </c>
      <c r="R5929">
        <v>1</v>
      </c>
      <c r="S5929">
        <v>0</v>
      </c>
    </row>
    <row r="5930" spans="1:19" x14ac:dyDescent="0.3">
      <c r="A5930" t="s">
        <v>11893</v>
      </c>
      <c r="B5930" s="171" t="s">
        <v>11894</v>
      </c>
      <c r="C5930" s="171" t="s">
        <v>10534</v>
      </c>
      <c r="D5930" s="171" t="s">
        <v>4</v>
      </c>
      <c r="E5930" s="11">
        <v>42705</v>
      </c>
      <c r="F5930">
        <v>2</v>
      </c>
      <c r="G5930">
        <v>2</v>
      </c>
      <c r="H5930">
        <v>1</v>
      </c>
      <c r="I5930">
        <v>8</v>
      </c>
      <c r="J5930">
        <v>6</v>
      </c>
      <c r="K5930">
        <v>1.3333333333333333</v>
      </c>
      <c r="L5930">
        <v>6</v>
      </c>
      <c r="M5930">
        <v>1</v>
      </c>
      <c r="N5930">
        <v>8</v>
      </c>
      <c r="P5930">
        <v>0</v>
      </c>
      <c r="Q5930">
        <v>0</v>
      </c>
      <c r="R5930" t="e">
        <v>#DIV/0!</v>
      </c>
      <c r="S5930">
        <v>0</v>
      </c>
    </row>
    <row r="5931" spans="1:19" x14ac:dyDescent="0.3">
      <c r="A5931" t="s">
        <v>11895</v>
      </c>
      <c r="B5931" s="171" t="s">
        <v>11896</v>
      </c>
      <c r="C5931" s="171" t="s">
        <v>158</v>
      </c>
      <c r="D5931" s="171" t="s">
        <v>4</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3">
      <c r="A5932" t="s">
        <v>11897</v>
      </c>
      <c r="B5932" s="171" t="s">
        <v>11898</v>
      </c>
      <c r="C5932" s="171" t="s">
        <v>161</v>
      </c>
      <c r="D5932" s="171" t="s">
        <v>80</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3">
      <c r="A5933" t="s">
        <v>11899</v>
      </c>
      <c r="B5933" s="171" t="s">
        <v>11900</v>
      </c>
      <c r="C5933" s="171" t="s">
        <v>221</v>
      </c>
      <c r="D5933" s="171" t="s">
        <v>80</v>
      </c>
      <c r="E5933" s="11">
        <v>42705</v>
      </c>
      <c r="F5933">
        <v>0</v>
      </c>
      <c r="G5933">
        <v>0</v>
      </c>
      <c r="H5933" t="e">
        <v>#DIV/0!</v>
      </c>
      <c r="I5933">
        <v>0</v>
      </c>
      <c r="J5933">
        <v>0</v>
      </c>
      <c r="K5933" t="e">
        <v>#DIV/0!</v>
      </c>
      <c r="L5933">
        <v>0</v>
      </c>
      <c r="M5933" t="e">
        <v>#DIV/0!</v>
      </c>
      <c r="N5933">
        <v>0</v>
      </c>
      <c r="P5933">
        <v>0</v>
      </c>
      <c r="Q5933">
        <v>0</v>
      </c>
      <c r="R5933" t="e">
        <v>#DIV/0!</v>
      </c>
      <c r="S5933">
        <v>0</v>
      </c>
    </row>
    <row r="5934" spans="1:19" x14ac:dyDescent="0.3">
      <c r="A5934" t="s">
        <v>11901</v>
      </c>
      <c r="B5934" s="171" t="s">
        <v>11902</v>
      </c>
      <c r="C5934" s="171" t="s">
        <v>227</v>
      </c>
      <c r="D5934" s="171" t="s">
        <v>4</v>
      </c>
      <c r="E5934" s="11">
        <v>42705</v>
      </c>
      <c r="F5934">
        <v>0</v>
      </c>
      <c r="G5934">
        <v>0</v>
      </c>
      <c r="H5934" t="e">
        <v>#DIV/0!</v>
      </c>
      <c r="I5934">
        <v>0</v>
      </c>
      <c r="J5934">
        <v>0</v>
      </c>
      <c r="K5934" t="e">
        <v>#DIV/0!</v>
      </c>
      <c r="L5934">
        <v>0</v>
      </c>
      <c r="M5934" t="e">
        <v>#DIV/0!</v>
      </c>
      <c r="N5934">
        <v>0</v>
      </c>
      <c r="P5934">
        <v>0</v>
      </c>
      <c r="Q5934">
        <v>0</v>
      </c>
      <c r="R5934" t="e">
        <v>#DIV/0!</v>
      </c>
      <c r="S5934">
        <v>0</v>
      </c>
    </row>
    <row r="5935" spans="1:19" x14ac:dyDescent="0.3">
      <c r="A5935" t="s">
        <v>11903</v>
      </c>
      <c r="B5935" s="171" t="s">
        <v>11904</v>
      </c>
      <c r="C5935" s="171" t="s">
        <v>230</v>
      </c>
      <c r="D5935" s="171" t="s">
        <v>4</v>
      </c>
      <c r="E5935" s="11">
        <v>42705</v>
      </c>
      <c r="F5935">
        <v>0</v>
      </c>
      <c r="G5935">
        <v>0</v>
      </c>
      <c r="H5935" t="e">
        <v>#DIV/0!</v>
      </c>
      <c r="I5935">
        <v>0</v>
      </c>
      <c r="J5935">
        <v>0</v>
      </c>
      <c r="K5935" t="e">
        <v>#DIV/0!</v>
      </c>
      <c r="L5935">
        <v>0</v>
      </c>
      <c r="M5935" t="e">
        <v>#DIV/0!</v>
      </c>
      <c r="N5935">
        <v>0</v>
      </c>
      <c r="P5935">
        <v>0</v>
      </c>
      <c r="Q5935">
        <v>0</v>
      </c>
      <c r="R5935" t="e">
        <v>#DIV/0!</v>
      </c>
      <c r="S5935">
        <v>0</v>
      </c>
    </row>
    <row r="5936" spans="1:19" x14ac:dyDescent="0.3">
      <c r="A5936" t="s">
        <v>11905</v>
      </c>
      <c r="B5936" s="171" t="s">
        <v>11906</v>
      </c>
      <c r="C5936" s="171" t="s">
        <v>119</v>
      </c>
      <c r="D5936" s="171" t="s">
        <v>80</v>
      </c>
      <c r="E5936" s="11">
        <v>42736</v>
      </c>
      <c r="F5936">
        <v>0.5</v>
      </c>
      <c r="G5936">
        <v>0.5</v>
      </c>
      <c r="H5936">
        <v>1</v>
      </c>
      <c r="I5936">
        <v>9</v>
      </c>
      <c r="J5936">
        <v>5</v>
      </c>
      <c r="K5936">
        <v>1.8</v>
      </c>
      <c r="L5936">
        <v>5</v>
      </c>
      <c r="M5936">
        <v>1</v>
      </c>
      <c r="N5936">
        <v>8</v>
      </c>
      <c r="P5936">
        <v>1</v>
      </c>
      <c r="Q5936">
        <v>3</v>
      </c>
      <c r="R5936">
        <v>0.33333333333333331</v>
      </c>
      <c r="S5936">
        <v>1</v>
      </c>
    </row>
    <row r="5937" spans="1:19" x14ac:dyDescent="0.3">
      <c r="A5937" t="s">
        <v>11907</v>
      </c>
      <c r="B5937" s="171" t="s">
        <v>11908</v>
      </c>
      <c r="C5937" s="171" t="s">
        <v>143</v>
      </c>
      <c r="D5937" s="171" t="s">
        <v>80</v>
      </c>
      <c r="E5937" s="11">
        <v>42736</v>
      </c>
      <c r="F5937">
        <v>2</v>
      </c>
      <c r="G5937">
        <v>2</v>
      </c>
      <c r="H5937">
        <v>1</v>
      </c>
      <c r="I5937">
        <v>25</v>
      </c>
      <c r="J5937">
        <v>30</v>
      </c>
      <c r="K5937">
        <v>0.83333333333333337</v>
      </c>
      <c r="L5937">
        <v>30</v>
      </c>
      <c r="M5937">
        <v>1</v>
      </c>
      <c r="N5937">
        <v>14</v>
      </c>
      <c r="P5937">
        <v>0</v>
      </c>
      <c r="Q5937">
        <v>8</v>
      </c>
      <c r="R5937">
        <v>0</v>
      </c>
      <c r="S5937">
        <v>11</v>
      </c>
    </row>
    <row r="5938" spans="1:19" x14ac:dyDescent="0.3">
      <c r="A5938" t="s">
        <v>11909</v>
      </c>
      <c r="B5938" s="171" t="s">
        <v>11910</v>
      </c>
      <c r="C5938" s="171" t="s">
        <v>158</v>
      </c>
      <c r="D5938" s="171" t="s">
        <v>80</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3">
      <c r="A5939" t="s">
        <v>11911</v>
      </c>
      <c r="B5939" s="171" t="s">
        <v>11912</v>
      </c>
      <c r="C5939" s="171" t="s">
        <v>209</v>
      </c>
      <c r="D5939" s="171" t="s">
        <v>80</v>
      </c>
      <c r="E5939" s="11">
        <v>42736</v>
      </c>
      <c r="F5939">
        <v>1</v>
      </c>
      <c r="G5939">
        <v>1</v>
      </c>
      <c r="H5939">
        <v>1</v>
      </c>
      <c r="I5939">
        <v>6</v>
      </c>
      <c r="J5939">
        <v>5</v>
      </c>
      <c r="K5939">
        <v>1.2</v>
      </c>
      <c r="L5939">
        <v>10</v>
      </c>
      <c r="M5939">
        <v>0.5</v>
      </c>
      <c r="N5939">
        <v>6</v>
      </c>
      <c r="P5939">
        <v>0</v>
      </c>
      <c r="Q5939">
        <v>2</v>
      </c>
      <c r="R5939">
        <v>0</v>
      </c>
      <c r="S5939">
        <v>0</v>
      </c>
    </row>
    <row r="5940" spans="1:19" x14ac:dyDescent="0.3">
      <c r="A5940" t="s">
        <v>11913</v>
      </c>
      <c r="B5940" s="171" t="s">
        <v>11914</v>
      </c>
      <c r="C5940" s="171" t="s">
        <v>76</v>
      </c>
      <c r="D5940" s="171" t="s">
        <v>4</v>
      </c>
      <c r="E5940" s="11">
        <v>42736</v>
      </c>
      <c r="F5940">
        <v>0</v>
      </c>
      <c r="G5940">
        <v>0</v>
      </c>
      <c r="H5940" t="e">
        <v>#DIV/0!</v>
      </c>
      <c r="I5940">
        <v>0</v>
      </c>
      <c r="J5940">
        <v>0</v>
      </c>
      <c r="K5940" t="e">
        <v>#DIV/0!</v>
      </c>
      <c r="L5940">
        <v>0</v>
      </c>
      <c r="M5940" t="e">
        <v>#DIV/0!</v>
      </c>
      <c r="N5940">
        <v>0</v>
      </c>
      <c r="P5940">
        <v>1</v>
      </c>
      <c r="Q5940">
        <v>1</v>
      </c>
      <c r="R5940">
        <v>1</v>
      </c>
      <c r="S5940">
        <v>0</v>
      </c>
    </row>
    <row r="5941" spans="1:19" x14ac:dyDescent="0.3">
      <c r="A5941" t="s">
        <v>11915</v>
      </c>
      <c r="B5941" s="171" t="s">
        <v>11916</v>
      </c>
      <c r="C5941" s="171" t="s">
        <v>203</v>
      </c>
      <c r="D5941" s="171" t="s">
        <v>80</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x14ac:dyDescent="0.3">
      <c r="A5942" t="s">
        <v>11917</v>
      </c>
      <c r="B5942" s="171" t="s">
        <v>11918</v>
      </c>
      <c r="C5942" s="171" t="s">
        <v>128</v>
      </c>
      <c r="D5942" s="171" t="s">
        <v>80</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3">
      <c r="A5943" t="s">
        <v>11919</v>
      </c>
      <c r="B5943" s="171" t="s">
        <v>11920</v>
      </c>
      <c r="C5943" s="171" t="s">
        <v>152</v>
      </c>
      <c r="D5943" s="171" t="s">
        <v>80</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3">
      <c r="A5944" t="s">
        <v>11921</v>
      </c>
      <c r="B5944" s="171" t="s">
        <v>11922</v>
      </c>
      <c r="C5944" s="171" t="s">
        <v>194</v>
      </c>
      <c r="D5944" s="171" t="s">
        <v>80</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3">
      <c r="A5945" t="s">
        <v>11923</v>
      </c>
      <c r="B5945" s="171" t="s">
        <v>11924</v>
      </c>
      <c r="C5945" s="171" t="s">
        <v>236</v>
      </c>
      <c r="D5945" s="171" t="s">
        <v>80</v>
      </c>
      <c r="E5945" s="11">
        <v>42736</v>
      </c>
      <c r="F5945">
        <v>6</v>
      </c>
      <c r="G5945">
        <v>12</v>
      </c>
      <c r="H5945">
        <v>0.5</v>
      </c>
      <c r="I5945">
        <v>19</v>
      </c>
      <c r="J5945">
        <v>20</v>
      </c>
      <c r="K5945">
        <v>0.95</v>
      </c>
      <c r="L5945">
        <v>40</v>
      </c>
      <c r="M5945">
        <v>0.5</v>
      </c>
      <c r="N5945">
        <v>10</v>
      </c>
      <c r="O5945">
        <v>0.73</v>
      </c>
      <c r="P5945">
        <v>1</v>
      </c>
      <c r="Q5945">
        <v>2</v>
      </c>
      <c r="R5945">
        <v>0.5</v>
      </c>
      <c r="S5945">
        <v>9</v>
      </c>
    </row>
    <row r="5946" spans="1:19" x14ac:dyDescent="0.3">
      <c r="A5946" t="s">
        <v>11925</v>
      </c>
      <c r="B5946" s="171" t="s">
        <v>11926</v>
      </c>
      <c r="C5946" s="171" t="s">
        <v>239</v>
      </c>
      <c r="D5946" s="171" t="s">
        <v>80</v>
      </c>
      <c r="E5946" s="11">
        <v>42736</v>
      </c>
      <c r="F5946">
        <v>2</v>
      </c>
      <c r="G5946">
        <v>4</v>
      </c>
      <c r="H5946">
        <v>0.5</v>
      </c>
      <c r="I5946">
        <v>4</v>
      </c>
      <c r="J5946">
        <v>4</v>
      </c>
      <c r="K5946">
        <v>1</v>
      </c>
      <c r="L5946">
        <v>8</v>
      </c>
      <c r="M5946">
        <v>0.5</v>
      </c>
      <c r="N5946">
        <v>3</v>
      </c>
      <c r="O5946">
        <v>0.82</v>
      </c>
      <c r="P5946">
        <v>0</v>
      </c>
      <c r="Q5946">
        <v>0</v>
      </c>
      <c r="R5946" t="e">
        <v>#DIV/0!</v>
      </c>
      <c r="S5946">
        <v>1</v>
      </c>
    </row>
    <row r="5947" spans="1:19" x14ac:dyDescent="0.3">
      <c r="A5947" t="s">
        <v>11927</v>
      </c>
      <c r="B5947" s="171" t="s">
        <v>11928</v>
      </c>
      <c r="C5947" s="171" t="s">
        <v>176</v>
      </c>
      <c r="D5947" s="171" t="s">
        <v>80</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3">
      <c r="A5948" t="s">
        <v>11929</v>
      </c>
      <c r="B5948" s="171" t="s">
        <v>11930</v>
      </c>
      <c r="C5948" s="171" t="s">
        <v>206</v>
      </c>
      <c r="D5948" s="171" t="s">
        <v>80</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3">
      <c r="A5949" t="s">
        <v>11931</v>
      </c>
      <c r="B5949" s="171" t="s">
        <v>11932</v>
      </c>
      <c r="C5949" s="171" t="s">
        <v>113</v>
      </c>
      <c r="D5949" s="171" t="s">
        <v>80</v>
      </c>
      <c r="E5949" s="11">
        <v>42736</v>
      </c>
      <c r="F5949">
        <v>4</v>
      </c>
      <c r="G5949">
        <v>5</v>
      </c>
      <c r="H5949">
        <v>0.8</v>
      </c>
      <c r="I5949">
        <v>8</v>
      </c>
      <c r="J5949">
        <v>20</v>
      </c>
      <c r="K5949">
        <v>0.4</v>
      </c>
      <c r="L5949">
        <v>12</v>
      </c>
      <c r="M5949">
        <v>1.6666666666666667</v>
      </c>
      <c r="N5949">
        <v>8</v>
      </c>
      <c r="P5949">
        <v>0</v>
      </c>
      <c r="Q5949">
        <v>0</v>
      </c>
      <c r="R5949" t="e">
        <v>#DIV/0!</v>
      </c>
      <c r="S5949">
        <v>0</v>
      </c>
    </row>
    <row r="5950" spans="1:19" x14ac:dyDescent="0.3">
      <c r="A5950" t="s">
        <v>11933</v>
      </c>
      <c r="B5950" s="171" t="s">
        <v>11934</v>
      </c>
      <c r="C5950" s="171" t="s">
        <v>131</v>
      </c>
      <c r="D5950" s="171" t="s">
        <v>80</v>
      </c>
      <c r="E5950" s="11">
        <v>42736</v>
      </c>
      <c r="F5950">
        <v>8</v>
      </c>
      <c r="G5950">
        <v>4</v>
      </c>
      <c r="H5950">
        <v>2</v>
      </c>
      <c r="I5950">
        <v>8</v>
      </c>
      <c r="J5950">
        <v>40</v>
      </c>
      <c r="K5950">
        <v>0.2</v>
      </c>
      <c r="L5950">
        <v>10</v>
      </c>
      <c r="M5950">
        <v>4</v>
      </c>
      <c r="N5950">
        <v>1</v>
      </c>
      <c r="P5950">
        <v>0</v>
      </c>
      <c r="Q5950">
        <v>0</v>
      </c>
      <c r="R5950" t="e">
        <v>#DIV/0!</v>
      </c>
      <c r="S5950">
        <v>7</v>
      </c>
    </row>
    <row r="5951" spans="1:19" x14ac:dyDescent="0.3">
      <c r="A5951" t="s">
        <v>11935</v>
      </c>
      <c r="B5951" s="171" t="s">
        <v>11936</v>
      </c>
      <c r="C5951" s="171" t="s">
        <v>155</v>
      </c>
      <c r="D5951" s="171" t="s">
        <v>80</v>
      </c>
      <c r="E5951" s="11">
        <v>42736</v>
      </c>
      <c r="F5951">
        <v>3</v>
      </c>
      <c r="G5951">
        <v>2</v>
      </c>
      <c r="H5951">
        <v>1.5</v>
      </c>
      <c r="I5951">
        <v>8</v>
      </c>
      <c r="J5951">
        <v>15</v>
      </c>
      <c r="K5951">
        <v>0.53333333333333333</v>
      </c>
      <c r="L5951">
        <v>10</v>
      </c>
      <c r="M5951">
        <v>1.5</v>
      </c>
      <c r="N5951">
        <v>8</v>
      </c>
      <c r="P5951">
        <v>2</v>
      </c>
      <c r="Q5951">
        <v>2</v>
      </c>
      <c r="R5951">
        <v>1</v>
      </c>
      <c r="S5951">
        <v>0</v>
      </c>
    </row>
    <row r="5952" spans="1:19" x14ac:dyDescent="0.3">
      <c r="A5952" t="s">
        <v>11937</v>
      </c>
      <c r="B5952" s="171" t="s">
        <v>11938</v>
      </c>
      <c r="C5952" s="171" t="s">
        <v>188</v>
      </c>
      <c r="D5952" s="171" t="s">
        <v>80</v>
      </c>
      <c r="E5952" s="11">
        <v>42736</v>
      </c>
      <c r="F5952">
        <v>5</v>
      </c>
      <c r="G5952">
        <v>6</v>
      </c>
      <c r="H5952">
        <v>0.83333333333333337</v>
      </c>
      <c r="I5952">
        <v>6</v>
      </c>
      <c r="J5952">
        <v>15</v>
      </c>
      <c r="K5952">
        <v>0.4</v>
      </c>
      <c r="L5952">
        <v>16</v>
      </c>
      <c r="M5952">
        <v>0.9375</v>
      </c>
      <c r="N5952">
        <v>5</v>
      </c>
      <c r="P5952">
        <v>0</v>
      </c>
      <c r="Q5952">
        <v>0</v>
      </c>
      <c r="R5952" t="e">
        <v>#DIV/0!</v>
      </c>
      <c r="S5952">
        <v>1</v>
      </c>
    </row>
    <row r="5953" spans="1:19" x14ac:dyDescent="0.3">
      <c r="A5953" t="s">
        <v>11939</v>
      </c>
      <c r="B5953" s="171" t="s">
        <v>11940</v>
      </c>
      <c r="C5953" s="171" t="s">
        <v>227</v>
      </c>
      <c r="D5953" s="171" t="s">
        <v>80</v>
      </c>
      <c r="E5953" s="11">
        <v>42736</v>
      </c>
      <c r="F5953">
        <v>0</v>
      </c>
      <c r="G5953">
        <v>0</v>
      </c>
      <c r="H5953" t="e">
        <v>#DIV/0!</v>
      </c>
      <c r="I5953">
        <v>0</v>
      </c>
      <c r="J5953">
        <v>0</v>
      </c>
      <c r="K5953" t="e">
        <v>#DIV/0!</v>
      </c>
      <c r="L5953">
        <v>0</v>
      </c>
      <c r="M5953" t="e">
        <v>#DIV/0!</v>
      </c>
      <c r="N5953">
        <v>0</v>
      </c>
      <c r="P5953">
        <v>0</v>
      </c>
      <c r="Q5953">
        <v>0</v>
      </c>
      <c r="R5953" t="e">
        <v>#DIV/0!</v>
      </c>
      <c r="S5953">
        <v>0</v>
      </c>
    </row>
    <row r="5954" spans="1:19" x14ac:dyDescent="0.3">
      <c r="A5954" t="s">
        <v>11941</v>
      </c>
      <c r="B5954" s="171" t="s">
        <v>11942</v>
      </c>
      <c r="C5954" s="171" t="s">
        <v>116</v>
      </c>
      <c r="D5954" s="171" t="s">
        <v>80</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3">
      <c r="A5955" t="s">
        <v>11943</v>
      </c>
      <c r="B5955" s="171" t="s">
        <v>11944</v>
      </c>
      <c r="C5955" s="171" t="s">
        <v>9862</v>
      </c>
      <c r="D5955" s="171" t="s">
        <v>80</v>
      </c>
      <c r="E5955" s="11">
        <v>42736</v>
      </c>
      <c r="F5955">
        <v>2</v>
      </c>
      <c r="G5955">
        <v>5</v>
      </c>
      <c r="H5955">
        <v>0.4</v>
      </c>
      <c r="I5955">
        <v>10</v>
      </c>
      <c r="J5955">
        <v>8</v>
      </c>
      <c r="K5955">
        <v>1.25</v>
      </c>
      <c r="L5955">
        <v>25</v>
      </c>
      <c r="M5955">
        <v>0.32</v>
      </c>
      <c r="N5955">
        <v>9</v>
      </c>
      <c r="P5955">
        <v>0</v>
      </c>
      <c r="Q5955">
        <v>0</v>
      </c>
      <c r="R5955" t="e">
        <v>#DIV/0!</v>
      </c>
      <c r="S5955">
        <v>1</v>
      </c>
    </row>
    <row r="5956" spans="1:19" x14ac:dyDescent="0.3">
      <c r="A5956" t="s">
        <v>11945</v>
      </c>
      <c r="B5956" s="171" t="s">
        <v>11946</v>
      </c>
      <c r="C5956" s="171" t="s">
        <v>140</v>
      </c>
      <c r="D5956" s="171" t="s">
        <v>80</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3">
      <c r="A5957" t="s">
        <v>11947</v>
      </c>
      <c r="B5957" s="171" t="s">
        <v>11948</v>
      </c>
      <c r="C5957" s="171" t="s">
        <v>8590</v>
      </c>
      <c r="D5957" s="171" t="s">
        <v>80</v>
      </c>
      <c r="E5957" s="11">
        <v>42736</v>
      </c>
      <c r="F5957">
        <v>3</v>
      </c>
      <c r="G5957">
        <v>5</v>
      </c>
      <c r="H5957">
        <v>0.6</v>
      </c>
      <c r="I5957">
        <v>5</v>
      </c>
      <c r="J5957">
        <v>18</v>
      </c>
      <c r="K5957">
        <v>0.27777777777777779</v>
      </c>
      <c r="L5957">
        <v>0</v>
      </c>
      <c r="M5957" t="e">
        <v>#DIV/0!</v>
      </c>
      <c r="N5957">
        <v>5</v>
      </c>
      <c r="P5957">
        <v>0</v>
      </c>
      <c r="Q5957">
        <v>0</v>
      </c>
      <c r="R5957" t="e">
        <v>#DIV/0!</v>
      </c>
      <c r="S5957">
        <v>0</v>
      </c>
    </row>
    <row r="5958" spans="1:19" x14ac:dyDescent="0.3">
      <c r="A5958" t="s">
        <v>11949</v>
      </c>
      <c r="B5958" s="171" t="s">
        <v>11950</v>
      </c>
      <c r="C5958" s="171" t="s">
        <v>170</v>
      </c>
      <c r="D5958" s="171" t="s">
        <v>80</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3">
      <c r="A5959" t="s">
        <v>11951</v>
      </c>
      <c r="B5959" s="171" t="s">
        <v>11952</v>
      </c>
      <c r="C5959" s="171" t="s">
        <v>182</v>
      </c>
      <c r="D5959" s="171" t="s">
        <v>80</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3">
      <c r="A5960" t="s">
        <v>11953</v>
      </c>
      <c r="B5960" s="171" t="s">
        <v>11954</v>
      </c>
      <c r="C5960" s="171" t="s">
        <v>197</v>
      </c>
      <c r="D5960" s="171" t="s">
        <v>80</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3">
      <c r="A5961" t="s">
        <v>11955</v>
      </c>
      <c r="B5961" s="171" t="s">
        <v>11956</v>
      </c>
      <c r="C5961" s="171" t="s">
        <v>218</v>
      </c>
      <c r="D5961" s="171" t="s">
        <v>80</v>
      </c>
      <c r="E5961" s="11">
        <v>42736</v>
      </c>
      <c r="F5961">
        <v>4</v>
      </c>
      <c r="G5961">
        <v>6</v>
      </c>
      <c r="H5961">
        <v>0.66666666666666663</v>
      </c>
      <c r="I5961">
        <v>78</v>
      </c>
      <c r="J5961">
        <v>40</v>
      </c>
      <c r="K5961">
        <v>1.95</v>
      </c>
      <c r="L5961">
        <v>50</v>
      </c>
      <c r="M5961">
        <v>0.8</v>
      </c>
      <c r="N5961">
        <v>74</v>
      </c>
      <c r="P5961">
        <v>0</v>
      </c>
      <c r="Q5961">
        <v>0</v>
      </c>
      <c r="R5961" t="e">
        <v>#DIV/0!</v>
      </c>
      <c r="S5961">
        <v>4</v>
      </c>
    </row>
    <row r="5962" spans="1:19" x14ac:dyDescent="0.3">
      <c r="A5962" t="s">
        <v>11957</v>
      </c>
      <c r="B5962" s="171" t="s">
        <v>11958</v>
      </c>
      <c r="C5962" s="171" t="s">
        <v>230</v>
      </c>
      <c r="D5962" s="171" t="s">
        <v>80</v>
      </c>
      <c r="E5962" s="11">
        <v>42736</v>
      </c>
      <c r="F5962">
        <v>0</v>
      </c>
      <c r="G5962">
        <v>0</v>
      </c>
      <c r="H5962" t="e">
        <v>#DIV/0!</v>
      </c>
      <c r="I5962">
        <v>0</v>
      </c>
      <c r="J5962">
        <v>0</v>
      </c>
      <c r="K5962" t="e">
        <v>#DIV/0!</v>
      </c>
      <c r="L5962">
        <v>0</v>
      </c>
      <c r="M5962" t="e">
        <v>#DIV/0!</v>
      </c>
      <c r="N5962">
        <v>0</v>
      </c>
      <c r="P5962">
        <v>0</v>
      </c>
      <c r="Q5962">
        <v>0</v>
      </c>
      <c r="R5962" t="e">
        <v>#DIV/0!</v>
      </c>
      <c r="S5962">
        <v>0</v>
      </c>
    </row>
    <row r="5963" spans="1:19" x14ac:dyDescent="0.3">
      <c r="A5963" t="s">
        <v>11959</v>
      </c>
      <c r="B5963" s="171" t="s">
        <v>11960</v>
      </c>
      <c r="C5963" s="171" t="s">
        <v>8193</v>
      </c>
      <c r="D5963" s="171" t="s">
        <v>80</v>
      </c>
      <c r="E5963" s="11">
        <v>42736</v>
      </c>
      <c r="F5963">
        <v>4</v>
      </c>
      <c r="G5963">
        <v>4</v>
      </c>
      <c r="H5963">
        <v>1</v>
      </c>
      <c r="I5963">
        <v>20</v>
      </c>
      <c r="J5963">
        <v>40</v>
      </c>
      <c r="K5963">
        <v>0.5</v>
      </c>
      <c r="L5963">
        <v>40</v>
      </c>
      <c r="M5963">
        <v>1</v>
      </c>
      <c r="N5963">
        <v>19</v>
      </c>
      <c r="P5963">
        <v>4</v>
      </c>
      <c r="Q5963">
        <v>4</v>
      </c>
      <c r="R5963">
        <v>1</v>
      </c>
      <c r="S5963">
        <v>1</v>
      </c>
    </row>
    <row r="5964" spans="1:19" x14ac:dyDescent="0.3">
      <c r="A5964" t="s">
        <v>11961</v>
      </c>
      <c r="B5964" s="171" t="s">
        <v>11962</v>
      </c>
      <c r="C5964" s="171" t="s">
        <v>10522</v>
      </c>
      <c r="D5964" s="171" t="s">
        <v>80</v>
      </c>
      <c r="E5964" s="11">
        <v>42736</v>
      </c>
      <c r="F5964">
        <v>1</v>
      </c>
      <c r="G5964">
        <v>1</v>
      </c>
      <c r="H5964">
        <v>1</v>
      </c>
      <c r="I5964">
        <v>1</v>
      </c>
      <c r="J5964">
        <v>3</v>
      </c>
      <c r="K5964">
        <v>0.33333333333333331</v>
      </c>
      <c r="L5964">
        <v>5</v>
      </c>
      <c r="M5964">
        <v>0.6</v>
      </c>
      <c r="N5964">
        <v>1</v>
      </c>
      <c r="P5964">
        <v>0</v>
      </c>
      <c r="Q5964">
        <v>0</v>
      </c>
      <c r="R5964" t="e">
        <v>#DIV/0!</v>
      </c>
      <c r="S5964">
        <v>0</v>
      </c>
    </row>
    <row r="5965" spans="1:19" x14ac:dyDescent="0.3">
      <c r="A5965" t="s">
        <v>11963</v>
      </c>
      <c r="B5965" s="171" t="s">
        <v>11964</v>
      </c>
      <c r="C5965" s="171" t="s">
        <v>10525</v>
      </c>
      <c r="D5965" s="171" t="s">
        <v>80</v>
      </c>
      <c r="E5965" s="11">
        <v>42736</v>
      </c>
      <c r="F5965">
        <v>9</v>
      </c>
      <c r="G5965">
        <v>5</v>
      </c>
      <c r="H5965">
        <v>1.8</v>
      </c>
      <c r="I5965">
        <v>15</v>
      </c>
      <c r="J5965">
        <v>27</v>
      </c>
      <c r="K5965">
        <v>0.55555555555555558</v>
      </c>
      <c r="L5965">
        <v>25</v>
      </c>
      <c r="M5965">
        <v>1.08</v>
      </c>
      <c r="N5965">
        <v>15</v>
      </c>
      <c r="P5965">
        <v>0</v>
      </c>
      <c r="Q5965">
        <v>0</v>
      </c>
      <c r="R5965" t="e">
        <v>#DIV/0!</v>
      </c>
      <c r="S5965">
        <v>0</v>
      </c>
    </row>
    <row r="5966" spans="1:19" x14ac:dyDescent="0.3">
      <c r="A5966" t="s">
        <v>11965</v>
      </c>
      <c r="B5966" s="171" t="s">
        <v>11966</v>
      </c>
      <c r="C5966" s="171" t="s">
        <v>10528</v>
      </c>
      <c r="D5966" s="171" t="s">
        <v>80</v>
      </c>
      <c r="E5966" s="11">
        <v>42736</v>
      </c>
      <c r="F5966">
        <v>1</v>
      </c>
      <c r="G5966">
        <v>1</v>
      </c>
      <c r="H5966">
        <v>1</v>
      </c>
      <c r="I5966">
        <v>2</v>
      </c>
      <c r="J5966">
        <v>3</v>
      </c>
      <c r="K5966">
        <v>0.66666666666666663</v>
      </c>
      <c r="L5966">
        <v>2</v>
      </c>
      <c r="M5966">
        <v>1.5</v>
      </c>
      <c r="N5966">
        <v>2</v>
      </c>
      <c r="P5966">
        <v>0</v>
      </c>
      <c r="Q5966">
        <v>0</v>
      </c>
      <c r="R5966" t="e">
        <v>#DIV/0!</v>
      </c>
      <c r="S5966">
        <v>0</v>
      </c>
    </row>
    <row r="5967" spans="1:19" x14ac:dyDescent="0.3">
      <c r="A5967" t="s">
        <v>11967</v>
      </c>
      <c r="B5967" s="171" t="s">
        <v>11968</v>
      </c>
      <c r="C5967" s="171" t="s">
        <v>10531</v>
      </c>
      <c r="D5967" s="171" t="s">
        <v>80</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3">
      <c r="A5968" t="s">
        <v>11969</v>
      </c>
      <c r="B5968" s="171" t="s">
        <v>11970</v>
      </c>
      <c r="C5968" s="171" t="s">
        <v>10534</v>
      </c>
      <c r="D5968" s="171" t="s">
        <v>80</v>
      </c>
      <c r="E5968" s="11">
        <v>42736</v>
      </c>
      <c r="F5968">
        <v>2</v>
      </c>
      <c r="G5968">
        <v>2</v>
      </c>
      <c r="H5968">
        <v>1</v>
      </c>
      <c r="I5968">
        <v>10</v>
      </c>
      <c r="J5968">
        <v>6</v>
      </c>
      <c r="K5968">
        <v>1.6666666666666667</v>
      </c>
      <c r="L5968">
        <v>10</v>
      </c>
      <c r="M5968">
        <v>0.6</v>
      </c>
      <c r="N5968">
        <v>7</v>
      </c>
      <c r="P5968">
        <v>0</v>
      </c>
      <c r="Q5968">
        <v>1</v>
      </c>
      <c r="R5968">
        <v>0</v>
      </c>
      <c r="S5968">
        <v>3</v>
      </c>
    </row>
    <row r="5969" spans="1:19" x14ac:dyDescent="0.3">
      <c r="A5969" t="s">
        <v>11971</v>
      </c>
      <c r="B5969" s="171" t="s">
        <v>11972</v>
      </c>
      <c r="C5969" s="171" t="s">
        <v>10537</v>
      </c>
      <c r="D5969" s="171" t="s">
        <v>80</v>
      </c>
      <c r="E5969" s="11">
        <v>42736</v>
      </c>
      <c r="F5969">
        <v>3</v>
      </c>
      <c r="G5969">
        <v>6</v>
      </c>
      <c r="H5969">
        <v>0.5</v>
      </c>
      <c r="I5969">
        <v>13</v>
      </c>
      <c r="J5969">
        <v>9</v>
      </c>
      <c r="K5969">
        <v>1.4444444444444444</v>
      </c>
      <c r="L5969">
        <v>10</v>
      </c>
      <c r="M5969">
        <v>0.9</v>
      </c>
      <c r="N5969">
        <v>12</v>
      </c>
      <c r="P5969">
        <v>0</v>
      </c>
      <c r="Q5969">
        <v>0</v>
      </c>
      <c r="R5969" t="e">
        <v>#DIV/0!</v>
      </c>
      <c r="S5969">
        <v>1</v>
      </c>
    </row>
    <row r="5970" spans="1:19" x14ac:dyDescent="0.3">
      <c r="A5970" t="s">
        <v>11973</v>
      </c>
      <c r="B5970" s="171" t="s">
        <v>11974</v>
      </c>
      <c r="C5970" s="171" t="s">
        <v>73</v>
      </c>
      <c r="D5970" s="171" t="s">
        <v>4</v>
      </c>
      <c r="E5970" s="11">
        <v>42736</v>
      </c>
      <c r="F5970">
        <v>1</v>
      </c>
      <c r="G5970">
        <v>1</v>
      </c>
      <c r="H5970">
        <v>1</v>
      </c>
      <c r="I5970">
        <v>1</v>
      </c>
      <c r="J5970">
        <v>3</v>
      </c>
      <c r="K5970">
        <v>0.33333333333333331</v>
      </c>
      <c r="L5970">
        <v>5</v>
      </c>
      <c r="M5970">
        <v>0.6</v>
      </c>
      <c r="N5970">
        <v>1</v>
      </c>
      <c r="P5970">
        <v>1</v>
      </c>
      <c r="Q5970">
        <v>1</v>
      </c>
      <c r="R5970">
        <v>1</v>
      </c>
      <c r="S5970">
        <v>0</v>
      </c>
    </row>
    <row r="5971" spans="1:19" x14ac:dyDescent="0.3">
      <c r="A5971" t="s">
        <v>11975</v>
      </c>
      <c r="B5971" s="171" t="s">
        <v>11976</v>
      </c>
      <c r="C5971" s="171" t="s">
        <v>107</v>
      </c>
      <c r="D5971" s="171" t="s">
        <v>4</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3">
      <c r="A5972" t="s">
        <v>11977</v>
      </c>
      <c r="B5972" s="171" t="s">
        <v>11978</v>
      </c>
      <c r="C5972" s="171" t="s">
        <v>9887</v>
      </c>
      <c r="D5972" s="171" t="s">
        <v>4</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3">
      <c r="A5973" t="s">
        <v>11979</v>
      </c>
      <c r="B5973" s="171" t="s">
        <v>11980</v>
      </c>
      <c r="C5973" s="171" t="s">
        <v>11260</v>
      </c>
      <c r="D5973" s="171" t="s">
        <v>4</v>
      </c>
      <c r="E5973" s="11">
        <v>42736</v>
      </c>
      <c r="F5973">
        <v>1</v>
      </c>
      <c r="G5973">
        <v>1</v>
      </c>
      <c r="H5973">
        <v>1</v>
      </c>
      <c r="I5973">
        <v>2</v>
      </c>
      <c r="J5973">
        <v>3</v>
      </c>
      <c r="K5973">
        <v>0.66666666666666663</v>
      </c>
      <c r="L5973">
        <v>2</v>
      </c>
      <c r="M5973">
        <v>1.5</v>
      </c>
      <c r="N5973">
        <v>2</v>
      </c>
      <c r="P5973">
        <v>0</v>
      </c>
      <c r="Q5973">
        <v>0</v>
      </c>
      <c r="R5973" t="e">
        <v>#DIV/0!</v>
      </c>
      <c r="S5973">
        <v>0</v>
      </c>
    </row>
    <row r="5974" spans="1:19" x14ac:dyDescent="0.3">
      <c r="A5974" t="s">
        <v>11981</v>
      </c>
      <c r="B5974" s="171" t="s">
        <v>11982</v>
      </c>
      <c r="C5974" s="171" t="s">
        <v>122</v>
      </c>
      <c r="D5974" s="171" t="s">
        <v>4</v>
      </c>
      <c r="E5974" s="11">
        <v>42736</v>
      </c>
      <c r="F5974">
        <v>0.5</v>
      </c>
      <c r="G5974">
        <v>0.5</v>
      </c>
      <c r="H5974">
        <v>1</v>
      </c>
      <c r="I5974">
        <v>9</v>
      </c>
      <c r="J5974">
        <v>5</v>
      </c>
      <c r="K5974">
        <v>1.8</v>
      </c>
      <c r="L5974">
        <v>5</v>
      </c>
      <c r="M5974">
        <v>1</v>
      </c>
      <c r="N5974">
        <v>8</v>
      </c>
      <c r="P5974">
        <v>1</v>
      </c>
      <c r="Q5974">
        <v>3</v>
      </c>
      <c r="R5974">
        <v>0.33333333333333331</v>
      </c>
      <c r="S5974">
        <v>1</v>
      </c>
    </row>
    <row r="5975" spans="1:19" x14ac:dyDescent="0.3">
      <c r="A5975" t="s">
        <v>11983</v>
      </c>
      <c r="B5975" s="171" t="s">
        <v>11984</v>
      </c>
      <c r="C5975" s="171" t="s">
        <v>125</v>
      </c>
      <c r="D5975" s="171" t="s">
        <v>4</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3">
      <c r="A5976" t="s">
        <v>11985</v>
      </c>
      <c r="B5976" s="171" t="s">
        <v>11986</v>
      </c>
      <c r="C5976" s="171" t="s">
        <v>137</v>
      </c>
      <c r="D5976" s="171" t="s">
        <v>4</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3">
      <c r="A5977" t="s">
        <v>11987</v>
      </c>
      <c r="B5977" s="171" t="s">
        <v>11988</v>
      </c>
      <c r="C5977" s="171" t="s">
        <v>8615</v>
      </c>
      <c r="D5977" s="171" t="s">
        <v>4</v>
      </c>
      <c r="E5977" s="11">
        <v>42736</v>
      </c>
      <c r="F5977">
        <v>3</v>
      </c>
      <c r="G5977">
        <v>5</v>
      </c>
      <c r="H5977">
        <v>0.6</v>
      </c>
      <c r="I5977">
        <v>5</v>
      </c>
      <c r="J5977">
        <v>18</v>
      </c>
      <c r="K5977">
        <v>0.27777777777777779</v>
      </c>
      <c r="L5977">
        <v>0</v>
      </c>
      <c r="M5977" t="e">
        <v>#DIV/0!</v>
      </c>
      <c r="N5977">
        <v>5</v>
      </c>
      <c r="P5977">
        <v>0</v>
      </c>
      <c r="Q5977">
        <v>0</v>
      </c>
      <c r="R5977" t="e">
        <v>#DIV/0!</v>
      </c>
      <c r="S5977">
        <v>0</v>
      </c>
    </row>
    <row r="5978" spans="1:19" x14ac:dyDescent="0.3">
      <c r="A5978" t="s">
        <v>11989</v>
      </c>
      <c r="B5978" s="171" t="s">
        <v>11990</v>
      </c>
      <c r="C5978" s="171" t="s">
        <v>146</v>
      </c>
      <c r="D5978" s="171" t="s">
        <v>4</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3">
      <c r="A5979" t="s">
        <v>11991</v>
      </c>
      <c r="B5979" s="171" t="s">
        <v>11992</v>
      </c>
      <c r="C5979" s="171" t="s">
        <v>161</v>
      </c>
      <c r="D5979" s="171" t="s">
        <v>4</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3">
      <c r="A5980" t="s">
        <v>11993</v>
      </c>
      <c r="B5980" s="171" t="s">
        <v>11994</v>
      </c>
      <c r="C5980" s="171" t="s">
        <v>167</v>
      </c>
      <c r="D5980" s="171" t="s">
        <v>4</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3">
      <c r="A5981" t="s">
        <v>11995</v>
      </c>
      <c r="B5981" s="171" t="s">
        <v>11996</v>
      </c>
      <c r="C5981" s="171" t="s">
        <v>173</v>
      </c>
      <c r="D5981" s="171" t="s">
        <v>80</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3">
      <c r="A5982" t="s">
        <v>11997</v>
      </c>
      <c r="B5982" s="171" t="s">
        <v>11998</v>
      </c>
      <c r="C5982" s="171" t="s">
        <v>179</v>
      </c>
      <c r="D5982" s="171" t="s">
        <v>4</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3">
      <c r="A5983" t="s">
        <v>11999</v>
      </c>
      <c r="B5983" s="171" t="s">
        <v>12000</v>
      </c>
      <c r="C5983" s="171" t="s">
        <v>185</v>
      </c>
      <c r="D5983" s="171" t="s">
        <v>4</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3">
      <c r="A5984" t="s">
        <v>12001</v>
      </c>
      <c r="B5984" s="171" t="s">
        <v>12002</v>
      </c>
      <c r="C5984" s="171" t="s">
        <v>191</v>
      </c>
      <c r="D5984" s="171" t="s">
        <v>4</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3">
      <c r="A5985" t="s">
        <v>12003</v>
      </c>
      <c r="B5985" s="171" t="s">
        <v>12004</v>
      </c>
      <c r="C5985" s="171" t="s">
        <v>200</v>
      </c>
      <c r="D5985" s="171" t="s">
        <v>80</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3">
      <c r="A5986" t="s">
        <v>12005</v>
      </c>
      <c r="B5986" s="171" t="s">
        <v>12006</v>
      </c>
      <c r="C5986" s="171" t="s">
        <v>212</v>
      </c>
      <c r="D5986" s="171" t="s">
        <v>4</v>
      </c>
      <c r="E5986" s="11">
        <v>42736</v>
      </c>
      <c r="F5986">
        <v>1</v>
      </c>
      <c r="G5986">
        <v>1</v>
      </c>
      <c r="H5986">
        <v>1</v>
      </c>
      <c r="I5986">
        <v>6</v>
      </c>
      <c r="J5986">
        <v>5</v>
      </c>
      <c r="K5986">
        <v>1.2</v>
      </c>
      <c r="L5986">
        <v>10</v>
      </c>
      <c r="M5986">
        <v>0.5</v>
      </c>
      <c r="N5986">
        <v>6</v>
      </c>
      <c r="P5986">
        <v>0</v>
      </c>
      <c r="Q5986">
        <v>2</v>
      </c>
      <c r="R5986">
        <v>0</v>
      </c>
      <c r="S5986">
        <v>0</v>
      </c>
    </row>
    <row r="5987" spans="1:19" x14ac:dyDescent="0.3">
      <c r="A5987" t="s">
        <v>12007</v>
      </c>
      <c r="B5987" s="171" t="s">
        <v>12008</v>
      </c>
      <c r="C5987" s="171" t="s">
        <v>215</v>
      </c>
      <c r="D5987" s="171" t="s">
        <v>4</v>
      </c>
      <c r="E5987" s="11">
        <v>42736</v>
      </c>
      <c r="F5987">
        <v>4</v>
      </c>
      <c r="G5987">
        <v>6</v>
      </c>
      <c r="H5987">
        <v>0.66666666666666663</v>
      </c>
      <c r="I5987">
        <v>78</v>
      </c>
      <c r="J5987">
        <v>40</v>
      </c>
      <c r="K5987">
        <v>1.95</v>
      </c>
      <c r="L5987">
        <v>50</v>
      </c>
      <c r="M5987">
        <v>0.8</v>
      </c>
      <c r="N5987">
        <v>74</v>
      </c>
      <c r="P5987">
        <v>0</v>
      </c>
      <c r="Q5987">
        <v>0</v>
      </c>
      <c r="R5987" t="e">
        <v>#DIV/0!</v>
      </c>
      <c r="S5987">
        <v>4</v>
      </c>
    </row>
    <row r="5988" spans="1:19" x14ac:dyDescent="0.3">
      <c r="A5988" t="s">
        <v>12009</v>
      </c>
      <c r="B5988" s="171" t="s">
        <v>12010</v>
      </c>
      <c r="C5988" s="171" t="s">
        <v>221</v>
      </c>
      <c r="D5988" s="171" t="s">
        <v>4</v>
      </c>
      <c r="E5988" s="11">
        <v>42736</v>
      </c>
      <c r="F5988">
        <v>0</v>
      </c>
      <c r="G5988">
        <v>0</v>
      </c>
      <c r="H5988" t="e">
        <v>#DIV/0!</v>
      </c>
      <c r="I5988">
        <v>0</v>
      </c>
      <c r="J5988">
        <v>0</v>
      </c>
      <c r="K5988" t="e">
        <v>#DIV/0!</v>
      </c>
      <c r="L5988">
        <v>0</v>
      </c>
      <c r="M5988" t="e">
        <v>#DIV/0!</v>
      </c>
      <c r="N5988">
        <v>0</v>
      </c>
      <c r="P5988">
        <v>0</v>
      </c>
      <c r="Q5988">
        <v>0</v>
      </c>
      <c r="R5988" t="e">
        <v>#DIV/0!</v>
      </c>
      <c r="S5988">
        <v>0</v>
      </c>
    </row>
    <row r="5989" spans="1:19" x14ac:dyDescent="0.3">
      <c r="A5989" t="s">
        <v>12011</v>
      </c>
      <c r="B5989" s="171" t="s">
        <v>12012</v>
      </c>
      <c r="C5989" s="171" t="s">
        <v>8233</v>
      </c>
      <c r="D5989" s="171" t="s">
        <v>4</v>
      </c>
      <c r="E5989" s="11">
        <v>42736</v>
      </c>
      <c r="F5989">
        <v>4</v>
      </c>
      <c r="G5989">
        <v>4</v>
      </c>
      <c r="H5989">
        <v>1</v>
      </c>
      <c r="I5989">
        <v>20</v>
      </c>
      <c r="J5989">
        <v>40</v>
      </c>
      <c r="K5989">
        <v>0.5</v>
      </c>
      <c r="L5989">
        <v>40</v>
      </c>
      <c r="M5989">
        <v>1</v>
      </c>
      <c r="N5989">
        <v>19</v>
      </c>
      <c r="P5989">
        <v>4</v>
      </c>
      <c r="Q5989">
        <v>4</v>
      </c>
      <c r="R5989">
        <v>1</v>
      </c>
      <c r="S5989">
        <v>1</v>
      </c>
    </row>
    <row r="5990" spans="1:19" x14ac:dyDescent="0.3">
      <c r="A5990" t="s">
        <v>12013</v>
      </c>
      <c r="B5990" s="171" t="s">
        <v>12014</v>
      </c>
      <c r="C5990" s="171" t="s">
        <v>233</v>
      </c>
      <c r="D5990" s="171" t="s">
        <v>4</v>
      </c>
      <c r="E5990" s="11">
        <v>42736</v>
      </c>
      <c r="F5990">
        <v>8</v>
      </c>
      <c r="G5990">
        <v>16</v>
      </c>
      <c r="H5990">
        <v>0.5</v>
      </c>
      <c r="I5990">
        <v>23</v>
      </c>
      <c r="J5990">
        <v>24</v>
      </c>
      <c r="K5990">
        <v>0.95833333333333337</v>
      </c>
      <c r="L5990">
        <v>48</v>
      </c>
      <c r="M5990">
        <v>0.5</v>
      </c>
      <c r="N5990">
        <v>13</v>
      </c>
      <c r="P5990">
        <v>1</v>
      </c>
      <c r="Q5990">
        <v>2</v>
      </c>
      <c r="R5990">
        <v>0.5</v>
      </c>
      <c r="S5990">
        <v>10</v>
      </c>
    </row>
    <row r="5991" spans="1:19" x14ac:dyDescent="0.3">
      <c r="A5991" t="s">
        <v>12015</v>
      </c>
      <c r="B5991" s="171" t="s">
        <v>12016</v>
      </c>
      <c r="C5991" s="171" t="s">
        <v>79</v>
      </c>
      <c r="D5991" s="171" t="s">
        <v>80</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3">
      <c r="A5992" t="s">
        <v>12017</v>
      </c>
      <c r="B5992" s="171" t="s">
        <v>12018</v>
      </c>
      <c r="C5992" s="171" t="s">
        <v>83</v>
      </c>
      <c r="D5992" s="171" t="s">
        <v>80</v>
      </c>
      <c r="E5992" s="11">
        <v>42736</v>
      </c>
      <c r="F5992">
        <v>7</v>
      </c>
      <c r="G5992">
        <v>8</v>
      </c>
      <c r="H5992">
        <v>0.875</v>
      </c>
      <c r="I5992">
        <v>24</v>
      </c>
      <c r="J5992">
        <v>35</v>
      </c>
      <c r="K5992">
        <v>0.68571428571428572</v>
      </c>
      <c r="L5992">
        <v>32</v>
      </c>
      <c r="M5992">
        <v>1.09375</v>
      </c>
      <c r="N5992">
        <v>24</v>
      </c>
      <c r="P5992">
        <v>1</v>
      </c>
      <c r="Q5992">
        <v>1</v>
      </c>
      <c r="R5992">
        <v>1</v>
      </c>
      <c r="S5992">
        <v>0</v>
      </c>
    </row>
    <row r="5993" spans="1:19" x14ac:dyDescent="0.3">
      <c r="A5993" t="s">
        <v>12019</v>
      </c>
      <c r="B5993" s="171" t="s">
        <v>12020</v>
      </c>
      <c r="C5993" s="171" t="s">
        <v>86</v>
      </c>
      <c r="D5993" s="171" t="s">
        <v>80</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3">
      <c r="A5994" t="s">
        <v>12021</v>
      </c>
      <c r="B5994" s="171" t="s">
        <v>12022</v>
      </c>
      <c r="C5994" s="171" t="s">
        <v>89</v>
      </c>
      <c r="D5994" s="171" t="s">
        <v>80</v>
      </c>
      <c r="E5994" s="11">
        <v>42736</v>
      </c>
      <c r="F5994">
        <v>6</v>
      </c>
      <c r="G5994">
        <v>12</v>
      </c>
      <c r="H5994">
        <v>0.5</v>
      </c>
      <c r="I5994">
        <v>19</v>
      </c>
      <c r="J5994">
        <v>20</v>
      </c>
      <c r="K5994">
        <v>0.95</v>
      </c>
      <c r="L5994">
        <v>40</v>
      </c>
      <c r="M5994">
        <v>0.5</v>
      </c>
      <c r="N5994">
        <v>10</v>
      </c>
      <c r="P5994">
        <v>1</v>
      </c>
      <c r="Q5994">
        <v>2</v>
      </c>
      <c r="R5994">
        <v>0.5</v>
      </c>
      <c r="S5994">
        <v>9</v>
      </c>
    </row>
    <row r="5995" spans="1:19" x14ac:dyDescent="0.3">
      <c r="A5995" t="s">
        <v>12023</v>
      </c>
      <c r="B5995" s="171" t="s">
        <v>12024</v>
      </c>
      <c r="C5995" s="171" t="s">
        <v>92</v>
      </c>
      <c r="D5995" s="171" t="s">
        <v>80</v>
      </c>
      <c r="E5995" s="11">
        <v>42736</v>
      </c>
      <c r="F5995">
        <v>2</v>
      </c>
      <c r="G5995">
        <v>4</v>
      </c>
      <c r="H5995">
        <v>0.5</v>
      </c>
      <c r="I5995">
        <v>4</v>
      </c>
      <c r="J5995">
        <v>4</v>
      </c>
      <c r="K5995">
        <v>1</v>
      </c>
      <c r="L5995">
        <v>8</v>
      </c>
      <c r="M5995">
        <v>0.5</v>
      </c>
      <c r="N5995">
        <v>3</v>
      </c>
      <c r="O5995">
        <v>0.82</v>
      </c>
      <c r="P5995">
        <v>0</v>
      </c>
      <c r="Q5995">
        <v>0</v>
      </c>
      <c r="R5995" t="e">
        <v>#DIV/0!</v>
      </c>
      <c r="S5995">
        <v>1</v>
      </c>
    </row>
    <row r="5996" spans="1:19" x14ac:dyDescent="0.3">
      <c r="A5996" t="s">
        <v>12025</v>
      </c>
      <c r="B5996" s="171" t="s">
        <v>12026</v>
      </c>
      <c r="C5996" s="171" t="s">
        <v>95</v>
      </c>
      <c r="D5996" s="171" t="s">
        <v>80</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3">
      <c r="A5997" t="s">
        <v>12027</v>
      </c>
      <c r="B5997" s="171" t="s">
        <v>12028</v>
      </c>
      <c r="C5997" s="171" t="s">
        <v>98</v>
      </c>
      <c r="D5997" s="171" t="s">
        <v>80</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3">
      <c r="A5998" t="s">
        <v>12029</v>
      </c>
      <c r="B5998" s="171" t="s">
        <v>12030</v>
      </c>
      <c r="C5998" s="171" t="s">
        <v>101</v>
      </c>
      <c r="D5998" s="171" t="s">
        <v>80</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3">
      <c r="A5999" t="s">
        <v>12031</v>
      </c>
      <c r="B5999" s="171" t="s">
        <v>12032</v>
      </c>
      <c r="C5999" s="171" t="s">
        <v>6843</v>
      </c>
      <c r="D5999" s="171" t="s">
        <v>80</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3">
      <c r="A6000" t="s">
        <v>12033</v>
      </c>
      <c r="B6000" s="171" t="s">
        <v>12034</v>
      </c>
      <c r="C6000" s="171" t="s">
        <v>104</v>
      </c>
      <c r="D6000" s="171" t="s">
        <v>4</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3">
      <c r="A6001" t="s">
        <v>12035</v>
      </c>
      <c r="B6001" s="171" t="s">
        <v>12036</v>
      </c>
      <c r="C6001" s="171" t="s">
        <v>76</v>
      </c>
      <c r="D6001" s="171" t="s">
        <v>80</v>
      </c>
      <c r="E6001" s="11">
        <v>42736</v>
      </c>
      <c r="F6001">
        <v>0</v>
      </c>
      <c r="G6001">
        <v>0</v>
      </c>
      <c r="H6001" t="e">
        <v>#DIV/0!</v>
      </c>
      <c r="I6001">
        <v>0</v>
      </c>
      <c r="J6001">
        <v>0</v>
      </c>
      <c r="K6001" t="e">
        <v>#DIV/0!</v>
      </c>
      <c r="L6001">
        <v>0</v>
      </c>
      <c r="M6001" t="e">
        <v>#DIV/0!</v>
      </c>
      <c r="N6001">
        <v>0</v>
      </c>
      <c r="P6001">
        <v>1</v>
      </c>
      <c r="Q6001">
        <v>1</v>
      </c>
      <c r="R6001">
        <v>1</v>
      </c>
      <c r="S6001">
        <v>0</v>
      </c>
    </row>
    <row r="6002" spans="1:19" x14ac:dyDescent="0.3">
      <c r="A6002" t="s">
        <v>12037</v>
      </c>
      <c r="B6002" s="171" t="s">
        <v>12038</v>
      </c>
      <c r="C6002" s="171" t="s">
        <v>10522</v>
      </c>
      <c r="D6002" s="171" t="s">
        <v>4</v>
      </c>
      <c r="E6002" s="11">
        <v>42736</v>
      </c>
      <c r="F6002">
        <v>1</v>
      </c>
      <c r="G6002">
        <v>1</v>
      </c>
      <c r="H6002">
        <v>1</v>
      </c>
      <c r="I6002">
        <v>1</v>
      </c>
      <c r="J6002">
        <v>3</v>
      </c>
      <c r="K6002">
        <v>0.33333333333333331</v>
      </c>
      <c r="L6002">
        <v>5</v>
      </c>
      <c r="M6002">
        <v>0.6</v>
      </c>
      <c r="N6002">
        <v>1</v>
      </c>
      <c r="P6002">
        <v>0</v>
      </c>
      <c r="Q6002">
        <v>0</v>
      </c>
      <c r="R6002" t="e">
        <v>#DIV/0!</v>
      </c>
      <c r="S6002">
        <v>0</v>
      </c>
    </row>
    <row r="6003" spans="1:19" x14ac:dyDescent="0.3">
      <c r="A6003" t="s">
        <v>12039</v>
      </c>
      <c r="B6003" s="171" t="s">
        <v>12040</v>
      </c>
      <c r="C6003" s="171" t="s">
        <v>79</v>
      </c>
      <c r="D6003" s="171" t="s">
        <v>4</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3">
      <c r="A6004" t="s">
        <v>12041</v>
      </c>
      <c r="B6004" s="171" t="s">
        <v>12042</v>
      </c>
      <c r="C6004" s="171" t="s">
        <v>86</v>
      </c>
      <c r="D6004" s="171" t="s">
        <v>4</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3">
      <c r="A6005" t="s">
        <v>12043</v>
      </c>
      <c r="B6005" s="171" t="s">
        <v>12044</v>
      </c>
      <c r="C6005" s="171" t="s">
        <v>89</v>
      </c>
      <c r="D6005" s="171" t="s">
        <v>4</v>
      </c>
      <c r="E6005" s="11">
        <v>42736</v>
      </c>
      <c r="F6005">
        <v>6</v>
      </c>
      <c r="G6005">
        <v>12</v>
      </c>
      <c r="H6005">
        <v>0.5</v>
      </c>
      <c r="I6005">
        <v>19</v>
      </c>
      <c r="J6005">
        <v>20</v>
      </c>
      <c r="K6005">
        <v>0.95</v>
      </c>
      <c r="L6005">
        <v>40</v>
      </c>
      <c r="M6005">
        <v>0.5</v>
      </c>
      <c r="N6005">
        <v>10</v>
      </c>
      <c r="P6005">
        <v>1</v>
      </c>
      <c r="Q6005">
        <v>2</v>
      </c>
      <c r="R6005">
        <v>0.5</v>
      </c>
      <c r="S6005">
        <v>9</v>
      </c>
    </row>
    <row r="6006" spans="1:19" x14ac:dyDescent="0.3">
      <c r="A6006" t="s">
        <v>12045</v>
      </c>
      <c r="B6006" s="171" t="s">
        <v>12046</v>
      </c>
      <c r="C6006" s="171" t="s">
        <v>92</v>
      </c>
      <c r="D6006" s="171" t="s">
        <v>4</v>
      </c>
      <c r="E6006" s="11">
        <v>42736</v>
      </c>
      <c r="F6006">
        <v>2</v>
      </c>
      <c r="G6006">
        <v>4</v>
      </c>
      <c r="H6006">
        <v>0.5</v>
      </c>
      <c r="I6006">
        <v>4</v>
      </c>
      <c r="J6006">
        <v>4</v>
      </c>
      <c r="K6006">
        <v>1</v>
      </c>
      <c r="L6006">
        <v>8</v>
      </c>
      <c r="M6006">
        <v>0.5</v>
      </c>
      <c r="N6006">
        <v>3</v>
      </c>
      <c r="O6006">
        <v>0.82</v>
      </c>
      <c r="P6006">
        <v>0</v>
      </c>
      <c r="Q6006">
        <v>0</v>
      </c>
      <c r="R6006" t="e">
        <v>#DIV/0!</v>
      </c>
      <c r="S6006">
        <v>1</v>
      </c>
    </row>
    <row r="6007" spans="1:19" x14ac:dyDescent="0.3">
      <c r="A6007" t="s">
        <v>12047</v>
      </c>
      <c r="B6007" s="171" t="s">
        <v>12048</v>
      </c>
      <c r="C6007" s="171" t="s">
        <v>98</v>
      </c>
      <c r="D6007" s="171" t="s">
        <v>4</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3">
      <c r="A6008" t="s">
        <v>12049</v>
      </c>
      <c r="B6008" s="171" t="s">
        <v>12050</v>
      </c>
      <c r="C6008" s="171" t="s">
        <v>101</v>
      </c>
      <c r="D6008" s="171" t="s">
        <v>4</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3">
      <c r="A6009" t="s">
        <v>12051</v>
      </c>
      <c r="B6009" s="171" t="s">
        <v>12052</v>
      </c>
      <c r="C6009" s="171" t="s">
        <v>6843</v>
      </c>
      <c r="D6009" s="171" t="s">
        <v>4</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3">
      <c r="A6010" t="s">
        <v>12053</v>
      </c>
      <c r="B6010" s="171" t="s">
        <v>12054</v>
      </c>
      <c r="C6010" s="171" t="s">
        <v>107</v>
      </c>
      <c r="D6010" s="171" t="s">
        <v>80</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3">
      <c r="A6011" t="s">
        <v>12055</v>
      </c>
      <c r="B6011" s="171" t="s">
        <v>12056</v>
      </c>
      <c r="C6011" s="171" t="s">
        <v>113</v>
      </c>
      <c r="D6011" s="171" t="s">
        <v>4</v>
      </c>
      <c r="E6011" s="11">
        <v>42736</v>
      </c>
      <c r="F6011">
        <v>4</v>
      </c>
      <c r="G6011">
        <v>5</v>
      </c>
      <c r="H6011">
        <v>0.8</v>
      </c>
      <c r="I6011">
        <v>8</v>
      </c>
      <c r="J6011">
        <v>20</v>
      </c>
      <c r="K6011">
        <v>0.4</v>
      </c>
      <c r="L6011">
        <v>12</v>
      </c>
      <c r="M6011">
        <v>1.6666666666666667</v>
      </c>
      <c r="N6011">
        <v>8</v>
      </c>
      <c r="P6011">
        <v>0</v>
      </c>
      <c r="Q6011">
        <v>0</v>
      </c>
      <c r="R6011" t="e">
        <v>#DIV/0!</v>
      </c>
      <c r="S6011">
        <v>0</v>
      </c>
    </row>
    <row r="6012" spans="1:19" x14ac:dyDescent="0.3">
      <c r="A6012" t="s">
        <v>12057</v>
      </c>
      <c r="B6012" s="171" t="s">
        <v>12058</v>
      </c>
      <c r="C6012" s="171" t="s">
        <v>116</v>
      </c>
      <c r="D6012" s="171" t="s">
        <v>4</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3">
      <c r="A6013" t="s">
        <v>12059</v>
      </c>
      <c r="B6013" s="171" t="s">
        <v>12060</v>
      </c>
      <c r="C6013" s="171" t="s">
        <v>9887</v>
      </c>
      <c r="D6013" s="171" t="s">
        <v>80</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3">
      <c r="A6014" t="s">
        <v>12061</v>
      </c>
      <c r="B6014" s="171" t="s">
        <v>12062</v>
      </c>
      <c r="C6014" s="171" t="s">
        <v>9862</v>
      </c>
      <c r="D6014" s="171" t="s">
        <v>4</v>
      </c>
      <c r="E6014" s="11">
        <v>42736</v>
      </c>
      <c r="F6014">
        <v>2</v>
      </c>
      <c r="G6014">
        <v>5</v>
      </c>
      <c r="H6014">
        <v>0.4</v>
      </c>
      <c r="I6014">
        <v>10</v>
      </c>
      <c r="J6014">
        <v>8</v>
      </c>
      <c r="K6014">
        <v>1.25</v>
      </c>
      <c r="L6014">
        <v>25</v>
      </c>
      <c r="M6014">
        <v>0.32</v>
      </c>
      <c r="N6014">
        <v>9</v>
      </c>
      <c r="P6014">
        <v>0</v>
      </c>
      <c r="Q6014">
        <v>0</v>
      </c>
      <c r="R6014" t="e">
        <v>#DIV/0!</v>
      </c>
      <c r="S6014">
        <v>1</v>
      </c>
    </row>
    <row r="6015" spans="1:19" x14ac:dyDescent="0.3">
      <c r="A6015" t="s">
        <v>12063</v>
      </c>
      <c r="B6015" s="171" t="s">
        <v>12064</v>
      </c>
      <c r="C6015" s="171" t="s">
        <v>10525</v>
      </c>
      <c r="D6015" s="171" t="s">
        <v>4</v>
      </c>
      <c r="E6015" s="11">
        <v>42736</v>
      </c>
      <c r="F6015">
        <v>9</v>
      </c>
      <c r="G6015">
        <v>5</v>
      </c>
      <c r="H6015">
        <v>1.8</v>
      </c>
      <c r="I6015">
        <v>15</v>
      </c>
      <c r="J6015">
        <v>27</v>
      </c>
      <c r="K6015">
        <v>0.55555555555555558</v>
      </c>
      <c r="L6015">
        <v>25</v>
      </c>
      <c r="M6015">
        <v>1.08</v>
      </c>
      <c r="N6015">
        <v>15</v>
      </c>
      <c r="P6015">
        <v>0</v>
      </c>
      <c r="Q6015">
        <v>0</v>
      </c>
      <c r="R6015" t="e">
        <v>#DIV/0!</v>
      </c>
      <c r="S6015">
        <v>0</v>
      </c>
    </row>
    <row r="6016" spans="1:19" x14ac:dyDescent="0.3">
      <c r="A6016" t="s">
        <v>12065</v>
      </c>
      <c r="B6016" s="171" t="s">
        <v>12066</v>
      </c>
      <c r="C6016" s="171" t="s">
        <v>10528</v>
      </c>
      <c r="D6016" s="171" t="s">
        <v>4</v>
      </c>
      <c r="E6016" s="11">
        <v>42736</v>
      </c>
      <c r="F6016">
        <v>1</v>
      </c>
      <c r="G6016">
        <v>1</v>
      </c>
      <c r="H6016">
        <v>1</v>
      </c>
      <c r="I6016">
        <v>2</v>
      </c>
      <c r="J6016">
        <v>3</v>
      </c>
      <c r="K6016">
        <v>0.66666666666666663</v>
      </c>
      <c r="L6016">
        <v>2</v>
      </c>
      <c r="M6016">
        <v>1.5</v>
      </c>
      <c r="N6016">
        <v>2</v>
      </c>
      <c r="P6016">
        <v>0</v>
      </c>
      <c r="Q6016">
        <v>0</v>
      </c>
      <c r="R6016" t="e">
        <v>#DIV/0!</v>
      </c>
      <c r="S6016">
        <v>0</v>
      </c>
    </row>
    <row r="6017" spans="1:19" x14ac:dyDescent="0.3">
      <c r="A6017" t="s">
        <v>12067</v>
      </c>
      <c r="B6017" s="171" t="s">
        <v>12068</v>
      </c>
      <c r="C6017" s="171" t="s">
        <v>119</v>
      </c>
      <c r="D6017" s="171" t="s">
        <v>4</v>
      </c>
      <c r="E6017" s="11">
        <v>42736</v>
      </c>
      <c r="F6017">
        <v>0.5</v>
      </c>
      <c r="G6017">
        <v>0.5</v>
      </c>
      <c r="H6017">
        <v>1</v>
      </c>
      <c r="I6017">
        <v>9</v>
      </c>
      <c r="J6017">
        <v>5</v>
      </c>
      <c r="K6017">
        <v>1.8</v>
      </c>
      <c r="L6017">
        <v>5</v>
      </c>
      <c r="M6017">
        <v>1</v>
      </c>
      <c r="N6017">
        <v>8</v>
      </c>
      <c r="P6017">
        <v>1</v>
      </c>
      <c r="Q6017">
        <v>3</v>
      </c>
      <c r="R6017">
        <v>0.33333333333333331</v>
      </c>
      <c r="S6017">
        <v>1</v>
      </c>
    </row>
    <row r="6018" spans="1:19" x14ac:dyDescent="0.3">
      <c r="A6018" t="s">
        <v>12069</v>
      </c>
      <c r="B6018" s="171" t="s">
        <v>12070</v>
      </c>
      <c r="C6018" s="171" t="s">
        <v>122</v>
      </c>
      <c r="D6018" s="171" t="s">
        <v>80</v>
      </c>
      <c r="E6018" s="11">
        <v>42736</v>
      </c>
      <c r="F6018">
        <v>0.5</v>
      </c>
      <c r="G6018">
        <v>0.5</v>
      </c>
      <c r="H6018">
        <v>1</v>
      </c>
      <c r="I6018">
        <v>9</v>
      </c>
      <c r="J6018">
        <v>5</v>
      </c>
      <c r="K6018">
        <v>1.8</v>
      </c>
      <c r="L6018">
        <v>5</v>
      </c>
      <c r="M6018">
        <v>1</v>
      </c>
      <c r="N6018">
        <v>8</v>
      </c>
      <c r="P6018">
        <v>1</v>
      </c>
      <c r="Q6018">
        <v>3</v>
      </c>
      <c r="R6018">
        <v>0.33333333333333331</v>
      </c>
      <c r="S6018">
        <v>1</v>
      </c>
    </row>
    <row r="6019" spans="1:19" x14ac:dyDescent="0.3">
      <c r="A6019" t="s">
        <v>12071</v>
      </c>
      <c r="B6019" s="171" t="s">
        <v>12072</v>
      </c>
      <c r="C6019" s="171" t="s">
        <v>125</v>
      </c>
      <c r="D6019" s="171" t="s">
        <v>80</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3">
      <c r="A6020" t="s">
        <v>12073</v>
      </c>
      <c r="B6020" s="171" t="s">
        <v>12074</v>
      </c>
      <c r="C6020" s="171" t="s">
        <v>128</v>
      </c>
      <c r="D6020" s="171" t="s">
        <v>4</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3">
      <c r="A6021" t="s">
        <v>12075</v>
      </c>
      <c r="B6021" s="171" t="s">
        <v>12076</v>
      </c>
      <c r="C6021" s="171" t="s">
        <v>131</v>
      </c>
      <c r="D6021" s="171" t="s">
        <v>4</v>
      </c>
      <c r="E6021" s="11">
        <v>42736</v>
      </c>
      <c r="F6021">
        <v>8</v>
      </c>
      <c r="G6021">
        <v>4</v>
      </c>
      <c r="H6021">
        <v>2</v>
      </c>
      <c r="I6021">
        <v>8</v>
      </c>
      <c r="J6021">
        <v>40</v>
      </c>
      <c r="K6021">
        <v>0.2</v>
      </c>
      <c r="L6021">
        <v>10</v>
      </c>
      <c r="M6021">
        <v>4</v>
      </c>
      <c r="N6021">
        <v>1</v>
      </c>
      <c r="P6021">
        <v>0</v>
      </c>
      <c r="Q6021">
        <v>0</v>
      </c>
      <c r="R6021" t="e">
        <v>#DIV/0!</v>
      </c>
      <c r="S6021">
        <v>7</v>
      </c>
    </row>
    <row r="6022" spans="1:19" x14ac:dyDescent="0.3">
      <c r="A6022" t="s">
        <v>12077</v>
      </c>
      <c r="B6022" s="171" t="s">
        <v>12078</v>
      </c>
      <c r="C6022" s="171" t="s">
        <v>10531</v>
      </c>
      <c r="D6022" s="171" t="s">
        <v>4</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3">
      <c r="A6023" t="s">
        <v>12079</v>
      </c>
      <c r="B6023" s="171" t="s">
        <v>12080</v>
      </c>
      <c r="C6023" s="171" t="s">
        <v>137</v>
      </c>
      <c r="D6023" s="171" t="s">
        <v>80</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3">
      <c r="A6024" t="s">
        <v>12081</v>
      </c>
      <c r="B6024" s="171" t="s">
        <v>12082</v>
      </c>
      <c r="C6024" s="171" t="s">
        <v>140</v>
      </c>
      <c r="D6024" s="171" t="s">
        <v>4</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3">
      <c r="A6025" t="s">
        <v>12083</v>
      </c>
      <c r="B6025" s="171" t="s">
        <v>12084</v>
      </c>
      <c r="C6025" s="171" t="s">
        <v>8615</v>
      </c>
      <c r="D6025" s="171" t="s">
        <v>80</v>
      </c>
      <c r="E6025" s="11">
        <v>42736</v>
      </c>
      <c r="F6025">
        <v>3</v>
      </c>
      <c r="G6025">
        <v>5</v>
      </c>
      <c r="H6025">
        <v>0.6</v>
      </c>
      <c r="I6025">
        <v>5</v>
      </c>
      <c r="J6025">
        <v>18</v>
      </c>
      <c r="K6025">
        <v>0.27777777777777779</v>
      </c>
      <c r="L6025">
        <v>0</v>
      </c>
      <c r="M6025" t="e">
        <v>#DIV/0!</v>
      </c>
      <c r="N6025">
        <v>5</v>
      </c>
      <c r="P6025">
        <v>0</v>
      </c>
      <c r="Q6025">
        <v>0</v>
      </c>
      <c r="R6025" t="e">
        <v>#DIV/0!</v>
      </c>
      <c r="S6025">
        <v>0</v>
      </c>
    </row>
    <row r="6026" spans="1:19" x14ac:dyDescent="0.3">
      <c r="A6026" t="s">
        <v>12085</v>
      </c>
      <c r="B6026" s="171" t="s">
        <v>12086</v>
      </c>
      <c r="C6026" s="171" t="s">
        <v>8590</v>
      </c>
      <c r="D6026" s="171" t="s">
        <v>4</v>
      </c>
      <c r="E6026" s="11">
        <v>42736</v>
      </c>
      <c r="F6026">
        <v>3</v>
      </c>
      <c r="G6026">
        <v>5</v>
      </c>
      <c r="H6026">
        <v>0.6</v>
      </c>
      <c r="I6026">
        <v>5</v>
      </c>
      <c r="J6026">
        <v>18</v>
      </c>
      <c r="K6026">
        <v>0.27777777777777779</v>
      </c>
      <c r="L6026">
        <v>0</v>
      </c>
      <c r="M6026" t="e">
        <v>#DIV/0!</v>
      </c>
      <c r="N6026">
        <v>5</v>
      </c>
      <c r="P6026">
        <v>0</v>
      </c>
      <c r="Q6026">
        <v>0</v>
      </c>
      <c r="R6026" t="e">
        <v>#DIV/0!</v>
      </c>
      <c r="S6026">
        <v>0</v>
      </c>
    </row>
    <row r="6027" spans="1:19" x14ac:dyDescent="0.3">
      <c r="A6027" t="s">
        <v>12087</v>
      </c>
      <c r="B6027" s="171" t="s">
        <v>12088</v>
      </c>
      <c r="C6027" s="171" t="s">
        <v>167</v>
      </c>
      <c r="D6027" s="171" t="s">
        <v>80</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3">
      <c r="A6028" t="s">
        <v>12089</v>
      </c>
      <c r="B6028" s="171" t="s">
        <v>12090</v>
      </c>
      <c r="C6028" s="171" t="s">
        <v>170</v>
      </c>
      <c r="D6028" s="171" t="s">
        <v>4</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3">
      <c r="A6029" t="s">
        <v>12091</v>
      </c>
      <c r="B6029" s="171" t="s">
        <v>12092</v>
      </c>
      <c r="C6029" s="171" t="s">
        <v>179</v>
      </c>
      <c r="D6029" s="171" t="s">
        <v>80</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3">
      <c r="A6030" t="s">
        <v>12093</v>
      </c>
      <c r="B6030" s="171" t="s">
        <v>12094</v>
      </c>
      <c r="C6030" s="171" t="s">
        <v>182</v>
      </c>
      <c r="D6030" s="171" t="s">
        <v>4</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3">
      <c r="A6031" t="s">
        <v>12095</v>
      </c>
      <c r="B6031" s="171" t="s">
        <v>12096</v>
      </c>
      <c r="C6031" s="171" t="s">
        <v>185</v>
      </c>
      <c r="D6031" s="171" t="s">
        <v>80</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3">
      <c r="A6032" t="s">
        <v>12097</v>
      </c>
      <c r="B6032" s="171" t="s">
        <v>12098</v>
      </c>
      <c r="C6032" s="171" t="s">
        <v>188</v>
      </c>
      <c r="D6032" s="171" t="s">
        <v>4</v>
      </c>
      <c r="E6032" s="11">
        <v>42736</v>
      </c>
      <c r="F6032">
        <v>5</v>
      </c>
      <c r="G6032">
        <v>6</v>
      </c>
      <c r="H6032">
        <v>0.83333333333333337</v>
      </c>
      <c r="I6032">
        <v>6</v>
      </c>
      <c r="J6032">
        <v>15</v>
      </c>
      <c r="K6032">
        <v>0.4</v>
      </c>
      <c r="L6032">
        <v>16</v>
      </c>
      <c r="M6032">
        <v>0.9375</v>
      </c>
      <c r="N6032">
        <v>5</v>
      </c>
      <c r="P6032">
        <v>0</v>
      </c>
      <c r="Q6032">
        <v>0</v>
      </c>
      <c r="R6032" t="e">
        <v>#DIV/0!</v>
      </c>
      <c r="S6032">
        <v>1</v>
      </c>
    </row>
    <row r="6033" spans="1:19" x14ac:dyDescent="0.3">
      <c r="A6033" t="s">
        <v>12099</v>
      </c>
      <c r="B6033" s="171" t="s">
        <v>12100</v>
      </c>
      <c r="C6033" s="171" t="s">
        <v>10537</v>
      </c>
      <c r="D6033" s="171" t="s">
        <v>4</v>
      </c>
      <c r="E6033" s="11">
        <v>42736</v>
      </c>
      <c r="F6033">
        <v>3</v>
      </c>
      <c r="G6033">
        <v>6</v>
      </c>
      <c r="H6033">
        <v>0.5</v>
      </c>
      <c r="I6033">
        <v>13</v>
      </c>
      <c r="J6033">
        <v>9</v>
      </c>
      <c r="K6033">
        <v>1.4444444444444444</v>
      </c>
      <c r="L6033">
        <v>10</v>
      </c>
      <c r="M6033">
        <v>0.9</v>
      </c>
      <c r="N6033">
        <v>12</v>
      </c>
      <c r="P6033">
        <v>0</v>
      </c>
      <c r="Q6033">
        <v>0</v>
      </c>
      <c r="R6033" t="e">
        <v>#DIV/0!</v>
      </c>
      <c r="S6033">
        <v>1</v>
      </c>
    </row>
    <row r="6034" spans="1:19" x14ac:dyDescent="0.3">
      <c r="A6034" t="s">
        <v>12101</v>
      </c>
      <c r="B6034" s="171" t="s">
        <v>12102</v>
      </c>
      <c r="C6034" s="171" t="s">
        <v>191</v>
      </c>
      <c r="D6034" s="171" t="s">
        <v>80</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3">
      <c r="A6035" t="s">
        <v>12103</v>
      </c>
      <c r="B6035" s="171" t="s">
        <v>12104</v>
      </c>
      <c r="C6035" s="171" t="s">
        <v>194</v>
      </c>
      <c r="D6035" s="171" t="s">
        <v>4</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3">
      <c r="A6036" t="s">
        <v>12105</v>
      </c>
      <c r="B6036" s="171" t="s">
        <v>12106</v>
      </c>
      <c r="C6036" s="171" t="s">
        <v>197</v>
      </c>
      <c r="D6036" s="171" t="s">
        <v>4</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3">
      <c r="A6037" t="s">
        <v>12107</v>
      </c>
      <c r="B6037" s="171" t="s">
        <v>12108</v>
      </c>
      <c r="C6037" s="171" t="s">
        <v>209</v>
      </c>
      <c r="D6037" s="171" t="s">
        <v>4</v>
      </c>
      <c r="E6037" s="11">
        <v>42736</v>
      </c>
      <c r="F6037">
        <v>1</v>
      </c>
      <c r="G6037">
        <v>1</v>
      </c>
      <c r="H6037">
        <v>1</v>
      </c>
      <c r="I6037">
        <v>6</v>
      </c>
      <c r="J6037">
        <v>5</v>
      </c>
      <c r="K6037">
        <v>1.2</v>
      </c>
      <c r="L6037">
        <v>10</v>
      </c>
      <c r="M6037">
        <v>0.5</v>
      </c>
      <c r="N6037">
        <v>6</v>
      </c>
      <c r="P6037">
        <v>0</v>
      </c>
      <c r="Q6037">
        <v>2</v>
      </c>
      <c r="R6037">
        <v>0</v>
      </c>
      <c r="S6037">
        <v>0</v>
      </c>
    </row>
    <row r="6038" spans="1:19" x14ac:dyDescent="0.3">
      <c r="A6038" t="s">
        <v>12109</v>
      </c>
      <c r="B6038" s="171" t="s">
        <v>12110</v>
      </c>
      <c r="C6038" s="171" t="s">
        <v>212</v>
      </c>
      <c r="D6038" s="171" t="s">
        <v>80</v>
      </c>
      <c r="E6038" s="11">
        <v>42736</v>
      </c>
      <c r="F6038">
        <v>1</v>
      </c>
      <c r="G6038">
        <v>1</v>
      </c>
      <c r="H6038">
        <v>1</v>
      </c>
      <c r="I6038">
        <v>6</v>
      </c>
      <c r="J6038">
        <v>5</v>
      </c>
      <c r="K6038">
        <v>1.2</v>
      </c>
      <c r="L6038">
        <v>10</v>
      </c>
      <c r="M6038">
        <v>0.5</v>
      </c>
      <c r="N6038">
        <v>6</v>
      </c>
      <c r="P6038">
        <v>0</v>
      </c>
      <c r="Q6038">
        <v>2</v>
      </c>
      <c r="R6038">
        <v>0</v>
      </c>
      <c r="S6038">
        <v>0</v>
      </c>
    </row>
    <row r="6039" spans="1:19" x14ac:dyDescent="0.3">
      <c r="A6039" t="s">
        <v>12111</v>
      </c>
      <c r="B6039" s="171" t="s">
        <v>12112</v>
      </c>
      <c r="C6039" s="171" t="s">
        <v>215</v>
      </c>
      <c r="D6039" s="171" t="s">
        <v>80</v>
      </c>
      <c r="E6039" s="11">
        <v>42736</v>
      </c>
      <c r="F6039">
        <v>4</v>
      </c>
      <c r="G6039">
        <v>6</v>
      </c>
      <c r="H6039">
        <v>0.66666666666666663</v>
      </c>
      <c r="I6039">
        <v>78</v>
      </c>
      <c r="J6039">
        <v>40</v>
      </c>
      <c r="K6039">
        <v>1.95</v>
      </c>
      <c r="L6039">
        <v>50</v>
      </c>
      <c r="M6039">
        <v>0.8</v>
      </c>
      <c r="N6039">
        <v>74</v>
      </c>
      <c r="P6039">
        <v>0</v>
      </c>
      <c r="Q6039">
        <v>0</v>
      </c>
      <c r="R6039" t="e">
        <v>#DIV/0!</v>
      </c>
      <c r="S6039">
        <v>4</v>
      </c>
    </row>
    <row r="6040" spans="1:19" x14ac:dyDescent="0.3">
      <c r="A6040" t="s">
        <v>12113</v>
      </c>
      <c r="B6040" s="171" t="s">
        <v>12114</v>
      </c>
      <c r="C6040" s="171" t="s">
        <v>218</v>
      </c>
      <c r="D6040" s="171" t="s">
        <v>4</v>
      </c>
      <c r="E6040" s="11">
        <v>42736</v>
      </c>
      <c r="F6040">
        <v>4</v>
      </c>
      <c r="G6040">
        <v>6</v>
      </c>
      <c r="H6040">
        <v>0.66666666666666663</v>
      </c>
      <c r="I6040">
        <v>78</v>
      </c>
      <c r="J6040">
        <v>40</v>
      </c>
      <c r="K6040">
        <v>1.95</v>
      </c>
      <c r="L6040">
        <v>50</v>
      </c>
      <c r="M6040">
        <v>0.8</v>
      </c>
      <c r="N6040">
        <v>74</v>
      </c>
      <c r="P6040">
        <v>0</v>
      </c>
      <c r="Q6040">
        <v>0</v>
      </c>
      <c r="R6040" t="e">
        <v>#DIV/0!</v>
      </c>
      <c r="S6040">
        <v>4</v>
      </c>
    </row>
    <row r="6041" spans="1:19" x14ac:dyDescent="0.3">
      <c r="A6041" t="s">
        <v>12115</v>
      </c>
      <c r="B6041" s="171" t="s">
        <v>12116</v>
      </c>
      <c r="C6041" s="171" t="s">
        <v>8233</v>
      </c>
      <c r="D6041" s="171" t="s">
        <v>80</v>
      </c>
      <c r="E6041" s="11">
        <v>42736</v>
      </c>
      <c r="F6041">
        <v>4</v>
      </c>
      <c r="G6041">
        <v>4</v>
      </c>
      <c r="H6041">
        <v>1</v>
      </c>
      <c r="I6041">
        <v>20</v>
      </c>
      <c r="J6041">
        <v>40</v>
      </c>
      <c r="K6041">
        <v>0.5</v>
      </c>
      <c r="L6041">
        <v>40</v>
      </c>
      <c r="M6041">
        <v>1</v>
      </c>
      <c r="N6041">
        <v>19</v>
      </c>
      <c r="P6041">
        <v>4</v>
      </c>
      <c r="Q6041">
        <v>4</v>
      </c>
      <c r="R6041">
        <v>1</v>
      </c>
      <c r="S6041">
        <v>1</v>
      </c>
    </row>
    <row r="6042" spans="1:19" x14ac:dyDescent="0.3">
      <c r="A6042" t="s">
        <v>12117</v>
      </c>
      <c r="B6042" s="171" t="s">
        <v>12118</v>
      </c>
      <c r="C6042" s="171" t="s">
        <v>8193</v>
      </c>
      <c r="D6042" s="171" t="s">
        <v>4</v>
      </c>
      <c r="E6042" s="11">
        <v>42736</v>
      </c>
      <c r="F6042">
        <v>4</v>
      </c>
      <c r="G6042">
        <v>4</v>
      </c>
      <c r="H6042">
        <v>1</v>
      </c>
      <c r="I6042">
        <v>20</v>
      </c>
      <c r="J6042">
        <v>40</v>
      </c>
      <c r="K6042">
        <v>0.5</v>
      </c>
      <c r="L6042">
        <v>40</v>
      </c>
      <c r="M6042">
        <v>1</v>
      </c>
      <c r="N6042">
        <v>19</v>
      </c>
      <c r="P6042">
        <v>4</v>
      </c>
      <c r="Q6042">
        <v>4</v>
      </c>
      <c r="R6042">
        <v>1</v>
      </c>
      <c r="S6042">
        <v>1</v>
      </c>
    </row>
    <row r="6043" spans="1:19" x14ac:dyDescent="0.3">
      <c r="A6043" t="s">
        <v>12119</v>
      </c>
      <c r="B6043" s="171" t="s">
        <v>12120</v>
      </c>
      <c r="C6043" s="171" t="s">
        <v>233</v>
      </c>
      <c r="D6043" s="171" t="s">
        <v>80</v>
      </c>
      <c r="E6043" s="11">
        <v>42736</v>
      </c>
      <c r="F6043">
        <v>8</v>
      </c>
      <c r="G6043">
        <v>16</v>
      </c>
      <c r="H6043">
        <v>0.5</v>
      </c>
      <c r="I6043">
        <v>23</v>
      </c>
      <c r="J6043">
        <v>24</v>
      </c>
      <c r="K6043">
        <v>0.95833333333333337</v>
      </c>
      <c r="L6043">
        <v>48</v>
      </c>
      <c r="M6043">
        <v>0.5</v>
      </c>
      <c r="N6043">
        <v>13</v>
      </c>
      <c r="P6043">
        <v>1</v>
      </c>
      <c r="Q6043">
        <v>2</v>
      </c>
      <c r="R6043">
        <v>0.5</v>
      </c>
      <c r="S6043">
        <v>10</v>
      </c>
    </row>
    <row r="6044" spans="1:19" x14ac:dyDescent="0.3">
      <c r="A6044" t="s">
        <v>12121</v>
      </c>
      <c r="B6044" s="171" t="s">
        <v>12122</v>
      </c>
      <c r="C6044" s="171" t="s">
        <v>236</v>
      </c>
      <c r="D6044" s="171" t="s">
        <v>4</v>
      </c>
      <c r="E6044" s="11">
        <v>42736</v>
      </c>
      <c r="F6044">
        <v>6</v>
      </c>
      <c r="G6044">
        <v>12</v>
      </c>
      <c r="H6044">
        <v>0.5</v>
      </c>
      <c r="I6044">
        <v>19</v>
      </c>
      <c r="J6044">
        <v>20</v>
      </c>
      <c r="K6044">
        <v>0.95</v>
      </c>
      <c r="L6044">
        <v>40</v>
      </c>
      <c r="M6044">
        <v>0.5</v>
      </c>
      <c r="N6044">
        <v>10</v>
      </c>
      <c r="O6044">
        <v>0.73</v>
      </c>
      <c r="P6044">
        <v>1</v>
      </c>
      <c r="Q6044">
        <v>2</v>
      </c>
      <c r="R6044">
        <v>0.5</v>
      </c>
      <c r="S6044">
        <v>9</v>
      </c>
    </row>
    <row r="6045" spans="1:19" x14ac:dyDescent="0.3">
      <c r="A6045" t="s">
        <v>12123</v>
      </c>
      <c r="B6045" s="171" t="s">
        <v>12124</v>
      </c>
      <c r="C6045" s="171" t="s">
        <v>239</v>
      </c>
      <c r="D6045" s="171" t="s">
        <v>4</v>
      </c>
      <c r="E6045" s="11">
        <v>42736</v>
      </c>
      <c r="F6045">
        <v>2</v>
      </c>
      <c r="G6045">
        <v>4</v>
      </c>
      <c r="H6045">
        <v>0.5</v>
      </c>
      <c r="I6045">
        <v>4</v>
      </c>
      <c r="J6045">
        <v>4</v>
      </c>
      <c r="K6045">
        <v>1</v>
      </c>
      <c r="L6045">
        <v>8</v>
      </c>
      <c r="M6045">
        <v>0.5</v>
      </c>
      <c r="N6045">
        <v>3</v>
      </c>
      <c r="O6045">
        <v>0.82</v>
      </c>
      <c r="P6045">
        <v>0</v>
      </c>
      <c r="Q6045">
        <v>0</v>
      </c>
      <c r="R6045" t="e">
        <v>#DIV/0!</v>
      </c>
      <c r="S6045">
        <v>1</v>
      </c>
    </row>
    <row r="6046" spans="1:19" x14ac:dyDescent="0.3">
      <c r="A6046" t="s">
        <v>12125</v>
      </c>
      <c r="B6046" s="171" t="s">
        <v>12126</v>
      </c>
      <c r="C6046" s="171" t="s">
        <v>143</v>
      </c>
      <c r="D6046" s="171" t="s">
        <v>4</v>
      </c>
      <c r="E6046" s="11">
        <v>42736</v>
      </c>
      <c r="F6046">
        <v>2</v>
      </c>
      <c r="G6046">
        <v>2</v>
      </c>
      <c r="H6046">
        <v>1</v>
      </c>
      <c r="I6046">
        <v>25</v>
      </c>
      <c r="J6046">
        <v>30</v>
      </c>
      <c r="K6046">
        <v>0.83333333333333337</v>
      </c>
      <c r="L6046">
        <v>30</v>
      </c>
      <c r="M6046">
        <v>1</v>
      </c>
      <c r="N6046">
        <v>14</v>
      </c>
      <c r="P6046">
        <v>0</v>
      </c>
      <c r="Q6046">
        <v>8</v>
      </c>
      <c r="R6046">
        <v>0</v>
      </c>
      <c r="S6046">
        <v>11</v>
      </c>
    </row>
    <row r="6047" spans="1:19" x14ac:dyDescent="0.3">
      <c r="A6047" t="s">
        <v>12127</v>
      </c>
      <c r="B6047" s="171" t="s">
        <v>12128</v>
      </c>
      <c r="C6047" s="171" t="s">
        <v>146</v>
      </c>
      <c r="D6047" s="171" t="s">
        <v>80</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3">
      <c r="A6048" t="s">
        <v>12129</v>
      </c>
      <c r="B6048" s="171" t="s">
        <v>12130</v>
      </c>
      <c r="C6048" s="171" t="s">
        <v>152</v>
      </c>
      <c r="D6048" s="171" t="s">
        <v>4</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3">
      <c r="A6049" t="s">
        <v>12131</v>
      </c>
      <c r="B6049" s="171" t="s">
        <v>12132</v>
      </c>
      <c r="C6049" s="171" t="s">
        <v>155</v>
      </c>
      <c r="D6049" s="171" t="s">
        <v>4</v>
      </c>
      <c r="E6049" s="11">
        <v>42736</v>
      </c>
      <c r="F6049">
        <v>3</v>
      </c>
      <c r="G6049">
        <v>2</v>
      </c>
      <c r="H6049">
        <v>1.5</v>
      </c>
      <c r="I6049">
        <v>8</v>
      </c>
      <c r="J6049">
        <v>15</v>
      </c>
      <c r="K6049">
        <v>0.53333333333333333</v>
      </c>
      <c r="L6049">
        <v>10</v>
      </c>
      <c r="M6049">
        <v>1.5</v>
      </c>
      <c r="N6049">
        <v>8</v>
      </c>
      <c r="P6049">
        <v>2</v>
      </c>
      <c r="Q6049">
        <v>2</v>
      </c>
      <c r="R6049">
        <v>1</v>
      </c>
      <c r="S6049">
        <v>0</v>
      </c>
    </row>
    <row r="6050" spans="1:19" x14ac:dyDescent="0.3">
      <c r="A6050" t="s">
        <v>12133</v>
      </c>
      <c r="B6050" s="171" t="s">
        <v>12134</v>
      </c>
      <c r="C6050" s="171" t="s">
        <v>10534</v>
      </c>
      <c r="D6050" s="171" t="s">
        <v>4</v>
      </c>
      <c r="E6050" s="11">
        <v>42736</v>
      </c>
      <c r="F6050">
        <v>2</v>
      </c>
      <c r="G6050">
        <v>2</v>
      </c>
      <c r="H6050">
        <v>1</v>
      </c>
      <c r="I6050">
        <v>10</v>
      </c>
      <c r="J6050">
        <v>6</v>
      </c>
      <c r="K6050">
        <v>1.6666666666666667</v>
      </c>
      <c r="L6050">
        <v>10</v>
      </c>
      <c r="M6050">
        <v>0.6</v>
      </c>
      <c r="N6050">
        <v>7</v>
      </c>
      <c r="P6050">
        <v>0</v>
      </c>
      <c r="Q6050">
        <v>1</v>
      </c>
      <c r="R6050">
        <v>0</v>
      </c>
      <c r="S6050">
        <v>3</v>
      </c>
    </row>
    <row r="6051" spans="1:19" x14ac:dyDescent="0.3">
      <c r="A6051" t="s">
        <v>12135</v>
      </c>
      <c r="B6051" s="171" t="s">
        <v>12136</v>
      </c>
      <c r="C6051" s="171" t="s">
        <v>158</v>
      </c>
      <c r="D6051" s="171" t="s">
        <v>4</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3">
      <c r="A6052" t="s">
        <v>12137</v>
      </c>
      <c r="B6052" s="171" t="s">
        <v>12138</v>
      </c>
      <c r="C6052" s="171" t="s">
        <v>161</v>
      </c>
      <c r="D6052" s="171" t="s">
        <v>80</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3">
      <c r="A6053" t="s">
        <v>12139</v>
      </c>
      <c r="B6053" s="171" t="s">
        <v>12140</v>
      </c>
      <c r="C6053" s="171" t="s">
        <v>221</v>
      </c>
      <c r="D6053" s="171" t="s">
        <v>80</v>
      </c>
      <c r="E6053" s="11">
        <v>42736</v>
      </c>
      <c r="F6053">
        <v>0</v>
      </c>
      <c r="G6053">
        <v>0</v>
      </c>
      <c r="H6053" t="e">
        <v>#DIV/0!</v>
      </c>
      <c r="I6053">
        <v>0</v>
      </c>
      <c r="J6053">
        <v>0</v>
      </c>
      <c r="K6053" t="e">
        <v>#DIV/0!</v>
      </c>
      <c r="L6053">
        <v>0</v>
      </c>
      <c r="M6053" t="e">
        <v>#DIV/0!</v>
      </c>
      <c r="N6053">
        <v>0</v>
      </c>
      <c r="P6053">
        <v>0</v>
      </c>
      <c r="Q6053">
        <v>0</v>
      </c>
      <c r="R6053" t="e">
        <v>#DIV/0!</v>
      </c>
      <c r="S6053">
        <v>0</v>
      </c>
    </row>
    <row r="6054" spans="1:19" x14ac:dyDescent="0.3">
      <c r="A6054" t="s">
        <v>12141</v>
      </c>
      <c r="B6054" s="171" t="s">
        <v>12142</v>
      </c>
      <c r="C6054" s="171" t="s">
        <v>227</v>
      </c>
      <c r="D6054" s="171" t="s">
        <v>4</v>
      </c>
      <c r="E6054" s="11">
        <v>42736</v>
      </c>
      <c r="F6054">
        <v>0</v>
      </c>
      <c r="G6054">
        <v>0</v>
      </c>
      <c r="H6054" t="e">
        <v>#DIV/0!</v>
      </c>
      <c r="I6054">
        <v>0</v>
      </c>
      <c r="J6054">
        <v>0</v>
      </c>
      <c r="K6054" t="e">
        <v>#DIV/0!</v>
      </c>
      <c r="L6054">
        <v>0</v>
      </c>
      <c r="M6054" t="e">
        <v>#DIV/0!</v>
      </c>
      <c r="N6054">
        <v>0</v>
      </c>
      <c r="P6054">
        <v>0</v>
      </c>
      <c r="Q6054">
        <v>0</v>
      </c>
      <c r="R6054" t="e">
        <v>#DIV/0!</v>
      </c>
      <c r="S6054">
        <v>0</v>
      </c>
    </row>
    <row r="6055" spans="1:19" x14ac:dyDescent="0.3">
      <c r="A6055" t="s">
        <v>12143</v>
      </c>
      <c r="B6055" s="171" t="s">
        <v>12144</v>
      </c>
      <c r="C6055" s="171" t="s">
        <v>230</v>
      </c>
      <c r="D6055" s="171" t="s">
        <v>4</v>
      </c>
      <c r="E6055" s="11">
        <v>42736</v>
      </c>
      <c r="F6055">
        <v>0</v>
      </c>
      <c r="G6055">
        <v>0</v>
      </c>
      <c r="H6055" t="e">
        <v>#DIV/0!</v>
      </c>
      <c r="I6055">
        <v>0</v>
      </c>
      <c r="J6055">
        <v>0</v>
      </c>
      <c r="K6055" t="e">
        <v>#DIV/0!</v>
      </c>
      <c r="L6055">
        <v>0</v>
      </c>
      <c r="M6055" t="e">
        <v>#DIV/0!</v>
      </c>
      <c r="N6055">
        <v>0</v>
      </c>
      <c r="P6055">
        <v>0</v>
      </c>
      <c r="Q6055">
        <v>0</v>
      </c>
      <c r="R6055" t="e">
        <v>#DIV/0!</v>
      </c>
      <c r="S6055">
        <v>0</v>
      </c>
    </row>
    <row r="6056" spans="1:19" x14ac:dyDescent="0.3">
      <c r="A6056" t="s">
        <v>12145</v>
      </c>
      <c r="B6056" s="171" t="s">
        <v>12146</v>
      </c>
      <c r="C6056" s="171" t="s">
        <v>119</v>
      </c>
      <c r="D6056" s="171" t="s">
        <v>80</v>
      </c>
      <c r="E6056" s="11">
        <v>42767</v>
      </c>
      <c r="F6056">
        <v>1</v>
      </c>
      <c r="G6056">
        <v>1</v>
      </c>
      <c r="H6056">
        <v>1</v>
      </c>
      <c r="I6056">
        <v>8</v>
      </c>
      <c r="J6056">
        <v>5</v>
      </c>
      <c r="K6056">
        <v>1.6</v>
      </c>
      <c r="L6056">
        <v>5</v>
      </c>
      <c r="M6056">
        <v>1</v>
      </c>
      <c r="N6056">
        <v>6</v>
      </c>
      <c r="P6056">
        <v>0</v>
      </c>
      <c r="Q6056">
        <v>3</v>
      </c>
      <c r="R6056">
        <v>0</v>
      </c>
      <c r="S6056">
        <v>2</v>
      </c>
    </row>
    <row r="6057" spans="1:19" x14ac:dyDescent="0.3">
      <c r="A6057" t="s">
        <v>12147</v>
      </c>
      <c r="B6057" s="171" t="s">
        <v>12148</v>
      </c>
      <c r="C6057" s="171" t="s">
        <v>143</v>
      </c>
      <c r="D6057" s="171" t="s">
        <v>80</v>
      </c>
      <c r="E6057" s="11">
        <v>42767</v>
      </c>
      <c r="F6057">
        <v>2</v>
      </c>
      <c r="G6057">
        <v>2</v>
      </c>
      <c r="H6057">
        <v>1</v>
      </c>
      <c r="I6057">
        <v>30</v>
      </c>
      <c r="J6057">
        <v>30</v>
      </c>
      <c r="K6057">
        <v>1</v>
      </c>
      <c r="L6057">
        <v>30</v>
      </c>
      <c r="M6057">
        <v>1</v>
      </c>
      <c r="N6057">
        <v>18</v>
      </c>
      <c r="P6057">
        <v>0</v>
      </c>
      <c r="Q6057">
        <v>6</v>
      </c>
      <c r="R6057">
        <v>0</v>
      </c>
      <c r="S6057">
        <v>12</v>
      </c>
    </row>
    <row r="6058" spans="1:19" x14ac:dyDescent="0.3">
      <c r="A6058" t="s">
        <v>12149</v>
      </c>
      <c r="B6058" s="171" t="s">
        <v>12150</v>
      </c>
      <c r="C6058" s="171" t="s">
        <v>158</v>
      </c>
      <c r="D6058" s="171" t="s">
        <v>80</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3">
      <c r="A6059" t="s">
        <v>12151</v>
      </c>
      <c r="B6059" s="171" t="s">
        <v>12152</v>
      </c>
      <c r="C6059" s="171" t="s">
        <v>209</v>
      </c>
      <c r="D6059" s="171" t="s">
        <v>80</v>
      </c>
      <c r="E6059" s="11">
        <v>42767</v>
      </c>
      <c r="F6059">
        <v>1</v>
      </c>
      <c r="G6059">
        <v>1</v>
      </c>
      <c r="H6059">
        <v>1</v>
      </c>
      <c r="I6059">
        <v>4</v>
      </c>
      <c r="J6059">
        <v>5</v>
      </c>
      <c r="K6059">
        <v>0.8</v>
      </c>
      <c r="L6059">
        <v>10</v>
      </c>
      <c r="M6059">
        <v>0.5</v>
      </c>
      <c r="N6059">
        <v>4</v>
      </c>
      <c r="P6059">
        <v>0</v>
      </c>
      <c r="Q6059">
        <v>2</v>
      </c>
      <c r="R6059">
        <v>0</v>
      </c>
      <c r="S6059">
        <v>0</v>
      </c>
    </row>
    <row r="6060" spans="1:19" x14ac:dyDescent="0.3">
      <c r="A6060" t="s">
        <v>12153</v>
      </c>
      <c r="B6060" s="171" t="s">
        <v>12154</v>
      </c>
      <c r="C6060" s="171" t="s">
        <v>76</v>
      </c>
      <c r="D6060" s="171" t="s">
        <v>4</v>
      </c>
      <c r="E6060" s="11">
        <v>42767</v>
      </c>
      <c r="F6060">
        <v>0</v>
      </c>
      <c r="G6060">
        <v>0</v>
      </c>
      <c r="H6060" t="e">
        <v>#DIV/0!</v>
      </c>
      <c r="I6060">
        <v>0</v>
      </c>
      <c r="J6060">
        <v>0</v>
      </c>
      <c r="K6060" t="e">
        <v>#DIV/0!</v>
      </c>
      <c r="L6060">
        <v>0</v>
      </c>
      <c r="M6060" t="e">
        <v>#DIV/0!</v>
      </c>
      <c r="N6060">
        <v>0</v>
      </c>
      <c r="P6060">
        <v>0</v>
      </c>
      <c r="Q6060">
        <v>0</v>
      </c>
      <c r="R6060" t="e">
        <v>#DIV/0!</v>
      </c>
      <c r="S6060">
        <v>0</v>
      </c>
    </row>
    <row r="6061" spans="1:19" x14ac:dyDescent="0.3">
      <c r="A6061" t="s">
        <v>12155</v>
      </c>
      <c r="B6061" s="171" t="s">
        <v>12156</v>
      </c>
      <c r="C6061" s="171" t="s">
        <v>203</v>
      </c>
      <c r="D6061" s="171" t="s">
        <v>80</v>
      </c>
      <c r="E6061" s="11">
        <v>42767</v>
      </c>
      <c r="F6061">
        <v>6</v>
      </c>
      <c r="G6061">
        <v>6</v>
      </c>
      <c r="H6061">
        <v>1</v>
      </c>
      <c r="I6061">
        <v>25</v>
      </c>
      <c r="J6061">
        <v>30</v>
      </c>
      <c r="K6061">
        <v>0.83333333333333337</v>
      </c>
      <c r="L6061">
        <v>32</v>
      </c>
      <c r="M6061">
        <v>0.9375</v>
      </c>
      <c r="N6061">
        <v>23</v>
      </c>
      <c r="P6061">
        <v>0</v>
      </c>
      <c r="Q6061">
        <v>0</v>
      </c>
      <c r="R6061" t="e">
        <v>#DIV/0!</v>
      </c>
      <c r="S6061">
        <v>2</v>
      </c>
    </row>
    <row r="6062" spans="1:19" x14ac:dyDescent="0.3">
      <c r="A6062" t="s">
        <v>12157</v>
      </c>
      <c r="B6062" s="171" t="s">
        <v>12158</v>
      </c>
      <c r="C6062" s="171" t="s">
        <v>128</v>
      </c>
      <c r="D6062" s="171" t="s">
        <v>80</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3">
      <c r="A6063" t="s">
        <v>12159</v>
      </c>
      <c r="B6063" s="171" t="s">
        <v>12160</v>
      </c>
      <c r="C6063" s="171" t="s">
        <v>152</v>
      </c>
      <c r="D6063" s="171" t="s">
        <v>80</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3">
      <c r="A6064" t="s">
        <v>12161</v>
      </c>
      <c r="B6064" s="171" t="s">
        <v>12162</v>
      </c>
      <c r="C6064" s="171" t="s">
        <v>194</v>
      </c>
      <c r="D6064" s="171" t="s">
        <v>80</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3">
      <c r="A6065" t="s">
        <v>12163</v>
      </c>
      <c r="B6065" s="171" t="s">
        <v>12164</v>
      </c>
      <c r="C6065" s="171" t="s">
        <v>236</v>
      </c>
      <c r="D6065" s="171" t="s">
        <v>80</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3">
      <c r="A6066" t="s">
        <v>12165</v>
      </c>
      <c r="B6066" s="171" t="s">
        <v>12166</v>
      </c>
      <c r="C6066" s="171" t="s">
        <v>239</v>
      </c>
      <c r="D6066" s="171" t="s">
        <v>80</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3">
      <c r="A6067" t="s">
        <v>12167</v>
      </c>
      <c r="B6067" s="171" t="s">
        <v>12168</v>
      </c>
      <c r="C6067" s="171" t="s">
        <v>176</v>
      </c>
      <c r="D6067" s="171" t="s">
        <v>80</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3">
      <c r="A6068" t="s">
        <v>12169</v>
      </c>
      <c r="B6068" s="171" t="s">
        <v>12170</v>
      </c>
      <c r="C6068" s="171" t="s">
        <v>206</v>
      </c>
      <c r="D6068" s="171" t="s">
        <v>80</v>
      </c>
      <c r="E6068" s="11">
        <v>42767</v>
      </c>
      <c r="F6068">
        <v>5</v>
      </c>
      <c r="G6068">
        <v>5</v>
      </c>
      <c r="H6068">
        <v>1</v>
      </c>
      <c r="I6068">
        <v>15</v>
      </c>
      <c r="J6068">
        <v>25</v>
      </c>
      <c r="K6068">
        <v>0.6</v>
      </c>
      <c r="L6068">
        <v>12</v>
      </c>
      <c r="M6068">
        <v>2.0833333333333335</v>
      </c>
      <c r="N6068">
        <v>13</v>
      </c>
      <c r="P6068">
        <v>0</v>
      </c>
      <c r="Q6068">
        <v>0</v>
      </c>
      <c r="R6068" t="e">
        <v>#DIV/0!</v>
      </c>
      <c r="S6068">
        <v>2</v>
      </c>
    </row>
    <row r="6069" spans="1:19" x14ac:dyDescent="0.3">
      <c r="A6069" t="s">
        <v>12171</v>
      </c>
      <c r="B6069" s="171" t="s">
        <v>12172</v>
      </c>
      <c r="C6069" s="171" t="s">
        <v>113</v>
      </c>
      <c r="D6069" s="171" t="s">
        <v>80</v>
      </c>
      <c r="E6069" s="11">
        <v>42767</v>
      </c>
      <c r="F6069">
        <v>4</v>
      </c>
      <c r="G6069">
        <v>5</v>
      </c>
      <c r="H6069">
        <v>0.8</v>
      </c>
      <c r="I6069">
        <v>9</v>
      </c>
      <c r="J6069">
        <v>20</v>
      </c>
      <c r="K6069">
        <v>0.45</v>
      </c>
      <c r="L6069">
        <v>12</v>
      </c>
      <c r="M6069">
        <v>1.6666666666666667</v>
      </c>
      <c r="N6069">
        <v>8</v>
      </c>
      <c r="P6069">
        <v>0</v>
      </c>
      <c r="Q6069">
        <v>0</v>
      </c>
      <c r="R6069" t="e">
        <v>#DIV/0!</v>
      </c>
      <c r="S6069">
        <v>1</v>
      </c>
    </row>
    <row r="6070" spans="1:19" x14ac:dyDescent="0.3">
      <c r="A6070" t="s">
        <v>12173</v>
      </c>
      <c r="B6070" s="171" t="s">
        <v>12174</v>
      </c>
      <c r="C6070" s="171" t="s">
        <v>131</v>
      </c>
      <c r="D6070" s="171" t="s">
        <v>80</v>
      </c>
      <c r="E6070" s="11">
        <v>42767</v>
      </c>
      <c r="F6070">
        <v>10</v>
      </c>
      <c r="G6070">
        <v>4</v>
      </c>
      <c r="H6070">
        <v>2.5</v>
      </c>
      <c r="I6070">
        <v>9</v>
      </c>
      <c r="J6070">
        <v>50</v>
      </c>
      <c r="K6070">
        <v>0.18</v>
      </c>
      <c r="L6070">
        <v>10</v>
      </c>
      <c r="M6070">
        <v>5</v>
      </c>
      <c r="N6070">
        <v>7</v>
      </c>
      <c r="P6070">
        <v>0</v>
      </c>
      <c r="Q6070">
        <v>1</v>
      </c>
      <c r="R6070">
        <v>0</v>
      </c>
      <c r="S6070">
        <v>2</v>
      </c>
    </row>
    <row r="6071" spans="1:19" x14ac:dyDescent="0.3">
      <c r="A6071" t="s">
        <v>12175</v>
      </c>
      <c r="B6071" s="171" t="s">
        <v>12176</v>
      </c>
      <c r="C6071" s="171" t="s">
        <v>155</v>
      </c>
      <c r="D6071" s="171" t="s">
        <v>80</v>
      </c>
      <c r="E6071" s="11">
        <v>42767</v>
      </c>
      <c r="F6071">
        <v>3</v>
      </c>
      <c r="G6071">
        <v>2</v>
      </c>
      <c r="H6071">
        <v>1.5</v>
      </c>
      <c r="I6071">
        <v>12</v>
      </c>
      <c r="J6071">
        <v>15</v>
      </c>
      <c r="K6071">
        <v>0.8</v>
      </c>
      <c r="L6071">
        <v>10</v>
      </c>
      <c r="M6071">
        <v>1.5</v>
      </c>
      <c r="N6071">
        <v>8</v>
      </c>
      <c r="P6071">
        <v>0</v>
      </c>
      <c r="Q6071">
        <v>0</v>
      </c>
      <c r="R6071" t="e">
        <v>#DIV/0!</v>
      </c>
      <c r="S6071">
        <v>4</v>
      </c>
    </row>
    <row r="6072" spans="1:19" x14ac:dyDescent="0.3">
      <c r="A6072" t="s">
        <v>12177</v>
      </c>
      <c r="B6072" s="171" t="s">
        <v>12178</v>
      </c>
      <c r="C6072" s="171" t="s">
        <v>188</v>
      </c>
      <c r="D6072" s="171" t="s">
        <v>80</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3">
      <c r="A6073" t="s">
        <v>12179</v>
      </c>
      <c r="B6073" s="171" t="s">
        <v>12180</v>
      </c>
      <c r="C6073" s="171" t="s">
        <v>227</v>
      </c>
      <c r="D6073" s="171" t="s">
        <v>80</v>
      </c>
      <c r="E6073" s="11">
        <v>42767</v>
      </c>
      <c r="F6073">
        <v>0</v>
      </c>
      <c r="G6073">
        <v>0</v>
      </c>
      <c r="H6073" t="e">
        <v>#DIV/0!</v>
      </c>
      <c r="I6073">
        <v>0</v>
      </c>
      <c r="J6073">
        <v>0</v>
      </c>
      <c r="K6073" t="e">
        <v>#DIV/0!</v>
      </c>
      <c r="L6073">
        <v>0</v>
      </c>
      <c r="M6073" t="e">
        <v>#DIV/0!</v>
      </c>
      <c r="N6073">
        <v>0</v>
      </c>
      <c r="P6073">
        <v>0</v>
      </c>
      <c r="Q6073">
        <v>0</v>
      </c>
      <c r="R6073" t="e">
        <v>#DIV/0!</v>
      </c>
      <c r="S6073">
        <v>0</v>
      </c>
    </row>
    <row r="6074" spans="1:19" x14ac:dyDescent="0.3">
      <c r="A6074" t="s">
        <v>12181</v>
      </c>
      <c r="B6074" s="171" t="s">
        <v>12182</v>
      </c>
      <c r="C6074" s="171" t="s">
        <v>116</v>
      </c>
      <c r="D6074" s="171" t="s">
        <v>80</v>
      </c>
      <c r="E6074" s="11">
        <v>42767</v>
      </c>
      <c r="F6074">
        <v>9</v>
      </c>
      <c r="G6074">
        <v>9</v>
      </c>
      <c r="H6074">
        <v>1</v>
      </c>
      <c r="I6074">
        <v>134</v>
      </c>
      <c r="J6074">
        <v>90</v>
      </c>
      <c r="K6074">
        <v>1.4888888888888889</v>
      </c>
      <c r="L6074">
        <v>100</v>
      </c>
      <c r="M6074">
        <v>0.9</v>
      </c>
      <c r="N6074">
        <v>132</v>
      </c>
      <c r="P6074">
        <v>0</v>
      </c>
      <c r="Q6074">
        <v>0</v>
      </c>
      <c r="R6074" t="e">
        <v>#DIV/0!</v>
      </c>
      <c r="S6074">
        <v>2</v>
      </c>
    </row>
    <row r="6075" spans="1:19" x14ac:dyDescent="0.3">
      <c r="A6075" t="s">
        <v>12183</v>
      </c>
      <c r="B6075" s="171" t="s">
        <v>12184</v>
      </c>
      <c r="C6075" s="171" t="s">
        <v>9862</v>
      </c>
      <c r="D6075" s="171" t="s">
        <v>80</v>
      </c>
      <c r="E6075" s="11">
        <v>42767</v>
      </c>
      <c r="F6075">
        <v>2</v>
      </c>
      <c r="G6075">
        <v>5</v>
      </c>
      <c r="H6075">
        <v>0.4</v>
      </c>
      <c r="I6075">
        <v>5</v>
      </c>
      <c r="J6075">
        <v>8</v>
      </c>
      <c r="K6075">
        <v>0.625</v>
      </c>
      <c r="L6075">
        <v>25</v>
      </c>
      <c r="M6075">
        <v>0.32</v>
      </c>
      <c r="N6075">
        <v>5</v>
      </c>
      <c r="P6075">
        <v>0</v>
      </c>
      <c r="Q6075">
        <v>2</v>
      </c>
      <c r="R6075">
        <v>0</v>
      </c>
      <c r="S6075">
        <v>0</v>
      </c>
    </row>
    <row r="6076" spans="1:19" x14ac:dyDescent="0.3">
      <c r="A6076" t="s">
        <v>12185</v>
      </c>
      <c r="B6076" s="171" t="s">
        <v>12186</v>
      </c>
      <c r="C6076" s="171" t="s">
        <v>140</v>
      </c>
      <c r="D6076" s="171" t="s">
        <v>80</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3">
      <c r="A6077" t="s">
        <v>12187</v>
      </c>
      <c r="B6077" s="171" t="s">
        <v>12188</v>
      </c>
      <c r="C6077" s="171" t="s">
        <v>8590</v>
      </c>
      <c r="D6077" s="171" t="s">
        <v>80</v>
      </c>
      <c r="E6077" s="11">
        <v>42767</v>
      </c>
      <c r="F6077">
        <v>0</v>
      </c>
      <c r="G6077">
        <v>0</v>
      </c>
      <c r="H6077" t="e">
        <v>#DIV/0!</v>
      </c>
      <c r="I6077">
        <v>0</v>
      </c>
      <c r="J6077">
        <v>0</v>
      </c>
      <c r="K6077" t="e">
        <v>#DIV/0!</v>
      </c>
      <c r="L6077">
        <v>0</v>
      </c>
      <c r="M6077" t="e">
        <v>#DIV/0!</v>
      </c>
      <c r="N6077">
        <v>0</v>
      </c>
      <c r="P6077">
        <v>0</v>
      </c>
      <c r="Q6077">
        <v>0</v>
      </c>
      <c r="R6077" t="e">
        <v>#DIV/0!</v>
      </c>
      <c r="S6077">
        <v>0</v>
      </c>
    </row>
    <row r="6078" spans="1:19" x14ac:dyDescent="0.3">
      <c r="A6078" t="s">
        <v>12189</v>
      </c>
      <c r="B6078" s="171" t="s">
        <v>12190</v>
      </c>
      <c r="C6078" s="171" t="s">
        <v>170</v>
      </c>
      <c r="D6078" s="171" t="s">
        <v>80</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3">
      <c r="A6079" t="s">
        <v>12191</v>
      </c>
      <c r="B6079" s="171" t="s">
        <v>12192</v>
      </c>
      <c r="C6079" s="171" t="s">
        <v>182</v>
      </c>
      <c r="D6079" s="171" t="s">
        <v>80</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3">
      <c r="A6080" t="s">
        <v>12193</v>
      </c>
      <c r="B6080" s="171" t="s">
        <v>12194</v>
      </c>
      <c r="C6080" s="171" t="s">
        <v>197</v>
      </c>
      <c r="D6080" s="171" t="s">
        <v>80</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3">
      <c r="A6081" t="s">
        <v>12195</v>
      </c>
      <c r="B6081" s="171" t="s">
        <v>12196</v>
      </c>
      <c r="C6081" s="171" t="s">
        <v>218</v>
      </c>
      <c r="D6081" s="171" t="s">
        <v>80</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3">
      <c r="A6082" t="s">
        <v>12197</v>
      </c>
      <c r="B6082" s="171" t="s">
        <v>12198</v>
      </c>
      <c r="C6082" s="171" t="s">
        <v>230</v>
      </c>
      <c r="D6082" s="171" t="s">
        <v>80</v>
      </c>
      <c r="E6082" s="11">
        <v>42767</v>
      </c>
      <c r="F6082">
        <v>0</v>
      </c>
      <c r="G6082">
        <v>0</v>
      </c>
      <c r="H6082" t="e">
        <v>#DIV/0!</v>
      </c>
      <c r="I6082">
        <v>0</v>
      </c>
      <c r="J6082">
        <v>0</v>
      </c>
      <c r="K6082" t="e">
        <v>#DIV/0!</v>
      </c>
      <c r="L6082">
        <v>0</v>
      </c>
      <c r="M6082" t="e">
        <v>#DIV/0!</v>
      </c>
      <c r="N6082">
        <v>0</v>
      </c>
      <c r="P6082">
        <v>0</v>
      </c>
      <c r="Q6082">
        <v>0</v>
      </c>
      <c r="R6082" t="e">
        <v>#DIV/0!</v>
      </c>
      <c r="S6082">
        <v>0</v>
      </c>
    </row>
    <row r="6083" spans="1:20" x14ac:dyDescent="0.3">
      <c r="A6083" t="s">
        <v>12199</v>
      </c>
      <c r="B6083" s="171" t="s">
        <v>12200</v>
      </c>
      <c r="C6083" s="171" t="s">
        <v>8193</v>
      </c>
      <c r="D6083" s="171" t="s">
        <v>80</v>
      </c>
      <c r="E6083" s="11">
        <v>42767</v>
      </c>
      <c r="F6083">
        <v>4</v>
      </c>
      <c r="G6083">
        <v>4</v>
      </c>
      <c r="H6083">
        <v>1</v>
      </c>
      <c r="I6083">
        <v>20</v>
      </c>
      <c r="J6083">
        <v>40</v>
      </c>
      <c r="K6083">
        <v>0.5</v>
      </c>
      <c r="L6083">
        <v>40</v>
      </c>
      <c r="M6083">
        <v>1</v>
      </c>
      <c r="N6083">
        <v>19</v>
      </c>
      <c r="P6083">
        <v>3</v>
      </c>
      <c r="Q6083">
        <v>3</v>
      </c>
      <c r="R6083">
        <v>1</v>
      </c>
      <c r="S6083">
        <v>1</v>
      </c>
    </row>
    <row r="6084" spans="1:20" x14ac:dyDescent="0.3">
      <c r="A6084" t="s">
        <v>12201</v>
      </c>
      <c r="B6084" s="171" t="s">
        <v>12202</v>
      </c>
      <c r="C6084" s="171" t="s">
        <v>10522</v>
      </c>
      <c r="D6084" s="171" t="s">
        <v>80</v>
      </c>
      <c r="E6084" s="11">
        <v>42767</v>
      </c>
      <c r="F6084">
        <v>0</v>
      </c>
      <c r="G6084">
        <v>0</v>
      </c>
      <c r="H6084" t="e">
        <v>#DIV/0!</v>
      </c>
      <c r="I6084">
        <v>0</v>
      </c>
      <c r="J6084">
        <v>0</v>
      </c>
      <c r="K6084" t="e">
        <v>#DIV/0!</v>
      </c>
      <c r="L6084">
        <v>5</v>
      </c>
      <c r="M6084">
        <v>0</v>
      </c>
      <c r="N6084">
        <v>0</v>
      </c>
      <c r="P6084">
        <v>0</v>
      </c>
      <c r="Q6084">
        <v>0</v>
      </c>
      <c r="R6084" t="e">
        <v>#DIV/0!</v>
      </c>
      <c r="S6084">
        <v>0</v>
      </c>
    </row>
    <row r="6085" spans="1:20" x14ac:dyDescent="0.3">
      <c r="A6085" t="s">
        <v>12203</v>
      </c>
      <c r="B6085" s="171" t="s">
        <v>12204</v>
      </c>
      <c r="C6085" s="171" t="s">
        <v>10525</v>
      </c>
      <c r="D6085" s="171" t="s">
        <v>80</v>
      </c>
      <c r="E6085" s="11">
        <v>42767</v>
      </c>
      <c r="F6085">
        <v>10</v>
      </c>
      <c r="G6085">
        <v>5</v>
      </c>
      <c r="H6085">
        <v>2</v>
      </c>
      <c r="I6085">
        <v>15</v>
      </c>
      <c r="J6085">
        <v>30</v>
      </c>
      <c r="K6085">
        <v>0.5</v>
      </c>
      <c r="L6085">
        <v>25</v>
      </c>
      <c r="M6085">
        <v>1.2</v>
      </c>
      <c r="N6085">
        <v>15</v>
      </c>
      <c r="P6085">
        <v>0</v>
      </c>
      <c r="Q6085">
        <v>0</v>
      </c>
      <c r="R6085" t="e">
        <v>#DIV/0!</v>
      </c>
      <c r="S6085">
        <v>0</v>
      </c>
    </row>
    <row r="6086" spans="1:20" x14ac:dyDescent="0.3">
      <c r="A6086" t="s">
        <v>12205</v>
      </c>
      <c r="B6086" s="171" t="s">
        <v>12206</v>
      </c>
      <c r="C6086" s="171" t="s">
        <v>10528</v>
      </c>
      <c r="D6086" s="171" t="s">
        <v>80</v>
      </c>
      <c r="E6086" s="11">
        <v>42767</v>
      </c>
      <c r="F6086">
        <v>1</v>
      </c>
      <c r="G6086">
        <v>1</v>
      </c>
      <c r="H6086">
        <v>1</v>
      </c>
      <c r="I6086">
        <v>0</v>
      </c>
      <c r="J6086">
        <v>3</v>
      </c>
      <c r="K6086">
        <v>0</v>
      </c>
      <c r="L6086">
        <v>2</v>
      </c>
      <c r="M6086">
        <v>1.5</v>
      </c>
      <c r="N6086">
        <v>0</v>
      </c>
      <c r="P6086">
        <v>0</v>
      </c>
      <c r="Q6086">
        <v>0</v>
      </c>
      <c r="R6086" t="e">
        <v>#DIV/0!</v>
      </c>
      <c r="S6086">
        <v>0</v>
      </c>
    </row>
    <row r="6087" spans="1:20" x14ac:dyDescent="0.3">
      <c r="A6087" t="s">
        <v>12207</v>
      </c>
      <c r="B6087" s="171" t="s">
        <v>12208</v>
      </c>
      <c r="C6087" s="171" t="s">
        <v>10531</v>
      </c>
      <c r="D6087" s="171" t="s">
        <v>80</v>
      </c>
      <c r="E6087" s="11">
        <v>42767</v>
      </c>
      <c r="F6087">
        <v>6</v>
      </c>
      <c r="G6087">
        <v>3</v>
      </c>
      <c r="H6087">
        <v>2</v>
      </c>
      <c r="I6087">
        <v>12</v>
      </c>
      <c r="J6087">
        <v>18</v>
      </c>
      <c r="K6087">
        <v>0.66666666666666663</v>
      </c>
      <c r="L6087">
        <v>15</v>
      </c>
      <c r="M6087">
        <v>1.2</v>
      </c>
      <c r="N6087">
        <v>10</v>
      </c>
      <c r="P6087">
        <v>0</v>
      </c>
      <c r="Q6087">
        <v>0</v>
      </c>
      <c r="R6087" t="e">
        <v>#DIV/0!</v>
      </c>
      <c r="S6087">
        <v>2</v>
      </c>
    </row>
    <row r="6088" spans="1:20" x14ac:dyDescent="0.3">
      <c r="A6088" t="s">
        <v>12209</v>
      </c>
      <c r="B6088" s="171" t="s">
        <v>12210</v>
      </c>
      <c r="C6088" s="171" t="s">
        <v>10534</v>
      </c>
      <c r="D6088" s="171" t="s">
        <v>80</v>
      </c>
      <c r="E6088" s="11">
        <v>42767</v>
      </c>
      <c r="F6088">
        <v>2</v>
      </c>
      <c r="G6088">
        <v>2</v>
      </c>
      <c r="H6088">
        <v>1</v>
      </c>
      <c r="I6088">
        <v>11</v>
      </c>
      <c r="J6088">
        <v>6</v>
      </c>
      <c r="K6088">
        <v>1.8333333333333333</v>
      </c>
      <c r="L6088">
        <v>10</v>
      </c>
      <c r="M6088">
        <v>0.6</v>
      </c>
      <c r="N6088">
        <v>11</v>
      </c>
      <c r="P6088">
        <v>0</v>
      </c>
      <c r="Q6088">
        <v>0</v>
      </c>
      <c r="R6088" t="e">
        <v>#DIV/0!</v>
      </c>
      <c r="S6088">
        <v>0</v>
      </c>
    </row>
    <row r="6089" spans="1:20" x14ac:dyDescent="0.3">
      <c r="A6089" t="s">
        <v>12211</v>
      </c>
      <c r="B6089" s="171" t="s">
        <v>12212</v>
      </c>
      <c r="C6089" s="171" t="s">
        <v>10537</v>
      </c>
      <c r="D6089" s="171" t="s">
        <v>80</v>
      </c>
      <c r="E6089" s="11">
        <v>42767</v>
      </c>
      <c r="F6089">
        <v>3</v>
      </c>
      <c r="G6089">
        <v>6</v>
      </c>
      <c r="H6089">
        <v>0.5</v>
      </c>
      <c r="I6089">
        <v>12</v>
      </c>
      <c r="J6089">
        <v>9</v>
      </c>
      <c r="K6089">
        <v>1.3333333333333333</v>
      </c>
      <c r="L6089">
        <v>10</v>
      </c>
      <c r="M6089">
        <v>0.9</v>
      </c>
      <c r="N6089">
        <v>12</v>
      </c>
      <c r="P6089">
        <v>1</v>
      </c>
      <c r="Q6089">
        <v>1</v>
      </c>
      <c r="R6089">
        <v>1</v>
      </c>
      <c r="S6089">
        <v>0</v>
      </c>
    </row>
    <row r="6090" spans="1:20" x14ac:dyDescent="0.3">
      <c r="A6090" t="s">
        <v>12213</v>
      </c>
      <c r="B6090" s="171" t="s">
        <v>12214</v>
      </c>
      <c r="C6090" s="171" t="s">
        <v>73</v>
      </c>
      <c r="D6090" s="171" t="s">
        <v>4</v>
      </c>
      <c r="E6090" s="11">
        <v>42767</v>
      </c>
      <c r="F6090">
        <v>0</v>
      </c>
      <c r="G6090">
        <v>0</v>
      </c>
      <c r="H6090" t="e">
        <v>#DIV/0!</v>
      </c>
      <c r="I6090">
        <v>0</v>
      </c>
      <c r="J6090">
        <v>0</v>
      </c>
      <c r="K6090" t="e">
        <v>#DIV/0!</v>
      </c>
      <c r="L6090">
        <v>5</v>
      </c>
      <c r="M6090">
        <v>0</v>
      </c>
      <c r="N6090">
        <v>0</v>
      </c>
      <c r="P6090">
        <v>0</v>
      </c>
      <c r="Q6090">
        <v>0</v>
      </c>
      <c r="R6090" t="e">
        <v>#DIV/0!</v>
      </c>
      <c r="S6090">
        <v>0</v>
      </c>
      <c r="T6090">
        <v>0.7</v>
      </c>
    </row>
    <row r="6091" spans="1:20" x14ac:dyDescent="0.3">
      <c r="A6091" t="s">
        <v>12215</v>
      </c>
      <c r="B6091" s="171" t="s">
        <v>12216</v>
      </c>
      <c r="C6091" s="171" t="s">
        <v>107</v>
      </c>
      <c r="D6091" s="171" t="s">
        <v>4</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3">
      <c r="A6092" t="s">
        <v>12217</v>
      </c>
      <c r="B6092" s="171" t="s">
        <v>12218</v>
      </c>
      <c r="C6092" s="171" t="s">
        <v>9887</v>
      </c>
      <c r="D6092" s="171" t="s">
        <v>4</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3">
      <c r="A6093" t="s">
        <v>12219</v>
      </c>
      <c r="B6093" s="171" t="s">
        <v>12220</v>
      </c>
      <c r="C6093" s="171" t="s">
        <v>11260</v>
      </c>
      <c r="D6093" s="171" t="s">
        <v>4</v>
      </c>
      <c r="E6093" s="11">
        <v>42767</v>
      </c>
      <c r="F6093">
        <v>1</v>
      </c>
      <c r="G6093">
        <v>1</v>
      </c>
      <c r="H6093">
        <v>1</v>
      </c>
      <c r="I6093">
        <v>0</v>
      </c>
      <c r="J6093">
        <v>3</v>
      </c>
      <c r="K6093">
        <v>0</v>
      </c>
      <c r="L6093">
        <v>2</v>
      </c>
      <c r="M6093">
        <v>1.5</v>
      </c>
      <c r="N6093">
        <v>0</v>
      </c>
      <c r="P6093">
        <v>0</v>
      </c>
      <c r="Q6093">
        <v>0</v>
      </c>
      <c r="R6093" t="e">
        <v>#DIV/0!</v>
      </c>
      <c r="S6093">
        <v>0</v>
      </c>
      <c r="T6093">
        <v>0.3</v>
      </c>
    </row>
    <row r="6094" spans="1:20" x14ac:dyDescent="0.3">
      <c r="A6094" t="s">
        <v>12221</v>
      </c>
      <c r="B6094" s="171" t="s">
        <v>12222</v>
      </c>
      <c r="C6094" s="171" t="s">
        <v>122</v>
      </c>
      <c r="D6094" s="171" t="s">
        <v>4</v>
      </c>
      <c r="E6094" s="11">
        <v>42767</v>
      </c>
      <c r="F6094">
        <v>1</v>
      </c>
      <c r="G6094">
        <v>1</v>
      </c>
      <c r="H6094">
        <v>1</v>
      </c>
      <c r="I6094">
        <v>8</v>
      </c>
      <c r="J6094">
        <v>5</v>
      </c>
      <c r="K6094">
        <v>1.6</v>
      </c>
      <c r="L6094">
        <v>5</v>
      </c>
      <c r="M6094">
        <v>1</v>
      </c>
      <c r="N6094">
        <v>6</v>
      </c>
      <c r="P6094">
        <v>0</v>
      </c>
      <c r="Q6094">
        <v>3</v>
      </c>
      <c r="R6094">
        <v>0</v>
      </c>
      <c r="S6094">
        <v>2</v>
      </c>
      <c r="T6094">
        <v>0.54545454545454541</v>
      </c>
    </row>
    <row r="6095" spans="1:20" x14ac:dyDescent="0.3">
      <c r="A6095" t="s">
        <v>12223</v>
      </c>
      <c r="B6095" s="171" t="s">
        <v>12224</v>
      </c>
      <c r="C6095" s="171" t="s">
        <v>125</v>
      </c>
      <c r="D6095" s="171" t="s">
        <v>4</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3">
      <c r="A6096" t="s">
        <v>12225</v>
      </c>
      <c r="B6096" s="171" t="s">
        <v>12226</v>
      </c>
      <c r="C6096" s="171" t="s">
        <v>137</v>
      </c>
      <c r="D6096" s="171" t="s">
        <v>4</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3">
      <c r="A6097" t="s">
        <v>12227</v>
      </c>
      <c r="B6097" s="171" t="s">
        <v>12228</v>
      </c>
      <c r="C6097" s="171" t="s">
        <v>8615</v>
      </c>
      <c r="D6097" s="171" t="s">
        <v>4</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3">
      <c r="A6098" t="s">
        <v>12229</v>
      </c>
      <c r="B6098" s="171" t="s">
        <v>12230</v>
      </c>
      <c r="C6098" s="171" t="s">
        <v>146</v>
      </c>
      <c r="D6098" s="171" t="s">
        <v>4</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3">
      <c r="A6099" t="s">
        <v>12231</v>
      </c>
      <c r="B6099" s="171" t="s">
        <v>12232</v>
      </c>
      <c r="C6099" s="171" t="s">
        <v>161</v>
      </c>
      <c r="D6099" s="171" t="s">
        <v>4</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3">
      <c r="A6100" t="s">
        <v>12233</v>
      </c>
      <c r="B6100" s="171" t="s">
        <v>12234</v>
      </c>
      <c r="C6100" s="171" t="s">
        <v>167</v>
      </c>
      <c r="D6100" s="171" t="s">
        <v>4</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3">
      <c r="A6101" t="s">
        <v>12235</v>
      </c>
      <c r="B6101" s="171" t="s">
        <v>12236</v>
      </c>
      <c r="C6101" s="171" t="s">
        <v>173</v>
      </c>
      <c r="D6101" s="171" t="s">
        <v>80</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3">
      <c r="A6102" t="s">
        <v>12237</v>
      </c>
      <c r="B6102" s="171" t="s">
        <v>12238</v>
      </c>
      <c r="C6102" s="171" t="s">
        <v>179</v>
      </c>
      <c r="D6102" s="171" t="s">
        <v>4</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3">
      <c r="A6103" t="s">
        <v>12239</v>
      </c>
      <c r="B6103" s="171" t="s">
        <v>12240</v>
      </c>
      <c r="C6103" s="171" t="s">
        <v>185</v>
      </c>
      <c r="D6103" s="171" t="s">
        <v>4</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3">
      <c r="A6104" t="s">
        <v>12241</v>
      </c>
      <c r="B6104" s="171" t="s">
        <v>12242</v>
      </c>
      <c r="C6104" s="171" t="s">
        <v>191</v>
      </c>
      <c r="D6104" s="171" t="s">
        <v>4</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3">
      <c r="A6105" t="s">
        <v>12243</v>
      </c>
      <c r="B6105" s="171" t="s">
        <v>12244</v>
      </c>
      <c r="C6105" s="171" t="s">
        <v>200</v>
      </c>
      <c r="D6105" s="171" t="s">
        <v>80</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3">
      <c r="A6106" t="s">
        <v>12245</v>
      </c>
      <c r="B6106" s="171" t="s">
        <v>12246</v>
      </c>
      <c r="C6106" s="171" t="s">
        <v>212</v>
      </c>
      <c r="D6106" s="171" t="s">
        <v>4</v>
      </c>
      <c r="E6106" s="11">
        <v>42767</v>
      </c>
      <c r="F6106">
        <v>1</v>
      </c>
      <c r="G6106">
        <v>1</v>
      </c>
      <c r="H6106">
        <v>1</v>
      </c>
      <c r="I6106">
        <v>4</v>
      </c>
      <c r="J6106">
        <v>5</v>
      </c>
      <c r="K6106">
        <v>0.8</v>
      </c>
      <c r="L6106">
        <v>10</v>
      </c>
      <c r="M6106">
        <v>0.5</v>
      </c>
      <c r="N6106">
        <v>4</v>
      </c>
      <c r="P6106">
        <v>0</v>
      </c>
      <c r="Q6106">
        <v>2</v>
      </c>
      <c r="R6106">
        <v>0</v>
      </c>
      <c r="S6106">
        <v>0</v>
      </c>
      <c r="T6106">
        <v>0.8</v>
      </c>
    </row>
    <row r="6107" spans="1:20" x14ac:dyDescent="0.3">
      <c r="A6107" t="s">
        <v>12247</v>
      </c>
      <c r="B6107" s="171" t="s">
        <v>12248</v>
      </c>
      <c r="C6107" s="171" t="s">
        <v>215</v>
      </c>
      <c r="D6107" s="171" t="s">
        <v>4</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3">
      <c r="A6108" t="s">
        <v>12249</v>
      </c>
      <c r="B6108" s="171" t="s">
        <v>12250</v>
      </c>
      <c r="C6108" s="171" t="s">
        <v>221</v>
      </c>
      <c r="D6108" s="171" t="s">
        <v>4</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3">
      <c r="A6109" t="s">
        <v>12251</v>
      </c>
      <c r="B6109" s="171" t="s">
        <v>12252</v>
      </c>
      <c r="C6109" s="171" t="s">
        <v>8233</v>
      </c>
      <c r="D6109" s="171" t="s">
        <v>4</v>
      </c>
      <c r="E6109" s="11">
        <v>42767</v>
      </c>
      <c r="F6109">
        <v>4</v>
      </c>
      <c r="G6109">
        <v>4</v>
      </c>
      <c r="H6109">
        <v>1</v>
      </c>
      <c r="I6109">
        <v>20</v>
      </c>
      <c r="J6109">
        <v>40</v>
      </c>
      <c r="K6109">
        <v>0.5</v>
      </c>
      <c r="L6109">
        <v>40</v>
      </c>
      <c r="M6109">
        <v>1</v>
      </c>
      <c r="N6109">
        <v>19</v>
      </c>
      <c r="P6109">
        <v>3</v>
      </c>
      <c r="Q6109">
        <v>3</v>
      </c>
      <c r="R6109">
        <v>1</v>
      </c>
      <c r="S6109">
        <v>1</v>
      </c>
      <c r="T6109">
        <v>1</v>
      </c>
    </row>
    <row r="6110" spans="1:20" x14ac:dyDescent="0.3">
      <c r="A6110" t="s">
        <v>12253</v>
      </c>
      <c r="B6110" s="171" t="s">
        <v>12254</v>
      </c>
      <c r="C6110" s="171" t="s">
        <v>233</v>
      </c>
      <c r="D6110" s="171" t="s">
        <v>4</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3">
      <c r="A6111" t="s">
        <v>12255</v>
      </c>
      <c r="B6111" s="171" t="s">
        <v>12256</v>
      </c>
      <c r="C6111" s="171" t="s">
        <v>79</v>
      </c>
      <c r="D6111" s="171" t="s">
        <v>80</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3">
      <c r="A6112" t="s">
        <v>12257</v>
      </c>
      <c r="B6112" s="171" t="s">
        <v>12258</v>
      </c>
      <c r="C6112" s="171" t="s">
        <v>83</v>
      </c>
      <c r="D6112" s="171" t="s">
        <v>80</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3">
      <c r="A6113" t="s">
        <v>12259</v>
      </c>
      <c r="B6113" s="171" t="s">
        <v>12260</v>
      </c>
      <c r="C6113" s="171" t="s">
        <v>86</v>
      </c>
      <c r="D6113" s="171" t="s">
        <v>80</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3">
      <c r="A6114" t="s">
        <v>12261</v>
      </c>
      <c r="B6114" s="171" t="s">
        <v>12262</v>
      </c>
      <c r="C6114" s="171" t="s">
        <v>89</v>
      </c>
      <c r="D6114" s="171" t="s">
        <v>80</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3">
      <c r="A6115" t="s">
        <v>12263</v>
      </c>
      <c r="B6115" s="171" t="s">
        <v>12264</v>
      </c>
      <c r="C6115" s="171" t="s">
        <v>92</v>
      </c>
      <c r="D6115" s="171" t="s">
        <v>80</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3">
      <c r="A6116" t="s">
        <v>12265</v>
      </c>
      <c r="B6116" s="171" t="s">
        <v>12266</v>
      </c>
      <c r="C6116" s="171" t="s">
        <v>95</v>
      </c>
      <c r="D6116" s="171" t="s">
        <v>80</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3">
      <c r="A6117" t="s">
        <v>12267</v>
      </c>
      <c r="B6117" s="171" t="s">
        <v>12268</v>
      </c>
      <c r="C6117" s="171" t="s">
        <v>98</v>
      </c>
      <c r="D6117" s="171" t="s">
        <v>80</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3">
      <c r="A6118" t="s">
        <v>12269</v>
      </c>
      <c r="B6118" s="171" t="s">
        <v>12270</v>
      </c>
      <c r="C6118" s="171" t="s">
        <v>101</v>
      </c>
      <c r="D6118" s="171" t="s">
        <v>80</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3">
      <c r="A6119" t="s">
        <v>12271</v>
      </c>
      <c r="B6119" s="171" t="s">
        <v>12272</v>
      </c>
      <c r="C6119" s="171" t="s">
        <v>6843</v>
      </c>
      <c r="D6119" s="171" t="s">
        <v>80</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3">
      <c r="A6120" t="s">
        <v>12273</v>
      </c>
      <c r="B6120" s="171" t="s">
        <v>12274</v>
      </c>
      <c r="C6120" s="171" t="s">
        <v>104</v>
      </c>
      <c r="D6120" s="171" t="s">
        <v>4</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3">
      <c r="A6121" t="s">
        <v>12275</v>
      </c>
      <c r="B6121" s="171" t="s">
        <v>12276</v>
      </c>
      <c r="C6121" s="171" t="s">
        <v>76</v>
      </c>
      <c r="D6121" s="171" t="s">
        <v>80</v>
      </c>
      <c r="E6121" s="11">
        <v>42767</v>
      </c>
      <c r="F6121">
        <v>0</v>
      </c>
      <c r="G6121">
        <v>0</v>
      </c>
      <c r="H6121" t="e">
        <v>#DIV/0!</v>
      </c>
      <c r="I6121">
        <v>0</v>
      </c>
      <c r="J6121">
        <v>0</v>
      </c>
      <c r="K6121" t="e">
        <v>#DIV/0!</v>
      </c>
      <c r="L6121">
        <v>0</v>
      </c>
      <c r="M6121" t="e">
        <v>#DIV/0!</v>
      </c>
      <c r="N6121">
        <v>0</v>
      </c>
      <c r="P6121">
        <v>0</v>
      </c>
      <c r="Q6121">
        <v>0</v>
      </c>
      <c r="R6121" t="e">
        <v>#DIV/0!</v>
      </c>
      <c r="S6121">
        <v>0</v>
      </c>
    </row>
    <row r="6122" spans="1:20" x14ac:dyDescent="0.3">
      <c r="A6122" t="s">
        <v>12277</v>
      </c>
      <c r="B6122" s="171" t="s">
        <v>12278</v>
      </c>
      <c r="C6122" s="171" t="s">
        <v>10522</v>
      </c>
      <c r="D6122" s="171" t="s">
        <v>4</v>
      </c>
      <c r="E6122" s="11">
        <v>42767</v>
      </c>
      <c r="F6122">
        <v>0</v>
      </c>
      <c r="G6122">
        <v>0</v>
      </c>
      <c r="H6122" t="e">
        <v>#DIV/0!</v>
      </c>
      <c r="I6122">
        <v>0</v>
      </c>
      <c r="J6122">
        <v>0</v>
      </c>
      <c r="K6122" t="e">
        <v>#DIV/0!</v>
      </c>
      <c r="L6122">
        <v>5</v>
      </c>
      <c r="M6122">
        <v>0</v>
      </c>
      <c r="N6122">
        <v>0</v>
      </c>
      <c r="P6122">
        <v>0</v>
      </c>
      <c r="Q6122">
        <v>0</v>
      </c>
      <c r="R6122" t="e">
        <v>#DIV/0!</v>
      </c>
      <c r="S6122">
        <v>0</v>
      </c>
    </row>
    <row r="6123" spans="1:20" x14ac:dyDescent="0.3">
      <c r="A6123" t="s">
        <v>12279</v>
      </c>
      <c r="B6123" s="171" t="s">
        <v>12280</v>
      </c>
      <c r="C6123" s="171" t="s">
        <v>79</v>
      </c>
      <c r="D6123" s="171" t="s">
        <v>4</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3">
      <c r="A6124" t="s">
        <v>12281</v>
      </c>
      <c r="B6124" s="171" t="s">
        <v>12282</v>
      </c>
      <c r="C6124" s="171" t="s">
        <v>86</v>
      </c>
      <c r="D6124" s="171" t="s">
        <v>4</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3">
      <c r="A6125" t="s">
        <v>12283</v>
      </c>
      <c r="B6125" s="171" t="s">
        <v>12284</v>
      </c>
      <c r="C6125" s="171" t="s">
        <v>89</v>
      </c>
      <c r="D6125" s="171" t="s">
        <v>4</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3">
      <c r="A6126" t="s">
        <v>12285</v>
      </c>
      <c r="B6126" s="171" t="s">
        <v>12286</v>
      </c>
      <c r="C6126" s="171" t="s">
        <v>92</v>
      </c>
      <c r="D6126" s="171" t="s">
        <v>4</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3">
      <c r="A6127" t="s">
        <v>12287</v>
      </c>
      <c r="B6127" s="171" t="s">
        <v>12288</v>
      </c>
      <c r="C6127" s="171" t="s">
        <v>98</v>
      </c>
      <c r="D6127" s="171" t="s">
        <v>4</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3">
      <c r="A6128" t="s">
        <v>12289</v>
      </c>
      <c r="B6128" s="171" t="s">
        <v>12290</v>
      </c>
      <c r="C6128" s="171" t="s">
        <v>101</v>
      </c>
      <c r="D6128" s="171" t="s">
        <v>4</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3">
      <c r="A6129" t="s">
        <v>12291</v>
      </c>
      <c r="B6129" s="171" t="s">
        <v>12292</v>
      </c>
      <c r="C6129" s="171" t="s">
        <v>6843</v>
      </c>
      <c r="D6129" s="171" t="s">
        <v>4</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3">
      <c r="A6130" t="s">
        <v>12293</v>
      </c>
      <c r="B6130" s="171" t="s">
        <v>12294</v>
      </c>
      <c r="C6130" s="171" t="s">
        <v>107</v>
      </c>
      <c r="D6130" s="171" t="s">
        <v>80</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3">
      <c r="A6131" t="s">
        <v>12295</v>
      </c>
      <c r="B6131" s="171" t="s">
        <v>12296</v>
      </c>
      <c r="C6131" s="171" t="s">
        <v>113</v>
      </c>
      <c r="D6131" s="171" t="s">
        <v>4</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3">
      <c r="A6132" t="s">
        <v>12297</v>
      </c>
      <c r="B6132" s="171" t="s">
        <v>12298</v>
      </c>
      <c r="C6132" s="171" t="s">
        <v>116</v>
      </c>
      <c r="D6132" s="171" t="s">
        <v>4</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3">
      <c r="A6133" t="s">
        <v>12299</v>
      </c>
      <c r="B6133" s="171" t="s">
        <v>12300</v>
      </c>
      <c r="C6133" s="171" t="s">
        <v>9887</v>
      </c>
      <c r="D6133" s="171" t="s">
        <v>80</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3">
      <c r="A6134" t="s">
        <v>12301</v>
      </c>
      <c r="B6134" s="171" t="s">
        <v>12302</v>
      </c>
      <c r="C6134" s="171" t="s">
        <v>9862</v>
      </c>
      <c r="D6134" s="171" t="s">
        <v>4</v>
      </c>
      <c r="E6134" s="11">
        <v>42767</v>
      </c>
      <c r="F6134">
        <v>2</v>
      </c>
      <c r="G6134">
        <v>5</v>
      </c>
      <c r="H6134">
        <v>0.4</v>
      </c>
      <c r="I6134">
        <v>5</v>
      </c>
      <c r="J6134">
        <v>8</v>
      </c>
      <c r="K6134">
        <v>0.625</v>
      </c>
      <c r="L6134">
        <v>25</v>
      </c>
      <c r="M6134">
        <v>0.32</v>
      </c>
      <c r="N6134">
        <v>5</v>
      </c>
      <c r="P6134">
        <v>0</v>
      </c>
      <c r="Q6134">
        <v>2</v>
      </c>
      <c r="R6134">
        <v>0</v>
      </c>
      <c r="S6134">
        <v>0</v>
      </c>
      <c r="T6134">
        <v>0.65</v>
      </c>
    </row>
    <row r="6135" spans="1:20" x14ac:dyDescent="0.3">
      <c r="A6135" t="s">
        <v>12303</v>
      </c>
      <c r="B6135" s="171" t="s">
        <v>12304</v>
      </c>
      <c r="C6135" s="171" t="s">
        <v>10525</v>
      </c>
      <c r="D6135" s="171" t="s">
        <v>4</v>
      </c>
      <c r="E6135" s="11">
        <v>42767</v>
      </c>
      <c r="F6135">
        <v>10</v>
      </c>
      <c r="G6135">
        <v>5</v>
      </c>
      <c r="H6135">
        <v>2</v>
      </c>
      <c r="I6135">
        <v>15</v>
      </c>
      <c r="J6135">
        <v>30</v>
      </c>
      <c r="K6135">
        <v>0.5</v>
      </c>
      <c r="L6135">
        <v>25</v>
      </c>
      <c r="M6135">
        <v>1.2</v>
      </c>
      <c r="N6135">
        <v>15</v>
      </c>
      <c r="P6135">
        <v>0</v>
      </c>
      <c r="Q6135">
        <v>0</v>
      </c>
      <c r="R6135" t="e">
        <v>#DIV/0!</v>
      </c>
      <c r="S6135">
        <v>0</v>
      </c>
      <c r="T6135">
        <v>0.88</v>
      </c>
    </row>
    <row r="6136" spans="1:20" x14ac:dyDescent="0.3">
      <c r="A6136" t="s">
        <v>12305</v>
      </c>
      <c r="B6136" s="171" t="s">
        <v>12306</v>
      </c>
      <c r="C6136" s="171" t="s">
        <v>10528</v>
      </c>
      <c r="D6136" s="171" t="s">
        <v>4</v>
      </c>
      <c r="E6136" s="11">
        <v>42767</v>
      </c>
      <c r="F6136">
        <v>1</v>
      </c>
      <c r="G6136">
        <v>1</v>
      </c>
      <c r="H6136">
        <v>1</v>
      </c>
      <c r="I6136">
        <v>0</v>
      </c>
      <c r="J6136">
        <v>3</v>
      </c>
      <c r="K6136">
        <v>0</v>
      </c>
      <c r="L6136">
        <v>2</v>
      </c>
      <c r="M6136">
        <v>1.5</v>
      </c>
      <c r="N6136">
        <v>0</v>
      </c>
      <c r="P6136">
        <v>0</v>
      </c>
      <c r="Q6136">
        <v>0</v>
      </c>
      <c r="R6136" t="e">
        <v>#DIV/0!</v>
      </c>
      <c r="S6136">
        <v>0</v>
      </c>
      <c r="T6136">
        <v>0.81</v>
      </c>
    </row>
    <row r="6137" spans="1:20" x14ac:dyDescent="0.3">
      <c r="A6137" t="s">
        <v>12307</v>
      </c>
      <c r="B6137" s="171" t="s">
        <v>12308</v>
      </c>
      <c r="C6137" s="171" t="s">
        <v>119</v>
      </c>
      <c r="D6137" s="171" t="s">
        <v>4</v>
      </c>
      <c r="E6137" s="11">
        <v>42767</v>
      </c>
      <c r="F6137">
        <v>1</v>
      </c>
      <c r="G6137">
        <v>1</v>
      </c>
      <c r="H6137">
        <v>1</v>
      </c>
      <c r="I6137">
        <v>8</v>
      </c>
      <c r="J6137">
        <v>5</v>
      </c>
      <c r="K6137">
        <v>1.6</v>
      </c>
      <c r="L6137">
        <v>5</v>
      </c>
      <c r="M6137">
        <v>1</v>
      </c>
      <c r="N6137">
        <v>6</v>
      </c>
      <c r="P6137">
        <v>0</v>
      </c>
      <c r="Q6137">
        <v>3</v>
      </c>
      <c r="R6137">
        <v>0</v>
      </c>
      <c r="S6137">
        <v>2</v>
      </c>
      <c r="T6137">
        <v>0.72</v>
      </c>
    </row>
    <row r="6138" spans="1:20" x14ac:dyDescent="0.3">
      <c r="A6138" t="s">
        <v>12309</v>
      </c>
      <c r="B6138" s="171" t="s">
        <v>12310</v>
      </c>
      <c r="C6138" s="171" t="s">
        <v>122</v>
      </c>
      <c r="D6138" s="171" t="s">
        <v>80</v>
      </c>
      <c r="E6138" s="11">
        <v>42767</v>
      </c>
      <c r="F6138">
        <v>1</v>
      </c>
      <c r="G6138">
        <v>1</v>
      </c>
      <c r="H6138">
        <v>1</v>
      </c>
      <c r="I6138">
        <v>8</v>
      </c>
      <c r="J6138">
        <v>5</v>
      </c>
      <c r="K6138">
        <v>1.6</v>
      </c>
      <c r="L6138">
        <v>5</v>
      </c>
      <c r="M6138">
        <v>1</v>
      </c>
      <c r="N6138">
        <v>6</v>
      </c>
      <c r="P6138">
        <v>0</v>
      </c>
      <c r="Q6138">
        <v>3</v>
      </c>
      <c r="R6138">
        <v>0</v>
      </c>
      <c r="S6138">
        <v>2</v>
      </c>
      <c r="T6138">
        <v>0.72</v>
      </c>
    </row>
    <row r="6139" spans="1:20" x14ac:dyDescent="0.3">
      <c r="A6139" t="s">
        <v>12311</v>
      </c>
      <c r="B6139" s="171" t="s">
        <v>12312</v>
      </c>
      <c r="C6139" s="171" t="s">
        <v>125</v>
      </c>
      <c r="D6139" s="171" t="s">
        <v>80</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3">
      <c r="A6140" t="s">
        <v>12313</v>
      </c>
      <c r="B6140" s="171" t="s">
        <v>12314</v>
      </c>
      <c r="C6140" s="171" t="s">
        <v>128</v>
      </c>
      <c r="D6140" s="171" t="s">
        <v>4</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3">
      <c r="A6141" t="s">
        <v>12315</v>
      </c>
      <c r="B6141" s="171" t="s">
        <v>12316</v>
      </c>
      <c r="C6141" s="171" t="s">
        <v>131</v>
      </c>
      <c r="D6141" s="171" t="s">
        <v>4</v>
      </c>
      <c r="E6141" s="11">
        <v>42767</v>
      </c>
      <c r="F6141">
        <v>10</v>
      </c>
      <c r="G6141">
        <v>4</v>
      </c>
      <c r="H6141">
        <v>2.5</v>
      </c>
      <c r="I6141">
        <v>9</v>
      </c>
      <c r="J6141">
        <v>50</v>
      </c>
      <c r="K6141">
        <v>0.18</v>
      </c>
      <c r="L6141">
        <v>10</v>
      </c>
      <c r="M6141">
        <v>5</v>
      </c>
      <c r="N6141">
        <v>7</v>
      </c>
      <c r="P6141">
        <v>0</v>
      </c>
      <c r="Q6141">
        <v>1</v>
      </c>
      <c r="R6141">
        <v>0</v>
      </c>
      <c r="S6141">
        <v>2</v>
      </c>
    </row>
    <row r="6142" spans="1:20" x14ac:dyDescent="0.3">
      <c r="A6142" t="s">
        <v>12317</v>
      </c>
      <c r="B6142" s="171" t="s">
        <v>12318</v>
      </c>
      <c r="C6142" s="171" t="s">
        <v>10531</v>
      </c>
      <c r="D6142" s="171" t="s">
        <v>4</v>
      </c>
      <c r="E6142" s="11">
        <v>42767</v>
      </c>
      <c r="F6142">
        <v>6</v>
      </c>
      <c r="G6142">
        <v>3</v>
      </c>
      <c r="H6142">
        <v>2</v>
      </c>
      <c r="I6142">
        <v>12</v>
      </c>
      <c r="J6142">
        <v>18</v>
      </c>
      <c r="K6142">
        <v>0.66666666666666663</v>
      </c>
      <c r="L6142">
        <v>15</v>
      </c>
      <c r="M6142">
        <v>1.2</v>
      </c>
      <c r="N6142">
        <v>10</v>
      </c>
      <c r="P6142">
        <v>0</v>
      </c>
      <c r="Q6142">
        <v>0</v>
      </c>
      <c r="R6142" t="e">
        <v>#DIV/0!</v>
      </c>
      <c r="S6142">
        <v>2</v>
      </c>
    </row>
    <row r="6143" spans="1:20" x14ac:dyDescent="0.3">
      <c r="A6143" t="s">
        <v>12319</v>
      </c>
      <c r="B6143" s="171" t="s">
        <v>12320</v>
      </c>
      <c r="C6143" s="171" t="s">
        <v>137</v>
      </c>
      <c r="D6143" s="171" t="s">
        <v>80</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3">
      <c r="A6144" t="s">
        <v>12321</v>
      </c>
      <c r="B6144" s="171" t="s">
        <v>12322</v>
      </c>
      <c r="C6144" s="171" t="s">
        <v>140</v>
      </c>
      <c r="D6144" s="171" t="s">
        <v>4</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3">
      <c r="A6145" t="s">
        <v>12323</v>
      </c>
      <c r="B6145" s="171" t="s">
        <v>12324</v>
      </c>
      <c r="C6145" s="171" t="s">
        <v>8615</v>
      </c>
      <c r="D6145" s="171" t="s">
        <v>80</v>
      </c>
      <c r="E6145" s="11">
        <v>42767</v>
      </c>
      <c r="F6145">
        <v>0</v>
      </c>
      <c r="G6145">
        <v>0</v>
      </c>
      <c r="H6145" t="e">
        <v>#DIV/0!</v>
      </c>
      <c r="I6145">
        <v>0</v>
      </c>
      <c r="J6145">
        <v>0</v>
      </c>
      <c r="K6145" t="e">
        <v>#DIV/0!</v>
      </c>
      <c r="L6145">
        <v>0</v>
      </c>
      <c r="M6145" t="e">
        <v>#DIV/0!</v>
      </c>
      <c r="N6145">
        <v>0</v>
      </c>
      <c r="P6145">
        <v>0</v>
      </c>
      <c r="Q6145">
        <v>0</v>
      </c>
      <c r="R6145" t="e">
        <v>#DIV/0!</v>
      </c>
      <c r="S6145">
        <v>0</v>
      </c>
    </row>
    <row r="6146" spans="1:19" x14ac:dyDescent="0.3">
      <c r="A6146" t="s">
        <v>12325</v>
      </c>
      <c r="B6146" s="171" t="s">
        <v>12326</v>
      </c>
      <c r="C6146" s="171" t="s">
        <v>8590</v>
      </c>
      <c r="D6146" s="171" t="s">
        <v>4</v>
      </c>
      <c r="E6146" s="11">
        <v>42767</v>
      </c>
      <c r="F6146">
        <v>0</v>
      </c>
      <c r="G6146">
        <v>0</v>
      </c>
      <c r="H6146" t="e">
        <v>#DIV/0!</v>
      </c>
      <c r="I6146">
        <v>0</v>
      </c>
      <c r="J6146">
        <v>0</v>
      </c>
      <c r="K6146" t="e">
        <v>#DIV/0!</v>
      </c>
      <c r="L6146">
        <v>0</v>
      </c>
      <c r="M6146" t="e">
        <v>#DIV/0!</v>
      </c>
      <c r="N6146">
        <v>0</v>
      </c>
      <c r="P6146">
        <v>0</v>
      </c>
      <c r="Q6146">
        <v>0</v>
      </c>
      <c r="R6146" t="e">
        <v>#DIV/0!</v>
      </c>
      <c r="S6146">
        <v>0</v>
      </c>
    </row>
    <row r="6147" spans="1:19" x14ac:dyDescent="0.3">
      <c r="A6147" t="s">
        <v>12327</v>
      </c>
      <c r="B6147" s="171" t="s">
        <v>12328</v>
      </c>
      <c r="C6147" s="171" t="s">
        <v>167</v>
      </c>
      <c r="D6147" s="171" t="s">
        <v>80</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3">
      <c r="A6148" t="s">
        <v>12329</v>
      </c>
      <c r="B6148" s="171" t="s">
        <v>12330</v>
      </c>
      <c r="C6148" s="171" t="s">
        <v>170</v>
      </c>
      <c r="D6148" s="171" t="s">
        <v>4</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3">
      <c r="A6149" t="s">
        <v>12331</v>
      </c>
      <c r="B6149" s="171" t="s">
        <v>12332</v>
      </c>
      <c r="C6149" s="171" t="s">
        <v>179</v>
      </c>
      <c r="D6149" s="171" t="s">
        <v>80</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3">
      <c r="A6150" t="s">
        <v>12333</v>
      </c>
      <c r="B6150" s="171" t="s">
        <v>12334</v>
      </c>
      <c r="C6150" s="171" t="s">
        <v>182</v>
      </c>
      <c r="D6150" s="171" t="s">
        <v>4</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3">
      <c r="A6151" t="s">
        <v>12335</v>
      </c>
      <c r="B6151" s="171" t="s">
        <v>12336</v>
      </c>
      <c r="C6151" s="171" t="s">
        <v>185</v>
      </c>
      <c r="D6151" s="171" t="s">
        <v>80</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3">
      <c r="A6152" t="s">
        <v>12337</v>
      </c>
      <c r="B6152" s="171" t="s">
        <v>12338</v>
      </c>
      <c r="C6152" s="171" t="s">
        <v>188</v>
      </c>
      <c r="D6152" s="171" t="s">
        <v>4</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3">
      <c r="A6153" t="s">
        <v>12339</v>
      </c>
      <c r="B6153" s="171" t="s">
        <v>12340</v>
      </c>
      <c r="C6153" s="171" t="s">
        <v>10537</v>
      </c>
      <c r="D6153" s="171" t="s">
        <v>4</v>
      </c>
      <c r="E6153" s="11">
        <v>42767</v>
      </c>
      <c r="F6153">
        <v>3</v>
      </c>
      <c r="G6153">
        <v>6</v>
      </c>
      <c r="H6153">
        <v>0.5</v>
      </c>
      <c r="I6153">
        <v>12</v>
      </c>
      <c r="J6153">
        <v>9</v>
      </c>
      <c r="K6153">
        <v>1.3333333333333333</v>
      </c>
      <c r="L6153">
        <v>10</v>
      </c>
      <c r="M6153">
        <v>0.9</v>
      </c>
      <c r="N6153">
        <v>12</v>
      </c>
      <c r="P6153">
        <v>1</v>
      </c>
      <c r="Q6153">
        <v>1</v>
      </c>
      <c r="R6153">
        <v>1</v>
      </c>
      <c r="S6153">
        <v>0</v>
      </c>
    </row>
    <row r="6154" spans="1:19" x14ac:dyDescent="0.3">
      <c r="A6154" t="s">
        <v>12341</v>
      </c>
      <c r="B6154" s="171" t="s">
        <v>12342</v>
      </c>
      <c r="C6154" s="171" t="s">
        <v>191</v>
      </c>
      <c r="D6154" s="171" t="s">
        <v>80</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3">
      <c r="A6155" t="s">
        <v>12343</v>
      </c>
      <c r="B6155" s="171" t="s">
        <v>12344</v>
      </c>
      <c r="C6155" s="171" t="s">
        <v>194</v>
      </c>
      <c r="D6155" s="171" t="s">
        <v>4</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3">
      <c r="A6156" t="s">
        <v>12345</v>
      </c>
      <c r="B6156" s="171" t="s">
        <v>12346</v>
      </c>
      <c r="C6156" s="171" t="s">
        <v>197</v>
      </c>
      <c r="D6156" s="171" t="s">
        <v>4</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3">
      <c r="A6157" t="s">
        <v>12347</v>
      </c>
      <c r="B6157" s="171" t="s">
        <v>12348</v>
      </c>
      <c r="C6157" s="171" t="s">
        <v>209</v>
      </c>
      <c r="D6157" s="171" t="s">
        <v>4</v>
      </c>
      <c r="E6157" s="11">
        <v>42767</v>
      </c>
      <c r="F6157">
        <v>1</v>
      </c>
      <c r="G6157">
        <v>1</v>
      </c>
      <c r="H6157">
        <v>1</v>
      </c>
      <c r="I6157">
        <v>4</v>
      </c>
      <c r="J6157">
        <v>5</v>
      </c>
      <c r="K6157">
        <v>0.8</v>
      </c>
      <c r="L6157">
        <v>10</v>
      </c>
      <c r="M6157">
        <v>0.5</v>
      </c>
      <c r="N6157">
        <v>4</v>
      </c>
      <c r="P6157">
        <v>0</v>
      </c>
      <c r="Q6157">
        <v>2</v>
      </c>
      <c r="R6157">
        <v>0</v>
      </c>
      <c r="S6157">
        <v>0</v>
      </c>
    </row>
    <row r="6158" spans="1:19" x14ac:dyDescent="0.3">
      <c r="A6158" t="s">
        <v>12349</v>
      </c>
      <c r="B6158" s="171" t="s">
        <v>12350</v>
      </c>
      <c r="C6158" s="171" t="s">
        <v>212</v>
      </c>
      <c r="D6158" s="171" t="s">
        <v>80</v>
      </c>
      <c r="E6158" s="11">
        <v>42767</v>
      </c>
      <c r="F6158">
        <v>1</v>
      </c>
      <c r="G6158">
        <v>1</v>
      </c>
      <c r="H6158">
        <v>1</v>
      </c>
      <c r="I6158">
        <v>4</v>
      </c>
      <c r="J6158">
        <v>5</v>
      </c>
      <c r="K6158">
        <v>0.8</v>
      </c>
      <c r="L6158">
        <v>10</v>
      </c>
      <c r="M6158">
        <v>0.5</v>
      </c>
      <c r="N6158">
        <v>4</v>
      </c>
      <c r="P6158">
        <v>0</v>
      </c>
      <c r="Q6158">
        <v>2</v>
      </c>
      <c r="R6158">
        <v>0</v>
      </c>
      <c r="S6158">
        <v>0</v>
      </c>
    </row>
    <row r="6159" spans="1:19" x14ac:dyDescent="0.3">
      <c r="A6159" t="s">
        <v>12351</v>
      </c>
      <c r="B6159" s="171" t="s">
        <v>12352</v>
      </c>
      <c r="C6159" s="171" t="s">
        <v>215</v>
      </c>
      <c r="D6159" s="171" t="s">
        <v>80</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3">
      <c r="A6160" t="s">
        <v>12353</v>
      </c>
      <c r="B6160" s="171" t="s">
        <v>12354</v>
      </c>
      <c r="C6160" s="171" t="s">
        <v>218</v>
      </c>
      <c r="D6160" s="171" t="s">
        <v>4</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3">
      <c r="A6161" t="s">
        <v>12355</v>
      </c>
      <c r="B6161" s="171" t="s">
        <v>12356</v>
      </c>
      <c r="C6161" s="171" t="s">
        <v>8233</v>
      </c>
      <c r="D6161" s="171" t="s">
        <v>80</v>
      </c>
      <c r="E6161" s="11">
        <v>42767</v>
      </c>
      <c r="F6161">
        <v>4</v>
      </c>
      <c r="G6161">
        <v>4</v>
      </c>
      <c r="H6161">
        <v>1</v>
      </c>
      <c r="I6161">
        <v>20</v>
      </c>
      <c r="J6161">
        <v>40</v>
      </c>
      <c r="K6161">
        <v>0.5</v>
      </c>
      <c r="L6161">
        <v>40</v>
      </c>
      <c r="M6161">
        <v>1</v>
      </c>
      <c r="N6161">
        <v>19</v>
      </c>
      <c r="P6161">
        <v>3</v>
      </c>
      <c r="Q6161">
        <v>3</v>
      </c>
      <c r="R6161">
        <v>1</v>
      </c>
      <c r="S6161">
        <v>1</v>
      </c>
    </row>
    <row r="6162" spans="1:20" x14ac:dyDescent="0.3">
      <c r="A6162" t="s">
        <v>12357</v>
      </c>
      <c r="B6162" s="171" t="s">
        <v>12358</v>
      </c>
      <c r="C6162" s="171" t="s">
        <v>8193</v>
      </c>
      <c r="D6162" s="171" t="s">
        <v>4</v>
      </c>
      <c r="E6162" s="11">
        <v>42767</v>
      </c>
      <c r="F6162">
        <v>4</v>
      </c>
      <c r="G6162">
        <v>4</v>
      </c>
      <c r="H6162">
        <v>1</v>
      </c>
      <c r="I6162">
        <v>20</v>
      </c>
      <c r="J6162">
        <v>40</v>
      </c>
      <c r="K6162">
        <v>0.5</v>
      </c>
      <c r="L6162">
        <v>40</v>
      </c>
      <c r="M6162">
        <v>1</v>
      </c>
      <c r="N6162">
        <v>19</v>
      </c>
      <c r="P6162">
        <v>3</v>
      </c>
      <c r="Q6162">
        <v>3</v>
      </c>
      <c r="R6162">
        <v>1</v>
      </c>
      <c r="S6162">
        <v>1</v>
      </c>
    </row>
    <row r="6163" spans="1:20" x14ac:dyDescent="0.3">
      <c r="A6163" t="s">
        <v>12359</v>
      </c>
      <c r="B6163" s="171" t="s">
        <v>12360</v>
      </c>
      <c r="C6163" s="171" t="s">
        <v>233</v>
      </c>
      <c r="D6163" s="171" t="s">
        <v>80</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3">
      <c r="A6164" t="s">
        <v>12361</v>
      </c>
      <c r="B6164" s="171" t="s">
        <v>12362</v>
      </c>
      <c r="C6164" s="171" t="s">
        <v>236</v>
      </c>
      <c r="D6164" s="171" t="s">
        <v>4</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3">
      <c r="A6165" t="s">
        <v>12363</v>
      </c>
      <c r="B6165" s="171" t="s">
        <v>12364</v>
      </c>
      <c r="C6165" s="171" t="s">
        <v>239</v>
      </c>
      <c r="D6165" s="171" t="s">
        <v>4</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3">
      <c r="A6166" t="s">
        <v>12365</v>
      </c>
      <c r="B6166" s="171" t="s">
        <v>12366</v>
      </c>
      <c r="C6166" s="171" t="s">
        <v>143</v>
      </c>
      <c r="D6166" s="171" t="s">
        <v>4</v>
      </c>
      <c r="E6166" s="11">
        <v>42767</v>
      </c>
      <c r="F6166">
        <v>2</v>
      </c>
      <c r="G6166">
        <v>2</v>
      </c>
      <c r="H6166">
        <v>1</v>
      </c>
      <c r="I6166">
        <v>30</v>
      </c>
      <c r="J6166">
        <v>30</v>
      </c>
      <c r="K6166">
        <v>1</v>
      </c>
      <c r="L6166">
        <v>30</v>
      </c>
      <c r="M6166">
        <v>1</v>
      </c>
      <c r="N6166">
        <v>18</v>
      </c>
      <c r="P6166">
        <v>0</v>
      </c>
      <c r="Q6166">
        <v>6</v>
      </c>
      <c r="R6166">
        <v>0</v>
      </c>
      <c r="S6166">
        <v>12</v>
      </c>
      <c r="T6166" t="e">
        <v>#DIV/0!</v>
      </c>
    </row>
    <row r="6167" spans="1:20" x14ac:dyDescent="0.3">
      <c r="A6167" t="s">
        <v>12367</v>
      </c>
      <c r="B6167" s="171" t="s">
        <v>12368</v>
      </c>
      <c r="C6167" s="171" t="s">
        <v>146</v>
      </c>
      <c r="D6167" s="171" t="s">
        <v>80</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3">
      <c r="A6168" t="s">
        <v>12369</v>
      </c>
      <c r="B6168" s="171" t="s">
        <v>12370</v>
      </c>
      <c r="C6168" s="171" t="s">
        <v>152</v>
      </c>
      <c r="D6168" s="171" t="s">
        <v>4</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3">
      <c r="A6169" t="s">
        <v>12371</v>
      </c>
      <c r="B6169" s="171" t="s">
        <v>12372</v>
      </c>
      <c r="C6169" s="171" t="s">
        <v>155</v>
      </c>
      <c r="D6169" s="171" t="s">
        <v>4</v>
      </c>
      <c r="E6169" s="11">
        <v>42767</v>
      </c>
      <c r="F6169">
        <v>3</v>
      </c>
      <c r="G6169">
        <v>2</v>
      </c>
      <c r="H6169">
        <v>1.5</v>
      </c>
      <c r="I6169">
        <v>12</v>
      </c>
      <c r="J6169">
        <v>15</v>
      </c>
      <c r="K6169">
        <v>0.8</v>
      </c>
      <c r="L6169">
        <v>10</v>
      </c>
      <c r="M6169">
        <v>1.5</v>
      </c>
      <c r="N6169">
        <v>8</v>
      </c>
      <c r="P6169">
        <v>0</v>
      </c>
      <c r="Q6169">
        <v>0</v>
      </c>
      <c r="R6169" t="e">
        <v>#DIV/0!</v>
      </c>
      <c r="S6169">
        <v>4</v>
      </c>
      <c r="T6169">
        <v>0.13</v>
      </c>
    </row>
    <row r="6170" spans="1:20" x14ac:dyDescent="0.3">
      <c r="A6170" t="s">
        <v>12373</v>
      </c>
      <c r="B6170" s="171" t="s">
        <v>12374</v>
      </c>
      <c r="C6170" s="171" t="s">
        <v>10534</v>
      </c>
      <c r="D6170" s="171" t="s">
        <v>4</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3">
      <c r="A6171" t="s">
        <v>12375</v>
      </c>
      <c r="B6171" s="171" t="s">
        <v>12376</v>
      </c>
      <c r="C6171" s="171" t="s">
        <v>158</v>
      </c>
      <c r="D6171" s="171" t="s">
        <v>4</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3">
      <c r="A6172" t="s">
        <v>12377</v>
      </c>
      <c r="B6172" s="171" t="s">
        <v>12378</v>
      </c>
      <c r="C6172" s="171" t="s">
        <v>161</v>
      </c>
      <c r="D6172" s="171" t="s">
        <v>80</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3">
      <c r="A6173" t="s">
        <v>12379</v>
      </c>
      <c r="B6173" s="171" t="s">
        <v>12380</v>
      </c>
      <c r="C6173" s="171" t="s">
        <v>221</v>
      </c>
      <c r="D6173" s="171" t="s">
        <v>80</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3">
      <c r="A6174" t="s">
        <v>12381</v>
      </c>
      <c r="B6174" s="171" t="s">
        <v>12382</v>
      </c>
      <c r="C6174" s="171" t="s">
        <v>227</v>
      </c>
      <c r="D6174" s="171" t="s">
        <v>4</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3">
      <c r="A6175" t="s">
        <v>12383</v>
      </c>
      <c r="B6175" s="171" t="s">
        <v>12384</v>
      </c>
      <c r="C6175" s="171" t="s">
        <v>230</v>
      </c>
      <c r="D6175" s="171" t="s">
        <v>4</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3">
      <c r="A6176" t="s">
        <v>12385</v>
      </c>
      <c r="B6176" s="171" t="s">
        <v>12386</v>
      </c>
      <c r="C6176" s="171" t="s">
        <v>119</v>
      </c>
      <c r="D6176" s="171" t="s">
        <v>80</v>
      </c>
      <c r="E6176" s="11">
        <v>42795</v>
      </c>
      <c r="F6176">
        <v>1</v>
      </c>
      <c r="G6176">
        <v>1</v>
      </c>
      <c r="H6176">
        <v>1</v>
      </c>
      <c r="I6176">
        <v>7</v>
      </c>
      <c r="J6176">
        <v>5</v>
      </c>
      <c r="K6176">
        <v>1.4</v>
      </c>
      <c r="L6176">
        <v>5</v>
      </c>
      <c r="M6176">
        <v>1</v>
      </c>
      <c r="N6176">
        <v>4</v>
      </c>
      <c r="P6176">
        <v>3</v>
      </c>
      <c r="Q6176">
        <v>4</v>
      </c>
      <c r="R6176">
        <v>0.75</v>
      </c>
      <c r="S6176">
        <v>3</v>
      </c>
      <c r="T6176">
        <v>0.27</v>
      </c>
    </row>
    <row r="6177" spans="1:20" x14ac:dyDescent="0.3">
      <c r="A6177" t="s">
        <v>12387</v>
      </c>
      <c r="B6177" s="171" t="s">
        <v>12388</v>
      </c>
      <c r="C6177" s="171" t="s">
        <v>143</v>
      </c>
      <c r="D6177" s="171" t="s">
        <v>80</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3">
      <c r="A6178" t="s">
        <v>12389</v>
      </c>
      <c r="B6178" s="171" t="s">
        <v>12390</v>
      </c>
      <c r="C6178" s="171" t="s">
        <v>158</v>
      </c>
      <c r="D6178" s="171" t="s">
        <v>80</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3">
      <c r="A6179" t="s">
        <v>12391</v>
      </c>
      <c r="B6179" s="171" t="s">
        <v>12392</v>
      </c>
      <c r="C6179" s="171" t="s">
        <v>209</v>
      </c>
      <c r="D6179" s="171" t="s">
        <v>80</v>
      </c>
      <c r="E6179" s="11">
        <v>42795</v>
      </c>
      <c r="F6179">
        <v>1</v>
      </c>
      <c r="G6179">
        <v>1</v>
      </c>
      <c r="H6179">
        <v>1</v>
      </c>
      <c r="I6179">
        <v>6</v>
      </c>
      <c r="J6179">
        <v>5</v>
      </c>
      <c r="K6179">
        <v>1.2</v>
      </c>
      <c r="L6179">
        <v>10</v>
      </c>
      <c r="M6179">
        <v>0.5</v>
      </c>
      <c r="N6179">
        <v>4</v>
      </c>
      <c r="P6179">
        <v>0</v>
      </c>
      <c r="Q6179">
        <v>0</v>
      </c>
      <c r="R6179" t="e">
        <v>#DIV/0!</v>
      </c>
      <c r="S6179">
        <v>2</v>
      </c>
    </row>
    <row r="6180" spans="1:20" x14ac:dyDescent="0.3">
      <c r="A6180" t="s">
        <v>12393</v>
      </c>
      <c r="B6180" s="171" t="s">
        <v>12394</v>
      </c>
      <c r="C6180" s="171" t="s">
        <v>76</v>
      </c>
      <c r="D6180" s="171" t="s">
        <v>4</v>
      </c>
      <c r="E6180" s="11">
        <v>42795</v>
      </c>
      <c r="F6180">
        <v>0</v>
      </c>
      <c r="G6180">
        <v>0</v>
      </c>
      <c r="H6180" t="e">
        <v>#DIV/0!</v>
      </c>
      <c r="I6180">
        <v>0</v>
      </c>
      <c r="J6180">
        <v>0</v>
      </c>
      <c r="K6180" t="e">
        <v>#DIV/0!</v>
      </c>
      <c r="L6180">
        <v>0</v>
      </c>
      <c r="M6180" t="e">
        <v>#DIV/0!</v>
      </c>
      <c r="N6180">
        <v>0</v>
      </c>
      <c r="P6180">
        <v>0</v>
      </c>
      <c r="Q6180">
        <v>0</v>
      </c>
      <c r="R6180" t="e">
        <v>#DIV/0!</v>
      </c>
      <c r="S6180">
        <v>0</v>
      </c>
    </row>
    <row r="6181" spans="1:20" x14ac:dyDescent="0.3">
      <c r="A6181" t="s">
        <v>12395</v>
      </c>
      <c r="B6181" s="171" t="s">
        <v>12396</v>
      </c>
      <c r="C6181" s="171" t="s">
        <v>203</v>
      </c>
      <c r="D6181" s="171" t="s">
        <v>80</v>
      </c>
      <c r="E6181" s="11">
        <v>42795</v>
      </c>
      <c r="F6181">
        <v>6</v>
      </c>
      <c r="G6181">
        <v>6</v>
      </c>
      <c r="H6181">
        <v>1</v>
      </c>
      <c r="I6181">
        <v>26</v>
      </c>
      <c r="J6181">
        <v>30</v>
      </c>
      <c r="K6181">
        <v>0.8666666666666667</v>
      </c>
      <c r="L6181">
        <v>32</v>
      </c>
      <c r="M6181">
        <v>0.9375</v>
      </c>
      <c r="N6181">
        <v>24</v>
      </c>
      <c r="P6181">
        <v>0</v>
      </c>
      <c r="Q6181">
        <v>1</v>
      </c>
      <c r="R6181">
        <v>0</v>
      </c>
      <c r="S6181">
        <v>2</v>
      </c>
    </row>
    <row r="6182" spans="1:20" x14ac:dyDescent="0.3">
      <c r="A6182" t="s">
        <v>12397</v>
      </c>
      <c r="B6182" s="171" t="s">
        <v>12398</v>
      </c>
      <c r="C6182" s="171" t="s">
        <v>128</v>
      </c>
      <c r="D6182" s="171" t="s">
        <v>80</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3">
      <c r="A6183" t="s">
        <v>12399</v>
      </c>
      <c r="B6183" s="171" t="s">
        <v>12400</v>
      </c>
      <c r="C6183" s="171" t="s">
        <v>152</v>
      </c>
      <c r="D6183" s="171" t="s">
        <v>80</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3">
      <c r="A6184" t="s">
        <v>12401</v>
      </c>
      <c r="B6184" s="171" t="s">
        <v>12402</v>
      </c>
      <c r="C6184" s="171" t="s">
        <v>194</v>
      </c>
      <c r="D6184" s="171" t="s">
        <v>80</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3">
      <c r="A6185" t="s">
        <v>12403</v>
      </c>
      <c r="B6185" s="171" t="s">
        <v>12404</v>
      </c>
      <c r="C6185" s="171" t="s">
        <v>236</v>
      </c>
      <c r="D6185" s="171" t="s">
        <v>80</v>
      </c>
      <c r="E6185" s="11">
        <v>42795</v>
      </c>
      <c r="F6185">
        <v>6</v>
      </c>
      <c r="G6185">
        <v>12</v>
      </c>
      <c r="H6185">
        <v>0.5</v>
      </c>
      <c r="I6185">
        <v>20</v>
      </c>
      <c r="J6185">
        <v>32</v>
      </c>
      <c r="K6185">
        <v>0.625</v>
      </c>
      <c r="L6185">
        <v>40</v>
      </c>
      <c r="M6185">
        <v>0.8</v>
      </c>
      <c r="N6185">
        <v>19</v>
      </c>
      <c r="O6185">
        <v>0.73</v>
      </c>
      <c r="P6185">
        <v>0</v>
      </c>
      <c r="Q6185">
        <v>4</v>
      </c>
      <c r="R6185">
        <v>0</v>
      </c>
      <c r="S6185">
        <v>1</v>
      </c>
    </row>
    <row r="6186" spans="1:20" x14ac:dyDescent="0.3">
      <c r="A6186" t="s">
        <v>12405</v>
      </c>
      <c r="B6186" s="171" t="s">
        <v>12406</v>
      </c>
      <c r="C6186" s="171" t="s">
        <v>239</v>
      </c>
      <c r="D6186" s="171" t="s">
        <v>80</v>
      </c>
      <c r="E6186" s="11">
        <v>42795</v>
      </c>
      <c r="F6186">
        <v>4</v>
      </c>
      <c r="G6186">
        <v>4</v>
      </c>
      <c r="H6186">
        <v>1</v>
      </c>
      <c r="I6186">
        <v>3</v>
      </c>
      <c r="J6186">
        <v>8</v>
      </c>
      <c r="K6186">
        <v>0.375</v>
      </c>
      <c r="L6186">
        <v>8</v>
      </c>
      <c r="M6186">
        <v>1</v>
      </c>
      <c r="N6186">
        <v>3</v>
      </c>
      <c r="O6186">
        <v>0.85</v>
      </c>
      <c r="P6186">
        <v>0</v>
      </c>
      <c r="Q6186">
        <v>0</v>
      </c>
      <c r="R6186" t="e">
        <v>#DIV/0!</v>
      </c>
      <c r="S6186">
        <v>0</v>
      </c>
    </row>
    <row r="6187" spans="1:20" x14ac:dyDescent="0.3">
      <c r="A6187" t="s">
        <v>12407</v>
      </c>
      <c r="B6187" s="171" t="s">
        <v>12408</v>
      </c>
      <c r="C6187" s="171" t="s">
        <v>176</v>
      </c>
      <c r="D6187" s="171" t="s">
        <v>80</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3">
      <c r="A6188" t="s">
        <v>12409</v>
      </c>
      <c r="B6188" s="171" t="s">
        <v>12410</v>
      </c>
      <c r="C6188" s="171" t="s">
        <v>206</v>
      </c>
      <c r="D6188" s="171" t="s">
        <v>80</v>
      </c>
      <c r="E6188" s="11">
        <v>42795</v>
      </c>
      <c r="F6188">
        <v>5</v>
      </c>
      <c r="G6188">
        <v>5</v>
      </c>
      <c r="H6188">
        <v>1</v>
      </c>
      <c r="I6188">
        <v>19</v>
      </c>
      <c r="J6188">
        <v>25</v>
      </c>
      <c r="K6188">
        <v>0.76</v>
      </c>
      <c r="L6188">
        <v>12</v>
      </c>
      <c r="M6188">
        <v>2.0833333333333335</v>
      </c>
      <c r="N6188">
        <v>16</v>
      </c>
      <c r="P6188">
        <v>1</v>
      </c>
      <c r="Q6188">
        <v>4</v>
      </c>
      <c r="R6188">
        <v>0.25</v>
      </c>
      <c r="S6188">
        <v>3</v>
      </c>
    </row>
    <row r="6189" spans="1:20" x14ac:dyDescent="0.3">
      <c r="A6189" t="s">
        <v>12411</v>
      </c>
      <c r="B6189" s="171" t="s">
        <v>12412</v>
      </c>
      <c r="C6189" s="171" t="s">
        <v>113</v>
      </c>
      <c r="D6189" s="171" t="s">
        <v>80</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3">
      <c r="A6190" t="s">
        <v>12413</v>
      </c>
      <c r="B6190" s="171" t="s">
        <v>12414</v>
      </c>
      <c r="C6190" s="171" t="s">
        <v>131</v>
      </c>
      <c r="D6190" s="171" t="s">
        <v>80</v>
      </c>
      <c r="E6190" s="11">
        <v>42795</v>
      </c>
      <c r="F6190">
        <v>10</v>
      </c>
      <c r="G6190">
        <v>4</v>
      </c>
      <c r="H6190">
        <v>2.5</v>
      </c>
      <c r="I6190">
        <v>9</v>
      </c>
      <c r="J6190">
        <v>50</v>
      </c>
      <c r="K6190">
        <v>0.18</v>
      </c>
      <c r="L6190">
        <v>10</v>
      </c>
      <c r="M6190">
        <v>5</v>
      </c>
      <c r="N6190">
        <v>8</v>
      </c>
      <c r="P6190">
        <v>0</v>
      </c>
      <c r="Q6190">
        <v>1</v>
      </c>
      <c r="R6190">
        <v>0</v>
      </c>
      <c r="S6190">
        <v>1</v>
      </c>
    </row>
    <row r="6191" spans="1:20" x14ac:dyDescent="0.3">
      <c r="A6191" t="s">
        <v>12415</v>
      </c>
      <c r="B6191" s="171" t="s">
        <v>12416</v>
      </c>
      <c r="C6191" s="171" t="s">
        <v>155</v>
      </c>
      <c r="D6191" s="171" t="s">
        <v>80</v>
      </c>
      <c r="E6191" s="11">
        <v>42795</v>
      </c>
      <c r="F6191">
        <v>2</v>
      </c>
      <c r="G6191">
        <v>2</v>
      </c>
      <c r="H6191">
        <v>1</v>
      </c>
      <c r="I6191">
        <v>11</v>
      </c>
      <c r="J6191">
        <v>10</v>
      </c>
      <c r="K6191">
        <v>1.1000000000000001</v>
      </c>
      <c r="L6191">
        <v>10</v>
      </c>
      <c r="M6191">
        <v>1</v>
      </c>
      <c r="N6191">
        <v>11</v>
      </c>
      <c r="P6191">
        <v>1</v>
      </c>
      <c r="Q6191">
        <v>1</v>
      </c>
      <c r="R6191">
        <v>1</v>
      </c>
      <c r="S6191">
        <v>0</v>
      </c>
    </row>
    <row r="6192" spans="1:20" x14ac:dyDescent="0.3">
      <c r="A6192" t="s">
        <v>12417</v>
      </c>
      <c r="B6192" s="171" t="s">
        <v>12418</v>
      </c>
      <c r="C6192" s="171" t="s">
        <v>188</v>
      </c>
      <c r="D6192" s="171" t="s">
        <v>80</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3">
      <c r="A6193" t="s">
        <v>12419</v>
      </c>
      <c r="B6193" s="171" t="s">
        <v>12420</v>
      </c>
      <c r="C6193" s="171" t="s">
        <v>227</v>
      </c>
      <c r="D6193" s="171" t="s">
        <v>80</v>
      </c>
      <c r="E6193" s="11">
        <v>42795</v>
      </c>
      <c r="F6193">
        <v>0</v>
      </c>
      <c r="G6193">
        <v>0</v>
      </c>
      <c r="H6193" t="e">
        <v>#DIV/0!</v>
      </c>
      <c r="I6193">
        <v>0</v>
      </c>
      <c r="J6193">
        <v>0</v>
      </c>
      <c r="K6193" t="e">
        <v>#DIV/0!</v>
      </c>
      <c r="L6193">
        <v>0</v>
      </c>
      <c r="M6193" t="e">
        <v>#DIV/0!</v>
      </c>
      <c r="N6193">
        <v>0</v>
      </c>
      <c r="P6193">
        <v>0</v>
      </c>
      <c r="Q6193">
        <v>0</v>
      </c>
      <c r="R6193" t="e">
        <v>#DIV/0!</v>
      </c>
      <c r="S6193">
        <v>0</v>
      </c>
    </row>
    <row r="6194" spans="1:19" x14ac:dyDescent="0.3">
      <c r="A6194" t="s">
        <v>12421</v>
      </c>
      <c r="B6194" s="171" t="s">
        <v>12422</v>
      </c>
      <c r="C6194" s="171" t="s">
        <v>116</v>
      </c>
      <c r="D6194" s="171" t="s">
        <v>80</v>
      </c>
      <c r="E6194" s="11">
        <v>42795</v>
      </c>
      <c r="F6194">
        <v>9</v>
      </c>
      <c r="G6194">
        <v>9</v>
      </c>
      <c r="H6194">
        <v>1</v>
      </c>
      <c r="I6194">
        <v>137</v>
      </c>
      <c r="J6194">
        <v>90</v>
      </c>
      <c r="K6194">
        <v>1.5222222222222221</v>
      </c>
      <c r="L6194">
        <v>100</v>
      </c>
      <c r="M6194">
        <v>0.9</v>
      </c>
      <c r="N6194">
        <v>134</v>
      </c>
      <c r="P6194">
        <v>0</v>
      </c>
      <c r="Q6194">
        <v>0</v>
      </c>
      <c r="R6194" t="e">
        <v>#DIV/0!</v>
      </c>
      <c r="S6194">
        <v>3</v>
      </c>
    </row>
    <row r="6195" spans="1:19" x14ac:dyDescent="0.3">
      <c r="A6195" t="s">
        <v>12423</v>
      </c>
      <c r="B6195" s="171" t="s">
        <v>12424</v>
      </c>
      <c r="C6195" s="171" t="s">
        <v>9862</v>
      </c>
      <c r="D6195" s="171" t="s">
        <v>80</v>
      </c>
      <c r="E6195" s="11">
        <v>42795</v>
      </c>
      <c r="F6195">
        <v>2</v>
      </c>
      <c r="G6195">
        <v>5</v>
      </c>
      <c r="H6195">
        <v>0.4</v>
      </c>
      <c r="I6195">
        <v>5</v>
      </c>
      <c r="J6195">
        <v>8</v>
      </c>
      <c r="K6195">
        <v>0.625</v>
      </c>
      <c r="L6195">
        <v>25</v>
      </c>
      <c r="M6195">
        <v>0.32</v>
      </c>
      <c r="N6195">
        <v>4</v>
      </c>
      <c r="P6195">
        <v>0</v>
      </c>
      <c r="Q6195">
        <v>1</v>
      </c>
      <c r="R6195">
        <v>0</v>
      </c>
      <c r="S6195">
        <v>1</v>
      </c>
    </row>
    <row r="6196" spans="1:19" x14ac:dyDescent="0.3">
      <c r="A6196" t="s">
        <v>12425</v>
      </c>
      <c r="B6196" s="171" t="s">
        <v>12426</v>
      </c>
      <c r="C6196" s="171" t="s">
        <v>140</v>
      </c>
      <c r="D6196" s="171" t="s">
        <v>80</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3">
      <c r="A6197" t="s">
        <v>12427</v>
      </c>
      <c r="B6197" s="171" t="s">
        <v>12428</v>
      </c>
      <c r="C6197" s="171" t="s">
        <v>8590</v>
      </c>
      <c r="D6197" s="171" t="s">
        <v>80</v>
      </c>
      <c r="E6197" s="11">
        <v>42795</v>
      </c>
      <c r="F6197">
        <v>0</v>
      </c>
      <c r="G6197">
        <v>0</v>
      </c>
      <c r="H6197" t="e">
        <v>#DIV/0!</v>
      </c>
      <c r="I6197">
        <v>0</v>
      </c>
      <c r="J6197">
        <v>0</v>
      </c>
      <c r="K6197" t="e">
        <v>#DIV/0!</v>
      </c>
      <c r="L6197">
        <v>0</v>
      </c>
      <c r="M6197" t="e">
        <v>#DIV/0!</v>
      </c>
      <c r="N6197">
        <v>0</v>
      </c>
      <c r="P6197">
        <v>0</v>
      </c>
      <c r="Q6197">
        <v>0</v>
      </c>
      <c r="R6197" t="e">
        <v>#DIV/0!</v>
      </c>
      <c r="S6197">
        <v>0</v>
      </c>
    </row>
    <row r="6198" spans="1:19" x14ac:dyDescent="0.3">
      <c r="A6198" t="s">
        <v>12429</v>
      </c>
      <c r="B6198" s="171" t="s">
        <v>12430</v>
      </c>
      <c r="C6198" s="171" t="s">
        <v>170</v>
      </c>
      <c r="D6198" s="171" t="s">
        <v>80</v>
      </c>
      <c r="E6198" s="11">
        <v>42795</v>
      </c>
      <c r="F6198">
        <v>7</v>
      </c>
      <c r="G6198">
        <v>7</v>
      </c>
      <c r="H6198">
        <v>1</v>
      </c>
      <c r="I6198">
        <v>39</v>
      </c>
      <c r="J6198">
        <v>50</v>
      </c>
      <c r="K6198">
        <v>0.78</v>
      </c>
      <c r="L6198">
        <v>105</v>
      </c>
      <c r="M6198">
        <v>0.47619047619047616</v>
      </c>
      <c r="N6198">
        <v>32</v>
      </c>
      <c r="P6198">
        <v>1</v>
      </c>
      <c r="Q6198">
        <v>1</v>
      </c>
      <c r="R6198">
        <v>1</v>
      </c>
      <c r="S6198">
        <v>7</v>
      </c>
    </row>
    <row r="6199" spans="1:19" x14ac:dyDescent="0.3">
      <c r="A6199" t="s">
        <v>12431</v>
      </c>
      <c r="B6199" s="171" t="s">
        <v>12432</v>
      </c>
      <c r="C6199" s="171" t="s">
        <v>182</v>
      </c>
      <c r="D6199" s="171" t="s">
        <v>80</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3">
      <c r="A6200" t="s">
        <v>12433</v>
      </c>
      <c r="B6200" s="171" t="s">
        <v>12434</v>
      </c>
      <c r="C6200" s="171" t="s">
        <v>197</v>
      </c>
      <c r="D6200" s="171" t="s">
        <v>80</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3">
      <c r="A6201" t="s">
        <v>12435</v>
      </c>
      <c r="B6201" s="171" t="s">
        <v>12436</v>
      </c>
      <c r="C6201" s="171" t="s">
        <v>218</v>
      </c>
      <c r="D6201" s="171" t="s">
        <v>80</v>
      </c>
      <c r="E6201" s="11">
        <v>42795</v>
      </c>
      <c r="F6201">
        <v>3</v>
      </c>
      <c r="G6201">
        <v>6</v>
      </c>
      <c r="H6201">
        <v>0.5</v>
      </c>
      <c r="I6201">
        <v>71</v>
      </c>
      <c r="J6201">
        <v>30</v>
      </c>
      <c r="K6201">
        <v>2.3666666666666667</v>
      </c>
      <c r="L6201">
        <v>50</v>
      </c>
      <c r="M6201">
        <v>0.6</v>
      </c>
      <c r="N6201">
        <v>71</v>
      </c>
      <c r="P6201">
        <v>0</v>
      </c>
      <c r="Q6201">
        <v>2</v>
      </c>
      <c r="R6201">
        <v>0</v>
      </c>
      <c r="S6201">
        <v>0</v>
      </c>
    </row>
    <row r="6202" spans="1:19" x14ac:dyDescent="0.3">
      <c r="A6202" t="s">
        <v>12437</v>
      </c>
      <c r="B6202" s="171" t="s">
        <v>12438</v>
      </c>
      <c r="C6202" s="171" t="s">
        <v>230</v>
      </c>
      <c r="D6202" s="171" t="s">
        <v>80</v>
      </c>
      <c r="E6202" s="11">
        <v>42795</v>
      </c>
      <c r="F6202">
        <v>0</v>
      </c>
      <c r="G6202">
        <v>0</v>
      </c>
      <c r="H6202" t="e">
        <v>#DIV/0!</v>
      </c>
      <c r="I6202">
        <v>0</v>
      </c>
      <c r="J6202">
        <v>0</v>
      </c>
      <c r="K6202" t="e">
        <v>#DIV/0!</v>
      </c>
      <c r="L6202">
        <v>0</v>
      </c>
      <c r="M6202" t="e">
        <v>#DIV/0!</v>
      </c>
      <c r="N6202">
        <v>0</v>
      </c>
      <c r="P6202">
        <v>0</v>
      </c>
      <c r="Q6202">
        <v>0</v>
      </c>
      <c r="R6202" t="e">
        <v>#DIV/0!</v>
      </c>
      <c r="S6202">
        <v>0</v>
      </c>
    </row>
    <row r="6203" spans="1:19" x14ac:dyDescent="0.3">
      <c r="A6203" t="s">
        <v>12439</v>
      </c>
      <c r="B6203" s="171" t="s">
        <v>12440</v>
      </c>
      <c r="C6203" s="171" t="s">
        <v>8193</v>
      </c>
      <c r="D6203" s="171" t="s">
        <v>80</v>
      </c>
      <c r="E6203" s="11">
        <v>42795</v>
      </c>
      <c r="F6203">
        <v>4</v>
      </c>
      <c r="G6203">
        <v>4</v>
      </c>
      <c r="H6203">
        <v>1</v>
      </c>
      <c r="I6203">
        <v>18</v>
      </c>
      <c r="J6203">
        <v>40</v>
      </c>
      <c r="K6203">
        <v>0.45</v>
      </c>
      <c r="L6203">
        <v>40</v>
      </c>
      <c r="M6203">
        <v>1</v>
      </c>
      <c r="N6203">
        <v>12</v>
      </c>
      <c r="P6203">
        <v>2</v>
      </c>
      <c r="Q6203">
        <v>2</v>
      </c>
      <c r="R6203">
        <v>1</v>
      </c>
      <c r="S6203">
        <v>6</v>
      </c>
    </row>
    <row r="6204" spans="1:19" x14ac:dyDescent="0.3">
      <c r="A6204" t="s">
        <v>12441</v>
      </c>
      <c r="B6204" s="171" t="s">
        <v>12442</v>
      </c>
      <c r="C6204" s="171" t="s">
        <v>10522</v>
      </c>
      <c r="D6204" s="171" t="s">
        <v>80</v>
      </c>
      <c r="E6204" s="11">
        <v>42795</v>
      </c>
      <c r="F6204">
        <v>0</v>
      </c>
      <c r="G6204">
        <v>0</v>
      </c>
      <c r="H6204" t="e">
        <v>#DIV/0!</v>
      </c>
      <c r="I6204">
        <v>0</v>
      </c>
      <c r="J6204">
        <v>0</v>
      </c>
      <c r="K6204" t="e">
        <v>#DIV/0!</v>
      </c>
      <c r="L6204">
        <v>5</v>
      </c>
      <c r="M6204">
        <v>0</v>
      </c>
      <c r="N6204">
        <v>0</v>
      </c>
      <c r="P6204">
        <v>0</v>
      </c>
      <c r="Q6204">
        <v>0</v>
      </c>
      <c r="R6204" t="e">
        <v>#DIV/0!</v>
      </c>
      <c r="S6204">
        <v>0</v>
      </c>
    </row>
    <row r="6205" spans="1:19" x14ac:dyDescent="0.3">
      <c r="A6205" t="s">
        <v>12443</v>
      </c>
      <c r="B6205" s="171" t="s">
        <v>12444</v>
      </c>
      <c r="C6205" s="171" t="s">
        <v>10525</v>
      </c>
      <c r="D6205" s="171" t="s">
        <v>80</v>
      </c>
      <c r="E6205" s="11">
        <v>42795</v>
      </c>
      <c r="F6205">
        <v>10</v>
      </c>
      <c r="G6205">
        <v>5</v>
      </c>
      <c r="H6205">
        <v>2</v>
      </c>
      <c r="I6205">
        <v>15</v>
      </c>
      <c r="J6205">
        <v>30</v>
      </c>
      <c r="K6205">
        <v>0.5</v>
      </c>
      <c r="L6205">
        <v>25</v>
      </c>
      <c r="M6205">
        <v>1.2</v>
      </c>
      <c r="N6205">
        <v>15</v>
      </c>
      <c r="P6205">
        <v>0</v>
      </c>
      <c r="Q6205">
        <v>0</v>
      </c>
      <c r="R6205" t="e">
        <v>#DIV/0!</v>
      </c>
      <c r="S6205">
        <v>0</v>
      </c>
    </row>
    <row r="6206" spans="1:19" x14ac:dyDescent="0.3">
      <c r="A6206" t="s">
        <v>12445</v>
      </c>
      <c r="B6206" s="171" t="s">
        <v>12446</v>
      </c>
      <c r="C6206" s="171" t="s">
        <v>10528</v>
      </c>
      <c r="D6206" s="171" t="s">
        <v>80</v>
      </c>
      <c r="E6206" s="11">
        <v>42795</v>
      </c>
      <c r="F6206">
        <v>1</v>
      </c>
      <c r="G6206">
        <v>1</v>
      </c>
      <c r="H6206">
        <v>1</v>
      </c>
      <c r="I6206">
        <v>1</v>
      </c>
      <c r="J6206">
        <v>3</v>
      </c>
      <c r="K6206">
        <v>0.33333333333333331</v>
      </c>
      <c r="L6206">
        <v>2</v>
      </c>
      <c r="M6206">
        <v>1.5</v>
      </c>
      <c r="N6206">
        <v>1</v>
      </c>
      <c r="P6206">
        <v>1</v>
      </c>
      <c r="Q6206">
        <v>1</v>
      </c>
      <c r="R6206">
        <v>1</v>
      </c>
      <c r="S6206">
        <v>0</v>
      </c>
    </row>
    <row r="6207" spans="1:19" x14ac:dyDescent="0.3">
      <c r="A6207" t="s">
        <v>12447</v>
      </c>
      <c r="B6207" s="171" t="s">
        <v>12448</v>
      </c>
      <c r="C6207" s="171" t="s">
        <v>10531</v>
      </c>
      <c r="D6207" s="171" t="s">
        <v>80</v>
      </c>
      <c r="E6207" s="11">
        <v>42795</v>
      </c>
      <c r="F6207">
        <v>6</v>
      </c>
      <c r="G6207">
        <v>3</v>
      </c>
      <c r="H6207">
        <v>2</v>
      </c>
      <c r="I6207">
        <v>10</v>
      </c>
      <c r="J6207">
        <v>18</v>
      </c>
      <c r="K6207">
        <v>0.55555555555555558</v>
      </c>
      <c r="L6207">
        <v>15</v>
      </c>
      <c r="M6207">
        <v>1.2</v>
      </c>
      <c r="N6207">
        <v>10</v>
      </c>
      <c r="P6207">
        <v>1</v>
      </c>
      <c r="Q6207">
        <v>1</v>
      </c>
      <c r="R6207">
        <v>1</v>
      </c>
      <c r="S6207">
        <v>0</v>
      </c>
    </row>
    <row r="6208" spans="1:19" x14ac:dyDescent="0.3">
      <c r="A6208" t="s">
        <v>12449</v>
      </c>
      <c r="B6208" s="171" t="s">
        <v>12450</v>
      </c>
      <c r="C6208" s="171" t="s">
        <v>10534</v>
      </c>
      <c r="D6208" s="171" t="s">
        <v>80</v>
      </c>
      <c r="E6208" s="11">
        <v>42795</v>
      </c>
      <c r="F6208">
        <v>2</v>
      </c>
      <c r="G6208">
        <v>2</v>
      </c>
      <c r="H6208">
        <v>1</v>
      </c>
      <c r="I6208">
        <v>11</v>
      </c>
      <c r="J6208">
        <v>6</v>
      </c>
      <c r="K6208">
        <v>1.8333333333333333</v>
      </c>
      <c r="L6208">
        <v>10</v>
      </c>
      <c r="M6208">
        <v>0.6</v>
      </c>
      <c r="N6208">
        <v>11</v>
      </c>
      <c r="P6208">
        <v>0</v>
      </c>
      <c r="Q6208">
        <v>0</v>
      </c>
      <c r="R6208" t="e">
        <v>#DIV/0!</v>
      </c>
      <c r="S6208">
        <v>0</v>
      </c>
    </row>
    <row r="6209" spans="1:19" x14ac:dyDescent="0.3">
      <c r="A6209" t="s">
        <v>12451</v>
      </c>
      <c r="B6209" s="171" t="s">
        <v>12452</v>
      </c>
      <c r="C6209" s="171" t="s">
        <v>10537</v>
      </c>
      <c r="D6209" s="171" t="s">
        <v>80</v>
      </c>
      <c r="E6209" s="11">
        <v>42795</v>
      </c>
      <c r="F6209">
        <v>3</v>
      </c>
      <c r="G6209">
        <v>6</v>
      </c>
      <c r="H6209">
        <v>0.5</v>
      </c>
      <c r="I6209">
        <v>12</v>
      </c>
      <c r="J6209">
        <v>9</v>
      </c>
      <c r="K6209">
        <v>1.3333333333333333</v>
      </c>
      <c r="L6209">
        <v>10</v>
      </c>
      <c r="M6209">
        <v>0.9</v>
      </c>
      <c r="N6209">
        <v>10</v>
      </c>
      <c r="P6209">
        <v>1</v>
      </c>
      <c r="Q6209">
        <v>1</v>
      </c>
      <c r="R6209">
        <v>1</v>
      </c>
      <c r="S6209">
        <v>2</v>
      </c>
    </row>
    <row r="6210" spans="1:19" x14ac:dyDescent="0.3">
      <c r="A6210" t="s">
        <v>12453</v>
      </c>
      <c r="B6210" s="171" t="s">
        <v>12454</v>
      </c>
      <c r="C6210" s="171" t="s">
        <v>73</v>
      </c>
      <c r="D6210" s="171" t="s">
        <v>4</v>
      </c>
      <c r="E6210" s="11">
        <v>42795</v>
      </c>
      <c r="F6210">
        <v>0</v>
      </c>
      <c r="G6210">
        <v>0</v>
      </c>
      <c r="H6210" t="e">
        <v>#DIV/0!</v>
      </c>
      <c r="I6210">
        <v>0</v>
      </c>
      <c r="J6210">
        <v>0</v>
      </c>
      <c r="K6210" t="e">
        <v>#DIV/0!</v>
      </c>
      <c r="L6210">
        <v>5</v>
      </c>
      <c r="M6210">
        <v>0</v>
      </c>
      <c r="N6210">
        <v>0</v>
      </c>
      <c r="P6210">
        <v>0</v>
      </c>
      <c r="Q6210">
        <v>0</v>
      </c>
      <c r="R6210" t="e">
        <v>#DIV/0!</v>
      </c>
      <c r="S6210">
        <v>0</v>
      </c>
    </row>
    <row r="6211" spans="1:19" x14ac:dyDescent="0.3">
      <c r="A6211" t="s">
        <v>12455</v>
      </c>
      <c r="B6211" s="171" t="s">
        <v>12456</v>
      </c>
      <c r="C6211" s="171" t="s">
        <v>107</v>
      </c>
      <c r="D6211" s="171" t="s">
        <v>4</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3">
      <c r="A6212" t="s">
        <v>12457</v>
      </c>
      <c r="B6212" s="171" t="s">
        <v>12458</v>
      </c>
      <c r="C6212" s="171" t="s">
        <v>9887</v>
      </c>
      <c r="D6212" s="171" t="s">
        <v>4</v>
      </c>
      <c r="E6212" s="11">
        <v>42795</v>
      </c>
      <c r="F6212">
        <v>12</v>
      </c>
      <c r="G6212">
        <v>10</v>
      </c>
      <c r="H6212">
        <v>1.2</v>
      </c>
      <c r="I6212">
        <v>20</v>
      </c>
      <c r="J6212">
        <v>38</v>
      </c>
      <c r="K6212">
        <v>0.52631578947368418</v>
      </c>
      <c r="L6212">
        <v>50</v>
      </c>
      <c r="M6212">
        <v>0.76</v>
      </c>
      <c r="N6212">
        <v>19</v>
      </c>
      <c r="P6212">
        <v>0</v>
      </c>
      <c r="Q6212">
        <v>1</v>
      </c>
      <c r="R6212">
        <v>0</v>
      </c>
      <c r="S6212">
        <v>1</v>
      </c>
    </row>
    <row r="6213" spans="1:19" x14ac:dyDescent="0.3">
      <c r="A6213" t="s">
        <v>12459</v>
      </c>
      <c r="B6213" s="171" t="s">
        <v>12460</v>
      </c>
      <c r="C6213" s="171" t="s">
        <v>11260</v>
      </c>
      <c r="D6213" s="171" t="s">
        <v>4</v>
      </c>
      <c r="E6213" s="11">
        <v>42795</v>
      </c>
      <c r="F6213">
        <v>1</v>
      </c>
      <c r="G6213">
        <v>1</v>
      </c>
      <c r="H6213">
        <v>1</v>
      </c>
      <c r="I6213">
        <v>1</v>
      </c>
      <c r="J6213">
        <v>3</v>
      </c>
      <c r="K6213">
        <v>0.33333333333333331</v>
      </c>
      <c r="L6213">
        <v>2</v>
      </c>
      <c r="M6213">
        <v>1.5</v>
      </c>
      <c r="N6213">
        <v>1</v>
      </c>
      <c r="P6213">
        <v>1</v>
      </c>
      <c r="Q6213">
        <v>1</v>
      </c>
      <c r="R6213">
        <v>1</v>
      </c>
      <c r="S6213">
        <v>0</v>
      </c>
    </row>
    <row r="6214" spans="1:19" x14ac:dyDescent="0.3">
      <c r="A6214" t="s">
        <v>12461</v>
      </c>
      <c r="B6214" s="171" t="s">
        <v>12462</v>
      </c>
      <c r="C6214" s="171" t="s">
        <v>122</v>
      </c>
      <c r="D6214" s="171" t="s">
        <v>4</v>
      </c>
      <c r="E6214" s="11">
        <v>42795</v>
      </c>
      <c r="F6214">
        <v>1</v>
      </c>
      <c r="G6214">
        <v>1</v>
      </c>
      <c r="H6214">
        <v>1</v>
      </c>
      <c r="I6214">
        <v>7</v>
      </c>
      <c r="J6214">
        <v>5</v>
      </c>
      <c r="K6214">
        <v>1.4</v>
      </c>
      <c r="L6214">
        <v>5</v>
      </c>
      <c r="M6214">
        <v>1</v>
      </c>
      <c r="N6214">
        <v>4</v>
      </c>
      <c r="P6214">
        <v>3</v>
      </c>
      <c r="Q6214">
        <v>4</v>
      </c>
      <c r="R6214">
        <v>0.75</v>
      </c>
      <c r="S6214">
        <v>3</v>
      </c>
    </row>
    <row r="6215" spans="1:19" x14ac:dyDescent="0.3">
      <c r="A6215" t="s">
        <v>12463</v>
      </c>
      <c r="B6215" s="171" t="s">
        <v>12464</v>
      </c>
      <c r="C6215" s="171" t="s">
        <v>125</v>
      </c>
      <c r="D6215" s="171" t="s">
        <v>4</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3">
      <c r="A6216" t="s">
        <v>12465</v>
      </c>
      <c r="B6216" s="171" t="s">
        <v>12466</v>
      </c>
      <c r="C6216" s="171" t="s">
        <v>137</v>
      </c>
      <c r="D6216" s="171" t="s">
        <v>4</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3">
      <c r="A6217" t="s">
        <v>12467</v>
      </c>
      <c r="B6217" s="171" t="s">
        <v>12468</v>
      </c>
      <c r="C6217" s="171" t="s">
        <v>8615</v>
      </c>
      <c r="D6217" s="171" t="s">
        <v>4</v>
      </c>
      <c r="E6217" s="11">
        <v>42795</v>
      </c>
      <c r="F6217">
        <v>0</v>
      </c>
      <c r="G6217">
        <v>0</v>
      </c>
      <c r="H6217" t="e">
        <v>#DIV/0!</v>
      </c>
      <c r="I6217">
        <v>0</v>
      </c>
      <c r="J6217">
        <v>0</v>
      </c>
      <c r="K6217" t="e">
        <v>#DIV/0!</v>
      </c>
      <c r="L6217">
        <v>0</v>
      </c>
      <c r="M6217" t="e">
        <v>#DIV/0!</v>
      </c>
      <c r="N6217">
        <v>0</v>
      </c>
      <c r="P6217">
        <v>0</v>
      </c>
      <c r="Q6217">
        <v>0</v>
      </c>
      <c r="R6217" t="e">
        <v>#DIV/0!</v>
      </c>
      <c r="S6217">
        <v>0</v>
      </c>
    </row>
    <row r="6218" spans="1:19" x14ac:dyDescent="0.3">
      <c r="A6218" t="s">
        <v>12469</v>
      </c>
      <c r="B6218" s="171" t="s">
        <v>12470</v>
      </c>
      <c r="C6218" s="171" t="s">
        <v>146</v>
      </c>
      <c r="D6218" s="171" t="s">
        <v>4</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3">
      <c r="A6219" t="s">
        <v>12471</v>
      </c>
      <c r="B6219" s="171" t="s">
        <v>12472</v>
      </c>
      <c r="C6219" s="171" t="s">
        <v>161</v>
      </c>
      <c r="D6219" s="171" t="s">
        <v>4</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3">
      <c r="A6220" t="s">
        <v>12473</v>
      </c>
      <c r="B6220" s="171" t="s">
        <v>12474</v>
      </c>
      <c r="C6220" s="171" t="s">
        <v>167</v>
      </c>
      <c r="D6220" s="171" t="s">
        <v>4</v>
      </c>
      <c r="E6220" s="11">
        <v>42795</v>
      </c>
      <c r="F6220">
        <v>7</v>
      </c>
      <c r="G6220">
        <v>7</v>
      </c>
      <c r="H6220">
        <v>1</v>
      </c>
      <c r="I6220">
        <v>39</v>
      </c>
      <c r="J6220">
        <v>50</v>
      </c>
      <c r="K6220">
        <v>0.78</v>
      </c>
      <c r="L6220">
        <v>105</v>
      </c>
      <c r="M6220">
        <v>0.47619047619047616</v>
      </c>
      <c r="N6220">
        <v>32</v>
      </c>
      <c r="P6220">
        <v>1</v>
      </c>
      <c r="Q6220">
        <v>1</v>
      </c>
      <c r="R6220">
        <v>1</v>
      </c>
      <c r="S6220">
        <v>7</v>
      </c>
    </row>
    <row r="6221" spans="1:19" x14ac:dyDescent="0.3">
      <c r="A6221" t="s">
        <v>12475</v>
      </c>
      <c r="B6221" s="171" t="s">
        <v>12476</v>
      </c>
      <c r="C6221" s="171" t="s">
        <v>173</v>
      </c>
      <c r="D6221" s="171" t="s">
        <v>80</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3">
      <c r="A6222" t="s">
        <v>12477</v>
      </c>
      <c r="B6222" s="171" t="s">
        <v>12478</v>
      </c>
      <c r="C6222" s="171" t="s">
        <v>179</v>
      </c>
      <c r="D6222" s="171" t="s">
        <v>4</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3">
      <c r="A6223" t="s">
        <v>12479</v>
      </c>
      <c r="B6223" s="171" t="s">
        <v>12480</v>
      </c>
      <c r="C6223" s="171" t="s">
        <v>185</v>
      </c>
      <c r="D6223" s="171" t="s">
        <v>4</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3">
      <c r="A6224" t="s">
        <v>12481</v>
      </c>
      <c r="B6224" s="171" t="s">
        <v>12482</v>
      </c>
      <c r="C6224" s="171" t="s">
        <v>191</v>
      </c>
      <c r="D6224" s="171" t="s">
        <v>4</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3">
      <c r="A6225" t="s">
        <v>12483</v>
      </c>
      <c r="B6225" s="171" t="s">
        <v>12484</v>
      </c>
      <c r="C6225" s="171" t="s">
        <v>200</v>
      </c>
      <c r="D6225" s="171" t="s">
        <v>80</v>
      </c>
      <c r="E6225" s="11">
        <v>42795</v>
      </c>
      <c r="F6225">
        <v>11</v>
      </c>
      <c r="G6225">
        <v>11</v>
      </c>
      <c r="H6225">
        <v>1</v>
      </c>
      <c r="I6225">
        <v>45</v>
      </c>
      <c r="J6225">
        <v>55</v>
      </c>
      <c r="K6225">
        <v>0.81818181818181823</v>
      </c>
      <c r="L6225">
        <v>44</v>
      </c>
      <c r="M6225">
        <v>1.25</v>
      </c>
      <c r="N6225">
        <v>40</v>
      </c>
      <c r="P6225">
        <v>1</v>
      </c>
      <c r="Q6225">
        <v>5</v>
      </c>
      <c r="R6225">
        <v>0.2</v>
      </c>
      <c r="S6225">
        <v>5</v>
      </c>
    </row>
    <row r="6226" spans="1:19" x14ac:dyDescent="0.3">
      <c r="A6226" t="s">
        <v>12485</v>
      </c>
      <c r="B6226" s="171" t="s">
        <v>12486</v>
      </c>
      <c r="C6226" s="171" t="s">
        <v>212</v>
      </c>
      <c r="D6226" s="171" t="s">
        <v>4</v>
      </c>
      <c r="E6226" s="11">
        <v>42795</v>
      </c>
      <c r="F6226">
        <v>1</v>
      </c>
      <c r="G6226">
        <v>1</v>
      </c>
      <c r="H6226">
        <v>1</v>
      </c>
      <c r="I6226">
        <v>6</v>
      </c>
      <c r="J6226">
        <v>5</v>
      </c>
      <c r="K6226">
        <v>1.2</v>
      </c>
      <c r="L6226">
        <v>10</v>
      </c>
      <c r="M6226">
        <v>0.5</v>
      </c>
      <c r="N6226">
        <v>4</v>
      </c>
      <c r="P6226">
        <v>0</v>
      </c>
      <c r="Q6226">
        <v>0</v>
      </c>
      <c r="R6226" t="e">
        <v>#DIV/0!</v>
      </c>
      <c r="S6226">
        <v>2</v>
      </c>
    </row>
    <row r="6227" spans="1:19" x14ac:dyDescent="0.3">
      <c r="A6227" t="s">
        <v>12487</v>
      </c>
      <c r="B6227" s="171" t="s">
        <v>12488</v>
      </c>
      <c r="C6227" s="171" t="s">
        <v>215</v>
      </c>
      <c r="D6227" s="171" t="s">
        <v>4</v>
      </c>
      <c r="E6227" s="11">
        <v>42795</v>
      </c>
      <c r="F6227">
        <v>3</v>
      </c>
      <c r="G6227">
        <v>6</v>
      </c>
      <c r="H6227">
        <v>0.5</v>
      </c>
      <c r="I6227">
        <v>71</v>
      </c>
      <c r="J6227">
        <v>30</v>
      </c>
      <c r="K6227">
        <v>2.3666666666666667</v>
      </c>
      <c r="L6227">
        <v>50</v>
      </c>
      <c r="M6227">
        <v>0.6</v>
      </c>
      <c r="N6227">
        <v>71</v>
      </c>
      <c r="P6227">
        <v>0</v>
      </c>
      <c r="Q6227">
        <v>2</v>
      </c>
      <c r="R6227">
        <v>0</v>
      </c>
      <c r="S6227">
        <v>0</v>
      </c>
    </row>
    <row r="6228" spans="1:19" x14ac:dyDescent="0.3">
      <c r="A6228" t="s">
        <v>12489</v>
      </c>
      <c r="B6228" s="171" t="s">
        <v>12490</v>
      </c>
      <c r="C6228" s="171" t="s">
        <v>221</v>
      </c>
      <c r="D6228" s="171" t="s">
        <v>4</v>
      </c>
      <c r="E6228" s="11">
        <v>42795</v>
      </c>
      <c r="F6228">
        <v>0</v>
      </c>
      <c r="G6228">
        <v>0</v>
      </c>
      <c r="H6228" t="e">
        <v>#DIV/0!</v>
      </c>
      <c r="I6228">
        <v>0</v>
      </c>
      <c r="J6228">
        <v>0</v>
      </c>
      <c r="K6228" t="e">
        <v>#DIV/0!</v>
      </c>
      <c r="L6228">
        <v>0</v>
      </c>
      <c r="M6228" t="e">
        <v>#DIV/0!</v>
      </c>
      <c r="N6228">
        <v>0</v>
      </c>
      <c r="P6228">
        <v>0</v>
      </c>
      <c r="Q6228">
        <v>0</v>
      </c>
      <c r="R6228" t="e">
        <v>#DIV/0!</v>
      </c>
      <c r="S6228">
        <v>0</v>
      </c>
    </row>
    <row r="6229" spans="1:19" x14ac:dyDescent="0.3">
      <c r="A6229" t="s">
        <v>12491</v>
      </c>
      <c r="B6229" s="171" t="s">
        <v>12492</v>
      </c>
      <c r="C6229" s="171" t="s">
        <v>8233</v>
      </c>
      <c r="D6229" s="171" t="s">
        <v>4</v>
      </c>
      <c r="E6229" s="11">
        <v>42795</v>
      </c>
      <c r="F6229">
        <v>4</v>
      </c>
      <c r="G6229">
        <v>4</v>
      </c>
      <c r="H6229">
        <v>1</v>
      </c>
      <c r="I6229">
        <v>18</v>
      </c>
      <c r="J6229">
        <v>40</v>
      </c>
      <c r="K6229">
        <v>0.45</v>
      </c>
      <c r="L6229">
        <v>40</v>
      </c>
      <c r="M6229">
        <v>1</v>
      </c>
      <c r="N6229">
        <v>12</v>
      </c>
      <c r="P6229">
        <v>2</v>
      </c>
      <c r="Q6229">
        <v>2</v>
      </c>
      <c r="R6229">
        <v>1</v>
      </c>
      <c r="S6229">
        <v>6</v>
      </c>
    </row>
    <row r="6230" spans="1:19" x14ac:dyDescent="0.3">
      <c r="A6230" t="s">
        <v>12493</v>
      </c>
      <c r="B6230" s="171" t="s">
        <v>12494</v>
      </c>
      <c r="C6230" s="171" t="s">
        <v>233</v>
      </c>
      <c r="D6230" s="171" t="s">
        <v>4</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3">
      <c r="A6231" t="s">
        <v>12495</v>
      </c>
      <c r="B6231" s="171" t="s">
        <v>12496</v>
      </c>
      <c r="C6231" s="171" t="s">
        <v>79</v>
      </c>
      <c r="D6231" s="171" t="s">
        <v>80</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3">
      <c r="A6232" t="s">
        <v>12497</v>
      </c>
      <c r="B6232" s="171" t="s">
        <v>12498</v>
      </c>
      <c r="C6232" s="171" t="s">
        <v>83</v>
      </c>
      <c r="D6232" s="171" t="s">
        <v>80</v>
      </c>
      <c r="E6232" s="11">
        <v>42795</v>
      </c>
      <c r="F6232">
        <v>6</v>
      </c>
      <c r="G6232">
        <v>6</v>
      </c>
      <c r="H6232">
        <v>1</v>
      </c>
      <c r="I6232">
        <v>26</v>
      </c>
      <c r="J6232">
        <v>30</v>
      </c>
      <c r="K6232">
        <v>0.8666666666666667</v>
      </c>
      <c r="L6232">
        <v>32</v>
      </c>
      <c r="M6232">
        <v>0.9375</v>
      </c>
      <c r="N6232">
        <v>24</v>
      </c>
      <c r="P6232">
        <v>0</v>
      </c>
      <c r="Q6232">
        <v>1</v>
      </c>
      <c r="R6232">
        <v>0</v>
      </c>
      <c r="S6232">
        <v>2</v>
      </c>
    </row>
    <row r="6233" spans="1:19" x14ac:dyDescent="0.3">
      <c r="A6233" t="s">
        <v>12499</v>
      </c>
      <c r="B6233" s="171" t="s">
        <v>12500</v>
      </c>
      <c r="C6233" s="171" t="s">
        <v>86</v>
      </c>
      <c r="D6233" s="171" t="s">
        <v>80</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3">
      <c r="A6234" t="s">
        <v>12501</v>
      </c>
      <c r="B6234" s="171" t="s">
        <v>12502</v>
      </c>
      <c r="C6234" s="171" t="s">
        <v>89</v>
      </c>
      <c r="D6234" s="171" t="s">
        <v>80</v>
      </c>
      <c r="E6234" s="11">
        <v>42795</v>
      </c>
      <c r="F6234">
        <v>6</v>
      </c>
      <c r="G6234">
        <v>12</v>
      </c>
      <c r="H6234">
        <v>0.5</v>
      </c>
      <c r="I6234">
        <v>20</v>
      </c>
      <c r="J6234">
        <v>32</v>
      </c>
      <c r="K6234">
        <v>0.625</v>
      </c>
      <c r="L6234">
        <v>40</v>
      </c>
      <c r="M6234">
        <v>0.8</v>
      </c>
      <c r="N6234">
        <v>19</v>
      </c>
      <c r="O6234">
        <v>0.73</v>
      </c>
      <c r="P6234">
        <v>0</v>
      </c>
      <c r="Q6234">
        <v>4</v>
      </c>
      <c r="R6234">
        <v>0</v>
      </c>
      <c r="S6234">
        <v>1</v>
      </c>
    </row>
    <row r="6235" spans="1:19" x14ac:dyDescent="0.3">
      <c r="A6235" t="s">
        <v>12503</v>
      </c>
      <c r="B6235" s="171" t="s">
        <v>12504</v>
      </c>
      <c r="C6235" s="171" t="s">
        <v>92</v>
      </c>
      <c r="D6235" s="171" t="s">
        <v>80</v>
      </c>
      <c r="E6235" s="11">
        <v>42795</v>
      </c>
      <c r="F6235">
        <v>4</v>
      </c>
      <c r="G6235">
        <v>4</v>
      </c>
      <c r="H6235">
        <v>1</v>
      </c>
      <c r="I6235">
        <v>3</v>
      </c>
      <c r="J6235">
        <v>8</v>
      </c>
      <c r="K6235">
        <v>0.375</v>
      </c>
      <c r="L6235">
        <v>8</v>
      </c>
      <c r="M6235">
        <v>1</v>
      </c>
      <c r="N6235">
        <v>3</v>
      </c>
      <c r="O6235">
        <v>0.85</v>
      </c>
      <c r="P6235">
        <v>0</v>
      </c>
      <c r="Q6235">
        <v>0</v>
      </c>
      <c r="R6235" t="e">
        <v>#DIV/0!</v>
      </c>
      <c r="S6235">
        <v>0</v>
      </c>
    </row>
    <row r="6236" spans="1:19" x14ac:dyDescent="0.3">
      <c r="A6236" t="s">
        <v>12505</v>
      </c>
      <c r="B6236" s="171" t="s">
        <v>12506</v>
      </c>
      <c r="C6236" s="171" t="s">
        <v>95</v>
      </c>
      <c r="D6236" s="171" t="s">
        <v>80</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3">
      <c r="A6237" t="s">
        <v>12507</v>
      </c>
      <c r="B6237" s="171" t="s">
        <v>12508</v>
      </c>
      <c r="C6237" s="171" t="s">
        <v>98</v>
      </c>
      <c r="D6237" s="171" t="s">
        <v>80</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3">
      <c r="A6238" t="s">
        <v>12509</v>
      </c>
      <c r="B6238" s="171" t="s">
        <v>12510</v>
      </c>
      <c r="C6238" s="171" t="s">
        <v>101</v>
      </c>
      <c r="D6238" s="171" t="s">
        <v>80</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3">
      <c r="A6239" t="s">
        <v>12511</v>
      </c>
      <c r="B6239" s="171" t="s">
        <v>12512</v>
      </c>
      <c r="C6239" s="171" t="s">
        <v>6843</v>
      </c>
      <c r="D6239" s="171" t="s">
        <v>80</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3">
      <c r="A6240" t="s">
        <v>12513</v>
      </c>
      <c r="B6240" s="171" t="s">
        <v>12514</v>
      </c>
      <c r="C6240" s="171" t="s">
        <v>104</v>
      </c>
      <c r="D6240" s="171" t="s">
        <v>4</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3">
      <c r="A6241" t="s">
        <v>12515</v>
      </c>
      <c r="B6241" s="171" t="s">
        <v>12516</v>
      </c>
      <c r="C6241" s="171" t="s">
        <v>76</v>
      </c>
      <c r="D6241" s="171" t="s">
        <v>80</v>
      </c>
      <c r="E6241" s="11">
        <v>42795</v>
      </c>
      <c r="F6241">
        <v>0</v>
      </c>
      <c r="G6241">
        <v>0</v>
      </c>
      <c r="H6241" t="e">
        <v>#DIV/0!</v>
      </c>
      <c r="I6241">
        <v>0</v>
      </c>
      <c r="J6241">
        <v>0</v>
      </c>
      <c r="K6241" t="e">
        <v>#DIV/0!</v>
      </c>
      <c r="L6241">
        <v>0</v>
      </c>
      <c r="M6241" t="e">
        <v>#DIV/0!</v>
      </c>
      <c r="N6241">
        <v>0</v>
      </c>
      <c r="P6241">
        <v>0</v>
      </c>
      <c r="Q6241">
        <v>0</v>
      </c>
      <c r="R6241" t="e">
        <v>#DIV/0!</v>
      </c>
      <c r="S6241">
        <v>0</v>
      </c>
    </row>
    <row r="6242" spans="1:19" x14ac:dyDescent="0.3">
      <c r="A6242" t="s">
        <v>12517</v>
      </c>
      <c r="B6242" s="171" t="s">
        <v>12518</v>
      </c>
      <c r="C6242" s="171" t="s">
        <v>10522</v>
      </c>
      <c r="D6242" s="171" t="s">
        <v>4</v>
      </c>
      <c r="E6242" s="11">
        <v>42795</v>
      </c>
      <c r="F6242">
        <v>0</v>
      </c>
      <c r="G6242">
        <v>0</v>
      </c>
      <c r="H6242" t="e">
        <v>#DIV/0!</v>
      </c>
      <c r="I6242">
        <v>0</v>
      </c>
      <c r="J6242">
        <v>0</v>
      </c>
      <c r="K6242" t="e">
        <v>#DIV/0!</v>
      </c>
      <c r="L6242">
        <v>5</v>
      </c>
      <c r="M6242">
        <v>0</v>
      </c>
      <c r="N6242">
        <v>0</v>
      </c>
      <c r="P6242">
        <v>0</v>
      </c>
      <c r="Q6242">
        <v>0</v>
      </c>
      <c r="R6242" t="e">
        <v>#DIV/0!</v>
      </c>
      <c r="S6242">
        <v>0</v>
      </c>
    </row>
    <row r="6243" spans="1:19" x14ac:dyDescent="0.3">
      <c r="A6243" t="s">
        <v>12519</v>
      </c>
      <c r="B6243" s="171" t="s">
        <v>12520</v>
      </c>
      <c r="C6243" s="171" t="s">
        <v>79</v>
      </c>
      <c r="D6243" s="171" t="s">
        <v>4</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3">
      <c r="A6244" t="s">
        <v>12521</v>
      </c>
      <c r="B6244" s="171" t="s">
        <v>12522</v>
      </c>
      <c r="C6244" s="171" t="s">
        <v>86</v>
      </c>
      <c r="D6244" s="171" t="s">
        <v>4</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3">
      <c r="A6245" t="s">
        <v>12523</v>
      </c>
      <c r="B6245" s="171" t="s">
        <v>12524</v>
      </c>
      <c r="C6245" s="171" t="s">
        <v>89</v>
      </c>
      <c r="D6245" s="171" t="s">
        <v>4</v>
      </c>
      <c r="E6245" s="11">
        <v>42795</v>
      </c>
      <c r="F6245">
        <v>6</v>
      </c>
      <c r="G6245">
        <v>12</v>
      </c>
      <c r="H6245">
        <v>0.5</v>
      </c>
      <c r="I6245">
        <v>20</v>
      </c>
      <c r="J6245">
        <v>32</v>
      </c>
      <c r="K6245">
        <v>0.625</v>
      </c>
      <c r="L6245">
        <v>40</v>
      </c>
      <c r="M6245">
        <v>0.8</v>
      </c>
      <c r="N6245">
        <v>19</v>
      </c>
      <c r="O6245">
        <v>0.73</v>
      </c>
      <c r="P6245">
        <v>0</v>
      </c>
      <c r="Q6245">
        <v>4</v>
      </c>
      <c r="R6245">
        <v>0</v>
      </c>
      <c r="S6245">
        <v>1</v>
      </c>
    </row>
    <row r="6246" spans="1:19" x14ac:dyDescent="0.3">
      <c r="A6246" t="s">
        <v>12525</v>
      </c>
      <c r="B6246" s="171" t="s">
        <v>12526</v>
      </c>
      <c r="C6246" s="171" t="s">
        <v>92</v>
      </c>
      <c r="D6246" s="171" t="s">
        <v>4</v>
      </c>
      <c r="E6246" s="11">
        <v>42795</v>
      </c>
      <c r="F6246">
        <v>4</v>
      </c>
      <c r="G6246">
        <v>4</v>
      </c>
      <c r="H6246">
        <v>1</v>
      </c>
      <c r="I6246">
        <v>3</v>
      </c>
      <c r="J6246">
        <v>8</v>
      </c>
      <c r="K6246">
        <v>0.375</v>
      </c>
      <c r="L6246">
        <v>8</v>
      </c>
      <c r="M6246">
        <v>1</v>
      </c>
      <c r="N6246">
        <v>3</v>
      </c>
      <c r="O6246">
        <v>0.85</v>
      </c>
      <c r="P6246">
        <v>0</v>
      </c>
      <c r="Q6246">
        <v>0</v>
      </c>
      <c r="R6246" t="e">
        <v>#DIV/0!</v>
      </c>
      <c r="S6246">
        <v>0</v>
      </c>
    </row>
    <row r="6247" spans="1:19" x14ac:dyDescent="0.3">
      <c r="A6247" t="s">
        <v>12527</v>
      </c>
      <c r="B6247" s="171" t="s">
        <v>12528</v>
      </c>
      <c r="C6247" s="171" t="s">
        <v>98</v>
      </c>
      <c r="D6247" s="171" t="s">
        <v>4</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3">
      <c r="A6248" t="s">
        <v>12529</v>
      </c>
      <c r="B6248" s="171" t="s">
        <v>12530</v>
      </c>
      <c r="C6248" s="171" t="s">
        <v>101</v>
      </c>
      <c r="D6248" s="171" t="s">
        <v>4</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3">
      <c r="A6249" t="s">
        <v>12531</v>
      </c>
      <c r="B6249" s="171" t="s">
        <v>12532</v>
      </c>
      <c r="C6249" s="171" t="s">
        <v>6843</v>
      </c>
      <c r="D6249" s="171" t="s">
        <v>4</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3">
      <c r="A6250" t="s">
        <v>12533</v>
      </c>
      <c r="B6250" s="171" t="s">
        <v>12534</v>
      </c>
      <c r="C6250" s="171" t="s">
        <v>107</v>
      </c>
      <c r="D6250" s="171" t="s">
        <v>80</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3">
      <c r="A6251" t="s">
        <v>12535</v>
      </c>
      <c r="B6251" s="171" t="s">
        <v>12536</v>
      </c>
      <c r="C6251" s="171" t="s">
        <v>113</v>
      </c>
      <c r="D6251" s="171" t="s">
        <v>4</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3">
      <c r="A6252" t="s">
        <v>12537</v>
      </c>
      <c r="B6252" s="171" t="s">
        <v>12538</v>
      </c>
      <c r="C6252" s="171" t="s">
        <v>116</v>
      </c>
      <c r="D6252" s="171" t="s">
        <v>4</v>
      </c>
      <c r="E6252" s="11">
        <v>42795</v>
      </c>
      <c r="F6252">
        <v>9</v>
      </c>
      <c r="G6252">
        <v>9</v>
      </c>
      <c r="H6252">
        <v>1</v>
      </c>
      <c r="I6252">
        <v>137</v>
      </c>
      <c r="J6252">
        <v>90</v>
      </c>
      <c r="K6252">
        <v>1.5222222222222221</v>
      </c>
      <c r="L6252">
        <v>100</v>
      </c>
      <c r="M6252">
        <v>0.9</v>
      </c>
      <c r="N6252">
        <v>134</v>
      </c>
      <c r="P6252">
        <v>0</v>
      </c>
      <c r="Q6252">
        <v>0</v>
      </c>
      <c r="R6252" t="e">
        <v>#DIV/0!</v>
      </c>
      <c r="S6252">
        <v>3</v>
      </c>
    </row>
    <row r="6253" spans="1:19" x14ac:dyDescent="0.3">
      <c r="A6253" t="s">
        <v>12539</v>
      </c>
      <c r="B6253" s="171" t="s">
        <v>12540</v>
      </c>
      <c r="C6253" s="171" t="s">
        <v>9887</v>
      </c>
      <c r="D6253" s="171" t="s">
        <v>80</v>
      </c>
      <c r="E6253" s="11">
        <v>42795</v>
      </c>
      <c r="F6253">
        <v>12</v>
      </c>
      <c r="G6253">
        <v>10</v>
      </c>
      <c r="H6253">
        <v>1.2</v>
      </c>
      <c r="I6253">
        <v>20</v>
      </c>
      <c r="J6253">
        <v>38</v>
      </c>
      <c r="K6253">
        <v>0.52631578947368418</v>
      </c>
      <c r="L6253">
        <v>50</v>
      </c>
      <c r="M6253">
        <v>0.76</v>
      </c>
      <c r="N6253">
        <v>19</v>
      </c>
      <c r="P6253">
        <v>0</v>
      </c>
      <c r="Q6253">
        <v>1</v>
      </c>
      <c r="R6253">
        <v>0</v>
      </c>
      <c r="S6253">
        <v>1</v>
      </c>
    </row>
    <row r="6254" spans="1:19" x14ac:dyDescent="0.3">
      <c r="A6254" t="s">
        <v>12541</v>
      </c>
      <c r="B6254" s="171" t="s">
        <v>12542</v>
      </c>
      <c r="C6254" s="171" t="s">
        <v>9862</v>
      </c>
      <c r="D6254" s="171" t="s">
        <v>4</v>
      </c>
      <c r="E6254" s="11">
        <v>42795</v>
      </c>
      <c r="F6254">
        <v>2</v>
      </c>
      <c r="G6254">
        <v>5</v>
      </c>
      <c r="H6254">
        <v>0.4</v>
      </c>
      <c r="I6254">
        <v>5</v>
      </c>
      <c r="J6254">
        <v>8</v>
      </c>
      <c r="K6254">
        <v>0.625</v>
      </c>
      <c r="L6254">
        <v>25</v>
      </c>
      <c r="M6254">
        <v>0.32</v>
      </c>
      <c r="N6254">
        <v>4</v>
      </c>
      <c r="P6254">
        <v>0</v>
      </c>
      <c r="Q6254">
        <v>1</v>
      </c>
      <c r="R6254">
        <v>0</v>
      </c>
      <c r="S6254">
        <v>1</v>
      </c>
    </row>
    <row r="6255" spans="1:19" x14ac:dyDescent="0.3">
      <c r="A6255" t="s">
        <v>12543</v>
      </c>
      <c r="B6255" s="171" t="s">
        <v>12544</v>
      </c>
      <c r="C6255" s="171" t="s">
        <v>10525</v>
      </c>
      <c r="D6255" s="171" t="s">
        <v>4</v>
      </c>
      <c r="E6255" s="11">
        <v>42795</v>
      </c>
      <c r="F6255">
        <v>10</v>
      </c>
      <c r="G6255">
        <v>5</v>
      </c>
      <c r="H6255">
        <v>2</v>
      </c>
      <c r="I6255">
        <v>15</v>
      </c>
      <c r="J6255">
        <v>30</v>
      </c>
      <c r="K6255">
        <v>0.5</v>
      </c>
      <c r="L6255">
        <v>25</v>
      </c>
      <c r="M6255">
        <v>1.2</v>
      </c>
      <c r="N6255">
        <v>15</v>
      </c>
      <c r="P6255">
        <v>0</v>
      </c>
      <c r="Q6255">
        <v>0</v>
      </c>
      <c r="R6255" t="e">
        <v>#DIV/0!</v>
      </c>
      <c r="S6255">
        <v>0</v>
      </c>
    </row>
    <row r="6256" spans="1:19" x14ac:dyDescent="0.3">
      <c r="A6256" t="s">
        <v>12545</v>
      </c>
      <c r="B6256" s="171" t="s">
        <v>12546</v>
      </c>
      <c r="C6256" s="171" t="s">
        <v>10528</v>
      </c>
      <c r="D6256" s="171" t="s">
        <v>4</v>
      </c>
      <c r="E6256" s="11">
        <v>42795</v>
      </c>
      <c r="F6256">
        <v>1</v>
      </c>
      <c r="G6256">
        <v>1</v>
      </c>
      <c r="H6256">
        <v>1</v>
      </c>
      <c r="I6256">
        <v>1</v>
      </c>
      <c r="J6256">
        <v>3</v>
      </c>
      <c r="K6256">
        <v>0.33333333333333331</v>
      </c>
      <c r="L6256">
        <v>2</v>
      </c>
      <c r="M6256">
        <v>1.5</v>
      </c>
      <c r="N6256">
        <v>1</v>
      </c>
      <c r="P6256">
        <v>1</v>
      </c>
      <c r="Q6256">
        <v>1</v>
      </c>
      <c r="R6256">
        <v>1</v>
      </c>
      <c r="S6256">
        <v>0</v>
      </c>
    </row>
    <row r="6257" spans="1:19" x14ac:dyDescent="0.3">
      <c r="A6257" t="s">
        <v>12547</v>
      </c>
      <c r="B6257" s="171" t="s">
        <v>12548</v>
      </c>
      <c r="C6257" s="171" t="s">
        <v>119</v>
      </c>
      <c r="D6257" s="171" t="s">
        <v>4</v>
      </c>
      <c r="E6257" s="11">
        <v>42795</v>
      </c>
      <c r="F6257">
        <v>1</v>
      </c>
      <c r="G6257">
        <v>1</v>
      </c>
      <c r="H6257">
        <v>1</v>
      </c>
      <c r="I6257">
        <v>7</v>
      </c>
      <c r="J6257">
        <v>5</v>
      </c>
      <c r="K6257">
        <v>1.4</v>
      </c>
      <c r="L6257">
        <v>5</v>
      </c>
      <c r="M6257">
        <v>1</v>
      </c>
      <c r="N6257">
        <v>4</v>
      </c>
      <c r="P6257">
        <v>3</v>
      </c>
      <c r="Q6257">
        <v>4</v>
      </c>
      <c r="R6257">
        <v>0.75</v>
      </c>
      <c r="S6257">
        <v>3</v>
      </c>
    </row>
    <row r="6258" spans="1:19" x14ac:dyDescent="0.3">
      <c r="A6258" t="s">
        <v>12549</v>
      </c>
      <c r="B6258" s="171" t="s">
        <v>12550</v>
      </c>
      <c r="C6258" s="171" t="s">
        <v>122</v>
      </c>
      <c r="D6258" s="171" t="s">
        <v>80</v>
      </c>
      <c r="E6258" s="11">
        <v>42795</v>
      </c>
      <c r="F6258">
        <v>1</v>
      </c>
      <c r="G6258">
        <v>1</v>
      </c>
      <c r="H6258">
        <v>1</v>
      </c>
      <c r="I6258">
        <v>7</v>
      </c>
      <c r="J6258">
        <v>5</v>
      </c>
      <c r="K6258">
        <v>1.4</v>
      </c>
      <c r="L6258">
        <v>5</v>
      </c>
      <c r="M6258">
        <v>1</v>
      </c>
      <c r="N6258">
        <v>4</v>
      </c>
      <c r="P6258">
        <v>3</v>
      </c>
      <c r="Q6258">
        <v>4</v>
      </c>
      <c r="R6258">
        <v>0.75</v>
      </c>
      <c r="S6258">
        <v>3</v>
      </c>
    </row>
    <row r="6259" spans="1:19" x14ac:dyDescent="0.3">
      <c r="A6259" t="s">
        <v>12551</v>
      </c>
      <c r="B6259" s="171" t="s">
        <v>12552</v>
      </c>
      <c r="C6259" s="171" t="s">
        <v>125</v>
      </c>
      <c r="D6259" s="171" t="s">
        <v>80</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3">
      <c r="A6260" t="s">
        <v>12553</v>
      </c>
      <c r="B6260" s="171" t="s">
        <v>12554</v>
      </c>
      <c r="C6260" s="171" t="s">
        <v>128</v>
      </c>
      <c r="D6260" s="171" t="s">
        <v>4</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3">
      <c r="A6261" t="s">
        <v>12555</v>
      </c>
      <c r="B6261" s="171" t="s">
        <v>12556</v>
      </c>
      <c r="C6261" s="171" t="s">
        <v>131</v>
      </c>
      <c r="D6261" s="171" t="s">
        <v>4</v>
      </c>
      <c r="E6261" s="11">
        <v>42795</v>
      </c>
      <c r="F6261">
        <v>10</v>
      </c>
      <c r="G6261">
        <v>4</v>
      </c>
      <c r="H6261">
        <v>2.5</v>
      </c>
      <c r="I6261">
        <v>9</v>
      </c>
      <c r="J6261">
        <v>50</v>
      </c>
      <c r="K6261">
        <v>0.18</v>
      </c>
      <c r="L6261">
        <v>10</v>
      </c>
      <c r="M6261">
        <v>5</v>
      </c>
      <c r="N6261">
        <v>8</v>
      </c>
      <c r="P6261">
        <v>0</v>
      </c>
      <c r="Q6261">
        <v>1</v>
      </c>
      <c r="R6261">
        <v>0</v>
      </c>
      <c r="S6261">
        <v>1</v>
      </c>
    </row>
    <row r="6262" spans="1:19" x14ac:dyDescent="0.3">
      <c r="A6262" t="s">
        <v>12557</v>
      </c>
      <c r="B6262" s="171" t="s">
        <v>12558</v>
      </c>
      <c r="C6262" s="171" t="s">
        <v>10531</v>
      </c>
      <c r="D6262" s="171" t="s">
        <v>4</v>
      </c>
      <c r="E6262" s="11">
        <v>42795</v>
      </c>
      <c r="F6262">
        <v>6</v>
      </c>
      <c r="G6262">
        <v>3</v>
      </c>
      <c r="H6262">
        <v>2</v>
      </c>
      <c r="I6262">
        <v>10</v>
      </c>
      <c r="J6262">
        <v>18</v>
      </c>
      <c r="K6262">
        <v>0.55555555555555558</v>
      </c>
      <c r="L6262">
        <v>15</v>
      </c>
      <c r="M6262">
        <v>1.2</v>
      </c>
      <c r="N6262">
        <v>10</v>
      </c>
      <c r="P6262">
        <v>1</v>
      </c>
      <c r="Q6262">
        <v>1</v>
      </c>
      <c r="R6262">
        <v>1</v>
      </c>
      <c r="S6262">
        <v>0</v>
      </c>
    </row>
    <row r="6263" spans="1:19" x14ac:dyDescent="0.3">
      <c r="A6263" t="s">
        <v>12559</v>
      </c>
      <c r="B6263" s="171" t="s">
        <v>12560</v>
      </c>
      <c r="C6263" s="171" t="s">
        <v>137</v>
      </c>
      <c r="D6263" s="171" t="s">
        <v>80</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3">
      <c r="A6264" t="s">
        <v>12561</v>
      </c>
      <c r="B6264" s="171" t="s">
        <v>12562</v>
      </c>
      <c r="C6264" s="171" t="s">
        <v>140</v>
      </c>
      <c r="D6264" s="171" t="s">
        <v>4</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3">
      <c r="A6265" t="s">
        <v>12563</v>
      </c>
      <c r="B6265" s="171" t="s">
        <v>12564</v>
      </c>
      <c r="C6265" s="171" t="s">
        <v>8615</v>
      </c>
      <c r="D6265" s="171" t="s">
        <v>80</v>
      </c>
      <c r="E6265" s="11">
        <v>42795</v>
      </c>
      <c r="F6265">
        <v>0</v>
      </c>
      <c r="G6265">
        <v>0</v>
      </c>
      <c r="H6265" t="e">
        <v>#DIV/0!</v>
      </c>
      <c r="I6265">
        <v>0</v>
      </c>
      <c r="J6265">
        <v>0</v>
      </c>
      <c r="K6265" t="e">
        <v>#DIV/0!</v>
      </c>
      <c r="L6265">
        <v>0</v>
      </c>
      <c r="M6265" t="e">
        <v>#DIV/0!</v>
      </c>
      <c r="N6265">
        <v>0</v>
      </c>
      <c r="P6265">
        <v>0</v>
      </c>
      <c r="Q6265">
        <v>0</v>
      </c>
      <c r="R6265" t="e">
        <v>#DIV/0!</v>
      </c>
      <c r="S6265">
        <v>0</v>
      </c>
    </row>
    <row r="6266" spans="1:19" x14ac:dyDescent="0.3">
      <c r="A6266" t="s">
        <v>12565</v>
      </c>
      <c r="B6266" s="171" t="s">
        <v>12566</v>
      </c>
      <c r="C6266" s="171" t="s">
        <v>8590</v>
      </c>
      <c r="D6266" s="171" t="s">
        <v>4</v>
      </c>
      <c r="E6266" s="11">
        <v>42795</v>
      </c>
      <c r="F6266">
        <v>0</v>
      </c>
      <c r="G6266">
        <v>0</v>
      </c>
      <c r="H6266" t="e">
        <v>#DIV/0!</v>
      </c>
      <c r="I6266">
        <v>0</v>
      </c>
      <c r="J6266">
        <v>0</v>
      </c>
      <c r="K6266" t="e">
        <v>#DIV/0!</v>
      </c>
      <c r="L6266">
        <v>0</v>
      </c>
      <c r="M6266" t="e">
        <v>#DIV/0!</v>
      </c>
      <c r="N6266">
        <v>0</v>
      </c>
      <c r="P6266">
        <v>0</v>
      </c>
      <c r="Q6266">
        <v>0</v>
      </c>
      <c r="R6266" t="e">
        <v>#DIV/0!</v>
      </c>
      <c r="S6266">
        <v>0</v>
      </c>
    </row>
    <row r="6267" spans="1:19" x14ac:dyDescent="0.3">
      <c r="A6267" t="s">
        <v>12567</v>
      </c>
      <c r="B6267" s="171" t="s">
        <v>12568</v>
      </c>
      <c r="C6267" s="171" t="s">
        <v>167</v>
      </c>
      <c r="D6267" s="171" t="s">
        <v>80</v>
      </c>
      <c r="E6267" s="11">
        <v>42795</v>
      </c>
      <c r="F6267">
        <v>7</v>
      </c>
      <c r="G6267">
        <v>7</v>
      </c>
      <c r="H6267">
        <v>1</v>
      </c>
      <c r="I6267">
        <v>39</v>
      </c>
      <c r="J6267">
        <v>50</v>
      </c>
      <c r="K6267">
        <v>0.78</v>
      </c>
      <c r="L6267">
        <v>105</v>
      </c>
      <c r="M6267">
        <v>0.47619047619047616</v>
      </c>
      <c r="N6267">
        <v>32</v>
      </c>
      <c r="P6267">
        <v>1</v>
      </c>
      <c r="Q6267">
        <v>1</v>
      </c>
      <c r="R6267">
        <v>1</v>
      </c>
      <c r="S6267">
        <v>7</v>
      </c>
    </row>
    <row r="6268" spans="1:19" x14ac:dyDescent="0.3">
      <c r="A6268" t="s">
        <v>12569</v>
      </c>
      <c r="B6268" s="171" t="s">
        <v>12570</v>
      </c>
      <c r="C6268" s="171" t="s">
        <v>170</v>
      </c>
      <c r="D6268" s="171" t="s">
        <v>4</v>
      </c>
      <c r="E6268" s="11">
        <v>42795</v>
      </c>
      <c r="F6268">
        <v>7</v>
      </c>
      <c r="G6268">
        <v>7</v>
      </c>
      <c r="H6268">
        <v>1</v>
      </c>
      <c r="I6268">
        <v>39</v>
      </c>
      <c r="J6268">
        <v>50</v>
      </c>
      <c r="K6268">
        <v>0.78</v>
      </c>
      <c r="L6268">
        <v>105</v>
      </c>
      <c r="M6268">
        <v>0.47619047619047616</v>
      </c>
      <c r="N6268">
        <v>32</v>
      </c>
      <c r="P6268">
        <v>1</v>
      </c>
      <c r="Q6268">
        <v>1</v>
      </c>
      <c r="R6268">
        <v>1</v>
      </c>
      <c r="S6268">
        <v>7</v>
      </c>
    </row>
    <row r="6269" spans="1:19" x14ac:dyDescent="0.3">
      <c r="A6269" t="s">
        <v>12571</v>
      </c>
      <c r="B6269" s="171" t="s">
        <v>12572</v>
      </c>
      <c r="C6269" s="171" t="s">
        <v>179</v>
      </c>
      <c r="D6269" s="171" t="s">
        <v>80</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3">
      <c r="A6270" t="s">
        <v>12573</v>
      </c>
      <c r="B6270" s="171" t="s">
        <v>12574</v>
      </c>
      <c r="C6270" s="171" t="s">
        <v>182</v>
      </c>
      <c r="D6270" s="171" t="s">
        <v>4</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3">
      <c r="A6271" t="s">
        <v>12575</v>
      </c>
      <c r="B6271" s="171" t="s">
        <v>12576</v>
      </c>
      <c r="C6271" s="171" t="s">
        <v>185</v>
      </c>
      <c r="D6271" s="171" t="s">
        <v>80</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3">
      <c r="A6272" t="s">
        <v>12577</v>
      </c>
      <c r="B6272" s="171" t="s">
        <v>12578</v>
      </c>
      <c r="C6272" s="171" t="s">
        <v>188</v>
      </c>
      <c r="D6272" s="171" t="s">
        <v>4</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3">
      <c r="A6273" t="s">
        <v>12579</v>
      </c>
      <c r="B6273" s="171" t="s">
        <v>12580</v>
      </c>
      <c r="C6273" s="171" t="s">
        <v>10537</v>
      </c>
      <c r="D6273" s="171" t="s">
        <v>4</v>
      </c>
      <c r="E6273" s="11">
        <v>42795</v>
      </c>
      <c r="F6273">
        <v>3</v>
      </c>
      <c r="G6273">
        <v>6</v>
      </c>
      <c r="H6273">
        <v>0.5</v>
      </c>
      <c r="I6273">
        <v>12</v>
      </c>
      <c r="J6273">
        <v>9</v>
      </c>
      <c r="K6273">
        <v>1.3333333333333333</v>
      </c>
      <c r="L6273">
        <v>10</v>
      </c>
      <c r="M6273">
        <v>0.9</v>
      </c>
      <c r="N6273">
        <v>10</v>
      </c>
      <c r="P6273">
        <v>1</v>
      </c>
      <c r="Q6273">
        <v>1</v>
      </c>
      <c r="R6273">
        <v>1</v>
      </c>
      <c r="S6273">
        <v>2</v>
      </c>
    </row>
    <row r="6274" spans="1:19" x14ac:dyDescent="0.3">
      <c r="A6274" t="s">
        <v>12581</v>
      </c>
      <c r="B6274" s="171" t="s">
        <v>12582</v>
      </c>
      <c r="C6274" s="171" t="s">
        <v>191</v>
      </c>
      <c r="D6274" s="171" t="s">
        <v>80</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3">
      <c r="A6275" t="s">
        <v>12583</v>
      </c>
      <c r="B6275" s="171" t="s">
        <v>12584</v>
      </c>
      <c r="C6275" s="171" t="s">
        <v>194</v>
      </c>
      <c r="D6275" s="171" t="s">
        <v>4</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3">
      <c r="A6276" t="s">
        <v>12585</v>
      </c>
      <c r="B6276" s="171" t="s">
        <v>12586</v>
      </c>
      <c r="C6276" s="171" t="s">
        <v>197</v>
      </c>
      <c r="D6276" s="171" t="s">
        <v>4</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3">
      <c r="A6277" t="s">
        <v>12587</v>
      </c>
      <c r="B6277" s="171" t="s">
        <v>12588</v>
      </c>
      <c r="C6277" s="171" t="s">
        <v>209</v>
      </c>
      <c r="D6277" s="171" t="s">
        <v>4</v>
      </c>
      <c r="E6277" s="11">
        <v>42795</v>
      </c>
      <c r="F6277">
        <v>1</v>
      </c>
      <c r="G6277">
        <v>1</v>
      </c>
      <c r="H6277">
        <v>1</v>
      </c>
      <c r="I6277">
        <v>6</v>
      </c>
      <c r="J6277">
        <v>5</v>
      </c>
      <c r="K6277">
        <v>1.2</v>
      </c>
      <c r="L6277">
        <v>10</v>
      </c>
      <c r="M6277">
        <v>0.5</v>
      </c>
      <c r="N6277">
        <v>4</v>
      </c>
      <c r="P6277">
        <v>0</v>
      </c>
      <c r="Q6277">
        <v>0</v>
      </c>
      <c r="R6277" t="e">
        <v>#DIV/0!</v>
      </c>
      <c r="S6277">
        <v>2</v>
      </c>
    </row>
    <row r="6278" spans="1:19" x14ac:dyDescent="0.3">
      <c r="A6278" t="s">
        <v>12589</v>
      </c>
      <c r="B6278" s="171" t="s">
        <v>12590</v>
      </c>
      <c r="C6278" s="171" t="s">
        <v>212</v>
      </c>
      <c r="D6278" s="171" t="s">
        <v>80</v>
      </c>
      <c r="E6278" s="11">
        <v>42795</v>
      </c>
      <c r="F6278">
        <v>1</v>
      </c>
      <c r="G6278">
        <v>1</v>
      </c>
      <c r="H6278">
        <v>1</v>
      </c>
      <c r="I6278">
        <v>6</v>
      </c>
      <c r="J6278">
        <v>5</v>
      </c>
      <c r="K6278">
        <v>1.2</v>
      </c>
      <c r="L6278">
        <v>10</v>
      </c>
      <c r="M6278">
        <v>0.5</v>
      </c>
      <c r="N6278">
        <v>4</v>
      </c>
      <c r="P6278">
        <v>0</v>
      </c>
      <c r="Q6278">
        <v>0</v>
      </c>
      <c r="R6278" t="e">
        <v>#DIV/0!</v>
      </c>
      <c r="S6278">
        <v>2</v>
      </c>
    </row>
    <row r="6279" spans="1:19" x14ac:dyDescent="0.3">
      <c r="A6279" t="s">
        <v>12591</v>
      </c>
      <c r="B6279" s="171" t="s">
        <v>12592</v>
      </c>
      <c r="C6279" s="171" t="s">
        <v>215</v>
      </c>
      <c r="D6279" s="171" t="s">
        <v>80</v>
      </c>
      <c r="E6279" s="11">
        <v>42795</v>
      </c>
      <c r="F6279">
        <v>3</v>
      </c>
      <c r="G6279">
        <v>6</v>
      </c>
      <c r="H6279">
        <v>0.5</v>
      </c>
      <c r="I6279">
        <v>71</v>
      </c>
      <c r="J6279">
        <v>30</v>
      </c>
      <c r="K6279">
        <v>2.3666666666666667</v>
      </c>
      <c r="L6279">
        <v>50</v>
      </c>
      <c r="M6279">
        <v>0.6</v>
      </c>
      <c r="N6279">
        <v>71</v>
      </c>
      <c r="P6279">
        <v>0</v>
      </c>
      <c r="Q6279">
        <v>2</v>
      </c>
      <c r="R6279">
        <v>0</v>
      </c>
      <c r="S6279">
        <v>0</v>
      </c>
    </row>
    <row r="6280" spans="1:19" x14ac:dyDescent="0.3">
      <c r="A6280" t="s">
        <v>12593</v>
      </c>
      <c r="B6280" s="171" t="s">
        <v>12594</v>
      </c>
      <c r="C6280" s="171" t="s">
        <v>218</v>
      </c>
      <c r="D6280" s="171" t="s">
        <v>4</v>
      </c>
      <c r="E6280" s="11">
        <v>42795</v>
      </c>
      <c r="F6280">
        <v>3</v>
      </c>
      <c r="G6280">
        <v>6</v>
      </c>
      <c r="H6280">
        <v>0.5</v>
      </c>
      <c r="I6280">
        <v>71</v>
      </c>
      <c r="J6280">
        <v>30</v>
      </c>
      <c r="K6280">
        <v>2.3666666666666667</v>
      </c>
      <c r="L6280">
        <v>50</v>
      </c>
      <c r="M6280">
        <v>0.6</v>
      </c>
      <c r="N6280">
        <v>71</v>
      </c>
      <c r="P6280">
        <v>0</v>
      </c>
      <c r="Q6280">
        <v>2</v>
      </c>
      <c r="R6280">
        <v>0</v>
      </c>
      <c r="S6280">
        <v>0</v>
      </c>
    </row>
    <row r="6281" spans="1:19" x14ac:dyDescent="0.3">
      <c r="A6281" t="s">
        <v>12595</v>
      </c>
      <c r="B6281" s="171" t="s">
        <v>12596</v>
      </c>
      <c r="C6281" s="171" t="s">
        <v>8233</v>
      </c>
      <c r="D6281" s="171" t="s">
        <v>80</v>
      </c>
      <c r="E6281" s="11">
        <v>42795</v>
      </c>
      <c r="F6281">
        <v>4</v>
      </c>
      <c r="G6281">
        <v>4</v>
      </c>
      <c r="H6281">
        <v>1</v>
      </c>
      <c r="I6281">
        <v>18</v>
      </c>
      <c r="J6281">
        <v>40</v>
      </c>
      <c r="K6281">
        <v>0.45</v>
      </c>
      <c r="L6281">
        <v>40</v>
      </c>
      <c r="M6281">
        <v>1</v>
      </c>
      <c r="N6281">
        <v>12</v>
      </c>
      <c r="P6281">
        <v>2</v>
      </c>
      <c r="Q6281">
        <v>2</v>
      </c>
      <c r="R6281">
        <v>1</v>
      </c>
      <c r="S6281">
        <v>6</v>
      </c>
    </row>
    <row r="6282" spans="1:19" x14ac:dyDescent="0.3">
      <c r="A6282" t="s">
        <v>12597</v>
      </c>
      <c r="B6282" s="171" t="s">
        <v>12598</v>
      </c>
      <c r="C6282" s="171" t="s">
        <v>8193</v>
      </c>
      <c r="D6282" s="171" t="s">
        <v>4</v>
      </c>
      <c r="E6282" s="11">
        <v>42795</v>
      </c>
      <c r="F6282">
        <v>4</v>
      </c>
      <c r="G6282">
        <v>4</v>
      </c>
      <c r="H6282">
        <v>1</v>
      </c>
      <c r="I6282">
        <v>18</v>
      </c>
      <c r="J6282">
        <v>40</v>
      </c>
      <c r="K6282">
        <v>0.45</v>
      </c>
      <c r="L6282">
        <v>40</v>
      </c>
      <c r="M6282">
        <v>1</v>
      </c>
      <c r="N6282">
        <v>12</v>
      </c>
      <c r="P6282">
        <v>2</v>
      </c>
      <c r="Q6282">
        <v>2</v>
      </c>
      <c r="R6282">
        <v>1</v>
      </c>
      <c r="S6282">
        <v>6</v>
      </c>
    </row>
    <row r="6283" spans="1:19" x14ac:dyDescent="0.3">
      <c r="A6283" t="s">
        <v>12599</v>
      </c>
      <c r="B6283" s="171" t="s">
        <v>12600</v>
      </c>
      <c r="C6283" s="171" t="s">
        <v>233</v>
      </c>
      <c r="D6283" s="171" t="s">
        <v>80</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3">
      <c r="A6284" t="s">
        <v>12601</v>
      </c>
      <c r="B6284" s="171" t="s">
        <v>12602</v>
      </c>
      <c r="C6284" s="171" t="s">
        <v>236</v>
      </c>
      <c r="D6284" s="171" t="s">
        <v>4</v>
      </c>
      <c r="E6284" s="11">
        <v>42795</v>
      </c>
      <c r="F6284">
        <v>6</v>
      </c>
      <c r="G6284">
        <v>12</v>
      </c>
      <c r="H6284">
        <v>0.5</v>
      </c>
      <c r="I6284">
        <v>20</v>
      </c>
      <c r="J6284">
        <v>32</v>
      </c>
      <c r="K6284">
        <v>0.625</v>
      </c>
      <c r="L6284">
        <v>40</v>
      </c>
      <c r="M6284">
        <v>0.8</v>
      </c>
      <c r="N6284">
        <v>19</v>
      </c>
      <c r="O6284">
        <v>0.73</v>
      </c>
      <c r="P6284">
        <v>0</v>
      </c>
      <c r="Q6284">
        <v>4</v>
      </c>
      <c r="R6284">
        <v>0</v>
      </c>
      <c r="S6284">
        <v>1</v>
      </c>
    </row>
    <row r="6285" spans="1:19" x14ac:dyDescent="0.3">
      <c r="A6285" t="s">
        <v>12603</v>
      </c>
      <c r="B6285" s="171" t="s">
        <v>12604</v>
      </c>
      <c r="C6285" s="171" t="s">
        <v>239</v>
      </c>
      <c r="D6285" s="171" t="s">
        <v>4</v>
      </c>
      <c r="E6285" s="11">
        <v>42795</v>
      </c>
      <c r="F6285">
        <v>4</v>
      </c>
      <c r="G6285">
        <v>4</v>
      </c>
      <c r="H6285">
        <v>1</v>
      </c>
      <c r="I6285">
        <v>3</v>
      </c>
      <c r="J6285">
        <v>8</v>
      </c>
      <c r="K6285">
        <v>0.375</v>
      </c>
      <c r="L6285">
        <v>8</v>
      </c>
      <c r="M6285">
        <v>1</v>
      </c>
      <c r="N6285">
        <v>3</v>
      </c>
      <c r="O6285">
        <v>0.85</v>
      </c>
      <c r="P6285">
        <v>0</v>
      </c>
      <c r="Q6285">
        <v>0</v>
      </c>
      <c r="R6285" t="e">
        <v>#DIV/0!</v>
      </c>
      <c r="S6285">
        <v>0</v>
      </c>
    </row>
    <row r="6286" spans="1:19" x14ac:dyDescent="0.3">
      <c r="A6286" t="s">
        <v>12605</v>
      </c>
      <c r="B6286" s="171" t="s">
        <v>12606</v>
      </c>
      <c r="C6286" s="171" t="s">
        <v>143</v>
      </c>
      <c r="D6286" s="171" t="s">
        <v>4</v>
      </c>
      <c r="E6286" s="11">
        <v>42795</v>
      </c>
      <c r="F6286">
        <v>2</v>
      </c>
      <c r="G6286">
        <v>2</v>
      </c>
      <c r="H6286">
        <v>1</v>
      </c>
      <c r="I6286">
        <v>37</v>
      </c>
      <c r="J6286">
        <v>30</v>
      </c>
      <c r="K6286">
        <v>1.2333333333333334</v>
      </c>
      <c r="L6286">
        <v>30</v>
      </c>
      <c r="M6286">
        <v>1</v>
      </c>
      <c r="N6286">
        <v>29</v>
      </c>
      <c r="P6286">
        <v>0</v>
      </c>
      <c r="Q6286">
        <v>1</v>
      </c>
      <c r="R6286">
        <v>0</v>
      </c>
      <c r="S6286">
        <v>8</v>
      </c>
    </row>
    <row r="6287" spans="1:19" x14ac:dyDescent="0.3">
      <c r="A6287" t="s">
        <v>12607</v>
      </c>
      <c r="B6287" s="171" t="s">
        <v>12608</v>
      </c>
      <c r="C6287" s="171" t="s">
        <v>146</v>
      </c>
      <c r="D6287" s="171" t="s">
        <v>80</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3">
      <c r="A6288" t="s">
        <v>12609</v>
      </c>
      <c r="B6288" s="171" t="s">
        <v>12610</v>
      </c>
      <c r="C6288" s="171" t="s">
        <v>152</v>
      </c>
      <c r="D6288" s="171" t="s">
        <v>4</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3">
      <c r="A6289" t="s">
        <v>12611</v>
      </c>
      <c r="B6289" s="171" t="s">
        <v>12612</v>
      </c>
      <c r="C6289" s="171" t="s">
        <v>155</v>
      </c>
      <c r="D6289" s="171" t="s">
        <v>4</v>
      </c>
      <c r="E6289" s="11">
        <v>42795</v>
      </c>
      <c r="F6289">
        <v>2</v>
      </c>
      <c r="G6289">
        <v>2</v>
      </c>
      <c r="H6289">
        <v>1</v>
      </c>
      <c r="I6289">
        <v>11</v>
      </c>
      <c r="J6289">
        <v>10</v>
      </c>
      <c r="K6289">
        <v>1.1000000000000001</v>
      </c>
      <c r="L6289">
        <v>10</v>
      </c>
      <c r="M6289">
        <v>1</v>
      </c>
      <c r="N6289">
        <v>11</v>
      </c>
      <c r="P6289">
        <v>1</v>
      </c>
      <c r="Q6289">
        <v>1</v>
      </c>
      <c r="R6289">
        <v>1</v>
      </c>
      <c r="S6289">
        <v>0</v>
      </c>
    </row>
    <row r="6290" spans="1:19" x14ac:dyDescent="0.3">
      <c r="A6290" t="s">
        <v>12613</v>
      </c>
      <c r="B6290" s="171" t="s">
        <v>12614</v>
      </c>
      <c r="C6290" s="171" t="s">
        <v>10534</v>
      </c>
      <c r="D6290" s="171" t="s">
        <v>4</v>
      </c>
      <c r="E6290" s="11">
        <v>42795</v>
      </c>
      <c r="F6290">
        <v>2</v>
      </c>
      <c r="G6290">
        <v>2</v>
      </c>
      <c r="H6290">
        <v>1</v>
      </c>
      <c r="I6290">
        <v>11</v>
      </c>
      <c r="J6290">
        <v>6</v>
      </c>
      <c r="K6290">
        <v>1.8333333333333333</v>
      </c>
      <c r="L6290">
        <v>10</v>
      </c>
      <c r="M6290">
        <v>0.6</v>
      </c>
      <c r="N6290">
        <v>11</v>
      </c>
      <c r="P6290">
        <v>0</v>
      </c>
      <c r="Q6290">
        <v>0</v>
      </c>
      <c r="R6290" t="e">
        <v>#DIV/0!</v>
      </c>
      <c r="S6290">
        <v>0</v>
      </c>
    </row>
    <row r="6291" spans="1:19" x14ac:dyDescent="0.3">
      <c r="A6291" t="s">
        <v>12615</v>
      </c>
      <c r="B6291" s="171" t="s">
        <v>12616</v>
      </c>
      <c r="C6291" s="171" t="s">
        <v>158</v>
      </c>
      <c r="D6291" s="171" t="s">
        <v>4</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3">
      <c r="A6292" t="s">
        <v>12617</v>
      </c>
      <c r="B6292" s="171" t="s">
        <v>12618</v>
      </c>
      <c r="C6292" s="171" t="s">
        <v>161</v>
      </c>
      <c r="D6292" s="171" t="s">
        <v>80</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3">
      <c r="A6293" t="s">
        <v>12619</v>
      </c>
      <c r="B6293" s="171" t="s">
        <v>12620</v>
      </c>
      <c r="C6293" s="171" t="s">
        <v>221</v>
      </c>
      <c r="D6293" s="171" t="s">
        <v>80</v>
      </c>
      <c r="E6293" s="11">
        <v>42795</v>
      </c>
      <c r="F6293">
        <v>0</v>
      </c>
      <c r="G6293">
        <v>0</v>
      </c>
      <c r="H6293" t="e">
        <v>#DIV/0!</v>
      </c>
      <c r="I6293">
        <v>0</v>
      </c>
      <c r="J6293">
        <v>0</v>
      </c>
      <c r="K6293" t="e">
        <v>#DIV/0!</v>
      </c>
      <c r="L6293">
        <v>0</v>
      </c>
      <c r="M6293" t="e">
        <v>#DIV/0!</v>
      </c>
      <c r="N6293">
        <v>0</v>
      </c>
      <c r="P6293">
        <v>0</v>
      </c>
      <c r="Q6293">
        <v>0</v>
      </c>
      <c r="R6293" t="e">
        <v>#DIV/0!</v>
      </c>
      <c r="S6293">
        <v>0</v>
      </c>
    </row>
    <row r="6294" spans="1:19" x14ac:dyDescent="0.3">
      <c r="A6294" t="s">
        <v>12621</v>
      </c>
      <c r="B6294" s="171" t="s">
        <v>12622</v>
      </c>
      <c r="C6294" s="171" t="s">
        <v>227</v>
      </c>
      <c r="D6294" s="171" t="s">
        <v>4</v>
      </c>
      <c r="E6294" s="11">
        <v>42795</v>
      </c>
      <c r="F6294">
        <v>0</v>
      </c>
      <c r="G6294">
        <v>0</v>
      </c>
      <c r="H6294" t="e">
        <v>#DIV/0!</v>
      </c>
      <c r="I6294">
        <v>0</v>
      </c>
      <c r="J6294">
        <v>0</v>
      </c>
      <c r="K6294" t="e">
        <v>#DIV/0!</v>
      </c>
      <c r="L6294">
        <v>0</v>
      </c>
      <c r="M6294" t="e">
        <v>#DIV/0!</v>
      </c>
      <c r="N6294">
        <v>0</v>
      </c>
      <c r="P6294">
        <v>0</v>
      </c>
      <c r="Q6294">
        <v>0</v>
      </c>
      <c r="R6294" t="e">
        <v>#DIV/0!</v>
      </c>
      <c r="S6294">
        <v>0</v>
      </c>
    </row>
    <row r="6295" spans="1:19" x14ac:dyDescent="0.3">
      <c r="A6295" t="s">
        <v>12623</v>
      </c>
      <c r="B6295" s="171" t="s">
        <v>12624</v>
      </c>
      <c r="C6295" s="171" t="s">
        <v>230</v>
      </c>
      <c r="D6295" s="171" t="s">
        <v>4</v>
      </c>
      <c r="E6295" s="11">
        <v>42795</v>
      </c>
      <c r="F6295">
        <v>0</v>
      </c>
      <c r="G6295">
        <v>0</v>
      </c>
      <c r="H6295" t="e">
        <v>#DIV/0!</v>
      </c>
      <c r="I6295">
        <v>0</v>
      </c>
      <c r="J6295">
        <v>0</v>
      </c>
      <c r="K6295" t="e">
        <v>#DIV/0!</v>
      </c>
      <c r="L6295">
        <v>0</v>
      </c>
      <c r="M6295" t="e">
        <v>#DIV/0!</v>
      </c>
      <c r="N6295">
        <v>0</v>
      </c>
      <c r="P6295">
        <v>0</v>
      </c>
      <c r="Q6295">
        <v>0</v>
      </c>
      <c r="R6295" t="e">
        <v>#DIV/0!</v>
      </c>
      <c r="S6295">
        <v>0</v>
      </c>
    </row>
    <row r="6296" spans="1:19" x14ac:dyDescent="0.3">
      <c r="A6296" t="s">
        <v>12625</v>
      </c>
      <c r="B6296" s="171" t="s">
        <v>12626</v>
      </c>
      <c r="C6296" s="171" t="s">
        <v>119</v>
      </c>
      <c r="D6296" s="171" t="s">
        <v>80</v>
      </c>
      <c r="E6296" s="11">
        <v>42826</v>
      </c>
      <c r="F6296">
        <v>1</v>
      </c>
      <c r="G6296">
        <v>1</v>
      </c>
      <c r="H6296">
        <v>1</v>
      </c>
      <c r="I6296">
        <v>5</v>
      </c>
      <c r="J6296">
        <v>5</v>
      </c>
      <c r="K6296">
        <v>1</v>
      </c>
      <c r="L6296">
        <v>5</v>
      </c>
      <c r="M6296">
        <v>1</v>
      </c>
      <c r="N6296">
        <v>3</v>
      </c>
      <c r="P6296">
        <v>2</v>
      </c>
      <c r="Q6296">
        <v>3</v>
      </c>
      <c r="R6296">
        <v>0.66666666666666663</v>
      </c>
      <c r="S6296">
        <v>2</v>
      </c>
    </row>
    <row r="6297" spans="1:19" x14ac:dyDescent="0.3">
      <c r="A6297" t="s">
        <v>12627</v>
      </c>
      <c r="B6297" s="171" t="s">
        <v>12628</v>
      </c>
      <c r="C6297" s="171" t="s">
        <v>143</v>
      </c>
      <c r="D6297" s="171" t="s">
        <v>80</v>
      </c>
      <c r="E6297" s="11">
        <v>42826</v>
      </c>
      <c r="F6297">
        <v>2</v>
      </c>
      <c r="G6297">
        <v>2</v>
      </c>
      <c r="H6297">
        <v>1</v>
      </c>
      <c r="I6297">
        <v>51</v>
      </c>
      <c r="J6297">
        <v>30</v>
      </c>
      <c r="K6297">
        <v>1.7</v>
      </c>
      <c r="L6297">
        <v>30</v>
      </c>
      <c r="M6297">
        <v>1</v>
      </c>
      <c r="N6297">
        <v>33</v>
      </c>
      <c r="P6297">
        <v>0</v>
      </c>
      <c r="Q6297">
        <v>4</v>
      </c>
      <c r="R6297">
        <v>0</v>
      </c>
      <c r="S6297">
        <v>18</v>
      </c>
    </row>
    <row r="6298" spans="1:19" x14ac:dyDescent="0.3">
      <c r="A6298" t="s">
        <v>12629</v>
      </c>
      <c r="B6298" s="171" t="s">
        <v>12630</v>
      </c>
      <c r="C6298" s="171" t="s">
        <v>158</v>
      </c>
      <c r="D6298" s="171" t="s">
        <v>80</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3">
      <c r="A6299" t="s">
        <v>12631</v>
      </c>
      <c r="B6299" s="171" t="s">
        <v>12632</v>
      </c>
      <c r="C6299" s="171" t="s">
        <v>209</v>
      </c>
      <c r="D6299" s="171" t="s">
        <v>80</v>
      </c>
      <c r="E6299" s="11">
        <v>42826</v>
      </c>
      <c r="F6299">
        <v>1</v>
      </c>
      <c r="G6299">
        <v>1</v>
      </c>
      <c r="H6299">
        <v>1</v>
      </c>
      <c r="I6299">
        <v>7</v>
      </c>
      <c r="J6299">
        <v>5</v>
      </c>
      <c r="K6299">
        <v>1.4</v>
      </c>
      <c r="L6299">
        <v>10</v>
      </c>
      <c r="M6299">
        <v>0.5</v>
      </c>
      <c r="N6299">
        <v>5</v>
      </c>
      <c r="P6299">
        <v>1</v>
      </c>
      <c r="Q6299">
        <v>1</v>
      </c>
      <c r="R6299">
        <v>1</v>
      </c>
      <c r="S6299">
        <v>2</v>
      </c>
    </row>
    <row r="6300" spans="1:19" x14ac:dyDescent="0.3">
      <c r="A6300" t="s">
        <v>12633</v>
      </c>
      <c r="B6300" s="171" t="s">
        <v>12634</v>
      </c>
      <c r="C6300" s="171" t="s">
        <v>76</v>
      </c>
      <c r="D6300" s="171" t="s">
        <v>4</v>
      </c>
      <c r="E6300" s="11">
        <v>42826</v>
      </c>
      <c r="F6300">
        <v>0</v>
      </c>
      <c r="G6300">
        <v>0</v>
      </c>
      <c r="H6300" t="e">
        <v>#DIV/0!</v>
      </c>
      <c r="I6300">
        <v>0</v>
      </c>
      <c r="J6300">
        <v>0</v>
      </c>
      <c r="K6300" t="e">
        <v>#DIV/0!</v>
      </c>
      <c r="L6300">
        <v>0</v>
      </c>
      <c r="M6300" t="e">
        <v>#DIV/0!</v>
      </c>
      <c r="N6300">
        <v>0</v>
      </c>
      <c r="P6300">
        <v>0</v>
      </c>
      <c r="Q6300">
        <v>0</v>
      </c>
      <c r="R6300" t="e">
        <v>#DIV/0!</v>
      </c>
      <c r="S6300">
        <v>0</v>
      </c>
    </row>
    <row r="6301" spans="1:19" x14ac:dyDescent="0.3">
      <c r="A6301" t="s">
        <v>12635</v>
      </c>
      <c r="B6301" s="171" t="s">
        <v>12636</v>
      </c>
      <c r="C6301" s="171" t="s">
        <v>203</v>
      </c>
      <c r="D6301" s="171" t="s">
        <v>80</v>
      </c>
      <c r="E6301" s="11">
        <v>42826</v>
      </c>
      <c r="F6301">
        <v>6</v>
      </c>
      <c r="G6301">
        <v>6</v>
      </c>
      <c r="H6301">
        <v>1</v>
      </c>
      <c r="I6301">
        <v>27</v>
      </c>
      <c r="J6301">
        <v>30</v>
      </c>
      <c r="K6301">
        <v>0.9</v>
      </c>
      <c r="L6301">
        <v>32</v>
      </c>
      <c r="M6301">
        <v>0.9375</v>
      </c>
      <c r="N6301">
        <v>26</v>
      </c>
      <c r="P6301">
        <v>0</v>
      </c>
      <c r="Q6301">
        <v>0</v>
      </c>
      <c r="R6301" t="e">
        <v>#DIV/0!</v>
      </c>
      <c r="S6301">
        <v>1</v>
      </c>
    </row>
    <row r="6302" spans="1:19" x14ac:dyDescent="0.3">
      <c r="A6302" t="s">
        <v>12637</v>
      </c>
      <c r="B6302" s="171" t="s">
        <v>12638</v>
      </c>
      <c r="C6302" s="171" t="s">
        <v>128</v>
      </c>
      <c r="D6302" s="171" t="s">
        <v>80</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3">
      <c r="A6303" t="s">
        <v>12639</v>
      </c>
      <c r="B6303" s="171" t="s">
        <v>12640</v>
      </c>
      <c r="C6303" s="171" t="s">
        <v>152</v>
      </c>
      <c r="D6303" s="171" t="s">
        <v>80</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3">
      <c r="A6304" t="s">
        <v>12641</v>
      </c>
      <c r="B6304" s="171" t="s">
        <v>12642</v>
      </c>
      <c r="C6304" s="171" t="s">
        <v>194</v>
      </c>
      <c r="D6304" s="171" t="s">
        <v>80</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3">
      <c r="A6305" t="s">
        <v>12643</v>
      </c>
      <c r="B6305" s="171" t="s">
        <v>12644</v>
      </c>
      <c r="C6305" s="171" t="s">
        <v>236</v>
      </c>
      <c r="D6305" s="171" t="s">
        <v>80</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3">
      <c r="A6306" t="s">
        <v>12645</v>
      </c>
      <c r="B6306" s="171" t="s">
        <v>12646</v>
      </c>
      <c r="C6306" s="171" t="s">
        <v>239</v>
      </c>
      <c r="D6306" s="171" t="s">
        <v>80</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3">
      <c r="A6307" t="s">
        <v>12647</v>
      </c>
      <c r="B6307" s="171" t="s">
        <v>12648</v>
      </c>
      <c r="C6307" s="171" t="s">
        <v>176</v>
      </c>
      <c r="D6307" s="171" t="s">
        <v>80</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3">
      <c r="A6308" t="s">
        <v>12649</v>
      </c>
      <c r="B6308" s="171" t="s">
        <v>12650</v>
      </c>
      <c r="C6308" s="171" t="s">
        <v>206</v>
      </c>
      <c r="D6308" s="171" t="s">
        <v>80</v>
      </c>
      <c r="E6308" s="11">
        <v>42826</v>
      </c>
      <c r="F6308">
        <v>5</v>
      </c>
      <c r="G6308">
        <v>5</v>
      </c>
      <c r="H6308">
        <v>1</v>
      </c>
      <c r="I6308">
        <v>27</v>
      </c>
      <c r="J6308">
        <v>25</v>
      </c>
      <c r="K6308">
        <v>1.08</v>
      </c>
      <c r="L6308">
        <v>12</v>
      </c>
      <c r="M6308">
        <v>2.0833333333333335</v>
      </c>
      <c r="N6308">
        <v>26</v>
      </c>
      <c r="P6308">
        <v>0</v>
      </c>
      <c r="Q6308">
        <v>0</v>
      </c>
      <c r="R6308" t="e">
        <v>#DIV/0!</v>
      </c>
      <c r="S6308">
        <v>1</v>
      </c>
    </row>
    <row r="6309" spans="1:19" x14ac:dyDescent="0.3">
      <c r="A6309" t="s">
        <v>12651</v>
      </c>
      <c r="B6309" s="171" t="s">
        <v>12652</v>
      </c>
      <c r="C6309" s="171" t="s">
        <v>113</v>
      </c>
      <c r="D6309" s="171" t="s">
        <v>80</v>
      </c>
      <c r="E6309" s="11">
        <v>42826</v>
      </c>
      <c r="F6309">
        <v>8</v>
      </c>
      <c r="G6309">
        <v>5</v>
      </c>
      <c r="H6309">
        <v>1.6</v>
      </c>
      <c r="I6309">
        <v>10</v>
      </c>
      <c r="J6309">
        <v>20</v>
      </c>
      <c r="K6309">
        <v>0.5</v>
      </c>
      <c r="L6309">
        <v>12</v>
      </c>
      <c r="M6309">
        <v>1.6666666666666667</v>
      </c>
      <c r="N6309">
        <v>10</v>
      </c>
      <c r="P6309">
        <v>0</v>
      </c>
      <c r="Q6309">
        <v>1</v>
      </c>
      <c r="R6309">
        <v>0</v>
      </c>
      <c r="S6309">
        <v>0</v>
      </c>
    </row>
    <row r="6310" spans="1:19" x14ac:dyDescent="0.3">
      <c r="A6310" t="s">
        <v>12653</v>
      </c>
      <c r="B6310" s="171" t="s">
        <v>12654</v>
      </c>
      <c r="C6310" s="171" t="s">
        <v>131</v>
      </c>
      <c r="D6310" s="171" t="s">
        <v>80</v>
      </c>
      <c r="E6310" s="11">
        <v>42826</v>
      </c>
      <c r="F6310">
        <v>10</v>
      </c>
      <c r="G6310">
        <v>4</v>
      </c>
      <c r="H6310">
        <v>2.5</v>
      </c>
      <c r="I6310">
        <v>9</v>
      </c>
      <c r="J6310">
        <v>50</v>
      </c>
      <c r="K6310">
        <v>0.18</v>
      </c>
      <c r="L6310">
        <v>10</v>
      </c>
      <c r="M6310">
        <v>5</v>
      </c>
      <c r="N6310">
        <v>8</v>
      </c>
      <c r="P6310">
        <v>0</v>
      </c>
      <c r="Q6310">
        <v>0</v>
      </c>
      <c r="R6310" t="e">
        <v>#DIV/0!</v>
      </c>
      <c r="S6310">
        <v>1</v>
      </c>
    </row>
    <row r="6311" spans="1:19" x14ac:dyDescent="0.3">
      <c r="A6311" t="s">
        <v>12655</v>
      </c>
      <c r="B6311" s="171" t="s">
        <v>12656</v>
      </c>
      <c r="C6311" s="171" t="s">
        <v>155</v>
      </c>
      <c r="D6311" s="171" t="s">
        <v>80</v>
      </c>
      <c r="E6311" s="11">
        <v>42826</v>
      </c>
      <c r="F6311">
        <v>2</v>
      </c>
      <c r="G6311">
        <v>2</v>
      </c>
      <c r="H6311">
        <v>1</v>
      </c>
      <c r="I6311">
        <v>11</v>
      </c>
      <c r="J6311">
        <v>10</v>
      </c>
      <c r="K6311">
        <v>1.1000000000000001</v>
      </c>
      <c r="L6311">
        <v>10</v>
      </c>
      <c r="M6311">
        <v>1</v>
      </c>
      <c r="N6311">
        <v>11</v>
      </c>
      <c r="P6311">
        <v>0</v>
      </c>
      <c r="Q6311">
        <v>0</v>
      </c>
      <c r="R6311" t="e">
        <v>#DIV/0!</v>
      </c>
      <c r="S6311">
        <v>0</v>
      </c>
    </row>
    <row r="6312" spans="1:19" x14ac:dyDescent="0.3">
      <c r="A6312" t="s">
        <v>12657</v>
      </c>
      <c r="B6312" s="171" t="s">
        <v>12658</v>
      </c>
      <c r="C6312" s="171" t="s">
        <v>188</v>
      </c>
      <c r="D6312" s="171" t="s">
        <v>80</v>
      </c>
      <c r="E6312" s="11">
        <v>42826</v>
      </c>
      <c r="F6312">
        <v>11</v>
      </c>
      <c r="G6312">
        <v>6</v>
      </c>
      <c r="H6312">
        <v>1.8333333333333333</v>
      </c>
      <c r="I6312">
        <v>15</v>
      </c>
      <c r="J6312">
        <v>15</v>
      </c>
      <c r="K6312">
        <v>1</v>
      </c>
      <c r="L6312">
        <v>16</v>
      </c>
      <c r="M6312">
        <v>0.9375</v>
      </c>
      <c r="N6312">
        <v>12</v>
      </c>
      <c r="P6312">
        <v>0</v>
      </c>
      <c r="Q6312">
        <v>0</v>
      </c>
      <c r="R6312" t="e">
        <v>#DIV/0!</v>
      </c>
      <c r="S6312">
        <v>3</v>
      </c>
    </row>
    <row r="6313" spans="1:19" x14ac:dyDescent="0.3">
      <c r="A6313" t="s">
        <v>12659</v>
      </c>
      <c r="B6313" s="171" t="s">
        <v>12660</v>
      </c>
      <c r="C6313" s="171" t="s">
        <v>227</v>
      </c>
      <c r="D6313" s="171" t="s">
        <v>80</v>
      </c>
      <c r="E6313" s="11">
        <v>42826</v>
      </c>
      <c r="F6313">
        <v>0</v>
      </c>
      <c r="G6313">
        <v>0</v>
      </c>
      <c r="H6313" t="e">
        <v>#DIV/0!</v>
      </c>
      <c r="I6313">
        <v>0</v>
      </c>
      <c r="J6313">
        <v>0</v>
      </c>
      <c r="K6313" t="e">
        <v>#DIV/0!</v>
      </c>
      <c r="L6313">
        <v>0</v>
      </c>
      <c r="M6313" t="e">
        <v>#DIV/0!</v>
      </c>
      <c r="N6313">
        <v>0</v>
      </c>
      <c r="P6313">
        <v>0</v>
      </c>
      <c r="Q6313">
        <v>0</v>
      </c>
      <c r="R6313" t="e">
        <v>#DIV/0!</v>
      </c>
      <c r="S6313">
        <v>0</v>
      </c>
    </row>
    <row r="6314" spans="1:19" x14ac:dyDescent="0.3">
      <c r="A6314" t="s">
        <v>12661</v>
      </c>
      <c r="B6314" s="171" t="s">
        <v>12662</v>
      </c>
      <c r="C6314" s="171" t="s">
        <v>116</v>
      </c>
      <c r="D6314" s="171" t="s">
        <v>80</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3">
      <c r="A6315" t="s">
        <v>12663</v>
      </c>
      <c r="B6315" s="171" t="s">
        <v>12664</v>
      </c>
      <c r="C6315" s="171" t="s">
        <v>9862</v>
      </c>
      <c r="D6315" s="171" t="s">
        <v>80</v>
      </c>
      <c r="E6315" s="11">
        <v>42826</v>
      </c>
      <c r="F6315">
        <v>3</v>
      </c>
      <c r="G6315">
        <v>5</v>
      </c>
      <c r="H6315">
        <v>0.6</v>
      </c>
      <c r="I6315">
        <v>5</v>
      </c>
      <c r="J6315">
        <v>8</v>
      </c>
      <c r="K6315">
        <v>0.625</v>
      </c>
      <c r="L6315">
        <v>25</v>
      </c>
      <c r="M6315">
        <v>0.32</v>
      </c>
      <c r="N6315">
        <v>5</v>
      </c>
      <c r="P6315">
        <v>0</v>
      </c>
      <c r="Q6315">
        <v>0</v>
      </c>
      <c r="R6315" t="e">
        <v>#DIV/0!</v>
      </c>
      <c r="S6315">
        <v>0</v>
      </c>
    </row>
    <row r="6316" spans="1:19" x14ac:dyDescent="0.3">
      <c r="A6316" t="s">
        <v>12665</v>
      </c>
      <c r="B6316" s="171" t="s">
        <v>12666</v>
      </c>
      <c r="C6316" s="171" t="s">
        <v>140</v>
      </c>
      <c r="D6316" s="171" t="s">
        <v>80</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3">
      <c r="A6317" t="s">
        <v>12667</v>
      </c>
      <c r="B6317" s="171" t="s">
        <v>12668</v>
      </c>
      <c r="C6317" s="171" t="s">
        <v>8590</v>
      </c>
      <c r="D6317" s="171" t="s">
        <v>80</v>
      </c>
      <c r="E6317" s="11">
        <v>42826</v>
      </c>
      <c r="F6317">
        <v>0</v>
      </c>
      <c r="G6317">
        <v>0</v>
      </c>
      <c r="H6317" t="e">
        <v>#DIV/0!</v>
      </c>
      <c r="I6317">
        <v>0</v>
      </c>
      <c r="J6317">
        <v>0</v>
      </c>
      <c r="K6317" t="e">
        <v>#DIV/0!</v>
      </c>
      <c r="L6317">
        <v>0</v>
      </c>
      <c r="M6317" t="e">
        <v>#DIV/0!</v>
      </c>
      <c r="N6317">
        <v>0</v>
      </c>
      <c r="P6317">
        <v>0</v>
      </c>
      <c r="Q6317">
        <v>0</v>
      </c>
      <c r="R6317" t="e">
        <v>#DIV/0!</v>
      </c>
      <c r="S6317">
        <v>0</v>
      </c>
    </row>
    <row r="6318" spans="1:19" x14ac:dyDescent="0.3">
      <c r="A6318" t="s">
        <v>12669</v>
      </c>
      <c r="B6318" s="171" t="s">
        <v>12670</v>
      </c>
      <c r="C6318" s="171" t="s">
        <v>170</v>
      </c>
      <c r="D6318" s="171" t="s">
        <v>80</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3">
      <c r="A6319" t="s">
        <v>12671</v>
      </c>
      <c r="B6319" s="171" t="s">
        <v>12672</v>
      </c>
      <c r="C6319" s="171" t="s">
        <v>182</v>
      </c>
      <c r="D6319" s="171" t="s">
        <v>80</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3">
      <c r="A6320" t="s">
        <v>12673</v>
      </c>
      <c r="B6320" s="171" t="s">
        <v>12674</v>
      </c>
      <c r="C6320" s="171" t="s">
        <v>197</v>
      </c>
      <c r="D6320" s="171" t="s">
        <v>80</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3">
      <c r="A6321" t="s">
        <v>12675</v>
      </c>
      <c r="B6321" s="171" t="s">
        <v>12676</v>
      </c>
      <c r="C6321" s="171" t="s">
        <v>218</v>
      </c>
      <c r="D6321" s="171" t="s">
        <v>80</v>
      </c>
      <c r="E6321" s="11">
        <v>42826</v>
      </c>
      <c r="F6321">
        <v>3</v>
      </c>
      <c r="G6321">
        <v>6</v>
      </c>
      <c r="H6321">
        <v>0.5</v>
      </c>
      <c r="I6321">
        <v>69</v>
      </c>
      <c r="J6321">
        <v>30</v>
      </c>
      <c r="K6321">
        <v>2.2999999999999998</v>
      </c>
      <c r="L6321">
        <v>50</v>
      </c>
      <c r="M6321">
        <v>0.6</v>
      </c>
      <c r="N6321">
        <v>64</v>
      </c>
      <c r="P6321">
        <v>0</v>
      </c>
      <c r="Q6321">
        <v>0</v>
      </c>
      <c r="R6321" t="e">
        <v>#DIV/0!</v>
      </c>
      <c r="S6321">
        <v>5</v>
      </c>
    </row>
    <row r="6322" spans="1:20" x14ac:dyDescent="0.3">
      <c r="A6322" t="s">
        <v>12677</v>
      </c>
      <c r="B6322" s="171" t="s">
        <v>12678</v>
      </c>
      <c r="C6322" s="171" t="s">
        <v>230</v>
      </c>
      <c r="D6322" s="171" t="s">
        <v>80</v>
      </c>
      <c r="E6322" s="11">
        <v>42826</v>
      </c>
      <c r="F6322">
        <v>0</v>
      </c>
      <c r="G6322">
        <v>0</v>
      </c>
      <c r="H6322" t="e">
        <v>#DIV/0!</v>
      </c>
      <c r="I6322">
        <v>0</v>
      </c>
      <c r="J6322">
        <v>0</v>
      </c>
      <c r="K6322" t="e">
        <v>#DIV/0!</v>
      </c>
      <c r="L6322">
        <v>0</v>
      </c>
      <c r="M6322" t="e">
        <v>#DIV/0!</v>
      </c>
      <c r="N6322">
        <v>0</v>
      </c>
      <c r="P6322">
        <v>0</v>
      </c>
      <c r="Q6322">
        <v>0</v>
      </c>
      <c r="R6322" t="e">
        <v>#DIV/0!</v>
      </c>
      <c r="S6322">
        <v>0</v>
      </c>
    </row>
    <row r="6323" spans="1:20" x14ac:dyDescent="0.3">
      <c r="A6323" t="s">
        <v>12679</v>
      </c>
      <c r="B6323" s="171" t="s">
        <v>12680</v>
      </c>
      <c r="C6323" s="171" t="s">
        <v>8193</v>
      </c>
      <c r="D6323" s="171" t="s">
        <v>80</v>
      </c>
      <c r="E6323" s="11">
        <v>42826</v>
      </c>
      <c r="F6323">
        <v>4</v>
      </c>
      <c r="G6323">
        <v>4</v>
      </c>
      <c r="H6323">
        <v>1</v>
      </c>
      <c r="I6323">
        <v>25</v>
      </c>
      <c r="J6323">
        <v>40</v>
      </c>
      <c r="K6323">
        <v>0.625</v>
      </c>
      <c r="L6323">
        <v>40</v>
      </c>
      <c r="M6323">
        <v>1</v>
      </c>
      <c r="N6323">
        <v>23</v>
      </c>
      <c r="P6323">
        <v>1</v>
      </c>
      <c r="Q6323">
        <v>1</v>
      </c>
      <c r="R6323">
        <v>1</v>
      </c>
      <c r="S6323">
        <v>2</v>
      </c>
    </row>
    <row r="6324" spans="1:20" x14ac:dyDescent="0.3">
      <c r="A6324" t="s">
        <v>12681</v>
      </c>
      <c r="B6324" s="171" t="s">
        <v>12682</v>
      </c>
      <c r="C6324" s="171" t="s">
        <v>10522</v>
      </c>
      <c r="D6324" s="171" t="s">
        <v>80</v>
      </c>
      <c r="E6324" s="11">
        <v>42826</v>
      </c>
      <c r="F6324">
        <v>1</v>
      </c>
      <c r="G6324">
        <v>1</v>
      </c>
      <c r="H6324">
        <v>1</v>
      </c>
      <c r="I6324">
        <v>2</v>
      </c>
      <c r="J6324">
        <v>3</v>
      </c>
      <c r="K6324">
        <v>0.66666666666666663</v>
      </c>
      <c r="L6324">
        <v>5</v>
      </c>
      <c r="M6324">
        <v>0.6</v>
      </c>
      <c r="N6324">
        <v>0</v>
      </c>
      <c r="P6324">
        <v>0</v>
      </c>
      <c r="Q6324">
        <v>0</v>
      </c>
      <c r="R6324" t="e">
        <v>#DIV/0!</v>
      </c>
      <c r="S6324">
        <v>2</v>
      </c>
    </row>
    <row r="6325" spans="1:20" x14ac:dyDescent="0.3">
      <c r="A6325" t="s">
        <v>12683</v>
      </c>
      <c r="B6325" s="171" t="s">
        <v>12684</v>
      </c>
      <c r="C6325" s="171" t="s">
        <v>10525</v>
      </c>
      <c r="D6325" s="171" t="s">
        <v>80</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3">
      <c r="A6326" t="s">
        <v>12685</v>
      </c>
      <c r="B6326" s="171" t="s">
        <v>12686</v>
      </c>
      <c r="C6326" s="171" t="s">
        <v>10528</v>
      </c>
      <c r="D6326" s="171" t="s">
        <v>80</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3">
      <c r="A6327" t="s">
        <v>12687</v>
      </c>
      <c r="B6327" s="171" t="s">
        <v>12688</v>
      </c>
      <c r="C6327" s="171" t="s">
        <v>10531</v>
      </c>
      <c r="D6327" s="171" t="s">
        <v>80</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3">
      <c r="A6328" t="s">
        <v>12689</v>
      </c>
      <c r="B6328" s="171" t="s">
        <v>12690</v>
      </c>
      <c r="C6328" s="171" t="s">
        <v>10534</v>
      </c>
      <c r="D6328" s="171" t="s">
        <v>80</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3">
      <c r="A6329" t="s">
        <v>12691</v>
      </c>
      <c r="B6329" s="171" t="s">
        <v>12692</v>
      </c>
      <c r="C6329" s="171" t="s">
        <v>10537</v>
      </c>
      <c r="D6329" s="171" t="s">
        <v>80</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3">
      <c r="A6330" t="s">
        <v>12693</v>
      </c>
      <c r="B6330" s="171" t="s">
        <v>12694</v>
      </c>
      <c r="C6330" s="171" t="s">
        <v>73</v>
      </c>
      <c r="D6330" s="171" t="s">
        <v>4</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3">
      <c r="A6331" t="s">
        <v>12695</v>
      </c>
      <c r="B6331" s="171" t="s">
        <v>12696</v>
      </c>
      <c r="C6331" s="171" t="s">
        <v>107</v>
      </c>
      <c r="D6331" s="171" t="s">
        <v>4</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3">
      <c r="A6332" t="s">
        <v>12697</v>
      </c>
      <c r="B6332" s="171" t="s">
        <v>12698</v>
      </c>
      <c r="C6332" s="171" t="s">
        <v>9887</v>
      </c>
      <c r="D6332" s="171" t="s">
        <v>4</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3">
      <c r="A6333" t="s">
        <v>12699</v>
      </c>
      <c r="B6333" s="171" t="s">
        <v>12700</v>
      </c>
      <c r="C6333" s="171" t="s">
        <v>11260</v>
      </c>
      <c r="D6333" s="171" t="s">
        <v>4</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3">
      <c r="A6334" t="s">
        <v>12701</v>
      </c>
      <c r="B6334" s="171" t="s">
        <v>12702</v>
      </c>
      <c r="C6334" s="171" t="s">
        <v>122</v>
      </c>
      <c r="D6334" s="171" t="s">
        <v>4</v>
      </c>
      <c r="E6334" s="11">
        <v>42826</v>
      </c>
      <c r="F6334">
        <v>1</v>
      </c>
      <c r="G6334">
        <v>1</v>
      </c>
      <c r="H6334">
        <v>1</v>
      </c>
      <c r="I6334">
        <v>5</v>
      </c>
      <c r="J6334">
        <v>5</v>
      </c>
      <c r="K6334">
        <v>1</v>
      </c>
      <c r="L6334">
        <v>5</v>
      </c>
      <c r="M6334">
        <v>1</v>
      </c>
      <c r="N6334">
        <v>3</v>
      </c>
      <c r="P6334">
        <v>2</v>
      </c>
      <c r="Q6334">
        <v>3</v>
      </c>
      <c r="R6334">
        <v>0.66666666666666663</v>
      </c>
      <c r="S6334">
        <v>2</v>
      </c>
      <c r="T6334">
        <v>0</v>
      </c>
    </row>
    <row r="6335" spans="1:20" x14ac:dyDescent="0.3">
      <c r="A6335" t="s">
        <v>12703</v>
      </c>
      <c r="B6335" s="171" t="s">
        <v>12704</v>
      </c>
      <c r="C6335" s="171" t="s">
        <v>125</v>
      </c>
      <c r="D6335" s="171" t="s">
        <v>4</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3">
      <c r="A6336" t="s">
        <v>12705</v>
      </c>
      <c r="B6336" s="171" t="s">
        <v>12706</v>
      </c>
      <c r="C6336" s="171" t="s">
        <v>137</v>
      </c>
      <c r="D6336" s="171" t="s">
        <v>4</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3">
      <c r="A6337" t="s">
        <v>12707</v>
      </c>
      <c r="B6337" s="171" t="s">
        <v>12708</v>
      </c>
      <c r="C6337" s="171" t="s">
        <v>8615</v>
      </c>
      <c r="D6337" s="171" t="s">
        <v>4</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3">
      <c r="A6338" t="s">
        <v>12709</v>
      </c>
      <c r="B6338" s="171" t="s">
        <v>12710</v>
      </c>
      <c r="C6338" s="171" t="s">
        <v>146</v>
      </c>
      <c r="D6338" s="171" t="s">
        <v>4</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3">
      <c r="A6339" t="s">
        <v>12711</v>
      </c>
      <c r="B6339" s="171" t="s">
        <v>12712</v>
      </c>
      <c r="C6339" s="171" t="s">
        <v>161</v>
      </c>
      <c r="D6339" s="171" t="s">
        <v>4</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3">
      <c r="A6340" t="s">
        <v>12713</v>
      </c>
      <c r="B6340" s="171" t="s">
        <v>12714</v>
      </c>
      <c r="C6340" s="171" t="s">
        <v>167</v>
      </c>
      <c r="D6340" s="171" t="s">
        <v>4</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3">
      <c r="A6341" t="s">
        <v>12715</v>
      </c>
      <c r="B6341" s="171" t="s">
        <v>12716</v>
      </c>
      <c r="C6341" s="171" t="s">
        <v>173</v>
      </c>
      <c r="D6341" s="171" t="s">
        <v>80</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3">
      <c r="A6342" t="s">
        <v>12717</v>
      </c>
      <c r="B6342" s="171" t="s">
        <v>12718</v>
      </c>
      <c r="C6342" s="171" t="s">
        <v>179</v>
      </c>
      <c r="D6342" s="171" t="s">
        <v>4</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3">
      <c r="A6343" t="s">
        <v>12719</v>
      </c>
      <c r="B6343" s="171" t="s">
        <v>12720</v>
      </c>
      <c r="C6343" s="171" t="s">
        <v>185</v>
      </c>
      <c r="D6343" s="171" t="s">
        <v>4</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3">
      <c r="A6344" t="s">
        <v>12721</v>
      </c>
      <c r="B6344" s="171" t="s">
        <v>12722</v>
      </c>
      <c r="C6344" s="171" t="s">
        <v>191</v>
      </c>
      <c r="D6344" s="171" t="s">
        <v>4</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3">
      <c r="A6345" t="s">
        <v>12723</v>
      </c>
      <c r="B6345" s="171" t="s">
        <v>12724</v>
      </c>
      <c r="C6345" s="171" t="s">
        <v>200</v>
      </c>
      <c r="D6345" s="171" t="s">
        <v>80</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3">
      <c r="A6346" t="s">
        <v>12725</v>
      </c>
      <c r="B6346" s="171" t="s">
        <v>12726</v>
      </c>
      <c r="C6346" s="171" t="s">
        <v>212</v>
      </c>
      <c r="D6346" s="171" t="s">
        <v>4</v>
      </c>
      <c r="E6346" s="11">
        <v>42826</v>
      </c>
      <c r="F6346">
        <v>1</v>
      </c>
      <c r="G6346">
        <v>1</v>
      </c>
      <c r="H6346">
        <v>1</v>
      </c>
      <c r="I6346">
        <v>7</v>
      </c>
      <c r="J6346">
        <v>5</v>
      </c>
      <c r="K6346">
        <v>1.4</v>
      </c>
      <c r="L6346">
        <v>10</v>
      </c>
      <c r="M6346">
        <v>0.5</v>
      </c>
      <c r="N6346">
        <v>5</v>
      </c>
      <c r="P6346">
        <v>1</v>
      </c>
      <c r="Q6346">
        <v>1</v>
      </c>
      <c r="R6346">
        <v>1</v>
      </c>
      <c r="S6346">
        <v>2</v>
      </c>
      <c r="T6346">
        <v>1</v>
      </c>
    </row>
    <row r="6347" spans="1:20" x14ac:dyDescent="0.3">
      <c r="A6347" t="s">
        <v>12727</v>
      </c>
      <c r="B6347" s="171" t="s">
        <v>12728</v>
      </c>
      <c r="C6347" s="171" t="s">
        <v>215</v>
      </c>
      <c r="D6347" s="171" t="s">
        <v>4</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3">
      <c r="A6348" t="s">
        <v>12729</v>
      </c>
      <c r="B6348" s="171" t="s">
        <v>12730</v>
      </c>
      <c r="C6348" s="171" t="s">
        <v>221</v>
      </c>
      <c r="D6348" s="171" t="s">
        <v>4</v>
      </c>
      <c r="E6348" s="11">
        <v>42826</v>
      </c>
      <c r="F6348">
        <v>0</v>
      </c>
      <c r="G6348">
        <v>0</v>
      </c>
      <c r="H6348" t="e">
        <v>#DIV/0!</v>
      </c>
      <c r="I6348">
        <v>0</v>
      </c>
      <c r="J6348">
        <v>0</v>
      </c>
      <c r="K6348" t="e">
        <v>#DIV/0!</v>
      </c>
      <c r="L6348">
        <v>0</v>
      </c>
      <c r="M6348" t="e">
        <v>#DIV/0!</v>
      </c>
      <c r="N6348">
        <v>0</v>
      </c>
      <c r="P6348">
        <v>0</v>
      </c>
      <c r="Q6348">
        <v>0</v>
      </c>
      <c r="R6348" t="e">
        <v>#DIV/0!</v>
      </c>
      <c r="S6348">
        <v>0</v>
      </c>
    </row>
    <row r="6349" spans="1:20" x14ac:dyDescent="0.3">
      <c r="A6349" t="s">
        <v>12731</v>
      </c>
      <c r="B6349" s="171" t="s">
        <v>12732</v>
      </c>
      <c r="C6349" s="171" t="s">
        <v>8233</v>
      </c>
      <c r="D6349" s="171" t="s">
        <v>4</v>
      </c>
      <c r="E6349" s="11">
        <v>42826</v>
      </c>
      <c r="F6349">
        <v>4</v>
      </c>
      <c r="G6349">
        <v>4</v>
      </c>
      <c r="H6349">
        <v>1</v>
      </c>
      <c r="I6349">
        <v>25</v>
      </c>
      <c r="J6349">
        <v>40</v>
      </c>
      <c r="K6349">
        <v>0.625</v>
      </c>
      <c r="L6349">
        <v>40</v>
      </c>
      <c r="M6349">
        <v>1</v>
      </c>
      <c r="N6349">
        <v>23</v>
      </c>
      <c r="P6349">
        <v>1</v>
      </c>
      <c r="Q6349">
        <v>1</v>
      </c>
      <c r="R6349">
        <v>1</v>
      </c>
      <c r="S6349">
        <v>2</v>
      </c>
    </row>
    <row r="6350" spans="1:20" x14ac:dyDescent="0.3">
      <c r="A6350" t="s">
        <v>12733</v>
      </c>
      <c r="B6350" s="171" t="s">
        <v>12734</v>
      </c>
      <c r="C6350" s="171" t="s">
        <v>233</v>
      </c>
      <c r="D6350" s="171" t="s">
        <v>4</v>
      </c>
      <c r="E6350" s="11">
        <v>42826</v>
      </c>
      <c r="F6350">
        <v>8</v>
      </c>
      <c r="G6350">
        <v>16</v>
      </c>
      <c r="H6350">
        <v>0.5</v>
      </c>
      <c r="I6350">
        <v>11</v>
      </c>
      <c r="J6350">
        <v>24</v>
      </c>
      <c r="K6350">
        <v>0.45833333333333331</v>
      </c>
      <c r="L6350">
        <v>48</v>
      </c>
      <c r="M6350">
        <v>0.5</v>
      </c>
      <c r="N6350">
        <v>10</v>
      </c>
      <c r="P6350">
        <v>2</v>
      </c>
      <c r="Q6350">
        <v>4</v>
      </c>
      <c r="R6350">
        <v>0.5</v>
      </c>
      <c r="S6350">
        <v>1</v>
      </c>
    </row>
    <row r="6351" spans="1:20" x14ac:dyDescent="0.3">
      <c r="A6351" t="s">
        <v>12735</v>
      </c>
      <c r="B6351" s="171" t="s">
        <v>12736</v>
      </c>
      <c r="C6351" s="171" t="s">
        <v>79</v>
      </c>
      <c r="D6351" s="171" t="s">
        <v>80</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3">
      <c r="A6352" t="s">
        <v>12737</v>
      </c>
      <c r="B6352" s="171" t="s">
        <v>12738</v>
      </c>
      <c r="C6352" s="171" t="s">
        <v>83</v>
      </c>
      <c r="D6352" s="171" t="s">
        <v>80</v>
      </c>
      <c r="E6352" s="11">
        <v>42826</v>
      </c>
      <c r="F6352">
        <v>6</v>
      </c>
      <c r="G6352">
        <v>6</v>
      </c>
      <c r="H6352">
        <v>1</v>
      </c>
      <c r="I6352">
        <v>27</v>
      </c>
      <c r="J6352">
        <v>30</v>
      </c>
      <c r="K6352">
        <v>0.9</v>
      </c>
      <c r="L6352">
        <v>32</v>
      </c>
      <c r="M6352">
        <v>0.9375</v>
      </c>
      <c r="N6352">
        <v>26</v>
      </c>
      <c r="P6352">
        <v>0</v>
      </c>
      <c r="Q6352">
        <v>0</v>
      </c>
      <c r="R6352" t="e">
        <v>#DIV/0!</v>
      </c>
      <c r="S6352">
        <v>1</v>
      </c>
    </row>
    <row r="6353" spans="1:19" x14ac:dyDescent="0.3">
      <c r="A6353" t="s">
        <v>12739</v>
      </c>
      <c r="B6353" s="171" t="s">
        <v>12740</v>
      </c>
      <c r="C6353" s="171" t="s">
        <v>86</v>
      </c>
      <c r="D6353" s="171" t="s">
        <v>80</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3">
      <c r="A6354" t="s">
        <v>12741</v>
      </c>
      <c r="B6354" s="171" t="s">
        <v>12742</v>
      </c>
      <c r="C6354" s="171" t="s">
        <v>89</v>
      </c>
      <c r="D6354" s="171" t="s">
        <v>80</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3">
      <c r="A6355" t="s">
        <v>12743</v>
      </c>
      <c r="B6355" s="171" t="s">
        <v>12744</v>
      </c>
      <c r="C6355" s="171" t="s">
        <v>92</v>
      </c>
      <c r="D6355" s="171" t="s">
        <v>80</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3">
      <c r="A6356" t="s">
        <v>12745</v>
      </c>
      <c r="B6356" s="171" t="s">
        <v>12746</v>
      </c>
      <c r="C6356" s="171" t="s">
        <v>95</v>
      </c>
      <c r="D6356" s="171" t="s">
        <v>80</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3">
      <c r="A6357" t="s">
        <v>12747</v>
      </c>
      <c r="B6357" s="171" t="s">
        <v>12748</v>
      </c>
      <c r="C6357" s="171" t="s">
        <v>98</v>
      </c>
      <c r="D6357" s="171" t="s">
        <v>80</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3">
      <c r="A6358" t="s">
        <v>12749</v>
      </c>
      <c r="B6358" s="171" t="s">
        <v>12750</v>
      </c>
      <c r="C6358" s="171" t="s">
        <v>101</v>
      </c>
      <c r="D6358" s="171" t="s">
        <v>80</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3">
      <c r="A6359" t="s">
        <v>12751</v>
      </c>
      <c r="B6359" s="171" t="s">
        <v>12752</v>
      </c>
      <c r="C6359" s="171" t="s">
        <v>6843</v>
      </c>
      <c r="D6359" s="171" t="s">
        <v>80</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3">
      <c r="A6360" t="s">
        <v>12753</v>
      </c>
      <c r="B6360" s="171" t="s">
        <v>12754</v>
      </c>
      <c r="C6360" s="171" t="s">
        <v>104</v>
      </c>
      <c r="D6360" s="171" t="s">
        <v>4</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3">
      <c r="A6361" t="s">
        <v>12755</v>
      </c>
      <c r="B6361" s="171" t="s">
        <v>12756</v>
      </c>
      <c r="C6361" s="171" t="s">
        <v>76</v>
      </c>
      <c r="D6361" s="171" t="s">
        <v>80</v>
      </c>
      <c r="E6361" s="11">
        <v>42826</v>
      </c>
      <c r="F6361">
        <v>0</v>
      </c>
      <c r="G6361">
        <v>0</v>
      </c>
      <c r="H6361" t="e">
        <v>#DIV/0!</v>
      </c>
      <c r="I6361">
        <v>0</v>
      </c>
      <c r="J6361">
        <v>0</v>
      </c>
      <c r="K6361" t="e">
        <v>#DIV/0!</v>
      </c>
      <c r="L6361">
        <v>0</v>
      </c>
      <c r="M6361" t="e">
        <v>#DIV/0!</v>
      </c>
      <c r="N6361">
        <v>0</v>
      </c>
      <c r="P6361">
        <v>0</v>
      </c>
      <c r="Q6361">
        <v>0</v>
      </c>
      <c r="R6361" t="e">
        <v>#DIV/0!</v>
      </c>
      <c r="S6361">
        <v>0</v>
      </c>
    </row>
    <row r="6362" spans="1:19" x14ac:dyDescent="0.3">
      <c r="A6362" t="s">
        <v>12757</v>
      </c>
      <c r="B6362" s="171" t="s">
        <v>12758</v>
      </c>
      <c r="C6362" s="171" t="s">
        <v>10522</v>
      </c>
      <c r="D6362" s="171" t="s">
        <v>4</v>
      </c>
      <c r="E6362" s="11">
        <v>42826</v>
      </c>
      <c r="F6362">
        <v>1</v>
      </c>
      <c r="G6362">
        <v>1</v>
      </c>
      <c r="H6362">
        <v>1</v>
      </c>
      <c r="I6362">
        <v>2</v>
      </c>
      <c r="J6362">
        <v>3</v>
      </c>
      <c r="K6362">
        <v>0.66666666666666663</v>
      </c>
      <c r="L6362">
        <v>5</v>
      </c>
      <c r="M6362">
        <v>0.6</v>
      </c>
      <c r="N6362">
        <v>0</v>
      </c>
      <c r="P6362">
        <v>0</v>
      </c>
      <c r="Q6362">
        <v>0</v>
      </c>
      <c r="R6362" t="e">
        <v>#DIV/0!</v>
      </c>
      <c r="S6362">
        <v>2</v>
      </c>
    </row>
    <row r="6363" spans="1:19" x14ac:dyDescent="0.3">
      <c r="A6363" t="s">
        <v>12759</v>
      </c>
      <c r="B6363" s="171" t="s">
        <v>12760</v>
      </c>
      <c r="C6363" s="171" t="s">
        <v>79</v>
      </c>
      <c r="D6363" s="171" t="s">
        <v>4</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3">
      <c r="A6364" t="s">
        <v>12761</v>
      </c>
      <c r="B6364" s="171" t="s">
        <v>12762</v>
      </c>
      <c r="C6364" s="171" t="s">
        <v>86</v>
      </c>
      <c r="D6364" s="171" t="s">
        <v>4</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3">
      <c r="A6365" t="s">
        <v>12763</v>
      </c>
      <c r="B6365" s="171" t="s">
        <v>12764</v>
      </c>
      <c r="C6365" s="171" t="s">
        <v>89</v>
      </c>
      <c r="D6365" s="171" t="s">
        <v>4</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3">
      <c r="A6366" t="s">
        <v>12765</v>
      </c>
      <c r="B6366" s="171" t="s">
        <v>12766</v>
      </c>
      <c r="C6366" s="171" t="s">
        <v>92</v>
      </c>
      <c r="D6366" s="171" t="s">
        <v>4</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3">
      <c r="A6367" t="s">
        <v>12767</v>
      </c>
      <c r="B6367" s="171" t="s">
        <v>12768</v>
      </c>
      <c r="C6367" s="171" t="s">
        <v>98</v>
      </c>
      <c r="D6367" s="171" t="s">
        <v>4</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3">
      <c r="A6368" t="s">
        <v>12769</v>
      </c>
      <c r="B6368" s="171" t="s">
        <v>12770</v>
      </c>
      <c r="C6368" s="171" t="s">
        <v>101</v>
      </c>
      <c r="D6368" s="171" t="s">
        <v>4</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3">
      <c r="A6369" t="s">
        <v>12771</v>
      </c>
      <c r="B6369" s="171" t="s">
        <v>12772</v>
      </c>
      <c r="C6369" s="171" t="s">
        <v>6843</v>
      </c>
      <c r="D6369" s="171" t="s">
        <v>4</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3">
      <c r="A6370" t="s">
        <v>12773</v>
      </c>
      <c r="B6370" s="171" t="s">
        <v>12774</v>
      </c>
      <c r="C6370" s="171" t="s">
        <v>107</v>
      </c>
      <c r="D6370" s="171" t="s">
        <v>80</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3">
      <c r="A6371" t="s">
        <v>12775</v>
      </c>
      <c r="B6371" s="171" t="s">
        <v>12776</v>
      </c>
      <c r="C6371" s="171" t="s">
        <v>113</v>
      </c>
      <c r="D6371" s="171" t="s">
        <v>4</v>
      </c>
      <c r="E6371" s="11">
        <v>42826</v>
      </c>
      <c r="F6371">
        <v>8</v>
      </c>
      <c r="G6371">
        <v>5</v>
      </c>
      <c r="H6371">
        <v>1.6</v>
      </c>
      <c r="I6371">
        <v>10</v>
      </c>
      <c r="J6371">
        <v>20</v>
      </c>
      <c r="K6371">
        <v>0.5</v>
      </c>
      <c r="L6371">
        <v>12</v>
      </c>
      <c r="M6371">
        <v>1.6666666666666667</v>
      </c>
      <c r="N6371">
        <v>10</v>
      </c>
      <c r="P6371">
        <v>0</v>
      </c>
      <c r="Q6371">
        <v>1</v>
      </c>
      <c r="R6371">
        <v>0</v>
      </c>
      <c r="S6371">
        <v>0</v>
      </c>
    </row>
    <row r="6372" spans="1:20" x14ac:dyDescent="0.3">
      <c r="A6372" t="s">
        <v>12777</v>
      </c>
      <c r="B6372" s="171" t="s">
        <v>12778</v>
      </c>
      <c r="C6372" s="171" t="s">
        <v>116</v>
      </c>
      <c r="D6372" s="171" t="s">
        <v>4</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3">
      <c r="A6373" t="s">
        <v>12779</v>
      </c>
      <c r="B6373" s="171" t="s">
        <v>12780</v>
      </c>
      <c r="C6373" s="171" t="s">
        <v>9887</v>
      </c>
      <c r="D6373" s="171" t="s">
        <v>80</v>
      </c>
      <c r="E6373" s="11">
        <v>42826</v>
      </c>
      <c r="F6373">
        <v>13</v>
      </c>
      <c r="G6373">
        <v>10</v>
      </c>
      <c r="H6373">
        <v>1.3</v>
      </c>
      <c r="I6373">
        <v>20</v>
      </c>
      <c r="J6373">
        <v>38</v>
      </c>
      <c r="K6373">
        <v>0.52631578947368418</v>
      </c>
      <c r="L6373">
        <v>50</v>
      </c>
      <c r="M6373">
        <v>0.76</v>
      </c>
      <c r="N6373">
        <v>19</v>
      </c>
      <c r="P6373">
        <v>0</v>
      </c>
      <c r="Q6373">
        <v>1</v>
      </c>
      <c r="R6373">
        <v>0</v>
      </c>
      <c r="S6373">
        <v>1</v>
      </c>
    </row>
    <row r="6374" spans="1:20" x14ac:dyDescent="0.3">
      <c r="A6374" t="s">
        <v>12781</v>
      </c>
      <c r="B6374" s="171" t="s">
        <v>12782</v>
      </c>
      <c r="C6374" s="171" t="s">
        <v>9862</v>
      </c>
      <c r="D6374" s="171" t="s">
        <v>4</v>
      </c>
      <c r="E6374" s="11">
        <v>42826</v>
      </c>
      <c r="F6374">
        <v>3</v>
      </c>
      <c r="G6374">
        <v>5</v>
      </c>
      <c r="H6374">
        <v>0.6</v>
      </c>
      <c r="I6374">
        <v>5</v>
      </c>
      <c r="J6374">
        <v>8</v>
      </c>
      <c r="K6374">
        <v>0.625</v>
      </c>
      <c r="L6374">
        <v>25</v>
      </c>
      <c r="M6374">
        <v>0.32</v>
      </c>
      <c r="N6374">
        <v>5</v>
      </c>
      <c r="P6374">
        <v>0</v>
      </c>
      <c r="Q6374">
        <v>0</v>
      </c>
      <c r="R6374" t="e">
        <v>#DIV/0!</v>
      </c>
      <c r="S6374">
        <v>0</v>
      </c>
    </row>
    <row r="6375" spans="1:20" x14ac:dyDescent="0.3">
      <c r="A6375" t="s">
        <v>12783</v>
      </c>
      <c r="B6375" s="171" t="s">
        <v>12784</v>
      </c>
      <c r="C6375" s="171" t="s">
        <v>10525</v>
      </c>
      <c r="D6375" s="171" t="s">
        <v>4</v>
      </c>
      <c r="E6375" s="11">
        <v>42826</v>
      </c>
      <c r="F6375">
        <v>10</v>
      </c>
      <c r="G6375">
        <v>5</v>
      </c>
      <c r="H6375">
        <v>2</v>
      </c>
      <c r="I6375">
        <v>15</v>
      </c>
      <c r="J6375">
        <v>30</v>
      </c>
      <c r="K6375">
        <v>0.5</v>
      </c>
      <c r="L6375">
        <v>25</v>
      </c>
      <c r="M6375">
        <v>1.2</v>
      </c>
      <c r="N6375">
        <v>14</v>
      </c>
      <c r="P6375">
        <v>0</v>
      </c>
      <c r="Q6375">
        <v>1</v>
      </c>
      <c r="R6375">
        <v>0</v>
      </c>
      <c r="S6375">
        <v>1</v>
      </c>
    </row>
    <row r="6376" spans="1:20" x14ac:dyDescent="0.3">
      <c r="A6376" t="s">
        <v>12785</v>
      </c>
      <c r="B6376" s="171" t="s">
        <v>12786</v>
      </c>
      <c r="C6376" s="171" t="s">
        <v>10528</v>
      </c>
      <c r="D6376" s="171" t="s">
        <v>4</v>
      </c>
      <c r="E6376" s="11">
        <v>42826</v>
      </c>
      <c r="F6376">
        <v>1</v>
      </c>
      <c r="G6376">
        <v>1</v>
      </c>
      <c r="H6376">
        <v>1</v>
      </c>
      <c r="I6376">
        <v>1</v>
      </c>
      <c r="J6376">
        <v>3</v>
      </c>
      <c r="K6376">
        <v>0.33333333333333331</v>
      </c>
      <c r="L6376">
        <v>2</v>
      </c>
      <c r="M6376">
        <v>1.5</v>
      </c>
      <c r="N6376">
        <v>1</v>
      </c>
      <c r="P6376">
        <v>0</v>
      </c>
      <c r="Q6376">
        <v>0</v>
      </c>
      <c r="R6376" t="e">
        <v>#DIV/0!</v>
      </c>
      <c r="S6376">
        <v>0</v>
      </c>
    </row>
    <row r="6377" spans="1:20" x14ac:dyDescent="0.3">
      <c r="A6377" t="s">
        <v>12787</v>
      </c>
      <c r="B6377" s="171" t="s">
        <v>12788</v>
      </c>
      <c r="C6377" s="171" t="s">
        <v>119</v>
      </c>
      <c r="D6377" s="171" t="s">
        <v>4</v>
      </c>
      <c r="E6377" s="11">
        <v>42826</v>
      </c>
      <c r="F6377">
        <v>1</v>
      </c>
      <c r="G6377">
        <v>1</v>
      </c>
      <c r="H6377">
        <v>1</v>
      </c>
      <c r="I6377">
        <v>5</v>
      </c>
      <c r="J6377">
        <v>5</v>
      </c>
      <c r="K6377">
        <v>1</v>
      </c>
      <c r="L6377">
        <v>5</v>
      </c>
      <c r="M6377">
        <v>1</v>
      </c>
      <c r="N6377">
        <v>3</v>
      </c>
      <c r="P6377">
        <v>2</v>
      </c>
      <c r="Q6377">
        <v>3</v>
      </c>
      <c r="R6377">
        <v>0.66666666666666663</v>
      </c>
      <c r="S6377">
        <v>2</v>
      </c>
    </row>
    <row r="6378" spans="1:20" x14ac:dyDescent="0.3">
      <c r="A6378" t="s">
        <v>12789</v>
      </c>
      <c r="B6378" s="171" t="s">
        <v>12790</v>
      </c>
      <c r="C6378" s="171" t="s">
        <v>122</v>
      </c>
      <c r="D6378" s="171" t="s">
        <v>80</v>
      </c>
      <c r="E6378" s="11">
        <v>42826</v>
      </c>
      <c r="F6378">
        <v>1</v>
      </c>
      <c r="G6378">
        <v>1</v>
      </c>
      <c r="H6378">
        <v>1</v>
      </c>
      <c r="I6378">
        <v>5</v>
      </c>
      <c r="J6378">
        <v>5</v>
      </c>
      <c r="K6378">
        <v>1</v>
      </c>
      <c r="L6378">
        <v>5</v>
      </c>
      <c r="M6378">
        <v>1</v>
      </c>
      <c r="N6378">
        <v>3</v>
      </c>
      <c r="P6378">
        <v>2</v>
      </c>
      <c r="Q6378">
        <v>3</v>
      </c>
      <c r="R6378">
        <v>0.66666666666666663</v>
      </c>
      <c r="S6378">
        <v>2</v>
      </c>
    </row>
    <row r="6379" spans="1:20" x14ac:dyDescent="0.3">
      <c r="A6379" t="s">
        <v>12791</v>
      </c>
      <c r="B6379" s="171" t="s">
        <v>12792</v>
      </c>
      <c r="C6379" s="171" t="s">
        <v>125</v>
      </c>
      <c r="D6379" s="171" t="s">
        <v>80</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3">
      <c r="A6380" t="s">
        <v>12793</v>
      </c>
      <c r="B6380" s="171" t="s">
        <v>12794</v>
      </c>
      <c r="C6380" s="171" t="s">
        <v>128</v>
      </c>
      <c r="D6380" s="171" t="s">
        <v>4</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3">
      <c r="A6381" t="s">
        <v>12795</v>
      </c>
      <c r="B6381" s="171" t="s">
        <v>12796</v>
      </c>
      <c r="C6381" s="171" t="s">
        <v>131</v>
      </c>
      <c r="D6381" s="171" t="s">
        <v>4</v>
      </c>
      <c r="E6381" s="11">
        <v>42826</v>
      </c>
      <c r="F6381">
        <v>10</v>
      </c>
      <c r="G6381">
        <v>4</v>
      </c>
      <c r="H6381">
        <v>2.5</v>
      </c>
      <c r="I6381">
        <v>9</v>
      </c>
      <c r="J6381">
        <v>50</v>
      </c>
      <c r="K6381">
        <v>0.18</v>
      </c>
      <c r="L6381">
        <v>10</v>
      </c>
      <c r="M6381">
        <v>5</v>
      </c>
      <c r="N6381">
        <v>8</v>
      </c>
      <c r="P6381">
        <v>0</v>
      </c>
      <c r="Q6381">
        <v>0</v>
      </c>
      <c r="R6381" t="e">
        <v>#DIV/0!</v>
      </c>
      <c r="S6381">
        <v>1</v>
      </c>
    </row>
    <row r="6382" spans="1:20" x14ac:dyDescent="0.3">
      <c r="A6382" t="s">
        <v>12797</v>
      </c>
      <c r="B6382" s="171" t="s">
        <v>12798</v>
      </c>
      <c r="C6382" s="171" t="s">
        <v>10531</v>
      </c>
      <c r="D6382" s="171" t="s">
        <v>4</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3">
      <c r="A6383" t="s">
        <v>12799</v>
      </c>
      <c r="B6383" s="171" t="s">
        <v>12800</v>
      </c>
      <c r="C6383" s="171" t="s">
        <v>137</v>
      </c>
      <c r="D6383" s="171" t="s">
        <v>80</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3">
      <c r="A6384" t="s">
        <v>12801</v>
      </c>
      <c r="B6384" s="171" t="s">
        <v>12802</v>
      </c>
      <c r="C6384" s="171" t="s">
        <v>140</v>
      </c>
      <c r="D6384" s="171" t="s">
        <v>4</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3">
      <c r="A6385" t="s">
        <v>12803</v>
      </c>
      <c r="B6385" s="171" t="s">
        <v>12804</v>
      </c>
      <c r="C6385" s="171" t="s">
        <v>8615</v>
      </c>
      <c r="D6385" s="171" t="s">
        <v>80</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3">
      <c r="A6386" t="s">
        <v>12805</v>
      </c>
      <c r="B6386" s="171" t="s">
        <v>12806</v>
      </c>
      <c r="C6386" s="171" t="s">
        <v>8590</v>
      </c>
      <c r="D6386" s="171" t="s">
        <v>4</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3">
      <c r="A6387" t="s">
        <v>12807</v>
      </c>
      <c r="B6387" s="171" t="s">
        <v>12808</v>
      </c>
      <c r="C6387" s="171" t="s">
        <v>167</v>
      </c>
      <c r="D6387" s="171" t="s">
        <v>80</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3">
      <c r="A6388" t="s">
        <v>12809</v>
      </c>
      <c r="B6388" s="171" t="s">
        <v>12810</v>
      </c>
      <c r="C6388" s="171" t="s">
        <v>170</v>
      </c>
      <c r="D6388" s="171" t="s">
        <v>4</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3">
      <c r="A6389" t="s">
        <v>12811</v>
      </c>
      <c r="B6389" s="171" t="s">
        <v>12812</v>
      </c>
      <c r="C6389" s="171" t="s">
        <v>179</v>
      </c>
      <c r="D6389" s="171" t="s">
        <v>80</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3">
      <c r="A6390" t="s">
        <v>12813</v>
      </c>
      <c r="B6390" s="171" t="s">
        <v>12814</v>
      </c>
      <c r="C6390" s="171" t="s">
        <v>182</v>
      </c>
      <c r="D6390" s="171" t="s">
        <v>4</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3">
      <c r="A6391" t="s">
        <v>12815</v>
      </c>
      <c r="B6391" s="171" t="s">
        <v>12816</v>
      </c>
      <c r="C6391" s="171" t="s">
        <v>185</v>
      </c>
      <c r="D6391" s="171" t="s">
        <v>80</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3">
      <c r="A6392" t="s">
        <v>12817</v>
      </c>
      <c r="B6392" s="171" t="s">
        <v>12818</v>
      </c>
      <c r="C6392" s="171" t="s">
        <v>188</v>
      </c>
      <c r="D6392" s="171" t="s">
        <v>4</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3">
      <c r="A6393" t="s">
        <v>12819</v>
      </c>
      <c r="B6393" s="171" t="s">
        <v>12820</v>
      </c>
      <c r="C6393" s="171" t="s">
        <v>10537</v>
      </c>
      <c r="D6393" s="171" t="s">
        <v>4</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3">
      <c r="A6394" t="s">
        <v>12821</v>
      </c>
      <c r="B6394" s="171" t="s">
        <v>12822</v>
      </c>
      <c r="C6394" s="171" t="s">
        <v>191</v>
      </c>
      <c r="D6394" s="171" t="s">
        <v>80</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3">
      <c r="A6395" t="s">
        <v>12823</v>
      </c>
      <c r="B6395" s="171" t="s">
        <v>12824</v>
      </c>
      <c r="C6395" s="171" t="s">
        <v>194</v>
      </c>
      <c r="D6395" s="171" t="s">
        <v>4</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3">
      <c r="A6396" t="s">
        <v>12825</v>
      </c>
      <c r="B6396" s="171" t="s">
        <v>12826</v>
      </c>
      <c r="C6396" s="171" t="s">
        <v>197</v>
      </c>
      <c r="D6396" s="171" t="s">
        <v>4</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3">
      <c r="A6397" t="s">
        <v>12827</v>
      </c>
      <c r="B6397" s="171" t="s">
        <v>12828</v>
      </c>
      <c r="C6397" s="171" t="s">
        <v>209</v>
      </c>
      <c r="D6397" s="171" t="s">
        <v>4</v>
      </c>
      <c r="E6397" s="11">
        <v>42826</v>
      </c>
      <c r="F6397">
        <v>1</v>
      </c>
      <c r="G6397">
        <v>1</v>
      </c>
      <c r="H6397">
        <v>1</v>
      </c>
      <c r="I6397">
        <v>7</v>
      </c>
      <c r="J6397">
        <v>5</v>
      </c>
      <c r="K6397">
        <v>1.4</v>
      </c>
      <c r="L6397">
        <v>10</v>
      </c>
      <c r="M6397">
        <v>0.5</v>
      </c>
      <c r="N6397">
        <v>5</v>
      </c>
      <c r="P6397">
        <v>1</v>
      </c>
      <c r="Q6397">
        <v>1</v>
      </c>
      <c r="R6397">
        <v>1</v>
      </c>
      <c r="S6397">
        <v>2</v>
      </c>
      <c r="T6397">
        <v>1.1199999999999999</v>
      </c>
    </row>
    <row r="6398" spans="1:20" x14ac:dyDescent="0.3">
      <c r="A6398" t="s">
        <v>12829</v>
      </c>
      <c r="B6398" s="171" t="s">
        <v>12830</v>
      </c>
      <c r="C6398" s="171" t="s">
        <v>212</v>
      </c>
      <c r="D6398" s="171" t="s">
        <v>80</v>
      </c>
      <c r="E6398" s="11">
        <v>42826</v>
      </c>
      <c r="F6398">
        <v>1</v>
      </c>
      <c r="G6398">
        <v>1</v>
      </c>
      <c r="H6398">
        <v>1</v>
      </c>
      <c r="I6398">
        <v>7</v>
      </c>
      <c r="J6398">
        <v>5</v>
      </c>
      <c r="K6398">
        <v>1.4</v>
      </c>
      <c r="L6398">
        <v>10</v>
      </c>
      <c r="M6398">
        <v>0.5</v>
      </c>
      <c r="N6398">
        <v>5</v>
      </c>
      <c r="P6398">
        <v>1</v>
      </c>
      <c r="Q6398">
        <v>1</v>
      </c>
      <c r="R6398">
        <v>1</v>
      </c>
      <c r="S6398">
        <v>2</v>
      </c>
      <c r="T6398">
        <v>1.2236842105263157</v>
      </c>
    </row>
    <row r="6399" spans="1:20" x14ac:dyDescent="0.3">
      <c r="A6399" t="s">
        <v>12831</v>
      </c>
      <c r="B6399" s="171" t="s">
        <v>12832</v>
      </c>
      <c r="C6399" s="171" t="s">
        <v>215</v>
      </c>
      <c r="D6399" s="171" t="s">
        <v>80</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3">
      <c r="A6400" t="s">
        <v>12833</v>
      </c>
      <c r="B6400" s="171" t="s">
        <v>12834</v>
      </c>
      <c r="C6400" s="171" t="s">
        <v>218</v>
      </c>
      <c r="D6400" s="171" t="s">
        <v>4</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3">
      <c r="A6401" t="s">
        <v>12835</v>
      </c>
      <c r="B6401" s="171" t="s">
        <v>12836</v>
      </c>
      <c r="C6401" s="171" t="s">
        <v>8233</v>
      </c>
      <c r="D6401" s="171" t="s">
        <v>80</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3">
      <c r="A6402" t="s">
        <v>12837</v>
      </c>
      <c r="B6402" s="171" t="s">
        <v>12838</v>
      </c>
      <c r="C6402" s="171" t="s">
        <v>8193</v>
      </c>
      <c r="D6402" s="171" t="s">
        <v>4</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3">
      <c r="A6403" t="s">
        <v>12839</v>
      </c>
      <c r="B6403" s="171" t="s">
        <v>12840</v>
      </c>
      <c r="C6403" s="171" t="s">
        <v>233</v>
      </c>
      <c r="D6403" s="171" t="s">
        <v>80</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3">
      <c r="A6404" t="s">
        <v>12841</v>
      </c>
      <c r="B6404" s="171" t="s">
        <v>12842</v>
      </c>
      <c r="C6404" s="171" t="s">
        <v>236</v>
      </c>
      <c r="D6404" s="171" t="s">
        <v>4</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3">
      <c r="A6405" t="s">
        <v>12843</v>
      </c>
      <c r="B6405" s="171" t="s">
        <v>12844</v>
      </c>
      <c r="C6405" s="171" t="s">
        <v>239</v>
      </c>
      <c r="D6405" s="171" t="s">
        <v>4</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3">
      <c r="A6406" t="s">
        <v>12845</v>
      </c>
      <c r="B6406" s="171" t="s">
        <v>12846</v>
      </c>
      <c r="C6406" s="171" t="s">
        <v>143</v>
      </c>
      <c r="D6406" s="171" t="s">
        <v>4</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3">
      <c r="A6407" t="s">
        <v>12847</v>
      </c>
      <c r="B6407" s="171" t="s">
        <v>12848</v>
      </c>
      <c r="C6407" s="171" t="s">
        <v>146</v>
      </c>
      <c r="D6407" s="171" t="s">
        <v>80</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3">
      <c r="A6408" t="s">
        <v>12849</v>
      </c>
      <c r="B6408" s="171" t="s">
        <v>12850</v>
      </c>
      <c r="C6408" s="171" t="s">
        <v>152</v>
      </c>
      <c r="D6408" s="171" t="s">
        <v>4</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3">
      <c r="A6409" t="s">
        <v>12851</v>
      </c>
      <c r="B6409" s="171" t="s">
        <v>12852</v>
      </c>
      <c r="C6409" s="171" t="s">
        <v>155</v>
      </c>
      <c r="D6409" s="171" t="s">
        <v>4</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3">
      <c r="A6410" t="s">
        <v>12853</v>
      </c>
      <c r="B6410" s="171" t="s">
        <v>12854</v>
      </c>
      <c r="C6410" s="171" t="s">
        <v>10534</v>
      </c>
      <c r="D6410" s="171" t="s">
        <v>4</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3">
      <c r="A6411" t="s">
        <v>12855</v>
      </c>
      <c r="B6411" s="171" t="s">
        <v>12856</v>
      </c>
      <c r="C6411" s="171" t="s">
        <v>158</v>
      </c>
      <c r="D6411" s="171" t="s">
        <v>4</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3">
      <c r="A6412" t="s">
        <v>12857</v>
      </c>
      <c r="B6412" s="171" t="s">
        <v>12858</v>
      </c>
      <c r="C6412" s="171" t="s">
        <v>161</v>
      </c>
      <c r="D6412" s="171" t="s">
        <v>80</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3">
      <c r="A6413" t="s">
        <v>12859</v>
      </c>
      <c r="B6413" s="171" t="s">
        <v>12860</v>
      </c>
      <c r="C6413" s="171" t="s">
        <v>221</v>
      </c>
      <c r="D6413" s="171" t="s">
        <v>80</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3">
      <c r="A6414" t="s">
        <v>12861</v>
      </c>
      <c r="B6414" s="171" t="s">
        <v>12862</v>
      </c>
      <c r="C6414" s="171" t="s">
        <v>227</v>
      </c>
      <c r="D6414" s="171" t="s">
        <v>4</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3">
      <c r="A6415" t="s">
        <v>12863</v>
      </c>
      <c r="B6415" s="171" t="s">
        <v>12864</v>
      </c>
      <c r="C6415" s="171" t="s">
        <v>230</v>
      </c>
      <c r="D6415" s="171" t="s">
        <v>4</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3">
      <c r="A6416" t="s">
        <v>12865</v>
      </c>
      <c r="B6416" s="171" t="s">
        <v>12866</v>
      </c>
      <c r="C6416" s="171" t="s">
        <v>119</v>
      </c>
      <c r="D6416" s="171" t="s">
        <v>80</v>
      </c>
      <c r="E6416" s="11">
        <v>42856</v>
      </c>
      <c r="F6416">
        <v>1</v>
      </c>
      <c r="G6416">
        <v>1</v>
      </c>
      <c r="H6416">
        <v>1</v>
      </c>
      <c r="I6416">
        <v>4</v>
      </c>
      <c r="J6416">
        <v>5</v>
      </c>
      <c r="K6416">
        <v>0.8</v>
      </c>
      <c r="L6416">
        <v>5</v>
      </c>
      <c r="M6416">
        <v>1</v>
      </c>
      <c r="N6416">
        <v>3</v>
      </c>
      <c r="P6416">
        <v>0</v>
      </c>
      <c r="Q6416">
        <v>2</v>
      </c>
      <c r="R6416">
        <v>0</v>
      </c>
      <c r="S6416">
        <v>1</v>
      </c>
      <c r="T6416">
        <v>1.1499999999999999</v>
      </c>
    </row>
    <row r="6417" spans="1:20" x14ac:dyDescent="0.3">
      <c r="A6417" t="s">
        <v>12867</v>
      </c>
      <c r="B6417" s="171" t="s">
        <v>12868</v>
      </c>
      <c r="C6417" s="171" t="s">
        <v>143</v>
      </c>
      <c r="D6417" s="171" t="s">
        <v>80</v>
      </c>
      <c r="E6417" s="11">
        <v>42856</v>
      </c>
      <c r="F6417">
        <v>1</v>
      </c>
      <c r="G6417">
        <v>2</v>
      </c>
      <c r="H6417">
        <v>0.5</v>
      </c>
      <c r="I6417">
        <v>59</v>
      </c>
      <c r="J6417">
        <v>15</v>
      </c>
      <c r="K6417">
        <v>3.9333333333333331</v>
      </c>
      <c r="L6417">
        <v>30</v>
      </c>
      <c r="M6417">
        <v>0.5</v>
      </c>
      <c r="N6417">
        <v>51</v>
      </c>
      <c r="P6417">
        <v>0</v>
      </c>
      <c r="Q6417">
        <v>0</v>
      </c>
      <c r="R6417" t="e">
        <v>#DIV/0!</v>
      </c>
      <c r="S6417">
        <v>8</v>
      </c>
    </row>
    <row r="6418" spans="1:20" x14ac:dyDescent="0.3">
      <c r="A6418" t="s">
        <v>12869</v>
      </c>
      <c r="B6418" s="171" t="s">
        <v>12870</v>
      </c>
      <c r="C6418" s="171" t="s">
        <v>158</v>
      </c>
      <c r="D6418" s="171" t="s">
        <v>80</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3">
      <c r="A6419" t="s">
        <v>12871</v>
      </c>
      <c r="B6419" s="171" t="s">
        <v>12872</v>
      </c>
      <c r="C6419" s="171" t="s">
        <v>209</v>
      </c>
      <c r="D6419" s="171" t="s">
        <v>80</v>
      </c>
      <c r="E6419" s="11">
        <v>42856</v>
      </c>
      <c r="F6419">
        <v>1</v>
      </c>
      <c r="G6419">
        <v>1</v>
      </c>
      <c r="H6419">
        <v>1</v>
      </c>
      <c r="I6419">
        <v>7</v>
      </c>
      <c r="J6419">
        <v>5</v>
      </c>
      <c r="K6419">
        <v>1.4</v>
      </c>
      <c r="L6419">
        <v>10</v>
      </c>
      <c r="M6419">
        <v>0.5</v>
      </c>
      <c r="N6419">
        <v>6</v>
      </c>
      <c r="P6419">
        <v>1</v>
      </c>
      <c r="Q6419">
        <v>1</v>
      </c>
      <c r="R6419">
        <v>1</v>
      </c>
      <c r="S6419">
        <v>1</v>
      </c>
      <c r="T6419">
        <v>0.95</v>
      </c>
    </row>
    <row r="6420" spans="1:20" x14ac:dyDescent="0.3">
      <c r="A6420" t="s">
        <v>12873</v>
      </c>
      <c r="B6420" s="171" t="s">
        <v>12874</v>
      </c>
      <c r="C6420" s="171" t="s">
        <v>76</v>
      </c>
      <c r="D6420" s="171" t="s">
        <v>4</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3">
      <c r="A6421" t="s">
        <v>12875</v>
      </c>
      <c r="B6421" s="171" t="s">
        <v>12876</v>
      </c>
      <c r="C6421" s="171" t="s">
        <v>203</v>
      </c>
      <c r="D6421" s="171" t="s">
        <v>80</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3">
      <c r="A6422" t="s">
        <v>12877</v>
      </c>
      <c r="B6422" s="171" t="s">
        <v>12878</v>
      </c>
      <c r="C6422" s="171" t="s">
        <v>128</v>
      </c>
      <c r="D6422" s="171" t="s">
        <v>80</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3">
      <c r="A6423" t="s">
        <v>12879</v>
      </c>
      <c r="B6423" s="171" t="s">
        <v>12880</v>
      </c>
      <c r="C6423" s="171" t="s">
        <v>152</v>
      </c>
      <c r="D6423" s="171" t="s">
        <v>80</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3">
      <c r="A6424" t="s">
        <v>12881</v>
      </c>
      <c r="B6424" s="171" t="s">
        <v>12882</v>
      </c>
      <c r="C6424" s="171" t="s">
        <v>194</v>
      </c>
      <c r="D6424" s="171" t="s">
        <v>80</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3">
      <c r="A6425" t="s">
        <v>12883</v>
      </c>
      <c r="B6425" s="171" t="s">
        <v>12884</v>
      </c>
      <c r="C6425" s="171" t="s">
        <v>236</v>
      </c>
      <c r="D6425" s="171" t="s">
        <v>80</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3">
      <c r="A6426" t="s">
        <v>12885</v>
      </c>
      <c r="B6426" s="171" t="s">
        <v>12886</v>
      </c>
      <c r="C6426" s="171" t="s">
        <v>239</v>
      </c>
      <c r="D6426" s="171" t="s">
        <v>80</v>
      </c>
      <c r="E6426" s="11">
        <v>42856</v>
      </c>
      <c r="F6426">
        <v>1</v>
      </c>
      <c r="G6426">
        <v>4</v>
      </c>
      <c r="H6426">
        <v>0.25</v>
      </c>
      <c r="I6426">
        <v>2</v>
      </c>
      <c r="J6426">
        <v>2</v>
      </c>
      <c r="K6426">
        <v>1</v>
      </c>
      <c r="L6426">
        <v>8</v>
      </c>
      <c r="M6426">
        <v>0.25</v>
      </c>
      <c r="N6426">
        <v>2</v>
      </c>
      <c r="O6426">
        <v>0.78</v>
      </c>
      <c r="P6426">
        <v>4</v>
      </c>
      <c r="Q6426">
        <v>4</v>
      </c>
      <c r="R6426">
        <v>1</v>
      </c>
      <c r="S6426">
        <v>0</v>
      </c>
    </row>
    <row r="6427" spans="1:20" x14ac:dyDescent="0.3">
      <c r="A6427" t="s">
        <v>12887</v>
      </c>
      <c r="B6427" s="171" t="s">
        <v>12888</v>
      </c>
      <c r="C6427" s="171" t="s">
        <v>176</v>
      </c>
      <c r="D6427" s="171" t="s">
        <v>80</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3">
      <c r="A6428" t="s">
        <v>12889</v>
      </c>
      <c r="B6428" s="171" t="s">
        <v>12890</v>
      </c>
      <c r="C6428" s="171" t="s">
        <v>206</v>
      </c>
      <c r="D6428" s="171" t="s">
        <v>80</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3">
      <c r="A6429" t="s">
        <v>12891</v>
      </c>
      <c r="B6429" s="171" t="s">
        <v>12892</v>
      </c>
      <c r="C6429" s="171" t="s">
        <v>113</v>
      </c>
      <c r="D6429" s="171" t="s">
        <v>80</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3">
      <c r="A6430" t="s">
        <v>12893</v>
      </c>
      <c r="B6430" s="171" t="s">
        <v>12894</v>
      </c>
      <c r="C6430" s="171" t="s">
        <v>131</v>
      </c>
      <c r="D6430" s="171" t="s">
        <v>80</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3">
      <c r="A6431" t="s">
        <v>12895</v>
      </c>
      <c r="B6431" s="171" t="s">
        <v>12896</v>
      </c>
      <c r="C6431" s="171" t="s">
        <v>155</v>
      </c>
      <c r="D6431" s="171" t="s">
        <v>80</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3">
      <c r="A6432" t="s">
        <v>12897</v>
      </c>
      <c r="B6432" s="171" t="s">
        <v>12898</v>
      </c>
      <c r="C6432" s="171" t="s">
        <v>188</v>
      </c>
      <c r="D6432" s="171" t="s">
        <v>80</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3">
      <c r="A6433" t="s">
        <v>12899</v>
      </c>
      <c r="B6433" s="171" t="s">
        <v>12900</v>
      </c>
      <c r="C6433" s="171" t="s">
        <v>227</v>
      </c>
      <c r="D6433" s="171" t="s">
        <v>80</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3">
      <c r="A6434" t="s">
        <v>12901</v>
      </c>
      <c r="B6434" s="171" t="s">
        <v>12902</v>
      </c>
      <c r="C6434" s="171" t="s">
        <v>116</v>
      </c>
      <c r="D6434" s="171" t="s">
        <v>80</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3">
      <c r="A6435" t="s">
        <v>12903</v>
      </c>
      <c r="B6435" s="171" t="s">
        <v>12904</v>
      </c>
      <c r="C6435" s="171" t="s">
        <v>9862</v>
      </c>
      <c r="D6435" s="171" t="s">
        <v>80</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3">
      <c r="A6436" t="s">
        <v>12905</v>
      </c>
      <c r="B6436" s="171" t="s">
        <v>12906</v>
      </c>
      <c r="C6436" s="171" t="s">
        <v>140</v>
      </c>
      <c r="D6436" s="171" t="s">
        <v>80</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3">
      <c r="A6437" t="s">
        <v>12907</v>
      </c>
      <c r="B6437" s="171" t="s">
        <v>12908</v>
      </c>
      <c r="C6437" s="171" t="s">
        <v>8590</v>
      </c>
      <c r="D6437" s="171" t="s">
        <v>80</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3">
      <c r="A6438" t="s">
        <v>12909</v>
      </c>
      <c r="B6438" s="171" t="s">
        <v>12910</v>
      </c>
      <c r="C6438" s="171" t="s">
        <v>170</v>
      </c>
      <c r="D6438" s="171" t="s">
        <v>80</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3">
      <c r="A6439" t="s">
        <v>12911</v>
      </c>
      <c r="B6439" s="171" t="s">
        <v>12912</v>
      </c>
      <c r="C6439" s="171" t="s">
        <v>182</v>
      </c>
      <c r="D6439" s="171" t="s">
        <v>80</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3">
      <c r="A6440" t="s">
        <v>12913</v>
      </c>
      <c r="B6440" s="171" t="s">
        <v>12914</v>
      </c>
      <c r="C6440" s="171" t="s">
        <v>197</v>
      </c>
      <c r="D6440" s="171" t="s">
        <v>80</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3">
      <c r="A6441" t="s">
        <v>12915</v>
      </c>
      <c r="B6441" s="171" t="s">
        <v>12916</v>
      </c>
      <c r="C6441" s="171" t="s">
        <v>218</v>
      </c>
      <c r="D6441" s="171" t="s">
        <v>80</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3">
      <c r="A6442" t="s">
        <v>12917</v>
      </c>
      <c r="B6442" s="171" t="s">
        <v>12918</v>
      </c>
      <c r="C6442" s="171" t="s">
        <v>230</v>
      </c>
      <c r="D6442" s="171" t="s">
        <v>80</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3">
      <c r="A6443" t="s">
        <v>12919</v>
      </c>
      <c r="B6443" s="171" t="s">
        <v>12920</v>
      </c>
      <c r="C6443" s="171" t="s">
        <v>8193</v>
      </c>
      <c r="D6443" s="171" t="s">
        <v>80</v>
      </c>
      <c r="E6443" s="11">
        <v>42856</v>
      </c>
      <c r="F6443">
        <v>4</v>
      </c>
      <c r="G6443">
        <v>4</v>
      </c>
      <c r="H6443">
        <v>1</v>
      </c>
      <c r="I6443">
        <v>28</v>
      </c>
      <c r="J6443">
        <v>40</v>
      </c>
      <c r="K6443">
        <v>0.7</v>
      </c>
      <c r="L6443">
        <v>40</v>
      </c>
      <c r="M6443">
        <v>1</v>
      </c>
      <c r="N6443">
        <v>25</v>
      </c>
      <c r="P6443">
        <v>0</v>
      </c>
      <c r="Q6443">
        <v>0</v>
      </c>
      <c r="R6443" t="e">
        <v>#DIV/0!</v>
      </c>
      <c r="S6443">
        <v>3</v>
      </c>
      <c r="T6443">
        <v>0.2</v>
      </c>
    </row>
    <row r="6444" spans="1:20" x14ac:dyDescent="0.3">
      <c r="A6444" t="s">
        <v>12921</v>
      </c>
      <c r="B6444" s="171" t="s">
        <v>12922</v>
      </c>
      <c r="C6444" s="171" t="s">
        <v>10522</v>
      </c>
      <c r="D6444" s="171" t="s">
        <v>80</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3">
      <c r="A6445" t="s">
        <v>12923</v>
      </c>
      <c r="B6445" s="171" t="s">
        <v>12924</v>
      </c>
      <c r="C6445" s="171" t="s">
        <v>10525</v>
      </c>
      <c r="D6445" s="171" t="s">
        <v>80</v>
      </c>
      <c r="E6445" s="11">
        <v>42856</v>
      </c>
      <c r="F6445">
        <v>9</v>
      </c>
      <c r="G6445">
        <v>5</v>
      </c>
      <c r="H6445">
        <v>1.8</v>
      </c>
      <c r="I6445">
        <v>13</v>
      </c>
      <c r="J6445">
        <v>27</v>
      </c>
      <c r="K6445">
        <v>0.48148148148148145</v>
      </c>
      <c r="L6445">
        <v>25</v>
      </c>
      <c r="M6445">
        <v>1.08</v>
      </c>
      <c r="N6445">
        <v>13</v>
      </c>
      <c r="P6445">
        <v>0</v>
      </c>
      <c r="Q6445">
        <v>2</v>
      </c>
      <c r="R6445">
        <v>0</v>
      </c>
      <c r="S6445">
        <v>0</v>
      </c>
    </row>
    <row r="6446" spans="1:20" x14ac:dyDescent="0.3">
      <c r="A6446" t="s">
        <v>12925</v>
      </c>
      <c r="B6446" s="171" t="s">
        <v>12926</v>
      </c>
      <c r="C6446" s="171" t="s">
        <v>10528</v>
      </c>
      <c r="D6446" s="171" t="s">
        <v>80</v>
      </c>
      <c r="E6446" s="11">
        <v>42856</v>
      </c>
      <c r="F6446">
        <v>1</v>
      </c>
      <c r="G6446">
        <v>1</v>
      </c>
      <c r="H6446">
        <v>1</v>
      </c>
      <c r="I6446">
        <v>3</v>
      </c>
      <c r="J6446">
        <v>3</v>
      </c>
      <c r="K6446">
        <v>1</v>
      </c>
      <c r="L6446">
        <v>2</v>
      </c>
      <c r="M6446">
        <v>1.5</v>
      </c>
      <c r="N6446">
        <v>1</v>
      </c>
      <c r="P6446">
        <v>0</v>
      </c>
      <c r="Q6446">
        <v>0</v>
      </c>
      <c r="R6446" t="e">
        <v>#DIV/0!</v>
      </c>
      <c r="S6446">
        <v>2</v>
      </c>
    </row>
    <row r="6447" spans="1:20" x14ac:dyDescent="0.3">
      <c r="A6447" t="s">
        <v>12927</v>
      </c>
      <c r="B6447" s="171" t="s">
        <v>12928</v>
      </c>
      <c r="C6447" s="171" t="s">
        <v>10531</v>
      </c>
      <c r="D6447" s="171" t="s">
        <v>80</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3">
      <c r="A6448" t="s">
        <v>12929</v>
      </c>
      <c r="B6448" s="171" t="s">
        <v>12930</v>
      </c>
      <c r="C6448" s="171" t="s">
        <v>10534</v>
      </c>
      <c r="D6448" s="171" t="s">
        <v>80</v>
      </c>
      <c r="E6448" s="11">
        <v>42856</v>
      </c>
      <c r="F6448">
        <v>2</v>
      </c>
      <c r="G6448">
        <v>2</v>
      </c>
      <c r="H6448">
        <v>1</v>
      </c>
      <c r="I6448">
        <v>11</v>
      </c>
      <c r="J6448">
        <v>6</v>
      </c>
      <c r="K6448">
        <v>1.8333333333333333</v>
      </c>
      <c r="L6448">
        <v>10</v>
      </c>
      <c r="M6448">
        <v>0.6</v>
      </c>
      <c r="N6448">
        <v>10</v>
      </c>
      <c r="P6448">
        <v>0</v>
      </c>
      <c r="Q6448">
        <v>0</v>
      </c>
      <c r="R6448" t="e">
        <v>#DIV/0!</v>
      </c>
      <c r="S6448">
        <v>1</v>
      </c>
    </row>
    <row r="6449" spans="1:19" x14ac:dyDescent="0.3">
      <c r="A6449" t="s">
        <v>12931</v>
      </c>
      <c r="B6449" s="171" t="s">
        <v>12932</v>
      </c>
      <c r="C6449" s="171" t="s">
        <v>10537</v>
      </c>
      <c r="D6449" s="171" t="s">
        <v>80</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3">
      <c r="A6450" t="s">
        <v>12933</v>
      </c>
      <c r="B6450" s="171" t="s">
        <v>12934</v>
      </c>
      <c r="C6450" s="171" t="s">
        <v>73</v>
      </c>
      <c r="D6450" s="171" t="s">
        <v>4</v>
      </c>
      <c r="E6450" s="11">
        <v>42856</v>
      </c>
      <c r="F6450">
        <v>1</v>
      </c>
      <c r="G6450">
        <v>1</v>
      </c>
      <c r="H6450">
        <v>1</v>
      </c>
      <c r="I6450">
        <v>2</v>
      </c>
      <c r="J6450">
        <v>3</v>
      </c>
      <c r="K6450">
        <v>0.66666666666666663</v>
      </c>
      <c r="L6450">
        <v>5</v>
      </c>
      <c r="M6450">
        <v>0.6</v>
      </c>
      <c r="N6450">
        <v>2</v>
      </c>
      <c r="P6450">
        <v>0</v>
      </c>
      <c r="Q6450">
        <v>0</v>
      </c>
      <c r="R6450" t="e">
        <v>#DIV/0!</v>
      </c>
      <c r="S6450">
        <v>0</v>
      </c>
    </row>
    <row r="6451" spans="1:19" x14ac:dyDescent="0.3">
      <c r="A6451" t="s">
        <v>12935</v>
      </c>
      <c r="B6451" s="171" t="s">
        <v>12936</v>
      </c>
      <c r="C6451" s="171" t="s">
        <v>107</v>
      </c>
      <c r="D6451" s="171" t="s">
        <v>4</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3">
      <c r="A6452" t="s">
        <v>12937</v>
      </c>
      <c r="B6452" s="171" t="s">
        <v>12938</v>
      </c>
      <c r="C6452" s="171" t="s">
        <v>9887</v>
      </c>
      <c r="D6452" s="171" t="s">
        <v>4</v>
      </c>
      <c r="E6452" s="11">
        <v>42856</v>
      </c>
      <c r="F6452">
        <v>12</v>
      </c>
      <c r="G6452">
        <v>10</v>
      </c>
      <c r="H6452">
        <v>1.2</v>
      </c>
      <c r="I6452">
        <v>16</v>
      </c>
      <c r="J6452">
        <v>35</v>
      </c>
      <c r="K6452">
        <v>0.45714285714285713</v>
      </c>
      <c r="L6452">
        <v>50</v>
      </c>
      <c r="M6452">
        <v>0.7</v>
      </c>
      <c r="N6452">
        <v>16</v>
      </c>
      <c r="P6452">
        <v>0</v>
      </c>
      <c r="Q6452">
        <v>5</v>
      </c>
      <c r="R6452">
        <v>0</v>
      </c>
      <c r="S6452">
        <v>0</v>
      </c>
    </row>
    <row r="6453" spans="1:19" x14ac:dyDescent="0.3">
      <c r="A6453" t="s">
        <v>12939</v>
      </c>
      <c r="B6453" s="171" t="s">
        <v>12940</v>
      </c>
      <c r="C6453" s="171" t="s">
        <v>11260</v>
      </c>
      <c r="D6453" s="171" t="s">
        <v>4</v>
      </c>
      <c r="E6453" s="11">
        <v>42856</v>
      </c>
      <c r="F6453">
        <v>1</v>
      </c>
      <c r="G6453">
        <v>1</v>
      </c>
      <c r="H6453">
        <v>1</v>
      </c>
      <c r="I6453">
        <v>3</v>
      </c>
      <c r="J6453">
        <v>3</v>
      </c>
      <c r="K6453">
        <v>1</v>
      </c>
      <c r="L6453">
        <v>2</v>
      </c>
      <c r="M6453">
        <v>1.5</v>
      </c>
      <c r="N6453">
        <v>1</v>
      </c>
      <c r="P6453">
        <v>0</v>
      </c>
      <c r="Q6453">
        <v>0</v>
      </c>
      <c r="R6453" t="e">
        <v>#DIV/0!</v>
      </c>
      <c r="S6453">
        <v>2</v>
      </c>
    </row>
    <row r="6454" spans="1:19" x14ac:dyDescent="0.3">
      <c r="A6454" t="s">
        <v>12941</v>
      </c>
      <c r="B6454" s="171" t="s">
        <v>12942</v>
      </c>
      <c r="C6454" s="171" t="s">
        <v>122</v>
      </c>
      <c r="D6454" s="171" t="s">
        <v>4</v>
      </c>
      <c r="E6454" s="11">
        <v>42856</v>
      </c>
      <c r="F6454">
        <v>1</v>
      </c>
      <c r="G6454">
        <v>1</v>
      </c>
      <c r="H6454">
        <v>1</v>
      </c>
      <c r="I6454">
        <v>4</v>
      </c>
      <c r="J6454">
        <v>5</v>
      </c>
      <c r="K6454">
        <v>0.8</v>
      </c>
      <c r="L6454">
        <v>5</v>
      </c>
      <c r="M6454">
        <v>1</v>
      </c>
      <c r="N6454">
        <v>3</v>
      </c>
      <c r="P6454">
        <v>0</v>
      </c>
      <c r="Q6454">
        <v>2</v>
      </c>
      <c r="R6454">
        <v>0</v>
      </c>
      <c r="S6454">
        <v>1</v>
      </c>
    </row>
    <row r="6455" spans="1:19" x14ac:dyDescent="0.3">
      <c r="A6455" t="s">
        <v>12943</v>
      </c>
      <c r="B6455" s="171" t="s">
        <v>12944</v>
      </c>
      <c r="C6455" s="171" t="s">
        <v>125</v>
      </c>
      <c r="D6455" s="171" t="s">
        <v>4</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3">
      <c r="A6456" t="s">
        <v>12945</v>
      </c>
      <c r="B6456" s="171" t="s">
        <v>12946</v>
      </c>
      <c r="C6456" s="171" t="s">
        <v>137</v>
      </c>
      <c r="D6456" s="171" t="s">
        <v>4</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3">
      <c r="A6457" t="s">
        <v>12947</v>
      </c>
      <c r="B6457" s="171" t="s">
        <v>12948</v>
      </c>
      <c r="C6457" s="171" t="s">
        <v>8615</v>
      </c>
      <c r="D6457" s="171" t="s">
        <v>4</v>
      </c>
      <c r="E6457" s="11">
        <v>42856</v>
      </c>
      <c r="F6457">
        <v>0</v>
      </c>
      <c r="G6457">
        <v>0</v>
      </c>
      <c r="H6457" t="e">
        <v>#DIV/0!</v>
      </c>
      <c r="I6457">
        <v>0</v>
      </c>
      <c r="J6457">
        <v>0</v>
      </c>
      <c r="K6457" t="e">
        <v>#DIV/0!</v>
      </c>
      <c r="L6457">
        <v>0</v>
      </c>
      <c r="M6457" t="e">
        <v>#DIV/0!</v>
      </c>
      <c r="N6457">
        <v>0</v>
      </c>
      <c r="P6457">
        <v>0</v>
      </c>
      <c r="Q6457">
        <v>0</v>
      </c>
      <c r="R6457" t="e">
        <v>#DIV/0!</v>
      </c>
      <c r="S6457">
        <v>0</v>
      </c>
    </row>
    <row r="6458" spans="1:19" x14ac:dyDescent="0.3">
      <c r="A6458" t="s">
        <v>12949</v>
      </c>
      <c r="B6458" s="171" t="s">
        <v>12950</v>
      </c>
      <c r="C6458" s="171" t="s">
        <v>146</v>
      </c>
      <c r="D6458" s="171" t="s">
        <v>4</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3">
      <c r="A6459" t="s">
        <v>12951</v>
      </c>
      <c r="B6459" s="171" t="s">
        <v>12952</v>
      </c>
      <c r="C6459" s="171" t="s">
        <v>161</v>
      </c>
      <c r="D6459" s="171" t="s">
        <v>4</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3">
      <c r="A6460" t="s">
        <v>12953</v>
      </c>
      <c r="B6460" s="171" t="s">
        <v>12954</v>
      </c>
      <c r="C6460" s="171" t="s">
        <v>167</v>
      </c>
      <c r="D6460" s="171" t="s">
        <v>4</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3">
      <c r="A6461" t="s">
        <v>12955</v>
      </c>
      <c r="B6461" s="171" t="s">
        <v>12956</v>
      </c>
      <c r="C6461" s="171" t="s">
        <v>173</v>
      </c>
      <c r="D6461" s="171" t="s">
        <v>80</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3">
      <c r="A6462" t="s">
        <v>12957</v>
      </c>
      <c r="B6462" s="171" t="s">
        <v>12958</v>
      </c>
      <c r="C6462" s="171" t="s">
        <v>179</v>
      </c>
      <c r="D6462" s="171" t="s">
        <v>4</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3">
      <c r="A6463" t="s">
        <v>12959</v>
      </c>
      <c r="B6463" s="171" t="s">
        <v>12960</v>
      </c>
      <c r="C6463" s="171" t="s">
        <v>185</v>
      </c>
      <c r="D6463" s="171" t="s">
        <v>4</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3">
      <c r="A6464" t="s">
        <v>12961</v>
      </c>
      <c r="B6464" s="171" t="s">
        <v>12962</v>
      </c>
      <c r="C6464" s="171" t="s">
        <v>191</v>
      </c>
      <c r="D6464" s="171" t="s">
        <v>4</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3">
      <c r="A6465" t="s">
        <v>12963</v>
      </c>
      <c r="B6465" s="171" t="s">
        <v>12964</v>
      </c>
      <c r="C6465" s="171" t="s">
        <v>200</v>
      </c>
      <c r="D6465" s="171" t="s">
        <v>80</v>
      </c>
      <c r="E6465" s="11">
        <v>42856</v>
      </c>
      <c r="F6465">
        <v>11</v>
      </c>
      <c r="G6465">
        <v>11</v>
      </c>
      <c r="H6465">
        <v>1</v>
      </c>
      <c r="I6465">
        <v>43</v>
      </c>
      <c r="J6465">
        <v>55</v>
      </c>
      <c r="K6465">
        <v>0.78181818181818186</v>
      </c>
      <c r="L6465">
        <v>44</v>
      </c>
      <c r="M6465">
        <v>1.25</v>
      </c>
      <c r="N6465">
        <v>39</v>
      </c>
      <c r="P6465">
        <v>3</v>
      </c>
      <c r="Q6465">
        <v>3</v>
      </c>
      <c r="R6465">
        <v>1</v>
      </c>
      <c r="S6465">
        <v>4</v>
      </c>
    </row>
    <row r="6466" spans="1:20" x14ac:dyDescent="0.3">
      <c r="A6466" t="s">
        <v>12965</v>
      </c>
      <c r="B6466" s="171" t="s">
        <v>12966</v>
      </c>
      <c r="C6466" s="171" t="s">
        <v>212</v>
      </c>
      <c r="D6466" s="171" t="s">
        <v>4</v>
      </c>
      <c r="E6466" s="11">
        <v>42856</v>
      </c>
      <c r="F6466">
        <v>1</v>
      </c>
      <c r="G6466">
        <v>1</v>
      </c>
      <c r="H6466">
        <v>1</v>
      </c>
      <c r="I6466">
        <v>7</v>
      </c>
      <c r="J6466">
        <v>5</v>
      </c>
      <c r="K6466">
        <v>1.4</v>
      </c>
      <c r="L6466">
        <v>10</v>
      </c>
      <c r="M6466">
        <v>0.5</v>
      </c>
      <c r="N6466">
        <v>6</v>
      </c>
      <c r="P6466">
        <v>1</v>
      </c>
      <c r="Q6466">
        <v>1</v>
      </c>
      <c r="R6466">
        <v>1</v>
      </c>
      <c r="S6466">
        <v>1</v>
      </c>
    </row>
    <row r="6467" spans="1:20" x14ac:dyDescent="0.3">
      <c r="A6467" t="s">
        <v>12967</v>
      </c>
      <c r="B6467" s="171" t="s">
        <v>12968</v>
      </c>
      <c r="C6467" s="171" t="s">
        <v>215</v>
      </c>
      <c r="D6467" s="171" t="s">
        <v>4</v>
      </c>
      <c r="E6467" s="11">
        <v>42856</v>
      </c>
      <c r="F6467">
        <v>3</v>
      </c>
      <c r="G6467">
        <v>6</v>
      </c>
      <c r="H6467">
        <v>0.5</v>
      </c>
      <c r="I6467">
        <v>65</v>
      </c>
      <c r="J6467">
        <v>40</v>
      </c>
      <c r="K6467">
        <v>1.625</v>
      </c>
      <c r="L6467">
        <v>50</v>
      </c>
      <c r="M6467">
        <v>0.8</v>
      </c>
      <c r="N6467">
        <v>61</v>
      </c>
      <c r="P6467">
        <v>0</v>
      </c>
      <c r="Q6467">
        <v>1</v>
      </c>
      <c r="R6467">
        <v>0</v>
      </c>
      <c r="S6467">
        <v>4</v>
      </c>
    </row>
    <row r="6468" spans="1:20" x14ac:dyDescent="0.3">
      <c r="A6468" t="s">
        <v>12969</v>
      </c>
      <c r="B6468" s="171" t="s">
        <v>12970</v>
      </c>
      <c r="C6468" s="171" t="s">
        <v>221</v>
      </c>
      <c r="D6468" s="171" t="s">
        <v>4</v>
      </c>
      <c r="E6468" s="11">
        <v>42856</v>
      </c>
      <c r="F6468">
        <v>0</v>
      </c>
      <c r="G6468">
        <v>0</v>
      </c>
      <c r="H6468" t="e">
        <v>#DIV/0!</v>
      </c>
      <c r="I6468">
        <v>0</v>
      </c>
      <c r="J6468">
        <v>0</v>
      </c>
      <c r="K6468" t="e">
        <v>#DIV/0!</v>
      </c>
      <c r="L6468">
        <v>0</v>
      </c>
      <c r="M6468" t="e">
        <v>#DIV/0!</v>
      </c>
      <c r="N6468">
        <v>0</v>
      </c>
      <c r="P6468">
        <v>0</v>
      </c>
      <c r="Q6468">
        <v>0</v>
      </c>
      <c r="R6468" t="e">
        <v>#DIV/0!</v>
      </c>
      <c r="S6468">
        <v>0</v>
      </c>
    </row>
    <row r="6469" spans="1:20" x14ac:dyDescent="0.3">
      <c r="A6469" t="s">
        <v>12971</v>
      </c>
      <c r="B6469" s="171" t="s">
        <v>12972</v>
      </c>
      <c r="C6469" s="171" t="s">
        <v>8233</v>
      </c>
      <c r="D6469" s="171" t="s">
        <v>4</v>
      </c>
      <c r="E6469" s="11">
        <v>42856</v>
      </c>
      <c r="F6469">
        <v>4</v>
      </c>
      <c r="G6469">
        <v>4</v>
      </c>
      <c r="H6469">
        <v>1</v>
      </c>
      <c r="I6469">
        <v>28</v>
      </c>
      <c r="J6469">
        <v>40</v>
      </c>
      <c r="K6469">
        <v>0.7</v>
      </c>
      <c r="L6469">
        <v>40</v>
      </c>
      <c r="M6469">
        <v>1</v>
      </c>
      <c r="N6469">
        <v>25</v>
      </c>
      <c r="P6469">
        <v>0</v>
      </c>
      <c r="Q6469">
        <v>0</v>
      </c>
      <c r="R6469" t="e">
        <v>#DIV/0!</v>
      </c>
      <c r="S6469">
        <v>3</v>
      </c>
    </row>
    <row r="6470" spans="1:20" x14ac:dyDescent="0.3">
      <c r="A6470" t="s">
        <v>12973</v>
      </c>
      <c r="B6470" s="171" t="s">
        <v>12974</v>
      </c>
      <c r="C6470" s="171" t="s">
        <v>233</v>
      </c>
      <c r="D6470" s="171" t="s">
        <v>4</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3">
      <c r="A6471" t="s">
        <v>12975</v>
      </c>
      <c r="B6471" s="171" t="s">
        <v>12976</v>
      </c>
      <c r="C6471" s="171" t="s">
        <v>79</v>
      </c>
      <c r="D6471" s="171" t="s">
        <v>80</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3">
      <c r="A6472" t="s">
        <v>12977</v>
      </c>
      <c r="B6472" s="171" t="s">
        <v>12978</v>
      </c>
      <c r="C6472" s="171" t="s">
        <v>83</v>
      </c>
      <c r="D6472" s="171" t="s">
        <v>80</v>
      </c>
      <c r="E6472" s="11">
        <v>42856</v>
      </c>
      <c r="F6472">
        <v>6</v>
      </c>
      <c r="G6472">
        <v>6</v>
      </c>
      <c r="H6472">
        <v>1</v>
      </c>
      <c r="I6472">
        <v>29</v>
      </c>
      <c r="J6472">
        <v>30</v>
      </c>
      <c r="K6472">
        <v>0.96666666666666667</v>
      </c>
      <c r="L6472">
        <v>32</v>
      </c>
      <c r="M6472">
        <v>0.9375</v>
      </c>
      <c r="N6472">
        <v>25</v>
      </c>
      <c r="P6472">
        <v>1</v>
      </c>
      <c r="Q6472">
        <v>1</v>
      </c>
      <c r="R6472">
        <v>1</v>
      </c>
      <c r="S6472">
        <v>4</v>
      </c>
    </row>
    <row r="6473" spans="1:20" x14ac:dyDescent="0.3">
      <c r="A6473" t="s">
        <v>12979</v>
      </c>
      <c r="B6473" s="171" t="s">
        <v>12980</v>
      </c>
      <c r="C6473" s="171" t="s">
        <v>86</v>
      </c>
      <c r="D6473" s="171" t="s">
        <v>80</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3">
      <c r="A6474" t="s">
        <v>12981</v>
      </c>
      <c r="B6474" s="171" t="s">
        <v>12982</v>
      </c>
      <c r="C6474" s="171" t="s">
        <v>89</v>
      </c>
      <c r="D6474" s="171" t="s">
        <v>80</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3">
      <c r="A6475" t="s">
        <v>12983</v>
      </c>
      <c r="B6475" s="171" t="s">
        <v>12984</v>
      </c>
      <c r="C6475" s="171" t="s">
        <v>92</v>
      </c>
      <c r="D6475" s="171" t="s">
        <v>80</v>
      </c>
      <c r="E6475" s="11">
        <v>42856</v>
      </c>
      <c r="F6475">
        <v>1</v>
      </c>
      <c r="G6475">
        <v>4</v>
      </c>
      <c r="H6475">
        <v>0.25</v>
      </c>
      <c r="I6475">
        <v>2</v>
      </c>
      <c r="J6475">
        <v>2</v>
      </c>
      <c r="K6475">
        <v>1</v>
      </c>
      <c r="L6475">
        <v>8</v>
      </c>
      <c r="M6475">
        <v>0.25</v>
      </c>
      <c r="N6475">
        <v>2</v>
      </c>
      <c r="O6475">
        <v>0.78</v>
      </c>
      <c r="P6475">
        <v>4</v>
      </c>
      <c r="Q6475">
        <v>4</v>
      </c>
      <c r="R6475">
        <v>1</v>
      </c>
      <c r="S6475">
        <v>0</v>
      </c>
    </row>
    <row r="6476" spans="1:20" x14ac:dyDescent="0.3">
      <c r="A6476" t="s">
        <v>12985</v>
      </c>
      <c r="B6476" s="171" t="s">
        <v>12986</v>
      </c>
      <c r="C6476" s="171" t="s">
        <v>95</v>
      </c>
      <c r="D6476" s="171" t="s">
        <v>80</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3">
      <c r="A6477" t="s">
        <v>12987</v>
      </c>
      <c r="B6477" s="171" t="s">
        <v>12988</v>
      </c>
      <c r="C6477" s="171" t="s">
        <v>98</v>
      </c>
      <c r="D6477" s="171" t="s">
        <v>80</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3">
      <c r="A6478" t="s">
        <v>12989</v>
      </c>
      <c r="B6478" s="171" t="s">
        <v>12990</v>
      </c>
      <c r="C6478" s="171" t="s">
        <v>101</v>
      </c>
      <c r="D6478" s="171" t="s">
        <v>80</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3">
      <c r="A6479" t="s">
        <v>12991</v>
      </c>
      <c r="B6479" s="171" t="s">
        <v>12992</v>
      </c>
      <c r="C6479" s="171" t="s">
        <v>6843</v>
      </c>
      <c r="D6479" s="171" t="s">
        <v>80</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3">
      <c r="A6480" t="s">
        <v>12993</v>
      </c>
      <c r="B6480" s="171" t="s">
        <v>12994</v>
      </c>
      <c r="C6480" s="171" t="s">
        <v>12995</v>
      </c>
      <c r="D6480" s="171" t="s">
        <v>80</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3">
      <c r="A6481" t="s">
        <v>12996</v>
      </c>
      <c r="B6481" s="171" t="s">
        <v>12997</v>
      </c>
      <c r="C6481" s="171" t="s">
        <v>104</v>
      </c>
      <c r="D6481" s="171" t="s">
        <v>4</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3">
      <c r="A6482" t="s">
        <v>12998</v>
      </c>
      <c r="B6482" s="171" t="s">
        <v>12999</v>
      </c>
      <c r="C6482" s="171" t="s">
        <v>76</v>
      </c>
      <c r="D6482" s="171" t="s">
        <v>80</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3">
      <c r="A6483" t="s">
        <v>13000</v>
      </c>
      <c r="B6483" s="171" t="s">
        <v>13001</v>
      </c>
      <c r="C6483" s="171" t="s">
        <v>10522</v>
      </c>
      <c r="D6483" s="171" t="s">
        <v>4</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3">
      <c r="A6484" t="s">
        <v>13002</v>
      </c>
      <c r="B6484" s="171" t="s">
        <v>13003</v>
      </c>
      <c r="C6484" s="171" t="s">
        <v>79</v>
      </c>
      <c r="D6484" s="171" t="s">
        <v>4</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3">
      <c r="A6485" t="s">
        <v>13004</v>
      </c>
      <c r="B6485" s="171" t="s">
        <v>13005</v>
      </c>
      <c r="C6485" s="171" t="s">
        <v>86</v>
      </c>
      <c r="D6485" s="171" t="s">
        <v>4</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3">
      <c r="A6486" t="s">
        <v>13006</v>
      </c>
      <c r="B6486" s="171" t="s">
        <v>13007</v>
      </c>
      <c r="C6486" s="171" t="s">
        <v>89</v>
      </c>
      <c r="D6486" s="171" t="s">
        <v>4</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3">
      <c r="A6487" t="s">
        <v>13008</v>
      </c>
      <c r="B6487" s="171" t="s">
        <v>13009</v>
      </c>
      <c r="C6487" s="171" t="s">
        <v>92</v>
      </c>
      <c r="D6487" s="171" t="s">
        <v>4</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3">
      <c r="A6488" t="s">
        <v>13010</v>
      </c>
      <c r="B6488" s="171" t="s">
        <v>13011</v>
      </c>
      <c r="C6488" s="171" t="s">
        <v>98</v>
      </c>
      <c r="D6488" s="171" t="s">
        <v>4</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3">
      <c r="A6489" t="s">
        <v>13012</v>
      </c>
      <c r="B6489" s="171" t="s">
        <v>13013</v>
      </c>
      <c r="C6489" s="171" t="s">
        <v>101</v>
      </c>
      <c r="D6489" s="171" t="s">
        <v>4</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3">
      <c r="A6490" t="s">
        <v>13014</v>
      </c>
      <c r="B6490" s="171" t="s">
        <v>13015</v>
      </c>
      <c r="C6490" s="171" t="s">
        <v>6843</v>
      </c>
      <c r="D6490" s="171" t="s">
        <v>4</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3">
      <c r="A6491" t="s">
        <v>13016</v>
      </c>
      <c r="B6491" s="171" t="s">
        <v>13017</v>
      </c>
      <c r="C6491" s="171" t="s">
        <v>107</v>
      </c>
      <c r="D6491" s="171" t="s">
        <v>80</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3">
      <c r="A6492" t="s">
        <v>13018</v>
      </c>
      <c r="B6492" s="171" t="s">
        <v>13019</v>
      </c>
      <c r="C6492" s="171" t="s">
        <v>113</v>
      </c>
      <c r="D6492" s="171" t="s">
        <v>4</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3">
      <c r="A6493" t="s">
        <v>13020</v>
      </c>
      <c r="B6493" s="171" t="s">
        <v>13021</v>
      </c>
      <c r="C6493" s="171" t="s">
        <v>116</v>
      </c>
      <c r="D6493" s="171" t="s">
        <v>4</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3">
      <c r="A6494" t="s">
        <v>13022</v>
      </c>
      <c r="B6494" s="171" t="s">
        <v>13023</v>
      </c>
      <c r="C6494" s="171" t="s">
        <v>9887</v>
      </c>
      <c r="D6494" s="171" t="s">
        <v>80</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3">
      <c r="A6495" t="s">
        <v>13024</v>
      </c>
      <c r="B6495" s="171" t="s">
        <v>13025</v>
      </c>
      <c r="C6495" s="171" t="s">
        <v>9862</v>
      </c>
      <c r="D6495" s="171" t="s">
        <v>4</v>
      </c>
      <c r="E6495" s="11">
        <v>42856</v>
      </c>
      <c r="F6495">
        <v>3</v>
      </c>
      <c r="G6495">
        <v>5</v>
      </c>
      <c r="H6495">
        <v>0.6</v>
      </c>
      <c r="I6495">
        <v>3</v>
      </c>
      <c r="J6495">
        <v>8</v>
      </c>
      <c r="K6495">
        <v>0.375</v>
      </c>
      <c r="L6495">
        <v>25</v>
      </c>
      <c r="M6495">
        <v>0.32</v>
      </c>
      <c r="N6495">
        <v>3</v>
      </c>
      <c r="P6495">
        <v>0</v>
      </c>
      <c r="Q6495">
        <v>3</v>
      </c>
      <c r="R6495">
        <v>0</v>
      </c>
      <c r="S6495">
        <v>0</v>
      </c>
      <c r="T6495">
        <v>1.075</v>
      </c>
    </row>
    <row r="6496" spans="1:20" x14ac:dyDescent="0.3">
      <c r="A6496" t="s">
        <v>13026</v>
      </c>
      <c r="B6496" s="171" t="s">
        <v>13027</v>
      </c>
      <c r="C6496" s="171" t="s">
        <v>10525</v>
      </c>
      <c r="D6496" s="171" t="s">
        <v>4</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3">
      <c r="A6497" t="s">
        <v>13028</v>
      </c>
      <c r="B6497" s="171" t="s">
        <v>13029</v>
      </c>
      <c r="C6497" s="171" t="s">
        <v>10528</v>
      </c>
      <c r="D6497" s="171" t="s">
        <v>4</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3">
      <c r="A6498" t="s">
        <v>13030</v>
      </c>
      <c r="B6498" s="171" t="s">
        <v>13031</v>
      </c>
      <c r="C6498" s="171" t="s">
        <v>119</v>
      </c>
      <c r="D6498" s="171" t="s">
        <v>4</v>
      </c>
      <c r="E6498" s="11">
        <v>42856</v>
      </c>
      <c r="F6498">
        <v>1</v>
      </c>
      <c r="G6498">
        <v>1</v>
      </c>
      <c r="H6498">
        <v>1</v>
      </c>
      <c r="I6498">
        <v>4</v>
      </c>
      <c r="J6498">
        <v>5</v>
      </c>
      <c r="K6498">
        <v>0.8</v>
      </c>
      <c r="L6498">
        <v>5</v>
      </c>
      <c r="M6498">
        <v>1</v>
      </c>
      <c r="N6498">
        <v>3</v>
      </c>
      <c r="P6498">
        <v>0</v>
      </c>
      <c r="Q6498">
        <v>2</v>
      </c>
      <c r="R6498">
        <v>0</v>
      </c>
      <c r="S6498">
        <v>1</v>
      </c>
      <c r="T6498">
        <v>1.1499999999999999</v>
      </c>
    </row>
    <row r="6499" spans="1:20" x14ac:dyDescent="0.3">
      <c r="A6499" t="s">
        <v>13032</v>
      </c>
      <c r="B6499" s="171" t="s">
        <v>13033</v>
      </c>
      <c r="C6499" s="171" t="s">
        <v>122</v>
      </c>
      <c r="D6499" s="171" t="s">
        <v>80</v>
      </c>
      <c r="E6499" s="11">
        <v>42856</v>
      </c>
      <c r="F6499">
        <v>1</v>
      </c>
      <c r="G6499">
        <v>1</v>
      </c>
      <c r="H6499">
        <v>1</v>
      </c>
      <c r="I6499">
        <v>4</v>
      </c>
      <c r="J6499">
        <v>5</v>
      </c>
      <c r="K6499">
        <v>0.8</v>
      </c>
      <c r="L6499">
        <v>5</v>
      </c>
      <c r="M6499">
        <v>1</v>
      </c>
      <c r="N6499">
        <v>3</v>
      </c>
      <c r="P6499">
        <v>0</v>
      </c>
      <c r="Q6499">
        <v>2</v>
      </c>
      <c r="R6499">
        <v>0</v>
      </c>
      <c r="S6499">
        <v>1</v>
      </c>
      <c r="T6499">
        <v>1.0249999999999999</v>
      </c>
    </row>
    <row r="6500" spans="1:20" x14ac:dyDescent="0.3">
      <c r="A6500" t="s">
        <v>13034</v>
      </c>
      <c r="B6500" s="171" t="s">
        <v>13035</v>
      </c>
      <c r="C6500" s="171" t="s">
        <v>125</v>
      </c>
      <c r="D6500" s="171" t="s">
        <v>80</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3">
      <c r="A6501" t="s">
        <v>13036</v>
      </c>
      <c r="B6501" s="171" t="s">
        <v>13037</v>
      </c>
      <c r="C6501" s="171" t="s">
        <v>128</v>
      </c>
      <c r="D6501" s="171" t="s">
        <v>4</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3">
      <c r="A6502" t="s">
        <v>13038</v>
      </c>
      <c r="B6502" s="171" t="s">
        <v>13039</v>
      </c>
      <c r="C6502" s="171" t="s">
        <v>131</v>
      </c>
      <c r="D6502" s="171" t="s">
        <v>4</v>
      </c>
      <c r="E6502" s="11">
        <v>42856</v>
      </c>
      <c r="F6502">
        <v>10</v>
      </c>
      <c r="G6502">
        <v>4</v>
      </c>
      <c r="H6502">
        <v>2.5</v>
      </c>
      <c r="I6502">
        <v>11</v>
      </c>
      <c r="J6502">
        <v>50</v>
      </c>
      <c r="K6502">
        <v>0.22</v>
      </c>
      <c r="L6502">
        <v>10</v>
      </c>
      <c r="M6502">
        <v>5</v>
      </c>
      <c r="N6502">
        <v>9</v>
      </c>
      <c r="P6502">
        <v>0</v>
      </c>
      <c r="Q6502">
        <v>0</v>
      </c>
      <c r="R6502" t="e">
        <v>#DIV/0!</v>
      </c>
      <c r="S6502">
        <v>2</v>
      </c>
      <c r="T6502">
        <v>1.05</v>
      </c>
    </row>
    <row r="6503" spans="1:20" x14ac:dyDescent="0.3">
      <c r="A6503" t="s">
        <v>13040</v>
      </c>
      <c r="B6503" s="171" t="s">
        <v>13041</v>
      </c>
      <c r="C6503" s="171" t="s">
        <v>10531</v>
      </c>
      <c r="D6503" s="171" t="s">
        <v>4</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3">
      <c r="A6504" t="s">
        <v>13042</v>
      </c>
      <c r="B6504" s="171" t="s">
        <v>13043</v>
      </c>
      <c r="C6504" s="171" t="s">
        <v>137</v>
      </c>
      <c r="D6504" s="171" t="s">
        <v>80</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3">
      <c r="A6505" t="s">
        <v>13044</v>
      </c>
      <c r="B6505" s="171" t="s">
        <v>13045</v>
      </c>
      <c r="C6505" s="171" t="s">
        <v>140</v>
      </c>
      <c r="D6505" s="171" t="s">
        <v>4</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3">
      <c r="A6506" t="s">
        <v>13046</v>
      </c>
      <c r="B6506" s="171" t="s">
        <v>13047</v>
      </c>
      <c r="C6506" s="171" t="s">
        <v>8615</v>
      </c>
      <c r="D6506" s="171" t="s">
        <v>80</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3">
      <c r="A6507" t="s">
        <v>13048</v>
      </c>
      <c r="B6507" s="171" t="s">
        <v>13049</v>
      </c>
      <c r="C6507" s="171" t="s">
        <v>8590</v>
      </c>
      <c r="D6507" s="171" t="s">
        <v>4</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3">
      <c r="A6508" t="s">
        <v>13050</v>
      </c>
      <c r="B6508" s="171" t="s">
        <v>13051</v>
      </c>
      <c r="C6508" s="171" t="s">
        <v>167</v>
      </c>
      <c r="D6508" s="171" t="s">
        <v>80</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3">
      <c r="A6509" t="s">
        <v>13052</v>
      </c>
      <c r="B6509" s="171" t="s">
        <v>13053</v>
      </c>
      <c r="C6509" s="171" t="s">
        <v>170</v>
      </c>
      <c r="D6509" s="171" t="s">
        <v>4</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3">
      <c r="A6510" t="s">
        <v>13054</v>
      </c>
      <c r="B6510" s="171" t="s">
        <v>13055</v>
      </c>
      <c r="C6510" s="171" t="s">
        <v>179</v>
      </c>
      <c r="D6510" s="171" t="s">
        <v>80</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3">
      <c r="A6511" t="s">
        <v>13056</v>
      </c>
      <c r="B6511" s="171" t="s">
        <v>13057</v>
      </c>
      <c r="C6511" s="171" t="s">
        <v>182</v>
      </c>
      <c r="D6511" s="171" t="s">
        <v>4</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3">
      <c r="A6512" t="s">
        <v>13058</v>
      </c>
      <c r="B6512" s="171" t="s">
        <v>13059</v>
      </c>
      <c r="C6512" s="171" t="s">
        <v>185</v>
      </c>
      <c r="D6512" s="171" t="s">
        <v>80</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3">
      <c r="A6513" t="s">
        <v>13060</v>
      </c>
      <c r="B6513" s="171" t="s">
        <v>13061</v>
      </c>
      <c r="C6513" s="171" t="s">
        <v>188</v>
      </c>
      <c r="D6513" s="171" t="s">
        <v>4</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3">
      <c r="A6514" t="s">
        <v>13062</v>
      </c>
      <c r="B6514" s="171" t="s">
        <v>13063</v>
      </c>
      <c r="C6514" s="171" t="s">
        <v>10537</v>
      </c>
      <c r="D6514" s="171" t="s">
        <v>4</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3">
      <c r="A6515" t="s">
        <v>13064</v>
      </c>
      <c r="B6515" s="171" t="s">
        <v>13065</v>
      </c>
      <c r="C6515" s="171" t="s">
        <v>191</v>
      </c>
      <c r="D6515" s="171" t="s">
        <v>80</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3">
      <c r="A6516" t="s">
        <v>13066</v>
      </c>
      <c r="B6516" s="171" t="s">
        <v>13067</v>
      </c>
      <c r="C6516" s="171" t="s">
        <v>194</v>
      </c>
      <c r="D6516" s="171" t="s">
        <v>4</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3">
      <c r="A6517" t="s">
        <v>13068</v>
      </c>
      <c r="B6517" s="171" t="s">
        <v>13069</v>
      </c>
      <c r="C6517" s="171" t="s">
        <v>197</v>
      </c>
      <c r="D6517" s="171" t="s">
        <v>4</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3">
      <c r="A6518" t="s">
        <v>13070</v>
      </c>
      <c r="B6518" s="171" t="s">
        <v>13071</v>
      </c>
      <c r="C6518" s="171" t="s">
        <v>209</v>
      </c>
      <c r="D6518" s="171" t="s">
        <v>4</v>
      </c>
      <c r="E6518" s="11">
        <v>42856</v>
      </c>
      <c r="F6518">
        <v>1</v>
      </c>
      <c r="G6518">
        <v>1</v>
      </c>
      <c r="H6518">
        <v>1</v>
      </c>
      <c r="I6518">
        <v>7</v>
      </c>
      <c r="J6518">
        <v>5</v>
      </c>
      <c r="K6518">
        <v>1.4</v>
      </c>
      <c r="L6518">
        <v>10</v>
      </c>
      <c r="M6518">
        <v>0.5</v>
      </c>
      <c r="N6518">
        <v>6</v>
      </c>
      <c r="P6518">
        <v>1</v>
      </c>
      <c r="Q6518">
        <v>1</v>
      </c>
      <c r="R6518">
        <v>1</v>
      </c>
      <c r="S6518">
        <v>1</v>
      </c>
      <c r="T6518">
        <v>1.075</v>
      </c>
    </row>
    <row r="6519" spans="1:20" x14ac:dyDescent="0.3">
      <c r="A6519" t="s">
        <v>13072</v>
      </c>
      <c r="B6519" s="171" t="s">
        <v>13073</v>
      </c>
      <c r="C6519" s="171" t="s">
        <v>212</v>
      </c>
      <c r="D6519" s="171" t="s">
        <v>80</v>
      </c>
      <c r="E6519" s="11">
        <v>42856</v>
      </c>
      <c r="F6519">
        <v>1</v>
      </c>
      <c r="G6519">
        <v>1</v>
      </c>
      <c r="H6519">
        <v>1</v>
      </c>
      <c r="I6519">
        <v>7</v>
      </c>
      <c r="J6519">
        <v>5</v>
      </c>
      <c r="K6519">
        <v>1.4</v>
      </c>
      <c r="L6519">
        <v>10</v>
      </c>
      <c r="M6519">
        <v>0.5</v>
      </c>
      <c r="N6519">
        <v>6</v>
      </c>
      <c r="P6519">
        <v>1</v>
      </c>
      <c r="Q6519">
        <v>1</v>
      </c>
      <c r="R6519">
        <v>1</v>
      </c>
      <c r="S6519">
        <v>1</v>
      </c>
      <c r="T6519">
        <v>1</v>
      </c>
    </row>
    <row r="6520" spans="1:20" x14ac:dyDescent="0.3">
      <c r="A6520" t="s">
        <v>13074</v>
      </c>
      <c r="B6520" s="171" t="s">
        <v>13075</v>
      </c>
      <c r="C6520" s="171" t="s">
        <v>215</v>
      </c>
      <c r="D6520" s="171" t="s">
        <v>80</v>
      </c>
      <c r="E6520" s="11">
        <v>42856</v>
      </c>
      <c r="F6520">
        <v>3</v>
      </c>
      <c r="G6520">
        <v>6</v>
      </c>
      <c r="H6520">
        <v>0.5</v>
      </c>
      <c r="I6520">
        <v>65</v>
      </c>
      <c r="J6520">
        <v>40</v>
      </c>
      <c r="K6520">
        <v>1.625</v>
      </c>
      <c r="L6520">
        <v>50</v>
      </c>
      <c r="M6520">
        <v>0.8</v>
      </c>
      <c r="N6520">
        <v>61</v>
      </c>
      <c r="P6520">
        <v>0</v>
      </c>
      <c r="Q6520">
        <v>1</v>
      </c>
      <c r="R6520">
        <v>0</v>
      </c>
      <c r="S6520">
        <v>4</v>
      </c>
    </row>
    <row r="6521" spans="1:20" x14ac:dyDescent="0.3">
      <c r="A6521" t="s">
        <v>13076</v>
      </c>
      <c r="B6521" s="171" t="s">
        <v>13077</v>
      </c>
      <c r="C6521" s="171" t="s">
        <v>218</v>
      </c>
      <c r="D6521" s="171" t="s">
        <v>4</v>
      </c>
      <c r="E6521" s="11">
        <v>42856</v>
      </c>
      <c r="F6521">
        <v>3</v>
      </c>
      <c r="G6521">
        <v>6</v>
      </c>
      <c r="H6521">
        <v>0.5</v>
      </c>
      <c r="I6521">
        <v>65</v>
      </c>
      <c r="J6521">
        <v>40</v>
      </c>
      <c r="K6521">
        <v>1.625</v>
      </c>
      <c r="L6521">
        <v>50</v>
      </c>
      <c r="M6521">
        <v>0.8</v>
      </c>
      <c r="N6521">
        <v>61</v>
      </c>
      <c r="P6521">
        <v>0</v>
      </c>
      <c r="Q6521">
        <v>1</v>
      </c>
      <c r="R6521">
        <v>0</v>
      </c>
      <c r="S6521">
        <v>4</v>
      </c>
    </row>
    <row r="6522" spans="1:20" x14ac:dyDescent="0.3">
      <c r="A6522" t="s">
        <v>13078</v>
      </c>
      <c r="B6522" s="171" t="s">
        <v>13079</v>
      </c>
      <c r="C6522" s="171" t="s">
        <v>8233</v>
      </c>
      <c r="D6522" s="171" t="s">
        <v>80</v>
      </c>
      <c r="E6522" s="11">
        <v>42856</v>
      </c>
      <c r="F6522">
        <v>4</v>
      </c>
      <c r="G6522">
        <v>4</v>
      </c>
      <c r="H6522">
        <v>1</v>
      </c>
      <c r="I6522">
        <v>28</v>
      </c>
      <c r="J6522">
        <v>40</v>
      </c>
      <c r="K6522">
        <v>0.7</v>
      </c>
      <c r="L6522">
        <v>40</v>
      </c>
      <c r="M6522">
        <v>1</v>
      </c>
      <c r="N6522">
        <v>25</v>
      </c>
      <c r="P6522">
        <v>0</v>
      </c>
      <c r="Q6522">
        <v>0</v>
      </c>
      <c r="R6522" t="e">
        <v>#DIV/0!</v>
      </c>
      <c r="S6522">
        <v>3</v>
      </c>
      <c r="T6522">
        <v>1.1875</v>
      </c>
    </row>
    <row r="6523" spans="1:20" x14ac:dyDescent="0.3">
      <c r="A6523" t="s">
        <v>13080</v>
      </c>
      <c r="B6523" s="171" t="s">
        <v>13081</v>
      </c>
      <c r="C6523" s="171" t="s">
        <v>8193</v>
      </c>
      <c r="D6523" s="171" t="s">
        <v>4</v>
      </c>
      <c r="E6523" s="11">
        <v>42856</v>
      </c>
      <c r="F6523">
        <v>4</v>
      </c>
      <c r="G6523">
        <v>4</v>
      </c>
      <c r="H6523">
        <v>1</v>
      </c>
      <c r="I6523">
        <v>28</v>
      </c>
      <c r="J6523">
        <v>40</v>
      </c>
      <c r="K6523">
        <v>0.7</v>
      </c>
      <c r="L6523">
        <v>40</v>
      </c>
      <c r="M6523">
        <v>1</v>
      </c>
      <c r="N6523">
        <v>25</v>
      </c>
      <c r="P6523">
        <v>0</v>
      </c>
      <c r="Q6523">
        <v>0</v>
      </c>
      <c r="R6523" t="e">
        <v>#DIV/0!</v>
      </c>
      <c r="S6523">
        <v>3</v>
      </c>
    </row>
    <row r="6524" spans="1:20" x14ac:dyDescent="0.3">
      <c r="A6524" t="s">
        <v>13082</v>
      </c>
      <c r="B6524" s="171" t="s">
        <v>13083</v>
      </c>
      <c r="C6524" s="171" t="s">
        <v>233</v>
      </c>
      <c r="D6524" s="171" t="s">
        <v>80</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3">
      <c r="A6525" t="s">
        <v>13084</v>
      </c>
      <c r="B6525" s="171" t="s">
        <v>13085</v>
      </c>
      <c r="C6525" s="171" t="s">
        <v>236</v>
      </c>
      <c r="D6525" s="171" t="s">
        <v>4</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3">
      <c r="A6526" t="s">
        <v>13086</v>
      </c>
      <c r="B6526" s="171" t="s">
        <v>13087</v>
      </c>
      <c r="C6526" s="171" t="s">
        <v>239</v>
      </c>
      <c r="D6526" s="171" t="s">
        <v>4</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3">
      <c r="A6527" t="s">
        <v>13088</v>
      </c>
      <c r="B6527" s="171" t="s">
        <v>13089</v>
      </c>
      <c r="C6527" s="171" t="s">
        <v>143</v>
      </c>
      <c r="D6527" s="171" t="s">
        <v>4</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3">
      <c r="A6528" t="s">
        <v>13090</v>
      </c>
      <c r="B6528" s="171" t="s">
        <v>13091</v>
      </c>
      <c r="C6528" s="171" t="s">
        <v>146</v>
      </c>
      <c r="D6528" s="171" t="s">
        <v>80</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3">
      <c r="A6529" t="s">
        <v>13092</v>
      </c>
      <c r="B6529" s="171" t="s">
        <v>13093</v>
      </c>
      <c r="C6529" s="171" t="s">
        <v>152</v>
      </c>
      <c r="D6529" s="171" t="s">
        <v>4</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3">
      <c r="A6530" t="s">
        <v>13094</v>
      </c>
      <c r="B6530" s="171" t="s">
        <v>13095</v>
      </c>
      <c r="C6530" s="171" t="s">
        <v>155</v>
      </c>
      <c r="D6530" s="171" t="s">
        <v>4</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3">
      <c r="A6531" t="s">
        <v>13096</v>
      </c>
      <c r="B6531" s="171" t="s">
        <v>13097</v>
      </c>
      <c r="C6531" s="171" t="s">
        <v>10534</v>
      </c>
      <c r="D6531" s="171" t="s">
        <v>4</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3">
      <c r="A6532" t="s">
        <v>13098</v>
      </c>
      <c r="B6532" s="171" t="s">
        <v>13099</v>
      </c>
      <c r="C6532" s="171" t="s">
        <v>158</v>
      </c>
      <c r="D6532" s="171" t="s">
        <v>4</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3">
      <c r="A6533" t="s">
        <v>13100</v>
      </c>
      <c r="B6533" s="171" t="s">
        <v>13101</v>
      </c>
      <c r="C6533" s="171" t="s">
        <v>161</v>
      </c>
      <c r="D6533" s="171" t="s">
        <v>80</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3">
      <c r="A6534" t="s">
        <v>13102</v>
      </c>
      <c r="B6534" s="171" t="s">
        <v>13103</v>
      </c>
      <c r="C6534" s="171" t="s">
        <v>221</v>
      </c>
      <c r="D6534" s="171" t="s">
        <v>80</v>
      </c>
      <c r="E6534" s="11">
        <v>42856</v>
      </c>
      <c r="F6534">
        <v>0</v>
      </c>
      <c r="G6534">
        <v>0</v>
      </c>
      <c r="H6534" t="e">
        <v>#DIV/0!</v>
      </c>
      <c r="I6534">
        <v>0</v>
      </c>
      <c r="J6534">
        <v>0</v>
      </c>
      <c r="K6534" t="e">
        <v>#DIV/0!</v>
      </c>
      <c r="L6534">
        <v>0</v>
      </c>
      <c r="M6534" t="e">
        <v>#DIV/0!</v>
      </c>
      <c r="N6534">
        <v>0</v>
      </c>
      <c r="P6534">
        <v>0</v>
      </c>
      <c r="Q6534">
        <v>0</v>
      </c>
      <c r="R6534" t="e">
        <v>#DIV/0!</v>
      </c>
      <c r="S6534">
        <v>0</v>
      </c>
    </row>
    <row r="6535" spans="1:20" x14ac:dyDescent="0.3">
      <c r="A6535" t="s">
        <v>13104</v>
      </c>
      <c r="B6535" s="171" t="s">
        <v>13105</v>
      </c>
      <c r="C6535" s="171" t="s">
        <v>227</v>
      </c>
      <c r="D6535" s="171" t="s">
        <v>4</v>
      </c>
      <c r="E6535" s="11">
        <v>42856</v>
      </c>
      <c r="F6535">
        <v>0</v>
      </c>
      <c r="G6535">
        <v>0</v>
      </c>
      <c r="H6535" t="e">
        <v>#DIV/0!</v>
      </c>
      <c r="I6535">
        <v>0</v>
      </c>
      <c r="J6535">
        <v>0</v>
      </c>
      <c r="K6535" t="e">
        <v>#DIV/0!</v>
      </c>
      <c r="L6535">
        <v>0</v>
      </c>
      <c r="M6535" t="e">
        <v>#DIV/0!</v>
      </c>
      <c r="N6535">
        <v>0</v>
      </c>
      <c r="P6535">
        <v>0</v>
      </c>
      <c r="Q6535">
        <v>0</v>
      </c>
      <c r="R6535" t="e">
        <v>#DIV/0!</v>
      </c>
      <c r="S6535">
        <v>0</v>
      </c>
    </row>
    <row r="6536" spans="1:20" x14ac:dyDescent="0.3">
      <c r="A6536" t="s">
        <v>13106</v>
      </c>
      <c r="B6536" s="171" t="s">
        <v>13107</v>
      </c>
      <c r="C6536" s="171" t="s">
        <v>230</v>
      </c>
      <c r="D6536" s="171" t="s">
        <v>4</v>
      </c>
      <c r="E6536" s="11">
        <v>42856</v>
      </c>
      <c r="F6536">
        <v>0</v>
      </c>
      <c r="G6536">
        <v>0</v>
      </c>
      <c r="H6536" t="e">
        <v>#DIV/0!</v>
      </c>
      <c r="I6536">
        <v>0</v>
      </c>
      <c r="J6536">
        <v>0</v>
      </c>
      <c r="K6536" t="e">
        <v>#DIV/0!</v>
      </c>
      <c r="L6536">
        <v>0</v>
      </c>
      <c r="M6536" t="e">
        <v>#DIV/0!</v>
      </c>
      <c r="N6536">
        <v>0</v>
      </c>
      <c r="P6536">
        <v>0</v>
      </c>
      <c r="Q6536">
        <v>0</v>
      </c>
      <c r="R6536" t="e">
        <v>#DIV/0!</v>
      </c>
      <c r="S6536">
        <v>0</v>
      </c>
    </row>
    <row r="6537" spans="1:20" x14ac:dyDescent="0.3">
      <c r="A6537" t="s">
        <v>13108</v>
      </c>
      <c r="B6537" s="171" t="s">
        <v>13109</v>
      </c>
      <c r="C6537" s="171" t="s">
        <v>119</v>
      </c>
      <c r="D6537" s="171" t="s">
        <v>80</v>
      </c>
      <c r="E6537" s="11">
        <v>42887</v>
      </c>
      <c r="F6537">
        <v>1</v>
      </c>
      <c r="G6537">
        <v>1</v>
      </c>
      <c r="H6537">
        <v>1</v>
      </c>
      <c r="I6537">
        <v>4</v>
      </c>
      <c r="J6537">
        <v>5</v>
      </c>
      <c r="K6537">
        <v>0.8</v>
      </c>
      <c r="L6537">
        <v>5</v>
      </c>
      <c r="M6537">
        <v>1</v>
      </c>
      <c r="N6537">
        <v>2</v>
      </c>
      <c r="P6537">
        <v>1</v>
      </c>
      <c r="Q6537">
        <v>2</v>
      </c>
      <c r="R6537">
        <v>0.5</v>
      </c>
      <c r="S6537">
        <v>2</v>
      </c>
    </row>
    <row r="6538" spans="1:20" x14ac:dyDescent="0.3">
      <c r="A6538" t="s">
        <v>13110</v>
      </c>
      <c r="B6538" s="171" t="s">
        <v>13111</v>
      </c>
      <c r="C6538" s="171" t="s">
        <v>143</v>
      </c>
      <c r="D6538" s="171" t="s">
        <v>80</v>
      </c>
      <c r="E6538" s="11">
        <v>42887</v>
      </c>
      <c r="F6538">
        <v>1</v>
      </c>
      <c r="G6538">
        <v>2</v>
      </c>
      <c r="H6538">
        <v>0.5</v>
      </c>
      <c r="I6538">
        <v>67</v>
      </c>
      <c r="J6538">
        <v>15</v>
      </c>
      <c r="K6538">
        <v>4.4666666666666668</v>
      </c>
      <c r="L6538">
        <v>30</v>
      </c>
      <c r="M6538">
        <v>0.5</v>
      </c>
      <c r="N6538">
        <v>59</v>
      </c>
      <c r="P6538">
        <v>0</v>
      </c>
      <c r="Q6538">
        <v>0</v>
      </c>
      <c r="R6538" t="e">
        <v>#DIV/0!</v>
      </c>
      <c r="S6538">
        <v>8</v>
      </c>
    </row>
    <row r="6539" spans="1:20" x14ac:dyDescent="0.3">
      <c r="A6539" t="s">
        <v>13112</v>
      </c>
      <c r="B6539" s="171" t="s">
        <v>13113</v>
      </c>
      <c r="C6539" s="171" t="s">
        <v>158</v>
      </c>
      <c r="D6539" s="171" t="s">
        <v>80</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3">
      <c r="A6540" t="s">
        <v>13114</v>
      </c>
      <c r="B6540" s="171" t="s">
        <v>13115</v>
      </c>
      <c r="C6540" s="171" t="s">
        <v>209</v>
      </c>
      <c r="D6540" s="171" t="s">
        <v>80</v>
      </c>
      <c r="E6540" s="11">
        <v>42887</v>
      </c>
      <c r="F6540">
        <v>1</v>
      </c>
      <c r="G6540">
        <v>1</v>
      </c>
      <c r="H6540">
        <v>1</v>
      </c>
      <c r="I6540">
        <v>7</v>
      </c>
      <c r="J6540">
        <v>10</v>
      </c>
      <c r="K6540">
        <v>0.7</v>
      </c>
      <c r="L6540">
        <v>10</v>
      </c>
      <c r="M6540">
        <v>1</v>
      </c>
      <c r="N6540">
        <v>6</v>
      </c>
      <c r="P6540">
        <v>1</v>
      </c>
      <c r="Q6540">
        <v>1</v>
      </c>
      <c r="R6540">
        <v>1</v>
      </c>
      <c r="S6540">
        <v>1</v>
      </c>
    </row>
    <row r="6541" spans="1:20" x14ac:dyDescent="0.3">
      <c r="A6541" t="s">
        <v>13116</v>
      </c>
      <c r="B6541" s="171" t="s">
        <v>13117</v>
      </c>
      <c r="C6541" s="171" t="s">
        <v>76</v>
      </c>
      <c r="D6541" s="171" t="s">
        <v>4</v>
      </c>
      <c r="E6541" s="11">
        <v>42887</v>
      </c>
      <c r="F6541">
        <v>0</v>
      </c>
      <c r="G6541">
        <v>0</v>
      </c>
      <c r="H6541" t="e">
        <v>#DIV/0!</v>
      </c>
      <c r="I6541">
        <v>0</v>
      </c>
      <c r="J6541">
        <v>0</v>
      </c>
      <c r="K6541" t="e">
        <v>#DIV/0!</v>
      </c>
      <c r="L6541">
        <v>0</v>
      </c>
      <c r="M6541" t="e">
        <v>#DIV/0!</v>
      </c>
      <c r="N6541">
        <v>0</v>
      </c>
      <c r="P6541">
        <v>0</v>
      </c>
      <c r="Q6541">
        <v>0</v>
      </c>
      <c r="R6541" t="e">
        <v>#DIV/0!</v>
      </c>
      <c r="S6541">
        <v>0</v>
      </c>
    </row>
    <row r="6542" spans="1:20" x14ac:dyDescent="0.3">
      <c r="A6542" t="s">
        <v>13118</v>
      </c>
      <c r="B6542" s="171" t="s">
        <v>13119</v>
      </c>
      <c r="C6542" s="171" t="s">
        <v>203</v>
      </c>
      <c r="D6542" s="171" t="s">
        <v>80</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3">
      <c r="A6543" t="s">
        <v>13120</v>
      </c>
      <c r="B6543" s="171" t="s">
        <v>13121</v>
      </c>
      <c r="C6543" s="171" t="s">
        <v>128</v>
      </c>
      <c r="D6543" s="171" t="s">
        <v>80</v>
      </c>
      <c r="E6543" s="11">
        <v>42887</v>
      </c>
      <c r="F6543">
        <v>3</v>
      </c>
      <c r="G6543">
        <v>3</v>
      </c>
      <c r="H6543">
        <v>1</v>
      </c>
      <c r="I6543">
        <v>9</v>
      </c>
      <c r="J6543">
        <v>20</v>
      </c>
      <c r="K6543">
        <v>0.45</v>
      </c>
      <c r="L6543">
        <v>20</v>
      </c>
      <c r="M6543">
        <v>1</v>
      </c>
      <c r="N6543">
        <v>7</v>
      </c>
      <c r="O6543">
        <v>0.75</v>
      </c>
      <c r="P6543">
        <v>4</v>
      </c>
      <c r="Q6543">
        <v>5</v>
      </c>
      <c r="R6543">
        <v>0.8</v>
      </c>
      <c r="S6543">
        <v>2</v>
      </c>
    </row>
    <row r="6544" spans="1:20" x14ac:dyDescent="0.3">
      <c r="A6544" t="s">
        <v>13122</v>
      </c>
      <c r="B6544" s="171" t="s">
        <v>13123</v>
      </c>
      <c r="C6544" s="171" t="s">
        <v>152</v>
      </c>
      <c r="D6544" s="171" t="s">
        <v>80</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3">
      <c r="A6545" t="s">
        <v>13124</v>
      </c>
      <c r="B6545" s="171" t="s">
        <v>13125</v>
      </c>
      <c r="C6545" s="171" t="s">
        <v>194</v>
      </c>
      <c r="D6545" s="171" t="s">
        <v>80</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3">
      <c r="A6546" t="s">
        <v>13126</v>
      </c>
      <c r="B6546" s="171" t="s">
        <v>13127</v>
      </c>
      <c r="C6546" s="171" t="s">
        <v>236</v>
      </c>
      <c r="D6546" s="171" t="s">
        <v>80</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x14ac:dyDescent="0.3">
      <c r="A6547" t="s">
        <v>13128</v>
      </c>
      <c r="B6547" s="171" t="s">
        <v>13129</v>
      </c>
      <c r="C6547" s="171" t="s">
        <v>239</v>
      </c>
      <c r="D6547" s="171" t="s">
        <v>80</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3">
      <c r="A6548" t="s">
        <v>13130</v>
      </c>
      <c r="B6548" s="171" t="s">
        <v>13131</v>
      </c>
      <c r="C6548" s="171" t="s">
        <v>176</v>
      </c>
      <c r="D6548" s="171" t="s">
        <v>80</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3">
      <c r="A6549" t="s">
        <v>13132</v>
      </c>
      <c r="B6549" s="171" t="s">
        <v>13133</v>
      </c>
      <c r="C6549" s="171" t="s">
        <v>206</v>
      </c>
      <c r="D6549" s="171" t="s">
        <v>80</v>
      </c>
      <c r="E6549" s="11">
        <v>42887</v>
      </c>
      <c r="F6549">
        <v>5</v>
      </c>
      <c r="G6549">
        <v>5</v>
      </c>
      <c r="H6549">
        <v>1</v>
      </c>
      <c r="I6549">
        <v>11</v>
      </c>
      <c r="J6549">
        <v>12</v>
      </c>
      <c r="K6549">
        <v>0.91666666666666663</v>
      </c>
      <c r="L6549">
        <v>12</v>
      </c>
      <c r="M6549">
        <v>1</v>
      </c>
      <c r="N6549">
        <v>11</v>
      </c>
      <c r="P6549">
        <v>0</v>
      </c>
      <c r="Q6549">
        <v>0</v>
      </c>
      <c r="R6549" t="e">
        <v>#DIV/0!</v>
      </c>
      <c r="S6549">
        <v>0</v>
      </c>
    </row>
    <row r="6550" spans="1:19" x14ac:dyDescent="0.3">
      <c r="A6550" t="s">
        <v>13134</v>
      </c>
      <c r="B6550" s="171" t="s">
        <v>13135</v>
      </c>
      <c r="C6550" s="171" t="s">
        <v>113</v>
      </c>
      <c r="D6550" s="171" t="s">
        <v>80</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3">
      <c r="A6551" t="s">
        <v>13136</v>
      </c>
      <c r="B6551" s="171" t="s">
        <v>13137</v>
      </c>
      <c r="C6551" s="171" t="s">
        <v>131</v>
      </c>
      <c r="D6551" s="171" t="s">
        <v>80</v>
      </c>
      <c r="E6551" s="11">
        <v>42887</v>
      </c>
      <c r="F6551">
        <v>10</v>
      </c>
      <c r="G6551">
        <v>4</v>
      </c>
      <c r="H6551">
        <v>2.5</v>
      </c>
      <c r="I6551">
        <v>12</v>
      </c>
      <c r="J6551">
        <v>25</v>
      </c>
      <c r="K6551">
        <v>0.48</v>
      </c>
      <c r="L6551">
        <v>10</v>
      </c>
      <c r="M6551">
        <v>2.5</v>
      </c>
      <c r="N6551">
        <v>10</v>
      </c>
      <c r="P6551">
        <v>0</v>
      </c>
      <c r="Q6551">
        <v>1</v>
      </c>
      <c r="R6551">
        <v>0</v>
      </c>
      <c r="S6551">
        <v>2</v>
      </c>
    </row>
    <row r="6552" spans="1:19" x14ac:dyDescent="0.3">
      <c r="A6552" t="s">
        <v>13138</v>
      </c>
      <c r="B6552" s="171" t="s">
        <v>13139</v>
      </c>
      <c r="C6552" s="171" t="s">
        <v>155</v>
      </c>
      <c r="D6552" s="171" t="s">
        <v>80</v>
      </c>
      <c r="E6552" s="11">
        <v>42887</v>
      </c>
      <c r="F6552">
        <v>2</v>
      </c>
      <c r="G6552">
        <v>2</v>
      </c>
      <c r="H6552">
        <v>1</v>
      </c>
      <c r="I6552">
        <v>9</v>
      </c>
      <c r="J6552">
        <v>10</v>
      </c>
      <c r="K6552">
        <v>0.9</v>
      </c>
      <c r="L6552">
        <v>10</v>
      </c>
      <c r="M6552">
        <v>1</v>
      </c>
      <c r="N6552">
        <v>9</v>
      </c>
      <c r="P6552">
        <v>0</v>
      </c>
      <c r="Q6552">
        <v>3</v>
      </c>
      <c r="R6552">
        <v>0</v>
      </c>
      <c r="S6552">
        <v>0</v>
      </c>
    </row>
    <row r="6553" spans="1:19" x14ac:dyDescent="0.3">
      <c r="A6553" t="s">
        <v>13140</v>
      </c>
      <c r="B6553" s="171" t="s">
        <v>13141</v>
      </c>
      <c r="C6553" s="171" t="s">
        <v>188</v>
      </c>
      <c r="D6553" s="171" t="s">
        <v>80</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3">
      <c r="A6554" t="s">
        <v>13142</v>
      </c>
      <c r="B6554" s="171" t="s">
        <v>13143</v>
      </c>
      <c r="C6554" s="171" t="s">
        <v>227</v>
      </c>
      <c r="D6554" s="171" t="s">
        <v>80</v>
      </c>
      <c r="E6554" s="11">
        <v>42887</v>
      </c>
      <c r="F6554">
        <v>0</v>
      </c>
      <c r="G6554">
        <v>0</v>
      </c>
      <c r="H6554" t="e">
        <v>#DIV/0!</v>
      </c>
      <c r="I6554">
        <v>0</v>
      </c>
      <c r="J6554">
        <v>0</v>
      </c>
      <c r="K6554" t="e">
        <v>#DIV/0!</v>
      </c>
      <c r="L6554">
        <v>0</v>
      </c>
      <c r="M6554" t="e">
        <v>#DIV/0!</v>
      </c>
      <c r="N6554">
        <v>0</v>
      </c>
      <c r="P6554">
        <v>0</v>
      </c>
      <c r="Q6554">
        <v>0</v>
      </c>
      <c r="R6554" t="e">
        <v>#DIV/0!</v>
      </c>
      <c r="S6554">
        <v>0</v>
      </c>
    </row>
    <row r="6555" spans="1:19" x14ac:dyDescent="0.3">
      <c r="A6555" t="s">
        <v>13144</v>
      </c>
      <c r="B6555" s="171" t="s">
        <v>13145</v>
      </c>
      <c r="C6555" s="171" t="s">
        <v>116</v>
      </c>
      <c r="D6555" s="171" t="s">
        <v>80</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3">
      <c r="A6556" t="s">
        <v>13146</v>
      </c>
      <c r="B6556" s="171" t="s">
        <v>13147</v>
      </c>
      <c r="C6556" s="171" t="s">
        <v>9862</v>
      </c>
      <c r="D6556" s="171" t="s">
        <v>80</v>
      </c>
      <c r="E6556" s="11">
        <v>42887</v>
      </c>
      <c r="F6556">
        <v>3</v>
      </c>
      <c r="G6556">
        <v>5</v>
      </c>
      <c r="H6556">
        <v>0.6</v>
      </c>
      <c r="I6556">
        <v>4</v>
      </c>
      <c r="J6556">
        <v>15</v>
      </c>
      <c r="K6556">
        <v>0.26666666666666666</v>
      </c>
      <c r="L6556">
        <v>25</v>
      </c>
      <c r="M6556">
        <v>0.6</v>
      </c>
      <c r="N6556">
        <v>2</v>
      </c>
      <c r="P6556">
        <v>0</v>
      </c>
      <c r="Q6556">
        <v>0</v>
      </c>
      <c r="R6556" t="e">
        <v>#DIV/0!</v>
      </c>
      <c r="S6556">
        <v>2</v>
      </c>
    </row>
    <row r="6557" spans="1:19" x14ac:dyDescent="0.3">
      <c r="A6557" t="s">
        <v>13148</v>
      </c>
      <c r="B6557" s="171" t="s">
        <v>13149</v>
      </c>
      <c r="C6557" s="171" t="s">
        <v>140</v>
      </c>
      <c r="D6557" s="171" t="s">
        <v>80</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3">
      <c r="A6558" t="s">
        <v>13150</v>
      </c>
      <c r="B6558" s="171" t="s">
        <v>13151</v>
      </c>
      <c r="C6558" s="171" t="s">
        <v>8590</v>
      </c>
      <c r="D6558" s="171" t="s">
        <v>80</v>
      </c>
      <c r="E6558" s="11">
        <v>42887</v>
      </c>
      <c r="F6558">
        <v>0</v>
      </c>
      <c r="G6558">
        <v>0</v>
      </c>
      <c r="H6558" t="e">
        <v>#DIV/0!</v>
      </c>
      <c r="I6558">
        <v>0</v>
      </c>
      <c r="J6558">
        <v>0</v>
      </c>
      <c r="K6558" t="e">
        <v>#DIV/0!</v>
      </c>
      <c r="L6558">
        <v>0</v>
      </c>
      <c r="M6558" t="e">
        <v>#DIV/0!</v>
      </c>
      <c r="N6558">
        <v>0</v>
      </c>
      <c r="P6558">
        <v>0</v>
      </c>
      <c r="Q6558">
        <v>0</v>
      </c>
      <c r="R6558" t="e">
        <v>#DIV/0!</v>
      </c>
      <c r="S6558">
        <v>0</v>
      </c>
    </row>
    <row r="6559" spans="1:19" x14ac:dyDescent="0.3">
      <c r="A6559" t="s">
        <v>13152</v>
      </c>
      <c r="B6559" s="171" t="s">
        <v>13153</v>
      </c>
      <c r="C6559" s="171" t="s">
        <v>170</v>
      </c>
      <c r="D6559" s="171" t="s">
        <v>80</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3">
      <c r="A6560" t="s">
        <v>13154</v>
      </c>
      <c r="B6560" s="171" t="s">
        <v>13155</v>
      </c>
      <c r="C6560" s="171" t="s">
        <v>182</v>
      </c>
      <c r="D6560" s="171" t="s">
        <v>80</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3">
      <c r="A6561" t="s">
        <v>13156</v>
      </c>
      <c r="B6561" s="171" t="s">
        <v>13157</v>
      </c>
      <c r="C6561" s="171" t="s">
        <v>197</v>
      </c>
      <c r="D6561" s="171" t="s">
        <v>80</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3">
      <c r="A6562" t="s">
        <v>13158</v>
      </c>
      <c r="B6562" s="171" t="s">
        <v>13159</v>
      </c>
      <c r="C6562" s="171" t="s">
        <v>218</v>
      </c>
      <c r="D6562" s="171" t="s">
        <v>80</v>
      </c>
      <c r="E6562" s="11">
        <v>42887</v>
      </c>
      <c r="F6562">
        <v>3</v>
      </c>
      <c r="G6562">
        <v>6</v>
      </c>
      <c r="H6562">
        <v>0.5</v>
      </c>
      <c r="I6562">
        <v>64</v>
      </c>
      <c r="J6562">
        <v>25</v>
      </c>
      <c r="K6562">
        <v>2.56</v>
      </c>
      <c r="L6562">
        <v>50</v>
      </c>
      <c r="M6562">
        <v>0.5</v>
      </c>
      <c r="N6562">
        <v>62</v>
      </c>
      <c r="P6562">
        <v>0</v>
      </c>
      <c r="Q6562">
        <v>1</v>
      </c>
      <c r="R6562">
        <v>0</v>
      </c>
      <c r="S6562">
        <v>2</v>
      </c>
    </row>
    <row r="6563" spans="1:19" x14ac:dyDescent="0.3">
      <c r="A6563" t="s">
        <v>13160</v>
      </c>
      <c r="B6563" s="171" t="s">
        <v>13161</v>
      </c>
      <c r="C6563" s="171" t="s">
        <v>230</v>
      </c>
      <c r="D6563" s="171" t="s">
        <v>80</v>
      </c>
      <c r="E6563" s="11">
        <v>42887</v>
      </c>
      <c r="F6563">
        <v>0</v>
      </c>
      <c r="G6563">
        <v>0</v>
      </c>
      <c r="H6563" t="e">
        <v>#DIV/0!</v>
      </c>
      <c r="I6563">
        <v>0</v>
      </c>
      <c r="J6563">
        <v>0</v>
      </c>
      <c r="K6563" t="e">
        <v>#DIV/0!</v>
      </c>
      <c r="L6563">
        <v>0</v>
      </c>
      <c r="M6563" t="e">
        <v>#DIV/0!</v>
      </c>
      <c r="N6563">
        <v>0</v>
      </c>
      <c r="P6563">
        <v>0</v>
      </c>
      <c r="Q6563">
        <v>0</v>
      </c>
      <c r="R6563" t="e">
        <v>#DIV/0!</v>
      </c>
      <c r="S6563">
        <v>0</v>
      </c>
    </row>
    <row r="6564" spans="1:19" x14ac:dyDescent="0.3">
      <c r="A6564" t="s">
        <v>13162</v>
      </c>
      <c r="B6564" s="171" t="s">
        <v>13163</v>
      </c>
      <c r="C6564" s="171" t="s">
        <v>8193</v>
      </c>
      <c r="D6564" s="171" t="s">
        <v>80</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3">
      <c r="A6565" t="s">
        <v>13164</v>
      </c>
      <c r="B6565" s="171" t="s">
        <v>13165</v>
      </c>
      <c r="C6565" s="171" t="s">
        <v>10522</v>
      </c>
      <c r="D6565" s="171" t="s">
        <v>80</v>
      </c>
      <c r="E6565" s="11">
        <v>42887</v>
      </c>
      <c r="F6565">
        <v>1</v>
      </c>
      <c r="G6565">
        <v>1</v>
      </c>
      <c r="H6565">
        <v>1</v>
      </c>
      <c r="I6565">
        <v>2</v>
      </c>
      <c r="J6565">
        <v>5</v>
      </c>
      <c r="K6565">
        <v>0.4</v>
      </c>
      <c r="L6565">
        <v>5</v>
      </c>
      <c r="M6565">
        <v>1</v>
      </c>
      <c r="N6565">
        <v>2</v>
      </c>
      <c r="P6565">
        <v>0</v>
      </c>
      <c r="Q6565">
        <v>0</v>
      </c>
      <c r="R6565" t="e">
        <v>#DIV/0!</v>
      </c>
      <c r="S6565">
        <v>0</v>
      </c>
    </row>
    <row r="6566" spans="1:19" x14ac:dyDescent="0.3">
      <c r="A6566" t="s">
        <v>13166</v>
      </c>
      <c r="B6566" s="171" t="s">
        <v>13167</v>
      </c>
      <c r="C6566" s="171" t="s">
        <v>10525</v>
      </c>
      <c r="D6566" s="171" t="s">
        <v>80</v>
      </c>
      <c r="E6566" s="11">
        <v>42887</v>
      </c>
      <c r="F6566">
        <v>7</v>
      </c>
      <c r="G6566">
        <v>5</v>
      </c>
      <c r="H6566">
        <v>1.4</v>
      </c>
      <c r="I6566">
        <v>12</v>
      </c>
      <c r="J6566">
        <v>35</v>
      </c>
      <c r="K6566">
        <v>0.34285714285714286</v>
      </c>
      <c r="L6566">
        <v>25</v>
      </c>
      <c r="M6566">
        <v>1.4</v>
      </c>
      <c r="N6566">
        <v>12</v>
      </c>
      <c r="P6566">
        <v>0</v>
      </c>
      <c r="Q6566">
        <v>1</v>
      </c>
      <c r="R6566">
        <v>0</v>
      </c>
      <c r="S6566">
        <v>0</v>
      </c>
    </row>
    <row r="6567" spans="1:19" x14ac:dyDescent="0.3">
      <c r="A6567" t="s">
        <v>13168</v>
      </c>
      <c r="B6567" s="171" t="s">
        <v>13169</v>
      </c>
      <c r="C6567" s="171" t="s">
        <v>10528</v>
      </c>
      <c r="D6567" s="171" t="s">
        <v>80</v>
      </c>
      <c r="E6567" s="11">
        <v>42887</v>
      </c>
      <c r="F6567">
        <v>1</v>
      </c>
      <c r="G6567">
        <v>1</v>
      </c>
      <c r="H6567">
        <v>1</v>
      </c>
      <c r="I6567">
        <v>3</v>
      </c>
      <c r="J6567">
        <v>2</v>
      </c>
      <c r="K6567">
        <v>1.5</v>
      </c>
      <c r="L6567">
        <v>2</v>
      </c>
      <c r="M6567">
        <v>1</v>
      </c>
      <c r="N6567">
        <v>3</v>
      </c>
      <c r="P6567">
        <v>0</v>
      </c>
      <c r="Q6567">
        <v>0</v>
      </c>
      <c r="R6567" t="e">
        <v>#DIV/0!</v>
      </c>
      <c r="S6567">
        <v>0</v>
      </c>
    </row>
    <row r="6568" spans="1:19" x14ac:dyDescent="0.3">
      <c r="A6568" t="s">
        <v>13170</v>
      </c>
      <c r="B6568" s="171" t="s">
        <v>13171</v>
      </c>
      <c r="C6568" s="171" t="s">
        <v>10531</v>
      </c>
      <c r="D6568" s="171" t="s">
        <v>80</v>
      </c>
      <c r="E6568" s="11">
        <v>42887</v>
      </c>
      <c r="F6568">
        <v>9</v>
      </c>
      <c r="G6568">
        <v>3</v>
      </c>
      <c r="H6568">
        <v>3</v>
      </c>
      <c r="I6568">
        <v>15</v>
      </c>
      <c r="J6568">
        <v>45</v>
      </c>
      <c r="K6568">
        <v>0.33333333333333331</v>
      </c>
      <c r="L6568">
        <v>15</v>
      </c>
      <c r="M6568">
        <v>3</v>
      </c>
      <c r="N6568">
        <v>13</v>
      </c>
      <c r="P6568">
        <v>0</v>
      </c>
      <c r="Q6568">
        <v>0</v>
      </c>
      <c r="R6568" t="e">
        <v>#DIV/0!</v>
      </c>
      <c r="S6568">
        <v>2</v>
      </c>
    </row>
    <row r="6569" spans="1:19" x14ac:dyDescent="0.3">
      <c r="A6569" t="s">
        <v>13172</v>
      </c>
      <c r="B6569" s="171" t="s">
        <v>13173</v>
      </c>
      <c r="C6569" s="171" t="s">
        <v>10534</v>
      </c>
      <c r="D6569" s="171" t="s">
        <v>80</v>
      </c>
      <c r="E6569" s="11">
        <v>42887</v>
      </c>
      <c r="F6569">
        <v>2</v>
      </c>
      <c r="G6569">
        <v>2</v>
      </c>
      <c r="H6569">
        <v>1</v>
      </c>
      <c r="I6569">
        <v>11</v>
      </c>
      <c r="J6569">
        <v>10</v>
      </c>
      <c r="K6569">
        <v>1.1000000000000001</v>
      </c>
      <c r="L6569">
        <v>10</v>
      </c>
      <c r="M6569">
        <v>1</v>
      </c>
      <c r="N6569">
        <v>11</v>
      </c>
      <c r="P6569">
        <v>0</v>
      </c>
      <c r="Q6569">
        <v>0</v>
      </c>
      <c r="R6569" t="e">
        <v>#DIV/0!</v>
      </c>
      <c r="S6569">
        <v>0</v>
      </c>
    </row>
    <row r="6570" spans="1:19" x14ac:dyDescent="0.3">
      <c r="A6570" t="s">
        <v>13174</v>
      </c>
      <c r="B6570" s="171" t="s">
        <v>13175</v>
      </c>
      <c r="C6570" s="171" t="s">
        <v>10537</v>
      </c>
      <c r="D6570" s="171" t="s">
        <v>80</v>
      </c>
      <c r="E6570" s="11">
        <v>42887</v>
      </c>
      <c r="F6570">
        <v>5</v>
      </c>
      <c r="G6570">
        <v>6</v>
      </c>
      <c r="H6570">
        <v>0.83333333333333337</v>
      </c>
      <c r="I6570">
        <v>13</v>
      </c>
      <c r="J6570">
        <v>8</v>
      </c>
      <c r="K6570">
        <v>1.625</v>
      </c>
      <c r="L6570">
        <v>10</v>
      </c>
      <c r="M6570">
        <v>0.8</v>
      </c>
      <c r="N6570">
        <v>13</v>
      </c>
      <c r="P6570">
        <v>0</v>
      </c>
      <c r="Q6570">
        <v>0</v>
      </c>
      <c r="R6570" t="e">
        <v>#DIV/0!</v>
      </c>
      <c r="S6570">
        <v>0</v>
      </c>
    </row>
    <row r="6571" spans="1:19" x14ac:dyDescent="0.3">
      <c r="A6571" t="s">
        <v>13176</v>
      </c>
      <c r="B6571" s="171" t="s">
        <v>13177</v>
      </c>
      <c r="C6571" s="171" t="s">
        <v>73</v>
      </c>
      <c r="D6571" s="171" t="s">
        <v>4</v>
      </c>
      <c r="E6571" s="11">
        <v>42887</v>
      </c>
      <c r="F6571">
        <v>1</v>
      </c>
      <c r="G6571">
        <v>1</v>
      </c>
      <c r="H6571">
        <v>1</v>
      </c>
      <c r="I6571">
        <v>2</v>
      </c>
      <c r="J6571">
        <v>5</v>
      </c>
      <c r="K6571">
        <v>0.4</v>
      </c>
      <c r="L6571">
        <v>5</v>
      </c>
      <c r="M6571">
        <v>1</v>
      </c>
      <c r="N6571">
        <v>2</v>
      </c>
      <c r="P6571">
        <v>0</v>
      </c>
      <c r="Q6571">
        <v>0</v>
      </c>
      <c r="R6571" t="e">
        <v>#DIV/0!</v>
      </c>
      <c r="S6571">
        <v>0</v>
      </c>
    </row>
    <row r="6572" spans="1:19" x14ac:dyDescent="0.3">
      <c r="A6572" t="s">
        <v>13178</v>
      </c>
      <c r="B6572" s="171" t="s">
        <v>13179</v>
      </c>
      <c r="C6572" s="171" t="s">
        <v>107</v>
      </c>
      <c r="D6572" s="171" t="s">
        <v>4</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3">
      <c r="A6573" t="s">
        <v>13180</v>
      </c>
      <c r="B6573" s="171" t="s">
        <v>13181</v>
      </c>
      <c r="C6573" s="171" t="s">
        <v>9887</v>
      </c>
      <c r="D6573" s="171" t="s">
        <v>4</v>
      </c>
      <c r="E6573" s="11">
        <v>42887</v>
      </c>
      <c r="F6573">
        <v>10</v>
      </c>
      <c r="G6573">
        <v>10</v>
      </c>
      <c r="H6573">
        <v>1</v>
      </c>
      <c r="I6573">
        <v>16</v>
      </c>
      <c r="J6573">
        <v>50</v>
      </c>
      <c r="K6573">
        <v>0.32</v>
      </c>
      <c r="L6573">
        <v>50</v>
      </c>
      <c r="M6573">
        <v>1</v>
      </c>
      <c r="N6573">
        <v>14</v>
      </c>
      <c r="P6573">
        <v>0</v>
      </c>
      <c r="Q6573">
        <v>1</v>
      </c>
      <c r="R6573">
        <v>0</v>
      </c>
      <c r="S6573">
        <v>2</v>
      </c>
    </row>
    <row r="6574" spans="1:19" x14ac:dyDescent="0.3">
      <c r="A6574" t="s">
        <v>13182</v>
      </c>
      <c r="B6574" s="171" t="s">
        <v>13183</v>
      </c>
      <c r="C6574" s="171" t="s">
        <v>11260</v>
      </c>
      <c r="D6574" s="171" t="s">
        <v>4</v>
      </c>
      <c r="E6574" s="11">
        <v>42887</v>
      </c>
      <c r="F6574">
        <v>1</v>
      </c>
      <c r="G6574">
        <v>1</v>
      </c>
      <c r="H6574">
        <v>1</v>
      </c>
      <c r="I6574">
        <v>3</v>
      </c>
      <c r="J6574">
        <v>2</v>
      </c>
      <c r="K6574">
        <v>1.5</v>
      </c>
      <c r="L6574">
        <v>2</v>
      </c>
      <c r="M6574">
        <v>1</v>
      </c>
      <c r="N6574">
        <v>3</v>
      </c>
      <c r="P6574">
        <v>0</v>
      </c>
      <c r="Q6574">
        <v>0</v>
      </c>
      <c r="R6574" t="e">
        <v>#DIV/0!</v>
      </c>
      <c r="S6574">
        <v>0</v>
      </c>
    </row>
    <row r="6575" spans="1:19" x14ac:dyDescent="0.3">
      <c r="A6575" t="s">
        <v>13184</v>
      </c>
      <c r="B6575" s="171" t="s">
        <v>13185</v>
      </c>
      <c r="C6575" s="171" t="s">
        <v>122</v>
      </c>
      <c r="D6575" s="171" t="s">
        <v>4</v>
      </c>
      <c r="E6575" s="11">
        <v>42887</v>
      </c>
      <c r="F6575">
        <v>1</v>
      </c>
      <c r="G6575">
        <v>1</v>
      </c>
      <c r="H6575">
        <v>1</v>
      </c>
      <c r="I6575">
        <v>4</v>
      </c>
      <c r="J6575">
        <v>5</v>
      </c>
      <c r="K6575">
        <v>0.8</v>
      </c>
      <c r="L6575">
        <v>5</v>
      </c>
      <c r="M6575">
        <v>1</v>
      </c>
      <c r="N6575">
        <v>2</v>
      </c>
      <c r="P6575">
        <v>1</v>
      </c>
      <c r="Q6575">
        <v>2</v>
      </c>
      <c r="R6575">
        <v>0.5</v>
      </c>
      <c r="S6575">
        <v>2</v>
      </c>
    </row>
    <row r="6576" spans="1:19" x14ac:dyDescent="0.3">
      <c r="A6576" t="s">
        <v>13186</v>
      </c>
      <c r="B6576" s="171" t="s">
        <v>13187</v>
      </c>
      <c r="C6576" s="171" t="s">
        <v>125</v>
      </c>
      <c r="D6576" s="171" t="s">
        <v>4</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3">
      <c r="A6577" t="s">
        <v>13188</v>
      </c>
      <c r="B6577" s="171" t="s">
        <v>13189</v>
      </c>
      <c r="C6577" s="171" t="s">
        <v>137</v>
      </c>
      <c r="D6577" s="171" t="s">
        <v>4</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3">
      <c r="A6578" t="s">
        <v>13190</v>
      </c>
      <c r="B6578" s="171" t="s">
        <v>13191</v>
      </c>
      <c r="C6578" s="171" t="s">
        <v>8615</v>
      </c>
      <c r="D6578" s="171" t="s">
        <v>4</v>
      </c>
      <c r="E6578" s="11">
        <v>42887</v>
      </c>
      <c r="F6578">
        <v>0</v>
      </c>
      <c r="G6578">
        <v>0</v>
      </c>
      <c r="H6578" t="e">
        <v>#DIV/0!</v>
      </c>
      <c r="I6578">
        <v>0</v>
      </c>
      <c r="J6578">
        <v>0</v>
      </c>
      <c r="K6578" t="e">
        <v>#DIV/0!</v>
      </c>
      <c r="L6578">
        <v>0</v>
      </c>
      <c r="M6578" t="e">
        <v>#DIV/0!</v>
      </c>
      <c r="N6578">
        <v>0</v>
      </c>
      <c r="P6578">
        <v>0</v>
      </c>
      <c r="Q6578">
        <v>0</v>
      </c>
      <c r="R6578" t="e">
        <v>#DIV/0!</v>
      </c>
      <c r="S6578">
        <v>0</v>
      </c>
    </row>
    <row r="6579" spans="1:19" x14ac:dyDescent="0.3">
      <c r="A6579" t="s">
        <v>13192</v>
      </c>
      <c r="B6579" s="171" t="s">
        <v>13193</v>
      </c>
      <c r="C6579" s="171" t="s">
        <v>146</v>
      </c>
      <c r="D6579" s="171" t="s">
        <v>4</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3">
      <c r="A6580" t="s">
        <v>13194</v>
      </c>
      <c r="B6580" s="171" t="s">
        <v>13195</v>
      </c>
      <c r="C6580" s="171" t="s">
        <v>161</v>
      </c>
      <c r="D6580" s="171" t="s">
        <v>4</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3">
      <c r="A6581" t="s">
        <v>13196</v>
      </c>
      <c r="B6581" s="171" t="s">
        <v>13197</v>
      </c>
      <c r="C6581" s="171" t="s">
        <v>167</v>
      </c>
      <c r="D6581" s="171" t="s">
        <v>4</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3">
      <c r="A6582" t="s">
        <v>13198</v>
      </c>
      <c r="B6582" s="171" t="s">
        <v>13199</v>
      </c>
      <c r="C6582" s="171" t="s">
        <v>173</v>
      </c>
      <c r="D6582" s="171" t="s">
        <v>80</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3">
      <c r="A6583" t="s">
        <v>13200</v>
      </c>
      <c r="B6583" s="171" t="s">
        <v>13201</v>
      </c>
      <c r="C6583" s="171" t="s">
        <v>179</v>
      </c>
      <c r="D6583" s="171" t="s">
        <v>4</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3">
      <c r="A6584" t="s">
        <v>13202</v>
      </c>
      <c r="B6584" s="171" t="s">
        <v>13203</v>
      </c>
      <c r="C6584" s="171" t="s">
        <v>185</v>
      </c>
      <c r="D6584" s="171" t="s">
        <v>4</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3">
      <c r="A6585" t="s">
        <v>13204</v>
      </c>
      <c r="B6585" s="171" t="s">
        <v>13205</v>
      </c>
      <c r="C6585" s="171" t="s">
        <v>191</v>
      </c>
      <c r="D6585" s="171" t="s">
        <v>4</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3">
      <c r="A6586" t="s">
        <v>13206</v>
      </c>
      <c r="B6586" s="171" t="s">
        <v>13207</v>
      </c>
      <c r="C6586" s="171" t="s">
        <v>200</v>
      </c>
      <c r="D6586" s="171" t="s">
        <v>80</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3">
      <c r="A6587" t="s">
        <v>13208</v>
      </c>
      <c r="B6587" s="171" t="s">
        <v>13209</v>
      </c>
      <c r="C6587" s="171" t="s">
        <v>212</v>
      </c>
      <c r="D6587" s="171" t="s">
        <v>4</v>
      </c>
      <c r="E6587" s="11">
        <v>42887</v>
      </c>
      <c r="F6587">
        <v>1</v>
      </c>
      <c r="G6587">
        <v>1</v>
      </c>
      <c r="H6587">
        <v>1</v>
      </c>
      <c r="I6587">
        <v>7</v>
      </c>
      <c r="J6587">
        <v>10</v>
      </c>
      <c r="K6587">
        <v>0.7</v>
      </c>
      <c r="L6587">
        <v>10</v>
      </c>
      <c r="M6587">
        <v>1</v>
      </c>
      <c r="N6587">
        <v>6</v>
      </c>
      <c r="P6587">
        <v>1</v>
      </c>
      <c r="Q6587">
        <v>1</v>
      </c>
      <c r="R6587">
        <v>1</v>
      </c>
      <c r="S6587">
        <v>1</v>
      </c>
    </row>
    <row r="6588" spans="1:19" x14ac:dyDescent="0.3">
      <c r="A6588" t="s">
        <v>13210</v>
      </c>
      <c r="B6588" s="171" t="s">
        <v>13211</v>
      </c>
      <c r="C6588" s="171" t="s">
        <v>215</v>
      </c>
      <c r="D6588" s="171" t="s">
        <v>4</v>
      </c>
      <c r="E6588" s="11">
        <v>42887</v>
      </c>
      <c r="F6588">
        <v>3</v>
      </c>
      <c r="G6588">
        <v>6</v>
      </c>
      <c r="H6588">
        <v>0.5</v>
      </c>
      <c r="I6588">
        <v>64</v>
      </c>
      <c r="J6588">
        <v>25</v>
      </c>
      <c r="K6588">
        <v>2.56</v>
      </c>
      <c r="L6588">
        <v>50</v>
      </c>
      <c r="M6588">
        <v>0.5</v>
      </c>
      <c r="N6588">
        <v>62</v>
      </c>
      <c r="P6588">
        <v>0</v>
      </c>
      <c r="Q6588">
        <v>1</v>
      </c>
      <c r="R6588">
        <v>0</v>
      </c>
      <c r="S6588">
        <v>2</v>
      </c>
    </row>
    <row r="6589" spans="1:19" x14ac:dyDescent="0.3">
      <c r="A6589" t="s">
        <v>13212</v>
      </c>
      <c r="B6589" s="171" t="s">
        <v>13213</v>
      </c>
      <c r="C6589" s="171" t="s">
        <v>221</v>
      </c>
      <c r="D6589" s="171" t="s">
        <v>4</v>
      </c>
      <c r="E6589" s="11">
        <v>42887</v>
      </c>
      <c r="F6589">
        <v>0</v>
      </c>
      <c r="G6589">
        <v>0</v>
      </c>
      <c r="H6589" t="e">
        <v>#DIV/0!</v>
      </c>
      <c r="I6589">
        <v>0</v>
      </c>
      <c r="J6589">
        <v>0</v>
      </c>
      <c r="K6589" t="e">
        <v>#DIV/0!</v>
      </c>
      <c r="L6589">
        <v>0</v>
      </c>
      <c r="M6589" t="e">
        <v>#DIV/0!</v>
      </c>
      <c r="N6589">
        <v>0</v>
      </c>
      <c r="P6589">
        <v>0</v>
      </c>
      <c r="Q6589">
        <v>0</v>
      </c>
      <c r="R6589" t="e">
        <v>#DIV/0!</v>
      </c>
      <c r="S6589">
        <v>0</v>
      </c>
    </row>
    <row r="6590" spans="1:19" x14ac:dyDescent="0.3">
      <c r="A6590" t="s">
        <v>13214</v>
      </c>
      <c r="B6590" s="171" t="s">
        <v>13215</v>
      </c>
      <c r="C6590" s="171" t="s">
        <v>8233</v>
      </c>
      <c r="D6590" s="171" t="s">
        <v>4</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3">
      <c r="A6591" t="s">
        <v>13216</v>
      </c>
      <c r="B6591" s="171" t="s">
        <v>13217</v>
      </c>
      <c r="C6591" s="171" t="s">
        <v>233</v>
      </c>
      <c r="D6591" s="171" t="s">
        <v>4</v>
      </c>
      <c r="E6591" s="11">
        <v>42887</v>
      </c>
      <c r="F6591">
        <v>0</v>
      </c>
      <c r="G6591">
        <v>0</v>
      </c>
      <c r="H6591" t="e">
        <v>#DIV/0!</v>
      </c>
      <c r="I6591">
        <v>0</v>
      </c>
      <c r="J6591">
        <v>0</v>
      </c>
      <c r="K6591" t="e">
        <v>#DIV/0!</v>
      </c>
      <c r="L6591">
        <v>0</v>
      </c>
      <c r="M6591" t="e">
        <v>#DIV/0!</v>
      </c>
      <c r="N6591">
        <v>0</v>
      </c>
      <c r="P6591">
        <v>4</v>
      </c>
      <c r="Q6591">
        <v>5</v>
      </c>
      <c r="R6591">
        <v>0.8</v>
      </c>
      <c r="S6591">
        <v>0</v>
      </c>
    </row>
    <row r="6592" spans="1:19" x14ac:dyDescent="0.3">
      <c r="A6592" t="s">
        <v>13218</v>
      </c>
      <c r="B6592" s="171" t="s">
        <v>13219</v>
      </c>
      <c r="C6592" s="171" t="s">
        <v>79</v>
      </c>
      <c r="D6592" s="171" t="s">
        <v>80</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3">
      <c r="A6593" t="s">
        <v>13220</v>
      </c>
      <c r="B6593" s="171" t="s">
        <v>13221</v>
      </c>
      <c r="C6593" s="171" t="s">
        <v>83</v>
      </c>
      <c r="D6593" s="171" t="s">
        <v>80</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3">
      <c r="A6594" t="s">
        <v>13222</v>
      </c>
      <c r="B6594" s="171" t="s">
        <v>13223</v>
      </c>
      <c r="C6594" s="171" t="s">
        <v>86</v>
      </c>
      <c r="D6594" s="171" t="s">
        <v>80</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3">
      <c r="A6595" t="s">
        <v>13224</v>
      </c>
      <c r="B6595" s="171" t="s">
        <v>13225</v>
      </c>
      <c r="C6595" s="171" t="s">
        <v>89</v>
      </c>
      <c r="D6595" s="171" t="s">
        <v>80</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x14ac:dyDescent="0.3">
      <c r="A6596" t="s">
        <v>13226</v>
      </c>
      <c r="B6596" s="171" t="s">
        <v>13227</v>
      </c>
      <c r="C6596" s="171" t="s">
        <v>92</v>
      </c>
      <c r="D6596" s="171" t="s">
        <v>80</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3">
      <c r="A6597" t="s">
        <v>13228</v>
      </c>
      <c r="B6597" s="171" t="s">
        <v>13229</v>
      </c>
      <c r="C6597" s="171" t="s">
        <v>95</v>
      </c>
      <c r="D6597" s="171" t="s">
        <v>80</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3">
      <c r="A6598" t="s">
        <v>13230</v>
      </c>
      <c r="B6598" s="171" t="s">
        <v>13231</v>
      </c>
      <c r="C6598" s="171" t="s">
        <v>98</v>
      </c>
      <c r="D6598" s="171" t="s">
        <v>80</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3">
      <c r="A6599" t="s">
        <v>13232</v>
      </c>
      <c r="B6599" s="171" t="s">
        <v>13233</v>
      </c>
      <c r="C6599" s="171" t="s">
        <v>101</v>
      </c>
      <c r="D6599" s="171" t="s">
        <v>80</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3">
      <c r="A6600" t="s">
        <v>13234</v>
      </c>
      <c r="B6600" s="171" t="s">
        <v>13235</v>
      </c>
      <c r="C6600" s="171" t="s">
        <v>6843</v>
      </c>
      <c r="D6600" s="171" t="s">
        <v>80</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3">
      <c r="A6601" t="s">
        <v>13236</v>
      </c>
      <c r="B6601" s="171" t="s">
        <v>13237</v>
      </c>
      <c r="C6601" s="171" t="s">
        <v>12995</v>
      </c>
      <c r="D6601" s="171" t="s">
        <v>80</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3">
      <c r="A6602" t="s">
        <v>13238</v>
      </c>
      <c r="B6602" s="171" t="s">
        <v>13239</v>
      </c>
      <c r="C6602" s="171" t="s">
        <v>104</v>
      </c>
      <c r="D6602" s="171" t="s">
        <v>4</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3">
      <c r="A6603" t="s">
        <v>13240</v>
      </c>
      <c r="B6603" s="171" t="s">
        <v>13241</v>
      </c>
      <c r="C6603" s="171" t="s">
        <v>76</v>
      </c>
      <c r="D6603" s="171" t="s">
        <v>80</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3">
      <c r="A6604" t="s">
        <v>13242</v>
      </c>
      <c r="B6604" s="171" t="s">
        <v>13243</v>
      </c>
      <c r="C6604" s="171" t="s">
        <v>10522</v>
      </c>
      <c r="D6604" s="171" t="s">
        <v>4</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3">
      <c r="A6605" t="s">
        <v>13244</v>
      </c>
      <c r="B6605" s="171" t="s">
        <v>13245</v>
      </c>
      <c r="C6605" s="171" t="s">
        <v>79</v>
      </c>
      <c r="D6605" s="171" t="s">
        <v>4</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3">
      <c r="A6606" t="s">
        <v>13246</v>
      </c>
      <c r="B6606" s="171" t="s">
        <v>13247</v>
      </c>
      <c r="C6606" s="171" t="s">
        <v>86</v>
      </c>
      <c r="D6606" s="171" t="s">
        <v>4</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3">
      <c r="A6607" t="s">
        <v>13248</v>
      </c>
      <c r="B6607" s="171" t="s">
        <v>13249</v>
      </c>
      <c r="C6607" s="171" t="s">
        <v>89</v>
      </c>
      <c r="D6607" s="171" t="s">
        <v>4</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3">
      <c r="A6608" t="s">
        <v>13250</v>
      </c>
      <c r="B6608" s="171" t="s">
        <v>13251</v>
      </c>
      <c r="C6608" s="171" t="s">
        <v>92</v>
      </c>
      <c r="D6608" s="171" t="s">
        <v>4</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3">
      <c r="A6609" t="s">
        <v>13252</v>
      </c>
      <c r="B6609" s="171" t="s">
        <v>13253</v>
      </c>
      <c r="C6609" s="171" t="s">
        <v>98</v>
      </c>
      <c r="D6609" s="171" t="s">
        <v>4</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3">
      <c r="A6610" t="s">
        <v>13254</v>
      </c>
      <c r="B6610" s="171" t="s">
        <v>13255</v>
      </c>
      <c r="C6610" s="171" t="s">
        <v>101</v>
      </c>
      <c r="D6610" s="171" t="s">
        <v>4</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3">
      <c r="A6611" t="s">
        <v>13256</v>
      </c>
      <c r="B6611" s="171" t="s">
        <v>13257</v>
      </c>
      <c r="C6611" s="171" t="s">
        <v>6843</v>
      </c>
      <c r="D6611" s="171" t="s">
        <v>4</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3">
      <c r="A6612" t="s">
        <v>13258</v>
      </c>
      <c r="B6612" s="171" t="s">
        <v>13259</v>
      </c>
      <c r="C6612" s="171" t="s">
        <v>107</v>
      </c>
      <c r="D6612" s="171" t="s">
        <v>80</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3">
      <c r="A6613" t="s">
        <v>13260</v>
      </c>
      <c r="B6613" s="171" t="s">
        <v>13261</v>
      </c>
      <c r="C6613" s="171" t="s">
        <v>113</v>
      </c>
      <c r="D6613" s="171" t="s">
        <v>4</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3">
      <c r="A6614" t="s">
        <v>13262</v>
      </c>
      <c r="B6614" s="171" t="s">
        <v>13263</v>
      </c>
      <c r="C6614" s="171" t="s">
        <v>116</v>
      </c>
      <c r="D6614" s="171" t="s">
        <v>4</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3">
      <c r="A6615" t="s">
        <v>13264</v>
      </c>
      <c r="B6615" s="171" t="s">
        <v>13265</v>
      </c>
      <c r="C6615" s="171" t="s">
        <v>9887</v>
      </c>
      <c r="D6615" s="171" t="s">
        <v>80</v>
      </c>
      <c r="E6615" s="11">
        <v>42887</v>
      </c>
      <c r="F6615">
        <v>10</v>
      </c>
      <c r="G6615">
        <v>10</v>
      </c>
      <c r="H6615">
        <v>1</v>
      </c>
      <c r="I6615">
        <v>16</v>
      </c>
      <c r="J6615">
        <v>50</v>
      </c>
      <c r="K6615">
        <v>0.32</v>
      </c>
      <c r="L6615">
        <v>50</v>
      </c>
      <c r="M6615">
        <v>1</v>
      </c>
      <c r="N6615">
        <v>14</v>
      </c>
      <c r="P6615">
        <v>0</v>
      </c>
      <c r="Q6615">
        <v>1</v>
      </c>
      <c r="R6615">
        <v>0</v>
      </c>
      <c r="S6615">
        <v>2</v>
      </c>
      <c r="T6615">
        <v>0.9</v>
      </c>
    </row>
    <row r="6616" spans="1:20" x14ac:dyDescent="0.3">
      <c r="A6616" t="s">
        <v>13266</v>
      </c>
      <c r="B6616" s="171" t="s">
        <v>13267</v>
      </c>
      <c r="C6616" s="171" t="s">
        <v>9862</v>
      </c>
      <c r="D6616" s="171" t="s">
        <v>4</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3">
      <c r="A6617" t="s">
        <v>13268</v>
      </c>
      <c r="B6617" s="171" t="s">
        <v>13269</v>
      </c>
      <c r="C6617" s="171" t="s">
        <v>10525</v>
      </c>
      <c r="D6617" s="171" t="s">
        <v>4</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3">
      <c r="A6618" t="s">
        <v>13270</v>
      </c>
      <c r="B6618" s="171" t="s">
        <v>13271</v>
      </c>
      <c r="C6618" s="171" t="s">
        <v>10528</v>
      </c>
      <c r="D6618" s="171" t="s">
        <v>4</v>
      </c>
      <c r="E6618" s="11">
        <v>42887</v>
      </c>
      <c r="F6618">
        <v>1</v>
      </c>
      <c r="G6618">
        <v>1</v>
      </c>
      <c r="H6618">
        <v>1</v>
      </c>
      <c r="I6618">
        <v>3</v>
      </c>
      <c r="J6618">
        <v>2</v>
      </c>
      <c r="K6618">
        <v>1.5</v>
      </c>
      <c r="L6618">
        <v>2</v>
      </c>
      <c r="M6618">
        <v>1</v>
      </c>
      <c r="N6618">
        <v>3</v>
      </c>
      <c r="P6618">
        <v>0</v>
      </c>
      <c r="Q6618">
        <v>0</v>
      </c>
      <c r="R6618" t="e">
        <v>#DIV/0!</v>
      </c>
      <c r="S6618">
        <v>0</v>
      </c>
      <c r="T6618">
        <v>1.05</v>
      </c>
    </row>
    <row r="6619" spans="1:20" x14ac:dyDescent="0.3">
      <c r="A6619" t="s">
        <v>13272</v>
      </c>
      <c r="B6619" s="171" t="s">
        <v>13273</v>
      </c>
      <c r="C6619" s="171" t="s">
        <v>119</v>
      </c>
      <c r="D6619" s="171" t="s">
        <v>4</v>
      </c>
      <c r="E6619" s="11">
        <v>42887</v>
      </c>
      <c r="F6619">
        <v>1</v>
      </c>
      <c r="G6619">
        <v>1</v>
      </c>
      <c r="H6619">
        <v>1</v>
      </c>
      <c r="I6619">
        <v>4</v>
      </c>
      <c r="J6619">
        <v>5</v>
      </c>
      <c r="K6619">
        <v>0.8</v>
      </c>
      <c r="L6619">
        <v>5</v>
      </c>
      <c r="M6619">
        <v>1</v>
      </c>
      <c r="N6619">
        <v>2</v>
      </c>
      <c r="P6619">
        <v>1</v>
      </c>
      <c r="Q6619">
        <v>2</v>
      </c>
      <c r="R6619">
        <v>0.5</v>
      </c>
      <c r="S6619">
        <v>2</v>
      </c>
      <c r="T6619">
        <v>1.1000000000000001</v>
      </c>
    </row>
    <row r="6620" spans="1:20" x14ac:dyDescent="0.3">
      <c r="A6620" t="s">
        <v>13274</v>
      </c>
      <c r="B6620" s="171" t="s">
        <v>13275</v>
      </c>
      <c r="C6620" s="171" t="s">
        <v>122</v>
      </c>
      <c r="D6620" s="171" t="s">
        <v>80</v>
      </c>
      <c r="E6620" s="11">
        <v>42887</v>
      </c>
      <c r="F6620">
        <v>1</v>
      </c>
      <c r="G6620">
        <v>1</v>
      </c>
      <c r="H6620">
        <v>1</v>
      </c>
      <c r="I6620">
        <v>4</v>
      </c>
      <c r="J6620">
        <v>5</v>
      </c>
      <c r="K6620">
        <v>0.8</v>
      </c>
      <c r="L6620">
        <v>5</v>
      </c>
      <c r="M6620">
        <v>1</v>
      </c>
      <c r="N6620">
        <v>2</v>
      </c>
      <c r="P6620">
        <v>1</v>
      </c>
      <c r="Q6620">
        <v>2</v>
      </c>
      <c r="R6620">
        <v>0.5</v>
      </c>
      <c r="S6620">
        <v>2</v>
      </c>
      <c r="T6620">
        <v>1.1200000000000001</v>
      </c>
    </row>
    <row r="6621" spans="1:20" x14ac:dyDescent="0.3">
      <c r="A6621" t="s">
        <v>13276</v>
      </c>
      <c r="B6621" s="171" t="s">
        <v>13277</v>
      </c>
      <c r="C6621" s="171" t="s">
        <v>125</v>
      </c>
      <c r="D6621" s="171" t="s">
        <v>80</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3">
      <c r="A6622" t="s">
        <v>13278</v>
      </c>
      <c r="B6622" s="171" t="s">
        <v>13279</v>
      </c>
      <c r="C6622" s="171" t="s">
        <v>128</v>
      </c>
      <c r="D6622" s="171" t="s">
        <v>4</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3">
      <c r="A6623" t="s">
        <v>13280</v>
      </c>
      <c r="B6623" s="171" t="s">
        <v>13281</v>
      </c>
      <c r="C6623" s="171" t="s">
        <v>131</v>
      </c>
      <c r="D6623" s="171" t="s">
        <v>4</v>
      </c>
      <c r="E6623" s="11">
        <v>42887</v>
      </c>
      <c r="F6623">
        <v>10</v>
      </c>
      <c r="G6623">
        <v>4</v>
      </c>
      <c r="H6623">
        <v>2.5</v>
      </c>
      <c r="I6623">
        <v>12</v>
      </c>
      <c r="J6623">
        <v>25</v>
      </c>
      <c r="K6623">
        <v>0.48</v>
      </c>
      <c r="L6623">
        <v>10</v>
      </c>
      <c r="M6623">
        <v>2.5</v>
      </c>
      <c r="N6623">
        <v>10</v>
      </c>
      <c r="P6623">
        <v>0</v>
      </c>
      <c r="Q6623">
        <v>1</v>
      </c>
      <c r="R6623">
        <v>0</v>
      </c>
      <c r="S6623">
        <v>2</v>
      </c>
      <c r="T6623">
        <v>1.125</v>
      </c>
    </row>
    <row r="6624" spans="1:20" x14ac:dyDescent="0.3">
      <c r="A6624" t="s">
        <v>13282</v>
      </c>
      <c r="B6624" s="171" t="s">
        <v>13283</v>
      </c>
      <c r="C6624" s="171" t="s">
        <v>10531</v>
      </c>
      <c r="D6624" s="171" t="s">
        <v>4</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3">
      <c r="A6625" t="s">
        <v>13284</v>
      </c>
      <c r="B6625" s="171" t="s">
        <v>13285</v>
      </c>
      <c r="C6625" s="171" t="s">
        <v>137</v>
      </c>
      <c r="D6625" s="171" t="s">
        <v>80</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3">
      <c r="A6626" t="s">
        <v>13286</v>
      </c>
      <c r="B6626" s="171" t="s">
        <v>13287</v>
      </c>
      <c r="C6626" s="171" t="s">
        <v>140</v>
      </c>
      <c r="D6626" s="171" t="s">
        <v>4</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3">
      <c r="A6627" t="s">
        <v>13288</v>
      </c>
      <c r="B6627" s="171" t="s">
        <v>13289</v>
      </c>
      <c r="C6627" s="171" t="s">
        <v>8615</v>
      </c>
      <c r="D6627" s="171" t="s">
        <v>80</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3">
      <c r="A6628" t="s">
        <v>13290</v>
      </c>
      <c r="B6628" s="171" t="s">
        <v>13291</v>
      </c>
      <c r="C6628" s="171" t="s">
        <v>8590</v>
      </c>
      <c r="D6628" s="171" t="s">
        <v>4</v>
      </c>
      <c r="E6628" s="11">
        <v>42887</v>
      </c>
      <c r="F6628">
        <v>0</v>
      </c>
      <c r="G6628">
        <v>0</v>
      </c>
      <c r="H6628" t="e">
        <v>#DIV/0!</v>
      </c>
      <c r="I6628">
        <v>0</v>
      </c>
      <c r="J6628">
        <v>0</v>
      </c>
      <c r="K6628" t="e">
        <v>#DIV/0!</v>
      </c>
      <c r="L6628">
        <v>0</v>
      </c>
      <c r="M6628" t="e">
        <v>#DIV/0!</v>
      </c>
      <c r="N6628">
        <v>0</v>
      </c>
      <c r="P6628">
        <v>0</v>
      </c>
      <c r="Q6628">
        <v>0</v>
      </c>
      <c r="R6628" t="e">
        <v>#DIV/0!</v>
      </c>
      <c r="S6628">
        <v>0</v>
      </c>
    </row>
    <row r="6629" spans="1:20" x14ac:dyDescent="0.3">
      <c r="A6629" t="s">
        <v>13292</v>
      </c>
      <c r="B6629" s="171" t="s">
        <v>13293</v>
      </c>
      <c r="C6629" s="171" t="s">
        <v>167</v>
      </c>
      <c r="D6629" s="171" t="s">
        <v>80</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3">
      <c r="A6630" t="s">
        <v>13294</v>
      </c>
      <c r="B6630" s="171" t="s">
        <v>13295</v>
      </c>
      <c r="C6630" s="171" t="s">
        <v>170</v>
      </c>
      <c r="D6630" s="171" t="s">
        <v>4</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3">
      <c r="A6631" t="s">
        <v>13296</v>
      </c>
      <c r="B6631" s="171" t="s">
        <v>13297</v>
      </c>
      <c r="C6631" s="171" t="s">
        <v>179</v>
      </c>
      <c r="D6631" s="171" t="s">
        <v>80</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3">
      <c r="A6632" t="s">
        <v>13298</v>
      </c>
      <c r="B6632" s="171" t="s">
        <v>13299</v>
      </c>
      <c r="C6632" s="171" t="s">
        <v>182</v>
      </c>
      <c r="D6632" s="171" t="s">
        <v>4</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3">
      <c r="A6633" t="s">
        <v>13300</v>
      </c>
      <c r="B6633" s="171" t="s">
        <v>13301</v>
      </c>
      <c r="C6633" s="171" t="s">
        <v>185</v>
      </c>
      <c r="D6633" s="171" t="s">
        <v>80</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3">
      <c r="A6634" t="s">
        <v>13302</v>
      </c>
      <c r="B6634" s="171" t="s">
        <v>13303</v>
      </c>
      <c r="C6634" s="171" t="s">
        <v>188</v>
      </c>
      <c r="D6634" s="171" t="s">
        <v>4</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3">
      <c r="A6635" t="s">
        <v>13304</v>
      </c>
      <c r="B6635" s="171" t="s">
        <v>13305</v>
      </c>
      <c r="C6635" s="171" t="s">
        <v>10537</v>
      </c>
      <c r="D6635" s="171" t="s">
        <v>4</v>
      </c>
      <c r="E6635" s="11">
        <v>42887</v>
      </c>
      <c r="F6635">
        <v>5</v>
      </c>
      <c r="G6635">
        <v>6</v>
      </c>
      <c r="H6635">
        <v>0.83333333333333337</v>
      </c>
      <c r="I6635">
        <v>13</v>
      </c>
      <c r="J6635">
        <v>8</v>
      </c>
      <c r="K6635">
        <v>1.625</v>
      </c>
      <c r="L6635">
        <v>10</v>
      </c>
      <c r="M6635">
        <v>0.8</v>
      </c>
      <c r="N6635">
        <v>13</v>
      </c>
      <c r="P6635">
        <v>0</v>
      </c>
      <c r="Q6635">
        <v>0</v>
      </c>
      <c r="R6635" t="e">
        <v>#DIV/0!</v>
      </c>
      <c r="S6635">
        <v>0</v>
      </c>
    </row>
    <row r="6636" spans="1:20" x14ac:dyDescent="0.3">
      <c r="A6636" t="s">
        <v>13306</v>
      </c>
      <c r="B6636" s="171" t="s">
        <v>13307</v>
      </c>
      <c r="C6636" s="171" t="s">
        <v>191</v>
      </c>
      <c r="D6636" s="171" t="s">
        <v>80</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3">
      <c r="A6637" t="s">
        <v>13308</v>
      </c>
      <c r="B6637" s="171" t="s">
        <v>13309</v>
      </c>
      <c r="C6637" s="171" t="s">
        <v>194</v>
      </c>
      <c r="D6637" s="171" t="s">
        <v>4</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3">
      <c r="A6638" t="s">
        <v>13310</v>
      </c>
      <c r="B6638" s="171" t="s">
        <v>13311</v>
      </c>
      <c r="C6638" s="171" t="s">
        <v>197</v>
      </c>
      <c r="D6638" s="171" t="s">
        <v>4</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3">
      <c r="A6639" t="s">
        <v>13312</v>
      </c>
      <c r="B6639" s="171" t="s">
        <v>13313</v>
      </c>
      <c r="C6639" s="171" t="s">
        <v>209</v>
      </c>
      <c r="D6639" s="171" t="s">
        <v>4</v>
      </c>
      <c r="E6639" s="11">
        <v>42887</v>
      </c>
      <c r="F6639">
        <v>1</v>
      </c>
      <c r="G6639">
        <v>1</v>
      </c>
      <c r="H6639">
        <v>1</v>
      </c>
      <c r="I6639">
        <v>7</v>
      </c>
      <c r="J6639">
        <v>10</v>
      </c>
      <c r="K6639">
        <v>0.7</v>
      </c>
      <c r="L6639">
        <v>10</v>
      </c>
      <c r="M6639">
        <v>1</v>
      </c>
      <c r="N6639">
        <v>6</v>
      </c>
      <c r="P6639">
        <v>1</v>
      </c>
      <c r="Q6639">
        <v>1</v>
      </c>
      <c r="R6639">
        <v>1</v>
      </c>
      <c r="S6639">
        <v>1</v>
      </c>
    </row>
    <row r="6640" spans="1:20" x14ac:dyDescent="0.3">
      <c r="A6640" t="s">
        <v>13314</v>
      </c>
      <c r="B6640" s="171" t="s">
        <v>13315</v>
      </c>
      <c r="C6640" s="171" t="s">
        <v>212</v>
      </c>
      <c r="D6640" s="171" t="s">
        <v>80</v>
      </c>
      <c r="E6640" s="11">
        <v>42887</v>
      </c>
      <c r="F6640">
        <v>1</v>
      </c>
      <c r="G6640">
        <v>1</v>
      </c>
      <c r="H6640">
        <v>1</v>
      </c>
      <c r="I6640">
        <v>7</v>
      </c>
      <c r="J6640">
        <v>10</v>
      </c>
      <c r="K6640">
        <v>0.7</v>
      </c>
      <c r="L6640">
        <v>10</v>
      </c>
      <c r="M6640">
        <v>1</v>
      </c>
      <c r="N6640">
        <v>6</v>
      </c>
      <c r="P6640">
        <v>1</v>
      </c>
      <c r="Q6640">
        <v>1</v>
      </c>
      <c r="R6640">
        <v>1</v>
      </c>
      <c r="S6640">
        <v>1</v>
      </c>
    </row>
    <row r="6641" spans="1:19" x14ac:dyDescent="0.3">
      <c r="A6641" t="s">
        <v>13316</v>
      </c>
      <c r="B6641" s="171" t="s">
        <v>13317</v>
      </c>
      <c r="C6641" s="171" t="s">
        <v>215</v>
      </c>
      <c r="D6641" s="171" t="s">
        <v>80</v>
      </c>
      <c r="E6641" s="11">
        <v>42887</v>
      </c>
      <c r="F6641">
        <v>3</v>
      </c>
      <c r="G6641">
        <v>6</v>
      </c>
      <c r="H6641">
        <v>0.5</v>
      </c>
      <c r="I6641">
        <v>64</v>
      </c>
      <c r="J6641">
        <v>25</v>
      </c>
      <c r="K6641">
        <v>2.56</v>
      </c>
      <c r="L6641">
        <v>50</v>
      </c>
      <c r="M6641">
        <v>0.5</v>
      </c>
      <c r="N6641">
        <v>62</v>
      </c>
      <c r="P6641">
        <v>0</v>
      </c>
      <c r="Q6641">
        <v>1</v>
      </c>
      <c r="R6641">
        <v>0</v>
      </c>
      <c r="S6641">
        <v>2</v>
      </c>
    </row>
    <row r="6642" spans="1:19" x14ac:dyDescent="0.3">
      <c r="A6642" t="s">
        <v>13318</v>
      </c>
      <c r="B6642" s="171" t="s">
        <v>13319</v>
      </c>
      <c r="C6642" s="171" t="s">
        <v>218</v>
      </c>
      <c r="D6642" s="171" t="s">
        <v>4</v>
      </c>
      <c r="E6642" s="11">
        <v>42887</v>
      </c>
      <c r="F6642">
        <v>3</v>
      </c>
      <c r="G6642">
        <v>6</v>
      </c>
      <c r="H6642">
        <v>0.5</v>
      </c>
      <c r="I6642">
        <v>64</v>
      </c>
      <c r="J6642">
        <v>25</v>
      </c>
      <c r="K6642">
        <v>2.56</v>
      </c>
      <c r="L6642">
        <v>50</v>
      </c>
      <c r="M6642">
        <v>0.5</v>
      </c>
      <c r="N6642">
        <v>62</v>
      </c>
      <c r="P6642">
        <v>0</v>
      </c>
      <c r="Q6642">
        <v>1</v>
      </c>
      <c r="R6642">
        <v>0</v>
      </c>
      <c r="S6642">
        <v>2</v>
      </c>
    </row>
    <row r="6643" spans="1:19" x14ac:dyDescent="0.3">
      <c r="A6643" t="s">
        <v>13320</v>
      </c>
      <c r="B6643" s="171" t="s">
        <v>13321</v>
      </c>
      <c r="C6643" s="171" t="s">
        <v>8233</v>
      </c>
      <c r="D6643" s="171" t="s">
        <v>80</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3">
      <c r="A6644" t="s">
        <v>13322</v>
      </c>
      <c r="B6644" s="171" t="s">
        <v>13323</v>
      </c>
      <c r="C6644" s="171" t="s">
        <v>8193</v>
      </c>
      <c r="D6644" s="171" t="s">
        <v>4</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3">
      <c r="A6645" t="s">
        <v>13324</v>
      </c>
      <c r="B6645" s="171" t="s">
        <v>13325</v>
      </c>
      <c r="C6645" s="171" t="s">
        <v>233</v>
      </c>
      <c r="D6645" s="171" t="s">
        <v>80</v>
      </c>
      <c r="E6645" s="11">
        <v>42887</v>
      </c>
      <c r="F6645">
        <v>0</v>
      </c>
      <c r="G6645">
        <v>0</v>
      </c>
      <c r="H6645" t="e">
        <v>#DIV/0!</v>
      </c>
      <c r="I6645">
        <v>0</v>
      </c>
      <c r="J6645">
        <v>0</v>
      </c>
      <c r="K6645" t="e">
        <v>#DIV/0!</v>
      </c>
      <c r="L6645">
        <v>0</v>
      </c>
      <c r="M6645" t="e">
        <v>#DIV/0!</v>
      </c>
      <c r="N6645">
        <v>0</v>
      </c>
      <c r="P6645">
        <v>4</v>
      </c>
      <c r="Q6645">
        <v>5</v>
      </c>
      <c r="R6645">
        <v>0.8</v>
      </c>
      <c r="S6645">
        <v>0</v>
      </c>
    </row>
    <row r="6646" spans="1:19" x14ac:dyDescent="0.3">
      <c r="A6646" t="s">
        <v>13326</v>
      </c>
      <c r="B6646" s="171" t="s">
        <v>13327</v>
      </c>
      <c r="C6646" s="171" t="s">
        <v>236</v>
      </c>
      <c r="D6646" s="171" t="s">
        <v>4</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x14ac:dyDescent="0.3">
      <c r="A6647" t="s">
        <v>13328</v>
      </c>
      <c r="B6647" s="171" t="s">
        <v>13329</v>
      </c>
      <c r="C6647" s="171" t="s">
        <v>239</v>
      </c>
      <c r="D6647" s="171" t="s">
        <v>4</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3">
      <c r="A6648" t="s">
        <v>13330</v>
      </c>
      <c r="B6648" s="171" t="s">
        <v>13331</v>
      </c>
      <c r="C6648" s="171" t="s">
        <v>143</v>
      </c>
      <c r="D6648" s="171" t="s">
        <v>4</v>
      </c>
      <c r="E6648" s="11">
        <v>42887</v>
      </c>
      <c r="F6648">
        <v>1</v>
      </c>
      <c r="G6648">
        <v>2</v>
      </c>
      <c r="H6648">
        <v>0.5</v>
      </c>
      <c r="I6648">
        <v>67</v>
      </c>
      <c r="J6648">
        <v>15</v>
      </c>
      <c r="K6648">
        <v>4.4666666666666668</v>
      </c>
      <c r="L6648">
        <v>30</v>
      </c>
      <c r="M6648">
        <v>0.5</v>
      </c>
      <c r="N6648">
        <v>59</v>
      </c>
      <c r="P6648">
        <v>0</v>
      </c>
      <c r="Q6648">
        <v>0</v>
      </c>
      <c r="R6648" t="e">
        <v>#DIV/0!</v>
      </c>
      <c r="S6648">
        <v>8</v>
      </c>
    </row>
    <row r="6649" spans="1:19" x14ac:dyDescent="0.3">
      <c r="A6649" t="s">
        <v>13332</v>
      </c>
      <c r="B6649" s="171" t="s">
        <v>13333</v>
      </c>
      <c r="C6649" s="171" t="s">
        <v>146</v>
      </c>
      <c r="D6649" s="171" t="s">
        <v>80</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3">
      <c r="A6650" t="s">
        <v>13334</v>
      </c>
      <c r="B6650" s="171" t="s">
        <v>13335</v>
      </c>
      <c r="C6650" s="171" t="s">
        <v>152</v>
      </c>
      <c r="D6650" s="171" t="s">
        <v>4</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3">
      <c r="A6651" t="s">
        <v>13336</v>
      </c>
      <c r="B6651" s="171" t="s">
        <v>13337</v>
      </c>
      <c r="C6651" s="171" t="s">
        <v>155</v>
      </c>
      <c r="D6651" s="171" t="s">
        <v>4</v>
      </c>
      <c r="E6651" s="11">
        <v>42887</v>
      </c>
      <c r="F6651">
        <v>2</v>
      </c>
      <c r="G6651">
        <v>2</v>
      </c>
      <c r="H6651">
        <v>1</v>
      </c>
      <c r="I6651">
        <v>9</v>
      </c>
      <c r="J6651">
        <v>10</v>
      </c>
      <c r="K6651">
        <v>0.9</v>
      </c>
      <c r="L6651">
        <v>10</v>
      </c>
      <c r="M6651">
        <v>1</v>
      </c>
      <c r="N6651">
        <v>9</v>
      </c>
      <c r="P6651">
        <v>0</v>
      </c>
      <c r="Q6651">
        <v>3</v>
      </c>
      <c r="R6651">
        <v>0</v>
      </c>
      <c r="S6651">
        <v>0</v>
      </c>
    </row>
    <row r="6652" spans="1:19" x14ac:dyDescent="0.3">
      <c r="A6652" t="s">
        <v>13338</v>
      </c>
      <c r="B6652" s="171" t="s">
        <v>13339</v>
      </c>
      <c r="C6652" s="171" t="s">
        <v>10534</v>
      </c>
      <c r="D6652" s="171" t="s">
        <v>4</v>
      </c>
      <c r="E6652" s="11">
        <v>42887</v>
      </c>
      <c r="F6652">
        <v>2</v>
      </c>
      <c r="G6652">
        <v>2</v>
      </c>
      <c r="H6652">
        <v>1</v>
      </c>
      <c r="I6652">
        <v>11</v>
      </c>
      <c r="J6652">
        <v>10</v>
      </c>
      <c r="K6652">
        <v>1.1000000000000001</v>
      </c>
      <c r="L6652">
        <v>10</v>
      </c>
      <c r="M6652">
        <v>1</v>
      </c>
      <c r="N6652">
        <v>11</v>
      </c>
      <c r="P6652">
        <v>0</v>
      </c>
      <c r="Q6652">
        <v>0</v>
      </c>
      <c r="R6652" t="e">
        <v>#DIV/0!</v>
      </c>
      <c r="S6652">
        <v>0</v>
      </c>
    </row>
    <row r="6653" spans="1:19" x14ac:dyDescent="0.3">
      <c r="A6653" t="s">
        <v>13340</v>
      </c>
      <c r="B6653" s="171" t="s">
        <v>13341</v>
      </c>
      <c r="C6653" s="171" t="s">
        <v>158</v>
      </c>
      <c r="D6653" s="171" t="s">
        <v>4</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3">
      <c r="A6654" t="s">
        <v>13342</v>
      </c>
      <c r="B6654" s="171" t="s">
        <v>13343</v>
      </c>
      <c r="C6654" s="171" t="s">
        <v>161</v>
      </c>
      <c r="D6654" s="171" t="s">
        <v>80</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3">
      <c r="A6655" t="s">
        <v>13344</v>
      </c>
      <c r="B6655" s="171" t="s">
        <v>13345</v>
      </c>
      <c r="C6655" s="171" t="s">
        <v>221</v>
      </c>
      <c r="D6655" s="171" t="s">
        <v>80</v>
      </c>
      <c r="E6655" s="11">
        <v>42887</v>
      </c>
      <c r="F6655">
        <v>0</v>
      </c>
      <c r="G6655">
        <v>0</v>
      </c>
      <c r="H6655" t="e">
        <v>#DIV/0!</v>
      </c>
      <c r="I6655">
        <v>0</v>
      </c>
      <c r="J6655">
        <v>0</v>
      </c>
      <c r="K6655" t="e">
        <v>#DIV/0!</v>
      </c>
      <c r="L6655">
        <v>0</v>
      </c>
      <c r="M6655" t="e">
        <v>#DIV/0!</v>
      </c>
      <c r="N6655">
        <v>0</v>
      </c>
      <c r="P6655">
        <v>0</v>
      </c>
      <c r="Q6655">
        <v>0</v>
      </c>
      <c r="R6655" t="e">
        <v>#DIV/0!</v>
      </c>
      <c r="S6655">
        <v>0</v>
      </c>
    </row>
    <row r="6656" spans="1:19" x14ac:dyDescent="0.3">
      <c r="A6656" t="s">
        <v>13346</v>
      </c>
      <c r="B6656" s="171" t="s">
        <v>13347</v>
      </c>
      <c r="C6656" s="171" t="s">
        <v>227</v>
      </c>
      <c r="D6656" s="171" t="s">
        <v>4</v>
      </c>
      <c r="E6656" s="11">
        <v>42887</v>
      </c>
      <c r="F6656">
        <v>0</v>
      </c>
      <c r="G6656">
        <v>0</v>
      </c>
      <c r="H6656" t="e">
        <v>#DIV/0!</v>
      </c>
      <c r="I6656">
        <v>0</v>
      </c>
      <c r="J6656">
        <v>0</v>
      </c>
      <c r="K6656" t="e">
        <v>#DIV/0!</v>
      </c>
      <c r="L6656">
        <v>0</v>
      </c>
      <c r="M6656" t="e">
        <v>#DIV/0!</v>
      </c>
      <c r="N6656">
        <v>0</v>
      </c>
      <c r="P6656">
        <v>0</v>
      </c>
      <c r="Q6656">
        <v>0</v>
      </c>
      <c r="R6656" t="e">
        <v>#DIV/0!</v>
      </c>
      <c r="S6656">
        <v>0</v>
      </c>
    </row>
    <row r="6657" spans="1:19" x14ac:dyDescent="0.3">
      <c r="A6657" t="s">
        <v>13348</v>
      </c>
      <c r="B6657" s="171" t="s">
        <v>13349</v>
      </c>
      <c r="C6657" s="171" t="s">
        <v>230</v>
      </c>
      <c r="D6657" s="171" t="s">
        <v>4</v>
      </c>
      <c r="E6657" s="11">
        <v>42887</v>
      </c>
      <c r="F6657">
        <v>0</v>
      </c>
      <c r="G6657">
        <v>0</v>
      </c>
      <c r="H6657" t="e">
        <v>#DIV/0!</v>
      </c>
      <c r="I6657">
        <v>0</v>
      </c>
      <c r="J6657">
        <v>0</v>
      </c>
      <c r="K6657" t="e">
        <v>#DIV/0!</v>
      </c>
      <c r="L6657">
        <v>0</v>
      </c>
      <c r="M6657" t="e">
        <v>#DIV/0!</v>
      </c>
      <c r="N6657">
        <v>0</v>
      </c>
      <c r="P6657">
        <v>0</v>
      </c>
      <c r="Q6657">
        <v>0</v>
      </c>
      <c r="R6657" t="e">
        <v>#DIV/0!</v>
      </c>
      <c r="S6657">
        <v>0</v>
      </c>
    </row>
    <row r="6658" spans="1:19" x14ac:dyDescent="0.3">
      <c r="A6658" t="s">
        <v>13350</v>
      </c>
      <c r="B6658" s="171" t="s">
        <v>13351</v>
      </c>
      <c r="C6658" s="171" t="s">
        <v>119</v>
      </c>
      <c r="D6658" s="171" t="s">
        <v>80</v>
      </c>
      <c r="E6658" s="11">
        <v>42917</v>
      </c>
      <c r="F6658">
        <v>0</v>
      </c>
      <c r="G6658">
        <v>1</v>
      </c>
      <c r="H6658">
        <v>0</v>
      </c>
      <c r="I6658">
        <v>0</v>
      </c>
      <c r="J6658">
        <v>0</v>
      </c>
      <c r="K6658" t="e">
        <v>#DIV/0!</v>
      </c>
      <c r="L6658">
        <v>5</v>
      </c>
      <c r="M6658">
        <v>0</v>
      </c>
      <c r="N6658">
        <v>0</v>
      </c>
      <c r="P6658">
        <v>0</v>
      </c>
      <c r="Q6658">
        <v>3</v>
      </c>
      <c r="R6658">
        <v>0</v>
      </c>
      <c r="S6658">
        <v>0</v>
      </c>
    </row>
    <row r="6659" spans="1:19" x14ac:dyDescent="0.3">
      <c r="A6659" t="s">
        <v>13352</v>
      </c>
      <c r="B6659" s="171" t="s">
        <v>13353</v>
      </c>
      <c r="C6659" s="171" t="s">
        <v>143</v>
      </c>
      <c r="D6659" s="171" t="s">
        <v>80</v>
      </c>
      <c r="E6659" s="11">
        <v>42917</v>
      </c>
      <c r="F6659">
        <v>2</v>
      </c>
      <c r="G6659">
        <v>2</v>
      </c>
      <c r="H6659">
        <v>1</v>
      </c>
      <c r="I6659">
        <v>31</v>
      </c>
      <c r="J6659">
        <v>30</v>
      </c>
      <c r="K6659">
        <v>1.0333333333333334</v>
      </c>
      <c r="L6659">
        <v>30</v>
      </c>
      <c r="M6659">
        <v>1</v>
      </c>
      <c r="N6659">
        <v>31</v>
      </c>
      <c r="P6659">
        <v>0</v>
      </c>
      <c r="Q6659">
        <v>0</v>
      </c>
      <c r="R6659" t="e">
        <v>#DIV/0!</v>
      </c>
      <c r="S6659">
        <v>0</v>
      </c>
    </row>
    <row r="6660" spans="1:19" x14ac:dyDescent="0.3">
      <c r="A6660" t="s">
        <v>13354</v>
      </c>
      <c r="B6660" s="171" t="s">
        <v>13355</v>
      </c>
      <c r="C6660" s="171" t="s">
        <v>158</v>
      </c>
      <c r="D6660" s="171" t="s">
        <v>80</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3">
      <c r="A6661" t="s">
        <v>13356</v>
      </c>
      <c r="B6661" s="171" t="s">
        <v>13357</v>
      </c>
      <c r="C6661" s="171" t="s">
        <v>209</v>
      </c>
      <c r="D6661" s="171" t="s">
        <v>80</v>
      </c>
      <c r="E6661" s="11">
        <v>42917</v>
      </c>
      <c r="F6661">
        <v>1</v>
      </c>
      <c r="G6661">
        <v>1</v>
      </c>
      <c r="H6661">
        <v>1</v>
      </c>
      <c r="I6661">
        <v>8</v>
      </c>
      <c r="J6661">
        <v>10</v>
      </c>
      <c r="K6661">
        <v>0.8</v>
      </c>
      <c r="L6661">
        <v>10</v>
      </c>
      <c r="M6661">
        <v>1</v>
      </c>
      <c r="N6661">
        <v>4</v>
      </c>
      <c r="P6661">
        <v>3</v>
      </c>
      <c r="Q6661">
        <v>3</v>
      </c>
      <c r="R6661">
        <v>1</v>
      </c>
      <c r="S6661">
        <v>4</v>
      </c>
    </row>
    <row r="6662" spans="1:19" x14ac:dyDescent="0.3">
      <c r="A6662" t="s">
        <v>13358</v>
      </c>
      <c r="B6662" s="171" t="s">
        <v>13359</v>
      </c>
      <c r="C6662" s="171" t="s">
        <v>76</v>
      </c>
      <c r="D6662" s="171" t="s">
        <v>4</v>
      </c>
      <c r="E6662" s="11">
        <v>42917</v>
      </c>
      <c r="F6662">
        <v>0</v>
      </c>
      <c r="G6662">
        <v>0</v>
      </c>
      <c r="H6662" t="e">
        <v>#DIV/0!</v>
      </c>
      <c r="I6662">
        <v>0</v>
      </c>
      <c r="J6662">
        <v>0</v>
      </c>
      <c r="K6662" t="e">
        <v>#DIV/0!</v>
      </c>
      <c r="L6662">
        <v>0</v>
      </c>
      <c r="M6662" t="e">
        <v>#DIV/0!</v>
      </c>
      <c r="N6662">
        <v>0</v>
      </c>
      <c r="P6662">
        <v>0</v>
      </c>
      <c r="Q6662">
        <v>0</v>
      </c>
      <c r="R6662" t="e">
        <v>#DIV/0!</v>
      </c>
      <c r="S6662">
        <v>0</v>
      </c>
    </row>
    <row r="6663" spans="1:19" x14ac:dyDescent="0.3">
      <c r="A6663" t="s">
        <v>13360</v>
      </c>
      <c r="B6663" s="171" t="s">
        <v>13361</v>
      </c>
      <c r="C6663" s="171" t="s">
        <v>203</v>
      </c>
      <c r="D6663" s="171" t="s">
        <v>80</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3">
      <c r="A6664" t="s">
        <v>13362</v>
      </c>
      <c r="B6664" s="171" t="s">
        <v>13363</v>
      </c>
      <c r="C6664" s="171" t="s">
        <v>128</v>
      </c>
      <c r="D6664" s="171" t="s">
        <v>80</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3">
      <c r="A6665" t="s">
        <v>13364</v>
      </c>
      <c r="B6665" s="171" t="s">
        <v>13365</v>
      </c>
      <c r="C6665" s="171" t="s">
        <v>152</v>
      </c>
      <c r="D6665" s="171" t="s">
        <v>80</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3">
      <c r="A6666" t="s">
        <v>13366</v>
      </c>
      <c r="B6666" s="171" t="s">
        <v>13367</v>
      </c>
      <c r="C6666" s="171" t="s">
        <v>194</v>
      </c>
      <c r="D6666" s="171" t="s">
        <v>80</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3">
      <c r="A6667" t="s">
        <v>13368</v>
      </c>
      <c r="B6667" s="171" t="s">
        <v>13369</v>
      </c>
      <c r="C6667" s="171" t="s">
        <v>236</v>
      </c>
      <c r="D6667" s="171" t="s">
        <v>80</v>
      </c>
      <c r="E6667" s="11">
        <v>42917</v>
      </c>
      <c r="F6667">
        <v>0</v>
      </c>
      <c r="G6667">
        <v>0</v>
      </c>
      <c r="H6667" t="e">
        <v>#DIV/0!</v>
      </c>
      <c r="I6667">
        <v>0</v>
      </c>
      <c r="J6667">
        <v>0</v>
      </c>
      <c r="K6667" t="e">
        <v>#DIV/0!</v>
      </c>
      <c r="L6667">
        <v>0</v>
      </c>
      <c r="M6667" t="e">
        <v>#DIV/0!</v>
      </c>
      <c r="N6667">
        <v>0</v>
      </c>
      <c r="P6667">
        <v>0</v>
      </c>
      <c r="Q6667">
        <v>0</v>
      </c>
      <c r="R6667" t="e">
        <v>#DIV/0!</v>
      </c>
      <c r="S6667">
        <v>0</v>
      </c>
    </row>
    <row r="6668" spans="1:19" x14ac:dyDescent="0.3">
      <c r="A6668" t="s">
        <v>13370</v>
      </c>
      <c r="B6668" s="171" t="s">
        <v>13371</v>
      </c>
      <c r="C6668" s="171" t="s">
        <v>239</v>
      </c>
      <c r="D6668" s="171" t="s">
        <v>80</v>
      </c>
      <c r="E6668" s="11">
        <v>42917</v>
      </c>
      <c r="F6668">
        <v>0</v>
      </c>
      <c r="G6668">
        <v>0</v>
      </c>
      <c r="H6668" t="e">
        <v>#DIV/0!</v>
      </c>
      <c r="I6668">
        <v>0</v>
      </c>
      <c r="J6668">
        <v>0</v>
      </c>
      <c r="K6668" t="e">
        <v>#DIV/0!</v>
      </c>
      <c r="L6668">
        <v>0</v>
      </c>
      <c r="M6668" t="e">
        <v>#DIV/0!</v>
      </c>
      <c r="N6668">
        <v>0</v>
      </c>
      <c r="P6668">
        <v>0</v>
      </c>
      <c r="Q6668">
        <v>0</v>
      </c>
      <c r="R6668" t="e">
        <v>#DIV/0!</v>
      </c>
      <c r="S6668">
        <v>0</v>
      </c>
    </row>
    <row r="6669" spans="1:19" x14ac:dyDescent="0.3">
      <c r="A6669" t="s">
        <v>13372</v>
      </c>
      <c r="B6669" s="171" t="s">
        <v>13373</v>
      </c>
      <c r="C6669" s="171" t="s">
        <v>176</v>
      </c>
      <c r="D6669" s="171" t="s">
        <v>80</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3">
      <c r="A6670" t="s">
        <v>13374</v>
      </c>
      <c r="B6670" s="171" t="s">
        <v>13375</v>
      </c>
      <c r="C6670" s="171" t="s">
        <v>206</v>
      </c>
      <c r="D6670" s="171" t="s">
        <v>80</v>
      </c>
      <c r="E6670" s="11">
        <v>42917</v>
      </c>
      <c r="F6670">
        <v>5</v>
      </c>
      <c r="G6670">
        <v>5</v>
      </c>
      <c r="H6670">
        <v>1</v>
      </c>
      <c r="I6670">
        <v>13</v>
      </c>
      <c r="J6670">
        <v>12</v>
      </c>
      <c r="K6670">
        <v>1.0833333333333333</v>
      </c>
      <c r="L6670">
        <v>12</v>
      </c>
      <c r="M6670">
        <v>1</v>
      </c>
      <c r="N6670">
        <v>12</v>
      </c>
      <c r="P6670">
        <v>0</v>
      </c>
      <c r="Q6670">
        <v>0</v>
      </c>
      <c r="R6670" t="e">
        <v>#DIV/0!</v>
      </c>
      <c r="S6670">
        <v>1</v>
      </c>
    </row>
    <row r="6671" spans="1:19" x14ac:dyDescent="0.3">
      <c r="A6671" t="s">
        <v>13376</v>
      </c>
      <c r="B6671" s="171" t="s">
        <v>13377</v>
      </c>
      <c r="C6671" s="171" t="s">
        <v>113</v>
      </c>
      <c r="D6671" s="171" t="s">
        <v>80</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3">
      <c r="A6672" t="s">
        <v>13378</v>
      </c>
      <c r="B6672" s="171" t="s">
        <v>13379</v>
      </c>
      <c r="C6672" s="171" t="s">
        <v>131</v>
      </c>
      <c r="D6672" s="171" t="s">
        <v>80</v>
      </c>
      <c r="E6672" s="11">
        <v>42917</v>
      </c>
      <c r="F6672">
        <v>11</v>
      </c>
      <c r="G6672">
        <v>4</v>
      </c>
      <c r="H6672">
        <v>2.75</v>
      </c>
      <c r="I6672">
        <v>14</v>
      </c>
      <c r="J6672">
        <v>28</v>
      </c>
      <c r="K6672">
        <v>0.5</v>
      </c>
      <c r="L6672">
        <v>10</v>
      </c>
      <c r="M6672">
        <v>2.8</v>
      </c>
      <c r="N6672">
        <v>12</v>
      </c>
      <c r="P6672">
        <v>1</v>
      </c>
      <c r="Q6672">
        <v>2</v>
      </c>
      <c r="R6672">
        <v>0.5</v>
      </c>
      <c r="S6672">
        <v>2</v>
      </c>
    </row>
    <row r="6673" spans="1:20" x14ac:dyDescent="0.3">
      <c r="A6673" t="s">
        <v>13380</v>
      </c>
      <c r="B6673" s="171" t="s">
        <v>13381</v>
      </c>
      <c r="C6673" s="171" t="s">
        <v>155</v>
      </c>
      <c r="D6673" s="171" t="s">
        <v>80</v>
      </c>
      <c r="E6673" s="11">
        <v>42917</v>
      </c>
      <c r="F6673">
        <v>2</v>
      </c>
      <c r="G6673">
        <v>2</v>
      </c>
      <c r="H6673">
        <v>1</v>
      </c>
      <c r="I6673">
        <v>8</v>
      </c>
      <c r="J6673">
        <v>10</v>
      </c>
      <c r="K6673">
        <v>0.8</v>
      </c>
      <c r="L6673">
        <v>10</v>
      </c>
      <c r="M6673">
        <v>1</v>
      </c>
      <c r="N6673">
        <v>8</v>
      </c>
      <c r="P6673">
        <v>0</v>
      </c>
      <c r="Q6673">
        <v>0</v>
      </c>
      <c r="R6673" t="e">
        <v>#DIV/0!</v>
      </c>
      <c r="S6673">
        <v>0</v>
      </c>
    </row>
    <row r="6674" spans="1:20" x14ac:dyDescent="0.3">
      <c r="A6674" t="s">
        <v>13382</v>
      </c>
      <c r="B6674" s="171" t="s">
        <v>13383</v>
      </c>
      <c r="C6674" s="171" t="s">
        <v>188</v>
      </c>
      <c r="D6674" s="171" t="s">
        <v>80</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3">
      <c r="A6675" t="s">
        <v>13384</v>
      </c>
      <c r="B6675" s="171" t="s">
        <v>13385</v>
      </c>
      <c r="C6675" s="171" t="s">
        <v>227</v>
      </c>
      <c r="D6675" s="171" t="s">
        <v>80</v>
      </c>
      <c r="E6675" s="11">
        <v>42917</v>
      </c>
      <c r="F6675">
        <v>0</v>
      </c>
      <c r="G6675">
        <v>0</v>
      </c>
      <c r="H6675" t="e">
        <v>#DIV/0!</v>
      </c>
      <c r="I6675">
        <v>0</v>
      </c>
      <c r="J6675">
        <v>0</v>
      </c>
      <c r="K6675" t="e">
        <v>#DIV/0!</v>
      </c>
      <c r="L6675">
        <v>0</v>
      </c>
      <c r="M6675" t="e">
        <v>#DIV/0!</v>
      </c>
      <c r="N6675">
        <v>0</v>
      </c>
      <c r="P6675">
        <v>0</v>
      </c>
      <c r="Q6675">
        <v>0</v>
      </c>
      <c r="R6675" t="e">
        <v>#DIV/0!</v>
      </c>
      <c r="S6675">
        <v>0</v>
      </c>
    </row>
    <row r="6676" spans="1:20" x14ac:dyDescent="0.3">
      <c r="A6676" t="s">
        <v>13386</v>
      </c>
      <c r="B6676" s="171" t="s">
        <v>13387</v>
      </c>
      <c r="C6676" s="171" t="s">
        <v>116</v>
      </c>
      <c r="D6676" s="171" t="s">
        <v>80</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3">
      <c r="A6677" t="s">
        <v>13388</v>
      </c>
      <c r="B6677" s="171" t="s">
        <v>13389</v>
      </c>
      <c r="C6677" s="171" t="s">
        <v>9862</v>
      </c>
      <c r="D6677" s="171" t="s">
        <v>80</v>
      </c>
      <c r="E6677" s="11">
        <v>42917</v>
      </c>
      <c r="F6677">
        <v>3</v>
      </c>
      <c r="G6677">
        <v>5</v>
      </c>
      <c r="H6677">
        <v>0.6</v>
      </c>
      <c r="I6677">
        <v>5</v>
      </c>
      <c r="J6677">
        <v>15</v>
      </c>
      <c r="K6677">
        <v>0.33333333333333331</v>
      </c>
      <c r="L6677">
        <v>25</v>
      </c>
      <c r="M6677">
        <v>0.6</v>
      </c>
      <c r="N6677">
        <v>4</v>
      </c>
      <c r="P6677">
        <v>0</v>
      </c>
      <c r="Q6677">
        <v>0</v>
      </c>
      <c r="R6677" t="e">
        <v>#DIV/0!</v>
      </c>
      <c r="S6677">
        <v>1</v>
      </c>
    </row>
    <row r="6678" spans="1:20" x14ac:dyDescent="0.3">
      <c r="A6678" t="s">
        <v>13390</v>
      </c>
      <c r="B6678" s="171" t="s">
        <v>13391</v>
      </c>
      <c r="C6678" s="171" t="s">
        <v>140</v>
      </c>
      <c r="D6678" s="171" t="s">
        <v>80</v>
      </c>
      <c r="E6678" s="11">
        <v>42917</v>
      </c>
      <c r="F6678">
        <v>6</v>
      </c>
      <c r="G6678">
        <v>6</v>
      </c>
      <c r="H6678">
        <v>1</v>
      </c>
      <c r="I6678">
        <v>69</v>
      </c>
      <c r="J6678">
        <v>90</v>
      </c>
      <c r="K6678">
        <v>0.76666666666666672</v>
      </c>
      <c r="L6678">
        <v>90</v>
      </c>
      <c r="M6678">
        <v>1</v>
      </c>
      <c r="N6678">
        <v>67</v>
      </c>
      <c r="P6678">
        <v>1</v>
      </c>
      <c r="Q6678">
        <v>1</v>
      </c>
      <c r="R6678">
        <v>1</v>
      </c>
      <c r="S6678">
        <v>3</v>
      </c>
    </row>
    <row r="6679" spans="1:20" x14ac:dyDescent="0.3">
      <c r="A6679" t="s">
        <v>13392</v>
      </c>
      <c r="B6679" s="171" t="s">
        <v>13393</v>
      </c>
      <c r="C6679" s="171" t="s">
        <v>8590</v>
      </c>
      <c r="D6679" s="171" t="s">
        <v>80</v>
      </c>
      <c r="E6679" s="11">
        <v>42917</v>
      </c>
      <c r="F6679">
        <v>0</v>
      </c>
      <c r="G6679">
        <v>0</v>
      </c>
      <c r="H6679" t="e">
        <v>#DIV/0!</v>
      </c>
      <c r="I6679">
        <v>0</v>
      </c>
      <c r="J6679">
        <v>0</v>
      </c>
      <c r="K6679" t="e">
        <v>#DIV/0!</v>
      </c>
      <c r="L6679">
        <v>0</v>
      </c>
      <c r="M6679" t="e">
        <v>#DIV/0!</v>
      </c>
      <c r="N6679">
        <v>0</v>
      </c>
      <c r="P6679">
        <v>0</v>
      </c>
      <c r="Q6679">
        <v>0</v>
      </c>
      <c r="R6679" t="e">
        <v>#DIV/0!</v>
      </c>
      <c r="S6679">
        <v>0</v>
      </c>
    </row>
    <row r="6680" spans="1:20" x14ac:dyDescent="0.3">
      <c r="A6680" t="s">
        <v>13394</v>
      </c>
      <c r="B6680" s="171" t="s">
        <v>13395</v>
      </c>
      <c r="C6680" s="171" t="s">
        <v>170</v>
      </c>
      <c r="D6680" s="171" t="s">
        <v>80</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3">
      <c r="A6681" t="s">
        <v>13396</v>
      </c>
      <c r="B6681" s="171" t="s">
        <v>13397</v>
      </c>
      <c r="C6681" s="171" t="s">
        <v>182</v>
      </c>
      <c r="D6681" s="171" t="s">
        <v>80</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3">
      <c r="A6682" t="s">
        <v>13398</v>
      </c>
      <c r="B6682" s="171" t="s">
        <v>13399</v>
      </c>
      <c r="C6682" s="171" t="s">
        <v>197</v>
      </c>
      <c r="D6682" s="171" t="s">
        <v>80</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3">
      <c r="A6683" t="s">
        <v>13400</v>
      </c>
      <c r="B6683" s="171" t="s">
        <v>13401</v>
      </c>
      <c r="C6683" s="171" t="s">
        <v>218</v>
      </c>
      <c r="D6683" s="171" t="s">
        <v>80</v>
      </c>
      <c r="E6683" s="11">
        <v>42917</v>
      </c>
      <c r="F6683">
        <v>3</v>
      </c>
      <c r="G6683">
        <v>6</v>
      </c>
      <c r="H6683">
        <v>0.5</v>
      </c>
      <c r="I6683">
        <v>76</v>
      </c>
      <c r="J6683">
        <v>25</v>
      </c>
      <c r="K6683">
        <v>3.04</v>
      </c>
      <c r="L6683">
        <v>50</v>
      </c>
      <c r="M6683">
        <v>0.5</v>
      </c>
      <c r="N6683">
        <v>62</v>
      </c>
      <c r="P6683">
        <v>3</v>
      </c>
      <c r="Q6683">
        <v>4</v>
      </c>
      <c r="R6683">
        <v>0.75</v>
      </c>
      <c r="S6683">
        <v>14</v>
      </c>
    </row>
    <row r="6684" spans="1:20" x14ac:dyDescent="0.3">
      <c r="A6684" t="s">
        <v>13402</v>
      </c>
      <c r="B6684" s="171" t="s">
        <v>13403</v>
      </c>
      <c r="C6684" s="171" t="s">
        <v>230</v>
      </c>
      <c r="D6684" s="171" t="s">
        <v>80</v>
      </c>
      <c r="E6684" s="11">
        <v>42917</v>
      </c>
      <c r="F6684">
        <v>0</v>
      </c>
      <c r="G6684">
        <v>0</v>
      </c>
      <c r="H6684" t="e">
        <v>#DIV/0!</v>
      </c>
      <c r="I6684">
        <v>0</v>
      </c>
      <c r="J6684">
        <v>0</v>
      </c>
      <c r="K6684" t="e">
        <v>#DIV/0!</v>
      </c>
      <c r="L6684">
        <v>0</v>
      </c>
      <c r="M6684" t="e">
        <v>#DIV/0!</v>
      </c>
      <c r="N6684">
        <v>0</v>
      </c>
      <c r="P6684">
        <v>0</v>
      </c>
      <c r="Q6684">
        <v>0</v>
      </c>
      <c r="R6684" t="e">
        <v>#DIV/0!</v>
      </c>
      <c r="S6684">
        <v>0</v>
      </c>
    </row>
    <row r="6685" spans="1:20" x14ac:dyDescent="0.3">
      <c r="A6685" t="s">
        <v>13404</v>
      </c>
      <c r="B6685" s="171" t="s">
        <v>13405</v>
      </c>
      <c r="C6685" s="171" t="s">
        <v>8193</v>
      </c>
      <c r="D6685" s="171" t="s">
        <v>80</v>
      </c>
      <c r="E6685" s="11">
        <v>42917</v>
      </c>
      <c r="F6685">
        <v>4</v>
      </c>
      <c r="G6685">
        <v>4</v>
      </c>
      <c r="H6685">
        <v>1</v>
      </c>
      <c r="I6685">
        <v>21</v>
      </c>
      <c r="J6685">
        <v>40</v>
      </c>
      <c r="K6685">
        <v>0.52500000000000002</v>
      </c>
      <c r="L6685">
        <v>40</v>
      </c>
      <c r="M6685">
        <v>1</v>
      </c>
      <c r="N6685">
        <v>21</v>
      </c>
      <c r="P6685">
        <v>1</v>
      </c>
      <c r="Q6685">
        <v>2</v>
      </c>
      <c r="R6685">
        <v>0.5</v>
      </c>
      <c r="S6685">
        <v>0</v>
      </c>
    </row>
    <row r="6686" spans="1:20" x14ac:dyDescent="0.3">
      <c r="A6686" t="s">
        <v>13406</v>
      </c>
      <c r="B6686" s="171" t="s">
        <v>13407</v>
      </c>
      <c r="C6686" s="171" t="s">
        <v>10522</v>
      </c>
      <c r="D6686" s="171" t="s">
        <v>80</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3">
      <c r="A6687" t="s">
        <v>13408</v>
      </c>
      <c r="B6687" s="171" t="s">
        <v>13409</v>
      </c>
      <c r="C6687" s="171" t="s">
        <v>10525</v>
      </c>
      <c r="D6687" s="171" t="s">
        <v>80</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3">
      <c r="A6688" t="s">
        <v>13410</v>
      </c>
      <c r="B6688" s="171" t="s">
        <v>13411</v>
      </c>
      <c r="C6688" s="171" t="s">
        <v>10528</v>
      </c>
      <c r="D6688" s="171" t="s">
        <v>80</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3">
      <c r="A6689" t="s">
        <v>13412</v>
      </c>
      <c r="B6689" s="171" t="s">
        <v>13413</v>
      </c>
      <c r="C6689" s="171" t="s">
        <v>10531</v>
      </c>
      <c r="D6689" s="171" t="s">
        <v>80</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3">
      <c r="A6690" t="s">
        <v>13414</v>
      </c>
      <c r="B6690" s="171" t="s">
        <v>13415</v>
      </c>
      <c r="C6690" s="171" t="s">
        <v>10534</v>
      </c>
      <c r="D6690" s="171" t="s">
        <v>80</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3">
      <c r="A6691" t="s">
        <v>13416</v>
      </c>
      <c r="B6691" s="171" t="s">
        <v>13417</v>
      </c>
      <c r="C6691" s="171" t="s">
        <v>10537</v>
      </c>
      <c r="D6691" s="171" t="s">
        <v>80</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3">
      <c r="A6692" t="s">
        <v>13418</v>
      </c>
      <c r="B6692" s="171" t="s">
        <v>13419</v>
      </c>
      <c r="C6692" s="171" t="s">
        <v>73</v>
      </c>
      <c r="D6692" s="171" t="s">
        <v>4</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3">
      <c r="A6693" t="s">
        <v>13420</v>
      </c>
      <c r="B6693" s="171" t="s">
        <v>13421</v>
      </c>
      <c r="C6693" s="171" t="s">
        <v>107</v>
      </c>
      <c r="D6693" s="171" t="s">
        <v>4</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3">
      <c r="A6694" t="s">
        <v>13422</v>
      </c>
      <c r="B6694" s="171" t="s">
        <v>13423</v>
      </c>
      <c r="C6694" s="171" t="s">
        <v>9887</v>
      </c>
      <c r="D6694" s="171" t="s">
        <v>4</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3">
      <c r="A6695" t="s">
        <v>13424</v>
      </c>
      <c r="B6695" s="171" t="s">
        <v>13425</v>
      </c>
      <c r="C6695" s="171" t="s">
        <v>11260</v>
      </c>
      <c r="D6695" s="171" t="s">
        <v>4</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3">
      <c r="A6696" t="s">
        <v>13426</v>
      </c>
      <c r="B6696" s="171" t="s">
        <v>13427</v>
      </c>
      <c r="C6696" s="171" t="s">
        <v>122</v>
      </c>
      <c r="D6696" s="171" t="s">
        <v>4</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3">
      <c r="A6697" t="s">
        <v>13428</v>
      </c>
      <c r="B6697" s="171" t="s">
        <v>13429</v>
      </c>
      <c r="C6697" s="171" t="s">
        <v>125</v>
      </c>
      <c r="D6697" s="171" t="s">
        <v>4</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3">
      <c r="A6698" t="s">
        <v>13430</v>
      </c>
      <c r="B6698" s="171" t="s">
        <v>13431</v>
      </c>
      <c r="C6698" s="171" t="s">
        <v>137</v>
      </c>
      <c r="D6698" s="171" t="s">
        <v>4</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3">
      <c r="A6699" t="s">
        <v>13432</v>
      </c>
      <c r="B6699" s="171" t="s">
        <v>13433</v>
      </c>
      <c r="C6699" s="171" t="s">
        <v>8615</v>
      </c>
      <c r="D6699" s="171" t="s">
        <v>4</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3">
      <c r="A6700" t="s">
        <v>13434</v>
      </c>
      <c r="B6700" s="171" t="s">
        <v>13435</v>
      </c>
      <c r="C6700" s="171" t="s">
        <v>146</v>
      </c>
      <c r="D6700" s="171" t="s">
        <v>4</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3">
      <c r="A6701" t="s">
        <v>13436</v>
      </c>
      <c r="B6701" s="171" t="s">
        <v>13437</v>
      </c>
      <c r="C6701" s="171" t="s">
        <v>161</v>
      </c>
      <c r="D6701" s="171" t="s">
        <v>4</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3">
      <c r="A6702" t="s">
        <v>13438</v>
      </c>
      <c r="B6702" s="171" t="s">
        <v>13439</v>
      </c>
      <c r="C6702" s="171" t="s">
        <v>167</v>
      </c>
      <c r="D6702" s="171" t="s">
        <v>4</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3">
      <c r="A6703" t="s">
        <v>13440</v>
      </c>
      <c r="B6703" s="171" t="s">
        <v>13441</v>
      </c>
      <c r="C6703" s="171" t="s">
        <v>173</v>
      </c>
      <c r="D6703" s="171" t="s">
        <v>80</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3">
      <c r="A6704" t="s">
        <v>13442</v>
      </c>
      <c r="B6704" s="171" t="s">
        <v>13443</v>
      </c>
      <c r="C6704" s="171" t="s">
        <v>179</v>
      </c>
      <c r="D6704" s="171" t="s">
        <v>4</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3">
      <c r="A6705" t="s">
        <v>13444</v>
      </c>
      <c r="B6705" s="171" t="s">
        <v>13445</v>
      </c>
      <c r="C6705" s="171" t="s">
        <v>185</v>
      </c>
      <c r="D6705" s="171" t="s">
        <v>4</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3">
      <c r="A6706" t="s">
        <v>13446</v>
      </c>
      <c r="B6706" s="171" t="s">
        <v>13447</v>
      </c>
      <c r="C6706" s="171" t="s">
        <v>191</v>
      </c>
      <c r="D6706" s="171" t="s">
        <v>4</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3">
      <c r="A6707" t="s">
        <v>13448</v>
      </c>
      <c r="B6707" s="171" t="s">
        <v>13449</v>
      </c>
      <c r="C6707" s="171" t="s">
        <v>200</v>
      </c>
      <c r="D6707" s="171" t="s">
        <v>80</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3">
      <c r="A6708" t="s">
        <v>13450</v>
      </c>
      <c r="B6708" s="171" t="s">
        <v>13451</v>
      </c>
      <c r="C6708" s="171" t="s">
        <v>212</v>
      </c>
      <c r="D6708" s="171" t="s">
        <v>4</v>
      </c>
      <c r="E6708" s="11">
        <v>42917</v>
      </c>
      <c r="F6708">
        <v>1</v>
      </c>
      <c r="G6708">
        <v>1</v>
      </c>
      <c r="H6708">
        <v>1</v>
      </c>
      <c r="I6708">
        <v>8</v>
      </c>
      <c r="J6708">
        <v>10</v>
      </c>
      <c r="K6708">
        <v>0.8</v>
      </c>
      <c r="L6708">
        <v>10</v>
      </c>
      <c r="M6708">
        <v>1</v>
      </c>
      <c r="N6708">
        <v>4</v>
      </c>
      <c r="P6708">
        <v>3</v>
      </c>
      <c r="Q6708">
        <v>3</v>
      </c>
      <c r="R6708">
        <v>1</v>
      </c>
      <c r="S6708">
        <v>4</v>
      </c>
      <c r="T6708">
        <v>0.73</v>
      </c>
    </row>
    <row r="6709" spans="1:20" x14ac:dyDescent="0.3">
      <c r="A6709" t="s">
        <v>13452</v>
      </c>
      <c r="B6709" s="171" t="s">
        <v>13453</v>
      </c>
      <c r="C6709" s="171" t="s">
        <v>215</v>
      </c>
      <c r="D6709" s="171" t="s">
        <v>4</v>
      </c>
      <c r="E6709" s="11">
        <v>42917</v>
      </c>
      <c r="F6709">
        <v>3</v>
      </c>
      <c r="G6709">
        <v>6</v>
      </c>
      <c r="H6709">
        <v>0.5</v>
      </c>
      <c r="I6709">
        <v>76</v>
      </c>
      <c r="J6709">
        <v>25</v>
      </c>
      <c r="K6709">
        <v>3.04</v>
      </c>
      <c r="L6709">
        <v>50</v>
      </c>
      <c r="M6709">
        <v>0.5</v>
      </c>
      <c r="N6709">
        <v>62</v>
      </c>
      <c r="P6709">
        <v>3</v>
      </c>
      <c r="Q6709">
        <v>4</v>
      </c>
      <c r="R6709">
        <v>0.75</v>
      </c>
      <c r="S6709">
        <v>14</v>
      </c>
      <c r="T6709">
        <v>0.73</v>
      </c>
    </row>
    <row r="6710" spans="1:20" x14ac:dyDescent="0.3">
      <c r="A6710" t="s">
        <v>13454</v>
      </c>
      <c r="B6710" s="171" t="s">
        <v>13455</v>
      </c>
      <c r="C6710" s="171" t="s">
        <v>221</v>
      </c>
      <c r="D6710" s="171" t="s">
        <v>4</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3">
      <c r="A6711" t="s">
        <v>13456</v>
      </c>
      <c r="B6711" s="171" t="s">
        <v>13457</v>
      </c>
      <c r="C6711" s="171" t="s">
        <v>8233</v>
      </c>
      <c r="D6711" s="171" t="s">
        <v>4</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3">
      <c r="A6712" t="s">
        <v>13458</v>
      </c>
      <c r="B6712" s="171" t="s">
        <v>13459</v>
      </c>
      <c r="C6712" s="171" t="s">
        <v>233</v>
      </c>
      <c r="D6712" s="171" t="s">
        <v>4</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3">
      <c r="A6713" t="s">
        <v>13460</v>
      </c>
      <c r="B6713" s="171" t="s">
        <v>13461</v>
      </c>
      <c r="C6713" s="171" t="s">
        <v>79</v>
      </c>
      <c r="D6713" s="171" t="s">
        <v>80</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3">
      <c r="A6714" t="s">
        <v>13462</v>
      </c>
      <c r="B6714" s="171" t="s">
        <v>13463</v>
      </c>
      <c r="C6714" s="171" t="s">
        <v>83</v>
      </c>
      <c r="D6714" s="171" t="s">
        <v>80</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3">
      <c r="A6715" t="s">
        <v>13464</v>
      </c>
      <c r="B6715" s="171" t="s">
        <v>13465</v>
      </c>
      <c r="C6715" s="171" t="s">
        <v>86</v>
      </c>
      <c r="D6715" s="171" t="s">
        <v>80</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3">
      <c r="A6716" t="s">
        <v>13466</v>
      </c>
      <c r="B6716" s="171" t="s">
        <v>13467</v>
      </c>
      <c r="C6716" s="171" t="s">
        <v>89</v>
      </c>
      <c r="D6716" s="171" t="s">
        <v>80</v>
      </c>
      <c r="E6716" s="11">
        <v>42917</v>
      </c>
      <c r="F6716">
        <v>0</v>
      </c>
      <c r="G6716">
        <v>0</v>
      </c>
      <c r="H6716" t="e">
        <v>#DIV/0!</v>
      </c>
      <c r="I6716">
        <v>0</v>
      </c>
      <c r="J6716">
        <v>0</v>
      </c>
      <c r="K6716" t="e">
        <v>#DIV/0!</v>
      </c>
      <c r="L6716">
        <v>0</v>
      </c>
      <c r="M6716" t="e">
        <v>#DIV/0!</v>
      </c>
      <c r="N6716">
        <v>0</v>
      </c>
      <c r="P6716">
        <v>0</v>
      </c>
      <c r="Q6716">
        <v>0</v>
      </c>
      <c r="R6716" t="e">
        <v>#DIV/0!</v>
      </c>
      <c r="S6716">
        <v>0</v>
      </c>
    </row>
    <row r="6717" spans="1:20" x14ac:dyDescent="0.3">
      <c r="A6717" t="s">
        <v>13468</v>
      </c>
      <c r="B6717" s="171" t="s">
        <v>13469</v>
      </c>
      <c r="C6717" s="171" t="s">
        <v>92</v>
      </c>
      <c r="D6717" s="171" t="s">
        <v>80</v>
      </c>
      <c r="E6717" s="11">
        <v>42917</v>
      </c>
      <c r="F6717">
        <v>0</v>
      </c>
      <c r="G6717">
        <v>0</v>
      </c>
      <c r="H6717" t="e">
        <v>#DIV/0!</v>
      </c>
      <c r="I6717">
        <v>0</v>
      </c>
      <c r="J6717">
        <v>0</v>
      </c>
      <c r="K6717" t="e">
        <v>#DIV/0!</v>
      </c>
      <c r="L6717">
        <v>0</v>
      </c>
      <c r="M6717" t="e">
        <v>#DIV/0!</v>
      </c>
      <c r="N6717">
        <v>0</v>
      </c>
      <c r="P6717">
        <v>0</v>
      </c>
      <c r="Q6717">
        <v>0</v>
      </c>
      <c r="R6717" t="e">
        <v>#DIV/0!</v>
      </c>
      <c r="S6717">
        <v>0</v>
      </c>
    </row>
    <row r="6718" spans="1:20" x14ac:dyDescent="0.3">
      <c r="A6718" t="s">
        <v>13470</v>
      </c>
      <c r="B6718" s="171" t="s">
        <v>13471</v>
      </c>
      <c r="C6718" s="171" t="s">
        <v>95</v>
      </c>
      <c r="D6718" s="171" t="s">
        <v>80</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3">
      <c r="A6719" t="s">
        <v>13472</v>
      </c>
      <c r="B6719" s="171" t="s">
        <v>13473</v>
      </c>
      <c r="C6719" s="171" t="s">
        <v>98</v>
      </c>
      <c r="D6719" s="171" t="s">
        <v>80</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3">
      <c r="A6720" t="s">
        <v>13474</v>
      </c>
      <c r="B6720" s="171" t="s">
        <v>13475</v>
      </c>
      <c r="C6720" s="171" t="s">
        <v>101</v>
      </c>
      <c r="D6720" s="171" t="s">
        <v>80</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3">
      <c r="A6721" t="s">
        <v>13476</v>
      </c>
      <c r="B6721" s="171" t="s">
        <v>13477</v>
      </c>
      <c r="C6721" s="171" t="s">
        <v>6843</v>
      </c>
      <c r="D6721" s="171" t="s">
        <v>80</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3">
      <c r="A6722" t="s">
        <v>13478</v>
      </c>
      <c r="B6722" s="171" t="s">
        <v>13479</v>
      </c>
      <c r="C6722" s="171" t="s">
        <v>12995</v>
      </c>
      <c r="D6722" s="171" t="s">
        <v>80</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3">
      <c r="A6723" t="s">
        <v>13480</v>
      </c>
      <c r="B6723" s="171" t="s">
        <v>13481</v>
      </c>
      <c r="C6723" s="171" t="s">
        <v>104</v>
      </c>
      <c r="D6723" s="171" t="s">
        <v>4</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3">
      <c r="A6724" t="s">
        <v>13482</v>
      </c>
      <c r="B6724" s="171" t="s">
        <v>13483</v>
      </c>
      <c r="C6724" s="171" t="s">
        <v>76</v>
      </c>
      <c r="D6724" s="171" t="s">
        <v>80</v>
      </c>
      <c r="E6724" s="11">
        <v>42917</v>
      </c>
      <c r="F6724">
        <v>0</v>
      </c>
      <c r="G6724">
        <v>0</v>
      </c>
      <c r="H6724" t="e">
        <v>#DIV/0!</v>
      </c>
      <c r="I6724">
        <v>0</v>
      </c>
      <c r="J6724">
        <v>0</v>
      </c>
      <c r="K6724" t="e">
        <v>#DIV/0!</v>
      </c>
      <c r="L6724">
        <v>0</v>
      </c>
      <c r="M6724" t="e">
        <v>#DIV/0!</v>
      </c>
      <c r="N6724">
        <v>0</v>
      </c>
      <c r="P6724">
        <v>0</v>
      </c>
      <c r="Q6724">
        <v>0</v>
      </c>
      <c r="R6724" t="e">
        <v>#DIV/0!</v>
      </c>
      <c r="S6724">
        <v>0</v>
      </c>
    </row>
    <row r="6725" spans="1:19" x14ac:dyDescent="0.3">
      <c r="A6725" t="s">
        <v>13484</v>
      </c>
      <c r="B6725" s="171" t="s">
        <v>13485</v>
      </c>
      <c r="C6725" s="171" t="s">
        <v>10522</v>
      </c>
      <c r="D6725" s="171" t="s">
        <v>4</v>
      </c>
      <c r="E6725" s="11">
        <v>42917</v>
      </c>
      <c r="F6725">
        <v>2</v>
      </c>
      <c r="G6725">
        <v>1</v>
      </c>
      <c r="H6725">
        <v>2</v>
      </c>
      <c r="I6725">
        <v>6</v>
      </c>
      <c r="J6725">
        <v>10</v>
      </c>
      <c r="K6725">
        <v>0.6</v>
      </c>
      <c r="L6725">
        <v>5</v>
      </c>
      <c r="M6725">
        <v>2</v>
      </c>
      <c r="N6725">
        <v>2</v>
      </c>
      <c r="P6725">
        <v>0</v>
      </c>
      <c r="Q6725">
        <v>0</v>
      </c>
      <c r="R6725" t="e">
        <v>#DIV/0!</v>
      </c>
      <c r="S6725">
        <v>4</v>
      </c>
    </row>
    <row r="6726" spans="1:19" x14ac:dyDescent="0.3">
      <c r="A6726" t="s">
        <v>13486</v>
      </c>
      <c r="B6726" s="171" t="s">
        <v>13487</v>
      </c>
      <c r="C6726" s="171" t="s">
        <v>79</v>
      </c>
      <c r="D6726" s="171" t="s">
        <v>4</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3">
      <c r="A6727" t="s">
        <v>13488</v>
      </c>
      <c r="B6727" s="171" t="s">
        <v>13489</v>
      </c>
      <c r="C6727" s="171" t="s">
        <v>86</v>
      </c>
      <c r="D6727" s="171" t="s">
        <v>4</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3">
      <c r="A6728" t="s">
        <v>13490</v>
      </c>
      <c r="B6728" s="171" t="s">
        <v>13491</v>
      </c>
      <c r="C6728" s="171" t="s">
        <v>89</v>
      </c>
      <c r="D6728" s="171" t="s">
        <v>4</v>
      </c>
      <c r="E6728" s="11">
        <v>42917</v>
      </c>
      <c r="F6728">
        <v>0</v>
      </c>
      <c r="G6728">
        <v>0</v>
      </c>
      <c r="H6728" t="e">
        <v>#DIV/0!</v>
      </c>
      <c r="I6728">
        <v>0</v>
      </c>
      <c r="J6728">
        <v>0</v>
      </c>
      <c r="K6728" t="e">
        <v>#DIV/0!</v>
      </c>
      <c r="L6728">
        <v>0</v>
      </c>
      <c r="M6728" t="e">
        <v>#DIV/0!</v>
      </c>
      <c r="N6728">
        <v>0</v>
      </c>
      <c r="P6728">
        <v>0</v>
      </c>
      <c r="Q6728">
        <v>0</v>
      </c>
      <c r="R6728" t="e">
        <v>#DIV/0!</v>
      </c>
      <c r="S6728">
        <v>0</v>
      </c>
    </row>
    <row r="6729" spans="1:19" x14ac:dyDescent="0.3">
      <c r="A6729" t="s">
        <v>13492</v>
      </c>
      <c r="B6729" s="171" t="s">
        <v>13493</v>
      </c>
      <c r="C6729" s="171" t="s">
        <v>92</v>
      </c>
      <c r="D6729" s="171" t="s">
        <v>4</v>
      </c>
      <c r="E6729" s="11">
        <v>42917</v>
      </c>
      <c r="F6729">
        <v>0</v>
      </c>
      <c r="G6729">
        <v>0</v>
      </c>
      <c r="H6729" t="e">
        <v>#DIV/0!</v>
      </c>
      <c r="I6729">
        <v>0</v>
      </c>
      <c r="J6729">
        <v>0</v>
      </c>
      <c r="K6729" t="e">
        <v>#DIV/0!</v>
      </c>
      <c r="L6729">
        <v>0</v>
      </c>
      <c r="M6729" t="e">
        <v>#DIV/0!</v>
      </c>
      <c r="N6729">
        <v>0</v>
      </c>
      <c r="P6729">
        <v>0</v>
      </c>
      <c r="Q6729">
        <v>0</v>
      </c>
      <c r="R6729" t="e">
        <v>#DIV/0!</v>
      </c>
      <c r="S6729">
        <v>0</v>
      </c>
    </row>
    <row r="6730" spans="1:19" x14ac:dyDescent="0.3">
      <c r="A6730" t="s">
        <v>13494</v>
      </c>
      <c r="B6730" s="171" t="s">
        <v>13495</v>
      </c>
      <c r="C6730" s="171" t="s">
        <v>98</v>
      </c>
      <c r="D6730" s="171" t="s">
        <v>4</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3">
      <c r="A6731" t="s">
        <v>13496</v>
      </c>
      <c r="B6731" s="171" t="s">
        <v>13497</v>
      </c>
      <c r="C6731" s="171" t="s">
        <v>101</v>
      </c>
      <c r="D6731" s="171" t="s">
        <v>4</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3">
      <c r="A6732" t="s">
        <v>13498</v>
      </c>
      <c r="B6732" s="171" t="s">
        <v>13499</v>
      </c>
      <c r="C6732" s="171" t="s">
        <v>6843</v>
      </c>
      <c r="D6732" s="171" t="s">
        <v>4</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3">
      <c r="A6733" t="s">
        <v>13500</v>
      </c>
      <c r="B6733" s="171" t="s">
        <v>13501</v>
      </c>
      <c r="C6733" s="171" t="s">
        <v>107</v>
      </c>
      <c r="D6733" s="171" t="s">
        <v>80</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3">
      <c r="A6734" t="s">
        <v>13502</v>
      </c>
      <c r="B6734" s="171" t="s">
        <v>13503</v>
      </c>
      <c r="C6734" s="171" t="s">
        <v>113</v>
      </c>
      <c r="D6734" s="171" t="s">
        <v>4</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3">
      <c r="A6735" t="s">
        <v>13504</v>
      </c>
      <c r="B6735" s="171" t="s">
        <v>13505</v>
      </c>
      <c r="C6735" s="171" t="s">
        <v>116</v>
      </c>
      <c r="D6735" s="171" t="s">
        <v>4</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3">
      <c r="A6736" t="s">
        <v>13506</v>
      </c>
      <c r="B6736" s="171" t="s">
        <v>13507</v>
      </c>
      <c r="C6736" s="171" t="s">
        <v>9887</v>
      </c>
      <c r="D6736" s="171" t="s">
        <v>80</v>
      </c>
      <c r="E6736" s="11">
        <v>42917</v>
      </c>
      <c r="F6736">
        <v>9</v>
      </c>
      <c r="G6736">
        <v>10</v>
      </c>
      <c r="H6736">
        <v>0.9</v>
      </c>
      <c r="I6736">
        <v>17</v>
      </c>
      <c r="J6736">
        <v>45</v>
      </c>
      <c r="K6736">
        <v>0.37777777777777777</v>
      </c>
      <c r="L6736">
        <v>50</v>
      </c>
      <c r="M6736">
        <v>0.9</v>
      </c>
      <c r="N6736">
        <v>16</v>
      </c>
      <c r="P6736">
        <v>0</v>
      </c>
      <c r="Q6736">
        <v>0</v>
      </c>
      <c r="R6736" t="e">
        <v>#DIV/0!</v>
      </c>
      <c r="S6736">
        <v>1</v>
      </c>
    </row>
    <row r="6737" spans="1:20" x14ac:dyDescent="0.3">
      <c r="A6737" t="s">
        <v>13508</v>
      </c>
      <c r="B6737" s="171" t="s">
        <v>13509</v>
      </c>
      <c r="C6737" s="171" t="s">
        <v>9862</v>
      </c>
      <c r="D6737" s="171" t="s">
        <v>4</v>
      </c>
      <c r="E6737" s="11">
        <v>42917</v>
      </c>
      <c r="F6737">
        <v>3</v>
      </c>
      <c r="G6737">
        <v>5</v>
      </c>
      <c r="H6737">
        <v>0.6</v>
      </c>
      <c r="I6737">
        <v>5</v>
      </c>
      <c r="J6737">
        <v>15</v>
      </c>
      <c r="K6737">
        <v>0.33333333333333331</v>
      </c>
      <c r="L6737">
        <v>25</v>
      </c>
      <c r="M6737">
        <v>0.6</v>
      </c>
      <c r="N6737">
        <v>4</v>
      </c>
      <c r="P6737">
        <v>0</v>
      </c>
      <c r="Q6737">
        <v>0</v>
      </c>
      <c r="R6737" t="e">
        <v>#DIV/0!</v>
      </c>
      <c r="S6737">
        <v>1</v>
      </c>
    </row>
    <row r="6738" spans="1:20" x14ac:dyDescent="0.3">
      <c r="A6738" t="s">
        <v>13510</v>
      </c>
      <c r="B6738" s="171" t="s">
        <v>13511</v>
      </c>
      <c r="C6738" s="171" t="s">
        <v>10525</v>
      </c>
      <c r="D6738" s="171" t="s">
        <v>4</v>
      </c>
      <c r="E6738" s="11">
        <v>42917</v>
      </c>
      <c r="F6738">
        <v>6</v>
      </c>
      <c r="G6738">
        <v>5</v>
      </c>
      <c r="H6738">
        <v>1.2</v>
      </c>
      <c r="I6738">
        <v>12</v>
      </c>
      <c r="J6738">
        <v>30</v>
      </c>
      <c r="K6738">
        <v>0.4</v>
      </c>
      <c r="L6738">
        <v>25</v>
      </c>
      <c r="M6738">
        <v>1.2</v>
      </c>
      <c r="N6738">
        <v>12</v>
      </c>
      <c r="P6738">
        <v>0</v>
      </c>
      <c r="Q6738">
        <v>0</v>
      </c>
      <c r="R6738" t="e">
        <v>#DIV/0!</v>
      </c>
      <c r="S6738">
        <v>0</v>
      </c>
    </row>
    <row r="6739" spans="1:20" x14ac:dyDescent="0.3">
      <c r="A6739" t="s">
        <v>13512</v>
      </c>
      <c r="B6739" s="171" t="s">
        <v>13513</v>
      </c>
      <c r="C6739" s="171" t="s">
        <v>10528</v>
      </c>
      <c r="D6739" s="171" t="s">
        <v>4</v>
      </c>
      <c r="E6739" s="11">
        <v>42917</v>
      </c>
      <c r="F6739">
        <v>1</v>
      </c>
      <c r="G6739">
        <v>1</v>
      </c>
      <c r="H6739">
        <v>1</v>
      </c>
      <c r="I6739">
        <v>3</v>
      </c>
      <c r="J6739">
        <v>2</v>
      </c>
      <c r="K6739">
        <v>1.5</v>
      </c>
      <c r="L6739">
        <v>2</v>
      </c>
      <c r="M6739">
        <v>1</v>
      </c>
      <c r="N6739">
        <v>3</v>
      </c>
      <c r="P6739">
        <v>0</v>
      </c>
      <c r="Q6739">
        <v>0</v>
      </c>
      <c r="R6739" t="e">
        <v>#DIV/0!</v>
      </c>
      <c r="S6739">
        <v>0</v>
      </c>
    </row>
    <row r="6740" spans="1:20" x14ac:dyDescent="0.3">
      <c r="A6740" t="s">
        <v>13514</v>
      </c>
      <c r="B6740" s="171" t="s">
        <v>13515</v>
      </c>
      <c r="C6740" s="171" t="s">
        <v>119</v>
      </c>
      <c r="D6740" s="171" t="s">
        <v>4</v>
      </c>
      <c r="E6740" s="11">
        <v>42917</v>
      </c>
      <c r="F6740">
        <v>0</v>
      </c>
      <c r="G6740">
        <v>1</v>
      </c>
      <c r="H6740">
        <v>0</v>
      </c>
      <c r="I6740">
        <v>0</v>
      </c>
      <c r="J6740">
        <v>0</v>
      </c>
      <c r="K6740" t="e">
        <v>#DIV/0!</v>
      </c>
      <c r="L6740">
        <v>5</v>
      </c>
      <c r="M6740">
        <v>0</v>
      </c>
      <c r="N6740">
        <v>0</v>
      </c>
      <c r="P6740">
        <v>0</v>
      </c>
      <c r="Q6740">
        <v>3</v>
      </c>
      <c r="R6740">
        <v>0</v>
      </c>
      <c r="S6740">
        <v>0</v>
      </c>
    </row>
    <row r="6741" spans="1:20" x14ac:dyDescent="0.3">
      <c r="A6741" t="s">
        <v>13516</v>
      </c>
      <c r="B6741" s="171" t="s">
        <v>13517</v>
      </c>
      <c r="C6741" s="171" t="s">
        <v>122</v>
      </c>
      <c r="D6741" s="171" t="s">
        <v>80</v>
      </c>
      <c r="E6741" s="11">
        <v>42917</v>
      </c>
      <c r="F6741">
        <v>0</v>
      </c>
      <c r="G6741">
        <v>1</v>
      </c>
      <c r="H6741">
        <v>0</v>
      </c>
      <c r="I6741">
        <v>0</v>
      </c>
      <c r="J6741">
        <v>0</v>
      </c>
      <c r="K6741" t="e">
        <v>#DIV/0!</v>
      </c>
      <c r="L6741">
        <v>5</v>
      </c>
      <c r="M6741">
        <v>0</v>
      </c>
      <c r="N6741">
        <v>0</v>
      </c>
      <c r="P6741">
        <v>0</v>
      </c>
      <c r="Q6741">
        <v>3</v>
      </c>
      <c r="R6741">
        <v>0</v>
      </c>
      <c r="S6741">
        <v>0</v>
      </c>
    </row>
    <row r="6742" spans="1:20" x14ac:dyDescent="0.3">
      <c r="A6742" t="s">
        <v>13518</v>
      </c>
      <c r="B6742" s="171" t="s">
        <v>13519</v>
      </c>
      <c r="C6742" s="171" t="s">
        <v>125</v>
      </c>
      <c r="D6742" s="171" t="s">
        <v>80</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3">
      <c r="A6743" t="s">
        <v>13520</v>
      </c>
      <c r="B6743" s="171" t="s">
        <v>13521</v>
      </c>
      <c r="C6743" s="171" t="s">
        <v>128</v>
      </c>
      <c r="D6743" s="171" t="s">
        <v>4</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3">
      <c r="A6744" t="s">
        <v>13522</v>
      </c>
      <c r="B6744" s="171" t="s">
        <v>13523</v>
      </c>
      <c r="C6744" s="171" t="s">
        <v>131</v>
      </c>
      <c r="D6744" s="171" t="s">
        <v>4</v>
      </c>
      <c r="E6744" s="11">
        <v>42917</v>
      </c>
      <c r="F6744">
        <v>11</v>
      </c>
      <c r="G6744">
        <v>4</v>
      </c>
      <c r="H6744">
        <v>2.75</v>
      </c>
      <c r="I6744">
        <v>14</v>
      </c>
      <c r="J6744">
        <v>28</v>
      </c>
      <c r="K6744">
        <v>0.5</v>
      </c>
      <c r="L6744">
        <v>10</v>
      </c>
      <c r="M6744">
        <v>2.8</v>
      </c>
      <c r="N6744">
        <v>12</v>
      </c>
      <c r="P6744">
        <v>1</v>
      </c>
      <c r="Q6744">
        <v>2</v>
      </c>
      <c r="R6744">
        <v>0.5</v>
      </c>
      <c r="S6744">
        <v>2</v>
      </c>
      <c r="T6744">
        <v>1.06</v>
      </c>
    </row>
    <row r="6745" spans="1:20" x14ac:dyDescent="0.3">
      <c r="A6745" t="s">
        <v>13524</v>
      </c>
      <c r="B6745" s="171" t="s">
        <v>13525</v>
      </c>
      <c r="C6745" s="171" t="s">
        <v>10531</v>
      </c>
      <c r="D6745" s="171" t="s">
        <v>4</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3">
      <c r="A6746" t="s">
        <v>13526</v>
      </c>
      <c r="B6746" s="171" t="s">
        <v>13527</v>
      </c>
      <c r="C6746" s="171" t="s">
        <v>137</v>
      </c>
      <c r="D6746" s="171" t="s">
        <v>80</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3">
      <c r="A6747" t="s">
        <v>13528</v>
      </c>
      <c r="B6747" s="171" t="s">
        <v>13529</v>
      </c>
      <c r="C6747" s="171" t="s">
        <v>140</v>
      </c>
      <c r="D6747" s="171" t="s">
        <v>4</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3">
      <c r="A6748" t="s">
        <v>13530</v>
      </c>
      <c r="B6748" s="171" t="s">
        <v>13531</v>
      </c>
      <c r="C6748" s="171" t="s">
        <v>8615</v>
      </c>
      <c r="D6748" s="171" t="s">
        <v>80</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3">
      <c r="A6749" t="s">
        <v>13532</v>
      </c>
      <c r="B6749" s="171" t="s">
        <v>13533</v>
      </c>
      <c r="C6749" s="171" t="s">
        <v>8590</v>
      </c>
      <c r="D6749" s="171" t="s">
        <v>4</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3">
      <c r="A6750" t="s">
        <v>13534</v>
      </c>
      <c r="B6750" s="171" t="s">
        <v>13535</v>
      </c>
      <c r="C6750" s="171" t="s">
        <v>167</v>
      </c>
      <c r="D6750" s="171" t="s">
        <v>80</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3">
      <c r="A6751" t="s">
        <v>13536</v>
      </c>
      <c r="B6751" s="171" t="s">
        <v>13537</v>
      </c>
      <c r="C6751" s="171" t="s">
        <v>170</v>
      </c>
      <c r="D6751" s="171" t="s">
        <v>4</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3">
      <c r="A6752" t="s">
        <v>13538</v>
      </c>
      <c r="B6752" s="171" t="s">
        <v>13539</v>
      </c>
      <c r="C6752" s="171" t="s">
        <v>179</v>
      </c>
      <c r="D6752" s="171" t="s">
        <v>80</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3">
      <c r="A6753" t="s">
        <v>13540</v>
      </c>
      <c r="B6753" s="171" t="s">
        <v>13541</v>
      </c>
      <c r="C6753" s="171" t="s">
        <v>182</v>
      </c>
      <c r="D6753" s="171" t="s">
        <v>4</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3">
      <c r="A6754" t="s">
        <v>13542</v>
      </c>
      <c r="B6754" s="171" t="s">
        <v>13543</v>
      </c>
      <c r="C6754" s="171" t="s">
        <v>185</v>
      </c>
      <c r="D6754" s="171" t="s">
        <v>80</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3">
      <c r="A6755" t="s">
        <v>13544</v>
      </c>
      <c r="B6755" s="171" t="s">
        <v>13545</v>
      </c>
      <c r="C6755" s="171" t="s">
        <v>188</v>
      </c>
      <c r="D6755" s="171" t="s">
        <v>4</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3">
      <c r="A6756" t="s">
        <v>13546</v>
      </c>
      <c r="B6756" s="171" t="s">
        <v>13547</v>
      </c>
      <c r="C6756" s="171" t="s">
        <v>10537</v>
      </c>
      <c r="D6756" s="171" t="s">
        <v>4</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3">
      <c r="A6757" t="s">
        <v>13548</v>
      </c>
      <c r="B6757" s="171" t="s">
        <v>13549</v>
      </c>
      <c r="C6757" s="171" t="s">
        <v>191</v>
      </c>
      <c r="D6757" s="171" t="s">
        <v>80</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3">
      <c r="A6758" t="s">
        <v>13550</v>
      </c>
      <c r="B6758" s="171" t="s">
        <v>13551</v>
      </c>
      <c r="C6758" s="171" t="s">
        <v>194</v>
      </c>
      <c r="D6758" s="171" t="s">
        <v>4</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3">
      <c r="A6759" t="s">
        <v>13552</v>
      </c>
      <c r="B6759" s="171" t="s">
        <v>13553</v>
      </c>
      <c r="C6759" s="171" t="s">
        <v>197</v>
      </c>
      <c r="D6759" s="171" t="s">
        <v>4</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3">
      <c r="A6760" t="s">
        <v>13554</v>
      </c>
      <c r="B6760" s="171" t="s">
        <v>13555</v>
      </c>
      <c r="C6760" s="171" t="s">
        <v>209</v>
      </c>
      <c r="D6760" s="171" t="s">
        <v>4</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x14ac:dyDescent="0.3">
      <c r="A6761" t="s">
        <v>13556</v>
      </c>
      <c r="B6761" s="171" t="s">
        <v>13557</v>
      </c>
      <c r="C6761" s="171" t="s">
        <v>212</v>
      </c>
      <c r="D6761" s="171" t="s">
        <v>80</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x14ac:dyDescent="0.3">
      <c r="A6762" t="s">
        <v>13558</v>
      </c>
      <c r="B6762" s="171" t="s">
        <v>13559</v>
      </c>
      <c r="C6762" s="171" t="s">
        <v>215</v>
      </c>
      <c r="D6762" s="171" t="s">
        <v>80</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3">
      <c r="A6763" t="s">
        <v>13560</v>
      </c>
      <c r="B6763" s="171" t="s">
        <v>13561</v>
      </c>
      <c r="C6763" s="171" t="s">
        <v>218</v>
      </c>
      <c r="D6763" s="171" t="s">
        <v>4</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3">
      <c r="A6764" t="s">
        <v>13562</v>
      </c>
      <c r="B6764" s="171" t="s">
        <v>13563</v>
      </c>
      <c r="C6764" s="171" t="s">
        <v>8233</v>
      </c>
      <c r="D6764" s="171" t="s">
        <v>80</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3">
      <c r="A6765" t="s">
        <v>13564</v>
      </c>
      <c r="B6765" s="171" t="s">
        <v>13565</v>
      </c>
      <c r="C6765" s="171" t="s">
        <v>8193</v>
      </c>
      <c r="D6765" s="171" t="s">
        <v>4</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3">
      <c r="A6766" t="s">
        <v>13566</v>
      </c>
      <c r="B6766" s="171" t="s">
        <v>13567</v>
      </c>
      <c r="C6766" s="171" t="s">
        <v>233</v>
      </c>
      <c r="D6766" s="171" t="s">
        <v>80</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3">
      <c r="A6767" t="s">
        <v>13568</v>
      </c>
      <c r="B6767" s="171" t="s">
        <v>13569</v>
      </c>
      <c r="C6767" s="171" t="s">
        <v>236</v>
      </c>
      <c r="D6767" s="171" t="s">
        <v>4</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3">
      <c r="A6768" t="s">
        <v>13570</v>
      </c>
      <c r="B6768" s="171" t="s">
        <v>13571</v>
      </c>
      <c r="C6768" s="171" t="s">
        <v>239</v>
      </c>
      <c r="D6768" s="171" t="s">
        <v>4</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3">
      <c r="A6769" t="s">
        <v>13572</v>
      </c>
      <c r="B6769" s="171" t="s">
        <v>13573</v>
      </c>
      <c r="C6769" s="171" t="s">
        <v>143</v>
      </c>
      <c r="D6769" s="171" t="s">
        <v>4</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3">
      <c r="A6770" t="s">
        <v>13574</v>
      </c>
      <c r="B6770" s="171" t="s">
        <v>13575</v>
      </c>
      <c r="C6770" s="171" t="s">
        <v>146</v>
      </c>
      <c r="D6770" s="171" t="s">
        <v>80</v>
      </c>
      <c r="E6770" s="11">
        <v>42917</v>
      </c>
      <c r="F6770">
        <v>7</v>
      </c>
      <c r="G6770">
        <v>9</v>
      </c>
      <c r="H6770">
        <v>0.77777777777777779</v>
      </c>
      <c r="I6770">
        <v>54</v>
      </c>
      <c r="J6770">
        <v>60</v>
      </c>
      <c r="K6770">
        <v>0.9</v>
      </c>
      <c r="L6770">
        <v>80</v>
      </c>
      <c r="M6770">
        <v>0.75</v>
      </c>
      <c r="N6770">
        <v>54</v>
      </c>
      <c r="P6770">
        <v>1</v>
      </c>
      <c r="Q6770">
        <v>1</v>
      </c>
      <c r="R6770">
        <v>1</v>
      </c>
      <c r="S6770">
        <v>0</v>
      </c>
    </row>
    <row r="6771" spans="1:20" x14ac:dyDescent="0.3">
      <c r="A6771" t="s">
        <v>13576</v>
      </c>
      <c r="B6771" s="171" t="s">
        <v>13577</v>
      </c>
      <c r="C6771" s="171" t="s">
        <v>152</v>
      </c>
      <c r="D6771" s="171" t="s">
        <v>4</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3">
      <c r="A6772" t="s">
        <v>13578</v>
      </c>
      <c r="B6772" s="171" t="s">
        <v>13579</v>
      </c>
      <c r="C6772" s="171" t="s">
        <v>155</v>
      </c>
      <c r="D6772" s="171" t="s">
        <v>4</v>
      </c>
      <c r="E6772" s="11">
        <v>42917</v>
      </c>
      <c r="F6772">
        <v>2</v>
      </c>
      <c r="G6772">
        <v>2</v>
      </c>
      <c r="H6772">
        <v>1</v>
      </c>
      <c r="I6772">
        <v>8</v>
      </c>
      <c r="J6772">
        <v>10</v>
      </c>
      <c r="K6772">
        <v>0.8</v>
      </c>
      <c r="L6772">
        <v>10</v>
      </c>
      <c r="M6772">
        <v>1</v>
      </c>
      <c r="N6772">
        <v>8</v>
      </c>
      <c r="P6772">
        <v>0</v>
      </c>
      <c r="Q6772">
        <v>0</v>
      </c>
      <c r="R6772" t="e">
        <v>#DIV/0!</v>
      </c>
      <c r="S6772">
        <v>0</v>
      </c>
    </row>
    <row r="6773" spans="1:20" x14ac:dyDescent="0.3">
      <c r="A6773" t="s">
        <v>13580</v>
      </c>
      <c r="B6773" s="171" t="s">
        <v>13581</v>
      </c>
      <c r="C6773" s="171" t="s">
        <v>10534</v>
      </c>
      <c r="D6773" s="171" t="s">
        <v>4</v>
      </c>
      <c r="E6773" s="11">
        <v>42917</v>
      </c>
      <c r="F6773">
        <v>2</v>
      </c>
      <c r="G6773">
        <v>2</v>
      </c>
      <c r="H6773">
        <v>1</v>
      </c>
      <c r="I6773">
        <v>11</v>
      </c>
      <c r="J6773">
        <v>10</v>
      </c>
      <c r="K6773">
        <v>1.1000000000000001</v>
      </c>
      <c r="L6773">
        <v>10</v>
      </c>
      <c r="M6773">
        <v>1</v>
      </c>
      <c r="N6773">
        <v>11</v>
      </c>
      <c r="P6773">
        <v>0</v>
      </c>
      <c r="Q6773">
        <v>0</v>
      </c>
      <c r="R6773" t="e">
        <v>#DIV/0!</v>
      </c>
      <c r="S6773">
        <v>0</v>
      </c>
    </row>
    <row r="6774" spans="1:20" x14ac:dyDescent="0.3">
      <c r="A6774" t="s">
        <v>13582</v>
      </c>
      <c r="B6774" s="171" t="s">
        <v>13583</v>
      </c>
      <c r="C6774" s="171" t="s">
        <v>158</v>
      </c>
      <c r="D6774" s="171" t="s">
        <v>4</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3">
      <c r="A6775" t="s">
        <v>13584</v>
      </c>
      <c r="B6775" s="171" t="s">
        <v>13585</v>
      </c>
      <c r="C6775" s="171" t="s">
        <v>161</v>
      </c>
      <c r="D6775" s="171" t="s">
        <v>80</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3">
      <c r="A6776" t="s">
        <v>13586</v>
      </c>
      <c r="B6776" s="171" t="s">
        <v>13587</v>
      </c>
      <c r="C6776" s="171" t="s">
        <v>221</v>
      </c>
      <c r="D6776" s="171" t="s">
        <v>80</v>
      </c>
      <c r="E6776" s="11">
        <v>42917</v>
      </c>
      <c r="F6776">
        <v>0</v>
      </c>
      <c r="G6776">
        <v>0</v>
      </c>
      <c r="H6776" t="e">
        <v>#DIV/0!</v>
      </c>
      <c r="I6776">
        <v>0</v>
      </c>
      <c r="J6776">
        <v>0</v>
      </c>
      <c r="K6776" t="e">
        <v>#DIV/0!</v>
      </c>
      <c r="L6776">
        <v>0</v>
      </c>
      <c r="M6776" t="e">
        <v>#DIV/0!</v>
      </c>
      <c r="N6776">
        <v>0</v>
      </c>
      <c r="P6776">
        <v>0</v>
      </c>
      <c r="Q6776">
        <v>0</v>
      </c>
      <c r="R6776" t="e">
        <v>#DIV/0!</v>
      </c>
      <c r="S6776">
        <v>0</v>
      </c>
    </row>
    <row r="6777" spans="1:20" x14ac:dyDescent="0.3">
      <c r="A6777" t="s">
        <v>13588</v>
      </c>
      <c r="B6777" s="171" t="s">
        <v>13589</v>
      </c>
      <c r="C6777" s="171" t="s">
        <v>227</v>
      </c>
      <c r="D6777" s="171" t="s">
        <v>4</v>
      </c>
      <c r="E6777" s="11">
        <v>42917</v>
      </c>
      <c r="F6777">
        <v>0</v>
      </c>
      <c r="G6777">
        <v>0</v>
      </c>
      <c r="H6777" t="e">
        <v>#DIV/0!</v>
      </c>
      <c r="I6777">
        <v>0</v>
      </c>
      <c r="J6777">
        <v>0</v>
      </c>
      <c r="K6777" t="e">
        <v>#DIV/0!</v>
      </c>
      <c r="L6777">
        <v>0</v>
      </c>
      <c r="M6777" t="e">
        <v>#DIV/0!</v>
      </c>
      <c r="N6777">
        <v>0</v>
      </c>
      <c r="P6777">
        <v>0</v>
      </c>
      <c r="Q6777">
        <v>0</v>
      </c>
      <c r="R6777" t="e">
        <v>#DIV/0!</v>
      </c>
      <c r="S6777">
        <v>0</v>
      </c>
    </row>
    <row r="6778" spans="1:20" x14ac:dyDescent="0.3">
      <c r="A6778" t="s">
        <v>13590</v>
      </c>
      <c r="B6778" s="171" t="s">
        <v>13591</v>
      </c>
      <c r="C6778" s="171" t="s">
        <v>230</v>
      </c>
      <c r="D6778" s="171" t="s">
        <v>4</v>
      </c>
      <c r="E6778" s="11">
        <v>42917</v>
      </c>
      <c r="F6778">
        <v>0</v>
      </c>
      <c r="G6778">
        <v>0</v>
      </c>
      <c r="H6778" t="e">
        <v>#DIV/0!</v>
      </c>
      <c r="I6778">
        <v>0</v>
      </c>
      <c r="J6778">
        <v>0</v>
      </c>
      <c r="K6778" t="e">
        <v>#DIV/0!</v>
      </c>
      <c r="L6778">
        <v>0</v>
      </c>
      <c r="M6778" t="e">
        <v>#DIV/0!</v>
      </c>
      <c r="N6778">
        <v>0</v>
      </c>
      <c r="P6778">
        <v>0</v>
      </c>
      <c r="Q6778">
        <v>0</v>
      </c>
      <c r="R6778" t="e">
        <v>#DIV/0!</v>
      </c>
      <c r="S6778">
        <v>0</v>
      </c>
    </row>
    <row r="6779" spans="1:20" x14ac:dyDescent="0.3">
      <c r="A6779" t="s">
        <v>13592</v>
      </c>
      <c r="B6779" s="171" t="s">
        <v>13593</v>
      </c>
      <c r="C6779" s="171" t="s">
        <v>119</v>
      </c>
      <c r="D6779" s="171" t="s">
        <v>80</v>
      </c>
      <c r="E6779" s="11">
        <v>42948</v>
      </c>
      <c r="F6779">
        <v>1</v>
      </c>
      <c r="G6779">
        <v>1</v>
      </c>
      <c r="H6779">
        <v>1</v>
      </c>
      <c r="I6779">
        <v>3</v>
      </c>
      <c r="J6779">
        <v>5</v>
      </c>
      <c r="K6779">
        <v>0.6</v>
      </c>
      <c r="L6779">
        <v>5</v>
      </c>
      <c r="M6779">
        <v>1</v>
      </c>
      <c r="N6779">
        <v>0</v>
      </c>
      <c r="P6779">
        <v>0</v>
      </c>
      <c r="Q6779">
        <v>0</v>
      </c>
      <c r="R6779" t="e">
        <v>#DIV/0!</v>
      </c>
      <c r="S6779">
        <v>3</v>
      </c>
    </row>
    <row r="6780" spans="1:20" x14ac:dyDescent="0.3">
      <c r="A6780" t="s">
        <v>13594</v>
      </c>
      <c r="B6780" s="171" t="s">
        <v>13595</v>
      </c>
      <c r="C6780" s="171" t="s">
        <v>143</v>
      </c>
      <c r="D6780" s="171" t="s">
        <v>80</v>
      </c>
      <c r="E6780" s="11">
        <v>42948</v>
      </c>
      <c r="F6780">
        <v>2</v>
      </c>
      <c r="G6780">
        <v>2</v>
      </c>
      <c r="H6780">
        <v>1</v>
      </c>
      <c r="I6780">
        <v>33</v>
      </c>
      <c r="J6780">
        <v>30</v>
      </c>
      <c r="K6780">
        <v>1.1000000000000001</v>
      </c>
      <c r="L6780">
        <v>30</v>
      </c>
      <c r="M6780">
        <v>1</v>
      </c>
      <c r="N6780">
        <v>24</v>
      </c>
      <c r="P6780">
        <v>0</v>
      </c>
      <c r="Q6780">
        <v>7</v>
      </c>
      <c r="R6780">
        <v>0</v>
      </c>
      <c r="S6780">
        <v>9</v>
      </c>
    </row>
    <row r="6781" spans="1:20" x14ac:dyDescent="0.3">
      <c r="A6781" t="s">
        <v>13596</v>
      </c>
      <c r="B6781" s="171" t="s">
        <v>13597</v>
      </c>
      <c r="C6781" s="171" t="s">
        <v>158</v>
      </c>
      <c r="D6781" s="171" t="s">
        <v>80</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3">
      <c r="A6782" t="s">
        <v>13598</v>
      </c>
      <c r="B6782" s="171" t="s">
        <v>13599</v>
      </c>
      <c r="C6782" s="171" t="s">
        <v>209</v>
      </c>
      <c r="D6782" s="171" t="s">
        <v>80</v>
      </c>
      <c r="E6782" s="11">
        <v>42948</v>
      </c>
      <c r="F6782">
        <v>1</v>
      </c>
      <c r="G6782">
        <v>1</v>
      </c>
      <c r="H6782">
        <v>1</v>
      </c>
      <c r="I6782">
        <v>6</v>
      </c>
      <c r="J6782">
        <v>10</v>
      </c>
      <c r="K6782">
        <v>0.6</v>
      </c>
      <c r="L6782">
        <v>10</v>
      </c>
      <c r="M6782">
        <v>1</v>
      </c>
      <c r="N6782">
        <v>6</v>
      </c>
      <c r="P6782">
        <v>0</v>
      </c>
      <c r="Q6782">
        <v>2</v>
      </c>
      <c r="R6782">
        <v>0</v>
      </c>
      <c r="S6782">
        <v>0</v>
      </c>
    </row>
    <row r="6783" spans="1:20" x14ac:dyDescent="0.3">
      <c r="A6783" t="s">
        <v>13600</v>
      </c>
      <c r="B6783" s="171" t="s">
        <v>13601</v>
      </c>
      <c r="C6783" s="171" t="s">
        <v>76</v>
      </c>
      <c r="D6783" s="171" t="s">
        <v>4</v>
      </c>
      <c r="E6783" s="11">
        <v>42948</v>
      </c>
      <c r="F6783">
        <v>0</v>
      </c>
      <c r="G6783">
        <v>0</v>
      </c>
      <c r="H6783" t="e">
        <v>#DIV/0!</v>
      </c>
      <c r="I6783">
        <v>0</v>
      </c>
      <c r="J6783">
        <v>0</v>
      </c>
      <c r="K6783" t="e">
        <v>#DIV/0!</v>
      </c>
      <c r="L6783">
        <v>0</v>
      </c>
      <c r="M6783" t="e">
        <v>#DIV/0!</v>
      </c>
      <c r="N6783">
        <v>0</v>
      </c>
      <c r="P6783">
        <v>0</v>
      </c>
      <c r="Q6783">
        <v>0</v>
      </c>
      <c r="R6783" t="e">
        <v>#DIV/0!</v>
      </c>
      <c r="S6783">
        <v>0</v>
      </c>
    </row>
    <row r="6784" spans="1:20" x14ac:dyDescent="0.3">
      <c r="A6784" t="s">
        <v>13602</v>
      </c>
      <c r="B6784" s="171" t="s">
        <v>13603</v>
      </c>
      <c r="C6784" s="171" t="s">
        <v>203</v>
      </c>
      <c r="D6784" s="171" t="s">
        <v>80</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3">
      <c r="A6785" t="s">
        <v>13604</v>
      </c>
      <c r="B6785" s="171" t="s">
        <v>13605</v>
      </c>
      <c r="C6785" s="171" t="s">
        <v>128</v>
      </c>
      <c r="D6785" s="171" t="s">
        <v>80</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3">
      <c r="A6786" t="s">
        <v>13606</v>
      </c>
      <c r="B6786" s="171" t="s">
        <v>13607</v>
      </c>
      <c r="C6786" s="171" t="s">
        <v>152</v>
      </c>
      <c r="D6786" s="171" t="s">
        <v>80</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3">
      <c r="A6787" t="s">
        <v>13608</v>
      </c>
      <c r="B6787" s="171" t="s">
        <v>13609</v>
      </c>
      <c r="C6787" s="171" t="s">
        <v>194</v>
      </c>
      <c r="D6787" s="171" t="s">
        <v>80</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3">
      <c r="A6788" t="s">
        <v>13610</v>
      </c>
      <c r="B6788" s="171" t="s">
        <v>13611</v>
      </c>
      <c r="C6788" s="171" t="s">
        <v>236</v>
      </c>
      <c r="D6788" s="171" t="s">
        <v>80</v>
      </c>
      <c r="E6788" s="11">
        <v>42948</v>
      </c>
      <c r="F6788">
        <v>0</v>
      </c>
      <c r="G6788">
        <v>0</v>
      </c>
      <c r="H6788" t="e">
        <v>#DIV/0!</v>
      </c>
      <c r="I6788">
        <v>0</v>
      </c>
      <c r="J6788">
        <v>0</v>
      </c>
      <c r="K6788" t="e">
        <v>#DIV/0!</v>
      </c>
      <c r="L6788">
        <v>0</v>
      </c>
      <c r="M6788" t="e">
        <v>#DIV/0!</v>
      </c>
      <c r="N6788">
        <v>0</v>
      </c>
      <c r="P6788">
        <v>0</v>
      </c>
      <c r="Q6788">
        <v>0</v>
      </c>
      <c r="R6788" t="e">
        <v>#DIV/0!</v>
      </c>
      <c r="S6788">
        <v>0</v>
      </c>
    </row>
    <row r="6789" spans="1:19" x14ac:dyDescent="0.3">
      <c r="A6789" t="s">
        <v>13612</v>
      </c>
      <c r="B6789" s="171" t="s">
        <v>13613</v>
      </c>
      <c r="C6789" s="171" t="s">
        <v>239</v>
      </c>
      <c r="D6789" s="171" t="s">
        <v>80</v>
      </c>
      <c r="E6789" s="11">
        <v>42948</v>
      </c>
      <c r="F6789">
        <v>0</v>
      </c>
      <c r="G6789">
        <v>0</v>
      </c>
      <c r="H6789" t="e">
        <v>#DIV/0!</v>
      </c>
      <c r="I6789">
        <v>0</v>
      </c>
      <c r="J6789">
        <v>0</v>
      </c>
      <c r="K6789" t="e">
        <v>#DIV/0!</v>
      </c>
      <c r="L6789">
        <v>0</v>
      </c>
      <c r="M6789" t="e">
        <v>#DIV/0!</v>
      </c>
      <c r="N6789">
        <v>0</v>
      </c>
      <c r="P6789">
        <v>0</v>
      </c>
      <c r="Q6789">
        <v>0</v>
      </c>
      <c r="R6789" t="e">
        <v>#DIV/0!</v>
      </c>
      <c r="S6789">
        <v>0</v>
      </c>
    </row>
    <row r="6790" spans="1:19" x14ac:dyDescent="0.3">
      <c r="A6790" t="s">
        <v>13614</v>
      </c>
      <c r="B6790" s="171" t="s">
        <v>13615</v>
      </c>
      <c r="C6790" s="171" t="s">
        <v>176</v>
      </c>
      <c r="D6790" s="171" t="s">
        <v>80</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3">
      <c r="A6791" t="s">
        <v>13616</v>
      </c>
      <c r="B6791" s="171" t="s">
        <v>13617</v>
      </c>
      <c r="C6791" s="171" t="s">
        <v>206</v>
      </c>
      <c r="D6791" s="171" t="s">
        <v>80</v>
      </c>
      <c r="E6791" s="11">
        <v>42948</v>
      </c>
      <c r="F6791">
        <v>5</v>
      </c>
      <c r="G6791">
        <v>5</v>
      </c>
      <c r="H6791">
        <v>1</v>
      </c>
      <c r="I6791">
        <v>12</v>
      </c>
      <c r="J6791">
        <v>12</v>
      </c>
      <c r="K6791">
        <v>1</v>
      </c>
      <c r="L6791">
        <v>12</v>
      </c>
      <c r="M6791">
        <v>1</v>
      </c>
      <c r="N6791">
        <v>12</v>
      </c>
      <c r="P6791">
        <v>0</v>
      </c>
      <c r="Q6791">
        <v>0</v>
      </c>
      <c r="R6791" t="e">
        <v>#DIV/0!</v>
      </c>
      <c r="S6791">
        <v>0</v>
      </c>
    </row>
    <row r="6792" spans="1:19" x14ac:dyDescent="0.3">
      <c r="A6792" t="s">
        <v>13618</v>
      </c>
      <c r="B6792" s="171" t="s">
        <v>13619</v>
      </c>
      <c r="C6792" s="171" t="s">
        <v>113</v>
      </c>
      <c r="D6792" s="171" t="s">
        <v>80</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3">
      <c r="A6793" t="s">
        <v>13620</v>
      </c>
      <c r="B6793" s="171" t="s">
        <v>13621</v>
      </c>
      <c r="C6793" s="171" t="s">
        <v>131</v>
      </c>
      <c r="D6793" s="171" t="s">
        <v>80</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3">
      <c r="A6794" t="s">
        <v>13622</v>
      </c>
      <c r="B6794" s="171" t="s">
        <v>13623</v>
      </c>
      <c r="C6794" s="171" t="s">
        <v>155</v>
      </c>
      <c r="D6794" s="171" t="s">
        <v>80</v>
      </c>
      <c r="E6794" s="11">
        <v>42948</v>
      </c>
      <c r="F6794">
        <v>2</v>
      </c>
      <c r="G6794">
        <v>2</v>
      </c>
      <c r="H6794">
        <v>1</v>
      </c>
      <c r="I6794">
        <v>7</v>
      </c>
      <c r="J6794">
        <v>10</v>
      </c>
      <c r="K6794">
        <v>0.7</v>
      </c>
      <c r="L6794">
        <v>10</v>
      </c>
      <c r="M6794">
        <v>1</v>
      </c>
      <c r="N6794">
        <v>7</v>
      </c>
      <c r="P6794">
        <v>1</v>
      </c>
      <c r="Q6794">
        <v>1</v>
      </c>
      <c r="R6794">
        <v>1</v>
      </c>
      <c r="S6794">
        <v>0</v>
      </c>
    </row>
    <row r="6795" spans="1:19" x14ac:dyDescent="0.3">
      <c r="A6795" t="s">
        <v>13624</v>
      </c>
      <c r="B6795" s="171" t="s">
        <v>13625</v>
      </c>
      <c r="C6795" s="171" t="s">
        <v>188</v>
      </c>
      <c r="D6795" s="171" t="s">
        <v>80</v>
      </c>
      <c r="E6795" s="11">
        <v>42948</v>
      </c>
      <c r="F6795">
        <v>12</v>
      </c>
      <c r="G6795">
        <v>6</v>
      </c>
      <c r="H6795">
        <v>2</v>
      </c>
      <c r="I6795">
        <v>27</v>
      </c>
      <c r="J6795">
        <v>32</v>
      </c>
      <c r="K6795">
        <v>0.84375</v>
      </c>
      <c r="L6795">
        <v>16</v>
      </c>
      <c r="M6795">
        <v>2</v>
      </c>
      <c r="N6795">
        <v>26</v>
      </c>
      <c r="P6795">
        <v>0</v>
      </c>
      <c r="Q6795">
        <v>0</v>
      </c>
      <c r="R6795" t="e">
        <v>#DIV/0!</v>
      </c>
      <c r="S6795">
        <v>1</v>
      </c>
    </row>
    <row r="6796" spans="1:19" x14ac:dyDescent="0.3">
      <c r="A6796" t="s">
        <v>13626</v>
      </c>
      <c r="B6796" s="171" t="s">
        <v>13627</v>
      </c>
      <c r="C6796" s="171" t="s">
        <v>227</v>
      </c>
      <c r="D6796" s="171" t="s">
        <v>80</v>
      </c>
      <c r="E6796" s="11">
        <v>42948</v>
      </c>
      <c r="F6796">
        <v>0</v>
      </c>
      <c r="G6796">
        <v>0</v>
      </c>
      <c r="H6796" t="e">
        <v>#DIV/0!</v>
      </c>
      <c r="I6796">
        <v>0</v>
      </c>
      <c r="J6796">
        <v>0</v>
      </c>
      <c r="K6796" t="e">
        <v>#DIV/0!</v>
      </c>
      <c r="L6796">
        <v>0</v>
      </c>
      <c r="M6796" t="e">
        <v>#DIV/0!</v>
      </c>
      <c r="N6796">
        <v>0</v>
      </c>
      <c r="P6796">
        <v>0</v>
      </c>
      <c r="Q6796">
        <v>0</v>
      </c>
      <c r="R6796" t="e">
        <v>#DIV/0!</v>
      </c>
      <c r="S6796">
        <v>0</v>
      </c>
    </row>
    <row r="6797" spans="1:19" x14ac:dyDescent="0.3">
      <c r="A6797" t="s">
        <v>13628</v>
      </c>
      <c r="B6797" s="171" t="s">
        <v>13629</v>
      </c>
      <c r="C6797" s="171" t="s">
        <v>116</v>
      </c>
      <c r="D6797" s="171" t="s">
        <v>80</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3">
      <c r="A6798" t="s">
        <v>13630</v>
      </c>
      <c r="B6798" s="171" t="s">
        <v>13631</v>
      </c>
      <c r="C6798" s="171" t="s">
        <v>9862</v>
      </c>
      <c r="D6798" s="171" t="s">
        <v>80</v>
      </c>
      <c r="E6798" s="11">
        <v>42948</v>
      </c>
      <c r="F6798">
        <v>3</v>
      </c>
      <c r="G6798">
        <v>5</v>
      </c>
      <c r="H6798">
        <v>0.6</v>
      </c>
      <c r="I6798">
        <v>6</v>
      </c>
      <c r="J6798">
        <v>19</v>
      </c>
      <c r="K6798">
        <v>0.31578947368421051</v>
      </c>
      <c r="L6798">
        <v>25</v>
      </c>
      <c r="M6798">
        <v>0.76</v>
      </c>
      <c r="N6798">
        <v>5</v>
      </c>
      <c r="P6798">
        <v>0</v>
      </c>
      <c r="Q6798">
        <v>0</v>
      </c>
      <c r="R6798" t="e">
        <v>#DIV/0!</v>
      </c>
      <c r="S6798">
        <v>1</v>
      </c>
    </row>
    <row r="6799" spans="1:19" x14ac:dyDescent="0.3">
      <c r="A6799" t="s">
        <v>13632</v>
      </c>
      <c r="B6799" s="171" t="s">
        <v>13633</v>
      </c>
      <c r="C6799" s="171" t="s">
        <v>140</v>
      </c>
      <c r="D6799" s="171" t="s">
        <v>80</v>
      </c>
      <c r="E6799" s="11">
        <v>42948</v>
      </c>
      <c r="F6799">
        <v>6</v>
      </c>
      <c r="G6799">
        <v>6</v>
      </c>
      <c r="H6799">
        <v>1</v>
      </c>
      <c r="I6799">
        <v>78</v>
      </c>
      <c r="J6799">
        <v>90</v>
      </c>
      <c r="K6799">
        <v>0.8666666666666667</v>
      </c>
      <c r="L6799">
        <v>90</v>
      </c>
      <c r="M6799">
        <v>1</v>
      </c>
      <c r="N6799">
        <v>69</v>
      </c>
      <c r="P6799">
        <v>0</v>
      </c>
      <c r="Q6799">
        <v>0</v>
      </c>
      <c r="R6799" t="e">
        <v>#DIV/0!</v>
      </c>
      <c r="S6799">
        <v>10</v>
      </c>
    </row>
    <row r="6800" spans="1:19" x14ac:dyDescent="0.3">
      <c r="A6800" t="s">
        <v>13634</v>
      </c>
      <c r="B6800" s="171" t="s">
        <v>13635</v>
      </c>
      <c r="C6800" s="171" t="s">
        <v>8590</v>
      </c>
      <c r="D6800" s="171" t="s">
        <v>80</v>
      </c>
      <c r="E6800" s="11">
        <v>42948</v>
      </c>
      <c r="F6800">
        <v>0</v>
      </c>
      <c r="G6800">
        <v>0</v>
      </c>
      <c r="H6800" t="e">
        <v>#DIV/0!</v>
      </c>
      <c r="I6800">
        <v>0</v>
      </c>
      <c r="J6800">
        <v>0</v>
      </c>
      <c r="K6800" t="e">
        <v>#DIV/0!</v>
      </c>
      <c r="L6800">
        <v>0</v>
      </c>
      <c r="M6800" t="e">
        <v>#DIV/0!</v>
      </c>
      <c r="N6800">
        <v>0</v>
      </c>
      <c r="P6800">
        <v>0</v>
      </c>
      <c r="Q6800">
        <v>0</v>
      </c>
      <c r="R6800" t="e">
        <v>#DIV/0!</v>
      </c>
      <c r="S6800">
        <v>0</v>
      </c>
    </row>
    <row r="6801" spans="1:19" x14ac:dyDescent="0.3">
      <c r="A6801" t="s">
        <v>13636</v>
      </c>
      <c r="B6801" s="171" t="s">
        <v>13637</v>
      </c>
      <c r="C6801" s="171" t="s">
        <v>170</v>
      </c>
      <c r="D6801" s="171" t="s">
        <v>80</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3">
      <c r="A6802" t="s">
        <v>13638</v>
      </c>
      <c r="B6802" s="171" t="s">
        <v>13639</v>
      </c>
      <c r="C6802" s="171" t="s">
        <v>182</v>
      </c>
      <c r="D6802" s="171" t="s">
        <v>80</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3">
      <c r="A6803" t="s">
        <v>13640</v>
      </c>
      <c r="B6803" s="171" t="s">
        <v>13641</v>
      </c>
      <c r="C6803" s="171" t="s">
        <v>197</v>
      </c>
      <c r="D6803" s="171" t="s">
        <v>80</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3">
      <c r="A6804" t="s">
        <v>13642</v>
      </c>
      <c r="B6804" s="171" t="s">
        <v>13643</v>
      </c>
      <c r="C6804" s="171" t="s">
        <v>218</v>
      </c>
      <c r="D6804" s="171" t="s">
        <v>80</v>
      </c>
      <c r="E6804" s="11">
        <v>42948</v>
      </c>
      <c r="F6804">
        <v>3</v>
      </c>
      <c r="G6804">
        <v>6</v>
      </c>
      <c r="H6804">
        <v>0.5</v>
      </c>
      <c r="I6804">
        <v>79</v>
      </c>
      <c r="J6804">
        <v>25</v>
      </c>
      <c r="K6804">
        <v>3.16</v>
      </c>
      <c r="L6804">
        <v>50</v>
      </c>
      <c r="M6804">
        <v>0.5</v>
      </c>
      <c r="N6804">
        <v>76</v>
      </c>
      <c r="P6804">
        <v>0</v>
      </c>
      <c r="Q6804">
        <v>0</v>
      </c>
      <c r="R6804" t="e">
        <v>#DIV/0!</v>
      </c>
      <c r="S6804">
        <v>3</v>
      </c>
    </row>
    <row r="6805" spans="1:19" x14ac:dyDescent="0.3">
      <c r="A6805" t="s">
        <v>13644</v>
      </c>
      <c r="B6805" s="171" t="s">
        <v>13645</v>
      </c>
      <c r="C6805" s="171" t="s">
        <v>230</v>
      </c>
      <c r="D6805" s="171" t="s">
        <v>80</v>
      </c>
      <c r="E6805" s="11">
        <v>42948</v>
      </c>
      <c r="F6805">
        <v>0</v>
      </c>
      <c r="G6805">
        <v>0</v>
      </c>
      <c r="H6805" t="e">
        <v>#DIV/0!</v>
      </c>
      <c r="I6805">
        <v>0</v>
      </c>
      <c r="J6805">
        <v>0</v>
      </c>
      <c r="K6805" t="e">
        <v>#DIV/0!</v>
      </c>
      <c r="L6805">
        <v>0</v>
      </c>
      <c r="M6805" t="e">
        <v>#DIV/0!</v>
      </c>
      <c r="N6805">
        <v>0</v>
      </c>
      <c r="P6805">
        <v>0</v>
      </c>
      <c r="Q6805">
        <v>0</v>
      </c>
      <c r="R6805" t="e">
        <v>#DIV/0!</v>
      </c>
      <c r="S6805">
        <v>0</v>
      </c>
    </row>
    <row r="6806" spans="1:19" x14ac:dyDescent="0.3">
      <c r="A6806" t="s">
        <v>13646</v>
      </c>
      <c r="B6806" s="171" t="s">
        <v>13647</v>
      </c>
      <c r="C6806" s="171" t="s">
        <v>8193</v>
      </c>
      <c r="D6806" s="171" t="s">
        <v>80</v>
      </c>
      <c r="E6806" s="11">
        <v>42948</v>
      </c>
      <c r="F6806">
        <v>4</v>
      </c>
      <c r="G6806">
        <v>4</v>
      </c>
      <c r="H6806">
        <v>1</v>
      </c>
      <c r="I6806">
        <v>22</v>
      </c>
      <c r="J6806">
        <v>40</v>
      </c>
      <c r="K6806">
        <v>0.55000000000000004</v>
      </c>
      <c r="L6806">
        <v>40</v>
      </c>
      <c r="M6806">
        <v>1</v>
      </c>
      <c r="N6806">
        <v>21</v>
      </c>
      <c r="P6806">
        <v>0</v>
      </c>
      <c r="Q6806">
        <v>0</v>
      </c>
      <c r="R6806" t="e">
        <v>#DIV/0!</v>
      </c>
      <c r="S6806">
        <v>1</v>
      </c>
    </row>
    <row r="6807" spans="1:19" x14ac:dyDescent="0.3">
      <c r="A6807" t="s">
        <v>13648</v>
      </c>
      <c r="B6807" s="171" t="s">
        <v>13649</v>
      </c>
      <c r="C6807" s="171" t="s">
        <v>10522</v>
      </c>
      <c r="D6807" s="171" t="s">
        <v>80</v>
      </c>
      <c r="E6807" s="11">
        <v>42948</v>
      </c>
      <c r="F6807">
        <v>2</v>
      </c>
      <c r="G6807">
        <v>1</v>
      </c>
      <c r="H6807">
        <v>2</v>
      </c>
      <c r="I6807">
        <v>6</v>
      </c>
      <c r="J6807">
        <v>10</v>
      </c>
      <c r="K6807">
        <v>0.6</v>
      </c>
      <c r="L6807">
        <v>5</v>
      </c>
      <c r="M6807">
        <v>2</v>
      </c>
      <c r="N6807">
        <v>6</v>
      </c>
      <c r="P6807">
        <v>0</v>
      </c>
      <c r="Q6807">
        <v>0</v>
      </c>
      <c r="R6807" t="e">
        <v>#DIV/0!</v>
      </c>
      <c r="S6807">
        <v>0</v>
      </c>
    </row>
    <row r="6808" spans="1:19" x14ac:dyDescent="0.3">
      <c r="A6808" t="s">
        <v>13650</v>
      </c>
      <c r="B6808" s="171" t="s">
        <v>13651</v>
      </c>
      <c r="C6808" s="171" t="s">
        <v>10525</v>
      </c>
      <c r="D6808" s="171" t="s">
        <v>80</v>
      </c>
      <c r="E6808" s="11">
        <v>42948</v>
      </c>
      <c r="F6808">
        <v>5</v>
      </c>
      <c r="G6808">
        <v>5</v>
      </c>
      <c r="H6808">
        <v>1</v>
      </c>
      <c r="I6808">
        <v>8</v>
      </c>
      <c r="J6808">
        <v>25</v>
      </c>
      <c r="K6808">
        <v>0.32</v>
      </c>
      <c r="L6808">
        <v>25</v>
      </c>
      <c r="M6808">
        <v>1</v>
      </c>
      <c r="N6808">
        <v>8</v>
      </c>
      <c r="P6808">
        <v>0</v>
      </c>
      <c r="Q6808">
        <v>3</v>
      </c>
      <c r="R6808">
        <v>0</v>
      </c>
      <c r="S6808">
        <v>0</v>
      </c>
    </row>
    <row r="6809" spans="1:19" x14ac:dyDescent="0.3">
      <c r="A6809" t="s">
        <v>13652</v>
      </c>
      <c r="B6809" s="171" t="s">
        <v>13653</v>
      </c>
      <c r="C6809" s="171" t="s">
        <v>10528</v>
      </c>
      <c r="D6809" s="171" t="s">
        <v>80</v>
      </c>
      <c r="E6809" s="11">
        <v>42948</v>
      </c>
      <c r="F6809">
        <v>0</v>
      </c>
      <c r="G6809">
        <v>0</v>
      </c>
      <c r="H6809" t="e">
        <v>#DIV/0!</v>
      </c>
      <c r="I6809">
        <v>0</v>
      </c>
      <c r="J6809">
        <v>0</v>
      </c>
      <c r="K6809" t="e">
        <v>#DIV/0!</v>
      </c>
      <c r="L6809">
        <v>0</v>
      </c>
      <c r="M6809" t="e">
        <v>#DIV/0!</v>
      </c>
      <c r="N6809">
        <v>0</v>
      </c>
      <c r="P6809">
        <v>2</v>
      </c>
      <c r="Q6809">
        <v>2</v>
      </c>
      <c r="R6809">
        <v>1</v>
      </c>
      <c r="S6809">
        <v>0</v>
      </c>
    </row>
    <row r="6810" spans="1:19" x14ac:dyDescent="0.3">
      <c r="A6810" t="s">
        <v>13654</v>
      </c>
      <c r="B6810" s="171" t="s">
        <v>13655</v>
      </c>
      <c r="C6810" s="171" t="s">
        <v>10531</v>
      </c>
      <c r="D6810" s="171" t="s">
        <v>80</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3">
      <c r="A6811" t="s">
        <v>13656</v>
      </c>
      <c r="B6811" s="171" t="s">
        <v>13657</v>
      </c>
      <c r="C6811" s="171" t="s">
        <v>10534</v>
      </c>
      <c r="D6811" s="171" t="s">
        <v>80</v>
      </c>
      <c r="E6811" s="11">
        <v>42948</v>
      </c>
      <c r="F6811">
        <v>2</v>
      </c>
      <c r="G6811">
        <v>2</v>
      </c>
      <c r="H6811">
        <v>1</v>
      </c>
      <c r="I6811">
        <v>11</v>
      </c>
      <c r="J6811">
        <v>10</v>
      </c>
      <c r="K6811">
        <v>1.1000000000000001</v>
      </c>
      <c r="L6811">
        <v>10</v>
      </c>
      <c r="M6811">
        <v>1</v>
      </c>
      <c r="N6811">
        <v>11</v>
      </c>
      <c r="P6811">
        <v>0</v>
      </c>
      <c r="Q6811">
        <v>0</v>
      </c>
      <c r="R6811" t="e">
        <v>#DIV/0!</v>
      </c>
      <c r="S6811">
        <v>0</v>
      </c>
    </row>
    <row r="6812" spans="1:19" x14ac:dyDescent="0.3">
      <c r="A6812" t="s">
        <v>13658</v>
      </c>
      <c r="B6812" s="171" t="s">
        <v>13659</v>
      </c>
      <c r="C6812" s="171" t="s">
        <v>10537</v>
      </c>
      <c r="D6812" s="171" t="s">
        <v>80</v>
      </c>
      <c r="E6812" s="11">
        <v>42948</v>
      </c>
      <c r="F6812">
        <v>5</v>
      </c>
      <c r="G6812">
        <v>6</v>
      </c>
      <c r="H6812">
        <v>0.83333333333333337</v>
      </c>
      <c r="I6812">
        <v>11</v>
      </c>
      <c r="J6812">
        <v>8</v>
      </c>
      <c r="K6812">
        <v>1.375</v>
      </c>
      <c r="L6812">
        <v>10</v>
      </c>
      <c r="M6812">
        <v>0.8</v>
      </c>
      <c r="N6812">
        <v>11</v>
      </c>
      <c r="P6812">
        <v>0</v>
      </c>
      <c r="Q6812">
        <v>0</v>
      </c>
      <c r="R6812" t="e">
        <v>#DIV/0!</v>
      </c>
      <c r="S6812">
        <v>0</v>
      </c>
    </row>
    <row r="6813" spans="1:19" x14ac:dyDescent="0.3">
      <c r="A6813" t="s">
        <v>13660</v>
      </c>
      <c r="B6813" s="171" t="s">
        <v>13661</v>
      </c>
      <c r="C6813" s="171" t="s">
        <v>73</v>
      </c>
      <c r="D6813" s="171" t="s">
        <v>4</v>
      </c>
      <c r="E6813" s="11">
        <v>42948</v>
      </c>
      <c r="F6813">
        <v>2</v>
      </c>
      <c r="G6813">
        <v>1</v>
      </c>
      <c r="H6813">
        <v>2</v>
      </c>
      <c r="I6813">
        <v>6</v>
      </c>
      <c r="J6813">
        <v>10</v>
      </c>
      <c r="K6813">
        <v>0.6</v>
      </c>
      <c r="L6813">
        <v>5</v>
      </c>
      <c r="M6813">
        <v>2</v>
      </c>
      <c r="N6813">
        <v>6</v>
      </c>
      <c r="P6813">
        <v>0</v>
      </c>
      <c r="Q6813">
        <v>0</v>
      </c>
      <c r="R6813" t="e">
        <v>#DIV/0!</v>
      </c>
      <c r="S6813">
        <v>0</v>
      </c>
    </row>
    <row r="6814" spans="1:19" x14ac:dyDescent="0.3">
      <c r="A6814" t="s">
        <v>13662</v>
      </c>
      <c r="B6814" s="171" t="s">
        <v>13663</v>
      </c>
      <c r="C6814" s="171" t="s">
        <v>107</v>
      </c>
      <c r="D6814" s="171" t="s">
        <v>4</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3">
      <c r="A6815" t="s">
        <v>13664</v>
      </c>
      <c r="B6815" s="171" t="s">
        <v>13665</v>
      </c>
      <c r="C6815" s="171" t="s">
        <v>9887</v>
      </c>
      <c r="D6815" s="171" t="s">
        <v>4</v>
      </c>
      <c r="E6815" s="11">
        <v>42948</v>
      </c>
      <c r="F6815">
        <v>8</v>
      </c>
      <c r="G6815">
        <v>10</v>
      </c>
      <c r="H6815">
        <v>0.8</v>
      </c>
      <c r="I6815">
        <v>14</v>
      </c>
      <c r="J6815">
        <v>44</v>
      </c>
      <c r="K6815">
        <v>0.31818181818181818</v>
      </c>
      <c r="L6815">
        <v>50</v>
      </c>
      <c r="M6815">
        <v>0.88</v>
      </c>
      <c r="N6815">
        <v>13</v>
      </c>
      <c r="P6815">
        <v>0</v>
      </c>
      <c r="Q6815">
        <v>3</v>
      </c>
      <c r="R6815">
        <v>0</v>
      </c>
      <c r="S6815">
        <v>1</v>
      </c>
    </row>
    <row r="6816" spans="1:19" x14ac:dyDescent="0.3">
      <c r="A6816" t="s">
        <v>13666</v>
      </c>
      <c r="B6816" s="171" t="s">
        <v>13667</v>
      </c>
      <c r="C6816" s="171" t="s">
        <v>11260</v>
      </c>
      <c r="D6816" s="171" t="s">
        <v>4</v>
      </c>
      <c r="E6816" s="11">
        <v>42948</v>
      </c>
      <c r="F6816">
        <v>0</v>
      </c>
      <c r="G6816">
        <v>0</v>
      </c>
      <c r="H6816" t="e">
        <v>#DIV/0!</v>
      </c>
      <c r="I6816">
        <v>0</v>
      </c>
      <c r="J6816">
        <v>0</v>
      </c>
      <c r="K6816" t="e">
        <v>#DIV/0!</v>
      </c>
      <c r="L6816">
        <v>0</v>
      </c>
      <c r="M6816" t="e">
        <v>#DIV/0!</v>
      </c>
      <c r="N6816">
        <v>0</v>
      </c>
      <c r="P6816">
        <v>2</v>
      </c>
      <c r="Q6816">
        <v>2</v>
      </c>
      <c r="R6816">
        <v>1</v>
      </c>
      <c r="S6816">
        <v>0</v>
      </c>
    </row>
    <row r="6817" spans="1:19" x14ac:dyDescent="0.3">
      <c r="A6817" t="s">
        <v>13668</v>
      </c>
      <c r="B6817" s="171" t="s">
        <v>13669</v>
      </c>
      <c r="C6817" s="171" t="s">
        <v>122</v>
      </c>
      <c r="D6817" s="171" t="s">
        <v>4</v>
      </c>
      <c r="E6817" s="11">
        <v>42948</v>
      </c>
      <c r="F6817">
        <v>1</v>
      </c>
      <c r="G6817">
        <v>1</v>
      </c>
      <c r="H6817">
        <v>1</v>
      </c>
      <c r="I6817">
        <v>3</v>
      </c>
      <c r="J6817">
        <v>5</v>
      </c>
      <c r="K6817">
        <v>0.6</v>
      </c>
      <c r="L6817">
        <v>5</v>
      </c>
      <c r="M6817">
        <v>1</v>
      </c>
      <c r="N6817">
        <v>0</v>
      </c>
      <c r="P6817">
        <v>0</v>
      </c>
      <c r="Q6817">
        <v>0</v>
      </c>
      <c r="R6817" t="e">
        <v>#DIV/0!</v>
      </c>
      <c r="S6817">
        <v>3</v>
      </c>
    </row>
    <row r="6818" spans="1:19" x14ac:dyDescent="0.3">
      <c r="A6818" t="s">
        <v>13670</v>
      </c>
      <c r="B6818" s="171" t="s">
        <v>13671</v>
      </c>
      <c r="C6818" s="171" t="s">
        <v>125</v>
      </c>
      <c r="D6818" s="171" t="s">
        <v>4</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3">
      <c r="A6819" t="s">
        <v>13672</v>
      </c>
      <c r="B6819" s="171" t="s">
        <v>13673</v>
      </c>
      <c r="C6819" s="171" t="s">
        <v>137</v>
      </c>
      <c r="D6819" s="171" t="s">
        <v>4</v>
      </c>
      <c r="E6819" s="11">
        <v>42948</v>
      </c>
      <c r="F6819">
        <v>6</v>
      </c>
      <c r="G6819">
        <v>6</v>
      </c>
      <c r="H6819">
        <v>1</v>
      </c>
      <c r="I6819">
        <v>78</v>
      </c>
      <c r="J6819">
        <v>90</v>
      </c>
      <c r="K6819">
        <v>0.8666666666666667</v>
      </c>
      <c r="L6819">
        <v>90</v>
      </c>
      <c r="M6819">
        <v>1</v>
      </c>
      <c r="N6819">
        <v>69</v>
      </c>
      <c r="P6819">
        <v>0</v>
      </c>
      <c r="Q6819">
        <v>0</v>
      </c>
      <c r="R6819" t="e">
        <v>#DIV/0!</v>
      </c>
      <c r="S6819">
        <v>10</v>
      </c>
    </row>
    <row r="6820" spans="1:19" x14ac:dyDescent="0.3">
      <c r="A6820" t="s">
        <v>13674</v>
      </c>
      <c r="B6820" s="171" t="s">
        <v>13675</v>
      </c>
      <c r="C6820" s="171" t="s">
        <v>8615</v>
      </c>
      <c r="D6820" s="171" t="s">
        <v>4</v>
      </c>
      <c r="E6820" s="11">
        <v>42948</v>
      </c>
      <c r="F6820">
        <v>0</v>
      </c>
      <c r="G6820">
        <v>0</v>
      </c>
      <c r="H6820" t="e">
        <v>#DIV/0!</v>
      </c>
      <c r="I6820">
        <v>0</v>
      </c>
      <c r="J6820">
        <v>0</v>
      </c>
      <c r="K6820" t="e">
        <v>#DIV/0!</v>
      </c>
      <c r="L6820">
        <v>0</v>
      </c>
      <c r="M6820" t="e">
        <v>#DIV/0!</v>
      </c>
      <c r="N6820">
        <v>0</v>
      </c>
      <c r="P6820">
        <v>0</v>
      </c>
      <c r="Q6820">
        <v>0</v>
      </c>
      <c r="R6820" t="e">
        <v>#DIV/0!</v>
      </c>
      <c r="S6820">
        <v>0</v>
      </c>
    </row>
    <row r="6821" spans="1:19" x14ac:dyDescent="0.3">
      <c r="A6821" t="s">
        <v>13676</v>
      </c>
      <c r="B6821" s="171" t="s">
        <v>13677</v>
      </c>
      <c r="C6821" s="171" t="s">
        <v>146</v>
      </c>
      <c r="D6821" s="171" t="s">
        <v>4</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3">
      <c r="A6822" t="s">
        <v>13678</v>
      </c>
      <c r="B6822" s="171" t="s">
        <v>13679</v>
      </c>
      <c r="C6822" s="171" t="s">
        <v>161</v>
      </c>
      <c r="D6822" s="171" t="s">
        <v>4</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3">
      <c r="A6823" t="s">
        <v>13680</v>
      </c>
      <c r="B6823" s="171" t="s">
        <v>13681</v>
      </c>
      <c r="C6823" s="171" t="s">
        <v>167</v>
      </c>
      <c r="D6823" s="171" t="s">
        <v>4</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3">
      <c r="A6824" t="s">
        <v>13682</v>
      </c>
      <c r="B6824" s="171" t="s">
        <v>13683</v>
      </c>
      <c r="C6824" s="171" t="s">
        <v>173</v>
      </c>
      <c r="D6824" s="171" t="s">
        <v>80</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3">
      <c r="A6825" t="s">
        <v>13684</v>
      </c>
      <c r="B6825" s="171" t="s">
        <v>13685</v>
      </c>
      <c r="C6825" s="171" t="s">
        <v>179</v>
      </c>
      <c r="D6825" s="171" t="s">
        <v>4</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3">
      <c r="A6826" t="s">
        <v>13686</v>
      </c>
      <c r="B6826" s="171" t="s">
        <v>13687</v>
      </c>
      <c r="C6826" s="171" t="s">
        <v>185</v>
      </c>
      <c r="D6826" s="171" t="s">
        <v>4</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3">
      <c r="A6827" t="s">
        <v>13688</v>
      </c>
      <c r="B6827" s="171" t="s">
        <v>13689</v>
      </c>
      <c r="C6827" s="171" t="s">
        <v>191</v>
      </c>
      <c r="D6827" s="171" t="s">
        <v>4</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3">
      <c r="A6828" t="s">
        <v>13690</v>
      </c>
      <c r="B6828" s="171" t="s">
        <v>13691</v>
      </c>
      <c r="C6828" s="171" t="s">
        <v>200</v>
      </c>
      <c r="D6828" s="171" t="s">
        <v>80</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3">
      <c r="A6829" t="s">
        <v>13692</v>
      </c>
      <c r="B6829" s="171" t="s">
        <v>13693</v>
      </c>
      <c r="C6829" s="171" t="s">
        <v>212</v>
      </c>
      <c r="D6829" s="171" t="s">
        <v>4</v>
      </c>
      <c r="E6829" s="11">
        <v>42948</v>
      </c>
      <c r="F6829">
        <v>1</v>
      </c>
      <c r="G6829">
        <v>1</v>
      </c>
      <c r="H6829">
        <v>1</v>
      </c>
      <c r="I6829">
        <v>6</v>
      </c>
      <c r="J6829">
        <v>10</v>
      </c>
      <c r="K6829">
        <v>0.6</v>
      </c>
      <c r="L6829">
        <v>10</v>
      </c>
      <c r="M6829">
        <v>1</v>
      </c>
      <c r="N6829">
        <v>6</v>
      </c>
      <c r="P6829">
        <v>0</v>
      </c>
      <c r="Q6829">
        <v>2</v>
      </c>
      <c r="R6829">
        <v>0</v>
      </c>
      <c r="S6829">
        <v>0</v>
      </c>
    </row>
    <row r="6830" spans="1:19" x14ac:dyDescent="0.3">
      <c r="A6830" t="s">
        <v>13694</v>
      </c>
      <c r="B6830" s="171" t="s">
        <v>13695</v>
      </c>
      <c r="C6830" s="171" t="s">
        <v>215</v>
      </c>
      <c r="D6830" s="171" t="s">
        <v>4</v>
      </c>
      <c r="E6830" s="11">
        <v>42948</v>
      </c>
      <c r="F6830">
        <v>3</v>
      </c>
      <c r="G6830">
        <v>6</v>
      </c>
      <c r="H6830">
        <v>0.5</v>
      </c>
      <c r="I6830">
        <v>79</v>
      </c>
      <c r="J6830">
        <v>25</v>
      </c>
      <c r="K6830">
        <v>3.16</v>
      </c>
      <c r="L6830">
        <v>50</v>
      </c>
      <c r="M6830">
        <v>0.5</v>
      </c>
      <c r="N6830">
        <v>76</v>
      </c>
      <c r="P6830">
        <v>0</v>
      </c>
      <c r="Q6830">
        <v>0</v>
      </c>
      <c r="R6830" t="e">
        <v>#DIV/0!</v>
      </c>
      <c r="S6830">
        <v>3</v>
      </c>
    </row>
    <row r="6831" spans="1:19" x14ac:dyDescent="0.3">
      <c r="A6831" t="s">
        <v>13696</v>
      </c>
      <c r="B6831" s="171" t="s">
        <v>13697</v>
      </c>
      <c r="C6831" s="171" t="s">
        <v>221</v>
      </c>
      <c r="D6831" s="171" t="s">
        <v>4</v>
      </c>
      <c r="E6831" s="11">
        <v>42948</v>
      </c>
      <c r="F6831">
        <v>0</v>
      </c>
      <c r="G6831">
        <v>0</v>
      </c>
      <c r="H6831" t="e">
        <v>#DIV/0!</v>
      </c>
      <c r="I6831">
        <v>0</v>
      </c>
      <c r="J6831">
        <v>0</v>
      </c>
      <c r="K6831" t="e">
        <v>#DIV/0!</v>
      </c>
      <c r="L6831">
        <v>0</v>
      </c>
      <c r="M6831" t="e">
        <v>#DIV/0!</v>
      </c>
      <c r="N6831">
        <v>0</v>
      </c>
      <c r="P6831">
        <v>0</v>
      </c>
      <c r="Q6831">
        <v>0</v>
      </c>
      <c r="R6831" t="e">
        <v>#DIV/0!</v>
      </c>
      <c r="S6831">
        <v>0</v>
      </c>
    </row>
    <row r="6832" spans="1:19" x14ac:dyDescent="0.3">
      <c r="A6832" t="s">
        <v>13698</v>
      </c>
      <c r="B6832" s="171" t="s">
        <v>13699</v>
      </c>
      <c r="C6832" s="171" t="s">
        <v>8233</v>
      </c>
      <c r="D6832" s="171" t="s">
        <v>4</v>
      </c>
      <c r="E6832" s="11">
        <v>42948</v>
      </c>
      <c r="F6832">
        <v>4</v>
      </c>
      <c r="G6832">
        <v>4</v>
      </c>
      <c r="H6832">
        <v>1</v>
      </c>
      <c r="I6832">
        <v>22</v>
      </c>
      <c r="J6832">
        <v>40</v>
      </c>
      <c r="K6832">
        <v>0.55000000000000004</v>
      </c>
      <c r="L6832">
        <v>40</v>
      </c>
      <c r="M6832">
        <v>1</v>
      </c>
      <c r="N6832">
        <v>21</v>
      </c>
      <c r="P6832">
        <v>0</v>
      </c>
      <c r="Q6832">
        <v>0</v>
      </c>
      <c r="R6832" t="e">
        <v>#DIV/0!</v>
      </c>
      <c r="S6832">
        <v>1</v>
      </c>
    </row>
    <row r="6833" spans="1:19" x14ac:dyDescent="0.3">
      <c r="A6833" t="s">
        <v>13700</v>
      </c>
      <c r="B6833" s="171" t="s">
        <v>13701</v>
      </c>
      <c r="C6833" s="171" t="s">
        <v>233</v>
      </c>
      <c r="D6833" s="171" t="s">
        <v>4</v>
      </c>
      <c r="E6833" s="11">
        <v>42948</v>
      </c>
      <c r="F6833">
        <v>0</v>
      </c>
      <c r="G6833">
        <v>0</v>
      </c>
      <c r="H6833" t="e">
        <v>#DIV/0!</v>
      </c>
      <c r="I6833">
        <v>0</v>
      </c>
      <c r="J6833">
        <v>0</v>
      </c>
      <c r="K6833" t="e">
        <v>#DIV/0!</v>
      </c>
      <c r="L6833">
        <v>0</v>
      </c>
      <c r="M6833" t="e">
        <v>#DIV/0!</v>
      </c>
      <c r="N6833">
        <v>0</v>
      </c>
      <c r="P6833">
        <v>0</v>
      </c>
      <c r="Q6833">
        <v>0</v>
      </c>
      <c r="R6833" t="e">
        <v>#DIV/0!</v>
      </c>
      <c r="S6833">
        <v>0</v>
      </c>
    </row>
    <row r="6834" spans="1:19" x14ac:dyDescent="0.3">
      <c r="A6834" t="s">
        <v>13702</v>
      </c>
      <c r="B6834" s="171" t="s">
        <v>13703</v>
      </c>
      <c r="C6834" s="171" t="s">
        <v>79</v>
      </c>
      <c r="D6834" s="171" t="s">
        <v>80</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3">
      <c r="A6835" t="s">
        <v>13704</v>
      </c>
      <c r="B6835" s="171" t="s">
        <v>13705</v>
      </c>
      <c r="C6835" s="171" t="s">
        <v>83</v>
      </c>
      <c r="D6835" s="171" t="s">
        <v>80</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3">
      <c r="A6836" t="s">
        <v>13706</v>
      </c>
      <c r="B6836" s="171" t="s">
        <v>13707</v>
      </c>
      <c r="C6836" s="171" t="s">
        <v>86</v>
      </c>
      <c r="D6836" s="171" t="s">
        <v>80</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3">
      <c r="A6837" t="s">
        <v>13708</v>
      </c>
      <c r="B6837" s="171" t="s">
        <v>13709</v>
      </c>
      <c r="C6837" s="171" t="s">
        <v>89</v>
      </c>
      <c r="D6837" s="171" t="s">
        <v>80</v>
      </c>
      <c r="E6837" s="11">
        <v>42948</v>
      </c>
      <c r="F6837">
        <v>0</v>
      </c>
      <c r="G6837">
        <v>0</v>
      </c>
      <c r="H6837" t="e">
        <v>#DIV/0!</v>
      </c>
      <c r="I6837">
        <v>0</v>
      </c>
      <c r="J6837">
        <v>0</v>
      </c>
      <c r="K6837" t="e">
        <v>#DIV/0!</v>
      </c>
      <c r="L6837">
        <v>0</v>
      </c>
      <c r="M6837" t="e">
        <v>#DIV/0!</v>
      </c>
      <c r="N6837">
        <v>0</v>
      </c>
      <c r="P6837">
        <v>0</v>
      </c>
      <c r="Q6837">
        <v>0</v>
      </c>
      <c r="R6837" t="e">
        <v>#DIV/0!</v>
      </c>
      <c r="S6837">
        <v>0</v>
      </c>
    </row>
    <row r="6838" spans="1:19" x14ac:dyDescent="0.3">
      <c r="A6838" t="s">
        <v>13710</v>
      </c>
      <c r="B6838" s="171" t="s">
        <v>13711</v>
      </c>
      <c r="C6838" s="171" t="s">
        <v>92</v>
      </c>
      <c r="D6838" s="171" t="s">
        <v>80</v>
      </c>
      <c r="E6838" s="11">
        <v>42948</v>
      </c>
      <c r="F6838">
        <v>0</v>
      </c>
      <c r="G6838">
        <v>0</v>
      </c>
      <c r="H6838" t="e">
        <v>#DIV/0!</v>
      </c>
      <c r="I6838">
        <v>0</v>
      </c>
      <c r="J6838">
        <v>0</v>
      </c>
      <c r="K6838" t="e">
        <v>#DIV/0!</v>
      </c>
      <c r="L6838">
        <v>0</v>
      </c>
      <c r="M6838" t="e">
        <v>#DIV/0!</v>
      </c>
      <c r="N6838">
        <v>0</v>
      </c>
      <c r="P6838">
        <v>0</v>
      </c>
      <c r="Q6838">
        <v>0</v>
      </c>
      <c r="R6838" t="e">
        <v>#DIV/0!</v>
      </c>
      <c r="S6838">
        <v>0</v>
      </c>
    </row>
    <row r="6839" spans="1:19" x14ac:dyDescent="0.3">
      <c r="A6839" t="s">
        <v>13712</v>
      </c>
      <c r="B6839" s="171" t="s">
        <v>13713</v>
      </c>
      <c r="C6839" s="171" t="s">
        <v>95</v>
      </c>
      <c r="D6839" s="171" t="s">
        <v>80</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3">
      <c r="A6840" t="s">
        <v>13714</v>
      </c>
      <c r="B6840" s="171" t="s">
        <v>13715</v>
      </c>
      <c r="C6840" s="171" t="s">
        <v>98</v>
      </c>
      <c r="D6840" s="171" t="s">
        <v>80</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3">
      <c r="A6841" t="s">
        <v>13716</v>
      </c>
      <c r="B6841" s="171" t="s">
        <v>13717</v>
      </c>
      <c r="C6841" s="171" t="s">
        <v>101</v>
      </c>
      <c r="D6841" s="171" t="s">
        <v>80</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3">
      <c r="A6842" t="s">
        <v>13718</v>
      </c>
      <c r="B6842" s="171" t="s">
        <v>13719</v>
      </c>
      <c r="C6842" s="171" t="s">
        <v>6843</v>
      </c>
      <c r="D6842" s="171" t="s">
        <v>80</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3">
      <c r="A6843" t="s">
        <v>13720</v>
      </c>
      <c r="B6843" s="171" t="s">
        <v>13721</v>
      </c>
      <c r="C6843" s="171" t="s">
        <v>12995</v>
      </c>
      <c r="D6843" s="171" t="s">
        <v>80</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3">
      <c r="A6844" t="s">
        <v>13722</v>
      </c>
      <c r="B6844" s="171" t="s">
        <v>13723</v>
      </c>
      <c r="C6844" s="171" t="s">
        <v>104</v>
      </c>
      <c r="D6844" s="171" t="s">
        <v>4</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3">
      <c r="A6845" t="s">
        <v>13724</v>
      </c>
      <c r="B6845" s="171" t="s">
        <v>13725</v>
      </c>
      <c r="C6845" s="171" t="s">
        <v>76</v>
      </c>
      <c r="D6845" s="171" t="s">
        <v>80</v>
      </c>
      <c r="E6845" s="11">
        <v>42948</v>
      </c>
      <c r="F6845">
        <v>0</v>
      </c>
      <c r="G6845">
        <v>0</v>
      </c>
      <c r="H6845" t="e">
        <v>#DIV/0!</v>
      </c>
      <c r="I6845">
        <v>0</v>
      </c>
      <c r="J6845">
        <v>0</v>
      </c>
      <c r="K6845" t="e">
        <v>#DIV/0!</v>
      </c>
      <c r="L6845">
        <v>0</v>
      </c>
      <c r="M6845" t="e">
        <v>#DIV/0!</v>
      </c>
      <c r="N6845">
        <v>0</v>
      </c>
      <c r="P6845">
        <v>0</v>
      </c>
      <c r="Q6845">
        <v>0</v>
      </c>
      <c r="R6845" t="e">
        <v>#DIV/0!</v>
      </c>
      <c r="S6845">
        <v>0</v>
      </c>
    </row>
    <row r="6846" spans="1:19" x14ac:dyDescent="0.3">
      <c r="A6846" t="s">
        <v>13726</v>
      </c>
      <c r="B6846" s="171" t="s">
        <v>13727</v>
      </c>
      <c r="C6846" s="171" t="s">
        <v>10522</v>
      </c>
      <c r="D6846" s="171" t="s">
        <v>4</v>
      </c>
      <c r="E6846" s="11">
        <v>42948</v>
      </c>
      <c r="F6846">
        <v>2</v>
      </c>
      <c r="G6846">
        <v>1</v>
      </c>
      <c r="H6846">
        <v>2</v>
      </c>
      <c r="I6846">
        <v>6</v>
      </c>
      <c r="J6846">
        <v>10</v>
      </c>
      <c r="K6846">
        <v>0.6</v>
      </c>
      <c r="L6846">
        <v>5</v>
      </c>
      <c r="M6846">
        <v>2</v>
      </c>
      <c r="N6846">
        <v>6</v>
      </c>
      <c r="P6846">
        <v>0</v>
      </c>
      <c r="Q6846">
        <v>0</v>
      </c>
      <c r="R6846" t="e">
        <v>#DIV/0!</v>
      </c>
      <c r="S6846">
        <v>0</v>
      </c>
    </row>
    <row r="6847" spans="1:19" x14ac:dyDescent="0.3">
      <c r="A6847" t="s">
        <v>13728</v>
      </c>
      <c r="B6847" s="171" t="s">
        <v>13729</v>
      </c>
      <c r="C6847" s="171" t="s">
        <v>79</v>
      </c>
      <c r="D6847" s="171" t="s">
        <v>4</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3">
      <c r="A6848" t="s">
        <v>13730</v>
      </c>
      <c r="B6848" s="171" t="s">
        <v>13731</v>
      </c>
      <c r="C6848" s="171" t="s">
        <v>86</v>
      </c>
      <c r="D6848" s="171" t="s">
        <v>4</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3">
      <c r="A6849" t="s">
        <v>13732</v>
      </c>
      <c r="B6849" s="171" t="s">
        <v>13733</v>
      </c>
      <c r="C6849" s="171" t="s">
        <v>89</v>
      </c>
      <c r="D6849" s="171" t="s">
        <v>4</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3">
      <c r="A6850" t="s">
        <v>13734</v>
      </c>
      <c r="B6850" s="171" t="s">
        <v>13735</v>
      </c>
      <c r="C6850" s="171" t="s">
        <v>92</v>
      </c>
      <c r="D6850" s="171" t="s">
        <v>4</v>
      </c>
      <c r="E6850" s="11">
        <v>42948</v>
      </c>
      <c r="F6850">
        <v>0</v>
      </c>
      <c r="G6850">
        <v>0</v>
      </c>
      <c r="H6850" t="e">
        <v>#DIV/0!</v>
      </c>
      <c r="I6850">
        <v>0</v>
      </c>
      <c r="J6850">
        <v>0</v>
      </c>
      <c r="K6850" t="e">
        <v>#DIV/0!</v>
      </c>
      <c r="L6850">
        <v>0</v>
      </c>
      <c r="M6850" t="e">
        <v>#DIV/0!</v>
      </c>
      <c r="N6850">
        <v>0</v>
      </c>
      <c r="P6850">
        <v>0</v>
      </c>
      <c r="Q6850">
        <v>0</v>
      </c>
      <c r="R6850" t="e">
        <v>#DIV/0!</v>
      </c>
      <c r="S6850">
        <v>0</v>
      </c>
    </row>
    <row r="6851" spans="1:20" x14ac:dyDescent="0.3">
      <c r="A6851" t="s">
        <v>13736</v>
      </c>
      <c r="B6851" s="171" t="s">
        <v>13737</v>
      </c>
      <c r="C6851" s="171" t="s">
        <v>98</v>
      </c>
      <c r="D6851" s="171" t="s">
        <v>4</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3">
      <c r="A6852" t="s">
        <v>13738</v>
      </c>
      <c r="B6852" s="171" t="s">
        <v>13739</v>
      </c>
      <c r="C6852" s="171" t="s">
        <v>101</v>
      </c>
      <c r="D6852" s="171" t="s">
        <v>4</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3">
      <c r="A6853" t="s">
        <v>13740</v>
      </c>
      <c r="B6853" s="171" t="s">
        <v>13741</v>
      </c>
      <c r="C6853" s="171" t="s">
        <v>6843</v>
      </c>
      <c r="D6853" s="171" t="s">
        <v>4</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3">
      <c r="A6854" t="s">
        <v>13742</v>
      </c>
      <c r="B6854" s="171" t="s">
        <v>13743</v>
      </c>
      <c r="C6854" s="171" t="s">
        <v>107</v>
      </c>
      <c r="D6854" s="171" t="s">
        <v>80</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3">
      <c r="A6855" t="s">
        <v>13744</v>
      </c>
      <c r="B6855" s="171" t="s">
        <v>13745</v>
      </c>
      <c r="C6855" s="171" t="s">
        <v>113</v>
      </c>
      <c r="D6855" s="171" t="s">
        <v>4</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3">
      <c r="A6856" t="s">
        <v>13746</v>
      </c>
      <c r="B6856" s="171" t="s">
        <v>13747</v>
      </c>
      <c r="C6856" s="171" t="s">
        <v>116</v>
      </c>
      <c r="D6856" s="171" t="s">
        <v>4</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3">
      <c r="A6857" t="s">
        <v>13748</v>
      </c>
      <c r="B6857" s="171" t="s">
        <v>13749</v>
      </c>
      <c r="C6857" s="171" t="s">
        <v>9887</v>
      </c>
      <c r="D6857" s="171" t="s">
        <v>80</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3">
      <c r="A6858" t="s">
        <v>13750</v>
      </c>
      <c r="B6858" s="171" t="s">
        <v>13751</v>
      </c>
      <c r="C6858" s="171" t="s">
        <v>9862</v>
      </c>
      <c r="D6858" s="171" t="s">
        <v>4</v>
      </c>
      <c r="E6858" s="11">
        <v>42948</v>
      </c>
      <c r="F6858">
        <v>3</v>
      </c>
      <c r="G6858">
        <v>5</v>
      </c>
      <c r="H6858">
        <v>0.6</v>
      </c>
      <c r="I6858">
        <v>6</v>
      </c>
      <c r="J6858">
        <v>19</v>
      </c>
      <c r="K6858">
        <v>0.31578947368421051</v>
      </c>
      <c r="L6858">
        <v>25</v>
      </c>
      <c r="M6858">
        <v>0.76</v>
      </c>
      <c r="N6858">
        <v>5</v>
      </c>
      <c r="P6858">
        <v>0</v>
      </c>
      <c r="Q6858">
        <v>0</v>
      </c>
      <c r="R6858" t="e">
        <v>#DIV/0!</v>
      </c>
      <c r="S6858">
        <v>1</v>
      </c>
    </row>
    <row r="6859" spans="1:20" x14ac:dyDescent="0.3">
      <c r="A6859" t="s">
        <v>13752</v>
      </c>
      <c r="B6859" s="171" t="s">
        <v>13753</v>
      </c>
      <c r="C6859" s="171" t="s">
        <v>10525</v>
      </c>
      <c r="D6859" s="171" t="s">
        <v>4</v>
      </c>
      <c r="E6859" s="11">
        <v>42948</v>
      </c>
      <c r="F6859">
        <v>5</v>
      </c>
      <c r="G6859">
        <v>5</v>
      </c>
      <c r="H6859">
        <v>1</v>
      </c>
      <c r="I6859">
        <v>8</v>
      </c>
      <c r="J6859">
        <v>25</v>
      </c>
      <c r="K6859">
        <v>0.32</v>
      </c>
      <c r="L6859">
        <v>25</v>
      </c>
      <c r="M6859">
        <v>1</v>
      </c>
      <c r="N6859">
        <v>8</v>
      </c>
      <c r="P6859">
        <v>0</v>
      </c>
      <c r="Q6859">
        <v>3</v>
      </c>
      <c r="R6859">
        <v>0</v>
      </c>
      <c r="S6859">
        <v>0</v>
      </c>
      <c r="T6859">
        <v>0</v>
      </c>
    </row>
    <row r="6860" spans="1:20" x14ac:dyDescent="0.3">
      <c r="A6860" t="s">
        <v>13754</v>
      </c>
      <c r="B6860" s="171" t="s">
        <v>13755</v>
      </c>
      <c r="C6860" s="171" t="s">
        <v>10528</v>
      </c>
      <c r="D6860" s="171" t="s">
        <v>4</v>
      </c>
      <c r="E6860" s="11">
        <v>42948</v>
      </c>
      <c r="F6860">
        <v>0</v>
      </c>
      <c r="G6860">
        <v>0</v>
      </c>
      <c r="H6860" t="e">
        <v>#DIV/0!</v>
      </c>
      <c r="I6860">
        <v>0</v>
      </c>
      <c r="J6860">
        <v>0</v>
      </c>
      <c r="K6860" t="e">
        <v>#DIV/0!</v>
      </c>
      <c r="L6860">
        <v>0</v>
      </c>
      <c r="M6860" t="e">
        <v>#DIV/0!</v>
      </c>
      <c r="N6860">
        <v>0</v>
      </c>
      <c r="P6860">
        <v>2</v>
      </c>
      <c r="Q6860">
        <v>2</v>
      </c>
      <c r="R6860">
        <v>1</v>
      </c>
      <c r="S6860">
        <v>0</v>
      </c>
    </row>
    <row r="6861" spans="1:20" x14ac:dyDescent="0.3">
      <c r="A6861" t="s">
        <v>13756</v>
      </c>
      <c r="B6861" s="171" t="s">
        <v>13757</v>
      </c>
      <c r="C6861" s="171" t="s">
        <v>119</v>
      </c>
      <c r="D6861" s="171" t="s">
        <v>4</v>
      </c>
      <c r="E6861" s="11">
        <v>42948</v>
      </c>
      <c r="F6861">
        <v>1</v>
      </c>
      <c r="G6861">
        <v>1</v>
      </c>
      <c r="H6861">
        <v>1</v>
      </c>
      <c r="I6861">
        <v>3</v>
      </c>
      <c r="J6861">
        <v>5</v>
      </c>
      <c r="K6861">
        <v>0.6</v>
      </c>
      <c r="L6861">
        <v>5</v>
      </c>
      <c r="M6861">
        <v>1</v>
      </c>
      <c r="N6861">
        <v>0</v>
      </c>
      <c r="P6861">
        <v>0</v>
      </c>
      <c r="Q6861">
        <v>0</v>
      </c>
      <c r="R6861" t="e">
        <v>#DIV/0!</v>
      </c>
      <c r="S6861">
        <v>3</v>
      </c>
    </row>
    <row r="6862" spans="1:20" x14ac:dyDescent="0.3">
      <c r="A6862" t="s">
        <v>13758</v>
      </c>
      <c r="B6862" s="171" t="s">
        <v>13759</v>
      </c>
      <c r="C6862" s="171" t="s">
        <v>122</v>
      </c>
      <c r="D6862" s="171" t="s">
        <v>80</v>
      </c>
      <c r="E6862" s="11">
        <v>42948</v>
      </c>
      <c r="F6862">
        <v>1</v>
      </c>
      <c r="G6862">
        <v>1</v>
      </c>
      <c r="H6862">
        <v>1</v>
      </c>
      <c r="I6862">
        <v>3</v>
      </c>
      <c r="J6862">
        <v>5</v>
      </c>
      <c r="K6862">
        <v>0.6</v>
      </c>
      <c r="L6862">
        <v>5</v>
      </c>
      <c r="M6862">
        <v>1</v>
      </c>
      <c r="N6862">
        <v>0</v>
      </c>
      <c r="P6862">
        <v>0</v>
      </c>
      <c r="Q6862">
        <v>0</v>
      </c>
      <c r="R6862" t="e">
        <v>#DIV/0!</v>
      </c>
      <c r="S6862">
        <v>3</v>
      </c>
    </row>
    <row r="6863" spans="1:20" x14ac:dyDescent="0.3">
      <c r="A6863" t="s">
        <v>13760</v>
      </c>
      <c r="B6863" s="171" t="s">
        <v>13761</v>
      </c>
      <c r="C6863" s="171" t="s">
        <v>125</v>
      </c>
      <c r="D6863" s="171" t="s">
        <v>80</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3">
      <c r="A6864" t="s">
        <v>13762</v>
      </c>
      <c r="B6864" s="171" t="s">
        <v>13763</v>
      </c>
      <c r="C6864" s="171" t="s">
        <v>128</v>
      </c>
      <c r="D6864" s="171" t="s">
        <v>4</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3">
      <c r="A6865" t="s">
        <v>13764</v>
      </c>
      <c r="B6865" s="171" t="s">
        <v>13765</v>
      </c>
      <c r="C6865" s="171" t="s">
        <v>131</v>
      </c>
      <c r="D6865" s="171" t="s">
        <v>4</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3">
      <c r="A6866" t="s">
        <v>13766</v>
      </c>
      <c r="B6866" s="171" t="s">
        <v>13767</v>
      </c>
      <c r="C6866" s="171" t="s">
        <v>10531</v>
      </c>
      <c r="D6866" s="171" t="s">
        <v>4</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3">
      <c r="A6867" t="s">
        <v>13768</v>
      </c>
      <c r="B6867" s="171" t="s">
        <v>13769</v>
      </c>
      <c r="C6867" s="171" t="s">
        <v>137</v>
      </c>
      <c r="D6867" s="171" t="s">
        <v>80</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3">
      <c r="A6868" t="s">
        <v>13770</v>
      </c>
      <c r="B6868" s="171" t="s">
        <v>13771</v>
      </c>
      <c r="C6868" s="171" t="s">
        <v>140</v>
      </c>
      <c r="D6868" s="171" t="s">
        <v>4</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3">
      <c r="A6869" t="s">
        <v>13772</v>
      </c>
      <c r="B6869" s="171" t="s">
        <v>13773</v>
      </c>
      <c r="C6869" s="171" t="s">
        <v>8615</v>
      </c>
      <c r="D6869" s="171" t="s">
        <v>80</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3">
      <c r="A6870" t="s">
        <v>13774</v>
      </c>
      <c r="B6870" s="171" t="s">
        <v>13775</v>
      </c>
      <c r="C6870" s="171" t="s">
        <v>8590</v>
      </c>
      <c r="D6870" s="171" t="s">
        <v>4</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3">
      <c r="A6871" t="s">
        <v>13776</v>
      </c>
      <c r="B6871" s="171" t="s">
        <v>13777</v>
      </c>
      <c r="C6871" s="171" t="s">
        <v>167</v>
      </c>
      <c r="D6871" s="171" t="s">
        <v>80</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3">
      <c r="A6872" t="s">
        <v>13778</v>
      </c>
      <c r="B6872" s="171" t="s">
        <v>13779</v>
      </c>
      <c r="C6872" s="171" t="s">
        <v>170</v>
      </c>
      <c r="D6872" s="171" t="s">
        <v>4</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3">
      <c r="A6873" t="s">
        <v>13780</v>
      </c>
      <c r="B6873" s="171" t="s">
        <v>13781</v>
      </c>
      <c r="C6873" s="171" t="s">
        <v>179</v>
      </c>
      <c r="D6873" s="171" t="s">
        <v>80</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3">
      <c r="A6874" t="s">
        <v>13782</v>
      </c>
      <c r="B6874" s="171" t="s">
        <v>13783</v>
      </c>
      <c r="C6874" s="171" t="s">
        <v>182</v>
      </c>
      <c r="D6874" s="171" t="s">
        <v>4</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3">
      <c r="A6875" t="s">
        <v>13784</v>
      </c>
      <c r="B6875" s="171" t="s">
        <v>13785</v>
      </c>
      <c r="C6875" s="171" t="s">
        <v>185</v>
      </c>
      <c r="D6875" s="171" t="s">
        <v>80</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3">
      <c r="A6876" t="s">
        <v>13786</v>
      </c>
      <c r="B6876" s="171" t="s">
        <v>13787</v>
      </c>
      <c r="C6876" s="171" t="s">
        <v>188</v>
      </c>
      <c r="D6876" s="171" t="s">
        <v>4</v>
      </c>
      <c r="E6876" s="11">
        <v>42948</v>
      </c>
      <c r="F6876">
        <v>12</v>
      </c>
      <c r="G6876">
        <v>6</v>
      </c>
      <c r="H6876">
        <v>2</v>
      </c>
      <c r="I6876">
        <v>27</v>
      </c>
      <c r="J6876">
        <v>32</v>
      </c>
      <c r="K6876">
        <v>0.84375</v>
      </c>
      <c r="L6876">
        <v>16</v>
      </c>
      <c r="M6876">
        <v>2</v>
      </c>
      <c r="N6876">
        <v>26</v>
      </c>
      <c r="P6876">
        <v>0</v>
      </c>
      <c r="Q6876">
        <v>0</v>
      </c>
      <c r="R6876" t="e">
        <v>#DIV/0!</v>
      </c>
      <c r="S6876">
        <v>1</v>
      </c>
      <c r="T6876">
        <v>0.88</v>
      </c>
    </row>
    <row r="6877" spans="1:20" x14ac:dyDescent="0.3">
      <c r="A6877" t="s">
        <v>13788</v>
      </c>
      <c r="B6877" s="171" t="s">
        <v>13789</v>
      </c>
      <c r="C6877" s="171" t="s">
        <v>10537</v>
      </c>
      <c r="D6877" s="171" t="s">
        <v>4</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3">
      <c r="A6878" t="s">
        <v>13790</v>
      </c>
      <c r="B6878" s="171" t="s">
        <v>13791</v>
      </c>
      <c r="C6878" s="171" t="s">
        <v>191</v>
      </c>
      <c r="D6878" s="171" t="s">
        <v>80</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3">
      <c r="A6879" t="s">
        <v>13792</v>
      </c>
      <c r="B6879" s="171" t="s">
        <v>13793</v>
      </c>
      <c r="C6879" s="171" t="s">
        <v>194</v>
      </c>
      <c r="D6879" s="171" t="s">
        <v>4</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3">
      <c r="A6880" t="s">
        <v>13794</v>
      </c>
      <c r="B6880" s="171" t="s">
        <v>13795</v>
      </c>
      <c r="C6880" s="171" t="s">
        <v>197</v>
      </c>
      <c r="D6880" s="171" t="s">
        <v>4</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3">
      <c r="A6881" t="s">
        <v>13796</v>
      </c>
      <c r="B6881" s="171" t="s">
        <v>13797</v>
      </c>
      <c r="C6881" s="171" t="s">
        <v>209</v>
      </c>
      <c r="D6881" s="171" t="s">
        <v>4</v>
      </c>
      <c r="E6881" s="11">
        <v>42948</v>
      </c>
      <c r="F6881">
        <v>1</v>
      </c>
      <c r="G6881">
        <v>1</v>
      </c>
      <c r="H6881">
        <v>1</v>
      </c>
      <c r="I6881">
        <v>6</v>
      </c>
      <c r="J6881">
        <v>10</v>
      </c>
      <c r="K6881">
        <v>0.6</v>
      </c>
      <c r="L6881">
        <v>10</v>
      </c>
      <c r="M6881">
        <v>1</v>
      </c>
      <c r="N6881">
        <v>6</v>
      </c>
      <c r="P6881">
        <v>0</v>
      </c>
      <c r="Q6881">
        <v>2</v>
      </c>
      <c r="R6881">
        <v>0</v>
      </c>
      <c r="S6881">
        <v>0</v>
      </c>
      <c r="T6881">
        <v>0.63</v>
      </c>
    </row>
    <row r="6882" spans="1:20" x14ac:dyDescent="0.3">
      <c r="A6882" t="s">
        <v>13798</v>
      </c>
      <c r="B6882" s="171" t="s">
        <v>13799</v>
      </c>
      <c r="C6882" s="171" t="s">
        <v>212</v>
      </c>
      <c r="D6882" s="171" t="s">
        <v>80</v>
      </c>
      <c r="E6882" s="11">
        <v>42948</v>
      </c>
      <c r="F6882">
        <v>1</v>
      </c>
      <c r="G6882">
        <v>1</v>
      </c>
      <c r="H6882">
        <v>1</v>
      </c>
      <c r="I6882">
        <v>6</v>
      </c>
      <c r="J6882">
        <v>10</v>
      </c>
      <c r="K6882">
        <v>0.6</v>
      </c>
      <c r="L6882">
        <v>10</v>
      </c>
      <c r="M6882">
        <v>1</v>
      </c>
      <c r="N6882">
        <v>6</v>
      </c>
      <c r="P6882">
        <v>0</v>
      </c>
      <c r="Q6882">
        <v>2</v>
      </c>
      <c r="R6882">
        <v>0</v>
      </c>
      <c r="S6882">
        <v>0</v>
      </c>
    </row>
    <row r="6883" spans="1:20" x14ac:dyDescent="0.3">
      <c r="A6883" t="s">
        <v>13800</v>
      </c>
      <c r="B6883" s="171" t="s">
        <v>13801</v>
      </c>
      <c r="C6883" s="171" t="s">
        <v>215</v>
      </c>
      <c r="D6883" s="171" t="s">
        <v>80</v>
      </c>
      <c r="E6883" s="11">
        <v>42948</v>
      </c>
      <c r="F6883">
        <v>3</v>
      </c>
      <c r="G6883">
        <v>6</v>
      </c>
      <c r="H6883">
        <v>0.5</v>
      </c>
      <c r="I6883">
        <v>79</v>
      </c>
      <c r="J6883">
        <v>25</v>
      </c>
      <c r="K6883">
        <v>3.16</v>
      </c>
      <c r="L6883">
        <v>50</v>
      </c>
      <c r="M6883">
        <v>0.5</v>
      </c>
      <c r="N6883">
        <v>76</v>
      </c>
      <c r="P6883">
        <v>0</v>
      </c>
      <c r="Q6883">
        <v>0</v>
      </c>
      <c r="R6883" t="e">
        <v>#DIV/0!</v>
      </c>
      <c r="S6883">
        <v>3</v>
      </c>
    </row>
    <row r="6884" spans="1:20" x14ac:dyDescent="0.3">
      <c r="A6884" t="s">
        <v>13802</v>
      </c>
      <c r="B6884" s="171" t="s">
        <v>13803</v>
      </c>
      <c r="C6884" s="171" t="s">
        <v>218</v>
      </c>
      <c r="D6884" s="171" t="s">
        <v>4</v>
      </c>
      <c r="E6884" s="11">
        <v>42948</v>
      </c>
      <c r="F6884">
        <v>3</v>
      </c>
      <c r="G6884">
        <v>6</v>
      </c>
      <c r="H6884">
        <v>0.5</v>
      </c>
      <c r="I6884">
        <v>79</v>
      </c>
      <c r="J6884">
        <v>25</v>
      </c>
      <c r="K6884">
        <v>3.16</v>
      </c>
      <c r="L6884">
        <v>50</v>
      </c>
      <c r="M6884">
        <v>0.5</v>
      </c>
      <c r="N6884">
        <v>76</v>
      </c>
      <c r="P6884">
        <v>0</v>
      </c>
      <c r="Q6884">
        <v>0</v>
      </c>
      <c r="R6884" t="e">
        <v>#DIV/0!</v>
      </c>
      <c r="S6884">
        <v>3</v>
      </c>
    </row>
    <row r="6885" spans="1:20" x14ac:dyDescent="0.3">
      <c r="A6885" t="s">
        <v>13804</v>
      </c>
      <c r="B6885" s="171" t="s">
        <v>13805</v>
      </c>
      <c r="C6885" s="171" t="s">
        <v>8233</v>
      </c>
      <c r="D6885" s="171" t="s">
        <v>80</v>
      </c>
      <c r="E6885" s="11">
        <v>42948</v>
      </c>
      <c r="F6885">
        <v>4</v>
      </c>
      <c r="G6885">
        <v>4</v>
      </c>
      <c r="H6885">
        <v>1</v>
      </c>
      <c r="I6885">
        <v>22</v>
      </c>
      <c r="J6885">
        <v>40</v>
      </c>
      <c r="K6885">
        <v>0.55000000000000004</v>
      </c>
      <c r="L6885">
        <v>40</v>
      </c>
      <c r="M6885">
        <v>1</v>
      </c>
      <c r="N6885">
        <v>21</v>
      </c>
      <c r="P6885">
        <v>0</v>
      </c>
      <c r="Q6885">
        <v>0</v>
      </c>
      <c r="R6885" t="e">
        <v>#DIV/0!</v>
      </c>
      <c r="S6885">
        <v>1</v>
      </c>
    </row>
    <row r="6886" spans="1:20" x14ac:dyDescent="0.3">
      <c r="A6886" t="s">
        <v>13806</v>
      </c>
      <c r="B6886" s="171" t="s">
        <v>13807</v>
      </c>
      <c r="C6886" s="171" t="s">
        <v>8193</v>
      </c>
      <c r="D6886" s="171" t="s">
        <v>4</v>
      </c>
      <c r="E6886" s="11">
        <v>42948</v>
      </c>
      <c r="F6886">
        <v>4</v>
      </c>
      <c r="G6886">
        <v>4</v>
      </c>
      <c r="H6886">
        <v>1</v>
      </c>
      <c r="I6886">
        <v>22</v>
      </c>
      <c r="J6886">
        <v>40</v>
      </c>
      <c r="K6886">
        <v>0.55000000000000004</v>
      </c>
      <c r="L6886">
        <v>40</v>
      </c>
      <c r="M6886">
        <v>1</v>
      </c>
      <c r="N6886">
        <v>21</v>
      </c>
      <c r="P6886">
        <v>0</v>
      </c>
      <c r="Q6886">
        <v>0</v>
      </c>
      <c r="R6886" t="e">
        <v>#DIV/0!</v>
      </c>
      <c r="S6886">
        <v>1</v>
      </c>
    </row>
    <row r="6887" spans="1:20" x14ac:dyDescent="0.3">
      <c r="A6887" t="s">
        <v>13808</v>
      </c>
      <c r="B6887" s="171" t="s">
        <v>13809</v>
      </c>
      <c r="C6887" s="171" t="s">
        <v>233</v>
      </c>
      <c r="D6887" s="171" t="s">
        <v>80</v>
      </c>
      <c r="E6887" s="11">
        <v>42948</v>
      </c>
      <c r="F6887">
        <v>0</v>
      </c>
      <c r="G6887">
        <v>0</v>
      </c>
      <c r="H6887" t="e">
        <v>#DIV/0!</v>
      </c>
      <c r="I6887">
        <v>0</v>
      </c>
      <c r="J6887">
        <v>0</v>
      </c>
      <c r="K6887" t="e">
        <v>#DIV/0!</v>
      </c>
      <c r="L6887">
        <v>0</v>
      </c>
      <c r="M6887" t="e">
        <v>#DIV/0!</v>
      </c>
      <c r="N6887">
        <v>0</v>
      </c>
      <c r="P6887">
        <v>0</v>
      </c>
      <c r="Q6887">
        <v>0</v>
      </c>
      <c r="R6887" t="e">
        <v>#DIV/0!</v>
      </c>
      <c r="S6887">
        <v>0</v>
      </c>
    </row>
    <row r="6888" spans="1:20" x14ac:dyDescent="0.3">
      <c r="A6888" t="s">
        <v>13810</v>
      </c>
      <c r="B6888" s="171" t="s">
        <v>13811</v>
      </c>
      <c r="C6888" s="171" t="s">
        <v>236</v>
      </c>
      <c r="D6888" s="171" t="s">
        <v>4</v>
      </c>
      <c r="E6888" s="11">
        <v>42948</v>
      </c>
      <c r="F6888">
        <v>0</v>
      </c>
      <c r="G6888">
        <v>0</v>
      </c>
      <c r="H6888" t="e">
        <v>#DIV/0!</v>
      </c>
      <c r="I6888">
        <v>0</v>
      </c>
      <c r="J6888">
        <v>0</v>
      </c>
      <c r="K6888" t="e">
        <v>#DIV/0!</v>
      </c>
      <c r="L6888">
        <v>0</v>
      </c>
      <c r="M6888" t="e">
        <v>#DIV/0!</v>
      </c>
      <c r="N6888">
        <v>0</v>
      </c>
      <c r="P6888">
        <v>0</v>
      </c>
      <c r="Q6888">
        <v>0</v>
      </c>
      <c r="R6888" t="e">
        <v>#DIV/0!</v>
      </c>
      <c r="S6888">
        <v>0</v>
      </c>
    </row>
    <row r="6889" spans="1:20" x14ac:dyDescent="0.3">
      <c r="A6889" t="s">
        <v>13812</v>
      </c>
      <c r="B6889" s="171" t="s">
        <v>13813</v>
      </c>
      <c r="C6889" s="171" t="s">
        <v>239</v>
      </c>
      <c r="D6889" s="171" t="s">
        <v>4</v>
      </c>
      <c r="E6889" s="11">
        <v>42948</v>
      </c>
      <c r="F6889">
        <v>0</v>
      </c>
      <c r="G6889">
        <v>0</v>
      </c>
      <c r="H6889" t="e">
        <v>#DIV/0!</v>
      </c>
      <c r="I6889">
        <v>0</v>
      </c>
      <c r="J6889">
        <v>0</v>
      </c>
      <c r="K6889" t="e">
        <v>#DIV/0!</v>
      </c>
      <c r="L6889">
        <v>0</v>
      </c>
      <c r="M6889" t="e">
        <v>#DIV/0!</v>
      </c>
      <c r="N6889">
        <v>0</v>
      </c>
      <c r="P6889">
        <v>0</v>
      </c>
      <c r="Q6889">
        <v>0</v>
      </c>
      <c r="R6889" t="e">
        <v>#DIV/0!</v>
      </c>
      <c r="S6889">
        <v>0</v>
      </c>
    </row>
    <row r="6890" spans="1:20" x14ac:dyDescent="0.3">
      <c r="A6890" t="s">
        <v>13814</v>
      </c>
      <c r="B6890" s="171" t="s">
        <v>13815</v>
      </c>
      <c r="C6890" s="171" t="s">
        <v>143</v>
      </c>
      <c r="D6890" s="171" t="s">
        <v>4</v>
      </c>
      <c r="E6890" s="11">
        <v>42948</v>
      </c>
      <c r="F6890">
        <v>2</v>
      </c>
      <c r="G6890">
        <v>2</v>
      </c>
      <c r="H6890">
        <v>1</v>
      </c>
      <c r="I6890">
        <v>33</v>
      </c>
      <c r="J6890">
        <v>30</v>
      </c>
      <c r="K6890">
        <v>1.1000000000000001</v>
      </c>
      <c r="L6890">
        <v>30</v>
      </c>
      <c r="M6890">
        <v>1</v>
      </c>
      <c r="N6890">
        <v>24</v>
      </c>
      <c r="P6890">
        <v>0</v>
      </c>
      <c r="Q6890">
        <v>7</v>
      </c>
      <c r="R6890">
        <v>0</v>
      </c>
      <c r="S6890">
        <v>9</v>
      </c>
    </row>
    <row r="6891" spans="1:20" x14ac:dyDescent="0.3">
      <c r="A6891" t="s">
        <v>13816</v>
      </c>
      <c r="B6891" s="171" t="s">
        <v>13817</v>
      </c>
      <c r="C6891" s="171" t="s">
        <v>146</v>
      </c>
      <c r="D6891" s="171" t="s">
        <v>80</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3">
      <c r="A6892" t="s">
        <v>13818</v>
      </c>
      <c r="B6892" s="171" t="s">
        <v>13819</v>
      </c>
      <c r="C6892" s="171" t="s">
        <v>152</v>
      </c>
      <c r="D6892" s="171" t="s">
        <v>4</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3">
      <c r="A6893" t="s">
        <v>13820</v>
      </c>
      <c r="B6893" s="171" t="s">
        <v>13821</v>
      </c>
      <c r="C6893" s="171" t="s">
        <v>155</v>
      </c>
      <c r="D6893" s="171" t="s">
        <v>4</v>
      </c>
      <c r="E6893" s="11">
        <v>42948</v>
      </c>
      <c r="F6893">
        <v>2</v>
      </c>
      <c r="G6893">
        <v>2</v>
      </c>
      <c r="H6893">
        <v>1</v>
      </c>
      <c r="I6893">
        <v>7</v>
      </c>
      <c r="J6893">
        <v>10</v>
      </c>
      <c r="K6893">
        <v>0.7</v>
      </c>
      <c r="L6893">
        <v>10</v>
      </c>
      <c r="M6893">
        <v>1</v>
      </c>
      <c r="N6893">
        <v>7</v>
      </c>
      <c r="P6893">
        <v>1</v>
      </c>
      <c r="Q6893">
        <v>1</v>
      </c>
      <c r="R6893">
        <v>1</v>
      </c>
      <c r="S6893">
        <v>0</v>
      </c>
    </row>
    <row r="6894" spans="1:20" x14ac:dyDescent="0.3">
      <c r="A6894" t="s">
        <v>13822</v>
      </c>
      <c r="B6894" s="171" t="s">
        <v>13823</v>
      </c>
      <c r="C6894" s="171" t="s">
        <v>10534</v>
      </c>
      <c r="D6894" s="171" t="s">
        <v>4</v>
      </c>
      <c r="E6894" s="11">
        <v>42948</v>
      </c>
      <c r="F6894">
        <v>2</v>
      </c>
      <c r="G6894">
        <v>2</v>
      </c>
      <c r="H6894">
        <v>1</v>
      </c>
      <c r="I6894">
        <v>11</v>
      </c>
      <c r="J6894">
        <v>10</v>
      </c>
      <c r="K6894">
        <v>1.1000000000000001</v>
      </c>
      <c r="L6894">
        <v>10</v>
      </c>
      <c r="M6894">
        <v>1</v>
      </c>
      <c r="N6894">
        <v>11</v>
      </c>
      <c r="P6894">
        <v>0</v>
      </c>
      <c r="Q6894">
        <v>0</v>
      </c>
      <c r="R6894" t="e">
        <v>#DIV/0!</v>
      </c>
      <c r="S6894">
        <v>0</v>
      </c>
    </row>
    <row r="6895" spans="1:20" x14ac:dyDescent="0.3">
      <c r="A6895" t="s">
        <v>13824</v>
      </c>
      <c r="B6895" s="171" t="s">
        <v>13825</v>
      </c>
      <c r="C6895" s="171" t="s">
        <v>158</v>
      </c>
      <c r="D6895" s="171" t="s">
        <v>4</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3">
      <c r="A6896" t="s">
        <v>13826</v>
      </c>
      <c r="B6896" s="171" t="s">
        <v>13827</v>
      </c>
      <c r="C6896" s="171" t="s">
        <v>161</v>
      </c>
      <c r="D6896" s="171" t="s">
        <v>80</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3">
      <c r="A6897" t="s">
        <v>13828</v>
      </c>
      <c r="B6897" s="171" t="s">
        <v>13829</v>
      </c>
      <c r="C6897" s="171" t="s">
        <v>221</v>
      </c>
      <c r="D6897" s="171" t="s">
        <v>80</v>
      </c>
      <c r="E6897" s="11">
        <v>42948</v>
      </c>
      <c r="F6897">
        <v>0</v>
      </c>
      <c r="G6897">
        <v>0</v>
      </c>
      <c r="H6897" t="e">
        <v>#DIV/0!</v>
      </c>
      <c r="I6897">
        <v>0</v>
      </c>
      <c r="J6897">
        <v>0</v>
      </c>
      <c r="K6897" t="e">
        <v>#DIV/0!</v>
      </c>
      <c r="L6897">
        <v>0</v>
      </c>
      <c r="M6897" t="e">
        <v>#DIV/0!</v>
      </c>
      <c r="N6897">
        <v>0</v>
      </c>
      <c r="P6897">
        <v>0</v>
      </c>
      <c r="Q6897">
        <v>0</v>
      </c>
      <c r="R6897" t="e">
        <v>#DIV/0!</v>
      </c>
      <c r="S6897">
        <v>0</v>
      </c>
    </row>
    <row r="6898" spans="1:20" x14ac:dyDescent="0.3">
      <c r="A6898" t="s">
        <v>13830</v>
      </c>
      <c r="B6898" s="171" t="s">
        <v>13831</v>
      </c>
      <c r="C6898" s="171" t="s">
        <v>227</v>
      </c>
      <c r="D6898" s="171" t="s">
        <v>4</v>
      </c>
      <c r="E6898" s="11">
        <v>42948</v>
      </c>
      <c r="F6898">
        <v>0</v>
      </c>
      <c r="G6898">
        <v>0</v>
      </c>
      <c r="H6898" t="e">
        <v>#DIV/0!</v>
      </c>
      <c r="I6898">
        <v>0</v>
      </c>
      <c r="J6898">
        <v>0</v>
      </c>
      <c r="K6898" t="e">
        <v>#DIV/0!</v>
      </c>
      <c r="L6898">
        <v>0</v>
      </c>
      <c r="M6898" t="e">
        <v>#DIV/0!</v>
      </c>
      <c r="N6898">
        <v>0</v>
      </c>
      <c r="P6898">
        <v>0</v>
      </c>
      <c r="Q6898">
        <v>0</v>
      </c>
      <c r="R6898" t="e">
        <v>#DIV/0!</v>
      </c>
      <c r="S6898">
        <v>0</v>
      </c>
    </row>
    <row r="6899" spans="1:20" x14ac:dyDescent="0.3">
      <c r="A6899" t="s">
        <v>13832</v>
      </c>
      <c r="B6899" s="171" t="s">
        <v>13833</v>
      </c>
      <c r="C6899" s="171" t="s">
        <v>230</v>
      </c>
      <c r="D6899" s="171" t="s">
        <v>4</v>
      </c>
      <c r="E6899" s="11">
        <v>42948</v>
      </c>
      <c r="F6899">
        <v>0</v>
      </c>
      <c r="G6899">
        <v>0</v>
      </c>
      <c r="H6899" t="e">
        <v>#DIV/0!</v>
      </c>
      <c r="I6899">
        <v>0</v>
      </c>
      <c r="J6899">
        <v>0</v>
      </c>
      <c r="K6899" t="e">
        <v>#DIV/0!</v>
      </c>
      <c r="L6899">
        <v>0</v>
      </c>
      <c r="M6899" t="e">
        <v>#DIV/0!</v>
      </c>
      <c r="N6899">
        <v>0</v>
      </c>
      <c r="P6899">
        <v>0</v>
      </c>
      <c r="Q6899">
        <v>0</v>
      </c>
      <c r="R6899" t="e">
        <v>#DIV/0!</v>
      </c>
      <c r="S6899">
        <v>0</v>
      </c>
    </row>
    <row r="6900" spans="1:20" x14ac:dyDescent="0.3">
      <c r="A6900" t="s">
        <v>13834</v>
      </c>
      <c r="B6900" s="171" t="s">
        <v>13835</v>
      </c>
      <c r="C6900" s="171" t="s">
        <v>119</v>
      </c>
      <c r="D6900" s="171" t="s">
        <v>80</v>
      </c>
      <c r="E6900" s="11">
        <v>42979</v>
      </c>
      <c r="F6900">
        <v>1</v>
      </c>
      <c r="G6900">
        <v>1</v>
      </c>
      <c r="H6900">
        <v>1</v>
      </c>
      <c r="I6900">
        <v>4</v>
      </c>
      <c r="J6900">
        <v>5</v>
      </c>
      <c r="K6900">
        <v>0.8</v>
      </c>
      <c r="L6900">
        <v>5</v>
      </c>
      <c r="M6900">
        <v>1</v>
      </c>
      <c r="N6900">
        <v>3</v>
      </c>
      <c r="P6900">
        <v>0</v>
      </c>
      <c r="Q6900">
        <v>0</v>
      </c>
      <c r="R6900" t="e">
        <v>#DIV/0!</v>
      </c>
      <c r="S6900">
        <v>1</v>
      </c>
    </row>
    <row r="6901" spans="1:20" x14ac:dyDescent="0.3">
      <c r="A6901" t="s">
        <v>13836</v>
      </c>
      <c r="B6901" s="171" t="s">
        <v>13837</v>
      </c>
      <c r="C6901" s="171" t="s">
        <v>143</v>
      </c>
      <c r="D6901" s="171" t="s">
        <v>80</v>
      </c>
      <c r="E6901" s="11">
        <v>42979</v>
      </c>
      <c r="F6901">
        <v>2</v>
      </c>
      <c r="G6901">
        <v>2</v>
      </c>
      <c r="H6901">
        <v>1</v>
      </c>
      <c r="I6901">
        <v>31</v>
      </c>
      <c r="J6901">
        <v>30</v>
      </c>
      <c r="K6901">
        <v>1.0333333333333334</v>
      </c>
      <c r="L6901">
        <v>30</v>
      </c>
      <c r="M6901">
        <v>1</v>
      </c>
      <c r="N6901">
        <v>25</v>
      </c>
      <c r="P6901">
        <v>0</v>
      </c>
      <c r="Q6901">
        <v>8</v>
      </c>
      <c r="R6901">
        <v>0</v>
      </c>
      <c r="S6901">
        <v>6</v>
      </c>
    </row>
    <row r="6902" spans="1:20" x14ac:dyDescent="0.3">
      <c r="A6902" t="s">
        <v>13838</v>
      </c>
      <c r="B6902" s="171" t="s">
        <v>13839</v>
      </c>
      <c r="C6902" s="171" t="s">
        <v>158</v>
      </c>
      <c r="D6902" s="171" t="s">
        <v>80</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3">
      <c r="A6903" t="s">
        <v>13840</v>
      </c>
      <c r="B6903" s="171" t="s">
        <v>13841</v>
      </c>
      <c r="C6903" s="171" t="s">
        <v>209</v>
      </c>
      <c r="D6903" s="171" t="s">
        <v>80</v>
      </c>
      <c r="E6903" s="11">
        <v>42979</v>
      </c>
      <c r="F6903">
        <v>1</v>
      </c>
      <c r="G6903">
        <v>1</v>
      </c>
      <c r="H6903">
        <v>1</v>
      </c>
      <c r="I6903">
        <v>4</v>
      </c>
      <c r="J6903">
        <v>10</v>
      </c>
      <c r="K6903">
        <v>0.4</v>
      </c>
      <c r="L6903">
        <v>10</v>
      </c>
      <c r="M6903">
        <v>1</v>
      </c>
      <c r="N6903">
        <v>4</v>
      </c>
      <c r="P6903">
        <v>0</v>
      </c>
      <c r="Q6903">
        <v>2</v>
      </c>
      <c r="R6903">
        <v>0</v>
      </c>
      <c r="S6903">
        <v>0</v>
      </c>
    </row>
    <row r="6904" spans="1:20" x14ac:dyDescent="0.3">
      <c r="A6904" t="s">
        <v>13842</v>
      </c>
      <c r="B6904" s="171" t="s">
        <v>13843</v>
      </c>
      <c r="C6904" s="171" t="s">
        <v>76</v>
      </c>
      <c r="D6904" s="171" t="s">
        <v>4</v>
      </c>
      <c r="E6904" s="11">
        <v>42979</v>
      </c>
      <c r="F6904">
        <v>0</v>
      </c>
      <c r="G6904">
        <v>0</v>
      </c>
      <c r="H6904" t="e">
        <v>#DIV/0!</v>
      </c>
      <c r="I6904">
        <v>0</v>
      </c>
      <c r="J6904">
        <v>0</v>
      </c>
      <c r="K6904" t="e">
        <v>#DIV/0!</v>
      </c>
      <c r="L6904">
        <v>0</v>
      </c>
      <c r="M6904" t="e">
        <v>#DIV/0!</v>
      </c>
      <c r="N6904">
        <v>0</v>
      </c>
      <c r="P6904">
        <v>0</v>
      </c>
      <c r="Q6904">
        <v>0</v>
      </c>
      <c r="R6904" t="e">
        <v>#DIV/0!</v>
      </c>
      <c r="S6904">
        <v>0</v>
      </c>
    </row>
    <row r="6905" spans="1:20" x14ac:dyDescent="0.3">
      <c r="A6905" t="s">
        <v>13844</v>
      </c>
      <c r="B6905" s="171" t="s">
        <v>13845</v>
      </c>
      <c r="C6905" s="171" t="s">
        <v>203</v>
      </c>
      <c r="D6905" s="171" t="s">
        <v>80</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3">
      <c r="A6906" t="s">
        <v>13846</v>
      </c>
      <c r="B6906" s="171" t="s">
        <v>13847</v>
      </c>
      <c r="C6906" s="171" t="s">
        <v>128</v>
      </c>
      <c r="D6906" s="171" t="s">
        <v>80</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3">
      <c r="A6907" t="s">
        <v>13848</v>
      </c>
      <c r="B6907" s="171" t="s">
        <v>13849</v>
      </c>
      <c r="C6907" s="171" t="s">
        <v>152</v>
      </c>
      <c r="D6907" s="171" t="s">
        <v>80</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3">
      <c r="A6908" t="s">
        <v>13850</v>
      </c>
      <c r="B6908" s="171" t="s">
        <v>13851</v>
      </c>
      <c r="C6908" s="171" t="s">
        <v>194</v>
      </c>
      <c r="D6908" s="171" t="s">
        <v>80</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3">
      <c r="A6909" t="s">
        <v>13852</v>
      </c>
      <c r="B6909" s="171" t="s">
        <v>13853</v>
      </c>
      <c r="C6909" s="171" t="s">
        <v>236</v>
      </c>
      <c r="D6909" s="171" t="s">
        <v>80</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3">
      <c r="A6910" t="s">
        <v>13854</v>
      </c>
      <c r="B6910" s="171" t="s">
        <v>13855</v>
      </c>
      <c r="C6910" s="171" t="s">
        <v>239</v>
      </c>
      <c r="D6910" s="171" t="s">
        <v>80</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3">
      <c r="A6911" t="s">
        <v>13856</v>
      </c>
      <c r="B6911" s="171" t="s">
        <v>13857</v>
      </c>
      <c r="C6911" s="171" t="s">
        <v>176</v>
      </c>
      <c r="D6911" s="171" t="s">
        <v>80</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3">
      <c r="A6912" t="s">
        <v>13858</v>
      </c>
      <c r="B6912" s="171" t="s">
        <v>13859</v>
      </c>
      <c r="C6912" s="171" t="s">
        <v>206</v>
      </c>
      <c r="D6912" s="171" t="s">
        <v>80</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3">
      <c r="A6913" t="s">
        <v>13860</v>
      </c>
      <c r="B6913" s="171" t="s">
        <v>13861</v>
      </c>
      <c r="C6913" s="171" t="s">
        <v>113</v>
      </c>
      <c r="D6913" s="171" t="s">
        <v>80</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3">
      <c r="A6914" t="s">
        <v>13862</v>
      </c>
      <c r="B6914" s="171" t="s">
        <v>13863</v>
      </c>
      <c r="C6914" s="171" t="s">
        <v>131</v>
      </c>
      <c r="D6914" s="171" t="s">
        <v>80</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3">
      <c r="A6915" t="s">
        <v>13864</v>
      </c>
      <c r="B6915" s="171" t="s">
        <v>13865</v>
      </c>
      <c r="C6915" s="171" t="s">
        <v>155</v>
      </c>
      <c r="D6915" s="171" t="s">
        <v>80</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3">
      <c r="A6916" t="s">
        <v>13866</v>
      </c>
      <c r="B6916" s="171" t="s">
        <v>13867</v>
      </c>
      <c r="C6916" s="171" t="s">
        <v>188</v>
      </c>
      <c r="D6916" s="171" t="s">
        <v>80</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3">
      <c r="A6917" t="s">
        <v>13868</v>
      </c>
      <c r="B6917" s="171" t="s">
        <v>13869</v>
      </c>
      <c r="C6917" s="171" t="s">
        <v>227</v>
      </c>
      <c r="D6917" s="171" t="s">
        <v>80</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3">
      <c r="A6918" t="s">
        <v>13870</v>
      </c>
      <c r="B6918" s="171" t="s">
        <v>13871</v>
      </c>
      <c r="C6918" s="171" t="s">
        <v>116</v>
      </c>
      <c r="D6918" s="171" t="s">
        <v>80</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3">
      <c r="A6919" t="s">
        <v>13872</v>
      </c>
      <c r="B6919" s="171" t="s">
        <v>13873</v>
      </c>
      <c r="C6919" s="171" t="s">
        <v>9862</v>
      </c>
      <c r="D6919" s="171" t="s">
        <v>80</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3">
      <c r="A6920" t="s">
        <v>13874</v>
      </c>
      <c r="B6920" s="171" t="s">
        <v>13875</v>
      </c>
      <c r="C6920" s="171" t="s">
        <v>140</v>
      </c>
      <c r="D6920" s="171" t="s">
        <v>80</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3">
      <c r="A6921" t="s">
        <v>13876</v>
      </c>
      <c r="B6921" s="171" t="s">
        <v>13877</v>
      </c>
      <c r="C6921" s="171" t="s">
        <v>8590</v>
      </c>
      <c r="D6921" s="171" t="s">
        <v>80</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3">
      <c r="A6922" t="s">
        <v>13878</v>
      </c>
      <c r="B6922" s="171" t="s">
        <v>13879</v>
      </c>
      <c r="C6922" s="171" t="s">
        <v>170</v>
      </c>
      <c r="D6922" s="171" t="s">
        <v>80</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3">
      <c r="A6923" t="s">
        <v>13880</v>
      </c>
      <c r="B6923" s="171" t="s">
        <v>13881</v>
      </c>
      <c r="C6923" s="171" t="s">
        <v>182</v>
      </c>
      <c r="D6923" s="171" t="s">
        <v>80</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3">
      <c r="A6924" t="s">
        <v>13882</v>
      </c>
      <c r="B6924" s="171" t="s">
        <v>13883</v>
      </c>
      <c r="C6924" s="171" t="s">
        <v>197</v>
      </c>
      <c r="D6924" s="171" t="s">
        <v>80</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3">
      <c r="A6925" t="s">
        <v>13884</v>
      </c>
      <c r="B6925" s="171" t="s">
        <v>13885</v>
      </c>
      <c r="C6925" s="171" t="s">
        <v>218</v>
      </c>
      <c r="D6925" s="171" t="s">
        <v>80</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3">
      <c r="A6926" t="s">
        <v>13886</v>
      </c>
      <c r="B6926" s="171" t="s">
        <v>13887</v>
      </c>
      <c r="C6926" s="171" t="s">
        <v>230</v>
      </c>
      <c r="D6926" s="171" t="s">
        <v>80</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3">
      <c r="A6927" t="s">
        <v>13888</v>
      </c>
      <c r="B6927" s="171" t="s">
        <v>13889</v>
      </c>
      <c r="C6927" s="171" t="s">
        <v>8193</v>
      </c>
      <c r="D6927" s="171" t="s">
        <v>80</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3">
      <c r="A6928" t="s">
        <v>13890</v>
      </c>
      <c r="B6928" s="171" t="s">
        <v>13891</v>
      </c>
      <c r="C6928" s="171" t="s">
        <v>10522</v>
      </c>
      <c r="D6928" s="171" t="s">
        <v>80</v>
      </c>
      <c r="E6928" s="11">
        <v>42979</v>
      </c>
      <c r="F6928">
        <v>2</v>
      </c>
      <c r="G6928">
        <v>1</v>
      </c>
      <c r="H6928">
        <v>2</v>
      </c>
      <c r="I6928">
        <v>3</v>
      </c>
      <c r="J6928">
        <v>10</v>
      </c>
      <c r="K6928">
        <v>0.3</v>
      </c>
      <c r="L6928">
        <v>5</v>
      </c>
      <c r="M6928">
        <v>2</v>
      </c>
      <c r="N6928">
        <v>3</v>
      </c>
      <c r="P6928">
        <v>0</v>
      </c>
      <c r="Q6928">
        <v>2</v>
      </c>
      <c r="R6928">
        <v>0</v>
      </c>
      <c r="S6928">
        <v>0</v>
      </c>
      <c r="T6928">
        <v>1.2619047619047616</v>
      </c>
    </row>
    <row r="6929" spans="1:20" x14ac:dyDescent="0.3">
      <c r="A6929" t="s">
        <v>13892</v>
      </c>
      <c r="B6929" s="171" t="s">
        <v>13893</v>
      </c>
      <c r="C6929" s="171" t="s">
        <v>10525</v>
      </c>
      <c r="D6929" s="171" t="s">
        <v>80</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3">
      <c r="A6930" t="s">
        <v>13894</v>
      </c>
      <c r="B6930" s="171" t="s">
        <v>13895</v>
      </c>
      <c r="C6930" s="171" t="s">
        <v>10528</v>
      </c>
      <c r="D6930" s="171" t="s">
        <v>80</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3">
      <c r="A6931" t="s">
        <v>13896</v>
      </c>
      <c r="B6931" s="171" t="s">
        <v>13897</v>
      </c>
      <c r="C6931" s="171" t="s">
        <v>10531</v>
      </c>
      <c r="D6931" s="171" t="s">
        <v>80</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3">
      <c r="A6932" t="s">
        <v>13898</v>
      </c>
      <c r="B6932" s="171" t="s">
        <v>13899</v>
      </c>
      <c r="C6932" s="171" t="s">
        <v>10534</v>
      </c>
      <c r="D6932" s="171" t="s">
        <v>80</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3">
      <c r="A6933" t="s">
        <v>13900</v>
      </c>
      <c r="B6933" s="171" t="s">
        <v>13901</v>
      </c>
      <c r="C6933" s="171" t="s">
        <v>10537</v>
      </c>
      <c r="D6933" s="171" t="s">
        <v>80</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3">
      <c r="A6934" t="s">
        <v>13902</v>
      </c>
      <c r="B6934" s="171" t="s">
        <v>13903</v>
      </c>
      <c r="C6934" s="171" t="s">
        <v>73</v>
      </c>
      <c r="D6934" s="171" t="s">
        <v>4</v>
      </c>
      <c r="E6934" s="11">
        <v>42979</v>
      </c>
      <c r="F6934">
        <v>2</v>
      </c>
      <c r="G6934">
        <v>1</v>
      </c>
      <c r="H6934">
        <v>2</v>
      </c>
      <c r="I6934">
        <v>3</v>
      </c>
      <c r="J6934">
        <v>10</v>
      </c>
      <c r="K6934">
        <v>0.3</v>
      </c>
      <c r="L6934">
        <v>5</v>
      </c>
      <c r="M6934">
        <v>2</v>
      </c>
      <c r="N6934">
        <v>3</v>
      </c>
      <c r="P6934">
        <v>0</v>
      </c>
      <c r="Q6934">
        <v>2</v>
      </c>
      <c r="R6934">
        <v>0</v>
      </c>
      <c r="S6934">
        <v>0</v>
      </c>
      <c r="T6934">
        <v>1.2666666666666664</v>
      </c>
    </row>
    <row r="6935" spans="1:20" x14ac:dyDescent="0.3">
      <c r="A6935" t="s">
        <v>13904</v>
      </c>
      <c r="B6935" s="171" t="s">
        <v>13905</v>
      </c>
      <c r="C6935" s="171" t="s">
        <v>107</v>
      </c>
      <c r="D6935" s="171" t="s">
        <v>4</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3">
      <c r="A6936" t="s">
        <v>13906</v>
      </c>
      <c r="B6936" s="171" t="s">
        <v>13907</v>
      </c>
      <c r="C6936" s="171" t="s">
        <v>9887</v>
      </c>
      <c r="D6936" s="171" t="s">
        <v>4</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3">
      <c r="A6937" t="s">
        <v>13908</v>
      </c>
      <c r="B6937" s="171" t="s">
        <v>13909</v>
      </c>
      <c r="C6937" s="171" t="s">
        <v>11260</v>
      </c>
      <c r="D6937" s="171" t="s">
        <v>4</v>
      </c>
      <c r="E6937" s="11">
        <v>42979</v>
      </c>
      <c r="F6937">
        <v>0</v>
      </c>
      <c r="G6937">
        <v>0</v>
      </c>
      <c r="H6937" t="e">
        <v>#DIV/0!</v>
      </c>
      <c r="I6937">
        <v>0</v>
      </c>
      <c r="J6937">
        <v>0</v>
      </c>
      <c r="K6937" t="e">
        <v>#DIV/0!</v>
      </c>
      <c r="L6937">
        <v>0</v>
      </c>
      <c r="M6937" t="e">
        <v>#DIV/0!</v>
      </c>
      <c r="N6937">
        <v>0</v>
      </c>
      <c r="P6937">
        <v>0</v>
      </c>
      <c r="Q6937">
        <v>0</v>
      </c>
      <c r="R6937" t="e">
        <v>#DIV/0!</v>
      </c>
      <c r="S6937">
        <v>0</v>
      </c>
    </row>
    <row r="6938" spans="1:20" x14ac:dyDescent="0.3">
      <c r="A6938" t="s">
        <v>13910</v>
      </c>
      <c r="B6938" s="171" t="s">
        <v>13911</v>
      </c>
      <c r="C6938" s="171" t="s">
        <v>122</v>
      </c>
      <c r="D6938" s="171" t="s">
        <v>4</v>
      </c>
      <c r="E6938" s="11">
        <v>42979</v>
      </c>
      <c r="F6938">
        <v>1</v>
      </c>
      <c r="G6938">
        <v>1</v>
      </c>
      <c r="H6938">
        <v>1</v>
      </c>
      <c r="I6938">
        <v>4</v>
      </c>
      <c r="J6938">
        <v>5</v>
      </c>
      <c r="K6938">
        <v>0.8</v>
      </c>
      <c r="L6938">
        <v>5</v>
      </c>
      <c r="M6938">
        <v>1</v>
      </c>
      <c r="N6938">
        <v>3</v>
      </c>
      <c r="P6938">
        <v>0</v>
      </c>
      <c r="Q6938">
        <v>0</v>
      </c>
      <c r="R6938" t="e">
        <v>#DIV/0!</v>
      </c>
      <c r="S6938">
        <v>1</v>
      </c>
    </row>
    <row r="6939" spans="1:20" x14ac:dyDescent="0.3">
      <c r="A6939" t="s">
        <v>13912</v>
      </c>
      <c r="B6939" s="171" t="s">
        <v>13913</v>
      </c>
      <c r="C6939" s="171" t="s">
        <v>125</v>
      </c>
      <c r="D6939" s="171" t="s">
        <v>4</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3">
      <c r="A6940" t="s">
        <v>13914</v>
      </c>
      <c r="B6940" s="171" t="s">
        <v>13915</v>
      </c>
      <c r="C6940" s="171" t="s">
        <v>137</v>
      </c>
      <c r="D6940" s="171" t="s">
        <v>4</v>
      </c>
      <c r="E6940" s="11">
        <v>42979</v>
      </c>
      <c r="F6940">
        <v>6</v>
      </c>
      <c r="G6940">
        <v>6</v>
      </c>
      <c r="H6940">
        <v>1</v>
      </c>
      <c r="I6940">
        <v>84</v>
      </c>
      <c r="J6940">
        <v>90</v>
      </c>
      <c r="K6940">
        <v>0.93333333333333335</v>
      </c>
      <c r="L6940">
        <v>90</v>
      </c>
      <c r="M6940">
        <v>1</v>
      </c>
      <c r="N6940">
        <v>79</v>
      </c>
      <c r="P6940">
        <v>0</v>
      </c>
      <c r="Q6940">
        <v>0</v>
      </c>
      <c r="R6940" t="e">
        <v>#DIV/0!</v>
      </c>
      <c r="S6940">
        <v>5</v>
      </c>
    </row>
    <row r="6941" spans="1:20" x14ac:dyDescent="0.3">
      <c r="A6941" t="s">
        <v>13916</v>
      </c>
      <c r="B6941" s="171" t="s">
        <v>13917</v>
      </c>
      <c r="C6941" s="171" t="s">
        <v>8615</v>
      </c>
      <c r="D6941" s="171" t="s">
        <v>4</v>
      </c>
      <c r="E6941" s="11">
        <v>42979</v>
      </c>
      <c r="F6941">
        <v>0</v>
      </c>
      <c r="G6941">
        <v>0</v>
      </c>
      <c r="H6941" t="e">
        <v>#DIV/0!</v>
      </c>
      <c r="I6941">
        <v>0</v>
      </c>
      <c r="J6941">
        <v>0</v>
      </c>
      <c r="K6941" t="e">
        <v>#DIV/0!</v>
      </c>
      <c r="L6941">
        <v>0</v>
      </c>
      <c r="M6941" t="e">
        <v>#DIV/0!</v>
      </c>
      <c r="N6941">
        <v>0</v>
      </c>
      <c r="P6941">
        <v>0</v>
      </c>
      <c r="Q6941">
        <v>0</v>
      </c>
      <c r="R6941" t="e">
        <v>#DIV/0!</v>
      </c>
      <c r="S6941">
        <v>0</v>
      </c>
    </row>
    <row r="6942" spans="1:20" x14ac:dyDescent="0.3">
      <c r="A6942" t="s">
        <v>13918</v>
      </c>
      <c r="B6942" s="171" t="s">
        <v>13919</v>
      </c>
      <c r="C6942" s="171" t="s">
        <v>146</v>
      </c>
      <c r="D6942" s="171" t="s">
        <v>4</v>
      </c>
      <c r="E6942" s="11">
        <v>42979</v>
      </c>
      <c r="F6942">
        <v>9</v>
      </c>
      <c r="G6942">
        <v>9</v>
      </c>
      <c r="H6942">
        <v>1</v>
      </c>
      <c r="I6942">
        <v>51</v>
      </c>
      <c r="J6942">
        <v>80</v>
      </c>
      <c r="K6942">
        <v>0.63749999999999996</v>
      </c>
      <c r="L6942">
        <v>80</v>
      </c>
      <c r="M6942">
        <v>1</v>
      </c>
      <c r="N6942">
        <v>45</v>
      </c>
      <c r="P6942">
        <v>2</v>
      </c>
      <c r="Q6942">
        <v>10</v>
      </c>
      <c r="R6942">
        <v>0.2</v>
      </c>
      <c r="S6942">
        <v>6</v>
      </c>
    </row>
    <row r="6943" spans="1:20" x14ac:dyDescent="0.3">
      <c r="A6943" t="s">
        <v>13920</v>
      </c>
      <c r="B6943" s="171" t="s">
        <v>13921</v>
      </c>
      <c r="C6943" s="171" t="s">
        <v>161</v>
      </c>
      <c r="D6943" s="171" t="s">
        <v>4</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3">
      <c r="A6944" t="s">
        <v>13922</v>
      </c>
      <c r="B6944" s="171" t="s">
        <v>13923</v>
      </c>
      <c r="C6944" s="171" t="s">
        <v>167</v>
      </c>
      <c r="D6944" s="171" t="s">
        <v>4</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3">
      <c r="A6945" t="s">
        <v>13924</v>
      </c>
      <c r="B6945" s="171" t="s">
        <v>13925</v>
      </c>
      <c r="C6945" s="171" t="s">
        <v>173</v>
      </c>
      <c r="D6945" s="171" t="s">
        <v>80</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3">
      <c r="A6946" t="s">
        <v>13926</v>
      </c>
      <c r="B6946" s="171" t="s">
        <v>13927</v>
      </c>
      <c r="C6946" s="171" t="s">
        <v>179</v>
      </c>
      <c r="D6946" s="171" t="s">
        <v>4</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3">
      <c r="A6947" t="s">
        <v>13928</v>
      </c>
      <c r="B6947" s="171" t="s">
        <v>13929</v>
      </c>
      <c r="C6947" s="171" t="s">
        <v>185</v>
      </c>
      <c r="D6947" s="171" t="s">
        <v>4</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3">
      <c r="A6948" t="s">
        <v>13930</v>
      </c>
      <c r="B6948" s="171" t="s">
        <v>13931</v>
      </c>
      <c r="C6948" s="171" t="s">
        <v>191</v>
      </c>
      <c r="D6948" s="171" t="s">
        <v>4</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3">
      <c r="A6949" t="s">
        <v>13932</v>
      </c>
      <c r="B6949" s="171" t="s">
        <v>13933</v>
      </c>
      <c r="C6949" s="171" t="s">
        <v>200</v>
      </c>
      <c r="D6949" s="171" t="s">
        <v>80</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3">
      <c r="A6950" t="s">
        <v>13934</v>
      </c>
      <c r="B6950" s="171" t="s">
        <v>13935</v>
      </c>
      <c r="C6950" s="171" t="s">
        <v>212</v>
      </c>
      <c r="D6950" s="171" t="s">
        <v>4</v>
      </c>
      <c r="E6950" s="11">
        <v>42979</v>
      </c>
      <c r="F6950">
        <v>1</v>
      </c>
      <c r="G6950">
        <v>1</v>
      </c>
      <c r="H6950">
        <v>1</v>
      </c>
      <c r="I6950">
        <v>4</v>
      </c>
      <c r="J6950">
        <v>10</v>
      </c>
      <c r="K6950">
        <v>0.4</v>
      </c>
      <c r="L6950">
        <v>10</v>
      </c>
      <c r="M6950">
        <v>1</v>
      </c>
      <c r="N6950">
        <v>4</v>
      </c>
      <c r="P6950">
        <v>0</v>
      </c>
      <c r="Q6950">
        <v>2</v>
      </c>
      <c r="R6950">
        <v>0</v>
      </c>
      <c r="S6950">
        <v>0</v>
      </c>
    </row>
    <row r="6951" spans="1:19" x14ac:dyDescent="0.3">
      <c r="A6951" t="s">
        <v>13936</v>
      </c>
      <c r="B6951" s="171" t="s">
        <v>13937</v>
      </c>
      <c r="C6951" s="171" t="s">
        <v>215</v>
      </c>
      <c r="D6951" s="171" t="s">
        <v>4</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3">
      <c r="A6952" t="s">
        <v>13938</v>
      </c>
      <c r="B6952" s="171" t="s">
        <v>13939</v>
      </c>
      <c r="C6952" s="171" t="s">
        <v>221</v>
      </c>
      <c r="D6952" s="171" t="s">
        <v>4</v>
      </c>
      <c r="E6952" s="11">
        <v>42979</v>
      </c>
      <c r="F6952">
        <v>0</v>
      </c>
      <c r="G6952">
        <v>0</v>
      </c>
      <c r="H6952" t="e">
        <v>#DIV/0!</v>
      </c>
      <c r="I6952">
        <v>0</v>
      </c>
      <c r="J6952">
        <v>0</v>
      </c>
      <c r="K6952" t="e">
        <v>#DIV/0!</v>
      </c>
      <c r="L6952">
        <v>0</v>
      </c>
      <c r="M6952" t="e">
        <v>#DIV/0!</v>
      </c>
      <c r="N6952">
        <v>0</v>
      </c>
      <c r="P6952">
        <v>0</v>
      </c>
      <c r="Q6952">
        <v>0</v>
      </c>
      <c r="R6952" t="e">
        <v>#DIV/0!</v>
      </c>
      <c r="S6952">
        <v>0</v>
      </c>
    </row>
    <row r="6953" spans="1:19" x14ac:dyDescent="0.3">
      <c r="A6953" t="s">
        <v>13940</v>
      </c>
      <c r="B6953" s="171" t="s">
        <v>13941</v>
      </c>
      <c r="C6953" s="171" t="s">
        <v>8233</v>
      </c>
      <c r="D6953" s="171" t="s">
        <v>4</v>
      </c>
      <c r="E6953" s="11">
        <v>42979</v>
      </c>
      <c r="F6953">
        <v>2</v>
      </c>
      <c r="G6953">
        <v>4</v>
      </c>
      <c r="H6953">
        <v>0.5</v>
      </c>
      <c r="I6953">
        <v>22</v>
      </c>
      <c r="J6953">
        <v>20</v>
      </c>
      <c r="K6953">
        <v>1.1000000000000001</v>
      </c>
      <c r="L6953">
        <v>40</v>
      </c>
      <c r="M6953">
        <v>0.5</v>
      </c>
      <c r="N6953">
        <v>22</v>
      </c>
      <c r="P6953">
        <v>0</v>
      </c>
      <c r="Q6953">
        <v>0</v>
      </c>
      <c r="R6953" t="e">
        <v>#DIV/0!</v>
      </c>
      <c r="S6953">
        <v>0</v>
      </c>
    </row>
    <row r="6954" spans="1:19" x14ac:dyDescent="0.3">
      <c r="A6954" t="s">
        <v>13942</v>
      </c>
      <c r="B6954" s="171" t="s">
        <v>13943</v>
      </c>
      <c r="C6954" s="171" t="s">
        <v>233</v>
      </c>
      <c r="D6954" s="171" t="s">
        <v>4</v>
      </c>
      <c r="E6954" s="11">
        <v>42979</v>
      </c>
      <c r="F6954">
        <v>0</v>
      </c>
      <c r="G6954">
        <v>0</v>
      </c>
      <c r="H6954" t="e">
        <v>#DIV/0!</v>
      </c>
      <c r="I6954">
        <v>0</v>
      </c>
      <c r="J6954">
        <v>0</v>
      </c>
      <c r="K6954" t="e">
        <v>#DIV/0!</v>
      </c>
      <c r="L6954">
        <v>0</v>
      </c>
      <c r="M6954" t="e">
        <v>#DIV/0!</v>
      </c>
      <c r="N6954">
        <v>0</v>
      </c>
      <c r="P6954">
        <v>0</v>
      </c>
      <c r="Q6954">
        <v>0</v>
      </c>
      <c r="R6954" t="e">
        <v>#DIV/0!</v>
      </c>
      <c r="S6954">
        <v>0</v>
      </c>
    </row>
    <row r="6955" spans="1:19" x14ac:dyDescent="0.3">
      <c r="A6955" t="s">
        <v>13944</v>
      </c>
      <c r="B6955" s="171" t="s">
        <v>13945</v>
      </c>
      <c r="C6955" s="171" t="s">
        <v>79</v>
      </c>
      <c r="D6955" s="171" t="s">
        <v>80</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3">
      <c r="A6956" t="s">
        <v>13946</v>
      </c>
      <c r="B6956" s="171" t="s">
        <v>13947</v>
      </c>
      <c r="C6956" s="171" t="s">
        <v>83</v>
      </c>
      <c r="D6956" s="171" t="s">
        <v>80</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3">
      <c r="A6957" t="s">
        <v>13948</v>
      </c>
      <c r="B6957" s="171" t="s">
        <v>13949</v>
      </c>
      <c r="C6957" s="171" t="s">
        <v>86</v>
      </c>
      <c r="D6957" s="171" t="s">
        <v>80</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3">
      <c r="A6958" t="s">
        <v>13950</v>
      </c>
      <c r="B6958" s="171" t="s">
        <v>13951</v>
      </c>
      <c r="C6958" s="171" t="s">
        <v>89</v>
      </c>
      <c r="D6958" s="171" t="s">
        <v>80</v>
      </c>
      <c r="E6958" s="11">
        <v>42979</v>
      </c>
      <c r="F6958">
        <v>0</v>
      </c>
      <c r="G6958">
        <v>0</v>
      </c>
      <c r="H6958" t="e">
        <v>#DIV/0!</v>
      </c>
      <c r="I6958">
        <v>0</v>
      </c>
      <c r="J6958">
        <v>0</v>
      </c>
      <c r="K6958" t="e">
        <v>#DIV/0!</v>
      </c>
      <c r="L6958">
        <v>0</v>
      </c>
      <c r="M6958" t="e">
        <v>#DIV/0!</v>
      </c>
      <c r="N6958">
        <v>0</v>
      </c>
      <c r="P6958">
        <v>0</v>
      </c>
      <c r="Q6958">
        <v>0</v>
      </c>
      <c r="R6958" t="e">
        <v>#DIV/0!</v>
      </c>
      <c r="S6958">
        <v>0</v>
      </c>
    </row>
    <row r="6959" spans="1:19" x14ac:dyDescent="0.3">
      <c r="A6959" t="s">
        <v>13952</v>
      </c>
      <c r="B6959" s="171" t="s">
        <v>13953</v>
      </c>
      <c r="C6959" s="171" t="s">
        <v>92</v>
      </c>
      <c r="D6959" s="171" t="s">
        <v>80</v>
      </c>
      <c r="E6959" s="11">
        <v>42979</v>
      </c>
      <c r="F6959">
        <v>0</v>
      </c>
      <c r="G6959">
        <v>0</v>
      </c>
      <c r="H6959" t="e">
        <v>#DIV/0!</v>
      </c>
      <c r="I6959">
        <v>0</v>
      </c>
      <c r="J6959">
        <v>0</v>
      </c>
      <c r="K6959" t="e">
        <v>#DIV/0!</v>
      </c>
      <c r="L6959">
        <v>0</v>
      </c>
      <c r="M6959" t="e">
        <v>#DIV/0!</v>
      </c>
      <c r="N6959">
        <v>0</v>
      </c>
      <c r="P6959">
        <v>0</v>
      </c>
      <c r="Q6959">
        <v>0</v>
      </c>
      <c r="R6959" t="e">
        <v>#DIV/0!</v>
      </c>
      <c r="S6959">
        <v>0</v>
      </c>
    </row>
    <row r="6960" spans="1:19" x14ac:dyDescent="0.3">
      <c r="A6960" t="s">
        <v>13954</v>
      </c>
      <c r="B6960" s="171" t="s">
        <v>13955</v>
      </c>
      <c r="C6960" s="171" t="s">
        <v>95</v>
      </c>
      <c r="D6960" s="171" t="s">
        <v>80</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3">
      <c r="A6961" t="s">
        <v>13956</v>
      </c>
      <c r="B6961" s="171" t="s">
        <v>13957</v>
      </c>
      <c r="C6961" s="171" t="s">
        <v>98</v>
      </c>
      <c r="D6961" s="171" t="s">
        <v>80</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3">
      <c r="A6962" t="s">
        <v>13958</v>
      </c>
      <c r="B6962" s="171" t="s">
        <v>13959</v>
      </c>
      <c r="C6962" s="171" t="s">
        <v>101</v>
      </c>
      <c r="D6962" s="171" t="s">
        <v>80</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3">
      <c r="A6963" t="s">
        <v>13960</v>
      </c>
      <c r="B6963" s="171" t="s">
        <v>13961</v>
      </c>
      <c r="C6963" s="171" t="s">
        <v>6843</v>
      </c>
      <c r="D6963" s="171" t="s">
        <v>80</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3">
      <c r="A6964" t="s">
        <v>13962</v>
      </c>
      <c r="B6964" s="171" t="s">
        <v>13963</v>
      </c>
      <c r="C6964" s="171" t="s">
        <v>12995</v>
      </c>
      <c r="D6964" s="171" t="s">
        <v>80</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3">
      <c r="A6965" t="s">
        <v>13964</v>
      </c>
      <c r="B6965" s="171" t="s">
        <v>13965</v>
      </c>
      <c r="C6965" s="171" t="s">
        <v>104</v>
      </c>
      <c r="D6965" s="171" t="s">
        <v>4</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3">
      <c r="A6966" t="s">
        <v>13966</v>
      </c>
      <c r="B6966" s="171" t="s">
        <v>13967</v>
      </c>
      <c r="C6966" s="171" t="s">
        <v>76</v>
      </c>
      <c r="D6966" s="171" t="s">
        <v>80</v>
      </c>
      <c r="E6966" s="11">
        <v>42979</v>
      </c>
      <c r="F6966">
        <v>0</v>
      </c>
      <c r="G6966">
        <v>0</v>
      </c>
      <c r="H6966" t="e">
        <v>#DIV/0!</v>
      </c>
      <c r="I6966">
        <v>0</v>
      </c>
      <c r="J6966">
        <v>0</v>
      </c>
      <c r="K6966" t="e">
        <v>#DIV/0!</v>
      </c>
      <c r="L6966">
        <v>0</v>
      </c>
      <c r="M6966" t="e">
        <v>#DIV/0!</v>
      </c>
      <c r="N6966">
        <v>0</v>
      </c>
      <c r="P6966">
        <v>0</v>
      </c>
      <c r="Q6966">
        <v>0</v>
      </c>
      <c r="R6966" t="e">
        <v>#DIV/0!</v>
      </c>
      <c r="S6966">
        <v>0</v>
      </c>
    </row>
    <row r="6967" spans="1:20" x14ac:dyDescent="0.3">
      <c r="A6967" t="s">
        <v>13968</v>
      </c>
      <c r="B6967" s="171" t="s">
        <v>13969</v>
      </c>
      <c r="C6967" s="171" t="s">
        <v>10522</v>
      </c>
      <c r="D6967" s="171" t="s">
        <v>4</v>
      </c>
      <c r="E6967" s="11">
        <v>42979</v>
      </c>
      <c r="F6967">
        <v>2</v>
      </c>
      <c r="G6967">
        <v>1</v>
      </c>
      <c r="H6967">
        <v>2</v>
      </c>
      <c r="I6967">
        <v>3</v>
      </c>
      <c r="J6967">
        <v>10</v>
      </c>
      <c r="K6967">
        <v>0.3</v>
      </c>
      <c r="L6967">
        <v>5</v>
      </c>
      <c r="M6967">
        <v>2</v>
      </c>
      <c r="N6967">
        <v>3</v>
      </c>
      <c r="P6967">
        <v>0</v>
      </c>
      <c r="Q6967">
        <v>2</v>
      </c>
      <c r="R6967">
        <v>0</v>
      </c>
      <c r="S6967">
        <v>0</v>
      </c>
    </row>
    <row r="6968" spans="1:20" x14ac:dyDescent="0.3">
      <c r="A6968" t="s">
        <v>13970</v>
      </c>
      <c r="B6968" s="171" t="s">
        <v>13971</v>
      </c>
      <c r="C6968" s="171" t="s">
        <v>79</v>
      </c>
      <c r="D6968" s="171" t="s">
        <v>4</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3">
      <c r="A6969" t="s">
        <v>13972</v>
      </c>
      <c r="B6969" s="171" t="s">
        <v>13973</v>
      </c>
      <c r="C6969" s="171" t="s">
        <v>86</v>
      </c>
      <c r="D6969" s="171" t="s">
        <v>4</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3">
      <c r="A6970" t="s">
        <v>13974</v>
      </c>
      <c r="B6970" s="171" t="s">
        <v>13975</v>
      </c>
      <c r="C6970" s="171" t="s">
        <v>89</v>
      </c>
      <c r="D6970" s="171" t="s">
        <v>4</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3">
      <c r="A6971" t="s">
        <v>13976</v>
      </c>
      <c r="B6971" s="171" t="s">
        <v>13977</v>
      </c>
      <c r="C6971" s="171" t="s">
        <v>92</v>
      </c>
      <c r="D6971" s="171" t="s">
        <v>4</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3">
      <c r="A6972" t="s">
        <v>13978</v>
      </c>
      <c r="B6972" s="171" t="s">
        <v>13979</v>
      </c>
      <c r="C6972" s="171" t="s">
        <v>98</v>
      </c>
      <c r="D6972" s="171" t="s">
        <v>4</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3">
      <c r="A6973" t="s">
        <v>13980</v>
      </c>
      <c r="B6973" s="171" t="s">
        <v>13981</v>
      </c>
      <c r="C6973" s="171" t="s">
        <v>101</v>
      </c>
      <c r="D6973" s="171" t="s">
        <v>4</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3">
      <c r="A6974" t="s">
        <v>13982</v>
      </c>
      <c r="B6974" s="171" t="s">
        <v>13983</v>
      </c>
      <c r="C6974" s="171" t="s">
        <v>6843</v>
      </c>
      <c r="D6974" s="171" t="s">
        <v>4</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3">
      <c r="A6975" t="s">
        <v>13984</v>
      </c>
      <c r="B6975" s="171" t="s">
        <v>13985</v>
      </c>
      <c r="C6975" s="171" t="s">
        <v>107</v>
      </c>
      <c r="D6975" s="171" t="s">
        <v>80</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3">
      <c r="A6976" t="s">
        <v>13986</v>
      </c>
      <c r="B6976" s="171" t="s">
        <v>13987</v>
      </c>
      <c r="C6976" s="171" t="s">
        <v>113</v>
      </c>
      <c r="D6976" s="171" t="s">
        <v>4</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3">
      <c r="A6977" t="s">
        <v>13988</v>
      </c>
      <c r="B6977" s="171" t="s">
        <v>13989</v>
      </c>
      <c r="C6977" s="171" t="s">
        <v>116</v>
      </c>
      <c r="D6977" s="171" t="s">
        <v>4</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3">
      <c r="A6978" t="s">
        <v>13990</v>
      </c>
      <c r="B6978" s="171" t="s">
        <v>13991</v>
      </c>
      <c r="C6978" s="171" t="s">
        <v>9887</v>
      </c>
      <c r="D6978" s="171" t="s">
        <v>80</v>
      </c>
      <c r="E6978" s="11">
        <v>42979</v>
      </c>
      <c r="F6978">
        <v>6</v>
      </c>
      <c r="G6978">
        <v>10</v>
      </c>
      <c r="H6978">
        <v>0.6</v>
      </c>
      <c r="I6978">
        <v>15</v>
      </c>
      <c r="J6978">
        <v>30</v>
      </c>
      <c r="K6978">
        <v>0.5</v>
      </c>
      <c r="L6978">
        <v>50</v>
      </c>
      <c r="M6978">
        <v>0.6</v>
      </c>
      <c r="N6978">
        <v>14</v>
      </c>
      <c r="P6978">
        <v>0</v>
      </c>
      <c r="Q6978">
        <v>0</v>
      </c>
      <c r="R6978" t="e">
        <v>#DIV/0!</v>
      </c>
      <c r="S6978">
        <v>1</v>
      </c>
    </row>
    <row r="6979" spans="1:19" x14ac:dyDescent="0.3">
      <c r="A6979" t="s">
        <v>13992</v>
      </c>
      <c r="B6979" s="171" t="s">
        <v>13993</v>
      </c>
      <c r="C6979" s="171" t="s">
        <v>9862</v>
      </c>
      <c r="D6979" s="171" t="s">
        <v>4</v>
      </c>
      <c r="E6979" s="11">
        <v>42979</v>
      </c>
      <c r="F6979">
        <v>3</v>
      </c>
      <c r="G6979">
        <v>5</v>
      </c>
      <c r="H6979">
        <v>0.6</v>
      </c>
      <c r="I6979">
        <v>7</v>
      </c>
      <c r="J6979">
        <v>15</v>
      </c>
      <c r="K6979">
        <v>0.46666666666666667</v>
      </c>
      <c r="L6979">
        <v>25</v>
      </c>
      <c r="M6979">
        <v>0.6</v>
      </c>
      <c r="N6979">
        <v>6</v>
      </c>
      <c r="P6979">
        <v>0</v>
      </c>
      <c r="Q6979">
        <v>0</v>
      </c>
      <c r="R6979" t="e">
        <v>#DIV/0!</v>
      </c>
      <c r="S6979">
        <v>1</v>
      </c>
    </row>
    <row r="6980" spans="1:19" x14ac:dyDescent="0.3">
      <c r="A6980" t="s">
        <v>13994</v>
      </c>
      <c r="B6980" s="171" t="s">
        <v>13995</v>
      </c>
      <c r="C6980" s="171" t="s">
        <v>10525</v>
      </c>
      <c r="D6980" s="171" t="s">
        <v>4</v>
      </c>
      <c r="E6980" s="11">
        <v>42979</v>
      </c>
      <c r="F6980">
        <v>3</v>
      </c>
      <c r="G6980">
        <v>5</v>
      </c>
      <c r="H6980">
        <v>0.6</v>
      </c>
      <c r="I6980">
        <v>8</v>
      </c>
      <c r="J6980">
        <v>15</v>
      </c>
      <c r="K6980">
        <v>0.53333333333333333</v>
      </c>
      <c r="L6980">
        <v>25</v>
      </c>
      <c r="M6980">
        <v>0.6</v>
      </c>
      <c r="N6980">
        <v>8</v>
      </c>
      <c r="P6980">
        <v>0</v>
      </c>
      <c r="Q6980">
        <v>0</v>
      </c>
      <c r="R6980" t="e">
        <v>#DIV/0!</v>
      </c>
      <c r="S6980">
        <v>0</v>
      </c>
    </row>
    <row r="6981" spans="1:19" x14ac:dyDescent="0.3">
      <c r="A6981" t="s">
        <v>13996</v>
      </c>
      <c r="B6981" s="171" t="s">
        <v>13997</v>
      </c>
      <c r="C6981" s="171" t="s">
        <v>10528</v>
      </c>
      <c r="D6981" s="171" t="s">
        <v>4</v>
      </c>
      <c r="E6981" s="11">
        <v>42979</v>
      </c>
      <c r="F6981">
        <v>0</v>
      </c>
      <c r="G6981">
        <v>0</v>
      </c>
      <c r="H6981" t="e">
        <v>#DIV/0!</v>
      </c>
      <c r="I6981">
        <v>0</v>
      </c>
      <c r="J6981">
        <v>0</v>
      </c>
      <c r="K6981" t="e">
        <v>#DIV/0!</v>
      </c>
      <c r="L6981">
        <v>0</v>
      </c>
      <c r="M6981" t="e">
        <v>#DIV/0!</v>
      </c>
      <c r="N6981">
        <v>0</v>
      </c>
      <c r="P6981">
        <v>0</v>
      </c>
      <c r="Q6981">
        <v>0</v>
      </c>
      <c r="R6981" t="e">
        <v>#DIV/0!</v>
      </c>
      <c r="S6981">
        <v>0</v>
      </c>
    </row>
    <row r="6982" spans="1:19" x14ac:dyDescent="0.3">
      <c r="A6982" t="s">
        <v>13998</v>
      </c>
      <c r="B6982" s="171" t="s">
        <v>13999</v>
      </c>
      <c r="C6982" s="171" t="s">
        <v>119</v>
      </c>
      <c r="D6982" s="171" t="s">
        <v>4</v>
      </c>
      <c r="E6982" s="11">
        <v>42979</v>
      </c>
      <c r="F6982">
        <v>1</v>
      </c>
      <c r="G6982">
        <v>1</v>
      </c>
      <c r="H6982">
        <v>1</v>
      </c>
      <c r="I6982">
        <v>4</v>
      </c>
      <c r="J6982">
        <v>5</v>
      </c>
      <c r="K6982">
        <v>0.8</v>
      </c>
      <c r="L6982">
        <v>5</v>
      </c>
      <c r="M6982">
        <v>1</v>
      </c>
      <c r="N6982">
        <v>3</v>
      </c>
      <c r="P6982">
        <v>0</v>
      </c>
      <c r="Q6982">
        <v>0</v>
      </c>
      <c r="R6982" t="e">
        <v>#DIV/0!</v>
      </c>
      <c r="S6982">
        <v>1</v>
      </c>
    </row>
    <row r="6983" spans="1:19" x14ac:dyDescent="0.3">
      <c r="A6983" t="s">
        <v>14000</v>
      </c>
      <c r="B6983" s="171" t="s">
        <v>14001</v>
      </c>
      <c r="C6983" s="171" t="s">
        <v>122</v>
      </c>
      <c r="D6983" s="171" t="s">
        <v>80</v>
      </c>
      <c r="E6983" s="11">
        <v>42979</v>
      </c>
      <c r="F6983">
        <v>1</v>
      </c>
      <c r="G6983">
        <v>1</v>
      </c>
      <c r="H6983">
        <v>1</v>
      </c>
      <c r="I6983">
        <v>4</v>
      </c>
      <c r="J6983">
        <v>5</v>
      </c>
      <c r="K6983">
        <v>0.8</v>
      </c>
      <c r="L6983">
        <v>5</v>
      </c>
      <c r="M6983">
        <v>1</v>
      </c>
      <c r="N6983">
        <v>3</v>
      </c>
      <c r="P6983">
        <v>0</v>
      </c>
      <c r="Q6983">
        <v>0</v>
      </c>
      <c r="R6983" t="e">
        <v>#DIV/0!</v>
      </c>
      <c r="S6983">
        <v>1</v>
      </c>
    </row>
    <row r="6984" spans="1:19" x14ac:dyDescent="0.3">
      <c r="A6984" t="s">
        <v>14002</v>
      </c>
      <c r="B6984" s="171" t="s">
        <v>14003</v>
      </c>
      <c r="C6984" s="171" t="s">
        <v>125</v>
      </c>
      <c r="D6984" s="171" t="s">
        <v>80</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3">
      <c r="A6985" t="s">
        <v>14004</v>
      </c>
      <c r="B6985" s="171" t="s">
        <v>14005</v>
      </c>
      <c r="C6985" s="171" t="s">
        <v>128</v>
      </c>
      <c r="D6985" s="171" t="s">
        <v>4</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3">
      <c r="A6986" t="s">
        <v>14006</v>
      </c>
      <c r="B6986" s="171" t="s">
        <v>14007</v>
      </c>
      <c r="C6986" s="171" t="s">
        <v>131</v>
      </c>
      <c r="D6986" s="171" t="s">
        <v>4</v>
      </c>
      <c r="E6986" s="11">
        <v>42979</v>
      </c>
      <c r="F6986">
        <v>6</v>
      </c>
      <c r="G6986">
        <v>4</v>
      </c>
      <c r="H6986">
        <v>1.5</v>
      </c>
      <c r="I6986">
        <v>9</v>
      </c>
      <c r="J6986">
        <v>15</v>
      </c>
      <c r="K6986">
        <v>0.6</v>
      </c>
      <c r="L6986">
        <v>10</v>
      </c>
      <c r="M6986">
        <v>1.5</v>
      </c>
      <c r="N6986">
        <v>8</v>
      </c>
      <c r="P6986">
        <v>1</v>
      </c>
      <c r="Q6986">
        <v>1</v>
      </c>
      <c r="R6986">
        <v>1</v>
      </c>
      <c r="S6986">
        <v>1</v>
      </c>
    </row>
    <row r="6987" spans="1:19" x14ac:dyDescent="0.3">
      <c r="A6987" t="s">
        <v>14008</v>
      </c>
      <c r="B6987" s="171" t="s">
        <v>14009</v>
      </c>
      <c r="C6987" s="171" t="s">
        <v>10531</v>
      </c>
      <c r="D6987" s="171" t="s">
        <v>4</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3">
      <c r="A6988" t="s">
        <v>14010</v>
      </c>
      <c r="B6988" s="171" t="s">
        <v>14011</v>
      </c>
      <c r="C6988" s="171" t="s">
        <v>137</v>
      </c>
      <c r="D6988" s="171" t="s">
        <v>80</v>
      </c>
      <c r="E6988" s="11">
        <v>42979</v>
      </c>
      <c r="F6988">
        <v>6</v>
      </c>
      <c r="G6988">
        <v>6</v>
      </c>
      <c r="H6988">
        <v>1</v>
      </c>
      <c r="I6988">
        <v>84</v>
      </c>
      <c r="J6988">
        <v>90</v>
      </c>
      <c r="K6988">
        <v>0.93333333333333335</v>
      </c>
      <c r="L6988">
        <v>90</v>
      </c>
      <c r="M6988">
        <v>1</v>
      </c>
      <c r="N6988">
        <v>79</v>
      </c>
      <c r="P6988">
        <v>0</v>
      </c>
      <c r="Q6988">
        <v>0</v>
      </c>
      <c r="R6988" t="e">
        <v>#DIV/0!</v>
      </c>
      <c r="S6988">
        <v>5</v>
      </c>
    </row>
    <row r="6989" spans="1:19" x14ac:dyDescent="0.3">
      <c r="A6989" t="s">
        <v>14012</v>
      </c>
      <c r="B6989" s="171" t="s">
        <v>14013</v>
      </c>
      <c r="C6989" s="171" t="s">
        <v>140</v>
      </c>
      <c r="D6989" s="171" t="s">
        <v>4</v>
      </c>
      <c r="E6989" s="11">
        <v>42979</v>
      </c>
      <c r="F6989">
        <v>6</v>
      </c>
      <c r="G6989">
        <v>6</v>
      </c>
      <c r="H6989">
        <v>1</v>
      </c>
      <c r="I6989">
        <v>84</v>
      </c>
      <c r="J6989">
        <v>90</v>
      </c>
      <c r="K6989">
        <v>0.93333333333333335</v>
      </c>
      <c r="L6989">
        <v>90</v>
      </c>
      <c r="M6989">
        <v>1</v>
      </c>
      <c r="N6989">
        <v>79</v>
      </c>
      <c r="P6989">
        <v>0</v>
      </c>
      <c r="Q6989">
        <v>0</v>
      </c>
      <c r="R6989" t="e">
        <v>#DIV/0!</v>
      </c>
      <c r="S6989">
        <v>5</v>
      </c>
    </row>
    <row r="6990" spans="1:19" x14ac:dyDescent="0.3">
      <c r="A6990" t="s">
        <v>14014</v>
      </c>
      <c r="B6990" s="171" t="s">
        <v>14015</v>
      </c>
      <c r="C6990" s="171" t="s">
        <v>8615</v>
      </c>
      <c r="D6990" s="171" t="s">
        <v>80</v>
      </c>
      <c r="E6990" s="11">
        <v>42979</v>
      </c>
      <c r="F6990">
        <v>0</v>
      </c>
      <c r="G6990">
        <v>0</v>
      </c>
      <c r="H6990" t="e">
        <v>#DIV/0!</v>
      </c>
      <c r="I6990">
        <v>0</v>
      </c>
      <c r="J6990">
        <v>0</v>
      </c>
      <c r="K6990" t="e">
        <v>#DIV/0!</v>
      </c>
      <c r="L6990">
        <v>0</v>
      </c>
      <c r="M6990" t="e">
        <v>#DIV/0!</v>
      </c>
      <c r="N6990">
        <v>0</v>
      </c>
      <c r="P6990">
        <v>0</v>
      </c>
      <c r="Q6990">
        <v>0</v>
      </c>
      <c r="R6990" t="e">
        <v>#DIV/0!</v>
      </c>
      <c r="S6990">
        <v>0</v>
      </c>
    </row>
    <row r="6991" spans="1:19" x14ac:dyDescent="0.3">
      <c r="A6991" t="s">
        <v>14016</v>
      </c>
      <c r="B6991" s="171" t="s">
        <v>14017</v>
      </c>
      <c r="C6991" s="171" t="s">
        <v>8590</v>
      </c>
      <c r="D6991" s="171" t="s">
        <v>4</v>
      </c>
      <c r="E6991" s="11">
        <v>42979</v>
      </c>
      <c r="F6991">
        <v>0</v>
      </c>
      <c r="G6991">
        <v>0</v>
      </c>
      <c r="H6991" t="e">
        <v>#DIV/0!</v>
      </c>
      <c r="I6991">
        <v>0</v>
      </c>
      <c r="J6991">
        <v>0</v>
      </c>
      <c r="K6991" t="e">
        <v>#DIV/0!</v>
      </c>
      <c r="L6991">
        <v>0</v>
      </c>
      <c r="M6991" t="e">
        <v>#DIV/0!</v>
      </c>
      <c r="N6991">
        <v>0</v>
      </c>
      <c r="P6991">
        <v>0</v>
      </c>
      <c r="Q6991">
        <v>0</v>
      </c>
      <c r="R6991" t="e">
        <v>#DIV/0!</v>
      </c>
      <c r="S6991">
        <v>0</v>
      </c>
    </row>
    <row r="6992" spans="1:19" x14ac:dyDescent="0.3">
      <c r="A6992" t="s">
        <v>14018</v>
      </c>
      <c r="B6992" s="171" t="s">
        <v>14019</v>
      </c>
      <c r="C6992" s="171" t="s">
        <v>167</v>
      </c>
      <c r="D6992" s="171" t="s">
        <v>80</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3">
      <c r="A6993" t="s">
        <v>14020</v>
      </c>
      <c r="B6993" s="171" t="s">
        <v>14021</v>
      </c>
      <c r="C6993" s="171" t="s">
        <v>170</v>
      </c>
      <c r="D6993" s="171" t="s">
        <v>4</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3">
      <c r="A6994" t="s">
        <v>14022</v>
      </c>
      <c r="B6994" s="171" t="s">
        <v>14023</v>
      </c>
      <c r="C6994" s="171" t="s">
        <v>179</v>
      </c>
      <c r="D6994" s="171" t="s">
        <v>80</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3">
      <c r="A6995" t="s">
        <v>14024</v>
      </c>
      <c r="B6995" s="171" t="s">
        <v>14025</v>
      </c>
      <c r="C6995" s="171" t="s">
        <v>182</v>
      </c>
      <c r="D6995" s="171" t="s">
        <v>4</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3">
      <c r="A6996" t="s">
        <v>14026</v>
      </c>
      <c r="B6996" s="171" t="s">
        <v>14027</v>
      </c>
      <c r="C6996" s="171" t="s">
        <v>185</v>
      </c>
      <c r="D6996" s="171" t="s">
        <v>80</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3">
      <c r="A6997" t="s">
        <v>14028</v>
      </c>
      <c r="B6997" s="171" t="s">
        <v>14029</v>
      </c>
      <c r="C6997" s="171" t="s">
        <v>188</v>
      </c>
      <c r="D6997" s="171" t="s">
        <v>4</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3">
      <c r="A6998" t="s">
        <v>14030</v>
      </c>
      <c r="B6998" s="171" t="s">
        <v>14031</v>
      </c>
      <c r="C6998" s="171" t="s">
        <v>10537</v>
      </c>
      <c r="D6998" s="171" t="s">
        <v>4</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3">
      <c r="A6999" t="s">
        <v>14032</v>
      </c>
      <c r="B6999" s="171" t="s">
        <v>14033</v>
      </c>
      <c r="C6999" s="171" t="s">
        <v>191</v>
      </c>
      <c r="D6999" s="171" t="s">
        <v>80</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3">
      <c r="A7000" t="s">
        <v>14034</v>
      </c>
      <c r="B7000" s="171" t="s">
        <v>14035</v>
      </c>
      <c r="C7000" s="171" t="s">
        <v>194</v>
      </c>
      <c r="D7000" s="171" t="s">
        <v>4</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3">
      <c r="A7001" t="s">
        <v>14036</v>
      </c>
      <c r="B7001" s="171" t="s">
        <v>14037</v>
      </c>
      <c r="C7001" s="171" t="s">
        <v>197</v>
      </c>
      <c r="D7001" s="171" t="s">
        <v>4</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3">
      <c r="A7002" t="s">
        <v>14038</v>
      </c>
      <c r="B7002" s="171" t="s">
        <v>14039</v>
      </c>
      <c r="C7002" s="171" t="s">
        <v>209</v>
      </c>
      <c r="D7002" s="171" t="s">
        <v>4</v>
      </c>
      <c r="E7002" s="11">
        <v>42979</v>
      </c>
      <c r="F7002">
        <v>1</v>
      </c>
      <c r="G7002">
        <v>1</v>
      </c>
      <c r="H7002">
        <v>1</v>
      </c>
      <c r="I7002">
        <v>4</v>
      </c>
      <c r="J7002">
        <v>10</v>
      </c>
      <c r="K7002">
        <v>0.4</v>
      </c>
      <c r="L7002">
        <v>10</v>
      </c>
      <c r="M7002">
        <v>1</v>
      </c>
      <c r="N7002">
        <v>4</v>
      </c>
      <c r="P7002">
        <v>0</v>
      </c>
      <c r="Q7002">
        <v>2</v>
      </c>
      <c r="R7002">
        <v>0</v>
      </c>
      <c r="S7002">
        <v>0</v>
      </c>
      <c r="T7002">
        <v>0.81</v>
      </c>
    </row>
    <row r="7003" spans="1:20" x14ac:dyDescent="0.3">
      <c r="A7003" t="s">
        <v>14040</v>
      </c>
      <c r="B7003" s="171" t="s">
        <v>14041</v>
      </c>
      <c r="C7003" s="171" t="s">
        <v>212</v>
      </c>
      <c r="D7003" s="171" t="s">
        <v>80</v>
      </c>
      <c r="E7003" s="11">
        <v>42979</v>
      </c>
      <c r="F7003">
        <v>1</v>
      </c>
      <c r="G7003">
        <v>1</v>
      </c>
      <c r="H7003">
        <v>1</v>
      </c>
      <c r="I7003">
        <v>4</v>
      </c>
      <c r="J7003">
        <v>10</v>
      </c>
      <c r="K7003">
        <v>0.4</v>
      </c>
      <c r="L7003">
        <v>10</v>
      </c>
      <c r="M7003">
        <v>1</v>
      </c>
      <c r="N7003">
        <v>4</v>
      </c>
      <c r="P7003">
        <v>0</v>
      </c>
      <c r="Q7003">
        <v>2</v>
      </c>
      <c r="R7003">
        <v>0</v>
      </c>
      <c r="S7003">
        <v>0</v>
      </c>
    </row>
    <row r="7004" spans="1:20" x14ac:dyDescent="0.3">
      <c r="A7004" t="s">
        <v>14042</v>
      </c>
      <c r="B7004" s="171" t="s">
        <v>14043</v>
      </c>
      <c r="C7004" s="171" t="s">
        <v>215</v>
      </c>
      <c r="D7004" s="171" t="s">
        <v>80</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3">
      <c r="A7005" t="s">
        <v>14044</v>
      </c>
      <c r="B7005" s="171" t="s">
        <v>14045</v>
      </c>
      <c r="C7005" s="171" t="s">
        <v>218</v>
      </c>
      <c r="D7005" s="171" t="s">
        <v>4</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3">
      <c r="A7006" t="s">
        <v>14046</v>
      </c>
      <c r="B7006" s="171" t="s">
        <v>14047</v>
      </c>
      <c r="C7006" s="171" t="s">
        <v>8233</v>
      </c>
      <c r="D7006" s="171" t="s">
        <v>80</v>
      </c>
      <c r="E7006" s="11">
        <v>42979</v>
      </c>
      <c r="F7006">
        <v>2</v>
      </c>
      <c r="G7006">
        <v>4</v>
      </c>
      <c r="H7006">
        <v>0.5</v>
      </c>
      <c r="I7006">
        <v>22</v>
      </c>
      <c r="J7006">
        <v>20</v>
      </c>
      <c r="K7006">
        <v>1.1000000000000001</v>
      </c>
      <c r="L7006">
        <v>40</v>
      </c>
      <c r="M7006">
        <v>0.5</v>
      </c>
      <c r="N7006">
        <v>22</v>
      </c>
      <c r="P7006">
        <v>0</v>
      </c>
      <c r="Q7006">
        <v>0</v>
      </c>
      <c r="R7006" t="e">
        <v>#DIV/0!</v>
      </c>
      <c r="S7006">
        <v>0</v>
      </c>
    </row>
    <row r="7007" spans="1:20" x14ac:dyDescent="0.3">
      <c r="A7007" t="s">
        <v>14048</v>
      </c>
      <c r="B7007" s="171" t="s">
        <v>14049</v>
      </c>
      <c r="C7007" s="171" t="s">
        <v>8193</v>
      </c>
      <c r="D7007" s="171" t="s">
        <v>4</v>
      </c>
      <c r="E7007" s="11">
        <v>42979</v>
      </c>
      <c r="F7007">
        <v>2</v>
      </c>
      <c r="G7007">
        <v>4</v>
      </c>
      <c r="H7007">
        <v>0.5</v>
      </c>
      <c r="I7007">
        <v>22</v>
      </c>
      <c r="J7007">
        <v>20</v>
      </c>
      <c r="K7007">
        <v>1.1000000000000001</v>
      </c>
      <c r="L7007">
        <v>40</v>
      </c>
      <c r="M7007">
        <v>0.5</v>
      </c>
      <c r="N7007">
        <v>22</v>
      </c>
      <c r="P7007">
        <v>0</v>
      </c>
      <c r="Q7007">
        <v>0</v>
      </c>
      <c r="R7007" t="e">
        <v>#DIV/0!</v>
      </c>
      <c r="S7007">
        <v>0</v>
      </c>
    </row>
    <row r="7008" spans="1:20" x14ac:dyDescent="0.3">
      <c r="A7008" t="s">
        <v>14050</v>
      </c>
      <c r="B7008" s="171" t="s">
        <v>14051</v>
      </c>
      <c r="C7008" s="171" t="s">
        <v>233</v>
      </c>
      <c r="D7008" s="171" t="s">
        <v>80</v>
      </c>
      <c r="E7008" s="11">
        <v>42979</v>
      </c>
      <c r="F7008">
        <v>0</v>
      </c>
      <c r="G7008">
        <v>0</v>
      </c>
      <c r="H7008" t="e">
        <v>#DIV/0!</v>
      </c>
      <c r="I7008">
        <v>0</v>
      </c>
      <c r="J7008">
        <v>0</v>
      </c>
      <c r="K7008" t="e">
        <v>#DIV/0!</v>
      </c>
      <c r="L7008">
        <v>0</v>
      </c>
      <c r="M7008" t="e">
        <v>#DIV/0!</v>
      </c>
      <c r="N7008">
        <v>0</v>
      </c>
      <c r="P7008">
        <v>0</v>
      </c>
      <c r="Q7008">
        <v>0</v>
      </c>
      <c r="R7008" t="e">
        <v>#DIV/0!</v>
      </c>
      <c r="S7008">
        <v>0</v>
      </c>
    </row>
    <row r="7009" spans="1:19" x14ac:dyDescent="0.3">
      <c r="A7009" t="s">
        <v>14052</v>
      </c>
      <c r="B7009" s="171" t="s">
        <v>14053</v>
      </c>
      <c r="C7009" s="171" t="s">
        <v>236</v>
      </c>
      <c r="D7009" s="171" t="s">
        <v>4</v>
      </c>
      <c r="E7009" s="11">
        <v>42979</v>
      </c>
      <c r="F7009">
        <v>0</v>
      </c>
      <c r="G7009">
        <v>0</v>
      </c>
      <c r="H7009" t="e">
        <v>#DIV/0!</v>
      </c>
      <c r="I7009">
        <v>0</v>
      </c>
      <c r="J7009">
        <v>0</v>
      </c>
      <c r="K7009" t="e">
        <v>#DIV/0!</v>
      </c>
      <c r="L7009">
        <v>0</v>
      </c>
      <c r="M7009" t="e">
        <v>#DIV/0!</v>
      </c>
      <c r="N7009">
        <v>0</v>
      </c>
      <c r="P7009">
        <v>0</v>
      </c>
      <c r="Q7009">
        <v>0</v>
      </c>
      <c r="R7009" t="e">
        <v>#DIV/0!</v>
      </c>
      <c r="S7009">
        <v>0</v>
      </c>
    </row>
    <row r="7010" spans="1:19" x14ac:dyDescent="0.3">
      <c r="A7010" t="s">
        <v>14054</v>
      </c>
      <c r="B7010" s="171" t="s">
        <v>14055</v>
      </c>
      <c r="C7010" s="171" t="s">
        <v>239</v>
      </c>
      <c r="D7010" s="171" t="s">
        <v>4</v>
      </c>
      <c r="E7010" s="11">
        <v>42979</v>
      </c>
      <c r="F7010">
        <v>0</v>
      </c>
      <c r="G7010">
        <v>0</v>
      </c>
      <c r="H7010" t="e">
        <v>#DIV/0!</v>
      </c>
      <c r="I7010">
        <v>0</v>
      </c>
      <c r="J7010">
        <v>0</v>
      </c>
      <c r="K7010" t="e">
        <v>#DIV/0!</v>
      </c>
      <c r="L7010">
        <v>0</v>
      </c>
      <c r="M7010" t="e">
        <v>#DIV/0!</v>
      </c>
      <c r="N7010">
        <v>0</v>
      </c>
      <c r="P7010">
        <v>0</v>
      </c>
      <c r="Q7010">
        <v>0</v>
      </c>
      <c r="R7010" t="e">
        <v>#DIV/0!</v>
      </c>
      <c r="S7010">
        <v>0</v>
      </c>
    </row>
    <row r="7011" spans="1:19" x14ac:dyDescent="0.3">
      <c r="A7011" t="s">
        <v>14056</v>
      </c>
      <c r="B7011" s="171" t="s">
        <v>14057</v>
      </c>
      <c r="C7011" s="171" t="s">
        <v>143</v>
      </c>
      <c r="D7011" s="171" t="s">
        <v>4</v>
      </c>
      <c r="E7011" s="11">
        <v>42979</v>
      </c>
      <c r="F7011">
        <v>2</v>
      </c>
      <c r="G7011">
        <v>2</v>
      </c>
      <c r="H7011">
        <v>1</v>
      </c>
      <c r="I7011">
        <v>31</v>
      </c>
      <c r="J7011">
        <v>30</v>
      </c>
      <c r="K7011">
        <v>1.0333333333333334</v>
      </c>
      <c r="L7011">
        <v>30</v>
      </c>
      <c r="M7011">
        <v>1</v>
      </c>
      <c r="N7011">
        <v>25</v>
      </c>
      <c r="P7011">
        <v>0</v>
      </c>
      <c r="Q7011">
        <v>8</v>
      </c>
      <c r="R7011">
        <v>0</v>
      </c>
      <c r="S7011">
        <v>6</v>
      </c>
    </row>
    <row r="7012" spans="1:19" x14ac:dyDescent="0.3">
      <c r="A7012" t="s">
        <v>14058</v>
      </c>
      <c r="B7012" s="171" t="s">
        <v>14059</v>
      </c>
      <c r="C7012" s="171" t="s">
        <v>146</v>
      </c>
      <c r="D7012" s="171" t="s">
        <v>80</v>
      </c>
      <c r="E7012" s="11">
        <v>42979</v>
      </c>
      <c r="F7012">
        <v>9</v>
      </c>
      <c r="G7012">
        <v>9</v>
      </c>
      <c r="H7012">
        <v>1</v>
      </c>
      <c r="I7012">
        <v>51</v>
      </c>
      <c r="J7012">
        <v>80</v>
      </c>
      <c r="K7012">
        <v>0.63749999999999996</v>
      </c>
      <c r="L7012">
        <v>80</v>
      </c>
      <c r="M7012">
        <v>1</v>
      </c>
      <c r="N7012">
        <v>45</v>
      </c>
      <c r="P7012">
        <v>2</v>
      </c>
      <c r="Q7012">
        <v>10</v>
      </c>
      <c r="R7012">
        <v>0.2</v>
      </c>
      <c r="S7012">
        <v>6</v>
      </c>
    </row>
    <row r="7013" spans="1:19" x14ac:dyDescent="0.3">
      <c r="A7013" t="s">
        <v>14060</v>
      </c>
      <c r="B7013" s="171" t="s">
        <v>14061</v>
      </c>
      <c r="C7013" s="171" t="s">
        <v>152</v>
      </c>
      <c r="D7013" s="171" t="s">
        <v>4</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3">
      <c r="A7014" t="s">
        <v>14062</v>
      </c>
      <c r="B7014" s="171" t="s">
        <v>14063</v>
      </c>
      <c r="C7014" s="171" t="s">
        <v>155</v>
      </c>
      <c r="D7014" s="171" t="s">
        <v>4</v>
      </c>
      <c r="E7014" s="11">
        <v>42979</v>
      </c>
      <c r="F7014">
        <v>2</v>
      </c>
      <c r="G7014">
        <v>2</v>
      </c>
      <c r="H7014">
        <v>1</v>
      </c>
      <c r="I7014">
        <v>7</v>
      </c>
      <c r="J7014">
        <v>10</v>
      </c>
      <c r="K7014">
        <v>0.7</v>
      </c>
      <c r="L7014">
        <v>10</v>
      </c>
      <c r="M7014">
        <v>1</v>
      </c>
      <c r="N7014">
        <v>7</v>
      </c>
      <c r="P7014">
        <v>0</v>
      </c>
      <c r="Q7014">
        <v>0</v>
      </c>
      <c r="R7014" t="e">
        <v>#DIV/0!</v>
      </c>
      <c r="S7014">
        <v>0</v>
      </c>
    </row>
    <row r="7015" spans="1:19" x14ac:dyDescent="0.3">
      <c r="A7015" t="s">
        <v>14064</v>
      </c>
      <c r="B7015" s="171" t="s">
        <v>14065</v>
      </c>
      <c r="C7015" s="171" t="s">
        <v>10534</v>
      </c>
      <c r="D7015" s="171" t="s">
        <v>4</v>
      </c>
      <c r="E7015" s="11">
        <v>42979</v>
      </c>
      <c r="F7015">
        <v>2</v>
      </c>
      <c r="G7015">
        <v>2</v>
      </c>
      <c r="H7015">
        <v>1</v>
      </c>
      <c r="I7015">
        <v>11</v>
      </c>
      <c r="J7015">
        <v>10</v>
      </c>
      <c r="K7015">
        <v>1.1000000000000001</v>
      </c>
      <c r="L7015">
        <v>10</v>
      </c>
      <c r="M7015">
        <v>1</v>
      </c>
      <c r="N7015">
        <v>11</v>
      </c>
      <c r="P7015">
        <v>0</v>
      </c>
      <c r="Q7015">
        <v>0</v>
      </c>
      <c r="R7015" t="e">
        <v>#DIV/0!</v>
      </c>
      <c r="S7015">
        <v>0</v>
      </c>
    </row>
    <row r="7016" spans="1:19" x14ac:dyDescent="0.3">
      <c r="A7016" t="s">
        <v>14066</v>
      </c>
      <c r="B7016" s="171" t="s">
        <v>14067</v>
      </c>
      <c r="C7016" s="171" t="s">
        <v>158</v>
      </c>
      <c r="D7016" s="171" t="s">
        <v>4</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3">
      <c r="A7017" t="s">
        <v>14068</v>
      </c>
      <c r="B7017" s="171" t="s">
        <v>14069</v>
      </c>
      <c r="C7017" s="171" t="s">
        <v>161</v>
      </c>
      <c r="D7017" s="171" t="s">
        <v>80</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3">
      <c r="A7018" t="s">
        <v>14070</v>
      </c>
      <c r="B7018" s="171" t="s">
        <v>14071</v>
      </c>
      <c r="C7018" s="171" t="s">
        <v>221</v>
      </c>
      <c r="D7018" s="171" t="s">
        <v>80</v>
      </c>
      <c r="E7018" s="11">
        <v>42979</v>
      </c>
      <c r="F7018">
        <v>0</v>
      </c>
      <c r="G7018">
        <v>0</v>
      </c>
      <c r="H7018" t="e">
        <v>#DIV/0!</v>
      </c>
      <c r="I7018">
        <v>0</v>
      </c>
      <c r="J7018">
        <v>0</v>
      </c>
      <c r="K7018" t="e">
        <v>#DIV/0!</v>
      </c>
      <c r="L7018">
        <v>0</v>
      </c>
      <c r="M7018" t="e">
        <v>#DIV/0!</v>
      </c>
      <c r="N7018">
        <v>0</v>
      </c>
      <c r="P7018">
        <v>0</v>
      </c>
      <c r="Q7018">
        <v>0</v>
      </c>
      <c r="R7018" t="e">
        <v>#DIV/0!</v>
      </c>
      <c r="S7018">
        <v>0</v>
      </c>
    </row>
    <row r="7019" spans="1:19" x14ac:dyDescent="0.3">
      <c r="A7019" t="s">
        <v>14072</v>
      </c>
      <c r="B7019" s="171" t="s">
        <v>14073</v>
      </c>
      <c r="C7019" s="171" t="s">
        <v>227</v>
      </c>
      <c r="D7019" s="171" t="s">
        <v>4</v>
      </c>
      <c r="E7019" s="11">
        <v>42979</v>
      </c>
      <c r="F7019">
        <v>0</v>
      </c>
      <c r="G7019">
        <v>0</v>
      </c>
      <c r="H7019" t="e">
        <v>#DIV/0!</v>
      </c>
      <c r="I7019">
        <v>0</v>
      </c>
      <c r="J7019">
        <v>0</v>
      </c>
      <c r="K7019" t="e">
        <v>#DIV/0!</v>
      </c>
      <c r="L7019">
        <v>0</v>
      </c>
      <c r="M7019" t="e">
        <v>#DIV/0!</v>
      </c>
      <c r="N7019">
        <v>0</v>
      </c>
      <c r="P7019">
        <v>0</v>
      </c>
      <c r="Q7019">
        <v>0</v>
      </c>
      <c r="R7019" t="e">
        <v>#DIV/0!</v>
      </c>
      <c r="S7019">
        <v>0</v>
      </c>
    </row>
    <row r="7020" spans="1:19" x14ac:dyDescent="0.3">
      <c r="A7020" t="s">
        <v>14074</v>
      </c>
      <c r="B7020" s="171" t="s">
        <v>14075</v>
      </c>
      <c r="C7020" s="171" t="s">
        <v>230</v>
      </c>
      <c r="D7020" s="171" t="s">
        <v>4</v>
      </c>
      <c r="E7020" s="11">
        <v>42979</v>
      </c>
      <c r="F7020">
        <v>0</v>
      </c>
      <c r="G7020">
        <v>0</v>
      </c>
      <c r="H7020" t="e">
        <v>#DIV/0!</v>
      </c>
      <c r="I7020">
        <v>0</v>
      </c>
      <c r="J7020">
        <v>0</v>
      </c>
      <c r="K7020" t="e">
        <v>#DIV/0!</v>
      </c>
      <c r="L7020">
        <v>0</v>
      </c>
      <c r="M7020" t="e">
        <v>#DIV/0!</v>
      </c>
      <c r="N7020">
        <v>0</v>
      </c>
      <c r="P7020">
        <v>0</v>
      </c>
      <c r="Q7020">
        <v>0</v>
      </c>
      <c r="R7020" t="e">
        <v>#DIV/0!</v>
      </c>
      <c r="S7020">
        <v>0</v>
      </c>
    </row>
    <row r="7021" spans="1:19" x14ac:dyDescent="0.3">
      <c r="A7021" t="s">
        <v>14076</v>
      </c>
      <c r="B7021" s="171" t="s">
        <v>14077</v>
      </c>
      <c r="C7021" s="171" t="s">
        <v>119</v>
      </c>
      <c r="D7021" s="171" t="s">
        <v>80</v>
      </c>
      <c r="E7021" s="11">
        <v>43009</v>
      </c>
      <c r="F7021">
        <v>0</v>
      </c>
      <c r="G7021">
        <v>0</v>
      </c>
      <c r="H7021" t="e">
        <v>#DIV/0!</v>
      </c>
      <c r="I7021">
        <v>0</v>
      </c>
      <c r="J7021">
        <v>0</v>
      </c>
      <c r="K7021" t="e">
        <v>#DIV/0!</v>
      </c>
      <c r="L7021">
        <v>0</v>
      </c>
      <c r="M7021" t="e">
        <v>#DIV/0!</v>
      </c>
      <c r="N7021">
        <v>0</v>
      </c>
      <c r="P7021">
        <v>0</v>
      </c>
      <c r="Q7021">
        <v>0</v>
      </c>
      <c r="R7021" t="e">
        <v>#DIV/0!</v>
      </c>
      <c r="S7021">
        <v>0</v>
      </c>
    </row>
    <row r="7022" spans="1:19" x14ac:dyDescent="0.3">
      <c r="A7022" t="s">
        <v>14078</v>
      </c>
      <c r="B7022" s="171" t="s">
        <v>14079</v>
      </c>
      <c r="C7022" s="171" t="s">
        <v>143</v>
      </c>
      <c r="D7022" s="171" t="s">
        <v>80</v>
      </c>
      <c r="E7022" s="11">
        <v>43009</v>
      </c>
      <c r="F7022">
        <v>0</v>
      </c>
      <c r="G7022">
        <v>0</v>
      </c>
      <c r="H7022" t="e">
        <v>#DIV/0!</v>
      </c>
      <c r="I7022">
        <v>0</v>
      </c>
      <c r="J7022">
        <v>0</v>
      </c>
      <c r="K7022" t="e">
        <v>#DIV/0!</v>
      </c>
      <c r="L7022">
        <v>0</v>
      </c>
      <c r="M7022" t="e">
        <v>#DIV/0!</v>
      </c>
      <c r="N7022">
        <v>0</v>
      </c>
      <c r="P7022">
        <v>0</v>
      </c>
      <c r="Q7022">
        <v>0</v>
      </c>
      <c r="R7022" t="e">
        <v>#DIV/0!</v>
      </c>
      <c r="S7022">
        <v>0</v>
      </c>
    </row>
    <row r="7023" spans="1:19" x14ac:dyDescent="0.3">
      <c r="A7023" t="s">
        <v>14080</v>
      </c>
      <c r="B7023" s="171" t="s">
        <v>14081</v>
      </c>
      <c r="C7023" s="171" t="s">
        <v>158</v>
      </c>
      <c r="D7023" s="171" t="s">
        <v>80</v>
      </c>
      <c r="E7023" s="11">
        <v>43009</v>
      </c>
      <c r="F7023">
        <v>0</v>
      </c>
      <c r="G7023">
        <v>0</v>
      </c>
      <c r="H7023" t="e">
        <v>#DIV/0!</v>
      </c>
      <c r="I7023">
        <v>0</v>
      </c>
      <c r="J7023">
        <v>0</v>
      </c>
      <c r="K7023" t="e">
        <v>#DIV/0!</v>
      </c>
      <c r="L7023">
        <v>0</v>
      </c>
      <c r="M7023" t="e">
        <v>#DIV/0!</v>
      </c>
      <c r="N7023">
        <v>0</v>
      </c>
      <c r="P7023">
        <v>0</v>
      </c>
      <c r="Q7023">
        <v>0</v>
      </c>
      <c r="R7023" t="e">
        <v>#DIV/0!</v>
      </c>
      <c r="S7023">
        <v>0</v>
      </c>
    </row>
    <row r="7024" spans="1:19" x14ac:dyDescent="0.3">
      <c r="A7024" t="s">
        <v>14082</v>
      </c>
      <c r="B7024" s="171" t="s">
        <v>14083</v>
      </c>
      <c r="C7024" s="171" t="s">
        <v>209</v>
      </c>
      <c r="D7024" s="171" t="s">
        <v>80</v>
      </c>
      <c r="E7024" s="11">
        <v>43009</v>
      </c>
      <c r="F7024">
        <v>0</v>
      </c>
      <c r="G7024">
        <v>0</v>
      </c>
      <c r="H7024" t="e">
        <v>#DIV/0!</v>
      </c>
      <c r="I7024">
        <v>0</v>
      </c>
      <c r="J7024">
        <v>0</v>
      </c>
      <c r="K7024" t="e">
        <v>#DIV/0!</v>
      </c>
      <c r="L7024">
        <v>0</v>
      </c>
      <c r="M7024" t="e">
        <v>#DIV/0!</v>
      </c>
      <c r="N7024">
        <v>0</v>
      </c>
      <c r="P7024">
        <v>0</v>
      </c>
      <c r="Q7024">
        <v>0</v>
      </c>
      <c r="R7024" t="e">
        <v>#DIV/0!</v>
      </c>
      <c r="S7024">
        <v>0</v>
      </c>
    </row>
    <row r="7025" spans="1:20" x14ac:dyDescent="0.3">
      <c r="A7025" t="s">
        <v>14084</v>
      </c>
      <c r="B7025" s="171" t="s">
        <v>14085</v>
      </c>
      <c r="C7025" s="171" t="s">
        <v>76</v>
      </c>
      <c r="D7025" s="171" t="s">
        <v>4</v>
      </c>
      <c r="E7025" s="11">
        <v>43009</v>
      </c>
      <c r="F7025">
        <v>0</v>
      </c>
      <c r="G7025">
        <v>0</v>
      </c>
      <c r="H7025" t="e">
        <v>#DIV/0!</v>
      </c>
      <c r="I7025">
        <v>0</v>
      </c>
      <c r="J7025">
        <v>0</v>
      </c>
      <c r="K7025" t="e">
        <v>#DIV/0!</v>
      </c>
      <c r="L7025">
        <v>0</v>
      </c>
      <c r="M7025" t="e">
        <v>#DIV/0!</v>
      </c>
      <c r="N7025">
        <v>0</v>
      </c>
      <c r="P7025">
        <v>0</v>
      </c>
      <c r="Q7025">
        <v>0</v>
      </c>
      <c r="R7025" t="e">
        <v>#DIV/0!</v>
      </c>
      <c r="S7025">
        <v>0</v>
      </c>
    </row>
    <row r="7026" spans="1:20" x14ac:dyDescent="0.3">
      <c r="A7026" t="s">
        <v>14086</v>
      </c>
      <c r="B7026" s="171" t="s">
        <v>14087</v>
      </c>
      <c r="C7026" s="171" t="s">
        <v>203</v>
      </c>
      <c r="D7026" s="171" t="s">
        <v>80</v>
      </c>
      <c r="E7026" s="11">
        <v>43009</v>
      </c>
      <c r="F7026">
        <v>3.5</v>
      </c>
      <c r="G7026">
        <v>3.5</v>
      </c>
      <c r="H7026">
        <v>1</v>
      </c>
      <c r="I7026">
        <v>24</v>
      </c>
      <c r="J7026">
        <v>21</v>
      </c>
      <c r="K7026">
        <v>1.1428571428571428</v>
      </c>
      <c r="L7026">
        <v>21</v>
      </c>
      <c r="M7026">
        <v>1</v>
      </c>
      <c r="N7026">
        <v>23</v>
      </c>
      <c r="P7026">
        <v>1</v>
      </c>
      <c r="Q7026">
        <v>1</v>
      </c>
      <c r="R7026">
        <v>1</v>
      </c>
      <c r="S7026">
        <v>1</v>
      </c>
    </row>
    <row r="7027" spans="1:20" x14ac:dyDescent="0.3">
      <c r="A7027" t="s">
        <v>14088</v>
      </c>
      <c r="B7027" s="171" t="s">
        <v>14089</v>
      </c>
      <c r="C7027" s="171" t="s">
        <v>128</v>
      </c>
      <c r="D7027" s="171" t="s">
        <v>80</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3">
      <c r="A7028" t="s">
        <v>14090</v>
      </c>
      <c r="B7028" s="171" t="s">
        <v>14091</v>
      </c>
      <c r="C7028" s="171" t="s">
        <v>152</v>
      </c>
      <c r="D7028" s="171" t="s">
        <v>80</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x14ac:dyDescent="0.3">
      <c r="A7029" t="s">
        <v>14092</v>
      </c>
      <c r="B7029" s="171" t="s">
        <v>14093</v>
      </c>
      <c r="C7029" s="171" t="s">
        <v>194</v>
      </c>
      <c r="D7029" s="171" t="s">
        <v>80</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3">
      <c r="A7030" t="s">
        <v>14094</v>
      </c>
      <c r="B7030" s="171" t="s">
        <v>14095</v>
      </c>
      <c r="C7030" s="171" t="s">
        <v>236</v>
      </c>
      <c r="D7030" s="171" t="s">
        <v>80</v>
      </c>
      <c r="E7030" s="11">
        <v>43009</v>
      </c>
      <c r="F7030">
        <v>0</v>
      </c>
      <c r="G7030">
        <v>0</v>
      </c>
      <c r="H7030" t="e">
        <v>#DIV/0!</v>
      </c>
      <c r="I7030">
        <v>0</v>
      </c>
      <c r="J7030">
        <v>0</v>
      </c>
      <c r="K7030" t="e">
        <v>#DIV/0!</v>
      </c>
      <c r="L7030">
        <v>0</v>
      </c>
      <c r="M7030" t="e">
        <v>#DIV/0!</v>
      </c>
      <c r="N7030">
        <v>0</v>
      </c>
      <c r="P7030">
        <v>0</v>
      </c>
      <c r="Q7030">
        <v>0</v>
      </c>
      <c r="R7030" t="e">
        <v>#DIV/0!</v>
      </c>
      <c r="S7030">
        <v>0</v>
      </c>
    </row>
    <row r="7031" spans="1:20" x14ac:dyDescent="0.3">
      <c r="A7031" t="s">
        <v>14096</v>
      </c>
      <c r="B7031" s="171" t="s">
        <v>14097</v>
      </c>
      <c r="C7031" s="171" t="s">
        <v>239</v>
      </c>
      <c r="D7031" s="171" t="s">
        <v>80</v>
      </c>
      <c r="E7031" s="11">
        <v>43009</v>
      </c>
      <c r="F7031">
        <v>0</v>
      </c>
      <c r="G7031">
        <v>0</v>
      </c>
      <c r="H7031" t="e">
        <v>#DIV/0!</v>
      </c>
      <c r="I7031">
        <v>0</v>
      </c>
      <c r="J7031">
        <v>0</v>
      </c>
      <c r="K7031" t="e">
        <v>#DIV/0!</v>
      </c>
      <c r="L7031">
        <v>0</v>
      </c>
      <c r="M7031" t="e">
        <v>#DIV/0!</v>
      </c>
      <c r="N7031">
        <v>0</v>
      </c>
      <c r="P7031">
        <v>0</v>
      </c>
      <c r="Q7031">
        <v>0</v>
      </c>
      <c r="R7031" t="e">
        <v>#DIV/0!</v>
      </c>
      <c r="S7031">
        <v>0</v>
      </c>
    </row>
    <row r="7032" spans="1:20" x14ac:dyDescent="0.3">
      <c r="A7032" t="s">
        <v>14098</v>
      </c>
      <c r="B7032" s="171" t="s">
        <v>14099</v>
      </c>
      <c r="C7032" s="171" t="s">
        <v>176</v>
      </c>
      <c r="D7032" s="171" t="s">
        <v>80</v>
      </c>
      <c r="E7032" s="11">
        <v>43009</v>
      </c>
      <c r="F7032">
        <v>4</v>
      </c>
      <c r="G7032">
        <v>4</v>
      </c>
      <c r="H7032">
        <v>1</v>
      </c>
      <c r="I7032">
        <v>38</v>
      </c>
      <c r="J7032">
        <v>24</v>
      </c>
      <c r="K7032">
        <v>1.5833333333333333</v>
      </c>
      <c r="L7032">
        <v>24</v>
      </c>
      <c r="M7032">
        <v>1</v>
      </c>
      <c r="N7032">
        <v>31</v>
      </c>
      <c r="P7032">
        <v>0</v>
      </c>
      <c r="Q7032">
        <v>2</v>
      </c>
      <c r="R7032">
        <v>0</v>
      </c>
      <c r="S7032">
        <v>7</v>
      </c>
    </row>
    <row r="7033" spans="1:20" x14ac:dyDescent="0.3">
      <c r="A7033" t="s">
        <v>14100</v>
      </c>
      <c r="B7033" s="171" t="s">
        <v>14101</v>
      </c>
      <c r="C7033" s="171" t="s">
        <v>206</v>
      </c>
      <c r="D7033" s="171" t="s">
        <v>80</v>
      </c>
      <c r="E7033" s="11">
        <v>43009</v>
      </c>
      <c r="F7033">
        <v>3</v>
      </c>
      <c r="G7033">
        <v>3</v>
      </c>
      <c r="H7033">
        <v>1</v>
      </c>
      <c r="I7033">
        <v>12</v>
      </c>
      <c r="J7033">
        <v>18</v>
      </c>
      <c r="K7033">
        <v>0.66666666666666663</v>
      </c>
      <c r="L7033">
        <v>18</v>
      </c>
      <c r="M7033">
        <v>1</v>
      </c>
      <c r="N7033">
        <v>12</v>
      </c>
      <c r="P7033">
        <v>0</v>
      </c>
      <c r="Q7033">
        <v>3</v>
      </c>
      <c r="R7033">
        <v>0</v>
      </c>
      <c r="S7033">
        <v>0</v>
      </c>
    </row>
    <row r="7034" spans="1:20" x14ac:dyDescent="0.3">
      <c r="A7034" t="s">
        <v>14102</v>
      </c>
      <c r="B7034" s="171" t="s">
        <v>14103</v>
      </c>
      <c r="C7034" s="171" t="s">
        <v>113</v>
      </c>
      <c r="D7034" s="171" t="s">
        <v>80</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3">
      <c r="A7035" t="s">
        <v>14104</v>
      </c>
      <c r="B7035" s="171" t="s">
        <v>14105</v>
      </c>
      <c r="C7035" s="171" t="s">
        <v>131</v>
      </c>
      <c r="D7035" s="171" t="s">
        <v>80</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3">
      <c r="A7036" t="s">
        <v>14106</v>
      </c>
      <c r="B7036" s="171" t="s">
        <v>14107</v>
      </c>
      <c r="C7036" s="171" t="s">
        <v>155</v>
      </c>
      <c r="D7036" s="171" t="s">
        <v>80</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3">
      <c r="A7037" t="s">
        <v>14108</v>
      </c>
      <c r="B7037" s="171" t="s">
        <v>14109</v>
      </c>
      <c r="C7037" s="171" t="s">
        <v>188</v>
      </c>
      <c r="D7037" s="171" t="s">
        <v>80</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3">
      <c r="A7038" t="s">
        <v>14110</v>
      </c>
      <c r="B7038" s="171" t="s">
        <v>14111</v>
      </c>
      <c r="C7038" s="171" t="s">
        <v>227</v>
      </c>
      <c r="D7038" s="171" t="s">
        <v>80</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3">
      <c r="A7039" t="s">
        <v>14112</v>
      </c>
      <c r="B7039" s="171" t="s">
        <v>14113</v>
      </c>
      <c r="C7039" s="171" t="s">
        <v>116</v>
      </c>
      <c r="D7039" s="171" t="s">
        <v>80</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3">
      <c r="A7040" t="s">
        <v>14114</v>
      </c>
      <c r="B7040" s="171" t="s">
        <v>14115</v>
      </c>
      <c r="C7040" s="171" t="s">
        <v>9862</v>
      </c>
      <c r="D7040" s="171" t="s">
        <v>80</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3">
      <c r="A7041" t="s">
        <v>14116</v>
      </c>
      <c r="B7041" s="171" t="s">
        <v>14117</v>
      </c>
      <c r="C7041" s="171" t="s">
        <v>140</v>
      </c>
      <c r="D7041" s="171" t="s">
        <v>80</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3">
      <c r="A7042" t="s">
        <v>14118</v>
      </c>
      <c r="B7042" s="171" t="s">
        <v>14119</v>
      </c>
      <c r="C7042" s="171" t="s">
        <v>8590</v>
      </c>
      <c r="D7042" s="171" t="s">
        <v>80</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3">
      <c r="A7043" t="s">
        <v>14120</v>
      </c>
      <c r="B7043" s="171" t="s">
        <v>14121</v>
      </c>
      <c r="C7043" s="171" t="s">
        <v>170</v>
      </c>
      <c r="D7043" s="171" t="s">
        <v>80</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3">
      <c r="A7044" t="s">
        <v>14122</v>
      </c>
      <c r="B7044" s="171" t="s">
        <v>14123</v>
      </c>
      <c r="C7044" s="171" t="s">
        <v>182</v>
      </c>
      <c r="D7044" s="171" t="s">
        <v>80</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3">
      <c r="A7045" t="s">
        <v>14124</v>
      </c>
      <c r="B7045" s="171" t="s">
        <v>14125</v>
      </c>
      <c r="C7045" s="171" t="s">
        <v>197</v>
      </c>
      <c r="D7045" s="171" t="s">
        <v>80</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3">
      <c r="A7046" t="s">
        <v>14126</v>
      </c>
      <c r="B7046" s="171" t="s">
        <v>14127</v>
      </c>
      <c r="C7046" s="171" t="s">
        <v>218</v>
      </c>
      <c r="D7046" s="171" t="s">
        <v>80</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3">
      <c r="A7047" t="s">
        <v>14128</v>
      </c>
      <c r="B7047" s="171" t="s">
        <v>14129</v>
      </c>
      <c r="C7047" s="171" t="s">
        <v>230</v>
      </c>
      <c r="D7047" s="171" t="s">
        <v>80</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3">
      <c r="A7048" t="s">
        <v>14130</v>
      </c>
      <c r="B7048" s="171" t="s">
        <v>14131</v>
      </c>
      <c r="C7048" s="171" t="s">
        <v>8193</v>
      </c>
      <c r="D7048" s="171" t="s">
        <v>80</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3">
      <c r="A7049" t="s">
        <v>14132</v>
      </c>
      <c r="B7049" s="171" t="s">
        <v>14133</v>
      </c>
      <c r="C7049" s="171" t="s">
        <v>10522</v>
      </c>
      <c r="D7049" s="171" t="s">
        <v>80</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3">
      <c r="A7050" t="s">
        <v>14134</v>
      </c>
      <c r="B7050" s="171" t="s">
        <v>14135</v>
      </c>
      <c r="C7050" s="171" t="s">
        <v>10525</v>
      </c>
      <c r="D7050" s="171" t="s">
        <v>80</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3">
      <c r="A7051" t="s">
        <v>14136</v>
      </c>
      <c r="B7051" s="171" t="s">
        <v>14137</v>
      </c>
      <c r="C7051" s="171" t="s">
        <v>10528</v>
      </c>
      <c r="D7051" s="171" t="s">
        <v>80</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3">
      <c r="A7052" t="s">
        <v>14138</v>
      </c>
      <c r="B7052" s="171" t="s">
        <v>14139</v>
      </c>
      <c r="C7052" s="171" t="s">
        <v>10531</v>
      </c>
      <c r="D7052" s="171" t="s">
        <v>80</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3">
      <c r="A7053" t="s">
        <v>14140</v>
      </c>
      <c r="B7053" s="171" t="s">
        <v>14141</v>
      </c>
      <c r="C7053" s="171" t="s">
        <v>10534</v>
      </c>
      <c r="D7053" s="171" t="s">
        <v>80</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3">
      <c r="A7054" t="s">
        <v>14142</v>
      </c>
      <c r="B7054" s="171" t="s">
        <v>14143</v>
      </c>
      <c r="C7054" s="171" t="s">
        <v>10537</v>
      </c>
      <c r="D7054" s="171" t="s">
        <v>80</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3">
      <c r="A7055" t="s">
        <v>14144</v>
      </c>
      <c r="B7055" s="171" t="s">
        <v>14145</v>
      </c>
      <c r="C7055" s="171" t="s">
        <v>73</v>
      </c>
      <c r="D7055" s="171" t="s">
        <v>4</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3">
      <c r="A7056" t="s">
        <v>14146</v>
      </c>
      <c r="B7056" s="171" t="s">
        <v>14147</v>
      </c>
      <c r="C7056" s="171" t="s">
        <v>107</v>
      </c>
      <c r="D7056" s="171" t="s">
        <v>4</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3">
      <c r="A7057" t="s">
        <v>14148</v>
      </c>
      <c r="B7057" s="171" t="s">
        <v>14149</v>
      </c>
      <c r="C7057" s="171" t="s">
        <v>9887</v>
      </c>
      <c r="D7057" s="171" t="s">
        <v>4</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3">
      <c r="A7058" t="s">
        <v>14150</v>
      </c>
      <c r="B7058" s="171" t="s">
        <v>14151</v>
      </c>
      <c r="C7058" s="171" t="s">
        <v>11260</v>
      </c>
      <c r="D7058" s="171" t="s">
        <v>4</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3">
      <c r="A7059" t="s">
        <v>14152</v>
      </c>
      <c r="B7059" s="171" t="s">
        <v>14153</v>
      </c>
      <c r="C7059" s="171" t="s">
        <v>122</v>
      </c>
      <c r="D7059" s="171" t="s">
        <v>4</v>
      </c>
      <c r="E7059" s="11">
        <v>43009</v>
      </c>
      <c r="F7059">
        <v>0</v>
      </c>
      <c r="G7059">
        <v>0</v>
      </c>
      <c r="H7059" t="e">
        <v>#DIV/0!</v>
      </c>
      <c r="I7059">
        <v>0</v>
      </c>
      <c r="J7059">
        <v>0</v>
      </c>
      <c r="K7059" t="e">
        <v>#DIV/0!</v>
      </c>
      <c r="L7059">
        <v>0</v>
      </c>
      <c r="M7059" t="e">
        <v>#DIV/0!</v>
      </c>
      <c r="N7059">
        <v>0</v>
      </c>
      <c r="P7059">
        <v>0</v>
      </c>
      <c r="Q7059">
        <v>0</v>
      </c>
      <c r="R7059" t="e">
        <v>#DIV/0!</v>
      </c>
      <c r="S7059">
        <v>0</v>
      </c>
    </row>
    <row r="7060" spans="1:20" x14ac:dyDescent="0.3">
      <c r="A7060" t="s">
        <v>14154</v>
      </c>
      <c r="B7060" s="171" t="s">
        <v>14155</v>
      </c>
      <c r="C7060" s="171" t="s">
        <v>125</v>
      </c>
      <c r="D7060" s="171" t="s">
        <v>4</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3">
      <c r="A7061" t="s">
        <v>14156</v>
      </c>
      <c r="B7061" s="171" t="s">
        <v>14157</v>
      </c>
      <c r="C7061" s="171" t="s">
        <v>137</v>
      </c>
      <c r="D7061" s="171" t="s">
        <v>4</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3">
      <c r="A7062" t="s">
        <v>14158</v>
      </c>
      <c r="B7062" s="171" t="s">
        <v>14159</v>
      </c>
      <c r="C7062" s="171" t="s">
        <v>8615</v>
      </c>
      <c r="D7062" s="171" t="s">
        <v>4</v>
      </c>
      <c r="E7062" s="11">
        <v>43009</v>
      </c>
      <c r="F7062">
        <v>0</v>
      </c>
      <c r="G7062">
        <v>0</v>
      </c>
      <c r="H7062" t="e">
        <v>#DIV/0!</v>
      </c>
      <c r="I7062">
        <v>0</v>
      </c>
      <c r="J7062">
        <v>0</v>
      </c>
      <c r="K7062" t="e">
        <v>#DIV/0!</v>
      </c>
      <c r="L7062">
        <v>0</v>
      </c>
      <c r="M7062" t="e">
        <v>#DIV/0!</v>
      </c>
      <c r="N7062">
        <v>0</v>
      </c>
      <c r="P7062">
        <v>0</v>
      </c>
      <c r="Q7062">
        <v>0</v>
      </c>
      <c r="R7062" t="e">
        <v>#DIV/0!</v>
      </c>
      <c r="S7062">
        <v>0</v>
      </c>
    </row>
    <row r="7063" spans="1:20" x14ac:dyDescent="0.3">
      <c r="A7063" t="s">
        <v>14160</v>
      </c>
      <c r="B7063" s="171" t="s">
        <v>14161</v>
      </c>
      <c r="C7063" s="171" t="s">
        <v>146</v>
      </c>
      <c r="D7063" s="171" t="s">
        <v>4</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3">
      <c r="A7064" t="s">
        <v>14162</v>
      </c>
      <c r="B7064" s="171" t="s">
        <v>14163</v>
      </c>
      <c r="C7064" s="171" t="s">
        <v>161</v>
      </c>
      <c r="D7064" s="171" t="s">
        <v>4</v>
      </c>
      <c r="E7064" s="11">
        <v>43009</v>
      </c>
      <c r="F7064">
        <v>0</v>
      </c>
      <c r="G7064">
        <v>0</v>
      </c>
      <c r="H7064" t="e">
        <v>#DIV/0!</v>
      </c>
      <c r="I7064">
        <v>0</v>
      </c>
      <c r="J7064">
        <v>0</v>
      </c>
      <c r="K7064" t="e">
        <v>#DIV/0!</v>
      </c>
      <c r="L7064">
        <v>0</v>
      </c>
      <c r="M7064" t="e">
        <v>#DIV/0!</v>
      </c>
      <c r="N7064">
        <v>0</v>
      </c>
      <c r="P7064">
        <v>0</v>
      </c>
      <c r="Q7064">
        <v>0</v>
      </c>
      <c r="R7064" t="e">
        <v>#DIV/0!</v>
      </c>
      <c r="S7064">
        <v>0</v>
      </c>
    </row>
    <row r="7065" spans="1:20" x14ac:dyDescent="0.3">
      <c r="A7065" t="s">
        <v>14164</v>
      </c>
      <c r="B7065" s="171" t="s">
        <v>14165</v>
      </c>
      <c r="C7065" s="171" t="s">
        <v>167</v>
      </c>
      <c r="D7065" s="171" t="s">
        <v>4</v>
      </c>
      <c r="E7065" s="11">
        <v>43009</v>
      </c>
      <c r="F7065">
        <v>5.5</v>
      </c>
      <c r="G7065">
        <v>5.5</v>
      </c>
      <c r="H7065">
        <v>1</v>
      </c>
      <c r="I7065">
        <v>45</v>
      </c>
      <c r="J7065">
        <v>62</v>
      </c>
      <c r="K7065">
        <v>0.72580645161290325</v>
      </c>
      <c r="L7065">
        <v>62</v>
      </c>
      <c r="M7065">
        <v>1</v>
      </c>
      <c r="N7065">
        <v>38</v>
      </c>
      <c r="P7065">
        <v>0</v>
      </c>
      <c r="Q7065">
        <v>0</v>
      </c>
      <c r="R7065" t="e">
        <v>#DIV/0!</v>
      </c>
      <c r="S7065">
        <v>7</v>
      </c>
    </row>
    <row r="7066" spans="1:20" x14ac:dyDescent="0.3">
      <c r="A7066" t="s">
        <v>14166</v>
      </c>
      <c r="B7066" s="171" t="s">
        <v>14167</v>
      </c>
      <c r="C7066" s="171" t="s">
        <v>173</v>
      </c>
      <c r="D7066" s="171" t="s">
        <v>80</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3">
      <c r="A7067" t="s">
        <v>14168</v>
      </c>
      <c r="B7067" s="171" t="s">
        <v>14169</v>
      </c>
      <c r="C7067" s="171" t="s">
        <v>179</v>
      </c>
      <c r="D7067" s="171" t="s">
        <v>4</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3">
      <c r="A7068" t="s">
        <v>14170</v>
      </c>
      <c r="B7068" s="171" t="s">
        <v>14171</v>
      </c>
      <c r="C7068" s="171" t="s">
        <v>185</v>
      </c>
      <c r="D7068" s="171" t="s">
        <v>4</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3">
      <c r="A7069" t="s">
        <v>14172</v>
      </c>
      <c r="B7069" s="171" t="s">
        <v>14173</v>
      </c>
      <c r="C7069" s="171" t="s">
        <v>191</v>
      </c>
      <c r="D7069" s="171" t="s">
        <v>4</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3">
      <c r="A7070" t="s">
        <v>14174</v>
      </c>
      <c r="B7070" s="171" t="s">
        <v>14175</v>
      </c>
      <c r="C7070" s="171" t="s">
        <v>200</v>
      </c>
      <c r="D7070" s="171" t="s">
        <v>80</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3">
      <c r="A7071" t="s">
        <v>14176</v>
      </c>
      <c r="B7071" s="171" t="s">
        <v>14177</v>
      </c>
      <c r="C7071" s="171" t="s">
        <v>212</v>
      </c>
      <c r="D7071" s="171" t="s">
        <v>4</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3">
      <c r="A7072" t="s">
        <v>14178</v>
      </c>
      <c r="B7072" s="171" t="s">
        <v>14179</v>
      </c>
      <c r="C7072" s="171" t="s">
        <v>215</v>
      </c>
      <c r="D7072" s="171" t="s">
        <v>4</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3">
      <c r="A7073" t="s">
        <v>14180</v>
      </c>
      <c r="B7073" s="171" t="s">
        <v>14181</v>
      </c>
      <c r="C7073" s="171" t="s">
        <v>221</v>
      </c>
      <c r="D7073" s="171" t="s">
        <v>4</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3">
      <c r="A7074" t="s">
        <v>14182</v>
      </c>
      <c r="B7074" s="171" t="s">
        <v>14183</v>
      </c>
      <c r="C7074" s="171" t="s">
        <v>8233</v>
      </c>
      <c r="D7074" s="171" t="s">
        <v>4</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3">
      <c r="A7075" t="s">
        <v>14184</v>
      </c>
      <c r="B7075" s="171" t="s">
        <v>14185</v>
      </c>
      <c r="C7075" s="171" t="s">
        <v>233</v>
      </c>
      <c r="D7075" s="171" t="s">
        <v>4</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3">
      <c r="A7076" t="s">
        <v>14186</v>
      </c>
      <c r="B7076" s="171" t="s">
        <v>14187</v>
      </c>
      <c r="C7076" s="171" t="s">
        <v>79</v>
      </c>
      <c r="D7076" s="171" t="s">
        <v>80</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3">
      <c r="A7077" t="s">
        <v>14188</v>
      </c>
      <c r="B7077" s="171" t="s">
        <v>14189</v>
      </c>
      <c r="C7077" s="171" t="s">
        <v>83</v>
      </c>
      <c r="D7077" s="171" t="s">
        <v>80</v>
      </c>
      <c r="E7077" s="11">
        <v>43009</v>
      </c>
      <c r="F7077">
        <v>3.5</v>
      </c>
      <c r="G7077">
        <v>3.5</v>
      </c>
      <c r="H7077">
        <v>1</v>
      </c>
      <c r="I7077">
        <v>24</v>
      </c>
      <c r="J7077">
        <v>21</v>
      </c>
      <c r="K7077">
        <v>1.1428571428571428</v>
      </c>
      <c r="L7077">
        <v>21</v>
      </c>
      <c r="M7077">
        <v>1</v>
      </c>
      <c r="N7077">
        <v>23</v>
      </c>
      <c r="P7077">
        <v>1</v>
      </c>
      <c r="Q7077">
        <v>1</v>
      </c>
      <c r="R7077">
        <v>1</v>
      </c>
      <c r="S7077">
        <v>1</v>
      </c>
    </row>
    <row r="7078" spans="1:20" x14ac:dyDescent="0.3">
      <c r="A7078" t="s">
        <v>14190</v>
      </c>
      <c r="B7078" s="171" t="s">
        <v>14191</v>
      </c>
      <c r="C7078" s="171" t="s">
        <v>86</v>
      </c>
      <c r="D7078" s="171" t="s">
        <v>80</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3">
      <c r="A7079" t="s">
        <v>14192</v>
      </c>
      <c r="B7079" s="171" t="s">
        <v>14193</v>
      </c>
      <c r="C7079" s="171" t="s">
        <v>89</v>
      </c>
      <c r="D7079" s="171" t="s">
        <v>80</v>
      </c>
      <c r="E7079" s="11">
        <v>43009</v>
      </c>
      <c r="F7079">
        <v>0</v>
      </c>
      <c r="G7079">
        <v>0</v>
      </c>
      <c r="H7079" t="e">
        <v>#DIV/0!</v>
      </c>
      <c r="I7079">
        <v>0</v>
      </c>
      <c r="J7079">
        <v>0</v>
      </c>
      <c r="K7079" t="e">
        <v>#DIV/0!</v>
      </c>
      <c r="L7079">
        <v>0</v>
      </c>
      <c r="M7079" t="e">
        <v>#DIV/0!</v>
      </c>
      <c r="N7079">
        <v>0</v>
      </c>
      <c r="P7079">
        <v>0</v>
      </c>
      <c r="Q7079">
        <v>0</v>
      </c>
      <c r="R7079" t="e">
        <v>#DIV/0!</v>
      </c>
      <c r="S7079">
        <v>0</v>
      </c>
    </row>
    <row r="7080" spans="1:20" x14ac:dyDescent="0.3">
      <c r="A7080" t="s">
        <v>14194</v>
      </c>
      <c r="B7080" s="171" t="s">
        <v>14195</v>
      </c>
      <c r="C7080" s="171" t="s">
        <v>92</v>
      </c>
      <c r="D7080" s="171" t="s">
        <v>80</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3">
      <c r="A7081" t="s">
        <v>14196</v>
      </c>
      <c r="B7081" s="171" t="s">
        <v>14197</v>
      </c>
      <c r="C7081" s="171" t="s">
        <v>95</v>
      </c>
      <c r="D7081" s="171" t="s">
        <v>80</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x14ac:dyDescent="0.3">
      <c r="A7082" t="s">
        <v>14198</v>
      </c>
      <c r="B7082" s="171" t="s">
        <v>14199</v>
      </c>
      <c r="C7082" s="171" t="s">
        <v>98</v>
      </c>
      <c r="D7082" s="171" t="s">
        <v>80</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3">
      <c r="A7083" t="s">
        <v>14200</v>
      </c>
      <c r="B7083" s="171" t="s">
        <v>14201</v>
      </c>
      <c r="C7083" s="171" t="s">
        <v>101</v>
      </c>
      <c r="D7083" s="171" t="s">
        <v>80</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3">
      <c r="A7084" t="s">
        <v>14202</v>
      </c>
      <c r="B7084" s="171" t="s">
        <v>14203</v>
      </c>
      <c r="C7084" s="171" t="s">
        <v>6843</v>
      </c>
      <c r="D7084" s="171" t="s">
        <v>80</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3">
      <c r="A7085" t="s">
        <v>14204</v>
      </c>
      <c r="B7085" s="171" t="s">
        <v>14205</v>
      </c>
      <c r="C7085" s="171" t="s">
        <v>12995</v>
      </c>
      <c r="D7085" s="171" t="s">
        <v>80</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3">
      <c r="A7086" t="s">
        <v>14206</v>
      </c>
      <c r="B7086" s="171" t="s">
        <v>14207</v>
      </c>
      <c r="C7086" s="171" t="s">
        <v>104</v>
      </c>
      <c r="D7086" s="171" t="s">
        <v>4</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3">
      <c r="A7087" t="s">
        <v>14208</v>
      </c>
      <c r="B7087" s="171" t="s">
        <v>14209</v>
      </c>
      <c r="C7087" s="171" t="s">
        <v>76</v>
      </c>
      <c r="D7087" s="171" t="s">
        <v>80</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3">
      <c r="A7088" t="s">
        <v>14210</v>
      </c>
      <c r="B7088" s="171" t="s">
        <v>14211</v>
      </c>
      <c r="C7088" s="171" t="s">
        <v>10522</v>
      </c>
      <c r="D7088" s="171" t="s">
        <v>4</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3">
      <c r="A7089" t="s">
        <v>14212</v>
      </c>
      <c r="B7089" s="171" t="s">
        <v>14213</v>
      </c>
      <c r="C7089" s="171" t="s">
        <v>79</v>
      </c>
      <c r="D7089" s="171" t="s">
        <v>4</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3">
      <c r="A7090" t="s">
        <v>14214</v>
      </c>
      <c r="B7090" s="171" t="s">
        <v>14215</v>
      </c>
      <c r="C7090" s="171" t="s">
        <v>86</v>
      </c>
      <c r="D7090" s="171" t="s">
        <v>4</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3">
      <c r="A7091" t="s">
        <v>14216</v>
      </c>
      <c r="B7091" s="171" t="s">
        <v>14217</v>
      </c>
      <c r="C7091" s="171" t="s">
        <v>89</v>
      </c>
      <c r="D7091" s="171" t="s">
        <v>4</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3">
      <c r="A7092" t="s">
        <v>14218</v>
      </c>
      <c r="B7092" s="171" t="s">
        <v>14219</v>
      </c>
      <c r="C7092" s="171" t="s">
        <v>92</v>
      </c>
      <c r="D7092" s="171" t="s">
        <v>4</v>
      </c>
      <c r="E7092" s="11">
        <v>43009</v>
      </c>
      <c r="F7092">
        <v>0</v>
      </c>
      <c r="G7092">
        <v>0</v>
      </c>
      <c r="H7092" t="e">
        <v>#DIV/0!</v>
      </c>
      <c r="I7092">
        <v>0</v>
      </c>
      <c r="J7092">
        <v>0</v>
      </c>
      <c r="K7092" t="e">
        <v>#DIV/0!</v>
      </c>
      <c r="L7092">
        <v>0</v>
      </c>
      <c r="M7092" t="e">
        <v>#DIV/0!</v>
      </c>
      <c r="N7092">
        <v>0</v>
      </c>
      <c r="P7092">
        <v>0</v>
      </c>
      <c r="Q7092">
        <v>0</v>
      </c>
      <c r="R7092" t="e">
        <v>#DIV/0!</v>
      </c>
      <c r="S7092">
        <v>0</v>
      </c>
    </row>
    <row r="7093" spans="1:20" x14ac:dyDescent="0.3">
      <c r="A7093" t="s">
        <v>14220</v>
      </c>
      <c r="B7093" s="171" t="s">
        <v>14221</v>
      </c>
      <c r="C7093" s="171" t="s">
        <v>98</v>
      </c>
      <c r="D7093" s="171" t="s">
        <v>4</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3">
      <c r="A7094" t="s">
        <v>14222</v>
      </c>
      <c r="B7094" s="171" t="s">
        <v>14223</v>
      </c>
      <c r="C7094" s="171" t="s">
        <v>101</v>
      </c>
      <c r="D7094" s="171" t="s">
        <v>4</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3">
      <c r="A7095" t="s">
        <v>14224</v>
      </c>
      <c r="B7095" s="171" t="s">
        <v>14225</v>
      </c>
      <c r="C7095" s="171" t="s">
        <v>6843</v>
      </c>
      <c r="D7095" s="171" t="s">
        <v>4</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3">
      <c r="A7096" t="s">
        <v>14226</v>
      </c>
      <c r="B7096" s="171" t="s">
        <v>14227</v>
      </c>
      <c r="C7096" s="171" t="s">
        <v>107</v>
      </c>
      <c r="D7096" s="171" t="s">
        <v>80</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3">
      <c r="A7097" t="s">
        <v>14228</v>
      </c>
      <c r="B7097" s="171" t="s">
        <v>14229</v>
      </c>
      <c r="C7097" s="171" t="s">
        <v>113</v>
      </c>
      <c r="D7097" s="171" t="s">
        <v>4</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3">
      <c r="A7098" t="s">
        <v>14230</v>
      </c>
      <c r="B7098" s="171" t="s">
        <v>14231</v>
      </c>
      <c r="C7098" s="171" t="s">
        <v>116</v>
      </c>
      <c r="D7098" s="171" t="s">
        <v>4</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3">
      <c r="A7099" t="s">
        <v>14232</v>
      </c>
      <c r="B7099" s="171" t="s">
        <v>14233</v>
      </c>
      <c r="C7099" s="171" t="s">
        <v>9887</v>
      </c>
      <c r="D7099" s="171" t="s">
        <v>80</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3">
      <c r="A7100" t="s">
        <v>14234</v>
      </c>
      <c r="B7100" s="171" t="s">
        <v>14235</v>
      </c>
      <c r="C7100" s="171" t="s">
        <v>9862</v>
      </c>
      <c r="D7100" s="171" t="s">
        <v>4</v>
      </c>
      <c r="E7100" s="11">
        <v>43009</v>
      </c>
      <c r="F7100">
        <v>1.5</v>
      </c>
      <c r="G7100">
        <v>1.5</v>
      </c>
      <c r="H7100">
        <v>1</v>
      </c>
      <c r="I7100">
        <v>7</v>
      </c>
      <c r="J7100">
        <v>21</v>
      </c>
      <c r="K7100">
        <v>0.33333333333333331</v>
      </c>
      <c r="L7100">
        <v>21</v>
      </c>
      <c r="M7100">
        <v>1</v>
      </c>
      <c r="N7100">
        <v>7</v>
      </c>
      <c r="P7100">
        <v>0</v>
      </c>
      <c r="Q7100">
        <v>0</v>
      </c>
      <c r="R7100" t="e">
        <v>#DIV/0!</v>
      </c>
      <c r="S7100">
        <v>0</v>
      </c>
    </row>
    <row r="7101" spans="1:20" x14ac:dyDescent="0.3">
      <c r="A7101" t="s">
        <v>14236</v>
      </c>
      <c r="B7101" s="171" t="s">
        <v>14237</v>
      </c>
      <c r="C7101" s="171" t="s">
        <v>10525</v>
      </c>
      <c r="D7101" s="171" t="s">
        <v>4</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3">
      <c r="A7102" t="s">
        <v>14238</v>
      </c>
      <c r="B7102" s="171" t="s">
        <v>14239</v>
      </c>
      <c r="C7102" s="171" t="s">
        <v>11260</v>
      </c>
      <c r="D7102" s="171" t="s">
        <v>80</v>
      </c>
      <c r="E7102" s="11">
        <v>43009</v>
      </c>
      <c r="F7102">
        <v>0</v>
      </c>
      <c r="G7102">
        <v>0</v>
      </c>
      <c r="H7102" t="e">
        <v>#DIV/0!</v>
      </c>
      <c r="I7102">
        <v>0</v>
      </c>
      <c r="J7102">
        <v>0</v>
      </c>
      <c r="K7102" t="e">
        <v>#DIV/0!</v>
      </c>
      <c r="L7102">
        <v>0</v>
      </c>
      <c r="M7102" t="e">
        <v>#DIV/0!</v>
      </c>
      <c r="N7102">
        <v>0</v>
      </c>
      <c r="P7102">
        <v>0</v>
      </c>
      <c r="Q7102">
        <v>0</v>
      </c>
      <c r="R7102" t="e">
        <v>#DIV/0!</v>
      </c>
      <c r="S7102">
        <v>0</v>
      </c>
    </row>
    <row r="7103" spans="1:20" x14ac:dyDescent="0.3">
      <c r="A7103" t="s">
        <v>14240</v>
      </c>
      <c r="B7103" s="171" t="s">
        <v>14241</v>
      </c>
      <c r="C7103" s="171" t="s">
        <v>10528</v>
      </c>
      <c r="D7103" s="171" t="s">
        <v>4</v>
      </c>
      <c r="E7103" s="11">
        <v>43009</v>
      </c>
      <c r="F7103">
        <v>0</v>
      </c>
      <c r="G7103">
        <v>0</v>
      </c>
      <c r="H7103" t="e">
        <v>#DIV/0!</v>
      </c>
      <c r="I7103">
        <v>0</v>
      </c>
      <c r="J7103">
        <v>0</v>
      </c>
      <c r="K7103" t="e">
        <v>#DIV/0!</v>
      </c>
      <c r="L7103">
        <v>0</v>
      </c>
      <c r="M7103" t="e">
        <v>#DIV/0!</v>
      </c>
      <c r="N7103">
        <v>0</v>
      </c>
      <c r="P7103">
        <v>0</v>
      </c>
      <c r="Q7103">
        <v>0</v>
      </c>
      <c r="R7103" t="e">
        <v>#DIV/0!</v>
      </c>
      <c r="S7103">
        <v>0</v>
      </c>
    </row>
    <row r="7104" spans="1:20" x14ac:dyDescent="0.3">
      <c r="A7104" t="s">
        <v>14242</v>
      </c>
      <c r="B7104" s="171" t="s">
        <v>14243</v>
      </c>
      <c r="C7104" s="171" t="s">
        <v>119</v>
      </c>
      <c r="D7104" s="171" t="s">
        <v>4</v>
      </c>
      <c r="E7104" s="11">
        <v>43009</v>
      </c>
      <c r="F7104">
        <v>0</v>
      </c>
      <c r="G7104">
        <v>0</v>
      </c>
      <c r="H7104" t="e">
        <v>#DIV/0!</v>
      </c>
      <c r="I7104">
        <v>0</v>
      </c>
      <c r="J7104">
        <v>0</v>
      </c>
      <c r="K7104" t="e">
        <v>#DIV/0!</v>
      </c>
      <c r="L7104">
        <v>0</v>
      </c>
      <c r="M7104" t="e">
        <v>#DIV/0!</v>
      </c>
      <c r="N7104">
        <v>0</v>
      </c>
      <c r="P7104">
        <v>0</v>
      </c>
      <c r="Q7104">
        <v>0</v>
      </c>
      <c r="R7104" t="e">
        <v>#DIV/0!</v>
      </c>
      <c r="S7104">
        <v>0</v>
      </c>
    </row>
    <row r="7105" spans="1:20" x14ac:dyDescent="0.3">
      <c r="A7105" t="s">
        <v>14244</v>
      </c>
      <c r="B7105" s="171" t="s">
        <v>14245</v>
      </c>
      <c r="C7105" s="171" t="s">
        <v>122</v>
      </c>
      <c r="D7105" s="171" t="s">
        <v>80</v>
      </c>
      <c r="E7105" s="11">
        <v>43009</v>
      </c>
      <c r="F7105">
        <v>0</v>
      </c>
      <c r="G7105">
        <v>0</v>
      </c>
      <c r="H7105" t="e">
        <v>#DIV/0!</v>
      </c>
      <c r="I7105">
        <v>0</v>
      </c>
      <c r="J7105">
        <v>0</v>
      </c>
      <c r="K7105" t="e">
        <v>#DIV/0!</v>
      </c>
      <c r="L7105">
        <v>0</v>
      </c>
      <c r="M7105" t="e">
        <v>#DIV/0!</v>
      </c>
      <c r="N7105">
        <v>0</v>
      </c>
      <c r="P7105">
        <v>0</v>
      </c>
      <c r="Q7105">
        <v>0</v>
      </c>
      <c r="R7105" t="e">
        <v>#DIV/0!</v>
      </c>
      <c r="S7105">
        <v>0</v>
      </c>
    </row>
    <row r="7106" spans="1:20" x14ac:dyDescent="0.3">
      <c r="A7106" t="s">
        <v>14246</v>
      </c>
      <c r="B7106" s="171" t="s">
        <v>14247</v>
      </c>
      <c r="C7106" s="171" t="s">
        <v>125</v>
      </c>
      <c r="D7106" s="171" t="s">
        <v>80</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3">
      <c r="A7107" t="s">
        <v>14248</v>
      </c>
      <c r="B7107" s="171" t="s">
        <v>14249</v>
      </c>
      <c r="C7107" s="171" t="s">
        <v>128</v>
      </c>
      <c r="D7107" s="171" t="s">
        <v>4</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3">
      <c r="A7108" t="s">
        <v>14250</v>
      </c>
      <c r="B7108" s="171" t="s">
        <v>14251</v>
      </c>
      <c r="C7108" s="171" t="s">
        <v>131</v>
      </c>
      <c r="D7108" s="171" t="s">
        <v>4</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3">
      <c r="A7109" t="s">
        <v>14252</v>
      </c>
      <c r="B7109" s="171" t="s">
        <v>14253</v>
      </c>
      <c r="C7109" s="171" t="s">
        <v>10531</v>
      </c>
      <c r="D7109" s="171" t="s">
        <v>4</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3">
      <c r="A7110" t="s">
        <v>14254</v>
      </c>
      <c r="B7110" s="171" t="s">
        <v>14255</v>
      </c>
      <c r="C7110" s="171" t="s">
        <v>137</v>
      </c>
      <c r="D7110" s="171" t="s">
        <v>80</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3">
      <c r="A7111" t="s">
        <v>14256</v>
      </c>
      <c r="B7111" s="171" t="s">
        <v>14257</v>
      </c>
      <c r="C7111" s="171" t="s">
        <v>140</v>
      </c>
      <c r="D7111" s="171" t="s">
        <v>4</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3">
      <c r="A7112" t="s">
        <v>14258</v>
      </c>
      <c r="B7112" s="171" t="s">
        <v>14259</v>
      </c>
      <c r="C7112" s="171" t="s">
        <v>8615</v>
      </c>
      <c r="D7112" s="171" t="s">
        <v>80</v>
      </c>
      <c r="E7112" s="11">
        <v>43009</v>
      </c>
      <c r="F7112">
        <v>0</v>
      </c>
      <c r="G7112">
        <v>0</v>
      </c>
      <c r="H7112" t="e">
        <v>#DIV/0!</v>
      </c>
      <c r="I7112">
        <v>0</v>
      </c>
      <c r="J7112">
        <v>0</v>
      </c>
      <c r="K7112" t="e">
        <v>#DIV/0!</v>
      </c>
      <c r="L7112">
        <v>0</v>
      </c>
      <c r="M7112" t="e">
        <v>#DIV/0!</v>
      </c>
      <c r="N7112">
        <v>0</v>
      </c>
      <c r="P7112">
        <v>0</v>
      </c>
      <c r="Q7112">
        <v>0</v>
      </c>
      <c r="R7112" t="e">
        <v>#DIV/0!</v>
      </c>
      <c r="S7112">
        <v>0</v>
      </c>
    </row>
    <row r="7113" spans="1:20" x14ac:dyDescent="0.3">
      <c r="A7113" t="s">
        <v>14260</v>
      </c>
      <c r="B7113" s="171" t="s">
        <v>14261</v>
      </c>
      <c r="C7113" s="171" t="s">
        <v>8590</v>
      </c>
      <c r="D7113" s="171" t="s">
        <v>4</v>
      </c>
      <c r="E7113" s="11">
        <v>43009</v>
      </c>
      <c r="F7113">
        <v>0</v>
      </c>
      <c r="G7113">
        <v>0</v>
      </c>
      <c r="H7113" t="e">
        <v>#DIV/0!</v>
      </c>
      <c r="I7113">
        <v>0</v>
      </c>
      <c r="J7113">
        <v>0</v>
      </c>
      <c r="K7113" t="e">
        <v>#DIV/0!</v>
      </c>
      <c r="L7113">
        <v>0</v>
      </c>
      <c r="M7113" t="e">
        <v>#DIV/0!</v>
      </c>
      <c r="N7113">
        <v>0</v>
      </c>
      <c r="P7113">
        <v>0</v>
      </c>
      <c r="Q7113">
        <v>0</v>
      </c>
      <c r="R7113" t="e">
        <v>#DIV/0!</v>
      </c>
      <c r="S7113">
        <v>0</v>
      </c>
    </row>
    <row r="7114" spans="1:20" x14ac:dyDescent="0.3">
      <c r="A7114" t="s">
        <v>14262</v>
      </c>
      <c r="B7114" s="171" t="s">
        <v>14263</v>
      </c>
      <c r="C7114" s="171" t="s">
        <v>167</v>
      </c>
      <c r="D7114" s="171" t="s">
        <v>80</v>
      </c>
      <c r="E7114" s="11">
        <v>43009</v>
      </c>
      <c r="F7114">
        <v>5.5</v>
      </c>
      <c r="G7114">
        <v>5.5</v>
      </c>
      <c r="H7114">
        <v>1</v>
      </c>
      <c r="I7114">
        <v>45</v>
      </c>
      <c r="J7114">
        <v>62</v>
      </c>
      <c r="K7114">
        <v>0.72580645161290325</v>
      </c>
      <c r="L7114">
        <v>62</v>
      </c>
      <c r="M7114">
        <v>1</v>
      </c>
      <c r="N7114">
        <v>38</v>
      </c>
      <c r="P7114">
        <v>0</v>
      </c>
      <c r="Q7114">
        <v>0</v>
      </c>
      <c r="R7114" t="e">
        <v>#DIV/0!</v>
      </c>
      <c r="S7114">
        <v>7</v>
      </c>
    </row>
    <row r="7115" spans="1:20" x14ac:dyDescent="0.3">
      <c r="A7115" t="s">
        <v>14264</v>
      </c>
      <c r="B7115" s="171" t="s">
        <v>14265</v>
      </c>
      <c r="C7115" s="171" t="s">
        <v>170</v>
      </c>
      <c r="D7115" s="171" t="s">
        <v>4</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3">
      <c r="A7116" t="s">
        <v>14266</v>
      </c>
      <c r="B7116" s="171" t="s">
        <v>14267</v>
      </c>
      <c r="C7116" s="171" t="s">
        <v>179</v>
      </c>
      <c r="D7116" s="171" t="s">
        <v>80</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3">
      <c r="A7117" t="s">
        <v>14268</v>
      </c>
      <c r="B7117" s="171" t="s">
        <v>14269</v>
      </c>
      <c r="C7117" s="171" t="s">
        <v>182</v>
      </c>
      <c r="D7117" s="171" t="s">
        <v>4</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3">
      <c r="A7118" t="s">
        <v>14270</v>
      </c>
      <c r="B7118" s="171" t="s">
        <v>14271</v>
      </c>
      <c r="C7118" s="171" t="s">
        <v>185</v>
      </c>
      <c r="D7118" s="171" t="s">
        <v>80</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3">
      <c r="A7119" t="s">
        <v>14272</v>
      </c>
      <c r="B7119" s="171" t="s">
        <v>14273</v>
      </c>
      <c r="C7119" s="171" t="s">
        <v>188</v>
      </c>
      <c r="D7119" s="171" t="s">
        <v>4</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3">
      <c r="A7120" t="s">
        <v>14274</v>
      </c>
      <c r="B7120" s="171" t="s">
        <v>14275</v>
      </c>
      <c r="C7120" s="171" t="s">
        <v>10537</v>
      </c>
      <c r="D7120" s="171" t="s">
        <v>4</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3">
      <c r="A7121" t="s">
        <v>14276</v>
      </c>
      <c r="B7121" s="171" t="s">
        <v>14277</v>
      </c>
      <c r="C7121" s="171" t="s">
        <v>191</v>
      </c>
      <c r="D7121" s="171" t="s">
        <v>80</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3">
      <c r="A7122" t="s">
        <v>14278</v>
      </c>
      <c r="B7122" s="171" t="s">
        <v>14279</v>
      </c>
      <c r="C7122" s="171" t="s">
        <v>194</v>
      </c>
      <c r="D7122" s="171" t="s">
        <v>4</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3">
      <c r="A7123" t="s">
        <v>14280</v>
      </c>
      <c r="B7123" s="171" t="s">
        <v>14281</v>
      </c>
      <c r="C7123" s="171" t="s">
        <v>197</v>
      </c>
      <c r="D7123" s="171" t="s">
        <v>4</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3">
      <c r="A7124" t="s">
        <v>14282</v>
      </c>
      <c r="B7124" s="171" t="s">
        <v>14283</v>
      </c>
      <c r="C7124" s="171" t="s">
        <v>209</v>
      </c>
      <c r="D7124" s="171" t="s">
        <v>4</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3">
      <c r="A7125" t="s">
        <v>14284</v>
      </c>
      <c r="B7125" s="171" t="s">
        <v>14285</v>
      </c>
      <c r="C7125" s="171" t="s">
        <v>212</v>
      </c>
      <c r="D7125" s="171" t="s">
        <v>80</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3">
      <c r="A7126" t="s">
        <v>14286</v>
      </c>
      <c r="B7126" s="171" t="s">
        <v>14287</v>
      </c>
      <c r="C7126" s="171" t="s">
        <v>215</v>
      </c>
      <c r="D7126" s="171" t="s">
        <v>80</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3">
      <c r="A7127" t="s">
        <v>14288</v>
      </c>
      <c r="B7127" s="171" t="s">
        <v>14289</v>
      </c>
      <c r="C7127" s="171" t="s">
        <v>218</v>
      </c>
      <c r="D7127" s="171" t="s">
        <v>4</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3">
      <c r="A7128" t="s">
        <v>14290</v>
      </c>
      <c r="B7128" s="171" t="s">
        <v>14291</v>
      </c>
      <c r="C7128" s="171" t="s">
        <v>8233</v>
      </c>
      <c r="D7128" s="171" t="s">
        <v>80</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3">
      <c r="A7129" t="s">
        <v>14292</v>
      </c>
      <c r="B7129" s="171" t="s">
        <v>14293</v>
      </c>
      <c r="C7129" s="171" t="s">
        <v>8193</v>
      </c>
      <c r="D7129" s="171" t="s">
        <v>4</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3">
      <c r="A7130" t="s">
        <v>14294</v>
      </c>
      <c r="B7130" s="171" t="s">
        <v>14295</v>
      </c>
      <c r="C7130" s="171" t="s">
        <v>233</v>
      </c>
      <c r="D7130" s="171" t="s">
        <v>80</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3">
      <c r="A7131" t="s">
        <v>14296</v>
      </c>
      <c r="B7131" s="171" t="s">
        <v>14297</v>
      </c>
      <c r="C7131" s="171" t="s">
        <v>236</v>
      </c>
      <c r="D7131" s="171" t="s">
        <v>4</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3">
      <c r="A7132" t="s">
        <v>14298</v>
      </c>
      <c r="B7132" s="171" t="s">
        <v>14299</v>
      </c>
      <c r="C7132" s="171" t="s">
        <v>239</v>
      </c>
      <c r="D7132" s="171" t="s">
        <v>4</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3">
      <c r="A7133" t="s">
        <v>14300</v>
      </c>
      <c r="B7133" s="171" t="s">
        <v>14301</v>
      </c>
      <c r="C7133" s="171" t="s">
        <v>143</v>
      </c>
      <c r="D7133" s="171" t="s">
        <v>4</v>
      </c>
      <c r="E7133" s="11">
        <v>43009</v>
      </c>
      <c r="F7133">
        <v>0</v>
      </c>
      <c r="G7133">
        <v>0</v>
      </c>
      <c r="H7133" t="e">
        <v>#DIV/0!</v>
      </c>
      <c r="I7133">
        <v>0</v>
      </c>
      <c r="J7133">
        <v>0</v>
      </c>
      <c r="K7133" t="e">
        <v>#DIV/0!</v>
      </c>
      <c r="L7133">
        <v>0</v>
      </c>
      <c r="M7133" t="e">
        <v>#DIV/0!</v>
      </c>
      <c r="N7133">
        <v>0</v>
      </c>
      <c r="P7133">
        <v>0</v>
      </c>
      <c r="Q7133">
        <v>0</v>
      </c>
      <c r="R7133" t="e">
        <v>#DIV/0!</v>
      </c>
      <c r="S7133">
        <v>0</v>
      </c>
    </row>
    <row r="7134" spans="1:20" x14ac:dyDescent="0.3">
      <c r="A7134" t="s">
        <v>14302</v>
      </c>
      <c r="B7134" s="171" t="s">
        <v>14303</v>
      </c>
      <c r="C7134" s="171" t="s">
        <v>146</v>
      </c>
      <c r="D7134" s="171" t="s">
        <v>80</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3">
      <c r="A7135" t="s">
        <v>14304</v>
      </c>
      <c r="B7135" s="171" t="s">
        <v>14305</v>
      </c>
      <c r="C7135" s="171" t="s">
        <v>152</v>
      </c>
      <c r="D7135" s="171" t="s">
        <v>4</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x14ac:dyDescent="0.3">
      <c r="A7136" t="s">
        <v>14306</v>
      </c>
      <c r="B7136" s="171" t="s">
        <v>14307</v>
      </c>
      <c r="C7136" s="171" t="s">
        <v>155</v>
      </c>
      <c r="D7136" s="171" t="s">
        <v>4</v>
      </c>
      <c r="E7136" s="11">
        <v>43009</v>
      </c>
      <c r="F7136">
        <v>1</v>
      </c>
      <c r="G7136">
        <v>1</v>
      </c>
      <c r="H7136">
        <v>1</v>
      </c>
      <c r="I7136">
        <v>7</v>
      </c>
      <c r="J7136">
        <v>6</v>
      </c>
      <c r="K7136">
        <v>1.1666666666666667</v>
      </c>
      <c r="L7136">
        <v>6</v>
      </c>
      <c r="M7136">
        <v>1</v>
      </c>
      <c r="N7136">
        <v>7</v>
      </c>
      <c r="P7136">
        <v>0</v>
      </c>
      <c r="Q7136">
        <v>0</v>
      </c>
      <c r="R7136" t="e">
        <v>#DIV/0!</v>
      </c>
      <c r="S7136">
        <v>0</v>
      </c>
    </row>
    <row r="7137" spans="1:19" x14ac:dyDescent="0.3">
      <c r="A7137" t="s">
        <v>14308</v>
      </c>
      <c r="B7137" s="171" t="s">
        <v>14309</v>
      </c>
      <c r="C7137" s="171" t="s">
        <v>10534</v>
      </c>
      <c r="D7137" s="171" t="s">
        <v>4</v>
      </c>
      <c r="E7137" s="11">
        <v>43009</v>
      </c>
      <c r="F7137">
        <v>1</v>
      </c>
      <c r="G7137">
        <v>1</v>
      </c>
      <c r="H7137">
        <v>1</v>
      </c>
      <c r="I7137">
        <v>11</v>
      </c>
      <c r="J7137">
        <v>6</v>
      </c>
      <c r="K7137">
        <v>1.8333333333333333</v>
      </c>
      <c r="L7137">
        <v>6</v>
      </c>
      <c r="M7137">
        <v>1</v>
      </c>
      <c r="N7137">
        <v>11</v>
      </c>
      <c r="P7137">
        <v>0</v>
      </c>
      <c r="Q7137">
        <v>0</v>
      </c>
      <c r="R7137" t="e">
        <v>#DIV/0!</v>
      </c>
      <c r="S7137">
        <v>0</v>
      </c>
    </row>
    <row r="7138" spans="1:19" x14ac:dyDescent="0.3">
      <c r="A7138" t="s">
        <v>14310</v>
      </c>
      <c r="B7138" s="171" t="s">
        <v>14311</v>
      </c>
      <c r="C7138" s="171" t="s">
        <v>158</v>
      </c>
      <c r="D7138" s="171" t="s">
        <v>4</v>
      </c>
      <c r="E7138" s="11">
        <v>43009</v>
      </c>
      <c r="F7138">
        <v>0</v>
      </c>
      <c r="G7138">
        <v>0</v>
      </c>
      <c r="H7138" t="e">
        <v>#DIV/0!</v>
      </c>
      <c r="I7138">
        <v>0</v>
      </c>
      <c r="J7138">
        <v>0</v>
      </c>
      <c r="K7138" t="e">
        <v>#DIV/0!</v>
      </c>
      <c r="L7138">
        <v>0</v>
      </c>
      <c r="M7138" t="e">
        <v>#DIV/0!</v>
      </c>
      <c r="N7138">
        <v>0</v>
      </c>
      <c r="P7138">
        <v>0</v>
      </c>
      <c r="Q7138">
        <v>0</v>
      </c>
      <c r="R7138" t="e">
        <v>#DIV/0!</v>
      </c>
      <c r="S7138">
        <v>0</v>
      </c>
    </row>
    <row r="7139" spans="1:19" x14ac:dyDescent="0.3">
      <c r="A7139" t="s">
        <v>14312</v>
      </c>
      <c r="B7139" s="171" t="s">
        <v>14313</v>
      </c>
      <c r="C7139" s="171" t="s">
        <v>161</v>
      </c>
      <c r="D7139" s="171" t="s">
        <v>80</v>
      </c>
      <c r="E7139" s="11">
        <v>43009</v>
      </c>
      <c r="F7139">
        <v>0</v>
      </c>
      <c r="G7139">
        <v>0</v>
      </c>
      <c r="H7139" t="e">
        <v>#DIV/0!</v>
      </c>
      <c r="I7139">
        <v>0</v>
      </c>
      <c r="J7139">
        <v>0</v>
      </c>
      <c r="K7139" t="e">
        <v>#DIV/0!</v>
      </c>
      <c r="L7139">
        <v>0</v>
      </c>
      <c r="M7139" t="e">
        <v>#DIV/0!</v>
      </c>
      <c r="N7139">
        <v>0</v>
      </c>
      <c r="P7139">
        <v>0</v>
      </c>
      <c r="Q7139">
        <v>0</v>
      </c>
      <c r="R7139" t="e">
        <v>#DIV/0!</v>
      </c>
      <c r="S7139">
        <v>0</v>
      </c>
    </row>
    <row r="7140" spans="1:19" x14ac:dyDescent="0.3">
      <c r="A7140" t="s">
        <v>14314</v>
      </c>
      <c r="B7140" s="171" t="s">
        <v>14315</v>
      </c>
      <c r="C7140" s="171" t="s">
        <v>221</v>
      </c>
      <c r="D7140" s="171" t="s">
        <v>80</v>
      </c>
      <c r="E7140" s="11">
        <v>43009</v>
      </c>
      <c r="F7140">
        <v>0</v>
      </c>
      <c r="G7140">
        <v>0</v>
      </c>
      <c r="H7140" t="e">
        <v>#DIV/0!</v>
      </c>
      <c r="I7140">
        <v>0</v>
      </c>
      <c r="J7140">
        <v>0</v>
      </c>
      <c r="K7140" t="e">
        <v>#DIV/0!</v>
      </c>
      <c r="L7140">
        <v>0</v>
      </c>
      <c r="M7140" t="e">
        <v>#DIV/0!</v>
      </c>
      <c r="N7140">
        <v>0</v>
      </c>
      <c r="P7140">
        <v>0</v>
      </c>
      <c r="Q7140">
        <v>0</v>
      </c>
      <c r="R7140" t="e">
        <v>#DIV/0!</v>
      </c>
      <c r="S7140">
        <v>0</v>
      </c>
    </row>
    <row r="7141" spans="1:19" x14ac:dyDescent="0.3">
      <c r="A7141" t="s">
        <v>14316</v>
      </c>
      <c r="B7141" s="171" t="s">
        <v>14317</v>
      </c>
      <c r="C7141" s="171" t="s">
        <v>227</v>
      </c>
      <c r="D7141" s="171" t="s">
        <v>4</v>
      </c>
      <c r="E7141" s="11">
        <v>43009</v>
      </c>
      <c r="F7141">
        <v>0</v>
      </c>
      <c r="G7141">
        <v>0</v>
      </c>
      <c r="H7141" t="e">
        <v>#DIV/0!</v>
      </c>
      <c r="I7141">
        <v>0</v>
      </c>
      <c r="J7141">
        <v>0</v>
      </c>
      <c r="K7141" t="e">
        <v>#DIV/0!</v>
      </c>
      <c r="L7141">
        <v>0</v>
      </c>
      <c r="M7141" t="e">
        <v>#DIV/0!</v>
      </c>
      <c r="N7141">
        <v>0</v>
      </c>
      <c r="P7141">
        <v>0</v>
      </c>
      <c r="Q7141">
        <v>0</v>
      </c>
      <c r="R7141" t="e">
        <v>#DIV/0!</v>
      </c>
      <c r="S7141">
        <v>0</v>
      </c>
    </row>
    <row r="7142" spans="1:19" x14ac:dyDescent="0.3">
      <c r="A7142" t="s">
        <v>14318</v>
      </c>
      <c r="B7142" s="171" t="s">
        <v>14319</v>
      </c>
      <c r="C7142" s="171" t="s">
        <v>230</v>
      </c>
      <c r="D7142" s="171" t="s">
        <v>4</v>
      </c>
      <c r="E7142" s="11">
        <v>43009</v>
      </c>
      <c r="F7142">
        <v>0</v>
      </c>
      <c r="G7142">
        <v>0</v>
      </c>
      <c r="H7142" t="e">
        <v>#DIV/0!</v>
      </c>
      <c r="I7142">
        <v>0</v>
      </c>
      <c r="J7142">
        <v>0</v>
      </c>
      <c r="K7142" t="e">
        <v>#DIV/0!</v>
      </c>
      <c r="L7142">
        <v>0</v>
      </c>
      <c r="M7142" t="e">
        <v>#DIV/0!</v>
      </c>
      <c r="N7142">
        <v>0</v>
      </c>
      <c r="P7142">
        <v>0</v>
      </c>
      <c r="Q7142">
        <v>0</v>
      </c>
      <c r="R7142" t="e">
        <v>#DIV/0!</v>
      </c>
      <c r="S7142">
        <v>0</v>
      </c>
    </row>
    <row r="7143" spans="1:19" x14ac:dyDescent="0.3">
      <c r="A7143" t="s">
        <v>14320</v>
      </c>
      <c r="B7143" s="171" t="s">
        <v>14321</v>
      </c>
      <c r="C7143" s="171" t="s">
        <v>119</v>
      </c>
      <c r="D7143" s="171" t="s">
        <v>80</v>
      </c>
      <c r="E7143" s="11">
        <v>43040</v>
      </c>
      <c r="F7143">
        <v>0</v>
      </c>
      <c r="G7143">
        <v>0</v>
      </c>
      <c r="H7143" t="e">
        <v>#DIV/0!</v>
      </c>
      <c r="I7143">
        <v>0</v>
      </c>
      <c r="J7143">
        <v>0</v>
      </c>
      <c r="K7143" t="e">
        <v>#DIV/0!</v>
      </c>
      <c r="L7143">
        <v>0</v>
      </c>
      <c r="M7143" t="e">
        <v>#DIV/0!</v>
      </c>
      <c r="N7143">
        <v>0</v>
      </c>
      <c r="P7143">
        <v>0</v>
      </c>
      <c r="Q7143">
        <v>0</v>
      </c>
      <c r="R7143" t="e">
        <v>#DIV/0!</v>
      </c>
      <c r="S7143">
        <v>0</v>
      </c>
    </row>
    <row r="7144" spans="1:19" x14ac:dyDescent="0.3">
      <c r="A7144" t="s">
        <v>14322</v>
      </c>
      <c r="B7144" s="171" t="s">
        <v>14323</v>
      </c>
      <c r="C7144" s="171" t="s">
        <v>143</v>
      </c>
      <c r="D7144" s="171" t="s">
        <v>80</v>
      </c>
      <c r="E7144" s="11">
        <v>43040</v>
      </c>
      <c r="F7144">
        <v>0</v>
      </c>
      <c r="G7144">
        <v>0</v>
      </c>
      <c r="H7144" t="e">
        <v>#DIV/0!</v>
      </c>
      <c r="I7144">
        <v>0</v>
      </c>
      <c r="J7144">
        <v>0</v>
      </c>
      <c r="K7144" t="e">
        <v>#DIV/0!</v>
      </c>
      <c r="L7144">
        <v>0</v>
      </c>
      <c r="M7144" t="e">
        <v>#DIV/0!</v>
      </c>
      <c r="N7144">
        <v>0</v>
      </c>
      <c r="P7144">
        <v>0</v>
      </c>
      <c r="Q7144">
        <v>0</v>
      </c>
      <c r="R7144" t="e">
        <v>#DIV/0!</v>
      </c>
      <c r="S7144">
        <v>0</v>
      </c>
    </row>
    <row r="7145" spans="1:19" x14ac:dyDescent="0.3">
      <c r="A7145" t="s">
        <v>14324</v>
      </c>
      <c r="B7145" s="171" t="s">
        <v>14325</v>
      </c>
      <c r="C7145" s="171" t="s">
        <v>158</v>
      </c>
      <c r="D7145" s="171" t="s">
        <v>80</v>
      </c>
      <c r="E7145" s="11">
        <v>43040</v>
      </c>
      <c r="F7145">
        <v>0</v>
      </c>
      <c r="G7145">
        <v>0</v>
      </c>
      <c r="H7145" t="e">
        <v>#DIV/0!</v>
      </c>
      <c r="I7145">
        <v>0</v>
      </c>
      <c r="J7145">
        <v>0</v>
      </c>
      <c r="K7145" t="e">
        <v>#DIV/0!</v>
      </c>
      <c r="L7145">
        <v>0</v>
      </c>
      <c r="M7145" t="e">
        <v>#DIV/0!</v>
      </c>
      <c r="N7145">
        <v>0</v>
      </c>
      <c r="P7145">
        <v>0</v>
      </c>
      <c r="Q7145">
        <v>0</v>
      </c>
      <c r="R7145" t="e">
        <v>#DIV/0!</v>
      </c>
      <c r="S7145">
        <v>0</v>
      </c>
    </row>
    <row r="7146" spans="1:19" x14ac:dyDescent="0.3">
      <c r="A7146" t="s">
        <v>14326</v>
      </c>
      <c r="B7146" s="171" t="s">
        <v>14327</v>
      </c>
      <c r="C7146" s="171" t="s">
        <v>209</v>
      </c>
      <c r="D7146" s="171" t="s">
        <v>80</v>
      </c>
      <c r="E7146" s="11">
        <v>43040</v>
      </c>
      <c r="F7146">
        <v>0</v>
      </c>
      <c r="G7146">
        <v>0</v>
      </c>
      <c r="H7146" t="e">
        <v>#DIV/0!</v>
      </c>
      <c r="I7146">
        <v>0</v>
      </c>
      <c r="J7146">
        <v>0</v>
      </c>
      <c r="K7146" t="e">
        <v>#DIV/0!</v>
      </c>
      <c r="L7146">
        <v>0</v>
      </c>
      <c r="M7146" t="e">
        <v>#DIV/0!</v>
      </c>
      <c r="N7146">
        <v>0</v>
      </c>
      <c r="P7146">
        <v>0</v>
      </c>
      <c r="Q7146">
        <v>0</v>
      </c>
      <c r="R7146" t="e">
        <v>#DIV/0!</v>
      </c>
      <c r="S7146">
        <v>0</v>
      </c>
    </row>
    <row r="7147" spans="1:19" x14ac:dyDescent="0.3">
      <c r="A7147" t="s">
        <v>14328</v>
      </c>
      <c r="B7147" s="171" t="s">
        <v>14329</v>
      </c>
      <c r="C7147" s="171" t="s">
        <v>76</v>
      </c>
      <c r="D7147" s="171" t="s">
        <v>4</v>
      </c>
      <c r="E7147" s="11">
        <v>43040</v>
      </c>
      <c r="F7147">
        <v>0</v>
      </c>
      <c r="G7147">
        <v>0</v>
      </c>
      <c r="H7147" t="e">
        <v>#DIV/0!</v>
      </c>
      <c r="I7147">
        <v>0</v>
      </c>
      <c r="J7147">
        <v>0</v>
      </c>
      <c r="K7147" t="e">
        <v>#DIV/0!</v>
      </c>
      <c r="L7147">
        <v>0</v>
      </c>
      <c r="M7147" t="e">
        <v>#DIV/0!</v>
      </c>
      <c r="N7147">
        <v>0</v>
      </c>
      <c r="P7147">
        <v>0</v>
      </c>
      <c r="Q7147">
        <v>0</v>
      </c>
      <c r="R7147" t="e">
        <v>#DIV/0!</v>
      </c>
      <c r="S7147">
        <v>0</v>
      </c>
    </row>
    <row r="7148" spans="1:19" x14ac:dyDescent="0.3">
      <c r="A7148" t="s">
        <v>14330</v>
      </c>
      <c r="B7148" s="171" t="s">
        <v>14331</v>
      </c>
      <c r="C7148" s="171" t="s">
        <v>203</v>
      </c>
      <c r="D7148" s="171" t="s">
        <v>80</v>
      </c>
      <c r="E7148" s="11">
        <v>43040</v>
      </c>
      <c r="F7148">
        <v>3.5</v>
      </c>
      <c r="G7148">
        <v>3.5</v>
      </c>
      <c r="H7148">
        <v>1</v>
      </c>
      <c r="I7148">
        <v>24</v>
      </c>
      <c r="J7148">
        <v>21</v>
      </c>
      <c r="K7148">
        <v>1.1428571428571428</v>
      </c>
      <c r="L7148">
        <v>21</v>
      </c>
      <c r="M7148">
        <v>1</v>
      </c>
      <c r="N7148">
        <v>24</v>
      </c>
      <c r="P7148">
        <v>0</v>
      </c>
      <c r="Q7148">
        <v>0</v>
      </c>
      <c r="R7148" t="e">
        <v>#DIV/0!</v>
      </c>
      <c r="S7148">
        <v>0</v>
      </c>
    </row>
    <row r="7149" spans="1:19" x14ac:dyDescent="0.3">
      <c r="A7149" t="s">
        <v>14332</v>
      </c>
      <c r="B7149" s="171" t="s">
        <v>14333</v>
      </c>
      <c r="C7149" s="171" t="s">
        <v>128</v>
      </c>
      <c r="D7149" s="171" t="s">
        <v>80</v>
      </c>
      <c r="E7149" s="11">
        <v>43040</v>
      </c>
      <c r="F7149">
        <v>0</v>
      </c>
      <c r="G7149">
        <v>0</v>
      </c>
      <c r="H7149" t="e">
        <v>#DIV/0!</v>
      </c>
      <c r="I7149">
        <v>0</v>
      </c>
      <c r="J7149">
        <v>0</v>
      </c>
      <c r="K7149" t="e">
        <v>#DIV/0!</v>
      </c>
      <c r="L7149">
        <v>0</v>
      </c>
      <c r="M7149" t="e">
        <v>#DIV/0!</v>
      </c>
      <c r="N7149">
        <v>0</v>
      </c>
      <c r="O7149">
        <v>1</v>
      </c>
      <c r="P7149">
        <v>4</v>
      </c>
      <c r="Q7149">
        <v>5</v>
      </c>
      <c r="R7149">
        <v>0.8</v>
      </c>
      <c r="S7149">
        <v>0</v>
      </c>
    </row>
    <row r="7150" spans="1:19" x14ac:dyDescent="0.3">
      <c r="A7150" t="s">
        <v>14334</v>
      </c>
      <c r="B7150" s="171" t="s">
        <v>14335</v>
      </c>
      <c r="C7150" s="171" t="s">
        <v>152</v>
      </c>
      <c r="D7150" s="171" t="s">
        <v>80</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3">
      <c r="A7151" t="s">
        <v>14336</v>
      </c>
      <c r="B7151" s="171" t="s">
        <v>14337</v>
      </c>
      <c r="C7151" s="171" t="s">
        <v>194</v>
      </c>
      <c r="D7151" s="171" t="s">
        <v>80</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3">
      <c r="A7152" t="s">
        <v>14338</v>
      </c>
      <c r="B7152" s="171" t="s">
        <v>14339</v>
      </c>
      <c r="C7152" s="171" t="s">
        <v>236</v>
      </c>
      <c r="D7152" s="171" t="s">
        <v>80</v>
      </c>
      <c r="E7152" s="11">
        <v>43040</v>
      </c>
      <c r="F7152">
        <v>0</v>
      </c>
      <c r="G7152">
        <v>0</v>
      </c>
      <c r="H7152" t="e">
        <v>#DIV/0!</v>
      </c>
      <c r="I7152">
        <v>0</v>
      </c>
      <c r="J7152">
        <v>0</v>
      </c>
      <c r="K7152" t="e">
        <v>#DIV/0!</v>
      </c>
      <c r="L7152">
        <v>0</v>
      </c>
      <c r="M7152" t="e">
        <v>#DIV/0!</v>
      </c>
      <c r="N7152">
        <v>0</v>
      </c>
      <c r="P7152">
        <v>0</v>
      </c>
      <c r="Q7152">
        <v>0</v>
      </c>
      <c r="R7152" t="e">
        <v>#DIV/0!</v>
      </c>
      <c r="S7152">
        <v>0</v>
      </c>
    </row>
    <row r="7153" spans="1:20" x14ac:dyDescent="0.3">
      <c r="A7153" t="s">
        <v>14340</v>
      </c>
      <c r="B7153" s="171" t="s">
        <v>14341</v>
      </c>
      <c r="C7153" s="171" t="s">
        <v>239</v>
      </c>
      <c r="D7153" s="171" t="s">
        <v>80</v>
      </c>
      <c r="E7153" s="11">
        <v>43040</v>
      </c>
      <c r="F7153">
        <v>0</v>
      </c>
      <c r="G7153">
        <v>0</v>
      </c>
      <c r="H7153" t="e">
        <v>#DIV/0!</v>
      </c>
      <c r="I7153">
        <v>0</v>
      </c>
      <c r="J7153">
        <v>0</v>
      </c>
      <c r="K7153" t="e">
        <v>#DIV/0!</v>
      </c>
      <c r="L7153">
        <v>0</v>
      </c>
      <c r="M7153" t="e">
        <v>#DIV/0!</v>
      </c>
      <c r="N7153">
        <v>0</v>
      </c>
      <c r="P7153">
        <v>0</v>
      </c>
      <c r="Q7153">
        <v>0</v>
      </c>
      <c r="R7153" t="e">
        <v>#DIV/0!</v>
      </c>
      <c r="S7153">
        <v>0</v>
      </c>
    </row>
    <row r="7154" spans="1:20" x14ac:dyDescent="0.3">
      <c r="A7154" t="s">
        <v>14342</v>
      </c>
      <c r="B7154" s="171" t="s">
        <v>14343</v>
      </c>
      <c r="C7154" s="171" t="s">
        <v>176</v>
      </c>
      <c r="D7154" s="171" t="s">
        <v>80</v>
      </c>
      <c r="E7154" s="11">
        <v>43040</v>
      </c>
      <c r="F7154">
        <v>4</v>
      </c>
      <c r="G7154">
        <v>4</v>
      </c>
      <c r="H7154">
        <v>1</v>
      </c>
      <c r="I7154">
        <v>33</v>
      </c>
      <c r="J7154">
        <v>24</v>
      </c>
      <c r="K7154">
        <v>1.375</v>
      </c>
      <c r="L7154">
        <v>24</v>
      </c>
      <c r="M7154">
        <v>1</v>
      </c>
      <c r="N7154">
        <v>32</v>
      </c>
      <c r="P7154">
        <v>3</v>
      </c>
      <c r="Q7154">
        <v>6</v>
      </c>
      <c r="R7154">
        <v>0.5</v>
      </c>
      <c r="S7154">
        <v>1</v>
      </c>
    </row>
    <row r="7155" spans="1:20" x14ac:dyDescent="0.3">
      <c r="A7155" t="s">
        <v>14344</v>
      </c>
      <c r="B7155" s="171" t="s">
        <v>14345</v>
      </c>
      <c r="C7155" s="171" t="s">
        <v>206</v>
      </c>
      <c r="D7155" s="171" t="s">
        <v>80</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3">
      <c r="A7156" t="s">
        <v>14346</v>
      </c>
      <c r="B7156" s="171" t="s">
        <v>14347</v>
      </c>
      <c r="C7156" s="171" t="s">
        <v>113</v>
      </c>
      <c r="D7156" s="171" t="s">
        <v>80</v>
      </c>
      <c r="E7156" s="11">
        <v>43040</v>
      </c>
      <c r="F7156">
        <v>4.5</v>
      </c>
      <c r="G7156">
        <v>4.5</v>
      </c>
      <c r="H7156">
        <v>1</v>
      </c>
      <c r="I7156">
        <v>22</v>
      </c>
      <c r="J7156">
        <v>27</v>
      </c>
      <c r="K7156">
        <v>0.81481481481481477</v>
      </c>
      <c r="L7156">
        <v>27</v>
      </c>
      <c r="M7156">
        <v>1</v>
      </c>
      <c r="N7156">
        <v>16</v>
      </c>
      <c r="P7156">
        <v>2</v>
      </c>
      <c r="Q7156">
        <v>2</v>
      </c>
      <c r="R7156">
        <v>1</v>
      </c>
      <c r="S7156">
        <v>6</v>
      </c>
    </row>
    <row r="7157" spans="1:20" x14ac:dyDescent="0.3">
      <c r="A7157" t="s">
        <v>14348</v>
      </c>
      <c r="B7157" s="171" t="s">
        <v>14349</v>
      </c>
      <c r="C7157" s="171" t="s">
        <v>131</v>
      </c>
      <c r="D7157" s="171" t="s">
        <v>80</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3">
      <c r="A7158" t="s">
        <v>14350</v>
      </c>
      <c r="B7158" s="171" t="s">
        <v>14351</v>
      </c>
      <c r="C7158" s="171" t="s">
        <v>155</v>
      </c>
      <c r="D7158" s="171" t="s">
        <v>80</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3">
      <c r="A7159" t="s">
        <v>14352</v>
      </c>
      <c r="B7159" s="171" t="s">
        <v>14353</v>
      </c>
      <c r="C7159" s="171" t="s">
        <v>188</v>
      </c>
      <c r="D7159" s="171" t="s">
        <v>80</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3">
      <c r="A7160" t="s">
        <v>14354</v>
      </c>
      <c r="B7160" s="171" t="s">
        <v>14355</v>
      </c>
      <c r="C7160" s="171" t="s">
        <v>227</v>
      </c>
      <c r="D7160" s="171" t="s">
        <v>80</v>
      </c>
      <c r="E7160" s="11">
        <v>43040</v>
      </c>
      <c r="F7160">
        <v>0</v>
      </c>
      <c r="G7160">
        <v>0</v>
      </c>
      <c r="H7160" t="e">
        <v>#DIV/0!</v>
      </c>
      <c r="I7160">
        <v>0</v>
      </c>
      <c r="J7160">
        <v>0</v>
      </c>
      <c r="K7160" t="e">
        <v>#DIV/0!</v>
      </c>
      <c r="L7160">
        <v>0</v>
      </c>
      <c r="M7160" t="e">
        <v>#DIV/0!</v>
      </c>
      <c r="N7160">
        <v>0</v>
      </c>
      <c r="P7160">
        <v>0</v>
      </c>
      <c r="Q7160">
        <v>0</v>
      </c>
      <c r="R7160" t="e">
        <v>#DIV/0!</v>
      </c>
      <c r="S7160">
        <v>0</v>
      </c>
    </row>
    <row r="7161" spans="1:20" x14ac:dyDescent="0.3">
      <c r="A7161" t="s">
        <v>14356</v>
      </c>
      <c r="B7161" s="171" t="s">
        <v>14357</v>
      </c>
      <c r="C7161" s="171" t="s">
        <v>116</v>
      </c>
      <c r="D7161" s="171" t="s">
        <v>80</v>
      </c>
      <c r="E7161" s="11">
        <v>43040</v>
      </c>
      <c r="F7161">
        <v>5.5</v>
      </c>
      <c r="G7161">
        <v>5.5</v>
      </c>
      <c r="H7161">
        <v>1</v>
      </c>
      <c r="I7161">
        <v>119</v>
      </c>
      <c r="J7161">
        <v>77</v>
      </c>
      <c r="K7161">
        <v>1.5454545454545454</v>
      </c>
      <c r="L7161">
        <v>77</v>
      </c>
      <c r="M7161">
        <v>1</v>
      </c>
      <c r="N7161">
        <v>119</v>
      </c>
      <c r="P7161">
        <v>0</v>
      </c>
      <c r="Q7161">
        <v>0</v>
      </c>
      <c r="R7161" t="e">
        <v>#DIV/0!</v>
      </c>
      <c r="S7161">
        <v>0</v>
      </c>
    </row>
    <row r="7162" spans="1:20" x14ac:dyDescent="0.3">
      <c r="A7162" t="s">
        <v>14358</v>
      </c>
      <c r="B7162" s="171" t="s">
        <v>14359</v>
      </c>
      <c r="C7162" s="171" t="s">
        <v>9862</v>
      </c>
      <c r="D7162" s="171" t="s">
        <v>80</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3">
      <c r="A7163" t="s">
        <v>14360</v>
      </c>
      <c r="B7163" s="171" t="s">
        <v>14361</v>
      </c>
      <c r="C7163" s="171" t="s">
        <v>140</v>
      </c>
      <c r="D7163" s="171" t="s">
        <v>80</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3">
      <c r="A7164" t="s">
        <v>14362</v>
      </c>
      <c r="B7164" s="171" t="s">
        <v>14363</v>
      </c>
      <c r="C7164" s="171" t="s">
        <v>8590</v>
      </c>
      <c r="D7164" s="171" t="s">
        <v>80</v>
      </c>
      <c r="E7164" s="11">
        <v>43040</v>
      </c>
      <c r="F7164">
        <v>0</v>
      </c>
      <c r="G7164">
        <v>0</v>
      </c>
      <c r="H7164" t="e">
        <v>#DIV/0!</v>
      </c>
      <c r="I7164">
        <v>0</v>
      </c>
      <c r="J7164">
        <v>0</v>
      </c>
      <c r="K7164" t="e">
        <v>#DIV/0!</v>
      </c>
      <c r="L7164">
        <v>0</v>
      </c>
      <c r="M7164" t="e">
        <v>#DIV/0!</v>
      </c>
      <c r="N7164">
        <v>0</v>
      </c>
      <c r="P7164">
        <v>0</v>
      </c>
      <c r="Q7164">
        <v>0</v>
      </c>
      <c r="R7164" t="e">
        <v>#DIV/0!</v>
      </c>
      <c r="S7164">
        <v>0</v>
      </c>
    </row>
    <row r="7165" spans="1:20" x14ac:dyDescent="0.3">
      <c r="A7165" t="s">
        <v>14364</v>
      </c>
      <c r="B7165" s="171" t="s">
        <v>14365</v>
      </c>
      <c r="C7165" s="171" t="s">
        <v>170</v>
      </c>
      <c r="D7165" s="171" t="s">
        <v>80</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3">
      <c r="A7166" t="s">
        <v>14366</v>
      </c>
      <c r="B7166" s="171" t="s">
        <v>14367</v>
      </c>
      <c r="C7166" s="171" t="s">
        <v>182</v>
      </c>
      <c r="D7166" s="171" t="s">
        <v>80</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3">
      <c r="A7167" t="s">
        <v>14368</v>
      </c>
      <c r="B7167" s="171" t="s">
        <v>14369</v>
      </c>
      <c r="C7167" s="171" t="s">
        <v>197</v>
      </c>
      <c r="D7167" s="171" t="s">
        <v>80</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3">
      <c r="A7168" t="s">
        <v>14370</v>
      </c>
      <c r="B7168" s="171" t="s">
        <v>14371</v>
      </c>
      <c r="C7168" s="171" t="s">
        <v>218</v>
      </c>
      <c r="D7168" s="171" t="s">
        <v>80</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3">
      <c r="A7169" t="s">
        <v>14372</v>
      </c>
      <c r="B7169" s="171" t="s">
        <v>14373</v>
      </c>
      <c r="C7169" s="171" t="s">
        <v>230</v>
      </c>
      <c r="D7169" s="171" t="s">
        <v>80</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3">
      <c r="A7170" t="s">
        <v>14374</v>
      </c>
      <c r="B7170" s="171" t="s">
        <v>14375</v>
      </c>
      <c r="C7170" s="171" t="s">
        <v>8193</v>
      </c>
      <c r="D7170" s="171" t="s">
        <v>80</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3">
      <c r="A7171" t="s">
        <v>14376</v>
      </c>
      <c r="B7171" s="171" t="s">
        <v>14377</v>
      </c>
      <c r="C7171" s="171" t="s">
        <v>10522</v>
      </c>
      <c r="D7171" s="171" t="s">
        <v>80</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3">
      <c r="A7172" t="s">
        <v>14378</v>
      </c>
      <c r="B7172" s="171" t="s">
        <v>14379</v>
      </c>
      <c r="C7172" s="171" t="s">
        <v>10525</v>
      </c>
      <c r="D7172" s="171" t="s">
        <v>80</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x14ac:dyDescent="0.3">
      <c r="A7173" t="s">
        <v>14380</v>
      </c>
      <c r="B7173" s="171" t="s">
        <v>14381</v>
      </c>
      <c r="C7173" s="171" t="s">
        <v>10528</v>
      </c>
      <c r="D7173" s="171" t="s">
        <v>80</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3">
      <c r="A7174" t="s">
        <v>14382</v>
      </c>
      <c r="B7174" s="171" t="s">
        <v>14383</v>
      </c>
      <c r="C7174" s="171" t="s">
        <v>10531</v>
      </c>
      <c r="D7174" s="171" t="s">
        <v>80</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3">
      <c r="A7175" t="s">
        <v>14384</v>
      </c>
      <c r="B7175" s="171" t="s">
        <v>14385</v>
      </c>
      <c r="C7175" s="171" t="s">
        <v>10534</v>
      </c>
      <c r="D7175" s="171" t="s">
        <v>80</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3">
      <c r="A7176" t="s">
        <v>14386</v>
      </c>
      <c r="B7176" s="171" t="s">
        <v>14387</v>
      </c>
      <c r="C7176" s="171" t="s">
        <v>10537</v>
      </c>
      <c r="D7176" s="171" t="s">
        <v>80</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3">
      <c r="A7177" t="s">
        <v>14388</v>
      </c>
      <c r="B7177" s="171" t="s">
        <v>14389</v>
      </c>
      <c r="C7177" s="171" t="s">
        <v>73</v>
      </c>
      <c r="D7177" s="171" t="s">
        <v>4</v>
      </c>
      <c r="E7177" s="11">
        <v>43040</v>
      </c>
      <c r="F7177">
        <v>0.5</v>
      </c>
      <c r="G7177">
        <v>1</v>
      </c>
      <c r="H7177">
        <v>0.5</v>
      </c>
      <c r="I7177">
        <v>4</v>
      </c>
      <c r="J7177">
        <v>3</v>
      </c>
      <c r="K7177">
        <v>1.3333333333333333</v>
      </c>
      <c r="L7177">
        <v>6</v>
      </c>
      <c r="M7177">
        <v>0.5</v>
      </c>
      <c r="N7177">
        <v>4</v>
      </c>
      <c r="P7177">
        <v>0</v>
      </c>
      <c r="Q7177">
        <v>0</v>
      </c>
      <c r="R7177" t="e">
        <v>#DIV/0!</v>
      </c>
      <c r="S7177">
        <v>0</v>
      </c>
    </row>
    <row r="7178" spans="1:20" x14ac:dyDescent="0.3">
      <c r="A7178" t="s">
        <v>14390</v>
      </c>
      <c r="B7178" s="171" t="s">
        <v>14391</v>
      </c>
      <c r="C7178" s="171" t="s">
        <v>107</v>
      </c>
      <c r="D7178" s="171" t="s">
        <v>4</v>
      </c>
      <c r="E7178" s="11">
        <v>43040</v>
      </c>
      <c r="F7178">
        <v>10</v>
      </c>
      <c r="G7178">
        <v>10</v>
      </c>
      <c r="H7178">
        <v>1</v>
      </c>
      <c r="I7178">
        <v>141</v>
      </c>
      <c r="J7178">
        <v>104</v>
      </c>
      <c r="K7178">
        <v>1.3557692307692308</v>
      </c>
      <c r="L7178">
        <v>104</v>
      </c>
      <c r="M7178">
        <v>1</v>
      </c>
      <c r="N7178">
        <v>135</v>
      </c>
      <c r="P7178">
        <v>2</v>
      </c>
      <c r="Q7178">
        <v>2</v>
      </c>
      <c r="R7178">
        <v>1</v>
      </c>
      <c r="S7178">
        <v>6</v>
      </c>
    </row>
    <row r="7179" spans="1:20" x14ac:dyDescent="0.3">
      <c r="A7179" t="s">
        <v>14392</v>
      </c>
      <c r="B7179" s="171" t="s">
        <v>14393</v>
      </c>
      <c r="C7179" s="171" t="s">
        <v>9887</v>
      </c>
      <c r="D7179" s="171" t="s">
        <v>4</v>
      </c>
      <c r="E7179" s="11">
        <v>43040</v>
      </c>
      <c r="F7179">
        <v>3</v>
      </c>
      <c r="G7179">
        <v>3</v>
      </c>
      <c r="H7179">
        <v>1</v>
      </c>
      <c r="I7179">
        <v>14</v>
      </c>
      <c r="J7179">
        <v>30</v>
      </c>
      <c r="K7179">
        <v>0.46666666666666667</v>
      </c>
      <c r="L7179">
        <v>30</v>
      </c>
      <c r="M7179">
        <v>1</v>
      </c>
      <c r="N7179">
        <v>13</v>
      </c>
      <c r="P7179">
        <v>2</v>
      </c>
      <c r="Q7179">
        <v>2</v>
      </c>
      <c r="R7179">
        <v>1</v>
      </c>
      <c r="S7179">
        <v>1</v>
      </c>
    </row>
    <row r="7180" spans="1:20" x14ac:dyDescent="0.3">
      <c r="A7180" t="s">
        <v>14394</v>
      </c>
      <c r="B7180" s="171" t="s">
        <v>14395</v>
      </c>
      <c r="C7180" s="171" t="s">
        <v>11260</v>
      </c>
      <c r="D7180" s="171" t="s">
        <v>4</v>
      </c>
      <c r="E7180" s="11">
        <v>43040</v>
      </c>
      <c r="F7180">
        <v>0</v>
      </c>
      <c r="G7180">
        <v>0</v>
      </c>
      <c r="H7180" t="e">
        <v>#DIV/0!</v>
      </c>
      <c r="I7180">
        <v>0</v>
      </c>
      <c r="J7180">
        <v>0</v>
      </c>
      <c r="K7180" t="e">
        <v>#DIV/0!</v>
      </c>
      <c r="L7180">
        <v>0</v>
      </c>
      <c r="M7180" t="e">
        <v>#DIV/0!</v>
      </c>
      <c r="N7180">
        <v>0</v>
      </c>
      <c r="P7180">
        <v>0</v>
      </c>
      <c r="Q7180">
        <v>0</v>
      </c>
      <c r="R7180" t="e">
        <v>#DIV/0!</v>
      </c>
      <c r="S7180">
        <v>0</v>
      </c>
    </row>
    <row r="7181" spans="1:20" x14ac:dyDescent="0.3">
      <c r="A7181" t="s">
        <v>14396</v>
      </c>
      <c r="B7181" s="171" t="s">
        <v>14397</v>
      </c>
      <c r="C7181" s="171" t="s">
        <v>122</v>
      </c>
      <c r="D7181" s="171" t="s">
        <v>4</v>
      </c>
      <c r="E7181" s="11">
        <v>43040</v>
      </c>
      <c r="F7181">
        <v>0</v>
      </c>
      <c r="G7181">
        <v>0</v>
      </c>
      <c r="H7181" t="e">
        <v>#DIV/0!</v>
      </c>
      <c r="I7181">
        <v>0</v>
      </c>
      <c r="J7181">
        <v>0</v>
      </c>
      <c r="K7181" t="e">
        <v>#DIV/0!</v>
      </c>
      <c r="L7181">
        <v>0</v>
      </c>
      <c r="M7181" t="e">
        <v>#DIV/0!</v>
      </c>
      <c r="N7181">
        <v>0</v>
      </c>
      <c r="P7181">
        <v>0</v>
      </c>
      <c r="Q7181">
        <v>0</v>
      </c>
      <c r="R7181" t="e">
        <v>#DIV/0!</v>
      </c>
      <c r="S7181">
        <v>0</v>
      </c>
    </row>
    <row r="7182" spans="1:20" x14ac:dyDescent="0.3">
      <c r="A7182" t="s">
        <v>14398</v>
      </c>
      <c r="B7182" s="171" t="s">
        <v>14399</v>
      </c>
      <c r="C7182" s="171" t="s">
        <v>125</v>
      </c>
      <c r="D7182" s="171" t="s">
        <v>4</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3">
      <c r="A7183" t="s">
        <v>14400</v>
      </c>
      <c r="B7183" s="171" t="s">
        <v>14401</v>
      </c>
      <c r="C7183" s="171" t="s">
        <v>137</v>
      </c>
      <c r="D7183" s="171" t="s">
        <v>4</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3">
      <c r="A7184" t="s">
        <v>14402</v>
      </c>
      <c r="B7184" s="171" t="s">
        <v>14403</v>
      </c>
      <c r="C7184" s="171" t="s">
        <v>8615</v>
      </c>
      <c r="D7184" s="171" t="s">
        <v>4</v>
      </c>
      <c r="E7184" s="11">
        <v>43040</v>
      </c>
      <c r="F7184">
        <v>0</v>
      </c>
      <c r="G7184">
        <v>0</v>
      </c>
      <c r="H7184" t="e">
        <v>#DIV/0!</v>
      </c>
      <c r="I7184">
        <v>0</v>
      </c>
      <c r="J7184">
        <v>0</v>
      </c>
      <c r="K7184" t="e">
        <v>#DIV/0!</v>
      </c>
      <c r="L7184">
        <v>0</v>
      </c>
      <c r="M7184" t="e">
        <v>#DIV/0!</v>
      </c>
      <c r="N7184">
        <v>0</v>
      </c>
      <c r="P7184">
        <v>0</v>
      </c>
      <c r="Q7184">
        <v>0</v>
      </c>
      <c r="R7184" t="e">
        <v>#DIV/0!</v>
      </c>
      <c r="S7184">
        <v>0</v>
      </c>
    </row>
    <row r="7185" spans="1:20" x14ac:dyDescent="0.3">
      <c r="A7185" t="s">
        <v>14404</v>
      </c>
      <c r="B7185" s="171" t="s">
        <v>14405</v>
      </c>
      <c r="C7185" s="171" t="s">
        <v>146</v>
      </c>
      <c r="D7185" s="171" t="s">
        <v>4</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3">
      <c r="A7186" t="s">
        <v>14406</v>
      </c>
      <c r="B7186" s="171" t="s">
        <v>14407</v>
      </c>
      <c r="C7186" s="171" t="s">
        <v>161</v>
      </c>
      <c r="D7186" s="171" t="s">
        <v>4</v>
      </c>
      <c r="E7186" s="11">
        <v>43040</v>
      </c>
      <c r="F7186">
        <v>0</v>
      </c>
      <c r="G7186">
        <v>0</v>
      </c>
      <c r="H7186" t="e">
        <v>#DIV/0!</v>
      </c>
      <c r="I7186">
        <v>0</v>
      </c>
      <c r="J7186">
        <v>0</v>
      </c>
      <c r="K7186" t="e">
        <v>#DIV/0!</v>
      </c>
      <c r="L7186">
        <v>0</v>
      </c>
      <c r="M7186" t="e">
        <v>#DIV/0!</v>
      </c>
      <c r="N7186">
        <v>0</v>
      </c>
      <c r="P7186">
        <v>0</v>
      </c>
      <c r="Q7186">
        <v>0</v>
      </c>
      <c r="R7186" t="e">
        <v>#DIV/0!</v>
      </c>
      <c r="S7186">
        <v>0</v>
      </c>
    </row>
    <row r="7187" spans="1:20" x14ac:dyDescent="0.3">
      <c r="A7187" t="s">
        <v>14408</v>
      </c>
      <c r="B7187" s="171" t="s">
        <v>14409</v>
      </c>
      <c r="C7187" s="171" t="s">
        <v>167</v>
      </c>
      <c r="D7187" s="171" t="s">
        <v>4</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3">
      <c r="A7188" t="s">
        <v>14410</v>
      </c>
      <c r="B7188" s="171" t="s">
        <v>14411</v>
      </c>
      <c r="C7188" s="171" t="s">
        <v>173</v>
      </c>
      <c r="D7188" s="171" t="s">
        <v>80</v>
      </c>
      <c r="E7188" s="11">
        <v>43040</v>
      </c>
      <c r="F7188">
        <v>4</v>
      </c>
      <c r="G7188">
        <v>4</v>
      </c>
      <c r="H7188">
        <v>1</v>
      </c>
      <c r="I7188">
        <v>33</v>
      </c>
      <c r="J7188">
        <v>24</v>
      </c>
      <c r="K7188">
        <v>1.375</v>
      </c>
      <c r="L7188">
        <v>24</v>
      </c>
      <c r="M7188">
        <v>1</v>
      </c>
      <c r="N7188">
        <v>32</v>
      </c>
      <c r="P7188">
        <v>3</v>
      </c>
      <c r="Q7188">
        <v>6</v>
      </c>
      <c r="R7188">
        <v>0.5</v>
      </c>
      <c r="S7188">
        <v>1</v>
      </c>
    </row>
    <row r="7189" spans="1:20" x14ac:dyDescent="0.3">
      <c r="A7189" t="s">
        <v>14412</v>
      </c>
      <c r="B7189" s="171" t="s">
        <v>14413</v>
      </c>
      <c r="C7189" s="171" t="s">
        <v>179</v>
      </c>
      <c r="D7189" s="171" t="s">
        <v>4</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3">
      <c r="A7190" t="s">
        <v>14414</v>
      </c>
      <c r="B7190" s="171" t="s">
        <v>14415</v>
      </c>
      <c r="C7190" s="171" t="s">
        <v>185</v>
      </c>
      <c r="D7190" s="171" t="s">
        <v>4</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3">
      <c r="A7191" t="s">
        <v>14416</v>
      </c>
      <c r="B7191" s="171" t="s">
        <v>14417</v>
      </c>
      <c r="C7191" s="171" t="s">
        <v>191</v>
      </c>
      <c r="D7191" s="171" t="s">
        <v>4</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3">
      <c r="A7192" t="s">
        <v>14418</v>
      </c>
      <c r="B7192" s="171" t="s">
        <v>14419</v>
      </c>
      <c r="C7192" s="171" t="s">
        <v>200</v>
      </c>
      <c r="D7192" s="171" t="s">
        <v>80</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3">
      <c r="A7193" t="s">
        <v>14420</v>
      </c>
      <c r="B7193" s="171" t="s">
        <v>14421</v>
      </c>
      <c r="C7193" s="171" t="s">
        <v>212</v>
      </c>
      <c r="D7193" s="171" t="s">
        <v>4</v>
      </c>
      <c r="E7193" s="11">
        <v>43040</v>
      </c>
      <c r="F7193">
        <v>0</v>
      </c>
      <c r="G7193">
        <v>0</v>
      </c>
      <c r="H7193" t="e">
        <v>#DIV/0!</v>
      </c>
      <c r="I7193">
        <v>0</v>
      </c>
      <c r="J7193">
        <v>0</v>
      </c>
      <c r="K7193" t="e">
        <v>#DIV/0!</v>
      </c>
      <c r="L7193">
        <v>0</v>
      </c>
      <c r="M7193" t="e">
        <v>#DIV/0!</v>
      </c>
      <c r="N7193">
        <v>0</v>
      </c>
      <c r="P7193">
        <v>0</v>
      </c>
      <c r="Q7193">
        <v>0</v>
      </c>
      <c r="R7193" t="e">
        <v>#DIV/0!</v>
      </c>
      <c r="S7193">
        <v>0</v>
      </c>
    </row>
    <row r="7194" spans="1:20" x14ac:dyDescent="0.3">
      <c r="A7194" t="s">
        <v>14422</v>
      </c>
      <c r="B7194" s="171" t="s">
        <v>14423</v>
      </c>
      <c r="C7194" s="171" t="s">
        <v>215</v>
      </c>
      <c r="D7194" s="171" t="s">
        <v>4</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3">
      <c r="A7195" t="s">
        <v>14424</v>
      </c>
      <c r="B7195" s="171" t="s">
        <v>14425</v>
      </c>
      <c r="C7195" s="171" t="s">
        <v>221</v>
      </c>
      <c r="D7195" s="171" t="s">
        <v>4</v>
      </c>
      <c r="E7195" s="11">
        <v>43040</v>
      </c>
      <c r="F7195">
        <v>0</v>
      </c>
      <c r="G7195">
        <v>0</v>
      </c>
      <c r="H7195" t="e">
        <v>#DIV/0!</v>
      </c>
      <c r="I7195">
        <v>0</v>
      </c>
      <c r="J7195">
        <v>0</v>
      </c>
      <c r="K7195" t="e">
        <v>#DIV/0!</v>
      </c>
      <c r="L7195">
        <v>0</v>
      </c>
      <c r="M7195" t="e">
        <v>#DIV/0!</v>
      </c>
      <c r="N7195">
        <v>0</v>
      </c>
      <c r="P7195">
        <v>0</v>
      </c>
      <c r="Q7195">
        <v>0</v>
      </c>
      <c r="R7195" t="e">
        <v>#DIV/0!</v>
      </c>
      <c r="S7195">
        <v>0</v>
      </c>
    </row>
    <row r="7196" spans="1:20" x14ac:dyDescent="0.3">
      <c r="A7196" t="s">
        <v>14426</v>
      </c>
      <c r="B7196" s="171" t="s">
        <v>14427</v>
      </c>
      <c r="C7196" s="171" t="s">
        <v>8233</v>
      </c>
      <c r="D7196" s="171" t="s">
        <v>4</v>
      </c>
      <c r="E7196" s="11">
        <v>43040</v>
      </c>
      <c r="F7196">
        <v>0</v>
      </c>
      <c r="G7196">
        <v>0</v>
      </c>
      <c r="H7196" t="e">
        <v>#DIV/0!</v>
      </c>
      <c r="I7196">
        <v>0</v>
      </c>
      <c r="J7196">
        <v>0</v>
      </c>
      <c r="K7196" t="e">
        <v>#DIV/0!</v>
      </c>
      <c r="L7196">
        <v>0</v>
      </c>
      <c r="M7196" t="e">
        <v>#DIV/0!</v>
      </c>
      <c r="N7196">
        <v>0</v>
      </c>
      <c r="P7196">
        <v>0</v>
      </c>
      <c r="Q7196">
        <v>0</v>
      </c>
      <c r="R7196" t="e">
        <v>#DIV/0!</v>
      </c>
      <c r="S7196">
        <v>0</v>
      </c>
    </row>
    <row r="7197" spans="1:20" x14ac:dyDescent="0.3">
      <c r="A7197" t="s">
        <v>14428</v>
      </c>
      <c r="B7197" s="171" t="s">
        <v>14429</v>
      </c>
      <c r="C7197" s="171" t="s">
        <v>233</v>
      </c>
      <c r="D7197" s="171" t="s">
        <v>4</v>
      </c>
      <c r="E7197" s="11">
        <v>43040</v>
      </c>
      <c r="F7197">
        <v>0</v>
      </c>
      <c r="G7197">
        <v>0</v>
      </c>
      <c r="H7197" t="e">
        <v>#DIV/0!</v>
      </c>
      <c r="I7197">
        <v>0</v>
      </c>
      <c r="J7197">
        <v>0</v>
      </c>
      <c r="K7197" t="e">
        <v>#DIV/0!</v>
      </c>
      <c r="L7197">
        <v>0</v>
      </c>
      <c r="M7197" t="e">
        <v>#DIV/0!</v>
      </c>
      <c r="N7197">
        <v>0</v>
      </c>
      <c r="P7197">
        <v>0</v>
      </c>
      <c r="Q7197">
        <v>0</v>
      </c>
      <c r="R7197" t="e">
        <v>#DIV/0!</v>
      </c>
      <c r="S7197">
        <v>0</v>
      </c>
    </row>
    <row r="7198" spans="1:20" x14ac:dyDescent="0.3">
      <c r="A7198" t="s">
        <v>14430</v>
      </c>
      <c r="B7198" s="171" t="s">
        <v>14431</v>
      </c>
      <c r="C7198" s="171" t="s">
        <v>79</v>
      </c>
      <c r="D7198" s="171" t="s">
        <v>80</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3">
      <c r="A7199" t="s">
        <v>14432</v>
      </c>
      <c r="B7199" s="171" t="s">
        <v>14433</v>
      </c>
      <c r="C7199" s="171" t="s">
        <v>83</v>
      </c>
      <c r="D7199" s="171" t="s">
        <v>80</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3">
      <c r="A7200" t="s">
        <v>14434</v>
      </c>
      <c r="B7200" s="171" t="s">
        <v>14435</v>
      </c>
      <c r="C7200" s="171" t="s">
        <v>86</v>
      </c>
      <c r="D7200" s="171" t="s">
        <v>80</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3">
      <c r="A7201" t="s">
        <v>14436</v>
      </c>
      <c r="B7201" s="171" t="s">
        <v>14437</v>
      </c>
      <c r="C7201" s="171" t="s">
        <v>89</v>
      </c>
      <c r="D7201" s="171" t="s">
        <v>80</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3">
      <c r="A7202" t="s">
        <v>14438</v>
      </c>
      <c r="B7202" s="171" t="s">
        <v>14439</v>
      </c>
      <c r="C7202" s="171" t="s">
        <v>92</v>
      </c>
      <c r="D7202" s="171" t="s">
        <v>80</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3">
      <c r="A7203" t="s">
        <v>14440</v>
      </c>
      <c r="B7203" s="171" t="s">
        <v>14441</v>
      </c>
      <c r="C7203" s="171" t="s">
        <v>95</v>
      </c>
      <c r="D7203" s="171" t="s">
        <v>80</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3">
      <c r="A7204" t="s">
        <v>14442</v>
      </c>
      <c r="B7204" s="171" t="s">
        <v>14443</v>
      </c>
      <c r="C7204" s="171" t="s">
        <v>98</v>
      </c>
      <c r="D7204" s="171" t="s">
        <v>80</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3">
      <c r="A7205" t="s">
        <v>14444</v>
      </c>
      <c r="B7205" s="171" t="s">
        <v>14445</v>
      </c>
      <c r="C7205" s="171" t="s">
        <v>101</v>
      </c>
      <c r="D7205" s="171" t="s">
        <v>80</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3">
      <c r="A7206" t="s">
        <v>14446</v>
      </c>
      <c r="B7206" s="171" t="s">
        <v>14447</v>
      </c>
      <c r="C7206" s="171" t="s">
        <v>6843</v>
      </c>
      <c r="D7206" s="171" t="s">
        <v>80</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3">
      <c r="A7207" t="s">
        <v>14448</v>
      </c>
      <c r="B7207" s="171" t="s">
        <v>14449</v>
      </c>
      <c r="C7207" s="171" t="s">
        <v>12995</v>
      </c>
      <c r="D7207" s="171" t="s">
        <v>80</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3">
      <c r="A7208" t="s">
        <v>14450</v>
      </c>
      <c r="B7208" s="171" t="s">
        <v>14451</v>
      </c>
      <c r="C7208" s="171" t="s">
        <v>104</v>
      </c>
      <c r="D7208" s="171" t="s">
        <v>4</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3">
      <c r="A7209" t="s">
        <v>14452</v>
      </c>
      <c r="B7209" s="171" t="s">
        <v>14453</v>
      </c>
      <c r="C7209" s="171" t="s">
        <v>76</v>
      </c>
      <c r="D7209" s="171" t="s">
        <v>80</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3">
      <c r="A7210" t="s">
        <v>14454</v>
      </c>
      <c r="B7210" s="171" t="s">
        <v>14455</v>
      </c>
      <c r="C7210" s="171" t="s">
        <v>10522</v>
      </c>
      <c r="D7210" s="171" t="s">
        <v>4</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3">
      <c r="A7211" t="s">
        <v>14456</v>
      </c>
      <c r="B7211" s="171" t="s">
        <v>14457</v>
      </c>
      <c r="C7211" s="171" t="s">
        <v>79</v>
      </c>
      <c r="D7211" s="171" t="s">
        <v>4</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3">
      <c r="A7212" t="s">
        <v>14458</v>
      </c>
      <c r="B7212" s="171" t="s">
        <v>14459</v>
      </c>
      <c r="C7212" s="171" t="s">
        <v>86</v>
      </c>
      <c r="D7212" s="171" t="s">
        <v>4</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3">
      <c r="A7213" t="s">
        <v>14460</v>
      </c>
      <c r="B7213" s="171" t="s">
        <v>14461</v>
      </c>
      <c r="C7213" s="171" t="s">
        <v>89</v>
      </c>
      <c r="D7213" s="171" t="s">
        <v>4</v>
      </c>
      <c r="E7213" s="11">
        <v>43040</v>
      </c>
      <c r="F7213">
        <v>0</v>
      </c>
      <c r="G7213">
        <v>0</v>
      </c>
      <c r="H7213" t="e">
        <v>#DIV/0!</v>
      </c>
      <c r="I7213">
        <v>0</v>
      </c>
      <c r="J7213">
        <v>0</v>
      </c>
      <c r="K7213" t="e">
        <v>#DIV/0!</v>
      </c>
      <c r="L7213">
        <v>0</v>
      </c>
      <c r="M7213" t="e">
        <v>#DIV/0!</v>
      </c>
      <c r="N7213">
        <v>0</v>
      </c>
      <c r="P7213">
        <v>0</v>
      </c>
      <c r="Q7213">
        <v>0</v>
      </c>
      <c r="R7213" t="e">
        <v>#DIV/0!</v>
      </c>
      <c r="S7213">
        <v>0</v>
      </c>
    </row>
    <row r="7214" spans="1:20" x14ac:dyDescent="0.3">
      <c r="A7214" t="s">
        <v>14462</v>
      </c>
      <c r="B7214" s="171" t="s">
        <v>14463</v>
      </c>
      <c r="C7214" s="171" t="s">
        <v>92</v>
      </c>
      <c r="D7214" s="171" t="s">
        <v>4</v>
      </c>
      <c r="E7214" s="11">
        <v>43040</v>
      </c>
      <c r="F7214">
        <v>0</v>
      </c>
      <c r="G7214">
        <v>0</v>
      </c>
      <c r="H7214" t="e">
        <v>#DIV/0!</v>
      </c>
      <c r="I7214">
        <v>0</v>
      </c>
      <c r="J7214">
        <v>0</v>
      </c>
      <c r="K7214" t="e">
        <v>#DIV/0!</v>
      </c>
      <c r="L7214">
        <v>0</v>
      </c>
      <c r="M7214" t="e">
        <v>#DIV/0!</v>
      </c>
      <c r="N7214">
        <v>0</v>
      </c>
      <c r="P7214">
        <v>0</v>
      </c>
      <c r="Q7214">
        <v>0</v>
      </c>
      <c r="R7214" t="e">
        <v>#DIV/0!</v>
      </c>
      <c r="S7214">
        <v>0</v>
      </c>
    </row>
    <row r="7215" spans="1:20" x14ac:dyDescent="0.3">
      <c r="A7215" t="s">
        <v>14464</v>
      </c>
      <c r="B7215" s="171" t="s">
        <v>14465</v>
      </c>
      <c r="C7215" s="171" t="s">
        <v>98</v>
      </c>
      <c r="D7215" s="171" t="s">
        <v>4</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3">
      <c r="A7216" t="s">
        <v>14466</v>
      </c>
      <c r="B7216" s="171" t="s">
        <v>14467</v>
      </c>
      <c r="C7216" s="171" t="s">
        <v>101</v>
      </c>
      <c r="D7216" s="171" t="s">
        <v>4</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3">
      <c r="A7217" t="s">
        <v>14468</v>
      </c>
      <c r="B7217" s="171" t="s">
        <v>14469</v>
      </c>
      <c r="C7217" s="171" t="s">
        <v>6843</v>
      </c>
      <c r="D7217" s="171" t="s">
        <v>4</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3">
      <c r="A7218" t="s">
        <v>14470</v>
      </c>
      <c r="B7218" s="171" t="s">
        <v>14471</v>
      </c>
      <c r="C7218" s="171" t="s">
        <v>107</v>
      </c>
      <c r="D7218" s="171" t="s">
        <v>80</v>
      </c>
      <c r="E7218" s="11">
        <v>43040</v>
      </c>
      <c r="F7218">
        <v>10</v>
      </c>
      <c r="G7218">
        <v>10</v>
      </c>
      <c r="H7218">
        <v>1</v>
      </c>
      <c r="I7218">
        <v>141</v>
      </c>
      <c r="J7218">
        <v>104</v>
      </c>
      <c r="K7218">
        <v>1.3557692307692308</v>
      </c>
      <c r="L7218">
        <v>104</v>
      </c>
      <c r="M7218">
        <v>1</v>
      </c>
      <c r="N7218">
        <v>135</v>
      </c>
      <c r="P7218">
        <v>2</v>
      </c>
      <c r="Q7218">
        <v>2</v>
      </c>
      <c r="R7218">
        <v>1</v>
      </c>
      <c r="S7218">
        <v>6</v>
      </c>
    </row>
    <row r="7219" spans="1:19" x14ac:dyDescent="0.3">
      <c r="A7219" t="s">
        <v>14472</v>
      </c>
      <c r="B7219" s="171" t="s">
        <v>14473</v>
      </c>
      <c r="C7219" s="171" t="s">
        <v>113</v>
      </c>
      <c r="D7219" s="171" t="s">
        <v>4</v>
      </c>
      <c r="E7219" s="11">
        <v>43040</v>
      </c>
      <c r="F7219">
        <v>4.5</v>
      </c>
      <c r="G7219">
        <v>4.5</v>
      </c>
      <c r="H7219">
        <v>1</v>
      </c>
      <c r="I7219">
        <v>22</v>
      </c>
      <c r="J7219">
        <v>27</v>
      </c>
      <c r="K7219">
        <v>0.81481481481481477</v>
      </c>
      <c r="L7219">
        <v>27</v>
      </c>
      <c r="M7219">
        <v>1</v>
      </c>
      <c r="N7219">
        <v>16</v>
      </c>
      <c r="P7219">
        <v>2</v>
      </c>
      <c r="Q7219">
        <v>2</v>
      </c>
      <c r="R7219">
        <v>1</v>
      </c>
      <c r="S7219">
        <v>6</v>
      </c>
    </row>
    <row r="7220" spans="1:19" x14ac:dyDescent="0.3">
      <c r="A7220" t="s">
        <v>14474</v>
      </c>
      <c r="B7220" s="171" t="s">
        <v>14475</v>
      </c>
      <c r="C7220" s="171" t="s">
        <v>116</v>
      </c>
      <c r="D7220" s="171" t="s">
        <v>4</v>
      </c>
      <c r="E7220" s="11">
        <v>43040</v>
      </c>
      <c r="F7220">
        <v>5.5</v>
      </c>
      <c r="G7220">
        <v>5.5</v>
      </c>
      <c r="H7220">
        <v>1</v>
      </c>
      <c r="I7220">
        <v>119</v>
      </c>
      <c r="J7220">
        <v>77</v>
      </c>
      <c r="K7220">
        <v>1.5454545454545454</v>
      </c>
      <c r="L7220">
        <v>77</v>
      </c>
      <c r="M7220">
        <v>1</v>
      </c>
      <c r="N7220">
        <v>119</v>
      </c>
      <c r="P7220">
        <v>0</v>
      </c>
      <c r="Q7220">
        <v>0</v>
      </c>
      <c r="R7220" t="e">
        <v>#DIV/0!</v>
      </c>
      <c r="S7220">
        <v>0</v>
      </c>
    </row>
    <row r="7221" spans="1:19" x14ac:dyDescent="0.3">
      <c r="A7221" t="s">
        <v>14476</v>
      </c>
      <c r="B7221" s="171" t="s">
        <v>14477</v>
      </c>
      <c r="C7221" s="171" t="s">
        <v>9887</v>
      </c>
      <c r="D7221" s="171" t="s">
        <v>80</v>
      </c>
      <c r="E7221" s="11">
        <v>43040</v>
      </c>
      <c r="F7221">
        <v>3</v>
      </c>
      <c r="G7221">
        <v>3</v>
      </c>
      <c r="H7221">
        <v>1</v>
      </c>
      <c r="I7221">
        <v>14</v>
      </c>
      <c r="J7221">
        <v>30</v>
      </c>
      <c r="K7221">
        <v>0.46666666666666667</v>
      </c>
      <c r="L7221">
        <v>30</v>
      </c>
      <c r="M7221">
        <v>1</v>
      </c>
      <c r="N7221">
        <v>13</v>
      </c>
      <c r="P7221">
        <v>2</v>
      </c>
      <c r="Q7221">
        <v>2</v>
      </c>
      <c r="R7221">
        <v>1</v>
      </c>
      <c r="S7221">
        <v>1</v>
      </c>
    </row>
    <row r="7222" spans="1:19" x14ac:dyDescent="0.3">
      <c r="A7222" t="s">
        <v>14478</v>
      </c>
      <c r="B7222" s="171" t="s">
        <v>14479</v>
      </c>
      <c r="C7222" s="171" t="s">
        <v>9862</v>
      </c>
      <c r="D7222" s="171" t="s">
        <v>4</v>
      </c>
      <c r="E7222" s="11">
        <v>43040</v>
      </c>
      <c r="F7222">
        <v>1.5</v>
      </c>
      <c r="G7222">
        <v>1.5</v>
      </c>
      <c r="H7222">
        <v>1</v>
      </c>
      <c r="I7222">
        <v>8</v>
      </c>
      <c r="J7222">
        <v>21</v>
      </c>
      <c r="K7222">
        <v>0.38095238095238093</v>
      </c>
      <c r="L7222">
        <v>21</v>
      </c>
      <c r="M7222">
        <v>1</v>
      </c>
      <c r="N7222">
        <v>7</v>
      </c>
      <c r="P7222">
        <v>0</v>
      </c>
      <c r="Q7222">
        <v>0</v>
      </c>
      <c r="R7222" t="e">
        <v>#DIV/0!</v>
      </c>
      <c r="S7222">
        <v>1</v>
      </c>
    </row>
    <row r="7223" spans="1:19" x14ac:dyDescent="0.3">
      <c r="A7223" t="s">
        <v>14480</v>
      </c>
      <c r="B7223" s="171" t="s">
        <v>14481</v>
      </c>
      <c r="C7223" s="171" t="s">
        <v>10525</v>
      </c>
      <c r="D7223" s="171" t="s">
        <v>4</v>
      </c>
      <c r="E7223" s="11">
        <v>43040</v>
      </c>
      <c r="F7223">
        <v>1.5</v>
      </c>
      <c r="G7223">
        <v>1.5</v>
      </c>
      <c r="H7223">
        <v>1</v>
      </c>
      <c r="I7223">
        <v>6</v>
      </c>
      <c r="J7223">
        <v>9</v>
      </c>
      <c r="K7223">
        <v>0.66666666666666663</v>
      </c>
      <c r="L7223">
        <v>9</v>
      </c>
      <c r="M7223">
        <v>1</v>
      </c>
      <c r="N7223">
        <v>6</v>
      </c>
      <c r="P7223">
        <v>2</v>
      </c>
      <c r="Q7223">
        <v>2</v>
      </c>
      <c r="R7223">
        <v>1</v>
      </c>
      <c r="S7223">
        <v>0</v>
      </c>
    </row>
    <row r="7224" spans="1:19" x14ac:dyDescent="0.3">
      <c r="A7224" t="s">
        <v>14482</v>
      </c>
      <c r="B7224" s="171" t="s">
        <v>14483</v>
      </c>
      <c r="C7224" s="171" t="s">
        <v>11260</v>
      </c>
      <c r="D7224" s="171" t="s">
        <v>80</v>
      </c>
      <c r="E7224" s="11">
        <v>43040</v>
      </c>
      <c r="F7224">
        <v>0</v>
      </c>
      <c r="G7224">
        <v>0</v>
      </c>
      <c r="H7224" t="e">
        <v>#DIV/0!</v>
      </c>
      <c r="I7224">
        <v>0</v>
      </c>
      <c r="J7224">
        <v>0</v>
      </c>
      <c r="K7224" t="e">
        <v>#DIV/0!</v>
      </c>
      <c r="L7224">
        <v>0</v>
      </c>
      <c r="M7224" t="e">
        <v>#DIV/0!</v>
      </c>
      <c r="N7224">
        <v>0</v>
      </c>
      <c r="P7224">
        <v>0</v>
      </c>
      <c r="Q7224">
        <v>0</v>
      </c>
      <c r="R7224" t="e">
        <v>#DIV/0!</v>
      </c>
      <c r="S7224">
        <v>0</v>
      </c>
    </row>
    <row r="7225" spans="1:19" x14ac:dyDescent="0.3">
      <c r="A7225" t="s">
        <v>14484</v>
      </c>
      <c r="B7225" s="171" t="s">
        <v>14485</v>
      </c>
      <c r="C7225" s="171" t="s">
        <v>10528</v>
      </c>
      <c r="D7225" s="171" t="s">
        <v>4</v>
      </c>
      <c r="E7225" s="11">
        <v>43040</v>
      </c>
      <c r="F7225">
        <v>0</v>
      </c>
      <c r="G7225">
        <v>0</v>
      </c>
      <c r="H7225" t="e">
        <v>#DIV/0!</v>
      </c>
      <c r="I7225">
        <v>0</v>
      </c>
      <c r="J7225">
        <v>0</v>
      </c>
      <c r="K7225" t="e">
        <v>#DIV/0!</v>
      </c>
      <c r="L7225">
        <v>0</v>
      </c>
      <c r="M7225" t="e">
        <v>#DIV/0!</v>
      </c>
      <c r="N7225">
        <v>0</v>
      </c>
      <c r="P7225">
        <v>0</v>
      </c>
      <c r="Q7225">
        <v>0</v>
      </c>
      <c r="R7225" t="e">
        <v>#DIV/0!</v>
      </c>
      <c r="S7225">
        <v>0</v>
      </c>
    </row>
    <row r="7226" spans="1:19" x14ac:dyDescent="0.3">
      <c r="A7226" t="s">
        <v>14486</v>
      </c>
      <c r="B7226" s="171" t="s">
        <v>14487</v>
      </c>
      <c r="C7226" s="171" t="s">
        <v>119</v>
      </c>
      <c r="D7226" s="171" t="s">
        <v>4</v>
      </c>
      <c r="E7226" s="11">
        <v>43040</v>
      </c>
      <c r="F7226">
        <v>0</v>
      </c>
      <c r="G7226">
        <v>0</v>
      </c>
      <c r="H7226" t="e">
        <v>#DIV/0!</v>
      </c>
      <c r="I7226">
        <v>0</v>
      </c>
      <c r="J7226">
        <v>0</v>
      </c>
      <c r="K7226" t="e">
        <v>#DIV/0!</v>
      </c>
      <c r="L7226">
        <v>0</v>
      </c>
      <c r="M7226" t="e">
        <v>#DIV/0!</v>
      </c>
      <c r="N7226">
        <v>0</v>
      </c>
      <c r="P7226">
        <v>0</v>
      </c>
      <c r="Q7226">
        <v>0</v>
      </c>
      <c r="R7226" t="e">
        <v>#DIV/0!</v>
      </c>
      <c r="S7226">
        <v>0</v>
      </c>
    </row>
    <row r="7227" spans="1:19" x14ac:dyDescent="0.3">
      <c r="A7227" t="s">
        <v>14488</v>
      </c>
      <c r="B7227" s="171" t="s">
        <v>14489</v>
      </c>
      <c r="C7227" s="171" t="s">
        <v>122</v>
      </c>
      <c r="D7227" s="171" t="s">
        <v>80</v>
      </c>
      <c r="E7227" s="11">
        <v>43040</v>
      </c>
      <c r="F7227">
        <v>0</v>
      </c>
      <c r="G7227">
        <v>0</v>
      </c>
      <c r="H7227" t="e">
        <v>#DIV/0!</v>
      </c>
      <c r="I7227">
        <v>0</v>
      </c>
      <c r="J7227">
        <v>0</v>
      </c>
      <c r="K7227" t="e">
        <v>#DIV/0!</v>
      </c>
      <c r="L7227">
        <v>0</v>
      </c>
      <c r="M7227" t="e">
        <v>#DIV/0!</v>
      </c>
      <c r="N7227">
        <v>0</v>
      </c>
      <c r="P7227">
        <v>0</v>
      </c>
      <c r="Q7227">
        <v>0</v>
      </c>
      <c r="R7227" t="e">
        <v>#DIV/0!</v>
      </c>
      <c r="S7227">
        <v>0</v>
      </c>
    </row>
    <row r="7228" spans="1:19" x14ac:dyDescent="0.3">
      <c r="A7228" t="s">
        <v>14490</v>
      </c>
      <c r="B7228" s="171" t="s">
        <v>14491</v>
      </c>
      <c r="C7228" s="171" t="s">
        <v>125</v>
      </c>
      <c r="D7228" s="171" t="s">
        <v>80</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3">
      <c r="A7229" t="s">
        <v>14492</v>
      </c>
      <c r="B7229" s="171" t="s">
        <v>14493</v>
      </c>
      <c r="C7229" s="171" t="s">
        <v>128</v>
      </c>
      <c r="D7229" s="171" t="s">
        <v>4</v>
      </c>
      <c r="E7229" s="11">
        <v>43040</v>
      </c>
      <c r="F7229">
        <v>0</v>
      </c>
      <c r="G7229">
        <v>0</v>
      </c>
      <c r="H7229" t="e">
        <v>#DIV/0!</v>
      </c>
      <c r="I7229">
        <v>0</v>
      </c>
      <c r="J7229">
        <v>0</v>
      </c>
      <c r="K7229" t="e">
        <v>#DIV/0!</v>
      </c>
      <c r="L7229">
        <v>0</v>
      </c>
      <c r="M7229" t="e">
        <v>#DIV/0!</v>
      </c>
      <c r="N7229">
        <v>0</v>
      </c>
      <c r="O7229">
        <v>1</v>
      </c>
      <c r="P7229">
        <v>4</v>
      </c>
      <c r="Q7229">
        <v>5</v>
      </c>
      <c r="R7229">
        <v>0.8</v>
      </c>
      <c r="S7229">
        <v>0</v>
      </c>
    </row>
    <row r="7230" spans="1:19" x14ac:dyDescent="0.3">
      <c r="A7230" t="s">
        <v>14494</v>
      </c>
      <c r="B7230" s="171" t="s">
        <v>14495</v>
      </c>
      <c r="C7230" s="171" t="s">
        <v>131</v>
      </c>
      <c r="D7230" s="171" t="s">
        <v>4</v>
      </c>
      <c r="E7230" s="11">
        <v>43040</v>
      </c>
      <c r="F7230">
        <v>0</v>
      </c>
      <c r="G7230">
        <v>0</v>
      </c>
      <c r="H7230" t="e">
        <v>#DIV/0!</v>
      </c>
      <c r="I7230">
        <v>0</v>
      </c>
      <c r="J7230">
        <v>0</v>
      </c>
      <c r="K7230" t="e">
        <v>#DIV/0!</v>
      </c>
      <c r="L7230">
        <v>0</v>
      </c>
      <c r="M7230" t="e">
        <v>#DIV/0!</v>
      </c>
      <c r="N7230">
        <v>0</v>
      </c>
      <c r="P7230">
        <v>3</v>
      </c>
      <c r="Q7230">
        <v>6</v>
      </c>
      <c r="R7230">
        <v>0.5</v>
      </c>
      <c r="S7230">
        <v>0</v>
      </c>
    </row>
    <row r="7231" spans="1:19" x14ac:dyDescent="0.3">
      <c r="A7231" t="s">
        <v>14496</v>
      </c>
      <c r="B7231" s="171" t="s">
        <v>14497</v>
      </c>
      <c r="C7231" s="171" t="s">
        <v>10531</v>
      </c>
      <c r="D7231" s="171" t="s">
        <v>4</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3">
      <c r="A7232" t="s">
        <v>14498</v>
      </c>
      <c r="B7232" s="171" t="s">
        <v>14499</v>
      </c>
      <c r="C7232" s="171" t="s">
        <v>137</v>
      </c>
      <c r="D7232" s="171" t="s">
        <v>80</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3">
      <c r="A7233" t="s">
        <v>14500</v>
      </c>
      <c r="B7233" s="171" t="s">
        <v>14501</v>
      </c>
      <c r="C7233" s="171" t="s">
        <v>140</v>
      </c>
      <c r="D7233" s="171" t="s">
        <v>4</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3">
      <c r="A7234" t="s">
        <v>14502</v>
      </c>
      <c r="B7234" s="171" t="s">
        <v>14503</v>
      </c>
      <c r="C7234" s="171" t="s">
        <v>8615</v>
      </c>
      <c r="D7234" s="171" t="s">
        <v>80</v>
      </c>
      <c r="E7234" s="11">
        <v>43040</v>
      </c>
      <c r="F7234">
        <v>0</v>
      </c>
      <c r="G7234">
        <v>0</v>
      </c>
      <c r="H7234" t="e">
        <v>#DIV/0!</v>
      </c>
      <c r="I7234">
        <v>0</v>
      </c>
      <c r="J7234">
        <v>0</v>
      </c>
      <c r="K7234" t="e">
        <v>#DIV/0!</v>
      </c>
      <c r="L7234">
        <v>0</v>
      </c>
      <c r="M7234" t="e">
        <v>#DIV/0!</v>
      </c>
      <c r="N7234">
        <v>0</v>
      </c>
      <c r="P7234">
        <v>0</v>
      </c>
      <c r="Q7234">
        <v>0</v>
      </c>
      <c r="R7234" t="e">
        <v>#DIV/0!</v>
      </c>
      <c r="S7234">
        <v>0</v>
      </c>
    </row>
    <row r="7235" spans="1:19" x14ac:dyDescent="0.3">
      <c r="A7235" t="s">
        <v>14504</v>
      </c>
      <c r="B7235" s="171" t="s">
        <v>14505</v>
      </c>
      <c r="C7235" s="171" t="s">
        <v>8590</v>
      </c>
      <c r="D7235" s="171" t="s">
        <v>4</v>
      </c>
      <c r="E7235" s="11">
        <v>43040</v>
      </c>
      <c r="F7235">
        <v>0</v>
      </c>
      <c r="G7235">
        <v>0</v>
      </c>
      <c r="H7235" t="e">
        <v>#DIV/0!</v>
      </c>
      <c r="I7235">
        <v>0</v>
      </c>
      <c r="J7235">
        <v>0</v>
      </c>
      <c r="K7235" t="e">
        <v>#DIV/0!</v>
      </c>
      <c r="L7235">
        <v>0</v>
      </c>
      <c r="M7235" t="e">
        <v>#DIV/0!</v>
      </c>
      <c r="N7235">
        <v>0</v>
      </c>
      <c r="P7235">
        <v>0</v>
      </c>
      <c r="Q7235">
        <v>0</v>
      </c>
      <c r="R7235" t="e">
        <v>#DIV/0!</v>
      </c>
      <c r="S7235">
        <v>0</v>
      </c>
    </row>
    <row r="7236" spans="1:19" x14ac:dyDescent="0.3">
      <c r="A7236" t="s">
        <v>14506</v>
      </c>
      <c r="B7236" s="171" t="s">
        <v>14507</v>
      </c>
      <c r="C7236" s="171" t="s">
        <v>167</v>
      </c>
      <c r="D7236" s="171" t="s">
        <v>80</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3">
      <c r="A7237" t="s">
        <v>14508</v>
      </c>
      <c r="B7237" s="171" t="s">
        <v>14509</v>
      </c>
      <c r="C7237" s="171" t="s">
        <v>170</v>
      </c>
      <c r="D7237" s="171" t="s">
        <v>4</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3">
      <c r="A7238" t="s">
        <v>14510</v>
      </c>
      <c r="B7238" s="171" t="s">
        <v>14511</v>
      </c>
      <c r="C7238" s="171" t="s">
        <v>179</v>
      </c>
      <c r="D7238" s="171" t="s">
        <v>80</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3">
      <c r="A7239" t="s">
        <v>14512</v>
      </c>
      <c r="B7239" s="171" t="s">
        <v>14513</v>
      </c>
      <c r="C7239" s="171" t="s">
        <v>182</v>
      </c>
      <c r="D7239" s="171" t="s">
        <v>4</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3">
      <c r="A7240" t="s">
        <v>14514</v>
      </c>
      <c r="B7240" s="171" t="s">
        <v>14515</v>
      </c>
      <c r="C7240" s="171" t="s">
        <v>185</v>
      </c>
      <c r="D7240" s="171" t="s">
        <v>80</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3">
      <c r="A7241" t="s">
        <v>14516</v>
      </c>
      <c r="B7241" s="171" t="s">
        <v>14517</v>
      </c>
      <c r="C7241" s="171" t="s">
        <v>188</v>
      </c>
      <c r="D7241" s="171" t="s">
        <v>4</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3">
      <c r="A7242" t="s">
        <v>14518</v>
      </c>
      <c r="B7242" s="171" t="s">
        <v>14519</v>
      </c>
      <c r="C7242" s="171" t="s">
        <v>10537</v>
      </c>
      <c r="D7242" s="171" t="s">
        <v>4</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3">
      <c r="A7243" t="s">
        <v>14520</v>
      </c>
      <c r="B7243" s="171" t="s">
        <v>14521</v>
      </c>
      <c r="C7243" s="171" t="s">
        <v>191</v>
      </c>
      <c r="D7243" s="171" t="s">
        <v>80</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3">
      <c r="A7244" t="s">
        <v>14522</v>
      </c>
      <c r="B7244" s="171" t="s">
        <v>14523</v>
      </c>
      <c r="C7244" s="171" t="s">
        <v>194</v>
      </c>
      <c r="D7244" s="171" t="s">
        <v>4</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3">
      <c r="A7245" t="s">
        <v>14524</v>
      </c>
      <c r="B7245" s="171" t="s">
        <v>14525</v>
      </c>
      <c r="C7245" s="171" t="s">
        <v>197</v>
      </c>
      <c r="D7245" s="171" t="s">
        <v>4</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3">
      <c r="A7246" t="s">
        <v>14526</v>
      </c>
      <c r="B7246" s="171" t="s">
        <v>14527</v>
      </c>
      <c r="C7246" s="171" t="s">
        <v>209</v>
      </c>
      <c r="D7246" s="171" t="s">
        <v>4</v>
      </c>
      <c r="E7246" s="11">
        <v>43040</v>
      </c>
      <c r="F7246">
        <v>0</v>
      </c>
      <c r="G7246">
        <v>0</v>
      </c>
      <c r="H7246" t="e">
        <v>#DIV/0!</v>
      </c>
      <c r="I7246">
        <v>0</v>
      </c>
      <c r="J7246">
        <v>0</v>
      </c>
      <c r="K7246" t="e">
        <v>#DIV/0!</v>
      </c>
      <c r="L7246">
        <v>0</v>
      </c>
      <c r="M7246" t="e">
        <v>#DIV/0!</v>
      </c>
      <c r="N7246">
        <v>0</v>
      </c>
      <c r="P7246">
        <v>0</v>
      </c>
      <c r="Q7246">
        <v>0</v>
      </c>
      <c r="R7246" t="e">
        <v>#DIV/0!</v>
      </c>
      <c r="S7246">
        <v>0</v>
      </c>
    </row>
    <row r="7247" spans="1:19" x14ac:dyDescent="0.3">
      <c r="A7247" t="s">
        <v>14528</v>
      </c>
      <c r="B7247" s="171" t="s">
        <v>14529</v>
      </c>
      <c r="C7247" s="171" t="s">
        <v>212</v>
      </c>
      <c r="D7247" s="171" t="s">
        <v>80</v>
      </c>
      <c r="E7247" s="11">
        <v>43040</v>
      </c>
      <c r="F7247">
        <v>0</v>
      </c>
      <c r="G7247">
        <v>0</v>
      </c>
      <c r="H7247" t="e">
        <v>#DIV/0!</v>
      </c>
      <c r="I7247">
        <v>0</v>
      </c>
      <c r="J7247">
        <v>0</v>
      </c>
      <c r="K7247" t="e">
        <v>#DIV/0!</v>
      </c>
      <c r="L7247">
        <v>0</v>
      </c>
      <c r="M7247" t="e">
        <v>#DIV/0!</v>
      </c>
      <c r="N7247">
        <v>0</v>
      </c>
      <c r="P7247">
        <v>0</v>
      </c>
      <c r="Q7247">
        <v>0</v>
      </c>
      <c r="R7247" t="e">
        <v>#DIV/0!</v>
      </c>
      <c r="S7247">
        <v>0</v>
      </c>
    </row>
    <row r="7248" spans="1:19" x14ac:dyDescent="0.3">
      <c r="A7248" t="s">
        <v>14530</v>
      </c>
      <c r="B7248" s="171" t="s">
        <v>14531</v>
      </c>
      <c r="C7248" s="171" t="s">
        <v>215</v>
      </c>
      <c r="D7248" s="171" t="s">
        <v>80</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3">
      <c r="A7249" t="s">
        <v>14532</v>
      </c>
      <c r="B7249" s="171" t="s">
        <v>14533</v>
      </c>
      <c r="C7249" s="171" t="s">
        <v>218</v>
      </c>
      <c r="D7249" s="171" t="s">
        <v>4</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3">
      <c r="A7250" t="s">
        <v>14534</v>
      </c>
      <c r="B7250" s="171" t="s">
        <v>14535</v>
      </c>
      <c r="C7250" s="171" t="s">
        <v>8233</v>
      </c>
      <c r="D7250" s="171" t="s">
        <v>80</v>
      </c>
      <c r="E7250" s="11">
        <v>43040</v>
      </c>
      <c r="F7250">
        <v>0</v>
      </c>
      <c r="G7250">
        <v>0</v>
      </c>
      <c r="H7250" t="e">
        <v>#DIV/0!</v>
      </c>
      <c r="I7250">
        <v>0</v>
      </c>
      <c r="J7250">
        <v>0</v>
      </c>
      <c r="K7250" t="e">
        <v>#DIV/0!</v>
      </c>
      <c r="L7250">
        <v>0</v>
      </c>
      <c r="M7250" t="e">
        <v>#DIV/0!</v>
      </c>
      <c r="N7250">
        <v>0</v>
      </c>
      <c r="P7250">
        <v>0</v>
      </c>
      <c r="Q7250">
        <v>0</v>
      </c>
      <c r="R7250" t="e">
        <v>#DIV/0!</v>
      </c>
      <c r="S7250">
        <v>0</v>
      </c>
    </row>
    <row r="7251" spans="1:20" x14ac:dyDescent="0.3">
      <c r="A7251" t="s">
        <v>14536</v>
      </c>
      <c r="B7251" s="171" t="s">
        <v>14537</v>
      </c>
      <c r="C7251" s="171" t="s">
        <v>8193</v>
      </c>
      <c r="D7251" s="171" t="s">
        <v>4</v>
      </c>
      <c r="E7251" s="11">
        <v>43040</v>
      </c>
      <c r="F7251">
        <v>0</v>
      </c>
      <c r="G7251">
        <v>0</v>
      </c>
      <c r="H7251" t="e">
        <v>#DIV/0!</v>
      </c>
      <c r="I7251">
        <v>0</v>
      </c>
      <c r="J7251">
        <v>0</v>
      </c>
      <c r="K7251" t="e">
        <v>#DIV/0!</v>
      </c>
      <c r="L7251">
        <v>0</v>
      </c>
      <c r="M7251" t="e">
        <v>#DIV/0!</v>
      </c>
      <c r="N7251">
        <v>0</v>
      </c>
      <c r="P7251">
        <v>0</v>
      </c>
      <c r="Q7251">
        <v>0</v>
      </c>
      <c r="R7251" t="e">
        <v>#DIV/0!</v>
      </c>
      <c r="S7251">
        <v>0</v>
      </c>
    </row>
    <row r="7252" spans="1:20" x14ac:dyDescent="0.3">
      <c r="A7252" t="s">
        <v>14538</v>
      </c>
      <c r="B7252" s="171" t="s">
        <v>14539</v>
      </c>
      <c r="C7252" s="171" t="s">
        <v>233</v>
      </c>
      <c r="D7252" s="171" t="s">
        <v>80</v>
      </c>
      <c r="E7252" s="11">
        <v>43040</v>
      </c>
      <c r="F7252">
        <v>0</v>
      </c>
      <c r="G7252">
        <v>0</v>
      </c>
      <c r="H7252" t="e">
        <v>#DIV/0!</v>
      </c>
      <c r="I7252">
        <v>0</v>
      </c>
      <c r="J7252">
        <v>0</v>
      </c>
      <c r="K7252" t="e">
        <v>#DIV/0!</v>
      </c>
      <c r="L7252">
        <v>0</v>
      </c>
      <c r="M7252" t="e">
        <v>#DIV/0!</v>
      </c>
      <c r="N7252">
        <v>0</v>
      </c>
      <c r="P7252">
        <v>0</v>
      </c>
      <c r="Q7252">
        <v>0</v>
      </c>
      <c r="R7252" t="e">
        <v>#DIV/0!</v>
      </c>
      <c r="S7252">
        <v>0</v>
      </c>
    </row>
    <row r="7253" spans="1:20" x14ac:dyDescent="0.3">
      <c r="A7253" t="s">
        <v>14540</v>
      </c>
      <c r="B7253" s="171" t="s">
        <v>14541</v>
      </c>
      <c r="C7253" s="171" t="s">
        <v>236</v>
      </c>
      <c r="D7253" s="171" t="s">
        <v>4</v>
      </c>
      <c r="E7253" s="11">
        <v>43040</v>
      </c>
      <c r="F7253">
        <v>0</v>
      </c>
      <c r="G7253">
        <v>0</v>
      </c>
      <c r="H7253" t="e">
        <v>#DIV/0!</v>
      </c>
      <c r="I7253">
        <v>0</v>
      </c>
      <c r="J7253">
        <v>0</v>
      </c>
      <c r="K7253" t="e">
        <v>#DIV/0!</v>
      </c>
      <c r="L7253">
        <v>0</v>
      </c>
      <c r="M7253" t="e">
        <v>#DIV/0!</v>
      </c>
      <c r="N7253">
        <v>0</v>
      </c>
      <c r="P7253">
        <v>0</v>
      </c>
      <c r="Q7253">
        <v>0</v>
      </c>
      <c r="R7253" t="e">
        <v>#DIV/0!</v>
      </c>
      <c r="S7253">
        <v>0</v>
      </c>
    </row>
    <row r="7254" spans="1:20" x14ac:dyDescent="0.3">
      <c r="A7254" t="s">
        <v>14542</v>
      </c>
      <c r="B7254" s="171" t="s">
        <v>14543</v>
      </c>
      <c r="C7254" s="171" t="s">
        <v>239</v>
      </c>
      <c r="D7254" s="171" t="s">
        <v>4</v>
      </c>
      <c r="E7254" s="11">
        <v>43040</v>
      </c>
      <c r="F7254">
        <v>0</v>
      </c>
      <c r="G7254">
        <v>0</v>
      </c>
      <c r="H7254" t="e">
        <v>#DIV/0!</v>
      </c>
      <c r="I7254">
        <v>0</v>
      </c>
      <c r="J7254">
        <v>0</v>
      </c>
      <c r="K7254" t="e">
        <v>#DIV/0!</v>
      </c>
      <c r="L7254">
        <v>0</v>
      </c>
      <c r="M7254" t="e">
        <v>#DIV/0!</v>
      </c>
      <c r="N7254">
        <v>0</v>
      </c>
      <c r="P7254">
        <v>0</v>
      </c>
      <c r="Q7254">
        <v>0</v>
      </c>
      <c r="R7254" t="e">
        <v>#DIV/0!</v>
      </c>
      <c r="S7254">
        <v>0</v>
      </c>
    </row>
    <row r="7255" spans="1:20" x14ac:dyDescent="0.3">
      <c r="A7255" t="s">
        <v>14544</v>
      </c>
      <c r="B7255" s="171" t="s">
        <v>14545</v>
      </c>
      <c r="C7255" s="171" t="s">
        <v>143</v>
      </c>
      <c r="D7255" s="171" t="s">
        <v>4</v>
      </c>
      <c r="E7255" s="11">
        <v>43040</v>
      </c>
      <c r="F7255">
        <v>0</v>
      </c>
      <c r="G7255">
        <v>0</v>
      </c>
      <c r="H7255" t="e">
        <v>#DIV/0!</v>
      </c>
      <c r="I7255">
        <v>0</v>
      </c>
      <c r="J7255">
        <v>0</v>
      </c>
      <c r="K7255" t="e">
        <v>#DIV/0!</v>
      </c>
      <c r="L7255">
        <v>0</v>
      </c>
      <c r="M7255" t="e">
        <v>#DIV/0!</v>
      </c>
      <c r="N7255">
        <v>0</v>
      </c>
      <c r="P7255">
        <v>0</v>
      </c>
      <c r="Q7255">
        <v>0</v>
      </c>
      <c r="R7255" t="e">
        <v>#DIV/0!</v>
      </c>
      <c r="S7255">
        <v>0</v>
      </c>
    </row>
    <row r="7256" spans="1:20" x14ac:dyDescent="0.3">
      <c r="A7256" t="s">
        <v>14546</v>
      </c>
      <c r="B7256" s="171" t="s">
        <v>14547</v>
      </c>
      <c r="C7256" s="171" t="s">
        <v>146</v>
      </c>
      <c r="D7256" s="171" t="s">
        <v>80</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3">
      <c r="A7257" t="s">
        <v>14548</v>
      </c>
      <c r="B7257" s="171" t="s">
        <v>14549</v>
      </c>
      <c r="C7257" s="171" t="s">
        <v>152</v>
      </c>
      <c r="D7257" s="171" t="s">
        <v>4</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3">
      <c r="A7258" t="s">
        <v>14550</v>
      </c>
      <c r="B7258" s="171" t="s">
        <v>14551</v>
      </c>
      <c r="C7258" s="171" t="s">
        <v>155</v>
      </c>
      <c r="D7258" s="171" t="s">
        <v>4</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3">
      <c r="A7259" t="s">
        <v>14552</v>
      </c>
      <c r="B7259" s="171" t="s">
        <v>14553</v>
      </c>
      <c r="C7259" s="171" t="s">
        <v>10534</v>
      </c>
      <c r="D7259" s="171" t="s">
        <v>4</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3">
      <c r="A7260" t="s">
        <v>14554</v>
      </c>
      <c r="B7260" s="171" t="s">
        <v>14555</v>
      </c>
      <c r="C7260" s="171" t="s">
        <v>158</v>
      </c>
      <c r="D7260" s="171" t="s">
        <v>4</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3">
      <c r="A7261" t="s">
        <v>14556</v>
      </c>
      <c r="B7261" s="171" t="s">
        <v>14557</v>
      </c>
      <c r="C7261" s="171" t="s">
        <v>161</v>
      </c>
      <c r="D7261" s="171" t="s">
        <v>80</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3">
      <c r="A7262" t="s">
        <v>14558</v>
      </c>
      <c r="B7262" s="171" t="s">
        <v>14559</v>
      </c>
      <c r="C7262" s="171" t="s">
        <v>221</v>
      </c>
      <c r="D7262" s="171" t="s">
        <v>80</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3">
      <c r="A7263" t="s">
        <v>14560</v>
      </c>
      <c r="B7263" s="171" t="s">
        <v>14561</v>
      </c>
      <c r="C7263" s="171" t="s">
        <v>227</v>
      </c>
      <c r="D7263" s="171" t="s">
        <v>4</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3">
      <c r="A7264" t="s">
        <v>14562</v>
      </c>
      <c r="B7264" s="171" t="s">
        <v>14563</v>
      </c>
      <c r="C7264" s="171" t="s">
        <v>230</v>
      </c>
      <c r="D7264" s="171" t="s">
        <v>4</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3">
      <c r="A7265" t="s">
        <v>14564</v>
      </c>
      <c r="B7265" s="171" t="s">
        <v>14565</v>
      </c>
      <c r="C7265" s="171" t="s">
        <v>119</v>
      </c>
      <c r="D7265" s="171" t="s">
        <v>80</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3">
      <c r="A7266" t="s">
        <v>14566</v>
      </c>
      <c r="B7266" s="171" t="s">
        <v>14567</v>
      </c>
      <c r="C7266" s="171" t="s">
        <v>143</v>
      </c>
      <c r="D7266" s="171" t="s">
        <v>80</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3">
      <c r="A7267" t="s">
        <v>14568</v>
      </c>
      <c r="B7267" s="171" t="s">
        <v>14569</v>
      </c>
      <c r="C7267" s="171" t="s">
        <v>158</v>
      </c>
      <c r="D7267" s="171" t="s">
        <v>80</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3">
      <c r="A7268" t="s">
        <v>14570</v>
      </c>
      <c r="B7268" s="171" t="s">
        <v>14571</v>
      </c>
      <c r="C7268" s="171" t="s">
        <v>209</v>
      </c>
      <c r="D7268" s="171" t="s">
        <v>80</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3">
      <c r="A7269" t="s">
        <v>14572</v>
      </c>
      <c r="B7269" s="171" t="s">
        <v>14573</v>
      </c>
      <c r="C7269" s="171" t="s">
        <v>76</v>
      </c>
      <c r="D7269" s="171" t="s">
        <v>4</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3">
      <c r="A7270" t="s">
        <v>14574</v>
      </c>
      <c r="B7270" s="171" t="s">
        <v>14575</v>
      </c>
      <c r="C7270" s="171" t="s">
        <v>203</v>
      </c>
      <c r="D7270" s="171" t="s">
        <v>80</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3">
      <c r="A7271" t="s">
        <v>14576</v>
      </c>
      <c r="B7271" s="171" t="s">
        <v>14577</v>
      </c>
      <c r="C7271" s="171" t="s">
        <v>128</v>
      </c>
      <c r="D7271" s="171" t="s">
        <v>80</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3">
      <c r="A7272" t="s">
        <v>14578</v>
      </c>
      <c r="B7272" s="171" t="s">
        <v>14579</v>
      </c>
      <c r="C7272" s="171" t="s">
        <v>152</v>
      </c>
      <c r="D7272" s="171" t="s">
        <v>80</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3">
      <c r="A7273" t="s">
        <v>14580</v>
      </c>
      <c r="B7273" s="171" t="s">
        <v>14581</v>
      </c>
      <c r="C7273" s="171" t="s">
        <v>194</v>
      </c>
      <c r="D7273" s="171" t="s">
        <v>80</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3">
      <c r="A7274" t="s">
        <v>14582</v>
      </c>
      <c r="B7274" s="171" t="s">
        <v>14583</v>
      </c>
      <c r="C7274" s="171" t="s">
        <v>236</v>
      </c>
      <c r="D7274" s="171" t="s">
        <v>80</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3">
      <c r="A7275" t="s">
        <v>14584</v>
      </c>
      <c r="B7275" s="171" t="s">
        <v>14585</v>
      </c>
      <c r="C7275" s="171" t="s">
        <v>239</v>
      </c>
      <c r="D7275" s="171" t="s">
        <v>80</v>
      </c>
      <c r="E7275" s="11">
        <v>43070</v>
      </c>
      <c r="F7275">
        <v>0</v>
      </c>
      <c r="G7275">
        <v>0</v>
      </c>
      <c r="H7275" t="e">
        <v>#DIV/0!</v>
      </c>
      <c r="I7275">
        <v>0</v>
      </c>
      <c r="J7275">
        <v>0</v>
      </c>
      <c r="K7275" t="e">
        <v>#DIV/0!</v>
      </c>
      <c r="L7275">
        <v>0</v>
      </c>
      <c r="M7275" t="e">
        <v>#DIV/0!</v>
      </c>
      <c r="N7275">
        <v>0</v>
      </c>
      <c r="P7275">
        <v>0</v>
      </c>
      <c r="Q7275">
        <v>0</v>
      </c>
      <c r="R7275" t="e">
        <v>#DIV/0!</v>
      </c>
      <c r="S7275">
        <v>0</v>
      </c>
    </row>
    <row r="7276" spans="1:20" x14ac:dyDescent="0.3">
      <c r="A7276" t="s">
        <v>14586</v>
      </c>
      <c r="B7276" s="171" t="s">
        <v>14587</v>
      </c>
      <c r="C7276" s="171" t="s">
        <v>176</v>
      </c>
      <c r="D7276" s="171" t="s">
        <v>80</v>
      </c>
      <c r="E7276" s="11">
        <v>43070</v>
      </c>
      <c r="F7276">
        <v>4</v>
      </c>
      <c r="G7276">
        <v>4</v>
      </c>
      <c r="H7276">
        <v>1</v>
      </c>
      <c r="I7276">
        <v>32</v>
      </c>
      <c r="J7276">
        <v>24</v>
      </c>
      <c r="K7276">
        <v>1.3333333333333333</v>
      </c>
      <c r="L7276">
        <v>24</v>
      </c>
      <c r="M7276">
        <v>1</v>
      </c>
      <c r="N7276">
        <v>29</v>
      </c>
      <c r="P7276">
        <v>0</v>
      </c>
      <c r="Q7276">
        <v>3</v>
      </c>
      <c r="R7276">
        <v>0</v>
      </c>
      <c r="S7276">
        <v>3</v>
      </c>
    </row>
    <row r="7277" spans="1:20" x14ac:dyDescent="0.3">
      <c r="A7277" t="s">
        <v>14588</v>
      </c>
      <c r="B7277" s="171" t="s">
        <v>14589</v>
      </c>
      <c r="C7277" s="171" t="s">
        <v>206</v>
      </c>
      <c r="D7277" s="171" t="s">
        <v>80</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3">
      <c r="A7278" t="s">
        <v>14590</v>
      </c>
      <c r="B7278" s="171" t="s">
        <v>14591</v>
      </c>
      <c r="C7278" s="171" t="s">
        <v>113</v>
      </c>
      <c r="D7278" s="171" t="s">
        <v>80</v>
      </c>
      <c r="E7278" s="11">
        <v>43070</v>
      </c>
      <c r="F7278">
        <v>4.5</v>
      </c>
      <c r="G7278">
        <v>4.5</v>
      </c>
      <c r="H7278">
        <v>1</v>
      </c>
      <c r="I7278">
        <v>22</v>
      </c>
      <c r="J7278">
        <v>27</v>
      </c>
      <c r="K7278">
        <v>0.81481481481481477</v>
      </c>
      <c r="L7278">
        <v>27</v>
      </c>
      <c r="M7278">
        <v>1</v>
      </c>
      <c r="N7278">
        <v>20</v>
      </c>
      <c r="P7278">
        <v>2</v>
      </c>
      <c r="Q7278">
        <v>2</v>
      </c>
      <c r="R7278">
        <v>1</v>
      </c>
      <c r="S7278">
        <v>2</v>
      </c>
    </row>
    <row r="7279" spans="1:20" x14ac:dyDescent="0.3">
      <c r="A7279" t="s">
        <v>14592</v>
      </c>
      <c r="B7279" s="171" t="s">
        <v>14593</v>
      </c>
      <c r="C7279" s="171" t="s">
        <v>131</v>
      </c>
      <c r="D7279" s="171" t="s">
        <v>80</v>
      </c>
      <c r="E7279" s="11">
        <v>43070</v>
      </c>
      <c r="F7279">
        <v>0</v>
      </c>
      <c r="G7279">
        <v>0</v>
      </c>
      <c r="H7279" t="e">
        <v>#DIV/0!</v>
      </c>
      <c r="I7279">
        <v>0</v>
      </c>
      <c r="J7279">
        <v>0</v>
      </c>
      <c r="K7279" t="e">
        <v>#DIV/0!</v>
      </c>
      <c r="L7279">
        <v>0</v>
      </c>
      <c r="M7279" t="e">
        <v>#DIV/0!</v>
      </c>
      <c r="N7279">
        <v>0</v>
      </c>
      <c r="P7279">
        <v>0</v>
      </c>
      <c r="Q7279">
        <v>0</v>
      </c>
      <c r="R7279" t="e">
        <v>#DIV/0!</v>
      </c>
      <c r="S7279">
        <v>0</v>
      </c>
    </row>
    <row r="7280" spans="1:20" x14ac:dyDescent="0.3">
      <c r="A7280" t="s">
        <v>14594</v>
      </c>
      <c r="B7280" s="171" t="s">
        <v>14595</v>
      </c>
      <c r="C7280" s="171" t="s">
        <v>155</v>
      </c>
      <c r="D7280" s="171" t="s">
        <v>80</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3">
      <c r="A7281" t="s">
        <v>14596</v>
      </c>
      <c r="B7281" s="171" t="s">
        <v>14597</v>
      </c>
      <c r="C7281" s="171" t="s">
        <v>188</v>
      </c>
      <c r="D7281" s="171" t="s">
        <v>80</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3">
      <c r="A7282" t="s">
        <v>14598</v>
      </c>
      <c r="B7282" s="171" t="s">
        <v>14599</v>
      </c>
      <c r="C7282" s="171" t="s">
        <v>227</v>
      </c>
      <c r="D7282" s="171" t="s">
        <v>80</v>
      </c>
      <c r="E7282" s="11">
        <v>43070</v>
      </c>
      <c r="F7282">
        <v>0</v>
      </c>
      <c r="G7282">
        <v>0</v>
      </c>
      <c r="H7282" t="e">
        <v>#DIV/0!</v>
      </c>
      <c r="I7282">
        <v>0</v>
      </c>
      <c r="J7282">
        <v>0</v>
      </c>
      <c r="K7282" t="e">
        <v>#DIV/0!</v>
      </c>
      <c r="L7282">
        <v>0</v>
      </c>
      <c r="M7282" t="e">
        <v>#DIV/0!</v>
      </c>
      <c r="N7282">
        <v>0</v>
      </c>
      <c r="P7282">
        <v>0</v>
      </c>
      <c r="Q7282">
        <v>0</v>
      </c>
      <c r="R7282" t="e">
        <v>#DIV/0!</v>
      </c>
      <c r="S7282">
        <v>0</v>
      </c>
    </row>
    <row r="7283" spans="1:19" x14ac:dyDescent="0.3">
      <c r="A7283" t="s">
        <v>14600</v>
      </c>
      <c r="B7283" s="171" t="s">
        <v>14601</v>
      </c>
      <c r="C7283" s="171" t="s">
        <v>116</v>
      </c>
      <c r="D7283" s="171" t="s">
        <v>80</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3">
      <c r="A7284" t="s">
        <v>14602</v>
      </c>
      <c r="B7284" s="171" t="s">
        <v>14603</v>
      </c>
      <c r="C7284" s="171" t="s">
        <v>9862</v>
      </c>
      <c r="D7284" s="171" t="s">
        <v>80</v>
      </c>
      <c r="E7284" s="11">
        <v>43070</v>
      </c>
      <c r="F7284">
        <v>1.5</v>
      </c>
      <c r="G7284">
        <v>1.5</v>
      </c>
      <c r="H7284">
        <v>1</v>
      </c>
      <c r="I7284">
        <v>9</v>
      </c>
      <c r="J7284">
        <v>21</v>
      </c>
      <c r="K7284">
        <v>0.42857142857142855</v>
      </c>
      <c r="L7284">
        <v>21</v>
      </c>
      <c r="M7284">
        <v>1</v>
      </c>
      <c r="N7284">
        <v>8</v>
      </c>
      <c r="P7284">
        <v>0</v>
      </c>
      <c r="Q7284">
        <v>0</v>
      </c>
      <c r="R7284" t="e">
        <v>#DIV/0!</v>
      </c>
      <c r="S7284">
        <v>1</v>
      </c>
    </row>
    <row r="7285" spans="1:19" x14ac:dyDescent="0.3">
      <c r="A7285" t="s">
        <v>14604</v>
      </c>
      <c r="B7285" s="171" t="s">
        <v>14605</v>
      </c>
      <c r="C7285" s="171" t="s">
        <v>140</v>
      </c>
      <c r="D7285" s="171" t="s">
        <v>80</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3">
      <c r="A7286" t="s">
        <v>14606</v>
      </c>
      <c r="B7286" s="171" t="s">
        <v>14607</v>
      </c>
      <c r="C7286" s="171" t="s">
        <v>8590</v>
      </c>
      <c r="D7286" s="171" t="s">
        <v>80</v>
      </c>
      <c r="E7286" s="11">
        <v>43070</v>
      </c>
      <c r="F7286">
        <v>0</v>
      </c>
      <c r="G7286">
        <v>0</v>
      </c>
      <c r="H7286" t="e">
        <v>#DIV/0!</v>
      </c>
      <c r="I7286">
        <v>0</v>
      </c>
      <c r="J7286">
        <v>0</v>
      </c>
      <c r="K7286" t="e">
        <v>#DIV/0!</v>
      </c>
      <c r="L7286">
        <v>0</v>
      </c>
      <c r="M7286" t="e">
        <v>#DIV/0!</v>
      </c>
      <c r="N7286">
        <v>0</v>
      </c>
      <c r="P7286">
        <v>0</v>
      </c>
      <c r="Q7286">
        <v>0</v>
      </c>
      <c r="R7286" t="e">
        <v>#DIV/0!</v>
      </c>
      <c r="S7286">
        <v>0</v>
      </c>
    </row>
    <row r="7287" spans="1:19" x14ac:dyDescent="0.3">
      <c r="A7287" t="s">
        <v>14608</v>
      </c>
      <c r="B7287" s="171" t="s">
        <v>14609</v>
      </c>
      <c r="C7287" s="171" t="s">
        <v>170</v>
      </c>
      <c r="D7287" s="171" t="s">
        <v>80</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3">
      <c r="A7288" t="s">
        <v>14610</v>
      </c>
      <c r="B7288" s="171" t="s">
        <v>14611</v>
      </c>
      <c r="C7288" s="171" t="s">
        <v>182</v>
      </c>
      <c r="D7288" s="171" t="s">
        <v>80</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3">
      <c r="A7289" t="s">
        <v>14612</v>
      </c>
      <c r="B7289" s="171" t="s">
        <v>14613</v>
      </c>
      <c r="C7289" s="171" t="s">
        <v>197</v>
      </c>
      <c r="D7289" s="171" t="s">
        <v>80</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3">
      <c r="A7290" t="s">
        <v>14614</v>
      </c>
      <c r="B7290" s="171" t="s">
        <v>14615</v>
      </c>
      <c r="C7290" s="171" t="s">
        <v>218</v>
      </c>
      <c r="D7290" s="171" t="s">
        <v>80</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3">
      <c r="A7291" t="s">
        <v>14616</v>
      </c>
      <c r="B7291" s="171" t="s">
        <v>14617</v>
      </c>
      <c r="C7291" s="171" t="s">
        <v>230</v>
      </c>
      <c r="D7291" s="171" t="s">
        <v>80</v>
      </c>
      <c r="E7291" s="11">
        <v>43070</v>
      </c>
      <c r="F7291">
        <v>0</v>
      </c>
      <c r="G7291">
        <v>0</v>
      </c>
      <c r="H7291" t="e">
        <v>#DIV/0!</v>
      </c>
      <c r="I7291">
        <v>0</v>
      </c>
      <c r="J7291">
        <v>0</v>
      </c>
      <c r="K7291" t="e">
        <v>#DIV/0!</v>
      </c>
      <c r="L7291">
        <v>0</v>
      </c>
      <c r="M7291" t="e">
        <v>#DIV/0!</v>
      </c>
      <c r="N7291">
        <v>0</v>
      </c>
      <c r="P7291">
        <v>0</v>
      </c>
      <c r="Q7291">
        <v>0</v>
      </c>
      <c r="R7291" t="e">
        <v>#DIV/0!</v>
      </c>
      <c r="S7291">
        <v>0</v>
      </c>
    </row>
    <row r="7292" spans="1:19" x14ac:dyDescent="0.3">
      <c r="A7292" t="s">
        <v>14618</v>
      </c>
      <c r="B7292" s="171" t="s">
        <v>14619</v>
      </c>
      <c r="C7292" s="171" t="s">
        <v>8193</v>
      </c>
      <c r="D7292" s="171" t="s">
        <v>80</v>
      </c>
      <c r="E7292" s="11">
        <v>43070</v>
      </c>
      <c r="F7292">
        <v>0</v>
      </c>
      <c r="G7292">
        <v>0</v>
      </c>
      <c r="H7292" t="e">
        <v>#DIV/0!</v>
      </c>
      <c r="I7292">
        <v>0</v>
      </c>
      <c r="J7292">
        <v>0</v>
      </c>
      <c r="K7292" t="e">
        <v>#DIV/0!</v>
      </c>
      <c r="L7292">
        <v>0</v>
      </c>
      <c r="M7292" t="e">
        <v>#DIV/0!</v>
      </c>
      <c r="N7292">
        <v>0</v>
      </c>
      <c r="P7292">
        <v>0</v>
      </c>
      <c r="Q7292">
        <v>0</v>
      </c>
      <c r="R7292" t="e">
        <v>#DIV/0!</v>
      </c>
      <c r="S7292">
        <v>0</v>
      </c>
    </row>
    <row r="7293" spans="1:19" x14ac:dyDescent="0.3">
      <c r="A7293" t="s">
        <v>14620</v>
      </c>
      <c r="B7293" s="171" t="s">
        <v>14621</v>
      </c>
      <c r="C7293" s="171" t="s">
        <v>10522</v>
      </c>
      <c r="D7293" s="171" t="s">
        <v>80</v>
      </c>
      <c r="E7293" s="11">
        <v>43070</v>
      </c>
      <c r="F7293">
        <v>0.5</v>
      </c>
      <c r="G7293">
        <v>1</v>
      </c>
      <c r="H7293">
        <v>0.5</v>
      </c>
      <c r="I7293">
        <v>4</v>
      </c>
      <c r="J7293">
        <v>3</v>
      </c>
      <c r="K7293">
        <v>1.3333333333333333</v>
      </c>
      <c r="L7293">
        <v>6</v>
      </c>
      <c r="M7293">
        <v>0.5</v>
      </c>
      <c r="N7293">
        <v>4</v>
      </c>
      <c r="P7293">
        <v>0</v>
      </c>
      <c r="Q7293">
        <v>0</v>
      </c>
      <c r="R7293" t="e">
        <v>#DIV/0!</v>
      </c>
      <c r="S7293">
        <v>0</v>
      </c>
    </row>
    <row r="7294" spans="1:19" x14ac:dyDescent="0.3">
      <c r="A7294" t="s">
        <v>14622</v>
      </c>
      <c r="B7294" s="171" t="s">
        <v>14623</v>
      </c>
      <c r="C7294" s="171" t="s">
        <v>10525</v>
      </c>
      <c r="D7294" s="171" t="s">
        <v>80</v>
      </c>
      <c r="E7294" s="11">
        <v>43070</v>
      </c>
      <c r="F7294">
        <v>1.5</v>
      </c>
      <c r="G7294">
        <v>1.5</v>
      </c>
      <c r="H7294">
        <v>1</v>
      </c>
      <c r="I7294">
        <v>6</v>
      </c>
      <c r="J7294">
        <v>9</v>
      </c>
      <c r="K7294">
        <v>0.66666666666666663</v>
      </c>
      <c r="L7294">
        <v>9</v>
      </c>
      <c r="M7294">
        <v>1</v>
      </c>
      <c r="N7294">
        <v>6</v>
      </c>
      <c r="P7294">
        <v>0</v>
      </c>
      <c r="Q7294">
        <v>0</v>
      </c>
      <c r="R7294" t="e">
        <v>#DIV/0!</v>
      </c>
      <c r="S7294">
        <v>0</v>
      </c>
    </row>
    <row r="7295" spans="1:19" x14ac:dyDescent="0.3">
      <c r="A7295" t="s">
        <v>14624</v>
      </c>
      <c r="B7295" s="171" t="s">
        <v>14625</v>
      </c>
      <c r="C7295" s="171" t="s">
        <v>10528</v>
      </c>
      <c r="D7295" s="171" t="s">
        <v>80</v>
      </c>
      <c r="E7295" s="11">
        <v>43070</v>
      </c>
      <c r="F7295">
        <v>0</v>
      </c>
      <c r="G7295">
        <v>0</v>
      </c>
      <c r="H7295" t="e">
        <v>#DIV/0!</v>
      </c>
      <c r="I7295">
        <v>0</v>
      </c>
      <c r="J7295">
        <v>0</v>
      </c>
      <c r="K7295" t="e">
        <v>#DIV/0!</v>
      </c>
      <c r="L7295">
        <v>0</v>
      </c>
      <c r="M7295" t="e">
        <v>#DIV/0!</v>
      </c>
      <c r="N7295">
        <v>0</v>
      </c>
      <c r="P7295">
        <v>0</v>
      </c>
      <c r="Q7295">
        <v>0</v>
      </c>
      <c r="R7295" t="e">
        <v>#DIV/0!</v>
      </c>
      <c r="S7295">
        <v>0</v>
      </c>
    </row>
    <row r="7296" spans="1:19" x14ac:dyDescent="0.3">
      <c r="A7296" t="s">
        <v>14626</v>
      </c>
      <c r="B7296" s="171" t="s">
        <v>14627</v>
      </c>
      <c r="C7296" s="171" t="s">
        <v>10531</v>
      </c>
      <c r="D7296" s="171" t="s">
        <v>80</v>
      </c>
      <c r="E7296" s="11">
        <v>43070</v>
      </c>
      <c r="F7296">
        <v>0</v>
      </c>
      <c r="G7296">
        <v>0</v>
      </c>
      <c r="H7296" t="e">
        <v>#DIV/0!</v>
      </c>
      <c r="I7296">
        <v>0</v>
      </c>
      <c r="J7296">
        <v>0</v>
      </c>
      <c r="K7296" t="e">
        <v>#DIV/0!</v>
      </c>
      <c r="L7296">
        <v>0</v>
      </c>
      <c r="M7296" t="e">
        <v>#DIV/0!</v>
      </c>
      <c r="N7296">
        <v>0</v>
      </c>
      <c r="P7296">
        <v>0</v>
      </c>
      <c r="Q7296">
        <v>1</v>
      </c>
      <c r="R7296">
        <v>0</v>
      </c>
      <c r="S7296">
        <v>0</v>
      </c>
    </row>
    <row r="7297" spans="1:19" x14ac:dyDescent="0.3">
      <c r="A7297" t="s">
        <v>14628</v>
      </c>
      <c r="B7297" s="171" t="s">
        <v>14629</v>
      </c>
      <c r="C7297" s="171" t="s">
        <v>10534</v>
      </c>
      <c r="D7297" s="171" t="s">
        <v>80</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3">
      <c r="A7298" t="s">
        <v>14630</v>
      </c>
      <c r="B7298" s="171" t="s">
        <v>14631</v>
      </c>
      <c r="C7298" s="171" t="s">
        <v>10537</v>
      </c>
      <c r="D7298" s="171" t="s">
        <v>80</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3">
      <c r="A7299" t="s">
        <v>14632</v>
      </c>
      <c r="B7299" s="171" t="s">
        <v>14633</v>
      </c>
      <c r="C7299" s="171" t="s">
        <v>73</v>
      </c>
      <c r="D7299" s="171" t="s">
        <v>4</v>
      </c>
      <c r="E7299" s="11">
        <v>43070</v>
      </c>
      <c r="F7299">
        <v>0.5</v>
      </c>
      <c r="G7299">
        <v>1</v>
      </c>
      <c r="H7299">
        <v>0.5</v>
      </c>
      <c r="I7299">
        <v>4</v>
      </c>
      <c r="J7299">
        <v>3</v>
      </c>
      <c r="K7299">
        <v>1.3333333333333333</v>
      </c>
      <c r="L7299">
        <v>6</v>
      </c>
      <c r="M7299">
        <v>0.5</v>
      </c>
      <c r="N7299">
        <v>4</v>
      </c>
      <c r="P7299">
        <v>0</v>
      </c>
      <c r="Q7299">
        <v>0</v>
      </c>
      <c r="R7299" t="e">
        <v>#DIV/0!</v>
      </c>
      <c r="S7299">
        <v>0</v>
      </c>
    </row>
    <row r="7300" spans="1:19" x14ac:dyDescent="0.3">
      <c r="A7300" t="s">
        <v>14634</v>
      </c>
      <c r="B7300" s="171" t="s">
        <v>14635</v>
      </c>
      <c r="C7300" s="171" t="s">
        <v>107</v>
      </c>
      <c r="D7300" s="171" t="s">
        <v>4</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3">
      <c r="A7301" t="s">
        <v>14636</v>
      </c>
      <c r="B7301" s="171" t="s">
        <v>14637</v>
      </c>
      <c r="C7301" s="171" t="s">
        <v>9887</v>
      </c>
      <c r="D7301" s="171" t="s">
        <v>4</v>
      </c>
      <c r="E7301" s="11">
        <v>43070</v>
      </c>
      <c r="F7301">
        <v>3</v>
      </c>
      <c r="G7301">
        <v>3</v>
      </c>
      <c r="H7301">
        <v>1</v>
      </c>
      <c r="I7301">
        <v>15</v>
      </c>
      <c r="J7301">
        <v>30</v>
      </c>
      <c r="K7301">
        <v>0.5</v>
      </c>
      <c r="L7301">
        <v>30</v>
      </c>
      <c r="M7301">
        <v>1</v>
      </c>
      <c r="N7301">
        <v>14</v>
      </c>
      <c r="P7301">
        <v>0</v>
      </c>
      <c r="Q7301">
        <v>0</v>
      </c>
      <c r="R7301" t="e">
        <v>#DIV/0!</v>
      </c>
      <c r="S7301">
        <v>1</v>
      </c>
    </row>
    <row r="7302" spans="1:19" x14ac:dyDescent="0.3">
      <c r="A7302" t="s">
        <v>14638</v>
      </c>
      <c r="B7302" s="171" t="s">
        <v>14639</v>
      </c>
      <c r="C7302" s="171" t="s">
        <v>11260</v>
      </c>
      <c r="D7302" s="171" t="s">
        <v>4</v>
      </c>
      <c r="E7302" s="11">
        <v>43070</v>
      </c>
      <c r="F7302">
        <v>0</v>
      </c>
      <c r="G7302">
        <v>0</v>
      </c>
      <c r="H7302" t="e">
        <v>#DIV/0!</v>
      </c>
      <c r="I7302">
        <v>0</v>
      </c>
      <c r="J7302">
        <v>0</v>
      </c>
      <c r="K7302" t="e">
        <v>#DIV/0!</v>
      </c>
      <c r="L7302">
        <v>0</v>
      </c>
      <c r="M7302" t="e">
        <v>#DIV/0!</v>
      </c>
      <c r="N7302">
        <v>0</v>
      </c>
      <c r="P7302">
        <v>0</v>
      </c>
      <c r="Q7302">
        <v>0</v>
      </c>
      <c r="R7302" t="e">
        <v>#DIV/0!</v>
      </c>
      <c r="S7302">
        <v>0</v>
      </c>
    </row>
    <row r="7303" spans="1:19" x14ac:dyDescent="0.3">
      <c r="A7303" t="s">
        <v>14640</v>
      </c>
      <c r="B7303" s="171" t="s">
        <v>14641</v>
      </c>
      <c r="C7303" s="171" t="s">
        <v>122</v>
      </c>
      <c r="D7303" s="171" t="s">
        <v>4</v>
      </c>
      <c r="E7303" s="11">
        <v>43070</v>
      </c>
      <c r="F7303">
        <v>0</v>
      </c>
      <c r="G7303">
        <v>0</v>
      </c>
      <c r="H7303" t="e">
        <v>#DIV/0!</v>
      </c>
      <c r="I7303">
        <v>0</v>
      </c>
      <c r="J7303">
        <v>0</v>
      </c>
      <c r="K7303" t="e">
        <v>#DIV/0!</v>
      </c>
      <c r="L7303">
        <v>0</v>
      </c>
      <c r="M7303" t="e">
        <v>#DIV/0!</v>
      </c>
      <c r="N7303">
        <v>0</v>
      </c>
      <c r="P7303">
        <v>0</v>
      </c>
      <c r="Q7303">
        <v>0</v>
      </c>
      <c r="R7303" t="e">
        <v>#DIV/0!</v>
      </c>
      <c r="S7303">
        <v>0</v>
      </c>
    </row>
    <row r="7304" spans="1:19" x14ac:dyDescent="0.3">
      <c r="A7304" t="s">
        <v>14642</v>
      </c>
      <c r="B7304" s="171" t="s">
        <v>14643</v>
      </c>
      <c r="C7304" s="171" t="s">
        <v>125</v>
      </c>
      <c r="D7304" s="171" t="s">
        <v>4</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3">
      <c r="A7305" t="s">
        <v>14644</v>
      </c>
      <c r="B7305" s="171" t="s">
        <v>14645</v>
      </c>
      <c r="C7305" s="171" t="s">
        <v>137</v>
      </c>
      <c r="D7305" s="171" t="s">
        <v>4</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3">
      <c r="A7306" t="s">
        <v>14646</v>
      </c>
      <c r="B7306" s="171" t="s">
        <v>14647</v>
      </c>
      <c r="C7306" s="171" t="s">
        <v>8615</v>
      </c>
      <c r="D7306" s="171" t="s">
        <v>4</v>
      </c>
      <c r="E7306" s="11">
        <v>43070</v>
      </c>
      <c r="F7306">
        <v>0</v>
      </c>
      <c r="G7306">
        <v>0</v>
      </c>
      <c r="H7306" t="e">
        <v>#DIV/0!</v>
      </c>
      <c r="I7306">
        <v>0</v>
      </c>
      <c r="J7306">
        <v>0</v>
      </c>
      <c r="K7306" t="e">
        <v>#DIV/0!</v>
      </c>
      <c r="L7306">
        <v>0</v>
      </c>
      <c r="M7306" t="e">
        <v>#DIV/0!</v>
      </c>
      <c r="N7306">
        <v>0</v>
      </c>
      <c r="P7306">
        <v>0</v>
      </c>
      <c r="Q7306">
        <v>0</v>
      </c>
      <c r="R7306" t="e">
        <v>#DIV/0!</v>
      </c>
      <c r="S7306">
        <v>0</v>
      </c>
    </row>
    <row r="7307" spans="1:19" x14ac:dyDescent="0.3">
      <c r="A7307" t="s">
        <v>14648</v>
      </c>
      <c r="B7307" s="171" t="s">
        <v>14649</v>
      </c>
      <c r="C7307" s="171" t="s">
        <v>146</v>
      </c>
      <c r="D7307" s="171" t="s">
        <v>4</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3">
      <c r="A7308" t="s">
        <v>14650</v>
      </c>
      <c r="B7308" s="171" t="s">
        <v>14651</v>
      </c>
      <c r="C7308" s="171" t="s">
        <v>161</v>
      </c>
      <c r="D7308" s="171" t="s">
        <v>4</v>
      </c>
      <c r="E7308" s="11">
        <v>43070</v>
      </c>
      <c r="F7308">
        <v>0</v>
      </c>
      <c r="G7308">
        <v>0</v>
      </c>
      <c r="H7308" t="e">
        <v>#DIV/0!</v>
      </c>
      <c r="I7308">
        <v>0</v>
      </c>
      <c r="J7308">
        <v>0</v>
      </c>
      <c r="K7308" t="e">
        <v>#DIV/0!</v>
      </c>
      <c r="L7308">
        <v>0</v>
      </c>
      <c r="M7308" t="e">
        <v>#DIV/0!</v>
      </c>
      <c r="N7308">
        <v>0</v>
      </c>
      <c r="P7308">
        <v>0</v>
      </c>
      <c r="Q7308">
        <v>0</v>
      </c>
      <c r="R7308" t="e">
        <v>#DIV/0!</v>
      </c>
      <c r="S7308">
        <v>0</v>
      </c>
    </row>
    <row r="7309" spans="1:19" x14ac:dyDescent="0.3">
      <c r="A7309" t="s">
        <v>14652</v>
      </c>
      <c r="B7309" s="171" t="s">
        <v>14653</v>
      </c>
      <c r="C7309" s="171" t="s">
        <v>167</v>
      </c>
      <c r="D7309" s="171" t="s">
        <v>4</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3">
      <c r="A7310" t="s">
        <v>14654</v>
      </c>
      <c r="B7310" s="171" t="s">
        <v>14655</v>
      </c>
      <c r="C7310" s="171" t="s">
        <v>173</v>
      </c>
      <c r="D7310" s="171" t="s">
        <v>80</v>
      </c>
      <c r="E7310" s="11">
        <v>43070</v>
      </c>
      <c r="F7310">
        <v>4</v>
      </c>
      <c r="G7310">
        <v>4</v>
      </c>
      <c r="H7310">
        <v>1</v>
      </c>
      <c r="I7310">
        <v>32</v>
      </c>
      <c r="J7310">
        <v>24</v>
      </c>
      <c r="K7310">
        <v>1.3333333333333333</v>
      </c>
      <c r="L7310">
        <v>24</v>
      </c>
      <c r="M7310">
        <v>1</v>
      </c>
      <c r="N7310">
        <v>29</v>
      </c>
      <c r="P7310">
        <v>0</v>
      </c>
      <c r="Q7310">
        <v>3</v>
      </c>
      <c r="R7310">
        <v>0</v>
      </c>
      <c r="S7310">
        <v>3</v>
      </c>
    </row>
    <row r="7311" spans="1:19" x14ac:dyDescent="0.3">
      <c r="A7311" t="s">
        <v>14656</v>
      </c>
      <c r="B7311" s="171" t="s">
        <v>14657</v>
      </c>
      <c r="C7311" s="171" t="s">
        <v>179</v>
      </c>
      <c r="D7311" s="171" t="s">
        <v>4</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3">
      <c r="A7312" t="s">
        <v>14658</v>
      </c>
      <c r="B7312" s="171" t="s">
        <v>14659</v>
      </c>
      <c r="C7312" s="171" t="s">
        <v>185</v>
      </c>
      <c r="D7312" s="171" t="s">
        <v>4</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3">
      <c r="A7313" t="s">
        <v>14660</v>
      </c>
      <c r="B7313" s="171" t="s">
        <v>14661</v>
      </c>
      <c r="C7313" s="171" t="s">
        <v>191</v>
      </c>
      <c r="D7313" s="171" t="s">
        <v>4</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3">
      <c r="A7314" t="s">
        <v>14662</v>
      </c>
      <c r="B7314" s="171" t="s">
        <v>14663</v>
      </c>
      <c r="C7314" s="171" t="s">
        <v>200</v>
      </c>
      <c r="D7314" s="171" t="s">
        <v>80</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3">
      <c r="A7315" t="s">
        <v>14664</v>
      </c>
      <c r="B7315" s="171" t="s">
        <v>14665</v>
      </c>
      <c r="C7315" s="171" t="s">
        <v>212</v>
      </c>
      <c r="D7315" s="171" t="s">
        <v>4</v>
      </c>
      <c r="E7315" s="11">
        <v>43070</v>
      </c>
      <c r="F7315">
        <v>0</v>
      </c>
      <c r="G7315">
        <v>0</v>
      </c>
      <c r="H7315" t="e">
        <v>#DIV/0!</v>
      </c>
      <c r="I7315">
        <v>0</v>
      </c>
      <c r="J7315">
        <v>0</v>
      </c>
      <c r="K7315" t="e">
        <v>#DIV/0!</v>
      </c>
      <c r="L7315">
        <v>0</v>
      </c>
      <c r="M7315" t="e">
        <v>#DIV/0!</v>
      </c>
      <c r="N7315">
        <v>0</v>
      </c>
      <c r="P7315">
        <v>0</v>
      </c>
      <c r="Q7315">
        <v>0</v>
      </c>
      <c r="R7315" t="e">
        <v>#DIV/0!</v>
      </c>
      <c r="S7315">
        <v>0</v>
      </c>
    </row>
    <row r="7316" spans="1:20" x14ac:dyDescent="0.3">
      <c r="A7316" t="s">
        <v>14666</v>
      </c>
      <c r="B7316" s="171" t="s">
        <v>14667</v>
      </c>
      <c r="C7316" s="171" t="s">
        <v>215</v>
      </c>
      <c r="D7316" s="171" t="s">
        <v>4</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3">
      <c r="A7317" t="s">
        <v>14668</v>
      </c>
      <c r="B7317" s="171" t="s">
        <v>14669</v>
      </c>
      <c r="C7317" s="171" t="s">
        <v>221</v>
      </c>
      <c r="D7317" s="171" t="s">
        <v>4</v>
      </c>
      <c r="E7317" s="11">
        <v>43070</v>
      </c>
      <c r="F7317">
        <v>0</v>
      </c>
      <c r="G7317">
        <v>0</v>
      </c>
      <c r="H7317" t="e">
        <v>#DIV/0!</v>
      </c>
      <c r="I7317">
        <v>0</v>
      </c>
      <c r="J7317">
        <v>0</v>
      </c>
      <c r="K7317" t="e">
        <v>#DIV/0!</v>
      </c>
      <c r="L7317">
        <v>0</v>
      </c>
      <c r="M7317" t="e">
        <v>#DIV/0!</v>
      </c>
      <c r="N7317">
        <v>0</v>
      </c>
      <c r="P7317">
        <v>0</v>
      </c>
      <c r="Q7317">
        <v>0</v>
      </c>
      <c r="R7317" t="e">
        <v>#DIV/0!</v>
      </c>
      <c r="S7317">
        <v>0</v>
      </c>
    </row>
    <row r="7318" spans="1:20" x14ac:dyDescent="0.3">
      <c r="A7318" t="s">
        <v>14670</v>
      </c>
      <c r="B7318" s="171" t="s">
        <v>14671</v>
      </c>
      <c r="C7318" s="171" t="s">
        <v>8233</v>
      </c>
      <c r="D7318" s="171" t="s">
        <v>4</v>
      </c>
      <c r="E7318" s="11">
        <v>43070</v>
      </c>
      <c r="F7318">
        <v>0</v>
      </c>
      <c r="G7318">
        <v>0</v>
      </c>
      <c r="H7318" t="e">
        <v>#DIV/0!</v>
      </c>
      <c r="I7318">
        <v>0</v>
      </c>
      <c r="J7318">
        <v>0</v>
      </c>
      <c r="K7318" t="e">
        <v>#DIV/0!</v>
      </c>
      <c r="L7318">
        <v>0</v>
      </c>
      <c r="M7318" t="e">
        <v>#DIV/0!</v>
      </c>
      <c r="N7318">
        <v>0</v>
      </c>
      <c r="P7318">
        <v>0</v>
      </c>
      <c r="Q7318">
        <v>0</v>
      </c>
      <c r="R7318" t="e">
        <v>#DIV/0!</v>
      </c>
      <c r="S7318">
        <v>0</v>
      </c>
    </row>
    <row r="7319" spans="1:20" x14ac:dyDescent="0.3">
      <c r="A7319" t="s">
        <v>14672</v>
      </c>
      <c r="B7319" s="171" t="s">
        <v>14673</v>
      </c>
      <c r="C7319" s="171" t="s">
        <v>233</v>
      </c>
      <c r="D7319" s="171" t="s">
        <v>4</v>
      </c>
      <c r="E7319" s="11">
        <v>43070</v>
      </c>
      <c r="F7319">
        <v>0</v>
      </c>
      <c r="G7319">
        <v>0</v>
      </c>
      <c r="H7319" t="e">
        <v>#DIV/0!</v>
      </c>
      <c r="I7319">
        <v>0</v>
      </c>
      <c r="J7319">
        <v>0</v>
      </c>
      <c r="K7319" t="e">
        <v>#DIV/0!</v>
      </c>
      <c r="L7319">
        <v>0</v>
      </c>
      <c r="M7319" t="e">
        <v>#DIV/0!</v>
      </c>
      <c r="N7319">
        <v>0</v>
      </c>
      <c r="P7319">
        <v>0</v>
      </c>
      <c r="Q7319">
        <v>0</v>
      </c>
      <c r="R7319" t="e">
        <v>#DIV/0!</v>
      </c>
      <c r="S7319">
        <v>0</v>
      </c>
    </row>
    <row r="7320" spans="1:20" x14ac:dyDescent="0.3">
      <c r="A7320" t="s">
        <v>14674</v>
      </c>
      <c r="B7320" s="171" t="s">
        <v>14675</v>
      </c>
      <c r="C7320" s="171" t="s">
        <v>79</v>
      </c>
      <c r="D7320" s="171" t="s">
        <v>80</v>
      </c>
      <c r="E7320" s="11">
        <v>43070</v>
      </c>
      <c r="F7320">
        <v>0</v>
      </c>
      <c r="G7320">
        <v>0</v>
      </c>
      <c r="H7320" t="e">
        <v>#DIV/0!</v>
      </c>
      <c r="I7320">
        <v>0</v>
      </c>
      <c r="J7320">
        <v>0</v>
      </c>
      <c r="K7320" t="e">
        <v>#DIV/0!</v>
      </c>
      <c r="L7320">
        <v>0</v>
      </c>
      <c r="M7320" t="e">
        <v>#DIV/0!</v>
      </c>
      <c r="N7320">
        <v>0</v>
      </c>
      <c r="P7320">
        <v>0</v>
      </c>
      <c r="Q7320">
        <v>0</v>
      </c>
      <c r="R7320" t="e">
        <v>#DIV/0!</v>
      </c>
      <c r="S7320">
        <v>0</v>
      </c>
    </row>
    <row r="7321" spans="1:20" x14ac:dyDescent="0.3">
      <c r="A7321" t="s">
        <v>14676</v>
      </c>
      <c r="B7321" s="171" t="s">
        <v>14677</v>
      </c>
      <c r="C7321" s="171" t="s">
        <v>83</v>
      </c>
      <c r="D7321" s="171" t="s">
        <v>80</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3">
      <c r="A7322" t="s">
        <v>14678</v>
      </c>
      <c r="B7322" s="171" t="s">
        <v>14679</v>
      </c>
      <c r="C7322" s="171" t="s">
        <v>86</v>
      </c>
      <c r="D7322" s="171" t="s">
        <v>80</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3">
      <c r="A7323" t="s">
        <v>14680</v>
      </c>
      <c r="B7323" s="171" t="s">
        <v>14681</v>
      </c>
      <c r="C7323" s="171" t="s">
        <v>89</v>
      </c>
      <c r="D7323" s="171" t="s">
        <v>80</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3">
      <c r="A7324" t="s">
        <v>14682</v>
      </c>
      <c r="B7324" s="171" t="s">
        <v>14683</v>
      </c>
      <c r="C7324" s="171" t="s">
        <v>92</v>
      </c>
      <c r="D7324" s="171" t="s">
        <v>80</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3">
      <c r="A7325" t="s">
        <v>14684</v>
      </c>
      <c r="B7325" s="171" t="s">
        <v>14685</v>
      </c>
      <c r="C7325" s="171" t="s">
        <v>95</v>
      </c>
      <c r="D7325" s="171" t="s">
        <v>80</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3">
      <c r="A7326" t="s">
        <v>14686</v>
      </c>
      <c r="B7326" s="171" t="s">
        <v>14687</v>
      </c>
      <c r="C7326" s="171" t="s">
        <v>98</v>
      </c>
      <c r="D7326" s="171" t="s">
        <v>80</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3">
      <c r="A7327" t="s">
        <v>14688</v>
      </c>
      <c r="B7327" s="171" t="s">
        <v>14689</v>
      </c>
      <c r="C7327" s="171" t="s">
        <v>101</v>
      </c>
      <c r="D7327" s="171" t="s">
        <v>80</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3">
      <c r="A7328" t="s">
        <v>14690</v>
      </c>
      <c r="B7328" s="171" t="s">
        <v>14691</v>
      </c>
      <c r="C7328" s="171" t="s">
        <v>6843</v>
      </c>
      <c r="D7328" s="171" t="s">
        <v>80</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3">
      <c r="A7329" t="s">
        <v>14692</v>
      </c>
      <c r="B7329" s="171" t="s">
        <v>14693</v>
      </c>
      <c r="C7329" s="171" t="s">
        <v>12995</v>
      </c>
      <c r="D7329" s="171" t="s">
        <v>80</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3">
      <c r="A7330" t="s">
        <v>14694</v>
      </c>
      <c r="B7330" s="171" t="s">
        <v>14695</v>
      </c>
      <c r="C7330" s="171" t="s">
        <v>104</v>
      </c>
      <c r="D7330" s="171" t="s">
        <v>4</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3">
      <c r="A7331" t="s">
        <v>14696</v>
      </c>
      <c r="B7331" s="171" t="s">
        <v>14697</v>
      </c>
      <c r="C7331" s="171" t="s">
        <v>76</v>
      </c>
      <c r="D7331" s="171" t="s">
        <v>80</v>
      </c>
      <c r="E7331" s="11">
        <v>43070</v>
      </c>
      <c r="F7331">
        <v>0</v>
      </c>
      <c r="G7331">
        <v>0</v>
      </c>
      <c r="H7331" t="e">
        <v>#DIV/0!</v>
      </c>
      <c r="I7331">
        <v>0</v>
      </c>
      <c r="J7331">
        <v>0</v>
      </c>
      <c r="K7331" t="e">
        <v>#DIV/0!</v>
      </c>
      <c r="L7331">
        <v>0</v>
      </c>
      <c r="M7331" t="e">
        <v>#DIV/0!</v>
      </c>
      <c r="N7331">
        <v>0</v>
      </c>
      <c r="P7331">
        <v>0</v>
      </c>
      <c r="Q7331">
        <v>0</v>
      </c>
      <c r="R7331" t="e">
        <v>#DIV/0!</v>
      </c>
      <c r="S7331">
        <v>0</v>
      </c>
    </row>
    <row r="7332" spans="1:20" x14ac:dyDescent="0.3">
      <c r="A7332" t="s">
        <v>14698</v>
      </c>
      <c r="B7332" s="171" t="s">
        <v>14699</v>
      </c>
      <c r="C7332" s="171" t="s">
        <v>10522</v>
      </c>
      <c r="D7332" s="171" t="s">
        <v>4</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3">
      <c r="A7333" t="s">
        <v>14700</v>
      </c>
      <c r="B7333" s="171" t="s">
        <v>14701</v>
      </c>
      <c r="C7333" s="171" t="s">
        <v>79</v>
      </c>
      <c r="D7333" s="171" t="s">
        <v>4</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3">
      <c r="A7334" t="s">
        <v>14702</v>
      </c>
      <c r="B7334" s="171" t="s">
        <v>14703</v>
      </c>
      <c r="C7334" s="171" t="s">
        <v>86</v>
      </c>
      <c r="D7334" s="171" t="s">
        <v>4</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3">
      <c r="A7335" t="s">
        <v>14704</v>
      </c>
      <c r="B7335" s="171" t="s">
        <v>14705</v>
      </c>
      <c r="C7335" s="171" t="s">
        <v>89</v>
      </c>
      <c r="D7335" s="171" t="s">
        <v>4</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3">
      <c r="A7336" t="s">
        <v>14706</v>
      </c>
      <c r="B7336" s="171" t="s">
        <v>14707</v>
      </c>
      <c r="C7336" s="171" t="s">
        <v>92</v>
      </c>
      <c r="D7336" s="171" t="s">
        <v>4</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3">
      <c r="A7337" t="s">
        <v>14708</v>
      </c>
      <c r="B7337" s="171" t="s">
        <v>14709</v>
      </c>
      <c r="C7337" s="171" t="s">
        <v>98</v>
      </c>
      <c r="D7337" s="171" t="s">
        <v>4</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3">
      <c r="A7338" t="s">
        <v>14710</v>
      </c>
      <c r="B7338" s="171" t="s">
        <v>14711</v>
      </c>
      <c r="C7338" s="171" t="s">
        <v>101</v>
      </c>
      <c r="D7338" s="171" t="s">
        <v>4</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3">
      <c r="A7339" t="s">
        <v>14712</v>
      </c>
      <c r="B7339" s="171" t="s">
        <v>14713</v>
      </c>
      <c r="C7339" s="171" t="s">
        <v>6843</v>
      </c>
      <c r="D7339" s="171" t="s">
        <v>4</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3">
      <c r="A7340" t="s">
        <v>14714</v>
      </c>
      <c r="B7340" s="171" t="s">
        <v>14715</v>
      </c>
      <c r="C7340" s="171" t="s">
        <v>107</v>
      </c>
      <c r="D7340" s="171" t="s">
        <v>80</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3">
      <c r="A7341" t="s">
        <v>14716</v>
      </c>
      <c r="B7341" s="171" t="s">
        <v>14717</v>
      </c>
      <c r="C7341" s="171" t="s">
        <v>113</v>
      </c>
      <c r="D7341" s="171" t="s">
        <v>4</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3">
      <c r="A7342" t="s">
        <v>14718</v>
      </c>
      <c r="B7342" s="171" t="s">
        <v>14719</v>
      </c>
      <c r="C7342" s="171" t="s">
        <v>116</v>
      </c>
      <c r="D7342" s="171" t="s">
        <v>4</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3">
      <c r="A7343" t="s">
        <v>14720</v>
      </c>
      <c r="B7343" s="171" t="s">
        <v>14721</v>
      </c>
      <c r="C7343" s="171" t="s">
        <v>9887</v>
      </c>
      <c r="D7343" s="171" t="s">
        <v>80</v>
      </c>
      <c r="E7343" s="11">
        <v>43070</v>
      </c>
      <c r="F7343">
        <v>3</v>
      </c>
      <c r="G7343">
        <v>3</v>
      </c>
      <c r="H7343">
        <v>1</v>
      </c>
      <c r="I7343">
        <v>15</v>
      </c>
      <c r="J7343">
        <v>30</v>
      </c>
      <c r="K7343">
        <v>0.5</v>
      </c>
      <c r="L7343">
        <v>30</v>
      </c>
      <c r="M7343">
        <v>1</v>
      </c>
      <c r="N7343">
        <v>14</v>
      </c>
      <c r="P7343">
        <v>0</v>
      </c>
      <c r="Q7343">
        <v>0</v>
      </c>
      <c r="R7343" t="e">
        <v>#DIV/0!</v>
      </c>
      <c r="S7343">
        <v>1</v>
      </c>
      <c r="T7343">
        <v>0.95</v>
      </c>
    </row>
    <row r="7344" spans="1:20" x14ac:dyDescent="0.3">
      <c r="A7344" t="s">
        <v>14722</v>
      </c>
      <c r="B7344" s="171" t="s">
        <v>14723</v>
      </c>
      <c r="C7344" s="171" t="s">
        <v>9862</v>
      </c>
      <c r="D7344" s="171" t="s">
        <v>4</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3">
      <c r="A7345" t="s">
        <v>14724</v>
      </c>
      <c r="B7345" s="171" t="s">
        <v>14725</v>
      </c>
      <c r="C7345" s="171" t="s">
        <v>10525</v>
      </c>
      <c r="D7345" s="171" t="s">
        <v>4</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3">
      <c r="A7346" t="s">
        <v>14726</v>
      </c>
      <c r="B7346" s="171" t="s">
        <v>14727</v>
      </c>
      <c r="C7346" s="171" t="s">
        <v>11260</v>
      </c>
      <c r="D7346" s="171" t="s">
        <v>80</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3">
      <c r="A7347" t="s">
        <v>14728</v>
      </c>
      <c r="B7347" s="171" t="s">
        <v>14729</v>
      </c>
      <c r="C7347" s="171" t="s">
        <v>10528</v>
      </c>
      <c r="D7347" s="171" t="s">
        <v>4</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3">
      <c r="A7348" t="s">
        <v>14730</v>
      </c>
      <c r="B7348" s="171" t="s">
        <v>14731</v>
      </c>
      <c r="C7348" s="171" t="s">
        <v>119</v>
      </c>
      <c r="D7348" s="171" t="s">
        <v>4</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3">
      <c r="A7349" t="s">
        <v>14732</v>
      </c>
      <c r="B7349" s="171" t="s">
        <v>14733</v>
      </c>
      <c r="C7349" s="171" t="s">
        <v>122</v>
      </c>
      <c r="D7349" s="171" t="s">
        <v>80</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3">
      <c r="A7350" t="s">
        <v>14734</v>
      </c>
      <c r="B7350" s="171" t="s">
        <v>14735</v>
      </c>
      <c r="C7350" s="171" t="s">
        <v>125</v>
      </c>
      <c r="D7350" s="171" t="s">
        <v>80</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3">
      <c r="A7351" t="s">
        <v>14736</v>
      </c>
      <c r="B7351" s="171" t="s">
        <v>14737</v>
      </c>
      <c r="C7351" s="171" t="s">
        <v>128</v>
      </c>
      <c r="D7351" s="171" t="s">
        <v>4</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3">
      <c r="A7352" t="s">
        <v>14738</v>
      </c>
      <c r="B7352" s="171" t="s">
        <v>14739</v>
      </c>
      <c r="C7352" s="171" t="s">
        <v>131</v>
      </c>
      <c r="D7352" s="171" t="s">
        <v>4</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3">
      <c r="A7353" t="s">
        <v>14740</v>
      </c>
      <c r="B7353" s="171" t="s">
        <v>14741</v>
      </c>
      <c r="C7353" s="171" t="s">
        <v>10531</v>
      </c>
      <c r="D7353" s="171" t="s">
        <v>4</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x14ac:dyDescent="0.3">
      <c r="A7354" t="s">
        <v>14742</v>
      </c>
      <c r="B7354" s="171" t="s">
        <v>14743</v>
      </c>
      <c r="C7354" s="171" t="s">
        <v>137</v>
      </c>
      <c r="D7354" s="171" t="s">
        <v>80</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3">
      <c r="A7355" t="s">
        <v>14744</v>
      </c>
      <c r="B7355" s="171" t="s">
        <v>14745</v>
      </c>
      <c r="C7355" s="171" t="s">
        <v>140</v>
      </c>
      <c r="D7355" s="171" t="s">
        <v>4</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3">
      <c r="A7356" t="s">
        <v>14746</v>
      </c>
      <c r="B7356" s="171" t="s">
        <v>14747</v>
      </c>
      <c r="C7356" s="171" t="s">
        <v>8615</v>
      </c>
      <c r="D7356" s="171" t="s">
        <v>80</v>
      </c>
      <c r="E7356" s="11">
        <v>43070</v>
      </c>
      <c r="F7356">
        <v>0</v>
      </c>
      <c r="G7356">
        <v>0</v>
      </c>
      <c r="H7356" t="e">
        <v>#DIV/0!</v>
      </c>
      <c r="I7356">
        <v>0</v>
      </c>
      <c r="J7356">
        <v>0</v>
      </c>
      <c r="K7356" t="e">
        <v>#DIV/0!</v>
      </c>
      <c r="L7356">
        <v>0</v>
      </c>
      <c r="M7356" t="e">
        <v>#DIV/0!</v>
      </c>
      <c r="N7356">
        <v>0</v>
      </c>
      <c r="P7356">
        <v>0</v>
      </c>
      <c r="Q7356">
        <v>0</v>
      </c>
      <c r="R7356" t="e">
        <v>#DIV/0!</v>
      </c>
      <c r="S7356">
        <v>0</v>
      </c>
    </row>
    <row r="7357" spans="1:20" x14ac:dyDescent="0.3">
      <c r="A7357" t="s">
        <v>14748</v>
      </c>
      <c r="B7357" s="171" t="s">
        <v>14749</v>
      </c>
      <c r="C7357" s="171" t="s">
        <v>8590</v>
      </c>
      <c r="D7357" s="171" t="s">
        <v>4</v>
      </c>
      <c r="E7357" s="11">
        <v>43070</v>
      </c>
      <c r="F7357">
        <v>0</v>
      </c>
      <c r="G7357">
        <v>0</v>
      </c>
      <c r="H7357" t="e">
        <v>#DIV/0!</v>
      </c>
      <c r="I7357">
        <v>0</v>
      </c>
      <c r="J7357">
        <v>0</v>
      </c>
      <c r="K7357" t="e">
        <v>#DIV/0!</v>
      </c>
      <c r="L7357">
        <v>0</v>
      </c>
      <c r="M7357" t="e">
        <v>#DIV/0!</v>
      </c>
      <c r="N7357">
        <v>0</v>
      </c>
      <c r="P7357">
        <v>0</v>
      </c>
      <c r="Q7357">
        <v>0</v>
      </c>
      <c r="R7357" t="e">
        <v>#DIV/0!</v>
      </c>
      <c r="S7357">
        <v>0</v>
      </c>
    </row>
    <row r="7358" spans="1:20" x14ac:dyDescent="0.3">
      <c r="A7358" t="s">
        <v>14750</v>
      </c>
      <c r="B7358" s="171" t="s">
        <v>14751</v>
      </c>
      <c r="C7358" s="171" t="s">
        <v>167</v>
      </c>
      <c r="D7358" s="171" t="s">
        <v>80</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3">
      <c r="A7359" t="s">
        <v>14752</v>
      </c>
      <c r="B7359" s="171" t="s">
        <v>14753</v>
      </c>
      <c r="C7359" s="171" t="s">
        <v>170</v>
      </c>
      <c r="D7359" s="171" t="s">
        <v>4</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3">
      <c r="A7360" t="s">
        <v>14754</v>
      </c>
      <c r="B7360" s="171" t="s">
        <v>14755</v>
      </c>
      <c r="C7360" s="171" t="s">
        <v>179</v>
      </c>
      <c r="D7360" s="171" t="s">
        <v>80</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3">
      <c r="A7361" t="s">
        <v>14756</v>
      </c>
      <c r="B7361" s="171" t="s">
        <v>14757</v>
      </c>
      <c r="C7361" s="171" t="s">
        <v>182</v>
      </c>
      <c r="D7361" s="171" t="s">
        <v>4</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3">
      <c r="A7362" t="s">
        <v>14758</v>
      </c>
      <c r="B7362" s="171" t="s">
        <v>14759</v>
      </c>
      <c r="C7362" s="171" t="s">
        <v>185</v>
      </c>
      <c r="D7362" s="171" t="s">
        <v>80</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3">
      <c r="A7363" t="s">
        <v>14760</v>
      </c>
      <c r="B7363" s="171" t="s">
        <v>14761</v>
      </c>
      <c r="C7363" s="171" t="s">
        <v>188</v>
      </c>
      <c r="D7363" s="171" t="s">
        <v>4</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3">
      <c r="A7364" t="s">
        <v>14762</v>
      </c>
      <c r="B7364" s="171" t="s">
        <v>14763</v>
      </c>
      <c r="C7364" s="171" t="s">
        <v>10537</v>
      </c>
      <c r="D7364" s="171" t="s">
        <v>4</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3">
      <c r="A7365" t="s">
        <v>14764</v>
      </c>
      <c r="B7365" s="171" t="s">
        <v>14765</v>
      </c>
      <c r="C7365" s="171" t="s">
        <v>191</v>
      </c>
      <c r="D7365" s="171" t="s">
        <v>80</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3">
      <c r="A7366" t="s">
        <v>14766</v>
      </c>
      <c r="B7366" s="171" t="s">
        <v>14767</v>
      </c>
      <c r="C7366" s="171" t="s">
        <v>194</v>
      </c>
      <c r="D7366" s="171" t="s">
        <v>4</v>
      </c>
      <c r="E7366" s="11">
        <v>43070</v>
      </c>
      <c r="F7366">
        <v>6</v>
      </c>
      <c r="G7366">
        <v>8</v>
      </c>
      <c r="H7366">
        <v>0.75</v>
      </c>
      <c r="I7366">
        <v>36</v>
      </c>
      <c r="J7366">
        <v>36</v>
      </c>
      <c r="K7366">
        <v>1</v>
      </c>
      <c r="L7366">
        <v>48</v>
      </c>
      <c r="M7366">
        <v>0.75</v>
      </c>
      <c r="N7366">
        <v>29</v>
      </c>
      <c r="O7366">
        <v>1.18</v>
      </c>
      <c r="P7366">
        <v>4</v>
      </c>
      <c r="Q7366">
        <v>5</v>
      </c>
      <c r="R7366">
        <v>0.8</v>
      </c>
      <c r="S7366">
        <v>7</v>
      </c>
    </row>
    <row r="7367" spans="1:19" x14ac:dyDescent="0.3">
      <c r="A7367" t="s">
        <v>14768</v>
      </c>
      <c r="B7367" s="171" t="s">
        <v>14769</v>
      </c>
      <c r="C7367" s="171" t="s">
        <v>197</v>
      </c>
      <c r="D7367" s="171" t="s">
        <v>4</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3">
      <c r="A7368" t="s">
        <v>14770</v>
      </c>
      <c r="B7368" s="171" t="s">
        <v>14771</v>
      </c>
      <c r="C7368" s="171" t="s">
        <v>209</v>
      </c>
      <c r="D7368" s="171" t="s">
        <v>4</v>
      </c>
      <c r="E7368" s="11">
        <v>43070</v>
      </c>
      <c r="F7368">
        <v>0</v>
      </c>
      <c r="G7368">
        <v>0</v>
      </c>
      <c r="H7368" t="e">
        <v>#DIV/0!</v>
      </c>
      <c r="I7368">
        <v>0</v>
      </c>
      <c r="J7368">
        <v>0</v>
      </c>
      <c r="K7368" t="e">
        <v>#DIV/0!</v>
      </c>
      <c r="L7368">
        <v>0</v>
      </c>
      <c r="M7368" t="e">
        <v>#DIV/0!</v>
      </c>
      <c r="N7368">
        <v>0</v>
      </c>
      <c r="P7368">
        <v>0</v>
      </c>
      <c r="Q7368">
        <v>0</v>
      </c>
      <c r="R7368" t="e">
        <v>#DIV/0!</v>
      </c>
      <c r="S7368">
        <v>0</v>
      </c>
    </row>
    <row r="7369" spans="1:19" x14ac:dyDescent="0.3">
      <c r="A7369" t="s">
        <v>14772</v>
      </c>
      <c r="B7369" s="171" t="s">
        <v>14773</v>
      </c>
      <c r="C7369" s="171" t="s">
        <v>212</v>
      </c>
      <c r="D7369" s="171" t="s">
        <v>80</v>
      </c>
      <c r="E7369" s="11">
        <v>43070</v>
      </c>
      <c r="F7369">
        <v>0</v>
      </c>
      <c r="G7369">
        <v>0</v>
      </c>
      <c r="H7369" t="e">
        <v>#DIV/0!</v>
      </c>
      <c r="I7369">
        <v>0</v>
      </c>
      <c r="J7369">
        <v>0</v>
      </c>
      <c r="K7369" t="e">
        <v>#DIV/0!</v>
      </c>
      <c r="L7369">
        <v>0</v>
      </c>
      <c r="M7369" t="e">
        <v>#DIV/0!</v>
      </c>
      <c r="N7369">
        <v>0</v>
      </c>
      <c r="P7369">
        <v>0</v>
      </c>
      <c r="Q7369">
        <v>0</v>
      </c>
      <c r="R7369" t="e">
        <v>#DIV/0!</v>
      </c>
      <c r="S7369">
        <v>0</v>
      </c>
    </row>
    <row r="7370" spans="1:19" x14ac:dyDescent="0.3">
      <c r="A7370" t="s">
        <v>14774</v>
      </c>
      <c r="B7370" s="171" t="s">
        <v>14775</v>
      </c>
      <c r="C7370" s="171" t="s">
        <v>215</v>
      </c>
      <c r="D7370" s="171" t="s">
        <v>80</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3">
      <c r="A7371" t="s">
        <v>14776</v>
      </c>
      <c r="B7371" s="171" t="s">
        <v>14777</v>
      </c>
      <c r="C7371" s="171" t="s">
        <v>218</v>
      </c>
      <c r="D7371" s="171" t="s">
        <v>4</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3">
      <c r="A7372" t="s">
        <v>14778</v>
      </c>
      <c r="B7372" s="171" t="s">
        <v>14779</v>
      </c>
      <c r="C7372" s="171" t="s">
        <v>8233</v>
      </c>
      <c r="D7372" s="171" t="s">
        <v>80</v>
      </c>
      <c r="E7372" s="11">
        <v>43070</v>
      </c>
      <c r="F7372">
        <v>0</v>
      </c>
      <c r="G7372">
        <v>0</v>
      </c>
      <c r="H7372" t="e">
        <v>#DIV/0!</v>
      </c>
      <c r="I7372">
        <v>0</v>
      </c>
      <c r="J7372">
        <v>0</v>
      </c>
      <c r="K7372" t="e">
        <v>#DIV/0!</v>
      </c>
      <c r="L7372">
        <v>0</v>
      </c>
      <c r="M7372" t="e">
        <v>#DIV/0!</v>
      </c>
      <c r="N7372">
        <v>0</v>
      </c>
      <c r="P7372">
        <v>0</v>
      </c>
      <c r="Q7372">
        <v>0</v>
      </c>
      <c r="R7372" t="e">
        <v>#DIV/0!</v>
      </c>
      <c r="S7372">
        <v>0</v>
      </c>
    </row>
    <row r="7373" spans="1:19" x14ac:dyDescent="0.3">
      <c r="A7373" t="s">
        <v>14780</v>
      </c>
      <c r="B7373" s="171" t="s">
        <v>14781</v>
      </c>
      <c r="C7373" s="171" t="s">
        <v>8193</v>
      </c>
      <c r="D7373" s="171" t="s">
        <v>4</v>
      </c>
      <c r="E7373" s="11">
        <v>43070</v>
      </c>
      <c r="F7373">
        <v>0</v>
      </c>
      <c r="G7373">
        <v>0</v>
      </c>
      <c r="H7373" t="e">
        <v>#DIV/0!</v>
      </c>
      <c r="I7373">
        <v>0</v>
      </c>
      <c r="J7373">
        <v>0</v>
      </c>
      <c r="K7373" t="e">
        <v>#DIV/0!</v>
      </c>
      <c r="L7373">
        <v>0</v>
      </c>
      <c r="M7373" t="e">
        <v>#DIV/0!</v>
      </c>
      <c r="N7373">
        <v>0</v>
      </c>
      <c r="P7373">
        <v>0</v>
      </c>
      <c r="Q7373">
        <v>0</v>
      </c>
      <c r="R7373" t="e">
        <v>#DIV/0!</v>
      </c>
      <c r="S7373">
        <v>0</v>
      </c>
    </row>
    <row r="7374" spans="1:19" x14ac:dyDescent="0.3">
      <c r="A7374" t="s">
        <v>14782</v>
      </c>
      <c r="B7374" s="171" t="s">
        <v>14783</v>
      </c>
      <c r="C7374" s="171" t="s">
        <v>233</v>
      </c>
      <c r="D7374" s="171" t="s">
        <v>80</v>
      </c>
      <c r="E7374" s="11">
        <v>43070</v>
      </c>
      <c r="F7374">
        <v>0</v>
      </c>
      <c r="G7374">
        <v>0</v>
      </c>
      <c r="H7374" t="e">
        <v>#DIV/0!</v>
      </c>
      <c r="I7374">
        <v>0</v>
      </c>
      <c r="J7374">
        <v>0</v>
      </c>
      <c r="K7374" t="e">
        <v>#DIV/0!</v>
      </c>
      <c r="L7374">
        <v>0</v>
      </c>
      <c r="M7374" t="e">
        <v>#DIV/0!</v>
      </c>
      <c r="N7374">
        <v>0</v>
      </c>
      <c r="P7374">
        <v>0</v>
      </c>
      <c r="Q7374">
        <v>0</v>
      </c>
      <c r="R7374" t="e">
        <v>#DIV/0!</v>
      </c>
      <c r="S7374">
        <v>0</v>
      </c>
    </row>
    <row r="7375" spans="1:19" x14ac:dyDescent="0.3">
      <c r="A7375" t="s">
        <v>14784</v>
      </c>
      <c r="B7375" s="171" t="s">
        <v>14785</v>
      </c>
      <c r="C7375" s="171" t="s">
        <v>236</v>
      </c>
      <c r="D7375" s="171" t="s">
        <v>4</v>
      </c>
      <c r="E7375" s="11">
        <v>43070</v>
      </c>
      <c r="F7375">
        <v>0</v>
      </c>
      <c r="G7375">
        <v>0</v>
      </c>
      <c r="H7375" t="e">
        <v>#DIV/0!</v>
      </c>
      <c r="I7375">
        <v>0</v>
      </c>
      <c r="J7375">
        <v>0</v>
      </c>
      <c r="K7375" t="e">
        <v>#DIV/0!</v>
      </c>
      <c r="L7375">
        <v>0</v>
      </c>
      <c r="M7375" t="e">
        <v>#DIV/0!</v>
      </c>
      <c r="N7375">
        <v>0</v>
      </c>
      <c r="P7375">
        <v>0</v>
      </c>
      <c r="Q7375">
        <v>0</v>
      </c>
      <c r="R7375" t="e">
        <v>#DIV/0!</v>
      </c>
      <c r="S7375">
        <v>0</v>
      </c>
    </row>
    <row r="7376" spans="1:19" x14ac:dyDescent="0.3">
      <c r="A7376" t="s">
        <v>14786</v>
      </c>
      <c r="B7376" s="171" t="s">
        <v>14787</v>
      </c>
      <c r="C7376" s="171" t="s">
        <v>239</v>
      </c>
      <c r="D7376" s="171" t="s">
        <v>4</v>
      </c>
      <c r="E7376" s="11">
        <v>43070</v>
      </c>
      <c r="F7376">
        <v>0</v>
      </c>
      <c r="G7376">
        <v>0</v>
      </c>
      <c r="H7376" t="e">
        <v>#DIV/0!</v>
      </c>
      <c r="I7376">
        <v>0</v>
      </c>
      <c r="J7376">
        <v>0</v>
      </c>
      <c r="K7376" t="e">
        <v>#DIV/0!</v>
      </c>
      <c r="L7376">
        <v>0</v>
      </c>
      <c r="M7376" t="e">
        <v>#DIV/0!</v>
      </c>
      <c r="N7376">
        <v>0</v>
      </c>
      <c r="P7376">
        <v>0</v>
      </c>
      <c r="Q7376">
        <v>0</v>
      </c>
      <c r="R7376" t="e">
        <v>#DIV/0!</v>
      </c>
      <c r="S7376">
        <v>0</v>
      </c>
    </row>
    <row r="7377" spans="1:19" x14ac:dyDescent="0.3">
      <c r="A7377" t="s">
        <v>14788</v>
      </c>
      <c r="B7377" s="171" t="s">
        <v>14789</v>
      </c>
      <c r="C7377" s="171" t="s">
        <v>143</v>
      </c>
      <c r="D7377" s="171" t="s">
        <v>4</v>
      </c>
      <c r="E7377" s="11">
        <v>43070</v>
      </c>
      <c r="F7377">
        <v>0</v>
      </c>
      <c r="G7377">
        <v>0</v>
      </c>
      <c r="H7377" t="e">
        <v>#DIV/0!</v>
      </c>
      <c r="I7377">
        <v>0</v>
      </c>
      <c r="J7377">
        <v>0</v>
      </c>
      <c r="K7377" t="e">
        <v>#DIV/0!</v>
      </c>
      <c r="L7377">
        <v>0</v>
      </c>
      <c r="M7377" t="e">
        <v>#DIV/0!</v>
      </c>
      <c r="N7377">
        <v>0</v>
      </c>
      <c r="P7377">
        <v>0</v>
      </c>
      <c r="Q7377">
        <v>0</v>
      </c>
      <c r="R7377" t="e">
        <v>#DIV/0!</v>
      </c>
      <c r="S7377">
        <v>0</v>
      </c>
    </row>
    <row r="7378" spans="1:19" x14ac:dyDescent="0.3">
      <c r="A7378" t="s">
        <v>14790</v>
      </c>
      <c r="B7378" s="171" t="s">
        <v>14791</v>
      </c>
      <c r="C7378" s="171" t="s">
        <v>146</v>
      </c>
      <c r="D7378" s="171" t="s">
        <v>80</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3">
      <c r="A7379" t="s">
        <v>14792</v>
      </c>
      <c r="B7379" s="171" t="s">
        <v>14793</v>
      </c>
      <c r="C7379" s="171" t="s">
        <v>152</v>
      </c>
      <c r="D7379" s="171" t="s">
        <v>4</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3">
      <c r="A7380" t="s">
        <v>14794</v>
      </c>
      <c r="B7380" s="171" t="s">
        <v>14795</v>
      </c>
      <c r="C7380" s="171" t="s">
        <v>155</v>
      </c>
      <c r="D7380" s="171" t="s">
        <v>4</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3">
      <c r="A7381" t="s">
        <v>14796</v>
      </c>
      <c r="B7381" s="171" t="s">
        <v>14797</v>
      </c>
      <c r="C7381" s="171" t="s">
        <v>10534</v>
      </c>
      <c r="D7381" s="171" t="s">
        <v>4</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3">
      <c r="A7382" t="s">
        <v>14798</v>
      </c>
      <c r="B7382" s="171" t="s">
        <v>14799</v>
      </c>
      <c r="C7382" s="171" t="s">
        <v>158</v>
      </c>
      <c r="D7382" s="171" t="s">
        <v>4</v>
      </c>
      <c r="E7382" s="11">
        <v>43070</v>
      </c>
      <c r="F7382">
        <v>0</v>
      </c>
      <c r="G7382">
        <v>0</v>
      </c>
      <c r="H7382" t="e">
        <v>#DIV/0!</v>
      </c>
      <c r="I7382">
        <v>0</v>
      </c>
      <c r="J7382">
        <v>0</v>
      </c>
      <c r="K7382" t="e">
        <v>#DIV/0!</v>
      </c>
      <c r="L7382">
        <v>0</v>
      </c>
      <c r="M7382" t="e">
        <v>#DIV/0!</v>
      </c>
      <c r="N7382">
        <v>0</v>
      </c>
      <c r="P7382">
        <v>0</v>
      </c>
      <c r="Q7382">
        <v>0</v>
      </c>
      <c r="R7382" t="e">
        <v>#DIV/0!</v>
      </c>
      <c r="S7382">
        <v>0</v>
      </c>
    </row>
    <row r="7383" spans="1:19" x14ac:dyDescent="0.3">
      <c r="A7383" t="s">
        <v>14800</v>
      </c>
      <c r="B7383" s="171" t="s">
        <v>14801</v>
      </c>
      <c r="C7383" s="171" t="s">
        <v>161</v>
      </c>
      <c r="D7383" s="171" t="s">
        <v>80</v>
      </c>
      <c r="E7383" s="11">
        <v>43070</v>
      </c>
      <c r="F7383">
        <v>0</v>
      </c>
      <c r="G7383">
        <v>0</v>
      </c>
      <c r="H7383" t="e">
        <v>#DIV/0!</v>
      </c>
      <c r="I7383">
        <v>0</v>
      </c>
      <c r="J7383">
        <v>0</v>
      </c>
      <c r="K7383" t="e">
        <v>#DIV/0!</v>
      </c>
      <c r="L7383">
        <v>0</v>
      </c>
      <c r="M7383" t="e">
        <v>#DIV/0!</v>
      </c>
      <c r="N7383">
        <v>0</v>
      </c>
      <c r="P7383">
        <v>0</v>
      </c>
      <c r="Q7383">
        <v>0</v>
      </c>
      <c r="R7383" t="e">
        <v>#DIV/0!</v>
      </c>
      <c r="S7383">
        <v>0</v>
      </c>
    </row>
    <row r="7384" spans="1:19" x14ac:dyDescent="0.3">
      <c r="A7384" t="s">
        <v>14802</v>
      </c>
      <c r="B7384" s="171" t="s">
        <v>14803</v>
      </c>
      <c r="C7384" s="171" t="s">
        <v>221</v>
      </c>
      <c r="D7384" s="171" t="s">
        <v>80</v>
      </c>
      <c r="E7384" s="11">
        <v>43070</v>
      </c>
      <c r="F7384">
        <v>0</v>
      </c>
      <c r="G7384">
        <v>0</v>
      </c>
      <c r="H7384" t="e">
        <v>#DIV/0!</v>
      </c>
      <c r="I7384">
        <v>0</v>
      </c>
      <c r="J7384">
        <v>0</v>
      </c>
      <c r="K7384" t="e">
        <v>#DIV/0!</v>
      </c>
      <c r="L7384">
        <v>0</v>
      </c>
      <c r="M7384" t="e">
        <v>#DIV/0!</v>
      </c>
      <c r="N7384">
        <v>0</v>
      </c>
      <c r="P7384">
        <v>0</v>
      </c>
      <c r="Q7384">
        <v>0</v>
      </c>
      <c r="R7384" t="e">
        <v>#DIV/0!</v>
      </c>
      <c r="S7384">
        <v>0</v>
      </c>
    </row>
    <row r="7385" spans="1:19" x14ac:dyDescent="0.3">
      <c r="A7385" t="s">
        <v>14804</v>
      </c>
      <c r="B7385" s="171" t="s">
        <v>14805</v>
      </c>
      <c r="C7385" s="171" t="s">
        <v>227</v>
      </c>
      <c r="D7385" s="171" t="s">
        <v>4</v>
      </c>
      <c r="E7385" s="11">
        <v>43070</v>
      </c>
      <c r="F7385">
        <v>0</v>
      </c>
      <c r="G7385">
        <v>0</v>
      </c>
      <c r="H7385" t="e">
        <v>#DIV/0!</v>
      </c>
      <c r="I7385">
        <v>0</v>
      </c>
      <c r="J7385">
        <v>0</v>
      </c>
      <c r="K7385" t="e">
        <v>#DIV/0!</v>
      </c>
      <c r="L7385">
        <v>0</v>
      </c>
      <c r="M7385" t="e">
        <v>#DIV/0!</v>
      </c>
      <c r="N7385">
        <v>0</v>
      </c>
      <c r="P7385">
        <v>0</v>
      </c>
      <c r="Q7385">
        <v>0</v>
      </c>
      <c r="R7385" t="e">
        <v>#DIV/0!</v>
      </c>
      <c r="S7385">
        <v>0</v>
      </c>
    </row>
    <row r="7386" spans="1:19" x14ac:dyDescent="0.3">
      <c r="A7386" t="s">
        <v>14806</v>
      </c>
      <c r="B7386" s="171" t="s">
        <v>14807</v>
      </c>
      <c r="C7386" s="171" t="s">
        <v>230</v>
      </c>
      <c r="D7386" s="171" t="s">
        <v>4</v>
      </c>
      <c r="E7386" s="11">
        <v>43070</v>
      </c>
      <c r="F7386">
        <v>0</v>
      </c>
      <c r="G7386">
        <v>0</v>
      </c>
      <c r="H7386" t="e">
        <v>#DIV/0!</v>
      </c>
      <c r="I7386">
        <v>0</v>
      </c>
      <c r="J7386">
        <v>0</v>
      </c>
      <c r="K7386" t="e">
        <v>#DIV/0!</v>
      </c>
      <c r="L7386">
        <v>0</v>
      </c>
      <c r="M7386" t="e">
        <v>#DIV/0!</v>
      </c>
      <c r="N7386">
        <v>0</v>
      </c>
      <c r="P7386">
        <v>0</v>
      </c>
      <c r="Q7386">
        <v>0</v>
      </c>
      <c r="R7386" t="e">
        <v>#DIV/0!</v>
      </c>
      <c r="S7386">
        <v>0</v>
      </c>
    </row>
    <row r="7387" spans="1:19" x14ac:dyDescent="0.3">
      <c r="A7387" t="s">
        <v>14808</v>
      </c>
      <c r="B7387" s="171" t="s">
        <v>14809</v>
      </c>
      <c r="C7387" s="171" t="s">
        <v>119</v>
      </c>
      <c r="D7387" s="171" t="s">
        <v>80</v>
      </c>
      <c r="E7387" s="11">
        <v>43101</v>
      </c>
      <c r="F7387">
        <v>0</v>
      </c>
      <c r="G7387">
        <v>0</v>
      </c>
      <c r="H7387" t="e">
        <v>#DIV/0!</v>
      </c>
      <c r="I7387">
        <v>0</v>
      </c>
      <c r="J7387">
        <v>0</v>
      </c>
      <c r="K7387" t="e">
        <v>#DIV/0!</v>
      </c>
      <c r="L7387">
        <v>0</v>
      </c>
      <c r="M7387" t="e">
        <v>#DIV/0!</v>
      </c>
      <c r="N7387">
        <v>0</v>
      </c>
      <c r="P7387">
        <v>0</v>
      </c>
      <c r="Q7387">
        <v>0</v>
      </c>
      <c r="R7387" t="e">
        <v>#DIV/0!</v>
      </c>
      <c r="S7387">
        <v>0</v>
      </c>
    </row>
    <row r="7388" spans="1:19" x14ac:dyDescent="0.3">
      <c r="A7388" t="s">
        <v>14810</v>
      </c>
      <c r="B7388" s="171" t="s">
        <v>14811</v>
      </c>
      <c r="C7388" s="171" t="s">
        <v>143</v>
      </c>
      <c r="D7388" s="171" t="s">
        <v>80</v>
      </c>
      <c r="E7388" s="11">
        <v>43101</v>
      </c>
      <c r="F7388">
        <v>0</v>
      </c>
      <c r="G7388">
        <v>0</v>
      </c>
      <c r="H7388" t="e">
        <v>#DIV/0!</v>
      </c>
      <c r="I7388">
        <v>0</v>
      </c>
      <c r="J7388">
        <v>0</v>
      </c>
      <c r="K7388" t="e">
        <v>#DIV/0!</v>
      </c>
      <c r="L7388">
        <v>0</v>
      </c>
      <c r="M7388" t="e">
        <v>#DIV/0!</v>
      </c>
      <c r="N7388">
        <v>0</v>
      </c>
      <c r="P7388">
        <v>0</v>
      </c>
      <c r="Q7388">
        <v>0</v>
      </c>
      <c r="R7388" t="e">
        <v>#DIV/0!</v>
      </c>
      <c r="S7388">
        <v>0</v>
      </c>
    </row>
    <row r="7389" spans="1:19" x14ac:dyDescent="0.3">
      <c r="A7389" t="s">
        <v>14812</v>
      </c>
      <c r="B7389" s="171" t="s">
        <v>14813</v>
      </c>
      <c r="C7389" s="171" t="s">
        <v>158</v>
      </c>
      <c r="D7389" s="171" t="s">
        <v>80</v>
      </c>
      <c r="E7389" s="11">
        <v>43101</v>
      </c>
      <c r="F7389">
        <v>0</v>
      </c>
      <c r="G7389">
        <v>0</v>
      </c>
      <c r="H7389" t="e">
        <v>#DIV/0!</v>
      </c>
      <c r="I7389">
        <v>0</v>
      </c>
      <c r="J7389">
        <v>0</v>
      </c>
      <c r="K7389" t="e">
        <v>#DIV/0!</v>
      </c>
      <c r="L7389">
        <v>0</v>
      </c>
      <c r="M7389" t="e">
        <v>#DIV/0!</v>
      </c>
      <c r="N7389">
        <v>0</v>
      </c>
      <c r="P7389">
        <v>0</v>
      </c>
      <c r="Q7389">
        <v>0</v>
      </c>
      <c r="R7389" t="e">
        <v>#DIV/0!</v>
      </c>
      <c r="S7389">
        <v>0</v>
      </c>
    </row>
    <row r="7390" spans="1:19" x14ac:dyDescent="0.3">
      <c r="A7390" t="s">
        <v>14814</v>
      </c>
      <c r="B7390" s="171" t="s">
        <v>14815</v>
      </c>
      <c r="C7390" s="171" t="s">
        <v>209</v>
      </c>
      <c r="D7390" s="171" t="s">
        <v>80</v>
      </c>
      <c r="E7390" s="11">
        <v>43101</v>
      </c>
      <c r="F7390">
        <v>0</v>
      </c>
      <c r="G7390">
        <v>0</v>
      </c>
      <c r="H7390" t="e">
        <v>#DIV/0!</v>
      </c>
      <c r="I7390">
        <v>0</v>
      </c>
      <c r="J7390">
        <v>0</v>
      </c>
      <c r="K7390" t="e">
        <v>#DIV/0!</v>
      </c>
      <c r="L7390">
        <v>0</v>
      </c>
      <c r="M7390" t="e">
        <v>#DIV/0!</v>
      </c>
      <c r="N7390">
        <v>0</v>
      </c>
      <c r="P7390">
        <v>0</v>
      </c>
      <c r="Q7390">
        <v>0</v>
      </c>
      <c r="R7390" t="e">
        <v>#DIV/0!</v>
      </c>
      <c r="S7390">
        <v>0</v>
      </c>
    </row>
    <row r="7391" spans="1:19" x14ac:dyDescent="0.3">
      <c r="A7391" t="s">
        <v>14816</v>
      </c>
      <c r="B7391" s="171" t="s">
        <v>14817</v>
      </c>
      <c r="C7391" s="171" t="s">
        <v>76</v>
      </c>
      <c r="D7391" s="171" t="s">
        <v>4</v>
      </c>
      <c r="E7391" s="11">
        <v>43101</v>
      </c>
      <c r="F7391">
        <v>0</v>
      </c>
      <c r="G7391">
        <v>0</v>
      </c>
      <c r="H7391" t="e">
        <v>#DIV/0!</v>
      </c>
      <c r="I7391">
        <v>0</v>
      </c>
      <c r="J7391">
        <v>0</v>
      </c>
      <c r="K7391" t="e">
        <v>#DIV/0!</v>
      </c>
      <c r="L7391">
        <v>0</v>
      </c>
      <c r="M7391" t="e">
        <v>#DIV/0!</v>
      </c>
      <c r="N7391">
        <v>0</v>
      </c>
      <c r="P7391">
        <v>0</v>
      </c>
      <c r="Q7391">
        <v>0</v>
      </c>
      <c r="R7391" t="e">
        <v>#DIV/0!</v>
      </c>
      <c r="S7391">
        <v>0</v>
      </c>
    </row>
    <row r="7392" spans="1:19" x14ac:dyDescent="0.3">
      <c r="A7392" t="s">
        <v>14818</v>
      </c>
      <c r="B7392" s="171" t="s">
        <v>14819</v>
      </c>
      <c r="C7392" s="171" t="s">
        <v>203</v>
      </c>
      <c r="D7392" s="171" t="s">
        <v>80</v>
      </c>
      <c r="E7392" s="11">
        <v>43101</v>
      </c>
      <c r="F7392">
        <v>3.5</v>
      </c>
      <c r="G7392">
        <v>3.5</v>
      </c>
      <c r="H7392">
        <v>1</v>
      </c>
      <c r="I7392">
        <v>23</v>
      </c>
      <c r="J7392">
        <v>21</v>
      </c>
      <c r="K7392">
        <v>1.0952380952380953</v>
      </c>
      <c r="L7392">
        <v>21</v>
      </c>
      <c r="M7392">
        <v>1</v>
      </c>
      <c r="N7392">
        <v>22</v>
      </c>
      <c r="P7392">
        <v>1</v>
      </c>
      <c r="Q7392">
        <v>1</v>
      </c>
      <c r="R7392">
        <v>1</v>
      </c>
      <c r="S7392">
        <v>1</v>
      </c>
    </row>
    <row r="7393" spans="1:19" x14ac:dyDescent="0.3">
      <c r="A7393" t="s">
        <v>14820</v>
      </c>
      <c r="B7393" s="171" t="s">
        <v>14821</v>
      </c>
      <c r="C7393" s="171" t="s">
        <v>128</v>
      </c>
      <c r="D7393" s="171" t="s">
        <v>80</v>
      </c>
      <c r="E7393" s="11">
        <v>43101</v>
      </c>
      <c r="F7393">
        <v>0</v>
      </c>
      <c r="G7393">
        <v>0</v>
      </c>
      <c r="H7393" t="e">
        <v>#DIV/0!</v>
      </c>
      <c r="I7393">
        <v>0</v>
      </c>
      <c r="J7393">
        <v>0</v>
      </c>
      <c r="K7393" t="e">
        <v>#DIV/0!</v>
      </c>
      <c r="L7393">
        <v>0</v>
      </c>
      <c r="M7393" t="e">
        <v>#DIV/0!</v>
      </c>
      <c r="N7393">
        <v>0</v>
      </c>
      <c r="P7393">
        <v>0</v>
      </c>
      <c r="Q7393">
        <v>0</v>
      </c>
      <c r="R7393" t="e">
        <v>#DIV/0!</v>
      </c>
      <c r="S7393">
        <v>0</v>
      </c>
    </row>
    <row r="7394" spans="1:19" x14ac:dyDescent="0.3">
      <c r="A7394" t="s">
        <v>14822</v>
      </c>
      <c r="B7394" s="171" t="s">
        <v>14823</v>
      </c>
      <c r="C7394" s="171" t="s">
        <v>14824</v>
      </c>
      <c r="D7394" s="171" t="s">
        <v>80</v>
      </c>
      <c r="E7394" s="11">
        <v>43101</v>
      </c>
      <c r="F7394">
        <v>0</v>
      </c>
      <c r="G7394">
        <v>0</v>
      </c>
      <c r="H7394" t="e">
        <v>#DIV/0!</v>
      </c>
      <c r="I7394">
        <v>0</v>
      </c>
      <c r="J7394">
        <v>0</v>
      </c>
      <c r="K7394" t="e">
        <v>#DIV/0!</v>
      </c>
      <c r="L7394">
        <v>0</v>
      </c>
      <c r="M7394" t="e">
        <v>#DIV/0!</v>
      </c>
      <c r="N7394">
        <v>0</v>
      </c>
      <c r="P7394">
        <v>0</v>
      </c>
      <c r="Q7394">
        <v>0</v>
      </c>
      <c r="R7394" t="e">
        <v>#DIV/0!</v>
      </c>
      <c r="S7394">
        <v>0</v>
      </c>
    </row>
    <row r="7395" spans="1:19" x14ac:dyDescent="0.3">
      <c r="A7395" t="s">
        <v>14825</v>
      </c>
      <c r="B7395" s="171" t="s">
        <v>14826</v>
      </c>
      <c r="C7395" s="171" t="s">
        <v>152</v>
      </c>
      <c r="D7395" s="171" t="s">
        <v>80</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3">
      <c r="A7396" t="s">
        <v>14827</v>
      </c>
      <c r="B7396" s="171" t="s">
        <v>14828</v>
      </c>
      <c r="C7396" s="171" t="s">
        <v>194</v>
      </c>
      <c r="D7396" s="171" t="s">
        <v>80</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3">
      <c r="A7397" t="s">
        <v>14829</v>
      </c>
      <c r="B7397" s="171" t="s">
        <v>14830</v>
      </c>
      <c r="C7397" s="171" t="s">
        <v>236</v>
      </c>
      <c r="D7397" s="171" t="s">
        <v>80</v>
      </c>
      <c r="E7397" s="11">
        <v>43101</v>
      </c>
      <c r="F7397">
        <v>0</v>
      </c>
      <c r="G7397">
        <v>0</v>
      </c>
      <c r="H7397" t="e">
        <v>#DIV/0!</v>
      </c>
      <c r="I7397">
        <v>0</v>
      </c>
      <c r="J7397">
        <v>0</v>
      </c>
      <c r="K7397" t="e">
        <v>#DIV/0!</v>
      </c>
      <c r="L7397">
        <v>0</v>
      </c>
      <c r="M7397" t="e">
        <v>#DIV/0!</v>
      </c>
      <c r="N7397">
        <v>0</v>
      </c>
      <c r="P7397">
        <v>0</v>
      </c>
      <c r="Q7397">
        <v>0</v>
      </c>
      <c r="R7397" t="e">
        <v>#DIV/0!</v>
      </c>
      <c r="S7397">
        <v>0</v>
      </c>
    </row>
    <row r="7398" spans="1:19" x14ac:dyDescent="0.3">
      <c r="A7398" t="s">
        <v>14831</v>
      </c>
      <c r="B7398" s="171" t="s">
        <v>14832</v>
      </c>
      <c r="C7398" s="171" t="s">
        <v>239</v>
      </c>
      <c r="D7398" s="171" t="s">
        <v>80</v>
      </c>
      <c r="E7398" s="11">
        <v>43101</v>
      </c>
      <c r="F7398">
        <v>0</v>
      </c>
      <c r="G7398">
        <v>0</v>
      </c>
      <c r="H7398" t="e">
        <v>#DIV/0!</v>
      </c>
      <c r="I7398">
        <v>0</v>
      </c>
      <c r="J7398">
        <v>0</v>
      </c>
      <c r="K7398" t="e">
        <v>#DIV/0!</v>
      </c>
      <c r="L7398">
        <v>0</v>
      </c>
      <c r="M7398" t="e">
        <v>#DIV/0!</v>
      </c>
      <c r="N7398">
        <v>0</v>
      </c>
      <c r="P7398">
        <v>0</v>
      </c>
      <c r="Q7398">
        <v>0</v>
      </c>
      <c r="R7398" t="e">
        <v>#DIV/0!</v>
      </c>
      <c r="S7398">
        <v>0</v>
      </c>
    </row>
    <row r="7399" spans="1:19" x14ac:dyDescent="0.3">
      <c r="A7399" t="s">
        <v>14833</v>
      </c>
      <c r="B7399" s="171" t="s">
        <v>14834</v>
      </c>
      <c r="C7399" s="171" t="s">
        <v>176</v>
      </c>
      <c r="D7399" s="171" t="s">
        <v>80</v>
      </c>
      <c r="E7399" s="11">
        <v>43101</v>
      </c>
      <c r="F7399">
        <v>4</v>
      </c>
      <c r="G7399">
        <v>4</v>
      </c>
      <c r="H7399">
        <v>1</v>
      </c>
      <c r="I7399">
        <v>29</v>
      </c>
      <c r="J7399">
        <v>24</v>
      </c>
      <c r="K7399">
        <v>1.2083333333333333</v>
      </c>
      <c r="L7399">
        <v>24</v>
      </c>
      <c r="M7399">
        <v>1</v>
      </c>
      <c r="N7399">
        <v>22</v>
      </c>
      <c r="P7399">
        <v>3</v>
      </c>
      <c r="Q7399">
        <v>6</v>
      </c>
      <c r="R7399">
        <v>0.5</v>
      </c>
      <c r="S7399">
        <v>7</v>
      </c>
    </row>
    <row r="7400" spans="1:19" x14ac:dyDescent="0.3">
      <c r="A7400" t="s">
        <v>14835</v>
      </c>
      <c r="B7400" s="171" t="s">
        <v>14836</v>
      </c>
      <c r="C7400" s="171" t="s">
        <v>206</v>
      </c>
      <c r="D7400" s="171" t="s">
        <v>80</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3">
      <c r="A7401" t="s">
        <v>14837</v>
      </c>
      <c r="B7401" s="171" t="s">
        <v>14838</v>
      </c>
      <c r="C7401" s="171" t="s">
        <v>113</v>
      </c>
      <c r="D7401" s="171" t="s">
        <v>80</v>
      </c>
      <c r="E7401" s="11">
        <v>43101</v>
      </c>
      <c r="F7401">
        <v>4.5</v>
      </c>
      <c r="G7401">
        <v>4.5</v>
      </c>
      <c r="H7401">
        <v>1</v>
      </c>
      <c r="I7401">
        <v>24</v>
      </c>
      <c r="J7401">
        <v>27</v>
      </c>
      <c r="K7401">
        <v>0.88888888888888884</v>
      </c>
      <c r="L7401">
        <v>27</v>
      </c>
      <c r="M7401">
        <v>1</v>
      </c>
      <c r="N7401">
        <v>21</v>
      </c>
      <c r="P7401">
        <v>0</v>
      </c>
      <c r="Q7401">
        <v>0</v>
      </c>
      <c r="R7401" t="e">
        <v>#DIV/0!</v>
      </c>
      <c r="S7401">
        <v>3</v>
      </c>
    </row>
    <row r="7402" spans="1:19" x14ac:dyDescent="0.3">
      <c r="A7402" t="s">
        <v>14839</v>
      </c>
      <c r="B7402" s="171" t="s">
        <v>14840</v>
      </c>
      <c r="C7402" s="171" t="s">
        <v>131</v>
      </c>
      <c r="D7402" s="171" t="s">
        <v>80</v>
      </c>
      <c r="E7402" s="11">
        <v>43101</v>
      </c>
      <c r="F7402">
        <v>0</v>
      </c>
      <c r="G7402">
        <v>0</v>
      </c>
      <c r="H7402" t="e">
        <v>#DIV/0!</v>
      </c>
      <c r="I7402">
        <v>0</v>
      </c>
      <c r="J7402">
        <v>0</v>
      </c>
      <c r="K7402" t="e">
        <v>#DIV/0!</v>
      </c>
      <c r="L7402">
        <v>0</v>
      </c>
      <c r="M7402" t="e">
        <v>#DIV/0!</v>
      </c>
      <c r="N7402">
        <v>0</v>
      </c>
      <c r="P7402">
        <v>0</v>
      </c>
      <c r="Q7402">
        <v>0</v>
      </c>
      <c r="R7402" t="e">
        <v>#DIV/0!</v>
      </c>
      <c r="S7402">
        <v>0</v>
      </c>
    </row>
    <row r="7403" spans="1:19" x14ac:dyDescent="0.3">
      <c r="A7403" t="s">
        <v>14841</v>
      </c>
      <c r="B7403" s="171" t="s">
        <v>14842</v>
      </c>
      <c r="C7403" s="171" t="s">
        <v>14843</v>
      </c>
      <c r="D7403" s="171" t="s">
        <v>80</v>
      </c>
      <c r="E7403" s="11">
        <v>43101</v>
      </c>
      <c r="F7403">
        <v>0</v>
      </c>
      <c r="G7403">
        <v>0</v>
      </c>
      <c r="H7403" t="e">
        <v>#DIV/0!</v>
      </c>
      <c r="I7403">
        <v>0</v>
      </c>
      <c r="J7403">
        <v>0</v>
      </c>
      <c r="K7403" t="e">
        <v>#DIV/0!</v>
      </c>
      <c r="L7403">
        <v>0</v>
      </c>
      <c r="M7403" t="e">
        <v>#DIV/0!</v>
      </c>
      <c r="N7403">
        <v>0</v>
      </c>
      <c r="P7403">
        <v>0</v>
      </c>
      <c r="Q7403">
        <v>0</v>
      </c>
      <c r="R7403" t="e">
        <v>#DIV/0!</v>
      </c>
      <c r="S7403">
        <v>0</v>
      </c>
    </row>
    <row r="7404" spans="1:19" x14ac:dyDescent="0.3">
      <c r="A7404" t="s">
        <v>14844</v>
      </c>
      <c r="B7404" s="171" t="s">
        <v>14845</v>
      </c>
      <c r="C7404" s="171" t="s">
        <v>155</v>
      </c>
      <c r="D7404" s="171" t="s">
        <v>80</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3">
      <c r="A7405" t="s">
        <v>14846</v>
      </c>
      <c r="B7405" s="171" t="s">
        <v>14847</v>
      </c>
      <c r="C7405" s="171" t="s">
        <v>188</v>
      </c>
      <c r="D7405" s="171" t="s">
        <v>80</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3">
      <c r="A7406" t="s">
        <v>14848</v>
      </c>
      <c r="B7406" s="171" t="s">
        <v>14849</v>
      </c>
      <c r="C7406" s="171" t="s">
        <v>227</v>
      </c>
      <c r="D7406" s="171" t="s">
        <v>80</v>
      </c>
      <c r="E7406" s="11">
        <v>43101</v>
      </c>
      <c r="F7406">
        <v>0</v>
      </c>
      <c r="G7406">
        <v>0</v>
      </c>
      <c r="H7406" t="e">
        <v>#DIV/0!</v>
      </c>
      <c r="I7406">
        <v>0</v>
      </c>
      <c r="J7406">
        <v>0</v>
      </c>
      <c r="K7406" t="e">
        <v>#DIV/0!</v>
      </c>
      <c r="L7406">
        <v>0</v>
      </c>
      <c r="M7406" t="e">
        <v>#DIV/0!</v>
      </c>
      <c r="N7406">
        <v>0</v>
      </c>
      <c r="P7406">
        <v>0</v>
      </c>
      <c r="Q7406">
        <v>0</v>
      </c>
      <c r="R7406" t="e">
        <v>#DIV/0!</v>
      </c>
      <c r="S7406">
        <v>0</v>
      </c>
    </row>
    <row r="7407" spans="1:19" x14ac:dyDescent="0.3">
      <c r="A7407" t="s">
        <v>14850</v>
      </c>
      <c r="B7407" s="171" t="s">
        <v>14851</v>
      </c>
      <c r="C7407" s="171" t="s">
        <v>116</v>
      </c>
      <c r="D7407" s="171" t="s">
        <v>80</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3">
      <c r="A7408" t="s">
        <v>14852</v>
      </c>
      <c r="B7408" s="171" t="s">
        <v>14853</v>
      </c>
      <c r="C7408" s="171" t="s">
        <v>9862</v>
      </c>
      <c r="D7408" s="171" t="s">
        <v>80</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3">
      <c r="A7409" t="s">
        <v>14854</v>
      </c>
      <c r="B7409" s="171" t="s">
        <v>14855</v>
      </c>
      <c r="C7409" s="171" t="s">
        <v>140</v>
      </c>
      <c r="D7409" s="171" t="s">
        <v>80</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3">
      <c r="A7410" t="s">
        <v>14856</v>
      </c>
      <c r="B7410" s="171" t="s">
        <v>14857</v>
      </c>
      <c r="C7410" s="171" t="s">
        <v>8590</v>
      </c>
      <c r="D7410" s="171" t="s">
        <v>80</v>
      </c>
      <c r="E7410" s="11">
        <v>43101</v>
      </c>
      <c r="F7410">
        <v>0</v>
      </c>
      <c r="G7410">
        <v>0</v>
      </c>
      <c r="H7410" t="e">
        <v>#DIV/0!</v>
      </c>
      <c r="I7410">
        <v>0</v>
      </c>
      <c r="J7410">
        <v>0</v>
      </c>
      <c r="K7410" t="e">
        <v>#DIV/0!</v>
      </c>
      <c r="L7410">
        <v>0</v>
      </c>
      <c r="M7410" t="e">
        <v>#DIV/0!</v>
      </c>
      <c r="N7410">
        <v>0</v>
      </c>
      <c r="P7410">
        <v>0</v>
      </c>
      <c r="Q7410">
        <v>0</v>
      </c>
      <c r="R7410" t="e">
        <v>#DIV/0!</v>
      </c>
      <c r="S7410">
        <v>0</v>
      </c>
    </row>
    <row r="7411" spans="1:20" x14ac:dyDescent="0.3">
      <c r="A7411" t="s">
        <v>14858</v>
      </c>
      <c r="B7411" s="171" t="s">
        <v>14859</v>
      </c>
      <c r="C7411" s="171" t="s">
        <v>170</v>
      </c>
      <c r="D7411" s="171" t="s">
        <v>80</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3">
      <c r="A7412" t="s">
        <v>14860</v>
      </c>
      <c r="B7412" s="171" t="s">
        <v>14861</v>
      </c>
      <c r="C7412" s="171" t="s">
        <v>182</v>
      </c>
      <c r="D7412" s="171" t="s">
        <v>80</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3">
      <c r="A7413" t="s">
        <v>14862</v>
      </c>
      <c r="B7413" s="171" t="s">
        <v>14863</v>
      </c>
      <c r="C7413" s="171" t="s">
        <v>197</v>
      </c>
      <c r="D7413" s="171" t="s">
        <v>80</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3">
      <c r="A7414" t="s">
        <v>14864</v>
      </c>
      <c r="B7414" s="171" t="s">
        <v>14865</v>
      </c>
      <c r="C7414" s="171" t="s">
        <v>218</v>
      </c>
      <c r="D7414" s="171" t="s">
        <v>80</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3">
      <c r="A7415" t="s">
        <v>14866</v>
      </c>
      <c r="B7415" s="171" t="s">
        <v>14867</v>
      </c>
      <c r="C7415" s="171" t="s">
        <v>230</v>
      </c>
      <c r="D7415" s="171" t="s">
        <v>80</v>
      </c>
      <c r="E7415" s="11">
        <v>43101</v>
      </c>
      <c r="F7415">
        <v>0</v>
      </c>
      <c r="G7415">
        <v>0</v>
      </c>
      <c r="H7415" t="e">
        <v>#DIV/0!</v>
      </c>
      <c r="I7415">
        <v>0</v>
      </c>
      <c r="J7415">
        <v>0</v>
      </c>
      <c r="K7415" t="e">
        <v>#DIV/0!</v>
      </c>
      <c r="L7415">
        <v>0</v>
      </c>
      <c r="M7415" t="e">
        <v>#DIV/0!</v>
      </c>
      <c r="N7415">
        <v>0</v>
      </c>
      <c r="P7415">
        <v>0</v>
      </c>
      <c r="Q7415">
        <v>0</v>
      </c>
      <c r="R7415" t="e">
        <v>#DIV/0!</v>
      </c>
      <c r="S7415">
        <v>0</v>
      </c>
    </row>
    <row r="7416" spans="1:20" x14ac:dyDescent="0.3">
      <c r="A7416" t="s">
        <v>14868</v>
      </c>
      <c r="B7416" s="171" t="s">
        <v>14869</v>
      </c>
      <c r="C7416" s="171" t="s">
        <v>8193</v>
      </c>
      <c r="D7416" s="171" t="s">
        <v>80</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3">
      <c r="A7417" t="s">
        <v>14870</v>
      </c>
      <c r="B7417" s="171" t="s">
        <v>14871</v>
      </c>
      <c r="C7417" s="171" t="s">
        <v>10522</v>
      </c>
      <c r="D7417" s="171" t="s">
        <v>80</v>
      </c>
      <c r="E7417" s="11">
        <v>43101</v>
      </c>
      <c r="F7417">
        <v>1</v>
      </c>
      <c r="G7417">
        <v>1</v>
      </c>
      <c r="H7417">
        <v>1</v>
      </c>
      <c r="I7417">
        <v>5</v>
      </c>
      <c r="J7417">
        <v>6</v>
      </c>
      <c r="K7417">
        <v>0.83333333333333337</v>
      </c>
      <c r="L7417">
        <v>6</v>
      </c>
      <c r="M7417">
        <v>1</v>
      </c>
      <c r="N7417">
        <v>4</v>
      </c>
      <c r="P7417">
        <v>0</v>
      </c>
      <c r="Q7417">
        <v>0</v>
      </c>
      <c r="R7417" t="e">
        <v>#DIV/0!</v>
      </c>
      <c r="S7417">
        <v>1</v>
      </c>
    </row>
    <row r="7418" spans="1:20" x14ac:dyDescent="0.3">
      <c r="A7418" t="s">
        <v>14872</v>
      </c>
      <c r="B7418" s="171" t="s">
        <v>14873</v>
      </c>
      <c r="C7418" s="171" t="s">
        <v>10525</v>
      </c>
      <c r="D7418" s="171" t="s">
        <v>80</v>
      </c>
      <c r="E7418" s="11">
        <v>43101</v>
      </c>
      <c r="F7418">
        <v>1.5</v>
      </c>
      <c r="G7418">
        <v>1.5</v>
      </c>
      <c r="H7418">
        <v>1</v>
      </c>
      <c r="I7418">
        <v>6</v>
      </c>
      <c r="J7418">
        <v>9</v>
      </c>
      <c r="K7418">
        <v>0.66666666666666663</v>
      </c>
      <c r="L7418">
        <v>9</v>
      </c>
      <c r="M7418">
        <v>1</v>
      </c>
      <c r="N7418">
        <v>6</v>
      </c>
      <c r="P7418">
        <v>0</v>
      </c>
      <c r="Q7418">
        <v>0</v>
      </c>
      <c r="R7418" t="e">
        <v>#DIV/0!</v>
      </c>
      <c r="S7418">
        <v>0</v>
      </c>
    </row>
    <row r="7419" spans="1:20" x14ac:dyDescent="0.3">
      <c r="A7419" t="s">
        <v>14874</v>
      </c>
      <c r="B7419" s="171" t="s">
        <v>14875</v>
      </c>
      <c r="C7419" s="171" t="s">
        <v>10528</v>
      </c>
      <c r="D7419" s="171" t="s">
        <v>80</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3">
      <c r="A7420" t="s">
        <v>14876</v>
      </c>
      <c r="B7420" s="171" t="s">
        <v>14877</v>
      </c>
      <c r="C7420" s="171" t="s">
        <v>10531</v>
      </c>
      <c r="D7420" s="171" t="s">
        <v>80</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3">
      <c r="A7421" t="s">
        <v>14878</v>
      </c>
      <c r="B7421" s="171" t="s">
        <v>14879</v>
      </c>
      <c r="C7421" s="171" t="s">
        <v>14880</v>
      </c>
      <c r="D7421" s="171" t="s">
        <v>80</v>
      </c>
      <c r="E7421" s="11">
        <v>43101</v>
      </c>
      <c r="F7421">
        <v>0</v>
      </c>
      <c r="G7421">
        <v>0</v>
      </c>
      <c r="H7421" t="e">
        <v>#DIV/0!</v>
      </c>
      <c r="I7421">
        <v>0</v>
      </c>
      <c r="J7421">
        <v>0</v>
      </c>
      <c r="K7421" t="e">
        <v>#DIV/0!</v>
      </c>
      <c r="L7421">
        <v>0</v>
      </c>
      <c r="M7421" t="e">
        <v>#DIV/0!</v>
      </c>
      <c r="N7421">
        <v>0</v>
      </c>
      <c r="P7421">
        <v>0</v>
      </c>
      <c r="Q7421">
        <v>0</v>
      </c>
      <c r="R7421" t="e">
        <v>#DIV/0!</v>
      </c>
      <c r="S7421">
        <v>0</v>
      </c>
    </row>
    <row r="7422" spans="1:20" x14ac:dyDescent="0.3">
      <c r="A7422" t="s">
        <v>14881</v>
      </c>
      <c r="B7422" s="171" t="s">
        <v>14882</v>
      </c>
      <c r="C7422" s="171" t="s">
        <v>10534</v>
      </c>
      <c r="D7422" s="171" t="s">
        <v>80</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3">
      <c r="A7423" t="s">
        <v>14883</v>
      </c>
      <c r="B7423" s="171" t="s">
        <v>14884</v>
      </c>
      <c r="C7423" s="171" t="s">
        <v>10537</v>
      </c>
      <c r="D7423" s="171" t="s">
        <v>80</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3">
      <c r="A7424" t="s">
        <v>14885</v>
      </c>
      <c r="B7424" s="171" t="s">
        <v>14886</v>
      </c>
      <c r="C7424" s="171" t="s">
        <v>73</v>
      </c>
      <c r="D7424" s="171" t="s">
        <v>4</v>
      </c>
      <c r="E7424" s="11">
        <v>43101</v>
      </c>
      <c r="F7424">
        <v>1</v>
      </c>
      <c r="G7424">
        <v>1</v>
      </c>
      <c r="H7424">
        <v>1</v>
      </c>
      <c r="I7424">
        <v>5</v>
      </c>
      <c r="J7424">
        <v>6</v>
      </c>
      <c r="K7424">
        <v>0.83333333333333337</v>
      </c>
      <c r="L7424">
        <v>6</v>
      </c>
      <c r="M7424">
        <v>1</v>
      </c>
      <c r="N7424">
        <v>4</v>
      </c>
      <c r="P7424">
        <v>0</v>
      </c>
      <c r="Q7424">
        <v>0</v>
      </c>
      <c r="R7424" t="e">
        <v>#DIV/0!</v>
      </c>
      <c r="S7424">
        <v>1</v>
      </c>
    </row>
    <row r="7425" spans="1:20" x14ac:dyDescent="0.3">
      <c r="A7425" t="s">
        <v>14887</v>
      </c>
      <c r="B7425" s="171" t="s">
        <v>14888</v>
      </c>
      <c r="C7425" s="171" t="s">
        <v>107</v>
      </c>
      <c r="D7425" s="171" t="s">
        <v>4</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3">
      <c r="A7426" t="s">
        <v>14889</v>
      </c>
      <c r="B7426" s="171" t="s">
        <v>14890</v>
      </c>
      <c r="C7426" s="171" t="s">
        <v>9887</v>
      </c>
      <c r="D7426" s="171" t="s">
        <v>4</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3">
      <c r="A7427" t="s">
        <v>14891</v>
      </c>
      <c r="B7427" s="171" t="s">
        <v>14892</v>
      </c>
      <c r="C7427" s="171" t="s">
        <v>11260</v>
      </c>
      <c r="D7427" s="171" t="s">
        <v>4</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3">
      <c r="A7428" t="s">
        <v>14893</v>
      </c>
      <c r="B7428" s="171" t="s">
        <v>14894</v>
      </c>
      <c r="C7428" s="171" t="s">
        <v>122</v>
      </c>
      <c r="D7428" s="171" t="s">
        <v>4</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3">
      <c r="A7429" t="s">
        <v>14895</v>
      </c>
      <c r="B7429" s="171" t="s">
        <v>14896</v>
      </c>
      <c r="C7429" s="171" t="s">
        <v>125</v>
      </c>
      <c r="D7429" s="171" t="s">
        <v>4</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3">
      <c r="A7430" t="s">
        <v>14897</v>
      </c>
      <c r="B7430" s="171" t="s">
        <v>14898</v>
      </c>
      <c r="C7430" s="171" t="s">
        <v>14899</v>
      </c>
      <c r="D7430" s="171" t="s">
        <v>4</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3">
      <c r="A7431" t="s">
        <v>14900</v>
      </c>
      <c r="B7431" s="171" t="s">
        <v>14901</v>
      </c>
      <c r="C7431" s="171" t="s">
        <v>137</v>
      </c>
      <c r="D7431" s="171" t="s">
        <v>4</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3">
      <c r="A7432" t="s">
        <v>14902</v>
      </c>
      <c r="B7432" s="171" t="s">
        <v>14903</v>
      </c>
      <c r="C7432" s="171" t="s">
        <v>8615</v>
      </c>
      <c r="D7432" s="171" t="s">
        <v>4</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3">
      <c r="A7433" t="s">
        <v>14904</v>
      </c>
      <c r="B7433" s="171" t="s">
        <v>14905</v>
      </c>
      <c r="C7433" s="171" t="s">
        <v>146</v>
      </c>
      <c r="D7433" s="171" t="s">
        <v>4</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3">
      <c r="A7434" t="s">
        <v>14906</v>
      </c>
      <c r="B7434" s="171" t="s">
        <v>14907</v>
      </c>
      <c r="C7434" s="171" t="s">
        <v>161</v>
      </c>
      <c r="D7434" s="171" t="s">
        <v>4</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3">
      <c r="A7435" t="s">
        <v>14908</v>
      </c>
      <c r="B7435" s="171" t="s">
        <v>14909</v>
      </c>
      <c r="C7435" s="171" t="s">
        <v>167</v>
      </c>
      <c r="D7435" s="171" t="s">
        <v>4</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3">
      <c r="A7436" t="s">
        <v>14910</v>
      </c>
      <c r="B7436" s="171" t="s">
        <v>14911</v>
      </c>
      <c r="C7436" s="171" t="s">
        <v>173</v>
      </c>
      <c r="D7436" s="171" t="s">
        <v>80</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3">
      <c r="A7437" t="s">
        <v>14912</v>
      </c>
      <c r="B7437" s="171" t="s">
        <v>14913</v>
      </c>
      <c r="C7437" s="171" t="s">
        <v>179</v>
      </c>
      <c r="D7437" s="171" t="s">
        <v>4</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3">
      <c r="A7438" t="s">
        <v>14914</v>
      </c>
      <c r="B7438" s="171" t="s">
        <v>14915</v>
      </c>
      <c r="C7438" s="171" t="s">
        <v>185</v>
      </c>
      <c r="D7438" s="171" t="s">
        <v>4</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3">
      <c r="A7439" t="s">
        <v>14916</v>
      </c>
      <c r="B7439" s="171" t="s">
        <v>14917</v>
      </c>
      <c r="C7439" s="171" t="s">
        <v>191</v>
      </c>
      <c r="D7439" s="171" t="s">
        <v>4</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3">
      <c r="A7440" t="s">
        <v>14918</v>
      </c>
      <c r="B7440" s="171" t="s">
        <v>14919</v>
      </c>
      <c r="C7440" s="171" t="s">
        <v>200</v>
      </c>
      <c r="D7440" s="171" t="s">
        <v>80</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3">
      <c r="A7441" t="s">
        <v>14920</v>
      </c>
      <c r="B7441" s="171" t="s">
        <v>14921</v>
      </c>
      <c r="C7441" s="171" t="s">
        <v>212</v>
      </c>
      <c r="D7441" s="171" t="s">
        <v>4</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3">
      <c r="A7442" t="s">
        <v>14922</v>
      </c>
      <c r="B7442" s="171" t="s">
        <v>14923</v>
      </c>
      <c r="C7442" s="171" t="s">
        <v>215</v>
      </c>
      <c r="D7442" s="171" t="s">
        <v>4</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3">
      <c r="A7443" t="s">
        <v>14924</v>
      </c>
      <c r="B7443" s="171" t="s">
        <v>14925</v>
      </c>
      <c r="C7443" s="171" t="s">
        <v>221</v>
      </c>
      <c r="D7443" s="171" t="s">
        <v>4</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3">
      <c r="A7444" t="s">
        <v>14926</v>
      </c>
      <c r="B7444" s="171" t="s">
        <v>14927</v>
      </c>
      <c r="C7444" s="171" t="s">
        <v>8233</v>
      </c>
      <c r="D7444" s="171" t="s">
        <v>4</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3">
      <c r="A7445" t="s">
        <v>14928</v>
      </c>
      <c r="B7445" s="171" t="s">
        <v>14929</v>
      </c>
      <c r="C7445" s="171" t="s">
        <v>233</v>
      </c>
      <c r="D7445" s="171" t="s">
        <v>4</v>
      </c>
      <c r="E7445" s="11">
        <v>43101</v>
      </c>
      <c r="F7445">
        <v>0</v>
      </c>
      <c r="G7445">
        <v>0</v>
      </c>
      <c r="H7445" t="e">
        <v>#DIV/0!</v>
      </c>
      <c r="I7445">
        <v>0</v>
      </c>
      <c r="J7445">
        <v>0</v>
      </c>
      <c r="K7445" t="e">
        <v>#DIV/0!</v>
      </c>
      <c r="L7445">
        <v>0</v>
      </c>
      <c r="M7445" t="e">
        <v>#DIV/0!</v>
      </c>
      <c r="N7445">
        <v>0</v>
      </c>
      <c r="P7445">
        <v>0</v>
      </c>
      <c r="Q7445">
        <v>0</v>
      </c>
      <c r="R7445" t="e">
        <v>#DIV/0!</v>
      </c>
      <c r="S7445">
        <v>0</v>
      </c>
    </row>
    <row r="7446" spans="1:20" x14ac:dyDescent="0.3">
      <c r="A7446" t="s">
        <v>14930</v>
      </c>
      <c r="B7446" s="171" t="s">
        <v>14931</v>
      </c>
      <c r="C7446" s="171" t="s">
        <v>79</v>
      </c>
      <c r="D7446" s="171" t="s">
        <v>80</v>
      </c>
      <c r="E7446" s="11">
        <v>43101</v>
      </c>
      <c r="F7446">
        <v>0</v>
      </c>
      <c r="G7446">
        <v>0</v>
      </c>
      <c r="H7446" t="e">
        <v>#DIV/0!</v>
      </c>
      <c r="I7446">
        <v>0</v>
      </c>
      <c r="J7446">
        <v>0</v>
      </c>
      <c r="K7446" t="e">
        <v>#DIV/0!</v>
      </c>
      <c r="L7446">
        <v>0</v>
      </c>
      <c r="M7446" t="e">
        <v>#DIV/0!</v>
      </c>
      <c r="N7446">
        <v>0</v>
      </c>
      <c r="P7446">
        <v>0</v>
      </c>
      <c r="Q7446">
        <v>0</v>
      </c>
      <c r="R7446" t="e">
        <v>#DIV/0!</v>
      </c>
      <c r="S7446">
        <v>0</v>
      </c>
    </row>
    <row r="7447" spans="1:20" x14ac:dyDescent="0.3">
      <c r="A7447" t="s">
        <v>14932</v>
      </c>
      <c r="B7447" s="171" t="s">
        <v>14933</v>
      </c>
      <c r="C7447" s="171" t="s">
        <v>83</v>
      </c>
      <c r="D7447" s="171" t="s">
        <v>80</v>
      </c>
      <c r="E7447" s="11">
        <v>43101</v>
      </c>
      <c r="F7447">
        <v>3.5</v>
      </c>
      <c r="G7447">
        <v>3.5</v>
      </c>
      <c r="H7447">
        <v>1</v>
      </c>
      <c r="I7447">
        <v>23</v>
      </c>
      <c r="J7447">
        <v>21</v>
      </c>
      <c r="K7447">
        <v>1.0952380952380953</v>
      </c>
      <c r="L7447">
        <v>21</v>
      </c>
      <c r="M7447">
        <v>1</v>
      </c>
      <c r="N7447">
        <v>22</v>
      </c>
      <c r="P7447">
        <v>1</v>
      </c>
      <c r="Q7447">
        <v>1</v>
      </c>
      <c r="R7447">
        <v>1</v>
      </c>
      <c r="S7447">
        <v>1</v>
      </c>
    </row>
    <row r="7448" spans="1:20" x14ac:dyDescent="0.3">
      <c r="A7448" t="s">
        <v>14934</v>
      </c>
      <c r="B7448" s="171" t="s">
        <v>14935</v>
      </c>
      <c r="C7448" s="171" t="s">
        <v>86</v>
      </c>
      <c r="D7448" s="171" t="s">
        <v>80</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3">
      <c r="A7449" t="s">
        <v>14936</v>
      </c>
      <c r="B7449" s="171" t="s">
        <v>14937</v>
      </c>
      <c r="C7449" s="171" t="s">
        <v>89</v>
      </c>
      <c r="D7449" s="171" t="s">
        <v>80</v>
      </c>
      <c r="E7449" s="11">
        <v>43101</v>
      </c>
      <c r="F7449">
        <v>0</v>
      </c>
      <c r="G7449">
        <v>0</v>
      </c>
      <c r="H7449" t="e">
        <v>#DIV/0!</v>
      </c>
      <c r="I7449">
        <v>0</v>
      </c>
      <c r="J7449">
        <v>0</v>
      </c>
      <c r="K7449" t="e">
        <v>#DIV/0!</v>
      </c>
      <c r="L7449">
        <v>0</v>
      </c>
      <c r="M7449" t="e">
        <v>#DIV/0!</v>
      </c>
      <c r="N7449">
        <v>0</v>
      </c>
      <c r="P7449">
        <v>0</v>
      </c>
      <c r="Q7449">
        <v>0</v>
      </c>
      <c r="R7449" t="e">
        <v>#DIV/0!</v>
      </c>
      <c r="S7449">
        <v>0</v>
      </c>
    </row>
    <row r="7450" spans="1:20" x14ac:dyDescent="0.3">
      <c r="A7450" t="s">
        <v>14938</v>
      </c>
      <c r="B7450" s="171" t="s">
        <v>14939</v>
      </c>
      <c r="C7450" s="171" t="s">
        <v>92</v>
      </c>
      <c r="D7450" s="171" t="s">
        <v>80</v>
      </c>
      <c r="E7450" s="11">
        <v>43101</v>
      </c>
      <c r="F7450">
        <v>0</v>
      </c>
      <c r="G7450">
        <v>0</v>
      </c>
      <c r="H7450" t="e">
        <v>#DIV/0!</v>
      </c>
      <c r="I7450">
        <v>0</v>
      </c>
      <c r="J7450">
        <v>0</v>
      </c>
      <c r="K7450" t="e">
        <v>#DIV/0!</v>
      </c>
      <c r="L7450">
        <v>0</v>
      </c>
      <c r="M7450" t="e">
        <v>#DIV/0!</v>
      </c>
      <c r="N7450">
        <v>0</v>
      </c>
      <c r="P7450">
        <v>0</v>
      </c>
      <c r="Q7450">
        <v>0</v>
      </c>
      <c r="R7450" t="e">
        <v>#DIV/0!</v>
      </c>
      <c r="S7450">
        <v>0</v>
      </c>
    </row>
    <row r="7451" spans="1:20" x14ac:dyDescent="0.3">
      <c r="A7451" t="s">
        <v>14940</v>
      </c>
      <c r="B7451" s="171" t="s">
        <v>14941</v>
      </c>
      <c r="C7451" s="171" t="s">
        <v>95</v>
      </c>
      <c r="D7451" s="171" t="s">
        <v>80</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3">
      <c r="A7452" t="s">
        <v>14942</v>
      </c>
      <c r="B7452" s="171" t="s">
        <v>14943</v>
      </c>
      <c r="C7452" s="171" t="s">
        <v>98</v>
      </c>
      <c r="D7452" s="171" t="s">
        <v>80</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3">
      <c r="A7453" t="s">
        <v>14944</v>
      </c>
      <c r="B7453" s="171" t="s">
        <v>14945</v>
      </c>
      <c r="C7453" s="171" t="s">
        <v>101</v>
      </c>
      <c r="D7453" s="171" t="s">
        <v>80</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3">
      <c r="A7454" t="s">
        <v>14946</v>
      </c>
      <c r="B7454" s="171" t="s">
        <v>14947</v>
      </c>
      <c r="C7454" s="171" t="s">
        <v>6843</v>
      </c>
      <c r="D7454" s="171" t="s">
        <v>80</v>
      </c>
      <c r="E7454" s="11">
        <v>43101</v>
      </c>
      <c r="F7454">
        <v>6</v>
      </c>
      <c r="G7454">
        <v>7.5</v>
      </c>
      <c r="H7454">
        <v>0.8</v>
      </c>
      <c r="I7454">
        <v>37</v>
      </c>
      <c r="J7454">
        <v>36</v>
      </c>
      <c r="K7454">
        <v>1.0277777777777777</v>
      </c>
      <c r="L7454">
        <v>45</v>
      </c>
      <c r="M7454">
        <v>0.8</v>
      </c>
      <c r="N7454">
        <v>29</v>
      </c>
      <c r="P7454">
        <v>0</v>
      </c>
      <c r="Q7454">
        <v>0</v>
      </c>
      <c r="R7454" t="e">
        <v>#DIV/0!</v>
      </c>
      <c r="S7454">
        <v>8</v>
      </c>
    </row>
    <row r="7455" spans="1:20" x14ac:dyDescent="0.3">
      <c r="A7455" t="s">
        <v>14948</v>
      </c>
      <c r="B7455" s="171" t="s">
        <v>14949</v>
      </c>
      <c r="C7455" s="171" t="s">
        <v>12995</v>
      </c>
      <c r="D7455" s="171" t="s">
        <v>80</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3">
      <c r="A7456" t="s">
        <v>14950</v>
      </c>
      <c r="B7456" s="171" t="s">
        <v>14951</v>
      </c>
      <c r="C7456" s="171" t="s">
        <v>104</v>
      </c>
      <c r="D7456" s="171" t="s">
        <v>4</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3">
      <c r="A7457" t="s">
        <v>14952</v>
      </c>
      <c r="B7457" s="171" t="s">
        <v>14953</v>
      </c>
      <c r="C7457" s="171" t="s">
        <v>76</v>
      </c>
      <c r="D7457" s="171" t="s">
        <v>80</v>
      </c>
      <c r="E7457" s="11">
        <v>43101</v>
      </c>
      <c r="F7457">
        <v>0</v>
      </c>
      <c r="G7457">
        <v>0</v>
      </c>
      <c r="H7457" t="e">
        <v>#DIV/0!</v>
      </c>
      <c r="I7457">
        <v>0</v>
      </c>
      <c r="J7457">
        <v>0</v>
      </c>
      <c r="K7457" t="e">
        <v>#DIV/0!</v>
      </c>
      <c r="L7457">
        <v>0</v>
      </c>
      <c r="M7457" t="e">
        <v>#DIV/0!</v>
      </c>
      <c r="N7457">
        <v>0</v>
      </c>
      <c r="P7457">
        <v>0</v>
      </c>
      <c r="Q7457">
        <v>0</v>
      </c>
      <c r="R7457" t="e">
        <v>#DIV/0!</v>
      </c>
      <c r="S7457">
        <v>0</v>
      </c>
    </row>
    <row r="7458" spans="1:19" x14ac:dyDescent="0.3">
      <c r="A7458" t="s">
        <v>14954</v>
      </c>
      <c r="B7458" s="171" t="s">
        <v>14955</v>
      </c>
      <c r="C7458" s="171" t="s">
        <v>10522</v>
      </c>
      <c r="D7458" s="171" t="s">
        <v>4</v>
      </c>
      <c r="E7458" s="11">
        <v>43101</v>
      </c>
      <c r="F7458">
        <v>1</v>
      </c>
      <c r="G7458">
        <v>1</v>
      </c>
      <c r="H7458">
        <v>1</v>
      </c>
      <c r="I7458">
        <v>5</v>
      </c>
      <c r="J7458">
        <v>6</v>
      </c>
      <c r="K7458">
        <v>0.83333333333333337</v>
      </c>
      <c r="L7458">
        <v>6</v>
      </c>
      <c r="M7458">
        <v>1</v>
      </c>
      <c r="N7458">
        <v>4</v>
      </c>
      <c r="P7458">
        <v>0</v>
      </c>
      <c r="Q7458">
        <v>0</v>
      </c>
      <c r="R7458" t="e">
        <v>#DIV/0!</v>
      </c>
      <c r="S7458">
        <v>1</v>
      </c>
    </row>
    <row r="7459" spans="1:19" x14ac:dyDescent="0.3">
      <c r="A7459" t="s">
        <v>14956</v>
      </c>
      <c r="B7459" s="171" t="s">
        <v>14957</v>
      </c>
      <c r="C7459" s="171" t="s">
        <v>79</v>
      </c>
      <c r="D7459" s="171" t="s">
        <v>4</v>
      </c>
      <c r="E7459" s="11">
        <v>43101</v>
      </c>
      <c r="F7459">
        <v>0</v>
      </c>
      <c r="G7459">
        <v>0</v>
      </c>
      <c r="H7459" t="e">
        <v>#DIV/0!</v>
      </c>
      <c r="I7459">
        <v>0</v>
      </c>
      <c r="J7459">
        <v>0</v>
      </c>
      <c r="K7459" t="e">
        <v>#DIV/0!</v>
      </c>
      <c r="L7459">
        <v>0</v>
      </c>
      <c r="M7459" t="e">
        <v>#DIV/0!</v>
      </c>
      <c r="N7459">
        <v>0</v>
      </c>
      <c r="P7459">
        <v>0</v>
      </c>
      <c r="Q7459">
        <v>0</v>
      </c>
      <c r="R7459" t="e">
        <v>#DIV/0!</v>
      </c>
      <c r="S7459">
        <v>0</v>
      </c>
    </row>
    <row r="7460" spans="1:19" x14ac:dyDescent="0.3">
      <c r="A7460" t="s">
        <v>14958</v>
      </c>
      <c r="B7460" s="171" t="s">
        <v>14959</v>
      </c>
      <c r="C7460" s="171" t="s">
        <v>86</v>
      </c>
      <c r="D7460" s="171" t="s">
        <v>4</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3">
      <c r="A7461" t="s">
        <v>14960</v>
      </c>
      <c r="B7461" s="171" t="s">
        <v>14961</v>
      </c>
      <c r="C7461" s="171" t="s">
        <v>89</v>
      </c>
      <c r="D7461" s="171" t="s">
        <v>4</v>
      </c>
      <c r="E7461" s="11">
        <v>43101</v>
      </c>
      <c r="F7461">
        <v>0</v>
      </c>
      <c r="G7461">
        <v>0</v>
      </c>
      <c r="H7461" t="e">
        <v>#DIV/0!</v>
      </c>
      <c r="I7461">
        <v>0</v>
      </c>
      <c r="J7461">
        <v>0</v>
      </c>
      <c r="K7461" t="e">
        <v>#DIV/0!</v>
      </c>
      <c r="L7461">
        <v>0</v>
      </c>
      <c r="M7461" t="e">
        <v>#DIV/0!</v>
      </c>
      <c r="N7461">
        <v>0</v>
      </c>
      <c r="P7461">
        <v>0</v>
      </c>
      <c r="Q7461">
        <v>0</v>
      </c>
      <c r="R7461" t="e">
        <v>#DIV/0!</v>
      </c>
      <c r="S7461">
        <v>0</v>
      </c>
    </row>
    <row r="7462" spans="1:19" x14ac:dyDescent="0.3">
      <c r="A7462" t="s">
        <v>14962</v>
      </c>
      <c r="B7462" s="171" t="s">
        <v>14963</v>
      </c>
      <c r="C7462" s="171" t="s">
        <v>92</v>
      </c>
      <c r="D7462" s="171" t="s">
        <v>4</v>
      </c>
      <c r="E7462" s="11">
        <v>43101</v>
      </c>
      <c r="F7462">
        <v>0</v>
      </c>
      <c r="G7462">
        <v>0</v>
      </c>
      <c r="H7462" t="e">
        <v>#DIV/0!</v>
      </c>
      <c r="I7462">
        <v>0</v>
      </c>
      <c r="J7462">
        <v>0</v>
      </c>
      <c r="K7462" t="e">
        <v>#DIV/0!</v>
      </c>
      <c r="L7462">
        <v>0</v>
      </c>
      <c r="M7462" t="e">
        <v>#DIV/0!</v>
      </c>
      <c r="N7462">
        <v>0</v>
      </c>
      <c r="P7462">
        <v>0</v>
      </c>
      <c r="Q7462">
        <v>0</v>
      </c>
      <c r="R7462" t="e">
        <v>#DIV/0!</v>
      </c>
      <c r="S7462">
        <v>0</v>
      </c>
    </row>
    <row r="7463" spans="1:19" x14ac:dyDescent="0.3">
      <c r="A7463" t="s">
        <v>14964</v>
      </c>
      <c r="B7463" s="171" t="s">
        <v>14965</v>
      </c>
      <c r="C7463" s="171" t="s">
        <v>98</v>
      </c>
      <c r="D7463" s="171" t="s">
        <v>4</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3">
      <c r="A7464" t="s">
        <v>14966</v>
      </c>
      <c r="B7464" s="171" t="s">
        <v>14967</v>
      </c>
      <c r="C7464" s="171" t="s">
        <v>101</v>
      </c>
      <c r="D7464" s="171" t="s">
        <v>4</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3">
      <c r="A7465" t="s">
        <v>14968</v>
      </c>
      <c r="B7465" s="171" t="s">
        <v>14969</v>
      </c>
      <c r="C7465" s="171" t="s">
        <v>6843</v>
      </c>
      <c r="D7465" s="171" t="s">
        <v>4</v>
      </c>
      <c r="E7465" s="11">
        <v>43101</v>
      </c>
      <c r="F7465">
        <v>6</v>
      </c>
      <c r="G7465">
        <v>7.5</v>
      </c>
      <c r="H7465">
        <v>0.8</v>
      </c>
      <c r="I7465">
        <v>37</v>
      </c>
      <c r="J7465">
        <v>36</v>
      </c>
      <c r="K7465">
        <v>1.0277777777777777</v>
      </c>
      <c r="L7465">
        <v>45</v>
      </c>
      <c r="M7465">
        <v>0.8</v>
      </c>
      <c r="N7465">
        <v>29</v>
      </c>
      <c r="P7465">
        <v>0</v>
      </c>
      <c r="Q7465">
        <v>0</v>
      </c>
      <c r="R7465" t="e">
        <v>#DIV/0!</v>
      </c>
      <c r="S7465">
        <v>8</v>
      </c>
    </row>
    <row r="7466" spans="1:19" x14ac:dyDescent="0.3">
      <c r="A7466" t="s">
        <v>14970</v>
      </c>
      <c r="B7466" s="171" t="s">
        <v>14971</v>
      </c>
      <c r="C7466" s="171" t="s">
        <v>107</v>
      </c>
      <c r="D7466" s="171" t="s">
        <v>80</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3">
      <c r="A7467" t="s">
        <v>14972</v>
      </c>
      <c r="B7467" s="171" t="s">
        <v>14973</v>
      </c>
      <c r="C7467" s="171" t="s">
        <v>113</v>
      </c>
      <c r="D7467" s="171" t="s">
        <v>4</v>
      </c>
      <c r="E7467" s="11">
        <v>43101</v>
      </c>
      <c r="F7467">
        <v>4.5</v>
      </c>
      <c r="G7467">
        <v>4.5</v>
      </c>
      <c r="H7467">
        <v>1</v>
      </c>
      <c r="I7467">
        <v>24</v>
      </c>
      <c r="J7467">
        <v>27</v>
      </c>
      <c r="K7467">
        <v>0.88888888888888884</v>
      </c>
      <c r="L7467">
        <v>27</v>
      </c>
      <c r="M7467">
        <v>1</v>
      </c>
      <c r="N7467">
        <v>21</v>
      </c>
      <c r="P7467">
        <v>0</v>
      </c>
      <c r="Q7467">
        <v>0</v>
      </c>
      <c r="R7467" t="e">
        <v>#DIV/0!</v>
      </c>
      <c r="S7467">
        <v>3</v>
      </c>
    </row>
    <row r="7468" spans="1:19" x14ac:dyDescent="0.3">
      <c r="A7468" t="s">
        <v>14974</v>
      </c>
      <c r="B7468" s="171" t="s">
        <v>14975</v>
      </c>
      <c r="C7468" s="171" t="s">
        <v>116</v>
      </c>
      <c r="D7468" s="171" t="s">
        <v>4</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3">
      <c r="A7469" t="s">
        <v>14976</v>
      </c>
      <c r="B7469" s="171" t="s">
        <v>14977</v>
      </c>
      <c r="C7469" s="171" t="s">
        <v>9887</v>
      </c>
      <c r="D7469" s="171" t="s">
        <v>80</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3">
      <c r="A7470" t="s">
        <v>14978</v>
      </c>
      <c r="B7470" s="171" t="s">
        <v>14979</v>
      </c>
      <c r="C7470" s="171" t="s">
        <v>9862</v>
      </c>
      <c r="D7470" s="171" t="s">
        <v>4</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3">
      <c r="A7471" t="s">
        <v>14980</v>
      </c>
      <c r="B7471" s="171" t="s">
        <v>14981</v>
      </c>
      <c r="C7471" s="171" t="s">
        <v>10525</v>
      </c>
      <c r="D7471" s="171" t="s">
        <v>4</v>
      </c>
      <c r="E7471" s="11">
        <v>43101</v>
      </c>
      <c r="F7471">
        <v>1.5</v>
      </c>
      <c r="G7471">
        <v>1.5</v>
      </c>
      <c r="H7471">
        <v>1</v>
      </c>
      <c r="I7471">
        <v>6</v>
      </c>
      <c r="J7471">
        <v>9</v>
      </c>
      <c r="K7471">
        <v>0.66666666666666663</v>
      </c>
      <c r="L7471">
        <v>9</v>
      </c>
      <c r="M7471">
        <v>1</v>
      </c>
      <c r="N7471">
        <v>6</v>
      </c>
      <c r="P7471">
        <v>0</v>
      </c>
      <c r="Q7471">
        <v>0</v>
      </c>
      <c r="R7471" t="e">
        <v>#DIV/0!</v>
      </c>
      <c r="S7471">
        <v>0</v>
      </c>
    </row>
    <row r="7472" spans="1:19" x14ac:dyDescent="0.3">
      <c r="A7472" t="s">
        <v>14982</v>
      </c>
      <c r="B7472" s="171" t="s">
        <v>14983</v>
      </c>
      <c r="C7472" s="171" t="s">
        <v>11260</v>
      </c>
      <c r="D7472" s="171" t="s">
        <v>80</v>
      </c>
      <c r="E7472" s="11">
        <v>43101</v>
      </c>
      <c r="F7472">
        <v>0</v>
      </c>
      <c r="G7472">
        <v>0</v>
      </c>
      <c r="H7472" t="e">
        <v>#DIV/0!</v>
      </c>
      <c r="I7472">
        <v>0</v>
      </c>
      <c r="J7472">
        <v>0</v>
      </c>
      <c r="K7472" t="e">
        <v>#DIV/0!</v>
      </c>
      <c r="L7472">
        <v>0</v>
      </c>
      <c r="M7472" t="e">
        <v>#DIV/0!</v>
      </c>
      <c r="N7472">
        <v>0</v>
      </c>
      <c r="P7472">
        <v>0</v>
      </c>
      <c r="Q7472">
        <v>0</v>
      </c>
      <c r="R7472" t="e">
        <v>#DIV/0!</v>
      </c>
      <c r="S7472">
        <v>0</v>
      </c>
    </row>
    <row r="7473" spans="1:20" x14ac:dyDescent="0.3">
      <c r="A7473" t="s">
        <v>14984</v>
      </c>
      <c r="B7473" s="171" t="s">
        <v>14985</v>
      </c>
      <c r="C7473" s="171" t="s">
        <v>10528</v>
      </c>
      <c r="D7473" s="171" t="s">
        <v>4</v>
      </c>
      <c r="E7473" s="11">
        <v>43101</v>
      </c>
      <c r="F7473">
        <v>0</v>
      </c>
      <c r="G7473">
        <v>0</v>
      </c>
      <c r="H7473" t="e">
        <v>#DIV/0!</v>
      </c>
      <c r="I7473">
        <v>0</v>
      </c>
      <c r="J7473">
        <v>0</v>
      </c>
      <c r="K7473" t="e">
        <v>#DIV/0!</v>
      </c>
      <c r="L7473">
        <v>0</v>
      </c>
      <c r="M7473" t="e">
        <v>#DIV/0!</v>
      </c>
      <c r="N7473">
        <v>0</v>
      </c>
      <c r="P7473">
        <v>0</v>
      </c>
      <c r="Q7473">
        <v>0</v>
      </c>
      <c r="R7473" t="e">
        <v>#DIV/0!</v>
      </c>
      <c r="S7473">
        <v>0</v>
      </c>
    </row>
    <row r="7474" spans="1:20" x14ac:dyDescent="0.3">
      <c r="A7474" t="s">
        <v>14986</v>
      </c>
      <c r="B7474" s="171" t="s">
        <v>14987</v>
      </c>
      <c r="C7474" s="171" t="s">
        <v>119</v>
      </c>
      <c r="D7474" s="171" t="s">
        <v>4</v>
      </c>
      <c r="E7474" s="11">
        <v>43101</v>
      </c>
      <c r="F7474">
        <v>0</v>
      </c>
      <c r="G7474">
        <v>0</v>
      </c>
      <c r="H7474" t="e">
        <v>#DIV/0!</v>
      </c>
      <c r="I7474">
        <v>0</v>
      </c>
      <c r="J7474">
        <v>0</v>
      </c>
      <c r="K7474" t="e">
        <v>#DIV/0!</v>
      </c>
      <c r="L7474">
        <v>0</v>
      </c>
      <c r="M7474" t="e">
        <v>#DIV/0!</v>
      </c>
      <c r="N7474">
        <v>0</v>
      </c>
      <c r="P7474">
        <v>0</v>
      </c>
      <c r="Q7474">
        <v>0</v>
      </c>
      <c r="R7474" t="e">
        <v>#DIV/0!</v>
      </c>
      <c r="S7474">
        <v>0</v>
      </c>
    </row>
    <row r="7475" spans="1:20" x14ac:dyDescent="0.3">
      <c r="A7475" t="s">
        <v>14988</v>
      </c>
      <c r="B7475" s="171" t="s">
        <v>14989</v>
      </c>
      <c r="C7475" s="171" t="s">
        <v>122</v>
      </c>
      <c r="D7475" s="171" t="s">
        <v>80</v>
      </c>
      <c r="E7475" s="11">
        <v>43101</v>
      </c>
      <c r="F7475">
        <v>0</v>
      </c>
      <c r="G7475">
        <v>0</v>
      </c>
      <c r="H7475" t="e">
        <v>#DIV/0!</v>
      </c>
      <c r="I7475">
        <v>0</v>
      </c>
      <c r="J7475">
        <v>0</v>
      </c>
      <c r="K7475" t="e">
        <v>#DIV/0!</v>
      </c>
      <c r="L7475">
        <v>0</v>
      </c>
      <c r="M7475" t="e">
        <v>#DIV/0!</v>
      </c>
      <c r="N7475">
        <v>0</v>
      </c>
      <c r="P7475">
        <v>0</v>
      </c>
      <c r="Q7475">
        <v>0</v>
      </c>
      <c r="R7475" t="e">
        <v>#DIV/0!</v>
      </c>
      <c r="S7475">
        <v>0</v>
      </c>
    </row>
    <row r="7476" spans="1:20" x14ac:dyDescent="0.3">
      <c r="A7476" t="s">
        <v>14990</v>
      </c>
      <c r="B7476" s="171" t="s">
        <v>14991</v>
      </c>
      <c r="C7476" s="171" t="s">
        <v>125</v>
      </c>
      <c r="D7476" s="171" t="s">
        <v>80</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3">
      <c r="A7477" t="s">
        <v>14992</v>
      </c>
      <c r="B7477" s="171" t="s">
        <v>14993</v>
      </c>
      <c r="C7477" s="171" t="s">
        <v>128</v>
      </c>
      <c r="D7477" s="171" t="s">
        <v>4</v>
      </c>
      <c r="E7477" s="11">
        <v>43101</v>
      </c>
      <c r="F7477">
        <v>0</v>
      </c>
      <c r="G7477">
        <v>0</v>
      </c>
      <c r="H7477" t="e">
        <v>#DIV/0!</v>
      </c>
      <c r="I7477">
        <v>0</v>
      </c>
      <c r="J7477">
        <v>0</v>
      </c>
      <c r="K7477" t="e">
        <v>#DIV/0!</v>
      </c>
      <c r="L7477">
        <v>0</v>
      </c>
      <c r="M7477" t="e">
        <v>#DIV/0!</v>
      </c>
      <c r="N7477">
        <v>0</v>
      </c>
      <c r="P7477">
        <v>0</v>
      </c>
      <c r="Q7477">
        <v>0</v>
      </c>
      <c r="R7477" t="e">
        <v>#DIV/0!</v>
      </c>
      <c r="S7477">
        <v>0</v>
      </c>
    </row>
    <row r="7478" spans="1:20" x14ac:dyDescent="0.3">
      <c r="A7478" t="s">
        <v>14994</v>
      </c>
      <c r="B7478" s="171" t="s">
        <v>14995</v>
      </c>
      <c r="C7478" s="171" t="s">
        <v>131</v>
      </c>
      <c r="D7478" s="171" t="s">
        <v>4</v>
      </c>
      <c r="E7478" s="11">
        <v>43101</v>
      </c>
      <c r="F7478">
        <v>0</v>
      </c>
      <c r="G7478">
        <v>0</v>
      </c>
      <c r="H7478" t="e">
        <v>#DIV/0!</v>
      </c>
      <c r="I7478">
        <v>0</v>
      </c>
      <c r="J7478">
        <v>0</v>
      </c>
      <c r="K7478" t="e">
        <v>#DIV/0!</v>
      </c>
      <c r="L7478">
        <v>0</v>
      </c>
      <c r="M7478" t="e">
        <v>#DIV/0!</v>
      </c>
      <c r="N7478">
        <v>0</v>
      </c>
      <c r="P7478">
        <v>0</v>
      </c>
      <c r="Q7478">
        <v>0</v>
      </c>
      <c r="R7478" t="e">
        <v>#DIV/0!</v>
      </c>
      <c r="S7478">
        <v>0</v>
      </c>
    </row>
    <row r="7479" spans="1:20" x14ac:dyDescent="0.3">
      <c r="A7479" t="s">
        <v>14996</v>
      </c>
      <c r="B7479" s="171" t="s">
        <v>14997</v>
      </c>
      <c r="C7479" s="171" t="s">
        <v>10531</v>
      </c>
      <c r="D7479" s="171" t="s">
        <v>4</v>
      </c>
      <c r="E7479" s="11">
        <v>43101</v>
      </c>
      <c r="F7479">
        <v>0</v>
      </c>
      <c r="G7479">
        <v>0</v>
      </c>
      <c r="H7479" t="e">
        <v>#DIV/0!</v>
      </c>
      <c r="I7479">
        <v>0</v>
      </c>
      <c r="J7479">
        <v>0</v>
      </c>
      <c r="K7479" t="e">
        <v>#DIV/0!</v>
      </c>
      <c r="L7479">
        <v>0</v>
      </c>
      <c r="M7479" t="e">
        <v>#DIV/0!</v>
      </c>
      <c r="N7479">
        <v>0</v>
      </c>
      <c r="P7479">
        <v>0</v>
      </c>
      <c r="Q7479">
        <v>0</v>
      </c>
      <c r="R7479" t="e">
        <v>#DIV/0!</v>
      </c>
      <c r="S7479">
        <v>0</v>
      </c>
    </row>
    <row r="7480" spans="1:20" x14ac:dyDescent="0.3">
      <c r="A7480" t="s">
        <v>14998</v>
      </c>
      <c r="B7480" s="171" t="s">
        <v>14999</v>
      </c>
      <c r="C7480" s="171" t="s">
        <v>137</v>
      </c>
      <c r="D7480" s="171" t="s">
        <v>80</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3">
      <c r="A7481" t="s">
        <v>15000</v>
      </c>
      <c r="B7481" s="171" t="s">
        <v>15001</v>
      </c>
      <c r="C7481" s="171" t="s">
        <v>140</v>
      </c>
      <c r="D7481" s="171" t="s">
        <v>4</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3">
      <c r="A7482" t="s">
        <v>15002</v>
      </c>
      <c r="B7482" s="171" t="s">
        <v>15003</v>
      </c>
      <c r="C7482" s="171" t="s">
        <v>8615</v>
      </c>
      <c r="D7482" s="171" t="s">
        <v>80</v>
      </c>
      <c r="E7482" s="11">
        <v>43101</v>
      </c>
      <c r="F7482">
        <v>0</v>
      </c>
      <c r="G7482">
        <v>0</v>
      </c>
      <c r="H7482" t="e">
        <v>#DIV/0!</v>
      </c>
      <c r="I7482">
        <v>0</v>
      </c>
      <c r="J7482">
        <v>0</v>
      </c>
      <c r="K7482" t="e">
        <v>#DIV/0!</v>
      </c>
      <c r="L7482">
        <v>0</v>
      </c>
      <c r="M7482" t="e">
        <v>#DIV/0!</v>
      </c>
      <c r="N7482">
        <v>0</v>
      </c>
      <c r="P7482">
        <v>0</v>
      </c>
      <c r="Q7482">
        <v>0</v>
      </c>
      <c r="R7482" t="e">
        <v>#DIV/0!</v>
      </c>
      <c r="S7482">
        <v>0</v>
      </c>
    </row>
    <row r="7483" spans="1:20" x14ac:dyDescent="0.3">
      <c r="A7483" t="s">
        <v>15004</v>
      </c>
      <c r="B7483" s="171" t="s">
        <v>15005</v>
      </c>
      <c r="C7483" s="171" t="s">
        <v>8590</v>
      </c>
      <c r="D7483" s="171" t="s">
        <v>4</v>
      </c>
      <c r="E7483" s="11">
        <v>43101</v>
      </c>
      <c r="F7483">
        <v>0</v>
      </c>
      <c r="G7483">
        <v>0</v>
      </c>
      <c r="H7483" t="e">
        <v>#DIV/0!</v>
      </c>
      <c r="I7483">
        <v>0</v>
      </c>
      <c r="J7483">
        <v>0</v>
      </c>
      <c r="K7483" t="e">
        <v>#DIV/0!</v>
      </c>
      <c r="L7483">
        <v>0</v>
      </c>
      <c r="M7483" t="e">
        <v>#DIV/0!</v>
      </c>
      <c r="N7483">
        <v>0</v>
      </c>
      <c r="P7483">
        <v>0</v>
      </c>
      <c r="Q7483">
        <v>0</v>
      </c>
      <c r="R7483" t="e">
        <v>#DIV/0!</v>
      </c>
      <c r="S7483">
        <v>0</v>
      </c>
    </row>
    <row r="7484" spans="1:20" x14ac:dyDescent="0.3">
      <c r="A7484" t="s">
        <v>15006</v>
      </c>
      <c r="B7484" s="171" t="s">
        <v>15007</v>
      </c>
      <c r="C7484" s="171" t="s">
        <v>167</v>
      </c>
      <c r="D7484" s="171" t="s">
        <v>80</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3">
      <c r="A7485" t="s">
        <v>15008</v>
      </c>
      <c r="B7485" s="171" t="s">
        <v>15009</v>
      </c>
      <c r="C7485" s="171" t="s">
        <v>170</v>
      </c>
      <c r="D7485" s="171" t="s">
        <v>4</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3">
      <c r="A7486" t="s">
        <v>15010</v>
      </c>
      <c r="B7486" s="171" t="s">
        <v>15011</v>
      </c>
      <c r="C7486" s="171" t="s">
        <v>179</v>
      </c>
      <c r="D7486" s="171" t="s">
        <v>80</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3">
      <c r="A7487" t="s">
        <v>15012</v>
      </c>
      <c r="B7487" s="171" t="s">
        <v>15013</v>
      </c>
      <c r="C7487" s="171" t="s">
        <v>182</v>
      </c>
      <c r="D7487" s="171" t="s">
        <v>4</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3">
      <c r="A7488" t="s">
        <v>15014</v>
      </c>
      <c r="B7488" s="171" t="s">
        <v>15015</v>
      </c>
      <c r="C7488" s="171" t="s">
        <v>185</v>
      </c>
      <c r="D7488" s="171" t="s">
        <v>80</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3">
      <c r="A7489" t="s">
        <v>15016</v>
      </c>
      <c r="B7489" s="171" t="s">
        <v>15017</v>
      </c>
      <c r="C7489" s="171" t="s">
        <v>188</v>
      </c>
      <c r="D7489" s="171" t="s">
        <v>4</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3">
      <c r="A7490" t="s">
        <v>15018</v>
      </c>
      <c r="B7490" s="171" t="s">
        <v>15019</v>
      </c>
      <c r="C7490" s="171" t="s">
        <v>10537</v>
      </c>
      <c r="D7490" s="171" t="s">
        <v>4</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3">
      <c r="A7491" t="s">
        <v>15020</v>
      </c>
      <c r="B7491" s="171" t="s">
        <v>15021</v>
      </c>
      <c r="C7491" s="171" t="s">
        <v>191</v>
      </c>
      <c r="D7491" s="171" t="s">
        <v>80</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3">
      <c r="A7492" t="s">
        <v>15022</v>
      </c>
      <c r="B7492" s="171" t="s">
        <v>15023</v>
      </c>
      <c r="C7492" s="171" t="s">
        <v>194</v>
      </c>
      <c r="D7492" s="171" t="s">
        <v>4</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3">
      <c r="A7493" t="s">
        <v>15024</v>
      </c>
      <c r="B7493" s="171" t="s">
        <v>15025</v>
      </c>
      <c r="C7493" s="171" t="s">
        <v>197</v>
      </c>
      <c r="D7493" s="171" t="s">
        <v>4</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3">
      <c r="A7494" t="s">
        <v>15026</v>
      </c>
      <c r="B7494" s="171" t="s">
        <v>15027</v>
      </c>
      <c r="C7494" s="171" t="s">
        <v>209</v>
      </c>
      <c r="D7494" s="171" t="s">
        <v>4</v>
      </c>
      <c r="E7494" s="11">
        <v>43101</v>
      </c>
      <c r="F7494">
        <v>0</v>
      </c>
      <c r="G7494">
        <v>0</v>
      </c>
      <c r="H7494" t="e">
        <v>#DIV/0!</v>
      </c>
      <c r="I7494">
        <v>0</v>
      </c>
      <c r="J7494">
        <v>0</v>
      </c>
      <c r="K7494" t="e">
        <v>#DIV/0!</v>
      </c>
      <c r="L7494">
        <v>0</v>
      </c>
      <c r="M7494" t="e">
        <v>#DIV/0!</v>
      </c>
      <c r="N7494">
        <v>0</v>
      </c>
      <c r="P7494">
        <v>0</v>
      </c>
      <c r="Q7494">
        <v>0</v>
      </c>
      <c r="R7494" t="e">
        <v>#DIV/0!</v>
      </c>
      <c r="S7494">
        <v>0</v>
      </c>
    </row>
    <row r="7495" spans="1:20" x14ac:dyDescent="0.3">
      <c r="A7495" t="s">
        <v>15028</v>
      </c>
      <c r="B7495" s="171" t="s">
        <v>15029</v>
      </c>
      <c r="C7495" s="171" t="s">
        <v>212</v>
      </c>
      <c r="D7495" s="171" t="s">
        <v>80</v>
      </c>
      <c r="E7495" s="11">
        <v>43101</v>
      </c>
      <c r="F7495">
        <v>0</v>
      </c>
      <c r="G7495">
        <v>0</v>
      </c>
      <c r="H7495" t="e">
        <v>#DIV/0!</v>
      </c>
      <c r="I7495">
        <v>0</v>
      </c>
      <c r="J7495">
        <v>0</v>
      </c>
      <c r="K7495" t="e">
        <v>#DIV/0!</v>
      </c>
      <c r="L7495">
        <v>0</v>
      </c>
      <c r="M7495" t="e">
        <v>#DIV/0!</v>
      </c>
      <c r="N7495">
        <v>0</v>
      </c>
      <c r="P7495">
        <v>0</v>
      </c>
      <c r="Q7495">
        <v>0</v>
      </c>
      <c r="R7495" t="e">
        <v>#DIV/0!</v>
      </c>
      <c r="S7495">
        <v>0</v>
      </c>
    </row>
    <row r="7496" spans="1:20" x14ac:dyDescent="0.3">
      <c r="A7496" t="s">
        <v>15030</v>
      </c>
      <c r="B7496" s="171" t="s">
        <v>15031</v>
      </c>
      <c r="C7496" s="171" t="s">
        <v>215</v>
      </c>
      <c r="D7496" s="171" t="s">
        <v>80</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3">
      <c r="A7497" t="s">
        <v>15032</v>
      </c>
      <c r="B7497" s="171" t="s">
        <v>15033</v>
      </c>
      <c r="C7497" s="171" t="s">
        <v>218</v>
      </c>
      <c r="D7497" s="171" t="s">
        <v>4</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3">
      <c r="A7498" t="s">
        <v>15034</v>
      </c>
      <c r="B7498" s="171" t="s">
        <v>15035</v>
      </c>
      <c r="C7498" s="171" t="s">
        <v>8233</v>
      </c>
      <c r="D7498" s="171" t="s">
        <v>80</v>
      </c>
      <c r="E7498" s="11">
        <v>43101</v>
      </c>
      <c r="F7498">
        <v>0</v>
      </c>
      <c r="G7498">
        <v>0</v>
      </c>
      <c r="H7498" t="e">
        <v>#DIV/0!</v>
      </c>
      <c r="I7498">
        <v>0</v>
      </c>
      <c r="J7498">
        <v>0</v>
      </c>
      <c r="K7498" t="e">
        <v>#DIV/0!</v>
      </c>
      <c r="L7498">
        <v>0</v>
      </c>
      <c r="M7498" t="e">
        <v>#DIV/0!</v>
      </c>
      <c r="N7498">
        <v>0</v>
      </c>
      <c r="P7498">
        <v>0</v>
      </c>
      <c r="Q7498">
        <v>0</v>
      </c>
      <c r="R7498" t="e">
        <v>#DIV/0!</v>
      </c>
      <c r="S7498">
        <v>0</v>
      </c>
    </row>
    <row r="7499" spans="1:20" x14ac:dyDescent="0.3">
      <c r="A7499" t="s">
        <v>15036</v>
      </c>
      <c r="B7499" s="171" t="s">
        <v>15037</v>
      </c>
      <c r="C7499" s="171" t="s">
        <v>8193</v>
      </c>
      <c r="D7499" s="171" t="s">
        <v>4</v>
      </c>
      <c r="E7499" s="11">
        <v>43101</v>
      </c>
      <c r="F7499">
        <v>0</v>
      </c>
      <c r="G7499">
        <v>0</v>
      </c>
      <c r="H7499" t="e">
        <v>#DIV/0!</v>
      </c>
      <c r="I7499">
        <v>0</v>
      </c>
      <c r="J7499">
        <v>0</v>
      </c>
      <c r="K7499" t="e">
        <v>#DIV/0!</v>
      </c>
      <c r="L7499">
        <v>0</v>
      </c>
      <c r="M7499" t="e">
        <v>#DIV/0!</v>
      </c>
      <c r="N7499">
        <v>0</v>
      </c>
      <c r="P7499">
        <v>0</v>
      </c>
      <c r="Q7499">
        <v>0</v>
      </c>
      <c r="R7499" t="e">
        <v>#DIV/0!</v>
      </c>
      <c r="S7499">
        <v>0</v>
      </c>
    </row>
    <row r="7500" spans="1:20" x14ac:dyDescent="0.3">
      <c r="A7500" t="s">
        <v>15038</v>
      </c>
      <c r="B7500" s="171" t="s">
        <v>15039</v>
      </c>
      <c r="C7500" s="171" t="s">
        <v>233</v>
      </c>
      <c r="D7500" s="171" t="s">
        <v>80</v>
      </c>
      <c r="E7500" s="11">
        <v>43101</v>
      </c>
      <c r="F7500">
        <v>0</v>
      </c>
      <c r="G7500">
        <v>0</v>
      </c>
      <c r="H7500" t="e">
        <v>#DIV/0!</v>
      </c>
      <c r="I7500">
        <v>0</v>
      </c>
      <c r="J7500">
        <v>0</v>
      </c>
      <c r="K7500" t="e">
        <v>#DIV/0!</v>
      </c>
      <c r="L7500">
        <v>0</v>
      </c>
      <c r="M7500" t="e">
        <v>#DIV/0!</v>
      </c>
      <c r="N7500">
        <v>0</v>
      </c>
      <c r="P7500">
        <v>0</v>
      </c>
      <c r="Q7500">
        <v>0</v>
      </c>
      <c r="R7500" t="e">
        <v>#DIV/0!</v>
      </c>
      <c r="S7500">
        <v>0</v>
      </c>
    </row>
    <row r="7501" spans="1:20" x14ac:dyDescent="0.3">
      <c r="A7501" t="s">
        <v>15040</v>
      </c>
      <c r="B7501" s="171" t="s">
        <v>15041</v>
      </c>
      <c r="C7501" s="171" t="s">
        <v>236</v>
      </c>
      <c r="D7501" s="171" t="s">
        <v>4</v>
      </c>
      <c r="E7501" s="11">
        <v>43101</v>
      </c>
      <c r="F7501">
        <v>0</v>
      </c>
      <c r="G7501">
        <v>0</v>
      </c>
      <c r="H7501" t="e">
        <v>#DIV/0!</v>
      </c>
      <c r="I7501">
        <v>0</v>
      </c>
      <c r="J7501">
        <v>0</v>
      </c>
      <c r="K7501" t="e">
        <v>#DIV/0!</v>
      </c>
      <c r="L7501">
        <v>0</v>
      </c>
      <c r="M7501" t="e">
        <v>#DIV/0!</v>
      </c>
      <c r="N7501">
        <v>0</v>
      </c>
      <c r="P7501">
        <v>0</v>
      </c>
      <c r="Q7501">
        <v>0</v>
      </c>
      <c r="R7501" t="e">
        <v>#DIV/0!</v>
      </c>
      <c r="S7501">
        <v>0</v>
      </c>
    </row>
    <row r="7502" spans="1:20" x14ac:dyDescent="0.3">
      <c r="A7502" t="s">
        <v>15042</v>
      </c>
      <c r="B7502" s="171" t="s">
        <v>15043</v>
      </c>
      <c r="C7502" s="171" t="s">
        <v>239</v>
      </c>
      <c r="D7502" s="171" t="s">
        <v>4</v>
      </c>
      <c r="E7502" s="11">
        <v>43101</v>
      </c>
      <c r="F7502">
        <v>0</v>
      </c>
      <c r="G7502">
        <v>0</v>
      </c>
      <c r="H7502" t="e">
        <v>#DIV/0!</v>
      </c>
      <c r="I7502">
        <v>0</v>
      </c>
      <c r="J7502">
        <v>0</v>
      </c>
      <c r="K7502" t="e">
        <v>#DIV/0!</v>
      </c>
      <c r="L7502">
        <v>0</v>
      </c>
      <c r="M7502" t="e">
        <v>#DIV/0!</v>
      </c>
      <c r="N7502">
        <v>0</v>
      </c>
      <c r="P7502">
        <v>0</v>
      </c>
      <c r="Q7502">
        <v>0</v>
      </c>
      <c r="R7502" t="e">
        <v>#DIV/0!</v>
      </c>
      <c r="S7502">
        <v>0</v>
      </c>
    </row>
    <row r="7503" spans="1:20" x14ac:dyDescent="0.3">
      <c r="A7503" t="s">
        <v>15044</v>
      </c>
      <c r="B7503" s="171" t="s">
        <v>15045</v>
      </c>
      <c r="C7503" s="171" t="s">
        <v>143</v>
      </c>
      <c r="D7503" s="171" t="s">
        <v>4</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3">
      <c r="A7504" t="s">
        <v>15046</v>
      </c>
      <c r="B7504" s="171" t="s">
        <v>15047</v>
      </c>
      <c r="C7504" s="171" t="s">
        <v>146</v>
      </c>
      <c r="D7504" s="171" t="s">
        <v>80</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3">
      <c r="A7505" t="s">
        <v>15048</v>
      </c>
      <c r="B7505" s="171" t="s">
        <v>15049</v>
      </c>
      <c r="C7505" s="171" t="s">
        <v>152</v>
      </c>
      <c r="D7505" s="171" t="s">
        <v>4</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3">
      <c r="A7506" t="s">
        <v>15050</v>
      </c>
      <c r="B7506" s="171" t="s">
        <v>15051</v>
      </c>
      <c r="C7506" s="171" t="s">
        <v>155</v>
      </c>
      <c r="D7506" s="171" t="s">
        <v>4</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3">
      <c r="A7507" t="s">
        <v>15052</v>
      </c>
      <c r="B7507" s="171" t="s">
        <v>15053</v>
      </c>
      <c r="C7507" s="171" t="s">
        <v>10534</v>
      </c>
      <c r="D7507" s="171" t="s">
        <v>4</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3">
      <c r="A7508" t="s">
        <v>15054</v>
      </c>
      <c r="B7508" s="171" t="s">
        <v>15055</v>
      </c>
      <c r="C7508" s="171" t="s">
        <v>158</v>
      </c>
      <c r="D7508" s="171" t="s">
        <v>4</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3">
      <c r="A7509" t="s">
        <v>15056</v>
      </c>
      <c r="B7509" s="171" t="s">
        <v>15057</v>
      </c>
      <c r="C7509" s="171" t="s">
        <v>161</v>
      </c>
      <c r="D7509" s="171" t="s">
        <v>80</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3">
      <c r="A7510" t="s">
        <v>15058</v>
      </c>
      <c r="B7510" s="171" t="s">
        <v>15059</v>
      </c>
      <c r="C7510" s="171" t="s">
        <v>221</v>
      </c>
      <c r="D7510" s="171" t="s">
        <v>80</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3">
      <c r="A7511" t="s">
        <v>15060</v>
      </c>
      <c r="B7511" s="171" t="s">
        <v>15061</v>
      </c>
      <c r="C7511" s="171" t="s">
        <v>227</v>
      </c>
      <c r="D7511" s="171" t="s">
        <v>4</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3">
      <c r="A7512" t="s">
        <v>15062</v>
      </c>
      <c r="B7512" s="171" t="s">
        <v>15063</v>
      </c>
      <c r="C7512" s="171" t="s">
        <v>230</v>
      </c>
      <c r="D7512" s="171" t="s">
        <v>4</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3">
      <c r="A7513" t="s">
        <v>15064</v>
      </c>
      <c r="B7513" s="171" t="s">
        <v>15065</v>
      </c>
      <c r="C7513" s="171" t="s">
        <v>14824</v>
      </c>
      <c r="D7513" s="171" t="s">
        <v>4</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3">
      <c r="A7514" t="s">
        <v>15066</v>
      </c>
      <c r="B7514" s="171" t="s">
        <v>15067</v>
      </c>
      <c r="C7514" s="171" t="s">
        <v>14899</v>
      </c>
      <c r="D7514" s="171" t="s">
        <v>80</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3">
      <c r="A7515" t="s">
        <v>15068</v>
      </c>
      <c r="B7515" s="171" t="s">
        <v>15069</v>
      </c>
      <c r="C7515" s="171" t="s">
        <v>14843</v>
      </c>
      <c r="D7515" s="171" t="s">
        <v>4</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3">
      <c r="A7516" t="s">
        <v>15070</v>
      </c>
      <c r="B7516" s="171" t="s">
        <v>15071</v>
      </c>
      <c r="C7516" s="171" t="s">
        <v>119</v>
      </c>
      <c r="D7516" s="171" t="s">
        <v>80</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3">
      <c r="A7517" t="s">
        <v>15072</v>
      </c>
      <c r="B7517" s="171" t="s">
        <v>15073</v>
      </c>
      <c r="C7517" s="171" t="s">
        <v>143</v>
      </c>
      <c r="D7517" s="171" t="s">
        <v>80</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3">
      <c r="A7518" t="s">
        <v>15074</v>
      </c>
      <c r="B7518" s="171" t="s">
        <v>15075</v>
      </c>
      <c r="C7518" s="171" t="s">
        <v>158</v>
      </c>
      <c r="D7518" s="171" t="s">
        <v>80</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3">
      <c r="A7519" t="s">
        <v>15076</v>
      </c>
      <c r="B7519" s="171" t="s">
        <v>15077</v>
      </c>
      <c r="C7519" s="171" t="s">
        <v>209</v>
      </c>
      <c r="D7519" s="171" t="s">
        <v>80</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3">
      <c r="A7520" t="s">
        <v>15078</v>
      </c>
      <c r="B7520" s="171" t="s">
        <v>15079</v>
      </c>
      <c r="C7520" s="171" t="s">
        <v>76</v>
      </c>
      <c r="D7520" s="171" t="s">
        <v>4</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3">
      <c r="A7521" t="s">
        <v>15080</v>
      </c>
      <c r="B7521" s="171" t="s">
        <v>15081</v>
      </c>
      <c r="C7521" s="171" t="s">
        <v>203</v>
      </c>
      <c r="D7521" s="171" t="s">
        <v>80</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3">
      <c r="A7522" t="s">
        <v>15082</v>
      </c>
      <c r="B7522" s="171" t="s">
        <v>15083</v>
      </c>
      <c r="C7522" s="171" t="s">
        <v>128</v>
      </c>
      <c r="D7522" s="171" t="s">
        <v>80</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3">
      <c r="A7523" t="s">
        <v>15084</v>
      </c>
      <c r="B7523" s="171" t="s">
        <v>15085</v>
      </c>
      <c r="C7523" s="171" t="s">
        <v>14824</v>
      </c>
      <c r="D7523" s="171" t="s">
        <v>80</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3">
      <c r="A7524" t="s">
        <v>15086</v>
      </c>
      <c r="B7524" s="171" t="s">
        <v>15087</v>
      </c>
      <c r="C7524" s="171" t="s">
        <v>152</v>
      </c>
      <c r="D7524" s="171" t="s">
        <v>80</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3">
      <c r="A7525" t="s">
        <v>15088</v>
      </c>
      <c r="B7525" s="171" t="s">
        <v>15089</v>
      </c>
      <c r="C7525" s="171" t="s">
        <v>194</v>
      </c>
      <c r="D7525" s="171" t="s">
        <v>80</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3">
      <c r="A7526" t="s">
        <v>15090</v>
      </c>
      <c r="B7526" s="171" t="s">
        <v>15091</v>
      </c>
      <c r="C7526" s="171" t="s">
        <v>236</v>
      </c>
      <c r="D7526" s="171" t="s">
        <v>80</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3">
      <c r="A7527" t="s">
        <v>15092</v>
      </c>
      <c r="B7527" s="171" t="s">
        <v>15093</v>
      </c>
      <c r="C7527" s="171" t="s">
        <v>239</v>
      </c>
      <c r="D7527" s="171" t="s">
        <v>80</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3">
      <c r="A7528" t="s">
        <v>15094</v>
      </c>
      <c r="B7528" s="171" t="s">
        <v>15095</v>
      </c>
      <c r="C7528" s="171" t="s">
        <v>176</v>
      </c>
      <c r="D7528" s="171" t="s">
        <v>80</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3">
      <c r="A7529" t="s">
        <v>15096</v>
      </c>
      <c r="B7529" s="171" t="s">
        <v>15097</v>
      </c>
      <c r="C7529" s="171" t="s">
        <v>206</v>
      </c>
      <c r="D7529" s="171" t="s">
        <v>80</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3">
      <c r="A7530" t="s">
        <v>15098</v>
      </c>
      <c r="B7530" s="171" t="s">
        <v>15099</v>
      </c>
      <c r="C7530" s="171" t="s">
        <v>113</v>
      </c>
      <c r="D7530" s="171" t="s">
        <v>80</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3">
      <c r="A7531" t="s">
        <v>15100</v>
      </c>
      <c r="B7531" s="171" t="s">
        <v>15101</v>
      </c>
      <c r="C7531" s="171" t="s">
        <v>131</v>
      </c>
      <c r="D7531" s="171" t="s">
        <v>80</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3">
      <c r="A7532" t="s">
        <v>15102</v>
      </c>
      <c r="B7532" s="171" t="s">
        <v>15103</v>
      </c>
      <c r="C7532" s="171" t="s">
        <v>14843</v>
      </c>
      <c r="D7532" s="171" t="s">
        <v>80</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3">
      <c r="A7533" t="s">
        <v>15104</v>
      </c>
      <c r="B7533" s="171" t="s">
        <v>15105</v>
      </c>
      <c r="C7533" s="171" t="s">
        <v>155</v>
      </c>
      <c r="D7533" s="171" t="s">
        <v>80</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3">
      <c r="A7534" t="s">
        <v>15106</v>
      </c>
      <c r="B7534" s="171" t="s">
        <v>15107</v>
      </c>
      <c r="C7534" s="171" t="s">
        <v>188</v>
      </c>
      <c r="D7534" s="171" t="s">
        <v>80</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3">
      <c r="A7535" t="s">
        <v>15108</v>
      </c>
      <c r="B7535" s="171" t="s">
        <v>15109</v>
      </c>
      <c r="C7535" s="171" t="s">
        <v>227</v>
      </c>
      <c r="D7535" s="171" t="s">
        <v>80</v>
      </c>
      <c r="E7535" s="11">
        <v>43132</v>
      </c>
      <c r="F7535">
        <v>0</v>
      </c>
      <c r="G7535">
        <v>0</v>
      </c>
      <c r="H7535" t="e">
        <v>#DIV/0!</v>
      </c>
      <c r="I7535">
        <v>0</v>
      </c>
      <c r="J7535">
        <v>0</v>
      </c>
      <c r="K7535" t="e">
        <v>#DIV/0!</v>
      </c>
      <c r="L7535">
        <v>0</v>
      </c>
      <c r="M7535" t="e">
        <v>#DIV/0!</v>
      </c>
      <c r="N7535">
        <v>0</v>
      </c>
      <c r="P7535">
        <v>0</v>
      </c>
      <c r="Q7535">
        <v>0</v>
      </c>
      <c r="R7535" t="e">
        <v>#DIV/0!</v>
      </c>
      <c r="S7535">
        <v>0</v>
      </c>
    </row>
    <row r="7536" spans="1:20" x14ac:dyDescent="0.3">
      <c r="A7536" t="s">
        <v>15110</v>
      </c>
      <c r="B7536" s="171" t="s">
        <v>15111</v>
      </c>
      <c r="C7536" s="171" t="s">
        <v>116</v>
      </c>
      <c r="D7536" s="171" t="s">
        <v>80</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3">
      <c r="A7537" t="s">
        <v>15112</v>
      </c>
      <c r="B7537" s="171" t="s">
        <v>15113</v>
      </c>
      <c r="C7537" s="171" t="s">
        <v>9862</v>
      </c>
      <c r="D7537" s="171" t="s">
        <v>80</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3">
      <c r="A7538" t="s">
        <v>15114</v>
      </c>
      <c r="B7538" s="171" t="s">
        <v>15115</v>
      </c>
      <c r="C7538" s="171" t="s">
        <v>140</v>
      </c>
      <c r="D7538" s="171" t="s">
        <v>80</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3">
      <c r="A7539" t="s">
        <v>15116</v>
      </c>
      <c r="B7539" s="171" t="s">
        <v>15117</v>
      </c>
      <c r="C7539" s="171" t="s">
        <v>8590</v>
      </c>
      <c r="D7539" s="171" t="s">
        <v>80</v>
      </c>
      <c r="E7539" s="11">
        <v>43132</v>
      </c>
      <c r="F7539">
        <v>0</v>
      </c>
      <c r="G7539">
        <v>0</v>
      </c>
      <c r="H7539" t="e">
        <v>#DIV/0!</v>
      </c>
      <c r="I7539">
        <v>0</v>
      </c>
      <c r="J7539">
        <v>0</v>
      </c>
      <c r="K7539" t="e">
        <v>#DIV/0!</v>
      </c>
      <c r="L7539">
        <v>0</v>
      </c>
      <c r="M7539" t="e">
        <v>#DIV/0!</v>
      </c>
      <c r="N7539">
        <v>0</v>
      </c>
      <c r="P7539">
        <v>0</v>
      </c>
      <c r="Q7539">
        <v>0</v>
      </c>
      <c r="R7539" t="e">
        <v>#DIV/0!</v>
      </c>
      <c r="S7539">
        <v>0</v>
      </c>
    </row>
    <row r="7540" spans="1:19" x14ac:dyDescent="0.3">
      <c r="A7540" t="s">
        <v>15118</v>
      </c>
      <c r="B7540" s="171" t="s">
        <v>15119</v>
      </c>
      <c r="C7540" s="171" t="s">
        <v>170</v>
      </c>
      <c r="D7540" s="171" t="s">
        <v>80</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3">
      <c r="A7541" t="s">
        <v>15120</v>
      </c>
      <c r="B7541" s="171" t="s">
        <v>15121</v>
      </c>
      <c r="C7541" s="171" t="s">
        <v>182</v>
      </c>
      <c r="D7541" s="171" t="s">
        <v>80</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3">
      <c r="A7542" t="s">
        <v>15122</v>
      </c>
      <c r="B7542" s="171" t="s">
        <v>15123</v>
      </c>
      <c r="C7542" s="171" t="s">
        <v>197</v>
      </c>
      <c r="D7542" s="171" t="s">
        <v>80</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3">
      <c r="A7543" t="s">
        <v>15124</v>
      </c>
      <c r="B7543" s="171" t="s">
        <v>15125</v>
      </c>
      <c r="C7543" s="171" t="s">
        <v>218</v>
      </c>
      <c r="D7543" s="171" t="s">
        <v>80</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3">
      <c r="A7544" t="s">
        <v>15126</v>
      </c>
      <c r="B7544" s="171" t="s">
        <v>15127</v>
      </c>
      <c r="C7544" s="171" t="s">
        <v>230</v>
      </c>
      <c r="D7544" s="171" t="s">
        <v>80</v>
      </c>
      <c r="E7544" s="11">
        <v>43132</v>
      </c>
      <c r="F7544">
        <v>0</v>
      </c>
      <c r="G7544">
        <v>0</v>
      </c>
      <c r="H7544" t="e">
        <v>#DIV/0!</v>
      </c>
      <c r="I7544">
        <v>0</v>
      </c>
      <c r="J7544">
        <v>0</v>
      </c>
      <c r="K7544" t="e">
        <v>#DIV/0!</v>
      </c>
      <c r="L7544">
        <v>0</v>
      </c>
      <c r="M7544" t="e">
        <v>#DIV/0!</v>
      </c>
      <c r="N7544">
        <v>0</v>
      </c>
      <c r="P7544">
        <v>0</v>
      </c>
      <c r="Q7544">
        <v>0</v>
      </c>
      <c r="R7544" t="e">
        <v>#DIV/0!</v>
      </c>
      <c r="S7544">
        <v>0</v>
      </c>
    </row>
    <row r="7545" spans="1:19" x14ac:dyDescent="0.3">
      <c r="A7545" t="s">
        <v>15128</v>
      </c>
      <c r="B7545" s="171" t="s">
        <v>15129</v>
      </c>
      <c r="C7545" s="171" t="s">
        <v>8193</v>
      </c>
      <c r="D7545" s="171" t="s">
        <v>80</v>
      </c>
      <c r="E7545" s="11">
        <v>43132</v>
      </c>
      <c r="F7545">
        <v>0</v>
      </c>
      <c r="G7545">
        <v>0</v>
      </c>
      <c r="H7545" t="e">
        <v>#DIV/0!</v>
      </c>
      <c r="I7545">
        <v>0</v>
      </c>
      <c r="J7545">
        <v>0</v>
      </c>
      <c r="K7545" t="e">
        <v>#DIV/0!</v>
      </c>
      <c r="L7545">
        <v>0</v>
      </c>
      <c r="M7545" t="e">
        <v>#DIV/0!</v>
      </c>
      <c r="N7545">
        <v>0</v>
      </c>
      <c r="P7545">
        <v>0</v>
      </c>
      <c r="Q7545">
        <v>0</v>
      </c>
      <c r="R7545" t="e">
        <v>#DIV/0!</v>
      </c>
      <c r="S7545">
        <v>0</v>
      </c>
    </row>
    <row r="7546" spans="1:19" x14ac:dyDescent="0.3">
      <c r="A7546" t="s">
        <v>15130</v>
      </c>
      <c r="B7546" s="171" t="s">
        <v>15131</v>
      </c>
      <c r="C7546" s="171" t="s">
        <v>10522</v>
      </c>
      <c r="D7546" s="171" t="s">
        <v>80</v>
      </c>
      <c r="E7546" s="11">
        <v>43132</v>
      </c>
      <c r="F7546">
        <v>1</v>
      </c>
      <c r="G7546">
        <v>1</v>
      </c>
      <c r="H7546">
        <v>1</v>
      </c>
      <c r="I7546">
        <v>5</v>
      </c>
      <c r="J7546">
        <v>6</v>
      </c>
      <c r="K7546">
        <v>0.83333333333333337</v>
      </c>
      <c r="L7546">
        <v>6</v>
      </c>
      <c r="M7546">
        <v>1</v>
      </c>
      <c r="N7546">
        <v>5</v>
      </c>
      <c r="P7546">
        <v>0</v>
      </c>
      <c r="Q7546">
        <v>0</v>
      </c>
      <c r="R7546" t="e">
        <v>#DIV/0!</v>
      </c>
      <c r="S7546">
        <v>0</v>
      </c>
    </row>
    <row r="7547" spans="1:19" x14ac:dyDescent="0.3">
      <c r="A7547" t="s">
        <v>15132</v>
      </c>
      <c r="B7547" s="171" t="s">
        <v>15133</v>
      </c>
      <c r="C7547" s="171" t="s">
        <v>10525</v>
      </c>
      <c r="D7547" s="171" t="s">
        <v>80</v>
      </c>
      <c r="E7547" s="11">
        <v>43132</v>
      </c>
      <c r="F7547">
        <v>1.5</v>
      </c>
      <c r="G7547">
        <v>1.5</v>
      </c>
      <c r="H7547">
        <v>1</v>
      </c>
      <c r="I7547">
        <v>6</v>
      </c>
      <c r="J7547">
        <v>9</v>
      </c>
      <c r="K7547">
        <v>0.66666666666666663</v>
      </c>
      <c r="L7547">
        <v>9</v>
      </c>
      <c r="M7547">
        <v>1</v>
      </c>
      <c r="N7547">
        <v>6</v>
      </c>
      <c r="P7547">
        <v>0</v>
      </c>
      <c r="Q7547">
        <v>0</v>
      </c>
      <c r="R7547" t="e">
        <v>#DIV/0!</v>
      </c>
      <c r="S7547">
        <v>0</v>
      </c>
    </row>
    <row r="7548" spans="1:19" x14ac:dyDescent="0.3">
      <c r="A7548" t="s">
        <v>15134</v>
      </c>
      <c r="B7548" s="171" t="s">
        <v>15135</v>
      </c>
      <c r="C7548" s="171" t="s">
        <v>10528</v>
      </c>
      <c r="D7548" s="171" t="s">
        <v>80</v>
      </c>
      <c r="E7548" s="11">
        <v>43132</v>
      </c>
      <c r="F7548">
        <v>0</v>
      </c>
      <c r="G7548">
        <v>0</v>
      </c>
      <c r="H7548" t="e">
        <v>#DIV/0!</v>
      </c>
      <c r="I7548">
        <v>0</v>
      </c>
      <c r="J7548">
        <v>0</v>
      </c>
      <c r="K7548" t="e">
        <v>#DIV/0!</v>
      </c>
      <c r="L7548">
        <v>0</v>
      </c>
      <c r="M7548" t="e">
        <v>#DIV/0!</v>
      </c>
      <c r="N7548">
        <v>0</v>
      </c>
      <c r="P7548">
        <v>0</v>
      </c>
      <c r="Q7548">
        <v>0</v>
      </c>
      <c r="R7548" t="e">
        <v>#DIV/0!</v>
      </c>
      <c r="S7548">
        <v>0</v>
      </c>
    </row>
    <row r="7549" spans="1:19" x14ac:dyDescent="0.3">
      <c r="A7549" t="s">
        <v>15136</v>
      </c>
      <c r="B7549" s="171" t="s">
        <v>15137</v>
      </c>
      <c r="C7549" s="171" t="s">
        <v>10531</v>
      </c>
      <c r="D7549" s="171" t="s">
        <v>80</v>
      </c>
      <c r="E7549" s="11">
        <v>43132</v>
      </c>
      <c r="F7549">
        <v>0</v>
      </c>
      <c r="G7549">
        <v>0</v>
      </c>
      <c r="H7549" t="e">
        <v>#DIV/0!</v>
      </c>
      <c r="I7549">
        <v>0</v>
      </c>
      <c r="J7549">
        <v>0</v>
      </c>
      <c r="K7549" t="e">
        <v>#DIV/0!</v>
      </c>
      <c r="L7549">
        <v>0</v>
      </c>
      <c r="M7549" t="e">
        <v>#DIV/0!</v>
      </c>
      <c r="N7549">
        <v>0</v>
      </c>
      <c r="P7549">
        <v>0</v>
      </c>
      <c r="Q7549">
        <v>0</v>
      </c>
      <c r="R7549" t="e">
        <v>#DIV/0!</v>
      </c>
      <c r="S7549">
        <v>0</v>
      </c>
    </row>
    <row r="7550" spans="1:19" x14ac:dyDescent="0.3">
      <c r="A7550" t="s">
        <v>15138</v>
      </c>
      <c r="B7550" s="171" t="s">
        <v>15139</v>
      </c>
      <c r="C7550" s="171" t="s">
        <v>14880</v>
      </c>
      <c r="D7550" s="171" t="s">
        <v>80</v>
      </c>
      <c r="E7550" s="11">
        <v>43132</v>
      </c>
      <c r="F7550">
        <v>0</v>
      </c>
      <c r="G7550">
        <v>0</v>
      </c>
      <c r="H7550" t="e">
        <v>#DIV/0!</v>
      </c>
      <c r="I7550">
        <v>0</v>
      </c>
      <c r="J7550">
        <v>0</v>
      </c>
      <c r="K7550" t="e">
        <v>#DIV/0!</v>
      </c>
      <c r="L7550">
        <v>0</v>
      </c>
      <c r="M7550" t="e">
        <v>#DIV/0!</v>
      </c>
      <c r="N7550">
        <v>0</v>
      </c>
      <c r="P7550">
        <v>0</v>
      </c>
      <c r="Q7550">
        <v>0</v>
      </c>
      <c r="R7550" t="e">
        <v>#DIV/0!</v>
      </c>
      <c r="S7550">
        <v>0</v>
      </c>
    </row>
    <row r="7551" spans="1:19" x14ac:dyDescent="0.3">
      <c r="A7551" t="s">
        <v>15140</v>
      </c>
      <c r="B7551" s="171" t="s">
        <v>15141</v>
      </c>
      <c r="C7551" s="171" t="s">
        <v>10534</v>
      </c>
      <c r="D7551" s="171" t="s">
        <v>80</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3">
      <c r="A7552" t="s">
        <v>15142</v>
      </c>
      <c r="B7552" s="171" t="s">
        <v>15143</v>
      </c>
      <c r="C7552" s="171" t="s">
        <v>10537</v>
      </c>
      <c r="D7552" s="171" t="s">
        <v>80</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3">
      <c r="A7553" t="s">
        <v>15144</v>
      </c>
      <c r="B7553" s="171" t="s">
        <v>15145</v>
      </c>
      <c r="C7553" s="171" t="s">
        <v>73</v>
      </c>
      <c r="D7553" s="171" t="s">
        <v>4</v>
      </c>
      <c r="E7553" s="11">
        <v>43132</v>
      </c>
      <c r="F7553">
        <v>1</v>
      </c>
      <c r="G7553">
        <v>1</v>
      </c>
      <c r="H7553">
        <v>1</v>
      </c>
      <c r="I7553">
        <v>5</v>
      </c>
      <c r="J7553">
        <v>6</v>
      </c>
      <c r="K7553">
        <v>0.83333333333333337</v>
      </c>
      <c r="L7553">
        <v>6</v>
      </c>
      <c r="M7553">
        <v>1</v>
      </c>
      <c r="N7553">
        <v>5</v>
      </c>
      <c r="P7553">
        <v>0</v>
      </c>
      <c r="Q7553">
        <v>0</v>
      </c>
      <c r="R7553" t="e">
        <v>#DIV/0!</v>
      </c>
      <c r="S7553">
        <v>0</v>
      </c>
    </row>
    <row r="7554" spans="1:19" x14ac:dyDescent="0.3">
      <c r="A7554" t="s">
        <v>15146</v>
      </c>
      <c r="B7554" s="171" t="s">
        <v>15147</v>
      </c>
      <c r="C7554" s="171" t="s">
        <v>107</v>
      </c>
      <c r="D7554" s="171" t="s">
        <v>4</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3">
      <c r="A7555" t="s">
        <v>15148</v>
      </c>
      <c r="B7555" s="171" t="s">
        <v>15149</v>
      </c>
      <c r="C7555" s="171" t="s">
        <v>9887</v>
      </c>
      <c r="D7555" s="171" t="s">
        <v>4</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3">
      <c r="A7556" t="s">
        <v>15150</v>
      </c>
      <c r="B7556" s="171" t="s">
        <v>15151</v>
      </c>
      <c r="C7556" s="171" t="s">
        <v>11260</v>
      </c>
      <c r="D7556" s="171" t="s">
        <v>4</v>
      </c>
      <c r="E7556" s="11">
        <v>43132</v>
      </c>
      <c r="F7556">
        <v>0</v>
      </c>
      <c r="G7556">
        <v>0</v>
      </c>
      <c r="H7556" t="e">
        <v>#DIV/0!</v>
      </c>
      <c r="I7556">
        <v>0</v>
      </c>
      <c r="J7556">
        <v>0</v>
      </c>
      <c r="K7556" t="e">
        <v>#DIV/0!</v>
      </c>
      <c r="L7556">
        <v>0</v>
      </c>
      <c r="M7556" t="e">
        <v>#DIV/0!</v>
      </c>
      <c r="N7556">
        <v>0</v>
      </c>
      <c r="P7556">
        <v>0</v>
      </c>
      <c r="Q7556">
        <v>0</v>
      </c>
      <c r="R7556" t="e">
        <v>#DIV/0!</v>
      </c>
      <c r="S7556">
        <v>0</v>
      </c>
    </row>
    <row r="7557" spans="1:19" x14ac:dyDescent="0.3">
      <c r="A7557" t="s">
        <v>15152</v>
      </c>
      <c r="B7557" s="171" t="s">
        <v>15153</v>
      </c>
      <c r="C7557" s="171" t="s">
        <v>122</v>
      </c>
      <c r="D7557" s="171" t="s">
        <v>4</v>
      </c>
      <c r="E7557" s="11">
        <v>43132</v>
      </c>
      <c r="F7557">
        <v>0</v>
      </c>
      <c r="G7557">
        <v>0</v>
      </c>
      <c r="H7557" t="e">
        <v>#DIV/0!</v>
      </c>
      <c r="I7557">
        <v>0</v>
      </c>
      <c r="J7557">
        <v>0</v>
      </c>
      <c r="K7557" t="e">
        <v>#DIV/0!</v>
      </c>
      <c r="L7557">
        <v>0</v>
      </c>
      <c r="M7557" t="e">
        <v>#DIV/0!</v>
      </c>
      <c r="N7557">
        <v>0</v>
      </c>
      <c r="P7557">
        <v>0</v>
      </c>
      <c r="Q7557">
        <v>0</v>
      </c>
      <c r="R7557" t="e">
        <v>#DIV/0!</v>
      </c>
      <c r="S7557">
        <v>0</v>
      </c>
    </row>
    <row r="7558" spans="1:19" x14ac:dyDescent="0.3">
      <c r="A7558" t="s">
        <v>15154</v>
      </c>
      <c r="B7558" s="171" t="s">
        <v>15155</v>
      </c>
      <c r="C7558" s="171" t="s">
        <v>125</v>
      </c>
      <c r="D7558" s="171" t="s">
        <v>4</v>
      </c>
      <c r="E7558" s="11">
        <v>43132</v>
      </c>
      <c r="F7558">
        <v>0</v>
      </c>
      <c r="G7558">
        <v>0</v>
      </c>
      <c r="H7558" t="e">
        <v>#DIV/0!</v>
      </c>
      <c r="I7558">
        <v>0</v>
      </c>
      <c r="J7558">
        <v>0</v>
      </c>
      <c r="K7558" t="e">
        <v>#DIV/0!</v>
      </c>
      <c r="L7558">
        <v>0</v>
      </c>
      <c r="M7558" t="e">
        <v>#DIV/0!</v>
      </c>
      <c r="N7558">
        <v>0</v>
      </c>
      <c r="P7558">
        <v>0</v>
      </c>
      <c r="Q7558">
        <v>0</v>
      </c>
      <c r="R7558" t="e">
        <v>#DIV/0!</v>
      </c>
      <c r="S7558">
        <v>0</v>
      </c>
    </row>
    <row r="7559" spans="1:19" x14ac:dyDescent="0.3">
      <c r="A7559" t="s">
        <v>15156</v>
      </c>
      <c r="B7559" s="171" t="s">
        <v>15157</v>
      </c>
      <c r="C7559" s="171" t="s">
        <v>14899</v>
      </c>
      <c r="D7559" s="171" t="s">
        <v>4</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3">
      <c r="A7560" t="s">
        <v>15158</v>
      </c>
      <c r="B7560" s="171" t="s">
        <v>15159</v>
      </c>
      <c r="C7560" s="171" t="s">
        <v>137</v>
      </c>
      <c r="D7560" s="171" t="s">
        <v>4</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3">
      <c r="A7561" t="s">
        <v>15160</v>
      </c>
      <c r="B7561" s="171" t="s">
        <v>15161</v>
      </c>
      <c r="C7561" s="171" t="s">
        <v>8615</v>
      </c>
      <c r="D7561" s="171" t="s">
        <v>4</v>
      </c>
      <c r="E7561" s="11">
        <v>43132</v>
      </c>
      <c r="F7561">
        <v>0</v>
      </c>
      <c r="G7561">
        <v>0</v>
      </c>
      <c r="H7561" t="e">
        <v>#DIV/0!</v>
      </c>
      <c r="I7561">
        <v>0</v>
      </c>
      <c r="J7561">
        <v>0</v>
      </c>
      <c r="K7561" t="e">
        <v>#DIV/0!</v>
      </c>
      <c r="L7561">
        <v>0</v>
      </c>
      <c r="M7561" t="e">
        <v>#DIV/0!</v>
      </c>
      <c r="N7561">
        <v>0</v>
      </c>
      <c r="P7561">
        <v>0</v>
      </c>
      <c r="Q7561">
        <v>0</v>
      </c>
      <c r="R7561" t="e">
        <v>#DIV/0!</v>
      </c>
      <c r="S7561">
        <v>0</v>
      </c>
    </row>
    <row r="7562" spans="1:19" x14ac:dyDescent="0.3">
      <c r="A7562" t="s">
        <v>15162</v>
      </c>
      <c r="B7562" s="171" t="s">
        <v>15163</v>
      </c>
      <c r="C7562" s="171" t="s">
        <v>146</v>
      </c>
      <c r="D7562" s="171" t="s">
        <v>4</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3">
      <c r="A7563" t="s">
        <v>15164</v>
      </c>
      <c r="B7563" s="171" t="s">
        <v>15165</v>
      </c>
      <c r="C7563" s="171" t="s">
        <v>161</v>
      </c>
      <c r="D7563" s="171" t="s">
        <v>4</v>
      </c>
      <c r="E7563" s="11">
        <v>43132</v>
      </c>
      <c r="F7563">
        <v>0</v>
      </c>
      <c r="G7563">
        <v>0</v>
      </c>
      <c r="H7563" t="e">
        <v>#DIV/0!</v>
      </c>
      <c r="I7563">
        <v>0</v>
      </c>
      <c r="J7563">
        <v>0</v>
      </c>
      <c r="K7563" t="e">
        <v>#DIV/0!</v>
      </c>
      <c r="L7563">
        <v>0</v>
      </c>
      <c r="M7563" t="e">
        <v>#DIV/0!</v>
      </c>
      <c r="N7563">
        <v>0</v>
      </c>
      <c r="P7563">
        <v>0</v>
      </c>
      <c r="Q7563">
        <v>0</v>
      </c>
      <c r="R7563" t="e">
        <v>#DIV/0!</v>
      </c>
      <c r="S7563">
        <v>0</v>
      </c>
    </row>
    <row r="7564" spans="1:19" x14ac:dyDescent="0.3">
      <c r="A7564" t="s">
        <v>15166</v>
      </c>
      <c r="B7564" s="171" t="s">
        <v>15167</v>
      </c>
      <c r="C7564" s="171" t="s">
        <v>167</v>
      </c>
      <c r="D7564" s="171" t="s">
        <v>4</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3">
      <c r="A7565" t="s">
        <v>15168</v>
      </c>
      <c r="B7565" s="171" t="s">
        <v>15169</v>
      </c>
      <c r="C7565" s="171" t="s">
        <v>173</v>
      </c>
      <c r="D7565" s="171" t="s">
        <v>80</v>
      </c>
      <c r="E7565" s="11">
        <v>43132</v>
      </c>
      <c r="F7565">
        <v>4</v>
      </c>
      <c r="G7565">
        <v>4</v>
      </c>
      <c r="H7565">
        <v>1</v>
      </c>
      <c r="I7565">
        <v>32</v>
      </c>
      <c r="J7565">
        <v>24</v>
      </c>
      <c r="K7565">
        <v>1.3333333333333333</v>
      </c>
      <c r="L7565">
        <v>24</v>
      </c>
      <c r="M7565">
        <v>1</v>
      </c>
      <c r="N7565">
        <v>28</v>
      </c>
      <c r="P7565">
        <v>1</v>
      </c>
      <c r="Q7565">
        <v>2</v>
      </c>
      <c r="R7565">
        <v>0.5</v>
      </c>
      <c r="S7565">
        <v>4</v>
      </c>
    </row>
    <row r="7566" spans="1:19" x14ac:dyDescent="0.3">
      <c r="A7566" t="s">
        <v>15170</v>
      </c>
      <c r="B7566" s="171" t="s">
        <v>15171</v>
      </c>
      <c r="C7566" s="171" t="s">
        <v>179</v>
      </c>
      <c r="D7566" s="171" t="s">
        <v>4</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3">
      <c r="A7567" t="s">
        <v>15172</v>
      </c>
      <c r="B7567" s="171" t="s">
        <v>15173</v>
      </c>
      <c r="C7567" s="171" t="s">
        <v>185</v>
      </c>
      <c r="D7567" s="171" t="s">
        <v>4</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3">
      <c r="A7568" t="s">
        <v>15174</v>
      </c>
      <c r="B7568" s="171" t="s">
        <v>15175</v>
      </c>
      <c r="C7568" s="171" t="s">
        <v>191</v>
      </c>
      <c r="D7568" s="171" t="s">
        <v>4</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3">
      <c r="A7569" t="s">
        <v>15176</v>
      </c>
      <c r="B7569" s="171" t="s">
        <v>15177</v>
      </c>
      <c r="C7569" s="171" t="s">
        <v>200</v>
      </c>
      <c r="D7569" s="171" t="s">
        <v>80</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3">
      <c r="A7570" t="s">
        <v>15178</v>
      </c>
      <c r="B7570" s="171" t="s">
        <v>15179</v>
      </c>
      <c r="C7570" s="171" t="s">
        <v>212</v>
      </c>
      <c r="D7570" s="171" t="s">
        <v>4</v>
      </c>
      <c r="E7570" s="11">
        <v>43132</v>
      </c>
      <c r="F7570">
        <v>0</v>
      </c>
      <c r="G7570">
        <v>0</v>
      </c>
      <c r="H7570" t="e">
        <v>#DIV/0!</v>
      </c>
      <c r="I7570">
        <v>0</v>
      </c>
      <c r="J7570">
        <v>0</v>
      </c>
      <c r="K7570" t="e">
        <v>#DIV/0!</v>
      </c>
      <c r="L7570">
        <v>0</v>
      </c>
      <c r="M7570" t="e">
        <v>#DIV/0!</v>
      </c>
      <c r="N7570">
        <v>0</v>
      </c>
      <c r="P7570">
        <v>0</v>
      </c>
      <c r="Q7570">
        <v>0</v>
      </c>
      <c r="R7570" t="e">
        <v>#DIV/0!</v>
      </c>
      <c r="S7570">
        <v>0</v>
      </c>
    </row>
    <row r="7571" spans="1:20" x14ac:dyDescent="0.3">
      <c r="A7571" t="s">
        <v>15180</v>
      </c>
      <c r="B7571" s="171" t="s">
        <v>15181</v>
      </c>
      <c r="C7571" s="171" t="s">
        <v>215</v>
      </c>
      <c r="D7571" s="171" t="s">
        <v>4</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3">
      <c r="A7572" t="s">
        <v>15182</v>
      </c>
      <c r="B7572" s="171" t="s">
        <v>15183</v>
      </c>
      <c r="C7572" s="171" t="s">
        <v>221</v>
      </c>
      <c r="D7572" s="171" t="s">
        <v>4</v>
      </c>
      <c r="E7572" s="11">
        <v>43132</v>
      </c>
      <c r="F7572">
        <v>0</v>
      </c>
      <c r="G7572">
        <v>0</v>
      </c>
      <c r="H7572" t="e">
        <v>#DIV/0!</v>
      </c>
      <c r="I7572">
        <v>0</v>
      </c>
      <c r="J7572">
        <v>0</v>
      </c>
      <c r="K7572" t="e">
        <v>#DIV/0!</v>
      </c>
      <c r="L7572">
        <v>0</v>
      </c>
      <c r="M7572" t="e">
        <v>#DIV/0!</v>
      </c>
      <c r="N7572">
        <v>0</v>
      </c>
      <c r="P7572">
        <v>0</v>
      </c>
      <c r="Q7572">
        <v>0</v>
      </c>
      <c r="R7572" t="e">
        <v>#DIV/0!</v>
      </c>
      <c r="S7572">
        <v>0</v>
      </c>
    </row>
    <row r="7573" spans="1:20" x14ac:dyDescent="0.3">
      <c r="A7573" t="s">
        <v>15184</v>
      </c>
      <c r="B7573" s="171" t="s">
        <v>15185</v>
      </c>
      <c r="C7573" s="171" t="s">
        <v>8233</v>
      </c>
      <c r="D7573" s="171" t="s">
        <v>4</v>
      </c>
      <c r="E7573" s="11">
        <v>43132</v>
      </c>
      <c r="F7573">
        <v>0</v>
      </c>
      <c r="G7573">
        <v>0</v>
      </c>
      <c r="H7573" t="e">
        <v>#DIV/0!</v>
      </c>
      <c r="I7573">
        <v>0</v>
      </c>
      <c r="J7573">
        <v>0</v>
      </c>
      <c r="K7573" t="e">
        <v>#DIV/0!</v>
      </c>
      <c r="L7573">
        <v>0</v>
      </c>
      <c r="M7573" t="e">
        <v>#DIV/0!</v>
      </c>
      <c r="N7573">
        <v>0</v>
      </c>
      <c r="P7573">
        <v>0</v>
      </c>
      <c r="Q7573">
        <v>0</v>
      </c>
      <c r="R7573" t="e">
        <v>#DIV/0!</v>
      </c>
      <c r="S7573">
        <v>0</v>
      </c>
    </row>
    <row r="7574" spans="1:20" x14ac:dyDescent="0.3">
      <c r="A7574" t="s">
        <v>15186</v>
      </c>
      <c r="B7574" s="171" t="s">
        <v>15187</v>
      </c>
      <c r="C7574" s="171" t="s">
        <v>233</v>
      </c>
      <c r="D7574" s="171" t="s">
        <v>4</v>
      </c>
      <c r="E7574" s="11">
        <v>43132</v>
      </c>
      <c r="F7574">
        <v>0</v>
      </c>
      <c r="G7574">
        <v>0</v>
      </c>
      <c r="H7574" t="e">
        <v>#DIV/0!</v>
      </c>
      <c r="I7574">
        <v>0</v>
      </c>
      <c r="J7574">
        <v>0</v>
      </c>
      <c r="K7574" t="e">
        <v>#DIV/0!</v>
      </c>
      <c r="L7574">
        <v>0</v>
      </c>
      <c r="M7574" t="e">
        <v>#DIV/0!</v>
      </c>
      <c r="N7574">
        <v>0</v>
      </c>
      <c r="P7574">
        <v>0</v>
      </c>
      <c r="Q7574">
        <v>0</v>
      </c>
      <c r="R7574" t="e">
        <v>#DIV/0!</v>
      </c>
      <c r="S7574">
        <v>0</v>
      </c>
    </row>
    <row r="7575" spans="1:20" x14ac:dyDescent="0.3">
      <c r="A7575" t="s">
        <v>15188</v>
      </c>
      <c r="B7575" s="171" t="s">
        <v>15189</v>
      </c>
      <c r="C7575" s="171" t="s">
        <v>79</v>
      </c>
      <c r="D7575" s="171" t="s">
        <v>80</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3">
      <c r="A7576" t="s">
        <v>15190</v>
      </c>
      <c r="B7576" s="171" t="s">
        <v>15191</v>
      </c>
      <c r="C7576" s="171" t="s">
        <v>83</v>
      </c>
      <c r="D7576" s="171" t="s">
        <v>80</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3">
      <c r="A7577" t="s">
        <v>15192</v>
      </c>
      <c r="B7577" s="171" t="s">
        <v>15193</v>
      </c>
      <c r="C7577" s="171" t="s">
        <v>86</v>
      </c>
      <c r="D7577" s="171" t="s">
        <v>80</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3">
      <c r="A7578" t="s">
        <v>15194</v>
      </c>
      <c r="B7578" s="171" t="s">
        <v>15195</v>
      </c>
      <c r="C7578" s="171" t="s">
        <v>89</v>
      </c>
      <c r="D7578" s="171" t="s">
        <v>80</v>
      </c>
      <c r="E7578" s="11">
        <v>43132</v>
      </c>
      <c r="F7578">
        <v>0</v>
      </c>
      <c r="G7578">
        <v>0</v>
      </c>
      <c r="H7578" t="e">
        <v>#DIV/0!</v>
      </c>
      <c r="I7578">
        <v>0</v>
      </c>
      <c r="J7578">
        <v>0</v>
      </c>
      <c r="K7578" t="e">
        <v>#DIV/0!</v>
      </c>
      <c r="L7578">
        <v>0</v>
      </c>
      <c r="M7578" t="e">
        <v>#DIV/0!</v>
      </c>
      <c r="N7578">
        <v>0</v>
      </c>
      <c r="P7578">
        <v>0</v>
      </c>
      <c r="Q7578">
        <v>0</v>
      </c>
      <c r="R7578" t="e">
        <v>#DIV/0!</v>
      </c>
      <c r="S7578">
        <v>0</v>
      </c>
    </row>
    <row r="7579" spans="1:20" x14ac:dyDescent="0.3">
      <c r="A7579" t="s">
        <v>15196</v>
      </c>
      <c r="B7579" s="171" t="s">
        <v>15197</v>
      </c>
      <c r="C7579" s="171" t="s">
        <v>92</v>
      </c>
      <c r="D7579" s="171" t="s">
        <v>80</v>
      </c>
      <c r="E7579" s="11">
        <v>43132</v>
      </c>
      <c r="F7579">
        <v>0</v>
      </c>
      <c r="G7579">
        <v>0</v>
      </c>
      <c r="H7579" t="e">
        <v>#DIV/0!</v>
      </c>
      <c r="I7579">
        <v>0</v>
      </c>
      <c r="J7579">
        <v>0</v>
      </c>
      <c r="K7579" t="e">
        <v>#DIV/0!</v>
      </c>
      <c r="L7579">
        <v>0</v>
      </c>
      <c r="M7579" t="e">
        <v>#DIV/0!</v>
      </c>
      <c r="N7579">
        <v>0</v>
      </c>
      <c r="P7579">
        <v>0</v>
      </c>
      <c r="Q7579">
        <v>0</v>
      </c>
      <c r="R7579" t="e">
        <v>#DIV/0!</v>
      </c>
      <c r="S7579">
        <v>0</v>
      </c>
    </row>
    <row r="7580" spans="1:20" x14ac:dyDescent="0.3">
      <c r="A7580" t="s">
        <v>15198</v>
      </c>
      <c r="B7580" s="171" t="s">
        <v>15199</v>
      </c>
      <c r="C7580" s="171" t="s">
        <v>95</v>
      </c>
      <c r="D7580" s="171" t="s">
        <v>80</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3">
      <c r="A7581" t="s">
        <v>15200</v>
      </c>
      <c r="B7581" s="171" t="s">
        <v>15201</v>
      </c>
      <c r="C7581" s="171" t="s">
        <v>98</v>
      </c>
      <c r="D7581" s="171" t="s">
        <v>80</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3">
      <c r="A7582" t="s">
        <v>15202</v>
      </c>
      <c r="B7582" s="171" t="s">
        <v>15203</v>
      </c>
      <c r="C7582" s="171" t="s">
        <v>101</v>
      </c>
      <c r="D7582" s="171" t="s">
        <v>80</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3">
      <c r="A7583" t="s">
        <v>15204</v>
      </c>
      <c r="B7583" s="171" t="s">
        <v>15205</v>
      </c>
      <c r="C7583" s="171" t="s">
        <v>6843</v>
      </c>
      <c r="D7583" s="171" t="s">
        <v>80</v>
      </c>
      <c r="E7583" s="11">
        <v>43132</v>
      </c>
      <c r="F7583">
        <v>6</v>
      </c>
      <c r="G7583">
        <v>7.5</v>
      </c>
      <c r="H7583">
        <v>0.8</v>
      </c>
      <c r="I7583">
        <v>37</v>
      </c>
      <c r="J7583">
        <v>36</v>
      </c>
      <c r="K7583">
        <v>1.0277777777777777</v>
      </c>
      <c r="L7583">
        <v>45</v>
      </c>
      <c r="M7583">
        <v>0.8</v>
      </c>
      <c r="N7583">
        <v>37</v>
      </c>
      <c r="P7583">
        <v>0</v>
      </c>
      <c r="Q7583">
        <v>0</v>
      </c>
      <c r="R7583" t="e">
        <v>#DIV/0!</v>
      </c>
      <c r="S7583">
        <v>0</v>
      </c>
    </row>
    <row r="7584" spans="1:20" x14ac:dyDescent="0.3">
      <c r="A7584" t="s">
        <v>15206</v>
      </c>
      <c r="B7584" s="171" t="s">
        <v>15207</v>
      </c>
      <c r="C7584" s="171" t="s">
        <v>12995</v>
      </c>
      <c r="D7584" s="171" t="s">
        <v>80</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3">
      <c r="A7585" t="s">
        <v>15208</v>
      </c>
      <c r="B7585" s="171" t="s">
        <v>15209</v>
      </c>
      <c r="C7585" s="171" t="s">
        <v>104</v>
      </c>
      <c r="D7585" s="171" t="s">
        <v>4</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3">
      <c r="A7586" t="s">
        <v>15210</v>
      </c>
      <c r="B7586" s="171" t="s">
        <v>15211</v>
      </c>
      <c r="C7586" s="171" t="s">
        <v>76</v>
      </c>
      <c r="D7586" s="171" t="s">
        <v>80</v>
      </c>
      <c r="E7586" s="11">
        <v>43132</v>
      </c>
      <c r="F7586">
        <v>0</v>
      </c>
      <c r="G7586">
        <v>0</v>
      </c>
      <c r="H7586" t="e">
        <v>#DIV/0!</v>
      </c>
      <c r="I7586">
        <v>0</v>
      </c>
      <c r="J7586">
        <v>0</v>
      </c>
      <c r="K7586" t="e">
        <v>#DIV/0!</v>
      </c>
      <c r="L7586">
        <v>0</v>
      </c>
      <c r="M7586" t="e">
        <v>#DIV/0!</v>
      </c>
      <c r="N7586">
        <v>0</v>
      </c>
      <c r="P7586">
        <v>0</v>
      </c>
      <c r="Q7586">
        <v>0</v>
      </c>
      <c r="R7586" t="e">
        <v>#DIV/0!</v>
      </c>
      <c r="S7586">
        <v>0</v>
      </c>
    </row>
    <row r="7587" spans="1:20" x14ac:dyDescent="0.3">
      <c r="A7587" t="s">
        <v>15212</v>
      </c>
      <c r="B7587" s="171" t="s">
        <v>15213</v>
      </c>
      <c r="C7587" s="171" t="s">
        <v>10522</v>
      </c>
      <c r="D7587" s="171" t="s">
        <v>4</v>
      </c>
      <c r="E7587" s="11">
        <v>43132</v>
      </c>
      <c r="F7587">
        <v>1</v>
      </c>
      <c r="G7587">
        <v>1</v>
      </c>
      <c r="H7587">
        <v>1</v>
      </c>
      <c r="I7587">
        <v>5</v>
      </c>
      <c r="J7587">
        <v>6</v>
      </c>
      <c r="K7587">
        <v>0.83333333333333337</v>
      </c>
      <c r="L7587">
        <v>6</v>
      </c>
      <c r="M7587">
        <v>1</v>
      </c>
      <c r="N7587">
        <v>5</v>
      </c>
      <c r="P7587">
        <v>0</v>
      </c>
      <c r="Q7587">
        <v>0</v>
      </c>
      <c r="R7587" t="e">
        <v>#DIV/0!</v>
      </c>
      <c r="S7587">
        <v>0</v>
      </c>
    </row>
    <row r="7588" spans="1:20" x14ac:dyDescent="0.3">
      <c r="A7588" t="s">
        <v>15214</v>
      </c>
      <c r="B7588" s="171" t="s">
        <v>15215</v>
      </c>
      <c r="C7588" s="171" t="s">
        <v>79</v>
      </c>
      <c r="D7588" s="171" t="s">
        <v>4</v>
      </c>
      <c r="E7588" s="11">
        <v>43132</v>
      </c>
      <c r="F7588">
        <v>0</v>
      </c>
      <c r="G7588">
        <v>0</v>
      </c>
      <c r="H7588" t="e">
        <v>#DIV/0!</v>
      </c>
      <c r="I7588">
        <v>0</v>
      </c>
      <c r="J7588">
        <v>0</v>
      </c>
      <c r="K7588" t="e">
        <v>#DIV/0!</v>
      </c>
      <c r="L7588">
        <v>0</v>
      </c>
      <c r="M7588" t="e">
        <v>#DIV/0!</v>
      </c>
      <c r="N7588">
        <v>0</v>
      </c>
      <c r="P7588">
        <v>0</v>
      </c>
      <c r="Q7588">
        <v>0</v>
      </c>
      <c r="R7588" t="e">
        <v>#DIV/0!</v>
      </c>
      <c r="S7588">
        <v>0</v>
      </c>
    </row>
    <row r="7589" spans="1:20" x14ac:dyDescent="0.3">
      <c r="A7589" t="s">
        <v>15216</v>
      </c>
      <c r="B7589" s="171" t="s">
        <v>15217</v>
      </c>
      <c r="C7589" s="171" t="s">
        <v>86</v>
      </c>
      <c r="D7589" s="171" t="s">
        <v>4</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3">
      <c r="A7590" t="s">
        <v>15218</v>
      </c>
      <c r="B7590" s="171" t="s">
        <v>15219</v>
      </c>
      <c r="C7590" s="171" t="s">
        <v>89</v>
      </c>
      <c r="D7590" s="171" t="s">
        <v>4</v>
      </c>
      <c r="E7590" s="11">
        <v>43132</v>
      </c>
      <c r="F7590">
        <v>0</v>
      </c>
      <c r="G7590">
        <v>0</v>
      </c>
      <c r="H7590" t="e">
        <v>#DIV/0!</v>
      </c>
      <c r="I7590">
        <v>0</v>
      </c>
      <c r="J7590">
        <v>0</v>
      </c>
      <c r="K7590" t="e">
        <v>#DIV/0!</v>
      </c>
      <c r="L7590">
        <v>0</v>
      </c>
      <c r="M7590" t="e">
        <v>#DIV/0!</v>
      </c>
      <c r="N7590">
        <v>0</v>
      </c>
      <c r="P7590">
        <v>0</v>
      </c>
      <c r="Q7590">
        <v>0</v>
      </c>
      <c r="R7590" t="e">
        <v>#DIV/0!</v>
      </c>
      <c r="S7590">
        <v>0</v>
      </c>
    </row>
    <row r="7591" spans="1:20" x14ac:dyDescent="0.3">
      <c r="A7591" t="s">
        <v>15220</v>
      </c>
      <c r="B7591" s="171" t="s">
        <v>15221</v>
      </c>
      <c r="C7591" s="171" t="s">
        <v>92</v>
      </c>
      <c r="D7591" s="171" t="s">
        <v>4</v>
      </c>
      <c r="E7591" s="11">
        <v>43132</v>
      </c>
      <c r="F7591">
        <v>0</v>
      </c>
      <c r="G7591">
        <v>0</v>
      </c>
      <c r="H7591" t="e">
        <v>#DIV/0!</v>
      </c>
      <c r="I7591">
        <v>0</v>
      </c>
      <c r="J7591">
        <v>0</v>
      </c>
      <c r="K7591" t="e">
        <v>#DIV/0!</v>
      </c>
      <c r="L7591">
        <v>0</v>
      </c>
      <c r="M7591" t="e">
        <v>#DIV/0!</v>
      </c>
      <c r="N7591">
        <v>0</v>
      </c>
      <c r="P7591">
        <v>0</v>
      </c>
      <c r="Q7591">
        <v>0</v>
      </c>
      <c r="R7591" t="e">
        <v>#DIV/0!</v>
      </c>
      <c r="S7591">
        <v>0</v>
      </c>
    </row>
    <row r="7592" spans="1:20" x14ac:dyDescent="0.3">
      <c r="A7592" t="s">
        <v>15222</v>
      </c>
      <c r="B7592" s="171" t="s">
        <v>15223</v>
      </c>
      <c r="C7592" s="171" t="s">
        <v>98</v>
      </c>
      <c r="D7592" s="171" t="s">
        <v>4</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3">
      <c r="A7593" t="s">
        <v>15224</v>
      </c>
      <c r="B7593" s="171" t="s">
        <v>15225</v>
      </c>
      <c r="C7593" s="171" t="s">
        <v>101</v>
      </c>
      <c r="D7593" s="171" t="s">
        <v>4</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3">
      <c r="A7594" t="s">
        <v>15226</v>
      </c>
      <c r="B7594" s="171" t="s">
        <v>15227</v>
      </c>
      <c r="C7594" s="171" t="s">
        <v>6843</v>
      </c>
      <c r="D7594" s="171" t="s">
        <v>4</v>
      </c>
      <c r="E7594" s="11">
        <v>43132</v>
      </c>
      <c r="F7594">
        <v>6</v>
      </c>
      <c r="G7594">
        <v>7.5</v>
      </c>
      <c r="H7594">
        <v>0.8</v>
      </c>
      <c r="I7594">
        <v>37</v>
      </c>
      <c r="J7594">
        <v>36</v>
      </c>
      <c r="K7594">
        <v>1.0277777777777777</v>
      </c>
      <c r="L7594">
        <v>45</v>
      </c>
      <c r="M7594">
        <v>0.8</v>
      </c>
      <c r="N7594">
        <v>37</v>
      </c>
      <c r="P7594">
        <v>0</v>
      </c>
      <c r="Q7594">
        <v>0</v>
      </c>
      <c r="R7594" t="e">
        <v>#DIV/0!</v>
      </c>
      <c r="S7594">
        <v>0</v>
      </c>
    </row>
    <row r="7595" spans="1:20" x14ac:dyDescent="0.3">
      <c r="A7595" t="s">
        <v>15228</v>
      </c>
      <c r="B7595" s="171" t="s">
        <v>15229</v>
      </c>
      <c r="C7595" s="171" t="s">
        <v>107</v>
      </c>
      <c r="D7595" s="171" t="s">
        <v>80</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3">
      <c r="A7596" t="s">
        <v>15230</v>
      </c>
      <c r="B7596" s="171" t="s">
        <v>15231</v>
      </c>
      <c r="C7596" s="171" t="s">
        <v>113</v>
      </c>
      <c r="D7596" s="171" t="s">
        <v>4</v>
      </c>
      <c r="E7596" s="11">
        <v>43132</v>
      </c>
      <c r="F7596">
        <v>4.5</v>
      </c>
      <c r="G7596">
        <v>4.5</v>
      </c>
      <c r="H7596">
        <v>1</v>
      </c>
      <c r="I7596">
        <v>20</v>
      </c>
      <c r="J7596">
        <v>27</v>
      </c>
      <c r="K7596">
        <v>0.7407407407407407</v>
      </c>
      <c r="L7596">
        <v>27</v>
      </c>
      <c r="M7596">
        <v>1</v>
      </c>
      <c r="N7596">
        <v>18</v>
      </c>
      <c r="P7596">
        <v>1</v>
      </c>
      <c r="Q7596">
        <v>1</v>
      </c>
      <c r="R7596">
        <v>1</v>
      </c>
      <c r="S7596">
        <v>2</v>
      </c>
    </row>
    <row r="7597" spans="1:20" x14ac:dyDescent="0.3">
      <c r="A7597" t="s">
        <v>15232</v>
      </c>
      <c r="B7597" s="171" t="s">
        <v>15233</v>
      </c>
      <c r="C7597" s="171" t="s">
        <v>116</v>
      </c>
      <c r="D7597" s="171" t="s">
        <v>4</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3">
      <c r="A7598" t="s">
        <v>15234</v>
      </c>
      <c r="B7598" s="171" t="s">
        <v>15235</v>
      </c>
      <c r="C7598" s="171" t="s">
        <v>9887</v>
      </c>
      <c r="D7598" s="171" t="s">
        <v>80</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3">
      <c r="A7599" t="s">
        <v>15236</v>
      </c>
      <c r="B7599" s="171" t="s">
        <v>15237</v>
      </c>
      <c r="C7599" s="171" t="s">
        <v>9862</v>
      </c>
      <c r="D7599" s="171" t="s">
        <v>4</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3">
      <c r="A7600" t="s">
        <v>15238</v>
      </c>
      <c r="B7600" s="171" t="s">
        <v>15239</v>
      </c>
      <c r="C7600" s="171" t="s">
        <v>10525</v>
      </c>
      <c r="D7600" s="171" t="s">
        <v>4</v>
      </c>
      <c r="E7600" s="11">
        <v>43132</v>
      </c>
      <c r="F7600">
        <v>1.5</v>
      </c>
      <c r="G7600">
        <v>1.5</v>
      </c>
      <c r="H7600">
        <v>1</v>
      </c>
      <c r="I7600">
        <v>6</v>
      </c>
      <c r="J7600">
        <v>9</v>
      </c>
      <c r="K7600">
        <v>0.66666666666666663</v>
      </c>
      <c r="L7600">
        <v>9</v>
      </c>
      <c r="M7600">
        <v>1</v>
      </c>
      <c r="N7600">
        <v>6</v>
      </c>
      <c r="P7600">
        <v>0</v>
      </c>
      <c r="Q7600">
        <v>0</v>
      </c>
      <c r="R7600" t="e">
        <v>#DIV/0!</v>
      </c>
      <c r="S7600">
        <v>0</v>
      </c>
    </row>
    <row r="7601" spans="1:20" x14ac:dyDescent="0.3">
      <c r="A7601" t="s">
        <v>15240</v>
      </c>
      <c r="B7601" s="171" t="s">
        <v>15241</v>
      </c>
      <c r="C7601" s="171" t="s">
        <v>11260</v>
      </c>
      <c r="D7601" s="171" t="s">
        <v>80</v>
      </c>
      <c r="E7601" s="11">
        <v>43132</v>
      </c>
      <c r="F7601">
        <v>0</v>
      </c>
      <c r="G7601">
        <v>0</v>
      </c>
      <c r="H7601" t="e">
        <v>#DIV/0!</v>
      </c>
      <c r="I7601">
        <v>0</v>
      </c>
      <c r="J7601">
        <v>0</v>
      </c>
      <c r="K7601" t="e">
        <v>#DIV/0!</v>
      </c>
      <c r="L7601">
        <v>0</v>
      </c>
      <c r="M7601" t="e">
        <v>#DIV/0!</v>
      </c>
      <c r="N7601">
        <v>0</v>
      </c>
      <c r="P7601">
        <v>0</v>
      </c>
      <c r="Q7601">
        <v>0</v>
      </c>
      <c r="R7601" t="e">
        <v>#DIV/0!</v>
      </c>
      <c r="S7601">
        <v>0</v>
      </c>
    </row>
    <row r="7602" spans="1:20" x14ac:dyDescent="0.3">
      <c r="A7602" t="s">
        <v>15242</v>
      </c>
      <c r="B7602" s="171" t="s">
        <v>15243</v>
      </c>
      <c r="C7602" s="171" t="s">
        <v>10528</v>
      </c>
      <c r="D7602" s="171" t="s">
        <v>4</v>
      </c>
      <c r="E7602" s="11">
        <v>43132</v>
      </c>
      <c r="F7602">
        <v>0</v>
      </c>
      <c r="G7602">
        <v>0</v>
      </c>
      <c r="H7602" t="e">
        <v>#DIV/0!</v>
      </c>
      <c r="I7602">
        <v>0</v>
      </c>
      <c r="J7602">
        <v>0</v>
      </c>
      <c r="K7602" t="e">
        <v>#DIV/0!</v>
      </c>
      <c r="L7602">
        <v>0</v>
      </c>
      <c r="M7602" t="e">
        <v>#DIV/0!</v>
      </c>
      <c r="N7602">
        <v>0</v>
      </c>
      <c r="P7602">
        <v>0</v>
      </c>
      <c r="Q7602">
        <v>0</v>
      </c>
      <c r="R7602" t="e">
        <v>#DIV/0!</v>
      </c>
      <c r="S7602">
        <v>0</v>
      </c>
    </row>
    <row r="7603" spans="1:20" x14ac:dyDescent="0.3">
      <c r="A7603" t="s">
        <v>15244</v>
      </c>
      <c r="B7603" s="171" t="s">
        <v>15245</v>
      </c>
      <c r="C7603" s="171" t="s">
        <v>119</v>
      </c>
      <c r="D7603" s="171" t="s">
        <v>4</v>
      </c>
      <c r="E7603" s="11">
        <v>43132</v>
      </c>
      <c r="F7603">
        <v>0</v>
      </c>
      <c r="G7603">
        <v>0</v>
      </c>
      <c r="H7603" t="e">
        <v>#DIV/0!</v>
      </c>
      <c r="I7603">
        <v>0</v>
      </c>
      <c r="J7603">
        <v>0</v>
      </c>
      <c r="K7603" t="e">
        <v>#DIV/0!</v>
      </c>
      <c r="L7603">
        <v>0</v>
      </c>
      <c r="M7603" t="e">
        <v>#DIV/0!</v>
      </c>
      <c r="N7603">
        <v>0</v>
      </c>
      <c r="P7603">
        <v>0</v>
      </c>
      <c r="Q7603">
        <v>0</v>
      </c>
      <c r="R7603" t="e">
        <v>#DIV/0!</v>
      </c>
      <c r="S7603">
        <v>0</v>
      </c>
    </row>
    <row r="7604" spans="1:20" x14ac:dyDescent="0.3">
      <c r="A7604" t="s">
        <v>15246</v>
      </c>
      <c r="B7604" s="171" t="s">
        <v>15247</v>
      </c>
      <c r="C7604" s="171" t="s">
        <v>122</v>
      </c>
      <c r="D7604" s="171" t="s">
        <v>80</v>
      </c>
      <c r="E7604" s="11">
        <v>43132</v>
      </c>
      <c r="F7604">
        <v>0</v>
      </c>
      <c r="G7604">
        <v>0</v>
      </c>
      <c r="H7604" t="e">
        <v>#DIV/0!</v>
      </c>
      <c r="I7604">
        <v>0</v>
      </c>
      <c r="J7604">
        <v>0</v>
      </c>
      <c r="K7604" t="e">
        <v>#DIV/0!</v>
      </c>
      <c r="L7604">
        <v>0</v>
      </c>
      <c r="M7604" t="e">
        <v>#DIV/0!</v>
      </c>
      <c r="N7604">
        <v>0</v>
      </c>
      <c r="P7604">
        <v>0</v>
      </c>
      <c r="Q7604">
        <v>0</v>
      </c>
      <c r="R7604" t="e">
        <v>#DIV/0!</v>
      </c>
      <c r="S7604">
        <v>0</v>
      </c>
    </row>
    <row r="7605" spans="1:20" x14ac:dyDescent="0.3">
      <c r="A7605" t="s">
        <v>15248</v>
      </c>
      <c r="B7605" s="171" t="s">
        <v>15249</v>
      </c>
      <c r="C7605" s="171" t="s">
        <v>125</v>
      </c>
      <c r="D7605" s="171" t="s">
        <v>80</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3">
      <c r="A7606" t="s">
        <v>15250</v>
      </c>
      <c r="B7606" s="171" t="s">
        <v>15251</v>
      </c>
      <c r="C7606" s="171" t="s">
        <v>128</v>
      </c>
      <c r="D7606" s="171" t="s">
        <v>4</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3">
      <c r="A7607" t="s">
        <v>15252</v>
      </c>
      <c r="B7607" s="171" t="s">
        <v>15253</v>
      </c>
      <c r="C7607" s="171" t="s">
        <v>131</v>
      </c>
      <c r="D7607" s="171" t="s">
        <v>4</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3">
      <c r="A7608" t="s">
        <v>15254</v>
      </c>
      <c r="B7608" s="171" t="s">
        <v>15255</v>
      </c>
      <c r="C7608" s="171" t="s">
        <v>10531</v>
      </c>
      <c r="D7608" s="171" t="s">
        <v>4</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3">
      <c r="A7609" t="s">
        <v>15256</v>
      </c>
      <c r="B7609" s="171" t="s">
        <v>15257</v>
      </c>
      <c r="C7609" s="171" t="s">
        <v>137</v>
      </c>
      <c r="D7609" s="171" t="s">
        <v>80</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3">
      <c r="A7610" t="s">
        <v>15258</v>
      </c>
      <c r="B7610" s="171" t="s">
        <v>15259</v>
      </c>
      <c r="C7610" s="171" t="s">
        <v>140</v>
      </c>
      <c r="D7610" s="171" t="s">
        <v>4</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3">
      <c r="A7611" t="s">
        <v>15260</v>
      </c>
      <c r="B7611" s="171" t="s">
        <v>15261</v>
      </c>
      <c r="C7611" s="171" t="s">
        <v>8615</v>
      </c>
      <c r="D7611" s="171" t="s">
        <v>80</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3">
      <c r="A7612" t="s">
        <v>15262</v>
      </c>
      <c r="B7612" s="171" t="s">
        <v>15263</v>
      </c>
      <c r="C7612" s="171" t="s">
        <v>8590</v>
      </c>
      <c r="D7612" s="171" t="s">
        <v>4</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3">
      <c r="A7613" t="s">
        <v>15264</v>
      </c>
      <c r="B7613" s="171" t="s">
        <v>15265</v>
      </c>
      <c r="C7613" s="171" t="s">
        <v>167</v>
      </c>
      <c r="D7613" s="171" t="s">
        <v>80</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3">
      <c r="A7614" t="s">
        <v>15266</v>
      </c>
      <c r="B7614" s="171" t="s">
        <v>15267</v>
      </c>
      <c r="C7614" s="171" t="s">
        <v>170</v>
      </c>
      <c r="D7614" s="171" t="s">
        <v>4</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3">
      <c r="A7615" t="s">
        <v>15268</v>
      </c>
      <c r="B7615" s="171" t="s">
        <v>15269</v>
      </c>
      <c r="C7615" s="171" t="s">
        <v>179</v>
      </c>
      <c r="D7615" s="171" t="s">
        <v>80</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3">
      <c r="A7616" t="s">
        <v>15270</v>
      </c>
      <c r="B7616" s="171" t="s">
        <v>15271</v>
      </c>
      <c r="C7616" s="171" t="s">
        <v>182</v>
      </c>
      <c r="D7616" s="171" t="s">
        <v>4</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3">
      <c r="A7617" t="s">
        <v>15272</v>
      </c>
      <c r="B7617" s="171" t="s">
        <v>15273</v>
      </c>
      <c r="C7617" s="171" t="s">
        <v>185</v>
      </c>
      <c r="D7617" s="171" t="s">
        <v>80</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3">
      <c r="A7618" t="s">
        <v>15274</v>
      </c>
      <c r="B7618" s="171" t="s">
        <v>15275</v>
      </c>
      <c r="C7618" s="171" t="s">
        <v>188</v>
      </c>
      <c r="D7618" s="171" t="s">
        <v>4</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3">
      <c r="A7619" t="s">
        <v>15276</v>
      </c>
      <c r="B7619" s="171" t="s">
        <v>15277</v>
      </c>
      <c r="C7619" s="171" t="s">
        <v>10537</v>
      </c>
      <c r="D7619" s="171" t="s">
        <v>4</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3">
      <c r="A7620" t="s">
        <v>15278</v>
      </c>
      <c r="B7620" s="171" t="s">
        <v>15279</v>
      </c>
      <c r="C7620" s="171" t="s">
        <v>191</v>
      </c>
      <c r="D7620" s="171" t="s">
        <v>80</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3">
      <c r="A7621" t="s">
        <v>15280</v>
      </c>
      <c r="B7621" s="171" t="s">
        <v>15281</v>
      </c>
      <c r="C7621" s="171" t="s">
        <v>194</v>
      </c>
      <c r="D7621" s="171" t="s">
        <v>4</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3">
      <c r="A7622" t="s">
        <v>15282</v>
      </c>
      <c r="B7622" s="171" t="s">
        <v>15283</v>
      </c>
      <c r="C7622" s="171" t="s">
        <v>197</v>
      </c>
      <c r="D7622" s="171" t="s">
        <v>4</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3">
      <c r="A7623" t="s">
        <v>15284</v>
      </c>
      <c r="B7623" s="171" t="s">
        <v>15285</v>
      </c>
      <c r="C7623" s="171" t="s">
        <v>209</v>
      </c>
      <c r="D7623" s="171" t="s">
        <v>4</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3">
      <c r="A7624" t="s">
        <v>15286</v>
      </c>
      <c r="B7624" s="171" t="s">
        <v>15287</v>
      </c>
      <c r="C7624" s="171" t="s">
        <v>212</v>
      </c>
      <c r="D7624" s="171" t="s">
        <v>80</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3">
      <c r="A7625" t="s">
        <v>15288</v>
      </c>
      <c r="B7625" s="171" t="s">
        <v>15289</v>
      </c>
      <c r="C7625" s="171" t="s">
        <v>215</v>
      </c>
      <c r="D7625" s="171" t="s">
        <v>80</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3">
      <c r="A7626" t="s">
        <v>15290</v>
      </c>
      <c r="B7626" s="171" t="s">
        <v>15291</v>
      </c>
      <c r="C7626" s="171" t="s">
        <v>218</v>
      </c>
      <c r="D7626" s="171" t="s">
        <v>4</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3">
      <c r="A7627" t="s">
        <v>15292</v>
      </c>
      <c r="B7627" s="171" t="s">
        <v>15293</v>
      </c>
      <c r="C7627" s="171" t="s">
        <v>8233</v>
      </c>
      <c r="D7627" s="171" t="s">
        <v>80</v>
      </c>
      <c r="E7627" s="11">
        <v>43132</v>
      </c>
      <c r="F7627">
        <v>0</v>
      </c>
      <c r="G7627">
        <v>0</v>
      </c>
      <c r="H7627" t="e">
        <v>#DIV/0!</v>
      </c>
      <c r="I7627">
        <v>0</v>
      </c>
      <c r="J7627">
        <v>0</v>
      </c>
      <c r="K7627" t="e">
        <v>#DIV/0!</v>
      </c>
      <c r="L7627">
        <v>0</v>
      </c>
      <c r="M7627" t="e">
        <v>#DIV/0!</v>
      </c>
      <c r="N7627">
        <v>0</v>
      </c>
      <c r="P7627">
        <v>0</v>
      </c>
      <c r="Q7627">
        <v>0</v>
      </c>
      <c r="R7627" t="e">
        <v>#DIV/0!</v>
      </c>
      <c r="S7627">
        <v>0</v>
      </c>
    </row>
    <row r="7628" spans="1:20" x14ac:dyDescent="0.3">
      <c r="A7628" t="s">
        <v>15294</v>
      </c>
      <c r="B7628" s="171" t="s">
        <v>15295</v>
      </c>
      <c r="C7628" s="171" t="s">
        <v>8193</v>
      </c>
      <c r="D7628" s="171" t="s">
        <v>4</v>
      </c>
      <c r="E7628" s="11">
        <v>43132</v>
      </c>
      <c r="F7628">
        <v>0</v>
      </c>
      <c r="G7628">
        <v>0</v>
      </c>
      <c r="H7628" t="e">
        <v>#DIV/0!</v>
      </c>
      <c r="I7628">
        <v>0</v>
      </c>
      <c r="J7628">
        <v>0</v>
      </c>
      <c r="K7628" t="e">
        <v>#DIV/0!</v>
      </c>
      <c r="L7628">
        <v>0</v>
      </c>
      <c r="M7628" t="e">
        <v>#DIV/0!</v>
      </c>
      <c r="N7628">
        <v>0</v>
      </c>
      <c r="P7628">
        <v>0</v>
      </c>
      <c r="Q7628">
        <v>0</v>
      </c>
      <c r="R7628" t="e">
        <v>#DIV/0!</v>
      </c>
      <c r="S7628">
        <v>0</v>
      </c>
    </row>
    <row r="7629" spans="1:20" x14ac:dyDescent="0.3">
      <c r="A7629" t="s">
        <v>15296</v>
      </c>
      <c r="B7629" s="171" t="s">
        <v>15297</v>
      </c>
      <c r="C7629" s="171" t="s">
        <v>233</v>
      </c>
      <c r="D7629" s="171" t="s">
        <v>80</v>
      </c>
      <c r="E7629" s="11">
        <v>43132</v>
      </c>
      <c r="F7629">
        <v>0</v>
      </c>
      <c r="G7629">
        <v>0</v>
      </c>
      <c r="H7629" t="e">
        <v>#DIV/0!</v>
      </c>
      <c r="I7629">
        <v>0</v>
      </c>
      <c r="J7629">
        <v>0</v>
      </c>
      <c r="K7629" t="e">
        <v>#DIV/0!</v>
      </c>
      <c r="L7629">
        <v>0</v>
      </c>
      <c r="M7629" t="e">
        <v>#DIV/0!</v>
      </c>
      <c r="N7629">
        <v>0</v>
      </c>
      <c r="P7629">
        <v>0</v>
      </c>
      <c r="Q7629">
        <v>0</v>
      </c>
      <c r="R7629" t="e">
        <v>#DIV/0!</v>
      </c>
      <c r="S7629">
        <v>0</v>
      </c>
    </row>
    <row r="7630" spans="1:20" x14ac:dyDescent="0.3">
      <c r="A7630" t="s">
        <v>15298</v>
      </c>
      <c r="B7630" s="171" t="s">
        <v>15299</v>
      </c>
      <c r="C7630" s="171" t="s">
        <v>236</v>
      </c>
      <c r="D7630" s="171" t="s">
        <v>4</v>
      </c>
      <c r="E7630" s="11">
        <v>43132</v>
      </c>
      <c r="F7630">
        <v>0</v>
      </c>
      <c r="G7630">
        <v>0</v>
      </c>
      <c r="H7630" t="e">
        <v>#DIV/0!</v>
      </c>
      <c r="I7630">
        <v>0</v>
      </c>
      <c r="J7630">
        <v>0</v>
      </c>
      <c r="K7630" t="e">
        <v>#DIV/0!</v>
      </c>
      <c r="L7630">
        <v>0</v>
      </c>
      <c r="M7630" t="e">
        <v>#DIV/0!</v>
      </c>
      <c r="N7630">
        <v>0</v>
      </c>
      <c r="P7630">
        <v>0</v>
      </c>
      <c r="Q7630">
        <v>0</v>
      </c>
      <c r="R7630" t="e">
        <v>#DIV/0!</v>
      </c>
      <c r="S7630">
        <v>0</v>
      </c>
    </row>
    <row r="7631" spans="1:20" x14ac:dyDescent="0.3">
      <c r="A7631" t="s">
        <v>15300</v>
      </c>
      <c r="B7631" s="171" t="s">
        <v>15301</v>
      </c>
      <c r="C7631" s="171" t="s">
        <v>239</v>
      </c>
      <c r="D7631" s="171" t="s">
        <v>4</v>
      </c>
      <c r="E7631" s="11">
        <v>43132</v>
      </c>
      <c r="F7631">
        <v>0</v>
      </c>
      <c r="G7631">
        <v>0</v>
      </c>
      <c r="H7631" t="e">
        <v>#DIV/0!</v>
      </c>
      <c r="I7631">
        <v>0</v>
      </c>
      <c r="J7631">
        <v>0</v>
      </c>
      <c r="K7631" t="e">
        <v>#DIV/0!</v>
      </c>
      <c r="L7631">
        <v>0</v>
      </c>
      <c r="M7631" t="e">
        <v>#DIV/0!</v>
      </c>
      <c r="N7631">
        <v>0</v>
      </c>
      <c r="P7631">
        <v>0</v>
      </c>
      <c r="Q7631">
        <v>0</v>
      </c>
      <c r="R7631" t="e">
        <v>#DIV/0!</v>
      </c>
      <c r="S7631">
        <v>0</v>
      </c>
    </row>
    <row r="7632" spans="1:20" x14ac:dyDescent="0.3">
      <c r="A7632" t="s">
        <v>15302</v>
      </c>
      <c r="B7632" s="171" t="s">
        <v>15303</v>
      </c>
      <c r="C7632" s="171" t="s">
        <v>143</v>
      </c>
      <c r="D7632" s="171" t="s">
        <v>4</v>
      </c>
      <c r="E7632" s="11">
        <v>43132</v>
      </c>
      <c r="F7632">
        <v>0</v>
      </c>
      <c r="G7632">
        <v>0</v>
      </c>
      <c r="H7632" t="e">
        <v>#DIV/0!</v>
      </c>
      <c r="I7632">
        <v>0</v>
      </c>
      <c r="J7632">
        <v>0</v>
      </c>
      <c r="K7632" t="e">
        <v>#DIV/0!</v>
      </c>
      <c r="L7632">
        <v>0</v>
      </c>
      <c r="M7632" t="e">
        <v>#DIV/0!</v>
      </c>
      <c r="N7632">
        <v>0</v>
      </c>
      <c r="P7632">
        <v>0</v>
      </c>
      <c r="Q7632">
        <v>0</v>
      </c>
      <c r="R7632" t="e">
        <v>#DIV/0!</v>
      </c>
      <c r="S7632">
        <v>0</v>
      </c>
    </row>
    <row r="7633" spans="1:19" x14ac:dyDescent="0.3">
      <c r="A7633" t="s">
        <v>15304</v>
      </c>
      <c r="B7633" s="171" t="s">
        <v>15305</v>
      </c>
      <c r="C7633" s="171" t="s">
        <v>146</v>
      </c>
      <c r="D7633" s="171" t="s">
        <v>80</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3">
      <c r="A7634" t="s">
        <v>15306</v>
      </c>
      <c r="B7634" s="171" t="s">
        <v>15307</v>
      </c>
      <c r="C7634" s="171" t="s">
        <v>152</v>
      </c>
      <c r="D7634" s="171" t="s">
        <v>4</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3">
      <c r="A7635" t="s">
        <v>15308</v>
      </c>
      <c r="B7635" s="171" t="s">
        <v>15309</v>
      </c>
      <c r="C7635" s="171" t="s">
        <v>155</v>
      </c>
      <c r="D7635" s="171" t="s">
        <v>4</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3">
      <c r="A7636" t="s">
        <v>15310</v>
      </c>
      <c r="B7636" s="171" t="s">
        <v>15311</v>
      </c>
      <c r="C7636" s="171" t="s">
        <v>10534</v>
      </c>
      <c r="D7636" s="171" t="s">
        <v>4</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3">
      <c r="A7637" t="s">
        <v>15312</v>
      </c>
      <c r="B7637" s="171" t="s">
        <v>15313</v>
      </c>
      <c r="C7637" s="171" t="s">
        <v>158</v>
      </c>
      <c r="D7637" s="171" t="s">
        <v>4</v>
      </c>
      <c r="E7637" s="11">
        <v>43132</v>
      </c>
      <c r="F7637">
        <v>0</v>
      </c>
      <c r="G7637">
        <v>0</v>
      </c>
      <c r="H7637" t="e">
        <v>#DIV/0!</v>
      </c>
      <c r="I7637">
        <v>0</v>
      </c>
      <c r="J7637">
        <v>0</v>
      </c>
      <c r="K7637" t="e">
        <v>#DIV/0!</v>
      </c>
      <c r="L7637">
        <v>0</v>
      </c>
      <c r="M7637" t="e">
        <v>#DIV/0!</v>
      </c>
      <c r="N7637">
        <v>0</v>
      </c>
      <c r="P7637">
        <v>0</v>
      </c>
      <c r="Q7637">
        <v>0</v>
      </c>
      <c r="R7637" t="e">
        <v>#DIV/0!</v>
      </c>
      <c r="S7637">
        <v>0</v>
      </c>
    </row>
    <row r="7638" spans="1:19" x14ac:dyDescent="0.3">
      <c r="A7638" t="s">
        <v>15314</v>
      </c>
      <c r="B7638" s="171" t="s">
        <v>15315</v>
      </c>
      <c r="C7638" s="171" t="s">
        <v>161</v>
      </c>
      <c r="D7638" s="171" t="s">
        <v>80</v>
      </c>
      <c r="E7638" s="11">
        <v>43132</v>
      </c>
      <c r="F7638">
        <v>0</v>
      </c>
      <c r="G7638">
        <v>0</v>
      </c>
      <c r="H7638" t="e">
        <v>#DIV/0!</v>
      </c>
      <c r="I7638">
        <v>0</v>
      </c>
      <c r="J7638">
        <v>0</v>
      </c>
      <c r="K7638" t="e">
        <v>#DIV/0!</v>
      </c>
      <c r="L7638">
        <v>0</v>
      </c>
      <c r="M7638" t="e">
        <v>#DIV/0!</v>
      </c>
      <c r="N7638">
        <v>0</v>
      </c>
      <c r="P7638">
        <v>0</v>
      </c>
      <c r="Q7638">
        <v>0</v>
      </c>
      <c r="R7638" t="e">
        <v>#DIV/0!</v>
      </c>
      <c r="S7638">
        <v>0</v>
      </c>
    </row>
    <row r="7639" spans="1:19" x14ac:dyDescent="0.3">
      <c r="A7639" t="s">
        <v>15316</v>
      </c>
      <c r="B7639" s="171" t="s">
        <v>15317</v>
      </c>
      <c r="C7639" s="171" t="s">
        <v>221</v>
      </c>
      <c r="D7639" s="171" t="s">
        <v>80</v>
      </c>
      <c r="E7639" s="11">
        <v>43132</v>
      </c>
      <c r="F7639">
        <v>0</v>
      </c>
      <c r="G7639">
        <v>0</v>
      </c>
      <c r="H7639" t="e">
        <v>#DIV/0!</v>
      </c>
      <c r="I7639">
        <v>0</v>
      </c>
      <c r="J7639">
        <v>0</v>
      </c>
      <c r="K7639" t="e">
        <v>#DIV/0!</v>
      </c>
      <c r="L7639">
        <v>0</v>
      </c>
      <c r="M7639" t="e">
        <v>#DIV/0!</v>
      </c>
      <c r="N7639">
        <v>0</v>
      </c>
      <c r="P7639">
        <v>0</v>
      </c>
      <c r="Q7639">
        <v>0</v>
      </c>
      <c r="R7639" t="e">
        <v>#DIV/0!</v>
      </c>
      <c r="S7639">
        <v>0</v>
      </c>
    </row>
    <row r="7640" spans="1:19" x14ac:dyDescent="0.3">
      <c r="A7640" t="s">
        <v>15318</v>
      </c>
      <c r="B7640" s="171" t="s">
        <v>15319</v>
      </c>
      <c r="C7640" s="171" t="s">
        <v>227</v>
      </c>
      <c r="D7640" s="171" t="s">
        <v>4</v>
      </c>
      <c r="E7640" s="11">
        <v>43132</v>
      </c>
      <c r="F7640">
        <v>0</v>
      </c>
      <c r="G7640">
        <v>0</v>
      </c>
      <c r="H7640" t="e">
        <v>#DIV/0!</v>
      </c>
      <c r="I7640">
        <v>0</v>
      </c>
      <c r="J7640">
        <v>0</v>
      </c>
      <c r="K7640" t="e">
        <v>#DIV/0!</v>
      </c>
      <c r="L7640">
        <v>0</v>
      </c>
      <c r="M7640" t="e">
        <v>#DIV/0!</v>
      </c>
      <c r="N7640">
        <v>0</v>
      </c>
      <c r="P7640">
        <v>0</v>
      </c>
      <c r="Q7640">
        <v>0</v>
      </c>
      <c r="R7640" t="e">
        <v>#DIV/0!</v>
      </c>
      <c r="S7640">
        <v>0</v>
      </c>
    </row>
    <row r="7641" spans="1:19" x14ac:dyDescent="0.3">
      <c r="A7641" t="s">
        <v>15320</v>
      </c>
      <c r="B7641" s="171" t="s">
        <v>15321</v>
      </c>
      <c r="C7641" s="171" t="s">
        <v>230</v>
      </c>
      <c r="D7641" s="171" t="s">
        <v>4</v>
      </c>
      <c r="E7641" s="11">
        <v>43132</v>
      </c>
      <c r="F7641">
        <v>0</v>
      </c>
      <c r="G7641">
        <v>0</v>
      </c>
      <c r="H7641" t="e">
        <v>#DIV/0!</v>
      </c>
      <c r="I7641">
        <v>0</v>
      </c>
      <c r="J7641">
        <v>0</v>
      </c>
      <c r="K7641" t="e">
        <v>#DIV/0!</v>
      </c>
      <c r="L7641">
        <v>0</v>
      </c>
      <c r="M7641" t="e">
        <v>#DIV/0!</v>
      </c>
      <c r="N7641">
        <v>0</v>
      </c>
      <c r="P7641">
        <v>0</v>
      </c>
      <c r="Q7641">
        <v>0</v>
      </c>
      <c r="R7641" t="e">
        <v>#DIV/0!</v>
      </c>
      <c r="S7641">
        <v>0</v>
      </c>
    </row>
    <row r="7642" spans="1:19" x14ac:dyDescent="0.3">
      <c r="A7642" t="s">
        <v>15322</v>
      </c>
      <c r="B7642" s="171" t="s">
        <v>15323</v>
      </c>
      <c r="C7642" s="171" t="s">
        <v>14824</v>
      </c>
      <c r="D7642" s="171" t="s">
        <v>4</v>
      </c>
      <c r="E7642" s="11">
        <v>43132</v>
      </c>
      <c r="F7642">
        <v>0</v>
      </c>
      <c r="G7642">
        <v>0</v>
      </c>
      <c r="H7642" t="e">
        <v>#DIV/0!</v>
      </c>
      <c r="I7642">
        <v>0</v>
      </c>
      <c r="J7642">
        <v>0</v>
      </c>
      <c r="K7642" t="e">
        <v>#DIV/0!</v>
      </c>
      <c r="L7642">
        <v>0</v>
      </c>
      <c r="M7642" t="e">
        <v>#DIV/0!</v>
      </c>
      <c r="N7642">
        <v>0</v>
      </c>
      <c r="P7642">
        <v>0</v>
      </c>
      <c r="Q7642">
        <v>0</v>
      </c>
      <c r="R7642" t="e">
        <v>#DIV/0!</v>
      </c>
      <c r="S7642">
        <v>0</v>
      </c>
    </row>
    <row r="7643" spans="1:19" x14ac:dyDescent="0.3">
      <c r="A7643" t="s">
        <v>15324</v>
      </c>
      <c r="B7643" s="171" t="s">
        <v>15325</v>
      </c>
      <c r="C7643" s="171" t="s">
        <v>14899</v>
      </c>
      <c r="D7643" s="171" t="s">
        <v>80</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3">
      <c r="A7644" t="s">
        <v>15326</v>
      </c>
      <c r="B7644" s="171" t="s">
        <v>15327</v>
      </c>
      <c r="C7644" s="171" t="s">
        <v>14843</v>
      </c>
      <c r="D7644" s="171" t="s">
        <v>4</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3">
      <c r="A7645" t="s">
        <v>15328</v>
      </c>
      <c r="B7645" s="171" t="s">
        <v>15329</v>
      </c>
      <c r="C7645" s="171" t="s">
        <v>119</v>
      </c>
      <c r="D7645" s="171" t="s">
        <v>80</v>
      </c>
      <c r="E7645" s="11">
        <v>43160</v>
      </c>
      <c r="F7645">
        <v>0</v>
      </c>
      <c r="G7645">
        <v>0</v>
      </c>
      <c r="H7645" t="e">
        <v>#DIV/0!</v>
      </c>
      <c r="I7645">
        <v>0</v>
      </c>
      <c r="J7645">
        <v>0</v>
      </c>
      <c r="K7645" t="e">
        <v>#DIV/0!</v>
      </c>
      <c r="L7645">
        <v>0</v>
      </c>
      <c r="M7645" t="e">
        <v>#DIV/0!</v>
      </c>
      <c r="N7645">
        <v>0</v>
      </c>
      <c r="P7645">
        <v>0</v>
      </c>
      <c r="Q7645">
        <v>0</v>
      </c>
      <c r="R7645" t="e">
        <v>#DIV/0!</v>
      </c>
      <c r="S7645">
        <v>0</v>
      </c>
    </row>
    <row r="7646" spans="1:19" x14ac:dyDescent="0.3">
      <c r="A7646" t="s">
        <v>15330</v>
      </c>
      <c r="B7646" s="171" t="s">
        <v>15331</v>
      </c>
      <c r="C7646" s="171" t="s">
        <v>143</v>
      </c>
      <c r="D7646" s="171" t="s">
        <v>80</v>
      </c>
      <c r="E7646" s="11">
        <v>43160</v>
      </c>
      <c r="F7646">
        <v>0</v>
      </c>
      <c r="G7646">
        <v>0</v>
      </c>
      <c r="H7646" t="e">
        <v>#DIV/0!</v>
      </c>
      <c r="I7646">
        <v>0</v>
      </c>
      <c r="J7646">
        <v>0</v>
      </c>
      <c r="K7646" t="e">
        <v>#DIV/0!</v>
      </c>
      <c r="L7646">
        <v>0</v>
      </c>
      <c r="M7646" t="e">
        <v>#DIV/0!</v>
      </c>
      <c r="N7646">
        <v>0</v>
      </c>
      <c r="P7646">
        <v>0</v>
      </c>
      <c r="Q7646">
        <v>0</v>
      </c>
      <c r="R7646" t="e">
        <v>#DIV/0!</v>
      </c>
      <c r="S7646">
        <v>0</v>
      </c>
    </row>
    <row r="7647" spans="1:19" x14ac:dyDescent="0.3">
      <c r="A7647" t="s">
        <v>15332</v>
      </c>
      <c r="B7647" s="171" t="s">
        <v>15333</v>
      </c>
      <c r="C7647" s="171" t="s">
        <v>158</v>
      </c>
      <c r="D7647" s="171" t="s">
        <v>80</v>
      </c>
      <c r="E7647" s="11">
        <v>43160</v>
      </c>
      <c r="F7647">
        <v>0</v>
      </c>
      <c r="G7647">
        <v>0</v>
      </c>
      <c r="H7647" t="e">
        <v>#DIV/0!</v>
      </c>
      <c r="I7647">
        <v>0</v>
      </c>
      <c r="J7647">
        <v>0</v>
      </c>
      <c r="K7647" t="e">
        <v>#DIV/0!</v>
      </c>
      <c r="L7647">
        <v>0</v>
      </c>
      <c r="M7647" t="e">
        <v>#DIV/0!</v>
      </c>
      <c r="N7647">
        <v>0</v>
      </c>
      <c r="P7647">
        <v>0</v>
      </c>
      <c r="Q7647">
        <v>0</v>
      </c>
      <c r="R7647" t="e">
        <v>#DIV/0!</v>
      </c>
      <c r="S7647">
        <v>0</v>
      </c>
    </row>
    <row r="7648" spans="1:19" x14ac:dyDescent="0.3">
      <c r="A7648" t="s">
        <v>15334</v>
      </c>
      <c r="B7648" s="171" t="s">
        <v>15335</v>
      </c>
      <c r="C7648" s="171" t="s">
        <v>209</v>
      </c>
      <c r="D7648" s="171" t="s">
        <v>80</v>
      </c>
      <c r="E7648" s="11">
        <v>43160</v>
      </c>
      <c r="F7648">
        <v>0</v>
      </c>
      <c r="G7648">
        <v>0</v>
      </c>
      <c r="H7648" t="e">
        <v>#DIV/0!</v>
      </c>
      <c r="I7648">
        <v>0</v>
      </c>
      <c r="J7648">
        <v>0</v>
      </c>
      <c r="K7648" t="e">
        <v>#DIV/0!</v>
      </c>
      <c r="L7648">
        <v>0</v>
      </c>
      <c r="M7648" t="e">
        <v>#DIV/0!</v>
      </c>
      <c r="N7648">
        <v>0</v>
      </c>
      <c r="P7648">
        <v>0</v>
      </c>
      <c r="Q7648">
        <v>0</v>
      </c>
      <c r="R7648" t="e">
        <v>#DIV/0!</v>
      </c>
      <c r="S7648">
        <v>0</v>
      </c>
    </row>
    <row r="7649" spans="1:19" x14ac:dyDescent="0.3">
      <c r="A7649" t="s">
        <v>15336</v>
      </c>
      <c r="B7649" s="171" t="s">
        <v>15337</v>
      </c>
      <c r="C7649" s="171" t="s">
        <v>76</v>
      </c>
      <c r="D7649" s="171" t="s">
        <v>4</v>
      </c>
      <c r="E7649" s="11">
        <v>43160</v>
      </c>
      <c r="F7649">
        <v>0</v>
      </c>
      <c r="G7649">
        <v>0</v>
      </c>
      <c r="H7649" t="e">
        <v>#DIV/0!</v>
      </c>
      <c r="I7649">
        <v>0</v>
      </c>
      <c r="J7649">
        <v>0</v>
      </c>
      <c r="K7649" t="e">
        <v>#DIV/0!</v>
      </c>
      <c r="L7649">
        <v>0</v>
      </c>
      <c r="M7649" t="e">
        <v>#DIV/0!</v>
      </c>
      <c r="N7649">
        <v>0</v>
      </c>
      <c r="P7649">
        <v>0</v>
      </c>
      <c r="Q7649">
        <v>0</v>
      </c>
      <c r="R7649" t="e">
        <v>#DIV/0!</v>
      </c>
      <c r="S7649">
        <v>0</v>
      </c>
    </row>
    <row r="7650" spans="1:19" x14ac:dyDescent="0.3">
      <c r="A7650" t="s">
        <v>15338</v>
      </c>
      <c r="B7650" s="171" t="s">
        <v>15339</v>
      </c>
      <c r="C7650" s="171" t="s">
        <v>15340</v>
      </c>
      <c r="D7650" s="171" t="s">
        <v>15341</v>
      </c>
      <c r="E7650" s="11">
        <v>43160</v>
      </c>
      <c r="F7650">
        <v>1</v>
      </c>
      <c r="G7650">
        <v>1</v>
      </c>
      <c r="H7650">
        <v>1</v>
      </c>
      <c r="I7650">
        <v>1</v>
      </c>
      <c r="J7650">
        <v>1</v>
      </c>
      <c r="K7650">
        <v>1</v>
      </c>
      <c r="L7650">
        <v>1</v>
      </c>
      <c r="M7650">
        <v>1</v>
      </c>
      <c r="N7650">
        <v>1</v>
      </c>
      <c r="P7650">
        <v>1</v>
      </c>
      <c r="Q7650">
        <v>1</v>
      </c>
      <c r="R7650">
        <v>1</v>
      </c>
      <c r="S7650">
        <v>1</v>
      </c>
    </row>
    <row r="7651" spans="1:19" x14ac:dyDescent="0.3">
      <c r="A7651" t="s">
        <v>15342</v>
      </c>
      <c r="B7651" s="171" t="s">
        <v>15343</v>
      </c>
      <c r="C7651" s="171" t="s">
        <v>15344</v>
      </c>
      <c r="D7651" s="171" t="s">
        <v>15341</v>
      </c>
      <c r="E7651" s="11">
        <v>43160</v>
      </c>
      <c r="F7651">
        <v>1</v>
      </c>
      <c r="G7651">
        <v>1</v>
      </c>
      <c r="H7651">
        <v>1</v>
      </c>
      <c r="I7651">
        <v>1</v>
      </c>
      <c r="J7651">
        <v>1</v>
      </c>
      <c r="K7651">
        <v>1</v>
      </c>
      <c r="L7651">
        <v>1</v>
      </c>
      <c r="M7651">
        <v>1</v>
      </c>
      <c r="N7651">
        <v>1</v>
      </c>
      <c r="P7651">
        <v>1</v>
      </c>
      <c r="Q7651">
        <v>1</v>
      </c>
      <c r="R7651">
        <v>1</v>
      </c>
      <c r="S7651">
        <v>1</v>
      </c>
    </row>
    <row r="7652" spans="1:19" x14ac:dyDescent="0.3">
      <c r="A7652" t="s">
        <v>15345</v>
      </c>
      <c r="B7652" s="171" t="s">
        <v>15346</v>
      </c>
      <c r="C7652" s="171" t="s">
        <v>15347</v>
      </c>
      <c r="D7652" s="171" t="s">
        <v>15341</v>
      </c>
      <c r="E7652" s="11">
        <v>43160</v>
      </c>
      <c r="F7652">
        <v>0</v>
      </c>
      <c r="G7652">
        <v>0</v>
      </c>
      <c r="H7652" t="e">
        <v>#DIV/0!</v>
      </c>
      <c r="I7652">
        <v>0</v>
      </c>
      <c r="J7652">
        <v>0</v>
      </c>
      <c r="K7652" t="e">
        <v>#DIV/0!</v>
      </c>
      <c r="L7652">
        <v>0</v>
      </c>
      <c r="M7652" t="e">
        <v>#DIV/0!</v>
      </c>
      <c r="N7652">
        <v>0</v>
      </c>
      <c r="P7652">
        <v>0</v>
      </c>
      <c r="Q7652">
        <v>0</v>
      </c>
      <c r="R7652" t="e">
        <v>#DIV/0!</v>
      </c>
      <c r="S7652">
        <v>0</v>
      </c>
    </row>
    <row r="7653" spans="1:19" x14ac:dyDescent="0.3">
      <c r="A7653" t="s">
        <v>15348</v>
      </c>
      <c r="B7653" s="171" t="s">
        <v>15349</v>
      </c>
      <c r="C7653" s="171" t="s">
        <v>15347</v>
      </c>
      <c r="D7653" s="171" t="s">
        <v>80</v>
      </c>
      <c r="E7653" s="11">
        <v>43160</v>
      </c>
      <c r="F7653">
        <v>1</v>
      </c>
      <c r="G7653">
        <v>1</v>
      </c>
      <c r="H7653">
        <v>1</v>
      </c>
      <c r="I7653">
        <v>1</v>
      </c>
      <c r="J7653">
        <v>1</v>
      </c>
      <c r="K7653">
        <v>1</v>
      </c>
      <c r="L7653">
        <v>1</v>
      </c>
      <c r="M7653">
        <v>1</v>
      </c>
      <c r="N7653">
        <v>1</v>
      </c>
      <c r="P7653">
        <v>1</v>
      </c>
      <c r="Q7653">
        <v>1</v>
      </c>
      <c r="R7653">
        <v>1</v>
      </c>
      <c r="S7653">
        <v>1</v>
      </c>
    </row>
    <row r="7654" spans="1:19" x14ac:dyDescent="0.3">
      <c r="A7654" t="s">
        <v>15350</v>
      </c>
      <c r="B7654" s="171" t="s">
        <v>15351</v>
      </c>
      <c r="C7654" s="171" t="s">
        <v>15347</v>
      </c>
      <c r="D7654" s="171" t="s">
        <v>4</v>
      </c>
      <c r="E7654" s="11">
        <v>43160</v>
      </c>
      <c r="F7654">
        <v>1</v>
      </c>
      <c r="G7654">
        <v>1</v>
      </c>
      <c r="H7654">
        <v>1</v>
      </c>
      <c r="I7654">
        <v>1</v>
      </c>
      <c r="J7654">
        <v>1</v>
      </c>
      <c r="K7654">
        <v>1</v>
      </c>
      <c r="L7654">
        <v>1</v>
      </c>
      <c r="M7654">
        <v>1</v>
      </c>
      <c r="N7654">
        <v>1</v>
      </c>
      <c r="P7654">
        <v>1</v>
      </c>
      <c r="Q7654">
        <v>1</v>
      </c>
      <c r="R7654">
        <v>1</v>
      </c>
      <c r="S7654">
        <v>1</v>
      </c>
    </row>
    <row r="7655" spans="1:19" x14ac:dyDescent="0.3">
      <c r="A7655" t="s">
        <v>15352</v>
      </c>
      <c r="B7655" s="171" t="s">
        <v>15353</v>
      </c>
      <c r="C7655" s="171" t="s">
        <v>203</v>
      </c>
      <c r="D7655" s="171" t="s">
        <v>80</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3">
      <c r="A7656" t="s">
        <v>15354</v>
      </c>
      <c r="B7656" s="171" t="s">
        <v>15355</v>
      </c>
      <c r="C7656" s="171" t="s">
        <v>203</v>
      </c>
      <c r="D7656" s="171" t="s">
        <v>15341</v>
      </c>
      <c r="E7656" s="11">
        <v>43160</v>
      </c>
      <c r="F7656">
        <v>0</v>
      </c>
      <c r="G7656">
        <v>0</v>
      </c>
      <c r="H7656" t="e">
        <v>#DIV/0!</v>
      </c>
      <c r="I7656">
        <v>0</v>
      </c>
      <c r="J7656">
        <v>0</v>
      </c>
      <c r="K7656" t="e">
        <v>#DIV/0!</v>
      </c>
      <c r="L7656">
        <v>0</v>
      </c>
      <c r="M7656" t="e">
        <v>#DIV/0!</v>
      </c>
      <c r="N7656">
        <v>0</v>
      </c>
      <c r="P7656">
        <v>0</v>
      </c>
      <c r="Q7656">
        <v>0</v>
      </c>
      <c r="R7656" t="e">
        <v>#DIV/0!</v>
      </c>
      <c r="S7656">
        <v>0</v>
      </c>
    </row>
    <row r="7657" spans="1:19" x14ac:dyDescent="0.3">
      <c r="A7657" t="s">
        <v>15356</v>
      </c>
      <c r="B7657" s="171" t="s">
        <v>15357</v>
      </c>
      <c r="C7657" s="171" t="s">
        <v>203</v>
      </c>
      <c r="D7657" s="171" t="s">
        <v>4</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3">
      <c r="A7658" t="s">
        <v>15358</v>
      </c>
      <c r="B7658" s="171" t="s">
        <v>15359</v>
      </c>
      <c r="C7658" s="171" t="s">
        <v>128</v>
      </c>
      <c r="D7658" s="171" t="s">
        <v>80</v>
      </c>
      <c r="E7658" s="11">
        <v>43160</v>
      </c>
      <c r="F7658">
        <v>0</v>
      </c>
      <c r="G7658">
        <v>0</v>
      </c>
      <c r="H7658" t="e">
        <v>#DIV/0!</v>
      </c>
      <c r="I7658">
        <v>0</v>
      </c>
      <c r="J7658">
        <v>0</v>
      </c>
      <c r="K7658" t="e">
        <v>#DIV/0!</v>
      </c>
      <c r="L7658">
        <v>0</v>
      </c>
      <c r="M7658" t="e">
        <v>#DIV/0!</v>
      </c>
      <c r="N7658">
        <v>0</v>
      </c>
      <c r="P7658">
        <v>0</v>
      </c>
      <c r="Q7658">
        <v>0</v>
      </c>
      <c r="R7658" t="e">
        <v>#DIV/0!</v>
      </c>
      <c r="S7658">
        <v>0</v>
      </c>
    </row>
    <row r="7659" spans="1:19" x14ac:dyDescent="0.3">
      <c r="A7659" t="s">
        <v>15360</v>
      </c>
      <c r="B7659" s="171" t="s">
        <v>15361</v>
      </c>
      <c r="C7659" s="171" t="s">
        <v>14824</v>
      </c>
      <c r="D7659" s="171" t="s">
        <v>80</v>
      </c>
      <c r="E7659" s="11">
        <v>43160</v>
      </c>
      <c r="F7659">
        <v>0</v>
      </c>
      <c r="G7659">
        <v>0</v>
      </c>
      <c r="H7659" t="e">
        <v>#DIV/0!</v>
      </c>
      <c r="I7659">
        <v>0</v>
      </c>
      <c r="J7659">
        <v>0</v>
      </c>
      <c r="K7659" t="e">
        <v>#DIV/0!</v>
      </c>
      <c r="L7659">
        <v>0</v>
      </c>
      <c r="M7659" t="e">
        <v>#DIV/0!</v>
      </c>
      <c r="N7659">
        <v>0</v>
      </c>
      <c r="P7659">
        <v>0</v>
      </c>
      <c r="Q7659">
        <v>0</v>
      </c>
      <c r="R7659" t="e">
        <v>#DIV/0!</v>
      </c>
      <c r="S7659">
        <v>0</v>
      </c>
    </row>
    <row r="7660" spans="1:19" x14ac:dyDescent="0.3">
      <c r="A7660" t="s">
        <v>15362</v>
      </c>
      <c r="B7660" s="171" t="s">
        <v>15363</v>
      </c>
      <c r="C7660" s="171" t="s">
        <v>152</v>
      </c>
      <c r="D7660" s="171" t="s">
        <v>80</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3">
      <c r="A7661" t="s">
        <v>15364</v>
      </c>
      <c r="B7661" s="171" t="s">
        <v>15365</v>
      </c>
      <c r="C7661" s="171" t="s">
        <v>194</v>
      </c>
      <c r="D7661" s="171" t="s">
        <v>80</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3">
      <c r="A7662" t="s">
        <v>15366</v>
      </c>
      <c r="B7662" s="171" t="s">
        <v>15367</v>
      </c>
      <c r="C7662" s="171" t="s">
        <v>236</v>
      </c>
      <c r="D7662" s="171" t="s">
        <v>80</v>
      </c>
      <c r="E7662" s="11">
        <v>43160</v>
      </c>
      <c r="F7662">
        <v>0</v>
      </c>
      <c r="G7662">
        <v>0</v>
      </c>
      <c r="H7662" t="e">
        <v>#DIV/0!</v>
      </c>
      <c r="I7662">
        <v>0</v>
      </c>
      <c r="J7662">
        <v>0</v>
      </c>
      <c r="K7662" t="e">
        <v>#DIV/0!</v>
      </c>
      <c r="L7662">
        <v>0</v>
      </c>
      <c r="M7662" t="e">
        <v>#DIV/0!</v>
      </c>
      <c r="N7662">
        <v>0</v>
      </c>
      <c r="P7662">
        <v>0</v>
      </c>
      <c r="Q7662">
        <v>0</v>
      </c>
      <c r="R7662" t="e">
        <v>#DIV/0!</v>
      </c>
      <c r="S7662">
        <v>0</v>
      </c>
    </row>
    <row r="7663" spans="1:19" x14ac:dyDescent="0.3">
      <c r="A7663" t="s">
        <v>15368</v>
      </c>
      <c r="B7663" s="171" t="s">
        <v>15369</v>
      </c>
      <c r="C7663" s="171" t="s">
        <v>239</v>
      </c>
      <c r="D7663" s="171" t="s">
        <v>80</v>
      </c>
      <c r="E7663" s="11">
        <v>43160</v>
      </c>
      <c r="F7663">
        <v>0</v>
      </c>
      <c r="G7663">
        <v>0</v>
      </c>
      <c r="H7663" t="e">
        <v>#DIV/0!</v>
      </c>
      <c r="I7663">
        <v>0</v>
      </c>
      <c r="J7663">
        <v>0</v>
      </c>
      <c r="K7663" t="e">
        <v>#DIV/0!</v>
      </c>
      <c r="L7663">
        <v>0</v>
      </c>
      <c r="M7663" t="e">
        <v>#DIV/0!</v>
      </c>
      <c r="N7663">
        <v>0</v>
      </c>
      <c r="P7663">
        <v>0</v>
      </c>
      <c r="Q7663">
        <v>0</v>
      </c>
      <c r="R7663" t="e">
        <v>#DIV/0!</v>
      </c>
      <c r="S7663">
        <v>0</v>
      </c>
    </row>
    <row r="7664" spans="1:19" x14ac:dyDescent="0.3">
      <c r="A7664" t="s">
        <v>15370</v>
      </c>
      <c r="B7664" s="171" t="s">
        <v>15371</v>
      </c>
      <c r="C7664" s="171" t="s">
        <v>176</v>
      </c>
      <c r="D7664" s="171" t="s">
        <v>80</v>
      </c>
      <c r="E7664" s="11">
        <v>43160</v>
      </c>
      <c r="F7664">
        <v>4</v>
      </c>
      <c r="G7664">
        <v>4</v>
      </c>
      <c r="H7664">
        <v>1</v>
      </c>
      <c r="I7664">
        <v>29</v>
      </c>
      <c r="J7664">
        <v>24</v>
      </c>
      <c r="K7664">
        <v>1.2083333333333333</v>
      </c>
      <c r="L7664">
        <v>24</v>
      </c>
      <c r="M7664">
        <v>1</v>
      </c>
      <c r="N7664">
        <v>25</v>
      </c>
      <c r="P7664">
        <v>2</v>
      </c>
      <c r="Q7664">
        <v>4</v>
      </c>
      <c r="R7664">
        <v>0.5</v>
      </c>
      <c r="S7664">
        <v>4</v>
      </c>
    </row>
    <row r="7665" spans="1:19" x14ac:dyDescent="0.3">
      <c r="A7665" t="s">
        <v>15372</v>
      </c>
      <c r="B7665" s="171" t="s">
        <v>15373</v>
      </c>
      <c r="C7665" s="171" t="s">
        <v>176</v>
      </c>
      <c r="D7665" s="171" t="s">
        <v>15341</v>
      </c>
      <c r="E7665" s="11">
        <v>43160</v>
      </c>
      <c r="F7665">
        <v>1</v>
      </c>
      <c r="G7665">
        <v>1</v>
      </c>
      <c r="H7665">
        <v>1</v>
      </c>
      <c r="I7665">
        <v>1</v>
      </c>
      <c r="J7665">
        <v>1</v>
      </c>
      <c r="K7665">
        <v>1</v>
      </c>
      <c r="L7665">
        <v>1</v>
      </c>
      <c r="M7665">
        <v>1</v>
      </c>
      <c r="N7665">
        <v>1</v>
      </c>
      <c r="P7665">
        <v>1</v>
      </c>
      <c r="Q7665">
        <v>1</v>
      </c>
      <c r="R7665">
        <v>1</v>
      </c>
      <c r="S7665">
        <v>1</v>
      </c>
    </row>
    <row r="7666" spans="1:19" x14ac:dyDescent="0.3">
      <c r="A7666" t="s">
        <v>15374</v>
      </c>
      <c r="B7666" s="171" t="s">
        <v>15375</v>
      </c>
      <c r="C7666" s="171" t="s">
        <v>176</v>
      </c>
      <c r="D7666" s="171" t="s">
        <v>4</v>
      </c>
      <c r="E7666" s="11">
        <v>43160</v>
      </c>
      <c r="F7666">
        <v>5</v>
      </c>
      <c r="G7666">
        <v>5</v>
      </c>
      <c r="H7666">
        <v>1</v>
      </c>
      <c r="I7666">
        <v>30</v>
      </c>
      <c r="J7666">
        <v>25</v>
      </c>
      <c r="K7666">
        <v>1.2</v>
      </c>
      <c r="L7666">
        <v>25</v>
      </c>
      <c r="M7666">
        <v>1</v>
      </c>
      <c r="N7666">
        <v>26</v>
      </c>
      <c r="P7666">
        <v>3</v>
      </c>
      <c r="Q7666">
        <v>5</v>
      </c>
      <c r="R7666">
        <v>0.6</v>
      </c>
      <c r="S7666">
        <v>5</v>
      </c>
    </row>
    <row r="7667" spans="1:19" x14ac:dyDescent="0.3">
      <c r="A7667" t="s">
        <v>15376</v>
      </c>
      <c r="B7667" s="171" t="s">
        <v>15377</v>
      </c>
      <c r="C7667" s="171" t="s">
        <v>206</v>
      </c>
      <c r="D7667" s="171" t="s">
        <v>80</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x14ac:dyDescent="0.3">
      <c r="A7668" t="s">
        <v>15378</v>
      </c>
      <c r="B7668" s="171" t="s">
        <v>15379</v>
      </c>
      <c r="C7668" s="171" t="s">
        <v>206</v>
      </c>
      <c r="D7668" s="171" t="s">
        <v>15341</v>
      </c>
      <c r="E7668" s="11">
        <v>43160</v>
      </c>
      <c r="F7668">
        <v>1</v>
      </c>
      <c r="G7668">
        <v>1</v>
      </c>
      <c r="H7668">
        <v>1</v>
      </c>
      <c r="I7668">
        <v>1</v>
      </c>
      <c r="J7668">
        <v>1</v>
      </c>
      <c r="K7668">
        <v>1</v>
      </c>
      <c r="L7668">
        <v>1</v>
      </c>
      <c r="M7668">
        <v>1</v>
      </c>
      <c r="N7668">
        <v>1</v>
      </c>
      <c r="P7668">
        <v>1</v>
      </c>
      <c r="Q7668">
        <v>1</v>
      </c>
      <c r="R7668">
        <v>1</v>
      </c>
      <c r="S7668">
        <v>1</v>
      </c>
    </row>
    <row r="7669" spans="1:19" x14ac:dyDescent="0.3">
      <c r="A7669" t="s">
        <v>15380</v>
      </c>
      <c r="B7669" s="171" t="s">
        <v>15381</v>
      </c>
      <c r="C7669" s="171" t="s">
        <v>206</v>
      </c>
      <c r="D7669" s="171" t="s">
        <v>4</v>
      </c>
      <c r="E7669" s="11">
        <v>43160</v>
      </c>
      <c r="F7669">
        <v>1</v>
      </c>
      <c r="G7669">
        <v>1</v>
      </c>
      <c r="H7669">
        <v>1</v>
      </c>
      <c r="I7669">
        <v>1</v>
      </c>
      <c r="J7669">
        <v>1</v>
      </c>
      <c r="K7669">
        <v>1</v>
      </c>
      <c r="L7669">
        <v>1</v>
      </c>
      <c r="M7669">
        <v>1</v>
      </c>
      <c r="N7669">
        <v>1</v>
      </c>
      <c r="P7669">
        <v>1</v>
      </c>
      <c r="Q7669">
        <v>1</v>
      </c>
      <c r="R7669">
        <v>1</v>
      </c>
      <c r="S7669">
        <v>1</v>
      </c>
    </row>
    <row r="7670" spans="1:19" x14ac:dyDescent="0.3">
      <c r="A7670" t="s">
        <v>15382</v>
      </c>
      <c r="B7670" s="171" t="s">
        <v>15383</v>
      </c>
      <c r="C7670" s="171" t="s">
        <v>113</v>
      </c>
      <c r="D7670" s="171" t="s">
        <v>80</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3">
      <c r="A7671" t="s">
        <v>15384</v>
      </c>
      <c r="B7671" s="171" t="s">
        <v>15385</v>
      </c>
      <c r="C7671" s="171" t="s">
        <v>131</v>
      </c>
      <c r="D7671" s="171" t="s">
        <v>80</v>
      </c>
      <c r="E7671" s="11">
        <v>43160</v>
      </c>
      <c r="F7671">
        <v>0</v>
      </c>
      <c r="G7671">
        <v>0</v>
      </c>
      <c r="H7671" t="e">
        <v>#DIV/0!</v>
      </c>
      <c r="I7671">
        <v>0</v>
      </c>
      <c r="J7671">
        <v>0</v>
      </c>
      <c r="K7671" t="e">
        <v>#DIV/0!</v>
      </c>
      <c r="L7671">
        <v>0</v>
      </c>
      <c r="M7671" t="e">
        <v>#DIV/0!</v>
      </c>
      <c r="N7671">
        <v>0</v>
      </c>
      <c r="P7671">
        <v>0</v>
      </c>
      <c r="Q7671">
        <v>0</v>
      </c>
      <c r="R7671" t="e">
        <v>#DIV/0!</v>
      </c>
      <c r="S7671">
        <v>0</v>
      </c>
    </row>
    <row r="7672" spans="1:19" x14ac:dyDescent="0.3">
      <c r="A7672" t="s">
        <v>15386</v>
      </c>
      <c r="B7672" s="171" t="s">
        <v>15387</v>
      </c>
      <c r="C7672" s="171" t="s">
        <v>14843</v>
      </c>
      <c r="D7672" s="171" t="s">
        <v>80</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3">
      <c r="A7673" t="s">
        <v>15388</v>
      </c>
      <c r="B7673" s="171" t="s">
        <v>15389</v>
      </c>
      <c r="C7673" s="171" t="s">
        <v>155</v>
      </c>
      <c r="D7673" s="171" t="s">
        <v>80</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3">
      <c r="A7674" t="s">
        <v>15390</v>
      </c>
      <c r="B7674" s="171" t="s">
        <v>15391</v>
      </c>
      <c r="C7674" s="171" t="s">
        <v>188</v>
      </c>
      <c r="D7674" s="171" t="s">
        <v>80</v>
      </c>
      <c r="E7674" s="11">
        <v>43160</v>
      </c>
      <c r="F7674">
        <v>5.5</v>
      </c>
      <c r="G7674">
        <v>5.5</v>
      </c>
      <c r="H7674">
        <v>1</v>
      </c>
      <c r="I7674">
        <v>25</v>
      </c>
      <c r="J7674">
        <v>33</v>
      </c>
      <c r="K7674">
        <v>0.75757575757575757</v>
      </c>
      <c r="L7674">
        <v>33</v>
      </c>
      <c r="M7674">
        <v>1</v>
      </c>
      <c r="N7674">
        <v>19</v>
      </c>
      <c r="P7674">
        <v>2</v>
      </c>
      <c r="Q7674">
        <v>2</v>
      </c>
      <c r="R7674">
        <v>1</v>
      </c>
      <c r="S7674">
        <v>6</v>
      </c>
    </row>
    <row r="7675" spans="1:19" x14ac:dyDescent="0.3">
      <c r="A7675" t="s">
        <v>15392</v>
      </c>
      <c r="B7675" s="171" t="s">
        <v>15393</v>
      </c>
      <c r="C7675" s="171" t="s">
        <v>227</v>
      </c>
      <c r="D7675" s="171" t="s">
        <v>80</v>
      </c>
      <c r="E7675" s="11">
        <v>43160</v>
      </c>
      <c r="F7675">
        <v>0</v>
      </c>
      <c r="G7675">
        <v>0</v>
      </c>
      <c r="H7675" t="e">
        <v>#DIV/0!</v>
      </c>
      <c r="I7675">
        <v>0</v>
      </c>
      <c r="J7675">
        <v>0</v>
      </c>
      <c r="K7675" t="e">
        <v>#DIV/0!</v>
      </c>
      <c r="L7675">
        <v>0</v>
      </c>
      <c r="M7675" t="e">
        <v>#DIV/0!</v>
      </c>
      <c r="N7675">
        <v>0</v>
      </c>
      <c r="P7675">
        <v>0</v>
      </c>
      <c r="Q7675">
        <v>0</v>
      </c>
      <c r="R7675" t="e">
        <v>#DIV/0!</v>
      </c>
      <c r="S7675">
        <v>0</v>
      </c>
    </row>
    <row r="7676" spans="1:19" x14ac:dyDescent="0.3">
      <c r="A7676" t="s">
        <v>15394</v>
      </c>
      <c r="B7676" s="171" t="s">
        <v>15395</v>
      </c>
      <c r="C7676" s="171" t="s">
        <v>116</v>
      </c>
      <c r="D7676" s="171" t="s">
        <v>80</v>
      </c>
      <c r="E7676" s="11">
        <v>43160</v>
      </c>
      <c r="F7676">
        <v>5.5</v>
      </c>
      <c r="G7676">
        <v>5.5</v>
      </c>
      <c r="H7676">
        <v>1</v>
      </c>
      <c r="I7676">
        <v>78</v>
      </c>
      <c r="J7676">
        <v>77</v>
      </c>
      <c r="K7676">
        <v>1.0129870129870129</v>
      </c>
      <c r="L7676">
        <v>77</v>
      </c>
      <c r="M7676">
        <v>1</v>
      </c>
      <c r="N7676">
        <v>78</v>
      </c>
      <c r="P7676">
        <v>6</v>
      </c>
      <c r="Q7676">
        <v>6</v>
      </c>
      <c r="R7676">
        <v>1</v>
      </c>
      <c r="S7676">
        <v>0</v>
      </c>
    </row>
    <row r="7677" spans="1:19" x14ac:dyDescent="0.3">
      <c r="A7677" t="s">
        <v>15396</v>
      </c>
      <c r="B7677" s="171" t="s">
        <v>15397</v>
      </c>
      <c r="C7677" s="171" t="s">
        <v>9862</v>
      </c>
      <c r="D7677" s="171" t="s">
        <v>80</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3">
      <c r="A7678" t="s">
        <v>15398</v>
      </c>
      <c r="B7678" s="171" t="s">
        <v>15399</v>
      </c>
      <c r="C7678" s="171" t="s">
        <v>140</v>
      </c>
      <c r="D7678" s="171" t="s">
        <v>80</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3">
      <c r="A7679" t="s">
        <v>15400</v>
      </c>
      <c r="B7679" s="171" t="s">
        <v>15401</v>
      </c>
      <c r="C7679" s="171" t="s">
        <v>8590</v>
      </c>
      <c r="D7679" s="171" t="s">
        <v>80</v>
      </c>
      <c r="E7679" s="11">
        <v>43160</v>
      </c>
      <c r="F7679">
        <v>0</v>
      </c>
      <c r="G7679">
        <v>0</v>
      </c>
      <c r="H7679" t="e">
        <v>#DIV/0!</v>
      </c>
      <c r="I7679">
        <v>0</v>
      </c>
      <c r="J7679">
        <v>0</v>
      </c>
      <c r="K7679" t="e">
        <v>#DIV/0!</v>
      </c>
      <c r="L7679">
        <v>0</v>
      </c>
      <c r="M7679" t="e">
        <v>#DIV/0!</v>
      </c>
      <c r="N7679">
        <v>0</v>
      </c>
      <c r="P7679">
        <v>0</v>
      </c>
      <c r="Q7679">
        <v>0</v>
      </c>
      <c r="R7679" t="e">
        <v>#DIV/0!</v>
      </c>
      <c r="S7679">
        <v>0</v>
      </c>
    </row>
    <row r="7680" spans="1:19" x14ac:dyDescent="0.3">
      <c r="A7680" t="s">
        <v>15402</v>
      </c>
      <c r="B7680" s="171" t="s">
        <v>15403</v>
      </c>
      <c r="C7680" s="171" t="s">
        <v>170</v>
      </c>
      <c r="D7680" s="171" t="s">
        <v>80</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3">
      <c r="A7681" t="s">
        <v>15404</v>
      </c>
      <c r="B7681" s="171" t="s">
        <v>15405</v>
      </c>
      <c r="C7681" s="171" t="s">
        <v>182</v>
      </c>
      <c r="D7681" s="171" t="s">
        <v>80</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3">
      <c r="A7682" t="s">
        <v>15406</v>
      </c>
      <c r="B7682" s="171" t="s">
        <v>15407</v>
      </c>
      <c r="C7682" s="171" t="s">
        <v>197</v>
      </c>
      <c r="D7682" s="171" t="s">
        <v>80</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3">
      <c r="A7683" t="s">
        <v>15408</v>
      </c>
      <c r="B7683" s="171" t="s">
        <v>15409</v>
      </c>
      <c r="C7683" s="171" t="s">
        <v>218</v>
      </c>
      <c r="D7683" s="171" t="s">
        <v>80</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3">
      <c r="A7684" t="s">
        <v>15410</v>
      </c>
      <c r="B7684" s="171" t="s">
        <v>15411</v>
      </c>
      <c r="C7684" s="171" t="s">
        <v>230</v>
      </c>
      <c r="D7684" s="171" t="s">
        <v>80</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3">
      <c r="A7685" t="s">
        <v>15412</v>
      </c>
      <c r="B7685" s="171" t="s">
        <v>15413</v>
      </c>
      <c r="C7685" s="171" t="s">
        <v>8193</v>
      </c>
      <c r="D7685" s="171" t="s">
        <v>80</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3">
      <c r="A7686" t="s">
        <v>15414</v>
      </c>
      <c r="B7686" s="171" t="s">
        <v>15415</v>
      </c>
      <c r="C7686" s="171" t="s">
        <v>10522</v>
      </c>
      <c r="D7686" s="171" t="s">
        <v>80</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3">
      <c r="A7687" t="s">
        <v>15416</v>
      </c>
      <c r="B7687" s="171" t="s">
        <v>15417</v>
      </c>
      <c r="C7687" s="171" t="s">
        <v>10525</v>
      </c>
      <c r="D7687" s="171" t="s">
        <v>80</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3">
      <c r="A7688" t="s">
        <v>15418</v>
      </c>
      <c r="B7688" s="171" t="s">
        <v>15419</v>
      </c>
      <c r="C7688" s="171" t="s">
        <v>10528</v>
      </c>
      <c r="D7688" s="171" t="s">
        <v>80</v>
      </c>
      <c r="E7688" s="11">
        <v>43160</v>
      </c>
      <c r="F7688">
        <v>0</v>
      </c>
      <c r="G7688">
        <v>0</v>
      </c>
      <c r="H7688" t="e">
        <v>#DIV/0!</v>
      </c>
      <c r="I7688">
        <v>0</v>
      </c>
      <c r="J7688">
        <v>0</v>
      </c>
      <c r="K7688" t="e">
        <v>#DIV/0!</v>
      </c>
      <c r="L7688">
        <v>0</v>
      </c>
      <c r="M7688" t="e">
        <v>#DIV/0!</v>
      </c>
      <c r="N7688">
        <v>0</v>
      </c>
      <c r="P7688">
        <v>0</v>
      </c>
      <c r="Q7688">
        <v>0</v>
      </c>
      <c r="R7688" t="e">
        <v>#DIV/0!</v>
      </c>
      <c r="S7688">
        <v>0</v>
      </c>
    </row>
    <row r="7689" spans="1:20" x14ac:dyDescent="0.3">
      <c r="A7689" t="s">
        <v>15420</v>
      </c>
      <c r="B7689" s="171" t="s">
        <v>15421</v>
      </c>
      <c r="C7689" s="171" t="s">
        <v>10531</v>
      </c>
      <c r="D7689" s="171" t="s">
        <v>80</v>
      </c>
      <c r="E7689" s="11">
        <v>43160</v>
      </c>
      <c r="F7689">
        <v>0</v>
      </c>
      <c r="G7689">
        <v>0</v>
      </c>
      <c r="H7689" t="e">
        <v>#DIV/0!</v>
      </c>
      <c r="I7689">
        <v>0</v>
      </c>
      <c r="J7689">
        <v>0</v>
      </c>
      <c r="K7689" t="e">
        <v>#DIV/0!</v>
      </c>
      <c r="L7689">
        <v>0</v>
      </c>
      <c r="M7689" t="e">
        <v>#DIV/0!</v>
      </c>
      <c r="N7689">
        <v>0</v>
      </c>
      <c r="P7689">
        <v>0</v>
      </c>
      <c r="Q7689">
        <v>0</v>
      </c>
      <c r="R7689" t="e">
        <v>#DIV/0!</v>
      </c>
      <c r="S7689">
        <v>0</v>
      </c>
    </row>
    <row r="7690" spans="1:20" x14ac:dyDescent="0.3">
      <c r="A7690" t="s">
        <v>15422</v>
      </c>
      <c r="B7690" s="171" t="s">
        <v>15423</v>
      </c>
      <c r="C7690" s="171" t="s">
        <v>14880</v>
      </c>
      <c r="D7690" s="171" t="s">
        <v>80</v>
      </c>
      <c r="E7690" s="11">
        <v>43160</v>
      </c>
      <c r="F7690">
        <v>0</v>
      </c>
      <c r="G7690">
        <v>0</v>
      </c>
      <c r="H7690" t="e">
        <v>#DIV/0!</v>
      </c>
      <c r="I7690">
        <v>0</v>
      </c>
      <c r="J7690">
        <v>0</v>
      </c>
      <c r="K7690" t="e">
        <v>#DIV/0!</v>
      </c>
      <c r="L7690">
        <v>0</v>
      </c>
      <c r="M7690" t="e">
        <v>#DIV/0!</v>
      </c>
      <c r="N7690">
        <v>0</v>
      </c>
      <c r="P7690">
        <v>0</v>
      </c>
      <c r="Q7690">
        <v>0</v>
      </c>
      <c r="R7690" t="e">
        <v>#DIV/0!</v>
      </c>
      <c r="S7690">
        <v>0</v>
      </c>
    </row>
    <row r="7691" spans="1:20" x14ac:dyDescent="0.3">
      <c r="A7691" t="s">
        <v>15424</v>
      </c>
      <c r="B7691" s="171" t="s">
        <v>15425</v>
      </c>
      <c r="C7691" s="171" t="s">
        <v>10534</v>
      </c>
      <c r="D7691" s="171" t="s">
        <v>80</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3">
      <c r="A7692" t="s">
        <v>15426</v>
      </c>
      <c r="B7692" s="171" t="s">
        <v>15427</v>
      </c>
      <c r="C7692" s="171" t="s">
        <v>10537</v>
      </c>
      <c r="D7692" s="171" t="s">
        <v>80</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3">
      <c r="A7693" t="s">
        <v>15428</v>
      </c>
      <c r="B7693" s="171" t="s">
        <v>15429</v>
      </c>
      <c r="C7693" s="171" t="s">
        <v>73</v>
      </c>
      <c r="D7693" s="171" t="s">
        <v>4</v>
      </c>
      <c r="E7693" s="11">
        <v>43160</v>
      </c>
      <c r="F7693">
        <v>1</v>
      </c>
      <c r="G7693">
        <v>1</v>
      </c>
      <c r="H7693">
        <v>1</v>
      </c>
      <c r="I7693">
        <v>5</v>
      </c>
      <c r="J7693">
        <v>6</v>
      </c>
      <c r="K7693">
        <v>0.83333333333333337</v>
      </c>
      <c r="L7693">
        <v>6</v>
      </c>
      <c r="M7693">
        <v>1</v>
      </c>
      <c r="N7693">
        <v>5</v>
      </c>
      <c r="P7693">
        <v>0</v>
      </c>
      <c r="Q7693">
        <v>0</v>
      </c>
      <c r="R7693" t="e">
        <v>#DIV/0!</v>
      </c>
      <c r="S7693">
        <v>0</v>
      </c>
    </row>
    <row r="7694" spans="1:20" x14ac:dyDescent="0.3">
      <c r="A7694" t="s">
        <v>15430</v>
      </c>
      <c r="B7694" s="171" t="s">
        <v>15431</v>
      </c>
      <c r="C7694" s="171" t="s">
        <v>107</v>
      </c>
      <c r="D7694" s="171" t="s">
        <v>4</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3">
      <c r="A7695" t="s">
        <v>15432</v>
      </c>
      <c r="B7695" s="171" t="s">
        <v>15433</v>
      </c>
      <c r="C7695" s="171" t="s">
        <v>9887</v>
      </c>
      <c r="D7695" s="171" t="s">
        <v>4</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3">
      <c r="A7696" t="s">
        <v>15434</v>
      </c>
      <c r="B7696" s="171" t="s">
        <v>15435</v>
      </c>
      <c r="C7696" s="171" t="s">
        <v>11260</v>
      </c>
      <c r="D7696" s="171" t="s">
        <v>4</v>
      </c>
      <c r="E7696" s="11">
        <v>43160</v>
      </c>
      <c r="F7696">
        <v>0</v>
      </c>
      <c r="G7696">
        <v>0</v>
      </c>
      <c r="H7696" t="e">
        <v>#DIV/0!</v>
      </c>
      <c r="I7696">
        <v>0</v>
      </c>
      <c r="J7696">
        <v>0</v>
      </c>
      <c r="K7696" t="e">
        <v>#DIV/0!</v>
      </c>
      <c r="L7696">
        <v>0</v>
      </c>
      <c r="M7696" t="e">
        <v>#DIV/0!</v>
      </c>
      <c r="N7696">
        <v>0</v>
      </c>
      <c r="P7696">
        <v>0</v>
      </c>
      <c r="Q7696">
        <v>0</v>
      </c>
      <c r="R7696" t="e">
        <v>#DIV/0!</v>
      </c>
      <c r="S7696">
        <v>0</v>
      </c>
    </row>
    <row r="7697" spans="1:19" x14ac:dyDescent="0.3">
      <c r="A7697" t="s">
        <v>15436</v>
      </c>
      <c r="B7697" s="171" t="s">
        <v>15437</v>
      </c>
      <c r="C7697" s="171" t="s">
        <v>122</v>
      </c>
      <c r="D7697" s="171" t="s">
        <v>4</v>
      </c>
      <c r="E7697" s="11">
        <v>43160</v>
      </c>
      <c r="F7697">
        <v>0</v>
      </c>
      <c r="G7697">
        <v>0</v>
      </c>
      <c r="H7697" t="e">
        <v>#DIV/0!</v>
      </c>
      <c r="I7697">
        <v>0</v>
      </c>
      <c r="J7697">
        <v>0</v>
      </c>
      <c r="K7697" t="e">
        <v>#DIV/0!</v>
      </c>
      <c r="L7697">
        <v>0</v>
      </c>
      <c r="M7697" t="e">
        <v>#DIV/0!</v>
      </c>
      <c r="N7697">
        <v>0</v>
      </c>
      <c r="P7697">
        <v>0</v>
      </c>
      <c r="Q7697">
        <v>0</v>
      </c>
      <c r="R7697" t="e">
        <v>#DIV/0!</v>
      </c>
      <c r="S7697">
        <v>0</v>
      </c>
    </row>
    <row r="7698" spans="1:19" x14ac:dyDescent="0.3">
      <c r="A7698" t="s">
        <v>15438</v>
      </c>
      <c r="B7698" s="171" t="s">
        <v>15439</v>
      </c>
      <c r="C7698" s="171" t="s">
        <v>125</v>
      </c>
      <c r="D7698" s="171" t="s">
        <v>4</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3">
      <c r="A7699" t="s">
        <v>15440</v>
      </c>
      <c r="B7699" s="171" t="s">
        <v>15441</v>
      </c>
      <c r="C7699" s="171" t="s">
        <v>14899</v>
      </c>
      <c r="D7699" s="171" t="s">
        <v>4</v>
      </c>
      <c r="E7699" s="11">
        <v>43160</v>
      </c>
      <c r="F7699">
        <v>1.5</v>
      </c>
      <c r="G7699">
        <v>2.5</v>
      </c>
      <c r="H7699">
        <v>0.6</v>
      </c>
      <c r="I7699">
        <v>2</v>
      </c>
      <c r="J7699">
        <v>4</v>
      </c>
      <c r="K7699">
        <v>0.5</v>
      </c>
      <c r="L7699">
        <v>10</v>
      </c>
      <c r="M7699">
        <v>0.4</v>
      </c>
      <c r="N7699">
        <v>1</v>
      </c>
      <c r="P7699">
        <v>1</v>
      </c>
      <c r="Q7699">
        <v>1</v>
      </c>
      <c r="R7699">
        <v>1</v>
      </c>
      <c r="S7699">
        <v>1</v>
      </c>
    </row>
    <row r="7700" spans="1:19" x14ac:dyDescent="0.3">
      <c r="A7700" t="s">
        <v>15442</v>
      </c>
      <c r="B7700" s="171" t="s">
        <v>15443</v>
      </c>
      <c r="C7700" s="171" t="s">
        <v>137</v>
      </c>
      <c r="D7700" s="171" t="s">
        <v>4</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3">
      <c r="A7701" t="s">
        <v>15444</v>
      </c>
      <c r="B7701" s="171" t="s">
        <v>15445</v>
      </c>
      <c r="C7701" s="171" t="s">
        <v>8615</v>
      </c>
      <c r="D7701" s="171" t="s">
        <v>4</v>
      </c>
      <c r="E7701" s="11">
        <v>43160</v>
      </c>
      <c r="F7701">
        <v>0</v>
      </c>
      <c r="G7701">
        <v>0</v>
      </c>
      <c r="H7701" t="e">
        <v>#DIV/0!</v>
      </c>
      <c r="I7701">
        <v>0</v>
      </c>
      <c r="J7701">
        <v>0</v>
      </c>
      <c r="K7701" t="e">
        <v>#DIV/0!</v>
      </c>
      <c r="L7701">
        <v>0</v>
      </c>
      <c r="M7701" t="e">
        <v>#DIV/0!</v>
      </c>
      <c r="N7701">
        <v>0</v>
      </c>
      <c r="P7701">
        <v>0</v>
      </c>
      <c r="Q7701">
        <v>0</v>
      </c>
      <c r="R7701" t="e">
        <v>#DIV/0!</v>
      </c>
      <c r="S7701">
        <v>0</v>
      </c>
    </row>
    <row r="7702" spans="1:19" x14ac:dyDescent="0.3">
      <c r="A7702" t="s">
        <v>15446</v>
      </c>
      <c r="B7702" s="171" t="s">
        <v>15447</v>
      </c>
      <c r="C7702" s="171" t="s">
        <v>146</v>
      </c>
      <c r="D7702" s="171" t="s">
        <v>4</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3">
      <c r="A7703" t="s">
        <v>15448</v>
      </c>
      <c r="B7703" s="171" t="s">
        <v>15449</v>
      </c>
      <c r="C7703" s="171" t="s">
        <v>161</v>
      </c>
      <c r="D7703" s="171" t="s">
        <v>4</v>
      </c>
      <c r="E7703" s="11">
        <v>43160</v>
      </c>
      <c r="F7703">
        <v>0</v>
      </c>
      <c r="G7703">
        <v>0</v>
      </c>
      <c r="H7703" t="e">
        <v>#DIV/0!</v>
      </c>
      <c r="I7703">
        <v>0</v>
      </c>
      <c r="J7703">
        <v>0</v>
      </c>
      <c r="K7703" t="e">
        <v>#DIV/0!</v>
      </c>
      <c r="L7703">
        <v>0</v>
      </c>
      <c r="M7703" t="e">
        <v>#DIV/0!</v>
      </c>
      <c r="N7703">
        <v>0</v>
      </c>
      <c r="P7703">
        <v>0</v>
      </c>
      <c r="Q7703">
        <v>0</v>
      </c>
      <c r="R7703" t="e">
        <v>#DIV/0!</v>
      </c>
      <c r="S7703">
        <v>0</v>
      </c>
    </row>
    <row r="7704" spans="1:19" x14ac:dyDescent="0.3">
      <c r="A7704" t="s">
        <v>15450</v>
      </c>
      <c r="B7704" s="171" t="s">
        <v>15451</v>
      </c>
      <c r="C7704" s="171" t="s">
        <v>167</v>
      </c>
      <c r="D7704" s="171" t="s">
        <v>4</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3">
      <c r="A7705" t="s">
        <v>15452</v>
      </c>
      <c r="B7705" s="171" t="s">
        <v>15453</v>
      </c>
      <c r="C7705" s="171" t="s">
        <v>173</v>
      </c>
      <c r="D7705" s="171" t="s">
        <v>80</v>
      </c>
      <c r="E7705" s="11">
        <v>43160</v>
      </c>
      <c r="F7705">
        <v>4</v>
      </c>
      <c r="G7705">
        <v>4</v>
      </c>
      <c r="H7705">
        <v>1</v>
      </c>
      <c r="I7705">
        <v>29</v>
      </c>
      <c r="J7705">
        <v>24</v>
      </c>
      <c r="K7705">
        <v>1.2083333333333333</v>
      </c>
      <c r="L7705">
        <v>24</v>
      </c>
      <c r="M7705">
        <v>1</v>
      </c>
      <c r="N7705">
        <v>25</v>
      </c>
      <c r="P7705">
        <v>2</v>
      </c>
      <c r="Q7705">
        <v>4</v>
      </c>
      <c r="R7705">
        <v>0.5</v>
      </c>
      <c r="S7705">
        <v>4</v>
      </c>
    </row>
    <row r="7706" spans="1:19" x14ac:dyDescent="0.3">
      <c r="A7706" t="s">
        <v>15454</v>
      </c>
      <c r="B7706" s="171" t="s">
        <v>15455</v>
      </c>
      <c r="C7706" s="171" t="s">
        <v>173</v>
      </c>
      <c r="D7706" s="171" t="s">
        <v>15341</v>
      </c>
      <c r="E7706" s="11">
        <v>43160</v>
      </c>
      <c r="F7706">
        <v>0</v>
      </c>
      <c r="G7706">
        <v>0</v>
      </c>
      <c r="H7706" t="e">
        <v>#DIV/0!</v>
      </c>
      <c r="I7706">
        <v>0</v>
      </c>
      <c r="J7706">
        <v>0</v>
      </c>
      <c r="K7706" t="e">
        <v>#DIV/0!</v>
      </c>
      <c r="L7706">
        <v>0</v>
      </c>
      <c r="M7706" t="e">
        <v>#DIV/0!</v>
      </c>
      <c r="N7706">
        <v>0</v>
      </c>
      <c r="P7706">
        <v>0</v>
      </c>
      <c r="Q7706">
        <v>0</v>
      </c>
      <c r="R7706" t="e">
        <v>#DIV/0!</v>
      </c>
      <c r="S7706">
        <v>0</v>
      </c>
    </row>
    <row r="7707" spans="1:19" x14ac:dyDescent="0.3">
      <c r="A7707" t="s">
        <v>15456</v>
      </c>
      <c r="B7707" s="171" t="s">
        <v>15457</v>
      </c>
      <c r="C7707" s="171" t="s">
        <v>173</v>
      </c>
      <c r="D7707" s="171" t="s">
        <v>4</v>
      </c>
      <c r="E7707" s="11">
        <v>43160</v>
      </c>
      <c r="F7707">
        <v>4</v>
      </c>
      <c r="G7707">
        <v>4</v>
      </c>
      <c r="H7707">
        <v>1</v>
      </c>
      <c r="I7707">
        <v>29</v>
      </c>
      <c r="J7707">
        <v>24</v>
      </c>
      <c r="K7707">
        <v>1.2083333333333333</v>
      </c>
      <c r="L7707">
        <v>24</v>
      </c>
      <c r="M7707">
        <v>1</v>
      </c>
      <c r="N7707">
        <v>25</v>
      </c>
      <c r="P7707">
        <v>2</v>
      </c>
      <c r="Q7707">
        <v>4</v>
      </c>
      <c r="R7707">
        <v>0.5</v>
      </c>
      <c r="S7707">
        <v>4</v>
      </c>
    </row>
    <row r="7708" spans="1:19" x14ac:dyDescent="0.3">
      <c r="A7708" t="s">
        <v>15458</v>
      </c>
      <c r="B7708" s="171" t="s">
        <v>15459</v>
      </c>
      <c r="C7708" s="171" t="s">
        <v>179</v>
      </c>
      <c r="D7708" s="171" t="s">
        <v>4</v>
      </c>
      <c r="E7708" s="11">
        <v>43160</v>
      </c>
      <c r="F7708">
        <v>7.5</v>
      </c>
      <c r="G7708">
        <v>7.5</v>
      </c>
      <c r="H7708">
        <v>1</v>
      </c>
      <c r="I7708">
        <v>106</v>
      </c>
      <c r="J7708">
        <v>84</v>
      </c>
      <c r="K7708">
        <v>1.2619047619047619</v>
      </c>
      <c r="L7708">
        <v>84</v>
      </c>
      <c r="M7708">
        <v>1</v>
      </c>
      <c r="N7708">
        <v>100</v>
      </c>
      <c r="P7708">
        <v>0</v>
      </c>
      <c r="Q7708">
        <v>4</v>
      </c>
      <c r="R7708">
        <v>0</v>
      </c>
      <c r="S7708">
        <v>6</v>
      </c>
    </row>
    <row r="7709" spans="1:19" x14ac:dyDescent="0.3">
      <c r="A7709" t="s">
        <v>15460</v>
      </c>
      <c r="B7709" s="171" t="s">
        <v>15461</v>
      </c>
      <c r="C7709" s="171" t="s">
        <v>185</v>
      </c>
      <c r="D7709" s="171" t="s">
        <v>4</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3">
      <c r="A7710" t="s">
        <v>15462</v>
      </c>
      <c r="B7710" s="171" t="s">
        <v>15463</v>
      </c>
      <c r="C7710" s="171" t="s">
        <v>191</v>
      </c>
      <c r="D7710" s="171" t="s">
        <v>4</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3">
      <c r="A7711" t="s">
        <v>15464</v>
      </c>
      <c r="B7711" s="171" t="s">
        <v>15465</v>
      </c>
      <c r="C7711" s="171" t="s">
        <v>200</v>
      </c>
      <c r="D7711" s="171" t="s">
        <v>80</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3">
      <c r="A7712" t="s">
        <v>15466</v>
      </c>
      <c r="B7712" s="171" t="s">
        <v>15467</v>
      </c>
      <c r="C7712" s="171" t="s">
        <v>200</v>
      </c>
      <c r="D7712" s="171" t="s">
        <v>15341</v>
      </c>
      <c r="E7712" s="11">
        <v>43160</v>
      </c>
      <c r="F7712">
        <v>0</v>
      </c>
      <c r="G7712">
        <v>0</v>
      </c>
      <c r="H7712" t="e">
        <v>#DIV/0!</v>
      </c>
      <c r="I7712">
        <v>0</v>
      </c>
      <c r="J7712">
        <v>0</v>
      </c>
      <c r="K7712" t="e">
        <v>#DIV/0!</v>
      </c>
      <c r="L7712">
        <v>0</v>
      </c>
      <c r="M7712" t="e">
        <v>#DIV/0!</v>
      </c>
      <c r="N7712">
        <v>0</v>
      </c>
      <c r="P7712">
        <v>0</v>
      </c>
      <c r="Q7712">
        <v>0</v>
      </c>
      <c r="R7712" t="e">
        <v>#DIV/0!</v>
      </c>
      <c r="S7712">
        <v>0</v>
      </c>
    </row>
    <row r="7713" spans="1:19" x14ac:dyDescent="0.3">
      <c r="A7713" t="s">
        <v>15468</v>
      </c>
      <c r="B7713" s="171" t="s">
        <v>15469</v>
      </c>
      <c r="C7713" s="171" t="s">
        <v>200</v>
      </c>
      <c r="D7713" s="171" t="s">
        <v>4</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3">
      <c r="A7714" t="s">
        <v>15470</v>
      </c>
      <c r="B7714" s="171" t="s">
        <v>15471</v>
      </c>
      <c r="C7714" s="171" t="s">
        <v>212</v>
      </c>
      <c r="D7714" s="171" t="s">
        <v>4</v>
      </c>
      <c r="E7714" s="11">
        <v>43160</v>
      </c>
      <c r="F7714">
        <v>0</v>
      </c>
      <c r="G7714">
        <v>0</v>
      </c>
      <c r="H7714" t="e">
        <v>#DIV/0!</v>
      </c>
      <c r="I7714">
        <v>0</v>
      </c>
      <c r="J7714">
        <v>0</v>
      </c>
      <c r="K7714" t="e">
        <v>#DIV/0!</v>
      </c>
      <c r="L7714">
        <v>0</v>
      </c>
      <c r="M7714" t="e">
        <v>#DIV/0!</v>
      </c>
      <c r="N7714">
        <v>0</v>
      </c>
      <c r="P7714">
        <v>0</v>
      </c>
      <c r="Q7714">
        <v>0</v>
      </c>
      <c r="R7714" t="e">
        <v>#DIV/0!</v>
      </c>
      <c r="S7714">
        <v>0</v>
      </c>
    </row>
    <row r="7715" spans="1:19" x14ac:dyDescent="0.3">
      <c r="A7715" t="s">
        <v>15472</v>
      </c>
      <c r="B7715" s="171" t="s">
        <v>15473</v>
      </c>
      <c r="C7715" s="171" t="s">
        <v>215</v>
      </c>
      <c r="D7715" s="171" t="s">
        <v>4</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3">
      <c r="A7716" t="s">
        <v>15474</v>
      </c>
      <c r="B7716" s="171" t="s">
        <v>15475</v>
      </c>
      <c r="C7716" s="171" t="s">
        <v>221</v>
      </c>
      <c r="D7716" s="171" t="s">
        <v>4</v>
      </c>
      <c r="E7716" s="11">
        <v>43160</v>
      </c>
      <c r="F7716">
        <v>0</v>
      </c>
      <c r="G7716">
        <v>0</v>
      </c>
      <c r="H7716" t="e">
        <v>#DIV/0!</v>
      </c>
      <c r="I7716">
        <v>0</v>
      </c>
      <c r="J7716">
        <v>0</v>
      </c>
      <c r="K7716" t="e">
        <v>#DIV/0!</v>
      </c>
      <c r="L7716">
        <v>0</v>
      </c>
      <c r="M7716" t="e">
        <v>#DIV/0!</v>
      </c>
      <c r="N7716">
        <v>0</v>
      </c>
      <c r="P7716">
        <v>0</v>
      </c>
      <c r="Q7716">
        <v>0</v>
      </c>
      <c r="R7716" t="e">
        <v>#DIV/0!</v>
      </c>
      <c r="S7716">
        <v>0</v>
      </c>
    </row>
    <row r="7717" spans="1:19" x14ac:dyDescent="0.3">
      <c r="A7717" t="s">
        <v>15476</v>
      </c>
      <c r="B7717" s="171" t="s">
        <v>15477</v>
      </c>
      <c r="C7717" s="171" t="s">
        <v>8233</v>
      </c>
      <c r="D7717" s="171" t="s">
        <v>4</v>
      </c>
      <c r="E7717" s="11">
        <v>43160</v>
      </c>
      <c r="F7717">
        <v>0</v>
      </c>
      <c r="G7717">
        <v>0</v>
      </c>
      <c r="H7717" t="e">
        <v>#DIV/0!</v>
      </c>
      <c r="I7717">
        <v>0</v>
      </c>
      <c r="J7717">
        <v>0</v>
      </c>
      <c r="K7717" t="e">
        <v>#DIV/0!</v>
      </c>
      <c r="L7717">
        <v>0</v>
      </c>
      <c r="M7717" t="e">
        <v>#DIV/0!</v>
      </c>
      <c r="N7717">
        <v>0</v>
      </c>
      <c r="P7717">
        <v>0</v>
      </c>
      <c r="Q7717">
        <v>0</v>
      </c>
      <c r="R7717" t="e">
        <v>#DIV/0!</v>
      </c>
      <c r="S7717">
        <v>0</v>
      </c>
    </row>
    <row r="7718" spans="1:19" x14ac:dyDescent="0.3">
      <c r="A7718" t="s">
        <v>15478</v>
      </c>
      <c r="B7718" s="171" t="s">
        <v>15479</v>
      </c>
      <c r="C7718" s="171" t="s">
        <v>233</v>
      </c>
      <c r="D7718" s="171" t="s">
        <v>4</v>
      </c>
      <c r="E7718" s="11">
        <v>43160</v>
      </c>
      <c r="F7718">
        <v>0</v>
      </c>
      <c r="G7718">
        <v>0</v>
      </c>
      <c r="H7718" t="e">
        <v>#DIV/0!</v>
      </c>
      <c r="I7718">
        <v>0</v>
      </c>
      <c r="J7718">
        <v>0</v>
      </c>
      <c r="K7718" t="e">
        <v>#DIV/0!</v>
      </c>
      <c r="L7718">
        <v>0</v>
      </c>
      <c r="M7718" t="e">
        <v>#DIV/0!</v>
      </c>
      <c r="N7718">
        <v>0</v>
      </c>
      <c r="P7718">
        <v>0</v>
      </c>
      <c r="Q7718">
        <v>0</v>
      </c>
      <c r="R7718" t="e">
        <v>#DIV/0!</v>
      </c>
      <c r="S7718">
        <v>0</v>
      </c>
    </row>
    <row r="7719" spans="1:19" x14ac:dyDescent="0.3">
      <c r="A7719" t="s">
        <v>15480</v>
      </c>
      <c r="B7719" s="171" t="s">
        <v>15481</v>
      </c>
      <c r="C7719" s="171" t="s">
        <v>79</v>
      </c>
      <c r="D7719" s="171" t="s">
        <v>80</v>
      </c>
      <c r="E7719" s="11">
        <v>43160</v>
      </c>
      <c r="F7719">
        <v>0</v>
      </c>
      <c r="G7719">
        <v>0</v>
      </c>
      <c r="H7719" t="e">
        <v>#DIV/0!</v>
      </c>
      <c r="I7719">
        <v>0</v>
      </c>
      <c r="J7719">
        <v>0</v>
      </c>
      <c r="K7719" t="e">
        <v>#DIV/0!</v>
      </c>
      <c r="L7719">
        <v>0</v>
      </c>
      <c r="M7719" t="e">
        <v>#DIV/0!</v>
      </c>
      <c r="N7719">
        <v>0</v>
      </c>
      <c r="P7719">
        <v>0</v>
      </c>
      <c r="Q7719">
        <v>0</v>
      </c>
      <c r="R7719" t="e">
        <v>#DIV/0!</v>
      </c>
      <c r="S7719">
        <v>0</v>
      </c>
    </row>
    <row r="7720" spans="1:19" x14ac:dyDescent="0.3">
      <c r="A7720" t="s">
        <v>15482</v>
      </c>
      <c r="B7720" s="171" t="s">
        <v>15483</v>
      </c>
      <c r="C7720" s="171" t="s">
        <v>83</v>
      </c>
      <c r="D7720" s="171" t="s">
        <v>80</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3">
      <c r="A7721" t="s">
        <v>15484</v>
      </c>
      <c r="B7721" s="171" t="s">
        <v>15485</v>
      </c>
      <c r="C7721" s="171" t="s">
        <v>86</v>
      </c>
      <c r="D7721" s="171" t="s">
        <v>80</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3">
      <c r="A7722" t="s">
        <v>15486</v>
      </c>
      <c r="B7722" s="171" t="s">
        <v>15487</v>
      </c>
      <c r="C7722" s="171" t="s">
        <v>89</v>
      </c>
      <c r="D7722" s="171" t="s">
        <v>80</v>
      </c>
      <c r="E7722" s="11">
        <v>43160</v>
      </c>
      <c r="F7722">
        <v>0</v>
      </c>
      <c r="G7722">
        <v>0</v>
      </c>
      <c r="H7722" t="e">
        <v>#DIV/0!</v>
      </c>
      <c r="I7722">
        <v>0</v>
      </c>
      <c r="J7722">
        <v>0</v>
      </c>
      <c r="K7722" t="e">
        <v>#DIV/0!</v>
      </c>
      <c r="L7722">
        <v>0</v>
      </c>
      <c r="M7722" t="e">
        <v>#DIV/0!</v>
      </c>
      <c r="N7722">
        <v>0</v>
      </c>
      <c r="P7722">
        <v>0</v>
      </c>
      <c r="Q7722">
        <v>0</v>
      </c>
      <c r="R7722" t="e">
        <v>#DIV/0!</v>
      </c>
      <c r="S7722">
        <v>0</v>
      </c>
    </row>
    <row r="7723" spans="1:19" x14ac:dyDescent="0.3">
      <c r="A7723" t="s">
        <v>15488</v>
      </c>
      <c r="B7723" s="171" t="s">
        <v>15489</v>
      </c>
      <c r="C7723" s="171" t="s">
        <v>92</v>
      </c>
      <c r="D7723" s="171" t="s">
        <v>80</v>
      </c>
      <c r="E7723" s="11">
        <v>43160</v>
      </c>
      <c r="F7723">
        <v>0</v>
      </c>
      <c r="G7723">
        <v>0</v>
      </c>
      <c r="H7723" t="e">
        <v>#DIV/0!</v>
      </c>
      <c r="I7723">
        <v>0</v>
      </c>
      <c r="J7723">
        <v>0</v>
      </c>
      <c r="K7723" t="e">
        <v>#DIV/0!</v>
      </c>
      <c r="L7723">
        <v>0</v>
      </c>
      <c r="M7723" t="e">
        <v>#DIV/0!</v>
      </c>
      <c r="N7723">
        <v>0</v>
      </c>
      <c r="P7723">
        <v>0</v>
      </c>
      <c r="Q7723">
        <v>0</v>
      </c>
      <c r="R7723" t="e">
        <v>#DIV/0!</v>
      </c>
      <c r="S7723">
        <v>0</v>
      </c>
    </row>
    <row r="7724" spans="1:19" x14ac:dyDescent="0.3">
      <c r="A7724" t="s">
        <v>15490</v>
      </c>
      <c r="B7724" s="171" t="s">
        <v>15491</v>
      </c>
      <c r="C7724" s="171" t="s">
        <v>95</v>
      </c>
      <c r="D7724" s="171" t="s">
        <v>80</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3">
      <c r="A7725" t="s">
        <v>15492</v>
      </c>
      <c r="B7725" s="171" t="s">
        <v>15493</v>
      </c>
      <c r="C7725" s="171" t="s">
        <v>98</v>
      </c>
      <c r="D7725" s="171" t="s">
        <v>80</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3">
      <c r="A7726" t="s">
        <v>15494</v>
      </c>
      <c r="B7726" s="171" t="s">
        <v>15495</v>
      </c>
      <c r="C7726" s="171" t="s">
        <v>101</v>
      </c>
      <c r="D7726" s="171" t="s">
        <v>80</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3">
      <c r="A7727" t="s">
        <v>15496</v>
      </c>
      <c r="B7727" s="171" t="s">
        <v>15497</v>
      </c>
      <c r="C7727" s="171" t="s">
        <v>6843</v>
      </c>
      <c r="D7727" s="171" t="s">
        <v>80</v>
      </c>
      <c r="E7727" s="11">
        <v>43160</v>
      </c>
      <c r="F7727">
        <v>6</v>
      </c>
      <c r="G7727">
        <v>7.5</v>
      </c>
      <c r="H7727">
        <v>0.8</v>
      </c>
      <c r="I7727">
        <v>37</v>
      </c>
      <c r="J7727">
        <v>36</v>
      </c>
      <c r="K7727">
        <v>1.0277777777777777</v>
      </c>
      <c r="L7727">
        <v>45</v>
      </c>
      <c r="M7727">
        <v>0.8</v>
      </c>
      <c r="N7727">
        <v>37</v>
      </c>
      <c r="P7727">
        <v>0</v>
      </c>
      <c r="Q7727">
        <v>0</v>
      </c>
      <c r="R7727" t="e">
        <v>#DIV/0!</v>
      </c>
      <c r="S7727">
        <v>0</v>
      </c>
    </row>
    <row r="7728" spans="1:19" x14ac:dyDescent="0.3">
      <c r="A7728" t="s">
        <v>15498</v>
      </c>
      <c r="B7728" s="171" t="s">
        <v>15499</v>
      </c>
      <c r="C7728" s="171" t="s">
        <v>83</v>
      </c>
      <c r="D7728" s="171" t="s">
        <v>15341</v>
      </c>
      <c r="E7728" s="11">
        <v>43160</v>
      </c>
      <c r="H7728" t="e">
        <v>#DIV/0!</v>
      </c>
      <c r="K7728" t="e">
        <v>#DIV/0!</v>
      </c>
      <c r="M7728" t="e">
        <v>#DIV/0!</v>
      </c>
      <c r="P7728">
        <v>0</v>
      </c>
      <c r="Q7728">
        <v>0</v>
      </c>
      <c r="R7728" t="e">
        <v>#DIV/0!</v>
      </c>
    </row>
    <row r="7729" spans="1:19" x14ac:dyDescent="0.3">
      <c r="A7729" t="s">
        <v>15500</v>
      </c>
      <c r="B7729" s="171" t="s">
        <v>15501</v>
      </c>
      <c r="C7729" s="171" t="s">
        <v>95</v>
      </c>
      <c r="D7729" s="171" t="s">
        <v>15341</v>
      </c>
      <c r="E7729" s="11">
        <v>43160</v>
      </c>
      <c r="H7729" t="e">
        <v>#DIV/0!</v>
      </c>
      <c r="K7729" t="e">
        <v>#DIV/0!</v>
      </c>
      <c r="M7729" t="e">
        <v>#DIV/0!</v>
      </c>
      <c r="P7729">
        <v>0</v>
      </c>
      <c r="Q7729">
        <v>0</v>
      </c>
      <c r="R7729" t="e">
        <v>#DIV/0!</v>
      </c>
    </row>
    <row r="7730" spans="1:19" x14ac:dyDescent="0.3">
      <c r="A7730" t="s">
        <v>15502</v>
      </c>
      <c r="B7730" s="171" t="s">
        <v>15503</v>
      </c>
      <c r="C7730" s="171" t="s">
        <v>15504</v>
      </c>
      <c r="D7730" s="171" t="s">
        <v>15341</v>
      </c>
      <c r="E7730" s="11">
        <v>43160</v>
      </c>
      <c r="F7730">
        <v>0</v>
      </c>
      <c r="G7730">
        <v>0</v>
      </c>
      <c r="H7730" t="e">
        <v>#DIV/0!</v>
      </c>
      <c r="I7730">
        <v>0</v>
      </c>
      <c r="J7730">
        <v>0</v>
      </c>
      <c r="K7730" t="e">
        <v>#DIV/0!</v>
      </c>
      <c r="L7730">
        <v>0</v>
      </c>
      <c r="M7730" t="e">
        <v>#DIV/0!</v>
      </c>
      <c r="N7730">
        <v>0</v>
      </c>
      <c r="P7730">
        <v>0</v>
      </c>
      <c r="Q7730">
        <v>0</v>
      </c>
      <c r="R7730" t="e">
        <v>#DIV/0!</v>
      </c>
      <c r="S7730">
        <v>0</v>
      </c>
    </row>
    <row r="7731" spans="1:19" x14ac:dyDescent="0.3">
      <c r="A7731" t="s">
        <v>15505</v>
      </c>
      <c r="B7731" s="171" t="s">
        <v>15506</v>
      </c>
      <c r="C7731" s="171" t="s">
        <v>83</v>
      </c>
      <c r="D7731" s="171" t="s">
        <v>4</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3">
      <c r="A7732" t="s">
        <v>15507</v>
      </c>
      <c r="B7732" s="171" t="s">
        <v>15508</v>
      </c>
      <c r="C7732" s="171" t="s">
        <v>95</v>
      </c>
      <c r="D7732" s="171" t="s">
        <v>4</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3">
      <c r="A7733" t="s">
        <v>15509</v>
      </c>
      <c r="B7733" s="171" t="s">
        <v>15510</v>
      </c>
      <c r="C7733" s="171" t="s">
        <v>15511</v>
      </c>
      <c r="D7733" s="171" t="s">
        <v>4</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3">
      <c r="A7734" t="s">
        <v>15512</v>
      </c>
      <c r="B7734" s="171" t="s">
        <v>15513</v>
      </c>
      <c r="C7734" s="171" t="s">
        <v>12995</v>
      </c>
      <c r="D7734" s="171" t="s">
        <v>80</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3">
      <c r="A7735" t="s">
        <v>15514</v>
      </c>
      <c r="B7735" s="171" t="s">
        <v>15515</v>
      </c>
      <c r="C7735" s="171" t="s">
        <v>104</v>
      </c>
      <c r="D7735" s="171" t="s">
        <v>4</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3">
      <c r="A7736" t="s">
        <v>15516</v>
      </c>
      <c r="B7736" s="171" t="s">
        <v>15517</v>
      </c>
      <c r="C7736" s="171" t="s">
        <v>14824</v>
      </c>
      <c r="D7736" s="171" t="s">
        <v>4</v>
      </c>
      <c r="E7736" s="11">
        <v>43160</v>
      </c>
      <c r="F7736">
        <v>0</v>
      </c>
      <c r="G7736">
        <v>0</v>
      </c>
      <c r="H7736" t="e">
        <v>#DIV/0!</v>
      </c>
      <c r="I7736">
        <v>0</v>
      </c>
      <c r="J7736">
        <v>0</v>
      </c>
      <c r="K7736" t="e">
        <v>#DIV/0!</v>
      </c>
      <c r="L7736">
        <v>0</v>
      </c>
      <c r="M7736" t="e">
        <v>#DIV/0!</v>
      </c>
      <c r="N7736">
        <v>0</v>
      </c>
      <c r="P7736">
        <v>0</v>
      </c>
      <c r="Q7736">
        <v>0</v>
      </c>
      <c r="R7736" t="e">
        <v>#DIV/0!</v>
      </c>
      <c r="S7736">
        <v>0</v>
      </c>
    </row>
    <row r="7737" spans="1:19" x14ac:dyDescent="0.3">
      <c r="A7737" t="s">
        <v>15518</v>
      </c>
      <c r="B7737" s="171" t="s">
        <v>15519</v>
      </c>
      <c r="C7737" s="171" t="s">
        <v>14899</v>
      </c>
      <c r="D7737" s="171" t="s">
        <v>80</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3">
      <c r="A7738" t="s">
        <v>15520</v>
      </c>
      <c r="B7738" s="171" t="s">
        <v>15521</v>
      </c>
      <c r="C7738" s="171" t="s">
        <v>15344</v>
      </c>
      <c r="D7738" s="171" t="s">
        <v>4</v>
      </c>
      <c r="E7738" s="11">
        <v>43160</v>
      </c>
      <c r="F7738">
        <v>1</v>
      </c>
      <c r="G7738">
        <v>1</v>
      </c>
      <c r="H7738">
        <v>1</v>
      </c>
      <c r="I7738">
        <v>1</v>
      </c>
      <c r="J7738">
        <v>1</v>
      </c>
      <c r="K7738">
        <v>1</v>
      </c>
      <c r="L7738">
        <v>1</v>
      </c>
      <c r="M7738">
        <v>1</v>
      </c>
      <c r="N7738">
        <v>1</v>
      </c>
      <c r="P7738">
        <v>1</v>
      </c>
      <c r="Q7738">
        <v>1</v>
      </c>
      <c r="R7738">
        <v>1</v>
      </c>
      <c r="S7738">
        <v>1</v>
      </c>
    </row>
    <row r="7739" spans="1:19" x14ac:dyDescent="0.3">
      <c r="A7739" t="s">
        <v>15522</v>
      </c>
      <c r="B7739" s="171" t="s">
        <v>15523</v>
      </c>
      <c r="C7739" s="171" t="s">
        <v>14843</v>
      </c>
      <c r="D7739" s="171" t="s">
        <v>4</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3">
      <c r="A7740" t="s">
        <v>15524</v>
      </c>
      <c r="B7740" s="171" t="s">
        <v>15525</v>
      </c>
      <c r="C7740" s="171" t="s">
        <v>15511</v>
      </c>
      <c r="D7740" s="171" t="s">
        <v>15341</v>
      </c>
      <c r="E7740" s="11">
        <v>43160</v>
      </c>
      <c r="F7740">
        <v>0</v>
      </c>
      <c r="G7740">
        <v>0</v>
      </c>
      <c r="H7740" t="e">
        <v>#DIV/0!</v>
      </c>
      <c r="I7740">
        <v>0</v>
      </c>
      <c r="J7740">
        <v>0</v>
      </c>
      <c r="K7740" t="e">
        <v>#DIV/0!</v>
      </c>
      <c r="L7740">
        <v>0</v>
      </c>
      <c r="M7740" t="e">
        <v>#DIV/0!</v>
      </c>
      <c r="N7740">
        <v>0</v>
      </c>
      <c r="P7740">
        <v>0</v>
      </c>
      <c r="Q7740">
        <v>0</v>
      </c>
      <c r="R7740" t="e">
        <v>#DIV/0!</v>
      </c>
      <c r="S7740">
        <v>0</v>
      </c>
    </row>
    <row r="7741" spans="1:19" x14ac:dyDescent="0.3">
      <c r="A7741" t="s">
        <v>15526</v>
      </c>
      <c r="B7741" s="171" t="s">
        <v>15527</v>
      </c>
      <c r="C7741" s="171" t="s">
        <v>15511</v>
      </c>
      <c r="D7741" s="171" t="s">
        <v>80</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3">
      <c r="A7742" t="s">
        <v>15528</v>
      </c>
      <c r="B7742" s="171" t="s">
        <v>15529</v>
      </c>
      <c r="C7742" s="171" t="s">
        <v>76</v>
      </c>
      <c r="D7742" s="171" t="s">
        <v>80</v>
      </c>
      <c r="E7742" s="11">
        <v>43160</v>
      </c>
      <c r="F7742">
        <v>0</v>
      </c>
      <c r="G7742">
        <v>0</v>
      </c>
      <c r="H7742" t="e">
        <v>#DIV/0!</v>
      </c>
      <c r="I7742">
        <v>0</v>
      </c>
      <c r="J7742">
        <v>0</v>
      </c>
      <c r="K7742" t="e">
        <v>#DIV/0!</v>
      </c>
      <c r="L7742">
        <v>0</v>
      </c>
      <c r="M7742" t="e">
        <v>#DIV/0!</v>
      </c>
      <c r="N7742">
        <v>0</v>
      </c>
      <c r="P7742">
        <v>0</v>
      </c>
      <c r="Q7742">
        <v>0</v>
      </c>
      <c r="R7742" t="e">
        <v>#DIV/0!</v>
      </c>
      <c r="S7742">
        <v>0</v>
      </c>
    </row>
    <row r="7743" spans="1:19" x14ac:dyDescent="0.3">
      <c r="A7743" t="s">
        <v>15530</v>
      </c>
      <c r="B7743" s="171" t="s">
        <v>15531</v>
      </c>
      <c r="C7743" s="171" t="s">
        <v>10522</v>
      </c>
      <c r="D7743" s="171" t="s">
        <v>4</v>
      </c>
      <c r="E7743" s="11">
        <v>43160</v>
      </c>
      <c r="F7743">
        <v>1</v>
      </c>
      <c r="G7743">
        <v>1</v>
      </c>
      <c r="H7743">
        <v>1</v>
      </c>
      <c r="I7743">
        <v>5</v>
      </c>
      <c r="J7743">
        <v>6</v>
      </c>
      <c r="K7743">
        <v>0.83333333333333337</v>
      </c>
      <c r="L7743">
        <v>6</v>
      </c>
      <c r="M7743">
        <v>1</v>
      </c>
      <c r="N7743">
        <v>5</v>
      </c>
      <c r="P7743">
        <v>0</v>
      </c>
      <c r="Q7743">
        <v>0</v>
      </c>
      <c r="R7743" t="e">
        <v>#DIV/0!</v>
      </c>
      <c r="S7743">
        <v>0</v>
      </c>
    </row>
    <row r="7744" spans="1:19" x14ac:dyDescent="0.3">
      <c r="A7744" t="s">
        <v>15532</v>
      </c>
      <c r="B7744" s="171" t="s">
        <v>15533</v>
      </c>
      <c r="C7744" s="171" t="s">
        <v>79</v>
      </c>
      <c r="D7744" s="171" t="s">
        <v>4</v>
      </c>
      <c r="E7744" s="11">
        <v>43160</v>
      </c>
      <c r="F7744">
        <v>0</v>
      </c>
      <c r="G7744">
        <v>0</v>
      </c>
      <c r="H7744" t="e">
        <v>#DIV/0!</v>
      </c>
      <c r="I7744">
        <v>0</v>
      </c>
      <c r="J7744">
        <v>0</v>
      </c>
      <c r="K7744" t="e">
        <v>#DIV/0!</v>
      </c>
      <c r="L7744">
        <v>0</v>
      </c>
      <c r="M7744" t="e">
        <v>#DIV/0!</v>
      </c>
      <c r="N7744">
        <v>0</v>
      </c>
      <c r="P7744">
        <v>0</v>
      </c>
      <c r="Q7744">
        <v>0</v>
      </c>
      <c r="R7744" t="e">
        <v>#DIV/0!</v>
      </c>
      <c r="S7744">
        <v>0</v>
      </c>
    </row>
    <row r="7745" spans="1:19" x14ac:dyDescent="0.3">
      <c r="A7745" t="s">
        <v>15534</v>
      </c>
      <c r="B7745" s="171" t="s">
        <v>15535</v>
      </c>
      <c r="C7745" s="171" t="s">
        <v>86</v>
      </c>
      <c r="D7745" s="171" t="s">
        <v>4</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3">
      <c r="A7746" t="s">
        <v>15536</v>
      </c>
      <c r="B7746" s="171" t="s">
        <v>15537</v>
      </c>
      <c r="C7746" s="171" t="s">
        <v>89</v>
      </c>
      <c r="D7746" s="171" t="s">
        <v>4</v>
      </c>
      <c r="E7746" s="11">
        <v>43160</v>
      </c>
      <c r="F7746">
        <v>0</v>
      </c>
      <c r="G7746">
        <v>0</v>
      </c>
      <c r="H7746" t="e">
        <v>#DIV/0!</v>
      </c>
      <c r="I7746">
        <v>0</v>
      </c>
      <c r="J7746">
        <v>0</v>
      </c>
      <c r="K7746" t="e">
        <v>#DIV/0!</v>
      </c>
      <c r="L7746">
        <v>0</v>
      </c>
      <c r="M7746" t="e">
        <v>#DIV/0!</v>
      </c>
      <c r="N7746">
        <v>0</v>
      </c>
      <c r="P7746">
        <v>0</v>
      </c>
      <c r="Q7746">
        <v>0</v>
      </c>
      <c r="R7746" t="e">
        <v>#DIV/0!</v>
      </c>
      <c r="S7746">
        <v>0</v>
      </c>
    </row>
    <row r="7747" spans="1:19" x14ac:dyDescent="0.3">
      <c r="A7747" t="s">
        <v>15538</v>
      </c>
      <c r="B7747" s="171" t="s">
        <v>15539</v>
      </c>
      <c r="C7747" s="171" t="s">
        <v>92</v>
      </c>
      <c r="D7747" s="171" t="s">
        <v>4</v>
      </c>
      <c r="E7747" s="11">
        <v>43160</v>
      </c>
      <c r="F7747">
        <v>0</v>
      </c>
      <c r="G7747">
        <v>0</v>
      </c>
      <c r="H7747" t="e">
        <v>#DIV/0!</v>
      </c>
      <c r="I7747">
        <v>0</v>
      </c>
      <c r="J7747">
        <v>0</v>
      </c>
      <c r="K7747" t="e">
        <v>#DIV/0!</v>
      </c>
      <c r="L7747">
        <v>0</v>
      </c>
      <c r="M7747" t="e">
        <v>#DIV/0!</v>
      </c>
      <c r="N7747">
        <v>0</v>
      </c>
      <c r="P7747">
        <v>0</v>
      </c>
      <c r="Q7747">
        <v>0</v>
      </c>
      <c r="R7747" t="e">
        <v>#DIV/0!</v>
      </c>
      <c r="S7747">
        <v>0</v>
      </c>
    </row>
    <row r="7748" spans="1:19" x14ac:dyDescent="0.3">
      <c r="A7748" t="s">
        <v>15540</v>
      </c>
      <c r="B7748" s="171" t="s">
        <v>15541</v>
      </c>
      <c r="C7748" s="171" t="s">
        <v>98</v>
      </c>
      <c r="D7748" s="171" t="s">
        <v>4</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3">
      <c r="A7749" t="s">
        <v>15542</v>
      </c>
      <c r="B7749" s="171" t="s">
        <v>15543</v>
      </c>
      <c r="C7749" s="171" t="s">
        <v>101</v>
      </c>
      <c r="D7749" s="171" t="s">
        <v>4</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3">
      <c r="A7750" t="s">
        <v>15544</v>
      </c>
      <c r="B7750" s="171" t="s">
        <v>15545</v>
      </c>
      <c r="C7750" s="171" t="s">
        <v>6843</v>
      </c>
      <c r="D7750" s="171" t="s">
        <v>4</v>
      </c>
      <c r="E7750" s="11">
        <v>43160</v>
      </c>
      <c r="F7750">
        <v>6</v>
      </c>
      <c r="G7750">
        <v>7.5</v>
      </c>
      <c r="H7750">
        <v>0.8</v>
      </c>
      <c r="I7750">
        <v>37</v>
      </c>
      <c r="J7750">
        <v>36</v>
      </c>
      <c r="K7750">
        <v>1.0277777777777777</v>
      </c>
      <c r="L7750">
        <v>45</v>
      </c>
      <c r="M7750">
        <v>0.8</v>
      </c>
      <c r="N7750">
        <v>37</v>
      </c>
      <c r="P7750">
        <v>0</v>
      </c>
      <c r="Q7750">
        <v>0</v>
      </c>
      <c r="R7750" t="e">
        <v>#DIV/0!</v>
      </c>
      <c r="S7750">
        <v>0</v>
      </c>
    </row>
    <row r="7751" spans="1:19" x14ac:dyDescent="0.3">
      <c r="A7751" t="s">
        <v>15546</v>
      </c>
      <c r="B7751" s="171" t="s">
        <v>15547</v>
      </c>
      <c r="C7751" s="171" t="s">
        <v>107</v>
      </c>
      <c r="D7751" s="171" t="s">
        <v>80</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3">
      <c r="A7752" t="s">
        <v>15548</v>
      </c>
      <c r="B7752" s="171" t="s">
        <v>15549</v>
      </c>
      <c r="C7752" s="171" t="s">
        <v>113</v>
      </c>
      <c r="D7752" s="171" t="s">
        <v>4</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3">
      <c r="A7753" t="s">
        <v>15550</v>
      </c>
      <c r="B7753" s="171" t="s">
        <v>15551</v>
      </c>
      <c r="C7753" s="171" t="s">
        <v>116</v>
      </c>
      <c r="D7753" s="171" t="s">
        <v>4</v>
      </c>
      <c r="E7753" s="11">
        <v>43160</v>
      </c>
      <c r="F7753">
        <v>5.5</v>
      </c>
      <c r="G7753">
        <v>5.5</v>
      </c>
      <c r="H7753">
        <v>1</v>
      </c>
      <c r="I7753">
        <v>78</v>
      </c>
      <c r="J7753">
        <v>77</v>
      </c>
      <c r="K7753">
        <v>1.0129870129870129</v>
      </c>
      <c r="L7753">
        <v>77</v>
      </c>
      <c r="M7753">
        <v>1</v>
      </c>
      <c r="N7753">
        <v>78</v>
      </c>
      <c r="P7753">
        <v>6</v>
      </c>
      <c r="Q7753">
        <v>6</v>
      </c>
      <c r="R7753">
        <v>1</v>
      </c>
      <c r="S7753">
        <v>0</v>
      </c>
    </row>
    <row r="7754" spans="1:19" x14ac:dyDescent="0.3">
      <c r="A7754" t="s">
        <v>15552</v>
      </c>
      <c r="B7754" s="171" t="s">
        <v>15553</v>
      </c>
      <c r="C7754" s="171" t="s">
        <v>9887</v>
      </c>
      <c r="D7754" s="171" t="s">
        <v>80</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3">
      <c r="A7755" t="s">
        <v>15554</v>
      </c>
      <c r="B7755" s="171" t="s">
        <v>15555</v>
      </c>
      <c r="C7755" s="171" t="s">
        <v>9862</v>
      </c>
      <c r="D7755" s="171" t="s">
        <v>4</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3">
      <c r="A7756" t="s">
        <v>15556</v>
      </c>
      <c r="B7756" s="171" t="s">
        <v>15557</v>
      </c>
      <c r="C7756" s="171" t="s">
        <v>10525</v>
      </c>
      <c r="D7756" s="171" t="s">
        <v>4</v>
      </c>
      <c r="E7756" s="11">
        <v>43160</v>
      </c>
      <c r="F7756">
        <v>1.5</v>
      </c>
      <c r="G7756">
        <v>1.5</v>
      </c>
      <c r="H7756">
        <v>1</v>
      </c>
      <c r="I7756">
        <v>6</v>
      </c>
      <c r="J7756">
        <v>9</v>
      </c>
      <c r="K7756">
        <v>0.66666666666666663</v>
      </c>
      <c r="L7756">
        <v>9</v>
      </c>
      <c r="M7756">
        <v>1</v>
      </c>
      <c r="N7756">
        <v>6</v>
      </c>
      <c r="P7756">
        <v>0</v>
      </c>
      <c r="Q7756">
        <v>0</v>
      </c>
      <c r="R7756" t="e">
        <v>#DIV/0!</v>
      </c>
      <c r="S7756">
        <v>0</v>
      </c>
    </row>
    <row r="7757" spans="1:19" x14ac:dyDescent="0.3">
      <c r="A7757" t="s">
        <v>15558</v>
      </c>
      <c r="B7757" s="171" t="s">
        <v>15559</v>
      </c>
      <c r="C7757" s="171" t="s">
        <v>11260</v>
      </c>
      <c r="D7757" s="171" t="s">
        <v>80</v>
      </c>
      <c r="E7757" s="11">
        <v>43160</v>
      </c>
      <c r="F7757">
        <v>0</v>
      </c>
      <c r="G7757">
        <v>0</v>
      </c>
      <c r="H7757" t="e">
        <v>#DIV/0!</v>
      </c>
      <c r="I7757">
        <v>0</v>
      </c>
      <c r="J7757">
        <v>0</v>
      </c>
      <c r="K7757" t="e">
        <v>#DIV/0!</v>
      </c>
      <c r="L7757">
        <v>0</v>
      </c>
      <c r="M7757" t="e">
        <v>#DIV/0!</v>
      </c>
      <c r="N7757">
        <v>0</v>
      </c>
      <c r="P7757">
        <v>0</v>
      </c>
      <c r="Q7757">
        <v>0</v>
      </c>
      <c r="R7757" t="e">
        <v>#DIV/0!</v>
      </c>
      <c r="S7757">
        <v>0</v>
      </c>
    </row>
    <row r="7758" spans="1:19" x14ac:dyDescent="0.3">
      <c r="A7758" t="s">
        <v>15560</v>
      </c>
      <c r="B7758" s="171" t="s">
        <v>15561</v>
      </c>
      <c r="C7758" s="171" t="s">
        <v>10528</v>
      </c>
      <c r="D7758" s="171" t="s">
        <v>4</v>
      </c>
      <c r="E7758" s="11">
        <v>43160</v>
      </c>
      <c r="F7758">
        <v>0</v>
      </c>
      <c r="G7758">
        <v>0</v>
      </c>
      <c r="H7758" t="e">
        <v>#DIV/0!</v>
      </c>
      <c r="I7758">
        <v>0</v>
      </c>
      <c r="J7758">
        <v>0</v>
      </c>
      <c r="K7758" t="e">
        <v>#DIV/0!</v>
      </c>
      <c r="L7758">
        <v>0</v>
      </c>
      <c r="M7758" t="e">
        <v>#DIV/0!</v>
      </c>
      <c r="N7758">
        <v>0</v>
      </c>
      <c r="P7758">
        <v>0</v>
      </c>
      <c r="Q7758">
        <v>0</v>
      </c>
      <c r="R7758" t="e">
        <v>#DIV/0!</v>
      </c>
      <c r="S7758">
        <v>0</v>
      </c>
    </row>
    <row r="7759" spans="1:19" x14ac:dyDescent="0.3">
      <c r="A7759" t="s">
        <v>15562</v>
      </c>
      <c r="B7759" s="171" t="s">
        <v>15563</v>
      </c>
      <c r="C7759" s="171" t="s">
        <v>119</v>
      </c>
      <c r="D7759" s="171" t="s">
        <v>4</v>
      </c>
      <c r="E7759" s="11">
        <v>43160</v>
      </c>
      <c r="F7759">
        <v>0</v>
      </c>
      <c r="G7759">
        <v>0</v>
      </c>
      <c r="H7759" t="e">
        <v>#DIV/0!</v>
      </c>
      <c r="I7759">
        <v>0</v>
      </c>
      <c r="J7759">
        <v>0</v>
      </c>
      <c r="K7759" t="e">
        <v>#DIV/0!</v>
      </c>
      <c r="L7759">
        <v>0</v>
      </c>
      <c r="M7759" t="e">
        <v>#DIV/0!</v>
      </c>
      <c r="N7759">
        <v>0</v>
      </c>
      <c r="P7759">
        <v>0</v>
      </c>
      <c r="Q7759">
        <v>0</v>
      </c>
      <c r="R7759" t="e">
        <v>#DIV/0!</v>
      </c>
      <c r="S7759">
        <v>0</v>
      </c>
    </row>
    <row r="7760" spans="1:19" x14ac:dyDescent="0.3">
      <c r="A7760" t="s">
        <v>15564</v>
      </c>
      <c r="B7760" s="171" t="s">
        <v>15565</v>
      </c>
      <c r="C7760" s="171" t="s">
        <v>122</v>
      </c>
      <c r="D7760" s="171" t="s">
        <v>80</v>
      </c>
      <c r="E7760" s="11">
        <v>43160</v>
      </c>
      <c r="F7760">
        <v>0</v>
      </c>
      <c r="G7760">
        <v>0</v>
      </c>
      <c r="H7760" t="e">
        <v>#DIV/0!</v>
      </c>
      <c r="I7760">
        <v>0</v>
      </c>
      <c r="J7760">
        <v>0</v>
      </c>
      <c r="K7760" t="e">
        <v>#DIV/0!</v>
      </c>
      <c r="L7760">
        <v>0</v>
      </c>
      <c r="M7760" t="e">
        <v>#DIV/0!</v>
      </c>
      <c r="N7760">
        <v>0</v>
      </c>
      <c r="P7760">
        <v>0</v>
      </c>
      <c r="Q7760">
        <v>0</v>
      </c>
      <c r="R7760" t="e">
        <v>#DIV/0!</v>
      </c>
      <c r="S7760">
        <v>0</v>
      </c>
    </row>
    <row r="7761" spans="1:20" x14ac:dyDescent="0.3">
      <c r="A7761" t="s">
        <v>15566</v>
      </c>
      <c r="B7761" s="171" t="s">
        <v>15567</v>
      </c>
      <c r="C7761" s="171" t="s">
        <v>125</v>
      </c>
      <c r="D7761" s="171" t="s">
        <v>80</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3">
      <c r="A7762" t="s">
        <v>15568</v>
      </c>
      <c r="B7762" s="171" t="s">
        <v>15569</v>
      </c>
      <c r="C7762" s="171" t="s">
        <v>128</v>
      </c>
      <c r="D7762" s="171" t="s">
        <v>4</v>
      </c>
      <c r="E7762" s="11">
        <v>43160</v>
      </c>
      <c r="F7762">
        <v>0</v>
      </c>
      <c r="G7762">
        <v>0</v>
      </c>
      <c r="H7762" t="e">
        <v>#DIV/0!</v>
      </c>
      <c r="I7762">
        <v>0</v>
      </c>
      <c r="J7762">
        <v>0</v>
      </c>
      <c r="K7762" t="e">
        <v>#DIV/0!</v>
      </c>
      <c r="L7762">
        <v>0</v>
      </c>
      <c r="M7762" t="e">
        <v>#DIV/0!</v>
      </c>
      <c r="N7762">
        <v>0</v>
      </c>
      <c r="P7762">
        <v>0</v>
      </c>
      <c r="Q7762">
        <v>0</v>
      </c>
      <c r="R7762" t="e">
        <v>#DIV/0!</v>
      </c>
      <c r="S7762">
        <v>0</v>
      </c>
    </row>
    <row r="7763" spans="1:20" x14ac:dyDescent="0.3">
      <c r="A7763" t="s">
        <v>15570</v>
      </c>
      <c r="B7763" s="171" t="s">
        <v>15571</v>
      </c>
      <c r="C7763" s="171" t="s">
        <v>131</v>
      </c>
      <c r="D7763" s="171" t="s">
        <v>4</v>
      </c>
      <c r="E7763" s="11">
        <v>43160</v>
      </c>
      <c r="F7763">
        <v>0</v>
      </c>
      <c r="G7763">
        <v>0</v>
      </c>
      <c r="H7763" t="e">
        <v>#DIV/0!</v>
      </c>
      <c r="I7763">
        <v>0</v>
      </c>
      <c r="J7763">
        <v>0</v>
      </c>
      <c r="K7763" t="e">
        <v>#DIV/0!</v>
      </c>
      <c r="L7763">
        <v>0</v>
      </c>
      <c r="M7763" t="e">
        <v>#DIV/0!</v>
      </c>
      <c r="N7763">
        <v>0</v>
      </c>
      <c r="P7763">
        <v>0</v>
      </c>
      <c r="Q7763">
        <v>0</v>
      </c>
      <c r="R7763" t="e">
        <v>#DIV/0!</v>
      </c>
      <c r="S7763">
        <v>0</v>
      </c>
    </row>
    <row r="7764" spans="1:20" x14ac:dyDescent="0.3">
      <c r="A7764" t="s">
        <v>15572</v>
      </c>
      <c r="B7764" s="171" t="s">
        <v>15573</v>
      </c>
      <c r="C7764" s="171" t="s">
        <v>10531</v>
      </c>
      <c r="D7764" s="171" t="s">
        <v>4</v>
      </c>
      <c r="E7764" s="11">
        <v>43160</v>
      </c>
      <c r="F7764">
        <v>0</v>
      </c>
      <c r="G7764">
        <v>0</v>
      </c>
      <c r="H7764" t="e">
        <v>#DIV/0!</v>
      </c>
      <c r="I7764">
        <v>0</v>
      </c>
      <c r="J7764">
        <v>0</v>
      </c>
      <c r="K7764" t="e">
        <v>#DIV/0!</v>
      </c>
      <c r="L7764">
        <v>0</v>
      </c>
      <c r="M7764" t="e">
        <v>#DIV/0!</v>
      </c>
      <c r="N7764">
        <v>0</v>
      </c>
      <c r="P7764">
        <v>0</v>
      </c>
      <c r="Q7764">
        <v>0</v>
      </c>
      <c r="R7764" t="e">
        <v>#DIV/0!</v>
      </c>
      <c r="S7764">
        <v>0</v>
      </c>
    </row>
    <row r="7765" spans="1:20" x14ac:dyDescent="0.3">
      <c r="A7765" t="s">
        <v>15574</v>
      </c>
      <c r="B7765" s="171" t="s">
        <v>15575</v>
      </c>
      <c r="C7765" s="171" t="s">
        <v>137</v>
      </c>
      <c r="D7765" s="171" t="s">
        <v>80</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3">
      <c r="A7766" t="s">
        <v>15576</v>
      </c>
      <c r="B7766" s="171" t="s">
        <v>15577</v>
      </c>
      <c r="C7766" s="171" t="s">
        <v>140</v>
      </c>
      <c r="D7766" s="171" t="s">
        <v>4</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3">
      <c r="A7767" t="s">
        <v>15578</v>
      </c>
      <c r="B7767" s="171" t="s">
        <v>15579</v>
      </c>
      <c r="C7767" s="171" t="s">
        <v>8615</v>
      </c>
      <c r="D7767" s="171" t="s">
        <v>80</v>
      </c>
      <c r="E7767" s="11">
        <v>43160</v>
      </c>
      <c r="F7767">
        <v>0</v>
      </c>
      <c r="G7767">
        <v>0</v>
      </c>
      <c r="H7767" t="e">
        <v>#DIV/0!</v>
      </c>
      <c r="I7767">
        <v>0</v>
      </c>
      <c r="J7767">
        <v>0</v>
      </c>
      <c r="K7767" t="e">
        <v>#DIV/0!</v>
      </c>
      <c r="L7767">
        <v>0</v>
      </c>
      <c r="M7767" t="e">
        <v>#DIV/0!</v>
      </c>
      <c r="N7767">
        <v>0</v>
      </c>
      <c r="P7767">
        <v>0</v>
      </c>
      <c r="Q7767">
        <v>0</v>
      </c>
      <c r="R7767" t="e">
        <v>#DIV/0!</v>
      </c>
      <c r="S7767">
        <v>0</v>
      </c>
    </row>
    <row r="7768" spans="1:20" x14ac:dyDescent="0.3">
      <c r="A7768" t="s">
        <v>15580</v>
      </c>
      <c r="B7768" s="171" t="s">
        <v>15581</v>
      </c>
      <c r="C7768" s="171" t="s">
        <v>8590</v>
      </c>
      <c r="D7768" s="171" t="s">
        <v>4</v>
      </c>
      <c r="E7768" s="11">
        <v>43160</v>
      </c>
      <c r="F7768">
        <v>0</v>
      </c>
      <c r="G7768">
        <v>0</v>
      </c>
      <c r="H7768" t="e">
        <v>#DIV/0!</v>
      </c>
      <c r="I7768">
        <v>0</v>
      </c>
      <c r="J7768">
        <v>0</v>
      </c>
      <c r="K7768" t="e">
        <v>#DIV/0!</v>
      </c>
      <c r="L7768">
        <v>0</v>
      </c>
      <c r="M7768" t="e">
        <v>#DIV/0!</v>
      </c>
      <c r="N7768">
        <v>0</v>
      </c>
      <c r="P7768">
        <v>0</v>
      </c>
      <c r="Q7768">
        <v>0</v>
      </c>
      <c r="R7768" t="e">
        <v>#DIV/0!</v>
      </c>
      <c r="S7768">
        <v>0</v>
      </c>
    </row>
    <row r="7769" spans="1:20" x14ac:dyDescent="0.3">
      <c r="A7769" t="s">
        <v>15582</v>
      </c>
      <c r="B7769" s="171" t="s">
        <v>15583</v>
      </c>
      <c r="C7769" s="171" t="s">
        <v>167</v>
      </c>
      <c r="D7769" s="171" t="s">
        <v>80</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3">
      <c r="A7770" t="s">
        <v>15584</v>
      </c>
      <c r="B7770" s="171" t="s">
        <v>15585</v>
      </c>
      <c r="C7770" s="171" t="s">
        <v>170</v>
      </c>
      <c r="D7770" s="171" t="s">
        <v>4</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3">
      <c r="A7771" t="s">
        <v>15586</v>
      </c>
      <c r="B7771" s="171" t="s">
        <v>15587</v>
      </c>
      <c r="C7771" s="171" t="s">
        <v>179</v>
      </c>
      <c r="D7771" s="171" t="s">
        <v>80</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3">
      <c r="A7772" t="s">
        <v>15588</v>
      </c>
      <c r="B7772" s="171" t="s">
        <v>15589</v>
      </c>
      <c r="C7772" s="171" t="s">
        <v>182</v>
      </c>
      <c r="D7772" s="171" t="s">
        <v>4</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3">
      <c r="A7773" t="s">
        <v>15590</v>
      </c>
      <c r="B7773" s="171" t="s">
        <v>15591</v>
      </c>
      <c r="C7773" s="171" t="s">
        <v>185</v>
      </c>
      <c r="D7773" s="171" t="s">
        <v>80</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3">
      <c r="A7774" t="s">
        <v>15592</v>
      </c>
      <c r="B7774" s="171" t="s">
        <v>15593</v>
      </c>
      <c r="C7774" s="171" t="s">
        <v>188</v>
      </c>
      <c r="D7774" s="171" t="s">
        <v>4</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3">
      <c r="A7775" t="s">
        <v>15594</v>
      </c>
      <c r="B7775" s="171" t="s">
        <v>15595</v>
      </c>
      <c r="C7775" s="171" t="s">
        <v>10537</v>
      </c>
      <c r="D7775" s="171" t="s">
        <v>4</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3">
      <c r="A7776" t="s">
        <v>15596</v>
      </c>
      <c r="B7776" s="171" t="s">
        <v>15597</v>
      </c>
      <c r="C7776" s="171" t="s">
        <v>191</v>
      </c>
      <c r="D7776" s="171" t="s">
        <v>80</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3">
      <c r="A7777" t="s">
        <v>15598</v>
      </c>
      <c r="B7777" s="171" t="s">
        <v>15599</v>
      </c>
      <c r="C7777" s="171" t="s">
        <v>194</v>
      </c>
      <c r="D7777" s="171" t="s">
        <v>4</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3">
      <c r="A7778" t="s">
        <v>15600</v>
      </c>
      <c r="B7778" s="171" t="s">
        <v>15601</v>
      </c>
      <c r="C7778" s="171" t="s">
        <v>197</v>
      </c>
      <c r="D7778" s="171" t="s">
        <v>4</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3">
      <c r="A7779" t="s">
        <v>15602</v>
      </c>
      <c r="B7779" s="171" t="s">
        <v>15603</v>
      </c>
      <c r="C7779" s="171" t="s">
        <v>209</v>
      </c>
      <c r="D7779" s="171" t="s">
        <v>4</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3">
      <c r="A7780" t="s">
        <v>15604</v>
      </c>
      <c r="B7780" s="171" t="s">
        <v>15605</v>
      </c>
      <c r="C7780" s="171" t="s">
        <v>212</v>
      </c>
      <c r="D7780" s="171" t="s">
        <v>80</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3">
      <c r="A7781" t="s">
        <v>15606</v>
      </c>
      <c r="B7781" s="171" t="s">
        <v>15607</v>
      </c>
      <c r="C7781" s="171" t="s">
        <v>215</v>
      </c>
      <c r="D7781" s="171" t="s">
        <v>80</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3">
      <c r="A7782" t="s">
        <v>15608</v>
      </c>
      <c r="B7782" s="171" t="s">
        <v>15609</v>
      </c>
      <c r="C7782" s="171" t="s">
        <v>218</v>
      </c>
      <c r="D7782" s="171" t="s">
        <v>4</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3">
      <c r="A7783" t="s">
        <v>15610</v>
      </c>
      <c r="B7783" s="171" t="s">
        <v>15611</v>
      </c>
      <c r="C7783" s="171" t="s">
        <v>8233</v>
      </c>
      <c r="D7783" s="171" t="s">
        <v>80</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3">
      <c r="A7784" t="s">
        <v>15612</v>
      </c>
      <c r="B7784" s="171" t="s">
        <v>15613</v>
      </c>
      <c r="C7784" s="171" t="s">
        <v>8193</v>
      </c>
      <c r="D7784" s="171" t="s">
        <v>4</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3">
      <c r="A7785" t="s">
        <v>15614</v>
      </c>
      <c r="B7785" s="171" t="s">
        <v>15615</v>
      </c>
      <c r="C7785" s="171" t="s">
        <v>233</v>
      </c>
      <c r="D7785" s="171" t="s">
        <v>80</v>
      </c>
      <c r="E7785" s="11">
        <v>43160</v>
      </c>
      <c r="F7785">
        <v>0</v>
      </c>
      <c r="G7785">
        <v>0</v>
      </c>
      <c r="H7785" t="e">
        <v>#DIV/0!</v>
      </c>
      <c r="I7785">
        <v>0</v>
      </c>
      <c r="J7785">
        <v>0</v>
      </c>
      <c r="K7785" t="e">
        <v>#DIV/0!</v>
      </c>
      <c r="L7785">
        <v>0</v>
      </c>
      <c r="M7785" t="e">
        <v>#DIV/0!</v>
      </c>
      <c r="N7785">
        <v>0</v>
      </c>
      <c r="P7785">
        <v>0</v>
      </c>
      <c r="Q7785">
        <v>0</v>
      </c>
      <c r="R7785" t="e">
        <v>#DIV/0!</v>
      </c>
      <c r="S7785">
        <v>0</v>
      </c>
    </row>
    <row r="7786" spans="1:20" x14ac:dyDescent="0.3">
      <c r="A7786" t="s">
        <v>15616</v>
      </c>
      <c r="B7786" s="171" t="s">
        <v>15617</v>
      </c>
      <c r="C7786" s="171" t="s">
        <v>236</v>
      </c>
      <c r="D7786" s="171" t="s">
        <v>4</v>
      </c>
      <c r="E7786" s="11">
        <v>43160</v>
      </c>
      <c r="F7786">
        <v>0</v>
      </c>
      <c r="G7786">
        <v>0</v>
      </c>
      <c r="H7786" t="e">
        <v>#DIV/0!</v>
      </c>
      <c r="I7786">
        <v>0</v>
      </c>
      <c r="J7786">
        <v>0</v>
      </c>
      <c r="K7786" t="e">
        <v>#DIV/0!</v>
      </c>
      <c r="L7786">
        <v>0</v>
      </c>
      <c r="M7786" t="e">
        <v>#DIV/0!</v>
      </c>
      <c r="N7786">
        <v>0</v>
      </c>
      <c r="P7786">
        <v>0</v>
      </c>
      <c r="Q7786">
        <v>0</v>
      </c>
      <c r="R7786" t="e">
        <v>#DIV/0!</v>
      </c>
      <c r="S7786">
        <v>0</v>
      </c>
    </row>
    <row r="7787" spans="1:20" x14ac:dyDescent="0.3">
      <c r="A7787" t="s">
        <v>15618</v>
      </c>
      <c r="B7787" s="171" t="s">
        <v>15619</v>
      </c>
      <c r="C7787" s="171" t="s">
        <v>239</v>
      </c>
      <c r="D7787" s="171" t="s">
        <v>4</v>
      </c>
      <c r="E7787" s="11">
        <v>43160</v>
      </c>
      <c r="F7787">
        <v>0</v>
      </c>
      <c r="G7787">
        <v>0</v>
      </c>
      <c r="H7787" t="e">
        <v>#DIV/0!</v>
      </c>
      <c r="I7787">
        <v>0</v>
      </c>
      <c r="J7787">
        <v>0</v>
      </c>
      <c r="K7787" t="e">
        <v>#DIV/0!</v>
      </c>
      <c r="L7787">
        <v>0</v>
      </c>
      <c r="M7787" t="e">
        <v>#DIV/0!</v>
      </c>
      <c r="N7787">
        <v>0</v>
      </c>
      <c r="P7787">
        <v>0</v>
      </c>
      <c r="Q7787">
        <v>0</v>
      </c>
      <c r="R7787" t="e">
        <v>#DIV/0!</v>
      </c>
      <c r="S7787">
        <v>0</v>
      </c>
    </row>
    <row r="7788" spans="1:20" x14ac:dyDescent="0.3">
      <c r="A7788" t="s">
        <v>15620</v>
      </c>
      <c r="B7788" s="171" t="s">
        <v>15621</v>
      </c>
      <c r="C7788" s="171" t="s">
        <v>143</v>
      </c>
      <c r="D7788" s="171" t="s">
        <v>4</v>
      </c>
      <c r="E7788" s="11">
        <v>43160</v>
      </c>
      <c r="F7788">
        <v>0</v>
      </c>
      <c r="G7788">
        <v>0</v>
      </c>
      <c r="H7788" t="e">
        <v>#DIV/0!</v>
      </c>
      <c r="I7788">
        <v>0</v>
      </c>
      <c r="J7788">
        <v>0</v>
      </c>
      <c r="K7788" t="e">
        <v>#DIV/0!</v>
      </c>
      <c r="L7788">
        <v>0</v>
      </c>
      <c r="M7788" t="e">
        <v>#DIV/0!</v>
      </c>
      <c r="N7788">
        <v>0</v>
      </c>
      <c r="P7788">
        <v>0</v>
      </c>
      <c r="Q7788">
        <v>0</v>
      </c>
      <c r="R7788" t="e">
        <v>#DIV/0!</v>
      </c>
      <c r="S7788">
        <v>0</v>
      </c>
    </row>
    <row r="7789" spans="1:20" x14ac:dyDescent="0.3">
      <c r="A7789" t="s">
        <v>15622</v>
      </c>
      <c r="B7789" s="171" t="s">
        <v>15623</v>
      </c>
      <c r="C7789" s="171" t="s">
        <v>146</v>
      </c>
      <c r="D7789" s="171" t="s">
        <v>80</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3">
      <c r="A7790" t="s">
        <v>15624</v>
      </c>
      <c r="B7790" s="171" t="s">
        <v>15625</v>
      </c>
      <c r="C7790" s="171" t="s">
        <v>152</v>
      </c>
      <c r="D7790" s="171" t="s">
        <v>4</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3">
      <c r="A7791" t="s">
        <v>15626</v>
      </c>
      <c r="B7791" s="171" t="s">
        <v>15627</v>
      </c>
      <c r="C7791" s="171" t="s">
        <v>155</v>
      </c>
      <c r="D7791" s="171" t="s">
        <v>4</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3">
      <c r="A7792" t="s">
        <v>15628</v>
      </c>
      <c r="B7792" s="171" t="s">
        <v>15629</v>
      </c>
      <c r="C7792" s="171" t="s">
        <v>10534</v>
      </c>
      <c r="D7792" s="171" t="s">
        <v>4</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3">
      <c r="A7793" t="s">
        <v>15630</v>
      </c>
      <c r="B7793" s="171" t="s">
        <v>15631</v>
      </c>
      <c r="C7793" s="171" t="s">
        <v>158</v>
      </c>
      <c r="D7793" s="171" t="s">
        <v>4</v>
      </c>
      <c r="E7793" s="11">
        <v>43160</v>
      </c>
      <c r="F7793">
        <v>0</v>
      </c>
      <c r="G7793">
        <v>0</v>
      </c>
      <c r="H7793" t="e">
        <v>#DIV/0!</v>
      </c>
      <c r="I7793">
        <v>0</v>
      </c>
      <c r="J7793">
        <v>0</v>
      </c>
      <c r="K7793" t="e">
        <v>#DIV/0!</v>
      </c>
      <c r="L7793">
        <v>0</v>
      </c>
      <c r="M7793" t="e">
        <v>#DIV/0!</v>
      </c>
      <c r="N7793">
        <v>0</v>
      </c>
      <c r="P7793">
        <v>0</v>
      </c>
      <c r="Q7793">
        <v>0</v>
      </c>
      <c r="R7793" t="e">
        <v>#DIV/0!</v>
      </c>
      <c r="S7793">
        <v>0</v>
      </c>
    </row>
    <row r="7794" spans="1:19" x14ac:dyDescent="0.3">
      <c r="A7794" t="s">
        <v>15632</v>
      </c>
      <c r="B7794" s="171" t="s">
        <v>15633</v>
      </c>
      <c r="C7794" s="171" t="s">
        <v>161</v>
      </c>
      <c r="D7794" s="171" t="s">
        <v>80</v>
      </c>
      <c r="E7794" s="11">
        <v>43160</v>
      </c>
      <c r="F7794">
        <v>0</v>
      </c>
      <c r="G7794">
        <v>0</v>
      </c>
      <c r="H7794" t="e">
        <v>#DIV/0!</v>
      </c>
      <c r="I7794">
        <v>0</v>
      </c>
      <c r="J7794">
        <v>0</v>
      </c>
      <c r="K7794" t="e">
        <v>#DIV/0!</v>
      </c>
      <c r="L7794">
        <v>0</v>
      </c>
      <c r="M7794" t="e">
        <v>#DIV/0!</v>
      </c>
      <c r="N7794">
        <v>0</v>
      </c>
      <c r="P7794">
        <v>0</v>
      </c>
      <c r="Q7794">
        <v>0</v>
      </c>
      <c r="R7794" t="e">
        <v>#DIV/0!</v>
      </c>
      <c r="S7794">
        <v>0</v>
      </c>
    </row>
    <row r="7795" spans="1:19" x14ac:dyDescent="0.3">
      <c r="A7795" t="s">
        <v>15634</v>
      </c>
      <c r="B7795" s="171" t="s">
        <v>15635</v>
      </c>
      <c r="C7795" s="171" t="s">
        <v>221</v>
      </c>
      <c r="D7795" s="171" t="s">
        <v>80</v>
      </c>
      <c r="E7795" s="11">
        <v>43160</v>
      </c>
      <c r="F7795">
        <v>0</v>
      </c>
      <c r="G7795">
        <v>0</v>
      </c>
      <c r="H7795" t="e">
        <v>#DIV/0!</v>
      </c>
      <c r="I7795">
        <v>0</v>
      </c>
      <c r="J7795">
        <v>0</v>
      </c>
      <c r="K7795" t="e">
        <v>#DIV/0!</v>
      </c>
      <c r="L7795">
        <v>0</v>
      </c>
      <c r="M7795" t="e">
        <v>#DIV/0!</v>
      </c>
      <c r="N7795">
        <v>0</v>
      </c>
      <c r="P7795">
        <v>0</v>
      </c>
      <c r="Q7795">
        <v>0</v>
      </c>
      <c r="R7795" t="e">
        <v>#DIV/0!</v>
      </c>
      <c r="S7795">
        <v>0</v>
      </c>
    </row>
    <row r="7796" spans="1:19" x14ac:dyDescent="0.3">
      <c r="A7796" t="s">
        <v>15636</v>
      </c>
      <c r="B7796" s="171" t="s">
        <v>15637</v>
      </c>
      <c r="C7796" s="171" t="s">
        <v>227</v>
      </c>
      <c r="D7796" s="171" t="s">
        <v>4</v>
      </c>
      <c r="E7796" s="11">
        <v>43160</v>
      </c>
      <c r="F7796">
        <v>0</v>
      </c>
      <c r="G7796">
        <v>0</v>
      </c>
      <c r="H7796" t="e">
        <v>#DIV/0!</v>
      </c>
      <c r="I7796">
        <v>0</v>
      </c>
      <c r="J7796">
        <v>0</v>
      </c>
      <c r="K7796" t="e">
        <v>#DIV/0!</v>
      </c>
      <c r="L7796">
        <v>0</v>
      </c>
      <c r="M7796" t="e">
        <v>#DIV/0!</v>
      </c>
      <c r="N7796">
        <v>0</v>
      </c>
      <c r="P7796">
        <v>0</v>
      </c>
      <c r="Q7796">
        <v>0</v>
      </c>
      <c r="R7796" t="e">
        <v>#DIV/0!</v>
      </c>
      <c r="S7796">
        <v>0</v>
      </c>
    </row>
    <row r="7797" spans="1:19" x14ac:dyDescent="0.3">
      <c r="A7797" t="s">
        <v>15638</v>
      </c>
      <c r="B7797" s="171" t="s">
        <v>15639</v>
      </c>
      <c r="C7797" s="171" t="s">
        <v>230</v>
      </c>
      <c r="D7797" s="171" t="s">
        <v>4</v>
      </c>
      <c r="E7797" s="11">
        <v>43160</v>
      </c>
      <c r="F7797">
        <v>0</v>
      </c>
      <c r="G7797">
        <v>0</v>
      </c>
      <c r="H7797" t="e">
        <v>#DIV/0!</v>
      </c>
      <c r="I7797">
        <v>0</v>
      </c>
      <c r="J7797">
        <v>0</v>
      </c>
      <c r="K7797" t="e">
        <v>#DIV/0!</v>
      </c>
      <c r="L7797">
        <v>0</v>
      </c>
      <c r="M7797" t="e">
        <v>#DIV/0!</v>
      </c>
      <c r="N7797">
        <v>0</v>
      </c>
      <c r="P7797">
        <v>0</v>
      </c>
      <c r="Q7797">
        <v>0</v>
      </c>
      <c r="R7797" t="e">
        <v>#DIV/0!</v>
      </c>
      <c r="S7797">
        <v>0</v>
      </c>
    </row>
    <row r="7798" spans="1:19" x14ac:dyDescent="0.3">
      <c r="A7798" t="s">
        <v>15640</v>
      </c>
      <c r="B7798" s="171" t="s">
        <v>15641</v>
      </c>
      <c r="C7798" s="171" t="s">
        <v>15511</v>
      </c>
      <c r="D7798" s="171" t="s">
        <v>4</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3">
      <c r="A7799" t="s">
        <v>15642</v>
      </c>
      <c r="B7799" s="171" t="s">
        <v>15643</v>
      </c>
      <c r="C7799" s="171" t="s">
        <v>119</v>
      </c>
      <c r="D7799" s="171" t="s">
        <v>80</v>
      </c>
      <c r="E7799" s="11">
        <v>43191</v>
      </c>
      <c r="F7799">
        <v>0</v>
      </c>
      <c r="G7799">
        <v>0</v>
      </c>
      <c r="H7799" t="e">
        <v>#DIV/0!</v>
      </c>
      <c r="I7799">
        <v>0</v>
      </c>
      <c r="J7799">
        <v>0</v>
      </c>
      <c r="K7799" t="e">
        <v>#DIV/0!</v>
      </c>
      <c r="L7799">
        <v>0</v>
      </c>
      <c r="M7799" t="e">
        <v>#DIV/0!</v>
      </c>
      <c r="N7799">
        <v>0</v>
      </c>
      <c r="P7799">
        <v>0</v>
      </c>
      <c r="Q7799">
        <v>0</v>
      </c>
      <c r="R7799" t="e">
        <v>#DIV/0!</v>
      </c>
      <c r="S7799">
        <v>0</v>
      </c>
    </row>
    <row r="7800" spans="1:19" x14ac:dyDescent="0.3">
      <c r="A7800" t="s">
        <v>15644</v>
      </c>
      <c r="B7800" s="171" t="s">
        <v>15645</v>
      </c>
      <c r="C7800" s="171" t="s">
        <v>143</v>
      </c>
      <c r="D7800" s="171" t="s">
        <v>80</v>
      </c>
      <c r="E7800" s="11">
        <v>43191</v>
      </c>
      <c r="F7800">
        <v>0</v>
      </c>
      <c r="G7800">
        <v>0</v>
      </c>
      <c r="H7800" t="e">
        <v>#DIV/0!</v>
      </c>
      <c r="I7800">
        <v>0</v>
      </c>
      <c r="J7800">
        <v>0</v>
      </c>
      <c r="K7800" t="e">
        <v>#DIV/0!</v>
      </c>
      <c r="L7800">
        <v>0</v>
      </c>
      <c r="M7800" t="e">
        <v>#DIV/0!</v>
      </c>
      <c r="N7800">
        <v>0</v>
      </c>
      <c r="P7800">
        <v>0</v>
      </c>
      <c r="Q7800">
        <v>0</v>
      </c>
      <c r="R7800" t="e">
        <v>#DIV/0!</v>
      </c>
      <c r="S7800">
        <v>0</v>
      </c>
    </row>
    <row r="7801" spans="1:19" x14ac:dyDescent="0.3">
      <c r="A7801" t="s">
        <v>15646</v>
      </c>
      <c r="B7801" s="171" t="s">
        <v>15647</v>
      </c>
      <c r="C7801" s="171" t="s">
        <v>158</v>
      </c>
      <c r="D7801" s="171" t="s">
        <v>80</v>
      </c>
      <c r="E7801" s="11">
        <v>43191</v>
      </c>
      <c r="F7801">
        <v>0</v>
      </c>
      <c r="G7801">
        <v>0</v>
      </c>
      <c r="H7801" t="e">
        <v>#DIV/0!</v>
      </c>
      <c r="I7801">
        <v>0</v>
      </c>
      <c r="J7801">
        <v>0</v>
      </c>
      <c r="K7801" t="e">
        <v>#DIV/0!</v>
      </c>
      <c r="L7801">
        <v>0</v>
      </c>
      <c r="M7801" t="e">
        <v>#DIV/0!</v>
      </c>
      <c r="N7801">
        <v>0</v>
      </c>
      <c r="P7801">
        <v>0</v>
      </c>
      <c r="Q7801">
        <v>0</v>
      </c>
      <c r="R7801" t="e">
        <v>#DIV/0!</v>
      </c>
      <c r="S7801">
        <v>0</v>
      </c>
    </row>
    <row r="7802" spans="1:19" x14ac:dyDescent="0.3">
      <c r="A7802" t="s">
        <v>15648</v>
      </c>
      <c r="B7802" s="171" t="s">
        <v>15649</v>
      </c>
      <c r="C7802" s="171" t="s">
        <v>209</v>
      </c>
      <c r="D7802" s="171" t="s">
        <v>80</v>
      </c>
      <c r="E7802" s="11">
        <v>43191</v>
      </c>
      <c r="F7802">
        <v>0</v>
      </c>
      <c r="G7802">
        <v>0</v>
      </c>
      <c r="H7802" t="e">
        <v>#DIV/0!</v>
      </c>
      <c r="I7802">
        <v>0</v>
      </c>
      <c r="J7802">
        <v>0</v>
      </c>
      <c r="K7802" t="e">
        <v>#DIV/0!</v>
      </c>
      <c r="L7802">
        <v>0</v>
      </c>
      <c r="M7802" t="e">
        <v>#DIV/0!</v>
      </c>
      <c r="N7802">
        <v>0</v>
      </c>
      <c r="P7802">
        <v>0</v>
      </c>
      <c r="Q7802">
        <v>0</v>
      </c>
      <c r="R7802" t="e">
        <v>#DIV/0!</v>
      </c>
      <c r="S7802">
        <v>0</v>
      </c>
    </row>
    <row r="7803" spans="1:19" x14ac:dyDescent="0.3">
      <c r="A7803" t="s">
        <v>15650</v>
      </c>
      <c r="B7803" s="171" t="s">
        <v>15651</v>
      </c>
      <c r="C7803" s="171" t="s">
        <v>76</v>
      </c>
      <c r="D7803" s="171" t="s">
        <v>4</v>
      </c>
      <c r="E7803" s="11">
        <v>43191</v>
      </c>
      <c r="F7803">
        <v>0</v>
      </c>
      <c r="G7803">
        <v>0</v>
      </c>
      <c r="H7803" t="e">
        <v>#DIV/0!</v>
      </c>
      <c r="I7803">
        <v>0</v>
      </c>
      <c r="J7803">
        <v>0</v>
      </c>
      <c r="K7803" t="e">
        <v>#DIV/0!</v>
      </c>
      <c r="L7803">
        <v>0</v>
      </c>
      <c r="M7803" t="e">
        <v>#DIV/0!</v>
      </c>
      <c r="N7803">
        <v>0</v>
      </c>
      <c r="P7803">
        <v>0</v>
      </c>
      <c r="Q7803">
        <v>0</v>
      </c>
      <c r="R7803" t="e">
        <v>#DIV/0!</v>
      </c>
      <c r="S7803">
        <v>0</v>
      </c>
    </row>
    <row r="7804" spans="1:19" x14ac:dyDescent="0.3">
      <c r="A7804" t="s">
        <v>15652</v>
      </c>
      <c r="B7804" s="171" t="s">
        <v>15653</v>
      </c>
      <c r="C7804" s="171" t="s">
        <v>203</v>
      </c>
      <c r="D7804" s="171" t="s">
        <v>80</v>
      </c>
      <c r="E7804" s="11">
        <v>43191</v>
      </c>
      <c r="F7804">
        <v>3.5</v>
      </c>
      <c r="G7804">
        <v>3.5</v>
      </c>
      <c r="H7804">
        <v>1</v>
      </c>
      <c r="I7804">
        <v>25</v>
      </c>
      <c r="J7804">
        <v>21</v>
      </c>
      <c r="K7804">
        <v>1.1904761904761905</v>
      </c>
      <c r="L7804">
        <v>21</v>
      </c>
      <c r="M7804">
        <v>1</v>
      </c>
      <c r="N7804">
        <v>24</v>
      </c>
      <c r="P7804">
        <v>0</v>
      </c>
      <c r="Q7804">
        <v>0</v>
      </c>
      <c r="R7804" t="e">
        <v>#DIV/0!</v>
      </c>
      <c r="S7804">
        <v>1</v>
      </c>
    </row>
    <row r="7805" spans="1:19" x14ac:dyDescent="0.3">
      <c r="A7805" t="s">
        <v>15654</v>
      </c>
      <c r="B7805" s="171" t="s">
        <v>15655</v>
      </c>
      <c r="C7805" s="171" t="s">
        <v>128</v>
      </c>
      <c r="D7805" s="171" t="s">
        <v>80</v>
      </c>
      <c r="E7805" s="11">
        <v>43191</v>
      </c>
      <c r="F7805">
        <v>0</v>
      </c>
      <c r="G7805">
        <v>0</v>
      </c>
      <c r="H7805" t="e">
        <v>#DIV/0!</v>
      </c>
      <c r="I7805">
        <v>0</v>
      </c>
      <c r="J7805">
        <v>0</v>
      </c>
      <c r="K7805" t="e">
        <v>#DIV/0!</v>
      </c>
      <c r="L7805">
        <v>0</v>
      </c>
      <c r="M7805" t="e">
        <v>#DIV/0!</v>
      </c>
      <c r="N7805">
        <v>0</v>
      </c>
      <c r="P7805">
        <v>0</v>
      </c>
      <c r="Q7805">
        <v>0</v>
      </c>
      <c r="R7805" t="e">
        <v>#DIV/0!</v>
      </c>
      <c r="S7805">
        <v>0</v>
      </c>
    </row>
    <row r="7806" spans="1:19" x14ac:dyDescent="0.3">
      <c r="A7806" t="s">
        <v>15656</v>
      </c>
      <c r="B7806" s="171" t="s">
        <v>15657</v>
      </c>
      <c r="C7806" s="171" t="s">
        <v>14824</v>
      </c>
      <c r="D7806" s="171" t="s">
        <v>80</v>
      </c>
      <c r="E7806" s="11">
        <v>43191</v>
      </c>
      <c r="F7806">
        <v>0</v>
      </c>
      <c r="G7806">
        <v>0</v>
      </c>
      <c r="H7806" t="e">
        <v>#DIV/0!</v>
      </c>
      <c r="I7806">
        <v>0</v>
      </c>
      <c r="J7806">
        <v>0</v>
      </c>
      <c r="K7806" t="e">
        <v>#DIV/0!</v>
      </c>
      <c r="L7806">
        <v>0</v>
      </c>
      <c r="M7806" t="e">
        <v>#DIV/0!</v>
      </c>
      <c r="N7806">
        <v>0</v>
      </c>
      <c r="P7806">
        <v>0</v>
      </c>
      <c r="Q7806">
        <v>0</v>
      </c>
      <c r="R7806" t="e">
        <v>#DIV/0!</v>
      </c>
      <c r="S7806">
        <v>0</v>
      </c>
    </row>
    <row r="7807" spans="1:19" x14ac:dyDescent="0.3">
      <c r="A7807" t="s">
        <v>15658</v>
      </c>
      <c r="B7807" s="171" t="s">
        <v>15659</v>
      </c>
      <c r="C7807" s="171" t="s">
        <v>152</v>
      </c>
      <c r="D7807" s="171" t="s">
        <v>80</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3">
      <c r="A7808" t="s">
        <v>15660</v>
      </c>
      <c r="B7808" s="171" t="s">
        <v>15661</v>
      </c>
      <c r="C7808" s="171" t="s">
        <v>194</v>
      </c>
      <c r="D7808" s="171" t="s">
        <v>80</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3">
      <c r="A7809" t="s">
        <v>15662</v>
      </c>
      <c r="B7809" s="171" t="s">
        <v>15663</v>
      </c>
      <c r="C7809" s="171" t="s">
        <v>236</v>
      </c>
      <c r="D7809" s="171" t="s">
        <v>80</v>
      </c>
      <c r="E7809" s="11">
        <v>43191</v>
      </c>
      <c r="F7809">
        <v>0</v>
      </c>
      <c r="G7809">
        <v>0</v>
      </c>
      <c r="H7809" t="e">
        <v>#DIV/0!</v>
      </c>
      <c r="I7809">
        <v>0</v>
      </c>
      <c r="J7809">
        <v>0</v>
      </c>
      <c r="K7809" t="e">
        <v>#DIV/0!</v>
      </c>
      <c r="L7809">
        <v>0</v>
      </c>
      <c r="M7809" t="e">
        <v>#DIV/0!</v>
      </c>
      <c r="N7809">
        <v>0</v>
      </c>
      <c r="P7809">
        <v>0</v>
      </c>
      <c r="Q7809">
        <v>0</v>
      </c>
      <c r="R7809" t="e">
        <v>#DIV/0!</v>
      </c>
      <c r="S7809">
        <v>0</v>
      </c>
    </row>
    <row r="7810" spans="1:20" x14ac:dyDescent="0.3">
      <c r="A7810" t="s">
        <v>15664</v>
      </c>
      <c r="B7810" s="171" t="s">
        <v>15665</v>
      </c>
      <c r="C7810" s="171" t="s">
        <v>239</v>
      </c>
      <c r="D7810" s="171" t="s">
        <v>80</v>
      </c>
      <c r="E7810" s="11">
        <v>43191</v>
      </c>
      <c r="F7810">
        <v>0</v>
      </c>
      <c r="G7810">
        <v>0</v>
      </c>
      <c r="H7810" t="e">
        <v>#DIV/0!</v>
      </c>
      <c r="I7810">
        <v>0</v>
      </c>
      <c r="J7810">
        <v>0</v>
      </c>
      <c r="K7810" t="e">
        <v>#DIV/0!</v>
      </c>
      <c r="L7810">
        <v>0</v>
      </c>
      <c r="M7810" t="e">
        <v>#DIV/0!</v>
      </c>
      <c r="N7810">
        <v>0</v>
      </c>
      <c r="P7810">
        <v>0</v>
      </c>
      <c r="Q7810">
        <v>0</v>
      </c>
      <c r="R7810" t="e">
        <v>#DIV/0!</v>
      </c>
      <c r="S7810">
        <v>0</v>
      </c>
    </row>
    <row r="7811" spans="1:20" x14ac:dyDescent="0.3">
      <c r="A7811" t="s">
        <v>15666</v>
      </c>
      <c r="B7811" s="171" t="s">
        <v>15667</v>
      </c>
      <c r="C7811" s="171" t="s">
        <v>176</v>
      </c>
      <c r="D7811" s="171" t="s">
        <v>80</v>
      </c>
      <c r="E7811" s="11">
        <v>43191</v>
      </c>
      <c r="F7811">
        <v>4</v>
      </c>
      <c r="G7811">
        <v>4</v>
      </c>
      <c r="H7811">
        <v>1</v>
      </c>
      <c r="I7811">
        <v>31</v>
      </c>
      <c r="J7811">
        <v>24</v>
      </c>
      <c r="K7811">
        <v>1.2916666666666667</v>
      </c>
      <c r="L7811">
        <v>24</v>
      </c>
      <c r="M7811">
        <v>1</v>
      </c>
      <c r="N7811">
        <v>24</v>
      </c>
      <c r="P7811">
        <v>1</v>
      </c>
      <c r="Q7811">
        <v>1</v>
      </c>
      <c r="R7811">
        <v>1</v>
      </c>
      <c r="S7811">
        <v>7</v>
      </c>
    </row>
    <row r="7812" spans="1:20" x14ac:dyDescent="0.3">
      <c r="A7812" t="s">
        <v>15668</v>
      </c>
      <c r="B7812" s="171" t="s">
        <v>15669</v>
      </c>
      <c r="C7812" s="171" t="s">
        <v>206</v>
      </c>
      <c r="D7812" s="171" t="s">
        <v>80</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3">
      <c r="A7813" t="s">
        <v>15670</v>
      </c>
      <c r="B7813" s="171" t="s">
        <v>15671</v>
      </c>
      <c r="C7813" s="171" t="s">
        <v>113</v>
      </c>
      <c r="D7813" s="171" t="s">
        <v>80</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3">
      <c r="A7814" t="s">
        <v>15672</v>
      </c>
      <c r="B7814" s="171" t="s">
        <v>15673</v>
      </c>
      <c r="C7814" s="171" t="s">
        <v>131</v>
      </c>
      <c r="D7814" s="171" t="s">
        <v>80</v>
      </c>
      <c r="E7814" s="11">
        <v>43191</v>
      </c>
      <c r="F7814">
        <v>0</v>
      </c>
      <c r="G7814">
        <v>0</v>
      </c>
      <c r="H7814" t="e">
        <v>#DIV/0!</v>
      </c>
      <c r="I7814">
        <v>0</v>
      </c>
      <c r="J7814">
        <v>0</v>
      </c>
      <c r="K7814" t="e">
        <v>#DIV/0!</v>
      </c>
      <c r="L7814">
        <v>0</v>
      </c>
      <c r="M7814" t="e">
        <v>#DIV/0!</v>
      </c>
      <c r="N7814">
        <v>0</v>
      </c>
      <c r="P7814">
        <v>0</v>
      </c>
      <c r="Q7814">
        <v>0</v>
      </c>
      <c r="R7814" t="e">
        <v>#DIV/0!</v>
      </c>
      <c r="S7814">
        <v>0</v>
      </c>
    </row>
    <row r="7815" spans="1:20" x14ac:dyDescent="0.3">
      <c r="A7815" t="s">
        <v>15674</v>
      </c>
      <c r="B7815" s="171" t="s">
        <v>15675</v>
      </c>
      <c r="C7815" s="171" t="s">
        <v>14843</v>
      </c>
      <c r="D7815" s="171" t="s">
        <v>80</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3">
      <c r="A7816" t="s">
        <v>15676</v>
      </c>
      <c r="B7816" s="171" t="s">
        <v>15677</v>
      </c>
      <c r="C7816" s="171" t="s">
        <v>155</v>
      </c>
      <c r="D7816" s="171" t="s">
        <v>80</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3">
      <c r="A7817" t="s">
        <v>15678</v>
      </c>
      <c r="B7817" s="171" t="s">
        <v>15679</v>
      </c>
      <c r="C7817" s="171" t="s">
        <v>188</v>
      </c>
      <c r="D7817" s="171" t="s">
        <v>80</v>
      </c>
      <c r="E7817" s="11">
        <v>43191</v>
      </c>
      <c r="F7817">
        <v>5.5</v>
      </c>
      <c r="G7817">
        <v>5.5</v>
      </c>
      <c r="H7817">
        <v>1</v>
      </c>
      <c r="I7817">
        <v>28</v>
      </c>
      <c r="J7817">
        <v>33</v>
      </c>
      <c r="K7817">
        <v>0.84848484848484851</v>
      </c>
      <c r="L7817">
        <v>33</v>
      </c>
      <c r="M7817">
        <v>1</v>
      </c>
      <c r="N7817">
        <v>21</v>
      </c>
      <c r="P7817">
        <v>3</v>
      </c>
      <c r="Q7817">
        <v>3</v>
      </c>
      <c r="R7817">
        <v>1</v>
      </c>
      <c r="S7817">
        <v>7</v>
      </c>
    </row>
    <row r="7818" spans="1:20" x14ac:dyDescent="0.3">
      <c r="A7818" t="s">
        <v>15680</v>
      </c>
      <c r="B7818" s="171" t="s">
        <v>15681</v>
      </c>
      <c r="C7818" s="171" t="s">
        <v>227</v>
      </c>
      <c r="D7818" s="171" t="s">
        <v>80</v>
      </c>
      <c r="E7818" s="11">
        <v>43191</v>
      </c>
      <c r="F7818">
        <v>0</v>
      </c>
      <c r="G7818">
        <v>0</v>
      </c>
      <c r="H7818" t="e">
        <v>#DIV/0!</v>
      </c>
      <c r="I7818">
        <v>0</v>
      </c>
      <c r="J7818">
        <v>0</v>
      </c>
      <c r="K7818" t="e">
        <v>#DIV/0!</v>
      </c>
      <c r="L7818">
        <v>0</v>
      </c>
      <c r="M7818" t="e">
        <v>#DIV/0!</v>
      </c>
      <c r="N7818">
        <v>0</v>
      </c>
      <c r="P7818">
        <v>0</v>
      </c>
      <c r="Q7818">
        <v>0</v>
      </c>
      <c r="R7818" t="e">
        <v>#DIV/0!</v>
      </c>
      <c r="S7818">
        <v>0</v>
      </c>
    </row>
    <row r="7819" spans="1:20" x14ac:dyDescent="0.3">
      <c r="A7819" t="s">
        <v>15682</v>
      </c>
      <c r="B7819" s="171" t="s">
        <v>15683</v>
      </c>
      <c r="C7819" s="171" t="s">
        <v>116</v>
      </c>
      <c r="D7819" s="171" t="s">
        <v>80</v>
      </c>
      <c r="E7819" s="11">
        <v>43191</v>
      </c>
      <c r="F7819">
        <v>5.5</v>
      </c>
      <c r="G7819">
        <v>5.5</v>
      </c>
      <c r="H7819">
        <v>1</v>
      </c>
      <c r="I7819">
        <v>74</v>
      </c>
      <c r="J7819">
        <v>77</v>
      </c>
      <c r="K7819">
        <v>0.96103896103896103</v>
      </c>
      <c r="L7819">
        <v>77</v>
      </c>
      <c r="M7819">
        <v>1</v>
      </c>
      <c r="N7819">
        <v>74</v>
      </c>
      <c r="P7819">
        <v>1</v>
      </c>
      <c r="Q7819">
        <v>1</v>
      </c>
      <c r="R7819">
        <v>1</v>
      </c>
      <c r="S7819">
        <v>0</v>
      </c>
    </row>
    <row r="7820" spans="1:20" x14ac:dyDescent="0.3">
      <c r="A7820" t="s">
        <v>15684</v>
      </c>
      <c r="B7820" s="171" t="s">
        <v>15685</v>
      </c>
      <c r="C7820" s="171" t="s">
        <v>9862</v>
      </c>
      <c r="D7820" s="171" t="s">
        <v>80</v>
      </c>
      <c r="E7820" s="11">
        <v>43191</v>
      </c>
      <c r="F7820">
        <v>0</v>
      </c>
      <c r="G7820">
        <v>0</v>
      </c>
      <c r="H7820" t="e">
        <v>#DIV/0!</v>
      </c>
      <c r="I7820">
        <v>0</v>
      </c>
      <c r="J7820">
        <v>0</v>
      </c>
      <c r="K7820" t="e">
        <v>#DIV/0!</v>
      </c>
      <c r="L7820">
        <v>0</v>
      </c>
      <c r="M7820" t="e">
        <v>#DIV/0!</v>
      </c>
      <c r="N7820">
        <v>0</v>
      </c>
      <c r="P7820">
        <v>0</v>
      </c>
      <c r="Q7820">
        <v>0</v>
      </c>
      <c r="R7820" t="e">
        <v>#DIV/0!</v>
      </c>
      <c r="S7820">
        <v>0</v>
      </c>
    </row>
    <row r="7821" spans="1:20" x14ac:dyDescent="0.3">
      <c r="A7821" t="s">
        <v>15686</v>
      </c>
      <c r="B7821" s="171" t="s">
        <v>15687</v>
      </c>
      <c r="C7821" s="171" t="s">
        <v>140</v>
      </c>
      <c r="D7821" s="171" t="s">
        <v>80</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3">
      <c r="A7822" t="s">
        <v>15688</v>
      </c>
      <c r="B7822" s="171" t="s">
        <v>15689</v>
      </c>
      <c r="C7822" s="171" t="s">
        <v>8590</v>
      </c>
      <c r="D7822" s="171" t="s">
        <v>80</v>
      </c>
      <c r="E7822" s="11">
        <v>43191</v>
      </c>
      <c r="F7822">
        <v>0</v>
      </c>
      <c r="G7822">
        <v>0</v>
      </c>
      <c r="H7822" t="e">
        <v>#DIV/0!</v>
      </c>
      <c r="I7822">
        <v>0</v>
      </c>
      <c r="J7822">
        <v>0</v>
      </c>
      <c r="K7822" t="e">
        <v>#DIV/0!</v>
      </c>
      <c r="L7822">
        <v>0</v>
      </c>
      <c r="M7822" t="e">
        <v>#DIV/0!</v>
      </c>
      <c r="N7822">
        <v>0</v>
      </c>
      <c r="P7822">
        <v>0</v>
      </c>
      <c r="Q7822">
        <v>0</v>
      </c>
      <c r="R7822" t="e">
        <v>#DIV/0!</v>
      </c>
      <c r="S7822">
        <v>0</v>
      </c>
    </row>
    <row r="7823" spans="1:20" x14ac:dyDescent="0.3">
      <c r="A7823" t="s">
        <v>15690</v>
      </c>
      <c r="B7823" s="171" t="s">
        <v>15691</v>
      </c>
      <c r="C7823" s="171" t="s">
        <v>170</v>
      </c>
      <c r="D7823" s="171" t="s">
        <v>80</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3">
      <c r="A7824" t="s">
        <v>15692</v>
      </c>
      <c r="B7824" s="171" t="s">
        <v>15693</v>
      </c>
      <c r="C7824" s="171" t="s">
        <v>182</v>
      </c>
      <c r="D7824" s="171" t="s">
        <v>80</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3">
      <c r="A7825" t="s">
        <v>15694</v>
      </c>
      <c r="B7825" s="171" t="s">
        <v>15695</v>
      </c>
      <c r="C7825" s="171" t="s">
        <v>197</v>
      </c>
      <c r="D7825" s="171" t="s">
        <v>80</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3">
      <c r="A7826" t="s">
        <v>15696</v>
      </c>
      <c r="B7826" s="171" t="s">
        <v>15697</v>
      </c>
      <c r="C7826" s="171" t="s">
        <v>218</v>
      </c>
      <c r="D7826" s="171" t="s">
        <v>80</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3">
      <c r="A7827" t="s">
        <v>15698</v>
      </c>
      <c r="B7827" s="171" t="s">
        <v>15699</v>
      </c>
      <c r="C7827" s="171" t="s">
        <v>230</v>
      </c>
      <c r="D7827" s="171" t="s">
        <v>80</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3">
      <c r="A7828" t="s">
        <v>15700</v>
      </c>
      <c r="B7828" s="171" t="s">
        <v>15701</v>
      </c>
      <c r="C7828" s="171" t="s">
        <v>8193</v>
      </c>
      <c r="D7828" s="171" t="s">
        <v>80</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3">
      <c r="A7829" t="s">
        <v>15702</v>
      </c>
      <c r="B7829" s="171" t="s">
        <v>15703</v>
      </c>
      <c r="C7829" s="171" t="s">
        <v>10522</v>
      </c>
      <c r="D7829" s="171" t="s">
        <v>80</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3">
      <c r="A7830" t="s">
        <v>15704</v>
      </c>
      <c r="B7830" s="171" t="s">
        <v>15705</v>
      </c>
      <c r="C7830" s="171" t="s">
        <v>10525</v>
      </c>
      <c r="D7830" s="171" t="s">
        <v>80</v>
      </c>
      <c r="E7830" s="11">
        <v>43191</v>
      </c>
      <c r="F7830">
        <v>0</v>
      </c>
      <c r="G7830">
        <v>0</v>
      </c>
      <c r="H7830" t="e">
        <v>#DIV/0!</v>
      </c>
      <c r="I7830">
        <v>0</v>
      </c>
      <c r="J7830">
        <v>0</v>
      </c>
      <c r="K7830" t="e">
        <v>#DIV/0!</v>
      </c>
      <c r="L7830">
        <v>0</v>
      </c>
      <c r="M7830" t="e">
        <v>#DIV/0!</v>
      </c>
      <c r="N7830">
        <v>0</v>
      </c>
      <c r="P7830">
        <v>0</v>
      </c>
      <c r="Q7830">
        <v>0</v>
      </c>
      <c r="R7830" t="e">
        <v>#DIV/0!</v>
      </c>
      <c r="S7830">
        <v>0</v>
      </c>
    </row>
    <row r="7831" spans="1:20" x14ac:dyDescent="0.3">
      <c r="A7831" t="s">
        <v>15706</v>
      </c>
      <c r="B7831" s="171" t="s">
        <v>15707</v>
      </c>
      <c r="C7831" s="171" t="s">
        <v>10528</v>
      </c>
      <c r="D7831" s="171" t="s">
        <v>80</v>
      </c>
      <c r="E7831" s="11">
        <v>43191</v>
      </c>
      <c r="F7831">
        <v>0</v>
      </c>
      <c r="G7831">
        <v>0</v>
      </c>
      <c r="H7831" t="e">
        <v>#DIV/0!</v>
      </c>
      <c r="I7831">
        <v>0</v>
      </c>
      <c r="J7831">
        <v>0</v>
      </c>
      <c r="K7831" t="e">
        <v>#DIV/0!</v>
      </c>
      <c r="L7831">
        <v>0</v>
      </c>
      <c r="M7831" t="e">
        <v>#DIV/0!</v>
      </c>
      <c r="N7831">
        <v>0</v>
      </c>
      <c r="P7831">
        <v>0</v>
      </c>
      <c r="Q7831">
        <v>0</v>
      </c>
      <c r="R7831" t="e">
        <v>#DIV/0!</v>
      </c>
      <c r="S7831">
        <v>0</v>
      </c>
    </row>
    <row r="7832" spans="1:20" x14ac:dyDescent="0.3">
      <c r="A7832" t="s">
        <v>15708</v>
      </c>
      <c r="B7832" s="171" t="s">
        <v>15709</v>
      </c>
      <c r="C7832" s="171" t="s">
        <v>10531</v>
      </c>
      <c r="D7832" s="171" t="s">
        <v>80</v>
      </c>
      <c r="E7832" s="11">
        <v>43191</v>
      </c>
      <c r="F7832">
        <v>0</v>
      </c>
      <c r="G7832">
        <v>0</v>
      </c>
      <c r="H7832" t="e">
        <v>#DIV/0!</v>
      </c>
      <c r="I7832">
        <v>0</v>
      </c>
      <c r="J7832">
        <v>0</v>
      </c>
      <c r="K7832" t="e">
        <v>#DIV/0!</v>
      </c>
      <c r="L7832">
        <v>0</v>
      </c>
      <c r="M7832" t="e">
        <v>#DIV/0!</v>
      </c>
      <c r="N7832">
        <v>0</v>
      </c>
      <c r="P7832">
        <v>0</v>
      </c>
      <c r="Q7832">
        <v>0</v>
      </c>
      <c r="R7832" t="e">
        <v>#DIV/0!</v>
      </c>
      <c r="S7832">
        <v>0</v>
      </c>
    </row>
    <row r="7833" spans="1:20" x14ac:dyDescent="0.3">
      <c r="A7833" t="s">
        <v>15710</v>
      </c>
      <c r="B7833" s="171" t="s">
        <v>15711</v>
      </c>
      <c r="C7833" s="171" t="s">
        <v>14880</v>
      </c>
      <c r="D7833" s="171" t="s">
        <v>80</v>
      </c>
      <c r="E7833" s="11">
        <v>43191</v>
      </c>
      <c r="F7833">
        <v>0</v>
      </c>
      <c r="G7833">
        <v>0</v>
      </c>
      <c r="H7833" t="e">
        <v>#DIV/0!</v>
      </c>
      <c r="I7833">
        <v>0</v>
      </c>
      <c r="J7833">
        <v>0</v>
      </c>
      <c r="K7833" t="e">
        <v>#DIV/0!</v>
      </c>
      <c r="L7833">
        <v>0</v>
      </c>
      <c r="M7833" t="e">
        <v>#DIV/0!</v>
      </c>
      <c r="N7833">
        <v>0</v>
      </c>
      <c r="P7833">
        <v>0</v>
      </c>
      <c r="Q7833">
        <v>0</v>
      </c>
      <c r="R7833" t="e">
        <v>#DIV/0!</v>
      </c>
      <c r="S7833">
        <v>0</v>
      </c>
    </row>
    <row r="7834" spans="1:20" x14ac:dyDescent="0.3">
      <c r="A7834" t="s">
        <v>15712</v>
      </c>
      <c r="B7834" s="171" t="s">
        <v>15713</v>
      </c>
      <c r="C7834" s="171" t="s">
        <v>10534</v>
      </c>
      <c r="D7834" s="171" t="s">
        <v>80</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3">
      <c r="A7835" t="s">
        <v>15714</v>
      </c>
      <c r="B7835" s="171" t="s">
        <v>15715</v>
      </c>
      <c r="C7835" s="171" t="s">
        <v>10537</v>
      </c>
      <c r="D7835" s="171" t="s">
        <v>80</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3">
      <c r="A7836" t="s">
        <v>15716</v>
      </c>
      <c r="B7836" s="171" t="s">
        <v>15717</v>
      </c>
      <c r="C7836" s="171" t="s">
        <v>73</v>
      </c>
      <c r="D7836" s="171" t="s">
        <v>4</v>
      </c>
      <c r="E7836" s="11">
        <v>43191</v>
      </c>
      <c r="F7836">
        <v>1</v>
      </c>
      <c r="G7836">
        <v>1</v>
      </c>
      <c r="H7836">
        <v>1</v>
      </c>
      <c r="I7836">
        <v>5</v>
      </c>
      <c r="J7836">
        <v>6</v>
      </c>
      <c r="K7836">
        <v>0.83333333333333337</v>
      </c>
      <c r="L7836">
        <v>6</v>
      </c>
      <c r="M7836">
        <v>1</v>
      </c>
      <c r="N7836">
        <v>5</v>
      </c>
      <c r="P7836">
        <v>0</v>
      </c>
      <c r="Q7836">
        <v>0</v>
      </c>
      <c r="R7836" t="e">
        <v>#DIV/0!</v>
      </c>
      <c r="S7836">
        <v>0</v>
      </c>
    </row>
    <row r="7837" spans="1:20" x14ac:dyDescent="0.3">
      <c r="A7837" t="s">
        <v>15718</v>
      </c>
      <c r="B7837" s="171" t="s">
        <v>15719</v>
      </c>
      <c r="C7837" s="171" t="s">
        <v>107</v>
      </c>
      <c r="D7837" s="171" t="s">
        <v>4</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3">
      <c r="A7838" t="s">
        <v>15720</v>
      </c>
      <c r="B7838" s="171" t="s">
        <v>15721</v>
      </c>
      <c r="C7838" s="171" t="s">
        <v>9887</v>
      </c>
      <c r="D7838" s="171" t="s">
        <v>4</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3">
      <c r="A7839" t="s">
        <v>15722</v>
      </c>
      <c r="B7839" s="171" t="s">
        <v>15723</v>
      </c>
      <c r="C7839" s="171" t="s">
        <v>11260</v>
      </c>
      <c r="D7839" s="171" t="s">
        <v>4</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3">
      <c r="A7840" t="s">
        <v>15724</v>
      </c>
      <c r="B7840" s="171" t="s">
        <v>15725</v>
      </c>
      <c r="C7840" s="171" t="s">
        <v>122</v>
      </c>
      <c r="D7840" s="171" t="s">
        <v>4</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3">
      <c r="A7841" t="s">
        <v>15726</v>
      </c>
      <c r="B7841" s="171" t="s">
        <v>15727</v>
      </c>
      <c r="C7841" s="171" t="s">
        <v>125</v>
      </c>
      <c r="D7841" s="171" t="s">
        <v>4</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3">
      <c r="A7842" t="s">
        <v>15728</v>
      </c>
      <c r="B7842" s="171" t="s">
        <v>15729</v>
      </c>
      <c r="C7842" s="171" t="s">
        <v>14899</v>
      </c>
      <c r="D7842" s="171" t="s">
        <v>4</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3">
      <c r="A7843" t="s">
        <v>15730</v>
      </c>
      <c r="B7843" s="171" t="s">
        <v>15731</v>
      </c>
      <c r="C7843" s="171" t="s">
        <v>137</v>
      </c>
      <c r="D7843" s="171" t="s">
        <v>4</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3">
      <c r="A7844" t="s">
        <v>15732</v>
      </c>
      <c r="B7844" s="171" t="s">
        <v>15733</v>
      </c>
      <c r="C7844" s="171" t="s">
        <v>8615</v>
      </c>
      <c r="D7844" s="171" t="s">
        <v>4</v>
      </c>
      <c r="E7844" s="11">
        <v>43191</v>
      </c>
      <c r="F7844">
        <v>0</v>
      </c>
      <c r="G7844">
        <v>0</v>
      </c>
      <c r="H7844" t="e">
        <v>#DIV/0!</v>
      </c>
      <c r="I7844">
        <v>0</v>
      </c>
      <c r="J7844">
        <v>0</v>
      </c>
      <c r="K7844" t="e">
        <v>#DIV/0!</v>
      </c>
      <c r="L7844">
        <v>0</v>
      </c>
      <c r="M7844" t="e">
        <v>#DIV/0!</v>
      </c>
      <c r="N7844">
        <v>0</v>
      </c>
      <c r="P7844">
        <v>0</v>
      </c>
      <c r="Q7844">
        <v>0</v>
      </c>
      <c r="R7844" t="e">
        <v>#DIV/0!</v>
      </c>
      <c r="S7844">
        <v>0</v>
      </c>
    </row>
    <row r="7845" spans="1:20" x14ac:dyDescent="0.3">
      <c r="A7845" t="s">
        <v>15734</v>
      </c>
      <c r="B7845" s="171" t="s">
        <v>15735</v>
      </c>
      <c r="C7845" s="171" t="s">
        <v>146</v>
      </c>
      <c r="D7845" s="171" t="s">
        <v>4</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3">
      <c r="A7846" t="s">
        <v>15736</v>
      </c>
      <c r="B7846" s="171" t="s">
        <v>15737</v>
      </c>
      <c r="C7846" s="171" t="s">
        <v>161</v>
      </c>
      <c r="D7846" s="171" t="s">
        <v>4</v>
      </c>
      <c r="E7846" s="11">
        <v>43191</v>
      </c>
      <c r="F7846">
        <v>0</v>
      </c>
      <c r="G7846">
        <v>0</v>
      </c>
      <c r="H7846" t="e">
        <v>#DIV/0!</v>
      </c>
      <c r="I7846">
        <v>0</v>
      </c>
      <c r="J7846">
        <v>0</v>
      </c>
      <c r="K7846" t="e">
        <v>#DIV/0!</v>
      </c>
      <c r="L7846">
        <v>0</v>
      </c>
      <c r="M7846" t="e">
        <v>#DIV/0!</v>
      </c>
      <c r="N7846">
        <v>0</v>
      </c>
      <c r="P7846">
        <v>0</v>
      </c>
      <c r="Q7846">
        <v>0</v>
      </c>
      <c r="R7846" t="e">
        <v>#DIV/0!</v>
      </c>
      <c r="S7846">
        <v>0</v>
      </c>
    </row>
    <row r="7847" spans="1:20" x14ac:dyDescent="0.3">
      <c r="A7847" t="s">
        <v>15738</v>
      </c>
      <c r="B7847" s="171" t="s">
        <v>15739</v>
      </c>
      <c r="C7847" s="171" t="s">
        <v>167</v>
      </c>
      <c r="D7847" s="171" t="s">
        <v>4</v>
      </c>
      <c r="E7847" s="11">
        <v>43191</v>
      </c>
      <c r="F7847">
        <v>5.5</v>
      </c>
      <c r="G7847">
        <v>5.5</v>
      </c>
      <c r="H7847">
        <v>1</v>
      </c>
      <c r="I7847">
        <v>51</v>
      </c>
      <c r="J7847">
        <v>62</v>
      </c>
      <c r="K7847">
        <v>0.82258064516129037</v>
      </c>
      <c r="L7847">
        <v>62</v>
      </c>
      <c r="M7847">
        <v>1</v>
      </c>
      <c r="N7847">
        <v>47</v>
      </c>
      <c r="P7847">
        <v>0</v>
      </c>
      <c r="Q7847">
        <v>0</v>
      </c>
      <c r="R7847" t="e">
        <v>#DIV/0!</v>
      </c>
      <c r="S7847">
        <v>4</v>
      </c>
    </row>
    <row r="7848" spans="1:20" x14ac:dyDescent="0.3">
      <c r="A7848" t="s">
        <v>15740</v>
      </c>
      <c r="B7848" s="171" t="s">
        <v>15741</v>
      </c>
      <c r="C7848" s="171" t="s">
        <v>173</v>
      </c>
      <c r="D7848" s="171" t="s">
        <v>80</v>
      </c>
      <c r="E7848" s="11">
        <v>43191</v>
      </c>
      <c r="F7848">
        <v>4</v>
      </c>
      <c r="G7848">
        <v>4</v>
      </c>
      <c r="H7848">
        <v>1</v>
      </c>
      <c r="I7848">
        <v>31</v>
      </c>
      <c r="J7848">
        <v>24</v>
      </c>
      <c r="K7848">
        <v>1.2916666666666667</v>
      </c>
      <c r="L7848">
        <v>24</v>
      </c>
      <c r="M7848">
        <v>1</v>
      </c>
      <c r="N7848">
        <v>24</v>
      </c>
      <c r="P7848">
        <v>1</v>
      </c>
      <c r="Q7848">
        <v>1</v>
      </c>
      <c r="R7848">
        <v>1</v>
      </c>
      <c r="S7848">
        <v>7</v>
      </c>
    </row>
    <row r="7849" spans="1:20" x14ac:dyDescent="0.3">
      <c r="A7849" t="s">
        <v>15742</v>
      </c>
      <c r="B7849" s="171" t="s">
        <v>15743</v>
      </c>
      <c r="C7849" s="171" t="s">
        <v>179</v>
      </c>
      <c r="D7849" s="171" t="s">
        <v>4</v>
      </c>
      <c r="E7849" s="11">
        <v>43191</v>
      </c>
      <c r="F7849">
        <v>7.5</v>
      </c>
      <c r="G7849">
        <v>7.5</v>
      </c>
      <c r="H7849">
        <v>1</v>
      </c>
      <c r="I7849">
        <v>116</v>
      </c>
      <c r="J7849">
        <v>84</v>
      </c>
      <c r="K7849">
        <v>1.3809523809523809</v>
      </c>
      <c r="L7849">
        <v>84</v>
      </c>
      <c r="M7849">
        <v>1</v>
      </c>
      <c r="N7849">
        <v>106</v>
      </c>
      <c r="P7849">
        <v>0</v>
      </c>
      <c r="Q7849">
        <v>0</v>
      </c>
      <c r="R7849" t="e">
        <v>#DIV/0!</v>
      </c>
      <c r="S7849">
        <v>10</v>
      </c>
    </row>
    <row r="7850" spans="1:20" x14ac:dyDescent="0.3">
      <c r="A7850" t="s">
        <v>15744</v>
      </c>
      <c r="B7850" s="171" t="s">
        <v>15745</v>
      </c>
      <c r="C7850" s="171" t="s">
        <v>185</v>
      </c>
      <c r="D7850" s="171" t="s">
        <v>4</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3">
      <c r="A7851" t="s">
        <v>15746</v>
      </c>
      <c r="B7851" s="171" t="s">
        <v>15747</v>
      </c>
      <c r="C7851" s="171" t="s">
        <v>191</v>
      </c>
      <c r="D7851" s="171" t="s">
        <v>4</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3">
      <c r="A7852" t="s">
        <v>15748</v>
      </c>
      <c r="B7852" s="171" t="s">
        <v>15749</v>
      </c>
      <c r="C7852" s="171" t="s">
        <v>200</v>
      </c>
      <c r="D7852" s="171" t="s">
        <v>80</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3">
      <c r="A7853" t="s">
        <v>15750</v>
      </c>
      <c r="B7853" s="171" t="s">
        <v>15751</v>
      </c>
      <c r="C7853" s="171" t="s">
        <v>212</v>
      </c>
      <c r="D7853" s="171" t="s">
        <v>4</v>
      </c>
      <c r="E7853" s="11">
        <v>43191</v>
      </c>
      <c r="F7853">
        <v>0</v>
      </c>
      <c r="G7853">
        <v>0</v>
      </c>
      <c r="H7853" t="e">
        <v>#DIV/0!</v>
      </c>
      <c r="I7853">
        <v>0</v>
      </c>
      <c r="J7853">
        <v>0</v>
      </c>
      <c r="K7853" t="e">
        <v>#DIV/0!</v>
      </c>
      <c r="L7853">
        <v>0</v>
      </c>
      <c r="M7853" t="e">
        <v>#DIV/0!</v>
      </c>
      <c r="N7853">
        <v>0</v>
      </c>
      <c r="P7853">
        <v>0</v>
      </c>
      <c r="Q7853">
        <v>0</v>
      </c>
      <c r="R7853" t="e">
        <v>#DIV/0!</v>
      </c>
      <c r="S7853">
        <v>0</v>
      </c>
    </row>
    <row r="7854" spans="1:20" x14ac:dyDescent="0.3">
      <c r="A7854" t="s">
        <v>15752</v>
      </c>
      <c r="B7854" s="171" t="s">
        <v>15753</v>
      </c>
      <c r="C7854" s="171" t="s">
        <v>215</v>
      </c>
      <c r="D7854" s="171" t="s">
        <v>4</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3">
      <c r="A7855" t="s">
        <v>15754</v>
      </c>
      <c r="B7855" s="171" t="s">
        <v>15755</v>
      </c>
      <c r="C7855" s="171" t="s">
        <v>221</v>
      </c>
      <c r="D7855" s="171" t="s">
        <v>4</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3">
      <c r="A7856" t="s">
        <v>15756</v>
      </c>
      <c r="B7856" s="171" t="s">
        <v>15757</v>
      </c>
      <c r="C7856" s="171" t="s">
        <v>8233</v>
      </c>
      <c r="D7856" s="171" t="s">
        <v>4</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3">
      <c r="A7857" t="s">
        <v>15758</v>
      </c>
      <c r="B7857" s="171" t="s">
        <v>15759</v>
      </c>
      <c r="C7857" s="171" t="s">
        <v>233</v>
      </c>
      <c r="D7857" s="171" t="s">
        <v>4</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3">
      <c r="A7858" t="s">
        <v>15760</v>
      </c>
      <c r="B7858" s="171" t="s">
        <v>15761</v>
      </c>
      <c r="C7858" s="171" t="s">
        <v>79</v>
      </c>
      <c r="D7858" s="171" t="s">
        <v>80</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3">
      <c r="A7859" t="s">
        <v>15762</v>
      </c>
      <c r="B7859" s="171" t="s">
        <v>15763</v>
      </c>
      <c r="C7859" s="171" t="s">
        <v>83</v>
      </c>
      <c r="D7859" s="171" t="s">
        <v>80</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3">
      <c r="A7860" t="s">
        <v>15764</v>
      </c>
      <c r="B7860" s="171" t="s">
        <v>15765</v>
      </c>
      <c r="C7860" s="171" t="s">
        <v>86</v>
      </c>
      <c r="D7860" s="171" t="s">
        <v>80</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3">
      <c r="A7861" t="s">
        <v>15766</v>
      </c>
      <c r="B7861" s="171" t="s">
        <v>15767</v>
      </c>
      <c r="C7861" s="171" t="s">
        <v>89</v>
      </c>
      <c r="D7861" s="171" t="s">
        <v>80</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3">
      <c r="A7862" t="s">
        <v>15768</v>
      </c>
      <c r="B7862" s="171" t="s">
        <v>15769</v>
      </c>
      <c r="C7862" s="171" t="s">
        <v>92</v>
      </c>
      <c r="D7862" s="171" t="s">
        <v>80</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3">
      <c r="A7863" t="s">
        <v>15770</v>
      </c>
      <c r="B7863" s="171" t="s">
        <v>15771</v>
      </c>
      <c r="C7863" s="171" t="s">
        <v>95</v>
      </c>
      <c r="D7863" s="171" t="s">
        <v>80</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3">
      <c r="A7864" t="s">
        <v>15772</v>
      </c>
      <c r="B7864" s="171" t="s">
        <v>15773</v>
      </c>
      <c r="C7864" s="171" t="s">
        <v>98</v>
      </c>
      <c r="D7864" s="171" t="s">
        <v>80</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3">
      <c r="A7865" t="s">
        <v>15774</v>
      </c>
      <c r="B7865" s="171" t="s">
        <v>15775</v>
      </c>
      <c r="C7865" s="171" t="s">
        <v>101</v>
      </c>
      <c r="D7865" s="171" t="s">
        <v>80</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3">
      <c r="A7866" t="s">
        <v>15776</v>
      </c>
      <c r="B7866" s="171" t="s">
        <v>15777</v>
      </c>
      <c r="C7866" s="171" t="s">
        <v>6843</v>
      </c>
      <c r="D7866" s="171" t="s">
        <v>80</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3">
      <c r="A7867" t="s">
        <v>15778</v>
      </c>
      <c r="B7867" s="171" t="s">
        <v>15779</v>
      </c>
      <c r="C7867" s="171" t="s">
        <v>83</v>
      </c>
      <c r="D7867" s="171" t="s">
        <v>15341</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3">
      <c r="A7868" t="s">
        <v>15780</v>
      </c>
      <c r="B7868" s="171" t="s">
        <v>15781</v>
      </c>
      <c r="C7868" s="171" t="s">
        <v>95</v>
      </c>
      <c r="D7868" s="171" t="s">
        <v>15341</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3">
      <c r="A7869" t="s">
        <v>15782</v>
      </c>
      <c r="B7869" s="171" t="s">
        <v>15783</v>
      </c>
      <c r="C7869" s="171" t="s">
        <v>15504</v>
      </c>
      <c r="D7869" s="171" t="s">
        <v>15341</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3">
      <c r="A7870" t="s">
        <v>15784</v>
      </c>
      <c r="B7870" s="171" t="s">
        <v>15785</v>
      </c>
      <c r="C7870" s="171" t="s">
        <v>83</v>
      </c>
      <c r="D7870" s="171" t="s">
        <v>4</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3">
      <c r="A7871" t="s">
        <v>15786</v>
      </c>
      <c r="B7871" s="171" t="s">
        <v>15787</v>
      </c>
      <c r="C7871" s="171" t="s">
        <v>95</v>
      </c>
      <c r="D7871" s="171" t="s">
        <v>4</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3">
      <c r="A7872" t="s">
        <v>15788</v>
      </c>
      <c r="B7872" s="171" t="s">
        <v>15789</v>
      </c>
      <c r="C7872" s="171" t="s">
        <v>12995</v>
      </c>
      <c r="D7872" s="171" t="s">
        <v>80</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3">
      <c r="A7873" t="s">
        <v>15790</v>
      </c>
      <c r="B7873" s="171" t="s">
        <v>15791</v>
      </c>
      <c r="C7873" s="171" t="s">
        <v>104</v>
      </c>
      <c r="D7873" s="171" t="s">
        <v>4</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3">
      <c r="A7874" t="s">
        <v>15792</v>
      </c>
      <c r="B7874" s="171" t="s">
        <v>15793</v>
      </c>
      <c r="C7874" s="171" t="s">
        <v>15511</v>
      </c>
      <c r="D7874" s="171" t="s">
        <v>15341</v>
      </c>
      <c r="E7874" s="11">
        <v>43191</v>
      </c>
      <c r="F7874">
        <v>0</v>
      </c>
      <c r="G7874">
        <v>0</v>
      </c>
      <c r="H7874" t="e">
        <v>#DIV/0!</v>
      </c>
      <c r="I7874">
        <v>0</v>
      </c>
      <c r="J7874">
        <v>0</v>
      </c>
      <c r="K7874" t="e">
        <v>#DIV/0!</v>
      </c>
      <c r="L7874">
        <v>0</v>
      </c>
      <c r="M7874" t="e">
        <v>#DIV/0!</v>
      </c>
      <c r="N7874">
        <v>0</v>
      </c>
      <c r="P7874">
        <v>0</v>
      </c>
      <c r="Q7874">
        <v>0</v>
      </c>
      <c r="R7874" t="e">
        <v>#DIV/0!</v>
      </c>
      <c r="S7874">
        <v>0</v>
      </c>
    </row>
    <row r="7875" spans="1:19" x14ac:dyDescent="0.3">
      <c r="A7875" t="s">
        <v>15794</v>
      </c>
      <c r="B7875" s="171" t="s">
        <v>15795</v>
      </c>
      <c r="C7875" s="171" t="s">
        <v>15511</v>
      </c>
      <c r="D7875" s="171" t="s">
        <v>80</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3">
      <c r="A7876" t="s">
        <v>15796</v>
      </c>
      <c r="B7876" s="171" t="s">
        <v>15797</v>
      </c>
      <c r="C7876" s="171" t="s">
        <v>76</v>
      </c>
      <c r="D7876" s="171" t="s">
        <v>80</v>
      </c>
      <c r="E7876" s="11">
        <v>43191</v>
      </c>
      <c r="F7876">
        <v>0</v>
      </c>
      <c r="G7876">
        <v>0</v>
      </c>
      <c r="H7876" t="e">
        <v>#DIV/0!</v>
      </c>
      <c r="I7876">
        <v>0</v>
      </c>
      <c r="J7876">
        <v>0</v>
      </c>
      <c r="K7876" t="e">
        <v>#DIV/0!</v>
      </c>
      <c r="L7876">
        <v>0</v>
      </c>
      <c r="M7876" t="e">
        <v>#DIV/0!</v>
      </c>
      <c r="N7876">
        <v>0</v>
      </c>
      <c r="P7876">
        <v>0</v>
      </c>
      <c r="Q7876">
        <v>0</v>
      </c>
      <c r="R7876" t="e">
        <v>#DIV/0!</v>
      </c>
      <c r="S7876">
        <v>0</v>
      </c>
    </row>
    <row r="7877" spans="1:19" x14ac:dyDescent="0.3">
      <c r="A7877" t="s">
        <v>15798</v>
      </c>
      <c r="B7877" s="171" t="s">
        <v>15799</v>
      </c>
      <c r="C7877" s="171" t="s">
        <v>10522</v>
      </c>
      <c r="D7877" s="171" t="s">
        <v>4</v>
      </c>
      <c r="E7877" s="11">
        <v>43191</v>
      </c>
      <c r="F7877">
        <v>1</v>
      </c>
      <c r="G7877">
        <v>1</v>
      </c>
      <c r="H7877">
        <v>1</v>
      </c>
      <c r="I7877">
        <v>5</v>
      </c>
      <c r="J7877">
        <v>6</v>
      </c>
      <c r="K7877">
        <v>0.83333333333333337</v>
      </c>
      <c r="L7877">
        <v>6</v>
      </c>
      <c r="M7877">
        <v>1</v>
      </c>
      <c r="N7877">
        <v>5</v>
      </c>
      <c r="P7877">
        <v>0</v>
      </c>
      <c r="Q7877">
        <v>0</v>
      </c>
      <c r="R7877" t="e">
        <v>#DIV/0!</v>
      </c>
      <c r="S7877">
        <v>0</v>
      </c>
    </row>
    <row r="7878" spans="1:19" x14ac:dyDescent="0.3">
      <c r="A7878" t="s">
        <v>15800</v>
      </c>
      <c r="B7878" s="171" t="s">
        <v>15801</v>
      </c>
      <c r="C7878" s="171" t="s">
        <v>79</v>
      </c>
      <c r="D7878" s="171" t="s">
        <v>4</v>
      </c>
      <c r="E7878" s="11">
        <v>43191</v>
      </c>
      <c r="F7878">
        <v>0</v>
      </c>
      <c r="G7878">
        <v>0</v>
      </c>
      <c r="H7878" t="e">
        <v>#DIV/0!</v>
      </c>
      <c r="I7878">
        <v>0</v>
      </c>
      <c r="J7878">
        <v>0</v>
      </c>
      <c r="K7878" t="e">
        <v>#DIV/0!</v>
      </c>
      <c r="L7878">
        <v>0</v>
      </c>
      <c r="M7878" t="e">
        <v>#DIV/0!</v>
      </c>
      <c r="N7878">
        <v>0</v>
      </c>
      <c r="P7878">
        <v>0</v>
      </c>
      <c r="Q7878">
        <v>0</v>
      </c>
      <c r="R7878" t="e">
        <v>#DIV/0!</v>
      </c>
      <c r="S7878">
        <v>0</v>
      </c>
    </row>
    <row r="7879" spans="1:19" x14ac:dyDescent="0.3">
      <c r="A7879" t="s">
        <v>15802</v>
      </c>
      <c r="B7879" s="171" t="s">
        <v>15803</v>
      </c>
      <c r="C7879" s="171" t="s">
        <v>86</v>
      </c>
      <c r="D7879" s="171" t="s">
        <v>4</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3">
      <c r="A7880" t="s">
        <v>15804</v>
      </c>
      <c r="B7880" s="171" t="s">
        <v>15805</v>
      </c>
      <c r="C7880" s="171" t="s">
        <v>89</v>
      </c>
      <c r="D7880" s="171" t="s">
        <v>4</v>
      </c>
      <c r="E7880" s="11">
        <v>43191</v>
      </c>
      <c r="F7880">
        <v>0</v>
      </c>
      <c r="G7880">
        <v>0</v>
      </c>
      <c r="H7880" t="e">
        <v>#DIV/0!</v>
      </c>
      <c r="I7880">
        <v>0</v>
      </c>
      <c r="J7880">
        <v>0</v>
      </c>
      <c r="K7880" t="e">
        <v>#DIV/0!</v>
      </c>
      <c r="L7880">
        <v>0</v>
      </c>
      <c r="M7880" t="e">
        <v>#DIV/0!</v>
      </c>
      <c r="N7880">
        <v>0</v>
      </c>
      <c r="P7880">
        <v>0</v>
      </c>
      <c r="Q7880">
        <v>0</v>
      </c>
      <c r="R7880" t="e">
        <v>#DIV/0!</v>
      </c>
      <c r="S7880">
        <v>0</v>
      </c>
    </row>
    <row r="7881" spans="1:19" x14ac:dyDescent="0.3">
      <c r="A7881" t="s">
        <v>15806</v>
      </c>
      <c r="B7881" s="171" t="s">
        <v>15807</v>
      </c>
      <c r="C7881" s="171" t="s">
        <v>92</v>
      </c>
      <c r="D7881" s="171" t="s">
        <v>4</v>
      </c>
      <c r="E7881" s="11">
        <v>43191</v>
      </c>
      <c r="F7881">
        <v>0</v>
      </c>
      <c r="G7881">
        <v>0</v>
      </c>
      <c r="H7881" t="e">
        <v>#DIV/0!</v>
      </c>
      <c r="I7881">
        <v>0</v>
      </c>
      <c r="J7881">
        <v>0</v>
      </c>
      <c r="K7881" t="e">
        <v>#DIV/0!</v>
      </c>
      <c r="L7881">
        <v>0</v>
      </c>
      <c r="M7881" t="e">
        <v>#DIV/0!</v>
      </c>
      <c r="N7881">
        <v>0</v>
      </c>
      <c r="P7881">
        <v>0</v>
      </c>
      <c r="Q7881">
        <v>0</v>
      </c>
      <c r="R7881" t="e">
        <v>#DIV/0!</v>
      </c>
      <c r="S7881">
        <v>0</v>
      </c>
    </row>
    <row r="7882" spans="1:19" x14ac:dyDescent="0.3">
      <c r="A7882" t="s">
        <v>15808</v>
      </c>
      <c r="B7882" s="171" t="s">
        <v>15809</v>
      </c>
      <c r="C7882" s="171" t="s">
        <v>98</v>
      </c>
      <c r="D7882" s="171" t="s">
        <v>4</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3">
      <c r="A7883" t="s">
        <v>15810</v>
      </c>
      <c r="B7883" s="171" t="s">
        <v>15811</v>
      </c>
      <c r="C7883" s="171" t="s">
        <v>101</v>
      </c>
      <c r="D7883" s="171" t="s">
        <v>4</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3">
      <c r="A7884" t="s">
        <v>15812</v>
      </c>
      <c r="B7884" s="171" t="s">
        <v>15813</v>
      </c>
      <c r="C7884" s="171" t="s">
        <v>6843</v>
      </c>
      <c r="D7884" s="171" t="s">
        <v>4</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3">
      <c r="A7885" t="s">
        <v>15814</v>
      </c>
      <c r="B7885" s="171" t="s">
        <v>15815</v>
      </c>
      <c r="C7885" s="171" t="s">
        <v>107</v>
      </c>
      <c r="D7885" s="171" t="s">
        <v>80</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3">
      <c r="A7886" t="s">
        <v>15816</v>
      </c>
      <c r="B7886" s="171" t="s">
        <v>15817</v>
      </c>
      <c r="C7886" s="171" t="s">
        <v>113</v>
      </c>
      <c r="D7886" s="171" t="s">
        <v>4</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3">
      <c r="A7887" t="s">
        <v>15818</v>
      </c>
      <c r="B7887" s="171" t="s">
        <v>15819</v>
      </c>
      <c r="C7887" s="171" t="s">
        <v>116</v>
      </c>
      <c r="D7887" s="171" t="s">
        <v>4</v>
      </c>
      <c r="E7887" s="11">
        <v>43191</v>
      </c>
      <c r="F7887">
        <v>5.5</v>
      </c>
      <c r="G7887">
        <v>5.5</v>
      </c>
      <c r="H7887">
        <v>1</v>
      </c>
      <c r="I7887">
        <v>74</v>
      </c>
      <c r="J7887">
        <v>77</v>
      </c>
      <c r="K7887">
        <v>0.96103896103896103</v>
      </c>
      <c r="L7887">
        <v>77</v>
      </c>
      <c r="M7887">
        <v>1</v>
      </c>
      <c r="N7887">
        <v>74</v>
      </c>
      <c r="P7887">
        <v>1</v>
      </c>
      <c r="Q7887">
        <v>1</v>
      </c>
      <c r="R7887">
        <v>1</v>
      </c>
      <c r="S7887">
        <v>0</v>
      </c>
    </row>
    <row r="7888" spans="1:19" x14ac:dyDescent="0.3">
      <c r="A7888" t="s">
        <v>15820</v>
      </c>
      <c r="B7888" s="171" t="s">
        <v>15821</v>
      </c>
      <c r="C7888" s="171" t="s">
        <v>9887</v>
      </c>
      <c r="D7888" s="171" t="s">
        <v>80</v>
      </c>
      <c r="E7888" s="11">
        <v>43191</v>
      </c>
      <c r="F7888">
        <v>0</v>
      </c>
      <c r="G7888">
        <v>0</v>
      </c>
      <c r="H7888" t="e">
        <v>#DIV/0!</v>
      </c>
      <c r="I7888">
        <v>0</v>
      </c>
      <c r="J7888">
        <v>0</v>
      </c>
      <c r="K7888" t="e">
        <v>#DIV/0!</v>
      </c>
      <c r="L7888">
        <v>0</v>
      </c>
      <c r="M7888" t="e">
        <v>#DIV/0!</v>
      </c>
      <c r="N7888">
        <v>0</v>
      </c>
      <c r="P7888">
        <v>0</v>
      </c>
      <c r="Q7888">
        <v>0</v>
      </c>
      <c r="R7888" t="e">
        <v>#DIV/0!</v>
      </c>
      <c r="S7888">
        <v>0</v>
      </c>
    </row>
    <row r="7889" spans="1:19" x14ac:dyDescent="0.3">
      <c r="A7889" t="s">
        <v>15822</v>
      </c>
      <c r="B7889" s="171" t="s">
        <v>15823</v>
      </c>
      <c r="C7889" s="171" t="s">
        <v>9862</v>
      </c>
      <c r="D7889" s="171" t="s">
        <v>4</v>
      </c>
      <c r="E7889" s="11">
        <v>43191</v>
      </c>
      <c r="F7889">
        <v>0</v>
      </c>
      <c r="G7889">
        <v>0</v>
      </c>
      <c r="H7889" t="e">
        <v>#DIV/0!</v>
      </c>
      <c r="I7889">
        <v>0</v>
      </c>
      <c r="J7889">
        <v>0</v>
      </c>
      <c r="K7889" t="e">
        <v>#DIV/0!</v>
      </c>
      <c r="L7889">
        <v>0</v>
      </c>
      <c r="M7889" t="e">
        <v>#DIV/0!</v>
      </c>
      <c r="N7889">
        <v>0</v>
      </c>
      <c r="P7889">
        <v>0</v>
      </c>
      <c r="Q7889">
        <v>0</v>
      </c>
      <c r="R7889" t="e">
        <v>#DIV/0!</v>
      </c>
      <c r="S7889">
        <v>0</v>
      </c>
    </row>
    <row r="7890" spans="1:19" x14ac:dyDescent="0.3">
      <c r="A7890" t="s">
        <v>15824</v>
      </c>
      <c r="B7890" s="171" t="s">
        <v>15825</v>
      </c>
      <c r="C7890" s="171" t="s">
        <v>10525</v>
      </c>
      <c r="D7890" s="171" t="s">
        <v>4</v>
      </c>
      <c r="E7890" s="11">
        <v>43191</v>
      </c>
      <c r="F7890">
        <v>0</v>
      </c>
      <c r="G7890">
        <v>0</v>
      </c>
      <c r="H7890" t="e">
        <v>#DIV/0!</v>
      </c>
      <c r="I7890">
        <v>0</v>
      </c>
      <c r="J7890">
        <v>0</v>
      </c>
      <c r="K7890" t="e">
        <v>#DIV/0!</v>
      </c>
      <c r="L7890">
        <v>0</v>
      </c>
      <c r="M7890" t="e">
        <v>#DIV/0!</v>
      </c>
      <c r="N7890">
        <v>0</v>
      </c>
      <c r="P7890">
        <v>0</v>
      </c>
      <c r="Q7890">
        <v>0</v>
      </c>
      <c r="R7890" t="e">
        <v>#DIV/0!</v>
      </c>
      <c r="S7890">
        <v>0</v>
      </c>
    </row>
    <row r="7891" spans="1:19" x14ac:dyDescent="0.3">
      <c r="A7891" t="s">
        <v>15826</v>
      </c>
      <c r="B7891" s="171" t="s">
        <v>15827</v>
      </c>
      <c r="C7891" s="171" t="s">
        <v>11260</v>
      </c>
      <c r="D7891" s="171" t="s">
        <v>80</v>
      </c>
      <c r="E7891" s="11">
        <v>43191</v>
      </c>
      <c r="F7891">
        <v>0</v>
      </c>
      <c r="G7891">
        <v>0</v>
      </c>
      <c r="H7891" t="e">
        <v>#DIV/0!</v>
      </c>
      <c r="I7891">
        <v>0</v>
      </c>
      <c r="J7891">
        <v>0</v>
      </c>
      <c r="K7891" t="e">
        <v>#DIV/0!</v>
      </c>
      <c r="L7891">
        <v>0</v>
      </c>
      <c r="M7891" t="e">
        <v>#DIV/0!</v>
      </c>
      <c r="N7891">
        <v>0</v>
      </c>
      <c r="P7891">
        <v>0</v>
      </c>
      <c r="Q7891">
        <v>0</v>
      </c>
      <c r="R7891" t="e">
        <v>#DIV/0!</v>
      </c>
      <c r="S7891">
        <v>0</v>
      </c>
    </row>
    <row r="7892" spans="1:19" x14ac:dyDescent="0.3">
      <c r="A7892" t="s">
        <v>15828</v>
      </c>
      <c r="B7892" s="171" t="s">
        <v>15829</v>
      </c>
      <c r="C7892" s="171" t="s">
        <v>10528</v>
      </c>
      <c r="D7892" s="171" t="s">
        <v>4</v>
      </c>
      <c r="E7892" s="11">
        <v>43191</v>
      </c>
      <c r="F7892">
        <v>0</v>
      </c>
      <c r="G7892">
        <v>0</v>
      </c>
      <c r="H7892" t="e">
        <v>#DIV/0!</v>
      </c>
      <c r="I7892">
        <v>0</v>
      </c>
      <c r="J7892">
        <v>0</v>
      </c>
      <c r="K7892" t="e">
        <v>#DIV/0!</v>
      </c>
      <c r="L7892">
        <v>0</v>
      </c>
      <c r="M7892" t="e">
        <v>#DIV/0!</v>
      </c>
      <c r="N7892">
        <v>0</v>
      </c>
      <c r="P7892">
        <v>0</v>
      </c>
      <c r="Q7892">
        <v>0</v>
      </c>
      <c r="R7892" t="e">
        <v>#DIV/0!</v>
      </c>
      <c r="S7892">
        <v>0</v>
      </c>
    </row>
    <row r="7893" spans="1:19" x14ac:dyDescent="0.3">
      <c r="A7893" t="s">
        <v>15830</v>
      </c>
      <c r="B7893" s="171" t="s">
        <v>15831</v>
      </c>
      <c r="C7893" s="171" t="s">
        <v>119</v>
      </c>
      <c r="D7893" s="171" t="s">
        <v>4</v>
      </c>
      <c r="E7893" s="11">
        <v>43191</v>
      </c>
      <c r="F7893">
        <v>0</v>
      </c>
      <c r="G7893">
        <v>0</v>
      </c>
      <c r="H7893" t="e">
        <v>#DIV/0!</v>
      </c>
      <c r="I7893">
        <v>0</v>
      </c>
      <c r="J7893">
        <v>0</v>
      </c>
      <c r="K7893" t="e">
        <v>#DIV/0!</v>
      </c>
      <c r="L7893">
        <v>0</v>
      </c>
      <c r="M7893" t="e">
        <v>#DIV/0!</v>
      </c>
      <c r="N7893">
        <v>0</v>
      </c>
      <c r="P7893">
        <v>0</v>
      </c>
      <c r="Q7893">
        <v>0</v>
      </c>
      <c r="R7893" t="e">
        <v>#DIV/0!</v>
      </c>
      <c r="S7893">
        <v>0</v>
      </c>
    </row>
    <row r="7894" spans="1:19" x14ac:dyDescent="0.3">
      <c r="A7894" t="s">
        <v>15832</v>
      </c>
      <c r="B7894" s="171" t="s">
        <v>15833</v>
      </c>
      <c r="C7894" s="171" t="s">
        <v>122</v>
      </c>
      <c r="D7894" s="171" t="s">
        <v>80</v>
      </c>
      <c r="E7894" s="11">
        <v>43191</v>
      </c>
      <c r="F7894">
        <v>0</v>
      </c>
      <c r="G7894">
        <v>0</v>
      </c>
      <c r="H7894" t="e">
        <v>#DIV/0!</v>
      </c>
      <c r="I7894">
        <v>0</v>
      </c>
      <c r="J7894">
        <v>0</v>
      </c>
      <c r="K7894" t="e">
        <v>#DIV/0!</v>
      </c>
      <c r="L7894">
        <v>0</v>
      </c>
      <c r="M7894" t="e">
        <v>#DIV/0!</v>
      </c>
      <c r="N7894">
        <v>0</v>
      </c>
      <c r="P7894">
        <v>0</v>
      </c>
      <c r="Q7894">
        <v>0</v>
      </c>
      <c r="R7894" t="e">
        <v>#DIV/0!</v>
      </c>
      <c r="S7894">
        <v>0</v>
      </c>
    </row>
    <row r="7895" spans="1:19" x14ac:dyDescent="0.3">
      <c r="A7895" t="s">
        <v>15834</v>
      </c>
      <c r="B7895" s="171" t="s">
        <v>15835</v>
      </c>
      <c r="C7895" s="171" t="s">
        <v>125</v>
      </c>
      <c r="D7895" s="171" t="s">
        <v>80</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3">
      <c r="A7896" t="s">
        <v>15836</v>
      </c>
      <c r="B7896" s="171" t="s">
        <v>15837</v>
      </c>
      <c r="C7896" s="171" t="s">
        <v>128</v>
      </c>
      <c r="D7896" s="171" t="s">
        <v>4</v>
      </c>
      <c r="E7896" s="11">
        <v>43191</v>
      </c>
      <c r="F7896">
        <v>0</v>
      </c>
      <c r="G7896">
        <v>0</v>
      </c>
      <c r="H7896" t="e">
        <v>#DIV/0!</v>
      </c>
      <c r="I7896">
        <v>0</v>
      </c>
      <c r="J7896">
        <v>0</v>
      </c>
      <c r="K7896" t="e">
        <v>#DIV/0!</v>
      </c>
      <c r="L7896">
        <v>0</v>
      </c>
      <c r="M7896" t="e">
        <v>#DIV/0!</v>
      </c>
      <c r="N7896">
        <v>0</v>
      </c>
      <c r="P7896">
        <v>0</v>
      </c>
      <c r="Q7896">
        <v>0</v>
      </c>
      <c r="R7896" t="e">
        <v>#DIV/0!</v>
      </c>
      <c r="S7896">
        <v>0</v>
      </c>
    </row>
    <row r="7897" spans="1:19" x14ac:dyDescent="0.3">
      <c r="A7897" t="s">
        <v>15838</v>
      </c>
      <c r="B7897" s="171" t="s">
        <v>15839</v>
      </c>
      <c r="C7897" s="171" t="s">
        <v>131</v>
      </c>
      <c r="D7897" s="171" t="s">
        <v>4</v>
      </c>
      <c r="E7897" s="11">
        <v>43191</v>
      </c>
      <c r="F7897">
        <v>0</v>
      </c>
      <c r="G7897">
        <v>0</v>
      </c>
      <c r="H7897" t="e">
        <v>#DIV/0!</v>
      </c>
      <c r="I7897">
        <v>0</v>
      </c>
      <c r="J7897">
        <v>0</v>
      </c>
      <c r="K7897" t="e">
        <v>#DIV/0!</v>
      </c>
      <c r="L7897">
        <v>0</v>
      </c>
      <c r="M7897" t="e">
        <v>#DIV/0!</v>
      </c>
      <c r="N7897">
        <v>0</v>
      </c>
      <c r="P7897">
        <v>0</v>
      </c>
      <c r="Q7897">
        <v>0</v>
      </c>
      <c r="R7897" t="e">
        <v>#DIV/0!</v>
      </c>
      <c r="S7897">
        <v>0</v>
      </c>
    </row>
    <row r="7898" spans="1:19" x14ac:dyDescent="0.3">
      <c r="A7898" t="s">
        <v>15840</v>
      </c>
      <c r="B7898" s="171" t="s">
        <v>15841</v>
      </c>
      <c r="C7898" s="171" t="s">
        <v>10531</v>
      </c>
      <c r="D7898" s="171" t="s">
        <v>4</v>
      </c>
      <c r="E7898" s="11">
        <v>43191</v>
      </c>
      <c r="F7898">
        <v>0</v>
      </c>
      <c r="G7898">
        <v>0</v>
      </c>
      <c r="H7898" t="e">
        <v>#DIV/0!</v>
      </c>
      <c r="I7898">
        <v>0</v>
      </c>
      <c r="J7898">
        <v>0</v>
      </c>
      <c r="K7898" t="e">
        <v>#DIV/0!</v>
      </c>
      <c r="L7898">
        <v>0</v>
      </c>
      <c r="M7898" t="e">
        <v>#DIV/0!</v>
      </c>
      <c r="N7898">
        <v>0</v>
      </c>
      <c r="P7898">
        <v>0</v>
      </c>
      <c r="Q7898">
        <v>0</v>
      </c>
      <c r="R7898" t="e">
        <v>#DIV/0!</v>
      </c>
      <c r="S7898">
        <v>0</v>
      </c>
    </row>
    <row r="7899" spans="1:19" x14ac:dyDescent="0.3">
      <c r="A7899" t="s">
        <v>15842</v>
      </c>
      <c r="B7899" s="171" t="s">
        <v>15843</v>
      </c>
      <c r="C7899" s="171" t="s">
        <v>137</v>
      </c>
      <c r="D7899" s="171" t="s">
        <v>80</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3">
      <c r="A7900" t="s">
        <v>15844</v>
      </c>
      <c r="B7900" s="171" t="s">
        <v>15845</v>
      </c>
      <c r="C7900" s="171" t="s">
        <v>140</v>
      </c>
      <c r="D7900" s="171" t="s">
        <v>4</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3">
      <c r="A7901" t="s">
        <v>15846</v>
      </c>
      <c r="B7901" s="171" t="s">
        <v>15847</v>
      </c>
      <c r="C7901" s="171" t="s">
        <v>8615</v>
      </c>
      <c r="D7901" s="171" t="s">
        <v>80</v>
      </c>
      <c r="E7901" s="11">
        <v>43191</v>
      </c>
      <c r="F7901">
        <v>0</v>
      </c>
      <c r="G7901">
        <v>0</v>
      </c>
      <c r="H7901" t="e">
        <v>#DIV/0!</v>
      </c>
      <c r="I7901">
        <v>0</v>
      </c>
      <c r="J7901">
        <v>0</v>
      </c>
      <c r="K7901" t="e">
        <v>#DIV/0!</v>
      </c>
      <c r="L7901">
        <v>0</v>
      </c>
      <c r="M7901" t="e">
        <v>#DIV/0!</v>
      </c>
      <c r="N7901">
        <v>0</v>
      </c>
      <c r="P7901">
        <v>0</v>
      </c>
      <c r="Q7901">
        <v>0</v>
      </c>
      <c r="R7901" t="e">
        <v>#DIV/0!</v>
      </c>
      <c r="S7901">
        <v>0</v>
      </c>
    </row>
    <row r="7902" spans="1:19" x14ac:dyDescent="0.3">
      <c r="A7902" t="s">
        <v>15848</v>
      </c>
      <c r="B7902" s="171" t="s">
        <v>15849</v>
      </c>
      <c r="C7902" s="171" t="s">
        <v>8590</v>
      </c>
      <c r="D7902" s="171" t="s">
        <v>4</v>
      </c>
      <c r="E7902" s="11">
        <v>43191</v>
      </c>
      <c r="F7902">
        <v>0</v>
      </c>
      <c r="G7902">
        <v>0</v>
      </c>
      <c r="H7902" t="e">
        <v>#DIV/0!</v>
      </c>
      <c r="I7902">
        <v>0</v>
      </c>
      <c r="J7902">
        <v>0</v>
      </c>
      <c r="K7902" t="e">
        <v>#DIV/0!</v>
      </c>
      <c r="L7902">
        <v>0</v>
      </c>
      <c r="M7902" t="e">
        <v>#DIV/0!</v>
      </c>
      <c r="N7902">
        <v>0</v>
      </c>
      <c r="P7902">
        <v>0</v>
      </c>
      <c r="Q7902">
        <v>0</v>
      </c>
      <c r="R7902" t="e">
        <v>#DIV/0!</v>
      </c>
      <c r="S7902">
        <v>0</v>
      </c>
    </row>
    <row r="7903" spans="1:19" x14ac:dyDescent="0.3">
      <c r="A7903" t="s">
        <v>15850</v>
      </c>
      <c r="B7903" s="171" t="s">
        <v>15851</v>
      </c>
      <c r="C7903" s="171" t="s">
        <v>167</v>
      </c>
      <c r="D7903" s="171" t="s">
        <v>80</v>
      </c>
      <c r="E7903" s="11">
        <v>43191</v>
      </c>
      <c r="F7903">
        <v>5.5</v>
      </c>
      <c r="G7903">
        <v>5.5</v>
      </c>
      <c r="H7903">
        <v>1</v>
      </c>
      <c r="I7903">
        <v>51</v>
      </c>
      <c r="J7903">
        <v>62</v>
      </c>
      <c r="K7903">
        <v>0.82258064516129037</v>
      </c>
      <c r="L7903">
        <v>62</v>
      </c>
      <c r="M7903">
        <v>1</v>
      </c>
      <c r="N7903">
        <v>47</v>
      </c>
      <c r="P7903">
        <v>0</v>
      </c>
      <c r="Q7903">
        <v>0</v>
      </c>
      <c r="R7903" t="e">
        <v>#DIV/0!</v>
      </c>
      <c r="S7903">
        <v>4</v>
      </c>
    </row>
    <row r="7904" spans="1:19" x14ac:dyDescent="0.3">
      <c r="A7904" t="s">
        <v>15852</v>
      </c>
      <c r="B7904" s="171" t="s">
        <v>15853</v>
      </c>
      <c r="C7904" s="171" t="s">
        <v>170</v>
      </c>
      <c r="D7904" s="171" t="s">
        <v>4</v>
      </c>
      <c r="E7904" s="11">
        <v>43191</v>
      </c>
      <c r="F7904">
        <v>5.5</v>
      </c>
      <c r="G7904">
        <v>5.5</v>
      </c>
      <c r="H7904">
        <v>1</v>
      </c>
      <c r="I7904">
        <v>51</v>
      </c>
      <c r="J7904">
        <v>62</v>
      </c>
      <c r="K7904">
        <v>0.82258064516129037</v>
      </c>
      <c r="L7904">
        <v>62</v>
      </c>
      <c r="M7904">
        <v>1</v>
      </c>
      <c r="N7904">
        <v>47</v>
      </c>
      <c r="P7904">
        <v>0</v>
      </c>
      <c r="Q7904">
        <v>0</v>
      </c>
      <c r="R7904" t="e">
        <v>#DIV/0!</v>
      </c>
      <c r="S7904">
        <v>4</v>
      </c>
    </row>
    <row r="7905" spans="1:20" x14ac:dyDescent="0.3">
      <c r="A7905" t="s">
        <v>15854</v>
      </c>
      <c r="B7905" s="171" t="s">
        <v>15855</v>
      </c>
      <c r="C7905" s="171" t="s">
        <v>179</v>
      </c>
      <c r="D7905" s="171" t="s">
        <v>80</v>
      </c>
      <c r="E7905" s="11">
        <v>43191</v>
      </c>
      <c r="F7905">
        <v>7.5</v>
      </c>
      <c r="G7905">
        <v>7.5</v>
      </c>
      <c r="H7905">
        <v>1</v>
      </c>
      <c r="I7905">
        <v>116</v>
      </c>
      <c r="J7905">
        <v>84</v>
      </c>
      <c r="K7905">
        <v>1.3809523809523809</v>
      </c>
      <c r="L7905">
        <v>84</v>
      </c>
      <c r="M7905">
        <v>1</v>
      </c>
      <c r="N7905">
        <v>106</v>
      </c>
      <c r="P7905">
        <v>0</v>
      </c>
      <c r="Q7905">
        <v>0</v>
      </c>
      <c r="R7905" t="e">
        <v>#DIV/0!</v>
      </c>
      <c r="S7905">
        <v>10</v>
      </c>
    </row>
    <row r="7906" spans="1:20" x14ac:dyDescent="0.3">
      <c r="A7906" t="s">
        <v>15856</v>
      </c>
      <c r="B7906" s="171" t="s">
        <v>15857</v>
      </c>
      <c r="C7906" s="171" t="s">
        <v>182</v>
      </c>
      <c r="D7906" s="171" t="s">
        <v>4</v>
      </c>
      <c r="E7906" s="11">
        <v>43191</v>
      </c>
      <c r="F7906">
        <v>7.5</v>
      </c>
      <c r="G7906">
        <v>7.5</v>
      </c>
      <c r="H7906">
        <v>1</v>
      </c>
      <c r="I7906">
        <v>116</v>
      </c>
      <c r="J7906">
        <v>84</v>
      </c>
      <c r="K7906">
        <v>1.3809523809523809</v>
      </c>
      <c r="L7906">
        <v>84</v>
      </c>
      <c r="M7906">
        <v>1</v>
      </c>
      <c r="N7906">
        <v>106</v>
      </c>
      <c r="P7906">
        <v>0</v>
      </c>
      <c r="Q7906">
        <v>0</v>
      </c>
      <c r="R7906" t="e">
        <v>#DIV/0!</v>
      </c>
      <c r="S7906">
        <v>10</v>
      </c>
    </row>
    <row r="7907" spans="1:20" x14ac:dyDescent="0.3">
      <c r="A7907" t="s">
        <v>15858</v>
      </c>
      <c r="B7907" s="171" t="s">
        <v>15859</v>
      </c>
      <c r="C7907" s="171" t="s">
        <v>185</v>
      </c>
      <c r="D7907" s="171" t="s">
        <v>80</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3">
      <c r="A7908" t="s">
        <v>15860</v>
      </c>
      <c r="B7908" s="171" t="s">
        <v>15861</v>
      </c>
      <c r="C7908" s="171" t="s">
        <v>188</v>
      </c>
      <c r="D7908" s="171" t="s">
        <v>4</v>
      </c>
      <c r="E7908" s="11">
        <v>43191</v>
      </c>
      <c r="F7908">
        <v>5.5</v>
      </c>
      <c r="G7908">
        <v>5.5</v>
      </c>
      <c r="H7908">
        <v>1</v>
      </c>
      <c r="I7908">
        <v>28</v>
      </c>
      <c r="J7908">
        <v>33</v>
      </c>
      <c r="K7908">
        <v>0.84848484848484851</v>
      </c>
      <c r="L7908">
        <v>33</v>
      </c>
      <c r="M7908">
        <v>1</v>
      </c>
      <c r="N7908">
        <v>21</v>
      </c>
      <c r="P7908">
        <v>3</v>
      </c>
      <c r="Q7908">
        <v>3</v>
      </c>
      <c r="R7908">
        <v>1</v>
      </c>
      <c r="S7908">
        <v>7</v>
      </c>
    </row>
    <row r="7909" spans="1:20" x14ac:dyDescent="0.3">
      <c r="A7909" t="s">
        <v>15862</v>
      </c>
      <c r="B7909" s="171" t="s">
        <v>15863</v>
      </c>
      <c r="C7909" s="171" t="s">
        <v>10537</v>
      </c>
      <c r="D7909" s="171" t="s">
        <v>4</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3">
      <c r="A7910" t="s">
        <v>15864</v>
      </c>
      <c r="B7910" s="171" t="s">
        <v>15865</v>
      </c>
      <c r="C7910" s="171" t="s">
        <v>191</v>
      </c>
      <c r="D7910" s="171" t="s">
        <v>80</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3">
      <c r="A7911" t="s">
        <v>15866</v>
      </c>
      <c r="B7911" s="171" t="s">
        <v>15867</v>
      </c>
      <c r="C7911" s="171" t="s">
        <v>194</v>
      </c>
      <c r="D7911" s="171" t="s">
        <v>4</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3">
      <c r="A7912" t="s">
        <v>15868</v>
      </c>
      <c r="B7912" s="171" t="s">
        <v>15869</v>
      </c>
      <c r="C7912" s="171" t="s">
        <v>197</v>
      </c>
      <c r="D7912" s="171" t="s">
        <v>4</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3">
      <c r="A7913" t="s">
        <v>15870</v>
      </c>
      <c r="B7913" s="171" t="s">
        <v>15871</v>
      </c>
      <c r="C7913" s="171" t="s">
        <v>209</v>
      </c>
      <c r="D7913" s="171" t="s">
        <v>4</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3">
      <c r="A7914" t="s">
        <v>15872</v>
      </c>
      <c r="B7914" s="171" t="s">
        <v>15873</v>
      </c>
      <c r="C7914" s="171" t="s">
        <v>212</v>
      </c>
      <c r="D7914" s="171" t="s">
        <v>80</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3">
      <c r="A7915" t="s">
        <v>15874</v>
      </c>
      <c r="B7915" s="171" t="s">
        <v>15875</v>
      </c>
      <c r="C7915" s="171" t="s">
        <v>215</v>
      </c>
      <c r="D7915" s="171" t="s">
        <v>80</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3">
      <c r="A7916" t="s">
        <v>15876</v>
      </c>
      <c r="B7916" s="171" t="s">
        <v>15877</v>
      </c>
      <c r="C7916" s="171" t="s">
        <v>218</v>
      </c>
      <c r="D7916" s="171" t="s">
        <v>4</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3">
      <c r="A7917" t="s">
        <v>15878</v>
      </c>
      <c r="B7917" s="171" t="s">
        <v>15879</v>
      </c>
      <c r="C7917" s="171" t="s">
        <v>8233</v>
      </c>
      <c r="D7917" s="171" t="s">
        <v>80</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3">
      <c r="A7918" t="s">
        <v>15880</v>
      </c>
      <c r="B7918" s="171" t="s">
        <v>15881</v>
      </c>
      <c r="C7918" s="171" t="s">
        <v>8193</v>
      </c>
      <c r="D7918" s="171" t="s">
        <v>4</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3">
      <c r="A7919" t="s">
        <v>15882</v>
      </c>
      <c r="B7919" s="171" t="s">
        <v>15883</v>
      </c>
      <c r="C7919" s="171" t="s">
        <v>233</v>
      </c>
      <c r="D7919" s="171" t="s">
        <v>80</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3">
      <c r="A7920" t="s">
        <v>15884</v>
      </c>
      <c r="B7920" s="171" t="s">
        <v>15885</v>
      </c>
      <c r="C7920" s="171" t="s">
        <v>236</v>
      </c>
      <c r="D7920" s="171" t="s">
        <v>4</v>
      </c>
      <c r="E7920" s="11">
        <v>43191</v>
      </c>
      <c r="F7920">
        <v>0</v>
      </c>
      <c r="G7920">
        <v>0</v>
      </c>
      <c r="H7920" t="e">
        <v>#DIV/0!</v>
      </c>
      <c r="I7920">
        <v>0</v>
      </c>
      <c r="J7920">
        <v>0</v>
      </c>
      <c r="K7920" t="e">
        <v>#DIV/0!</v>
      </c>
      <c r="L7920">
        <v>0</v>
      </c>
      <c r="M7920" t="e">
        <v>#DIV/0!</v>
      </c>
      <c r="N7920">
        <v>0</v>
      </c>
      <c r="P7920">
        <v>0</v>
      </c>
      <c r="Q7920">
        <v>0</v>
      </c>
      <c r="R7920" t="e">
        <v>#DIV/0!</v>
      </c>
      <c r="S7920">
        <v>0</v>
      </c>
    </row>
    <row r="7921" spans="1:20" x14ac:dyDescent="0.3">
      <c r="A7921" t="s">
        <v>15886</v>
      </c>
      <c r="B7921" s="171" t="s">
        <v>15887</v>
      </c>
      <c r="C7921" s="171" t="s">
        <v>239</v>
      </c>
      <c r="D7921" s="171" t="s">
        <v>4</v>
      </c>
      <c r="E7921" s="11">
        <v>43191</v>
      </c>
      <c r="F7921">
        <v>0</v>
      </c>
      <c r="G7921">
        <v>0</v>
      </c>
      <c r="H7921" t="e">
        <v>#DIV/0!</v>
      </c>
      <c r="I7921">
        <v>0</v>
      </c>
      <c r="J7921">
        <v>0</v>
      </c>
      <c r="K7921" t="e">
        <v>#DIV/0!</v>
      </c>
      <c r="L7921">
        <v>0</v>
      </c>
      <c r="M7921" t="e">
        <v>#DIV/0!</v>
      </c>
      <c r="N7921">
        <v>0</v>
      </c>
      <c r="P7921">
        <v>0</v>
      </c>
      <c r="Q7921">
        <v>0</v>
      </c>
      <c r="R7921" t="e">
        <v>#DIV/0!</v>
      </c>
      <c r="S7921">
        <v>0</v>
      </c>
    </row>
    <row r="7922" spans="1:20" x14ac:dyDescent="0.3">
      <c r="A7922" t="s">
        <v>15888</v>
      </c>
      <c r="B7922" s="171" t="s">
        <v>15889</v>
      </c>
      <c r="C7922" s="171" t="s">
        <v>143</v>
      </c>
      <c r="D7922" s="171" t="s">
        <v>4</v>
      </c>
      <c r="E7922" s="11">
        <v>43191</v>
      </c>
      <c r="F7922">
        <v>0</v>
      </c>
      <c r="G7922">
        <v>0</v>
      </c>
      <c r="H7922" t="e">
        <v>#DIV/0!</v>
      </c>
      <c r="I7922">
        <v>0</v>
      </c>
      <c r="J7922">
        <v>0</v>
      </c>
      <c r="K7922" t="e">
        <v>#DIV/0!</v>
      </c>
      <c r="L7922">
        <v>0</v>
      </c>
      <c r="M7922" t="e">
        <v>#DIV/0!</v>
      </c>
      <c r="N7922">
        <v>0</v>
      </c>
      <c r="P7922">
        <v>0</v>
      </c>
      <c r="Q7922">
        <v>0</v>
      </c>
      <c r="R7922" t="e">
        <v>#DIV/0!</v>
      </c>
      <c r="S7922">
        <v>0</v>
      </c>
    </row>
    <row r="7923" spans="1:20" x14ac:dyDescent="0.3">
      <c r="A7923" t="s">
        <v>15890</v>
      </c>
      <c r="B7923" s="171" t="s">
        <v>15891</v>
      </c>
      <c r="C7923" s="171" t="s">
        <v>146</v>
      </c>
      <c r="D7923" s="171" t="s">
        <v>80</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3">
      <c r="A7924" t="s">
        <v>15892</v>
      </c>
      <c r="B7924" s="171" t="s">
        <v>15893</v>
      </c>
      <c r="C7924" s="171" t="s">
        <v>152</v>
      </c>
      <c r="D7924" s="171" t="s">
        <v>4</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3">
      <c r="A7925" t="s">
        <v>15894</v>
      </c>
      <c r="B7925" s="171" t="s">
        <v>15895</v>
      </c>
      <c r="C7925" s="171" t="s">
        <v>155</v>
      </c>
      <c r="D7925" s="171" t="s">
        <v>4</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3">
      <c r="A7926" t="s">
        <v>15896</v>
      </c>
      <c r="B7926" s="171" t="s">
        <v>15897</v>
      </c>
      <c r="C7926" s="171" t="s">
        <v>10534</v>
      </c>
      <c r="D7926" s="171" t="s">
        <v>4</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3">
      <c r="A7927" t="s">
        <v>15898</v>
      </c>
      <c r="B7927" s="171" t="s">
        <v>15899</v>
      </c>
      <c r="C7927" s="171" t="s">
        <v>158</v>
      </c>
      <c r="D7927" s="171" t="s">
        <v>4</v>
      </c>
      <c r="E7927" s="11">
        <v>43191</v>
      </c>
      <c r="F7927">
        <v>0</v>
      </c>
      <c r="G7927">
        <v>0</v>
      </c>
      <c r="H7927" t="e">
        <v>#DIV/0!</v>
      </c>
      <c r="I7927">
        <v>0</v>
      </c>
      <c r="J7927">
        <v>0</v>
      </c>
      <c r="K7927" t="e">
        <v>#DIV/0!</v>
      </c>
      <c r="L7927">
        <v>0</v>
      </c>
      <c r="M7927" t="e">
        <v>#DIV/0!</v>
      </c>
      <c r="N7927">
        <v>0</v>
      </c>
      <c r="P7927">
        <v>0</v>
      </c>
      <c r="Q7927">
        <v>0</v>
      </c>
      <c r="R7927" t="e">
        <v>#DIV/0!</v>
      </c>
      <c r="S7927">
        <v>0</v>
      </c>
    </row>
    <row r="7928" spans="1:20" x14ac:dyDescent="0.3">
      <c r="A7928" t="s">
        <v>15900</v>
      </c>
      <c r="B7928" s="171" t="s">
        <v>15901</v>
      </c>
      <c r="C7928" s="171" t="s">
        <v>161</v>
      </c>
      <c r="D7928" s="171" t="s">
        <v>80</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3">
      <c r="A7929" t="s">
        <v>15902</v>
      </c>
      <c r="B7929" s="171" t="s">
        <v>15903</v>
      </c>
      <c r="C7929" s="171" t="s">
        <v>221</v>
      </c>
      <c r="D7929" s="171" t="s">
        <v>80</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3">
      <c r="A7930" t="s">
        <v>15904</v>
      </c>
      <c r="B7930" s="171" t="s">
        <v>15905</v>
      </c>
      <c r="C7930" s="171" t="s">
        <v>227</v>
      </c>
      <c r="D7930" s="171" t="s">
        <v>4</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3">
      <c r="A7931" t="s">
        <v>15906</v>
      </c>
      <c r="B7931" s="171" t="s">
        <v>15907</v>
      </c>
      <c r="C7931" s="171" t="s">
        <v>230</v>
      </c>
      <c r="D7931" s="171" t="s">
        <v>4</v>
      </c>
      <c r="E7931" s="11">
        <v>43191</v>
      </c>
      <c r="F7931">
        <v>0</v>
      </c>
      <c r="G7931">
        <v>0</v>
      </c>
      <c r="H7931" t="e">
        <v>#DIV/0!</v>
      </c>
      <c r="I7931">
        <v>0</v>
      </c>
      <c r="J7931">
        <v>0</v>
      </c>
      <c r="K7931" t="e">
        <v>#DIV/0!</v>
      </c>
      <c r="L7931">
        <v>0</v>
      </c>
      <c r="M7931" t="e">
        <v>#DIV/0!</v>
      </c>
      <c r="N7931">
        <v>0</v>
      </c>
      <c r="P7931">
        <v>0</v>
      </c>
      <c r="Q7931">
        <v>0</v>
      </c>
      <c r="R7931" t="e">
        <v>#DIV/0!</v>
      </c>
      <c r="S7931">
        <v>0</v>
      </c>
    </row>
    <row r="7932" spans="1:20" x14ac:dyDescent="0.3">
      <c r="A7932" t="s">
        <v>15908</v>
      </c>
      <c r="B7932" s="171" t="s">
        <v>15909</v>
      </c>
      <c r="C7932" s="171" t="s">
        <v>14824</v>
      </c>
      <c r="D7932" s="171" t="s">
        <v>4</v>
      </c>
      <c r="E7932" s="11">
        <v>43191</v>
      </c>
      <c r="F7932">
        <v>0</v>
      </c>
      <c r="G7932">
        <v>0</v>
      </c>
      <c r="H7932" t="e">
        <v>#DIV/0!</v>
      </c>
      <c r="I7932">
        <v>0</v>
      </c>
      <c r="J7932">
        <v>0</v>
      </c>
      <c r="K7932" t="e">
        <v>#DIV/0!</v>
      </c>
      <c r="L7932">
        <v>0</v>
      </c>
      <c r="M7932" t="e">
        <v>#DIV/0!</v>
      </c>
      <c r="N7932">
        <v>0</v>
      </c>
      <c r="P7932">
        <v>0</v>
      </c>
      <c r="Q7932">
        <v>0</v>
      </c>
      <c r="R7932" t="e">
        <v>#DIV/0!</v>
      </c>
      <c r="S7932">
        <v>0</v>
      </c>
    </row>
    <row r="7933" spans="1:20" x14ac:dyDescent="0.3">
      <c r="A7933" t="s">
        <v>15910</v>
      </c>
      <c r="B7933" s="171" t="s">
        <v>15911</v>
      </c>
      <c r="C7933" s="171" t="s">
        <v>14899</v>
      </c>
      <c r="D7933" s="171" t="s">
        <v>80</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3">
      <c r="A7934" t="s">
        <v>15912</v>
      </c>
      <c r="B7934" s="171" t="s">
        <v>15913</v>
      </c>
      <c r="C7934" s="171" t="s">
        <v>14843</v>
      </c>
      <c r="D7934" s="171" t="s">
        <v>4</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3">
      <c r="A7935" t="s">
        <v>15914</v>
      </c>
      <c r="B7935" s="171" t="s">
        <v>15915</v>
      </c>
      <c r="C7935" s="171" t="s">
        <v>15511</v>
      </c>
      <c r="D7935" s="171" t="s">
        <v>4</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3">
      <c r="A7936" t="s">
        <v>15916</v>
      </c>
      <c r="B7936" s="171" t="s">
        <v>15917</v>
      </c>
      <c r="C7936" s="171" t="s">
        <v>119</v>
      </c>
      <c r="D7936" s="171" t="s">
        <v>80</v>
      </c>
      <c r="E7936" s="11">
        <v>43221</v>
      </c>
      <c r="F7936">
        <v>0</v>
      </c>
      <c r="G7936">
        <v>0</v>
      </c>
      <c r="H7936" t="e">
        <v>#DIV/0!</v>
      </c>
      <c r="I7936">
        <v>0</v>
      </c>
      <c r="J7936">
        <v>0</v>
      </c>
      <c r="K7936" t="e">
        <v>#DIV/0!</v>
      </c>
      <c r="L7936">
        <v>0</v>
      </c>
      <c r="M7936" t="e">
        <v>#DIV/0!</v>
      </c>
      <c r="N7936">
        <v>0</v>
      </c>
      <c r="P7936">
        <v>0</v>
      </c>
      <c r="Q7936">
        <v>0</v>
      </c>
      <c r="R7936" t="e">
        <v>#DIV/0!</v>
      </c>
      <c r="S7936">
        <v>0</v>
      </c>
    </row>
    <row r="7937" spans="1:20" x14ac:dyDescent="0.3">
      <c r="A7937" t="s">
        <v>15918</v>
      </c>
      <c r="B7937" s="171" t="s">
        <v>15919</v>
      </c>
      <c r="C7937" s="171" t="s">
        <v>143</v>
      </c>
      <c r="D7937" s="171" t="s">
        <v>80</v>
      </c>
      <c r="E7937" s="11">
        <v>43221</v>
      </c>
      <c r="F7937">
        <v>0</v>
      </c>
      <c r="G7937">
        <v>0</v>
      </c>
      <c r="H7937" t="e">
        <v>#DIV/0!</v>
      </c>
      <c r="I7937">
        <v>0</v>
      </c>
      <c r="J7937">
        <v>0</v>
      </c>
      <c r="K7937" t="e">
        <v>#DIV/0!</v>
      </c>
      <c r="L7937">
        <v>0</v>
      </c>
      <c r="M7937" t="e">
        <v>#DIV/0!</v>
      </c>
      <c r="N7937">
        <v>0</v>
      </c>
      <c r="P7937">
        <v>0</v>
      </c>
      <c r="Q7937">
        <v>0</v>
      </c>
      <c r="R7937" t="e">
        <v>#DIV/0!</v>
      </c>
      <c r="S7937">
        <v>0</v>
      </c>
    </row>
    <row r="7938" spans="1:20" x14ac:dyDescent="0.3">
      <c r="A7938" t="s">
        <v>15920</v>
      </c>
      <c r="B7938" s="171" t="s">
        <v>15921</v>
      </c>
      <c r="C7938" s="171" t="s">
        <v>158</v>
      </c>
      <c r="D7938" s="171" t="s">
        <v>80</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3">
      <c r="A7939" t="s">
        <v>15922</v>
      </c>
      <c r="B7939" s="171" t="s">
        <v>15923</v>
      </c>
      <c r="C7939" s="171" t="s">
        <v>209</v>
      </c>
      <c r="D7939" s="171" t="s">
        <v>80</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3">
      <c r="A7940" t="s">
        <v>15924</v>
      </c>
      <c r="B7940" s="171" t="s">
        <v>15925</v>
      </c>
      <c r="C7940" s="171" t="s">
        <v>76</v>
      </c>
      <c r="D7940" s="171" t="s">
        <v>4</v>
      </c>
      <c r="E7940" s="11">
        <v>43221</v>
      </c>
      <c r="F7940">
        <v>0</v>
      </c>
      <c r="G7940">
        <v>0</v>
      </c>
      <c r="H7940" t="e">
        <v>#DIV/0!</v>
      </c>
      <c r="I7940">
        <v>0</v>
      </c>
      <c r="J7940">
        <v>0</v>
      </c>
      <c r="K7940" t="e">
        <v>#DIV/0!</v>
      </c>
      <c r="L7940">
        <v>0</v>
      </c>
      <c r="M7940" t="e">
        <v>#DIV/0!</v>
      </c>
      <c r="N7940">
        <v>0</v>
      </c>
      <c r="P7940">
        <v>0</v>
      </c>
      <c r="Q7940">
        <v>0</v>
      </c>
      <c r="R7940" t="e">
        <v>#DIV/0!</v>
      </c>
      <c r="S7940">
        <v>0</v>
      </c>
    </row>
    <row r="7941" spans="1:20" x14ac:dyDescent="0.3">
      <c r="A7941" t="s">
        <v>15926</v>
      </c>
      <c r="B7941" s="171" t="s">
        <v>15927</v>
      </c>
      <c r="C7941" s="171" t="s">
        <v>203</v>
      </c>
      <c r="D7941" s="171" t="s">
        <v>80</v>
      </c>
      <c r="E7941" s="11">
        <v>43221</v>
      </c>
      <c r="F7941">
        <v>3.5</v>
      </c>
      <c r="G7941">
        <v>3.5</v>
      </c>
      <c r="H7941">
        <v>1</v>
      </c>
      <c r="I7941">
        <v>19</v>
      </c>
      <c r="J7941">
        <v>21</v>
      </c>
      <c r="K7941">
        <v>0.90476190476190477</v>
      </c>
      <c r="L7941">
        <v>21</v>
      </c>
      <c r="M7941">
        <v>1</v>
      </c>
      <c r="N7941">
        <v>19</v>
      </c>
      <c r="P7941">
        <v>2</v>
      </c>
      <c r="Q7941">
        <v>2</v>
      </c>
      <c r="R7941">
        <v>1</v>
      </c>
      <c r="S7941">
        <v>0</v>
      </c>
    </row>
    <row r="7942" spans="1:20" x14ac:dyDescent="0.3">
      <c r="A7942" t="s">
        <v>15928</v>
      </c>
      <c r="B7942" s="171" t="s">
        <v>15929</v>
      </c>
      <c r="C7942" s="171" t="s">
        <v>128</v>
      </c>
      <c r="D7942" s="171" t="s">
        <v>80</v>
      </c>
      <c r="E7942" s="11">
        <v>43221</v>
      </c>
      <c r="F7942">
        <v>0</v>
      </c>
      <c r="G7942">
        <v>0</v>
      </c>
      <c r="H7942" t="e">
        <v>#DIV/0!</v>
      </c>
      <c r="I7942">
        <v>0</v>
      </c>
      <c r="J7942">
        <v>0</v>
      </c>
      <c r="K7942" t="e">
        <v>#DIV/0!</v>
      </c>
      <c r="L7942">
        <v>0</v>
      </c>
      <c r="M7942" t="e">
        <v>#DIV/0!</v>
      </c>
      <c r="N7942">
        <v>0</v>
      </c>
      <c r="P7942">
        <v>0</v>
      </c>
      <c r="Q7942">
        <v>0</v>
      </c>
      <c r="R7942" t="e">
        <v>#DIV/0!</v>
      </c>
      <c r="S7942">
        <v>0</v>
      </c>
    </row>
    <row r="7943" spans="1:20" x14ac:dyDescent="0.3">
      <c r="A7943" t="s">
        <v>15930</v>
      </c>
      <c r="B7943" s="171" t="s">
        <v>15931</v>
      </c>
      <c r="C7943" s="171" t="s">
        <v>14824</v>
      </c>
      <c r="D7943" s="171" t="s">
        <v>80</v>
      </c>
      <c r="E7943" s="11">
        <v>43221</v>
      </c>
      <c r="F7943">
        <v>0</v>
      </c>
      <c r="G7943">
        <v>0</v>
      </c>
      <c r="H7943" t="e">
        <v>#DIV/0!</v>
      </c>
      <c r="I7943">
        <v>0</v>
      </c>
      <c r="J7943">
        <v>0</v>
      </c>
      <c r="K7943" t="e">
        <v>#DIV/0!</v>
      </c>
      <c r="L7943">
        <v>0</v>
      </c>
      <c r="M7943" t="e">
        <v>#DIV/0!</v>
      </c>
      <c r="N7943">
        <v>0</v>
      </c>
      <c r="P7943">
        <v>0</v>
      </c>
      <c r="Q7943">
        <v>0</v>
      </c>
      <c r="R7943" t="e">
        <v>#DIV/0!</v>
      </c>
      <c r="S7943">
        <v>0</v>
      </c>
    </row>
    <row r="7944" spans="1:20" x14ac:dyDescent="0.3">
      <c r="A7944" t="s">
        <v>15932</v>
      </c>
      <c r="B7944" s="171" t="s">
        <v>15933</v>
      </c>
      <c r="C7944" s="171" t="s">
        <v>152</v>
      </c>
      <c r="D7944" s="171" t="s">
        <v>80</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3">
      <c r="A7945" t="s">
        <v>15934</v>
      </c>
      <c r="B7945" s="171" t="s">
        <v>15935</v>
      </c>
      <c r="C7945" s="171" t="s">
        <v>194</v>
      </c>
      <c r="D7945" s="171" t="s">
        <v>80</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3">
      <c r="A7946" t="s">
        <v>15936</v>
      </c>
      <c r="B7946" s="171" t="s">
        <v>15937</v>
      </c>
      <c r="C7946" s="171" t="s">
        <v>236</v>
      </c>
      <c r="D7946" s="171" t="s">
        <v>80</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3">
      <c r="A7947" t="s">
        <v>15938</v>
      </c>
      <c r="B7947" s="171" t="s">
        <v>15939</v>
      </c>
      <c r="C7947" s="171" t="s">
        <v>239</v>
      </c>
      <c r="D7947" s="171" t="s">
        <v>80</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3">
      <c r="A7948" t="s">
        <v>15940</v>
      </c>
      <c r="B7948" s="171" t="s">
        <v>15941</v>
      </c>
      <c r="C7948" s="171" t="s">
        <v>176</v>
      </c>
      <c r="D7948" s="171" t="s">
        <v>80</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3">
      <c r="A7949" t="s">
        <v>15942</v>
      </c>
      <c r="B7949" s="171" t="s">
        <v>15943</v>
      </c>
      <c r="C7949" s="171" t="s">
        <v>206</v>
      </c>
      <c r="D7949" s="171" t="s">
        <v>80</v>
      </c>
      <c r="E7949" s="11">
        <v>43221</v>
      </c>
      <c r="F7949">
        <v>1.5</v>
      </c>
      <c r="G7949">
        <v>3</v>
      </c>
      <c r="H7949">
        <v>0.5</v>
      </c>
      <c r="I7949">
        <v>5</v>
      </c>
      <c r="J7949">
        <v>9</v>
      </c>
      <c r="K7949">
        <v>0.55555555555555558</v>
      </c>
      <c r="L7949">
        <v>18</v>
      </c>
      <c r="M7949">
        <v>0.5</v>
      </c>
      <c r="N7949">
        <v>1</v>
      </c>
      <c r="P7949">
        <v>0</v>
      </c>
      <c r="Q7949">
        <v>0</v>
      </c>
      <c r="R7949" t="e">
        <v>#DIV/0!</v>
      </c>
      <c r="S7949">
        <v>4</v>
      </c>
    </row>
    <row r="7950" spans="1:20" x14ac:dyDescent="0.3">
      <c r="A7950" t="s">
        <v>15944</v>
      </c>
      <c r="B7950" s="171" t="s">
        <v>15945</v>
      </c>
      <c r="C7950" s="171" t="s">
        <v>113</v>
      </c>
      <c r="D7950" s="171" t="s">
        <v>80</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3">
      <c r="A7951" t="s">
        <v>15946</v>
      </c>
      <c r="B7951" s="171" t="s">
        <v>15947</v>
      </c>
      <c r="C7951" s="171" t="s">
        <v>131</v>
      </c>
      <c r="D7951" s="171" t="s">
        <v>80</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3">
      <c r="A7952" t="s">
        <v>15948</v>
      </c>
      <c r="B7952" s="171" t="s">
        <v>15949</v>
      </c>
      <c r="C7952" s="171" t="s">
        <v>14843</v>
      </c>
      <c r="D7952" s="171" t="s">
        <v>80</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3">
      <c r="A7953" t="s">
        <v>15950</v>
      </c>
      <c r="B7953" s="171" t="s">
        <v>15951</v>
      </c>
      <c r="C7953" s="171" t="s">
        <v>155</v>
      </c>
      <c r="D7953" s="171" t="s">
        <v>80</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3">
      <c r="A7954" t="s">
        <v>15952</v>
      </c>
      <c r="B7954" s="171" t="s">
        <v>15953</v>
      </c>
      <c r="C7954" s="171" t="s">
        <v>188</v>
      </c>
      <c r="D7954" s="171" t="s">
        <v>80</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3">
      <c r="A7955" t="s">
        <v>15954</v>
      </c>
      <c r="B7955" s="171" t="s">
        <v>15955</v>
      </c>
      <c r="C7955" s="171" t="s">
        <v>227</v>
      </c>
      <c r="D7955" s="171" t="s">
        <v>80</v>
      </c>
      <c r="E7955" s="11">
        <v>43221</v>
      </c>
      <c r="F7955">
        <v>0</v>
      </c>
      <c r="G7955">
        <v>0</v>
      </c>
      <c r="H7955" t="e">
        <v>#DIV/0!</v>
      </c>
      <c r="I7955">
        <v>0</v>
      </c>
      <c r="J7955">
        <v>0</v>
      </c>
      <c r="K7955" t="e">
        <v>#DIV/0!</v>
      </c>
      <c r="L7955">
        <v>0</v>
      </c>
      <c r="M7955" t="e">
        <v>#DIV/0!</v>
      </c>
      <c r="N7955">
        <v>0</v>
      </c>
      <c r="P7955">
        <v>0</v>
      </c>
      <c r="Q7955">
        <v>0</v>
      </c>
      <c r="R7955" t="e">
        <v>#DIV/0!</v>
      </c>
      <c r="S7955">
        <v>0</v>
      </c>
    </row>
    <row r="7956" spans="1:20" x14ac:dyDescent="0.3">
      <c r="A7956" t="s">
        <v>15956</v>
      </c>
      <c r="B7956" s="171" t="s">
        <v>15957</v>
      </c>
      <c r="C7956" s="171" t="s">
        <v>116</v>
      </c>
      <c r="D7956" s="171" t="s">
        <v>80</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3">
      <c r="A7957" t="s">
        <v>15958</v>
      </c>
      <c r="B7957" s="171" t="s">
        <v>15959</v>
      </c>
      <c r="C7957" s="171" t="s">
        <v>9862</v>
      </c>
      <c r="D7957" s="171" t="s">
        <v>80</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3">
      <c r="A7958" t="s">
        <v>15960</v>
      </c>
      <c r="B7958" s="171" t="s">
        <v>15961</v>
      </c>
      <c r="C7958" s="171" t="s">
        <v>140</v>
      </c>
      <c r="D7958" s="171" t="s">
        <v>80</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3">
      <c r="A7959" t="s">
        <v>15962</v>
      </c>
      <c r="B7959" s="171" t="s">
        <v>15963</v>
      </c>
      <c r="C7959" s="171" t="s">
        <v>8590</v>
      </c>
      <c r="D7959" s="171" t="s">
        <v>80</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3">
      <c r="A7960" t="s">
        <v>15964</v>
      </c>
      <c r="B7960" s="171" t="s">
        <v>15965</v>
      </c>
      <c r="C7960" s="171" t="s">
        <v>170</v>
      </c>
      <c r="D7960" s="171" t="s">
        <v>80</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3">
      <c r="A7961" t="s">
        <v>15966</v>
      </c>
      <c r="B7961" s="171" t="s">
        <v>15967</v>
      </c>
      <c r="C7961" s="171" t="s">
        <v>182</v>
      </c>
      <c r="D7961" s="171" t="s">
        <v>80</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3">
      <c r="A7962" t="s">
        <v>15968</v>
      </c>
      <c r="B7962" s="171" t="s">
        <v>15969</v>
      </c>
      <c r="C7962" s="171" t="s">
        <v>197</v>
      </c>
      <c r="D7962" s="171" t="s">
        <v>80</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3">
      <c r="A7963" t="s">
        <v>15970</v>
      </c>
      <c r="B7963" s="171" t="s">
        <v>15971</v>
      </c>
      <c r="C7963" s="171" t="s">
        <v>218</v>
      </c>
      <c r="D7963" s="171" t="s">
        <v>80</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3">
      <c r="A7964" t="s">
        <v>15972</v>
      </c>
      <c r="B7964" s="171" t="s">
        <v>15973</v>
      </c>
      <c r="C7964" s="171" t="s">
        <v>230</v>
      </c>
      <c r="D7964" s="171" t="s">
        <v>80</v>
      </c>
      <c r="E7964" s="11">
        <v>43221</v>
      </c>
      <c r="F7964">
        <v>0</v>
      </c>
      <c r="G7964">
        <v>0</v>
      </c>
      <c r="H7964" t="e">
        <v>#DIV/0!</v>
      </c>
      <c r="I7964">
        <v>0</v>
      </c>
      <c r="J7964">
        <v>0</v>
      </c>
      <c r="K7964" t="e">
        <v>#DIV/0!</v>
      </c>
      <c r="L7964">
        <v>0</v>
      </c>
      <c r="M7964" t="e">
        <v>#DIV/0!</v>
      </c>
      <c r="N7964">
        <v>0</v>
      </c>
      <c r="P7964">
        <v>0</v>
      </c>
      <c r="Q7964">
        <v>0</v>
      </c>
      <c r="R7964" t="e">
        <v>#DIV/0!</v>
      </c>
      <c r="S7964">
        <v>0</v>
      </c>
    </row>
    <row r="7965" spans="1:20" x14ac:dyDescent="0.3">
      <c r="A7965" t="s">
        <v>15974</v>
      </c>
      <c r="B7965" s="171" t="s">
        <v>15975</v>
      </c>
      <c r="C7965" s="171" t="s">
        <v>8193</v>
      </c>
      <c r="D7965" s="171" t="s">
        <v>80</v>
      </c>
      <c r="E7965" s="11">
        <v>43221</v>
      </c>
      <c r="F7965">
        <v>0</v>
      </c>
      <c r="G7965">
        <v>0</v>
      </c>
      <c r="H7965" t="e">
        <v>#DIV/0!</v>
      </c>
      <c r="I7965">
        <v>0</v>
      </c>
      <c r="J7965">
        <v>0</v>
      </c>
      <c r="K7965" t="e">
        <v>#DIV/0!</v>
      </c>
      <c r="L7965">
        <v>0</v>
      </c>
      <c r="M7965" t="e">
        <v>#DIV/0!</v>
      </c>
      <c r="N7965">
        <v>0</v>
      </c>
      <c r="P7965">
        <v>0</v>
      </c>
      <c r="Q7965">
        <v>0</v>
      </c>
      <c r="R7965" t="e">
        <v>#DIV/0!</v>
      </c>
      <c r="S7965">
        <v>0</v>
      </c>
    </row>
    <row r="7966" spans="1:20" x14ac:dyDescent="0.3">
      <c r="A7966" t="s">
        <v>15976</v>
      </c>
      <c r="B7966" s="171" t="s">
        <v>15977</v>
      </c>
      <c r="C7966" s="171" t="s">
        <v>10522</v>
      </c>
      <c r="D7966" s="171" t="s">
        <v>80</v>
      </c>
      <c r="E7966" s="11">
        <v>43221</v>
      </c>
      <c r="F7966">
        <v>1</v>
      </c>
      <c r="G7966">
        <v>1</v>
      </c>
      <c r="H7966">
        <v>1</v>
      </c>
      <c r="I7966">
        <v>5</v>
      </c>
      <c r="J7966">
        <v>6</v>
      </c>
      <c r="K7966">
        <v>0.83333333333333337</v>
      </c>
      <c r="L7966">
        <v>6</v>
      </c>
      <c r="M7966">
        <v>1</v>
      </c>
      <c r="N7966">
        <v>5</v>
      </c>
      <c r="P7966">
        <v>0</v>
      </c>
      <c r="Q7966">
        <v>0</v>
      </c>
      <c r="R7966" t="e">
        <v>#DIV/0!</v>
      </c>
      <c r="S7966">
        <v>0</v>
      </c>
    </row>
    <row r="7967" spans="1:20" x14ac:dyDescent="0.3">
      <c r="A7967" t="s">
        <v>15978</v>
      </c>
      <c r="B7967" s="171" t="s">
        <v>15979</v>
      </c>
      <c r="C7967" s="171" t="s">
        <v>10525</v>
      </c>
      <c r="D7967" s="171" t="s">
        <v>80</v>
      </c>
      <c r="E7967" s="11">
        <v>43221</v>
      </c>
      <c r="F7967">
        <v>0</v>
      </c>
      <c r="G7967">
        <v>0</v>
      </c>
      <c r="H7967" t="e">
        <v>#DIV/0!</v>
      </c>
      <c r="I7967">
        <v>0</v>
      </c>
      <c r="J7967">
        <v>0</v>
      </c>
      <c r="K7967" t="e">
        <v>#DIV/0!</v>
      </c>
      <c r="L7967">
        <v>0</v>
      </c>
      <c r="M7967" t="e">
        <v>#DIV/0!</v>
      </c>
      <c r="N7967">
        <v>0</v>
      </c>
      <c r="P7967">
        <v>0</v>
      </c>
      <c r="Q7967">
        <v>0</v>
      </c>
      <c r="R7967" t="e">
        <v>#DIV/0!</v>
      </c>
      <c r="S7967">
        <v>0</v>
      </c>
    </row>
    <row r="7968" spans="1:20" x14ac:dyDescent="0.3">
      <c r="A7968" t="s">
        <v>15980</v>
      </c>
      <c r="B7968" s="171" t="s">
        <v>15981</v>
      </c>
      <c r="C7968" s="171" t="s">
        <v>10528</v>
      </c>
      <c r="D7968" s="171" t="s">
        <v>80</v>
      </c>
      <c r="E7968" s="11">
        <v>43221</v>
      </c>
      <c r="F7968">
        <v>0</v>
      </c>
      <c r="G7968">
        <v>0</v>
      </c>
      <c r="H7968" t="e">
        <v>#DIV/0!</v>
      </c>
      <c r="I7968">
        <v>0</v>
      </c>
      <c r="J7968">
        <v>0</v>
      </c>
      <c r="K7968" t="e">
        <v>#DIV/0!</v>
      </c>
      <c r="L7968">
        <v>0</v>
      </c>
      <c r="M7968" t="e">
        <v>#DIV/0!</v>
      </c>
      <c r="N7968">
        <v>0</v>
      </c>
      <c r="P7968">
        <v>0</v>
      </c>
      <c r="Q7968">
        <v>0</v>
      </c>
      <c r="R7968" t="e">
        <v>#DIV/0!</v>
      </c>
      <c r="S7968">
        <v>0</v>
      </c>
    </row>
    <row r="7969" spans="1:19" x14ac:dyDescent="0.3">
      <c r="A7969" t="s">
        <v>15982</v>
      </c>
      <c r="B7969" s="171" t="s">
        <v>15983</v>
      </c>
      <c r="C7969" s="171" t="s">
        <v>10531</v>
      </c>
      <c r="D7969" s="171" t="s">
        <v>80</v>
      </c>
      <c r="E7969" s="11">
        <v>43221</v>
      </c>
      <c r="F7969">
        <v>0</v>
      </c>
      <c r="G7969">
        <v>0</v>
      </c>
      <c r="H7969" t="e">
        <v>#DIV/0!</v>
      </c>
      <c r="I7969">
        <v>0</v>
      </c>
      <c r="J7969">
        <v>0</v>
      </c>
      <c r="K7969" t="e">
        <v>#DIV/0!</v>
      </c>
      <c r="L7969">
        <v>0</v>
      </c>
      <c r="M7969" t="e">
        <v>#DIV/0!</v>
      </c>
      <c r="N7969">
        <v>0</v>
      </c>
      <c r="P7969">
        <v>0</v>
      </c>
      <c r="Q7969">
        <v>0</v>
      </c>
      <c r="R7969" t="e">
        <v>#DIV/0!</v>
      </c>
      <c r="S7969">
        <v>0</v>
      </c>
    </row>
    <row r="7970" spans="1:19" x14ac:dyDescent="0.3">
      <c r="A7970" t="s">
        <v>15984</v>
      </c>
      <c r="B7970" s="171" t="s">
        <v>15985</v>
      </c>
      <c r="C7970" s="171" t="s">
        <v>14880</v>
      </c>
      <c r="D7970" s="171" t="s">
        <v>80</v>
      </c>
      <c r="E7970" s="11">
        <v>43221</v>
      </c>
      <c r="F7970">
        <v>1</v>
      </c>
      <c r="G7970">
        <v>2</v>
      </c>
      <c r="H7970">
        <v>0.5</v>
      </c>
      <c r="I7970">
        <v>3</v>
      </c>
      <c r="J7970">
        <v>10</v>
      </c>
      <c r="K7970">
        <v>0.3</v>
      </c>
      <c r="L7970">
        <v>20</v>
      </c>
      <c r="M7970">
        <v>0.5</v>
      </c>
      <c r="N7970">
        <v>0</v>
      </c>
      <c r="P7970">
        <v>0</v>
      </c>
      <c r="Q7970">
        <v>0</v>
      </c>
      <c r="R7970" t="e">
        <v>#DIV/0!</v>
      </c>
      <c r="S7970">
        <v>3</v>
      </c>
    </row>
    <row r="7971" spans="1:19" x14ac:dyDescent="0.3">
      <c r="A7971" t="s">
        <v>15986</v>
      </c>
      <c r="B7971" s="171" t="s">
        <v>15987</v>
      </c>
      <c r="C7971" s="171" t="s">
        <v>10534</v>
      </c>
      <c r="D7971" s="171" t="s">
        <v>80</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3">
      <c r="A7972" t="s">
        <v>15988</v>
      </c>
      <c r="B7972" s="171" t="s">
        <v>15989</v>
      </c>
      <c r="C7972" s="171" t="s">
        <v>10537</v>
      </c>
      <c r="D7972" s="171" t="s">
        <v>80</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3">
      <c r="A7973" t="s">
        <v>15990</v>
      </c>
      <c r="B7973" s="171" t="s">
        <v>15991</v>
      </c>
      <c r="C7973" s="171" t="s">
        <v>73</v>
      </c>
      <c r="D7973" s="171" t="s">
        <v>4</v>
      </c>
      <c r="E7973" s="11">
        <v>43221</v>
      </c>
      <c r="F7973">
        <v>1</v>
      </c>
      <c r="G7973">
        <v>1</v>
      </c>
      <c r="H7973">
        <v>1</v>
      </c>
      <c r="I7973">
        <v>5</v>
      </c>
      <c r="J7973">
        <v>6</v>
      </c>
      <c r="K7973">
        <v>0.83333333333333337</v>
      </c>
      <c r="L7973">
        <v>6</v>
      </c>
      <c r="M7973">
        <v>1</v>
      </c>
      <c r="N7973">
        <v>5</v>
      </c>
      <c r="P7973">
        <v>0</v>
      </c>
      <c r="Q7973">
        <v>0</v>
      </c>
      <c r="R7973" t="e">
        <v>#DIV/0!</v>
      </c>
      <c r="S7973">
        <v>0</v>
      </c>
    </row>
    <row r="7974" spans="1:19" x14ac:dyDescent="0.3">
      <c r="A7974" t="s">
        <v>15992</v>
      </c>
      <c r="B7974" s="171" t="s">
        <v>15993</v>
      </c>
      <c r="C7974" s="171" t="s">
        <v>107</v>
      </c>
      <c r="D7974" s="171" t="s">
        <v>4</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3">
      <c r="A7975" t="s">
        <v>15994</v>
      </c>
      <c r="B7975" s="171" t="s">
        <v>15995</v>
      </c>
      <c r="C7975" s="171" t="s">
        <v>9887</v>
      </c>
      <c r="D7975" s="171" t="s">
        <v>4</v>
      </c>
      <c r="E7975" s="11">
        <v>43221</v>
      </c>
      <c r="F7975">
        <v>0</v>
      </c>
      <c r="G7975">
        <v>0</v>
      </c>
      <c r="H7975" t="e">
        <v>#DIV/0!</v>
      </c>
      <c r="I7975">
        <v>0</v>
      </c>
      <c r="J7975">
        <v>0</v>
      </c>
      <c r="K7975" t="e">
        <v>#DIV/0!</v>
      </c>
      <c r="L7975">
        <v>0</v>
      </c>
      <c r="M7975" t="e">
        <v>#DIV/0!</v>
      </c>
      <c r="N7975">
        <v>0</v>
      </c>
      <c r="P7975">
        <v>0</v>
      </c>
      <c r="Q7975">
        <v>0</v>
      </c>
      <c r="R7975" t="e">
        <v>#DIV/0!</v>
      </c>
      <c r="S7975">
        <v>0</v>
      </c>
    </row>
    <row r="7976" spans="1:19" x14ac:dyDescent="0.3">
      <c r="A7976" t="s">
        <v>15996</v>
      </c>
      <c r="B7976" s="171" t="s">
        <v>15997</v>
      </c>
      <c r="C7976" s="171" t="s">
        <v>11260</v>
      </c>
      <c r="D7976" s="171" t="s">
        <v>4</v>
      </c>
      <c r="E7976" s="11">
        <v>43221</v>
      </c>
      <c r="F7976">
        <v>0</v>
      </c>
      <c r="G7976">
        <v>0</v>
      </c>
      <c r="H7976" t="e">
        <v>#DIV/0!</v>
      </c>
      <c r="I7976">
        <v>0</v>
      </c>
      <c r="J7976">
        <v>0</v>
      </c>
      <c r="K7976" t="e">
        <v>#DIV/0!</v>
      </c>
      <c r="L7976">
        <v>0</v>
      </c>
      <c r="M7976" t="e">
        <v>#DIV/0!</v>
      </c>
      <c r="N7976">
        <v>0</v>
      </c>
      <c r="P7976">
        <v>0</v>
      </c>
      <c r="Q7976">
        <v>0</v>
      </c>
      <c r="R7976" t="e">
        <v>#DIV/0!</v>
      </c>
      <c r="S7976">
        <v>0</v>
      </c>
    </row>
    <row r="7977" spans="1:19" x14ac:dyDescent="0.3">
      <c r="A7977" t="s">
        <v>15998</v>
      </c>
      <c r="B7977" s="171" t="s">
        <v>15999</v>
      </c>
      <c r="C7977" s="171" t="s">
        <v>122</v>
      </c>
      <c r="D7977" s="171" t="s">
        <v>4</v>
      </c>
      <c r="E7977" s="11">
        <v>43221</v>
      </c>
      <c r="F7977">
        <v>0</v>
      </c>
      <c r="G7977">
        <v>0</v>
      </c>
      <c r="H7977" t="e">
        <v>#DIV/0!</v>
      </c>
      <c r="I7977">
        <v>0</v>
      </c>
      <c r="J7977">
        <v>0</v>
      </c>
      <c r="K7977" t="e">
        <v>#DIV/0!</v>
      </c>
      <c r="L7977">
        <v>0</v>
      </c>
      <c r="M7977" t="e">
        <v>#DIV/0!</v>
      </c>
      <c r="N7977">
        <v>0</v>
      </c>
      <c r="P7977">
        <v>0</v>
      </c>
      <c r="Q7977">
        <v>0</v>
      </c>
      <c r="R7977" t="e">
        <v>#DIV/0!</v>
      </c>
      <c r="S7977">
        <v>0</v>
      </c>
    </row>
    <row r="7978" spans="1:19" x14ac:dyDescent="0.3">
      <c r="A7978" t="s">
        <v>16000</v>
      </c>
      <c r="B7978" s="171" t="s">
        <v>16001</v>
      </c>
      <c r="C7978" s="171" t="s">
        <v>125</v>
      </c>
      <c r="D7978" s="171" t="s">
        <v>4</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3">
      <c r="A7979" t="s">
        <v>16002</v>
      </c>
      <c r="B7979" s="171" t="s">
        <v>16003</v>
      </c>
      <c r="C7979" s="171" t="s">
        <v>14899</v>
      </c>
      <c r="D7979" s="171" t="s">
        <v>4</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3">
      <c r="A7980" t="s">
        <v>16004</v>
      </c>
      <c r="B7980" s="171" t="s">
        <v>16005</v>
      </c>
      <c r="C7980" s="171" t="s">
        <v>137</v>
      </c>
      <c r="D7980" s="171" t="s">
        <v>4</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3">
      <c r="A7981" t="s">
        <v>16006</v>
      </c>
      <c r="B7981" s="171" t="s">
        <v>16007</v>
      </c>
      <c r="C7981" s="171" t="s">
        <v>8615</v>
      </c>
      <c r="D7981" s="171" t="s">
        <v>4</v>
      </c>
      <c r="E7981" s="11">
        <v>43221</v>
      </c>
      <c r="F7981">
        <v>0</v>
      </c>
      <c r="G7981">
        <v>0</v>
      </c>
      <c r="H7981" t="e">
        <v>#DIV/0!</v>
      </c>
      <c r="I7981">
        <v>0</v>
      </c>
      <c r="J7981">
        <v>0</v>
      </c>
      <c r="K7981" t="e">
        <v>#DIV/0!</v>
      </c>
      <c r="L7981">
        <v>0</v>
      </c>
      <c r="M7981" t="e">
        <v>#DIV/0!</v>
      </c>
      <c r="N7981">
        <v>0</v>
      </c>
      <c r="P7981">
        <v>0</v>
      </c>
      <c r="Q7981">
        <v>0</v>
      </c>
      <c r="R7981" t="e">
        <v>#DIV/0!</v>
      </c>
      <c r="S7981">
        <v>0</v>
      </c>
    </row>
    <row r="7982" spans="1:19" x14ac:dyDescent="0.3">
      <c r="A7982" t="s">
        <v>16008</v>
      </c>
      <c r="B7982" s="171" t="s">
        <v>16009</v>
      </c>
      <c r="C7982" s="171" t="s">
        <v>146</v>
      </c>
      <c r="D7982" s="171" t="s">
        <v>4</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3">
      <c r="A7983" t="s">
        <v>16010</v>
      </c>
      <c r="B7983" s="171" t="s">
        <v>16011</v>
      </c>
      <c r="C7983" s="171" t="s">
        <v>161</v>
      </c>
      <c r="D7983" s="171" t="s">
        <v>4</v>
      </c>
      <c r="E7983" s="11">
        <v>43221</v>
      </c>
      <c r="F7983">
        <v>0</v>
      </c>
      <c r="G7983">
        <v>0</v>
      </c>
      <c r="H7983" t="e">
        <v>#DIV/0!</v>
      </c>
      <c r="I7983">
        <v>0</v>
      </c>
      <c r="J7983">
        <v>0</v>
      </c>
      <c r="K7983" t="e">
        <v>#DIV/0!</v>
      </c>
      <c r="L7983">
        <v>0</v>
      </c>
      <c r="M7983" t="e">
        <v>#DIV/0!</v>
      </c>
      <c r="N7983">
        <v>0</v>
      </c>
      <c r="P7983">
        <v>0</v>
      </c>
      <c r="Q7983">
        <v>0</v>
      </c>
      <c r="R7983" t="e">
        <v>#DIV/0!</v>
      </c>
      <c r="S7983">
        <v>0</v>
      </c>
    </row>
    <row r="7984" spans="1:19" x14ac:dyDescent="0.3">
      <c r="A7984" t="s">
        <v>16012</v>
      </c>
      <c r="B7984" s="171" t="s">
        <v>16013</v>
      </c>
      <c r="C7984" s="171" t="s">
        <v>167</v>
      </c>
      <c r="D7984" s="171" t="s">
        <v>4</v>
      </c>
      <c r="E7984" s="11">
        <v>43221</v>
      </c>
      <c r="F7984">
        <v>5.5</v>
      </c>
      <c r="G7984">
        <v>5.5</v>
      </c>
      <c r="H7984">
        <v>1</v>
      </c>
      <c r="I7984">
        <v>53</v>
      </c>
      <c r="J7984">
        <v>62</v>
      </c>
      <c r="K7984">
        <v>0.85483870967741937</v>
      </c>
      <c r="L7984">
        <v>62</v>
      </c>
      <c r="M7984">
        <v>1</v>
      </c>
      <c r="N7984">
        <v>49</v>
      </c>
      <c r="P7984">
        <v>2</v>
      </c>
      <c r="Q7984">
        <v>2</v>
      </c>
      <c r="R7984">
        <v>1</v>
      </c>
      <c r="S7984">
        <v>4</v>
      </c>
    </row>
    <row r="7985" spans="1:20" x14ac:dyDescent="0.3">
      <c r="A7985" t="s">
        <v>16014</v>
      </c>
      <c r="B7985" s="171" t="s">
        <v>16015</v>
      </c>
      <c r="C7985" s="171" t="s">
        <v>173</v>
      </c>
      <c r="D7985" s="171" t="s">
        <v>80</v>
      </c>
      <c r="E7985" s="11">
        <v>43221</v>
      </c>
      <c r="F7985">
        <v>4</v>
      </c>
      <c r="G7985">
        <v>4</v>
      </c>
      <c r="H7985">
        <v>1</v>
      </c>
      <c r="I7985">
        <v>31</v>
      </c>
      <c r="J7985">
        <v>24</v>
      </c>
      <c r="K7985">
        <v>1.2916666666666667</v>
      </c>
      <c r="L7985">
        <v>24</v>
      </c>
      <c r="M7985">
        <v>1</v>
      </c>
      <c r="N7985">
        <v>28</v>
      </c>
      <c r="P7985">
        <v>2</v>
      </c>
      <c r="Q7985">
        <v>4</v>
      </c>
      <c r="R7985">
        <v>0.5</v>
      </c>
      <c r="S7985">
        <v>3</v>
      </c>
    </row>
    <row r="7986" spans="1:20" x14ac:dyDescent="0.3">
      <c r="A7986" t="s">
        <v>16016</v>
      </c>
      <c r="B7986" s="171" t="s">
        <v>16017</v>
      </c>
      <c r="C7986" s="171" t="s">
        <v>173</v>
      </c>
      <c r="D7986" s="171" t="s">
        <v>15341</v>
      </c>
      <c r="E7986" s="11">
        <v>43221</v>
      </c>
    </row>
    <row r="7987" spans="1:20" x14ac:dyDescent="0.3">
      <c r="A7987" t="s">
        <v>16018</v>
      </c>
      <c r="B7987" s="171" t="s">
        <v>16019</v>
      </c>
      <c r="C7987" s="171" t="s">
        <v>173</v>
      </c>
      <c r="D7987" s="171" t="s">
        <v>4</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3">
      <c r="A7988" t="s">
        <v>16020</v>
      </c>
      <c r="B7988" s="171" t="s">
        <v>16021</v>
      </c>
      <c r="C7988" s="171" t="s">
        <v>179</v>
      </c>
      <c r="D7988" s="171" t="s">
        <v>4</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3">
      <c r="A7989" t="s">
        <v>16022</v>
      </c>
      <c r="B7989" s="171" t="s">
        <v>16023</v>
      </c>
      <c r="C7989" s="171" t="s">
        <v>185</v>
      </c>
      <c r="D7989" s="171" t="s">
        <v>4</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3">
      <c r="A7990" t="s">
        <v>16024</v>
      </c>
      <c r="B7990" s="171" t="s">
        <v>16025</v>
      </c>
      <c r="C7990" s="171" t="s">
        <v>191</v>
      </c>
      <c r="D7990" s="171" t="s">
        <v>4</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3">
      <c r="A7991" t="s">
        <v>16026</v>
      </c>
      <c r="B7991" s="171" t="s">
        <v>16027</v>
      </c>
      <c r="C7991" s="171" t="s">
        <v>200</v>
      </c>
      <c r="D7991" s="171" t="s">
        <v>80</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3">
      <c r="A7992" t="s">
        <v>16028</v>
      </c>
      <c r="B7992" s="171" t="s">
        <v>16029</v>
      </c>
      <c r="C7992" s="171" t="s">
        <v>212</v>
      </c>
      <c r="D7992" s="171" t="s">
        <v>4</v>
      </c>
      <c r="E7992" s="11">
        <v>43221</v>
      </c>
      <c r="F7992">
        <v>0</v>
      </c>
      <c r="G7992">
        <v>0</v>
      </c>
      <c r="H7992" t="e">
        <v>#DIV/0!</v>
      </c>
      <c r="I7992">
        <v>0</v>
      </c>
      <c r="J7992">
        <v>0</v>
      </c>
      <c r="K7992" t="e">
        <v>#DIV/0!</v>
      </c>
      <c r="L7992">
        <v>0</v>
      </c>
      <c r="M7992" t="e">
        <v>#DIV/0!</v>
      </c>
      <c r="N7992">
        <v>0</v>
      </c>
      <c r="P7992">
        <v>0</v>
      </c>
      <c r="Q7992">
        <v>0</v>
      </c>
      <c r="R7992" t="e">
        <v>#DIV/0!</v>
      </c>
      <c r="S7992">
        <v>0</v>
      </c>
    </row>
    <row r="7993" spans="1:20" x14ac:dyDescent="0.3">
      <c r="A7993" t="s">
        <v>16030</v>
      </c>
      <c r="B7993" s="171" t="s">
        <v>16031</v>
      </c>
      <c r="C7993" s="171" t="s">
        <v>215</v>
      </c>
      <c r="D7993" s="171" t="s">
        <v>4</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3">
      <c r="A7994" t="s">
        <v>16032</v>
      </c>
      <c r="B7994" s="171" t="s">
        <v>16033</v>
      </c>
      <c r="C7994" s="171" t="s">
        <v>221</v>
      </c>
      <c r="D7994" s="171" t="s">
        <v>4</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3">
      <c r="A7995" t="s">
        <v>16034</v>
      </c>
      <c r="B7995" s="171" t="s">
        <v>16035</v>
      </c>
      <c r="C7995" s="171" t="s">
        <v>8233</v>
      </c>
      <c r="D7995" s="171" t="s">
        <v>4</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3">
      <c r="A7996" t="s">
        <v>16036</v>
      </c>
      <c r="B7996" s="171" t="s">
        <v>16037</v>
      </c>
      <c r="C7996" s="171" t="s">
        <v>233</v>
      </c>
      <c r="D7996" s="171" t="s">
        <v>4</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3">
      <c r="A7997" t="s">
        <v>16038</v>
      </c>
      <c r="B7997" s="171" t="s">
        <v>16039</v>
      </c>
      <c r="C7997" s="171" t="s">
        <v>79</v>
      </c>
      <c r="D7997" s="171" t="s">
        <v>80</v>
      </c>
      <c r="E7997" s="11">
        <v>43221</v>
      </c>
      <c r="F7997">
        <v>0</v>
      </c>
      <c r="G7997">
        <v>0</v>
      </c>
      <c r="H7997" t="e">
        <v>#DIV/0!</v>
      </c>
      <c r="I7997">
        <v>0</v>
      </c>
      <c r="J7997">
        <v>0</v>
      </c>
      <c r="K7997" t="e">
        <v>#DIV/0!</v>
      </c>
      <c r="L7997">
        <v>0</v>
      </c>
      <c r="M7997" t="e">
        <v>#DIV/0!</v>
      </c>
      <c r="N7997">
        <v>0</v>
      </c>
      <c r="P7997">
        <v>0</v>
      </c>
      <c r="Q7997">
        <v>0</v>
      </c>
      <c r="R7997" t="e">
        <v>#DIV/0!</v>
      </c>
      <c r="S7997">
        <v>0</v>
      </c>
    </row>
    <row r="7998" spans="1:20" x14ac:dyDescent="0.3">
      <c r="A7998" t="s">
        <v>16040</v>
      </c>
      <c r="B7998" s="171" t="s">
        <v>16041</v>
      </c>
      <c r="C7998" s="171" t="s">
        <v>83</v>
      </c>
      <c r="D7998" s="171" t="s">
        <v>80</v>
      </c>
      <c r="E7998" s="11">
        <v>43221</v>
      </c>
      <c r="F7998">
        <v>3.5</v>
      </c>
      <c r="G7998">
        <v>3.5</v>
      </c>
      <c r="H7998">
        <v>1</v>
      </c>
      <c r="I7998">
        <v>19</v>
      </c>
      <c r="J7998">
        <v>21</v>
      </c>
      <c r="K7998">
        <v>0.90476190476190477</v>
      </c>
      <c r="L7998">
        <v>21</v>
      </c>
      <c r="M7998">
        <v>1</v>
      </c>
      <c r="N7998">
        <v>19</v>
      </c>
      <c r="P7998">
        <v>2</v>
      </c>
      <c r="Q7998">
        <v>2</v>
      </c>
      <c r="R7998">
        <v>1</v>
      </c>
      <c r="S7998">
        <v>0</v>
      </c>
    </row>
    <row r="7999" spans="1:20" x14ac:dyDescent="0.3">
      <c r="A7999" t="s">
        <v>16042</v>
      </c>
      <c r="B7999" s="171" t="s">
        <v>16043</v>
      </c>
      <c r="C7999" s="171" t="s">
        <v>86</v>
      </c>
      <c r="D7999" s="171" t="s">
        <v>80</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3">
      <c r="A8000" t="s">
        <v>16044</v>
      </c>
      <c r="B8000" s="171" t="s">
        <v>16045</v>
      </c>
      <c r="C8000" s="171" t="s">
        <v>89</v>
      </c>
      <c r="D8000" s="171" t="s">
        <v>80</v>
      </c>
      <c r="E8000" s="11">
        <v>43221</v>
      </c>
      <c r="F8000">
        <v>0</v>
      </c>
      <c r="G8000">
        <v>0</v>
      </c>
      <c r="H8000" t="e">
        <v>#DIV/0!</v>
      </c>
      <c r="I8000">
        <v>0</v>
      </c>
      <c r="J8000">
        <v>0</v>
      </c>
      <c r="K8000" t="e">
        <v>#DIV/0!</v>
      </c>
      <c r="L8000">
        <v>0</v>
      </c>
      <c r="M8000" t="e">
        <v>#DIV/0!</v>
      </c>
      <c r="N8000">
        <v>0</v>
      </c>
      <c r="P8000">
        <v>0</v>
      </c>
      <c r="Q8000">
        <v>0</v>
      </c>
      <c r="R8000" t="e">
        <v>#DIV/0!</v>
      </c>
      <c r="S8000">
        <v>0</v>
      </c>
    </row>
    <row r="8001" spans="1:20" x14ac:dyDescent="0.3">
      <c r="A8001" t="s">
        <v>16046</v>
      </c>
      <c r="B8001" s="171" t="s">
        <v>16047</v>
      </c>
      <c r="C8001" s="171" t="s">
        <v>92</v>
      </c>
      <c r="D8001" s="171" t="s">
        <v>80</v>
      </c>
      <c r="E8001" s="11">
        <v>43221</v>
      </c>
      <c r="F8001">
        <v>0</v>
      </c>
      <c r="G8001">
        <v>0</v>
      </c>
      <c r="H8001" t="e">
        <v>#DIV/0!</v>
      </c>
      <c r="I8001">
        <v>0</v>
      </c>
      <c r="J8001">
        <v>0</v>
      </c>
      <c r="K8001" t="e">
        <v>#DIV/0!</v>
      </c>
      <c r="L8001">
        <v>0</v>
      </c>
      <c r="M8001" t="e">
        <v>#DIV/0!</v>
      </c>
      <c r="N8001">
        <v>0</v>
      </c>
      <c r="P8001">
        <v>0</v>
      </c>
      <c r="Q8001">
        <v>0</v>
      </c>
      <c r="R8001" t="e">
        <v>#DIV/0!</v>
      </c>
      <c r="S8001">
        <v>0</v>
      </c>
    </row>
    <row r="8002" spans="1:20" x14ac:dyDescent="0.3">
      <c r="A8002" t="s">
        <v>16048</v>
      </c>
      <c r="B8002" s="171" t="s">
        <v>16049</v>
      </c>
      <c r="C8002" s="171" t="s">
        <v>95</v>
      </c>
      <c r="D8002" s="171" t="s">
        <v>80</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3">
      <c r="A8003" t="s">
        <v>16050</v>
      </c>
      <c r="B8003" s="171" t="s">
        <v>16051</v>
      </c>
      <c r="C8003" s="171" t="s">
        <v>98</v>
      </c>
      <c r="D8003" s="171" t="s">
        <v>80</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3">
      <c r="A8004" t="s">
        <v>16052</v>
      </c>
      <c r="B8004" s="171" t="s">
        <v>16053</v>
      </c>
      <c r="C8004" s="171" t="s">
        <v>101</v>
      </c>
      <c r="D8004" s="171" t="s">
        <v>80</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3">
      <c r="A8005" t="s">
        <v>16054</v>
      </c>
      <c r="B8005" s="171" t="s">
        <v>16055</v>
      </c>
      <c r="C8005" s="171" t="s">
        <v>6843</v>
      </c>
      <c r="D8005" s="171" t="s">
        <v>80</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3">
      <c r="A8006" t="s">
        <v>16056</v>
      </c>
      <c r="B8006" s="171" t="s">
        <v>16057</v>
      </c>
      <c r="C8006" s="171" t="s">
        <v>12995</v>
      </c>
      <c r="D8006" s="171" t="s">
        <v>80</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3">
      <c r="A8007" t="s">
        <v>16058</v>
      </c>
      <c r="B8007" s="171" t="s">
        <v>16059</v>
      </c>
      <c r="C8007" s="171" t="s">
        <v>15504</v>
      </c>
      <c r="D8007" s="171" t="s">
        <v>15341</v>
      </c>
      <c r="E8007" s="11">
        <v>43221</v>
      </c>
      <c r="F8007">
        <v>0</v>
      </c>
      <c r="G8007">
        <v>0</v>
      </c>
      <c r="H8007" t="e">
        <v>#DIV/0!</v>
      </c>
      <c r="I8007">
        <v>0</v>
      </c>
      <c r="J8007">
        <v>0</v>
      </c>
      <c r="K8007" t="e">
        <v>#DIV/0!</v>
      </c>
      <c r="L8007">
        <v>0</v>
      </c>
      <c r="M8007" t="e">
        <v>#DIV/0!</v>
      </c>
      <c r="N8007">
        <v>0</v>
      </c>
      <c r="P8007">
        <v>0</v>
      </c>
      <c r="Q8007">
        <v>0</v>
      </c>
      <c r="R8007" t="e">
        <v>#DIV/0!</v>
      </c>
      <c r="S8007">
        <v>0</v>
      </c>
    </row>
    <row r="8008" spans="1:20" x14ac:dyDescent="0.3">
      <c r="A8008" t="s">
        <v>16060</v>
      </c>
      <c r="B8008" s="171" t="s">
        <v>16061</v>
      </c>
      <c r="C8008" s="171" t="s">
        <v>104</v>
      </c>
      <c r="D8008" s="171" t="s">
        <v>4</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3">
      <c r="A8009" t="s">
        <v>16062</v>
      </c>
      <c r="B8009" s="171" t="s">
        <v>16063</v>
      </c>
      <c r="C8009" s="171" t="s">
        <v>15511</v>
      </c>
      <c r="D8009" s="171" t="s">
        <v>15341</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3">
      <c r="A8010" t="s">
        <v>16064</v>
      </c>
      <c r="B8010" s="171" t="s">
        <v>16065</v>
      </c>
      <c r="C8010" s="171" t="s">
        <v>15511</v>
      </c>
      <c r="D8010" s="171" t="s">
        <v>80</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3">
      <c r="A8011" t="s">
        <v>16066</v>
      </c>
      <c r="B8011" s="171" t="s">
        <v>16067</v>
      </c>
      <c r="C8011" s="171" t="s">
        <v>76</v>
      </c>
      <c r="D8011" s="171" t="s">
        <v>80</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3">
      <c r="A8012" t="s">
        <v>16068</v>
      </c>
      <c r="B8012" s="171" t="s">
        <v>16069</v>
      </c>
      <c r="C8012" s="171" t="s">
        <v>10522</v>
      </c>
      <c r="D8012" s="171" t="s">
        <v>4</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3">
      <c r="A8013" t="s">
        <v>16070</v>
      </c>
      <c r="B8013" s="171" t="s">
        <v>16071</v>
      </c>
      <c r="C8013" s="171" t="s">
        <v>79</v>
      </c>
      <c r="D8013" s="171" t="s">
        <v>4</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3">
      <c r="A8014" t="s">
        <v>16072</v>
      </c>
      <c r="B8014" s="171" t="s">
        <v>16073</v>
      </c>
      <c r="C8014" s="171" t="s">
        <v>86</v>
      </c>
      <c r="D8014" s="171" t="s">
        <v>4</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3">
      <c r="A8015" t="s">
        <v>16074</v>
      </c>
      <c r="B8015" s="171" t="s">
        <v>16075</v>
      </c>
      <c r="C8015" s="171" t="s">
        <v>89</v>
      </c>
      <c r="D8015" s="171" t="s">
        <v>4</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3">
      <c r="A8016" t="s">
        <v>16076</v>
      </c>
      <c r="B8016" s="171" t="s">
        <v>16077</v>
      </c>
      <c r="C8016" s="171" t="s">
        <v>92</v>
      </c>
      <c r="D8016" s="171" t="s">
        <v>4</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3">
      <c r="A8017" t="s">
        <v>16078</v>
      </c>
      <c r="B8017" s="171" t="s">
        <v>16079</v>
      </c>
      <c r="C8017" s="171" t="s">
        <v>98</v>
      </c>
      <c r="D8017" s="171" t="s">
        <v>4</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3">
      <c r="A8018" t="s">
        <v>16080</v>
      </c>
      <c r="B8018" s="171" t="s">
        <v>16081</v>
      </c>
      <c r="C8018" s="171" t="s">
        <v>101</v>
      </c>
      <c r="D8018" s="171" t="s">
        <v>4</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3">
      <c r="A8019" t="s">
        <v>16082</v>
      </c>
      <c r="B8019" s="171" t="s">
        <v>16083</v>
      </c>
      <c r="C8019" s="171" t="s">
        <v>6843</v>
      </c>
      <c r="D8019" s="171" t="s">
        <v>4</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3">
      <c r="A8020" t="s">
        <v>16084</v>
      </c>
      <c r="B8020" s="171" t="s">
        <v>16085</v>
      </c>
      <c r="C8020" s="171" t="s">
        <v>107</v>
      </c>
      <c r="D8020" s="171" t="s">
        <v>80</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3">
      <c r="A8021" t="s">
        <v>16086</v>
      </c>
      <c r="B8021" s="171" t="s">
        <v>16087</v>
      </c>
      <c r="C8021" s="171" t="s">
        <v>113</v>
      </c>
      <c r="D8021" s="171" t="s">
        <v>4</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3">
      <c r="A8022" t="s">
        <v>16088</v>
      </c>
      <c r="B8022" s="171" t="s">
        <v>16089</v>
      </c>
      <c r="C8022" s="171" t="s">
        <v>116</v>
      </c>
      <c r="D8022" s="171" t="s">
        <v>4</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3">
      <c r="A8023" t="s">
        <v>16090</v>
      </c>
      <c r="B8023" s="171" t="s">
        <v>16091</v>
      </c>
      <c r="C8023" s="171" t="s">
        <v>9887</v>
      </c>
      <c r="D8023" s="171" t="s">
        <v>80</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3">
      <c r="A8024" t="s">
        <v>16092</v>
      </c>
      <c r="B8024" s="171" t="s">
        <v>16093</v>
      </c>
      <c r="C8024" s="171" t="s">
        <v>9862</v>
      </c>
      <c r="D8024" s="171" t="s">
        <v>4</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3">
      <c r="A8025" t="s">
        <v>16094</v>
      </c>
      <c r="B8025" s="171" t="s">
        <v>16095</v>
      </c>
      <c r="C8025" s="171" t="s">
        <v>10525</v>
      </c>
      <c r="D8025" s="171" t="s">
        <v>4</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3">
      <c r="A8026" t="s">
        <v>16096</v>
      </c>
      <c r="B8026" s="171" t="s">
        <v>16097</v>
      </c>
      <c r="C8026" s="171" t="s">
        <v>11260</v>
      </c>
      <c r="D8026" s="171" t="s">
        <v>80</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3">
      <c r="A8027" t="s">
        <v>16098</v>
      </c>
      <c r="B8027" s="171" t="s">
        <v>16099</v>
      </c>
      <c r="C8027" s="171" t="s">
        <v>10528</v>
      </c>
      <c r="D8027" s="171" t="s">
        <v>4</v>
      </c>
      <c r="E8027" s="11">
        <v>43221</v>
      </c>
      <c r="F8027">
        <v>0</v>
      </c>
      <c r="G8027">
        <v>0</v>
      </c>
      <c r="H8027" t="e">
        <v>#DIV/0!</v>
      </c>
      <c r="I8027">
        <v>0</v>
      </c>
      <c r="J8027">
        <v>0</v>
      </c>
      <c r="K8027" t="e">
        <v>#DIV/0!</v>
      </c>
      <c r="L8027">
        <v>0</v>
      </c>
      <c r="M8027" t="e">
        <v>#DIV/0!</v>
      </c>
      <c r="N8027">
        <v>0</v>
      </c>
      <c r="P8027">
        <v>0</v>
      </c>
      <c r="Q8027">
        <v>0</v>
      </c>
      <c r="R8027" t="e">
        <v>#DIV/0!</v>
      </c>
      <c r="S8027">
        <v>0</v>
      </c>
    </row>
    <row r="8028" spans="1:20" x14ac:dyDescent="0.3">
      <c r="A8028" t="s">
        <v>16100</v>
      </c>
      <c r="B8028" s="171" t="s">
        <v>16101</v>
      </c>
      <c r="C8028" s="171" t="s">
        <v>119</v>
      </c>
      <c r="D8028" s="171" t="s">
        <v>4</v>
      </c>
      <c r="E8028" s="11">
        <v>43221</v>
      </c>
      <c r="F8028">
        <v>0</v>
      </c>
      <c r="G8028">
        <v>0</v>
      </c>
      <c r="H8028" t="e">
        <v>#DIV/0!</v>
      </c>
      <c r="I8028">
        <v>0</v>
      </c>
      <c r="J8028">
        <v>0</v>
      </c>
      <c r="K8028" t="e">
        <v>#DIV/0!</v>
      </c>
      <c r="L8028">
        <v>0</v>
      </c>
      <c r="M8028" t="e">
        <v>#DIV/0!</v>
      </c>
      <c r="N8028">
        <v>0</v>
      </c>
      <c r="P8028">
        <v>0</v>
      </c>
      <c r="Q8028">
        <v>0</v>
      </c>
      <c r="R8028" t="e">
        <v>#DIV/0!</v>
      </c>
      <c r="S8028">
        <v>0</v>
      </c>
    </row>
    <row r="8029" spans="1:20" x14ac:dyDescent="0.3">
      <c r="A8029" t="s">
        <v>16102</v>
      </c>
      <c r="B8029" s="171" t="s">
        <v>16103</v>
      </c>
      <c r="C8029" s="171" t="s">
        <v>122</v>
      </c>
      <c r="D8029" s="171" t="s">
        <v>80</v>
      </c>
      <c r="E8029" s="11">
        <v>43221</v>
      </c>
      <c r="F8029">
        <v>0</v>
      </c>
      <c r="G8029">
        <v>0</v>
      </c>
      <c r="H8029" t="e">
        <v>#DIV/0!</v>
      </c>
      <c r="I8029">
        <v>0</v>
      </c>
      <c r="J8029">
        <v>0</v>
      </c>
      <c r="K8029" t="e">
        <v>#DIV/0!</v>
      </c>
      <c r="L8029">
        <v>0</v>
      </c>
      <c r="M8029" t="e">
        <v>#DIV/0!</v>
      </c>
      <c r="N8029">
        <v>0</v>
      </c>
      <c r="P8029">
        <v>0</v>
      </c>
      <c r="Q8029">
        <v>0</v>
      </c>
      <c r="R8029" t="e">
        <v>#DIV/0!</v>
      </c>
      <c r="S8029">
        <v>0</v>
      </c>
    </row>
    <row r="8030" spans="1:20" x14ac:dyDescent="0.3">
      <c r="A8030" t="s">
        <v>16104</v>
      </c>
      <c r="B8030" s="171" t="s">
        <v>16105</v>
      </c>
      <c r="C8030" s="171" t="s">
        <v>125</v>
      </c>
      <c r="D8030" s="171" t="s">
        <v>80</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3">
      <c r="A8031" t="s">
        <v>16106</v>
      </c>
      <c r="B8031" s="171" t="s">
        <v>16107</v>
      </c>
      <c r="C8031" s="171" t="s">
        <v>128</v>
      </c>
      <c r="D8031" s="171" t="s">
        <v>4</v>
      </c>
      <c r="E8031" s="11">
        <v>43221</v>
      </c>
      <c r="F8031">
        <v>0</v>
      </c>
      <c r="G8031">
        <v>0</v>
      </c>
      <c r="H8031" t="e">
        <v>#DIV/0!</v>
      </c>
      <c r="I8031">
        <v>0</v>
      </c>
      <c r="J8031">
        <v>0</v>
      </c>
      <c r="K8031" t="e">
        <v>#DIV/0!</v>
      </c>
      <c r="L8031">
        <v>0</v>
      </c>
      <c r="M8031" t="e">
        <v>#DIV/0!</v>
      </c>
      <c r="N8031">
        <v>0</v>
      </c>
      <c r="P8031">
        <v>0</v>
      </c>
      <c r="Q8031">
        <v>0</v>
      </c>
      <c r="R8031" t="e">
        <v>#DIV/0!</v>
      </c>
      <c r="S8031">
        <v>0</v>
      </c>
    </row>
    <row r="8032" spans="1:20" x14ac:dyDescent="0.3">
      <c r="A8032" t="s">
        <v>16108</v>
      </c>
      <c r="B8032" s="171" t="s">
        <v>16109</v>
      </c>
      <c r="C8032" s="171" t="s">
        <v>131</v>
      </c>
      <c r="D8032" s="171" t="s">
        <v>4</v>
      </c>
      <c r="E8032" s="11">
        <v>43221</v>
      </c>
      <c r="F8032">
        <v>0</v>
      </c>
      <c r="G8032">
        <v>0</v>
      </c>
      <c r="H8032" t="e">
        <v>#DIV/0!</v>
      </c>
      <c r="I8032">
        <v>0</v>
      </c>
      <c r="J8032">
        <v>0</v>
      </c>
      <c r="K8032" t="e">
        <v>#DIV/0!</v>
      </c>
      <c r="L8032">
        <v>0</v>
      </c>
      <c r="M8032" t="e">
        <v>#DIV/0!</v>
      </c>
      <c r="N8032">
        <v>0</v>
      </c>
      <c r="P8032">
        <v>0</v>
      </c>
      <c r="Q8032">
        <v>0</v>
      </c>
      <c r="R8032" t="e">
        <v>#DIV/0!</v>
      </c>
      <c r="S8032">
        <v>0</v>
      </c>
    </row>
    <row r="8033" spans="1:19" x14ac:dyDescent="0.3">
      <c r="A8033" t="s">
        <v>16110</v>
      </c>
      <c r="B8033" s="171" t="s">
        <v>16111</v>
      </c>
      <c r="C8033" s="171" t="s">
        <v>10531</v>
      </c>
      <c r="D8033" s="171" t="s">
        <v>4</v>
      </c>
      <c r="E8033" s="11">
        <v>43221</v>
      </c>
      <c r="F8033">
        <v>0</v>
      </c>
      <c r="G8033">
        <v>0</v>
      </c>
      <c r="H8033" t="e">
        <v>#DIV/0!</v>
      </c>
      <c r="I8033">
        <v>0</v>
      </c>
      <c r="J8033">
        <v>0</v>
      </c>
      <c r="K8033" t="e">
        <v>#DIV/0!</v>
      </c>
      <c r="L8033">
        <v>0</v>
      </c>
      <c r="M8033" t="e">
        <v>#DIV/0!</v>
      </c>
      <c r="N8033">
        <v>0</v>
      </c>
      <c r="P8033">
        <v>0</v>
      </c>
      <c r="Q8033">
        <v>0</v>
      </c>
      <c r="R8033" t="e">
        <v>#DIV/0!</v>
      </c>
      <c r="S8033">
        <v>0</v>
      </c>
    </row>
    <row r="8034" spans="1:19" x14ac:dyDescent="0.3">
      <c r="A8034" t="s">
        <v>16112</v>
      </c>
      <c r="B8034" s="171" t="s">
        <v>16113</v>
      </c>
      <c r="C8034" s="171" t="s">
        <v>137</v>
      </c>
      <c r="D8034" s="171" t="s">
        <v>80</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3">
      <c r="A8035" t="s">
        <v>16114</v>
      </c>
      <c r="B8035" s="171" t="s">
        <v>16115</v>
      </c>
      <c r="C8035" s="171" t="s">
        <v>140</v>
      </c>
      <c r="D8035" s="171" t="s">
        <v>4</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3">
      <c r="A8036" t="s">
        <v>16116</v>
      </c>
      <c r="B8036" s="171" t="s">
        <v>16117</v>
      </c>
      <c r="C8036" s="171" t="s">
        <v>8615</v>
      </c>
      <c r="D8036" s="171" t="s">
        <v>80</v>
      </c>
      <c r="E8036" s="11">
        <v>43221</v>
      </c>
      <c r="F8036">
        <v>0</v>
      </c>
      <c r="G8036">
        <v>0</v>
      </c>
      <c r="H8036" t="e">
        <v>#DIV/0!</v>
      </c>
      <c r="I8036">
        <v>0</v>
      </c>
      <c r="J8036">
        <v>0</v>
      </c>
      <c r="K8036" t="e">
        <v>#DIV/0!</v>
      </c>
      <c r="L8036">
        <v>0</v>
      </c>
      <c r="M8036" t="e">
        <v>#DIV/0!</v>
      </c>
      <c r="N8036">
        <v>0</v>
      </c>
      <c r="P8036">
        <v>0</v>
      </c>
      <c r="Q8036">
        <v>0</v>
      </c>
      <c r="R8036" t="e">
        <v>#DIV/0!</v>
      </c>
      <c r="S8036">
        <v>0</v>
      </c>
    </row>
    <row r="8037" spans="1:19" x14ac:dyDescent="0.3">
      <c r="A8037" t="s">
        <v>16118</v>
      </c>
      <c r="B8037" s="171" t="s">
        <v>16119</v>
      </c>
      <c r="C8037" s="171" t="s">
        <v>8590</v>
      </c>
      <c r="D8037" s="171" t="s">
        <v>4</v>
      </c>
      <c r="E8037" s="11">
        <v>43221</v>
      </c>
      <c r="F8037">
        <v>0</v>
      </c>
      <c r="G8037">
        <v>0</v>
      </c>
      <c r="H8037" t="e">
        <v>#DIV/0!</v>
      </c>
      <c r="I8037">
        <v>0</v>
      </c>
      <c r="J8037">
        <v>0</v>
      </c>
      <c r="K8037" t="e">
        <v>#DIV/0!</v>
      </c>
      <c r="L8037">
        <v>0</v>
      </c>
      <c r="M8037" t="e">
        <v>#DIV/0!</v>
      </c>
      <c r="N8037">
        <v>0</v>
      </c>
      <c r="P8037">
        <v>0</v>
      </c>
      <c r="Q8037">
        <v>0</v>
      </c>
      <c r="R8037" t="e">
        <v>#DIV/0!</v>
      </c>
      <c r="S8037">
        <v>0</v>
      </c>
    </row>
    <row r="8038" spans="1:19" x14ac:dyDescent="0.3">
      <c r="A8038" t="s">
        <v>16120</v>
      </c>
      <c r="B8038" s="171" t="s">
        <v>16121</v>
      </c>
      <c r="C8038" s="171" t="s">
        <v>167</v>
      </c>
      <c r="D8038" s="171" t="s">
        <v>80</v>
      </c>
      <c r="E8038" s="11">
        <v>43221</v>
      </c>
      <c r="F8038">
        <v>5.5</v>
      </c>
      <c r="G8038">
        <v>5.5</v>
      </c>
      <c r="H8038">
        <v>1</v>
      </c>
      <c r="I8038">
        <v>53</v>
      </c>
      <c r="J8038">
        <v>62</v>
      </c>
      <c r="K8038">
        <v>0.85483870967741937</v>
      </c>
      <c r="L8038">
        <v>62</v>
      </c>
      <c r="M8038">
        <v>1</v>
      </c>
      <c r="N8038">
        <v>49</v>
      </c>
      <c r="P8038">
        <v>2</v>
      </c>
      <c r="Q8038">
        <v>2</v>
      </c>
      <c r="R8038">
        <v>1</v>
      </c>
      <c r="S8038">
        <v>4</v>
      </c>
    </row>
    <row r="8039" spans="1:19" x14ac:dyDescent="0.3">
      <c r="A8039" t="s">
        <v>16122</v>
      </c>
      <c r="B8039" s="171" t="s">
        <v>16123</v>
      </c>
      <c r="C8039" s="171" t="s">
        <v>170</v>
      </c>
      <c r="D8039" s="171" t="s">
        <v>4</v>
      </c>
      <c r="E8039" s="11">
        <v>43221</v>
      </c>
      <c r="F8039">
        <v>5.5</v>
      </c>
      <c r="G8039">
        <v>5.5</v>
      </c>
      <c r="H8039">
        <v>1</v>
      </c>
      <c r="I8039">
        <v>53</v>
      </c>
      <c r="J8039">
        <v>62</v>
      </c>
      <c r="K8039">
        <v>0.85483870967741937</v>
      </c>
      <c r="L8039">
        <v>62</v>
      </c>
      <c r="M8039">
        <v>1</v>
      </c>
      <c r="N8039">
        <v>49</v>
      </c>
      <c r="P8039">
        <v>2</v>
      </c>
      <c r="Q8039">
        <v>2</v>
      </c>
      <c r="R8039">
        <v>1</v>
      </c>
      <c r="S8039">
        <v>4</v>
      </c>
    </row>
    <row r="8040" spans="1:19" x14ac:dyDescent="0.3">
      <c r="A8040" t="s">
        <v>16124</v>
      </c>
      <c r="B8040" s="171" t="s">
        <v>16125</v>
      </c>
      <c r="C8040" s="171" t="s">
        <v>179</v>
      </c>
      <c r="D8040" s="171" t="s">
        <v>80</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3">
      <c r="A8041" t="s">
        <v>16126</v>
      </c>
      <c r="B8041" s="171" t="s">
        <v>16127</v>
      </c>
      <c r="C8041" s="171" t="s">
        <v>182</v>
      </c>
      <c r="D8041" s="171" t="s">
        <v>4</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3">
      <c r="A8042" t="s">
        <v>16128</v>
      </c>
      <c r="B8042" s="171" t="s">
        <v>16129</v>
      </c>
      <c r="C8042" s="171" t="s">
        <v>185</v>
      </c>
      <c r="D8042" s="171" t="s">
        <v>80</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3">
      <c r="A8043" t="s">
        <v>16130</v>
      </c>
      <c r="B8043" s="171" t="s">
        <v>16131</v>
      </c>
      <c r="C8043" s="171" t="s">
        <v>188</v>
      </c>
      <c r="D8043" s="171" t="s">
        <v>4</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3">
      <c r="A8044" t="s">
        <v>16132</v>
      </c>
      <c r="B8044" s="171" t="s">
        <v>16133</v>
      </c>
      <c r="C8044" s="171" t="s">
        <v>10537</v>
      </c>
      <c r="D8044" s="171" t="s">
        <v>4</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3">
      <c r="A8045" t="s">
        <v>16134</v>
      </c>
      <c r="B8045" s="171" t="s">
        <v>16135</v>
      </c>
      <c r="C8045" s="171" t="s">
        <v>191</v>
      </c>
      <c r="D8045" s="171" t="s">
        <v>80</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3">
      <c r="A8046" t="s">
        <v>16136</v>
      </c>
      <c r="B8046" s="171" t="s">
        <v>16137</v>
      </c>
      <c r="C8046" s="171" t="s">
        <v>194</v>
      </c>
      <c r="D8046" s="171" t="s">
        <v>4</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3">
      <c r="A8047" t="s">
        <v>16138</v>
      </c>
      <c r="B8047" s="171" t="s">
        <v>16139</v>
      </c>
      <c r="C8047" s="171" t="s">
        <v>197</v>
      </c>
      <c r="D8047" s="171" t="s">
        <v>4</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3">
      <c r="A8048" t="s">
        <v>16140</v>
      </c>
      <c r="B8048" s="171" t="s">
        <v>16141</v>
      </c>
      <c r="C8048" s="171" t="s">
        <v>209</v>
      </c>
      <c r="D8048" s="171" t="s">
        <v>4</v>
      </c>
      <c r="E8048" s="11">
        <v>43221</v>
      </c>
      <c r="F8048">
        <v>0</v>
      </c>
      <c r="G8048">
        <v>0</v>
      </c>
      <c r="H8048" t="e">
        <v>#DIV/0!</v>
      </c>
      <c r="I8048">
        <v>0</v>
      </c>
      <c r="J8048">
        <v>0</v>
      </c>
      <c r="K8048" t="e">
        <v>#DIV/0!</v>
      </c>
      <c r="L8048">
        <v>0</v>
      </c>
      <c r="M8048" t="e">
        <v>#DIV/0!</v>
      </c>
      <c r="N8048">
        <v>0</v>
      </c>
      <c r="P8048">
        <v>0</v>
      </c>
      <c r="Q8048">
        <v>0</v>
      </c>
      <c r="R8048" t="e">
        <v>#DIV/0!</v>
      </c>
      <c r="S8048">
        <v>0</v>
      </c>
    </row>
    <row r="8049" spans="1:20" x14ac:dyDescent="0.3">
      <c r="A8049" t="s">
        <v>16142</v>
      </c>
      <c r="B8049" s="171" t="s">
        <v>16143</v>
      </c>
      <c r="C8049" s="171" t="s">
        <v>212</v>
      </c>
      <c r="D8049" s="171" t="s">
        <v>80</v>
      </c>
      <c r="E8049" s="11">
        <v>43221</v>
      </c>
      <c r="F8049">
        <v>0</v>
      </c>
      <c r="G8049">
        <v>0</v>
      </c>
      <c r="H8049" t="e">
        <v>#DIV/0!</v>
      </c>
      <c r="I8049">
        <v>0</v>
      </c>
      <c r="J8049">
        <v>0</v>
      </c>
      <c r="K8049" t="e">
        <v>#DIV/0!</v>
      </c>
      <c r="L8049">
        <v>0</v>
      </c>
      <c r="M8049" t="e">
        <v>#DIV/0!</v>
      </c>
      <c r="N8049">
        <v>0</v>
      </c>
      <c r="P8049">
        <v>0</v>
      </c>
      <c r="Q8049">
        <v>0</v>
      </c>
      <c r="R8049" t="e">
        <v>#DIV/0!</v>
      </c>
      <c r="S8049">
        <v>0</v>
      </c>
    </row>
    <row r="8050" spans="1:20" x14ac:dyDescent="0.3">
      <c r="A8050" t="s">
        <v>16144</v>
      </c>
      <c r="B8050" s="171" t="s">
        <v>16145</v>
      </c>
      <c r="C8050" s="171" t="s">
        <v>215</v>
      </c>
      <c r="D8050" s="171" t="s">
        <v>80</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3">
      <c r="A8051" t="s">
        <v>16146</v>
      </c>
      <c r="B8051" s="171" t="s">
        <v>16147</v>
      </c>
      <c r="C8051" s="171" t="s">
        <v>218</v>
      </c>
      <c r="D8051" s="171" t="s">
        <v>4</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3">
      <c r="A8052" t="s">
        <v>16148</v>
      </c>
      <c r="B8052" s="171" t="s">
        <v>16149</v>
      </c>
      <c r="C8052" s="171" t="s">
        <v>8233</v>
      </c>
      <c r="D8052" s="171" t="s">
        <v>80</v>
      </c>
      <c r="E8052" s="11">
        <v>43221</v>
      </c>
      <c r="F8052">
        <v>0</v>
      </c>
      <c r="G8052">
        <v>0</v>
      </c>
      <c r="H8052" t="e">
        <v>#DIV/0!</v>
      </c>
      <c r="I8052">
        <v>0</v>
      </c>
      <c r="J8052">
        <v>0</v>
      </c>
      <c r="K8052" t="e">
        <v>#DIV/0!</v>
      </c>
      <c r="L8052">
        <v>0</v>
      </c>
      <c r="M8052" t="e">
        <v>#DIV/0!</v>
      </c>
      <c r="N8052">
        <v>0</v>
      </c>
      <c r="P8052">
        <v>0</v>
      </c>
      <c r="Q8052">
        <v>0</v>
      </c>
      <c r="R8052" t="e">
        <v>#DIV/0!</v>
      </c>
      <c r="S8052">
        <v>0</v>
      </c>
    </row>
    <row r="8053" spans="1:20" x14ac:dyDescent="0.3">
      <c r="A8053" t="s">
        <v>16150</v>
      </c>
      <c r="B8053" s="171" t="s">
        <v>16151</v>
      </c>
      <c r="C8053" s="171" t="s">
        <v>8193</v>
      </c>
      <c r="D8053" s="171" t="s">
        <v>4</v>
      </c>
      <c r="E8053" s="11">
        <v>43221</v>
      </c>
      <c r="F8053">
        <v>0</v>
      </c>
      <c r="G8053">
        <v>0</v>
      </c>
      <c r="H8053" t="e">
        <v>#DIV/0!</v>
      </c>
      <c r="I8053">
        <v>0</v>
      </c>
      <c r="J8053">
        <v>0</v>
      </c>
      <c r="K8053" t="e">
        <v>#DIV/0!</v>
      </c>
      <c r="L8053">
        <v>0</v>
      </c>
      <c r="M8053" t="e">
        <v>#DIV/0!</v>
      </c>
      <c r="N8053">
        <v>0</v>
      </c>
      <c r="P8053">
        <v>0</v>
      </c>
      <c r="Q8053">
        <v>0</v>
      </c>
      <c r="R8053" t="e">
        <v>#DIV/0!</v>
      </c>
      <c r="S8053">
        <v>0</v>
      </c>
    </row>
    <row r="8054" spans="1:20" x14ac:dyDescent="0.3">
      <c r="A8054" t="s">
        <v>16152</v>
      </c>
      <c r="B8054" s="171" t="s">
        <v>16153</v>
      </c>
      <c r="C8054" s="171" t="s">
        <v>233</v>
      </c>
      <c r="D8054" s="171" t="s">
        <v>80</v>
      </c>
      <c r="E8054" s="11">
        <v>43221</v>
      </c>
      <c r="F8054">
        <v>0</v>
      </c>
      <c r="G8054">
        <v>0</v>
      </c>
      <c r="H8054" t="e">
        <v>#DIV/0!</v>
      </c>
      <c r="I8054">
        <v>0</v>
      </c>
      <c r="J8054">
        <v>0</v>
      </c>
      <c r="K8054" t="e">
        <v>#DIV/0!</v>
      </c>
      <c r="L8054">
        <v>0</v>
      </c>
      <c r="M8054" t="e">
        <v>#DIV/0!</v>
      </c>
      <c r="N8054">
        <v>0</v>
      </c>
      <c r="P8054">
        <v>0</v>
      </c>
      <c r="Q8054">
        <v>0</v>
      </c>
      <c r="R8054" t="e">
        <v>#DIV/0!</v>
      </c>
      <c r="S8054">
        <v>0</v>
      </c>
    </row>
    <row r="8055" spans="1:20" x14ac:dyDescent="0.3">
      <c r="A8055" t="s">
        <v>16154</v>
      </c>
      <c r="B8055" s="171" t="s">
        <v>16155</v>
      </c>
      <c r="C8055" s="171" t="s">
        <v>236</v>
      </c>
      <c r="D8055" s="171" t="s">
        <v>4</v>
      </c>
      <c r="E8055" s="11">
        <v>43221</v>
      </c>
      <c r="F8055">
        <v>0</v>
      </c>
      <c r="G8055">
        <v>0</v>
      </c>
      <c r="H8055" t="e">
        <v>#DIV/0!</v>
      </c>
      <c r="I8055">
        <v>0</v>
      </c>
      <c r="J8055">
        <v>0</v>
      </c>
      <c r="K8055" t="e">
        <v>#DIV/0!</v>
      </c>
      <c r="L8055">
        <v>0</v>
      </c>
      <c r="M8055" t="e">
        <v>#DIV/0!</v>
      </c>
      <c r="N8055">
        <v>0</v>
      </c>
      <c r="P8055">
        <v>0</v>
      </c>
      <c r="Q8055">
        <v>0</v>
      </c>
      <c r="R8055" t="e">
        <v>#DIV/0!</v>
      </c>
      <c r="S8055">
        <v>0</v>
      </c>
    </row>
    <row r="8056" spans="1:20" x14ac:dyDescent="0.3">
      <c r="A8056" t="s">
        <v>16156</v>
      </c>
      <c r="B8056" s="171" t="s">
        <v>16157</v>
      </c>
      <c r="C8056" s="171" t="s">
        <v>239</v>
      </c>
      <c r="D8056" s="171" t="s">
        <v>4</v>
      </c>
      <c r="E8056" s="11">
        <v>43221</v>
      </c>
      <c r="F8056">
        <v>0</v>
      </c>
      <c r="G8056">
        <v>0</v>
      </c>
      <c r="H8056" t="e">
        <v>#DIV/0!</v>
      </c>
      <c r="I8056">
        <v>0</v>
      </c>
      <c r="J8056">
        <v>0</v>
      </c>
      <c r="K8056" t="e">
        <v>#DIV/0!</v>
      </c>
      <c r="L8056">
        <v>0</v>
      </c>
      <c r="M8056" t="e">
        <v>#DIV/0!</v>
      </c>
      <c r="N8056">
        <v>0</v>
      </c>
      <c r="P8056">
        <v>0</v>
      </c>
      <c r="Q8056">
        <v>0</v>
      </c>
      <c r="R8056" t="e">
        <v>#DIV/0!</v>
      </c>
      <c r="S8056">
        <v>0</v>
      </c>
    </row>
    <row r="8057" spans="1:20" x14ac:dyDescent="0.3">
      <c r="A8057" t="s">
        <v>16158</v>
      </c>
      <c r="B8057" s="171" t="s">
        <v>16159</v>
      </c>
      <c r="C8057" s="171" t="s">
        <v>143</v>
      </c>
      <c r="D8057" s="171" t="s">
        <v>4</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3">
      <c r="A8058" t="s">
        <v>16160</v>
      </c>
      <c r="B8058" s="171" t="s">
        <v>16161</v>
      </c>
      <c r="C8058" s="171" t="s">
        <v>146</v>
      </c>
      <c r="D8058" s="171" t="s">
        <v>80</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3">
      <c r="A8059" t="s">
        <v>16162</v>
      </c>
      <c r="B8059" s="171" t="s">
        <v>16163</v>
      </c>
      <c r="C8059" s="171" t="s">
        <v>152</v>
      </c>
      <c r="D8059" s="171" t="s">
        <v>4</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3">
      <c r="A8060" t="s">
        <v>16164</v>
      </c>
      <c r="B8060" s="171" t="s">
        <v>16165</v>
      </c>
      <c r="C8060" s="171" t="s">
        <v>155</v>
      </c>
      <c r="D8060" s="171" t="s">
        <v>4</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3">
      <c r="A8061" t="s">
        <v>16166</v>
      </c>
      <c r="B8061" s="171" t="s">
        <v>16167</v>
      </c>
      <c r="C8061" s="171" t="s">
        <v>10534</v>
      </c>
      <c r="D8061" s="171" t="s">
        <v>4</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3">
      <c r="A8062" t="s">
        <v>16168</v>
      </c>
      <c r="B8062" s="171" t="s">
        <v>16169</v>
      </c>
      <c r="C8062" s="171" t="s">
        <v>158</v>
      </c>
      <c r="D8062" s="171" t="s">
        <v>4</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3">
      <c r="A8063" t="s">
        <v>16170</v>
      </c>
      <c r="B8063" s="171" t="s">
        <v>16171</v>
      </c>
      <c r="C8063" s="171" t="s">
        <v>161</v>
      </c>
      <c r="D8063" s="171" t="s">
        <v>80</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3">
      <c r="A8064" t="s">
        <v>16172</v>
      </c>
      <c r="B8064" s="171" t="s">
        <v>16173</v>
      </c>
      <c r="C8064" s="171" t="s">
        <v>221</v>
      </c>
      <c r="D8064" s="171" t="s">
        <v>80</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3">
      <c r="A8065" t="s">
        <v>16174</v>
      </c>
      <c r="B8065" s="171" t="s">
        <v>16175</v>
      </c>
      <c r="C8065" s="171" t="s">
        <v>227</v>
      </c>
      <c r="D8065" s="171" t="s">
        <v>4</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3">
      <c r="A8066" t="s">
        <v>16176</v>
      </c>
      <c r="B8066" s="171" t="s">
        <v>16177</v>
      </c>
      <c r="C8066" s="171" t="s">
        <v>230</v>
      </c>
      <c r="D8066" s="171" t="s">
        <v>4</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3">
      <c r="A8067" t="s">
        <v>16178</v>
      </c>
      <c r="B8067" s="171" t="s">
        <v>16179</v>
      </c>
      <c r="C8067" s="171" t="s">
        <v>14824</v>
      </c>
      <c r="D8067" s="171" t="s">
        <v>4</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3">
      <c r="A8068" t="s">
        <v>16180</v>
      </c>
      <c r="B8068" s="171" t="s">
        <v>16181</v>
      </c>
      <c r="C8068" s="171" t="s">
        <v>14899</v>
      </c>
      <c r="D8068" s="171" t="s">
        <v>80</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3">
      <c r="A8069" t="s">
        <v>16182</v>
      </c>
      <c r="B8069" s="171" t="s">
        <v>16183</v>
      </c>
      <c r="C8069" s="171" t="s">
        <v>14843</v>
      </c>
      <c r="D8069" s="171" t="s">
        <v>4</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3">
      <c r="A8070" t="s">
        <v>16184</v>
      </c>
      <c r="B8070" s="171" t="s">
        <v>16185</v>
      </c>
      <c r="C8070" s="171" t="s">
        <v>15511</v>
      </c>
      <c r="D8070" s="171" t="s">
        <v>4</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3">
      <c r="A8071" t="s">
        <v>16186</v>
      </c>
      <c r="B8071" s="171" t="s">
        <v>16187</v>
      </c>
      <c r="C8071" s="171" t="s">
        <v>119</v>
      </c>
      <c r="D8071" s="171" t="s">
        <v>80</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3">
      <c r="A8072" t="s">
        <v>16188</v>
      </c>
      <c r="B8072" s="171" t="s">
        <v>16189</v>
      </c>
      <c r="C8072" s="171" t="s">
        <v>143</v>
      </c>
      <c r="D8072" s="171" t="s">
        <v>80</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3">
      <c r="A8073" t="s">
        <v>16190</v>
      </c>
      <c r="B8073" s="171" t="s">
        <v>16191</v>
      </c>
      <c r="C8073" s="171" t="s">
        <v>158</v>
      </c>
      <c r="D8073" s="171" t="s">
        <v>80</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3">
      <c r="A8074" t="s">
        <v>16192</v>
      </c>
      <c r="B8074" s="171" t="s">
        <v>16193</v>
      </c>
      <c r="C8074" s="171" t="s">
        <v>209</v>
      </c>
      <c r="D8074" s="171" t="s">
        <v>80</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3">
      <c r="A8075" t="s">
        <v>16194</v>
      </c>
      <c r="B8075" s="171" t="s">
        <v>16195</v>
      </c>
      <c r="C8075" s="171" t="s">
        <v>76</v>
      </c>
      <c r="D8075" s="171" t="s">
        <v>4</v>
      </c>
      <c r="E8075" s="11">
        <v>43252</v>
      </c>
      <c r="F8075">
        <v>0</v>
      </c>
      <c r="G8075">
        <v>0</v>
      </c>
      <c r="H8075" t="e">
        <v>#DIV/0!</v>
      </c>
      <c r="I8075">
        <v>0</v>
      </c>
      <c r="J8075">
        <v>0</v>
      </c>
      <c r="K8075" t="e">
        <v>#DIV/0!</v>
      </c>
      <c r="L8075">
        <v>0</v>
      </c>
      <c r="M8075" t="e">
        <v>#DIV/0!</v>
      </c>
      <c r="N8075">
        <v>0</v>
      </c>
      <c r="P8075">
        <v>0</v>
      </c>
      <c r="Q8075">
        <v>0</v>
      </c>
      <c r="R8075" t="e">
        <v>#DIV/0!</v>
      </c>
      <c r="S8075">
        <v>0</v>
      </c>
    </row>
    <row r="8076" spans="1:20" x14ac:dyDescent="0.3">
      <c r="A8076" t="s">
        <v>16196</v>
      </c>
      <c r="B8076" s="171" t="s">
        <v>16197</v>
      </c>
      <c r="C8076" s="171" t="s">
        <v>15347</v>
      </c>
      <c r="D8076" s="171" t="s">
        <v>80</v>
      </c>
      <c r="E8076" s="11">
        <v>43252</v>
      </c>
      <c r="F8076">
        <v>0</v>
      </c>
      <c r="G8076">
        <v>0</v>
      </c>
      <c r="H8076" t="e">
        <v>#DIV/0!</v>
      </c>
      <c r="I8076">
        <v>0</v>
      </c>
      <c r="J8076">
        <v>0</v>
      </c>
      <c r="K8076" t="e">
        <v>#DIV/0!</v>
      </c>
      <c r="L8076">
        <v>0</v>
      </c>
      <c r="M8076" t="e">
        <v>#DIV/0!</v>
      </c>
      <c r="N8076">
        <v>0</v>
      </c>
      <c r="P8076">
        <v>0</v>
      </c>
      <c r="Q8076">
        <v>0</v>
      </c>
      <c r="R8076" t="e">
        <v>#DIV/0!</v>
      </c>
      <c r="S8076">
        <v>0</v>
      </c>
    </row>
    <row r="8077" spans="1:20" x14ac:dyDescent="0.3">
      <c r="A8077" t="s">
        <v>16198</v>
      </c>
      <c r="B8077" s="171" t="s">
        <v>16199</v>
      </c>
      <c r="C8077" s="171" t="s">
        <v>203</v>
      </c>
      <c r="D8077" s="171" t="s">
        <v>80</v>
      </c>
      <c r="E8077" s="11">
        <v>43252</v>
      </c>
      <c r="F8077">
        <v>3.5</v>
      </c>
      <c r="G8077">
        <v>3.5</v>
      </c>
      <c r="H8077">
        <v>1</v>
      </c>
      <c r="I8077">
        <v>13</v>
      </c>
      <c r="J8077">
        <v>21</v>
      </c>
      <c r="K8077">
        <v>0.61904761904761907</v>
      </c>
      <c r="L8077">
        <v>21</v>
      </c>
      <c r="M8077">
        <v>1</v>
      </c>
      <c r="N8077">
        <v>12</v>
      </c>
      <c r="P8077">
        <v>7</v>
      </c>
      <c r="Q8077">
        <v>7</v>
      </c>
      <c r="R8077">
        <v>1</v>
      </c>
      <c r="S8077">
        <v>1</v>
      </c>
    </row>
    <row r="8078" spans="1:20" x14ac:dyDescent="0.3">
      <c r="A8078" t="s">
        <v>16200</v>
      </c>
      <c r="B8078" s="171" t="s">
        <v>16201</v>
      </c>
      <c r="C8078" s="171" t="s">
        <v>15340</v>
      </c>
      <c r="D8078" s="171" t="s">
        <v>15341</v>
      </c>
      <c r="E8078" s="11">
        <v>43252</v>
      </c>
      <c r="F8078">
        <v>2.5</v>
      </c>
      <c r="G8078">
        <v>2.5</v>
      </c>
      <c r="H8078">
        <v>1</v>
      </c>
      <c r="I8078">
        <v>8</v>
      </c>
      <c r="J8078">
        <v>15</v>
      </c>
      <c r="K8078">
        <v>0.53333333333333333</v>
      </c>
      <c r="L8078">
        <v>15</v>
      </c>
      <c r="M8078">
        <v>1</v>
      </c>
      <c r="N8078">
        <v>7</v>
      </c>
      <c r="P8078">
        <v>0</v>
      </c>
      <c r="Q8078">
        <v>0</v>
      </c>
      <c r="R8078" t="e">
        <v>#DIV/0!</v>
      </c>
      <c r="S8078">
        <v>1</v>
      </c>
    </row>
    <row r="8079" spans="1:20" x14ac:dyDescent="0.3">
      <c r="A8079" t="s">
        <v>16202</v>
      </c>
      <c r="B8079" s="171" t="s">
        <v>16203</v>
      </c>
      <c r="C8079" s="171" t="s">
        <v>15347</v>
      </c>
      <c r="D8079" s="171" t="s">
        <v>15341</v>
      </c>
      <c r="E8079" s="11">
        <v>43252</v>
      </c>
      <c r="F8079">
        <v>1.5</v>
      </c>
      <c r="G8079">
        <v>2.5</v>
      </c>
      <c r="H8079">
        <v>0.6</v>
      </c>
      <c r="I8079">
        <v>9</v>
      </c>
      <c r="J8079">
        <v>9</v>
      </c>
      <c r="K8079">
        <v>1</v>
      </c>
      <c r="L8079">
        <v>15</v>
      </c>
      <c r="M8079">
        <v>0.6</v>
      </c>
      <c r="N8079">
        <v>9</v>
      </c>
      <c r="P8079">
        <v>0</v>
      </c>
      <c r="Q8079">
        <v>0</v>
      </c>
      <c r="R8079" t="e">
        <v>#DIV/0!</v>
      </c>
      <c r="S8079">
        <v>0</v>
      </c>
    </row>
    <row r="8080" spans="1:20" x14ac:dyDescent="0.3">
      <c r="A8080" t="s">
        <v>16204</v>
      </c>
      <c r="B8080" s="171" t="s">
        <v>16205</v>
      </c>
      <c r="C8080" s="171" t="s">
        <v>203</v>
      </c>
      <c r="D8080" s="171" t="s">
        <v>15341</v>
      </c>
      <c r="E8080" s="11">
        <v>43252</v>
      </c>
      <c r="F8080">
        <v>0</v>
      </c>
      <c r="G8080">
        <v>0</v>
      </c>
      <c r="H8080" t="e">
        <v>#DIV/0!</v>
      </c>
      <c r="I8080">
        <v>0</v>
      </c>
      <c r="J8080">
        <v>0</v>
      </c>
      <c r="K8080" t="e">
        <v>#DIV/0!</v>
      </c>
      <c r="L8080">
        <v>0</v>
      </c>
      <c r="M8080" t="e">
        <v>#DIV/0!</v>
      </c>
      <c r="N8080">
        <v>0</v>
      </c>
      <c r="P8080">
        <v>0</v>
      </c>
      <c r="Q8080">
        <v>0</v>
      </c>
      <c r="R8080" t="e">
        <v>#DIV/0!</v>
      </c>
      <c r="S8080">
        <v>0</v>
      </c>
    </row>
    <row r="8081" spans="1:19" x14ac:dyDescent="0.3">
      <c r="A8081" t="s">
        <v>16206</v>
      </c>
      <c r="B8081" s="171" t="s">
        <v>16207</v>
      </c>
      <c r="C8081" s="171" t="s">
        <v>128</v>
      </c>
      <c r="D8081" s="171" t="s">
        <v>80</v>
      </c>
      <c r="E8081" s="11">
        <v>43252</v>
      </c>
      <c r="F8081">
        <v>0</v>
      </c>
      <c r="G8081">
        <v>0</v>
      </c>
      <c r="H8081" t="e">
        <v>#DIV/0!</v>
      </c>
      <c r="I8081">
        <v>0</v>
      </c>
      <c r="J8081">
        <v>0</v>
      </c>
      <c r="K8081" t="e">
        <v>#DIV/0!</v>
      </c>
      <c r="L8081">
        <v>0</v>
      </c>
      <c r="M8081" t="e">
        <v>#DIV/0!</v>
      </c>
      <c r="N8081">
        <v>0</v>
      </c>
      <c r="P8081">
        <v>0</v>
      </c>
      <c r="Q8081">
        <v>0</v>
      </c>
      <c r="R8081" t="e">
        <v>#DIV/0!</v>
      </c>
      <c r="S8081">
        <v>0</v>
      </c>
    </row>
    <row r="8082" spans="1:19" x14ac:dyDescent="0.3">
      <c r="A8082" t="s">
        <v>16208</v>
      </c>
      <c r="B8082" s="171" t="s">
        <v>16209</v>
      </c>
      <c r="C8082" s="171" t="s">
        <v>152</v>
      </c>
      <c r="D8082" s="171" t="s">
        <v>80</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3">
      <c r="A8083" t="s">
        <v>16210</v>
      </c>
      <c r="B8083" s="171" t="s">
        <v>16211</v>
      </c>
      <c r="C8083" s="171" t="s">
        <v>194</v>
      </c>
      <c r="D8083" s="171" t="s">
        <v>80</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3">
      <c r="A8084" t="s">
        <v>16212</v>
      </c>
      <c r="B8084" s="171" t="s">
        <v>16213</v>
      </c>
      <c r="C8084" s="171" t="s">
        <v>236</v>
      </c>
      <c r="D8084" s="171" t="s">
        <v>80</v>
      </c>
      <c r="E8084" s="11">
        <v>43252</v>
      </c>
      <c r="F8084">
        <v>0</v>
      </c>
      <c r="G8084">
        <v>0</v>
      </c>
      <c r="H8084" t="e">
        <v>#DIV/0!</v>
      </c>
      <c r="I8084">
        <v>0</v>
      </c>
      <c r="J8084">
        <v>0</v>
      </c>
      <c r="K8084" t="e">
        <v>#DIV/0!</v>
      </c>
      <c r="L8084">
        <v>0</v>
      </c>
      <c r="M8084" t="e">
        <v>#DIV/0!</v>
      </c>
      <c r="N8084">
        <v>0</v>
      </c>
      <c r="P8084">
        <v>0</v>
      </c>
      <c r="Q8084">
        <v>0</v>
      </c>
      <c r="R8084" t="e">
        <v>#DIV/0!</v>
      </c>
      <c r="S8084">
        <v>0</v>
      </c>
    </row>
    <row r="8085" spans="1:19" x14ac:dyDescent="0.3">
      <c r="A8085" t="s">
        <v>16214</v>
      </c>
      <c r="B8085" s="171" t="s">
        <v>16215</v>
      </c>
      <c r="C8085" s="171" t="s">
        <v>239</v>
      </c>
      <c r="D8085" s="171" t="s">
        <v>80</v>
      </c>
      <c r="E8085" s="11">
        <v>43252</v>
      </c>
      <c r="F8085">
        <v>0</v>
      </c>
      <c r="G8085">
        <v>0</v>
      </c>
      <c r="H8085" t="e">
        <v>#DIV/0!</v>
      </c>
      <c r="I8085">
        <v>0</v>
      </c>
      <c r="J8085">
        <v>0</v>
      </c>
      <c r="K8085" t="e">
        <v>#DIV/0!</v>
      </c>
      <c r="L8085">
        <v>0</v>
      </c>
      <c r="M8085" t="e">
        <v>#DIV/0!</v>
      </c>
      <c r="N8085">
        <v>0</v>
      </c>
      <c r="P8085">
        <v>0</v>
      </c>
      <c r="Q8085">
        <v>0</v>
      </c>
      <c r="R8085" t="e">
        <v>#DIV/0!</v>
      </c>
      <c r="S8085">
        <v>0</v>
      </c>
    </row>
    <row r="8086" spans="1:19" x14ac:dyDescent="0.3">
      <c r="A8086" t="s">
        <v>16216</v>
      </c>
      <c r="B8086" s="171" t="s">
        <v>16217</v>
      </c>
      <c r="C8086" s="171" t="s">
        <v>176</v>
      </c>
      <c r="D8086" s="171" t="s">
        <v>80</v>
      </c>
      <c r="E8086" s="11">
        <v>43252</v>
      </c>
      <c r="F8086">
        <v>4</v>
      </c>
      <c r="G8086">
        <v>4</v>
      </c>
      <c r="H8086">
        <v>1</v>
      </c>
      <c r="I8086">
        <v>30</v>
      </c>
      <c r="J8086">
        <v>24</v>
      </c>
      <c r="K8086">
        <v>1.25</v>
      </c>
      <c r="L8086">
        <v>24</v>
      </c>
      <c r="M8086">
        <v>1</v>
      </c>
      <c r="N8086">
        <v>25</v>
      </c>
      <c r="P8086">
        <v>0</v>
      </c>
      <c r="Q8086">
        <v>3</v>
      </c>
      <c r="R8086">
        <v>0</v>
      </c>
      <c r="S8086">
        <v>5</v>
      </c>
    </row>
    <row r="8087" spans="1:19" x14ac:dyDescent="0.3">
      <c r="A8087" t="s">
        <v>16218</v>
      </c>
      <c r="B8087" s="171" t="s">
        <v>16219</v>
      </c>
      <c r="C8087" s="171" t="s">
        <v>206</v>
      </c>
      <c r="D8087" s="171" t="s">
        <v>80</v>
      </c>
      <c r="E8087" s="11">
        <v>43252</v>
      </c>
      <c r="F8087">
        <v>1.5</v>
      </c>
      <c r="G8087">
        <v>3</v>
      </c>
      <c r="H8087">
        <v>0.5</v>
      </c>
      <c r="I8087">
        <v>6</v>
      </c>
      <c r="J8087">
        <v>9</v>
      </c>
      <c r="K8087">
        <v>0.66666666666666663</v>
      </c>
      <c r="L8087">
        <v>18</v>
      </c>
      <c r="M8087">
        <v>0.5</v>
      </c>
      <c r="N8087">
        <v>5</v>
      </c>
      <c r="P8087">
        <v>0</v>
      </c>
      <c r="Q8087">
        <v>0</v>
      </c>
      <c r="R8087" t="e">
        <v>#DIV/0!</v>
      </c>
      <c r="S8087">
        <v>1</v>
      </c>
    </row>
    <row r="8088" spans="1:19" x14ac:dyDescent="0.3">
      <c r="A8088" t="s">
        <v>16220</v>
      </c>
      <c r="B8088" s="171" t="s">
        <v>16221</v>
      </c>
      <c r="C8088" s="171" t="s">
        <v>176</v>
      </c>
      <c r="D8088" s="171" t="s">
        <v>15341</v>
      </c>
      <c r="E8088" s="11">
        <v>43252</v>
      </c>
      <c r="F8088">
        <v>0</v>
      </c>
      <c r="G8088">
        <v>0</v>
      </c>
      <c r="H8088" t="e">
        <v>#DIV/0!</v>
      </c>
      <c r="I8088">
        <v>0</v>
      </c>
      <c r="J8088">
        <v>0</v>
      </c>
      <c r="K8088" t="e">
        <v>#DIV/0!</v>
      </c>
      <c r="L8088">
        <v>0</v>
      </c>
      <c r="M8088" t="e">
        <v>#DIV/0!</v>
      </c>
      <c r="N8088">
        <v>0</v>
      </c>
      <c r="P8088">
        <v>0</v>
      </c>
      <c r="Q8088">
        <v>0</v>
      </c>
      <c r="R8088" t="e">
        <v>#DIV/0!</v>
      </c>
      <c r="S8088">
        <v>0</v>
      </c>
    </row>
    <row r="8089" spans="1:19" x14ac:dyDescent="0.3">
      <c r="A8089" t="s">
        <v>16222</v>
      </c>
      <c r="B8089" s="171" t="s">
        <v>16223</v>
      </c>
      <c r="C8089" s="171" t="s">
        <v>206</v>
      </c>
      <c r="D8089" s="171" t="s">
        <v>15341</v>
      </c>
      <c r="E8089" s="11">
        <v>43252</v>
      </c>
      <c r="F8089">
        <v>0</v>
      </c>
      <c r="G8089">
        <v>0</v>
      </c>
      <c r="H8089" t="e">
        <v>#DIV/0!</v>
      </c>
      <c r="I8089">
        <v>0</v>
      </c>
      <c r="J8089">
        <v>0</v>
      </c>
      <c r="K8089" t="e">
        <v>#DIV/0!</v>
      </c>
      <c r="L8089">
        <v>0</v>
      </c>
      <c r="M8089" t="e">
        <v>#DIV/0!</v>
      </c>
      <c r="N8089">
        <v>0</v>
      </c>
      <c r="P8089">
        <v>0</v>
      </c>
      <c r="Q8089">
        <v>0</v>
      </c>
      <c r="R8089" t="e">
        <v>#DIV/0!</v>
      </c>
      <c r="S8089">
        <v>0</v>
      </c>
    </row>
    <row r="8090" spans="1:19" x14ac:dyDescent="0.3">
      <c r="A8090" t="s">
        <v>16224</v>
      </c>
      <c r="B8090" s="171" t="s">
        <v>16225</v>
      </c>
      <c r="C8090" s="171" t="s">
        <v>113</v>
      </c>
      <c r="D8090" s="171" t="s">
        <v>80</v>
      </c>
      <c r="E8090" s="11">
        <v>43252</v>
      </c>
      <c r="F8090">
        <v>4.5</v>
      </c>
      <c r="G8090">
        <v>4.5</v>
      </c>
      <c r="H8090">
        <v>1</v>
      </c>
      <c r="I8090">
        <v>17</v>
      </c>
      <c r="J8090">
        <v>27</v>
      </c>
      <c r="K8090">
        <v>0.62962962962962965</v>
      </c>
      <c r="L8090">
        <v>27</v>
      </c>
      <c r="M8090">
        <v>1</v>
      </c>
      <c r="N8090">
        <v>13</v>
      </c>
      <c r="P8090">
        <v>1</v>
      </c>
      <c r="Q8090">
        <v>2</v>
      </c>
      <c r="R8090">
        <v>0.5</v>
      </c>
      <c r="S8090">
        <v>4</v>
      </c>
    </row>
    <row r="8091" spans="1:19" x14ac:dyDescent="0.3">
      <c r="A8091" t="s">
        <v>16226</v>
      </c>
      <c r="B8091" s="171" t="s">
        <v>16227</v>
      </c>
      <c r="C8091" s="171" t="s">
        <v>131</v>
      </c>
      <c r="D8091" s="171" t="s">
        <v>80</v>
      </c>
      <c r="E8091" s="11">
        <v>43252</v>
      </c>
      <c r="F8091">
        <v>0</v>
      </c>
      <c r="G8091">
        <v>0</v>
      </c>
      <c r="H8091" t="e">
        <v>#DIV/0!</v>
      </c>
      <c r="I8091">
        <v>0</v>
      </c>
      <c r="J8091">
        <v>0</v>
      </c>
      <c r="K8091" t="e">
        <v>#DIV/0!</v>
      </c>
      <c r="L8091">
        <v>0</v>
      </c>
      <c r="M8091" t="e">
        <v>#DIV/0!</v>
      </c>
      <c r="N8091">
        <v>0</v>
      </c>
      <c r="P8091">
        <v>0</v>
      </c>
      <c r="Q8091">
        <v>0</v>
      </c>
      <c r="R8091" t="e">
        <v>#DIV/0!</v>
      </c>
      <c r="S8091">
        <v>0</v>
      </c>
    </row>
    <row r="8092" spans="1:19" x14ac:dyDescent="0.3">
      <c r="A8092" t="s">
        <v>16228</v>
      </c>
      <c r="B8092" s="171" t="s">
        <v>16229</v>
      </c>
      <c r="C8092" s="171" t="s">
        <v>155</v>
      </c>
      <c r="D8092" s="171" t="s">
        <v>80</v>
      </c>
      <c r="E8092" s="11">
        <v>43252</v>
      </c>
      <c r="F8092">
        <v>1.5</v>
      </c>
      <c r="G8092">
        <v>1.5</v>
      </c>
      <c r="H8092">
        <v>1</v>
      </c>
      <c r="I8092">
        <v>8</v>
      </c>
      <c r="J8092">
        <v>9</v>
      </c>
      <c r="K8092">
        <v>0.88888888888888884</v>
      </c>
      <c r="L8092">
        <v>9</v>
      </c>
      <c r="M8092">
        <v>1</v>
      </c>
      <c r="N8092">
        <v>7</v>
      </c>
      <c r="P8092">
        <v>0</v>
      </c>
      <c r="Q8092">
        <v>0</v>
      </c>
      <c r="R8092" t="e">
        <v>#DIV/0!</v>
      </c>
      <c r="S8092">
        <v>1</v>
      </c>
    </row>
    <row r="8093" spans="1:19" x14ac:dyDescent="0.3">
      <c r="A8093" t="s">
        <v>16230</v>
      </c>
      <c r="B8093" s="171" t="s">
        <v>16231</v>
      </c>
      <c r="C8093" s="171" t="s">
        <v>16232</v>
      </c>
      <c r="D8093" s="171" t="s">
        <v>80</v>
      </c>
      <c r="E8093" s="11">
        <v>43252</v>
      </c>
      <c r="F8093">
        <v>0</v>
      </c>
      <c r="G8093">
        <v>0</v>
      </c>
      <c r="H8093" t="e">
        <v>#DIV/0!</v>
      </c>
      <c r="I8093">
        <v>0</v>
      </c>
      <c r="J8093">
        <v>0</v>
      </c>
      <c r="K8093" t="e">
        <v>#DIV/0!</v>
      </c>
      <c r="L8093">
        <v>0</v>
      </c>
      <c r="M8093" t="e">
        <v>#DIV/0!</v>
      </c>
      <c r="N8093">
        <v>0</v>
      </c>
      <c r="P8093">
        <v>0</v>
      </c>
      <c r="Q8093">
        <v>0</v>
      </c>
      <c r="R8093" t="e">
        <v>#DIV/0!</v>
      </c>
      <c r="S8093">
        <v>0</v>
      </c>
    </row>
    <row r="8094" spans="1:19" x14ac:dyDescent="0.3">
      <c r="A8094" t="s">
        <v>16233</v>
      </c>
      <c r="B8094" s="171" t="s">
        <v>16234</v>
      </c>
      <c r="C8094" s="171" t="s">
        <v>188</v>
      </c>
      <c r="D8094" s="171" t="s">
        <v>80</v>
      </c>
      <c r="E8094" s="11">
        <v>43252</v>
      </c>
      <c r="F8094">
        <v>5.5</v>
      </c>
      <c r="G8094">
        <v>5.5</v>
      </c>
      <c r="H8094">
        <v>1</v>
      </c>
      <c r="I8094">
        <v>24</v>
      </c>
      <c r="J8094">
        <v>33</v>
      </c>
      <c r="K8094">
        <v>0.72727272727272729</v>
      </c>
      <c r="L8094">
        <v>33</v>
      </c>
      <c r="M8094">
        <v>1</v>
      </c>
      <c r="N8094">
        <v>21</v>
      </c>
      <c r="P8094">
        <v>0</v>
      </c>
      <c r="Q8094">
        <v>0</v>
      </c>
      <c r="R8094" t="e">
        <v>#DIV/0!</v>
      </c>
      <c r="S8094">
        <v>3</v>
      </c>
    </row>
    <row r="8095" spans="1:19" x14ac:dyDescent="0.3">
      <c r="A8095" t="s">
        <v>16235</v>
      </c>
      <c r="B8095" s="171" t="s">
        <v>16236</v>
      </c>
      <c r="C8095" s="171" t="s">
        <v>227</v>
      </c>
      <c r="D8095" s="171" t="s">
        <v>80</v>
      </c>
      <c r="E8095" s="11">
        <v>43252</v>
      </c>
      <c r="F8095">
        <v>0</v>
      </c>
      <c r="G8095">
        <v>0</v>
      </c>
      <c r="H8095" t="e">
        <v>#DIV/0!</v>
      </c>
      <c r="I8095">
        <v>0</v>
      </c>
      <c r="J8095">
        <v>0</v>
      </c>
      <c r="K8095" t="e">
        <v>#DIV/0!</v>
      </c>
      <c r="L8095">
        <v>0</v>
      </c>
      <c r="M8095" t="e">
        <v>#DIV/0!</v>
      </c>
      <c r="N8095">
        <v>0</v>
      </c>
      <c r="P8095">
        <v>0</v>
      </c>
      <c r="Q8095">
        <v>0</v>
      </c>
      <c r="R8095" t="e">
        <v>#DIV/0!</v>
      </c>
      <c r="S8095">
        <v>0</v>
      </c>
    </row>
    <row r="8096" spans="1:19" x14ac:dyDescent="0.3">
      <c r="A8096" t="s">
        <v>16237</v>
      </c>
      <c r="B8096" s="171" t="s">
        <v>16238</v>
      </c>
      <c r="C8096" s="171" t="s">
        <v>116</v>
      </c>
      <c r="D8096" s="171" t="s">
        <v>80</v>
      </c>
      <c r="E8096" s="11">
        <v>43252</v>
      </c>
      <c r="F8096">
        <v>5.5</v>
      </c>
      <c r="G8096">
        <v>5.5</v>
      </c>
      <c r="H8096">
        <v>1</v>
      </c>
      <c r="I8096">
        <v>74</v>
      </c>
      <c r="J8096">
        <v>77</v>
      </c>
      <c r="K8096">
        <v>0.96103896103896103</v>
      </c>
      <c r="L8096">
        <v>77</v>
      </c>
      <c r="M8096">
        <v>1</v>
      </c>
      <c r="N8096">
        <v>73</v>
      </c>
      <c r="P8096">
        <v>6</v>
      </c>
      <c r="Q8096">
        <v>6</v>
      </c>
      <c r="R8096">
        <v>1</v>
      </c>
      <c r="S8096">
        <v>1</v>
      </c>
    </row>
    <row r="8097" spans="1:19" x14ac:dyDescent="0.3">
      <c r="A8097" t="s">
        <v>16239</v>
      </c>
      <c r="B8097" s="171" t="s">
        <v>16240</v>
      </c>
      <c r="C8097" s="171" t="s">
        <v>9862</v>
      </c>
      <c r="D8097" s="171" t="s">
        <v>80</v>
      </c>
      <c r="E8097" s="11">
        <v>43252</v>
      </c>
      <c r="F8097">
        <v>0</v>
      </c>
      <c r="G8097">
        <v>0</v>
      </c>
      <c r="H8097" t="e">
        <v>#DIV/0!</v>
      </c>
      <c r="I8097">
        <v>0</v>
      </c>
      <c r="J8097">
        <v>0</v>
      </c>
      <c r="K8097" t="e">
        <v>#DIV/0!</v>
      </c>
      <c r="L8097">
        <v>0</v>
      </c>
      <c r="M8097" t="e">
        <v>#DIV/0!</v>
      </c>
      <c r="N8097">
        <v>0</v>
      </c>
      <c r="P8097">
        <v>0</v>
      </c>
      <c r="Q8097">
        <v>0</v>
      </c>
      <c r="R8097" t="e">
        <v>#DIV/0!</v>
      </c>
      <c r="S8097">
        <v>0</v>
      </c>
    </row>
    <row r="8098" spans="1:19" x14ac:dyDescent="0.3">
      <c r="A8098" t="s">
        <v>16241</v>
      </c>
      <c r="B8098" s="171" t="s">
        <v>16242</v>
      </c>
      <c r="C8098" s="171" t="s">
        <v>140</v>
      </c>
      <c r="D8098" s="171" t="s">
        <v>80</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3">
      <c r="A8099" t="s">
        <v>16243</v>
      </c>
      <c r="B8099" s="171" t="s">
        <v>16244</v>
      </c>
      <c r="C8099" s="171" t="s">
        <v>8590</v>
      </c>
      <c r="D8099" s="171" t="s">
        <v>80</v>
      </c>
      <c r="E8099" s="11">
        <v>43252</v>
      </c>
      <c r="F8099">
        <v>0</v>
      </c>
      <c r="G8099">
        <v>0</v>
      </c>
      <c r="H8099" t="e">
        <v>#DIV/0!</v>
      </c>
      <c r="I8099">
        <v>0</v>
      </c>
      <c r="J8099">
        <v>0</v>
      </c>
      <c r="K8099" t="e">
        <v>#DIV/0!</v>
      </c>
      <c r="L8099">
        <v>0</v>
      </c>
      <c r="M8099" t="e">
        <v>#DIV/0!</v>
      </c>
      <c r="N8099">
        <v>0</v>
      </c>
      <c r="P8099">
        <v>0</v>
      </c>
      <c r="Q8099">
        <v>0</v>
      </c>
      <c r="R8099" t="e">
        <v>#DIV/0!</v>
      </c>
      <c r="S8099">
        <v>0</v>
      </c>
    </row>
    <row r="8100" spans="1:19" x14ac:dyDescent="0.3">
      <c r="A8100" t="s">
        <v>16245</v>
      </c>
      <c r="B8100" s="171" t="s">
        <v>16246</v>
      </c>
      <c r="C8100" s="171" t="s">
        <v>170</v>
      </c>
      <c r="D8100" s="171" t="s">
        <v>80</v>
      </c>
      <c r="E8100" s="11">
        <v>43252</v>
      </c>
      <c r="F8100">
        <v>5.5</v>
      </c>
      <c r="G8100">
        <v>5.5</v>
      </c>
      <c r="H8100">
        <v>1</v>
      </c>
      <c r="I8100">
        <v>60</v>
      </c>
      <c r="J8100">
        <v>62</v>
      </c>
      <c r="K8100">
        <v>0.967741935483871</v>
      </c>
      <c r="L8100">
        <v>62</v>
      </c>
      <c r="M8100">
        <v>1</v>
      </c>
      <c r="N8100">
        <v>51</v>
      </c>
      <c r="P8100">
        <v>1</v>
      </c>
      <c r="Q8100">
        <v>2</v>
      </c>
      <c r="R8100">
        <v>0.5</v>
      </c>
      <c r="S8100">
        <v>9</v>
      </c>
    </row>
    <row r="8101" spans="1:19" x14ac:dyDescent="0.3">
      <c r="A8101" t="s">
        <v>16247</v>
      </c>
      <c r="B8101" s="171" t="s">
        <v>16248</v>
      </c>
      <c r="C8101" s="171" t="s">
        <v>182</v>
      </c>
      <c r="D8101" s="171" t="s">
        <v>80</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3">
      <c r="A8102" t="s">
        <v>16249</v>
      </c>
      <c r="B8102" s="171" t="s">
        <v>16250</v>
      </c>
      <c r="C8102" s="171" t="s">
        <v>197</v>
      </c>
      <c r="D8102" s="171" t="s">
        <v>80</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3">
      <c r="A8103" t="s">
        <v>16251</v>
      </c>
      <c r="B8103" s="171" t="s">
        <v>16252</v>
      </c>
      <c r="C8103" s="171" t="s">
        <v>218</v>
      </c>
      <c r="D8103" s="171" t="s">
        <v>80</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3">
      <c r="A8104" t="s">
        <v>16253</v>
      </c>
      <c r="B8104" s="171" t="s">
        <v>16254</v>
      </c>
      <c r="C8104" s="171" t="s">
        <v>230</v>
      </c>
      <c r="D8104" s="171" t="s">
        <v>80</v>
      </c>
      <c r="E8104" s="11">
        <v>43252</v>
      </c>
      <c r="F8104">
        <v>0</v>
      </c>
      <c r="G8104">
        <v>0</v>
      </c>
      <c r="H8104" t="e">
        <v>#DIV/0!</v>
      </c>
      <c r="I8104">
        <v>0</v>
      </c>
      <c r="J8104">
        <v>0</v>
      </c>
      <c r="K8104" t="e">
        <v>#DIV/0!</v>
      </c>
      <c r="L8104">
        <v>0</v>
      </c>
      <c r="M8104" t="e">
        <v>#DIV/0!</v>
      </c>
      <c r="N8104">
        <v>0</v>
      </c>
      <c r="P8104">
        <v>0</v>
      </c>
      <c r="Q8104">
        <v>0</v>
      </c>
      <c r="R8104" t="e">
        <v>#DIV/0!</v>
      </c>
      <c r="S8104">
        <v>0</v>
      </c>
    </row>
    <row r="8105" spans="1:19" x14ac:dyDescent="0.3">
      <c r="A8105" t="s">
        <v>16255</v>
      </c>
      <c r="B8105" s="171" t="s">
        <v>16256</v>
      </c>
      <c r="C8105" s="171" t="s">
        <v>8193</v>
      </c>
      <c r="D8105" s="171" t="s">
        <v>80</v>
      </c>
      <c r="E8105" s="11">
        <v>43252</v>
      </c>
      <c r="F8105">
        <v>0</v>
      </c>
      <c r="G8105">
        <v>0</v>
      </c>
      <c r="H8105" t="e">
        <v>#DIV/0!</v>
      </c>
      <c r="I8105">
        <v>0</v>
      </c>
      <c r="J8105">
        <v>0</v>
      </c>
      <c r="K8105" t="e">
        <v>#DIV/0!</v>
      </c>
      <c r="L8105">
        <v>0</v>
      </c>
      <c r="M8105" t="e">
        <v>#DIV/0!</v>
      </c>
      <c r="N8105">
        <v>0</v>
      </c>
      <c r="P8105">
        <v>0</v>
      </c>
      <c r="Q8105">
        <v>0</v>
      </c>
      <c r="R8105" t="e">
        <v>#DIV/0!</v>
      </c>
      <c r="S8105">
        <v>0</v>
      </c>
    </row>
    <row r="8106" spans="1:19" x14ac:dyDescent="0.3">
      <c r="A8106" t="s">
        <v>16257</v>
      </c>
      <c r="B8106" s="171" t="s">
        <v>16258</v>
      </c>
      <c r="C8106" s="171" t="s">
        <v>10522</v>
      </c>
      <c r="D8106" s="171" t="s">
        <v>80</v>
      </c>
      <c r="E8106" s="11">
        <v>43252</v>
      </c>
      <c r="F8106">
        <v>1</v>
      </c>
      <c r="G8106">
        <v>1</v>
      </c>
      <c r="H8106">
        <v>1</v>
      </c>
      <c r="I8106">
        <v>5</v>
      </c>
      <c r="J8106">
        <v>6</v>
      </c>
      <c r="K8106">
        <v>0.83333333333333337</v>
      </c>
      <c r="L8106">
        <v>6</v>
      </c>
      <c r="M8106">
        <v>1</v>
      </c>
      <c r="N8106">
        <v>5</v>
      </c>
      <c r="P8106">
        <v>0</v>
      </c>
      <c r="Q8106">
        <v>0</v>
      </c>
      <c r="R8106" t="e">
        <v>#DIV/0!</v>
      </c>
      <c r="S8106">
        <v>0</v>
      </c>
    </row>
    <row r="8107" spans="1:19" x14ac:dyDescent="0.3">
      <c r="A8107" t="s">
        <v>16259</v>
      </c>
      <c r="B8107" s="171" t="s">
        <v>16260</v>
      </c>
      <c r="C8107" s="171" t="s">
        <v>10525</v>
      </c>
      <c r="D8107" s="171" t="s">
        <v>80</v>
      </c>
      <c r="E8107" s="11">
        <v>43252</v>
      </c>
      <c r="F8107">
        <v>0</v>
      </c>
      <c r="G8107">
        <v>0</v>
      </c>
      <c r="H8107" t="e">
        <v>#DIV/0!</v>
      </c>
      <c r="I8107">
        <v>0</v>
      </c>
      <c r="J8107">
        <v>0</v>
      </c>
      <c r="K8107" t="e">
        <v>#DIV/0!</v>
      </c>
      <c r="L8107">
        <v>0</v>
      </c>
      <c r="M8107" t="e">
        <v>#DIV/0!</v>
      </c>
      <c r="N8107">
        <v>0</v>
      </c>
      <c r="P8107">
        <v>0</v>
      </c>
      <c r="Q8107">
        <v>0</v>
      </c>
      <c r="R8107" t="e">
        <v>#DIV/0!</v>
      </c>
      <c r="S8107">
        <v>0</v>
      </c>
    </row>
    <row r="8108" spans="1:19" x14ac:dyDescent="0.3">
      <c r="A8108" t="s">
        <v>16261</v>
      </c>
      <c r="B8108" s="171" t="s">
        <v>16262</v>
      </c>
      <c r="C8108" s="171" t="s">
        <v>10528</v>
      </c>
      <c r="D8108" s="171" t="s">
        <v>80</v>
      </c>
      <c r="E8108" s="11">
        <v>43252</v>
      </c>
      <c r="F8108">
        <v>0</v>
      </c>
      <c r="G8108">
        <v>0</v>
      </c>
      <c r="H8108" t="e">
        <v>#DIV/0!</v>
      </c>
      <c r="I8108">
        <v>0</v>
      </c>
      <c r="J8108">
        <v>0</v>
      </c>
      <c r="K8108" t="e">
        <v>#DIV/0!</v>
      </c>
      <c r="L8108">
        <v>0</v>
      </c>
      <c r="M8108" t="e">
        <v>#DIV/0!</v>
      </c>
      <c r="N8108">
        <v>0</v>
      </c>
      <c r="P8108">
        <v>0</v>
      </c>
      <c r="Q8108">
        <v>0</v>
      </c>
      <c r="R8108" t="e">
        <v>#DIV/0!</v>
      </c>
      <c r="S8108">
        <v>0</v>
      </c>
    </row>
    <row r="8109" spans="1:19" x14ac:dyDescent="0.3">
      <c r="A8109" t="s">
        <v>16263</v>
      </c>
      <c r="B8109" s="171" t="s">
        <v>16264</v>
      </c>
      <c r="C8109" s="171" t="s">
        <v>10531</v>
      </c>
      <c r="D8109" s="171" t="s">
        <v>80</v>
      </c>
      <c r="E8109" s="11">
        <v>43252</v>
      </c>
      <c r="F8109">
        <v>0</v>
      </c>
      <c r="G8109">
        <v>0</v>
      </c>
      <c r="H8109" t="e">
        <v>#DIV/0!</v>
      </c>
      <c r="I8109">
        <v>0</v>
      </c>
      <c r="J8109">
        <v>0</v>
      </c>
      <c r="K8109" t="e">
        <v>#DIV/0!</v>
      </c>
      <c r="L8109">
        <v>0</v>
      </c>
      <c r="M8109" t="e">
        <v>#DIV/0!</v>
      </c>
      <c r="N8109">
        <v>0</v>
      </c>
      <c r="P8109">
        <v>0</v>
      </c>
      <c r="Q8109">
        <v>0</v>
      </c>
      <c r="R8109" t="e">
        <v>#DIV/0!</v>
      </c>
      <c r="S8109">
        <v>0</v>
      </c>
    </row>
    <row r="8110" spans="1:19" x14ac:dyDescent="0.3">
      <c r="A8110" t="s">
        <v>16265</v>
      </c>
      <c r="B8110" s="171" t="s">
        <v>16266</v>
      </c>
      <c r="C8110" s="171" t="s">
        <v>10534</v>
      </c>
      <c r="D8110" s="171" t="s">
        <v>80</v>
      </c>
      <c r="E8110" s="11">
        <v>43252</v>
      </c>
      <c r="F8110">
        <v>1.5</v>
      </c>
      <c r="G8110">
        <v>1.5</v>
      </c>
      <c r="H8110">
        <v>1</v>
      </c>
      <c r="I8110">
        <v>8</v>
      </c>
      <c r="J8110">
        <v>9</v>
      </c>
      <c r="K8110">
        <v>0.88888888888888884</v>
      </c>
      <c r="L8110">
        <v>9</v>
      </c>
      <c r="M8110">
        <v>1</v>
      </c>
      <c r="N8110">
        <v>7</v>
      </c>
      <c r="P8110">
        <v>0</v>
      </c>
      <c r="Q8110">
        <v>2</v>
      </c>
      <c r="R8110">
        <v>0</v>
      </c>
      <c r="S8110">
        <v>1</v>
      </c>
    </row>
    <row r="8111" spans="1:19" x14ac:dyDescent="0.3">
      <c r="A8111" t="s">
        <v>16267</v>
      </c>
      <c r="B8111" s="171" t="s">
        <v>16268</v>
      </c>
      <c r="C8111" s="171" t="s">
        <v>10537</v>
      </c>
      <c r="D8111" s="171" t="s">
        <v>80</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3">
      <c r="A8112" t="s">
        <v>16269</v>
      </c>
      <c r="B8112" s="171" t="s">
        <v>16270</v>
      </c>
      <c r="C8112" s="171" t="s">
        <v>15340</v>
      </c>
      <c r="D8112" s="171" t="s">
        <v>4</v>
      </c>
      <c r="E8112" s="11">
        <v>43252</v>
      </c>
      <c r="F8112">
        <v>2.5</v>
      </c>
      <c r="G8112">
        <v>2.5</v>
      </c>
      <c r="H8112">
        <v>1</v>
      </c>
      <c r="I8112">
        <v>8</v>
      </c>
      <c r="J8112">
        <v>15</v>
      </c>
      <c r="K8112">
        <v>0.53333333333333333</v>
      </c>
      <c r="L8112">
        <v>15</v>
      </c>
      <c r="M8112">
        <v>1</v>
      </c>
      <c r="N8112">
        <v>7</v>
      </c>
      <c r="P8112">
        <v>0</v>
      </c>
      <c r="Q8112">
        <v>0</v>
      </c>
      <c r="R8112" t="e">
        <v>#DIV/0!</v>
      </c>
      <c r="S8112">
        <v>1</v>
      </c>
    </row>
    <row r="8113" spans="1:19" x14ac:dyDescent="0.3">
      <c r="A8113" t="s">
        <v>16271</v>
      </c>
      <c r="B8113" s="171" t="s">
        <v>16272</v>
      </c>
      <c r="C8113" s="171" t="s">
        <v>15347</v>
      </c>
      <c r="D8113" s="171" t="s">
        <v>4</v>
      </c>
      <c r="E8113" s="11">
        <v>43252</v>
      </c>
      <c r="F8113">
        <v>1.5</v>
      </c>
      <c r="G8113">
        <v>2.5</v>
      </c>
      <c r="H8113">
        <v>0.6</v>
      </c>
      <c r="I8113">
        <v>9</v>
      </c>
      <c r="J8113">
        <v>9</v>
      </c>
      <c r="K8113">
        <v>1</v>
      </c>
      <c r="L8113">
        <v>15</v>
      </c>
      <c r="M8113">
        <v>0.6</v>
      </c>
      <c r="N8113">
        <v>9</v>
      </c>
      <c r="P8113">
        <v>0</v>
      </c>
      <c r="Q8113">
        <v>0</v>
      </c>
      <c r="R8113" t="e">
        <v>#DIV/0!</v>
      </c>
      <c r="S8113">
        <v>0</v>
      </c>
    </row>
    <row r="8114" spans="1:19" x14ac:dyDescent="0.3">
      <c r="A8114" t="s">
        <v>16273</v>
      </c>
      <c r="B8114" s="171" t="s">
        <v>16274</v>
      </c>
      <c r="C8114" s="171" t="s">
        <v>203</v>
      </c>
      <c r="D8114" s="171" t="s">
        <v>4</v>
      </c>
      <c r="E8114" s="11">
        <v>43252</v>
      </c>
      <c r="F8114">
        <v>3.5</v>
      </c>
      <c r="G8114">
        <v>3.5</v>
      </c>
      <c r="H8114">
        <v>1</v>
      </c>
      <c r="I8114">
        <v>13</v>
      </c>
      <c r="J8114">
        <v>21</v>
      </c>
      <c r="K8114">
        <v>0.61904761904761907</v>
      </c>
      <c r="L8114">
        <v>21</v>
      </c>
      <c r="M8114">
        <v>1</v>
      </c>
      <c r="N8114">
        <v>12</v>
      </c>
      <c r="P8114">
        <v>7</v>
      </c>
      <c r="Q8114">
        <v>7</v>
      </c>
      <c r="R8114">
        <v>1</v>
      </c>
      <c r="S8114">
        <v>1</v>
      </c>
    </row>
    <row r="8115" spans="1:19" x14ac:dyDescent="0.3">
      <c r="A8115" t="s">
        <v>16275</v>
      </c>
      <c r="B8115" s="171" t="s">
        <v>16276</v>
      </c>
      <c r="C8115" s="171" t="s">
        <v>176</v>
      </c>
      <c r="D8115" s="171" t="s">
        <v>4</v>
      </c>
      <c r="E8115" s="11">
        <v>43252</v>
      </c>
      <c r="F8115">
        <v>4</v>
      </c>
      <c r="G8115">
        <v>4</v>
      </c>
      <c r="H8115">
        <v>1</v>
      </c>
      <c r="I8115">
        <v>30</v>
      </c>
      <c r="J8115">
        <v>24</v>
      </c>
      <c r="K8115">
        <v>1.25</v>
      </c>
      <c r="L8115">
        <v>24</v>
      </c>
      <c r="M8115">
        <v>1</v>
      </c>
      <c r="N8115">
        <v>25</v>
      </c>
      <c r="P8115">
        <v>0</v>
      </c>
      <c r="Q8115">
        <v>3</v>
      </c>
      <c r="R8115">
        <v>0</v>
      </c>
      <c r="S8115">
        <v>5</v>
      </c>
    </row>
    <row r="8116" spans="1:19" x14ac:dyDescent="0.3">
      <c r="A8116" t="s">
        <v>16277</v>
      </c>
      <c r="B8116" s="171" t="s">
        <v>16278</v>
      </c>
      <c r="C8116" s="171" t="s">
        <v>206</v>
      </c>
      <c r="D8116" s="171" t="s">
        <v>4</v>
      </c>
      <c r="E8116" s="11">
        <v>43252</v>
      </c>
      <c r="F8116">
        <v>1.5</v>
      </c>
      <c r="G8116">
        <v>3</v>
      </c>
      <c r="H8116">
        <v>0.5</v>
      </c>
      <c r="I8116">
        <v>6</v>
      </c>
      <c r="J8116">
        <v>9</v>
      </c>
      <c r="K8116">
        <v>0.66666666666666663</v>
      </c>
      <c r="L8116">
        <v>18</v>
      </c>
      <c r="M8116">
        <v>0.5</v>
      </c>
      <c r="N8116">
        <v>5</v>
      </c>
      <c r="P8116">
        <v>0</v>
      </c>
      <c r="Q8116">
        <v>0</v>
      </c>
      <c r="R8116" t="e">
        <v>#DIV/0!</v>
      </c>
      <c r="S8116">
        <v>1</v>
      </c>
    </row>
    <row r="8117" spans="1:19" x14ac:dyDescent="0.3">
      <c r="A8117" t="s">
        <v>16279</v>
      </c>
      <c r="B8117" s="171" t="s">
        <v>16280</v>
      </c>
      <c r="C8117" s="171" t="s">
        <v>173</v>
      </c>
      <c r="D8117" s="171" t="s">
        <v>80</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3">
      <c r="A8118" t="s">
        <v>16281</v>
      </c>
      <c r="B8118" s="171" t="s">
        <v>16282</v>
      </c>
      <c r="C8118" s="171" t="s">
        <v>173</v>
      </c>
      <c r="D8118" s="171" t="s">
        <v>15341</v>
      </c>
      <c r="E8118" s="11">
        <v>43252</v>
      </c>
      <c r="F8118">
        <v>1.5</v>
      </c>
      <c r="G8118">
        <v>3</v>
      </c>
      <c r="H8118">
        <v>0.5</v>
      </c>
      <c r="I8118">
        <v>6</v>
      </c>
      <c r="J8118">
        <v>9</v>
      </c>
      <c r="K8118">
        <v>0.66666666666666663</v>
      </c>
      <c r="L8118">
        <v>18</v>
      </c>
      <c r="M8118">
        <v>0.5</v>
      </c>
      <c r="N8118">
        <v>5</v>
      </c>
      <c r="P8118">
        <v>0</v>
      </c>
      <c r="Q8118">
        <v>0</v>
      </c>
      <c r="R8118" t="e">
        <v>#DIV/0!</v>
      </c>
      <c r="S8118">
        <v>1</v>
      </c>
    </row>
    <row r="8119" spans="1:19" x14ac:dyDescent="0.3">
      <c r="A8119" t="s">
        <v>16283</v>
      </c>
      <c r="B8119" s="171" t="s">
        <v>16284</v>
      </c>
      <c r="C8119" s="171" t="s">
        <v>200</v>
      </c>
      <c r="D8119" s="171" t="s">
        <v>80</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3">
      <c r="A8120" t="s">
        <v>16285</v>
      </c>
      <c r="B8120" s="171" t="s">
        <v>16286</v>
      </c>
      <c r="C8120" s="171" t="s">
        <v>200</v>
      </c>
      <c r="D8120" s="171" t="s">
        <v>15341</v>
      </c>
      <c r="E8120" s="11">
        <v>43252</v>
      </c>
      <c r="F8120">
        <v>0</v>
      </c>
      <c r="G8120">
        <v>3</v>
      </c>
      <c r="H8120">
        <v>0</v>
      </c>
      <c r="I8120">
        <v>6</v>
      </c>
      <c r="J8120">
        <v>9</v>
      </c>
      <c r="K8120">
        <v>0.66666666666666663</v>
      </c>
      <c r="L8120">
        <v>18</v>
      </c>
      <c r="M8120">
        <v>0.5</v>
      </c>
      <c r="N8120">
        <v>5</v>
      </c>
      <c r="P8120">
        <v>0</v>
      </c>
      <c r="Q8120">
        <v>0</v>
      </c>
      <c r="R8120" t="e">
        <v>#DIV/0!</v>
      </c>
      <c r="S8120">
        <v>1</v>
      </c>
    </row>
    <row r="8121" spans="1:19" x14ac:dyDescent="0.3">
      <c r="A8121" t="s">
        <v>16287</v>
      </c>
      <c r="B8121" s="171" t="s">
        <v>16288</v>
      </c>
      <c r="C8121" s="171" t="s">
        <v>73</v>
      </c>
      <c r="D8121" s="171" t="s">
        <v>4</v>
      </c>
      <c r="E8121" s="11">
        <v>43252</v>
      </c>
      <c r="F8121">
        <v>1</v>
      </c>
      <c r="G8121">
        <v>1</v>
      </c>
      <c r="H8121">
        <v>1</v>
      </c>
      <c r="I8121">
        <v>5</v>
      </c>
      <c r="J8121">
        <v>6</v>
      </c>
      <c r="K8121">
        <v>0.83333333333333337</v>
      </c>
      <c r="L8121">
        <v>6</v>
      </c>
      <c r="M8121">
        <v>1</v>
      </c>
      <c r="N8121">
        <v>5</v>
      </c>
      <c r="P8121">
        <v>0</v>
      </c>
      <c r="Q8121">
        <v>0</v>
      </c>
      <c r="R8121" t="e">
        <v>#DIV/0!</v>
      </c>
      <c r="S8121">
        <v>0</v>
      </c>
    </row>
    <row r="8122" spans="1:19" x14ac:dyDescent="0.3">
      <c r="A8122" t="s">
        <v>16289</v>
      </c>
      <c r="B8122" s="171" t="s">
        <v>16290</v>
      </c>
      <c r="C8122" s="171" t="s">
        <v>107</v>
      </c>
      <c r="D8122" s="171" t="s">
        <v>4</v>
      </c>
      <c r="E8122" s="11">
        <v>43252</v>
      </c>
      <c r="F8122">
        <v>12.5</v>
      </c>
      <c r="G8122">
        <v>12.5</v>
      </c>
      <c r="H8122">
        <v>1</v>
      </c>
      <c r="I8122">
        <v>99</v>
      </c>
      <c r="J8122">
        <v>119</v>
      </c>
      <c r="K8122">
        <v>0.83193277310924374</v>
      </c>
      <c r="L8122">
        <v>119</v>
      </c>
      <c r="M8122">
        <v>1</v>
      </c>
      <c r="N8122">
        <v>93</v>
      </c>
      <c r="P8122">
        <v>7</v>
      </c>
      <c r="Q8122">
        <v>8</v>
      </c>
      <c r="R8122">
        <v>0.875</v>
      </c>
      <c r="S8122">
        <v>6</v>
      </c>
    </row>
    <row r="8123" spans="1:19" x14ac:dyDescent="0.3">
      <c r="A8123" t="s">
        <v>16291</v>
      </c>
      <c r="B8123" s="171" t="s">
        <v>16292</v>
      </c>
      <c r="C8123" s="171" t="s">
        <v>9887</v>
      </c>
      <c r="D8123" s="171" t="s">
        <v>4</v>
      </c>
      <c r="E8123" s="11">
        <v>43252</v>
      </c>
      <c r="F8123">
        <v>0</v>
      </c>
      <c r="G8123">
        <v>0</v>
      </c>
      <c r="H8123" t="e">
        <v>#DIV/0!</v>
      </c>
      <c r="I8123">
        <v>0</v>
      </c>
      <c r="J8123">
        <v>0</v>
      </c>
      <c r="K8123" t="e">
        <v>#DIV/0!</v>
      </c>
      <c r="L8123">
        <v>0</v>
      </c>
      <c r="M8123" t="e">
        <v>#DIV/0!</v>
      </c>
      <c r="N8123">
        <v>0</v>
      </c>
      <c r="P8123">
        <v>0</v>
      </c>
      <c r="Q8123">
        <v>0</v>
      </c>
      <c r="R8123" t="e">
        <v>#DIV/0!</v>
      </c>
      <c r="S8123">
        <v>0</v>
      </c>
    </row>
    <row r="8124" spans="1:19" x14ac:dyDescent="0.3">
      <c r="A8124" t="s">
        <v>16293</v>
      </c>
      <c r="B8124" s="171" t="s">
        <v>16294</v>
      </c>
      <c r="C8124" s="171" t="s">
        <v>11260</v>
      </c>
      <c r="D8124" s="171" t="s">
        <v>4</v>
      </c>
      <c r="E8124" s="11">
        <v>43252</v>
      </c>
      <c r="F8124">
        <v>0</v>
      </c>
      <c r="G8124">
        <v>0</v>
      </c>
      <c r="H8124" t="e">
        <v>#DIV/0!</v>
      </c>
      <c r="I8124">
        <v>0</v>
      </c>
      <c r="J8124">
        <v>0</v>
      </c>
      <c r="K8124" t="e">
        <v>#DIV/0!</v>
      </c>
      <c r="L8124">
        <v>0</v>
      </c>
      <c r="M8124" t="e">
        <v>#DIV/0!</v>
      </c>
      <c r="N8124">
        <v>0</v>
      </c>
      <c r="P8124">
        <v>0</v>
      </c>
      <c r="Q8124">
        <v>0</v>
      </c>
      <c r="R8124" t="e">
        <v>#DIV/0!</v>
      </c>
      <c r="S8124">
        <v>0</v>
      </c>
    </row>
    <row r="8125" spans="1:19" x14ac:dyDescent="0.3">
      <c r="A8125" t="s">
        <v>16295</v>
      </c>
      <c r="B8125" s="171" t="s">
        <v>16296</v>
      </c>
      <c r="C8125" s="171" t="s">
        <v>122</v>
      </c>
      <c r="D8125" s="171" t="s">
        <v>4</v>
      </c>
      <c r="E8125" s="11">
        <v>43252</v>
      </c>
      <c r="F8125">
        <v>0</v>
      </c>
      <c r="G8125">
        <v>0</v>
      </c>
      <c r="H8125" t="e">
        <v>#DIV/0!</v>
      </c>
      <c r="I8125">
        <v>0</v>
      </c>
      <c r="J8125">
        <v>0</v>
      </c>
      <c r="K8125" t="e">
        <v>#DIV/0!</v>
      </c>
      <c r="L8125">
        <v>0</v>
      </c>
      <c r="M8125" t="e">
        <v>#DIV/0!</v>
      </c>
      <c r="N8125">
        <v>0</v>
      </c>
      <c r="P8125">
        <v>0</v>
      </c>
      <c r="Q8125">
        <v>0</v>
      </c>
      <c r="R8125" t="e">
        <v>#DIV/0!</v>
      </c>
      <c r="S8125">
        <v>0</v>
      </c>
    </row>
    <row r="8126" spans="1:19" x14ac:dyDescent="0.3">
      <c r="A8126" t="s">
        <v>16297</v>
      </c>
      <c r="B8126" s="171" t="s">
        <v>16298</v>
      </c>
      <c r="C8126" s="171" t="s">
        <v>125</v>
      </c>
      <c r="D8126" s="171" t="s">
        <v>4</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3">
      <c r="A8127" t="s">
        <v>16299</v>
      </c>
      <c r="B8127" s="171" t="s">
        <v>16300</v>
      </c>
      <c r="C8127" s="171" t="s">
        <v>15344</v>
      </c>
      <c r="D8127" s="171" t="s">
        <v>15341</v>
      </c>
      <c r="E8127" s="11">
        <v>43252</v>
      </c>
      <c r="F8127">
        <v>3</v>
      </c>
      <c r="G8127">
        <v>3</v>
      </c>
      <c r="H8127">
        <v>1</v>
      </c>
      <c r="I8127">
        <v>6</v>
      </c>
      <c r="J8127">
        <v>16</v>
      </c>
      <c r="K8127">
        <v>0.375</v>
      </c>
      <c r="L8127">
        <v>16</v>
      </c>
      <c r="M8127">
        <v>1</v>
      </c>
      <c r="N8127">
        <v>6</v>
      </c>
      <c r="P8127">
        <v>0</v>
      </c>
      <c r="Q8127">
        <v>0</v>
      </c>
      <c r="R8127" t="e">
        <v>#DIV/0!</v>
      </c>
      <c r="S8127">
        <v>0</v>
      </c>
    </row>
    <row r="8128" spans="1:19" x14ac:dyDescent="0.3">
      <c r="A8128" t="s">
        <v>16301</v>
      </c>
      <c r="B8128" s="171" t="s">
        <v>16302</v>
      </c>
      <c r="C8128" s="171" t="s">
        <v>137</v>
      </c>
      <c r="D8128" s="171" t="s">
        <v>4</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3">
      <c r="A8129" t="s">
        <v>16303</v>
      </c>
      <c r="B8129" s="171" t="s">
        <v>16304</v>
      </c>
      <c r="C8129" s="171" t="s">
        <v>8615</v>
      </c>
      <c r="D8129" s="171" t="s">
        <v>4</v>
      </c>
      <c r="E8129" s="11">
        <v>43252</v>
      </c>
      <c r="F8129">
        <v>0</v>
      </c>
      <c r="G8129">
        <v>0</v>
      </c>
      <c r="H8129" t="e">
        <v>#DIV/0!</v>
      </c>
      <c r="I8129">
        <v>0</v>
      </c>
      <c r="J8129">
        <v>0</v>
      </c>
      <c r="K8129" t="e">
        <v>#DIV/0!</v>
      </c>
      <c r="L8129">
        <v>0</v>
      </c>
      <c r="M8129" t="e">
        <v>#DIV/0!</v>
      </c>
      <c r="N8129">
        <v>0</v>
      </c>
      <c r="P8129">
        <v>0</v>
      </c>
      <c r="Q8129">
        <v>0</v>
      </c>
      <c r="R8129" t="e">
        <v>#DIV/0!</v>
      </c>
      <c r="S8129">
        <v>0</v>
      </c>
    </row>
    <row r="8130" spans="1:20" x14ac:dyDescent="0.3">
      <c r="A8130" t="s">
        <v>16305</v>
      </c>
      <c r="B8130" s="171" t="s">
        <v>16306</v>
      </c>
      <c r="C8130" s="171" t="s">
        <v>146</v>
      </c>
      <c r="D8130" s="171" t="s">
        <v>4</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3">
      <c r="A8131" t="s">
        <v>16307</v>
      </c>
      <c r="B8131" s="171" t="s">
        <v>16308</v>
      </c>
      <c r="C8131" s="171" t="s">
        <v>161</v>
      </c>
      <c r="D8131" s="171" t="s">
        <v>4</v>
      </c>
      <c r="E8131" s="11">
        <v>43252</v>
      </c>
      <c r="F8131">
        <v>0</v>
      </c>
      <c r="G8131">
        <v>0</v>
      </c>
      <c r="H8131" t="e">
        <v>#DIV/0!</v>
      </c>
      <c r="I8131">
        <v>0</v>
      </c>
      <c r="J8131">
        <v>0</v>
      </c>
      <c r="K8131" t="e">
        <v>#DIV/0!</v>
      </c>
      <c r="L8131">
        <v>0</v>
      </c>
      <c r="M8131" t="e">
        <v>#DIV/0!</v>
      </c>
      <c r="N8131">
        <v>0</v>
      </c>
      <c r="P8131">
        <v>0</v>
      </c>
      <c r="Q8131">
        <v>0</v>
      </c>
      <c r="R8131" t="e">
        <v>#DIV/0!</v>
      </c>
      <c r="S8131">
        <v>0</v>
      </c>
    </row>
    <row r="8132" spans="1:20" x14ac:dyDescent="0.3">
      <c r="A8132" t="s">
        <v>16309</v>
      </c>
      <c r="B8132" s="171" t="s">
        <v>16310</v>
      </c>
      <c r="C8132" s="171" t="s">
        <v>167</v>
      </c>
      <c r="D8132" s="171" t="s">
        <v>4</v>
      </c>
      <c r="E8132" s="11">
        <v>43252</v>
      </c>
      <c r="F8132">
        <v>5.5</v>
      </c>
      <c r="G8132">
        <v>5.5</v>
      </c>
      <c r="H8132">
        <v>1</v>
      </c>
      <c r="I8132">
        <v>60</v>
      </c>
      <c r="J8132">
        <v>62</v>
      </c>
      <c r="K8132">
        <v>0.967741935483871</v>
      </c>
      <c r="L8132">
        <v>62</v>
      </c>
      <c r="M8132">
        <v>1</v>
      </c>
      <c r="N8132">
        <v>51</v>
      </c>
      <c r="P8132">
        <v>1</v>
      </c>
      <c r="Q8132">
        <v>2</v>
      </c>
      <c r="R8132">
        <v>0.5</v>
      </c>
      <c r="S8132">
        <v>9</v>
      </c>
    </row>
    <row r="8133" spans="1:20" x14ac:dyDescent="0.3">
      <c r="A8133" t="s">
        <v>16311</v>
      </c>
      <c r="B8133" s="171" t="s">
        <v>16312</v>
      </c>
      <c r="C8133" s="171" t="s">
        <v>173</v>
      </c>
      <c r="D8133" s="171" t="s">
        <v>4</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3">
      <c r="A8134" t="s">
        <v>16313</v>
      </c>
      <c r="B8134" s="171" t="s">
        <v>16314</v>
      </c>
      <c r="C8134" s="171" t="s">
        <v>179</v>
      </c>
      <c r="D8134" s="171" t="s">
        <v>4</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3">
      <c r="A8135" t="s">
        <v>16315</v>
      </c>
      <c r="B8135" s="171" t="s">
        <v>16316</v>
      </c>
      <c r="C8135" s="171" t="s">
        <v>185</v>
      </c>
      <c r="D8135" s="171" t="s">
        <v>4</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3">
      <c r="A8136" t="s">
        <v>16317</v>
      </c>
      <c r="B8136" s="171" t="s">
        <v>16318</v>
      </c>
      <c r="C8136" s="171" t="s">
        <v>191</v>
      </c>
      <c r="D8136" s="171" t="s">
        <v>4</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3">
      <c r="A8137" t="s">
        <v>16319</v>
      </c>
      <c r="B8137" s="171" t="s">
        <v>16320</v>
      </c>
      <c r="C8137" s="171" t="s">
        <v>200</v>
      </c>
      <c r="D8137" s="171" t="s">
        <v>4</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3">
      <c r="A8138" t="s">
        <v>16321</v>
      </c>
      <c r="B8138" s="171" t="s">
        <v>16322</v>
      </c>
      <c r="C8138" s="171" t="s">
        <v>212</v>
      </c>
      <c r="D8138" s="171" t="s">
        <v>4</v>
      </c>
      <c r="E8138" s="11">
        <v>43252</v>
      </c>
      <c r="F8138">
        <v>0</v>
      </c>
      <c r="G8138">
        <v>0</v>
      </c>
      <c r="H8138" t="e">
        <v>#DIV/0!</v>
      </c>
      <c r="I8138">
        <v>0</v>
      </c>
      <c r="J8138">
        <v>0</v>
      </c>
      <c r="K8138" t="e">
        <v>#DIV/0!</v>
      </c>
      <c r="L8138">
        <v>0</v>
      </c>
      <c r="M8138" t="e">
        <v>#DIV/0!</v>
      </c>
      <c r="N8138">
        <v>0</v>
      </c>
      <c r="P8138">
        <v>0</v>
      </c>
      <c r="Q8138">
        <v>0</v>
      </c>
      <c r="R8138" t="e">
        <v>#DIV/0!</v>
      </c>
      <c r="S8138">
        <v>0</v>
      </c>
    </row>
    <row r="8139" spans="1:20" x14ac:dyDescent="0.3">
      <c r="A8139" t="s">
        <v>16323</v>
      </c>
      <c r="B8139" s="171" t="s">
        <v>16324</v>
      </c>
      <c r="C8139" s="171" t="s">
        <v>215</v>
      </c>
      <c r="D8139" s="171" t="s">
        <v>4</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3">
      <c r="A8140" t="s">
        <v>16325</v>
      </c>
      <c r="B8140" s="171" t="s">
        <v>16326</v>
      </c>
      <c r="C8140" s="171" t="s">
        <v>221</v>
      </c>
      <c r="D8140" s="171" t="s">
        <v>4</v>
      </c>
      <c r="E8140" s="11">
        <v>43252</v>
      </c>
      <c r="F8140">
        <v>0</v>
      </c>
      <c r="G8140">
        <v>0</v>
      </c>
      <c r="H8140" t="e">
        <v>#DIV/0!</v>
      </c>
      <c r="I8140">
        <v>0</v>
      </c>
      <c r="J8140">
        <v>0</v>
      </c>
      <c r="K8140" t="e">
        <v>#DIV/0!</v>
      </c>
      <c r="L8140">
        <v>0</v>
      </c>
      <c r="M8140" t="e">
        <v>#DIV/0!</v>
      </c>
      <c r="N8140">
        <v>0</v>
      </c>
      <c r="P8140">
        <v>0</v>
      </c>
      <c r="Q8140">
        <v>0</v>
      </c>
      <c r="R8140" t="e">
        <v>#DIV/0!</v>
      </c>
      <c r="S8140">
        <v>0</v>
      </c>
    </row>
    <row r="8141" spans="1:20" x14ac:dyDescent="0.3">
      <c r="A8141" t="s">
        <v>16327</v>
      </c>
      <c r="B8141" s="171" t="s">
        <v>16328</v>
      </c>
      <c r="C8141" s="171" t="s">
        <v>8233</v>
      </c>
      <c r="D8141" s="171" t="s">
        <v>4</v>
      </c>
      <c r="E8141" s="11">
        <v>43252</v>
      </c>
      <c r="F8141">
        <v>0</v>
      </c>
      <c r="G8141">
        <v>0</v>
      </c>
      <c r="H8141" t="e">
        <v>#DIV/0!</v>
      </c>
      <c r="I8141">
        <v>0</v>
      </c>
      <c r="J8141">
        <v>0</v>
      </c>
      <c r="K8141" t="e">
        <v>#DIV/0!</v>
      </c>
      <c r="L8141">
        <v>0</v>
      </c>
      <c r="M8141" t="e">
        <v>#DIV/0!</v>
      </c>
      <c r="N8141">
        <v>0</v>
      </c>
      <c r="P8141">
        <v>0</v>
      </c>
      <c r="Q8141">
        <v>0</v>
      </c>
      <c r="R8141" t="e">
        <v>#DIV/0!</v>
      </c>
      <c r="S8141">
        <v>0</v>
      </c>
    </row>
    <row r="8142" spans="1:20" x14ac:dyDescent="0.3">
      <c r="A8142" t="s">
        <v>16329</v>
      </c>
      <c r="B8142" s="171" t="s">
        <v>16330</v>
      </c>
      <c r="C8142" s="171" t="s">
        <v>233</v>
      </c>
      <c r="D8142" s="171" t="s">
        <v>4</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3">
      <c r="A8143" t="s">
        <v>16331</v>
      </c>
      <c r="B8143" s="171" t="s">
        <v>16332</v>
      </c>
      <c r="C8143" s="171" t="s">
        <v>79</v>
      </c>
      <c r="D8143" s="171" t="s">
        <v>80</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3">
      <c r="A8144" t="s">
        <v>16333</v>
      </c>
      <c r="B8144" s="171" t="s">
        <v>16334</v>
      </c>
      <c r="C8144" s="171" t="s">
        <v>83</v>
      </c>
      <c r="D8144" s="171" t="s">
        <v>80</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3">
      <c r="A8145" t="s">
        <v>16335</v>
      </c>
      <c r="B8145" s="171" t="s">
        <v>16336</v>
      </c>
      <c r="C8145" s="171" t="s">
        <v>83</v>
      </c>
      <c r="D8145" s="171" t="s">
        <v>15341</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3">
      <c r="A8146" t="s">
        <v>16337</v>
      </c>
      <c r="B8146" s="171" t="s">
        <v>16338</v>
      </c>
      <c r="C8146" s="171" t="s">
        <v>83</v>
      </c>
      <c r="D8146" s="171" t="s">
        <v>4</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3">
      <c r="A8147" t="s">
        <v>16339</v>
      </c>
      <c r="B8147" s="171" t="s">
        <v>16340</v>
      </c>
      <c r="C8147" s="171" t="s">
        <v>86</v>
      </c>
      <c r="D8147" s="171" t="s">
        <v>80</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3">
      <c r="A8148" t="s">
        <v>16341</v>
      </c>
      <c r="B8148" s="171" t="s">
        <v>16342</v>
      </c>
      <c r="C8148" s="171" t="s">
        <v>89</v>
      </c>
      <c r="D8148" s="171" t="s">
        <v>80</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3">
      <c r="A8149" t="s">
        <v>16343</v>
      </c>
      <c r="B8149" s="171" t="s">
        <v>16344</v>
      </c>
      <c r="C8149" s="171" t="s">
        <v>92</v>
      </c>
      <c r="D8149" s="171" t="s">
        <v>80</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3">
      <c r="A8150" t="s">
        <v>16345</v>
      </c>
      <c r="B8150" s="171" t="s">
        <v>16346</v>
      </c>
      <c r="C8150" s="171" t="s">
        <v>95</v>
      </c>
      <c r="D8150" s="171" t="s">
        <v>80</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3">
      <c r="A8151" t="s">
        <v>16347</v>
      </c>
      <c r="B8151" s="171" t="s">
        <v>16348</v>
      </c>
      <c r="C8151" s="171" t="s">
        <v>95</v>
      </c>
      <c r="D8151" s="171" t="s">
        <v>15341</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3">
      <c r="A8152" t="s">
        <v>16349</v>
      </c>
      <c r="B8152" s="171" t="s">
        <v>16350</v>
      </c>
      <c r="C8152" s="171" t="s">
        <v>95</v>
      </c>
      <c r="D8152" s="171" t="s">
        <v>4</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3">
      <c r="A8153" t="s">
        <v>16351</v>
      </c>
      <c r="B8153" s="171" t="s">
        <v>16352</v>
      </c>
      <c r="C8153" s="171" t="s">
        <v>98</v>
      </c>
      <c r="D8153" s="171" t="s">
        <v>80</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3">
      <c r="A8154" t="s">
        <v>16353</v>
      </c>
      <c r="B8154" s="171" t="s">
        <v>16354</v>
      </c>
      <c r="C8154" s="171" t="s">
        <v>101</v>
      </c>
      <c r="D8154" s="171" t="s">
        <v>80</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3">
      <c r="A8155" t="s">
        <v>16355</v>
      </c>
      <c r="B8155" s="171" t="s">
        <v>16356</v>
      </c>
      <c r="C8155" s="171" t="s">
        <v>6843</v>
      </c>
      <c r="D8155" s="171" t="s">
        <v>80</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3">
      <c r="A8156" t="s">
        <v>16357</v>
      </c>
      <c r="B8156" s="171" t="s">
        <v>16358</v>
      </c>
      <c r="C8156" s="171" t="s">
        <v>12995</v>
      </c>
      <c r="D8156" s="171" t="s">
        <v>80</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3">
      <c r="A8157" t="s">
        <v>16359</v>
      </c>
      <c r="B8157" s="171" t="s">
        <v>16360</v>
      </c>
      <c r="C8157" s="171" t="s">
        <v>15504</v>
      </c>
      <c r="D8157" s="171" t="s">
        <v>15341</v>
      </c>
      <c r="E8157" s="11">
        <v>43252</v>
      </c>
      <c r="F8157">
        <v>7</v>
      </c>
      <c r="G8157">
        <v>8</v>
      </c>
      <c r="H8157">
        <v>0.875</v>
      </c>
      <c r="I8157">
        <v>23</v>
      </c>
      <c r="J8157">
        <v>40</v>
      </c>
      <c r="K8157">
        <v>0.57499999999999996</v>
      </c>
      <c r="L8157">
        <v>46</v>
      </c>
      <c r="M8157">
        <v>0.86956521739130432</v>
      </c>
      <c r="N8157">
        <v>22</v>
      </c>
      <c r="O8157" t="s">
        <v>16361</v>
      </c>
      <c r="P8157">
        <v>0</v>
      </c>
      <c r="Q8157">
        <v>0</v>
      </c>
      <c r="R8157" t="e">
        <v>#DIV/0!</v>
      </c>
      <c r="S8157">
        <v>1</v>
      </c>
    </row>
    <row r="8158" spans="1:20" x14ac:dyDescent="0.3">
      <c r="A8158" t="s">
        <v>16362</v>
      </c>
      <c r="B8158" s="171" t="s">
        <v>16363</v>
      </c>
      <c r="C8158" s="171" t="s">
        <v>104</v>
      </c>
      <c r="D8158" s="171" t="s">
        <v>4</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3">
      <c r="A8159" t="s">
        <v>16364</v>
      </c>
      <c r="B8159" s="171" t="s">
        <v>16365</v>
      </c>
      <c r="C8159" s="171" t="s">
        <v>15511</v>
      </c>
      <c r="D8159" s="171" t="s">
        <v>15341</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3">
      <c r="A8160" t="s">
        <v>16366</v>
      </c>
      <c r="B8160" s="171" t="s">
        <v>16367</v>
      </c>
      <c r="C8160" s="171" t="s">
        <v>15511</v>
      </c>
      <c r="D8160" s="171" t="s">
        <v>80</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3">
      <c r="A8161" t="s">
        <v>16368</v>
      </c>
      <c r="B8161" s="171" t="s">
        <v>16369</v>
      </c>
      <c r="C8161" s="171" t="s">
        <v>76</v>
      </c>
      <c r="D8161" s="171" t="s">
        <v>80</v>
      </c>
      <c r="E8161" s="11">
        <v>43252</v>
      </c>
      <c r="F8161">
        <v>0</v>
      </c>
      <c r="G8161">
        <v>0</v>
      </c>
      <c r="H8161" t="e">
        <v>#DIV/0!</v>
      </c>
      <c r="I8161">
        <v>0</v>
      </c>
      <c r="J8161">
        <v>0</v>
      </c>
      <c r="K8161" t="e">
        <v>#DIV/0!</v>
      </c>
      <c r="L8161">
        <v>0</v>
      </c>
      <c r="M8161" t="e">
        <v>#DIV/0!</v>
      </c>
      <c r="N8161">
        <v>0</v>
      </c>
      <c r="P8161">
        <v>0</v>
      </c>
      <c r="Q8161">
        <v>0</v>
      </c>
      <c r="R8161" t="e">
        <v>#DIV/0!</v>
      </c>
      <c r="S8161">
        <v>0</v>
      </c>
    </row>
    <row r="8162" spans="1:20" x14ac:dyDescent="0.3">
      <c r="A8162" t="s">
        <v>16370</v>
      </c>
      <c r="B8162" s="171" t="s">
        <v>16371</v>
      </c>
      <c r="C8162" s="171" t="s">
        <v>10522</v>
      </c>
      <c r="D8162" s="171" t="s">
        <v>4</v>
      </c>
      <c r="E8162" s="11">
        <v>43252</v>
      </c>
      <c r="F8162">
        <v>1</v>
      </c>
      <c r="G8162">
        <v>1</v>
      </c>
      <c r="H8162">
        <v>1</v>
      </c>
      <c r="I8162">
        <v>5</v>
      </c>
      <c r="J8162">
        <v>6</v>
      </c>
      <c r="K8162">
        <v>0.83333333333333337</v>
      </c>
      <c r="L8162">
        <v>6</v>
      </c>
      <c r="M8162">
        <v>1</v>
      </c>
      <c r="N8162">
        <v>5</v>
      </c>
      <c r="P8162">
        <v>0</v>
      </c>
      <c r="Q8162">
        <v>0</v>
      </c>
      <c r="R8162" t="e">
        <v>#DIV/0!</v>
      </c>
      <c r="S8162">
        <v>0</v>
      </c>
    </row>
    <row r="8163" spans="1:20" x14ac:dyDescent="0.3">
      <c r="A8163" t="s">
        <v>16372</v>
      </c>
      <c r="B8163" s="171" t="s">
        <v>16373</v>
      </c>
      <c r="C8163" s="171" t="s">
        <v>79</v>
      </c>
      <c r="D8163" s="171" t="s">
        <v>4</v>
      </c>
      <c r="E8163" s="11">
        <v>43252</v>
      </c>
      <c r="F8163">
        <v>0</v>
      </c>
      <c r="G8163">
        <v>0</v>
      </c>
      <c r="H8163" t="e">
        <v>#DIV/0!</v>
      </c>
      <c r="I8163">
        <v>0</v>
      </c>
      <c r="J8163">
        <v>0</v>
      </c>
      <c r="K8163" t="e">
        <v>#DIV/0!</v>
      </c>
      <c r="L8163">
        <v>0</v>
      </c>
      <c r="M8163" t="e">
        <v>#DIV/0!</v>
      </c>
      <c r="N8163">
        <v>0</v>
      </c>
      <c r="P8163">
        <v>0</v>
      </c>
      <c r="Q8163">
        <v>0</v>
      </c>
      <c r="R8163" t="e">
        <v>#DIV/0!</v>
      </c>
      <c r="S8163">
        <v>0</v>
      </c>
    </row>
    <row r="8164" spans="1:20" x14ac:dyDescent="0.3">
      <c r="A8164" t="s">
        <v>16374</v>
      </c>
      <c r="B8164" s="171" t="s">
        <v>16375</v>
      </c>
      <c r="C8164" s="171" t="s">
        <v>86</v>
      </c>
      <c r="D8164" s="171" t="s">
        <v>4</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3">
      <c r="A8165" t="s">
        <v>16376</v>
      </c>
      <c r="B8165" s="171" t="s">
        <v>16377</v>
      </c>
      <c r="C8165" s="171" t="s">
        <v>89</v>
      </c>
      <c r="D8165" s="171" t="s">
        <v>4</v>
      </c>
      <c r="E8165" s="11">
        <v>43252</v>
      </c>
      <c r="F8165">
        <v>0</v>
      </c>
      <c r="G8165">
        <v>0</v>
      </c>
      <c r="H8165" t="e">
        <v>#DIV/0!</v>
      </c>
      <c r="I8165">
        <v>0</v>
      </c>
      <c r="J8165">
        <v>0</v>
      </c>
      <c r="K8165" t="e">
        <v>#DIV/0!</v>
      </c>
      <c r="L8165">
        <v>0</v>
      </c>
      <c r="M8165" t="e">
        <v>#DIV/0!</v>
      </c>
      <c r="N8165">
        <v>0</v>
      </c>
      <c r="P8165">
        <v>0</v>
      </c>
      <c r="Q8165">
        <v>0</v>
      </c>
      <c r="R8165" t="e">
        <v>#DIV/0!</v>
      </c>
      <c r="S8165">
        <v>0</v>
      </c>
    </row>
    <row r="8166" spans="1:20" x14ac:dyDescent="0.3">
      <c r="A8166" t="s">
        <v>16378</v>
      </c>
      <c r="B8166" s="171" t="s">
        <v>16379</v>
      </c>
      <c r="C8166" s="171" t="s">
        <v>92</v>
      </c>
      <c r="D8166" s="171" t="s">
        <v>4</v>
      </c>
      <c r="E8166" s="11">
        <v>43252</v>
      </c>
      <c r="F8166">
        <v>0</v>
      </c>
      <c r="G8166">
        <v>0</v>
      </c>
      <c r="H8166" t="e">
        <v>#DIV/0!</v>
      </c>
      <c r="I8166">
        <v>0</v>
      </c>
      <c r="J8166">
        <v>0</v>
      </c>
      <c r="K8166" t="e">
        <v>#DIV/0!</v>
      </c>
      <c r="L8166">
        <v>0</v>
      </c>
      <c r="M8166" t="e">
        <v>#DIV/0!</v>
      </c>
      <c r="N8166">
        <v>0</v>
      </c>
      <c r="P8166">
        <v>0</v>
      </c>
      <c r="Q8166">
        <v>0</v>
      </c>
      <c r="R8166" t="e">
        <v>#DIV/0!</v>
      </c>
      <c r="S8166">
        <v>0</v>
      </c>
    </row>
    <row r="8167" spans="1:20" x14ac:dyDescent="0.3">
      <c r="A8167" t="s">
        <v>16380</v>
      </c>
      <c r="B8167" s="171" t="s">
        <v>16381</v>
      </c>
      <c r="C8167" s="171" t="s">
        <v>98</v>
      </c>
      <c r="D8167" s="171" t="s">
        <v>4</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3">
      <c r="A8168" t="s">
        <v>16382</v>
      </c>
      <c r="B8168" s="171" t="s">
        <v>16383</v>
      </c>
      <c r="C8168" s="171" t="s">
        <v>101</v>
      </c>
      <c r="D8168" s="171" t="s">
        <v>4</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3">
      <c r="A8169" t="s">
        <v>16384</v>
      </c>
      <c r="B8169" s="171" t="s">
        <v>16385</v>
      </c>
      <c r="C8169" s="171" t="s">
        <v>6843</v>
      </c>
      <c r="D8169" s="171" t="s">
        <v>4</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3">
      <c r="A8170" t="s">
        <v>16386</v>
      </c>
      <c r="B8170" s="171" t="s">
        <v>16387</v>
      </c>
      <c r="C8170" s="171" t="s">
        <v>107</v>
      </c>
      <c r="D8170" s="171" t="s">
        <v>80</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3">
      <c r="A8171" t="s">
        <v>16388</v>
      </c>
      <c r="B8171" s="171" t="s">
        <v>16389</v>
      </c>
      <c r="C8171" s="171" t="s">
        <v>113</v>
      </c>
      <c r="D8171" s="171" t="s">
        <v>4</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3">
      <c r="A8172" t="s">
        <v>16390</v>
      </c>
      <c r="B8172" s="171" t="s">
        <v>16391</v>
      </c>
      <c r="C8172" s="171" t="s">
        <v>116</v>
      </c>
      <c r="D8172" s="171" t="s">
        <v>4</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3">
      <c r="A8173" t="s">
        <v>16392</v>
      </c>
      <c r="B8173" s="171" t="s">
        <v>16393</v>
      </c>
      <c r="C8173" s="171" t="s">
        <v>9887</v>
      </c>
      <c r="D8173" s="171" t="s">
        <v>80</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3">
      <c r="A8174" t="s">
        <v>16394</v>
      </c>
      <c r="B8174" s="171" t="s">
        <v>16395</v>
      </c>
      <c r="C8174" s="171" t="s">
        <v>9862</v>
      </c>
      <c r="D8174" s="171" t="s">
        <v>4</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3">
      <c r="A8175" t="s">
        <v>16396</v>
      </c>
      <c r="B8175" s="171" t="s">
        <v>16397</v>
      </c>
      <c r="C8175" s="171" t="s">
        <v>10525</v>
      </c>
      <c r="D8175" s="171" t="s">
        <v>4</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3">
      <c r="A8176" t="s">
        <v>16398</v>
      </c>
      <c r="B8176" s="171" t="s">
        <v>16399</v>
      </c>
      <c r="C8176" s="171" t="s">
        <v>11260</v>
      </c>
      <c r="D8176" s="171" t="s">
        <v>80</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3">
      <c r="A8177" t="s">
        <v>16400</v>
      </c>
      <c r="B8177" s="171" t="s">
        <v>16401</v>
      </c>
      <c r="C8177" s="171" t="s">
        <v>10528</v>
      </c>
      <c r="D8177" s="171" t="s">
        <v>4</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3">
      <c r="A8178" t="s">
        <v>16402</v>
      </c>
      <c r="B8178" s="171" t="s">
        <v>16403</v>
      </c>
      <c r="C8178" s="171" t="s">
        <v>119</v>
      </c>
      <c r="D8178" s="171" t="s">
        <v>4</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3">
      <c r="A8179" t="s">
        <v>16404</v>
      </c>
      <c r="B8179" s="171" t="s">
        <v>16405</v>
      </c>
      <c r="C8179" s="171" t="s">
        <v>122</v>
      </c>
      <c r="D8179" s="171" t="s">
        <v>80</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3">
      <c r="A8180" t="s">
        <v>16406</v>
      </c>
      <c r="B8180" s="171" t="s">
        <v>16407</v>
      </c>
      <c r="C8180" s="171" t="s">
        <v>125</v>
      </c>
      <c r="D8180" s="171" t="s">
        <v>80</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3">
      <c r="A8181" t="s">
        <v>16408</v>
      </c>
      <c r="B8181" s="171" t="s">
        <v>16409</v>
      </c>
      <c r="C8181" s="171" t="s">
        <v>128</v>
      </c>
      <c r="D8181" s="171" t="s">
        <v>4</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3">
      <c r="A8182" t="s">
        <v>16410</v>
      </c>
      <c r="B8182" s="171" t="s">
        <v>16411</v>
      </c>
      <c r="C8182" s="171" t="s">
        <v>131</v>
      </c>
      <c r="D8182" s="171" t="s">
        <v>4</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3">
      <c r="A8183" t="s">
        <v>16412</v>
      </c>
      <c r="B8183" s="171" t="s">
        <v>16413</v>
      </c>
      <c r="C8183" s="171" t="s">
        <v>10531</v>
      </c>
      <c r="D8183" s="171" t="s">
        <v>4</v>
      </c>
      <c r="E8183" s="11">
        <v>43252</v>
      </c>
      <c r="F8183">
        <v>0</v>
      </c>
      <c r="G8183">
        <v>0</v>
      </c>
      <c r="H8183" t="e">
        <v>#DIV/0!</v>
      </c>
      <c r="I8183">
        <v>0</v>
      </c>
      <c r="J8183">
        <v>0</v>
      </c>
      <c r="K8183" t="e">
        <v>#DIV/0!</v>
      </c>
      <c r="L8183">
        <v>0</v>
      </c>
      <c r="M8183" t="e">
        <v>#DIV/0!</v>
      </c>
      <c r="N8183">
        <v>0</v>
      </c>
      <c r="P8183">
        <v>0</v>
      </c>
      <c r="Q8183">
        <v>0</v>
      </c>
      <c r="R8183" t="e">
        <v>#DIV/0!</v>
      </c>
      <c r="S8183">
        <v>0</v>
      </c>
    </row>
    <row r="8184" spans="1:20" x14ac:dyDescent="0.3">
      <c r="A8184" t="s">
        <v>16414</v>
      </c>
      <c r="B8184" s="171" t="s">
        <v>16415</v>
      </c>
      <c r="C8184" s="171" t="s">
        <v>137</v>
      </c>
      <c r="D8184" s="171" t="s">
        <v>80</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3">
      <c r="A8185" t="s">
        <v>16416</v>
      </c>
      <c r="B8185" s="171" t="s">
        <v>16417</v>
      </c>
      <c r="C8185" s="171" t="s">
        <v>140</v>
      </c>
      <c r="D8185" s="171" t="s">
        <v>4</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3">
      <c r="A8186" t="s">
        <v>16418</v>
      </c>
      <c r="B8186" s="171" t="s">
        <v>16419</v>
      </c>
      <c r="C8186" s="171" t="s">
        <v>8615</v>
      </c>
      <c r="D8186" s="171" t="s">
        <v>80</v>
      </c>
      <c r="E8186" s="11">
        <v>43252</v>
      </c>
      <c r="F8186">
        <v>0</v>
      </c>
      <c r="G8186">
        <v>0</v>
      </c>
      <c r="H8186" t="e">
        <v>#DIV/0!</v>
      </c>
      <c r="I8186">
        <v>0</v>
      </c>
      <c r="J8186">
        <v>0</v>
      </c>
      <c r="K8186" t="e">
        <v>#DIV/0!</v>
      </c>
      <c r="L8186">
        <v>0</v>
      </c>
      <c r="M8186" t="e">
        <v>#DIV/0!</v>
      </c>
      <c r="N8186">
        <v>0</v>
      </c>
      <c r="P8186">
        <v>0</v>
      </c>
      <c r="Q8186">
        <v>0</v>
      </c>
      <c r="R8186" t="e">
        <v>#DIV/0!</v>
      </c>
      <c r="S8186">
        <v>0</v>
      </c>
    </row>
    <row r="8187" spans="1:20" x14ac:dyDescent="0.3">
      <c r="A8187" t="s">
        <v>16420</v>
      </c>
      <c r="B8187" s="171" t="s">
        <v>16421</v>
      </c>
      <c r="C8187" s="171" t="s">
        <v>8590</v>
      </c>
      <c r="D8187" s="171" t="s">
        <v>4</v>
      </c>
      <c r="E8187" s="11">
        <v>43252</v>
      </c>
      <c r="F8187">
        <v>0</v>
      </c>
      <c r="G8187">
        <v>0</v>
      </c>
      <c r="H8187" t="e">
        <v>#DIV/0!</v>
      </c>
      <c r="I8187">
        <v>0</v>
      </c>
      <c r="J8187">
        <v>0</v>
      </c>
      <c r="K8187" t="e">
        <v>#DIV/0!</v>
      </c>
      <c r="L8187">
        <v>0</v>
      </c>
      <c r="M8187" t="e">
        <v>#DIV/0!</v>
      </c>
      <c r="N8187">
        <v>0</v>
      </c>
      <c r="P8187">
        <v>0</v>
      </c>
      <c r="Q8187">
        <v>0</v>
      </c>
      <c r="R8187" t="e">
        <v>#DIV/0!</v>
      </c>
      <c r="S8187">
        <v>0</v>
      </c>
    </row>
    <row r="8188" spans="1:20" x14ac:dyDescent="0.3">
      <c r="A8188" t="s">
        <v>16422</v>
      </c>
      <c r="B8188" s="171" t="s">
        <v>16423</v>
      </c>
      <c r="C8188" s="171" t="s">
        <v>167</v>
      </c>
      <c r="D8188" s="171" t="s">
        <v>80</v>
      </c>
      <c r="E8188" s="11">
        <v>43252</v>
      </c>
      <c r="F8188">
        <v>5.5</v>
      </c>
      <c r="G8188">
        <v>5.5</v>
      </c>
      <c r="H8188">
        <v>1</v>
      </c>
      <c r="I8188">
        <v>60</v>
      </c>
      <c r="J8188">
        <v>62</v>
      </c>
      <c r="K8188">
        <v>0.967741935483871</v>
      </c>
      <c r="L8188">
        <v>62</v>
      </c>
      <c r="M8188">
        <v>1</v>
      </c>
      <c r="N8188">
        <v>51</v>
      </c>
      <c r="P8188">
        <v>1</v>
      </c>
      <c r="Q8188">
        <v>2</v>
      </c>
      <c r="R8188">
        <v>0.5</v>
      </c>
      <c r="S8188">
        <v>9</v>
      </c>
    </row>
    <row r="8189" spans="1:20" x14ac:dyDescent="0.3">
      <c r="A8189" t="s">
        <v>16424</v>
      </c>
      <c r="B8189" s="171" t="s">
        <v>16425</v>
      </c>
      <c r="C8189" s="171" t="s">
        <v>170</v>
      </c>
      <c r="D8189" s="171" t="s">
        <v>4</v>
      </c>
      <c r="E8189" s="11">
        <v>43252</v>
      </c>
      <c r="F8189">
        <v>5.5</v>
      </c>
      <c r="G8189">
        <v>5.5</v>
      </c>
      <c r="H8189">
        <v>1</v>
      </c>
      <c r="I8189">
        <v>60</v>
      </c>
      <c r="J8189">
        <v>62</v>
      </c>
      <c r="K8189">
        <v>0.967741935483871</v>
      </c>
      <c r="L8189">
        <v>62</v>
      </c>
      <c r="M8189">
        <v>1</v>
      </c>
      <c r="N8189">
        <v>51</v>
      </c>
      <c r="P8189">
        <v>1</v>
      </c>
      <c r="Q8189">
        <v>2</v>
      </c>
      <c r="R8189">
        <v>0.5</v>
      </c>
      <c r="S8189">
        <v>9</v>
      </c>
    </row>
    <row r="8190" spans="1:20" x14ac:dyDescent="0.3">
      <c r="A8190" t="s">
        <v>16426</v>
      </c>
      <c r="B8190" s="171" t="s">
        <v>16427</v>
      </c>
      <c r="C8190" s="171" t="s">
        <v>179</v>
      </c>
      <c r="D8190" s="171" t="s">
        <v>80</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3">
      <c r="A8191" t="s">
        <v>16428</v>
      </c>
      <c r="B8191" s="171" t="s">
        <v>16429</v>
      </c>
      <c r="C8191" s="171" t="s">
        <v>182</v>
      </c>
      <c r="D8191" s="171" t="s">
        <v>4</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3">
      <c r="A8192" t="s">
        <v>16430</v>
      </c>
      <c r="B8192" s="171" t="s">
        <v>16431</v>
      </c>
      <c r="C8192" s="171" t="s">
        <v>185</v>
      </c>
      <c r="D8192" s="171" t="s">
        <v>80</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3">
      <c r="A8193" t="s">
        <v>16432</v>
      </c>
      <c r="B8193" s="171" t="s">
        <v>16433</v>
      </c>
      <c r="C8193" s="171" t="s">
        <v>188</v>
      </c>
      <c r="D8193" s="171" t="s">
        <v>4</v>
      </c>
      <c r="E8193" s="11">
        <v>43252</v>
      </c>
      <c r="F8193">
        <v>5.5</v>
      </c>
      <c r="G8193">
        <v>5.5</v>
      </c>
      <c r="H8193">
        <v>1</v>
      </c>
      <c r="I8193">
        <v>24</v>
      </c>
      <c r="J8193">
        <v>33</v>
      </c>
      <c r="K8193">
        <v>0.72727272727272729</v>
      </c>
      <c r="L8193">
        <v>33</v>
      </c>
      <c r="M8193">
        <v>1</v>
      </c>
      <c r="N8193">
        <v>21</v>
      </c>
      <c r="P8193">
        <v>0</v>
      </c>
      <c r="Q8193">
        <v>0</v>
      </c>
      <c r="R8193" t="e">
        <v>#DIV/0!</v>
      </c>
      <c r="S8193">
        <v>3</v>
      </c>
    </row>
    <row r="8194" spans="1:19" x14ac:dyDescent="0.3">
      <c r="A8194" t="s">
        <v>16434</v>
      </c>
      <c r="B8194" s="171" t="s">
        <v>16435</v>
      </c>
      <c r="C8194" s="171" t="s">
        <v>10537</v>
      </c>
      <c r="D8194" s="171" t="s">
        <v>4</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3">
      <c r="A8195" t="s">
        <v>16436</v>
      </c>
      <c r="B8195" s="171" t="s">
        <v>16437</v>
      </c>
      <c r="C8195" s="171" t="s">
        <v>191</v>
      </c>
      <c r="D8195" s="171" t="s">
        <v>80</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3">
      <c r="A8196" t="s">
        <v>16438</v>
      </c>
      <c r="B8196" s="171" t="s">
        <v>16439</v>
      </c>
      <c r="C8196" s="171" t="s">
        <v>194</v>
      </c>
      <c r="D8196" s="171" t="s">
        <v>4</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3">
      <c r="A8197" t="s">
        <v>16440</v>
      </c>
      <c r="B8197" s="171" t="s">
        <v>16441</v>
      </c>
      <c r="C8197" s="171" t="s">
        <v>197</v>
      </c>
      <c r="D8197" s="171" t="s">
        <v>4</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3">
      <c r="A8198" t="s">
        <v>16442</v>
      </c>
      <c r="B8198" s="171" t="s">
        <v>16443</v>
      </c>
      <c r="C8198" s="171" t="s">
        <v>209</v>
      </c>
      <c r="D8198" s="171" t="s">
        <v>4</v>
      </c>
      <c r="E8198" s="11">
        <v>43252</v>
      </c>
      <c r="F8198">
        <v>0</v>
      </c>
      <c r="G8198">
        <v>0</v>
      </c>
      <c r="H8198" t="e">
        <v>#DIV/0!</v>
      </c>
      <c r="I8198">
        <v>0</v>
      </c>
      <c r="J8198">
        <v>0</v>
      </c>
      <c r="K8198" t="e">
        <v>#DIV/0!</v>
      </c>
      <c r="L8198">
        <v>0</v>
      </c>
      <c r="M8198" t="e">
        <v>#DIV/0!</v>
      </c>
      <c r="N8198">
        <v>0</v>
      </c>
      <c r="P8198">
        <v>0</v>
      </c>
      <c r="Q8198">
        <v>0</v>
      </c>
      <c r="R8198" t="e">
        <v>#DIV/0!</v>
      </c>
      <c r="S8198">
        <v>0</v>
      </c>
    </row>
    <row r="8199" spans="1:19" x14ac:dyDescent="0.3">
      <c r="A8199" t="s">
        <v>16444</v>
      </c>
      <c r="B8199" s="171" t="s">
        <v>16445</v>
      </c>
      <c r="C8199" s="171" t="s">
        <v>212</v>
      </c>
      <c r="D8199" s="171" t="s">
        <v>80</v>
      </c>
      <c r="E8199" s="11">
        <v>43252</v>
      </c>
      <c r="F8199">
        <v>0</v>
      </c>
      <c r="G8199">
        <v>0</v>
      </c>
      <c r="H8199" t="e">
        <v>#DIV/0!</v>
      </c>
      <c r="I8199">
        <v>0</v>
      </c>
      <c r="J8199">
        <v>0</v>
      </c>
      <c r="K8199" t="e">
        <v>#DIV/0!</v>
      </c>
      <c r="L8199">
        <v>0</v>
      </c>
      <c r="M8199" t="e">
        <v>#DIV/0!</v>
      </c>
      <c r="N8199">
        <v>0</v>
      </c>
      <c r="P8199">
        <v>0</v>
      </c>
      <c r="Q8199">
        <v>0</v>
      </c>
      <c r="R8199" t="e">
        <v>#DIV/0!</v>
      </c>
      <c r="S8199">
        <v>0</v>
      </c>
    </row>
    <row r="8200" spans="1:19" x14ac:dyDescent="0.3">
      <c r="A8200" t="s">
        <v>16446</v>
      </c>
      <c r="B8200" s="171" t="s">
        <v>16447</v>
      </c>
      <c r="C8200" s="171" t="s">
        <v>215</v>
      </c>
      <c r="D8200" s="171" t="s">
        <v>80</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3">
      <c r="A8201" t="s">
        <v>16448</v>
      </c>
      <c r="B8201" s="171" t="s">
        <v>16449</v>
      </c>
      <c r="C8201" s="171" t="s">
        <v>218</v>
      </c>
      <c r="D8201" s="171" t="s">
        <v>4</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3">
      <c r="A8202" t="s">
        <v>16450</v>
      </c>
      <c r="B8202" s="171" t="s">
        <v>16451</v>
      </c>
      <c r="C8202" s="171" t="s">
        <v>8233</v>
      </c>
      <c r="D8202" s="171" t="s">
        <v>80</v>
      </c>
      <c r="E8202" s="11">
        <v>43252</v>
      </c>
      <c r="F8202">
        <v>0</v>
      </c>
      <c r="G8202">
        <v>0</v>
      </c>
      <c r="H8202" t="e">
        <v>#DIV/0!</v>
      </c>
      <c r="I8202">
        <v>0</v>
      </c>
      <c r="J8202">
        <v>0</v>
      </c>
      <c r="K8202" t="e">
        <v>#DIV/0!</v>
      </c>
      <c r="L8202">
        <v>0</v>
      </c>
      <c r="M8202" t="e">
        <v>#DIV/0!</v>
      </c>
      <c r="N8202">
        <v>0</v>
      </c>
      <c r="P8202">
        <v>0</v>
      </c>
      <c r="Q8202">
        <v>0</v>
      </c>
      <c r="R8202" t="e">
        <v>#DIV/0!</v>
      </c>
      <c r="S8202">
        <v>0</v>
      </c>
    </row>
    <row r="8203" spans="1:19" x14ac:dyDescent="0.3">
      <c r="A8203" t="s">
        <v>16452</v>
      </c>
      <c r="B8203" s="171" t="s">
        <v>16453</v>
      </c>
      <c r="C8203" s="171" t="s">
        <v>8193</v>
      </c>
      <c r="D8203" s="171" t="s">
        <v>4</v>
      </c>
      <c r="E8203" s="11">
        <v>43252</v>
      </c>
      <c r="F8203">
        <v>0</v>
      </c>
      <c r="G8203">
        <v>0</v>
      </c>
      <c r="H8203" t="e">
        <v>#DIV/0!</v>
      </c>
      <c r="I8203">
        <v>0</v>
      </c>
      <c r="J8203">
        <v>0</v>
      </c>
      <c r="K8203" t="e">
        <v>#DIV/0!</v>
      </c>
      <c r="L8203">
        <v>0</v>
      </c>
      <c r="M8203" t="e">
        <v>#DIV/0!</v>
      </c>
      <c r="N8203">
        <v>0</v>
      </c>
      <c r="P8203">
        <v>0</v>
      </c>
      <c r="Q8203">
        <v>0</v>
      </c>
      <c r="R8203" t="e">
        <v>#DIV/0!</v>
      </c>
      <c r="S8203">
        <v>0</v>
      </c>
    </row>
    <row r="8204" spans="1:19" x14ac:dyDescent="0.3">
      <c r="A8204" t="s">
        <v>16454</v>
      </c>
      <c r="B8204" s="171" t="s">
        <v>16455</v>
      </c>
      <c r="C8204" s="171" t="s">
        <v>233</v>
      </c>
      <c r="D8204" s="171" t="s">
        <v>80</v>
      </c>
      <c r="E8204" s="11">
        <v>43252</v>
      </c>
      <c r="F8204">
        <v>0</v>
      </c>
      <c r="G8204">
        <v>0</v>
      </c>
      <c r="H8204" t="e">
        <v>#DIV/0!</v>
      </c>
      <c r="I8204">
        <v>0</v>
      </c>
      <c r="J8204">
        <v>0</v>
      </c>
      <c r="K8204" t="e">
        <v>#DIV/0!</v>
      </c>
      <c r="L8204">
        <v>0</v>
      </c>
      <c r="M8204" t="e">
        <v>#DIV/0!</v>
      </c>
      <c r="N8204">
        <v>0</v>
      </c>
      <c r="P8204">
        <v>0</v>
      </c>
      <c r="Q8204">
        <v>0</v>
      </c>
      <c r="R8204" t="e">
        <v>#DIV/0!</v>
      </c>
      <c r="S8204">
        <v>0</v>
      </c>
    </row>
    <row r="8205" spans="1:19" x14ac:dyDescent="0.3">
      <c r="A8205" t="s">
        <v>16456</v>
      </c>
      <c r="B8205" s="171" t="s">
        <v>16457</v>
      </c>
      <c r="C8205" s="171" t="s">
        <v>236</v>
      </c>
      <c r="D8205" s="171" t="s">
        <v>4</v>
      </c>
      <c r="E8205" s="11">
        <v>43252</v>
      </c>
      <c r="F8205">
        <v>0</v>
      </c>
      <c r="G8205">
        <v>0</v>
      </c>
      <c r="H8205" t="e">
        <v>#DIV/0!</v>
      </c>
      <c r="I8205">
        <v>0</v>
      </c>
      <c r="J8205">
        <v>0</v>
      </c>
      <c r="K8205" t="e">
        <v>#DIV/0!</v>
      </c>
      <c r="L8205">
        <v>0</v>
      </c>
      <c r="M8205" t="e">
        <v>#DIV/0!</v>
      </c>
      <c r="N8205">
        <v>0</v>
      </c>
      <c r="P8205">
        <v>0</v>
      </c>
      <c r="Q8205">
        <v>0</v>
      </c>
      <c r="R8205" t="e">
        <v>#DIV/0!</v>
      </c>
      <c r="S8205">
        <v>0</v>
      </c>
    </row>
    <row r="8206" spans="1:19" x14ac:dyDescent="0.3">
      <c r="A8206" t="s">
        <v>16458</v>
      </c>
      <c r="B8206" s="171" t="s">
        <v>16459</v>
      </c>
      <c r="C8206" s="171" t="s">
        <v>239</v>
      </c>
      <c r="D8206" s="171" t="s">
        <v>4</v>
      </c>
      <c r="E8206" s="11">
        <v>43252</v>
      </c>
      <c r="F8206">
        <v>0</v>
      </c>
      <c r="G8206">
        <v>0</v>
      </c>
      <c r="H8206" t="e">
        <v>#DIV/0!</v>
      </c>
      <c r="I8206">
        <v>0</v>
      </c>
      <c r="J8206">
        <v>0</v>
      </c>
      <c r="K8206" t="e">
        <v>#DIV/0!</v>
      </c>
      <c r="L8206">
        <v>0</v>
      </c>
      <c r="M8206" t="e">
        <v>#DIV/0!</v>
      </c>
      <c r="N8206">
        <v>0</v>
      </c>
      <c r="P8206">
        <v>0</v>
      </c>
      <c r="Q8206">
        <v>0</v>
      </c>
      <c r="R8206" t="e">
        <v>#DIV/0!</v>
      </c>
      <c r="S8206">
        <v>0</v>
      </c>
    </row>
    <row r="8207" spans="1:19" x14ac:dyDescent="0.3">
      <c r="A8207" t="s">
        <v>16460</v>
      </c>
      <c r="B8207" s="171" t="s">
        <v>16461</v>
      </c>
      <c r="C8207" s="171" t="s">
        <v>143</v>
      </c>
      <c r="D8207" s="171" t="s">
        <v>4</v>
      </c>
      <c r="E8207" s="11">
        <v>43252</v>
      </c>
      <c r="F8207">
        <v>0</v>
      </c>
      <c r="G8207">
        <v>0</v>
      </c>
      <c r="H8207" t="e">
        <v>#DIV/0!</v>
      </c>
      <c r="I8207">
        <v>0</v>
      </c>
      <c r="J8207">
        <v>0</v>
      </c>
      <c r="K8207" t="e">
        <v>#DIV/0!</v>
      </c>
      <c r="L8207">
        <v>0</v>
      </c>
      <c r="M8207" t="e">
        <v>#DIV/0!</v>
      </c>
      <c r="N8207">
        <v>0</v>
      </c>
      <c r="P8207">
        <v>0</v>
      </c>
      <c r="Q8207">
        <v>0</v>
      </c>
      <c r="R8207" t="e">
        <v>#DIV/0!</v>
      </c>
      <c r="S8207">
        <v>0</v>
      </c>
    </row>
    <row r="8208" spans="1:19" x14ac:dyDescent="0.3">
      <c r="A8208" t="s">
        <v>16462</v>
      </c>
      <c r="B8208" s="171" t="s">
        <v>16463</v>
      </c>
      <c r="C8208" s="171" t="s">
        <v>146</v>
      </c>
      <c r="D8208" s="171" t="s">
        <v>80</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3">
      <c r="A8209" t="s">
        <v>16464</v>
      </c>
      <c r="B8209" s="171" t="s">
        <v>16465</v>
      </c>
      <c r="C8209" s="171" t="s">
        <v>152</v>
      </c>
      <c r="D8209" s="171" t="s">
        <v>4</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3">
      <c r="A8210" t="s">
        <v>16466</v>
      </c>
      <c r="B8210" s="171" t="s">
        <v>16467</v>
      </c>
      <c r="C8210" s="171" t="s">
        <v>155</v>
      </c>
      <c r="D8210" s="171" t="s">
        <v>4</v>
      </c>
      <c r="E8210" s="11">
        <v>43252</v>
      </c>
      <c r="F8210">
        <v>1.5</v>
      </c>
      <c r="G8210">
        <v>1.5</v>
      </c>
      <c r="H8210">
        <v>1</v>
      </c>
      <c r="I8210">
        <v>8</v>
      </c>
      <c r="J8210">
        <v>9</v>
      </c>
      <c r="K8210">
        <v>0.88888888888888884</v>
      </c>
      <c r="L8210">
        <v>9</v>
      </c>
      <c r="M8210">
        <v>1</v>
      </c>
      <c r="N8210">
        <v>7</v>
      </c>
      <c r="P8210">
        <v>0</v>
      </c>
      <c r="Q8210">
        <v>0</v>
      </c>
      <c r="R8210" t="e">
        <v>#DIV/0!</v>
      </c>
      <c r="S8210">
        <v>1</v>
      </c>
    </row>
    <row r="8211" spans="1:19" x14ac:dyDescent="0.3">
      <c r="A8211" t="s">
        <v>16468</v>
      </c>
      <c r="B8211" s="171" t="s">
        <v>16469</v>
      </c>
      <c r="C8211" s="171" t="s">
        <v>10534</v>
      </c>
      <c r="D8211" s="171" t="s">
        <v>4</v>
      </c>
      <c r="E8211" s="11">
        <v>43252</v>
      </c>
      <c r="F8211">
        <v>1.5</v>
      </c>
      <c r="G8211">
        <v>1.5</v>
      </c>
      <c r="H8211">
        <v>1</v>
      </c>
      <c r="I8211">
        <v>8</v>
      </c>
      <c r="J8211">
        <v>9</v>
      </c>
      <c r="K8211">
        <v>0.88888888888888884</v>
      </c>
      <c r="L8211">
        <v>9</v>
      </c>
      <c r="M8211">
        <v>1</v>
      </c>
      <c r="N8211">
        <v>7</v>
      </c>
      <c r="P8211">
        <v>0</v>
      </c>
      <c r="Q8211">
        <v>2</v>
      </c>
      <c r="R8211">
        <v>0</v>
      </c>
      <c r="S8211">
        <v>1</v>
      </c>
    </row>
    <row r="8212" spans="1:19" x14ac:dyDescent="0.3">
      <c r="A8212" t="s">
        <v>16470</v>
      </c>
      <c r="B8212" s="171" t="s">
        <v>16471</v>
      </c>
      <c r="C8212" s="171" t="s">
        <v>158</v>
      </c>
      <c r="D8212" s="171" t="s">
        <v>4</v>
      </c>
      <c r="E8212" s="11">
        <v>43252</v>
      </c>
      <c r="F8212">
        <v>0</v>
      </c>
      <c r="G8212">
        <v>0</v>
      </c>
      <c r="H8212" t="e">
        <v>#DIV/0!</v>
      </c>
      <c r="I8212">
        <v>0</v>
      </c>
      <c r="J8212">
        <v>0</v>
      </c>
      <c r="K8212" t="e">
        <v>#DIV/0!</v>
      </c>
      <c r="L8212">
        <v>0</v>
      </c>
      <c r="M8212" t="e">
        <v>#DIV/0!</v>
      </c>
      <c r="N8212">
        <v>0</v>
      </c>
      <c r="P8212">
        <v>0</v>
      </c>
      <c r="Q8212">
        <v>0</v>
      </c>
      <c r="R8212" t="e">
        <v>#DIV/0!</v>
      </c>
      <c r="S8212">
        <v>0</v>
      </c>
    </row>
    <row r="8213" spans="1:19" x14ac:dyDescent="0.3">
      <c r="A8213" t="s">
        <v>16472</v>
      </c>
      <c r="B8213" s="171" t="s">
        <v>16473</v>
      </c>
      <c r="C8213" s="171" t="s">
        <v>161</v>
      </c>
      <c r="D8213" s="171" t="s">
        <v>80</v>
      </c>
      <c r="E8213" s="11">
        <v>43252</v>
      </c>
      <c r="F8213">
        <v>0</v>
      </c>
      <c r="G8213">
        <v>0</v>
      </c>
      <c r="H8213" t="e">
        <v>#DIV/0!</v>
      </c>
      <c r="I8213">
        <v>0</v>
      </c>
      <c r="J8213">
        <v>0</v>
      </c>
      <c r="K8213" t="e">
        <v>#DIV/0!</v>
      </c>
      <c r="L8213">
        <v>0</v>
      </c>
      <c r="M8213" t="e">
        <v>#DIV/0!</v>
      </c>
      <c r="N8213">
        <v>0</v>
      </c>
      <c r="P8213">
        <v>0</v>
      </c>
      <c r="Q8213">
        <v>0</v>
      </c>
      <c r="R8213" t="e">
        <v>#DIV/0!</v>
      </c>
      <c r="S8213">
        <v>0</v>
      </c>
    </row>
    <row r="8214" spans="1:19" x14ac:dyDescent="0.3">
      <c r="A8214" t="s">
        <v>16474</v>
      </c>
      <c r="B8214" s="171" t="s">
        <v>16475</v>
      </c>
      <c r="C8214" s="171" t="s">
        <v>16232</v>
      </c>
      <c r="D8214" s="171" t="s">
        <v>4</v>
      </c>
      <c r="E8214" s="11">
        <v>43252</v>
      </c>
      <c r="F8214">
        <v>0</v>
      </c>
      <c r="G8214">
        <v>0</v>
      </c>
      <c r="H8214" t="e">
        <v>#DIV/0!</v>
      </c>
      <c r="I8214">
        <v>0</v>
      </c>
      <c r="J8214">
        <v>0</v>
      </c>
      <c r="K8214" t="e">
        <v>#DIV/0!</v>
      </c>
      <c r="L8214">
        <v>0</v>
      </c>
      <c r="M8214" t="e">
        <v>#DIV/0!</v>
      </c>
      <c r="N8214">
        <v>0</v>
      </c>
      <c r="P8214">
        <v>0</v>
      </c>
      <c r="Q8214">
        <v>0</v>
      </c>
      <c r="R8214" t="e">
        <v>#DIV/0!</v>
      </c>
      <c r="S8214">
        <v>0</v>
      </c>
    </row>
    <row r="8215" spans="1:19" x14ac:dyDescent="0.3">
      <c r="A8215" t="s">
        <v>16476</v>
      </c>
      <c r="B8215" s="171" t="s">
        <v>16477</v>
      </c>
      <c r="C8215" s="171" t="s">
        <v>221</v>
      </c>
      <c r="D8215" s="171" t="s">
        <v>80</v>
      </c>
      <c r="E8215" s="11">
        <v>43252</v>
      </c>
      <c r="F8215">
        <v>0</v>
      </c>
      <c r="G8215">
        <v>0</v>
      </c>
      <c r="H8215" t="e">
        <v>#DIV/0!</v>
      </c>
      <c r="I8215">
        <v>0</v>
      </c>
      <c r="J8215">
        <v>0</v>
      </c>
      <c r="K8215" t="e">
        <v>#DIV/0!</v>
      </c>
      <c r="L8215">
        <v>0</v>
      </c>
      <c r="M8215" t="e">
        <v>#DIV/0!</v>
      </c>
      <c r="N8215">
        <v>0</v>
      </c>
      <c r="P8215">
        <v>0</v>
      </c>
      <c r="Q8215">
        <v>0</v>
      </c>
      <c r="R8215" t="e">
        <v>#DIV/0!</v>
      </c>
      <c r="S8215">
        <v>0</v>
      </c>
    </row>
    <row r="8216" spans="1:19" x14ac:dyDescent="0.3">
      <c r="A8216" t="s">
        <v>16478</v>
      </c>
      <c r="B8216" s="171" t="s">
        <v>16479</v>
      </c>
      <c r="C8216" s="171" t="s">
        <v>227</v>
      </c>
      <c r="D8216" s="171" t="s">
        <v>4</v>
      </c>
      <c r="E8216" s="11">
        <v>43252</v>
      </c>
      <c r="F8216">
        <v>0</v>
      </c>
      <c r="G8216">
        <v>0</v>
      </c>
      <c r="H8216" t="e">
        <v>#DIV/0!</v>
      </c>
      <c r="I8216">
        <v>0</v>
      </c>
      <c r="J8216">
        <v>0</v>
      </c>
      <c r="K8216" t="e">
        <v>#DIV/0!</v>
      </c>
      <c r="L8216">
        <v>0</v>
      </c>
      <c r="M8216" t="e">
        <v>#DIV/0!</v>
      </c>
      <c r="N8216">
        <v>0</v>
      </c>
      <c r="P8216">
        <v>0</v>
      </c>
      <c r="Q8216">
        <v>0</v>
      </c>
      <c r="R8216" t="e">
        <v>#DIV/0!</v>
      </c>
      <c r="S8216">
        <v>0</v>
      </c>
    </row>
    <row r="8217" spans="1:19" x14ac:dyDescent="0.3">
      <c r="A8217" t="s">
        <v>16480</v>
      </c>
      <c r="B8217" s="171" t="s">
        <v>16481</v>
      </c>
      <c r="C8217" s="171" t="s">
        <v>230</v>
      </c>
      <c r="D8217" s="171" t="s">
        <v>4</v>
      </c>
      <c r="E8217" s="11">
        <v>43252</v>
      </c>
      <c r="F8217">
        <v>0</v>
      </c>
      <c r="G8217">
        <v>0</v>
      </c>
      <c r="H8217" t="e">
        <v>#DIV/0!</v>
      </c>
      <c r="I8217">
        <v>0</v>
      </c>
      <c r="J8217">
        <v>0</v>
      </c>
      <c r="K8217" t="e">
        <v>#DIV/0!</v>
      </c>
      <c r="L8217">
        <v>0</v>
      </c>
      <c r="M8217" t="e">
        <v>#DIV/0!</v>
      </c>
      <c r="N8217">
        <v>0</v>
      </c>
      <c r="P8217">
        <v>0</v>
      </c>
      <c r="Q8217">
        <v>0</v>
      </c>
      <c r="R8217" t="e">
        <v>#DIV/0!</v>
      </c>
      <c r="S8217">
        <v>0</v>
      </c>
    </row>
    <row r="8218" spans="1:19" x14ac:dyDescent="0.3">
      <c r="A8218" t="s">
        <v>16482</v>
      </c>
      <c r="B8218" s="171" t="s">
        <v>16483</v>
      </c>
      <c r="C8218" s="171" t="s">
        <v>14824</v>
      </c>
      <c r="D8218" s="171" t="s">
        <v>80</v>
      </c>
      <c r="E8218" s="11">
        <v>43252</v>
      </c>
      <c r="F8218">
        <v>0</v>
      </c>
      <c r="G8218">
        <v>0</v>
      </c>
      <c r="H8218" t="e">
        <v>#DIV/0!</v>
      </c>
      <c r="I8218">
        <v>0</v>
      </c>
      <c r="J8218">
        <v>0</v>
      </c>
      <c r="K8218" t="e">
        <v>#DIV/0!</v>
      </c>
      <c r="L8218">
        <v>0</v>
      </c>
      <c r="M8218" t="e">
        <v>#DIV/0!</v>
      </c>
      <c r="N8218">
        <v>0</v>
      </c>
      <c r="P8218">
        <v>0</v>
      </c>
      <c r="Q8218">
        <v>0</v>
      </c>
      <c r="R8218" t="e">
        <v>#DIV/0!</v>
      </c>
      <c r="S8218">
        <v>0</v>
      </c>
    </row>
    <row r="8219" spans="1:19" x14ac:dyDescent="0.3">
      <c r="A8219" t="s">
        <v>16484</v>
      </c>
      <c r="B8219" s="171" t="s">
        <v>16485</v>
      </c>
      <c r="C8219" s="171" t="s">
        <v>14843</v>
      </c>
      <c r="D8219" s="171" t="s">
        <v>80</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3">
      <c r="A8220" t="s">
        <v>16486</v>
      </c>
      <c r="B8220" s="171" t="s">
        <v>16487</v>
      </c>
      <c r="C8220" s="171" t="s">
        <v>14880</v>
      </c>
      <c r="D8220" s="171" t="s">
        <v>80</v>
      </c>
      <c r="E8220" s="11">
        <v>43252</v>
      </c>
      <c r="F8220">
        <v>1</v>
      </c>
      <c r="G8220">
        <v>2</v>
      </c>
      <c r="H8220">
        <v>0.5</v>
      </c>
      <c r="I8220">
        <v>0</v>
      </c>
      <c r="J8220">
        <v>10</v>
      </c>
      <c r="K8220">
        <v>0</v>
      </c>
      <c r="L8220">
        <v>20</v>
      </c>
      <c r="M8220">
        <v>0.5</v>
      </c>
      <c r="N8220">
        <v>0</v>
      </c>
      <c r="P8220">
        <v>0</v>
      </c>
      <c r="Q8220">
        <v>3</v>
      </c>
      <c r="R8220">
        <v>0</v>
      </c>
      <c r="S8220">
        <v>0</v>
      </c>
    </row>
    <row r="8221" spans="1:19" x14ac:dyDescent="0.3">
      <c r="A8221" t="s">
        <v>16488</v>
      </c>
      <c r="B8221" s="171" t="s">
        <v>16489</v>
      </c>
      <c r="C8221" s="171" t="s">
        <v>14899</v>
      </c>
      <c r="D8221" s="171" t="s">
        <v>4</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3">
      <c r="A8222" t="s">
        <v>16490</v>
      </c>
      <c r="B8222" s="171" t="s">
        <v>16491</v>
      </c>
      <c r="C8222" s="171" t="s">
        <v>14824</v>
      </c>
      <c r="D8222" s="171" t="s">
        <v>4</v>
      </c>
      <c r="E8222" s="11">
        <v>43252</v>
      </c>
      <c r="F8222">
        <v>0</v>
      </c>
      <c r="G8222">
        <v>0</v>
      </c>
      <c r="H8222" t="e">
        <v>#DIV/0!</v>
      </c>
      <c r="I8222">
        <v>0</v>
      </c>
      <c r="J8222">
        <v>0</v>
      </c>
      <c r="K8222" t="e">
        <v>#DIV/0!</v>
      </c>
      <c r="L8222">
        <v>0</v>
      </c>
      <c r="M8222" t="e">
        <v>#DIV/0!</v>
      </c>
      <c r="N8222">
        <v>0</v>
      </c>
      <c r="P8222">
        <v>0</v>
      </c>
      <c r="Q8222">
        <v>0</v>
      </c>
      <c r="R8222" t="e">
        <v>#DIV/0!</v>
      </c>
      <c r="S8222">
        <v>0</v>
      </c>
    </row>
    <row r="8223" spans="1:19" x14ac:dyDescent="0.3">
      <c r="A8223" t="s">
        <v>16492</v>
      </c>
      <c r="B8223" s="171" t="s">
        <v>16493</v>
      </c>
      <c r="C8223" s="171" t="s">
        <v>14899</v>
      </c>
      <c r="D8223" s="171" t="s">
        <v>80</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3">
      <c r="A8224" t="s">
        <v>16494</v>
      </c>
      <c r="B8224" s="171" t="s">
        <v>16495</v>
      </c>
      <c r="C8224" s="171" t="s">
        <v>15344</v>
      </c>
      <c r="D8224" s="171" t="s">
        <v>4</v>
      </c>
      <c r="E8224" s="11">
        <v>43252</v>
      </c>
      <c r="F8224">
        <v>3</v>
      </c>
      <c r="G8224">
        <v>3</v>
      </c>
      <c r="H8224">
        <v>1</v>
      </c>
      <c r="I8224">
        <v>6</v>
      </c>
      <c r="J8224">
        <v>16</v>
      </c>
      <c r="K8224">
        <v>0.375</v>
      </c>
      <c r="L8224">
        <v>16</v>
      </c>
      <c r="M8224">
        <v>1</v>
      </c>
      <c r="N8224">
        <v>6</v>
      </c>
      <c r="P8224">
        <v>0</v>
      </c>
      <c r="Q8224">
        <v>0</v>
      </c>
      <c r="R8224" t="e">
        <v>#DIV/0!</v>
      </c>
      <c r="S8224">
        <v>0</v>
      </c>
    </row>
    <row r="8225" spans="1:20" x14ac:dyDescent="0.3">
      <c r="A8225" t="s">
        <v>16496</v>
      </c>
      <c r="B8225" s="171" t="s">
        <v>16497</v>
      </c>
      <c r="C8225" s="171" t="s">
        <v>14843</v>
      </c>
      <c r="D8225" s="171" t="s">
        <v>4</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3">
      <c r="A8226" t="s">
        <v>16498</v>
      </c>
      <c r="B8226" s="171" t="s">
        <v>16499</v>
      </c>
      <c r="C8226" s="171" t="s">
        <v>15511</v>
      </c>
      <c r="D8226" s="171" t="s">
        <v>4</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3">
      <c r="A8227" t="s">
        <v>16500</v>
      </c>
      <c r="B8227" s="171" t="s">
        <v>16501</v>
      </c>
      <c r="C8227" s="171" t="s">
        <v>119</v>
      </c>
      <c r="D8227" s="171" t="s">
        <v>80</v>
      </c>
      <c r="E8227" s="11">
        <v>43282</v>
      </c>
      <c r="F8227">
        <v>0</v>
      </c>
      <c r="G8227">
        <v>0</v>
      </c>
      <c r="H8227" t="e">
        <v>#DIV/0!</v>
      </c>
      <c r="I8227">
        <v>0</v>
      </c>
      <c r="J8227">
        <v>0</v>
      </c>
      <c r="K8227" t="e">
        <v>#DIV/0!</v>
      </c>
      <c r="L8227">
        <v>0</v>
      </c>
      <c r="M8227" t="e">
        <v>#DIV/0!</v>
      </c>
      <c r="N8227">
        <v>0</v>
      </c>
      <c r="P8227">
        <v>0</v>
      </c>
      <c r="Q8227">
        <v>0</v>
      </c>
      <c r="R8227" t="e">
        <v>#DIV/0!</v>
      </c>
      <c r="S8227">
        <v>0</v>
      </c>
    </row>
    <row r="8228" spans="1:20" x14ac:dyDescent="0.3">
      <c r="A8228" t="s">
        <v>16502</v>
      </c>
      <c r="B8228" s="171" t="s">
        <v>16503</v>
      </c>
      <c r="C8228" s="171" t="s">
        <v>143</v>
      </c>
      <c r="D8228" s="171" t="s">
        <v>80</v>
      </c>
      <c r="E8228" s="11">
        <v>43282</v>
      </c>
      <c r="F8228">
        <v>0</v>
      </c>
      <c r="G8228">
        <v>0</v>
      </c>
      <c r="H8228" t="e">
        <v>#DIV/0!</v>
      </c>
      <c r="I8228">
        <v>0</v>
      </c>
      <c r="J8228">
        <v>0</v>
      </c>
      <c r="K8228" t="e">
        <v>#DIV/0!</v>
      </c>
      <c r="L8228">
        <v>0</v>
      </c>
      <c r="M8228" t="e">
        <v>#DIV/0!</v>
      </c>
      <c r="N8228">
        <v>0</v>
      </c>
      <c r="P8228">
        <v>0</v>
      </c>
      <c r="Q8228">
        <v>0</v>
      </c>
      <c r="R8228" t="e">
        <v>#DIV/0!</v>
      </c>
      <c r="S8228">
        <v>0</v>
      </c>
    </row>
    <row r="8229" spans="1:20" x14ac:dyDescent="0.3">
      <c r="A8229" t="s">
        <v>16504</v>
      </c>
      <c r="B8229" s="171" t="s">
        <v>16505</v>
      </c>
      <c r="C8229" s="171" t="s">
        <v>158</v>
      </c>
      <c r="D8229" s="171" t="s">
        <v>80</v>
      </c>
      <c r="E8229" s="11">
        <v>43282</v>
      </c>
      <c r="F8229">
        <v>0</v>
      </c>
      <c r="G8229">
        <v>0</v>
      </c>
      <c r="H8229" t="e">
        <v>#DIV/0!</v>
      </c>
      <c r="I8229">
        <v>0</v>
      </c>
      <c r="J8229">
        <v>0</v>
      </c>
      <c r="K8229" t="e">
        <v>#DIV/0!</v>
      </c>
      <c r="L8229">
        <v>0</v>
      </c>
      <c r="M8229" t="e">
        <v>#DIV/0!</v>
      </c>
      <c r="N8229">
        <v>0</v>
      </c>
      <c r="P8229">
        <v>0</v>
      </c>
      <c r="Q8229">
        <v>0</v>
      </c>
      <c r="R8229" t="e">
        <v>#DIV/0!</v>
      </c>
      <c r="S8229">
        <v>0</v>
      </c>
    </row>
    <row r="8230" spans="1:20" x14ac:dyDescent="0.3">
      <c r="A8230" t="s">
        <v>16506</v>
      </c>
      <c r="B8230" s="171" t="s">
        <v>16507</v>
      </c>
      <c r="C8230" s="171" t="s">
        <v>209</v>
      </c>
      <c r="D8230" s="171" t="s">
        <v>80</v>
      </c>
      <c r="E8230" s="11">
        <v>43282</v>
      </c>
      <c r="F8230">
        <v>0</v>
      </c>
      <c r="G8230">
        <v>0</v>
      </c>
      <c r="H8230" t="e">
        <v>#DIV/0!</v>
      </c>
      <c r="I8230">
        <v>0</v>
      </c>
      <c r="J8230">
        <v>0</v>
      </c>
      <c r="K8230" t="e">
        <v>#DIV/0!</v>
      </c>
      <c r="L8230">
        <v>0</v>
      </c>
      <c r="M8230" t="e">
        <v>#DIV/0!</v>
      </c>
      <c r="N8230">
        <v>0</v>
      </c>
      <c r="P8230">
        <v>0</v>
      </c>
      <c r="Q8230">
        <v>0</v>
      </c>
      <c r="R8230" t="e">
        <v>#DIV/0!</v>
      </c>
      <c r="S8230">
        <v>0</v>
      </c>
    </row>
    <row r="8231" spans="1:20" x14ac:dyDescent="0.3">
      <c r="A8231" t="s">
        <v>16508</v>
      </c>
      <c r="B8231" s="171" t="s">
        <v>16509</v>
      </c>
      <c r="C8231" s="171" t="s">
        <v>76</v>
      </c>
      <c r="D8231" s="171" t="s">
        <v>4</v>
      </c>
      <c r="E8231" s="11">
        <v>43282</v>
      </c>
      <c r="F8231">
        <v>0</v>
      </c>
      <c r="G8231">
        <v>0</v>
      </c>
      <c r="H8231" t="e">
        <v>#DIV/0!</v>
      </c>
      <c r="I8231">
        <v>0</v>
      </c>
      <c r="J8231">
        <v>0</v>
      </c>
      <c r="K8231" t="e">
        <v>#DIV/0!</v>
      </c>
      <c r="L8231">
        <v>0</v>
      </c>
      <c r="M8231" t="e">
        <v>#DIV/0!</v>
      </c>
      <c r="N8231">
        <v>0</v>
      </c>
      <c r="P8231">
        <v>0</v>
      </c>
      <c r="Q8231">
        <v>0</v>
      </c>
      <c r="R8231" t="e">
        <v>#DIV/0!</v>
      </c>
      <c r="S8231">
        <v>0</v>
      </c>
    </row>
    <row r="8232" spans="1:20" x14ac:dyDescent="0.3">
      <c r="A8232" t="s">
        <v>16510</v>
      </c>
      <c r="B8232" s="171" t="s">
        <v>16511</v>
      </c>
      <c r="C8232" s="171" t="s">
        <v>15347</v>
      </c>
      <c r="D8232" s="171" t="s">
        <v>80</v>
      </c>
      <c r="E8232" s="11">
        <v>43282</v>
      </c>
      <c r="F8232">
        <v>0</v>
      </c>
      <c r="G8232">
        <v>0</v>
      </c>
      <c r="H8232" t="e">
        <v>#DIV/0!</v>
      </c>
      <c r="I8232">
        <v>0</v>
      </c>
      <c r="J8232">
        <v>0</v>
      </c>
      <c r="K8232" t="e">
        <v>#DIV/0!</v>
      </c>
      <c r="L8232">
        <v>0</v>
      </c>
      <c r="M8232" t="e">
        <v>#DIV/0!</v>
      </c>
      <c r="N8232">
        <v>0</v>
      </c>
      <c r="P8232">
        <v>0</v>
      </c>
      <c r="Q8232">
        <v>0</v>
      </c>
      <c r="R8232" t="e">
        <v>#DIV/0!</v>
      </c>
      <c r="S8232">
        <v>0</v>
      </c>
    </row>
    <row r="8233" spans="1:20" x14ac:dyDescent="0.3">
      <c r="A8233" t="s">
        <v>16512</v>
      </c>
      <c r="B8233" s="171" t="s">
        <v>16513</v>
      </c>
      <c r="C8233" s="171" t="s">
        <v>203</v>
      </c>
      <c r="D8233" s="171" t="s">
        <v>80</v>
      </c>
      <c r="E8233" s="11">
        <v>43282</v>
      </c>
      <c r="F8233">
        <v>3.5</v>
      </c>
      <c r="G8233">
        <v>3.5</v>
      </c>
      <c r="H8233">
        <v>1</v>
      </c>
      <c r="I8233">
        <v>13</v>
      </c>
      <c r="J8233">
        <v>21</v>
      </c>
      <c r="K8233">
        <v>0.61904761904761907</v>
      </c>
      <c r="L8233">
        <v>21</v>
      </c>
      <c r="M8233">
        <v>1</v>
      </c>
      <c r="N8233">
        <v>12</v>
      </c>
      <c r="P8233">
        <v>1</v>
      </c>
      <c r="Q8233">
        <v>1</v>
      </c>
      <c r="R8233">
        <v>1</v>
      </c>
      <c r="S8233">
        <v>1</v>
      </c>
    </row>
    <row r="8234" spans="1:20" x14ac:dyDescent="0.3">
      <c r="A8234" t="s">
        <v>16514</v>
      </c>
      <c r="B8234" s="171" t="s">
        <v>16515</v>
      </c>
      <c r="C8234" s="171" t="s">
        <v>15340</v>
      </c>
      <c r="D8234" s="171" t="s">
        <v>15341</v>
      </c>
      <c r="E8234" s="11">
        <v>43282</v>
      </c>
      <c r="F8234">
        <v>2.5</v>
      </c>
      <c r="G8234">
        <v>2.5</v>
      </c>
      <c r="H8234">
        <v>1</v>
      </c>
      <c r="I8234">
        <v>6</v>
      </c>
      <c r="J8234">
        <v>15</v>
      </c>
      <c r="K8234">
        <v>0.4</v>
      </c>
      <c r="L8234">
        <v>15</v>
      </c>
      <c r="M8234">
        <v>1</v>
      </c>
      <c r="N8234">
        <v>6</v>
      </c>
      <c r="P8234">
        <v>0</v>
      </c>
      <c r="Q8234">
        <v>2</v>
      </c>
      <c r="R8234">
        <v>0</v>
      </c>
      <c r="S8234">
        <v>0</v>
      </c>
    </row>
    <row r="8235" spans="1:20" x14ac:dyDescent="0.3">
      <c r="A8235" t="s">
        <v>16516</v>
      </c>
      <c r="B8235" s="171" t="s">
        <v>16517</v>
      </c>
      <c r="C8235" s="171" t="s">
        <v>15344</v>
      </c>
      <c r="D8235" s="171" t="s">
        <v>15341</v>
      </c>
      <c r="E8235" s="11">
        <v>43282</v>
      </c>
      <c r="F8235">
        <v>0</v>
      </c>
      <c r="G8235">
        <v>0</v>
      </c>
      <c r="H8235" t="e">
        <v>#DIV/0!</v>
      </c>
      <c r="I8235">
        <v>0</v>
      </c>
      <c r="J8235">
        <v>0</v>
      </c>
      <c r="K8235" t="e">
        <v>#DIV/0!</v>
      </c>
      <c r="L8235">
        <v>0</v>
      </c>
      <c r="M8235" t="e">
        <v>#DIV/0!</v>
      </c>
      <c r="N8235">
        <v>0</v>
      </c>
      <c r="P8235">
        <v>0</v>
      </c>
      <c r="Q8235">
        <v>0</v>
      </c>
      <c r="R8235" t="e">
        <v>#DIV/0!</v>
      </c>
      <c r="S8235">
        <v>0</v>
      </c>
    </row>
    <row r="8236" spans="1:20" x14ac:dyDescent="0.3">
      <c r="A8236" t="s">
        <v>16518</v>
      </c>
      <c r="B8236" s="171" t="s">
        <v>16519</v>
      </c>
      <c r="C8236" s="171" t="s">
        <v>15347</v>
      </c>
      <c r="D8236" s="171" t="s">
        <v>15341</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3">
      <c r="A8237" t="s">
        <v>16520</v>
      </c>
      <c r="B8237" s="171" t="s">
        <v>16521</v>
      </c>
      <c r="C8237" s="171" t="s">
        <v>203</v>
      </c>
      <c r="D8237" s="171" t="s">
        <v>15341</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3">
      <c r="A8238" t="s">
        <v>16522</v>
      </c>
      <c r="B8238" s="171" t="s">
        <v>16523</v>
      </c>
      <c r="C8238" s="171" t="s">
        <v>128</v>
      </c>
      <c r="D8238" s="171" t="s">
        <v>80</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3">
      <c r="A8239" t="s">
        <v>16524</v>
      </c>
      <c r="B8239" s="171" t="s">
        <v>16525</v>
      </c>
      <c r="C8239" s="171" t="s">
        <v>14824</v>
      </c>
      <c r="D8239" s="171" t="s">
        <v>80</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3">
      <c r="A8240" t="s">
        <v>16526</v>
      </c>
      <c r="B8240" s="171" t="s">
        <v>16527</v>
      </c>
      <c r="C8240" s="171" t="s">
        <v>152</v>
      </c>
      <c r="D8240" s="171" t="s">
        <v>80</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3">
      <c r="A8241" t="s">
        <v>16528</v>
      </c>
      <c r="B8241" s="171" t="s">
        <v>16529</v>
      </c>
      <c r="C8241" s="171" t="s">
        <v>194</v>
      </c>
      <c r="D8241" s="171" t="s">
        <v>80</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3">
      <c r="A8242" t="s">
        <v>16530</v>
      </c>
      <c r="B8242" s="171" t="s">
        <v>16531</v>
      </c>
      <c r="C8242" s="171" t="s">
        <v>236</v>
      </c>
      <c r="D8242" s="171" t="s">
        <v>80</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3">
      <c r="A8243" t="s">
        <v>16532</v>
      </c>
      <c r="B8243" s="171" t="s">
        <v>16533</v>
      </c>
      <c r="C8243" s="171" t="s">
        <v>239</v>
      </c>
      <c r="D8243" s="171" t="s">
        <v>80</v>
      </c>
      <c r="E8243" s="11">
        <v>43282</v>
      </c>
      <c r="F8243">
        <v>0</v>
      </c>
      <c r="G8243">
        <v>0</v>
      </c>
      <c r="H8243" t="e">
        <v>#DIV/0!</v>
      </c>
      <c r="I8243">
        <v>0</v>
      </c>
      <c r="J8243">
        <v>0</v>
      </c>
      <c r="K8243" t="e">
        <v>#DIV/0!</v>
      </c>
      <c r="L8243">
        <v>0</v>
      </c>
      <c r="M8243" t="e">
        <v>#DIV/0!</v>
      </c>
      <c r="N8243">
        <v>0</v>
      </c>
      <c r="P8243">
        <v>0</v>
      </c>
      <c r="Q8243">
        <v>0</v>
      </c>
      <c r="R8243" t="e">
        <v>#DIV/0!</v>
      </c>
      <c r="S8243">
        <v>0</v>
      </c>
    </row>
    <row r="8244" spans="1:20" x14ac:dyDescent="0.3">
      <c r="A8244" t="s">
        <v>16534</v>
      </c>
      <c r="B8244" s="171" t="s">
        <v>16535</v>
      </c>
      <c r="C8244" s="171" t="s">
        <v>176</v>
      </c>
      <c r="D8244" s="171" t="s">
        <v>80</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3">
      <c r="A8245" t="s">
        <v>16536</v>
      </c>
      <c r="B8245" s="171" t="s">
        <v>16537</v>
      </c>
      <c r="C8245" s="171" t="s">
        <v>206</v>
      </c>
      <c r="D8245" s="171" t="s">
        <v>80</v>
      </c>
      <c r="E8245" s="11">
        <v>43282</v>
      </c>
      <c r="F8245">
        <v>3</v>
      </c>
      <c r="G8245">
        <v>3</v>
      </c>
      <c r="H8245">
        <v>1</v>
      </c>
      <c r="I8245">
        <v>7</v>
      </c>
      <c r="J8245">
        <v>18</v>
      </c>
      <c r="K8245">
        <v>0.3888888888888889</v>
      </c>
      <c r="L8245">
        <v>18</v>
      </c>
      <c r="M8245">
        <v>1</v>
      </c>
      <c r="N8245">
        <v>6</v>
      </c>
      <c r="P8245">
        <v>0</v>
      </c>
      <c r="Q8245">
        <v>0</v>
      </c>
      <c r="R8245" t="e">
        <v>#DIV/0!</v>
      </c>
      <c r="S8245">
        <v>1</v>
      </c>
    </row>
    <row r="8246" spans="1:20" x14ac:dyDescent="0.3">
      <c r="A8246" t="s">
        <v>16538</v>
      </c>
      <c r="B8246" s="171" t="s">
        <v>16539</v>
      </c>
      <c r="C8246" s="171" t="s">
        <v>176</v>
      </c>
      <c r="D8246" s="171" t="s">
        <v>15341</v>
      </c>
      <c r="E8246" s="11">
        <v>43282</v>
      </c>
      <c r="F8246">
        <v>0</v>
      </c>
      <c r="G8246">
        <v>0.5</v>
      </c>
      <c r="H8246">
        <v>0</v>
      </c>
      <c r="I8246">
        <v>0</v>
      </c>
      <c r="J8246">
        <v>0</v>
      </c>
      <c r="K8246" t="e">
        <v>#DIV/0!</v>
      </c>
      <c r="L8246">
        <v>3</v>
      </c>
      <c r="M8246">
        <v>0</v>
      </c>
      <c r="N8246">
        <v>0</v>
      </c>
      <c r="P8246">
        <v>0</v>
      </c>
      <c r="Q8246">
        <v>0</v>
      </c>
      <c r="R8246" t="e">
        <v>#DIV/0!</v>
      </c>
      <c r="S8246">
        <v>0</v>
      </c>
    </row>
    <row r="8247" spans="1:20" x14ac:dyDescent="0.3">
      <c r="A8247" t="s">
        <v>16540</v>
      </c>
      <c r="B8247" s="171" t="s">
        <v>16541</v>
      </c>
      <c r="C8247" s="171" t="s">
        <v>206</v>
      </c>
      <c r="D8247" s="171" t="s">
        <v>15341</v>
      </c>
      <c r="E8247" s="11">
        <v>43282</v>
      </c>
      <c r="F8247">
        <v>0.5</v>
      </c>
      <c r="G8247">
        <v>0.5</v>
      </c>
      <c r="H8247">
        <v>1</v>
      </c>
      <c r="I8247">
        <v>1</v>
      </c>
      <c r="J8247">
        <v>3</v>
      </c>
      <c r="K8247">
        <v>0.33333333333333331</v>
      </c>
      <c r="L8247">
        <v>3</v>
      </c>
      <c r="M8247">
        <v>1</v>
      </c>
      <c r="N8247">
        <v>0</v>
      </c>
      <c r="P8247">
        <v>0</v>
      </c>
      <c r="Q8247">
        <v>0</v>
      </c>
      <c r="R8247" t="e">
        <v>#DIV/0!</v>
      </c>
      <c r="S8247">
        <v>1</v>
      </c>
    </row>
    <row r="8248" spans="1:20" x14ac:dyDescent="0.3">
      <c r="A8248" t="s">
        <v>16542</v>
      </c>
      <c r="B8248" s="171" t="s">
        <v>16543</v>
      </c>
      <c r="C8248" s="171" t="s">
        <v>16544</v>
      </c>
      <c r="D8248" s="171" t="s">
        <v>15341</v>
      </c>
      <c r="E8248" s="11">
        <v>43282</v>
      </c>
      <c r="F8248">
        <v>1.5</v>
      </c>
      <c r="G8248">
        <v>1.5</v>
      </c>
      <c r="H8248">
        <v>1</v>
      </c>
      <c r="I8248">
        <v>4</v>
      </c>
      <c r="J8248">
        <v>9</v>
      </c>
      <c r="K8248">
        <v>0.44444444444444442</v>
      </c>
      <c r="L8248">
        <v>9</v>
      </c>
      <c r="M8248">
        <v>1</v>
      </c>
      <c r="N8248">
        <v>0</v>
      </c>
      <c r="P8248">
        <v>0</v>
      </c>
      <c r="Q8248">
        <v>0</v>
      </c>
      <c r="R8248" t="e">
        <v>#DIV/0!</v>
      </c>
      <c r="S8248">
        <v>4</v>
      </c>
    </row>
    <row r="8249" spans="1:20" x14ac:dyDescent="0.3">
      <c r="A8249" t="s">
        <v>16545</v>
      </c>
      <c r="B8249" s="171" t="s">
        <v>16546</v>
      </c>
      <c r="C8249" s="171" t="s">
        <v>113</v>
      </c>
      <c r="D8249" s="171" t="s">
        <v>80</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3">
      <c r="A8250" t="s">
        <v>16547</v>
      </c>
      <c r="B8250" s="171" t="s">
        <v>16548</v>
      </c>
      <c r="C8250" s="171" t="s">
        <v>131</v>
      </c>
      <c r="D8250" s="171" t="s">
        <v>80</v>
      </c>
      <c r="E8250" s="11">
        <v>43282</v>
      </c>
      <c r="F8250">
        <v>0</v>
      </c>
      <c r="G8250">
        <v>0</v>
      </c>
      <c r="H8250" t="e">
        <v>#DIV/0!</v>
      </c>
      <c r="I8250">
        <v>0</v>
      </c>
      <c r="J8250">
        <v>0</v>
      </c>
      <c r="K8250" t="e">
        <v>#DIV/0!</v>
      </c>
      <c r="L8250">
        <v>0</v>
      </c>
      <c r="M8250" t="e">
        <v>#DIV/0!</v>
      </c>
      <c r="N8250">
        <v>0</v>
      </c>
      <c r="P8250">
        <v>0</v>
      </c>
      <c r="Q8250">
        <v>0</v>
      </c>
      <c r="R8250" t="e">
        <v>#DIV/0!</v>
      </c>
      <c r="S8250">
        <v>0</v>
      </c>
    </row>
    <row r="8251" spans="1:20" x14ac:dyDescent="0.3">
      <c r="A8251" t="s">
        <v>16549</v>
      </c>
      <c r="B8251" s="171" t="s">
        <v>16550</v>
      </c>
      <c r="C8251" s="171" t="s">
        <v>14843</v>
      </c>
      <c r="D8251" s="171" t="s">
        <v>80</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3">
      <c r="A8252" t="s">
        <v>16551</v>
      </c>
      <c r="B8252" s="171" t="s">
        <v>16552</v>
      </c>
      <c r="C8252" s="171" t="s">
        <v>155</v>
      </c>
      <c r="D8252" s="171" t="s">
        <v>80</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3">
      <c r="A8253" t="s">
        <v>16553</v>
      </c>
      <c r="B8253" s="171" t="s">
        <v>16554</v>
      </c>
      <c r="C8253" s="171" t="s">
        <v>16232</v>
      </c>
      <c r="D8253" s="171" t="s">
        <v>80</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3">
      <c r="A8254" t="s">
        <v>16555</v>
      </c>
      <c r="B8254" s="171" t="s">
        <v>16556</v>
      </c>
      <c r="C8254" s="171" t="s">
        <v>16557</v>
      </c>
      <c r="D8254" s="171" t="s">
        <v>80</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3">
      <c r="A8255" t="s">
        <v>16558</v>
      </c>
      <c r="B8255" s="171" t="s">
        <v>16559</v>
      </c>
      <c r="C8255" s="171" t="s">
        <v>188</v>
      </c>
      <c r="D8255" s="171" t="s">
        <v>80</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3">
      <c r="A8256" t="s">
        <v>16560</v>
      </c>
      <c r="B8256" s="171" t="s">
        <v>16561</v>
      </c>
      <c r="C8256" s="171" t="s">
        <v>227</v>
      </c>
      <c r="D8256" s="171" t="s">
        <v>80</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3">
      <c r="A8257" t="s">
        <v>16562</v>
      </c>
      <c r="B8257" s="171" t="s">
        <v>16563</v>
      </c>
      <c r="C8257" s="171" t="s">
        <v>116</v>
      </c>
      <c r="D8257" s="171" t="s">
        <v>80</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3">
      <c r="A8258" t="s">
        <v>16564</v>
      </c>
      <c r="B8258" s="171" t="s">
        <v>16565</v>
      </c>
      <c r="C8258" s="171" t="s">
        <v>9862</v>
      </c>
      <c r="D8258" s="171" t="s">
        <v>80</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3">
      <c r="A8259" t="s">
        <v>16566</v>
      </c>
      <c r="B8259" s="171" t="s">
        <v>16567</v>
      </c>
      <c r="C8259" s="171" t="s">
        <v>140</v>
      </c>
      <c r="D8259" s="171" t="s">
        <v>80</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3">
      <c r="A8260" t="s">
        <v>16568</v>
      </c>
      <c r="B8260" s="171" t="s">
        <v>16569</v>
      </c>
      <c r="C8260" s="171" t="s">
        <v>8590</v>
      </c>
      <c r="D8260" s="171" t="s">
        <v>80</v>
      </c>
      <c r="E8260" s="11">
        <v>43282</v>
      </c>
      <c r="F8260">
        <v>0</v>
      </c>
      <c r="G8260">
        <v>0</v>
      </c>
      <c r="H8260" t="e">
        <v>#DIV/0!</v>
      </c>
      <c r="I8260">
        <v>0</v>
      </c>
      <c r="J8260">
        <v>0</v>
      </c>
      <c r="K8260" t="e">
        <v>#DIV/0!</v>
      </c>
      <c r="L8260">
        <v>0</v>
      </c>
      <c r="M8260" t="e">
        <v>#DIV/0!</v>
      </c>
      <c r="N8260">
        <v>0</v>
      </c>
      <c r="P8260">
        <v>0</v>
      </c>
      <c r="Q8260">
        <v>0</v>
      </c>
      <c r="R8260" t="e">
        <v>#DIV/0!</v>
      </c>
      <c r="S8260">
        <v>0</v>
      </c>
    </row>
    <row r="8261" spans="1:20" x14ac:dyDescent="0.3">
      <c r="A8261" t="s">
        <v>16570</v>
      </c>
      <c r="B8261" s="171" t="s">
        <v>16571</v>
      </c>
      <c r="C8261" s="171" t="s">
        <v>170</v>
      </c>
      <c r="D8261" s="171" t="s">
        <v>80</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3">
      <c r="A8262" t="s">
        <v>16572</v>
      </c>
      <c r="B8262" s="171" t="s">
        <v>16573</v>
      </c>
      <c r="C8262" s="171" t="s">
        <v>182</v>
      </c>
      <c r="D8262" s="171" t="s">
        <v>80</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3">
      <c r="A8263" t="s">
        <v>16574</v>
      </c>
      <c r="B8263" s="171" t="s">
        <v>16575</v>
      </c>
      <c r="C8263" s="171" t="s">
        <v>197</v>
      </c>
      <c r="D8263" s="171" t="s">
        <v>80</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3">
      <c r="A8264" t="s">
        <v>16576</v>
      </c>
      <c r="B8264" s="171" t="s">
        <v>16577</v>
      </c>
      <c r="C8264" s="171" t="s">
        <v>218</v>
      </c>
      <c r="D8264" s="171" t="s">
        <v>80</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3">
      <c r="A8265" t="s">
        <v>16578</v>
      </c>
      <c r="B8265" s="171" t="s">
        <v>16579</v>
      </c>
      <c r="C8265" s="171" t="s">
        <v>230</v>
      </c>
      <c r="D8265" s="171" t="s">
        <v>80</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3">
      <c r="A8266" t="s">
        <v>16580</v>
      </c>
      <c r="B8266" s="171" t="s">
        <v>16581</v>
      </c>
      <c r="C8266" s="171" t="s">
        <v>8193</v>
      </c>
      <c r="D8266" s="171" t="s">
        <v>80</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3">
      <c r="A8267" t="s">
        <v>16582</v>
      </c>
      <c r="B8267" s="171" t="s">
        <v>16583</v>
      </c>
      <c r="C8267" s="171" t="s">
        <v>10522</v>
      </c>
      <c r="D8267" s="171" t="s">
        <v>80</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3">
      <c r="A8268" t="s">
        <v>16584</v>
      </c>
      <c r="B8268" s="171" t="s">
        <v>16585</v>
      </c>
      <c r="C8268" s="171" t="s">
        <v>10525</v>
      </c>
      <c r="D8268" s="171" t="s">
        <v>80</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3">
      <c r="A8269" t="s">
        <v>16586</v>
      </c>
      <c r="B8269" s="171" t="s">
        <v>16587</v>
      </c>
      <c r="C8269" s="171" t="s">
        <v>10528</v>
      </c>
      <c r="D8269" s="171" t="s">
        <v>80</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3">
      <c r="A8270" t="s">
        <v>16588</v>
      </c>
      <c r="B8270" s="171" t="s">
        <v>16589</v>
      </c>
      <c r="C8270" s="171" t="s">
        <v>10531</v>
      </c>
      <c r="D8270" s="171" t="s">
        <v>80</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3">
      <c r="A8271" t="s">
        <v>16590</v>
      </c>
      <c r="B8271" s="171" t="s">
        <v>16591</v>
      </c>
      <c r="C8271" s="171" t="s">
        <v>14880</v>
      </c>
      <c r="D8271" s="171" t="s">
        <v>80</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3">
      <c r="A8272" t="s">
        <v>16592</v>
      </c>
      <c r="B8272" s="171" t="s">
        <v>16593</v>
      </c>
      <c r="C8272" s="171" t="s">
        <v>10534</v>
      </c>
      <c r="D8272" s="171" t="s">
        <v>80</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3">
      <c r="A8273" t="s">
        <v>16594</v>
      </c>
      <c r="B8273" s="171" t="s">
        <v>16595</v>
      </c>
      <c r="C8273" s="171" t="s">
        <v>10537</v>
      </c>
      <c r="D8273" s="171" t="s">
        <v>80</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3">
      <c r="A8274" t="s">
        <v>16596</v>
      </c>
      <c r="B8274" s="171" t="s">
        <v>16597</v>
      </c>
      <c r="C8274" s="171" t="s">
        <v>15340</v>
      </c>
      <c r="D8274" s="171" t="s">
        <v>4</v>
      </c>
      <c r="E8274" s="11">
        <v>43282</v>
      </c>
      <c r="F8274">
        <v>2.5</v>
      </c>
      <c r="G8274">
        <v>2.5</v>
      </c>
      <c r="H8274">
        <v>1</v>
      </c>
      <c r="I8274">
        <v>6</v>
      </c>
      <c r="J8274">
        <v>15</v>
      </c>
      <c r="K8274">
        <v>0.4</v>
      </c>
      <c r="L8274">
        <v>15</v>
      </c>
      <c r="M8274">
        <v>1</v>
      </c>
      <c r="N8274">
        <v>6</v>
      </c>
      <c r="P8274">
        <v>0</v>
      </c>
      <c r="Q8274">
        <v>2</v>
      </c>
      <c r="R8274">
        <v>0</v>
      </c>
      <c r="S8274">
        <v>0</v>
      </c>
      <c r="T8274">
        <v>0.5</v>
      </c>
    </row>
    <row r="8275" spans="1:20" x14ac:dyDescent="0.3">
      <c r="A8275" t="s">
        <v>16598</v>
      </c>
      <c r="B8275" s="171" t="s">
        <v>16599</v>
      </c>
      <c r="C8275" s="171" t="s">
        <v>15347</v>
      </c>
      <c r="D8275" s="171" t="s">
        <v>4</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3">
      <c r="A8276" t="s">
        <v>16600</v>
      </c>
      <c r="B8276" s="171" t="s">
        <v>16601</v>
      </c>
      <c r="C8276" s="171" t="s">
        <v>203</v>
      </c>
      <c r="D8276" s="171" t="s">
        <v>4</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3">
      <c r="A8277" t="s">
        <v>16602</v>
      </c>
      <c r="B8277" s="171" t="s">
        <v>16603</v>
      </c>
      <c r="C8277" s="171" t="s">
        <v>16544</v>
      </c>
      <c r="D8277" s="171" t="s">
        <v>4</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3">
      <c r="A8278" t="s">
        <v>16604</v>
      </c>
      <c r="B8278" s="171" t="s">
        <v>16605</v>
      </c>
      <c r="C8278" s="171" t="s">
        <v>176</v>
      </c>
      <c r="D8278" s="171" t="s">
        <v>4</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3">
      <c r="A8279" t="s">
        <v>16606</v>
      </c>
      <c r="B8279" s="171" t="s">
        <v>16607</v>
      </c>
      <c r="C8279" s="171" t="s">
        <v>206</v>
      </c>
      <c r="D8279" s="171" t="s">
        <v>4</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3">
      <c r="A8280" t="s">
        <v>16608</v>
      </c>
      <c r="B8280" s="171" t="s">
        <v>16609</v>
      </c>
      <c r="C8280" s="171" t="s">
        <v>173</v>
      </c>
      <c r="D8280" s="171" t="s">
        <v>80</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3">
      <c r="A8281" t="s">
        <v>16610</v>
      </c>
      <c r="B8281" s="171" t="s">
        <v>16611</v>
      </c>
      <c r="C8281" s="171" t="s">
        <v>173</v>
      </c>
      <c r="D8281" s="171" t="s">
        <v>15341</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3">
      <c r="A8282" t="s">
        <v>16612</v>
      </c>
      <c r="B8282" s="171" t="s">
        <v>16613</v>
      </c>
      <c r="C8282" s="171" t="s">
        <v>200</v>
      </c>
      <c r="D8282" s="171" t="s">
        <v>80</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3">
      <c r="A8283" t="s">
        <v>16614</v>
      </c>
      <c r="B8283" s="171" t="s">
        <v>16615</v>
      </c>
      <c r="C8283" s="171" t="s">
        <v>200</v>
      </c>
      <c r="D8283" s="171" t="s">
        <v>15341</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3">
      <c r="A8284" t="s">
        <v>16616</v>
      </c>
      <c r="B8284" s="171" t="s">
        <v>16617</v>
      </c>
      <c r="C8284" s="171" t="s">
        <v>73</v>
      </c>
      <c r="D8284" s="171" t="s">
        <v>4</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3">
      <c r="A8285" t="s">
        <v>16618</v>
      </c>
      <c r="B8285" s="171" t="s">
        <v>16619</v>
      </c>
      <c r="C8285" s="171" t="s">
        <v>107</v>
      </c>
      <c r="D8285" s="171" t="s">
        <v>4</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3">
      <c r="A8286" t="s">
        <v>16620</v>
      </c>
      <c r="B8286" s="171" t="s">
        <v>16621</v>
      </c>
      <c r="C8286" s="171" t="s">
        <v>9887</v>
      </c>
      <c r="D8286" s="171" t="s">
        <v>4</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3">
      <c r="A8287" t="s">
        <v>16622</v>
      </c>
      <c r="B8287" s="171" t="s">
        <v>16623</v>
      </c>
      <c r="C8287" s="171" t="s">
        <v>11260</v>
      </c>
      <c r="D8287" s="171" t="s">
        <v>4</v>
      </c>
      <c r="E8287" s="11">
        <v>43282</v>
      </c>
      <c r="F8287">
        <v>0</v>
      </c>
      <c r="G8287">
        <v>0</v>
      </c>
      <c r="H8287" t="e">
        <v>#DIV/0!</v>
      </c>
      <c r="I8287">
        <v>0</v>
      </c>
      <c r="J8287">
        <v>0</v>
      </c>
      <c r="K8287" t="e">
        <v>#DIV/0!</v>
      </c>
      <c r="L8287">
        <v>0</v>
      </c>
      <c r="M8287" t="e">
        <v>#DIV/0!</v>
      </c>
      <c r="N8287">
        <v>0</v>
      </c>
      <c r="P8287">
        <v>0</v>
      </c>
      <c r="Q8287">
        <v>0</v>
      </c>
      <c r="R8287" t="e">
        <v>#DIV/0!</v>
      </c>
      <c r="S8287">
        <v>0</v>
      </c>
    </row>
    <row r="8288" spans="1:20" x14ac:dyDescent="0.3">
      <c r="A8288" t="s">
        <v>16624</v>
      </c>
      <c r="B8288" s="171" t="s">
        <v>16625</v>
      </c>
      <c r="C8288" s="171" t="s">
        <v>122</v>
      </c>
      <c r="D8288" s="171" t="s">
        <v>4</v>
      </c>
      <c r="E8288" s="11">
        <v>43282</v>
      </c>
      <c r="F8288">
        <v>0</v>
      </c>
      <c r="G8288">
        <v>0</v>
      </c>
      <c r="H8288" t="e">
        <v>#DIV/0!</v>
      </c>
      <c r="I8288">
        <v>0</v>
      </c>
      <c r="J8288">
        <v>0</v>
      </c>
      <c r="K8288" t="e">
        <v>#DIV/0!</v>
      </c>
      <c r="L8288">
        <v>0</v>
      </c>
      <c r="M8288" t="e">
        <v>#DIV/0!</v>
      </c>
      <c r="N8288">
        <v>0</v>
      </c>
      <c r="P8288">
        <v>0</v>
      </c>
      <c r="Q8288">
        <v>0</v>
      </c>
      <c r="R8288" t="e">
        <v>#DIV/0!</v>
      </c>
      <c r="S8288">
        <v>0</v>
      </c>
    </row>
    <row r="8289" spans="1:19" x14ac:dyDescent="0.3">
      <c r="A8289" t="s">
        <v>16626</v>
      </c>
      <c r="B8289" s="171" t="s">
        <v>16627</v>
      </c>
      <c r="C8289" s="171" t="s">
        <v>125</v>
      </c>
      <c r="D8289" s="171" t="s">
        <v>4</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3">
      <c r="A8290" t="s">
        <v>16628</v>
      </c>
      <c r="B8290" s="171" t="s">
        <v>16629</v>
      </c>
      <c r="C8290" s="171" t="s">
        <v>14899</v>
      </c>
      <c r="D8290" s="171" t="s">
        <v>4</v>
      </c>
      <c r="E8290" s="11">
        <v>43282</v>
      </c>
      <c r="F8290">
        <v>0</v>
      </c>
      <c r="G8290">
        <v>0</v>
      </c>
      <c r="H8290" t="e">
        <v>#DIV/0!</v>
      </c>
      <c r="I8290">
        <v>0</v>
      </c>
      <c r="J8290">
        <v>0</v>
      </c>
      <c r="K8290" t="e">
        <v>#DIV/0!</v>
      </c>
      <c r="L8290">
        <v>0</v>
      </c>
      <c r="M8290" t="e">
        <v>#DIV/0!</v>
      </c>
      <c r="N8290">
        <v>0</v>
      </c>
      <c r="P8290">
        <v>0</v>
      </c>
      <c r="Q8290">
        <v>0</v>
      </c>
      <c r="R8290" t="e">
        <v>#DIV/0!</v>
      </c>
      <c r="S8290">
        <v>0</v>
      </c>
    </row>
    <row r="8291" spans="1:19" x14ac:dyDescent="0.3">
      <c r="A8291" t="s">
        <v>16630</v>
      </c>
      <c r="B8291" s="171" t="s">
        <v>16631</v>
      </c>
      <c r="C8291" s="171" t="s">
        <v>137</v>
      </c>
      <c r="D8291" s="171" t="s">
        <v>4</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3">
      <c r="A8292" t="s">
        <v>16632</v>
      </c>
      <c r="B8292" s="171" t="s">
        <v>16633</v>
      </c>
      <c r="C8292" s="171" t="s">
        <v>8615</v>
      </c>
      <c r="D8292" s="171" t="s">
        <v>4</v>
      </c>
      <c r="E8292" s="11">
        <v>43282</v>
      </c>
      <c r="F8292">
        <v>0</v>
      </c>
      <c r="G8292">
        <v>0</v>
      </c>
      <c r="H8292" t="e">
        <v>#DIV/0!</v>
      </c>
      <c r="I8292">
        <v>0</v>
      </c>
      <c r="J8292">
        <v>0</v>
      </c>
      <c r="K8292" t="e">
        <v>#DIV/0!</v>
      </c>
      <c r="L8292">
        <v>0</v>
      </c>
      <c r="M8292" t="e">
        <v>#DIV/0!</v>
      </c>
      <c r="N8292">
        <v>0</v>
      </c>
      <c r="P8292">
        <v>0</v>
      </c>
      <c r="Q8292">
        <v>0</v>
      </c>
      <c r="R8292" t="e">
        <v>#DIV/0!</v>
      </c>
      <c r="S8292">
        <v>0</v>
      </c>
    </row>
    <row r="8293" spans="1:19" x14ac:dyDescent="0.3">
      <c r="A8293" t="s">
        <v>16634</v>
      </c>
      <c r="B8293" s="171" t="s">
        <v>16635</v>
      </c>
      <c r="C8293" s="171" t="s">
        <v>146</v>
      </c>
      <c r="D8293" s="171" t="s">
        <v>4</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3">
      <c r="A8294" t="s">
        <v>16636</v>
      </c>
      <c r="B8294" s="171" t="s">
        <v>16637</v>
      </c>
      <c r="C8294" s="171" t="s">
        <v>161</v>
      </c>
      <c r="D8294" s="171" t="s">
        <v>4</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3">
      <c r="A8295" t="s">
        <v>16638</v>
      </c>
      <c r="B8295" s="171" t="s">
        <v>16639</v>
      </c>
      <c r="C8295" s="171" t="s">
        <v>167</v>
      </c>
      <c r="D8295" s="171" t="s">
        <v>4</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3">
      <c r="A8296" t="s">
        <v>16640</v>
      </c>
      <c r="B8296" s="171" t="s">
        <v>16641</v>
      </c>
      <c r="C8296" s="171" t="s">
        <v>173</v>
      </c>
      <c r="D8296" s="171" t="s">
        <v>4</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3">
      <c r="A8297" t="s">
        <v>16642</v>
      </c>
      <c r="B8297" s="171" t="s">
        <v>16643</v>
      </c>
      <c r="C8297" s="171" t="s">
        <v>179</v>
      </c>
      <c r="D8297" s="171" t="s">
        <v>4</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3">
      <c r="A8298" t="s">
        <v>16644</v>
      </c>
      <c r="B8298" s="171" t="s">
        <v>16645</v>
      </c>
      <c r="C8298" s="171" t="s">
        <v>185</v>
      </c>
      <c r="D8298" s="171" t="s">
        <v>4</v>
      </c>
      <c r="E8298" s="11">
        <v>43282</v>
      </c>
      <c r="F8298">
        <v>9</v>
      </c>
      <c r="G8298">
        <v>9</v>
      </c>
      <c r="H8298">
        <v>1</v>
      </c>
      <c r="I8298">
        <v>34</v>
      </c>
      <c r="J8298">
        <v>54</v>
      </c>
      <c r="K8298">
        <v>0.62962962962962965</v>
      </c>
      <c r="L8298">
        <v>54</v>
      </c>
      <c r="M8298">
        <v>1</v>
      </c>
      <c r="N8298">
        <v>32</v>
      </c>
      <c r="P8298">
        <v>4</v>
      </c>
      <c r="Q8298">
        <v>4</v>
      </c>
      <c r="R8298">
        <v>1</v>
      </c>
      <c r="S8298">
        <v>2</v>
      </c>
    </row>
    <row r="8299" spans="1:19" x14ac:dyDescent="0.3">
      <c r="A8299" t="s">
        <v>16646</v>
      </c>
      <c r="B8299" s="171" t="s">
        <v>16647</v>
      </c>
      <c r="C8299" s="171" t="s">
        <v>191</v>
      </c>
      <c r="D8299" s="171" t="s">
        <v>4</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3">
      <c r="A8300" t="s">
        <v>16648</v>
      </c>
      <c r="B8300" s="171" t="s">
        <v>16649</v>
      </c>
      <c r="C8300" s="171" t="s">
        <v>200</v>
      </c>
      <c r="D8300" s="171" t="s">
        <v>4</v>
      </c>
      <c r="E8300" s="11">
        <v>43282</v>
      </c>
      <c r="F8300">
        <v>7</v>
      </c>
      <c r="G8300">
        <v>7</v>
      </c>
      <c r="H8300">
        <v>1</v>
      </c>
      <c r="I8300">
        <v>21</v>
      </c>
      <c r="J8300">
        <v>42</v>
      </c>
      <c r="K8300">
        <v>0.5</v>
      </c>
      <c r="L8300">
        <v>42</v>
      </c>
      <c r="M8300">
        <v>1</v>
      </c>
      <c r="N8300">
        <v>18</v>
      </c>
      <c r="P8300">
        <v>1</v>
      </c>
      <c r="Q8300">
        <v>1</v>
      </c>
      <c r="R8300">
        <v>1</v>
      </c>
      <c r="S8300">
        <v>3</v>
      </c>
    </row>
    <row r="8301" spans="1:19" x14ac:dyDescent="0.3">
      <c r="A8301" t="s">
        <v>16650</v>
      </c>
      <c r="B8301" s="171" t="s">
        <v>16651</v>
      </c>
      <c r="C8301" s="171" t="s">
        <v>212</v>
      </c>
      <c r="D8301" s="171" t="s">
        <v>4</v>
      </c>
      <c r="E8301" s="11">
        <v>43282</v>
      </c>
      <c r="F8301">
        <v>0</v>
      </c>
      <c r="G8301">
        <v>0</v>
      </c>
      <c r="H8301" t="e">
        <v>#DIV/0!</v>
      </c>
      <c r="I8301">
        <v>0</v>
      </c>
      <c r="J8301">
        <v>0</v>
      </c>
      <c r="K8301" t="e">
        <v>#DIV/0!</v>
      </c>
      <c r="L8301">
        <v>0</v>
      </c>
      <c r="M8301" t="e">
        <v>#DIV/0!</v>
      </c>
      <c r="N8301">
        <v>0</v>
      </c>
      <c r="P8301">
        <v>0</v>
      </c>
      <c r="Q8301">
        <v>0</v>
      </c>
      <c r="R8301" t="e">
        <v>#DIV/0!</v>
      </c>
      <c r="S8301">
        <v>0</v>
      </c>
    </row>
    <row r="8302" spans="1:19" x14ac:dyDescent="0.3">
      <c r="A8302" t="s">
        <v>16652</v>
      </c>
      <c r="B8302" s="171" t="s">
        <v>16653</v>
      </c>
      <c r="C8302" s="171" t="s">
        <v>215</v>
      </c>
      <c r="D8302" s="171" t="s">
        <v>4</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3">
      <c r="A8303" t="s">
        <v>16654</v>
      </c>
      <c r="B8303" s="171" t="s">
        <v>16655</v>
      </c>
      <c r="C8303" s="171" t="s">
        <v>221</v>
      </c>
      <c r="D8303" s="171" t="s">
        <v>4</v>
      </c>
      <c r="E8303" s="11">
        <v>43282</v>
      </c>
      <c r="F8303">
        <v>0</v>
      </c>
      <c r="G8303">
        <v>0</v>
      </c>
      <c r="H8303" t="e">
        <v>#DIV/0!</v>
      </c>
      <c r="I8303">
        <v>0</v>
      </c>
      <c r="J8303">
        <v>0</v>
      </c>
      <c r="K8303" t="e">
        <v>#DIV/0!</v>
      </c>
      <c r="L8303">
        <v>0</v>
      </c>
      <c r="M8303" t="e">
        <v>#DIV/0!</v>
      </c>
      <c r="N8303">
        <v>0</v>
      </c>
      <c r="P8303">
        <v>0</v>
      </c>
      <c r="Q8303">
        <v>0</v>
      </c>
      <c r="R8303" t="e">
        <v>#DIV/0!</v>
      </c>
      <c r="S8303">
        <v>0</v>
      </c>
    </row>
    <row r="8304" spans="1:19" x14ac:dyDescent="0.3">
      <c r="A8304" t="s">
        <v>16656</v>
      </c>
      <c r="B8304" s="171" t="s">
        <v>16657</v>
      </c>
      <c r="C8304" s="171" t="s">
        <v>8233</v>
      </c>
      <c r="D8304" s="171" t="s">
        <v>4</v>
      </c>
      <c r="E8304" s="11">
        <v>43282</v>
      </c>
      <c r="F8304">
        <v>0</v>
      </c>
      <c r="G8304">
        <v>0</v>
      </c>
      <c r="H8304" t="e">
        <v>#DIV/0!</v>
      </c>
      <c r="I8304">
        <v>0</v>
      </c>
      <c r="J8304">
        <v>0</v>
      </c>
      <c r="K8304" t="e">
        <v>#DIV/0!</v>
      </c>
      <c r="L8304">
        <v>0</v>
      </c>
      <c r="M8304" t="e">
        <v>#DIV/0!</v>
      </c>
      <c r="N8304">
        <v>0</v>
      </c>
      <c r="P8304">
        <v>0</v>
      </c>
      <c r="Q8304">
        <v>0</v>
      </c>
      <c r="R8304" t="e">
        <v>#DIV/0!</v>
      </c>
      <c r="S8304">
        <v>0</v>
      </c>
    </row>
    <row r="8305" spans="1:19" x14ac:dyDescent="0.3">
      <c r="A8305" t="s">
        <v>16658</v>
      </c>
      <c r="B8305" s="171" t="s">
        <v>16659</v>
      </c>
      <c r="C8305" s="171" t="s">
        <v>233</v>
      </c>
      <c r="D8305" s="171" t="s">
        <v>4</v>
      </c>
      <c r="E8305" s="11">
        <v>43282</v>
      </c>
      <c r="F8305">
        <v>0</v>
      </c>
      <c r="G8305">
        <v>0</v>
      </c>
      <c r="H8305" t="e">
        <v>#DIV/0!</v>
      </c>
      <c r="I8305">
        <v>0</v>
      </c>
      <c r="J8305">
        <v>0</v>
      </c>
      <c r="K8305" t="e">
        <v>#DIV/0!</v>
      </c>
      <c r="L8305">
        <v>0</v>
      </c>
      <c r="M8305" t="e">
        <v>#DIV/0!</v>
      </c>
      <c r="N8305">
        <v>0</v>
      </c>
      <c r="P8305">
        <v>0</v>
      </c>
      <c r="Q8305">
        <v>0</v>
      </c>
      <c r="R8305" t="e">
        <v>#DIV/0!</v>
      </c>
      <c r="S8305">
        <v>0</v>
      </c>
    </row>
    <row r="8306" spans="1:19" x14ac:dyDescent="0.3">
      <c r="A8306" t="s">
        <v>16660</v>
      </c>
      <c r="B8306" s="171" t="s">
        <v>16661</v>
      </c>
      <c r="C8306" s="171" t="s">
        <v>79</v>
      </c>
      <c r="D8306" s="171" t="s">
        <v>80</v>
      </c>
      <c r="E8306" s="11">
        <v>43282</v>
      </c>
      <c r="F8306">
        <v>0</v>
      </c>
      <c r="G8306">
        <v>0</v>
      </c>
      <c r="H8306" t="e">
        <v>#DIV/0!</v>
      </c>
      <c r="I8306">
        <v>0</v>
      </c>
      <c r="J8306">
        <v>0</v>
      </c>
      <c r="K8306" t="e">
        <v>#DIV/0!</v>
      </c>
      <c r="L8306">
        <v>0</v>
      </c>
      <c r="M8306" t="e">
        <v>#DIV/0!</v>
      </c>
      <c r="N8306">
        <v>0</v>
      </c>
      <c r="P8306">
        <v>0</v>
      </c>
      <c r="Q8306">
        <v>0</v>
      </c>
      <c r="R8306" t="e">
        <v>#DIV/0!</v>
      </c>
      <c r="S8306">
        <v>0</v>
      </c>
    </row>
    <row r="8307" spans="1:19" x14ac:dyDescent="0.3">
      <c r="A8307" t="s">
        <v>16662</v>
      </c>
      <c r="B8307" s="171" t="s">
        <v>16663</v>
      </c>
      <c r="C8307" s="171" t="s">
        <v>83</v>
      </c>
      <c r="D8307" s="171" t="s">
        <v>80</v>
      </c>
      <c r="E8307" s="11">
        <v>43282</v>
      </c>
      <c r="F8307">
        <v>3.5</v>
      </c>
      <c r="G8307">
        <v>3.5</v>
      </c>
      <c r="H8307">
        <v>1</v>
      </c>
      <c r="I8307">
        <v>13</v>
      </c>
      <c r="J8307">
        <v>21</v>
      </c>
      <c r="K8307">
        <v>0.61904761904761907</v>
      </c>
      <c r="L8307">
        <v>21</v>
      </c>
      <c r="M8307">
        <v>1</v>
      </c>
      <c r="N8307">
        <v>12</v>
      </c>
      <c r="P8307">
        <v>1</v>
      </c>
      <c r="Q8307">
        <v>1</v>
      </c>
      <c r="R8307">
        <v>1</v>
      </c>
      <c r="S8307">
        <v>1</v>
      </c>
    </row>
    <row r="8308" spans="1:19" x14ac:dyDescent="0.3">
      <c r="A8308" t="s">
        <v>16664</v>
      </c>
      <c r="B8308" s="171" t="s">
        <v>16665</v>
      </c>
      <c r="C8308" s="171" t="s">
        <v>83</v>
      </c>
      <c r="D8308" s="171" t="s">
        <v>15341</v>
      </c>
      <c r="E8308" s="11">
        <v>43282</v>
      </c>
      <c r="F8308">
        <v>4</v>
      </c>
      <c r="G8308">
        <v>5</v>
      </c>
      <c r="H8308">
        <v>0.8</v>
      </c>
      <c r="I8308">
        <v>12</v>
      </c>
      <c r="J8308">
        <v>24</v>
      </c>
      <c r="K8308">
        <v>0.5</v>
      </c>
      <c r="L8308">
        <v>30</v>
      </c>
      <c r="M8308">
        <v>0.8</v>
      </c>
      <c r="N8308">
        <v>12</v>
      </c>
      <c r="P8308">
        <v>2</v>
      </c>
      <c r="Q8308">
        <v>4</v>
      </c>
      <c r="R8308">
        <v>0.5</v>
      </c>
      <c r="S8308">
        <v>0</v>
      </c>
    </row>
    <row r="8309" spans="1:19" x14ac:dyDescent="0.3">
      <c r="A8309" t="s">
        <v>16666</v>
      </c>
      <c r="B8309" s="171" t="s">
        <v>16667</v>
      </c>
      <c r="C8309" s="171" t="s">
        <v>83</v>
      </c>
      <c r="D8309" s="171" t="s">
        <v>4</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3">
      <c r="A8310" t="s">
        <v>16668</v>
      </c>
      <c r="B8310" s="171" t="s">
        <v>16669</v>
      </c>
      <c r="C8310" s="171" t="s">
        <v>86</v>
      </c>
      <c r="D8310" s="171" t="s">
        <v>80</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3">
      <c r="A8311" t="s">
        <v>16670</v>
      </c>
      <c r="B8311" s="171" t="s">
        <v>16671</v>
      </c>
      <c r="C8311" s="171" t="s">
        <v>89</v>
      </c>
      <c r="D8311" s="171" t="s">
        <v>80</v>
      </c>
      <c r="E8311" s="11">
        <v>43282</v>
      </c>
      <c r="F8311">
        <v>0</v>
      </c>
      <c r="G8311">
        <v>0</v>
      </c>
      <c r="H8311" t="e">
        <v>#DIV/0!</v>
      </c>
      <c r="I8311">
        <v>0</v>
      </c>
      <c r="J8311">
        <v>0</v>
      </c>
      <c r="K8311" t="e">
        <v>#DIV/0!</v>
      </c>
      <c r="L8311">
        <v>0</v>
      </c>
      <c r="M8311" t="e">
        <v>#DIV/0!</v>
      </c>
      <c r="N8311">
        <v>0</v>
      </c>
      <c r="P8311">
        <v>0</v>
      </c>
      <c r="Q8311">
        <v>0</v>
      </c>
      <c r="R8311" t="e">
        <v>#DIV/0!</v>
      </c>
      <c r="S8311">
        <v>0</v>
      </c>
    </row>
    <row r="8312" spans="1:19" x14ac:dyDescent="0.3">
      <c r="A8312" t="s">
        <v>16672</v>
      </c>
      <c r="B8312" s="171" t="s">
        <v>16673</v>
      </c>
      <c r="C8312" s="171" t="s">
        <v>92</v>
      </c>
      <c r="D8312" s="171" t="s">
        <v>80</v>
      </c>
      <c r="E8312" s="11">
        <v>43282</v>
      </c>
      <c r="F8312">
        <v>0</v>
      </c>
      <c r="G8312">
        <v>0</v>
      </c>
      <c r="H8312" t="e">
        <v>#DIV/0!</v>
      </c>
      <c r="I8312">
        <v>0</v>
      </c>
      <c r="J8312">
        <v>0</v>
      </c>
      <c r="K8312" t="e">
        <v>#DIV/0!</v>
      </c>
      <c r="L8312">
        <v>0</v>
      </c>
      <c r="M8312" t="e">
        <v>#DIV/0!</v>
      </c>
      <c r="N8312">
        <v>0</v>
      </c>
      <c r="P8312">
        <v>0</v>
      </c>
      <c r="Q8312">
        <v>0</v>
      </c>
      <c r="R8312" t="e">
        <v>#DIV/0!</v>
      </c>
      <c r="S8312">
        <v>0</v>
      </c>
    </row>
    <row r="8313" spans="1:19" x14ac:dyDescent="0.3">
      <c r="A8313" t="s">
        <v>16674</v>
      </c>
      <c r="B8313" s="171" t="s">
        <v>16675</v>
      </c>
      <c r="C8313" s="171" t="s">
        <v>95</v>
      </c>
      <c r="D8313" s="171" t="s">
        <v>80</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3">
      <c r="A8314" t="s">
        <v>16676</v>
      </c>
      <c r="B8314" s="171" t="s">
        <v>16677</v>
      </c>
      <c r="C8314" s="171" t="s">
        <v>95</v>
      </c>
      <c r="D8314" s="171" t="s">
        <v>15341</v>
      </c>
      <c r="E8314" s="11">
        <v>43282</v>
      </c>
      <c r="F8314">
        <v>2</v>
      </c>
      <c r="G8314">
        <v>2.5</v>
      </c>
      <c r="H8314">
        <v>0.8</v>
      </c>
      <c r="I8314">
        <v>5</v>
      </c>
      <c r="J8314">
        <v>12</v>
      </c>
      <c r="K8314">
        <v>0.41666666666666669</v>
      </c>
      <c r="L8314">
        <v>15</v>
      </c>
      <c r="M8314">
        <v>0.8</v>
      </c>
      <c r="N8314">
        <v>0</v>
      </c>
      <c r="P8314">
        <v>0</v>
      </c>
      <c r="Q8314">
        <v>0</v>
      </c>
      <c r="R8314" t="e">
        <v>#DIV/0!</v>
      </c>
      <c r="S8314">
        <v>5</v>
      </c>
    </row>
    <row r="8315" spans="1:19" x14ac:dyDescent="0.3">
      <c r="A8315" t="s">
        <v>16678</v>
      </c>
      <c r="B8315" s="171" t="s">
        <v>16679</v>
      </c>
      <c r="C8315" s="171" t="s">
        <v>95</v>
      </c>
      <c r="D8315" s="171" t="s">
        <v>4</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3">
      <c r="A8316" t="s">
        <v>16680</v>
      </c>
      <c r="B8316" s="171" t="s">
        <v>16681</v>
      </c>
      <c r="C8316" s="171" t="s">
        <v>98</v>
      </c>
      <c r="D8316" s="171" t="s">
        <v>80</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3">
      <c r="A8317" t="s">
        <v>16682</v>
      </c>
      <c r="B8317" s="171" t="s">
        <v>16683</v>
      </c>
      <c r="C8317" s="171" t="s">
        <v>101</v>
      </c>
      <c r="D8317" s="171" t="s">
        <v>80</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3">
      <c r="A8318" t="s">
        <v>16684</v>
      </c>
      <c r="B8318" s="171" t="s">
        <v>16685</v>
      </c>
      <c r="C8318" s="171" t="s">
        <v>6843</v>
      </c>
      <c r="D8318" s="171" t="s">
        <v>80</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3">
      <c r="A8319" t="s">
        <v>16686</v>
      </c>
      <c r="B8319" s="171" t="s">
        <v>16687</v>
      </c>
      <c r="C8319" s="171" t="s">
        <v>12995</v>
      </c>
      <c r="D8319" s="171" t="s">
        <v>80</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3">
      <c r="A8320" t="s">
        <v>16688</v>
      </c>
      <c r="B8320" s="171" t="s">
        <v>16689</v>
      </c>
      <c r="C8320" s="171" t="s">
        <v>15504</v>
      </c>
      <c r="D8320" s="171" t="s">
        <v>15341</v>
      </c>
      <c r="E8320" s="11">
        <v>43282</v>
      </c>
      <c r="F8320">
        <v>6</v>
      </c>
      <c r="G8320">
        <v>7.5</v>
      </c>
      <c r="H8320">
        <v>0.8</v>
      </c>
      <c r="I8320">
        <v>17</v>
      </c>
      <c r="J8320">
        <v>36</v>
      </c>
      <c r="K8320">
        <v>0.47222222222222221</v>
      </c>
      <c r="L8320">
        <v>45</v>
      </c>
      <c r="M8320">
        <v>0.8</v>
      </c>
      <c r="N8320">
        <v>12</v>
      </c>
      <c r="O8320" t="s">
        <v>16361</v>
      </c>
      <c r="P8320">
        <v>2</v>
      </c>
      <c r="Q8320">
        <v>4</v>
      </c>
      <c r="R8320">
        <v>0.5</v>
      </c>
      <c r="S8320">
        <v>5</v>
      </c>
    </row>
    <row r="8321" spans="1:19" x14ac:dyDescent="0.3">
      <c r="A8321" t="s">
        <v>16690</v>
      </c>
      <c r="B8321" s="171" t="s">
        <v>16691</v>
      </c>
      <c r="C8321" s="171" t="s">
        <v>104</v>
      </c>
      <c r="D8321" s="171" t="s">
        <v>4</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3">
      <c r="A8322" t="s">
        <v>16692</v>
      </c>
      <c r="B8322" s="171" t="s">
        <v>16693</v>
      </c>
      <c r="C8322" s="171" t="s">
        <v>15511</v>
      </c>
      <c r="D8322" s="171" t="s">
        <v>15341</v>
      </c>
      <c r="E8322" s="11">
        <v>43282</v>
      </c>
      <c r="F8322">
        <v>6</v>
      </c>
      <c r="G8322">
        <v>7.5</v>
      </c>
      <c r="H8322">
        <v>0.8</v>
      </c>
      <c r="I8322">
        <v>17</v>
      </c>
      <c r="J8322">
        <v>36</v>
      </c>
      <c r="K8322">
        <v>0.47222222222222221</v>
      </c>
      <c r="L8322">
        <v>45</v>
      </c>
      <c r="M8322">
        <v>0.8</v>
      </c>
      <c r="N8322">
        <v>12</v>
      </c>
      <c r="P8322">
        <v>2</v>
      </c>
      <c r="Q8322">
        <v>4</v>
      </c>
      <c r="R8322">
        <v>0.5</v>
      </c>
      <c r="S8322">
        <v>5</v>
      </c>
    </row>
    <row r="8323" spans="1:19" x14ac:dyDescent="0.3">
      <c r="A8323" t="s">
        <v>16694</v>
      </c>
      <c r="B8323" s="171" t="s">
        <v>16695</v>
      </c>
      <c r="C8323" s="171" t="s">
        <v>15511</v>
      </c>
      <c r="D8323" s="171" t="s">
        <v>80</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3">
      <c r="A8324" t="s">
        <v>16696</v>
      </c>
      <c r="B8324" s="171" t="s">
        <v>16697</v>
      </c>
      <c r="C8324" s="171" t="s">
        <v>76</v>
      </c>
      <c r="D8324" s="171" t="s">
        <v>80</v>
      </c>
      <c r="E8324" s="11">
        <v>43282</v>
      </c>
      <c r="F8324">
        <v>0</v>
      </c>
      <c r="G8324">
        <v>0</v>
      </c>
      <c r="H8324" t="e">
        <v>#DIV/0!</v>
      </c>
      <c r="I8324">
        <v>0</v>
      </c>
      <c r="J8324">
        <v>0</v>
      </c>
      <c r="K8324" t="e">
        <v>#DIV/0!</v>
      </c>
      <c r="L8324">
        <v>0</v>
      </c>
      <c r="M8324" t="e">
        <v>#DIV/0!</v>
      </c>
      <c r="N8324">
        <v>0</v>
      </c>
      <c r="P8324">
        <v>0</v>
      </c>
      <c r="Q8324">
        <v>0</v>
      </c>
      <c r="R8324" t="e">
        <v>#DIV/0!</v>
      </c>
      <c r="S8324">
        <v>0</v>
      </c>
    </row>
    <row r="8325" spans="1:19" x14ac:dyDescent="0.3">
      <c r="A8325" t="s">
        <v>16698</v>
      </c>
      <c r="B8325" s="171" t="s">
        <v>16699</v>
      </c>
      <c r="C8325" s="171" t="s">
        <v>10522</v>
      </c>
      <c r="D8325" s="171" t="s">
        <v>4</v>
      </c>
      <c r="E8325" s="11">
        <v>43282</v>
      </c>
      <c r="F8325">
        <v>1</v>
      </c>
      <c r="G8325">
        <v>1</v>
      </c>
      <c r="H8325">
        <v>1</v>
      </c>
      <c r="I8325">
        <v>5</v>
      </c>
      <c r="J8325">
        <v>6</v>
      </c>
      <c r="K8325">
        <v>0.83333333333333337</v>
      </c>
      <c r="L8325">
        <v>6</v>
      </c>
      <c r="M8325">
        <v>1</v>
      </c>
      <c r="N8325">
        <v>5</v>
      </c>
      <c r="P8325">
        <v>0</v>
      </c>
      <c r="Q8325">
        <v>0</v>
      </c>
      <c r="R8325" t="e">
        <v>#DIV/0!</v>
      </c>
      <c r="S8325">
        <v>0</v>
      </c>
    </row>
    <row r="8326" spans="1:19" x14ac:dyDescent="0.3">
      <c r="A8326" t="s">
        <v>16700</v>
      </c>
      <c r="B8326" s="171" t="s">
        <v>16701</v>
      </c>
      <c r="C8326" s="171" t="s">
        <v>79</v>
      </c>
      <c r="D8326" s="171" t="s">
        <v>4</v>
      </c>
      <c r="E8326" s="11">
        <v>43282</v>
      </c>
      <c r="F8326">
        <v>0</v>
      </c>
      <c r="G8326">
        <v>0</v>
      </c>
      <c r="H8326" t="e">
        <v>#DIV/0!</v>
      </c>
      <c r="I8326">
        <v>0</v>
      </c>
      <c r="J8326">
        <v>0</v>
      </c>
      <c r="K8326" t="e">
        <v>#DIV/0!</v>
      </c>
      <c r="L8326">
        <v>0</v>
      </c>
      <c r="M8326" t="e">
        <v>#DIV/0!</v>
      </c>
      <c r="N8326">
        <v>0</v>
      </c>
      <c r="P8326">
        <v>0</v>
      </c>
      <c r="Q8326">
        <v>0</v>
      </c>
      <c r="R8326" t="e">
        <v>#DIV/0!</v>
      </c>
      <c r="S8326">
        <v>0</v>
      </c>
    </row>
    <row r="8327" spans="1:19" x14ac:dyDescent="0.3">
      <c r="A8327" t="s">
        <v>16702</v>
      </c>
      <c r="B8327" s="171" t="s">
        <v>16703</v>
      </c>
      <c r="C8327" s="171" t="s">
        <v>86</v>
      </c>
      <c r="D8327" s="171" t="s">
        <v>4</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3">
      <c r="A8328" t="s">
        <v>16704</v>
      </c>
      <c r="B8328" s="171" t="s">
        <v>16705</v>
      </c>
      <c r="C8328" s="171" t="s">
        <v>89</v>
      </c>
      <c r="D8328" s="171" t="s">
        <v>4</v>
      </c>
      <c r="E8328" s="11">
        <v>43282</v>
      </c>
      <c r="F8328">
        <v>0</v>
      </c>
      <c r="G8328">
        <v>0</v>
      </c>
      <c r="H8328" t="e">
        <v>#DIV/0!</v>
      </c>
      <c r="I8328">
        <v>0</v>
      </c>
      <c r="J8328">
        <v>0</v>
      </c>
      <c r="K8328" t="e">
        <v>#DIV/0!</v>
      </c>
      <c r="L8328">
        <v>0</v>
      </c>
      <c r="M8328" t="e">
        <v>#DIV/0!</v>
      </c>
      <c r="N8328">
        <v>0</v>
      </c>
      <c r="P8328">
        <v>0</v>
      </c>
      <c r="Q8328">
        <v>0</v>
      </c>
      <c r="R8328" t="e">
        <v>#DIV/0!</v>
      </c>
      <c r="S8328">
        <v>0</v>
      </c>
    </row>
    <row r="8329" spans="1:19" x14ac:dyDescent="0.3">
      <c r="A8329" t="s">
        <v>16706</v>
      </c>
      <c r="B8329" s="171" t="s">
        <v>16707</v>
      </c>
      <c r="C8329" s="171" t="s">
        <v>92</v>
      </c>
      <c r="D8329" s="171" t="s">
        <v>4</v>
      </c>
      <c r="E8329" s="11">
        <v>43282</v>
      </c>
      <c r="F8329">
        <v>0</v>
      </c>
      <c r="G8329">
        <v>0</v>
      </c>
      <c r="H8329" t="e">
        <v>#DIV/0!</v>
      </c>
      <c r="I8329">
        <v>0</v>
      </c>
      <c r="J8329">
        <v>0</v>
      </c>
      <c r="K8329" t="e">
        <v>#DIV/0!</v>
      </c>
      <c r="L8329">
        <v>0</v>
      </c>
      <c r="M8329" t="e">
        <v>#DIV/0!</v>
      </c>
      <c r="N8329">
        <v>0</v>
      </c>
      <c r="P8329">
        <v>0</v>
      </c>
      <c r="Q8329">
        <v>0</v>
      </c>
      <c r="R8329" t="e">
        <v>#DIV/0!</v>
      </c>
      <c r="S8329">
        <v>0</v>
      </c>
    </row>
    <row r="8330" spans="1:19" x14ac:dyDescent="0.3">
      <c r="A8330" t="s">
        <v>16708</v>
      </c>
      <c r="B8330" s="171" t="s">
        <v>16709</v>
      </c>
      <c r="C8330" s="171" t="s">
        <v>98</v>
      </c>
      <c r="D8330" s="171" t="s">
        <v>4</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3">
      <c r="A8331" t="s">
        <v>16710</v>
      </c>
      <c r="B8331" s="171" t="s">
        <v>16711</v>
      </c>
      <c r="C8331" s="171" t="s">
        <v>101</v>
      </c>
      <c r="D8331" s="171" t="s">
        <v>4</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3">
      <c r="A8332" t="s">
        <v>16712</v>
      </c>
      <c r="B8332" s="171" t="s">
        <v>16713</v>
      </c>
      <c r="C8332" s="171" t="s">
        <v>6843</v>
      </c>
      <c r="D8332" s="171" t="s">
        <v>4</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3">
      <c r="A8333" t="s">
        <v>16714</v>
      </c>
      <c r="B8333" s="171" t="s">
        <v>16715</v>
      </c>
      <c r="C8333" s="171" t="s">
        <v>107</v>
      </c>
      <c r="D8333" s="171" t="s">
        <v>80</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3">
      <c r="A8334" t="s">
        <v>16716</v>
      </c>
      <c r="B8334" s="171" t="s">
        <v>16717</v>
      </c>
      <c r="C8334" s="171" t="s">
        <v>113</v>
      </c>
      <c r="D8334" s="171" t="s">
        <v>4</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3">
      <c r="A8335" t="s">
        <v>16718</v>
      </c>
      <c r="B8335" s="171" t="s">
        <v>16719</v>
      </c>
      <c r="C8335" s="171" t="s">
        <v>116</v>
      </c>
      <c r="D8335" s="171" t="s">
        <v>4</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3">
      <c r="A8336" t="s">
        <v>16720</v>
      </c>
      <c r="B8336" s="171" t="s">
        <v>16721</v>
      </c>
      <c r="C8336" s="171" t="s">
        <v>9887</v>
      </c>
      <c r="D8336" s="171" t="s">
        <v>80</v>
      </c>
      <c r="E8336" s="11">
        <v>43282</v>
      </c>
      <c r="F8336">
        <v>0</v>
      </c>
      <c r="G8336">
        <v>0</v>
      </c>
      <c r="H8336" t="e">
        <v>#DIV/0!</v>
      </c>
      <c r="I8336">
        <v>0</v>
      </c>
      <c r="J8336">
        <v>0</v>
      </c>
      <c r="K8336" t="e">
        <v>#DIV/0!</v>
      </c>
      <c r="L8336">
        <v>0</v>
      </c>
      <c r="M8336" t="e">
        <v>#DIV/0!</v>
      </c>
      <c r="N8336">
        <v>0</v>
      </c>
      <c r="P8336">
        <v>0</v>
      </c>
      <c r="Q8336">
        <v>0</v>
      </c>
      <c r="R8336" t="e">
        <v>#DIV/0!</v>
      </c>
      <c r="S8336">
        <v>0</v>
      </c>
    </row>
    <row r="8337" spans="1:20" x14ac:dyDescent="0.3">
      <c r="A8337" t="s">
        <v>16722</v>
      </c>
      <c r="B8337" s="171" t="s">
        <v>16723</v>
      </c>
      <c r="C8337" s="171" t="s">
        <v>9862</v>
      </c>
      <c r="D8337" s="171" t="s">
        <v>4</v>
      </c>
      <c r="E8337" s="11">
        <v>43282</v>
      </c>
      <c r="F8337">
        <v>0</v>
      </c>
      <c r="G8337">
        <v>0</v>
      </c>
      <c r="H8337" t="e">
        <v>#DIV/0!</v>
      </c>
      <c r="I8337">
        <v>0</v>
      </c>
      <c r="J8337">
        <v>0</v>
      </c>
      <c r="K8337" t="e">
        <v>#DIV/0!</v>
      </c>
      <c r="L8337">
        <v>0</v>
      </c>
      <c r="M8337" t="e">
        <v>#DIV/0!</v>
      </c>
      <c r="N8337">
        <v>0</v>
      </c>
      <c r="P8337">
        <v>0</v>
      </c>
      <c r="Q8337">
        <v>0</v>
      </c>
      <c r="R8337" t="e">
        <v>#DIV/0!</v>
      </c>
      <c r="S8337">
        <v>0</v>
      </c>
    </row>
    <row r="8338" spans="1:20" x14ac:dyDescent="0.3">
      <c r="A8338" t="s">
        <v>16724</v>
      </c>
      <c r="B8338" s="171" t="s">
        <v>16725</v>
      </c>
      <c r="C8338" s="171" t="s">
        <v>10525</v>
      </c>
      <c r="D8338" s="171" t="s">
        <v>4</v>
      </c>
      <c r="E8338" s="11">
        <v>43282</v>
      </c>
      <c r="F8338">
        <v>0</v>
      </c>
      <c r="G8338">
        <v>0</v>
      </c>
      <c r="H8338" t="e">
        <v>#DIV/0!</v>
      </c>
      <c r="I8338">
        <v>0</v>
      </c>
      <c r="J8338">
        <v>0</v>
      </c>
      <c r="K8338" t="e">
        <v>#DIV/0!</v>
      </c>
      <c r="L8338">
        <v>0</v>
      </c>
      <c r="M8338" t="e">
        <v>#DIV/0!</v>
      </c>
      <c r="N8338">
        <v>0</v>
      </c>
      <c r="P8338">
        <v>0</v>
      </c>
      <c r="Q8338">
        <v>0</v>
      </c>
      <c r="R8338" t="e">
        <v>#DIV/0!</v>
      </c>
      <c r="S8338">
        <v>0</v>
      </c>
    </row>
    <row r="8339" spans="1:20" x14ac:dyDescent="0.3">
      <c r="A8339" t="s">
        <v>16726</v>
      </c>
      <c r="B8339" s="171" t="s">
        <v>16727</v>
      </c>
      <c r="C8339" s="171" t="s">
        <v>11260</v>
      </c>
      <c r="D8339" s="171" t="s">
        <v>80</v>
      </c>
      <c r="E8339" s="11">
        <v>43282</v>
      </c>
      <c r="F8339">
        <v>0</v>
      </c>
      <c r="G8339">
        <v>0</v>
      </c>
      <c r="H8339" t="e">
        <v>#DIV/0!</v>
      </c>
      <c r="I8339">
        <v>0</v>
      </c>
      <c r="J8339">
        <v>0</v>
      </c>
      <c r="K8339" t="e">
        <v>#DIV/0!</v>
      </c>
      <c r="L8339">
        <v>0</v>
      </c>
      <c r="M8339" t="e">
        <v>#DIV/0!</v>
      </c>
      <c r="N8339">
        <v>0</v>
      </c>
      <c r="P8339">
        <v>0</v>
      </c>
      <c r="Q8339">
        <v>0</v>
      </c>
      <c r="R8339" t="e">
        <v>#DIV/0!</v>
      </c>
      <c r="S8339">
        <v>0</v>
      </c>
    </row>
    <row r="8340" spans="1:20" x14ac:dyDescent="0.3">
      <c r="A8340" t="s">
        <v>16728</v>
      </c>
      <c r="B8340" s="171" t="s">
        <v>16729</v>
      </c>
      <c r="C8340" s="171" t="s">
        <v>10528</v>
      </c>
      <c r="D8340" s="171" t="s">
        <v>4</v>
      </c>
      <c r="E8340" s="11">
        <v>43282</v>
      </c>
      <c r="F8340">
        <v>0</v>
      </c>
      <c r="G8340">
        <v>0</v>
      </c>
      <c r="H8340" t="e">
        <v>#DIV/0!</v>
      </c>
      <c r="I8340">
        <v>0</v>
      </c>
      <c r="J8340">
        <v>0</v>
      </c>
      <c r="K8340" t="e">
        <v>#DIV/0!</v>
      </c>
      <c r="L8340">
        <v>0</v>
      </c>
      <c r="M8340" t="e">
        <v>#DIV/0!</v>
      </c>
      <c r="N8340">
        <v>0</v>
      </c>
      <c r="P8340">
        <v>0</v>
      </c>
      <c r="Q8340">
        <v>0</v>
      </c>
      <c r="R8340" t="e">
        <v>#DIV/0!</v>
      </c>
      <c r="S8340">
        <v>0</v>
      </c>
    </row>
    <row r="8341" spans="1:20" x14ac:dyDescent="0.3">
      <c r="A8341" t="s">
        <v>16730</v>
      </c>
      <c r="B8341" s="171" t="s">
        <v>16731</v>
      </c>
      <c r="C8341" s="171" t="s">
        <v>119</v>
      </c>
      <c r="D8341" s="171" t="s">
        <v>4</v>
      </c>
      <c r="E8341" s="11">
        <v>43282</v>
      </c>
      <c r="F8341">
        <v>0</v>
      </c>
      <c r="G8341">
        <v>0</v>
      </c>
      <c r="H8341" t="e">
        <v>#DIV/0!</v>
      </c>
      <c r="I8341">
        <v>0</v>
      </c>
      <c r="J8341">
        <v>0</v>
      </c>
      <c r="K8341" t="e">
        <v>#DIV/0!</v>
      </c>
      <c r="L8341">
        <v>0</v>
      </c>
      <c r="M8341" t="e">
        <v>#DIV/0!</v>
      </c>
      <c r="N8341">
        <v>0</v>
      </c>
      <c r="P8341">
        <v>0</v>
      </c>
      <c r="Q8341">
        <v>0</v>
      </c>
      <c r="R8341" t="e">
        <v>#DIV/0!</v>
      </c>
      <c r="S8341">
        <v>0</v>
      </c>
    </row>
    <row r="8342" spans="1:20" x14ac:dyDescent="0.3">
      <c r="A8342" t="s">
        <v>16732</v>
      </c>
      <c r="B8342" s="171" t="s">
        <v>16733</v>
      </c>
      <c r="C8342" s="171" t="s">
        <v>122</v>
      </c>
      <c r="D8342" s="171" t="s">
        <v>80</v>
      </c>
      <c r="E8342" s="11">
        <v>43282</v>
      </c>
      <c r="F8342">
        <v>0</v>
      </c>
      <c r="G8342">
        <v>0</v>
      </c>
      <c r="H8342" t="e">
        <v>#DIV/0!</v>
      </c>
      <c r="I8342">
        <v>0</v>
      </c>
      <c r="J8342">
        <v>0</v>
      </c>
      <c r="K8342" t="e">
        <v>#DIV/0!</v>
      </c>
      <c r="L8342">
        <v>0</v>
      </c>
      <c r="M8342" t="e">
        <v>#DIV/0!</v>
      </c>
      <c r="N8342">
        <v>0</v>
      </c>
      <c r="P8342">
        <v>0</v>
      </c>
      <c r="Q8342">
        <v>0</v>
      </c>
      <c r="R8342" t="e">
        <v>#DIV/0!</v>
      </c>
      <c r="S8342">
        <v>0</v>
      </c>
    </row>
    <row r="8343" spans="1:20" x14ac:dyDescent="0.3">
      <c r="A8343" t="s">
        <v>16734</v>
      </c>
      <c r="B8343" s="171" t="s">
        <v>16735</v>
      </c>
      <c r="C8343" s="171" t="s">
        <v>125</v>
      </c>
      <c r="D8343" s="171" t="s">
        <v>80</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3">
      <c r="A8344" t="s">
        <v>16736</v>
      </c>
      <c r="B8344" s="171" t="s">
        <v>16737</v>
      </c>
      <c r="C8344" s="171" t="s">
        <v>128</v>
      </c>
      <c r="D8344" s="171" t="s">
        <v>4</v>
      </c>
      <c r="E8344" s="11">
        <v>43282</v>
      </c>
      <c r="F8344">
        <v>0</v>
      </c>
      <c r="G8344">
        <v>0</v>
      </c>
      <c r="H8344" t="e">
        <v>#DIV/0!</v>
      </c>
      <c r="I8344">
        <v>0</v>
      </c>
      <c r="J8344">
        <v>0</v>
      </c>
      <c r="K8344" t="e">
        <v>#DIV/0!</v>
      </c>
      <c r="L8344">
        <v>0</v>
      </c>
      <c r="M8344" t="e">
        <v>#DIV/0!</v>
      </c>
      <c r="N8344">
        <v>0</v>
      </c>
      <c r="P8344">
        <v>0</v>
      </c>
      <c r="Q8344">
        <v>0</v>
      </c>
      <c r="R8344" t="e">
        <v>#DIV/0!</v>
      </c>
      <c r="S8344">
        <v>0</v>
      </c>
    </row>
    <row r="8345" spans="1:20" x14ac:dyDescent="0.3">
      <c r="A8345" t="s">
        <v>16738</v>
      </c>
      <c r="B8345" s="171" t="s">
        <v>16739</v>
      </c>
      <c r="C8345" s="171" t="s">
        <v>131</v>
      </c>
      <c r="D8345" s="171" t="s">
        <v>4</v>
      </c>
      <c r="E8345" s="11">
        <v>43282</v>
      </c>
      <c r="F8345">
        <v>0</v>
      </c>
      <c r="G8345">
        <v>0</v>
      </c>
      <c r="H8345" t="e">
        <v>#DIV/0!</v>
      </c>
      <c r="I8345">
        <v>0</v>
      </c>
      <c r="J8345">
        <v>0</v>
      </c>
      <c r="K8345" t="e">
        <v>#DIV/0!</v>
      </c>
      <c r="L8345">
        <v>0</v>
      </c>
      <c r="M8345" t="e">
        <v>#DIV/0!</v>
      </c>
      <c r="N8345">
        <v>0</v>
      </c>
      <c r="P8345">
        <v>0</v>
      </c>
      <c r="Q8345">
        <v>0</v>
      </c>
      <c r="R8345" t="e">
        <v>#DIV/0!</v>
      </c>
      <c r="S8345">
        <v>0</v>
      </c>
    </row>
    <row r="8346" spans="1:20" x14ac:dyDescent="0.3">
      <c r="A8346" t="s">
        <v>16740</v>
      </c>
      <c r="B8346" s="171" t="s">
        <v>16741</v>
      </c>
      <c r="C8346" s="171" t="s">
        <v>10531</v>
      </c>
      <c r="D8346" s="171" t="s">
        <v>4</v>
      </c>
      <c r="E8346" s="11">
        <v>43282</v>
      </c>
      <c r="F8346">
        <v>0</v>
      </c>
      <c r="G8346">
        <v>0</v>
      </c>
      <c r="H8346" t="e">
        <v>#DIV/0!</v>
      </c>
      <c r="I8346">
        <v>0</v>
      </c>
      <c r="J8346">
        <v>0</v>
      </c>
      <c r="K8346" t="e">
        <v>#DIV/0!</v>
      </c>
      <c r="L8346">
        <v>0</v>
      </c>
      <c r="M8346" t="e">
        <v>#DIV/0!</v>
      </c>
      <c r="N8346">
        <v>0</v>
      </c>
      <c r="P8346">
        <v>0</v>
      </c>
      <c r="Q8346">
        <v>0</v>
      </c>
      <c r="R8346" t="e">
        <v>#DIV/0!</v>
      </c>
      <c r="S8346">
        <v>0</v>
      </c>
    </row>
    <row r="8347" spans="1:20" x14ac:dyDescent="0.3">
      <c r="A8347" t="s">
        <v>16742</v>
      </c>
      <c r="B8347" s="171" t="s">
        <v>16743</v>
      </c>
      <c r="C8347" s="171" t="s">
        <v>137</v>
      </c>
      <c r="D8347" s="171" t="s">
        <v>80</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3">
      <c r="A8348" t="s">
        <v>16744</v>
      </c>
      <c r="B8348" s="171" t="s">
        <v>16745</v>
      </c>
      <c r="C8348" s="171" t="s">
        <v>140</v>
      </c>
      <c r="D8348" s="171" t="s">
        <v>4</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3">
      <c r="A8349" t="s">
        <v>16746</v>
      </c>
      <c r="B8349" s="171" t="s">
        <v>16747</v>
      </c>
      <c r="C8349" s="171" t="s">
        <v>8615</v>
      </c>
      <c r="D8349" s="171" t="s">
        <v>80</v>
      </c>
      <c r="E8349" s="11">
        <v>43282</v>
      </c>
      <c r="F8349">
        <v>0</v>
      </c>
      <c r="G8349">
        <v>0</v>
      </c>
      <c r="H8349" t="e">
        <v>#DIV/0!</v>
      </c>
      <c r="I8349">
        <v>0</v>
      </c>
      <c r="J8349">
        <v>0</v>
      </c>
      <c r="K8349" t="e">
        <v>#DIV/0!</v>
      </c>
      <c r="L8349">
        <v>0</v>
      </c>
      <c r="M8349" t="e">
        <v>#DIV/0!</v>
      </c>
      <c r="N8349">
        <v>0</v>
      </c>
      <c r="P8349">
        <v>0</v>
      </c>
      <c r="Q8349">
        <v>0</v>
      </c>
      <c r="R8349" t="e">
        <v>#DIV/0!</v>
      </c>
      <c r="S8349">
        <v>0</v>
      </c>
    </row>
    <row r="8350" spans="1:20" x14ac:dyDescent="0.3">
      <c r="A8350" t="s">
        <v>16748</v>
      </c>
      <c r="B8350" s="171" t="s">
        <v>16749</v>
      </c>
      <c r="C8350" s="171" t="s">
        <v>8590</v>
      </c>
      <c r="D8350" s="171" t="s">
        <v>4</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3">
      <c r="A8351" t="s">
        <v>16750</v>
      </c>
      <c r="B8351" s="171" t="s">
        <v>16751</v>
      </c>
      <c r="C8351" s="171" t="s">
        <v>167</v>
      </c>
      <c r="D8351" s="171" t="s">
        <v>80</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3">
      <c r="A8352" t="s">
        <v>16752</v>
      </c>
      <c r="B8352" s="171" t="s">
        <v>16753</v>
      </c>
      <c r="C8352" s="171" t="s">
        <v>16557</v>
      </c>
      <c r="D8352" s="171" t="s">
        <v>4</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3">
      <c r="A8353" t="s">
        <v>16754</v>
      </c>
      <c r="B8353" s="171" t="s">
        <v>16755</v>
      </c>
      <c r="C8353" s="171" t="s">
        <v>170</v>
      </c>
      <c r="D8353" s="171" t="s">
        <v>4</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3">
      <c r="A8354" t="s">
        <v>16756</v>
      </c>
      <c r="B8354" s="171" t="s">
        <v>16757</v>
      </c>
      <c r="C8354" s="171" t="s">
        <v>179</v>
      </c>
      <c r="D8354" s="171" t="s">
        <v>80</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3">
      <c r="A8355" t="s">
        <v>16758</v>
      </c>
      <c r="B8355" s="171" t="s">
        <v>16759</v>
      </c>
      <c r="C8355" s="171" t="s">
        <v>182</v>
      </c>
      <c r="D8355" s="171" t="s">
        <v>4</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3">
      <c r="A8356" t="s">
        <v>16760</v>
      </c>
      <c r="B8356" s="171" t="s">
        <v>16761</v>
      </c>
      <c r="C8356" s="171" t="s">
        <v>185</v>
      </c>
      <c r="D8356" s="171" t="s">
        <v>80</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3">
      <c r="A8357" t="s">
        <v>16762</v>
      </c>
      <c r="B8357" s="171" t="s">
        <v>16763</v>
      </c>
      <c r="C8357" s="171" t="s">
        <v>188</v>
      </c>
      <c r="D8357" s="171" t="s">
        <v>4</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3">
      <c r="A8358" t="s">
        <v>16764</v>
      </c>
      <c r="B8358" s="171" t="s">
        <v>16765</v>
      </c>
      <c r="C8358" s="171" t="s">
        <v>10537</v>
      </c>
      <c r="D8358" s="171" t="s">
        <v>4</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3">
      <c r="A8359" t="s">
        <v>16766</v>
      </c>
      <c r="B8359" s="171" t="s">
        <v>16767</v>
      </c>
      <c r="C8359" s="171" t="s">
        <v>191</v>
      </c>
      <c r="D8359" s="171" t="s">
        <v>80</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3">
      <c r="A8360" t="s">
        <v>16768</v>
      </c>
      <c r="B8360" s="171" t="s">
        <v>16769</v>
      </c>
      <c r="C8360" s="171" t="s">
        <v>194</v>
      </c>
      <c r="D8360" s="171" t="s">
        <v>4</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3">
      <c r="A8361" t="s">
        <v>16770</v>
      </c>
      <c r="B8361" s="171" t="s">
        <v>16771</v>
      </c>
      <c r="C8361" s="171" t="s">
        <v>197</v>
      </c>
      <c r="D8361" s="171" t="s">
        <v>4</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3">
      <c r="A8362" t="s">
        <v>16772</v>
      </c>
      <c r="B8362" s="171" t="s">
        <v>16773</v>
      </c>
      <c r="C8362" s="171" t="s">
        <v>209</v>
      </c>
      <c r="D8362" s="171" t="s">
        <v>4</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3">
      <c r="A8363" t="s">
        <v>16774</v>
      </c>
      <c r="B8363" s="171" t="s">
        <v>16775</v>
      </c>
      <c r="C8363" s="171" t="s">
        <v>212</v>
      </c>
      <c r="D8363" s="171" t="s">
        <v>80</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3">
      <c r="A8364" t="s">
        <v>16776</v>
      </c>
      <c r="B8364" s="171" t="s">
        <v>16777</v>
      </c>
      <c r="C8364" s="171" t="s">
        <v>215</v>
      </c>
      <c r="D8364" s="171" t="s">
        <v>80</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3">
      <c r="A8365" t="s">
        <v>16778</v>
      </c>
      <c r="B8365" s="171" t="s">
        <v>16779</v>
      </c>
      <c r="C8365" s="171" t="s">
        <v>218</v>
      </c>
      <c r="D8365" s="171" t="s">
        <v>4</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3">
      <c r="A8366" t="s">
        <v>16780</v>
      </c>
      <c r="B8366" s="171" t="s">
        <v>16781</v>
      </c>
      <c r="C8366" s="171" t="s">
        <v>8233</v>
      </c>
      <c r="D8366" s="171" t="s">
        <v>80</v>
      </c>
      <c r="E8366" s="11">
        <v>43282</v>
      </c>
      <c r="F8366">
        <v>0</v>
      </c>
      <c r="G8366">
        <v>0</v>
      </c>
      <c r="H8366" t="e">
        <v>#DIV/0!</v>
      </c>
      <c r="I8366">
        <v>0</v>
      </c>
      <c r="J8366">
        <v>0</v>
      </c>
      <c r="K8366" t="e">
        <v>#DIV/0!</v>
      </c>
      <c r="L8366">
        <v>0</v>
      </c>
      <c r="M8366" t="e">
        <v>#DIV/0!</v>
      </c>
      <c r="N8366">
        <v>0</v>
      </c>
      <c r="P8366">
        <v>0</v>
      </c>
      <c r="Q8366">
        <v>0</v>
      </c>
      <c r="R8366" t="e">
        <v>#DIV/0!</v>
      </c>
      <c r="S8366">
        <v>0</v>
      </c>
    </row>
    <row r="8367" spans="1:20" x14ac:dyDescent="0.3">
      <c r="A8367" t="s">
        <v>16782</v>
      </c>
      <c r="B8367" s="171" t="s">
        <v>16783</v>
      </c>
      <c r="C8367" s="171" t="s">
        <v>8193</v>
      </c>
      <c r="D8367" s="171" t="s">
        <v>4</v>
      </c>
      <c r="E8367" s="11">
        <v>43282</v>
      </c>
      <c r="F8367">
        <v>0</v>
      </c>
      <c r="G8367">
        <v>0</v>
      </c>
      <c r="H8367" t="e">
        <v>#DIV/0!</v>
      </c>
      <c r="I8367">
        <v>0</v>
      </c>
      <c r="J8367">
        <v>0</v>
      </c>
      <c r="K8367" t="e">
        <v>#DIV/0!</v>
      </c>
      <c r="L8367">
        <v>0</v>
      </c>
      <c r="M8367" t="e">
        <v>#DIV/0!</v>
      </c>
      <c r="N8367">
        <v>0</v>
      </c>
      <c r="P8367">
        <v>0</v>
      </c>
      <c r="Q8367">
        <v>0</v>
      </c>
      <c r="R8367" t="e">
        <v>#DIV/0!</v>
      </c>
      <c r="S8367">
        <v>0</v>
      </c>
    </row>
    <row r="8368" spans="1:20" x14ac:dyDescent="0.3">
      <c r="A8368" t="s">
        <v>16784</v>
      </c>
      <c r="B8368" s="171" t="s">
        <v>16785</v>
      </c>
      <c r="C8368" s="171" t="s">
        <v>233</v>
      </c>
      <c r="D8368" s="171" t="s">
        <v>80</v>
      </c>
      <c r="E8368" s="11">
        <v>43282</v>
      </c>
      <c r="F8368">
        <v>0</v>
      </c>
      <c r="G8368">
        <v>0</v>
      </c>
      <c r="H8368" t="e">
        <v>#DIV/0!</v>
      </c>
      <c r="I8368">
        <v>0</v>
      </c>
      <c r="J8368">
        <v>0</v>
      </c>
      <c r="K8368" t="e">
        <v>#DIV/0!</v>
      </c>
      <c r="L8368">
        <v>0</v>
      </c>
      <c r="M8368" t="e">
        <v>#DIV/0!</v>
      </c>
      <c r="N8368">
        <v>0</v>
      </c>
      <c r="P8368">
        <v>0</v>
      </c>
      <c r="Q8368">
        <v>0</v>
      </c>
      <c r="R8368" t="e">
        <v>#DIV/0!</v>
      </c>
      <c r="S8368">
        <v>0</v>
      </c>
    </row>
    <row r="8369" spans="1:20" x14ac:dyDescent="0.3">
      <c r="A8369" t="s">
        <v>16786</v>
      </c>
      <c r="B8369" s="171" t="s">
        <v>16787</v>
      </c>
      <c r="C8369" s="171" t="s">
        <v>236</v>
      </c>
      <c r="D8369" s="171" t="s">
        <v>4</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3">
      <c r="A8370" t="s">
        <v>16788</v>
      </c>
      <c r="B8370" s="171" t="s">
        <v>16789</v>
      </c>
      <c r="C8370" s="171" t="s">
        <v>239</v>
      </c>
      <c r="D8370" s="171" t="s">
        <v>4</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3">
      <c r="A8371" t="s">
        <v>16790</v>
      </c>
      <c r="B8371" s="171" t="s">
        <v>16791</v>
      </c>
      <c r="C8371" s="171" t="s">
        <v>143</v>
      </c>
      <c r="D8371" s="171" t="s">
        <v>4</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3">
      <c r="A8372" t="s">
        <v>16792</v>
      </c>
      <c r="B8372" s="171" t="s">
        <v>16793</v>
      </c>
      <c r="C8372" s="171" t="s">
        <v>146</v>
      </c>
      <c r="D8372" s="171" t="s">
        <v>80</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3">
      <c r="A8373" t="s">
        <v>16794</v>
      </c>
      <c r="B8373" s="171" t="s">
        <v>16795</v>
      </c>
      <c r="C8373" s="171" t="s">
        <v>152</v>
      </c>
      <c r="D8373" s="171" t="s">
        <v>4</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3">
      <c r="A8374" t="s">
        <v>16796</v>
      </c>
      <c r="B8374" s="171" t="s">
        <v>16797</v>
      </c>
      <c r="C8374" s="171" t="s">
        <v>155</v>
      </c>
      <c r="D8374" s="171" t="s">
        <v>4</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3">
      <c r="A8375" t="s">
        <v>16798</v>
      </c>
      <c r="B8375" s="171" t="s">
        <v>16799</v>
      </c>
      <c r="C8375" s="171" t="s">
        <v>10534</v>
      </c>
      <c r="D8375" s="171" t="s">
        <v>4</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3">
      <c r="A8376" t="s">
        <v>16800</v>
      </c>
      <c r="B8376" s="171" t="s">
        <v>16801</v>
      </c>
      <c r="C8376" s="171" t="s">
        <v>158</v>
      </c>
      <c r="D8376" s="171" t="s">
        <v>4</v>
      </c>
      <c r="E8376" s="11">
        <v>43282</v>
      </c>
      <c r="F8376">
        <v>0</v>
      </c>
      <c r="G8376">
        <v>0</v>
      </c>
      <c r="H8376" t="e">
        <v>#DIV/0!</v>
      </c>
      <c r="I8376">
        <v>0</v>
      </c>
      <c r="J8376">
        <v>0</v>
      </c>
      <c r="K8376" t="e">
        <v>#DIV/0!</v>
      </c>
      <c r="L8376">
        <v>0</v>
      </c>
      <c r="M8376" t="e">
        <v>#DIV/0!</v>
      </c>
      <c r="N8376">
        <v>0</v>
      </c>
      <c r="P8376">
        <v>0</v>
      </c>
      <c r="Q8376">
        <v>0</v>
      </c>
      <c r="R8376" t="e">
        <v>#DIV/0!</v>
      </c>
      <c r="S8376">
        <v>0</v>
      </c>
    </row>
    <row r="8377" spans="1:20" x14ac:dyDescent="0.3">
      <c r="A8377" t="s">
        <v>16802</v>
      </c>
      <c r="B8377" s="171" t="s">
        <v>16803</v>
      </c>
      <c r="C8377" s="171" t="s">
        <v>161</v>
      </c>
      <c r="D8377" s="171" t="s">
        <v>80</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3">
      <c r="A8378" t="s">
        <v>16804</v>
      </c>
      <c r="B8378" s="171" t="s">
        <v>16805</v>
      </c>
      <c r="C8378" s="171" t="s">
        <v>16232</v>
      </c>
      <c r="D8378" s="171" t="s">
        <v>4</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3">
      <c r="A8379" t="s">
        <v>16806</v>
      </c>
      <c r="B8379" s="171" t="s">
        <v>16807</v>
      </c>
      <c r="C8379" s="171" t="s">
        <v>221</v>
      </c>
      <c r="D8379" s="171" t="s">
        <v>80</v>
      </c>
      <c r="E8379" s="11">
        <v>43282</v>
      </c>
      <c r="F8379">
        <v>0</v>
      </c>
      <c r="G8379">
        <v>0</v>
      </c>
      <c r="H8379" t="e">
        <v>#DIV/0!</v>
      </c>
      <c r="I8379">
        <v>0</v>
      </c>
      <c r="J8379">
        <v>0</v>
      </c>
      <c r="K8379" t="e">
        <v>#DIV/0!</v>
      </c>
      <c r="L8379">
        <v>0</v>
      </c>
      <c r="M8379" t="e">
        <v>#DIV/0!</v>
      </c>
      <c r="N8379">
        <v>0</v>
      </c>
      <c r="P8379">
        <v>0</v>
      </c>
      <c r="Q8379">
        <v>0</v>
      </c>
      <c r="R8379" t="e">
        <v>#DIV/0!</v>
      </c>
      <c r="S8379">
        <v>0</v>
      </c>
    </row>
    <row r="8380" spans="1:20" x14ac:dyDescent="0.3">
      <c r="A8380" t="s">
        <v>16808</v>
      </c>
      <c r="B8380" s="171" t="s">
        <v>16809</v>
      </c>
      <c r="C8380" s="171" t="s">
        <v>227</v>
      </c>
      <c r="D8380" s="171" t="s">
        <v>4</v>
      </c>
      <c r="E8380" s="11">
        <v>43282</v>
      </c>
      <c r="F8380">
        <v>0</v>
      </c>
      <c r="G8380">
        <v>0</v>
      </c>
      <c r="H8380" t="e">
        <v>#DIV/0!</v>
      </c>
      <c r="I8380">
        <v>0</v>
      </c>
      <c r="J8380">
        <v>0</v>
      </c>
      <c r="K8380" t="e">
        <v>#DIV/0!</v>
      </c>
      <c r="L8380">
        <v>0</v>
      </c>
      <c r="M8380" t="e">
        <v>#DIV/0!</v>
      </c>
      <c r="N8380">
        <v>0</v>
      </c>
      <c r="P8380">
        <v>0</v>
      </c>
      <c r="Q8380">
        <v>0</v>
      </c>
      <c r="R8380" t="e">
        <v>#DIV/0!</v>
      </c>
      <c r="S8380">
        <v>0</v>
      </c>
    </row>
    <row r="8381" spans="1:20" x14ac:dyDescent="0.3">
      <c r="A8381" t="s">
        <v>16810</v>
      </c>
      <c r="B8381" s="171" t="s">
        <v>16811</v>
      </c>
      <c r="C8381" s="171" t="s">
        <v>230</v>
      </c>
      <c r="D8381" s="171" t="s">
        <v>4</v>
      </c>
      <c r="E8381" s="11">
        <v>43282</v>
      </c>
      <c r="F8381">
        <v>0</v>
      </c>
      <c r="G8381">
        <v>0</v>
      </c>
      <c r="H8381" t="e">
        <v>#DIV/0!</v>
      </c>
      <c r="I8381">
        <v>0</v>
      </c>
      <c r="J8381">
        <v>0</v>
      </c>
      <c r="K8381" t="e">
        <v>#DIV/0!</v>
      </c>
      <c r="L8381">
        <v>0</v>
      </c>
      <c r="M8381" t="e">
        <v>#DIV/0!</v>
      </c>
      <c r="N8381">
        <v>0</v>
      </c>
      <c r="P8381">
        <v>0</v>
      </c>
      <c r="Q8381">
        <v>0</v>
      </c>
      <c r="R8381" t="e">
        <v>#DIV/0!</v>
      </c>
      <c r="S8381">
        <v>0</v>
      </c>
    </row>
    <row r="8382" spans="1:20" x14ac:dyDescent="0.3">
      <c r="A8382" t="s">
        <v>16812</v>
      </c>
      <c r="B8382" s="171" t="s">
        <v>16813</v>
      </c>
      <c r="C8382" s="171" t="s">
        <v>14824</v>
      </c>
      <c r="D8382" s="171" t="s">
        <v>4</v>
      </c>
      <c r="E8382" s="11">
        <v>43282</v>
      </c>
      <c r="F8382">
        <v>0</v>
      </c>
      <c r="G8382">
        <v>0</v>
      </c>
      <c r="H8382" t="e">
        <v>#DIV/0!</v>
      </c>
      <c r="I8382">
        <v>0</v>
      </c>
      <c r="J8382">
        <v>0</v>
      </c>
      <c r="K8382" t="e">
        <v>#DIV/0!</v>
      </c>
      <c r="L8382">
        <v>0</v>
      </c>
      <c r="M8382" t="e">
        <v>#DIV/0!</v>
      </c>
      <c r="N8382">
        <v>0</v>
      </c>
      <c r="P8382">
        <v>0</v>
      </c>
      <c r="Q8382">
        <v>0</v>
      </c>
      <c r="R8382" t="e">
        <v>#DIV/0!</v>
      </c>
      <c r="S8382">
        <v>0</v>
      </c>
    </row>
    <row r="8383" spans="1:20" x14ac:dyDescent="0.3">
      <c r="A8383" t="s">
        <v>16814</v>
      </c>
      <c r="B8383" s="171" t="s">
        <v>16815</v>
      </c>
      <c r="C8383" s="171" t="s">
        <v>14899</v>
      </c>
      <c r="D8383" s="171" t="s">
        <v>80</v>
      </c>
      <c r="E8383" s="11">
        <v>43282</v>
      </c>
      <c r="F8383">
        <v>0</v>
      </c>
      <c r="G8383">
        <v>0</v>
      </c>
      <c r="H8383" t="e">
        <v>#DIV/0!</v>
      </c>
      <c r="I8383">
        <v>0</v>
      </c>
      <c r="J8383">
        <v>0</v>
      </c>
      <c r="K8383" t="e">
        <v>#DIV/0!</v>
      </c>
      <c r="L8383">
        <v>0</v>
      </c>
      <c r="M8383" t="e">
        <v>#DIV/0!</v>
      </c>
      <c r="N8383">
        <v>0</v>
      </c>
      <c r="P8383">
        <v>0</v>
      </c>
      <c r="Q8383">
        <v>0</v>
      </c>
      <c r="R8383" t="e">
        <v>#DIV/0!</v>
      </c>
      <c r="S8383">
        <v>0</v>
      </c>
    </row>
    <row r="8384" spans="1:20" x14ac:dyDescent="0.3">
      <c r="A8384" t="s">
        <v>16816</v>
      </c>
      <c r="B8384" s="171" t="s">
        <v>16817</v>
      </c>
      <c r="C8384" s="171" t="s">
        <v>15344</v>
      </c>
      <c r="D8384" s="171" t="s">
        <v>4</v>
      </c>
      <c r="E8384" s="11">
        <v>43282</v>
      </c>
      <c r="F8384">
        <v>0</v>
      </c>
      <c r="G8384">
        <v>0</v>
      </c>
      <c r="H8384" t="e">
        <v>#DIV/0!</v>
      </c>
      <c r="I8384">
        <v>0</v>
      </c>
      <c r="J8384">
        <v>0</v>
      </c>
      <c r="K8384" t="e">
        <v>#DIV/0!</v>
      </c>
      <c r="L8384">
        <v>0</v>
      </c>
      <c r="M8384" t="e">
        <v>#DIV/0!</v>
      </c>
      <c r="N8384">
        <v>0</v>
      </c>
      <c r="P8384">
        <v>0</v>
      </c>
      <c r="Q8384">
        <v>0</v>
      </c>
      <c r="R8384" t="e">
        <v>#DIV/0!</v>
      </c>
      <c r="S8384">
        <v>0</v>
      </c>
    </row>
    <row r="8385" spans="1:19" x14ac:dyDescent="0.3">
      <c r="A8385" t="s">
        <v>16818</v>
      </c>
      <c r="B8385" s="171" t="s">
        <v>16819</v>
      </c>
      <c r="C8385" s="171" t="s">
        <v>14843</v>
      </c>
      <c r="D8385" s="171" t="s">
        <v>4</v>
      </c>
      <c r="E8385" s="11">
        <v>43282</v>
      </c>
      <c r="F8385">
        <v>0</v>
      </c>
      <c r="G8385">
        <v>0</v>
      </c>
      <c r="H8385" t="e">
        <v>#DIV/0!</v>
      </c>
      <c r="I8385">
        <v>0</v>
      </c>
      <c r="J8385">
        <v>0</v>
      </c>
      <c r="K8385" t="e">
        <v>#DIV/0!</v>
      </c>
      <c r="L8385">
        <v>0</v>
      </c>
      <c r="M8385" t="e">
        <v>#DIV/0!</v>
      </c>
      <c r="N8385">
        <v>0</v>
      </c>
      <c r="P8385">
        <v>0</v>
      </c>
      <c r="Q8385">
        <v>0</v>
      </c>
      <c r="R8385" t="e">
        <v>#DIV/0!</v>
      </c>
      <c r="S8385">
        <v>0</v>
      </c>
    </row>
    <row r="8386" spans="1:19" x14ac:dyDescent="0.3">
      <c r="A8386" t="s">
        <v>16820</v>
      </c>
      <c r="B8386" s="171" t="s">
        <v>16821</v>
      </c>
      <c r="C8386" s="171" t="s">
        <v>15511</v>
      </c>
      <c r="D8386" s="171" t="s">
        <v>4</v>
      </c>
      <c r="E8386" s="11">
        <v>43313</v>
      </c>
      <c r="F8386">
        <v>29</v>
      </c>
      <c r="G8386">
        <v>31</v>
      </c>
      <c r="I8386">
        <v>129</v>
      </c>
      <c r="J8386">
        <v>174</v>
      </c>
      <c r="L8386">
        <v>186</v>
      </c>
      <c r="N8386">
        <v>106</v>
      </c>
      <c r="P8386">
        <v>6</v>
      </c>
      <c r="Q8386">
        <v>12</v>
      </c>
      <c r="S8386">
        <v>23</v>
      </c>
    </row>
    <row r="8387" spans="1:19" x14ac:dyDescent="0.3">
      <c r="A8387" t="s">
        <v>16822</v>
      </c>
      <c r="B8387" s="171" t="s">
        <v>16823</v>
      </c>
      <c r="C8387" s="171" t="s">
        <v>119</v>
      </c>
      <c r="D8387" s="171" t="s">
        <v>80</v>
      </c>
      <c r="E8387" s="11">
        <v>43313</v>
      </c>
      <c r="F8387">
        <v>0</v>
      </c>
      <c r="G8387">
        <v>0</v>
      </c>
      <c r="I8387">
        <v>0</v>
      </c>
      <c r="J8387">
        <v>0</v>
      </c>
      <c r="L8387">
        <v>0</v>
      </c>
      <c r="N8387">
        <v>0</v>
      </c>
      <c r="P8387">
        <v>0</v>
      </c>
      <c r="Q8387">
        <v>0</v>
      </c>
      <c r="S8387">
        <v>0</v>
      </c>
    </row>
    <row r="8388" spans="1:19" x14ac:dyDescent="0.3">
      <c r="A8388" t="s">
        <v>16824</v>
      </c>
      <c r="B8388" s="171" t="s">
        <v>16825</v>
      </c>
      <c r="C8388" s="171" t="s">
        <v>143</v>
      </c>
      <c r="D8388" s="171" t="s">
        <v>80</v>
      </c>
      <c r="E8388" s="11">
        <v>43313</v>
      </c>
      <c r="F8388">
        <v>0</v>
      </c>
      <c r="G8388">
        <v>0</v>
      </c>
      <c r="I8388">
        <v>0</v>
      </c>
      <c r="J8388">
        <v>0</v>
      </c>
      <c r="L8388">
        <v>0</v>
      </c>
      <c r="N8388">
        <v>0</v>
      </c>
      <c r="P8388">
        <v>0</v>
      </c>
      <c r="Q8388">
        <v>0</v>
      </c>
      <c r="S8388">
        <v>0</v>
      </c>
    </row>
    <row r="8389" spans="1:19" x14ac:dyDescent="0.3">
      <c r="A8389" t="s">
        <v>16826</v>
      </c>
      <c r="B8389" s="171" t="s">
        <v>16827</v>
      </c>
      <c r="C8389" s="171" t="s">
        <v>158</v>
      </c>
      <c r="D8389" s="171" t="s">
        <v>80</v>
      </c>
      <c r="E8389" s="11">
        <v>43313</v>
      </c>
      <c r="F8389">
        <v>0</v>
      </c>
      <c r="G8389">
        <v>0</v>
      </c>
      <c r="I8389">
        <v>0</v>
      </c>
      <c r="J8389">
        <v>0</v>
      </c>
      <c r="L8389">
        <v>0</v>
      </c>
      <c r="N8389">
        <v>0</v>
      </c>
      <c r="P8389">
        <v>0</v>
      </c>
      <c r="Q8389">
        <v>0</v>
      </c>
      <c r="S8389">
        <v>0</v>
      </c>
    </row>
    <row r="8390" spans="1:19" x14ac:dyDescent="0.3">
      <c r="A8390" t="s">
        <v>16828</v>
      </c>
      <c r="B8390" s="171" t="s">
        <v>16829</v>
      </c>
      <c r="C8390" s="171" t="s">
        <v>209</v>
      </c>
      <c r="D8390" s="171" t="s">
        <v>80</v>
      </c>
      <c r="E8390" s="11">
        <v>43313</v>
      </c>
      <c r="F8390">
        <v>0</v>
      </c>
      <c r="G8390">
        <v>0</v>
      </c>
      <c r="I8390">
        <v>0</v>
      </c>
      <c r="J8390">
        <v>0</v>
      </c>
      <c r="L8390">
        <v>0</v>
      </c>
      <c r="N8390">
        <v>0</v>
      </c>
      <c r="P8390">
        <v>0</v>
      </c>
      <c r="Q8390">
        <v>0</v>
      </c>
      <c r="S8390">
        <v>0</v>
      </c>
    </row>
    <row r="8391" spans="1:19" x14ac:dyDescent="0.3">
      <c r="A8391" t="s">
        <v>16830</v>
      </c>
      <c r="B8391" s="171" t="s">
        <v>16831</v>
      </c>
      <c r="C8391" s="171" t="s">
        <v>76</v>
      </c>
      <c r="D8391" s="171" t="s">
        <v>4</v>
      </c>
      <c r="E8391" s="11">
        <v>43313</v>
      </c>
      <c r="F8391">
        <v>0</v>
      </c>
      <c r="G8391">
        <v>0</v>
      </c>
      <c r="I8391">
        <v>0</v>
      </c>
      <c r="J8391">
        <v>0</v>
      </c>
      <c r="L8391">
        <v>0</v>
      </c>
      <c r="N8391">
        <v>0</v>
      </c>
      <c r="P8391">
        <v>0</v>
      </c>
      <c r="Q8391">
        <v>0</v>
      </c>
      <c r="S8391">
        <v>0</v>
      </c>
    </row>
    <row r="8392" spans="1:19" x14ac:dyDescent="0.3">
      <c r="A8392" t="s">
        <v>16832</v>
      </c>
      <c r="B8392" s="171" t="s">
        <v>16833</v>
      </c>
      <c r="C8392" s="171" t="s">
        <v>15347</v>
      </c>
      <c r="D8392" s="171" t="s">
        <v>80</v>
      </c>
      <c r="E8392" s="11">
        <v>43313</v>
      </c>
      <c r="F8392">
        <v>0</v>
      </c>
      <c r="G8392">
        <v>0</v>
      </c>
      <c r="I8392">
        <v>0</v>
      </c>
      <c r="J8392">
        <v>0</v>
      </c>
      <c r="L8392">
        <v>0</v>
      </c>
      <c r="N8392">
        <v>0</v>
      </c>
      <c r="P8392">
        <v>0</v>
      </c>
      <c r="Q8392">
        <v>0</v>
      </c>
      <c r="S8392">
        <v>0</v>
      </c>
    </row>
    <row r="8393" spans="1:19" x14ac:dyDescent="0.3">
      <c r="A8393" t="s">
        <v>16834</v>
      </c>
      <c r="B8393" s="171" t="s">
        <v>16835</v>
      </c>
      <c r="C8393" s="171" t="s">
        <v>203</v>
      </c>
      <c r="D8393" s="171" t="s">
        <v>80</v>
      </c>
      <c r="E8393" s="11">
        <v>43313</v>
      </c>
      <c r="F8393">
        <v>3.5</v>
      </c>
      <c r="G8393">
        <v>3.5</v>
      </c>
      <c r="I8393">
        <v>13</v>
      </c>
      <c r="J8393">
        <v>21</v>
      </c>
      <c r="L8393">
        <v>21</v>
      </c>
      <c r="N8393">
        <v>13</v>
      </c>
      <c r="P8393">
        <v>0</v>
      </c>
      <c r="Q8393">
        <v>0</v>
      </c>
      <c r="S8393">
        <v>0</v>
      </c>
    </row>
    <row r="8394" spans="1:19" x14ac:dyDescent="0.3">
      <c r="A8394" t="s">
        <v>16836</v>
      </c>
      <c r="B8394" s="171" t="s">
        <v>16837</v>
      </c>
      <c r="C8394" s="171" t="s">
        <v>15340</v>
      </c>
      <c r="D8394" s="171" t="s">
        <v>15341</v>
      </c>
      <c r="E8394" s="11">
        <v>43313</v>
      </c>
      <c r="F8394">
        <v>2</v>
      </c>
      <c r="G8394">
        <v>2.5</v>
      </c>
      <c r="I8394">
        <v>6</v>
      </c>
      <c r="J8394">
        <v>12</v>
      </c>
      <c r="L8394">
        <v>15</v>
      </c>
      <c r="N8394">
        <v>6</v>
      </c>
      <c r="P8394">
        <v>0</v>
      </c>
      <c r="Q8394">
        <v>0</v>
      </c>
      <c r="S8394">
        <v>0</v>
      </c>
    </row>
    <row r="8395" spans="1:19" x14ac:dyDescent="0.3">
      <c r="A8395" t="s">
        <v>16838</v>
      </c>
      <c r="B8395" s="171" t="s">
        <v>16839</v>
      </c>
      <c r="C8395" s="171" t="s">
        <v>15344</v>
      </c>
      <c r="D8395" s="171" t="s">
        <v>15341</v>
      </c>
      <c r="E8395" s="11">
        <v>43313</v>
      </c>
      <c r="F8395">
        <v>0</v>
      </c>
      <c r="G8395">
        <v>0</v>
      </c>
      <c r="I8395">
        <v>0</v>
      </c>
      <c r="J8395">
        <v>0</v>
      </c>
      <c r="L8395">
        <v>0</v>
      </c>
      <c r="N8395">
        <v>0</v>
      </c>
      <c r="P8395">
        <v>0</v>
      </c>
      <c r="Q8395">
        <v>0</v>
      </c>
      <c r="S8395">
        <v>0</v>
      </c>
    </row>
    <row r="8396" spans="1:19" x14ac:dyDescent="0.3">
      <c r="A8396" t="s">
        <v>16840</v>
      </c>
      <c r="B8396" s="171" t="s">
        <v>16841</v>
      </c>
      <c r="C8396" s="171" t="s">
        <v>15347</v>
      </c>
      <c r="D8396" s="171" t="s">
        <v>15341</v>
      </c>
      <c r="E8396" s="11">
        <v>43313</v>
      </c>
      <c r="F8396">
        <v>2</v>
      </c>
      <c r="G8396">
        <v>2.5</v>
      </c>
      <c r="I8396">
        <v>9</v>
      </c>
      <c r="J8396">
        <v>12</v>
      </c>
      <c r="L8396">
        <v>15</v>
      </c>
      <c r="N8396">
        <v>4</v>
      </c>
      <c r="P8396">
        <v>1</v>
      </c>
      <c r="Q8396">
        <v>2</v>
      </c>
      <c r="S8396">
        <v>5</v>
      </c>
    </row>
    <row r="8397" spans="1:19" x14ac:dyDescent="0.3">
      <c r="A8397" t="s">
        <v>16842</v>
      </c>
      <c r="B8397" s="171" t="s">
        <v>16843</v>
      </c>
      <c r="C8397" s="171" t="s">
        <v>203</v>
      </c>
      <c r="D8397" s="171" t="s">
        <v>15341</v>
      </c>
      <c r="E8397" s="11">
        <v>43313</v>
      </c>
      <c r="F8397">
        <v>0</v>
      </c>
      <c r="G8397">
        <v>0</v>
      </c>
      <c r="I8397">
        <v>0</v>
      </c>
      <c r="J8397">
        <v>0</v>
      </c>
      <c r="L8397">
        <v>0</v>
      </c>
      <c r="N8397">
        <v>0</v>
      </c>
      <c r="P8397">
        <v>0</v>
      </c>
      <c r="Q8397">
        <v>0</v>
      </c>
      <c r="S8397">
        <v>0</v>
      </c>
    </row>
    <row r="8398" spans="1:19" x14ac:dyDescent="0.3">
      <c r="A8398" t="s">
        <v>16844</v>
      </c>
      <c r="B8398" s="171" t="s">
        <v>16845</v>
      </c>
      <c r="C8398" s="171" t="s">
        <v>128</v>
      </c>
      <c r="D8398" s="171" t="s">
        <v>80</v>
      </c>
      <c r="E8398" s="11">
        <v>43313</v>
      </c>
      <c r="F8398">
        <v>0</v>
      </c>
      <c r="G8398">
        <v>0</v>
      </c>
      <c r="I8398">
        <v>0</v>
      </c>
      <c r="J8398">
        <v>0</v>
      </c>
      <c r="L8398">
        <v>0</v>
      </c>
      <c r="N8398">
        <v>0</v>
      </c>
      <c r="P8398">
        <v>0</v>
      </c>
      <c r="Q8398">
        <v>0</v>
      </c>
      <c r="S8398">
        <v>0</v>
      </c>
    </row>
    <row r="8399" spans="1:19" x14ac:dyDescent="0.3">
      <c r="A8399" t="s">
        <v>16846</v>
      </c>
      <c r="B8399" s="171" t="s">
        <v>16847</v>
      </c>
      <c r="C8399" s="171" t="s">
        <v>14824</v>
      </c>
      <c r="D8399" s="171" t="s">
        <v>80</v>
      </c>
      <c r="E8399" s="11">
        <v>43313</v>
      </c>
      <c r="F8399">
        <v>0</v>
      </c>
      <c r="G8399">
        <v>0</v>
      </c>
      <c r="I8399">
        <v>0</v>
      </c>
      <c r="J8399">
        <v>0</v>
      </c>
      <c r="L8399">
        <v>0</v>
      </c>
      <c r="N8399">
        <v>0</v>
      </c>
      <c r="P8399">
        <v>0</v>
      </c>
      <c r="Q8399">
        <v>0</v>
      </c>
      <c r="S8399">
        <v>0</v>
      </c>
    </row>
    <row r="8400" spans="1:19" x14ac:dyDescent="0.3">
      <c r="A8400" t="s">
        <v>16848</v>
      </c>
      <c r="B8400" s="171" t="s">
        <v>16849</v>
      </c>
      <c r="C8400" s="171" t="s">
        <v>152</v>
      </c>
      <c r="D8400" s="171" t="s">
        <v>80</v>
      </c>
      <c r="E8400" s="11">
        <v>43313</v>
      </c>
      <c r="F8400">
        <v>1</v>
      </c>
      <c r="G8400">
        <v>3</v>
      </c>
      <c r="I8400">
        <v>1</v>
      </c>
      <c r="J8400">
        <v>10</v>
      </c>
      <c r="L8400">
        <v>30</v>
      </c>
      <c r="N8400">
        <v>1</v>
      </c>
      <c r="O8400">
        <v>0</v>
      </c>
      <c r="P8400">
        <v>0</v>
      </c>
      <c r="Q8400">
        <v>1</v>
      </c>
      <c r="S8400">
        <v>0</v>
      </c>
    </row>
    <row r="8401" spans="1:19" x14ac:dyDescent="0.3">
      <c r="A8401" t="s">
        <v>16850</v>
      </c>
      <c r="B8401" s="171" t="s">
        <v>16851</v>
      </c>
      <c r="C8401" s="171" t="s">
        <v>194</v>
      </c>
      <c r="D8401" s="171" t="s">
        <v>80</v>
      </c>
      <c r="E8401" s="11">
        <v>43313</v>
      </c>
      <c r="F8401">
        <v>5</v>
      </c>
      <c r="G8401">
        <v>6</v>
      </c>
      <c r="I8401">
        <v>24</v>
      </c>
      <c r="J8401">
        <v>40</v>
      </c>
      <c r="L8401">
        <v>48</v>
      </c>
      <c r="N8401">
        <v>17</v>
      </c>
      <c r="O8401">
        <v>0.98</v>
      </c>
      <c r="P8401">
        <v>6</v>
      </c>
      <c r="Q8401">
        <v>8</v>
      </c>
      <c r="S8401">
        <v>7</v>
      </c>
    </row>
    <row r="8402" spans="1:19" x14ac:dyDescent="0.3">
      <c r="A8402" t="s">
        <v>16852</v>
      </c>
      <c r="B8402" s="171" t="s">
        <v>16853</v>
      </c>
      <c r="C8402" s="171" t="s">
        <v>236</v>
      </c>
      <c r="D8402" s="171" t="s">
        <v>80</v>
      </c>
      <c r="E8402" s="11">
        <v>43313</v>
      </c>
      <c r="F8402">
        <v>0</v>
      </c>
      <c r="G8402">
        <v>0</v>
      </c>
      <c r="I8402">
        <v>0</v>
      </c>
      <c r="J8402">
        <v>0</v>
      </c>
      <c r="L8402">
        <v>0</v>
      </c>
      <c r="N8402">
        <v>0</v>
      </c>
      <c r="P8402">
        <v>0</v>
      </c>
      <c r="Q8402">
        <v>0</v>
      </c>
      <c r="S8402">
        <v>0</v>
      </c>
    </row>
    <row r="8403" spans="1:19" x14ac:dyDescent="0.3">
      <c r="A8403" t="s">
        <v>16854</v>
      </c>
      <c r="B8403" s="171" t="s">
        <v>16855</v>
      </c>
      <c r="C8403" s="171" t="s">
        <v>239</v>
      </c>
      <c r="D8403" s="171" t="s">
        <v>80</v>
      </c>
      <c r="E8403" s="11">
        <v>43313</v>
      </c>
      <c r="F8403">
        <v>0</v>
      </c>
      <c r="G8403">
        <v>0</v>
      </c>
      <c r="I8403">
        <v>0</v>
      </c>
      <c r="J8403">
        <v>0</v>
      </c>
      <c r="L8403">
        <v>0</v>
      </c>
      <c r="N8403">
        <v>0</v>
      </c>
      <c r="P8403">
        <v>0</v>
      </c>
      <c r="Q8403">
        <v>0</v>
      </c>
      <c r="S8403">
        <v>0</v>
      </c>
    </row>
    <row r="8404" spans="1:19" x14ac:dyDescent="0.3">
      <c r="A8404" t="s">
        <v>16856</v>
      </c>
      <c r="B8404" s="171" t="s">
        <v>16857</v>
      </c>
      <c r="C8404" s="171" t="s">
        <v>176</v>
      </c>
      <c r="D8404" s="171" t="s">
        <v>80</v>
      </c>
      <c r="E8404" s="11">
        <v>43313</v>
      </c>
      <c r="F8404">
        <v>4</v>
      </c>
      <c r="G8404">
        <v>4</v>
      </c>
      <c r="I8404">
        <v>34</v>
      </c>
      <c r="J8404">
        <v>24</v>
      </c>
      <c r="L8404">
        <v>24</v>
      </c>
      <c r="N8404">
        <v>27</v>
      </c>
      <c r="P8404">
        <v>1</v>
      </c>
      <c r="Q8404">
        <v>4</v>
      </c>
      <c r="S8404">
        <v>7</v>
      </c>
    </row>
    <row r="8405" spans="1:19" x14ac:dyDescent="0.3">
      <c r="A8405" t="s">
        <v>16858</v>
      </c>
      <c r="B8405" s="171" t="s">
        <v>16859</v>
      </c>
      <c r="C8405" s="171" t="s">
        <v>206</v>
      </c>
      <c r="D8405" s="171" t="s">
        <v>80</v>
      </c>
      <c r="E8405" s="11">
        <v>43313</v>
      </c>
      <c r="F8405">
        <v>2</v>
      </c>
      <c r="G8405">
        <v>3</v>
      </c>
      <c r="I8405">
        <v>7</v>
      </c>
      <c r="J8405">
        <v>12</v>
      </c>
      <c r="L8405">
        <v>18</v>
      </c>
      <c r="N8405">
        <v>7</v>
      </c>
      <c r="P8405">
        <v>0</v>
      </c>
      <c r="Q8405">
        <v>0</v>
      </c>
      <c r="S8405">
        <v>0</v>
      </c>
    </row>
    <row r="8406" spans="1:19" x14ac:dyDescent="0.3">
      <c r="A8406" t="s">
        <v>16860</v>
      </c>
      <c r="B8406" s="171" t="s">
        <v>16861</v>
      </c>
      <c r="C8406" s="171" t="s">
        <v>176</v>
      </c>
      <c r="D8406" s="171" t="s">
        <v>15341</v>
      </c>
      <c r="E8406" s="11">
        <v>43313</v>
      </c>
      <c r="F8406">
        <v>0</v>
      </c>
      <c r="G8406">
        <v>0.5</v>
      </c>
      <c r="I8406">
        <v>0</v>
      </c>
      <c r="J8406">
        <v>0</v>
      </c>
      <c r="L8406">
        <v>3</v>
      </c>
      <c r="N8406">
        <v>0</v>
      </c>
      <c r="P8406">
        <v>0</v>
      </c>
      <c r="Q8406">
        <v>0</v>
      </c>
      <c r="S8406">
        <v>0</v>
      </c>
    </row>
    <row r="8407" spans="1:19" x14ac:dyDescent="0.3">
      <c r="A8407" t="s">
        <v>16862</v>
      </c>
      <c r="B8407" s="171" t="s">
        <v>16863</v>
      </c>
      <c r="C8407" s="171" t="s">
        <v>206</v>
      </c>
      <c r="D8407" s="171" t="s">
        <v>15341</v>
      </c>
      <c r="E8407" s="11">
        <v>43313</v>
      </c>
      <c r="F8407">
        <v>0.5</v>
      </c>
      <c r="G8407">
        <v>0.5</v>
      </c>
      <c r="I8407">
        <v>1</v>
      </c>
      <c r="J8407">
        <v>3</v>
      </c>
      <c r="L8407">
        <v>3</v>
      </c>
      <c r="N8407">
        <v>1</v>
      </c>
      <c r="P8407">
        <v>0</v>
      </c>
      <c r="Q8407">
        <v>0</v>
      </c>
      <c r="S8407">
        <v>0</v>
      </c>
    </row>
    <row r="8408" spans="1:19" x14ac:dyDescent="0.3">
      <c r="A8408" t="s">
        <v>16864</v>
      </c>
      <c r="B8408" s="171" t="s">
        <v>16865</v>
      </c>
      <c r="C8408" s="171" t="s">
        <v>16544</v>
      </c>
      <c r="D8408" s="171" t="s">
        <v>15341</v>
      </c>
      <c r="E8408" s="11">
        <v>43313</v>
      </c>
      <c r="F8408">
        <v>2</v>
      </c>
      <c r="G8408">
        <v>1.5</v>
      </c>
      <c r="I8408">
        <v>8</v>
      </c>
      <c r="J8408">
        <v>12</v>
      </c>
      <c r="L8408">
        <v>9</v>
      </c>
      <c r="N8408">
        <v>4</v>
      </c>
      <c r="P8408">
        <v>0</v>
      </c>
      <c r="Q8408">
        <v>0</v>
      </c>
      <c r="S8408">
        <v>4</v>
      </c>
    </row>
    <row r="8409" spans="1:19" x14ac:dyDescent="0.3">
      <c r="A8409" t="s">
        <v>16866</v>
      </c>
      <c r="B8409" s="171" t="s">
        <v>16867</v>
      </c>
      <c r="C8409" s="171" t="s">
        <v>113</v>
      </c>
      <c r="D8409" s="171" t="s">
        <v>80</v>
      </c>
      <c r="E8409" s="11">
        <v>43313</v>
      </c>
      <c r="F8409">
        <v>4</v>
      </c>
      <c r="G8409">
        <v>4.5</v>
      </c>
      <c r="I8409">
        <v>15</v>
      </c>
      <c r="J8409">
        <v>24</v>
      </c>
      <c r="L8409">
        <v>27</v>
      </c>
      <c r="N8409">
        <v>14</v>
      </c>
      <c r="P8409">
        <v>3</v>
      </c>
      <c r="Q8409">
        <v>4</v>
      </c>
      <c r="S8409">
        <v>1</v>
      </c>
    </row>
    <row r="8410" spans="1:19" x14ac:dyDescent="0.3">
      <c r="A8410" t="s">
        <v>16868</v>
      </c>
      <c r="B8410" s="171" t="s">
        <v>16869</v>
      </c>
      <c r="C8410" s="171" t="s">
        <v>131</v>
      </c>
      <c r="D8410" s="171" t="s">
        <v>80</v>
      </c>
      <c r="E8410" s="11">
        <v>43313</v>
      </c>
      <c r="F8410">
        <v>0</v>
      </c>
      <c r="G8410">
        <v>0</v>
      </c>
      <c r="I8410">
        <v>0</v>
      </c>
      <c r="J8410">
        <v>0</v>
      </c>
      <c r="L8410">
        <v>0</v>
      </c>
      <c r="N8410">
        <v>0</v>
      </c>
      <c r="P8410">
        <v>0</v>
      </c>
      <c r="Q8410">
        <v>0</v>
      </c>
      <c r="S8410">
        <v>0</v>
      </c>
    </row>
    <row r="8411" spans="1:19" x14ac:dyDescent="0.3">
      <c r="A8411" t="s">
        <v>16870</v>
      </c>
      <c r="B8411" s="171" t="s">
        <v>16871</v>
      </c>
      <c r="C8411" s="171" t="s">
        <v>14843</v>
      </c>
      <c r="D8411" s="171" t="s">
        <v>80</v>
      </c>
      <c r="E8411" s="11">
        <v>43313</v>
      </c>
      <c r="F8411">
        <v>0</v>
      </c>
      <c r="G8411">
        <v>0</v>
      </c>
      <c r="I8411">
        <v>0</v>
      </c>
      <c r="J8411">
        <v>0</v>
      </c>
      <c r="L8411">
        <v>0</v>
      </c>
      <c r="N8411">
        <v>0</v>
      </c>
      <c r="P8411">
        <v>0</v>
      </c>
      <c r="Q8411">
        <v>0</v>
      </c>
      <c r="S8411">
        <v>0</v>
      </c>
    </row>
    <row r="8412" spans="1:19" x14ac:dyDescent="0.3">
      <c r="A8412" t="s">
        <v>16872</v>
      </c>
      <c r="B8412" s="171" t="s">
        <v>16873</v>
      </c>
      <c r="C8412" s="171" t="s">
        <v>155</v>
      </c>
      <c r="D8412" s="171" t="s">
        <v>80</v>
      </c>
      <c r="E8412" s="11">
        <v>43313</v>
      </c>
      <c r="F8412">
        <v>2</v>
      </c>
      <c r="G8412">
        <v>1.5</v>
      </c>
      <c r="I8412">
        <v>9</v>
      </c>
      <c r="J8412">
        <v>12</v>
      </c>
      <c r="L8412">
        <v>9</v>
      </c>
      <c r="N8412">
        <v>9</v>
      </c>
      <c r="P8412">
        <v>0</v>
      </c>
      <c r="Q8412">
        <v>0</v>
      </c>
      <c r="S8412">
        <v>0</v>
      </c>
    </row>
    <row r="8413" spans="1:19" x14ac:dyDescent="0.3">
      <c r="A8413" t="s">
        <v>16874</v>
      </c>
      <c r="B8413" s="171" t="s">
        <v>16875</v>
      </c>
      <c r="C8413" s="171" t="s">
        <v>16232</v>
      </c>
      <c r="D8413" s="171" t="s">
        <v>80</v>
      </c>
      <c r="E8413" s="11">
        <v>43313</v>
      </c>
      <c r="F8413">
        <v>1</v>
      </c>
      <c r="G8413">
        <v>1.5</v>
      </c>
      <c r="I8413">
        <v>6</v>
      </c>
      <c r="J8413">
        <v>6</v>
      </c>
      <c r="L8413">
        <v>9</v>
      </c>
      <c r="N8413">
        <v>5</v>
      </c>
      <c r="P8413">
        <v>0</v>
      </c>
      <c r="Q8413">
        <v>1</v>
      </c>
      <c r="S8413">
        <v>1</v>
      </c>
    </row>
    <row r="8414" spans="1:19" x14ac:dyDescent="0.3">
      <c r="A8414" t="s">
        <v>16876</v>
      </c>
      <c r="B8414" s="171" t="s">
        <v>16877</v>
      </c>
      <c r="C8414" s="171" t="s">
        <v>16557</v>
      </c>
      <c r="D8414" s="171" t="s">
        <v>80</v>
      </c>
      <c r="E8414" s="11">
        <v>43313</v>
      </c>
      <c r="F8414">
        <v>0</v>
      </c>
      <c r="G8414">
        <v>0</v>
      </c>
      <c r="I8414">
        <v>0</v>
      </c>
      <c r="J8414">
        <v>0</v>
      </c>
      <c r="L8414">
        <v>0</v>
      </c>
      <c r="N8414">
        <v>0</v>
      </c>
      <c r="P8414">
        <v>0</v>
      </c>
      <c r="Q8414">
        <v>0</v>
      </c>
      <c r="S8414">
        <v>0</v>
      </c>
    </row>
    <row r="8415" spans="1:19" x14ac:dyDescent="0.3">
      <c r="A8415" t="s">
        <v>16878</v>
      </c>
      <c r="B8415" s="171" t="s">
        <v>16879</v>
      </c>
      <c r="C8415" s="171" t="s">
        <v>188</v>
      </c>
      <c r="D8415" s="171" t="s">
        <v>80</v>
      </c>
      <c r="E8415" s="11">
        <v>43313</v>
      </c>
      <c r="F8415">
        <v>6</v>
      </c>
      <c r="G8415">
        <v>5.5</v>
      </c>
      <c r="I8415">
        <v>21</v>
      </c>
      <c r="J8415">
        <v>36</v>
      </c>
      <c r="L8415">
        <v>33</v>
      </c>
      <c r="N8415">
        <v>16</v>
      </c>
      <c r="P8415">
        <v>1</v>
      </c>
      <c r="Q8415">
        <v>1</v>
      </c>
      <c r="S8415">
        <v>5</v>
      </c>
    </row>
    <row r="8416" spans="1:19" x14ac:dyDescent="0.3">
      <c r="A8416" t="s">
        <v>16880</v>
      </c>
      <c r="B8416" s="171" t="s">
        <v>16881</v>
      </c>
      <c r="C8416" s="171" t="s">
        <v>227</v>
      </c>
      <c r="D8416" s="171" t="s">
        <v>80</v>
      </c>
      <c r="E8416" s="11">
        <v>43313</v>
      </c>
      <c r="F8416">
        <v>0</v>
      </c>
      <c r="G8416">
        <v>0</v>
      </c>
      <c r="I8416">
        <v>0</v>
      </c>
      <c r="J8416">
        <v>0</v>
      </c>
      <c r="L8416">
        <v>0</v>
      </c>
      <c r="N8416">
        <v>0</v>
      </c>
      <c r="P8416">
        <v>0</v>
      </c>
      <c r="Q8416">
        <v>0</v>
      </c>
      <c r="S8416">
        <v>0</v>
      </c>
    </row>
    <row r="8417" spans="1:19" x14ac:dyDescent="0.3">
      <c r="A8417" t="s">
        <v>16882</v>
      </c>
      <c r="B8417" s="171" t="s">
        <v>16883</v>
      </c>
      <c r="C8417" s="171" t="s">
        <v>116</v>
      </c>
      <c r="D8417" s="171" t="s">
        <v>80</v>
      </c>
      <c r="E8417" s="11">
        <v>43313</v>
      </c>
      <c r="F8417">
        <v>3</v>
      </c>
      <c r="G8417">
        <v>5.5</v>
      </c>
      <c r="I8417">
        <v>33</v>
      </c>
      <c r="J8417">
        <v>36</v>
      </c>
      <c r="L8417">
        <v>77</v>
      </c>
      <c r="N8417">
        <v>21</v>
      </c>
      <c r="P8417">
        <v>0</v>
      </c>
      <c r="Q8417">
        <v>0</v>
      </c>
      <c r="S8417">
        <v>12</v>
      </c>
    </row>
    <row r="8418" spans="1:19" x14ac:dyDescent="0.3">
      <c r="A8418" t="s">
        <v>16884</v>
      </c>
      <c r="B8418" s="171" t="s">
        <v>16885</v>
      </c>
      <c r="C8418" s="171" t="s">
        <v>9862</v>
      </c>
      <c r="D8418" s="171" t="s">
        <v>80</v>
      </c>
      <c r="E8418" s="11">
        <v>43313</v>
      </c>
      <c r="F8418">
        <v>0</v>
      </c>
      <c r="G8418">
        <v>0</v>
      </c>
      <c r="I8418">
        <v>0</v>
      </c>
      <c r="J8418">
        <v>0</v>
      </c>
      <c r="L8418">
        <v>0</v>
      </c>
      <c r="N8418">
        <v>0</v>
      </c>
      <c r="P8418">
        <v>0</v>
      </c>
      <c r="Q8418">
        <v>0</v>
      </c>
      <c r="S8418">
        <v>0</v>
      </c>
    </row>
    <row r="8419" spans="1:19" x14ac:dyDescent="0.3">
      <c r="A8419" t="s">
        <v>16886</v>
      </c>
      <c r="B8419" s="171" t="s">
        <v>16887</v>
      </c>
      <c r="C8419" s="171" t="s">
        <v>140</v>
      </c>
      <c r="D8419" s="171" t="s">
        <v>80</v>
      </c>
      <c r="E8419" s="11">
        <v>43313</v>
      </c>
      <c r="F8419">
        <v>8</v>
      </c>
      <c r="G8419">
        <v>6</v>
      </c>
      <c r="I8419">
        <v>44</v>
      </c>
      <c r="J8419">
        <v>88</v>
      </c>
      <c r="L8419">
        <v>66</v>
      </c>
      <c r="N8419">
        <v>44</v>
      </c>
      <c r="P8419">
        <v>0</v>
      </c>
      <c r="Q8419">
        <v>0</v>
      </c>
      <c r="S8419">
        <v>0</v>
      </c>
    </row>
    <row r="8420" spans="1:19" x14ac:dyDescent="0.3">
      <c r="A8420" t="s">
        <v>16888</v>
      </c>
      <c r="B8420" s="171" t="s">
        <v>16889</v>
      </c>
      <c r="C8420" s="171" t="s">
        <v>8590</v>
      </c>
      <c r="D8420" s="171" t="s">
        <v>80</v>
      </c>
      <c r="E8420" s="11">
        <v>43313</v>
      </c>
      <c r="F8420">
        <v>0</v>
      </c>
      <c r="G8420">
        <v>0</v>
      </c>
      <c r="I8420">
        <v>0</v>
      </c>
      <c r="J8420">
        <v>0</v>
      </c>
      <c r="L8420">
        <v>0</v>
      </c>
      <c r="N8420">
        <v>0</v>
      </c>
      <c r="P8420">
        <v>0</v>
      </c>
      <c r="Q8420">
        <v>0</v>
      </c>
      <c r="S8420">
        <v>0</v>
      </c>
    </row>
    <row r="8421" spans="1:19" x14ac:dyDescent="0.3">
      <c r="A8421" t="s">
        <v>16890</v>
      </c>
      <c r="B8421" s="171" t="s">
        <v>16891</v>
      </c>
      <c r="C8421" s="171" t="s">
        <v>170</v>
      </c>
      <c r="D8421" s="171" t="s">
        <v>80</v>
      </c>
      <c r="E8421" s="11">
        <v>43313</v>
      </c>
      <c r="F8421">
        <v>6</v>
      </c>
      <c r="G8421">
        <v>5.5</v>
      </c>
      <c r="I8421">
        <v>60</v>
      </c>
      <c r="J8421">
        <v>66</v>
      </c>
      <c r="L8421">
        <v>62</v>
      </c>
      <c r="N8421">
        <v>57</v>
      </c>
      <c r="P8421">
        <v>0</v>
      </c>
      <c r="Q8421">
        <v>0</v>
      </c>
      <c r="S8421">
        <v>3</v>
      </c>
    </row>
    <row r="8422" spans="1:19" x14ac:dyDescent="0.3">
      <c r="A8422" t="s">
        <v>16892</v>
      </c>
      <c r="B8422" s="171" t="s">
        <v>16893</v>
      </c>
      <c r="C8422" s="171" t="s">
        <v>182</v>
      </c>
      <c r="D8422" s="171" t="s">
        <v>80</v>
      </c>
      <c r="E8422" s="11">
        <v>43313</v>
      </c>
      <c r="F8422">
        <v>8</v>
      </c>
      <c r="G8422">
        <v>7.5</v>
      </c>
      <c r="I8422">
        <v>105</v>
      </c>
      <c r="J8422">
        <v>91</v>
      </c>
      <c r="L8422">
        <v>84</v>
      </c>
      <c r="N8422">
        <v>92</v>
      </c>
      <c r="P8422">
        <v>0</v>
      </c>
      <c r="Q8422">
        <v>8</v>
      </c>
      <c r="S8422">
        <v>13</v>
      </c>
    </row>
    <row r="8423" spans="1:19" x14ac:dyDescent="0.3">
      <c r="A8423" t="s">
        <v>16894</v>
      </c>
      <c r="B8423" s="171" t="s">
        <v>16895</v>
      </c>
      <c r="C8423" s="171" t="s">
        <v>197</v>
      </c>
      <c r="D8423" s="171" t="s">
        <v>80</v>
      </c>
      <c r="E8423" s="11">
        <v>43313</v>
      </c>
      <c r="F8423">
        <v>6.5</v>
      </c>
      <c r="G8423">
        <v>7.5</v>
      </c>
      <c r="I8423">
        <v>48</v>
      </c>
      <c r="J8423">
        <v>85</v>
      </c>
      <c r="L8423">
        <v>102</v>
      </c>
      <c r="N8423">
        <v>46</v>
      </c>
      <c r="P8423">
        <v>6</v>
      </c>
      <c r="Q8423">
        <v>8</v>
      </c>
      <c r="S8423">
        <v>2</v>
      </c>
    </row>
    <row r="8424" spans="1:19" x14ac:dyDescent="0.3">
      <c r="A8424" t="s">
        <v>16896</v>
      </c>
      <c r="B8424" s="171" t="s">
        <v>16897</v>
      </c>
      <c r="C8424" s="171" t="s">
        <v>218</v>
      </c>
      <c r="D8424" s="171" t="s">
        <v>80</v>
      </c>
      <c r="E8424" s="11">
        <v>43313</v>
      </c>
      <c r="F8424">
        <v>2.5</v>
      </c>
      <c r="G8424">
        <v>4.5</v>
      </c>
      <c r="I8424">
        <v>17</v>
      </c>
      <c r="J8424">
        <v>29</v>
      </c>
      <c r="L8424">
        <v>63</v>
      </c>
      <c r="N8424">
        <v>12</v>
      </c>
      <c r="P8424">
        <v>0</v>
      </c>
      <c r="Q8424">
        <v>0</v>
      </c>
      <c r="S8424">
        <v>5</v>
      </c>
    </row>
    <row r="8425" spans="1:19" x14ac:dyDescent="0.3">
      <c r="A8425" t="s">
        <v>16898</v>
      </c>
      <c r="B8425" s="171" t="s">
        <v>16899</v>
      </c>
      <c r="C8425" s="171" t="s">
        <v>230</v>
      </c>
      <c r="D8425" s="171" t="s">
        <v>80</v>
      </c>
      <c r="E8425" s="11">
        <v>43313</v>
      </c>
      <c r="F8425">
        <v>0</v>
      </c>
      <c r="G8425">
        <v>0</v>
      </c>
      <c r="I8425">
        <v>0</v>
      </c>
      <c r="J8425">
        <v>0</v>
      </c>
      <c r="L8425">
        <v>0</v>
      </c>
      <c r="N8425">
        <v>0</v>
      </c>
      <c r="P8425">
        <v>0</v>
      </c>
      <c r="Q8425">
        <v>0</v>
      </c>
      <c r="S8425">
        <v>0</v>
      </c>
    </row>
    <row r="8426" spans="1:19" x14ac:dyDescent="0.3">
      <c r="A8426" t="s">
        <v>16900</v>
      </c>
      <c r="B8426" s="171" t="s">
        <v>16901</v>
      </c>
      <c r="C8426" s="171" t="s">
        <v>8193</v>
      </c>
      <c r="D8426" s="171" t="s">
        <v>80</v>
      </c>
      <c r="E8426" s="11">
        <v>43313</v>
      </c>
      <c r="F8426">
        <v>0</v>
      </c>
      <c r="G8426">
        <v>0</v>
      </c>
      <c r="I8426">
        <v>0</v>
      </c>
      <c r="J8426">
        <v>0</v>
      </c>
      <c r="L8426">
        <v>0</v>
      </c>
      <c r="N8426">
        <v>0</v>
      </c>
      <c r="P8426">
        <v>0</v>
      </c>
      <c r="Q8426">
        <v>0</v>
      </c>
      <c r="S8426">
        <v>0</v>
      </c>
    </row>
    <row r="8427" spans="1:19" x14ac:dyDescent="0.3">
      <c r="A8427" t="s">
        <v>16902</v>
      </c>
      <c r="B8427" s="171" t="s">
        <v>16903</v>
      </c>
      <c r="C8427" s="171" t="s">
        <v>10522</v>
      </c>
      <c r="D8427" s="171" t="s">
        <v>80</v>
      </c>
      <c r="E8427" s="11">
        <v>43313</v>
      </c>
      <c r="F8427">
        <v>1</v>
      </c>
      <c r="G8427">
        <v>1</v>
      </c>
      <c r="I8427">
        <v>4</v>
      </c>
      <c r="J8427">
        <v>6</v>
      </c>
      <c r="L8427">
        <v>6</v>
      </c>
      <c r="N8427">
        <v>4</v>
      </c>
      <c r="P8427">
        <v>0</v>
      </c>
      <c r="Q8427">
        <v>0</v>
      </c>
      <c r="S8427">
        <v>0</v>
      </c>
    </row>
    <row r="8428" spans="1:19" x14ac:dyDescent="0.3">
      <c r="A8428" t="s">
        <v>16904</v>
      </c>
      <c r="B8428" s="171" t="s">
        <v>16905</v>
      </c>
      <c r="C8428" s="171" t="s">
        <v>10525</v>
      </c>
      <c r="D8428" s="171" t="s">
        <v>80</v>
      </c>
      <c r="E8428" s="11">
        <v>43313</v>
      </c>
      <c r="F8428">
        <v>0</v>
      </c>
      <c r="G8428">
        <v>0</v>
      </c>
      <c r="I8428">
        <v>0</v>
      </c>
      <c r="J8428">
        <v>0</v>
      </c>
      <c r="L8428">
        <v>0</v>
      </c>
      <c r="N8428">
        <v>0</v>
      </c>
      <c r="P8428">
        <v>0</v>
      </c>
      <c r="Q8428">
        <v>0</v>
      </c>
      <c r="S8428">
        <v>0</v>
      </c>
    </row>
    <row r="8429" spans="1:19" x14ac:dyDescent="0.3">
      <c r="A8429" t="s">
        <v>16906</v>
      </c>
      <c r="B8429" s="171" t="s">
        <v>16907</v>
      </c>
      <c r="C8429" s="171" t="s">
        <v>10528</v>
      </c>
      <c r="D8429" s="171" t="s">
        <v>80</v>
      </c>
      <c r="E8429" s="11">
        <v>43313</v>
      </c>
      <c r="F8429">
        <v>0</v>
      </c>
      <c r="G8429">
        <v>0</v>
      </c>
      <c r="I8429">
        <v>0</v>
      </c>
      <c r="J8429">
        <v>0</v>
      </c>
      <c r="L8429">
        <v>0</v>
      </c>
      <c r="N8429">
        <v>0</v>
      </c>
      <c r="P8429">
        <v>0</v>
      </c>
      <c r="Q8429">
        <v>0</v>
      </c>
      <c r="S8429">
        <v>0</v>
      </c>
    </row>
    <row r="8430" spans="1:19" x14ac:dyDescent="0.3">
      <c r="A8430" t="s">
        <v>16908</v>
      </c>
      <c r="B8430" s="171" t="s">
        <v>16909</v>
      </c>
      <c r="C8430" s="171" t="s">
        <v>10531</v>
      </c>
      <c r="D8430" s="171" t="s">
        <v>80</v>
      </c>
      <c r="E8430" s="11">
        <v>43313</v>
      </c>
      <c r="F8430">
        <v>0</v>
      </c>
      <c r="G8430">
        <v>0</v>
      </c>
      <c r="I8430">
        <v>0</v>
      </c>
      <c r="J8430">
        <v>0</v>
      </c>
      <c r="L8430">
        <v>0</v>
      </c>
      <c r="N8430">
        <v>0</v>
      </c>
      <c r="P8430">
        <v>0</v>
      </c>
      <c r="Q8430">
        <v>0</v>
      </c>
      <c r="S8430">
        <v>0</v>
      </c>
    </row>
    <row r="8431" spans="1:19" x14ac:dyDescent="0.3">
      <c r="A8431" t="s">
        <v>16910</v>
      </c>
      <c r="B8431" s="171" t="s">
        <v>16911</v>
      </c>
      <c r="C8431" s="171" t="s">
        <v>14880</v>
      </c>
      <c r="D8431" s="171" t="s">
        <v>80</v>
      </c>
      <c r="E8431" s="11">
        <v>43313</v>
      </c>
      <c r="F8431">
        <v>0</v>
      </c>
      <c r="G8431">
        <v>0</v>
      </c>
      <c r="I8431">
        <v>0</v>
      </c>
      <c r="J8431">
        <v>0</v>
      </c>
      <c r="L8431">
        <v>0</v>
      </c>
      <c r="N8431">
        <v>0</v>
      </c>
      <c r="P8431">
        <v>0</v>
      </c>
      <c r="Q8431">
        <v>0</v>
      </c>
      <c r="S8431">
        <v>0</v>
      </c>
    </row>
    <row r="8432" spans="1:19" x14ac:dyDescent="0.3">
      <c r="A8432" t="s">
        <v>16912</v>
      </c>
      <c r="B8432" s="171" t="s">
        <v>16913</v>
      </c>
      <c r="C8432" s="171" t="s">
        <v>10534</v>
      </c>
      <c r="D8432" s="171" t="s">
        <v>80</v>
      </c>
      <c r="E8432" s="11">
        <v>43313</v>
      </c>
      <c r="F8432">
        <v>1</v>
      </c>
      <c r="G8432">
        <v>1.5</v>
      </c>
      <c r="I8432">
        <v>6</v>
      </c>
      <c r="J8432">
        <v>6</v>
      </c>
      <c r="L8432">
        <v>9</v>
      </c>
      <c r="N8432">
        <v>6</v>
      </c>
      <c r="P8432">
        <v>0</v>
      </c>
      <c r="Q8432">
        <v>0</v>
      </c>
      <c r="S8432">
        <v>0</v>
      </c>
    </row>
    <row r="8433" spans="1:20" x14ac:dyDescent="0.3">
      <c r="A8433" t="s">
        <v>16914</v>
      </c>
      <c r="B8433" s="171" t="s">
        <v>16915</v>
      </c>
      <c r="C8433" s="171" t="s">
        <v>10537</v>
      </c>
      <c r="D8433" s="171" t="s">
        <v>80</v>
      </c>
      <c r="E8433" s="11">
        <v>43313</v>
      </c>
      <c r="F8433">
        <v>4</v>
      </c>
      <c r="G8433">
        <v>3.5</v>
      </c>
      <c r="I8433">
        <v>18</v>
      </c>
      <c r="J8433">
        <v>24</v>
      </c>
      <c r="L8433">
        <v>21</v>
      </c>
      <c r="N8433">
        <v>16</v>
      </c>
      <c r="P8433">
        <v>0</v>
      </c>
      <c r="Q8433">
        <v>0</v>
      </c>
      <c r="S8433">
        <v>2</v>
      </c>
    </row>
    <row r="8434" spans="1:20" x14ac:dyDescent="0.3">
      <c r="A8434" t="s">
        <v>16916</v>
      </c>
      <c r="B8434" s="171" t="s">
        <v>16917</v>
      </c>
      <c r="C8434" s="171" t="s">
        <v>15340</v>
      </c>
      <c r="D8434" s="171" t="s">
        <v>4</v>
      </c>
      <c r="E8434" s="11">
        <v>43313</v>
      </c>
      <c r="F8434">
        <v>2</v>
      </c>
      <c r="G8434">
        <v>2.5</v>
      </c>
      <c r="I8434">
        <v>6</v>
      </c>
      <c r="J8434">
        <v>12</v>
      </c>
      <c r="L8434">
        <v>15</v>
      </c>
      <c r="N8434">
        <v>6</v>
      </c>
      <c r="P8434">
        <v>0</v>
      </c>
      <c r="Q8434">
        <v>0</v>
      </c>
      <c r="S8434">
        <v>0</v>
      </c>
    </row>
    <row r="8435" spans="1:20" x14ac:dyDescent="0.3">
      <c r="A8435" t="s">
        <v>16918</v>
      </c>
      <c r="B8435" s="171" t="s">
        <v>16919</v>
      </c>
      <c r="C8435" s="171" t="s">
        <v>15347</v>
      </c>
      <c r="D8435" s="171" t="s">
        <v>4</v>
      </c>
      <c r="E8435" s="11">
        <v>43313</v>
      </c>
      <c r="F8435">
        <v>2</v>
      </c>
      <c r="G8435">
        <v>2.5</v>
      </c>
      <c r="I8435">
        <v>9</v>
      </c>
      <c r="J8435">
        <v>12</v>
      </c>
      <c r="L8435">
        <v>15</v>
      </c>
      <c r="N8435">
        <v>4</v>
      </c>
      <c r="P8435">
        <v>1</v>
      </c>
      <c r="Q8435">
        <v>2</v>
      </c>
      <c r="S8435">
        <v>5</v>
      </c>
    </row>
    <row r="8436" spans="1:20" x14ac:dyDescent="0.3">
      <c r="A8436" t="s">
        <v>16920</v>
      </c>
      <c r="B8436" s="171" t="s">
        <v>16921</v>
      </c>
      <c r="C8436" s="171" t="s">
        <v>203</v>
      </c>
      <c r="D8436" s="171" t="s">
        <v>4</v>
      </c>
      <c r="E8436" s="11">
        <v>43313</v>
      </c>
      <c r="F8436">
        <v>3.5</v>
      </c>
      <c r="G8436">
        <v>3.5</v>
      </c>
      <c r="I8436">
        <v>13</v>
      </c>
      <c r="J8436">
        <v>21</v>
      </c>
      <c r="L8436">
        <v>21</v>
      </c>
      <c r="N8436">
        <v>13</v>
      </c>
      <c r="P8436">
        <v>0</v>
      </c>
      <c r="Q8436">
        <v>0</v>
      </c>
      <c r="S8436">
        <v>0</v>
      </c>
    </row>
    <row r="8437" spans="1:20" x14ac:dyDescent="0.3">
      <c r="A8437" t="s">
        <v>16922</v>
      </c>
      <c r="B8437" s="171" t="s">
        <v>16923</v>
      </c>
      <c r="C8437" s="171" t="s">
        <v>16544</v>
      </c>
      <c r="D8437" s="171" t="s">
        <v>4</v>
      </c>
      <c r="E8437" s="11">
        <v>43313</v>
      </c>
      <c r="F8437">
        <v>2</v>
      </c>
      <c r="G8437">
        <v>1.5</v>
      </c>
      <c r="I8437">
        <v>8</v>
      </c>
      <c r="J8437">
        <v>12</v>
      </c>
      <c r="L8437">
        <v>9</v>
      </c>
      <c r="N8437">
        <v>4</v>
      </c>
      <c r="P8437">
        <v>0</v>
      </c>
      <c r="Q8437">
        <v>0</v>
      </c>
      <c r="S8437">
        <v>4</v>
      </c>
    </row>
    <row r="8438" spans="1:20" x14ac:dyDescent="0.3">
      <c r="A8438" t="s">
        <v>16924</v>
      </c>
      <c r="B8438" s="171" t="s">
        <v>16925</v>
      </c>
      <c r="C8438" s="171" t="s">
        <v>176</v>
      </c>
      <c r="D8438" s="171" t="s">
        <v>4</v>
      </c>
      <c r="E8438" s="11">
        <v>43313</v>
      </c>
      <c r="F8438">
        <v>4</v>
      </c>
      <c r="G8438">
        <v>4.5</v>
      </c>
      <c r="I8438">
        <v>34</v>
      </c>
      <c r="J8438">
        <v>24</v>
      </c>
      <c r="L8438">
        <v>27</v>
      </c>
      <c r="N8438">
        <v>27</v>
      </c>
      <c r="P8438">
        <v>1</v>
      </c>
      <c r="Q8438">
        <v>4</v>
      </c>
      <c r="S8438">
        <v>7</v>
      </c>
    </row>
    <row r="8439" spans="1:20" x14ac:dyDescent="0.3">
      <c r="A8439" t="s">
        <v>16926</v>
      </c>
      <c r="B8439" s="171" t="s">
        <v>16927</v>
      </c>
      <c r="C8439" s="171" t="s">
        <v>206</v>
      </c>
      <c r="D8439" s="171" t="s">
        <v>4</v>
      </c>
      <c r="E8439" s="11">
        <v>43313</v>
      </c>
      <c r="F8439">
        <v>2.5</v>
      </c>
      <c r="G8439">
        <v>3.5</v>
      </c>
      <c r="I8439">
        <v>8</v>
      </c>
      <c r="J8439">
        <v>15</v>
      </c>
      <c r="L8439">
        <v>21</v>
      </c>
      <c r="N8439">
        <v>8</v>
      </c>
      <c r="P8439">
        <v>0</v>
      </c>
      <c r="Q8439">
        <v>0</v>
      </c>
      <c r="S8439">
        <v>0</v>
      </c>
    </row>
    <row r="8440" spans="1:20" x14ac:dyDescent="0.3">
      <c r="A8440" t="s">
        <v>16928</v>
      </c>
      <c r="B8440" s="171" t="s">
        <v>16929</v>
      </c>
      <c r="C8440" s="171" t="s">
        <v>173</v>
      </c>
      <c r="D8440" s="171" t="s">
        <v>80</v>
      </c>
      <c r="E8440" s="11">
        <v>43313</v>
      </c>
      <c r="F8440">
        <v>4</v>
      </c>
      <c r="G8440">
        <v>3.5</v>
      </c>
      <c r="I8440">
        <v>8</v>
      </c>
      <c r="J8440">
        <v>15</v>
      </c>
      <c r="L8440">
        <v>21</v>
      </c>
      <c r="N8440">
        <v>8</v>
      </c>
      <c r="P8440">
        <v>0</v>
      </c>
      <c r="Q8440">
        <v>0</v>
      </c>
      <c r="S8440">
        <v>0</v>
      </c>
    </row>
    <row r="8441" spans="1:20" x14ac:dyDescent="0.3">
      <c r="A8441" t="s">
        <v>16930</v>
      </c>
      <c r="B8441" s="171" t="s">
        <v>16931</v>
      </c>
      <c r="C8441" s="171" t="s">
        <v>173</v>
      </c>
      <c r="D8441" s="171" t="s">
        <v>15341</v>
      </c>
      <c r="E8441" s="11">
        <v>43313</v>
      </c>
      <c r="F8441">
        <v>2</v>
      </c>
      <c r="G8441">
        <v>3.5</v>
      </c>
      <c r="I8441">
        <v>8</v>
      </c>
      <c r="J8441">
        <v>15</v>
      </c>
      <c r="L8441">
        <v>21</v>
      </c>
      <c r="N8441">
        <v>8</v>
      </c>
      <c r="P8441">
        <v>0</v>
      </c>
      <c r="Q8441">
        <v>0</v>
      </c>
      <c r="S8441">
        <v>0</v>
      </c>
    </row>
    <row r="8442" spans="1:20" x14ac:dyDescent="0.3">
      <c r="A8442" t="s">
        <v>16932</v>
      </c>
      <c r="B8442" s="171" t="s">
        <v>16933</v>
      </c>
      <c r="C8442" s="171" t="s">
        <v>200</v>
      </c>
      <c r="D8442" s="171" t="s">
        <v>80</v>
      </c>
      <c r="E8442" s="11">
        <v>43313</v>
      </c>
      <c r="F8442">
        <v>5.5</v>
      </c>
      <c r="G8442">
        <v>3.5</v>
      </c>
      <c r="I8442">
        <v>8</v>
      </c>
      <c r="J8442">
        <v>15</v>
      </c>
      <c r="L8442">
        <v>21</v>
      </c>
      <c r="N8442">
        <v>8</v>
      </c>
      <c r="P8442">
        <v>0</v>
      </c>
      <c r="Q8442">
        <v>0</v>
      </c>
      <c r="S8442">
        <v>0</v>
      </c>
    </row>
    <row r="8443" spans="1:20" x14ac:dyDescent="0.3">
      <c r="A8443" t="s">
        <v>16934</v>
      </c>
      <c r="B8443" s="171" t="s">
        <v>16935</v>
      </c>
      <c r="C8443" s="171" t="s">
        <v>200</v>
      </c>
      <c r="D8443" s="171" t="s">
        <v>15341</v>
      </c>
      <c r="E8443" s="11">
        <v>43313</v>
      </c>
      <c r="F8443">
        <v>0.5</v>
      </c>
      <c r="G8443">
        <v>3.5</v>
      </c>
      <c r="I8443">
        <v>8</v>
      </c>
      <c r="J8443">
        <v>15</v>
      </c>
      <c r="L8443">
        <v>21</v>
      </c>
      <c r="N8443">
        <v>8</v>
      </c>
      <c r="P8443">
        <v>0</v>
      </c>
      <c r="Q8443">
        <v>0</v>
      </c>
      <c r="S8443">
        <v>0</v>
      </c>
      <c r="T8443">
        <v>1</v>
      </c>
    </row>
    <row r="8444" spans="1:20" x14ac:dyDescent="0.3">
      <c r="A8444" t="s">
        <v>16936</v>
      </c>
      <c r="B8444" s="171" t="s">
        <v>16937</v>
      </c>
      <c r="C8444" s="171" t="s">
        <v>73</v>
      </c>
      <c r="D8444" s="171" t="s">
        <v>4</v>
      </c>
      <c r="E8444" s="11">
        <v>43313</v>
      </c>
      <c r="F8444">
        <v>1</v>
      </c>
      <c r="G8444">
        <v>1</v>
      </c>
      <c r="I8444">
        <v>4</v>
      </c>
      <c r="J8444">
        <v>6</v>
      </c>
      <c r="L8444">
        <v>6</v>
      </c>
      <c r="N8444">
        <v>4</v>
      </c>
      <c r="P8444">
        <v>0</v>
      </c>
      <c r="Q8444">
        <v>0</v>
      </c>
      <c r="S8444">
        <v>0</v>
      </c>
      <c r="T8444">
        <v>1.0375000000000001</v>
      </c>
    </row>
    <row r="8445" spans="1:20" x14ac:dyDescent="0.3">
      <c r="A8445" t="s">
        <v>16938</v>
      </c>
      <c r="B8445" s="171" t="s">
        <v>16939</v>
      </c>
      <c r="C8445" s="171" t="s">
        <v>107</v>
      </c>
      <c r="D8445" s="171" t="s">
        <v>4</v>
      </c>
      <c r="E8445" s="11">
        <v>43313</v>
      </c>
      <c r="F8445">
        <v>11</v>
      </c>
      <c r="G8445">
        <v>14</v>
      </c>
      <c r="I8445">
        <v>62</v>
      </c>
      <c r="J8445">
        <v>84</v>
      </c>
      <c r="L8445">
        <v>128</v>
      </c>
      <c r="N8445">
        <v>45</v>
      </c>
      <c r="P8445">
        <v>3</v>
      </c>
      <c r="Q8445">
        <v>4</v>
      </c>
      <c r="S8445">
        <v>17</v>
      </c>
      <c r="T8445">
        <v>1.0625</v>
      </c>
    </row>
    <row r="8446" spans="1:20" x14ac:dyDescent="0.3">
      <c r="A8446" t="s">
        <v>16940</v>
      </c>
      <c r="B8446" s="171" t="s">
        <v>16941</v>
      </c>
      <c r="C8446" s="171" t="s">
        <v>9887</v>
      </c>
      <c r="D8446" s="171" t="s">
        <v>4</v>
      </c>
      <c r="E8446" s="11">
        <v>43313</v>
      </c>
      <c r="F8446">
        <v>0</v>
      </c>
      <c r="G8446">
        <v>0</v>
      </c>
      <c r="I8446">
        <v>0</v>
      </c>
      <c r="J8446">
        <v>0</v>
      </c>
      <c r="L8446">
        <v>0</v>
      </c>
      <c r="N8446">
        <v>0</v>
      </c>
      <c r="P8446">
        <v>0</v>
      </c>
      <c r="Q8446">
        <v>0</v>
      </c>
      <c r="S8446">
        <v>0</v>
      </c>
      <c r="T8446">
        <v>1.1499999999999999</v>
      </c>
    </row>
    <row r="8447" spans="1:20" x14ac:dyDescent="0.3">
      <c r="A8447" t="s">
        <v>16942</v>
      </c>
      <c r="B8447" s="171" t="s">
        <v>16943</v>
      </c>
      <c r="C8447" s="171" t="s">
        <v>11260</v>
      </c>
      <c r="D8447" s="171" t="s">
        <v>4</v>
      </c>
      <c r="E8447" s="11">
        <v>43313</v>
      </c>
      <c r="F8447">
        <v>0</v>
      </c>
      <c r="G8447">
        <v>0</v>
      </c>
      <c r="I8447">
        <v>0</v>
      </c>
      <c r="J8447">
        <v>0</v>
      </c>
      <c r="L8447">
        <v>0</v>
      </c>
      <c r="N8447">
        <v>0</v>
      </c>
      <c r="P8447">
        <v>0</v>
      </c>
      <c r="Q8447">
        <v>0</v>
      </c>
      <c r="S8447">
        <v>0</v>
      </c>
    </row>
    <row r="8448" spans="1:20" x14ac:dyDescent="0.3">
      <c r="A8448" t="s">
        <v>16944</v>
      </c>
      <c r="B8448" s="171" t="s">
        <v>16945</v>
      </c>
      <c r="C8448" s="171" t="s">
        <v>122</v>
      </c>
      <c r="D8448" s="171" t="s">
        <v>4</v>
      </c>
      <c r="E8448" s="11">
        <v>43313</v>
      </c>
      <c r="F8448">
        <v>0</v>
      </c>
      <c r="G8448">
        <v>0</v>
      </c>
      <c r="I8448">
        <v>0</v>
      </c>
      <c r="J8448">
        <v>0</v>
      </c>
      <c r="L8448">
        <v>0</v>
      </c>
      <c r="N8448">
        <v>0</v>
      </c>
      <c r="P8448">
        <v>0</v>
      </c>
      <c r="Q8448">
        <v>0</v>
      </c>
      <c r="S8448">
        <v>0</v>
      </c>
      <c r="T8448">
        <v>0.82499999999999996</v>
      </c>
    </row>
    <row r="8449" spans="1:20" x14ac:dyDescent="0.3">
      <c r="A8449" t="s">
        <v>16946</v>
      </c>
      <c r="B8449" s="171" t="s">
        <v>16947</v>
      </c>
      <c r="C8449" s="171" t="s">
        <v>125</v>
      </c>
      <c r="D8449" s="171" t="s">
        <v>4</v>
      </c>
      <c r="E8449" s="11">
        <v>43313</v>
      </c>
      <c r="F8449">
        <v>0</v>
      </c>
      <c r="G8449">
        <v>0</v>
      </c>
      <c r="I8449">
        <v>0</v>
      </c>
      <c r="J8449">
        <v>0</v>
      </c>
      <c r="L8449">
        <v>0</v>
      </c>
      <c r="N8449">
        <v>0</v>
      </c>
      <c r="O8449" t="e">
        <v>#DIV/0!</v>
      </c>
      <c r="P8449">
        <v>0</v>
      </c>
      <c r="Q8449">
        <v>0</v>
      </c>
      <c r="S8449">
        <v>0</v>
      </c>
      <c r="T8449" t="e">
        <v>#DIV/0!</v>
      </c>
    </row>
    <row r="8450" spans="1:20" x14ac:dyDescent="0.3">
      <c r="A8450" t="s">
        <v>16948</v>
      </c>
      <c r="B8450" s="171" t="s">
        <v>16949</v>
      </c>
      <c r="C8450" s="171" t="s">
        <v>14899</v>
      </c>
      <c r="D8450" s="171" t="s">
        <v>4</v>
      </c>
      <c r="E8450" s="11">
        <v>43313</v>
      </c>
      <c r="F8450">
        <v>0</v>
      </c>
      <c r="G8450">
        <v>0</v>
      </c>
      <c r="I8450">
        <v>0</v>
      </c>
      <c r="J8450">
        <v>0</v>
      </c>
      <c r="L8450">
        <v>0</v>
      </c>
      <c r="N8450">
        <v>0</v>
      </c>
      <c r="P8450">
        <v>0</v>
      </c>
      <c r="Q8450">
        <v>0</v>
      </c>
      <c r="S8450">
        <v>0</v>
      </c>
      <c r="T8450" t="e">
        <v>#DIV/0!</v>
      </c>
    </row>
    <row r="8451" spans="1:20" x14ac:dyDescent="0.3">
      <c r="A8451" t="s">
        <v>16950</v>
      </c>
      <c r="B8451" s="171" t="s">
        <v>16951</v>
      </c>
      <c r="C8451" s="171" t="s">
        <v>137</v>
      </c>
      <c r="D8451" s="171" t="s">
        <v>4</v>
      </c>
      <c r="E8451" s="11">
        <v>43313</v>
      </c>
      <c r="F8451">
        <v>8</v>
      </c>
      <c r="G8451">
        <v>6</v>
      </c>
      <c r="I8451">
        <v>44</v>
      </c>
      <c r="J8451">
        <v>88</v>
      </c>
      <c r="L8451">
        <v>66</v>
      </c>
      <c r="N8451">
        <v>44</v>
      </c>
      <c r="P8451">
        <v>0</v>
      </c>
      <c r="Q8451">
        <v>0</v>
      </c>
      <c r="S8451">
        <v>0</v>
      </c>
    </row>
    <row r="8452" spans="1:20" x14ac:dyDescent="0.3">
      <c r="A8452" t="s">
        <v>16952</v>
      </c>
      <c r="B8452" s="171" t="s">
        <v>16953</v>
      </c>
      <c r="C8452" s="171" t="s">
        <v>8615</v>
      </c>
      <c r="D8452" s="171" t="s">
        <v>4</v>
      </c>
      <c r="E8452" s="11">
        <v>43313</v>
      </c>
      <c r="F8452">
        <v>0</v>
      </c>
      <c r="G8452">
        <v>0</v>
      </c>
      <c r="I8452">
        <v>0</v>
      </c>
      <c r="J8452">
        <v>0</v>
      </c>
      <c r="L8452">
        <v>0</v>
      </c>
      <c r="N8452">
        <v>0</v>
      </c>
      <c r="P8452">
        <v>0</v>
      </c>
      <c r="Q8452">
        <v>0</v>
      </c>
      <c r="S8452">
        <v>0</v>
      </c>
    </row>
    <row r="8453" spans="1:20" x14ac:dyDescent="0.3">
      <c r="A8453" t="s">
        <v>16954</v>
      </c>
      <c r="B8453" s="171" t="s">
        <v>16955</v>
      </c>
      <c r="C8453" s="171" t="s">
        <v>146</v>
      </c>
      <c r="D8453" s="171" t="s">
        <v>4</v>
      </c>
      <c r="E8453" s="11">
        <v>43313</v>
      </c>
      <c r="F8453">
        <v>4</v>
      </c>
      <c r="G8453">
        <v>6</v>
      </c>
      <c r="I8453">
        <v>16</v>
      </c>
      <c r="J8453">
        <v>28</v>
      </c>
      <c r="L8453">
        <v>48</v>
      </c>
      <c r="N8453">
        <v>16</v>
      </c>
      <c r="O8453">
        <v>0</v>
      </c>
      <c r="P8453">
        <v>0</v>
      </c>
      <c r="Q8453">
        <v>1</v>
      </c>
      <c r="S8453">
        <v>0</v>
      </c>
    </row>
    <row r="8454" spans="1:20" x14ac:dyDescent="0.3">
      <c r="A8454" t="s">
        <v>16956</v>
      </c>
      <c r="B8454" s="171" t="s">
        <v>16957</v>
      </c>
      <c r="C8454" s="171" t="s">
        <v>161</v>
      </c>
      <c r="D8454" s="171" t="s">
        <v>4</v>
      </c>
      <c r="E8454" s="11">
        <v>43313</v>
      </c>
      <c r="F8454">
        <v>1</v>
      </c>
      <c r="G8454">
        <v>1.5</v>
      </c>
      <c r="I8454">
        <v>6</v>
      </c>
      <c r="J8454">
        <v>6</v>
      </c>
      <c r="L8454">
        <v>9</v>
      </c>
      <c r="N8454">
        <v>5</v>
      </c>
      <c r="P8454">
        <v>0</v>
      </c>
      <c r="Q8454">
        <v>1</v>
      </c>
      <c r="S8454">
        <v>1</v>
      </c>
    </row>
    <row r="8455" spans="1:20" x14ac:dyDescent="0.3">
      <c r="A8455" t="s">
        <v>16958</v>
      </c>
      <c r="B8455" s="171" t="s">
        <v>16959</v>
      </c>
      <c r="C8455" s="171" t="s">
        <v>167</v>
      </c>
      <c r="D8455" s="171" t="s">
        <v>4</v>
      </c>
      <c r="E8455" s="11">
        <v>43313</v>
      </c>
      <c r="F8455">
        <v>6</v>
      </c>
      <c r="G8455">
        <v>5.5</v>
      </c>
      <c r="I8455">
        <v>60</v>
      </c>
      <c r="J8455">
        <v>66</v>
      </c>
      <c r="L8455">
        <v>62</v>
      </c>
      <c r="N8455">
        <v>57</v>
      </c>
      <c r="P8455">
        <v>0</v>
      </c>
      <c r="Q8455">
        <v>0</v>
      </c>
      <c r="S8455">
        <v>3</v>
      </c>
    </row>
    <row r="8456" spans="1:20" x14ac:dyDescent="0.3">
      <c r="A8456" t="s">
        <v>16960</v>
      </c>
      <c r="B8456" s="171" t="s">
        <v>16961</v>
      </c>
      <c r="C8456" s="171" t="s">
        <v>173</v>
      </c>
      <c r="D8456" s="171" t="s">
        <v>4</v>
      </c>
      <c r="E8456" s="11">
        <v>43313</v>
      </c>
      <c r="F8456">
        <v>6</v>
      </c>
      <c r="G8456">
        <v>7</v>
      </c>
      <c r="I8456">
        <v>43</v>
      </c>
      <c r="J8456">
        <v>36</v>
      </c>
      <c r="L8456">
        <v>42</v>
      </c>
      <c r="N8456">
        <v>31</v>
      </c>
      <c r="P8456">
        <v>2</v>
      </c>
      <c r="Q8456">
        <v>6</v>
      </c>
      <c r="S8456">
        <v>12</v>
      </c>
    </row>
    <row r="8457" spans="1:20" x14ac:dyDescent="0.3">
      <c r="A8457" t="s">
        <v>16962</v>
      </c>
      <c r="B8457" s="171" t="s">
        <v>16963</v>
      </c>
      <c r="C8457" s="171" t="s">
        <v>179</v>
      </c>
      <c r="D8457" s="171" t="s">
        <v>4</v>
      </c>
      <c r="E8457" s="11">
        <v>43313</v>
      </c>
      <c r="F8457">
        <v>8</v>
      </c>
      <c r="G8457">
        <v>7.5</v>
      </c>
      <c r="I8457">
        <v>105</v>
      </c>
      <c r="J8457">
        <v>91</v>
      </c>
      <c r="L8457">
        <v>84</v>
      </c>
      <c r="N8457">
        <v>92</v>
      </c>
      <c r="P8457">
        <v>0</v>
      </c>
      <c r="Q8457">
        <v>8</v>
      </c>
      <c r="S8457">
        <v>13</v>
      </c>
      <c r="T8457" t="e">
        <v>#DIV/0!</v>
      </c>
    </row>
    <row r="8458" spans="1:20" x14ac:dyDescent="0.3">
      <c r="A8458" t="s">
        <v>16964</v>
      </c>
      <c r="B8458" s="171" t="s">
        <v>16965</v>
      </c>
      <c r="C8458" s="171" t="s">
        <v>185</v>
      </c>
      <c r="D8458" s="171" t="s">
        <v>4</v>
      </c>
      <c r="E8458" s="11">
        <v>43313</v>
      </c>
      <c r="F8458">
        <v>10</v>
      </c>
      <c r="G8458">
        <v>9</v>
      </c>
      <c r="I8458">
        <v>39</v>
      </c>
      <c r="J8458">
        <v>60</v>
      </c>
      <c r="L8458">
        <v>54</v>
      </c>
      <c r="N8458">
        <v>32</v>
      </c>
      <c r="P8458">
        <v>1</v>
      </c>
      <c r="Q8458">
        <v>1</v>
      </c>
      <c r="S8458">
        <v>7</v>
      </c>
      <c r="T8458" t="e">
        <v>#DIV/0!</v>
      </c>
    </row>
    <row r="8459" spans="1:20" x14ac:dyDescent="0.3">
      <c r="A8459" t="s">
        <v>16966</v>
      </c>
      <c r="B8459" s="171" t="s">
        <v>16967</v>
      </c>
      <c r="C8459" s="171" t="s">
        <v>191</v>
      </c>
      <c r="D8459" s="171" t="s">
        <v>4</v>
      </c>
      <c r="E8459" s="11">
        <v>43313</v>
      </c>
      <c r="F8459">
        <v>11.5</v>
      </c>
      <c r="G8459">
        <v>13.5</v>
      </c>
      <c r="I8459">
        <v>72</v>
      </c>
      <c r="J8459">
        <v>125</v>
      </c>
      <c r="L8459">
        <v>150</v>
      </c>
      <c r="N8459">
        <v>63</v>
      </c>
      <c r="O8459">
        <v>0.98</v>
      </c>
      <c r="P8459">
        <v>12</v>
      </c>
      <c r="Q8459">
        <v>16</v>
      </c>
      <c r="S8459">
        <v>9</v>
      </c>
      <c r="T8459" t="e">
        <v>#DIV/0!</v>
      </c>
    </row>
    <row r="8460" spans="1:20" x14ac:dyDescent="0.3">
      <c r="A8460" t="s">
        <v>16968</v>
      </c>
      <c r="B8460" s="171" t="s">
        <v>16969</v>
      </c>
      <c r="C8460" s="171" t="s">
        <v>200</v>
      </c>
      <c r="D8460" s="171" t="s">
        <v>4</v>
      </c>
      <c r="E8460" s="11">
        <v>43313</v>
      </c>
      <c r="F8460">
        <v>6</v>
      </c>
      <c r="G8460">
        <v>7</v>
      </c>
      <c r="I8460">
        <v>21</v>
      </c>
      <c r="J8460">
        <v>36</v>
      </c>
      <c r="L8460">
        <v>42</v>
      </c>
      <c r="N8460">
        <v>21</v>
      </c>
      <c r="P8460">
        <v>0</v>
      </c>
      <c r="Q8460">
        <v>0</v>
      </c>
      <c r="S8460">
        <v>0</v>
      </c>
      <c r="T8460">
        <v>0.54583333333333339</v>
      </c>
    </row>
    <row r="8461" spans="1:20" x14ac:dyDescent="0.3">
      <c r="A8461" t="s">
        <v>16970</v>
      </c>
      <c r="B8461" s="171" t="s">
        <v>16971</v>
      </c>
      <c r="C8461" s="171" t="s">
        <v>212</v>
      </c>
      <c r="D8461" s="171" t="s">
        <v>4</v>
      </c>
      <c r="E8461" s="11">
        <v>43313</v>
      </c>
      <c r="F8461">
        <v>0</v>
      </c>
      <c r="G8461">
        <v>0</v>
      </c>
      <c r="I8461">
        <v>0</v>
      </c>
      <c r="J8461">
        <v>0</v>
      </c>
      <c r="L8461">
        <v>0</v>
      </c>
      <c r="N8461">
        <v>0</v>
      </c>
      <c r="P8461">
        <v>0</v>
      </c>
      <c r="Q8461">
        <v>0</v>
      </c>
      <c r="S8461">
        <v>0</v>
      </c>
      <c r="T8461">
        <v>0.42016806722689076</v>
      </c>
    </row>
    <row r="8462" spans="1:20" x14ac:dyDescent="0.3">
      <c r="A8462" t="s">
        <v>16972</v>
      </c>
      <c r="B8462" s="171" t="s">
        <v>16973</v>
      </c>
      <c r="C8462" s="171" t="s">
        <v>215</v>
      </c>
      <c r="D8462" s="171" t="s">
        <v>4</v>
      </c>
      <c r="E8462" s="11">
        <v>43313</v>
      </c>
      <c r="F8462">
        <v>2.5</v>
      </c>
      <c r="G8462">
        <v>4.5</v>
      </c>
      <c r="I8462">
        <v>17</v>
      </c>
      <c r="J8462">
        <v>29</v>
      </c>
      <c r="L8462">
        <v>63</v>
      </c>
      <c r="N8462">
        <v>12</v>
      </c>
      <c r="P8462">
        <v>0</v>
      </c>
      <c r="Q8462">
        <v>0</v>
      </c>
      <c r="S8462">
        <v>5</v>
      </c>
      <c r="T8462">
        <v>0.57276119402985071</v>
      </c>
    </row>
    <row r="8463" spans="1:20" x14ac:dyDescent="0.3">
      <c r="A8463" t="s">
        <v>16974</v>
      </c>
      <c r="B8463" s="171" t="s">
        <v>16975</v>
      </c>
      <c r="C8463" s="171" t="s">
        <v>221</v>
      </c>
      <c r="D8463" s="171" t="s">
        <v>4</v>
      </c>
      <c r="E8463" s="11">
        <v>43313</v>
      </c>
      <c r="F8463">
        <v>0</v>
      </c>
      <c r="G8463">
        <v>0</v>
      </c>
      <c r="I8463">
        <v>0</v>
      </c>
      <c r="J8463">
        <v>0</v>
      </c>
      <c r="L8463">
        <v>0</v>
      </c>
      <c r="N8463">
        <v>0</v>
      </c>
      <c r="P8463">
        <v>0</v>
      </c>
      <c r="Q8463">
        <v>0</v>
      </c>
      <c r="S8463">
        <v>0</v>
      </c>
      <c r="T8463">
        <v>0.17434210526315788</v>
      </c>
    </row>
    <row r="8464" spans="1:20" x14ac:dyDescent="0.3">
      <c r="A8464" t="s">
        <v>16976</v>
      </c>
      <c r="B8464" s="171" t="s">
        <v>16977</v>
      </c>
      <c r="C8464" s="171" t="s">
        <v>8233</v>
      </c>
      <c r="D8464" s="171" t="s">
        <v>4</v>
      </c>
      <c r="E8464" s="11">
        <v>43313</v>
      </c>
      <c r="F8464">
        <v>0</v>
      </c>
      <c r="G8464">
        <v>0</v>
      </c>
      <c r="I8464">
        <v>0</v>
      </c>
      <c r="J8464">
        <v>0</v>
      </c>
      <c r="L8464">
        <v>0</v>
      </c>
      <c r="N8464">
        <v>0</v>
      </c>
      <c r="P8464">
        <v>0</v>
      </c>
      <c r="Q8464">
        <v>0</v>
      </c>
      <c r="S8464">
        <v>0</v>
      </c>
      <c r="T8464">
        <v>0.79666666666666663</v>
      </c>
    </row>
    <row r="8465" spans="1:20" x14ac:dyDescent="0.3">
      <c r="A8465" t="s">
        <v>16978</v>
      </c>
      <c r="B8465" s="171" t="s">
        <v>16979</v>
      </c>
      <c r="C8465" s="171" t="s">
        <v>233</v>
      </c>
      <c r="D8465" s="171" t="s">
        <v>4</v>
      </c>
      <c r="E8465" s="11">
        <v>43313</v>
      </c>
      <c r="F8465">
        <v>0</v>
      </c>
      <c r="G8465">
        <v>0</v>
      </c>
      <c r="I8465">
        <v>0</v>
      </c>
      <c r="J8465">
        <v>0</v>
      </c>
      <c r="L8465">
        <v>0</v>
      </c>
      <c r="N8465">
        <v>0</v>
      </c>
      <c r="P8465">
        <v>0</v>
      </c>
      <c r="Q8465">
        <v>0</v>
      </c>
      <c r="S8465">
        <v>0</v>
      </c>
      <c r="T8465">
        <v>0.77173913043478259</v>
      </c>
    </row>
    <row r="8466" spans="1:20" x14ac:dyDescent="0.3">
      <c r="A8466" t="s">
        <v>16980</v>
      </c>
      <c r="B8466" s="171" t="s">
        <v>16981</v>
      </c>
      <c r="C8466" s="171" t="s">
        <v>79</v>
      </c>
      <c r="D8466" s="171" t="s">
        <v>80</v>
      </c>
      <c r="E8466" s="11">
        <v>43313</v>
      </c>
      <c r="F8466">
        <v>0</v>
      </c>
      <c r="G8466">
        <v>0</v>
      </c>
      <c r="I8466">
        <v>0</v>
      </c>
      <c r="J8466">
        <v>0</v>
      </c>
      <c r="L8466">
        <v>0</v>
      </c>
      <c r="N8466">
        <v>0</v>
      </c>
      <c r="P8466">
        <v>0</v>
      </c>
      <c r="Q8466">
        <v>0</v>
      </c>
      <c r="S8466">
        <v>0</v>
      </c>
      <c r="T8466">
        <v>0.54347826086956519</v>
      </c>
    </row>
    <row r="8467" spans="1:20" x14ac:dyDescent="0.3">
      <c r="A8467" t="s">
        <v>16982</v>
      </c>
      <c r="B8467" s="171" t="s">
        <v>16983</v>
      </c>
      <c r="C8467" s="171" t="s">
        <v>83</v>
      </c>
      <c r="D8467" s="171" t="s">
        <v>80</v>
      </c>
      <c r="E8467" s="11">
        <v>43313</v>
      </c>
      <c r="F8467">
        <v>3.5</v>
      </c>
      <c r="G8467">
        <v>3.5</v>
      </c>
      <c r="I8467">
        <v>13</v>
      </c>
      <c r="J8467">
        <v>21</v>
      </c>
      <c r="L8467">
        <v>21</v>
      </c>
      <c r="N8467">
        <v>13</v>
      </c>
      <c r="P8467">
        <v>0</v>
      </c>
      <c r="Q8467">
        <v>0</v>
      </c>
      <c r="S8467">
        <v>0</v>
      </c>
      <c r="T8467">
        <v>0.65</v>
      </c>
    </row>
    <row r="8468" spans="1:20" x14ac:dyDescent="0.3">
      <c r="A8468" t="s">
        <v>16984</v>
      </c>
      <c r="B8468" s="171" t="s">
        <v>16985</v>
      </c>
      <c r="C8468" s="171" t="s">
        <v>83</v>
      </c>
      <c r="D8468" s="171" t="s">
        <v>15341</v>
      </c>
      <c r="E8468" s="11">
        <v>43313</v>
      </c>
      <c r="F8468">
        <v>4</v>
      </c>
      <c r="G8468">
        <v>5</v>
      </c>
      <c r="I8468">
        <v>15</v>
      </c>
      <c r="J8468">
        <v>24</v>
      </c>
      <c r="L8468">
        <v>30</v>
      </c>
      <c r="N8468">
        <v>10</v>
      </c>
      <c r="P8468">
        <v>1</v>
      </c>
      <c r="Q8468">
        <v>2</v>
      </c>
      <c r="S8468">
        <v>5</v>
      </c>
      <c r="T8468">
        <v>0.56499999999999995</v>
      </c>
    </row>
    <row r="8469" spans="1:20" x14ac:dyDescent="0.3">
      <c r="A8469" t="s">
        <v>16986</v>
      </c>
      <c r="B8469" s="171" t="s">
        <v>16987</v>
      </c>
      <c r="C8469" s="171" t="s">
        <v>83</v>
      </c>
      <c r="D8469" s="171" t="s">
        <v>4</v>
      </c>
      <c r="E8469" s="11">
        <v>43313</v>
      </c>
      <c r="F8469">
        <v>7.5</v>
      </c>
      <c r="G8469">
        <v>8.5</v>
      </c>
      <c r="I8469">
        <v>28</v>
      </c>
      <c r="J8469">
        <v>45</v>
      </c>
      <c r="L8469">
        <v>51</v>
      </c>
      <c r="N8469">
        <v>23</v>
      </c>
      <c r="P8469">
        <v>1</v>
      </c>
      <c r="Q8469">
        <v>2</v>
      </c>
      <c r="S8469">
        <v>5</v>
      </c>
      <c r="T8469">
        <v>0.56999999999999995</v>
      </c>
    </row>
    <row r="8470" spans="1:20" x14ac:dyDescent="0.3">
      <c r="A8470" t="s">
        <v>16988</v>
      </c>
      <c r="B8470" s="171" t="s">
        <v>16989</v>
      </c>
      <c r="C8470" s="171" t="s">
        <v>86</v>
      </c>
      <c r="D8470" s="171" t="s">
        <v>80</v>
      </c>
      <c r="E8470" s="11">
        <v>43313</v>
      </c>
      <c r="F8470">
        <v>6</v>
      </c>
      <c r="G8470">
        <v>9</v>
      </c>
      <c r="I8470">
        <v>25</v>
      </c>
      <c r="J8470">
        <v>50</v>
      </c>
      <c r="L8470">
        <v>78</v>
      </c>
      <c r="N8470">
        <v>18</v>
      </c>
      <c r="O8470">
        <v>0.49</v>
      </c>
      <c r="P8470">
        <v>6</v>
      </c>
      <c r="Q8470">
        <v>9</v>
      </c>
      <c r="S8470">
        <v>7</v>
      </c>
      <c r="T8470">
        <v>0.43</v>
      </c>
    </row>
    <row r="8471" spans="1:20" x14ac:dyDescent="0.3">
      <c r="A8471" t="s">
        <v>16990</v>
      </c>
      <c r="B8471" s="171" t="s">
        <v>16991</v>
      </c>
      <c r="C8471" s="171" t="s">
        <v>89</v>
      </c>
      <c r="D8471" s="171" t="s">
        <v>80</v>
      </c>
      <c r="E8471" s="11">
        <v>43313</v>
      </c>
      <c r="F8471">
        <v>0</v>
      </c>
      <c r="G8471">
        <v>0</v>
      </c>
      <c r="I8471">
        <v>0</v>
      </c>
      <c r="J8471">
        <v>0</v>
      </c>
      <c r="L8471">
        <v>0</v>
      </c>
      <c r="N8471">
        <v>0</v>
      </c>
      <c r="P8471">
        <v>0</v>
      </c>
      <c r="Q8471">
        <v>0</v>
      </c>
      <c r="S8471">
        <v>0</v>
      </c>
      <c r="T8471">
        <v>0.48</v>
      </c>
    </row>
    <row r="8472" spans="1:20" x14ac:dyDescent="0.3">
      <c r="A8472" t="s">
        <v>16992</v>
      </c>
      <c r="B8472" s="171" t="s">
        <v>16993</v>
      </c>
      <c r="C8472" s="171" t="s">
        <v>92</v>
      </c>
      <c r="D8472" s="171" t="s">
        <v>80</v>
      </c>
      <c r="E8472" s="11">
        <v>43313</v>
      </c>
      <c r="F8472">
        <v>0</v>
      </c>
      <c r="G8472">
        <v>0</v>
      </c>
      <c r="I8472">
        <v>0</v>
      </c>
      <c r="J8472">
        <v>0</v>
      </c>
      <c r="L8472">
        <v>0</v>
      </c>
      <c r="N8472">
        <v>0</v>
      </c>
      <c r="P8472">
        <v>0</v>
      </c>
      <c r="Q8472">
        <v>0</v>
      </c>
      <c r="S8472">
        <v>0</v>
      </c>
      <c r="T8472">
        <v>0.43500000000000005</v>
      </c>
    </row>
    <row r="8473" spans="1:20" x14ac:dyDescent="0.3">
      <c r="A8473" t="s">
        <v>16994</v>
      </c>
      <c r="B8473" s="171" t="s">
        <v>16995</v>
      </c>
      <c r="C8473" s="171" t="s">
        <v>95</v>
      </c>
      <c r="D8473" s="171" t="s">
        <v>80</v>
      </c>
      <c r="E8473" s="11">
        <v>43313</v>
      </c>
      <c r="F8473">
        <v>6</v>
      </c>
      <c r="G8473">
        <v>7</v>
      </c>
      <c r="I8473">
        <v>41</v>
      </c>
      <c r="J8473">
        <v>36</v>
      </c>
      <c r="L8473">
        <v>42</v>
      </c>
      <c r="N8473">
        <v>34</v>
      </c>
      <c r="P8473">
        <v>1</v>
      </c>
      <c r="Q8473">
        <v>4</v>
      </c>
      <c r="S8473">
        <v>7</v>
      </c>
      <c r="T8473">
        <v>0.46499999999999997</v>
      </c>
    </row>
    <row r="8474" spans="1:20" x14ac:dyDescent="0.3">
      <c r="A8474" t="s">
        <v>16996</v>
      </c>
      <c r="B8474" s="171" t="s">
        <v>16997</v>
      </c>
      <c r="C8474" s="171" t="s">
        <v>95</v>
      </c>
      <c r="D8474" s="171" t="s">
        <v>15341</v>
      </c>
      <c r="E8474" s="11">
        <v>43313</v>
      </c>
      <c r="F8474">
        <v>2.5</v>
      </c>
      <c r="G8474">
        <v>2.5</v>
      </c>
      <c r="I8474">
        <v>9</v>
      </c>
      <c r="J8474">
        <v>15</v>
      </c>
      <c r="L8474">
        <v>15</v>
      </c>
      <c r="N8474">
        <v>5</v>
      </c>
      <c r="P8474">
        <v>0</v>
      </c>
      <c r="Q8474">
        <v>0</v>
      </c>
      <c r="S8474">
        <v>4</v>
      </c>
      <c r="T8474">
        <v>0.59499999999999997</v>
      </c>
    </row>
    <row r="8475" spans="1:20" x14ac:dyDescent="0.3">
      <c r="A8475" t="s">
        <v>16998</v>
      </c>
      <c r="B8475" s="171" t="s">
        <v>16999</v>
      </c>
      <c r="C8475" s="171" t="s">
        <v>95</v>
      </c>
      <c r="D8475" s="171" t="s">
        <v>4</v>
      </c>
      <c r="E8475" s="11">
        <v>43313</v>
      </c>
      <c r="F8475">
        <v>8.5</v>
      </c>
      <c r="G8475">
        <v>9.5</v>
      </c>
      <c r="I8475">
        <v>50</v>
      </c>
      <c r="J8475">
        <v>51</v>
      </c>
      <c r="L8475">
        <v>57</v>
      </c>
      <c r="N8475">
        <v>39</v>
      </c>
      <c r="P8475">
        <v>1</v>
      </c>
      <c r="Q8475">
        <v>4</v>
      </c>
      <c r="S8475">
        <v>11</v>
      </c>
    </row>
    <row r="8476" spans="1:20" x14ac:dyDescent="0.3">
      <c r="A8476" t="s">
        <v>17000</v>
      </c>
      <c r="B8476" s="171" t="s">
        <v>17001</v>
      </c>
      <c r="C8476" s="171" t="s">
        <v>98</v>
      </c>
      <c r="D8476" s="171" t="s">
        <v>80</v>
      </c>
      <c r="E8476" s="11">
        <v>43313</v>
      </c>
      <c r="F8476">
        <v>13</v>
      </c>
      <c r="G8476">
        <v>13</v>
      </c>
      <c r="I8476">
        <v>51</v>
      </c>
      <c r="J8476">
        <v>78</v>
      </c>
      <c r="L8476">
        <v>78</v>
      </c>
      <c r="N8476">
        <v>44</v>
      </c>
      <c r="P8476">
        <v>4</v>
      </c>
      <c r="Q8476">
        <v>6</v>
      </c>
      <c r="S8476">
        <v>7</v>
      </c>
    </row>
    <row r="8477" spans="1:20" x14ac:dyDescent="0.3">
      <c r="A8477" t="s">
        <v>17002</v>
      </c>
      <c r="B8477" s="171" t="s">
        <v>17003</v>
      </c>
      <c r="C8477" s="171" t="s">
        <v>101</v>
      </c>
      <c r="D8477" s="171" t="s">
        <v>80</v>
      </c>
      <c r="E8477" s="11">
        <v>43313</v>
      </c>
      <c r="F8477">
        <v>34</v>
      </c>
      <c r="G8477">
        <v>36.5</v>
      </c>
      <c r="I8477">
        <v>307</v>
      </c>
      <c r="J8477">
        <v>395</v>
      </c>
      <c r="L8477">
        <v>454</v>
      </c>
      <c r="N8477">
        <v>272</v>
      </c>
      <c r="P8477">
        <v>6</v>
      </c>
      <c r="Q8477">
        <v>16</v>
      </c>
      <c r="S8477">
        <v>35</v>
      </c>
    </row>
    <row r="8478" spans="1:20" x14ac:dyDescent="0.3">
      <c r="A8478" t="s">
        <v>17004</v>
      </c>
      <c r="B8478" s="171" t="s">
        <v>17005</v>
      </c>
      <c r="C8478" s="171" t="s">
        <v>6843</v>
      </c>
      <c r="D8478" s="171" t="s">
        <v>80</v>
      </c>
      <c r="E8478" s="11">
        <v>43313</v>
      </c>
      <c r="F8478">
        <v>6</v>
      </c>
      <c r="G8478">
        <v>6</v>
      </c>
      <c r="I8478">
        <v>28</v>
      </c>
      <c r="J8478">
        <v>36</v>
      </c>
      <c r="L8478">
        <v>36</v>
      </c>
      <c r="N8478">
        <v>26</v>
      </c>
      <c r="P8478">
        <v>0</v>
      </c>
      <c r="Q8478">
        <v>0</v>
      </c>
      <c r="S8478">
        <v>2</v>
      </c>
    </row>
    <row r="8479" spans="1:20" x14ac:dyDescent="0.3">
      <c r="A8479" t="s">
        <v>17006</v>
      </c>
      <c r="B8479" s="171" t="s">
        <v>17007</v>
      </c>
      <c r="C8479" s="171" t="s">
        <v>12995</v>
      </c>
      <c r="D8479" s="171" t="s">
        <v>80</v>
      </c>
      <c r="E8479" s="11">
        <v>43313</v>
      </c>
      <c r="F8479">
        <v>68.5</v>
      </c>
      <c r="G8479">
        <v>75</v>
      </c>
      <c r="I8479">
        <v>465</v>
      </c>
      <c r="J8479">
        <v>616</v>
      </c>
      <c r="L8479">
        <v>709</v>
      </c>
      <c r="N8479">
        <v>407</v>
      </c>
      <c r="O8479">
        <v>0.49</v>
      </c>
      <c r="P8479">
        <v>17</v>
      </c>
      <c r="Q8479">
        <v>35</v>
      </c>
      <c r="S8479">
        <v>58</v>
      </c>
    </row>
    <row r="8480" spans="1:20" x14ac:dyDescent="0.3">
      <c r="A8480" t="s">
        <v>17008</v>
      </c>
      <c r="B8480" s="171" t="s">
        <v>17009</v>
      </c>
      <c r="C8480" s="171" t="s">
        <v>15504</v>
      </c>
      <c r="D8480" s="171" t="s">
        <v>15341</v>
      </c>
      <c r="E8480" s="11">
        <v>43313</v>
      </c>
      <c r="F8480">
        <v>6.5</v>
      </c>
      <c r="G8480">
        <v>7.5</v>
      </c>
      <c r="I8480">
        <v>24</v>
      </c>
      <c r="J8480">
        <v>39</v>
      </c>
      <c r="L8480">
        <v>45</v>
      </c>
      <c r="N8480">
        <v>15</v>
      </c>
      <c r="O8480" t="s">
        <v>16361</v>
      </c>
      <c r="P8480">
        <v>1</v>
      </c>
      <c r="Q8480">
        <v>2</v>
      </c>
      <c r="S8480">
        <v>9</v>
      </c>
    </row>
    <row r="8481" spans="1:19" x14ac:dyDescent="0.3">
      <c r="A8481" t="s">
        <v>17010</v>
      </c>
      <c r="B8481" s="171" t="s">
        <v>17011</v>
      </c>
      <c r="C8481" s="171" t="s">
        <v>104</v>
      </c>
      <c r="D8481" s="171" t="s">
        <v>4</v>
      </c>
      <c r="E8481" s="11">
        <v>43313</v>
      </c>
      <c r="F8481">
        <v>75</v>
      </c>
      <c r="G8481">
        <v>82.5</v>
      </c>
      <c r="H8481">
        <v>0</v>
      </c>
      <c r="I8481">
        <v>489</v>
      </c>
      <c r="J8481">
        <v>655</v>
      </c>
      <c r="L8481">
        <v>754</v>
      </c>
      <c r="M8481">
        <v>0</v>
      </c>
      <c r="N8481">
        <v>422</v>
      </c>
      <c r="O8481">
        <v>0.49</v>
      </c>
      <c r="P8481">
        <v>18</v>
      </c>
      <c r="Q8481">
        <v>37</v>
      </c>
      <c r="R8481">
        <v>0</v>
      </c>
      <c r="S8481">
        <v>67</v>
      </c>
    </row>
    <row r="8482" spans="1:19" x14ac:dyDescent="0.3">
      <c r="A8482" t="s">
        <v>17012</v>
      </c>
      <c r="B8482" s="171" t="s">
        <v>17013</v>
      </c>
      <c r="C8482" s="171" t="s">
        <v>15511</v>
      </c>
      <c r="D8482" s="171" t="s">
        <v>15341</v>
      </c>
      <c r="E8482" s="11">
        <v>43313</v>
      </c>
      <c r="F8482">
        <v>6.5</v>
      </c>
      <c r="G8482">
        <v>7.5</v>
      </c>
      <c r="I8482">
        <v>24</v>
      </c>
      <c r="J8482">
        <v>39</v>
      </c>
      <c r="L8482">
        <v>45</v>
      </c>
      <c r="N8482">
        <v>15</v>
      </c>
      <c r="P8482">
        <v>1</v>
      </c>
      <c r="Q8482">
        <v>2</v>
      </c>
      <c r="S8482">
        <v>9</v>
      </c>
    </row>
    <row r="8483" spans="1:19" x14ac:dyDescent="0.3">
      <c r="A8483" t="s">
        <v>17014</v>
      </c>
      <c r="B8483" s="171" t="s">
        <v>17015</v>
      </c>
      <c r="C8483" s="171" t="s">
        <v>15511</v>
      </c>
      <c r="D8483" s="171" t="s">
        <v>80</v>
      </c>
      <c r="E8483" s="11">
        <v>43313</v>
      </c>
      <c r="F8483">
        <v>22.5</v>
      </c>
      <c r="G8483">
        <v>23.5</v>
      </c>
      <c r="I8483">
        <v>105</v>
      </c>
      <c r="J8483">
        <v>135</v>
      </c>
      <c r="L8483">
        <v>141</v>
      </c>
      <c r="N8483">
        <v>91</v>
      </c>
      <c r="P8483">
        <v>5</v>
      </c>
      <c r="Q8483">
        <v>10</v>
      </c>
      <c r="S8483">
        <v>14</v>
      </c>
    </row>
    <row r="8484" spans="1:19" x14ac:dyDescent="0.3">
      <c r="A8484" t="s">
        <v>17016</v>
      </c>
      <c r="B8484" s="171" t="s">
        <v>17017</v>
      </c>
      <c r="C8484" s="171" t="s">
        <v>76</v>
      </c>
      <c r="D8484" s="171" t="s">
        <v>80</v>
      </c>
      <c r="E8484" s="11">
        <v>43313</v>
      </c>
      <c r="F8484">
        <v>0</v>
      </c>
      <c r="G8484">
        <v>0</v>
      </c>
      <c r="I8484">
        <v>0</v>
      </c>
      <c r="J8484">
        <v>0</v>
      </c>
      <c r="L8484">
        <v>0</v>
      </c>
      <c r="N8484">
        <v>0</v>
      </c>
      <c r="P8484">
        <v>0</v>
      </c>
      <c r="Q8484">
        <v>0</v>
      </c>
      <c r="S8484">
        <v>0</v>
      </c>
    </row>
    <row r="8485" spans="1:19" x14ac:dyDescent="0.3">
      <c r="A8485" t="s">
        <v>17018</v>
      </c>
      <c r="B8485" s="171" t="s">
        <v>17019</v>
      </c>
      <c r="C8485" s="171" t="s">
        <v>10522</v>
      </c>
      <c r="D8485" s="171" t="s">
        <v>4</v>
      </c>
      <c r="E8485" s="11">
        <v>43313</v>
      </c>
      <c r="F8485">
        <v>1</v>
      </c>
      <c r="G8485">
        <v>1</v>
      </c>
      <c r="I8485">
        <v>4</v>
      </c>
      <c r="J8485">
        <v>6</v>
      </c>
      <c r="L8485">
        <v>6</v>
      </c>
      <c r="N8485">
        <v>4</v>
      </c>
      <c r="P8485">
        <v>0</v>
      </c>
      <c r="Q8485">
        <v>0</v>
      </c>
      <c r="S8485">
        <v>0</v>
      </c>
    </row>
    <row r="8486" spans="1:19" x14ac:dyDescent="0.3">
      <c r="A8486" t="s">
        <v>17020</v>
      </c>
      <c r="B8486" s="171" t="s">
        <v>17021</v>
      </c>
      <c r="C8486" s="171" t="s">
        <v>79</v>
      </c>
      <c r="D8486" s="171" t="s">
        <v>4</v>
      </c>
      <c r="E8486" s="11">
        <v>43313</v>
      </c>
      <c r="F8486">
        <v>0</v>
      </c>
      <c r="G8486">
        <v>0</v>
      </c>
      <c r="I8486">
        <v>0</v>
      </c>
      <c r="J8486">
        <v>0</v>
      </c>
      <c r="L8486">
        <v>0</v>
      </c>
      <c r="N8486">
        <v>0</v>
      </c>
      <c r="P8486">
        <v>0</v>
      </c>
      <c r="Q8486">
        <v>0</v>
      </c>
      <c r="S8486">
        <v>0</v>
      </c>
    </row>
    <row r="8487" spans="1:19" x14ac:dyDescent="0.3">
      <c r="A8487" t="s">
        <v>17022</v>
      </c>
      <c r="B8487" s="171" t="s">
        <v>17023</v>
      </c>
      <c r="C8487" s="171" t="s">
        <v>86</v>
      </c>
      <c r="D8487" s="171" t="s">
        <v>4</v>
      </c>
      <c r="E8487" s="11">
        <v>43313</v>
      </c>
      <c r="F8487">
        <v>6</v>
      </c>
      <c r="G8487">
        <v>9</v>
      </c>
      <c r="I8487">
        <v>25</v>
      </c>
      <c r="J8487">
        <v>50</v>
      </c>
      <c r="L8487">
        <v>78</v>
      </c>
      <c r="N8487">
        <v>18</v>
      </c>
      <c r="O8487">
        <v>0.49</v>
      </c>
      <c r="P8487">
        <v>6</v>
      </c>
      <c r="Q8487">
        <v>9</v>
      </c>
      <c r="S8487">
        <v>7</v>
      </c>
    </row>
    <row r="8488" spans="1:19" x14ac:dyDescent="0.3">
      <c r="A8488" t="s">
        <v>17024</v>
      </c>
      <c r="B8488" s="171" t="s">
        <v>17025</v>
      </c>
      <c r="C8488" s="171" t="s">
        <v>89</v>
      </c>
      <c r="D8488" s="171" t="s">
        <v>4</v>
      </c>
      <c r="E8488" s="11">
        <v>43313</v>
      </c>
      <c r="F8488">
        <v>0</v>
      </c>
      <c r="G8488">
        <v>0</v>
      </c>
      <c r="I8488">
        <v>0</v>
      </c>
      <c r="J8488">
        <v>0</v>
      </c>
      <c r="L8488">
        <v>0</v>
      </c>
      <c r="N8488">
        <v>0</v>
      </c>
      <c r="P8488">
        <v>0</v>
      </c>
      <c r="Q8488">
        <v>0</v>
      </c>
      <c r="S8488">
        <v>0</v>
      </c>
    </row>
    <row r="8489" spans="1:19" x14ac:dyDescent="0.3">
      <c r="A8489" t="s">
        <v>17026</v>
      </c>
      <c r="B8489" s="171" t="s">
        <v>17027</v>
      </c>
      <c r="C8489" s="171" t="s">
        <v>92</v>
      </c>
      <c r="D8489" s="171" t="s">
        <v>4</v>
      </c>
      <c r="E8489" s="11">
        <v>43313</v>
      </c>
      <c r="F8489">
        <v>0</v>
      </c>
      <c r="G8489">
        <v>0</v>
      </c>
      <c r="I8489">
        <v>0</v>
      </c>
      <c r="J8489">
        <v>0</v>
      </c>
      <c r="L8489">
        <v>0</v>
      </c>
      <c r="N8489">
        <v>0</v>
      </c>
      <c r="P8489">
        <v>0</v>
      </c>
      <c r="Q8489">
        <v>0</v>
      </c>
      <c r="S8489">
        <v>0</v>
      </c>
    </row>
    <row r="8490" spans="1:19" x14ac:dyDescent="0.3">
      <c r="A8490" t="s">
        <v>17028</v>
      </c>
      <c r="B8490" s="171" t="s">
        <v>17029</v>
      </c>
      <c r="C8490" s="171" t="s">
        <v>98</v>
      </c>
      <c r="D8490" s="171" t="s">
        <v>4</v>
      </c>
      <c r="E8490" s="11">
        <v>43313</v>
      </c>
      <c r="F8490">
        <v>13</v>
      </c>
      <c r="G8490">
        <v>13</v>
      </c>
      <c r="I8490">
        <v>51</v>
      </c>
      <c r="J8490">
        <v>78</v>
      </c>
      <c r="L8490">
        <v>78</v>
      </c>
      <c r="N8490">
        <v>44</v>
      </c>
      <c r="P8490">
        <v>4</v>
      </c>
      <c r="Q8490">
        <v>6</v>
      </c>
      <c r="S8490">
        <v>7</v>
      </c>
    </row>
    <row r="8491" spans="1:19" x14ac:dyDescent="0.3">
      <c r="A8491" t="s">
        <v>17030</v>
      </c>
      <c r="B8491" s="171" t="s">
        <v>17031</v>
      </c>
      <c r="C8491" s="171" t="s">
        <v>101</v>
      </c>
      <c r="D8491" s="171" t="s">
        <v>4</v>
      </c>
      <c r="E8491" s="11">
        <v>43313</v>
      </c>
      <c r="F8491">
        <v>34</v>
      </c>
      <c r="G8491">
        <v>36.5</v>
      </c>
      <c r="I8491">
        <v>307</v>
      </c>
      <c r="J8491">
        <v>395</v>
      </c>
      <c r="L8491">
        <v>454</v>
      </c>
      <c r="N8491">
        <v>272</v>
      </c>
      <c r="P8491">
        <v>6</v>
      </c>
      <c r="Q8491">
        <v>16</v>
      </c>
      <c r="S8491">
        <v>35</v>
      </c>
    </row>
    <row r="8492" spans="1:19" x14ac:dyDescent="0.3">
      <c r="A8492" t="s">
        <v>17032</v>
      </c>
      <c r="B8492" s="171" t="s">
        <v>17033</v>
      </c>
      <c r="C8492" s="171" t="s">
        <v>6843</v>
      </c>
      <c r="D8492" s="171" t="s">
        <v>4</v>
      </c>
      <c r="E8492" s="11">
        <v>43313</v>
      </c>
      <c r="F8492">
        <v>6</v>
      </c>
      <c r="G8492">
        <v>6</v>
      </c>
      <c r="I8492">
        <v>28</v>
      </c>
      <c r="J8492">
        <v>36</v>
      </c>
      <c r="L8492">
        <v>36</v>
      </c>
      <c r="N8492">
        <v>26</v>
      </c>
      <c r="P8492">
        <v>0</v>
      </c>
      <c r="Q8492">
        <v>0</v>
      </c>
      <c r="S8492">
        <v>2</v>
      </c>
    </row>
    <row r="8493" spans="1:19" x14ac:dyDescent="0.3">
      <c r="A8493" t="s">
        <v>17034</v>
      </c>
      <c r="B8493" s="171" t="s">
        <v>17035</v>
      </c>
      <c r="C8493" s="171" t="s">
        <v>107</v>
      </c>
      <c r="D8493" s="171" t="s">
        <v>80</v>
      </c>
      <c r="E8493" s="11">
        <v>43313</v>
      </c>
      <c r="F8493">
        <v>11</v>
      </c>
      <c r="G8493">
        <v>14</v>
      </c>
      <c r="I8493">
        <v>62</v>
      </c>
      <c r="J8493">
        <v>84</v>
      </c>
      <c r="L8493">
        <v>128</v>
      </c>
      <c r="N8493">
        <v>45</v>
      </c>
      <c r="P8493">
        <v>3</v>
      </c>
      <c r="Q8493">
        <v>4</v>
      </c>
      <c r="S8493">
        <v>17</v>
      </c>
    </row>
    <row r="8494" spans="1:19" x14ac:dyDescent="0.3">
      <c r="A8494" t="s">
        <v>17036</v>
      </c>
      <c r="B8494" s="171" t="s">
        <v>17037</v>
      </c>
      <c r="C8494" s="171" t="s">
        <v>113</v>
      </c>
      <c r="D8494" s="171" t="s">
        <v>4</v>
      </c>
      <c r="E8494" s="11">
        <v>43313</v>
      </c>
      <c r="F8494">
        <v>4</v>
      </c>
      <c r="G8494">
        <v>4.5</v>
      </c>
      <c r="I8494">
        <v>15</v>
      </c>
      <c r="J8494">
        <v>24</v>
      </c>
      <c r="L8494">
        <v>27</v>
      </c>
      <c r="N8494">
        <v>14</v>
      </c>
      <c r="P8494">
        <v>3</v>
      </c>
      <c r="Q8494">
        <v>4</v>
      </c>
      <c r="S8494">
        <v>1</v>
      </c>
    </row>
    <row r="8495" spans="1:19" x14ac:dyDescent="0.3">
      <c r="A8495" t="s">
        <v>17038</v>
      </c>
      <c r="B8495" s="171" t="s">
        <v>17039</v>
      </c>
      <c r="C8495" s="171" t="s">
        <v>116</v>
      </c>
      <c r="D8495" s="171" t="s">
        <v>4</v>
      </c>
      <c r="E8495" s="11">
        <v>43313</v>
      </c>
      <c r="F8495">
        <v>3</v>
      </c>
      <c r="G8495">
        <v>5.5</v>
      </c>
      <c r="I8495">
        <v>33</v>
      </c>
      <c r="J8495">
        <v>36</v>
      </c>
      <c r="L8495">
        <v>77</v>
      </c>
      <c r="N8495">
        <v>21</v>
      </c>
      <c r="P8495">
        <v>0</v>
      </c>
      <c r="Q8495">
        <v>0</v>
      </c>
      <c r="S8495">
        <v>12</v>
      </c>
    </row>
    <row r="8496" spans="1:19" x14ac:dyDescent="0.3">
      <c r="A8496" t="s">
        <v>17040</v>
      </c>
      <c r="B8496" s="171" t="s">
        <v>17041</v>
      </c>
      <c r="C8496" s="171" t="s">
        <v>9887</v>
      </c>
      <c r="D8496" s="171" t="s">
        <v>80</v>
      </c>
      <c r="E8496" s="11">
        <v>43313</v>
      </c>
      <c r="F8496">
        <v>0</v>
      </c>
      <c r="G8496">
        <v>0</v>
      </c>
      <c r="I8496">
        <v>0</v>
      </c>
      <c r="J8496">
        <v>0</v>
      </c>
      <c r="L8496">
        <v>0</v>
      </c>
      <c r="N8496">
        <v>0</v>
      </c>
      <c r="P8496">
        <v>0</v>
      </c>
      <c r="Q8496">
        <v>0</v>
      </c>
      <c r="S8496">
        <v>0</v>
      </c>
    </row>
    <row r="8497" spans="1:19" x14ac:dyDescent="0.3">
      <c r="A8497" t="s">
        <v>17042</v>
      </c>
      <c r="B8497" s="171" t="s">
        <v>17043</v>
      </c>
      <c r="C8497" s="171" t="s">
        <v>9862</v>
      </c>
      <c r="D8497" s="171" t="s">
        <v>4</v>
      </c>
      <c r="E8497" s="11">
        <v>43313</v>
      </c>
      <c r="F8497">
        <v>0</v>
      </c>
      <c r="G8497">
        <v>0</v>
      </c>
      <c r="I8497">
        <v>0</v>
      </c>
      <c r="J8497">
        <v>0</v>
      </c>
      <c r="L8497">
        <v>0</v>
      </c>
      <c r="N8497">
        <v>0</v>
      </c>
      <c r="P8497">
        <v>0</v>
      </c>
      <c r="Q8497">
        <v>0</v>
      </c>
      <c r="S8497">
        <v>0</v>
      </c>
    </row>
    <row r="8498" spans="1:19" x14ac:dyDescent="0.3">
      <c r="A8498" t="s">
        <v>17044</v>
      </c>
      <c r="B8498" s="171" t="s">
        <v>17045</v>
      </c>
      <c r="C8498" s="171" t="s">
        <v>10525</v>
      </c>
      <c r="D8498" s="171" t="s">
        <v>4</v>
      </c>
      <c r="E8498" s="11">
        <v>43313</v>
      </c>
      <c r="F8498">
        <v>0</v>
      </c>
      <c r="G8498">
        <v>0</v>
      </c>
      <c r="I8498">
        <v>0</v>
      </c>
      <c r="J8498">
        <v>0</v>
      </c>
      <c r="L8498">
        <v>0</v>
      </c>
      <c r="N8498">
        <v>0</v>
      </c>
      <c r="P8498">
        <v>0</v>
      </c>
      <c r="Q8498">
        <v>0</v>
      </c>
      <c r="S8498">
        <v>0</v>
      </c>
    </row>
    <row r="8499" spans="1:19" x14ac:dyDescent="0.3">
      <c r="A8499" t="s">
        <v>17046</v>
      </c>
      <c r="B8499" s="171" t="s">
        <v>17047</v>
      </c>
      <c r="C8499" s="171" t="s">
        <v>11260</v>
      </c>
      <c r="D8499" s="171" t="s">
        <v>80</v>
      </c>
      <c r="E8499" s="11">
        <v>43313</v>
      </c>
      <c r="F8499">
        <v>0</v>
      </c>
      <c r="G8499">
        <v>0</v>
      </c>
      <c r="I8499">
        <v>0</v>
      </c>
      <c r="J8499">
        <v>0</v>
      </c>
      <c r="L8499">
        <v>0</v>
      </c>
      <c r="N8499">
        <v>0</v>
      </c>
      <c r="P8499">
        <v>0</v>
      </c>
      <c r="Q8499">
        <v>0</v>
      </c>
      <c r="S8499">
        <v>0</v>
      </c>
    </row>
    <row r="8500" spans="1:19" x14ac:dyDescent="0.3">
      <c r="A8500" t="s">
        <v>17048</v>
      </c>
      <c r="B8500" s="171" t="s">
        <v>17049</v>
      </c>
      <c r="C8500" s="171" t="s">
        <v>10528</v>
      </c>
      <c r="D8500" s="171" t="s">
        <v>4</v>
      </c>
      <c r="E8500" s="11">
        <v>43313</v>
      </c>
      <c r="F8500">
        <v>0</v>
      </c>
      <c r="G8500">
        <v>0</v>
      </c>
      <c r="I8500">
        <v>0</v>
      </c>
      <c r="J8500">
        <v>0</v>
      </c>
      <c r="L8500">
        <v>0</v>
      </c>
      <c r="N8500">
        <v>0</v>
      </c>
      <c r="P8500">
        <v>0</v>
      </c>
      <c r="Q8500">
        <v>0</v>
      </c>
      <c r="S8500">
        <v>0</v>
      </c>
    </row>
    <row r="8501" spans="1:19" x14ac:dyDescent="0.3">
      <c r="A8501" t="s">
        <v>17050</v>
      </c>
      <c r="B8501" s="171" t="s">
        <v>17051</v>
      </c>
      <c r="C8501" s="171" t="s">
        <v>119</v>
      </c>
      <c r="D8501" s="171" t="s">
        <v>4</v>
      </c>
      <c r="E8501" s="11">
        <v>43313</v>
      </c>
      <c r="F8501">
        <v>0</v>
      </c>
      <c r="G8501">
        <v>0</v>
      </c>
      <c r="I8501">
        <v>0</v>
      </c>
      <c r="J8501">
        <v>0</v>
      </c>
      <c r="L8501">
        <v>0</v>
      </c>
      <c r="N8501">
        <v>0</v>
      </c>
      <c r="P8501">
        <v>0</v>
      </c>
      <c r="Q8501">
        <v>0</v>
      </c>
      <c r="S8501">
        <v>0</v>
      </c>
    </row>
    <row r="8502" spans="1:19" x14ac:dyDescent="0.3">
      <c r="A8502" t="s">
        <v>17052</v>
      </c>
      <c r="B8502" s="171" t="s">
        <v>17053</v>
      </c>
      <c r="C8502" s="171" t="s">
        <v>122</v>
      </c>
      <c r="D8502" s="171" t="s">
        <v>80</v>
      </c>
      <c r="E8502" s="11">
        <v>43313</v>
      </c>
      <c r="F8502">
        <v>0</v>
      </c>
      <c r="G8502">
        <v>0</v>
      </c>
      <c r="I8502">
        <v>0</v>
      </c>
      <c r="J8502">
        <v>0</v>
      </c>
      <c r="L8502">
        <v>0</v>
      </c>
      <c r="N8502">
        <v>0</v>
      </c>
      <c r="P8502">
        <v>0</v>
      </c>
      <c r="Q8502">
        <v>0</v>
      </c>
      <c r="S8502">
        <v>0</v>
      </c>
    </row>
    <row r="8503" spans="1:19" x14ac:dyDescent="0.3">
      <c r="A8503" t="s">
        <v>17054</v>
      </c>
      <c r="B8503" s="171" t="s">
        <v>17055</v>
      </c>
      <c r="C8503" s="171" t="s">
        <v>125</v>
      </c>
      <c r="D8503" s="171" t="s">
        <v>80</v>
      </c>
      <c r="E8503" s="11">
        <v>43313</v>
      </c>
      <c r="F8503">
        <v>0</v>
      </c>
      <c r="G8503">
        <v>0</v>
      </c>
      <c r="I8503">
        <v>0</v>
      </c>
      <c r="J8503">
        <v>0</v>
      </c>
      <c r="L8503">
        <v>0</v>
      </c>
      <c r="N8503">
        <v>0</v>
      </c>
      <c r="O8503" t="e">
        <v>#DIV/0!</v>
      </c>
      <c r="P8503">
        <v>0</v>
      </c>
      <c r="Q8503">
        <v>0</v>
      </c>
      <c r="S8503">
        <v>0</v>
      </c>
    </row>
    <row r="8504" spans="1:19" x14ac:dyDescent="0.3">
      <c r="A8504" t="s">
        <v>17056</v>
      </c>
      <c r="B8504" s="171" t="s">
        <v>17057</v>
      </c>
      <c r="C8504" s="171" t="s">
        <v>128</v>
      </c>
      <c r="D8504" s="171" t="s">
        <v>4</v>
      </c>
      <c r="E8504" s="11">
        <v>43313</v>
      </c>
      <c r="F8504">
        <v>0</v>
      </c>
      <c r="G8504">
        <v>0</v>
      </c>
      <c r="I8504">
        <v>0</v>
      </c>
      <c r="J8504">
        <v>0</v>
      </c>
      <c r="L8504">
        <v>0</v>
      </c>
      <c r="N8504">
        <v>0</v>
      </c>
      <c r="P8504">
        <v>0</v>
      </c>
      <c r="Q8504">
        <v>0</v>
      </c>
      <c r="S8504">
        <v>0</v>
      </c>
    </row>
    <row r="8505" spans="1:19" x14ac:dyDescent="0.3">
      <c r="A8505" t="s">
        <v>17058</v>
      </c>
      <c r="B8505" s="171" t="s">
        <v>17059</v>
      </c>
      <c r="C8505" s="171" t="s">
        <v>131</v>
      </c>
      <c r="D8505" s="171" t="s">
        <v>4</v>
      </c>
      <c r="E8505" s="11">
        <v>43313</v>
      </c>
      <c r="F8505">
        <v>0</v>
      </c>
      <c r="G8505">
        <v>0</v>
      </c>
      <c r="I8505">
        <v>0</v>
      </c>
      <c r="J8505">
        <v>0</v>
      </c>
      <c r="L8505">
        <v>0</v>
      </c>
      <c r="N8505">
        <v>0</v>
      </c>
      <c r="P8505">
        <v>0</v>
      </c>
      <c r="Q8505">
        <v>0</v>
      </c>
      <c r="S8505">
        <v>0</v>
      </c>
    </row>
    <row r="8506" spans="1:19" x14ac:dyDescent="0.3">
      <c r="A8506" t="s">
        <v>17060</v>
      </c>
      <c r="B8506" s="171" t="s">
        <v>17061</v>
      </c>
      <c r="C8506" s="171" t="s">
        <v>10531</v>
      </c>
      <c r="D8506" s="171" t="s">
        <v>4</v>
      </c>
      <c r="E8506" s="11">
        <v>43313</v>
      </c>
      <c r="F8506">
        <v>0</v>
      </c>
      <c r="G8506">
        <v>0</v>
      </c>
      <c r="I8506">
        <v>0</v>
      </c>
      <c r="J8506">
        <v>0</v>
      </c>
      <c r="L8506">
        <v>0</v>
      </c>
      <c r="N8506">
        <v>0</v>
      </c>
      <c r="P8506">
        <v>0</v>
      </c>
      <c r="Q8506">
        <v>0</v>
      </c>
      <c r="S8506">
        <v>0</v>
      </c>
    </row>
    <row r="8507" spans="1:19" x14ac:dyDescent="0.3">
      <c r="A8507" t="s">
        <v>17062</v>
      </c>
      <c r="B8507" s="171" t="s">
        <v>17063</v>
      </c>
      <c r="C8507" s="171" t="s">
        <v>137</v>
      </c>
      <c r="D8507" s="171" t="s">
        <v>80</v>
      </c>
      <c r="E8507" s="11">
        <v>43313</v>
      </c>
      <c r="F8507">
        <v>8</v>
      </c>
      <c r="G8507">
        <v>6</v>
      </c>
      <c r="I8507">
        <v>44</v>
      </c>
      <c r="J8507">
        <v>88</v>
      </c>
      <c r="L8507">
        <v>66</v>
      </c>
      <c r="N8507">
        <v>44</v>
      </c>
      <c r="P8507">
        <v>0</v>
      </c>
      <c r="Q8507">
        <v>0</v>
      </c>
      <c r="S8507">
        <v>0</v>
      </c>
    </row>
    <row r="8508" spans="1:19" x14ac:dyDescent="0.3">
      <c r="A8508" t="s">
        <v>17064</v>
      </c>
      <c r="B8508" s="171" t="s">
        <v>17065</v>
      </c>
      <c r="C8508" s="171" t="s">
        <v>140</v>
      </c>
      <c r="D8508" s="171" t="s">
        <v>4</v>
      </c>
      <c r="E8508" s="11">
        <v>43313</v>
      </c>
      <c r="F8508">
        <v>8</v>
      </c>
      <c r="G8508">
        <v>6</v>
      </c>
      <c r="I8508">
        <v>44</v>
      </c>
      <c r="J8508">
        <v>88</v>
      </c>
      <c r="L8508">
        <v>66</v>
      </c>
      <c r="N8508">
        <v>44</v>
      </c>
      <c r="P8508">
        <v>0</v>
      </c>
      <c r="Q8508">
        <v>0</v>
      </c>
      <c r="S8508">
        <v>0</v>
      </c>
    </row>
    <row r="8509" spans="1:19" x14ac:dyDescent="0.3">
      <c r="A8509" t="s">
        <v>17066</v>
      </c>
      <c r="B8509" s="171" t="s">
        <v>17067</v>
      </c>
      <c r="C8509" s="171" t="s">
        <v>8615</v>
      </c>
      <c r="D8509" s="171" t="s">
        <v>80</v>
      </c>
      <c r="E8509" s="11">
        <v>43313</v>
      </c>
      <c r="F8509">
        <v>0</v>
      </c>
      <c r="G8509">
        <v>0</v>
      </c>
      <c r="I8509">
        <v>0</v>
      </c>
      <c r="J8509">
        <v>0</v>
      </c>
      <c r="L8509">
        <v>0</v>
      </c>
      <c r="N8509">
        <v>0</v>
      </c>
      <c r="P8509">
        <v>0</v>
      </c>
      <c r="Q8509">
        <v>0</v>
      </c>
      <c r="S8509">
        <v>0</v>
      </c>
    </row>
    <row r="8510" spans="1:19" x14ac:dyDescent="0.3">
      <c r="A8510" t="s">
        <v>17068</v>
      </c>
      <c r="B8510" s="171" t="s">
        <v>17069</v>
      </c>
      <c r="C8510" s="171" t="s">
        <v>8590</v>
      </c>
      <c r="D8510" s="171" t="s">
        <v>4</v>
      </c>
      <c r="E8510" s="11">
        <v>43313</v>
      </c>
      <c r="F8510">
        <v>0</v>
      </c>
      <c r="G8510">
        <v>0</v>
      </c>
      <c r="I8510">
        <v>0</v>
      </c>
      <c r="J8510">
        <v>0</v>
      </c>
      <c r="L8510">
        <v>0</v>
      </c>
      <c r="N8510">
        <v>0</v>
      </c>
      <c r="P8510">
        <v>0</v>
      </c>
      <c r="Q8510">
        <v>0</v>
      </c>
      <c r="S8510">
        <v>0</v>
      </c>
    </row>
    <row r="8511" spans="1:19" x14ac:dyDescent="0.3">
      <c r="A8511" t="s">
        <v>17070</v>
      </c>
      <c r="B8511" s="171" t="s">
        <v>17071</v>
      </c>
      <c r="C8511" s="171" t="s">
        <v>167</v>
      </c>
      <c r="D8511" s="171" t="s">
        <v>80</v>
      </c>
      <c r="E8511" s="11">
        <v>43313</v>
      </c>
      <c r="F8511">
        <v>6</v>
      </c>
      <c r="G8511">
        <v>5.5</v>
      </c>
      <c r="I8511">
        <v>60</v>
      </c>
      <c r="J8511">
        <v>66</v>
      </c>
      <c r="L8511">
        <v>62</v>
      </c>
      <c r="N8511">
        <v>57</v>
      </c>
      <c r="P8511">
        <v>0</v>
      </c>
      <c r="Q8511">
        <v>0</v>
      </c>
      <c r="S8511">
        <v>3</v>
      </c>
    </row>
    <row r="8512" spans="1:19" x14ac:dyDescent="0.3">
      <c r="A8512" t="s">
        <v>17072</v>
      </c>
      <c r="B8512" s="171" t="s">
        <v>17073</v>
      </c>
      <c r="C8512" s="171" t="s">
        <v>16557</v>
      </c>
      <c r="D8512" s="171" t="s">
        <v>4</v>
      </c>
      <c r="E8512" s="11">
        <v>43313</v>
      </c>
      <c r="F8512">
        <v>0</v>
      </c>
      <c r="G8512">
        <v>0</v>
      </c>
      <c r="I8512">
        <v>0</v>
      </c>
      <c r="J8512">
        <v>0</v>
      </c>
      <c r="L8512">
        <v>0</v>
      </c>
      <c r="N8512">
        <v>0</v>
      </c>
      <c r="P8512">
        <v>0</v>
      </c>
      <c r="Q8512">
        <v>0</v>
      </c>
      <c r="S8512">
        <v>0</v>
      </c>
    </row>
    <row r="8513" spans="1:20" x14ac:dyDescent="0.3">
      <c r="A8513" t="s">
        <v>17074</v>
      </c>
      <c r="B8513" s="171" t="s">
        <v>17075</v>
      </c>
      <c r="C8513" s="171" t="s">
        <v>170</v>
      </c>
      <c r="D8513" s="171" t="s">
        <v>4</v>
      </c>
      <c r="E8513" s="11">
        <v>43313</v>
      </c>
      <c r="F8513">
        <v>6</v>
      </c>
      <c r="G8513">
        <v>5.5</v>
      </c>
      <c r="I8513">
        <v>60</v>
      </c>
      <c r="J8513">
        <v>66</v>
      </c>
      <c r="L8513">
        <v>62</v>
      </c>
      <c r="N8513">
        <v>57</v>
      </c>
      <c r="P8513">
        <v>0</v>
      </c>
      <c r="Q8513">
        <v>0</v>
      </c>
      <c r="S8513">
        <v>3</v>
      </c>
      <c r="T8513">
        <v>0.72727272727272729</v>
      </c>
    </row>
    <row r="8514" spans="1:20" x14ac:dyDescent="0.3">
      <c r="A8514" t="s">
        <v>17076</v>
      </c>
      <c r="B8514" s="171" t="s">
        <v>17077</v>
      </c>
      <c r="C8514" s="171" t="s">
        <v>179</v>
      </c>
      <c r="D8514" s="171" t="s">
        <v>80</v>
      </c>
      <c r="E8514" s="11">
        <v>43313</v>
      </c>
      <c r="F8514">
        <v>8</v>
      </c>
      <c r="G8514">
        <v>7.5</v>
      </c>
      <c r="I8514">
        <v>105</v>
      </c>
      <c r="J8514">
        <v>91</v>
      </c>
      <c r="L8514">
        <v>84</v>
      </c>
      <c r="N8514">
        <v>92</v>
      </c>
      <c r="P8514">
        <v>0</v>
      </c>
      <c r="Q8514">
        <v>8</v>
      </c>
      <c r="S8514">
        <v>13</v>
      </c>
      <c r="T8514">
        <v>0.58333333333333337</v>
      </c>
    </row>
    <row r="8515" spans="1:20" x14ac:dyDescent="0.3">
      <c r="A8515" t="s">
        <v>17078</v>
      </c>
      <c r="B8515" s="171" t="s">
        <v>17079</v>
      </c>
      <c r="C8515" s="171" t="s">
        <v>182</v>
      </c>
      <c r="D8515" s="171" t="s">
        <v>4</v>
      </c>
      <c r="E8515" s="11">
        <v>43313</v>
      </c>
      <c r="F8515">
        <v>8</v>
      </c>
      <c r="G8515">
        <v>7.5</v>
      </c>
      <c r="I8515">
        <v>105</v>
      </c>
      <c r="J8515">
        <v>91</v>
      </c>
      <c r="L8515">
        <v>84</v>
      </c>
      <c r="N8515">
        <v>92</v>
      </c>
      <c r="P8515">
        <v>0</v>
      </c>
      <c r="Q8515">
        <v>8</v>
      </c>
      <c r="S8515">
        <v>13</v>
      </c>
      <c r="T8515">
        <v>0.53846153846153844</v>
      </c>
    </row>
    <row r="8516" spans="1:20" x14ac:dyDescent="0.3">
      <c r="A8516" t="s">
        <v>17080</v>
      </c>
      <c r="B8516" s="171" t="s">
        <v>17081</v>
      </c>
      <c r="C8516" s="171" t="s">
        <v>185</v>
      </c>
      <c r="D8516" s="171" t="s">
        <v>80</v>
      </c>
      <c r="E8516" s="11">
        <v>43313</v>
      </c>
      <c r="F8516">
        <v>10</v>
      </c>
      <c r="G8516">
        <v>9</v>
      </c>
      <c r="I8516">
        <v>39</v>
      </c>
      <c r="J8516">
        <v>60</v>
      </c>
      <c r="L8516">
        <v>54</v>
      </c>
      <c r="N8516">
        <v>32</v>
      </c>
      <c r="P8516">
        <v>1</v>
      </c>
      <c r="Q8516">
        <v>1</v>
      </c>
      <c r="S8516">
        <v>7</v>
      </c>
      <c r="T8516">
        <v>0</v>
      </c>
    </row>
    <row r="8517" spans="1:20" x14ac:dyDescent="0.3">
      <c r="A8517" t="s">
        <v>17082</v>
      </c>
      <c r="B8517" s="171" t="s">
        <v>17083</v>
      </c>
      <c r="C8517" s="171" t="s">
        <v>188</v>
      </c>
      <c r="D8517" s="171" t="s">
        <v>4</v>
      </c>
      <c r="E8517" s="11">
        <v>43313</v>
      </c>
      <c r="F8517">
        <v>6</v>
      </c>
      <c r="G8517">
        <v>5.5</v>
      </c>
      <c r="I8517">
        <v>21</v>
      </c>
      <c r="J8517">
        <v>36</v>
      </c>
      <c r="L8517">
        <v>33</v>
      </c>
      <c r="N8517">
        <v>16</v>
      </c>
      <c r="P8517">
        <v>1</v>
      </c>
      <c r="Q8517">
        <v>1</v>
      </c>
      <c r="S8517">
        <v>5</v>
      </c>
      <c r="T8517">
        <v>0</v>
      </c>
    </row>
    <row r="8518" spans="1:20" x14ac:dyDescent="0.3">
      <c r="A8518" t="s">
        <v>17084</v>
      </c>
      <c r="B8518" s="171" t="s">
        <v>17085</v>
      </c>
      <c r="C8518" s="171" t="s">
        <v>10537</v>
      </c>
      <c r="D8518" s="171" t="s">
        <v>4</v>
      </c>
      <c r="E8518" s="11">
        <v>43313</v>
      </c>
      <c r="F8518">
        <v>4</v>
      </c>
      <c r="G8518">
        <v>3.5</v>
      </c>
      <c r="I8518">
        <v>18</v>
      </c>
      <c r="J8518">
        <v>24</v>
      </c>
      <c r="L8518">
        <v>21</v>
      </c>
      <c r="N8518">
        <v>16</v>
      </c>
      <c r="P8518">
        <v>0</v>
      </c>
      <c r="Q8518">
        <v>0</v>
      </c>
      <c r="S8518">
        <v>2</v>
      </c>
      <c r="T8518">
        <v>0</v>
      </c>
    </row>
    <row r="8519" spans="1:20" x14ac:dyDescent="0.3">
      <c r="A8519" t="s">
        <v>17086</v>
      </c>
      <c r="B8519" s="171" t="s">
        <v>17087</v>
      </c>
      <c r="C8519" s="171" t="s">
        <v>191</v>
      </c>
      <c r="D8519" s="171" t="s">
        <v>80</v>
      </c>
      <c r="E8519" s="11">
        <v>43313</v>
      </c>
      <c r="F8519">
        <v>11.5</v>
      </c>
      <c r="G8519">
        <v>13.5</v>
      </c>
      <c r="I8519">
        <v>72</v>
      </c>
      <c r="J8519">
        <v>125</v>
      </c>
      <c r="L8519">
        <v>150</v>
      </c>
      <c r="N8519">
        <v>63</v>
      </c>
      <c r="O8519">
        <v>0.98</v>
      </c>
      <c r="P8519">
        <v>12</v>
      </c>
      <c r="Q8519">
        <v>16</v>
      </c>
      <c r="S8519">
        <v>9</v>
      </c>
      <c r="T8519">
        <v>0</v>
      </c>
    </row>
    <row r="8520" spans="1:20" x14ac:dyDescent="0.3">
      <c r="A8520" t="s">
        <v>17088</v>
      </c>
      <c r="B8520" s="171" t="s">
        <v>17089</v>
      </c>
      <c r="C8520" s="171" t="s">
        <v>194</v>
      </c>
      <c r="D8520" s="171" t="s">
        <v>4</v>
      </c>
      <c r="E8520" s="11">
        <v>43313</v>
      </c>
      <c r="F8520">
        <v>5</v>
      </c>
      <c r="G8520">
        <v>6</v>
      </c>
      <c r="I8520">
        <v>24</v>
      </c>
      <c r="J8520">
        <v>40</v>
      </c>
      <c r="L8520">
        <v>48</v>
      </c>
      <c r="N8520">
        <v>17</v>
      </c>
      <c r="O8520">
        <v>0.98</v>
      </c>
      <c r="P8520">
        <v>6</v>
      </c>
      <c r="Q8520">
        <v>8</v>
      </c>
      <c r="S8520">
        <v>7</v>
      </c>
      <c r="T8520">
        <v>0</v>
      </c>
    </row>
    <row r="8521" spans="1:20" x14ac:dyDescent="0.3">
      <c r="A8521" t="s">
        <v>17090</v>
      </c>
      <c r="B8521" s="171" t="s">
        <v>17091</v>
      </c>
      <c r="C8521" s="171" t="s">
        <v>197</v>
      </c>
      <c r="D8521" s="171" t="s">
        <v>4</v>
      </c>
      <c r="E8521" s="11">
        <v>43313</v>
      </c>
      <c r="F8521">
        <v>6.5</v>
      </c>
      <c r="G8521">
        <v>7.5</v>
      </c>
      <c r="I8521">
        <v>48</v>
      </c>
      <c r="J8521">
        <v>85</v>
      </c>
      <c r="L8521">
        <v>102</v>
      </c>
      <c r="N8521">
        <v>46</v>
      </c>
      <c r="P8521">
        <v>6</v>
      </c>
      <c r="Q8521">
        <v>8</v>
      </c>
      <c r="S8521">
        <v>2</v>
      </c>
      <c r="T8521">
        <v>0.8125</v>
      </c>
    </row>
    <row r="8522" spans="1:20" x14ac:dyDescent="0.3">
      <c r="A8522" t="s">
        <v>17092</v>
      </c>
      <c r="B8522" s="171" t="s">
        <v>17093</v>
      </c>
      <c r="C8522" s="171" t="s">
        <v>209</v>
      </c>
      <c r="D8522" s="171" t="s">
        <v>4</v>
      </c>
      <c r="E8522" s="11">
        <v>43313</v>
      </c>
      <c r="F8522">
        <v>0</v>
      </c>
      <c r="G8522">
        <v>0</v>
      </c>
      <c r="I8522">
        <v>0</v>
      </c>
      <c r="J8522">
        <v>0</v>
      </c>
      <c r="L8522">
        <v>0</v>
      </c>
      <c r="N8522">
        <v>0</v>
      </c>
      <c r="P8522">
        <v>0</v>
      </c>
      <c r="Q8522">
        <v>0</v>
      </c>
      <c r="S8522">
        <v>0</v>
      </c>
      <c r="T8522">
        <v>0</v>
      </c>
    </row>
    <row r="8523" spans="1:20" x14ac:dyDescent="0.3">
      <c r="A8523" t="s">
        <v>17094</v>
      </c>
      <c r="B8523" s="171" t="s">
        <v>17095</v>
      </c>
      <c r="C8523" s="171" t="s">
        <v>212</v>
      </c>
      <c r="D8523" s="171" t="s">
        <v>80</v>
      </c>
      <c r="E8523" s="11">
        <v>43313</v>
      </c>
      <c r="F8523">
        <v>0</v>
      </c>
      <c r="G8523">
        <v>0</v>
      </c>
      <c r="I8523">
        <v>0</v>
      </c>
      <c r="J8523">
        <v>0</v>
      </c>
      <c r="L8523">
        <v>0</v>
      </c>
      <c r="N8523">
        <v>0</v>
      </c>
      <c r="P8523">
        <v>0</v>
      </c>
      <c r="Q8523">
        <v>0</v>
      </c>
      <c r="S8523">
        <v>0</v>
      </c>
      <c r="T8523">
        <v>1</v>
      </c>
    </row>
    <row r="8524" spans="1:20" x14ac:dyDescent="0.3">
      <c r="A8524" t="s">
        <v>17096</v>
      </c>
      <c r="B8524" s="171" t="s">
        <v>17097</v>
      </c>
      <c r="C8524" s="171" t="s">
        <v>215</v>
      </c>
      <c r="D8524" s="171" t="s">
        <v>80</v>
      </c>
      <c r="E8524" s="11">
        <v>43313</v>
      </c>
      <c r="F8524">
        <v>2.5</v>
      </c>
      <c r="G8524">
        <v>4.5</v>
      </c>
      <c r="I8524">
        <v>17</v>
      </c>
      <c r="J8524">
        <v>29</v>
      </c>
      <c r="L8524">
        <v>63</v>
      </c>
      <c r="N8524">
        <v>12</v>
      </c>
      <c r="P8524">
        <v>0</v>
      </c>
      <c r="Q8524">
        <v>0</v>
      </c>
      <c r="S8524">
        <v>5</v>
      </c>
      <c r="T8524">
        <v>0</v>
      </c>
    </row>
    <row r="8525" spans="1:20" x14ac:dyDescent="0.3">
      <c r="A8525" t="s">
        <v>17098</v>
      </c>
      <c r="B8525" s="171" t="s">
        <v>17099</v>
      </c>
      <c r="C8525" s="171" t="s">
        <v>218</v>
      </c>
      <c r="D8525" s="171" t="s">
        <v>4</v>
      </c>
      <c r="E8525" s="11">
        <v>43313</v>
      </c>
      <c r="F8525">
        <v>2.5</v>
      </c>
      <c r="G8525">
        <v>4.5</v>
      </c>
      <c r="I8525">
        <v>17</v>
      </c>
      <c r="J8525">
        <v>29</v>
      </c>
      <c r="L8525">
        <v>63</v>
      </c>
      <c r="N8525">
        <v>12</v>
      </c>
      <c r="P8525">
        <v>0</v>
      </c>
      <c r="Q8525">
        <v>0</v>
      </c>
      <c r="S8525">
        <v>5</v>
      </c>
      <c r="T8525">
        <v>0</v>
      </c>
    </row>
    <row r="8526" spans="1:20" x14ac:dyDescent="0.3">
      <c r="A8526" t="s">
        <v>17100</v>
      </c>
      <c r="B8526" s="171" t="s">
        <v>17101</v>
      </c>
      <c r="C8526" s="171" t="s">
        <v>8233</v>
      </c>
      <c r="D8526" s="171" t="s">
        <v>80</v>
      </c>
      <c r="E8526" s="11">
        <v>43313</v>
      </c>
      <c r="F8526">
        <v>0</v>
      </c>
      <c r="G8526">
        <v>0</v>
      </c>
      <c r="I8526">
        <v>0</v>
      </c>
      <c r="J8526">
        <v>0</v>
      </c>
      <c r="L8526">
        <v>0</v>
      </c>
      <c r="N8526">
        <v>0</v>
      </c>
      <c r="P8526">
        <v>0</v>
      </c>
      <c r="Q8526">
        <v>0</v>
      </c>
      <c r="S8526">
        <v>0</v>
      </c>
      <c r="T8526">
        <v>0</v>
      </c>
    </row>
    <row r="8527" spans="1:20" x14ac:dyDescent="0.3">
      <c r="A8527" t="s">
        <v>17102</v>
      </c>
      <c r="B8527" s="171" t="s">
        <v>17103</v>
      </c>
      <c r="C8527" s="171" t="s">
        <v>8193</v>
      </c>
      <c r="D8527" s="171" t="s">
        <v>4</v>
      </c>
      <c r="E8527" s="11">
        <v>43313</v>
      </c>
      <c r="F8527">
        <v>0</v>
      </c>
      <c r="G8527">
        <v>0</v>
      </c>
      <c r="I8527">
        <v>0</v>
      </c>
      <c r="J8527">
        <v>0</v>
      </c>
      <c r="L8527">
        <v>0</v>
      </c>
      <c r="N8527">
        <v>0</v>
      </c>
      <c r="P8527">
        <v>0</v>
      </c>
      <c r="Q8527">
        <v>0</v>
      </c>
      <c r="S8527">
        <v>0</v>
      </c>
      <c r="T8527">
        <v>1</v>
      </c>
    </row>
    <row r="8528" spans="1:20" x14ac:dyDescent="0.3">
      <c r="A8528" t="s">
        <v>17104</v>
      </c>
      <c r="B8528" s="171" t="s">
        <v>17105</v>
      </c>
      <c r="C8528" s="171" t="s">
        <v>233</v>
      </c>
      <c r="D8528" s="171" t="s">
        <v>80</v>
      </c>
      <c r="E8528" s="11">
        <v>43313</v>
      </c>
      <c r="F8528">
        <v>0</v>
      </c>
      <c r="G8528">
        <v>0</v>
      </c>
      <c r="I8528">
        <v>0</v>
      </c>
      <c r="J8528">
        <v>0</v>
      </c>
      <c r="L8528">
        <v>0</v>
      </c>
      <c r="N8528">
        <v>0</v>
      </c>
      <c r="P8528">
        <v>0</v>
      </c>
      <c r="Q8528">
        <v>0</v>
      </c>
      <c r="S8528">
        <v>0</v>
      </c>
      <c r="T8528">
        <v>0.5714285714285714</v>
      </c>
    </row>
    <row r="8529" spans="1:20" x14ac:dyDescent="0.3">
      <c r="A8529" t="s">
        <v>17106</v>
      </c>
      <c r="B8529" s="171" t="s">
        <v>17107</v>
      </c>
      <c r="C8529" s="171" t="s">
        <v>236</v>
      </c>
      <c r="D8529" s="171" t="s">
        <v>4</v>
      </c>
      <c r="E8529" s="11">
        <v>43313</v>
      </c>
      <c r="F8529">
        <v>0</v>
      </c>
      <c r="G8529">
        <v>0</v>
      </c>
      <c r="I8529">
        <v>0</v>
      </c>
      <c r="J8529">
        <v>0</v>
      </c>
      <c r="L8529">
        <v>0</v>
      </c>
      <c r="N8529">
        <v>0</v>
      </c>
      <c r="P8529">
        <v>0</v>
      </c>
      <c r="Q8529">
        <v>0</v>
      </c>
      <c r="S8529">
        <v>0</v>
      </c>
      <c r="T8529">
        <v>0.5714285714285714</v>
      </c>
    </row>
    <row r="8530" spans="1:20" x14ac:dyDescent="0.3">
      <c r="A8530" t="s">
        <v>17108</v>
      </c>
      <c r="B8530" s="171" t="s">
        <v>17109</v>
      </c>
      <c r="C8530" s="171" t="s">
        <v>239</v>
      </c>
      <c r="D8530" s="171" t="s">
        <v>4</v>
      </c>
      <c r="E8530" s="11">
        <v>43313</v>
      </c>
      <c r="F8530">
        <v>0</v>
      </c>
      <c r="G8530">
        <v>0</v>
      </c>
      <c r="I8530">
        <v>0</v>
      </c>
      <c r="J8530">
        <v>0</v>
      </c>
      <c r="L8530">
        <v>0</v>
      </c>
      <c r="N8530">
        <v>0</v>
      </c>
      <c r="P8530">
        <v>0</v>
      </c>
      <c r="Q8530">
        <v>0</v>
      </c>
      <c r="S8530">
        <v>0</v>
      </c>
      <c r="T8530">
        <v>0.5714285714285714</v>
      </c>
    </row>
    <row r="8531" spans="1:20" x14ac:dyDescent="0.3">
      <c r="A8531" t="s">
        <v>17110</v>
      </c>
      <c r="B8531" s="171" t="s">
        <v>17111</v>
      </c>
      <c r="C8531" s="171" t="s">
        <v>143</v>
      </c>
      <c r="D8531" s="171" t="s">
        <v>4</v>
      </c>
      <c r="E8531" s="11">
        <v>43313</v>
      </c>
      <c r="F8531">
        <v>0</v>
      </c>
      <c r="G8531">
        <v>0</v>
      </c>
      <c r="I8531">
        <v>0</v>
      </c>
      <c r="J8531">
        <v>0</v>
      </c>
      <c r="L8531">
        <v>0</v>
      </c>
      <c r="N8531">
        <v>0</v>
      </c>
      <c r="P8531">
        <v>0</v>
      </c>
      <c r="Q8531">
        <v>0</v>
      </c>
      <c r="S8531">
        <v>0</v>
      </c>
      <c r="T8531">
        <v>1</v>
      </c>
    </row>
    <row r="8532" spans="1:20" x14ac:dyDescent="0.3">
      <c r="A8532" t="s">
        <v>17112</v>
      </c>
      <c r="B8532" s="171" t="s">
        <v>17113</v>
      </c>
      <c r="C8532" s="171" t="s">
        <v>146</v>
      </c>
      <c r="D8532" s="171" t="s">
        <v>80</v>
      </c>
      <c r="E8532" s="11">
        <v>43313</v>
      </c>
      <c r="F8532">
        <v>4</v>
      </c>
      <c r="G8532">
        <v>6</v>
      </c>
      <c r="I8532">
        <v>16</v>
      </c>
      <c r="J8532">
        <v>28</v>
      </c>
      <c r="L8532">
        <v>48</v>
      </c>
      <c r="N8532">
        <v>16</v>
      </c>
      <c r="O8532">
        <v>0</v>
      </c>
      <c r="P8532">
        <v>0</v>
      </c>
      <c r="Q8532">
        <v>1</v>
      </c>
      <c r="S8532">
        <v>0</v>
      </c>
      <c r="T8532">
        <v>0.87856410256410256</v>
      </c>
    </row>
    <row r="8533" spans="1:20" x14ac:dyDescent="0.3">
      <c r="A8533" t="s">
        <v>17114</v>
      </c>
      <c r="B8533" s="171" t="s">
        <v>17115</v>
      </c>
      <c r="C8533" s="171" t="s">
        <v>152</v>
      </c>
      <c r="D8533" s="171" t="s">
        <v>4</v>
      </c>
      <c r="E8533" s="11">
        <v>43313</v>
      </c>
      <c r="F8533">
        <v>1</v>
      </c>
      <c r="G8533">
        <v>3</v>
      </c>
      <c r="I8533">
        <v>1</v>
      </c>
      <c r="J8533">
        <v>10</v>
      </c>
      <c r="L8533">
        <v>30</v>
      </c>
      <c r="N8533">
        <v>1</v>
      </c>
      <c r="O8533">
        <v>0</v>
      </c>
      <c r="P8533">
        <v>0</v>
      </c>
      <c r="Q8533">
        <v>1</v>
      </c>
      <c r="S8533">
        <v>0</v>
      </c>
      <c r="T8533">
        <v>0.77898550724637683</v>
      </c>
    </row>
    <row r="8534" spans="1:20" x14ac:dyDescent="0.3">
      <c r="A8534" t="s">
        <v>17116</v>
      </c>
      <c r="B8534" s="171" t="s">
        <v>17117</v>
      </c>
      <c r="C8534" s="171" t="s">
        <v>155</v>
      </c>
      <c r="D8534" s="171" t="s">
        <v>4</v>
      </c>
      <c r="E8534" s="11">
        <v>43313</v>
      </c>
      <c r="F8534">
        <v>2</v>
      </c>
      <c r="G8534">
        <v>1.5</v>
      </c>
      <c r="I8534">
        <v>9</v>
      </c>
      <c r="J8534">
        <v>12</v>
      </c>
      <c r="L8534">
        <v>9</v>
      </c>
      <c r="N8534">
        <v>9</v>
      </c>
      <c r="P8534">
        <v>0</v>
      </c>
      <c r="Q8534">
        <v>0</v>
      </c>
      <c r="S8534">
        <v>0</v>
      </c>
      <c r="T8534">
        <v>0.84801864801864801</v>
      </c>
    </row>
    <row r="8535" spans="1:20" x14ac:dyDescent="0.3">
      <c r="A8535" t="s">
        <v>17118</v>
      </c>
      <c r="B8535" s="171" t="s">
        <v>17119</v>
      </c>
      <c r="C8535" s="171" t="s">
        <v>10534</v>
      </c>
      <c r="D8535" s="171" t="s">
        <v>4</v>
      </c>
      <c r="E8535" s="11">
        <v>43313</v>
      </c>
      <c r="F8535">
        <v>1</v>
      </c>
      <c r="G8535">
        <v>1.5</v>
      </c>
      <c r="I8535">
        <v>6</v>
      </c>
      <c r="J8535">
        <v>6</v>
      </c>
      <c r="L8535">
        <v>9</v>
      </c>
      <c r="N8535">
        <v>6</v>
      </c>
      <c r="P8535">
        <v>0</v>
      </c>
      <c r="Q8535">
        <v>0</v>
      </c>
      <c r="S8535">
        <v>0</v>
      </c>
      <c r="T8535">
        <v>0.86974637681159417</v>
      </c>
    </row>
    <row r="8536" spans="1:20" x14ac:dyDescent="0.3">
      <c r="A8536" t="s">
        <v>17120</v>
      </c>
      <c r="B8536" s="171" t="s">
        <v>17121</v>
      </c>
      <c r="C8536" s="171" t="s">
        <v>158</v>
      </c>
      <c r="D8536" s="171" t="s">
        <v>4</v>
      </c>
      <c r="E8536" s="11">
        <v>43313</v>
      </c>
      <c r="F8536">
        <v>0</v>
      </c>
      <c r="G8536">
        <v>0</v>
      </c>
      <c r="I8536">
        <v>0</v>
      </c>
      <c r="J8536">
        <v>0</v>
      </c>
      <c r="L8536">
        <v>0</v>
      </c>
      <c r="N8536">
        <v>0</v>
      </c>
      <c r="P8536">
        <v>0</v>
      </c>
      <c r="Q8536">
        <v>0</v>
      </c>
      <c r="S8536">
        <v>0</v>
      </c>
      <c r="T8536">
        <v>0.82065217391304346</v>
      </c>
    </row>
    <row r="8537" spans="1:20" x14ac:dyDescent="0.3">
      <c r="A8537" t="s">
        <v>17122</v>
      </c>
      <c r="B8537" s="171" t="s">
        <v>17123</v>
      </c>
      <c r="C8537" s="171" t="s">
        <v>161</v>
      </c>
      <c r="D8537" s="171" t="s">
        <v>80</v>
      </c>
      <c r="E8537" s="11">
        <v>43313</v>
      </c>
      <c r="F8537">
        <v>1</v>
      </c>
      <c r="G8537">
        <v>1.5</v>
      </c>
      <c r="I8537">
        <v>6</v>
      </c>
      <c r="J8537">
        <v>6</v>
      </c>
      <c r="L8537">
        <v>9</v>
      </c>
      <c r="N8537">
        <v>5</v>
      </c>
      <c r="P8537">
        <v>0</v>
      </c>
      <c r="Q8537">
        <v>1</v>
      </c>
      <c r="S8537">
        <v>1</v>
      </c>
      <c r="T8537">
        <v>0.63028638028638029</v>
      </c>
    </row>
    <row r="8538" spans="1:20" x14ac:dyDescent="0.3">
      <c r="A8538" t="s">
        <v>17124</v>
      </c>
      <c r="B8538" s="171" t="s">
        <v>17125</v>
      </c>
      <c r="C8538" s="171" t="s">
        <v>16232</v>
      </c>
      <c r="D8538" s="171" t="s">
        <v>4</v>
      </c>
      <c r="E8538" s="11">
        <v>43313</v>
      </c>
      <c r="F8538">
        <v>1</v>
      </c>
      <c r="G8538">
        <v>1.5</v>
      </c>
      <c r="I8538">
        <v>6</v>
      </c>
      <c r="J8538">
        <v>6</v>
      </c>
      <c r="L8538">
        <v>9</v>
      </c>
      <c r="N8538">
        <v>5</v>
      </c>
      <c r="P8538">
        <v>0</v>
      </c>
      <c r="Q8538">
        <v>1</v>
      </c>
      <c r="S8538">
        <v>1</v>
      </c>
      <c r="T8538">
        <v>0.98</v>
      </c>
    </row>
    <row r="8539" spans="1:20" x14ac:dyDescent="0.3">
      <c r="A8539" t="s">
        <v>17126</v>
      </c>
      <c r="B8539" s="171" t="s">
        <v>17127</v>
      </c>
      <c r="C8539" s="171" t="s">
        <v>221</v>
      </c>
      <c r="D8539" s="171" t="s">
        <v>80</v>
      </c>
      <c r="E8539" s="11">
        <v>43313</v>
      </c>
      <c r="F8539">
        <v>0</v>
      </c>
      <c r="G8539">
        <v>0</v>
      </c>
      <c r="I8539">
        <v>0</v>
      </c>
      <c r="J8539">
        <v>0</v>
      </c>
      <c r="L8539">
        <v>0</v>
      </c>
      <c r="N8539">
        <v>0</v>
      </c>
      <c r="P8539">
        <v>0</v>
      </c>
      <c r="Q8539">
        <v>0</v>
      </c>
      <c r="S8539">
        <v>0</v>
      </c>
      <c r="T8539">
        <v>0.98</v>
      </c>
    </row>
    <row r="8540" spans="1:20" x14ac:dyDescent="0.3">
      <c r="A8540" t="s">
        <v>17128</v>
      </c>
      <c r="B8540" s="171" t="s">
        <v>17129</v>
      </c>
      <c r="C8540" s="171" t="s">
        <v>227</v>
      </c>
      <c r="D8540" s="171" t="s">
        <v>4</v>
      </c>
      <c r="E8540" s="11">
        <v>43313</v>
      </c>
      <c r="F8540">
        <v>0</v>
      </c>
      <c r="G8540">
        <v>0</v>
      </c>
      <c r="I8540">
        <v>0</v>
      </c>
      <c r="J8540">
        <v>0</v>
      </c>
      <c r="L8540">
        <v>0</v>
      </c>
      <c r="N8540">
        <v>0</v>
      </c>
      <c r="P8540">
        <v>0</v>
      </c>
      <c r="Q8540">
        <v>0</v>
      </c>
      <c r="S8540">
        <v>0</v>
      </c>
      <c r="T8540">
        <v>0.98</v>
      </c>
    </row>
    <row r="8541" spans="1:20" x14ac:dyDescent="0.3">
      <c r="A8541" t="s">
        <v>17130</v>
      </c>
      <c r="B8541" s="171" t="s">
        <v>17131</v>
      </c>
      <c r="C8541" s="171" t="s">
        <v>230</v>
      </c>
      <c r="D8541" s="171" t="s">
        <v>4</v>
      </c>
      <c r="E8541" s="11">
        <v>43313</v>
      </c>
      <c r="F8541">
        <v>0</v>
      </c>
      <c r="G8541">
        <v>0</v>
      </c>
      <c r="I8541">
        <v>0</v>
      </c>
      <c r="J8541">
        <v>0</v>
      </c>
      <c r="L8541">
        <v>0</v>
      </c>
      <c r="N8541">
        <v>0</v>
      </c>
      <c r="P8541">
        <v>0</v>
      </c>
      <c r="Q8541">
        <v>0</v>
      </c>
      <c r="S8541">
        <v>0</v>
      </c>
      <c r="T8541">
        <v>0.98</v>
      </c>
    </row>
    <row r="8542" spans="1:20" x14ac:dyDescent="0.3">
      <c r="A8542" t="s">
        <v>17132</v>
      </c>
      <c r="B8542" s="171" t="s">
        <v>17133</v>
      </c>
      <c r="C8542" s="171" t="s">
        <v>14824</v>
      </c>
      <c r="D8542" s="171" t="s">
        <v>4</v>
      </c>
      <c r="E8542" s="11">
        <v>43313</v>
      </c>
      <c r="F8542">
        <v>0</v>
      </c>
      <c r="G8542">
        <v>0</v>
      </c>
      <c r="I8542">
        <v>0</v>
      </c>
      <c r="J8542">
        <v>0</v>
      </c>
      <c r="L8542">
        <v>0</v>
      </c>
      <c r="N8542">
        <v>0</v>
      </c>
      <c r="P8542">
        <v>0</v>
      </c>
      <c r="Q8542">
        <v>0</v>
      </c>
      <c r="S8542">
        <v>0</v>
      </c>
      <c r="T8542">
        <v>0.98</v>
      </c>
    </row>
    <row r="8543" spans="1:20" x14ac:dyDescent="0.3">
      <c r="A8543" t="s">
        <v>17134</v>
      </c>
      <c r="B8543" s="171" t="s">
        <v>17135</v>
      </c>
      <c r="C8543" s="171" t="s">
        <v>14899</v>
      </c>
      <c r="D8543" s="171" t="s">
        <v>80</v>
      </c>
      <c r="E8543" s="11">
        <v>43313</v>
      </c>
      <c r="F8543">
        <v>0</v>
      </c>
      <c r="G8543">
        <v>0</v>
      </c>
      <c r="I8543">
        <v>0</v>
      </c>
      <c r="J8543">
        <v>0</v>
      </c>
      <c r="L8543">
        <v>0</v>
      </c>
      <c r="N8543">
        <v>0</v>
      </c>
      <c r="P8543">
        <v>0</v>
      </c>
      <c r="Q8543">
        <v>0</v>
      </c>
      <c r="S8543">
        <v>0</v>
      </c>
      <c r="T8543">
        <v>0.8899999999999999</v>
      </c>
    </row>
    <row r="8544" spans="1:20" x14ac:dyDescent="0.3">
      <c r="A8544" t="s">
        <v>17136</v>
      </c>
      <c r="B8544" s="171" t="s">
        <v>17137</v>
      </c>
      <c r="C8544" s="171" t="s">
        <v>15344</v>
      </c>
      <c r="D8544" s="171" t="s">
        <v>4</v>
      </c>
      <c r="E8544" s="11">
        <v>43313</v>
      </c>
      <c r="F8544">
        <v>0</v>
      </c>
      <c r="G8544">
        <v>0</v>
      </c>
      <c r="I8544">
        <v>0</v>
      </c>
      <c r="J8544">
        <v>0</v>
      </c>
      <c r="L8544">
        <v>0</v>
      </c>
      <c r="N8544">
        <v>0</v>
      </c>
      <c r="P8544">
        <v>0</v>
      </c>
      <c r="Q8544">
        <v>0</v>
      </c>
      <c r="S8544">
        <v>0</v>
      </c>
      <c r="T8544">
        <v>0.8899999999999999</v>
      </c>
    </row>
    <row r="8545" spans="1:20" x14ac:dyDescent="0.3">
      <c r="A8545" t="s">
        <v>17138</v>
      </c>
      <c r="B8545" s="171" t="s">
        <v>17139</v>
      </c>
      <c r="C8545" s="171" t="s">
        <v>14843</v>
      </c>
      <c r="D8545" s="171" t="s">
        <v>4</v>
      </c>
      <c r="E8545" s="11">
        <v>43313</v>
      </c>
      <c r="F8545">
        <v>0</v>
      </c>
      <c r="G8545">
        <v>0</v>
      </c>
      <c r="I8545">
        <v>0</v>
      </c>
      <c r="J8545">
        <v>0</v>
      </c>
      <c r="L8545">
        <v>0</v>
      </c>
      <c r="N8545">
        <v>0</v>
      </c>
      <c r="P8545">
        <v>0</v>
      </c>
      <c r="Q8545">
        <v>0</v>
      </c>
      <c r="S8545">
        <v>0</v>
      </c>
      <c r="T8545">
        <v>0.8899999999999999</v>
      </c>
    </row>
    <row r="8546" spans="1:20" x14ac:dyDescent="0.3">
      <c r="A8546" t="s">
        <v>17140</v>
      </c>
      <c r="B8546" s="171" t="s">
        <v>17141</v>
      </c>
      <c r="C8546" s="171" t="s">
        <v>15511</v>
      </c>
      <c r="D8546" s="171" t="s">
        <v>4</v>
      </c>
      <c r="E8546" s="11">
        <v>43344</v>
      </c>
      <c r="F8546">
        <v>28.5</v>
      </c>
      <c r="G8546">
        <v>31</v>
      </c>
      <c r="I8546">
        <v>130</v>
      </c>
      <c r="J8546">
        <v>170</v>
      </c>
      <c r="L8546">
        <v>186</v>
      </c>
      <c r="N8546">
        <v>108</v>
      </c>
      <c r="P8546">
        <v>2</v>
      </c>
      <c r="Q8546">
        <v>10</v>
      </c>
      <c r="S8546">
        <v>22</v>
      </c>
      <c r="T8546">
        <v>0.8899999999999999</v>
      </c>
    </row>
    <row r="8547" spans="1:20" x14ac:dyDescent="0.3">
      <c r="A8547" t="s">
        <v>17142</v>
      </c>
      <c r="B8547" s="171" t="s">
        <v>17143</v>
      </c>
      <c r="C8547" s="171" t="s">
        <v>119</v>
      </c>
      <c r="D8547" s="171" t="s">
        <v>80</v>
      </c>
      <c r="E8547" s="11">
        <v>43344</v>
      </c>
      <c r="F8547">
        <v>0</v>
      </c>
      <c r="G8547">
        <v>0</v>
      </c>
      <c r="I8547">
        <v>0</v>
      </c>
      <c r="J8547">
        <v>0</v>
      </c>
      <c r="L8547">
        <v>0</v>
      </c>
      <c r="N8547">
        <v>0</v>
      </c>
      <c r="P8547">
        <v>0</v>
      </c>
      <c r="Q8547">
        <v>0</v>
      </c>
      <c r="S8547">
        <v>0</v>
      </c>
      <c r="T8547">
        <v>0.8899999999999999</v>
      </c>
    </row>
    <row r="8548" spans="1:20" x14ac:dyDescent="0.3">
      <c r="A8548" t="s">
        <v>17144</v>
      </c>
      <c r="B8548" s="171" t="s">
        <v>17145</v>
      </c>
      <c r="C8548" s="171" t="s">
        <v>143</v>
      </c>
      <c r="D8548" s="171" t="s">
        <v>80</v>
      </c>
      <c r="E8548" s="11">
        <v>43344</v>
      </c>
      <c r="F8548">
        <v>0</v>
      </c>
      <c r="G8548">
        <v>0</v>
      </c>
      <c r="I8548">
        <v>0</v>
      </c>
      <c r="J8548">
        <v>0</v>
      </c>
      <c r="L8548">
        <v>0</v>
      </c>
      <c r="N8548">
        <v>0</v>
      </c>
      <c r="P8548">
        <v>0</v>
      </c>
      <c r="Q8548">
        <v>0</v>
      </c>
      <c r="S8548">
        <v>0</v>
      </c>
      <c r="T8548">
        <v>0.8899999999999999</v>
      </c>
    </row>
    <row r="8549" spans="1:20" x14ac:dyDescent="0.3">
      <c r="A8549" t="s">
        <v>17146</v>
      </c>
      <c r="B8549" s="171" t="s">
        <v>17147</v>
      </c>
      <c r="C8549" s="171" t="s">
        <v>158</v>
      </c>
      <c r="D8549" s="171" t="s">
        <v>80</v>
      </c>
      <c r="E8549" s="11">
        <v>43344</v>
      </c>
      <c r="F8549">
        <v>0</v>
      </c>
      <c r="G8549">
        <v>0</v>
      </c>
      <c r="I8549">
        <v>0</v>
      </c>
      <c r="J8549">
        <v>0</v>
      </c>
      <c r="L8549">
        <v>0</v>
      </c>
      <c r="N8549">
        <v>0</v>
      </c>
      <c r="P8549">
        <v>0</v>
      </c>
      <c r="Q8549">
        <v>0</v>
      </c>
      <c r="S8549">
        <v>0</v>
      </c>
      <c r="T8549">
        <v>0.82199999999999995</v>
      </c>
    </row>
    <row r="8550" spans="1:20" x14ac:dyDescent="0.3">
      <c r="A8550" t="s">
        <v>17148</v>
      </c>
      <c r="B8550" s="171" t="s">
        <v>17149</v>
      </c>
      <c r="C8550" s="171" t="s">
        <v>209</v>
      </c>
      <c r="D8550" s="171" t="s">
        <v>80</v>
      </c>
      <c r="E8550" s="11">
        <v>43344</v>
      </c>
      <c r="F8550">
        <v>0</v>
      </c>
      <c r="G8550">
        <v>0</v>
      </c>
      <c r="I8550">
        <v>0</v>
      </c>
      <c r="J8550">
        <v>0</v>
      </c>
      <c r="L8550">
        <v>0</v>
      </c>
      <c r="N8550">
        <v>0</v>
      </c>
      <c r="P8550">
        <v>0</v>
      </c>
      <c r="Q8550">
        <v>0</v>
      </c>
      <c r="S8550">
        <v>0</v>
      </c>
      <c r="T8550">
        <v>0.80700000000000005</v>
      </c>
    </row>
    <row r="8551" spans="1:20" x14ac:dyDescent="0.3">
      <c r="A8551" t="s">
        <v>17150</v>
      </c>
      <c r="B8551" s="171" t="s">
        <v>17151</v>
      </c>
      <c r="C8551" s="171" t="s">
        <v>76</v>
      </c>
      <c r="D8551" s="171" t="s">
        <v>4</v>
      </c>
      <c r="E8551" s="11">
        <v>43344</v>
      </c>
      <c r="F8551">
        <v>0</v>
      </c>
      <c r="G8551">
        <v>0</v>
      </c>
      <c r="I8551">
        <v>0</v>
      </c>
      <c r="J8551">
        <v>0</v>
      </c>
      <c r="L8551">
        <v>0</v>
      </c>
      <c r="N8551">
        <v>0</v>
      </c>
      <c r="P8551">
        <v>0</v>
      </c>
      <c r="Q8551">
        <v>0</v>
      </c>
      <c r="S8551">
        <v>0</v>
      </c>
      <c r="T8551">
        <v>0.80700000000000005</v>
      </c>
    </row>
    <row r="8552" spans="1:20" x14ac:dyDescent="0.3">
      <c r="A8552" t="s">
        <v>17152</v>
      </c>
      <c r="B8552" s="171" t="s">
        <v>17153</v>
      </c>
      <c r="C8552" s="171" t="s">
        <v>15347</v>
      </c>
      <c r="D8552" s="171" t="s">
        <v>80</v>
      </c>
      <c r="E8552" s="11">
        <v>43344</v>
      </c>
      <c r="F8552">
        <v>0</v>
      </c>
      <c r="G8552">
        <v>0</v>
      </c>
      <c r="I8552">
        <v>0</v>
      </c>
      <c r="J8552">
        <v>0</v>
      </c>
      <c r="L8552">
        <v>0</v>
      </c>
      <c r="N8552">
        <v>0</v>
      </c>
      <c r="P8552">
        <v>0</v>
      </c>
      <c r="Q8552">
        <v>0</v>
      </c>
      <c r="S8552">
        <v>0</v>
      </c>
      <c r="T8552">
        <v>0.77500000000000002</v>
      </c>
    </row>
    <row r="8553" spans="1:20" x14ac:dyDescent="0.3">
      <c r="A8553" t="s">
        <v>17154</v>
      </c>
      <c r="B8553" s="171" t="s">
        <v>17155</v>
      </c>
      <c r="C8553" s="171" t="s">
        <v>203</v>
      </c>
      <c r="D8553" s="171" t="s">
        <v>80</v>
      </c>
      <c r="E8553" s="11">
        <v>43344</v>
      </c>
      <c r="F8553">
        <v>3.5</v>
      </c>
      <c r="G8553">
        <v>3.5</v>
      </c>
      <c r="I8553">
        <v>13</v>
      </c>
      <c r="J8553">
        <v>21</v>
      </c>
      <c r="L8553">
        <v>21</v>
      </c>
      <c r="N8553">
        <v>13</v>
      </c>
      <c r="P8553">
        <v>0</v>
      </c>
      <c r="Q8553">
        <v>0</v>
      </c>
      <c r="S8553">
        <v>0</v>
      </c>
      <c r="T8553">
        <v>0.76300000000000001</v>
      </c>
    </row>
    <row r="8554" spans="1:20" x14ac:dyDescent="0.3">
      <c r="A8554" t="s">
        <v>17156</v>
      </c>
      <c r="B8554" s="171" t="s">
        <v>17157</v>
      </c>
      <c r="C8554" s="171" t="s">
        <v>15340</v>
      </c>
      <c r="D8554" s="171" t="s">
        <v>15341</v>
      </c>
      <c r="E8554" s="11">
        <v>43344</v>
      </c>
      <c r="F8554">
        <v>2</v>
      </c>
      <c r="G8554">
        <v>2.5</v>
      </c>
      <c r="I8554">
        <v>6</v>
      </c>
      <c r="J8554">
        <v>12</v>
      </c>
      <c r="L8554">
        <v>15</v>
      </c>
      <c r="N8554">
        <v>4</v>
      </c>
      <c r="P8554">
        <v>0</v>
      </c>
      <c r="Q8554">
        <v>0</v>
      </c>
      <c r="S8554">
        <v>2</v>
      </c>
      <c r="T8554">
        <v>0.83699999999999997</v>
      </c>
    </row>
    <row r="8555" spans="1:20" x14ac:dyDescent="0.3">
      <c r="A8555" t="s">
        <v>17158</v>
      </c>
      <c r="B8555" s="171" t="s">
        <v>17159</v>
      </c>
      <c r="C8555" s="171" t="s">
        <v>15344</v>
      </c>
      <c r="D8555" s="171" t="s">
        <v>15341</v>
      </c>
      <c r="E8555" s="11">
        <v>43344</v>
      </c>
      <c r="F8555">
        <v>0</v>
      </c>
      <c r="G8555">
        <v>0</v>
      </c>
      <c r="I8555">
        <v>0</v>
      </c>
      <c r="J8555">
        <v>0</v>
      </c>
      <c r="L8555">
        <v>0</v>
      </c>
      <c r="N8555">
        <v>0</v>
      </c>
      <c r="P8555">
        <v>0</v>
      </c>
      <c r="Q8555">
        <v>0</v>
      </c>
      <c r="S8555">
        <v>0</v>
      </c>
      <c r="T8555">
        <v>0.82</v>
      </c>
    </row>
    <row r="8556" spans="1:20" x14ac:dyDescent="0.3">
      <c r="A8556" t="s">
        <v>17160</v>
      </c>
      <c r="B8556" s="171" t="s">
        <v>17161</v>
      </c>
      <c r="C8556" s="171" t="s">
        <v>15347</v>
      </c>
      <c r="D8556" s="171" t="s">
        <v>15341</v>
      </c>
      <c r="E8556" s="11">
        <v>43344</v>
      </c>
      <c r="F8556">
        <v>2</v>
      </c>
      <c r="G8556">
        <v>2.5</v>
      </c>
      <c r="I8556">
        <v>11</v>
      </c>
      <c r="J8556">
        <v>11</v>
      </c>
      <c r="L8556">
        <v>15</v>
      </c>
      <c r="N8556">
        <v>9</v>
      </c>
      <c r="P8556">
        <v>0</v>
      </c>
      <c r="Q8556">
        <v>0</v>
      </c>
      <c r="S8556">
        <v>2</v>
      </c>
      <c r="T8556">
        <v>0.82</v>
      </c>
    </row>
    <row r="8557" spans="1:20" x14ac:dyDescent="0.3">
      <c r="A8557" t="s">
        <v>17162</v>
      </c>
      <c r="B8557" s="171" t="s">
        <v>17163</v>
      </c>
      <c r="C8557" s="171" t="s">
        <v>203</v>
      </c>
      <c r="D8557" s="171" t="s">
        <v>15341</v>
      </c>
      <c r="E8557" s="11">
        <v>43344</v>
      </c>
      <c r="F8557">
        <v>0</v>
      </c>
      <c r="G8557">
        <v>0</v>
      </c>
      <c r="I8557">
        <v>0</v>
      </c>
      <c r="J8557">
        <v>0</v>
      </c>
      <c r="L8557">
        <v>0</v>
      </c>
      <c r="N8557">
        <v>0</v>
      </c>
      <c r="P8557">
        <v>0</v>
      </c>
      <c r="Q8557">
        <v>0</v>
      </c>
      <c r="S8557">
        <v>0</v>
      </c>
      <c r="T8557">
        <v>0.85</v>
      </c>
    </row>
    <row r="8558" spans="1:20" x14ac:dyDescent="0.3">
      <c r="A8558" t="s">
        <v>17164</v>
      </c>
      <c r="B8558" s="171" t="s">
        <v>17165</v>
      </c>
      <c r="C8558" s="171" t="s">
        <v>128</v>
      </c>
      <c r="D8558" s="171" t="s">
        <v>80</v>
      </c>
      <c r="E8558" s="11">
        <v>43344</v>
      </c>
      <c r="F8558">
        <v>0</v>
      </c>
      <c r="G8558">
        <v>0</v>
      </c>
      <c r="I8558">
        <v>0</v>
      </c>
      <c r="J8558">
        <v>0</v>
      </c>
      <c r="L8558">
        <v>0</v>
      </c>
      <c r="N8558">
        <v>0</v>
      </c>
      <c r="P8558">
        <v>0</v>
      </c>
      <c r="Q8558">
        <v>0</v>
      </c>
      <c r="S8558">
        <v>0</v>
      </c>
      <c r="T8558">
        <v>0.76</v>
      </c>
    </row>
    <row r="8559" spans="1:20" x14ac:dyDescent="0.3">
      <c r="A8559" t="s">
        <v>17166</v>
      </c>
      <c r="B8559" s="171" t="s">
        <v>17167</v>
      </c>
      <c r="C8559" s="171" t="s">
        <v>14824</v>
      </c>
      <c r="D8559" s="171" t="s">
        <v>80</v>
      </c>
      <c r="E8559" s="11">
        <v>43344</v>
      </c>
      <c r="F8559">
        <v>0</v>
      </c>
      <c r="G8559">
        <v>0</v>
      </c>
      <c r="I8559">
        <v>0</v>
      </c>
      <c r="J8559">
        <v>0</v>
      </c>
      <c r="L8559">
        <v>0</v>
      </c>
      <c r="N8559">
        <v>0</v>
      </c>
      <c r="P8559">
        <v>0</v>
      </c>
      <c r="Q8559">
        <v>0</v>
      </c>
      <c r="S8559">
        <v>0</v>
      </c>
      <c r="T8559">
        <v>0.78</v>
      </c>
    </row>
    <row r="8560" spans="1:20" x14ac:dyDescent="0.3">
      <c r="A8560" t="s">
        <v>17168</v>
      </c>
      <c r="B8560" s="171" t="s">
        <v>17169</v>
      </c>
      <c r="C8560" s="171" t="s">
        <v>152</v>
      </c>
      <c r="D8560" s="171" t="s">
        <v>80</v>
      </c>
      <c r="E8560" s="11">
        <v>43344</v>
      </c>
      <c r="F8560">
        <v>0</v>
      </c>
      <c r="G8560">
        <v>3</v>
      </c>
      <c r="I8560">
        <v>0</v>
      </c>
      <c r="J8560">
        <v>0</v>
      </c>
      <c r="L8560">
        <v>30</v>
      </c>
      <c r="N8560">
        <v>0</v>
      </c>
      <c r="O8560">
        <v>0</v>
      </c>
      <c r="P8560">
        <v>1</v>
      </c>
      <c r="Q8560">
        <v>1</v>
      </c>
      <c r="S8560">
        <v>0</v>
      </c>
      <c r="T8560">
        <v>0.73</v>
      </c>
    </row>
    <row r="8561" spans="1:19" x14ac:dyDescent="0.3">
      <c r="A8561" t="s">
        <v>17170</v>
      </c>
      <c r="B8561" s="171" t="s">
        <v>17171</v>
      </c>
      <c r="C8561" s="171" t="s">
        <v>194</v>
      </c>
      <c r="D8561" s="171" t="s">
        <v>80</v>
      </c>
      <c r="E8561" s="11">
        <v>43344</v>
      </c>
      <c r="F8561">
        <v>4.5</v>
      </c>
      <c r="G8561">
        <v>6</v>
      </c>
      <c r="I8561">
        <v>26</v>
      </c>
      <c r="J8561">
        <v>36</v>
      </c>
      <c r="L8561">
        <v>48</v>
      </c>
      <c r="N8561">
        <v>22</v>
      </c>
      <c r="O8561">
        <v>1.1000000000000001</v>
      </c>
      <c r="P8561">
        <v>5</v>
      </c>
      <c r="Q8561">
        <v>5</v>
      </c>
      <c r="S8561">
        <v>4</v>
      </c>
    </row>
    <row r="8562" spans="1:19" x14ac:dyDescent="0.3">
      <c r="A8562" t="s">
        <v>17172</v>
      </c>
      <c r="B8562" s="171" t="s">
        <v>17173</v>
      </c>
      <c r="C8562" s="171" t="s">
        <v>236</v>
      </c>
      <c r="D8562" s="171" t="s">
        <v>80</v>
      </c>
      <c r="E8562" s="11">
        <v>43344</v>
      </c>
      <c r="F8562">
        <v>0</v>
      </c>
      <c r="G8562">
        <v>0</v>
      </c>
      <c r="I8562">
        <v>0</v>
      </c>
      <c r="J8562">
        <v>0</v>
      </c>
      <c r="L8562">
        <v>0</v>
      </c>
      <c r="N8562">
        <v>0</v>
      </c>
      <c r="P8562">
        <v>0</v>
      </c>
      <c r="Q8562">
        <v>0</v>
      </c>
      <c r="S8562">
        <v>0</v>
      </c>
    </row>
    <row r="8563" spans="1:19" x14ac:dyDescent="0.3">
      <c r="A8563" t="s">
        <v>17174</v>
      </c>
      <c r="B8563" s="171" t="s">
        <v>17175</v>
      </c>
      <c r="C8563" s="171" t="s">
        <v>239</v>
      </c>
      <c r="D8563" s="171" t="s">
        <v>80</v>
      </c>
      <c r="E8563" s="11">
        <v>43344</v>
      </c>
      <c r="F8563">
        <v>0</v>
      </c>
      <c r="G8563">
        <v>0</v>
      </c>
      <c r="I8563">
        <v>0</v>
      </c>
      <c r="J8563">
        <v>0</v>
      </c>
      <c r="L8563">
        <v>0</v>
      </c>
      <c r="N8563">
        <v>0</v>
      </c>
      <c r="P8563">
        <v>0</v>
      </c>
      <c r="Q8563">
        <v>0</v>
      </c>
      <c r="S8563">
        <v>0</v>
      </c>
    </row>
    <row r="8564" spans="1:19" x14ac:dyDescent="0.3">
      <c r="A8564" t="s">
        <v>17176</v>
      </c>
      <c r="B8564" s="171" t="s">
        <v>17177</v>
      </c>
      <c r="C8564" s="171" t="s">
        <v>176</v>
      </c>
      <c r="D8564" s="171" t="s">
        <v>80</v>
      </c>
      <c r="E8564" s="11">
        <v>43344</v>
      </c>
      <c r="F8564">
        <v>3.5</v>
      </c>
      <c r="G8564">
        <v>4</v>
      </c>
      <c r="I8564">
        <v>28</v>
      </c>
      <c r="J8564">
        <v>21</v>
      </c>
      <c r="L8564">
        <v>24</v>
      </c>
      <c r="N8564">
        <v>24</v>
      </c>
      <c r="P8564">
        <v>1</v>
      </c>
      <c r="Q8564">
        <v>5</v>
      </c>
      <c r="S8564">
        <v>4</v>
      </c>
    </row>
    <row r="8565" spans="1:19" x14ac:dyDescent="0.3">
      <c r="A8565" t="s">
        <v>17178</v>
      </c>
      <c r="B8565" s="171" t="s">
        <v>17179</v>
      </c>
      <c r="C8565" s="171" t="s">
        <v>206</v>
      </c>
      <c r="D8565" s="171" t="s">
        <v>80</v>
      </c>
      <c r="E8565" s="11">
        <v>43344</v>
      </c>
      <c r="F8565">
        <v>2</v>
      </c>
      <c r="G8565">
        <v>3</v>
      </c>
      <c r="I8565">
        <v>8</v>
      </c>
      <c r="J8565">
        <v>12</v>
      </c>
      <c r="L8565">
        <v>18</v>
      </c>
      <c r="N8565">
        <v>6</v>
      </c>
      <c r="P8565">
        <v>0</v>
      </c>
      <c r="Q8565">
        <v>0</v>
      </c>
      <c r="S8565">
        <v>2</v>
      </c>
    </row>
    <row r="8566" spans="1:19" x14ac:dyDescent="0.3">
      <c r="A8566" t="s">
        <v>17180</v>
      </c>
      <c r="B8566" s="171" t="s">
        <v>17181</v>
      </c>
      <c r="C8566" s="171" t="s">
        <v>176</v>
      </c>
      <c r="D8566" s="171" t="s">
        <v>15341</v>
      </c>
      <c r="E8566" s="11">
        <v>43344</v>
      </c>
      <c r="F8566">
        <v>0</v>
      </c>
      <c r="G8566">
        <v>0.5</v>
      </c>
      <c r="I8566">
        <v>0</v>
      </c>
      <c r="J8566">
        <v>0</v>
      </c>
      <c r="L8566">
        <v>3</v>
      </c>
      <c r="N8566">
        <v>0</v>
      </c>
      <c r="P8566">
        <v>0</v>
      </c>
      <c r="Q8566">
        <v>0</v>
      </c>
      <c r="S8566">
        <v>0</v>
      </c>
    </row>
    <row r="8567" spans="1:19" x14ac:dyDescent="0.3">
      <c r="A8567" t="s">
        <v>17182</v>
      </c>
      <c r="B8567" s="171" t="s">
        <v>17183</v>
      </c>
      <c r="C8567" s="171" t="s">
        <v>206</v>
      </c>
      <c r="D8567" s="171" t="s">
        <v>15341</v>
      </c>
      <c r="E8567" s="11">
        <v>43344</v>
      </c>
      <c r="F8567">
        <v>0.5</v>
      </c>
      <c r="G8567">
        <v>0.5</v>
      </c>
      <c r="I8567">
        <v>1</v>
      </c>
      <c r="J8567">
        <v>3</v>
      </c>
      <c r="L8567">
        <v>3</v>
      </c>
      <c r="N8567">
        <v>1</v>
      </c>
      <c r="P8567">
        <v>0</v>
      </c>
      <c r="Q8567">
        <v>0</v>
      </c>
      <c r="S8567">
        <v>0</v>
      </c>
    </row>
    <row r="8568" spans="1:19" x14ac:dyDescent="0.3">
      <c r="A8568" t="s">
        <v>17184</v>
      </c>
      <c r="B8568" s="171" t="s">
        <v>17185</v>
      </c>
      <c r="C8568" s="171" t="s">
        <v>16544</v>
      </c>
      <c r="D8568" s="171" t="s">
        <v>15341</v>
      </c>
      <c r="E8568" s="11">
        <v>43344</v>
      </c>
      <c r="F8568">
        <v>2</v>
      </c>
      <c r="G8568">
        <v>1.5</v>
      </c>
      <c r="I8568">
        <v>8</v>
      </c>
      <c r="J8568">
        <v>12</v>
      </c>
      <c r="L8568">
        <v>9</v>
      </c>
      <c r="N8568">
        <v>6</v>
      </c>
      <c r="P8568">
        <v>0</v>
      </c>
      <c r="Q8568">
        <v>0</v>
      </c>
      <c r="S8568">
        <v>2</v>
      </c>
    </row>
    <row r="8569" spans="1:19" x14ac:dyDescent="0.3">
      <c r="A8569" t="s">
        <v>17186</v>
      </c>
      <c r="B8569" s="171" t="s">
        <v>17187</v>
      </c>
      <c r="C8569" s="171" t="s">
        <v>113</v>
      </c>
      <c r="D8569" s="171" t="s">
        <v>80</v>
      </c>
      <c r="E8569" s="11">
        <v>43344</v>
      </c>
      <c r="F8569">
        <v>4</v>
      </c>
      <c r="G8569">
        <v>4.5</v>
      </c>
      <c r="I8569">
        <v>16</v>
      </c>
      <c r="J8569">
        <v>24</v>
      </c>
      <c r="L8569">
        <v>27</v>
      </c>
      <c r="N8569">
        <v>14</v>
      </c>
      <c r="P8569">
        <v>0</v>
      </c>
      <c r="Q8569">
        <v>0</v>
      </c>
      <c r="S8569">
        <v>2</v>
      </c>
    </row>
    <row r="8570" spans="1:19" x14ac:dyDescent="0.3">
      <c r="A8570" t="s">
        <v>17188</v>
      </c>
      <c r="B8570" s="171" t="s">
        <v>17189</v>
      </c>
      <c r="C8570" s="171" t="s">
        <v>131</v>
      </c>
      <c r="D8570" s="171" t="s">
        <v>80</v>
      </c>
      <c r="E8570" s="11">
        <v>43344</v>
      </c>
      <c r="F8570">
        <v>0</v>
      </c>
      <c r="G8570">
        <v>0</v>
      </c>
      <c r="I8570">
        <v>0</v>
      </c>
      <c r="J8570">
        <v>0</v>
      </c>
      <c r="L8570">
        <v>0</v>
      </c>
      <c r="N8570">
        <v>0</v>
      </c>
      <c r="P8570">
        <v>0</v>
      </c>
      <c r="Q8570">
        <v>0</v>
      </c>
      <c r="S8570">
        <v>0</v>
      </c>
    </row>
    <row r="8571" spans="1:19" x14ac:dyDescent="0.3">
      <c r="A8571" t="s">
        <v>17190</v>
      </c>
      <c r="B8571" s="171" t="s">
        <v>17191</v>
      </c>
      <c r="C8571" s="171" t="s">
        <v>14843</v>
      </c>
      <c r="D8571" s="171" t="s">
        <v>80</v>
      </c>
      <c r="E8571" s="11">
        <v>43344</v>
      </c>
      <c r="F8571">
        <v>0</v>
      </c>
      <c r="G8571">
        <v>0</v>
      </c>
      <c r="I8571">
        <v>0</v>
      </c>
      <c r="J8571">
        <v>0</v>
      </c>
      <c r="L8571">
        <v>0</v>
      </c>
      <c r="N8571">
        <v>0</v>
      </c>
      <c r="P8571">
        <v>0</v>
      </c>
      <c r="Q8571">
        <v>0</v>
      </c>
      <c r="S8571">
        <v>0</v>
      </c>
    </row>
    <row r="8572" spans="1:19" x14ac:dyDescent="0.3">
      <c r="A8572" t="s">
        <v>17192</v>
      </c>
      <c r="B8572" s="171" t="s">
        <v>17193</v>
      </c>
      <c r="C8572" s="171" t="s">
        <v>155</v>
      </c>
      <c r="D8572" s="171" t="s">
        <v>80</v>
      </c>
      <c r="E8572" s="11">
        <v>43344</v>
      </c>
      <c r="F8572">
        <v>2</v>
      </c>
      <c r="G8572">
        <v>1.5</v>
      </c>
      <c r="I8572">
        <v>7</v>
      </c>
      <c r="J8572">
        <v>12</v>
      </c>
      <c r="L8572">
        <v>9</v>
      </c>
      <c r="N8572">
        <v>7</v>
      </c>
      <c r="P8572">
        <v>0</v>
      </c>
      <c r="Q8572">
        <v>2</v>
      </c>
      <c r="S8572">
        <v>0</v>
      </c>
    </row>
    <row r="8573" spans="1:19" x14ac:dyDescent="0.3">
      <c r="A8573" t="s">
        <v>17194</v>
      </c>
      <c r="B8573" s="171" t="s">
        <v>17195</v>
      </c>
      <c r="C8573" s="171" t="s">
        <v>16232</v>
      </c>
      <c r="D8573" s="171" t="s">
        <v>80</v>
      </c>
      <c r="E8573" s="11">
        <v>43344</v>
      </c>
      <c r="F8573">
        <v>1</v>
      </c>
      <c r="G8573">
        <v>1.5</v>
      </c>
      <c r="I8573">
        <v>5</v>
      </c>
      <c r="J8573">
        <v>6</v>
      </c>
      <c r="L8573">
        <v>9</v>
      </c>
      <c r="N8573">
        <v>4</v>
      </c>
      <c r="P8573">
        <v>0</v>
      </c>
      <c r="Q8573">
        <v>2</v>
      </c>
      <c r="S8573">
        <v>1</v>
      </c>
    </row>
    <row r="8574" spans="1:19" x14ac:dyDescent="0.3">
      <c r="A8574" t="s">
        <v>17196</v>
      </c>
      <c r="B8574" s="171" t="s">
        <v>17197</v>
      </c>
      <c r="C8574" s="171" t="s">
        <v>16557</v>
      </c>
      <c r="D8574" s="171" t="s">
        <v>80</v>
      </c>
      <c r="E8574" s="11">
        <v>43344</v>
      </c>
      <c r="F8574">
        <v>0</v>
      </c>
      <c r="G8574">
        <v>0</v>
      </c>
      <c r="I8574">
        <v>0</v>
      </c>
      <c r="J8574">
        <v>0</v>
      </c>
      <c r="L8574">
        <v>0</v>
      </c>
      <c r="N8574">
        <v>0</v>
      </c>
      <c r="P8574">
        <v>0</v>
      </c>
      <c r="Q8574">
        <v>0</v>
      </c>
      <c r="S8574">
        <v>0</v>
      </c>
    </row>
    <row r="8575" spans="1:19" x14ac:dyDescent="0.3">
      <c r="A8575" t="s">
        <v>17198</v>
      </c>
      <c r="B8575" s="171" t="s">
        <v>17199</v>
      </c>
      <c r="C8575" s="171" t="s">
        <v>188</v>
      </c>
      <c r="D8575" s="171" t="s">
        <v>80</v>
      </c>
      <c r="E8575" s="11">
        <v>43344</v>
      </c>
      <c r="F8575">
        <v>6</v>
      </c>
      <c r="G8575">
        <v>5.5</v>
      </c>
      <c r="I8575">
        <v>27</v>
      </c>
      <c r="J8575">
        <v>36</v>
      </c>
      <c r="L8575">
        <v>33</v>
      </c>
      <c r="N8575">
        <v>20</v>
      </c>
      <c r="P8575">
        <v>1</v>
      </c>
      <c r="Q8575">
        <v>1</v>
      </c>
      <c r="S8575">
        <v>7</v>
      </c>
    </row>
    <row r="8576" spans="1:19" x14ac:dyDescent="0.3">
      <c r="A8576" t="s">
        <v>17200</v>
      </c>
      <c r="B8576" s="171" t="s">
        <v>17201</v>
      </c>
      <c r="C8576" s="171" t="s">
        <v>227</v>
      </c>
      <c r="D8576" s="171" t="s">
        <v>80</v>
      </c>
      <c r="E8576" s="11">
        <v>43344</v>
      </c>
      <c r="F8576">
        <v>0</v>
      </c>
      <c r="G8576">
        <v>0</v>
      </c>
      <c r="I8576">
        <v>0</v>
      </c>
      <c r="J8576">
        <v>0</v>
      </c>
      <c r="L8576">
        <v>0</v>
      </c>
      <c r="N8576">
        <v>0</v>
      </c>
      <c r="P8576">
        <v>0</v>
      </c>
      <c r="Q8576">
        <v>0</v>
      </c>
      <c r="S8576">
        <v>0</v>
      </c>
    </row>
    <row r="8577" spans="1:19" x14ac:dyDescent="0.3">
      <c r="A8577" t="s">
        <v>17202</v>
      </c>
      <c r="B8577" s="171" t="s">
        <v>17203</v>
      </c>
      <c r="C8577" s="171" t="s">
        <v>116</v>
      </c>
      <c r="D8577" s="171" t="s">
        <v>80</v>
      </c>
      <c r="E8577" s="11">
        <v>43344</v>
      </c>
      <c r="F8577">
        <v>5</v>
      </c>
      <c r="G8577">
        <v>5.5</v>
      </c>
      <c r="I8577">
        <v>62</v>
      </c>
      <c r="J8577">
        <v>55</v>
      </c>
      <c r="L8577">
        <v>77</v>
      </c>
      <c r="N8577">
        <v>33</v>
      </c>
      <c r="P8577">
        <v>0</v>
      </c>
      <c r="Q8577">
        <v>0</v>
      </c>
      <c r="S8577">
        <v>29</v>
      </c>
    </row>
    <row r="8578" spans="1:19" x14ac:dyDescent="0.3">
      <c r="A8578" t="s">
        <v>17204</v>
      </c>
      <c r="B8578" s="171" t="s">
        <v>17205</v>
      </c>
      <c r="C8578" s="171" t="s">
        <v>9862</v>
      </c>
      <c r="D8578" s="171" t="s">
        <v>80</v>
      </c>
      <c r="E8578" s="11">
        <v>43344</v>
      </c>
      <c r="F8578">
        <v>0</v>
      </c>
      <c r="G8578">
        <v>0</v>
      </c>
      <c r="I8578">
        <v>0</v>
      </c>
      <c r="J8578">
        <v>0</v>
      </c>
      <c r="L8578">
        <v>0</v>
      </c>
      <c r="N8578">
        <v>0</v>
      </c>
      <c r="P8578">
        <v>0</v>
      </c>
      <c r="Q8578">
        <v>0</v>
      </c>
      <c r="S8578">
        <v>0</v>
      </c>
    </row>
    <row r="8579" spans="1:19" x14ac:dyDescent="0.3">
      <c r="A8579" t="s">
        <v>17206</v>
      </c>
      <c r="B8579" s="171" t="s">
        <v>17207</v>
      </c>
      <c r="C8579" s="171" t="s">
        <v>140</v>
      </c>
      <c r="D8579" s="171" t="s">
        <v>80</v>
      </c>
      <c r="E8579" s="11">
        <v>43344</v>
      </c>
      <c r="F8579">
        <v>8</v>
      </c>
      <c r="G8579">
        <v>6</v>
      </c>
      <c r="I8579">
        <v>42</v>
      </c>
      <c r="J8579">
        <v>88</v>
      </c>
      <c r="L8579">
        <v>66</v>
      </c>
      <c r="N8579">
        <v>42</v>
      </c>
      <c r="P8579">
        <v>0</v>
      </c>
      <c r="Q8579">
        <v>0</v>
      </c>
      <c r="S8579">
        <v>0</v>
      </c>
    </row>
    <row r="8580" spans="1:19" x14ac:dyDescent="0.3">
      <c r="A8580" t="s">
        <v>17208</v>
      </c>
      <c r="B8580" s="171" t="s">
        <v>17209</v>
      </c>
      <c r="C8580" s="171" t="s">
        <v>8590</v>
      </c>
      <c r="D8580" s="171" t="s">
        <v>80</v>
      </c>
      <c r="E8580" s="11">
        <v>43344</v>
      </c>
      <c r="F8580">
        <v>0</v>
      </c>
      <c r="G8580">
        <v>0</v>
      </c>
      <c r="I8580">
        <v>0</v>
      </c>
      <c r="J8580">
        <v>0</v>
      </c>
      <c r="L8580">
        <v>0</v>
      </c>
      <c r="N8580">
        <v>0</v>
      </c>
      <c r="P8580">
        <v>0</v>
      </c>
      <c r="Q8580">
        <v>0</v>
      </c>
      <c r="S8580">
        <v>0</v>
      </c>
    </row>
    <row r="8581" spans="1:19" x14ac:dyDescent="0.3">
      <c r="A8581" t="s">
        <v>17210</v>
      </c>
      <c r="B8581" s="171" t="s">
        <v>17211</v>
      </c>
      <c r="C8581" s="171" t="s">
        <v>170</v>
      </c>
      <c r="D8581" s="171" t="s">
        <v>80</v>
      </c>
      <c r="E8581" s="11">
        <v>43344</v>
      </c>
      <c r="F8581">
        <v>4</v>
      </c>
      <c r="G8581">
        <v>5.5</v>
      </c>
      <c r="I8581">
        <v>58</v>
      </c>
      <c r="J8581">
        <v>44</v>
      </c>
      <c r="L8581">
        <v>62</v>
      </c>
      <c r="N8581">
        <v>55</v>
      </c>
      <c r="P8581">
        <v>0</v>
      </c>
      <c r="Q8581">
        <v>0</v>
      </c>
      <c r="S8581">
        <v>3</v>
      </c>
    </row>
    <row r="8582" spans="1:19" x14ac:dyDescent="0.3">
      <c r="A8582" t="s">
        <v>17212</v>
      </c>
      <c r="B8582" s="171" t="s">
        <v>17213</v>
      </c>
      <c r="C8582" s="171" t="s">
        <v>182</v>
      </c>
      <c r="D8582" s="171" t="s">
        <v>80</v>
      </c>
      <c r="E8582" s="11">
        <v>43344</v>
      </c>
      <c r="F8582">
        <v>8</v>
      </c>
      <c r="G8582">
        <v>7.5</v>
      </c>
      <c r="I8582">
        <v>94</v>
      </c>
      <c r="J8582">
        <v>91</v>
      </c>
      <c r="L8582">
        <v>84</v>
      </c>
      <c r="N8582">
        <v>88</v>
      </c>
      <c r="P8582">
        <v>0</v>
      </c>
      <c r="Q8582">
        <v>14</v>
      </c>
      <c r="S8582">
        <v>6</v>
      </c>
    </row>
    <row r="8583" spans="1:19" x14ac:dyDescent="0.3">
      <c r="A8583" t="s">
        <v>17214</v>
      </c>
      <c r="B8583" s="171" t="s">
        <v>17215</v>
      </c>
      <c r="C8583" s="171" t="s">
        <v>197</v>
      </c>
      <c r="D8583" s="171" t="s">
        <v>80</v>
      </c>
      <c r="E8583" s="11">
        <v>43344</v>
      </c>
      <c r="F8583">
        <v>5.5</v>
      </c>
      <c r="G8583">
        <v>7.5</v>
      </c>
      <c r="I8583">
        <v>52</v>
      </c>
      <c r="J8583">
        <v>71</v>
      </c>
      <c r="L8583">
        <v>102</v>
      </c>
      <c r="N8583">
        <v>41</v>
      </c>
      <c r="P8583">
        <v>6</v>
      </c>
      <c r="Q8583">
        <v>7</v>
      </c>
      <c r="S8583">
        <v>11</v>
      </c>
    </row>
    <row r="8584" spans="1:19" x14ac:dyDescent="0.3">
      <c r="A8584" t="s">
        <v>17216</v>
      </c>
      <c r="B8584" s="171" t="s">
        <v>17217</v>
      </c>
      <c r="C8584" s="171" t="s">
        <v>218</v>
      </c>
      <c r="D8584" s="171" t="s">
        <v>80</v>
      </c>
      <c r="E8584" s="11">
        <v>43344</v>
      </c>
      <c r="F8584">
        <v>2.5</v>
      </c>
      <c r="G8584">
        <v>4.5</v>
      </c>
      <c r="I8584">
        <v>19</v>
      </c>
      <c r="J8584">
        <v>29</v>
      </c>
      <c r="L8584">
        <v>63</v>
      </c>
      <c r="N8584">
        <v>17</v>
      </c>
      <c r="P8584">
        <v>0</v>
      </c>
      <c r="Q8584">
        <v>0</v>
      </c>
      <c r="S8584">
        <v>2</v>
      </c>
    </row>
    <row r="8585" spans="1:19" x14ac:dyDescent="0.3">
      <c r="A8585" t="s">
        <v>17218</v>
      </c>
      <c r="B8585" s="171" t="s">
        <v>17219</v>
      </c>
      <c r="C8585" s="171" t="s">
        <v>230</v>
      </c>
      <c r="D8585" s="171" t="s">
        <v>80</v>
      </c>
      <c r="E8585" s="11">
        <v>43344</v>
      </c>
      <c r="F8585">
        <v>0</v>
      </c>
      <c r="G8585">
        <v>0</v>
      </c>
      <c r="I8585">
        <v>0</v>
      </c>
      <c r="J8585">
        <v>0</v>
      </c>
      <c r="L8585">
        <v>0</v>
      </c>
      <c r="N8585">
        <v>0</v>
      </c>
      <c r="P8585">
        <v>0</v>
      </c>
      <c r="Q8585">
        <v>0</v>
      </c>
      <c r="S8585">
        <v>0</v>
      </c>
    </row>
    <row r="8586" spans="1:19" x14ac:dyDescent="0.3">
      <c r="A8586" t="s">
        <v>17220</v>
      </c>
      <c r="B8586" s="171" t="s">
        <v>17221</v>
      </c>
      <c r="C8586" s="171" t="s">
        <v>8193</v>
      </c>
      <c r="D8586" s="171" t="s">
        <v>80</v>
      </c>
      <c r="E8586" s="11">
        <v>43344</v>
      </c>
      <c r="F8586">
        <v>0</v>
      </c>
      <c r="G8586">
        <v>0</v>
      </c>
      <c r="I8586">
        <v>0</v>
      </c>
      <c r="J8586">
        <v>0</v>
      </c>
      <c r="L8586">
        <v>0</v>
      </c>
      <c r="N8586">
        <v>0</v>
      </c>
      <c r="P8586">
        <v>0</v>
      </c>
      <c r="Q8586">
        <v>0</v>
      </c>
      <c r="S8586">
        <v>0</v>
      </c>
    </row>
    <row r="8587" spans="1:19" x14ac:dyDescent="0.3">
      <c r="A8587" t="s">
        <v>17222</v>
      </c>
      <c r="B8587" s="171" t="s">
        <v>17223</v>
      </c>
      <c r="C8587" s="171" t="s">
        <v>10522</v>
      </c>
      <c r="D8587" s="171" t="s">
        <v>80</v>
      </c>
      <c r="E8587" s="11">
        <v>43344</v>
      </c>
      <c r="F8587">
        <v>1</v>
      </c>
      <c r="G8587">
        <v>1</v>
      </c>
      <c r="I8587">
        <v>4</v>
      </c>
      <c r="J8587">
        <v>6</v>
      </c>
      <c r="L8587">
        <v>6</v>
      </c>
      <c r="N8587">
        <v>4</v>
      </c>
      <c r="P8587">
        <v>0</v>
      </c>
      <c r="Q8587">
        <v>0</v>
      </c>
      <c r="S8587">
        <v>0</v>
      </c>
    </row>
    <row r="8588" spans="1:19" x14ac:dyDescent="0.3">
      <c r="A8588" t="s">
        <v>17224</v>
      </c>
      <c r="B8588" s="171" t="s">
        <v>17225</v>
      </c>
      <c r="C8588" s="171" t="s">
        <v>10525</v>
      </c>
      <c r="D8588" s="171" t="s">
        <v>80</v>
      </c>
      <c r="E8588" s="11">
        <v>43344</v>
      </c>
      <c r="F8588">
        <v>0</v>
      </c>
      <c r="G8588">
        <v>0</v>
      </c>
      <c r="I8588">
        <v>0</v>
      </c>
      <c r="J8588">
        <v>0</v>
      </c>
      <c r="L8588">
        <v>0</v>
      </c>
      <c r="N8588">
        <v>0</v>
      </c>
      <c r="P8588">
        <v>0</v>
      </c>
      <c r="Q8588">
        <v>0</v>
      </c>
      <c r="S8588">
        <v>0</v>
      </c>
    </row>
    <row r="8589" spans="1:19" x14ac:dyDescent="0.3">
      <c r="A8589" t="s">
        <v>17226</v>
      </c>
      <c r="B8589" s="171" t="s">
        <v>17227</v>
      </c>
      <c r="C8589" s="171" t="s">
        <v>10528</v>
      </c>
      <c r="D8589" s="171" t="s">
        <v>80</v>
      </c>
      <c r="E8589" s="11">
        <v>43344</v>
      </c>
      <c r="F8589">
        <v>0</v>
      </c>
      <c r="G8589">
        <v>0</v>
      </c>
      <c r="I8589">
        <v>0</v>
      </c>
      <c r="J8589">
        <v>0</v>
      </c>
      <c r="L8589">
        <v>0</v>
      </c>
      <c r="N8589">
        <v>0</v>
      </c>
      <c r="P8589">
        <v>0</v>
      </c>
      <c r="Q8589">
        <v>0</v>
      </c>
      <c r="S8589">
        <v>0</v>
      </c>
    </row>
    <row r="8590" spans="1:19" x14ac:dyDescent="0.3">
      <c r="A8590" t="s">
        <v>17228</v>
      </c>
      <c r="B8590" s="171" t="s">
        <v>17229</v>
      </c>
      <c r="C8590" s="171" t="s">
        <v>10531</v>
      </c>
      <c r="D8590" s="171" t="s">
        <v>80</v>
      </c>
      <c r="E8590" s="11">
        <v>43344</v>
      </c>
      <c r="F8590">
        <v>0</v>
      </c>
      <c r="G8590">
        <v>0</v>
      </c>
      <c r="I8590">
        <v>0</v>
      </c>
      <c r="J8590">
        <v>0</v>
      </c>
      <c r="L8590">
        <v>0</v>
      </c>
      <c r="N8590">
        <v>0</v>
      </c>
      <c r="P8590">
        <v>0</v>
      </c>
      <c r="Q8590">
        <v>0</v>
      </c>
      <c r="S8590">
        <v>0</v>
      </c>
    </row>
    <row r="8591" spans="1:19" x14ac:dyDescent="0.3">
      <c r="A8591" t="s">
        <v>17230</v>
      </c>
      <c r="B8591" s="171" t="s">
        <v>17231</v>
      </c>
      <c r="C8591" s="171" t="s">
        <v>14880</v>
      </c>
      <c r="D8591" s="171" t="s">
        <v>80</v>
      </c>
      <c r="E8591" s="11">
        <v>43344</v>
      </c>
      <c r="F8591">
        <v>0</v>
      </c>
      <c r="G8591">
        <v>0</v>
      </c>
      <c r="I8591">
        <v>0</v>
      </c>
      <c r="J8591">
        <v>0</v>
      </c>
      <c r="L8591">
        <v>0</v>
      </c>
      <c r="N8591">
        <v>0</v>
      </c>
      <c r="P8591">
        <v>0</v>
      </c>
      <c r="Q8591">
        <v>0</v>
      </c>
      <c r="S8591">
        <v>0</v>
      </c>
    </row>
    <row r="8592" spans="1:19" x14ac:dyDescent="0.3">
      <c r="A8592" t="s">
        <v>17232</v>
      </c>
      <c r="B8592" s="171" t="s">
        <v>17233</v>
      </c>
      <c r="C8592" s="171" t="s">
        <v>10534</v>
      </c>
      <c r="D8592" s="171" t="s">
        <v>80</v>
      </c>
      <c r="E8592" s="11">
        <v>43344</v>
      </c>
      <c r="F8592">
        <v>1</v>
      </c>
      <c r="G8592">
        <v>1.5</v>
      </c>
      <c r="I8592">
        <v>6</v>
      </c>
      <c r="J8592">
        <v>6</v>
      </c>
      <c r="L8592">
        <v>9</v>
      </c>
      <c r="N8592">
        <v>6</v>
      </c>
      <c r="P8592">
        <v>0</v>
      </c>
      <c r="Q8592">
        <v>0</v>
      </c>
      <c r="S8592">
        <v>0</v>
      </c>
    </row>
    <row r="8593" spans="1:19" x14ac:dyDescent="0.3">
      <c r="A8593" t="s">
        <v>17234</v>
      </c>
      <c r="B8593" s="171" t="s">
        <v>17235</v>
      </c>
      <c r="C8593" s="171" t="s">
        <v>10537</v>
      </c>
      <c r="D8593" s="171" t="s">
        <v>80</v>
      </c>
      <c r="E8593" s="11">
        <v>43344</v>
      </c>
      <c r="F8593">
        <v>5</v>
      </c>
      <c r="G8593">
        <v>3.5</v>
      </c>
      <c r="I8593">
        <v>19</v>
      </c>
      <c r="J8593">
        <v>30</v>
      </c>
      <c r="L8593">
        <v>21</v>
      </c>
      <c r="N8593">
        <v>16</v>
      </c>
      <c r="P8593">
        <v>0</v>
      </c>
      <c r="Q8593">
        <v>0</v>
      </c>
      <c r="S8593">
        <v>3</v>
      </c>
    </row>
    <row r="8594" spans="1:19" x14ac:dyDescent="0.3">
      <c r="A8594" t="s">
        <v>17236</v>
      </c>
      <c r="B8594" s="171" t="s">
        <v>17237</v>
      </c>
      <c r="C8594" s="171" t="s">
        <v>15340</v>
      </c>
      <c r="D8594" s="171" t="s">
        <v>4</v>
      </c>
      <c r="E8594" s="11">
        <v>43344</v>
      </c>
      <c r="F8594">
        <v>2</v>
      </c>
      <c r="G8594">
        <v>2.5</v>
      </c>
      <c r="I8594">
        <v>6</v>
      </c>
      <c r="J8594">
        <v>12</v>
      </c>
      <c r="L8594">
        <v>15</v>
      </c>
      <c r="N8594">
        <v>4</v>
      </c>
      <c r="P8594">
        <v>0</v>
      </c>
      <c r="Q8594">
        <v>0</v>
      </c>
      <c r="S8594">
        <v>2</v>
      </c>
    </row>
    <row r="8595" spans="1:19" x14ac:dyDescent="0.3">
      <c r="A8595" t="s">
        <v>17238</v>
      </c>
      <c r="B8595" s="171" t="s">
        <v>17239</v>
      </c>
      <c r="C8595" s="171" t="s">
        <v>15347</v>
      </c>
      <c r="D8595" s="171" t="s">
        <v>4</v>
      </c>
      <c r="E8595" s="11">
        <v>43344</v>
      </c>
      <c r="F8595">
        <v>2</v>
      </c>
      <c r="G8595">
        <v>2.5</v>
      </c>
      <c r="I8595">
        <v>11</v>
      </c>
      <c r="J8595">
        <v>11</v>
      </c>
      <c r="L8595">
        <v>15</v>
      </c>
      <c r="N8595">
        <v>9</v>
      </c>
      <c r="P8595">
        <v>0</v>
      </c>
      <c r="Q8595">
        <v>0</v>
      </c>
      <c r="S8595">
        <v>2</v>
      </c>
    </row>
    <row r="8596" spans="1:19" x14ac:dyDescent="0.3">
      <c r="A8596" t="s">
        <v>17240</v>
      </c>
      <c r="B8596" s="171" t="s">
        <v>17241</v>
      </c>
      <c r="C8596" s="171" t="s">
        <v>203</v>
      </c>
      <c r="D8596" s="171" t="s">
        <v>4</v>
      </c>
      <c r="E8596" s="11">
        <v>43344</v>
      </c>
      <c r="F8596">
        <v>3.5</v>
      </c>
      <c r="G8596">
        <v>3.5</v>
      </c>
      <c r="I8596">
        <v>13</v>
      </c>
      <c r="J8596">
        <v>21</v>
      </c>
      <c r="L8596">
        <v>21</v>
      </c>
      <c r="N8596">
        <v>13</v>
      </c>
      <c r="P8596">
        <v>0</v>
      </c>
      <c r="Q8596">
        <v>0</v>
      </c>
      <c r="S8596">
        <v>0</v>
      </c>
    </row>
    <row r="8597" spans="1:19" x14ac:dyDescent="0.3">
      <c r="A8597" t="s">
        <v>17242</v>
      </c>
      <c r="B8597" s="171" t="s">
        <v>17243</v>
      </c>
      <c r="C8597" s="171" t="s">
        <v>16544</v>
      </c>
      <c r="D8597" s="171" t="s">
        <v>4</v>
      </c>
      <c r="E8597" s="11">
        <v>43344</v>
      </c>
      <c r="F8597">
        <v>2</v>
      </c>
      <c r="G8597">
        <v>1.5</v>
      </c>
      <c r="I8597">
        <v>8</v>
      </c>
      <c r="J8597">
        <v>12</v>
      </c>
      <c r="L8597">
        <v>9</v>
      </c>
      <c r="N8597">
        <v>6</v>
      </c>
      <c r="P8597">
        <v>0</v>
      </c>
      <c r="Q8597">
        <v>0</v>
      </c>
      <c r="S8597">
        <v>2</v>
      </c>
    </row>
    <row r="8598" spans="1:19" x14ac:dyDescent="0.3">
      <c r="A8598" t="s">
        <v>17244</v>
      </c>
      <c r="B8598" s="171" t="s">
        <v>17245</v>
      </c>
      <c r="C8598" s="171" t="s">
        <v>176</v>
      </c>
      <c r="D8598" s="171" t="s">
        <v>4</v>
      </c>
      <c r="E8598" s="11">
        <v>43344</v>
      </c>
      <c r="F8598">
        <v>3.5</v>
      </c>
      <c r="G8598">
        <v>4.5</v>
      </c>
      <c r="I8598">
        <v>28</v>
      </c>
      <c r="J8598">
        <v>21</v>
      </c>
      <c r="L8598">
        <v>27</v>
      </c>
      <c r="N8598">
        <v>24</v>
      </c>
      <c r="P8598">
        <v>1</v>
      </c>
      <c r="Q8598">
        <v>5</v>
      </c>
      <c r="S8598">
        <v>4</v>
      </c>
    </row>
    <row r="8599" spans="1:19" x14ac:dyDescent="0.3">
      <c r="A8599" t="s">
        <v>17246</v>
      </c>
      <c r="B8599" s="171" t="s">
        <v>17247</v>
      </c>
      <c r="C8599" s="171" t="s">
        <v>206</v>
      </c>
      <c r="D8599" s="171" t="s">
        <v>4</v>
      </c>
      <c r="E8599" s="11">
        <v>43344</v>
      </c>
      <c r="F8599">
        <v>2.5</v>
      </c>
      <c r="G8599">
        <v>3.5</v>
      </c>
      <c r="I8599">
        <v>9</v>
      </c>
      <c r="J8599">
        <v>15</v>
      </c>
      <c r="L8599">
        <v>21</v>
      </c>
      <c r="N8599">
        <v>7</v>
      </c>
      <c r="P8599">
        <v>0</v>
      </c>
      <c r="Q8599">
        <v>0</v>
      </c>
      <c r="S8599">
        <v>2</v>
      </c>
    </row>
    <row r="8600" spans="1:19" x14ac:dyDescent="0.3">
      <c r="A8600" t="s">
        <v>17248</v>
      </c>
      <c r="B8600" s="171" t="s">
        <v>17249</v>
      </c>
      <c r="C8600" s="171" t="s">
        <v>173</v>
      </c>
      <c r="D8600" s="171" t="s">
        <v>80</v>
      </c>
      <c r="E8600" s="11">
        <v>43344</v>
      </c>
      <c r="F8600">
        <v>3.5</v>
      </c>
      <c r="G8600">
        <v>3.5</v>
      </c>
      <c r="I8600">
        <v>9</v>
      </c>
      <c r="J8600">
        <v>15</v>
      </c>
      <c r="L8600">
        <v>21</v>
      </c>
      <c r="N8600">
        <v>7</v>
      </c>
      <c r="P8600">
        <v>0</v>
      </c>
      <c r="Q8600">
        <v>0</v>
      </c>
      <c r="S8600">
        <v>2</v>
      </c>
    </row>
    <row r="8601" spans="1:19" x14ac:dyDescent="0.3">
      <c r="A8601" t="s">
        <v>17250</v>
      </c>
      <c r="B8601" s="171" t="s">
        <v>17251</v>
      </c>
      <c r="C8601" s="171" t="s">
        <v>173</v>
      </c>
      <c r="D8601" s="171" t="s">
        <v>15341</v>
      </c>
      <c r="E8601" s="11">
        <v>43344</v>
      </c>
      <c r="F8601">
        <v>2</v>
      </c>
      <c r="G8601">
        <v>3.5</v>
      </c>
      <c r="I8601">
        <v>9</v>
      </c>
      <c r="J8601">
        <v>15</v>
      </c>
      <c r="L8601">
        <v>21</v>
      </c>
      <c r="N8601">
        <v>7</v>
      </c>
      <c r="P8601">
        <v>0</v>
      </c>
      <c r="Q8601">
        <v>0</v>
      </c>
      <c r="S8601">
        <v>2</v>
      </c>
    </row>
    <row r="8602" spans="1:19" x14ac:dyDescent="0.3">
      <c r="A8602" t="s">
        <v>17252</v>
      </c>
      <c r="B8602" s="171" t="s">
        <v>17253</v>
      </c>
      <c r="C8602" s="171" t="s">
        <v>200</v>
      </c>
      <c r="D8602" s="171" t="s">
        <v>80</v>
      </c>
      <c r="E8602" s="11">
        <v>43344</v>
      </c>
      <c r="F8602">
        <v>5.5</v>
      </c>
      <c r="G8602">
        <v>3.5</v>
      </c>
      <c r="I8602">
        <v>9</v>
      </c>
      <c r="J8602">
        <v>15</v>
      </c>
      <c r="L8602">
        <v>21</v>
      </c>
      <c r="N8602">
        <v>7</v>
      </c>
      <c r="P8602">
        <v>0</v>
      </c>
      <c r="Q8602">
        <v>0</v>
      </c>
      <c r="S8602">
        <v>2</v>
      </c>
    </row>
    <row r="8603" spans="1:19" x14ac:dyDescent="0.3">
      <c r="A8603" t="s">
        <v>17254</v>
      </c>
      <c r="B8603" s="171" t="s">
        <v>17255</v>
      </c>
      <c r="C8603" s="171" t="s">
        <v>200</v>
      </c>
      <c r="D8603" s="171" t="s">
        <v>15341</v>
      </c>
      <c r="E8603" s="11">
        <v>43344</v>
      </c>
      <c r="F8603">
        <v>0.5</v>
      </c>
      <c r="G8603">
        <v>3.5</v>
      </c>
      <c r="I8603">
        <v>9</v>
      </c>
      <c r="J8603">
        <v>15</v>
      </c>
      <c r="L8603">
        <v>21</v>
      </c>
      <c r="N8603">
        <v>7</v>
      </c>
      <c r="P8603">
        <v>0</v>
      </c>
      <c r="Q8603">
        <v>0</v>
      </c>
      <c r="S8603">
        <v>2</v>
      </c>
    </row>
    <row r="8604" spans="1:19" x14ac:dyDescent="0.3">
      <c r="A8604" t="s">
        <v>17256</v>
      </c>
      <c r="B8604" s="171" t="s">
        <v>17257</v>
      </c>
      <c r="C8604" s="171" t="s">
        <v>73</v>
      </c>
      <c r="D8604" s="171" t="s">
        <v>4</v>
      </c>
      <c r="E8604" s="11">
        <v>43344</v>
      </c>
      <c r="F8604">
        <v>1</v>
      </c>
      <c r="G8604">
        <v>1</v>
      </c>
      <c r="I8604">
        <v>4</v>
      </c>
      <c r="J8604">
        <v>6</v>
      </c>
      <c r="L8604">
        <v>6</v>
      </c>
      <c r="N8604">
        <v>4</v>
      </c>
      <c r="P8604">
        <v>0</v>
      </c>
      <c r="Q8604">
        <v>0</v>
      </c>
      <c r="S8604">
        <v>0</v>
      </c>
    </row>
    <row r="8605" spans="1:19" x14ac:dyDescent="0.3">
      <c r="A8605" t="s">
        <v>17258</v>
      </c>
      <c r="B8605" s="171" t="s">
        <v>17259</v>
      </c>
      <c r="C8605" s="171" t="s">
        <v>107</v>
      </c>
      <c r="D8605" s="171" t="s">
        <v>4</v>
      </c>
      <c r="E8605" s="11">
        <v>43344</v>
      </c>
      <c r="F8605">
        <v>13</v>
      </c>
      <c r="G8605">
        <v>14</v>
      </c>
      <c r="I8605">
        <v>92</v>
      </c>
      <c r="J8605">
        <v>103</v>
      </c>
      <c r="L8605">
        <v>128</v>
      </c>
      <c r="N8605">
        <v>57</v>
      </c>
      <c r="P8605">
        <v>0</v>
      </c>
      <c r="Q8605">
        <v>0</v>
      </c>
      <c r="S8605">
        <v>35</v>
      </c>
    </row>
    <row r="8606" spans="1:19" x14ac:dyDescent="0.3">
      <c r="A8606" t="s">
        <v>17260</v>
      </c>
      <c r="B8606" s="171" t="s">
        <v>17261</v>
      </c>
      <c r="C8606" s="171" t="s">
        <v>9887</v>
      </c>
      <c r="D8606" s="171" t="s">
        <v>4</v>
      </c>
      <c r="E8606" s="11">
        <v>43344</v>
      </c>
      <c r="F8606">
        <v>0</v>
      </c>
      <c r="G8606">
        <v>0</v>
      </c>
      <c r="I8606">
        <v>0</v>
      </c>
      <c r="J8606">
        <v>0</v>
      </c>
      <c r="L8606">
        <v>0</v>
      </c>
      <c r="N8606">
        <v>0</v>
      </c>
      <c r="P8606">
        <v>0</v>
      </c>
      <c r="Q8606">
        <v>0</v>
      </c>
      <c r="S8606">
        <v>0</v>
      </c>
    </row>
    <row r="8607" spans="1:19" x14ac:dyDescent="0.3">
      <c r="A8607" t="s">
        <v>17262</v>
      </c>
      <c r="B8607" s="171" t="s">
        <v>17263</v>
      </c>
      <c r="C8607" s="171" t="s">
        <v>11260</v>
      </c>
      <c r="D8607" s="171" t="s">
        <v>4</v>
      </c>
      <c r="E8607" s="11">
        <v>43344</v>
      </c>
      <c r="F8607">
        <v>0</v>
      </c>
      <c r="G8607">
        <v>0</v>
      </c>
      <c r="I8607">
        <v>0</v>
      </c>
      <c r="J8607">
        <v>0</v>
      </c>
      <c r="L8607">
        <v>0</v>
      </c>
      <c r="N8607">
        <v>0</v>
      </c>
      <c r="P8607">
        <v>0</v>
      </c>
      <c r="Q8607">
        <v>0</v>
      </c>
      <c r="S8607">
        <v>0</v>
      </c>
    </row>
    <row r="8608" spans="1:19" x14ac:dyDescent="0.3">
      <c r="A8608" t="s">
        <v>17264</v>
      </c>
      <c r="B8608" s="171" t="s">
        <v>17265</v>
      </c>
      <c r="C8608" s="171" t="s">
        <v>122</v>
      </c>
      <c r="D8608" s="171" t="s">
        <v>4</v>
      </c>
      <c r="E8608" s="11">
        <v>43344</v>
      </c>
      <c r="F8608">
        <v>0</v>
      </c>
      <c r="G8608">
        <v>0</v>
      </c>
      <c r="I8608">
        <v>0</v>
      </c>
      <c r="J8608">
        <v>0</v>
      </c>
      <c r="L8608">
        <v>0</v>
      </c>
      <c r="N8608">
        <v>0</v>
      </c>
      <c r="P8608">
        <v>0</v>
      </c>
      <c r="Q8608">
        <v>0</v>
      </c>
      <c r="S8608">
        <v>0</v>
      </c>
    </row>
    <row r="8609" spans="1:20" x14ac:dyDescent="0.3">
      <c r="A8609" t="s">
        <v>17266</v>
      </c>
      <c r="B8609" s="171" t="s">
        <v>17267</v>
      </c>
      <c r="C8609" s="171" t="s">
        <v>125</v>
      </c>
      <c r="D8609" s="171" t="s">
        <v>4</v>
      </c>
      <c r="E8609" s="11">
        <v>43344</v>
      </c>
      <c r="F8609">
        <v>0</v>
      </c>
      <c r="G8609">
        <v>0</v>
      </c>
      <c r="I8609">
        <v>0</v>
      </c>
      <c r="J8609">
        <v>0</v>
      </c>
      <c r="L8609">
        <v>0</v>
      </c>
      <c r="N8609">
        <v>0</v>
      </c>
      <c r="O8609" t="e">
        <v>#DIV/0!</v>
      </c>
      <c r="P8609">
        <v>0</v>
      </c>
      <c r="Q8609">
        <v>0</v>
      </c>
      <c r="S8609">
        <v>0</v>
      </c>
    </row>
    <row r="8610" spans="1:20" x14ac:dyDescent="0.3">
      <c r="A8610" t="s">
        <v>17268</v>
      </c>
      <c r="B8610" s="171" t="s">
        <v>17269</v>
      </c>
      <c r="C8610" s="171" t="s">
        <v>14899</v>
      </c>
      <c r="D8610" s="171" t="s">
        <v>4</v>
      </c>
      <c r="E8610" s="11">
        <v>43344</v>
      </c>
      <c r="F8610">
        <v>0</v>
      </c>
      <c r="G8610">
        <v>0</v>
      </c>
      <c r="I8610">
        <v>0</v>
      </c>
      <c r="J8610">
        <v>0</v>
      </c>
      <c r="L8610">
        <v>0</v>
      </c>
      <c r="N8610">
        <v>0</v>
      </c>
      <c r="P8610">
        <v>0</v>
      </c>
      <c r="Q8610">
        <v>0</v>
      </c>
      <c r="S8610">
        <v>0</v>
      </c>
    </row>
    <row r="8611" spans="1:20" x14ac:dyDescent="0.3">
      <c r="A8611" t="s">
        <v>17270</v>
      </c>
      <c r="B8611" s="171" t="s">
        <v>17271</v>
      </c>
      <c r="C8611" s="171" t="s">
        <v>137</v>
      </c>
      <c r="D8611" s="171" t="s">
        <v>4</v>
      </c>
      <c r="E8611" s="11">
        <v>43344</v>
      </c>
      <c r="F8611">
        <v>8</v>
      </c>
      <c r="G8611">
        <v>6</v>
      </c>
      <c r="I8611">
        <v>42</v>
      </c>
      <c r="J8611">
        <v>88</v>
      </c>
      <c r="L8611">
        <v>66</v>
      </c>
      <c r="N8611">
        <v>42</v>
      </c>
      <c r="P8611">
        <v>0</v>
      </c>
      <c r="Q8611">
        <v>0</v>
      </c>
      <c r="S8611">
        <v>0</v>
      </c>
    </row>
    <row r="8612" spans="1:20" x14ac:dyDescent="0.3">
      <c r="A8612" t="s">
        <v>17272</v>
      </c>
      <c r="B8612" s="171" t="s">
        <v>17273</v>
      </c>
      <c r="C8612" s="171" t="s">
        <v>8615</v>
      </c>
      <c r="D8612" s="171" t="s">
        <v>4</v>
      </c>
      <c r="E8612" s="11">
        <v>43344</v>
      </c>
      <c r="F8612">
        <v>0</v>
      </c>
      <c r="G8612">
        <v>0</v>
      </c>
      <c r="I8612">
        <v>0</v>
      </c>
      <c r="J8612">
        <v>0</v>
      </c>
      <c r="L8612">
        <v>0</v>
      </c>
      <c r="N8612">
        <v>0</v>
      </c>
      <c r="P8612">
        <v>0</v>
      </c>
      <c r="Q8612">
        <v>0</v>
      </c>
      <c r="S8612">
        <v>0</v>
      </c>
    </row>
    <row r="8613" spans="1:20" x14ac:dyDescent="0.3">
      <c r="A8613" t="s">
        <v>17274</v>
      </c>
      <c r="B8613" s="171" t="s">
        <v>17275</v>
      </c>
      <c r="C8613" s="171" t="s">
        <v>146</v>
      </c>
      <c r="D8613" s="171" t="s">
        <v>4</v>
      </c>
      <c r="E8613" s="11">
        <v>43344</v>
      </c>
      <c r="F8613">
        <v>3</v>
      </c>
      <c r="G8613">
        <v>6</v>
      </c>
      <c r="I8613">
        <v>13</v>
      </c>
      <c r="J8613">
        <v>18</v>
      </c>
      <c r="L8613">
        <v>48</v>
      </c>
      <c r="N8613">
        <v>13</v>
      </c>
      <c r="O8613">
        <v>0</v>
      </c>
      <c r="P8613">
        <v>1</v>
      </c>
      <c r="Q8613">
        <v>3</v>
      </c>
      <c r="S8613">
        <v>0</v>
      </c>
    </row>
    <row r="8614" spans="1:20" x14ac:dyDescent="0.3">
      <c r="A8614" t="s">
        <v>17276</v>
      </c>
      <c r="B8614" s="171" t="s">
        <v>17277</v>
      </c>
      <c r="C8614" s="171" t="s">
        <v>161</v>
      </c>
      <c r="D8614" s="171" t="s">
        <v>4</v>
      </c>
      <c r="E8614" s="11">
        <v>43344</v>
      </c>
      <c r="F8614">
        <v>1</v>
      </c>
      <c r="G8614">
        <v>1.5</v>
      </c>
      <c r="I8614">
        <v>5</v>
      </c>
      <c r="J8614">
        <v>6</v>
      </c>
      <c r="L8614">
        <v>9</v>
      </c>
      <c r="N8614">
        <v>4</v>
      </c>
      <c r="P8614">
        <v>0</v>
      </c>
      <c r="Q8614">
        <v>2</v>
      </c>
      <c r="S8614">
        <v>1</v>
      </c>
    </row>
    <row r="8615" spans="1:20" x14ac:dyDescent="0.3">
      <c r="A8615" t="s">
        <v>17278</v>
      </c>
      <c r="B8615" s="171" t="s">
        <v>17279</v>
      </c>
      <c r="C8615" s="171" t="s">
        <v>167</v>
      </c>
      <c r="D8615" s="171" t="s">
        <v>4</v>
      </c>
      <c r="E8615" s="11">
        <v>43344</v>
      </c>
      <c r="F8615">
        <v>4</v>
      </c>
      <c r="G8615">
        <v>5.5</v>
      </c>
      <c r="I8615">
        <v>58</v>
      </c>
      <c r="J8615">
        <v>44</v>
      </c>
      <c r="L8615">
        <v>62</v>
      </c>
      <c r="N8615">
        <v>55</v>
      </c>
      <c r="P8615">
        <v>0</v>
      </c>
      <c r="Q8615">
        <v>0</v>
      </c>
      <c r="S8615">
        <v>3</v>
      </c>
    </row>
    <row r="8616" spans="1:20" x14ac:dyDescent="0.3">
      <c r="A8616" t="s">
        <v>17280</v>
      </c>
      <c r="B8616" s="171" t="s">
        <v>17281</v>
      </c>
      <c r="C8616" s="171" t="s">
        <v>173</v>
      </c>
      <c r="D8616" s="171" t="s">
        <v>4</v>
      </c>
      <c r="E8616" s="11">
        <v>43344</v>
      </c>
      <c r="F8616">
        <v>5.5</v>
      </c>
      <c r="G8616">
        <v>7</v>
      </c>
      <c r="I8616">
        <v>39</v>
      </c>
      <c r="J8616">
        <v>32</v>
      </c>
      <c r="L8616">
        <v>42</v>
      </c>
      <c r="N8616">
        <v>33</v>
      </c>
      <c r="P8616">
        <v>1</v>
      </c>
      <c r="Q8616">
        <v>5</v>
      </c>
      <c r="S8616">
        <v>6</v>
      </c>
    </row>
    <row r="8617" spans="1:20" x14ac:dyDescent="0.3">
      <c r="A8617" t="s">
        <v>17282</v>
      </c>
      <c r="B8617" s="171" t="s">
        <v>17283</v>
      </c>
      <c r="C8617" s="171" t="s">
        <v>179</v>
      </c>
      <c r="D8617" s="171" t="s">
        <v>4</v>
      </c>
      <c r="E8617" s="11">
        <v>43344</v>
      </c>
      <c r="F8617">
        <v>8</v>
      </c>
      <c r="G8617">
        <v>7.5</v>
      </c>
      <c r="I8617">
        <v>94</v>
      </c>
      <c r="J8617">
        <v>91</v>
      </c>
      <c r="L8617">
        <v>84</v>
      </c>
      <c r="N8617">
        <v>88</v>
      </c>
      <c r="P8617">
        <v>0</v>
      </c>
      <c r="Q8617">
        <v>14</v>
      </c>
      <c r="S8617">
        <v>6</v>
      </c>
    </row>
    <row r="8618" spans="1:20" x14ac:dyDescent="0.3">
      <c r="A8618" t="s">
        <v>17284</v>
      </c>
      <c r="B8618" s="171" t="s">
        <v>17285</v>
      </c>
      <c r="C8618" s="171" t="s">
        <v>185</v>
      </c>
      <c r="D8618" s="171" t="s">
        <v>4</v>
      </c>
      <c r="E8618" s="11">
        <v>43344</v>
      </c>
      <c r="F8618">
        <v>11</v>
      </c>
      <c r="G8618">
        <v>9</v>
      </c>
      <c r="I8618">
        <v>46</v>
      </c>
      <c r="J8618">
        <v>66</v>
      </c>
      <c r="L8618">
        <v>54</v>
      </c>
      <c r="N8618">
        <v>36</v>
      </c>
      <c r="P8618">
        <v>1</v>
      </c>
      <c r="Q8618">
        <v>1</v>
      </c>
      <c r="S8618">
        <v>10</v>
      </c>
    </row>
    <row r="8619" spans="1:20" x14ac:dyDescent="0.3">
      <c r="A8619" t="s">
        <v>17286</v>
      </c>
      <c r="B8619" s="171" t="s">
        <v>17287</v>
      </c>
      <c r="C8619" s="171" t="s">
        <v>191</v>
      </c>
      <c r="D8619" s="171" t="s">
        <v>4</v>
      </c>
      <c r="E8619" s="11">
        <v>43344</v>
      </c>
      <c r="F8619">
        <v>10</v>
      </c>
      <c r="G8619">
        <v>13.5</v>
      </c>
      <c r="I8619">
        <v>78</v>
      </c>
      <c r="J8619">
        <v>107</v>
      </c>
      <c r="L8619">
        <v>150</v>
      </c>
      <c r="N8619">
        <v>63</v>
      </c>
      <c r="O8619">
        <v>1.1000000000000001</v>
      </c>
      <c r="P8619">
        <v>11</v>
      </c>
      <c r="Q8619">
        <v>12</v>
      </c>
      <c r="S8619">
        <v>15</v>
      </c>
    </row>
    <row r="8620" spans="1:20" x14ac:dyDescent="0.3">
      <c r="A8620" t="s">
        <v>17288</v>
      </c>
      <c r="B8620" s="171" t="s">
        <v>17289</v>
      </c>
      <c r="C8620" s="171" t="s">
        <v>200</v>
      </c>
      <c r="D8620" s="171" t="s">
        <v>4</v>
      </c>
      <c r="E8620" s="11">
        <v>43344</v>
      </c>
      <c r="F8620">
        <v>6</v>
      </c>
      <c r="G8620">
        <v>7</v>
      </c>
      <c r="I8620">
        <v>22</v>
      </c>
      <c r="J8620">
        <v>36</v>
      </c>
      <c r="L8620">
        <v>42</v>
      </c>
      <c r="N8620">
        <v>20</v>
      </c>
      <c r="P8620">
        <v>0</v>
      </c>
      <c r="Q8620">
        <v>0</v>
      </c>
      <c r="S8620">
        <v>2</v>
      </c>
    </row>
    <row r="8621" spans="1:20" x14ac:dyDescent="0.3">
      <c r="A8621" t="s">
        <v>17290</v>
      </c>
      <c r="B8621" s="171" t="s">
        <v>17291</v>
      </c>
      <c r="C8621" s="171" t="s">
        <v>212</v>
      </c>
      <c r="D8621" s="171" t="s">
        <v>4</v>
      </c>
      <c r="E8621" s="11">
        <v>43344</v>
      </c>
      <c r="F8621">
        <v>0</v>
      </c>
      <c r="G8621">
        <v>0</v>
      </c>
      <c r="I8621">
        <v>0</v>
      </c>
      <c r="J8621">
        <v>0</v>
      </c>
      <c r="L8621">
        <v>0</v>
      </c>
      <c r="N8621">
        <v>0</v>
      </c>
      <c r="P8621">
        <v>0</v>
      </c>
      <c r="Q8621">
        <v>0</v>
      </c>
      <c r="S8621">
        <v>0</v>
      </c>
      <c r="T8621">
        <v>1</v>
      </c>
    </row>
    <row r="8622" spans="1:20" x14ac:dyDescent="0.3">
      <c r="A8622" t="s">
        <v>17292</v>
      </c>
      <c r="B8622" s="171" t="s">
        <v>17293</v>
      </c>
      <c r="C8622" s="171" t="s">
        <v>215</v>
      </c>
      <c r="D8622" s="171" t="s">
        <v>4</v>
      </c>
      <c r="E8622" s="11">
        <v>43344</v>
      </c>
      <c r="F8622">
        <v>2.5</v>
      </c>
      <c r="G8622">
        <v>4.5</v>
      </c>
      <c r="I8622">
        <v>19</v>
      </c>
      <c r="J8622">
        <v>29</v>
      </c>
      <c r="L8622">
        <v>63</v>
      </c>
      <c r="N8622">
        <v>17</v>
      </c>
      <c r="P8622">
        <v>0</v>
      </c>
      <c r="Q8622">
        <v>0</v>
      </c>
      <c r="S8622">
        <v>2</v>
      </c>
    </row>
    <row r="8623" spans="1:20" x14ac:dyDescent="0.3">
      <c r="A8623" t="s">
        <v>17294</v>
      </c>
      <c r="B8623" s="171" t="s">
        <v>17295</v>
      </c>
      <c r="C8623" s="171" t="s">
        <v>221</v>
      </c>
      <c r="D8623" s="171" t="s">
        <v>4</v>
      </c>
      <c r="E8623" s="11">
        <v>43344</v>
      </c>
      <c r="F8623">
        <v>0</v>
      </c>
      <c r="G8623">
        <v>0</v>
      </c>
      <c r="I8623">
        <v>0</v>
      </c>
      <c r="J8623">
        <v>0</v>
      </c>
      <c r="L8623">
        <v>0</v>
      </c>
      <c r="N8623">
        <v>0</v>
      </c>
      <c r="P8623">
        <v>0</v>
      </c>
      <c r="Q8623">
        <v>0</v>
      </c>
      <c r="S8623">
        <v>0</v>
      </c>
      <c r="T8623" t="e">
        <v>#DIV/0!</v>
      </c>
    </row>
    <row r="8624" spans="1:20" x14ac:dyDescent="0.3">
      <c r="A8624" t="s">
        <v>17296</v>
      </c>
      <c r="B8624" s="171" t="s">
        <v>17297</v>
      </c>
      <c r="C8624" s="171" t="s">
        <v>8233</v>
      </c>
      <c r="D8624" s="171" t="s">
        <v>4</v>
      </c>
      <c r="E8624" s="11">
        <v>43344</v>
      </c>
      <c r="F8624">
        <v>0</v>
      </c>
      <c r="G8624">
        <v>0</v>
      </c>
      <c r="I8624">
        <v>0</v>
      </c>
      <c r="J8624">
        <v>0</v>
      </c>
      <c r="L8624">
        <v>0</v>
      </c>
      <c r="N8624">
        <v>0</v>
      </c>
      <c r="P8624">
        <v>0</v>
      </c>
      <c r="Q8624">
        <v>0</v>
      </c>
      <c r="S8624">
        <v>0</v>
      </c>
    </row>
    <row r="8625" spans="1:20" x14ac:dyDescent="0.3">
      <c r="A8625" t="s">
        <v>17298</v>
      </c>
      <c r="B8625" s="171" t="s">
        <v>17299</v>
      </c>
      <c r="C8625" s="171" t="s">
        <v>233</v>
      </c>
      <c r="D8625" s="171" t="s">
        <v>4</v>
      </c>
      <c r="E8625" s="11">
        <v>43344</v>
      </c>
      <c r="F8625">
        <v>0</v>
      </c>
      <c r="G8625">
        <v>0</v>
      </c>
      <c r="I8625">
        <v>0</v>
      </c>
      <c r="J8625">
        <v>0</v>
      </c>
      <c r="L8625">
        <v>0</v>
      </c>
      <c r="N8625">
        <v>0</v>
      </c>
      <c r="P8625">
        <v>0</v>
      </c>
      <c r="Q8625">
        <v>0</v>
      </c>
      <c r="S8625">
        <v>0</v>
      </c>
    </row>
    <row r="8626" spans="1:20" x14ac:dyDescent="0.3">
      <c r="A8626" t="s">
        <v>17300</v>
      </c>
      <c r="B8626" s="171" t="s">
        <v>17301</v>
      </c>
      <c r="C8626" s="171" t="s">
        <v>79</v>
      </c>
      <c r="D8626" s="171" t="s">
        <v>80</v>
      </c>
      <c r="E8626" s="11">
        <v>43344</v>
      </c>
      <c r="F8626">
        <v>0</v>
      </c>
      <c r="G8626">
        <v>0</v>
      </c>
      <c r="I8626">
        <v>0</v>
      </c>
      <c r="J8626">
        <v>0</v>
      </c>
      <c r="L8626">
        <v>0</v>
      </c>
      <c r="N8626">
        <v>0</v>
      </c>
      <c r="P8626">
        <v>0</v>
      </c>
      <c r="Q8626">
        <v>0</v>
      </c>
      <c r="S8626">
        <v>0</v>
      </c>
    </row>
    <row r="8627" spans="1:20" x14ac:dyDescent="0.3">
      <c r="A8627" t="s">
        <v>17302</v>
      </c>
      <c r="B8627" s="171" t="s">
        <v>17303</v>
      </c>
      <c r="C8627" s="171" t="s">
        <v>83</v>
      </c>
      <c r="D8627" s="171" t="s">
        <v>80</v>
      </c>
      <c r="E8627" s="11">
        <v>43344</v>
      </c>
      <c r="F8627">
        <v>3.5</v>
      </c>
      <c r="G8627">
        <v>3.5</v>
      </c>
      <c r="I8627">
        <v>13</v>
      </c>
      <c r="J8627">
        <v>21</v>
      </c>
      <c r="L8627">
        <v>21</v>
      </c>
      <c r="N8627">
        <v>13</v>
      </c>
      <c r="P8627">
        <v>0</v>
      </c>
      <c r="Q8627">
        <v>0</v>
      </c>
      <c r="S8627">
        <v>0</v>
      </c>
    </row>
    <row r="8628" spans="1:20" x14ac:dyDescent="0.3">
      <c r="A8628" t="s">
        <v>17304</v>
      </c>
      <c r="B8628" s="171" t="s">
        <v>17305</v>
      </c>
      <c r="C8628" s="171" t="s">
        <v>83</v>
      </c>
      <c r="D8628" s="171" t="s">
        <v>15341</v>
      </c>
      <c r="E8628" s="11">
        <v>43344</v>
      </c>
      <c r="F8628">
        <v>4</v>
      </c>
      <c r="G8628">
        <v>5</v>
      </c>
      <c r="I8628">
        <v>17</v>
      </c>
      <c r="J8628">
        <v>23</v>
      </c>
      <c r="L8628">
        <v>30</v>
      </c>
      <c r="N8628">
        <v>13</v>
      </c>
      <c r="P8628">
        <v>0</v>
      </c>
      <c r="Q8628">
        <v>0</v>
      </c>
      <c r="S8628">
        <v>4</v>
      </c>
      <c r="T8628">
        <v>0.65689655172413797</v>
      </c>
    </row>
    <row r="8629" spans="1:20" x14ac:dyDescent="0.3">
      <c r="A8629" t="s">
        <v>17306</v>
      </c>
      <c r="B8629" s="171" t="s">
        <v>17307</v>
      </c>
      <c r="C8629" s="171" t="s">
        <v>83</v>
      </c>
      <c r="D8629" s="171" t="s">
        <v>4</v>
      </c>
      <c r="E8629" s="11">
        <v>43344</v>
      </c>
      <c r="F8629">
        <v>7.5</v>
      </c>
      <c r="G8629">
        <v>8.5</v>
      </c>
      <c r="I8629">
        <v>30</v>
      </c>
      <c r="J8629">
        <v>44</v>
      </c>
      <c r="L8629">
        <v>51</v>
      </c>
      <c r="N8629">
        <v>26</v>
      </c>
      <c r="P8629">
        <v>0</v>
      </c>
      <c r="Q8629">
        <v>0</v>
      </c>
      <c r="S8629">
        <v>4</v>
      </c>
      <c r="T8629">
        <v>0.63518518518518519</v>
      </c>
    </row>
    <row r="8630" spans="1:20" x14ac:dyDescent="0.3">
      <c r="A8630" t="s">
        <v>17308</v>
      </c>
      <c r="B8630" s="171" t="s">
        <v>17309</v>
      </c>
      <c r="C8630" s="171" t="s">
        <v>86</v>
      </c>
      <c r="D8630" s="171" t="s">
        <v>80</v>
      </c>
      <c r="E8630" s="11">
        <v>43344</v>
      </c>
      <c r="F8630">
        <v>4.5</v>
      </c>
      <c r="G8630">
        <v>9</v>
      </c>
      <c r="I8630">
        <v>26</v>
      </c>
      <c r="J8630">
        <v>36</v>
      </c>
      <c r="L8630">
        <v>78</v>
      </c>
      <c r="N8630">
        <v>22</v>
      </c>
      <c r="O8630">
        <v>0.55000000000000004</v>
      </c>
      <c r="P8630">
        <v>6</v>
      </c>
      <c r="Q8630">
        <v>6</v>
      </c>
      <c r="S8630">
        <v>4</v>
      </c>
      <c r="T8630">
        <v>1.06</v>
      </c>
    </row>
    <row r="8631" spans="1:20" x14ac:dyDescent="0.3">
      <c r="A8631" t="s">
        <v>17310</v>
      </c>
      <c r="B8631" s="171" t="s">
        <v>17311</v>
      </c>
      <c r="C8631" s="171" t="s">
        <v>89</v>
      </c>
      <c r="D8631" s="171" t="s">
        <v>80</v>
      </c>
      <c r="E8631" s="11">
        <v>43344</v>
      </c>
      <c r="F8631">
        <v>0</v>
      </c>
      <c r="G8631">
        <v>0</v>
      </c>
      <c r="I8631">
        <v>0</v>
      </c>
      <c r="J8631">
        <v>0</v>
      </c>
      <c r="L8631">
        <v>0</v>
      </c>
      <c r="N8631">
        <v>0</v>
      </c>
      <c r="P8631">
        <v>0</v>
      </c>
      <c r="Q8631">
        <v>0</v>
      </c>
      <c r="S8631">
        <v>0</v>
      </c>
      <c r="T8631">
        <v>1.06</v>
      </c>
    </row>
    <row r="8632" spans="1:20" x14ac:dyDescent="0.3">
      <c r="A8632" t="s">
        <v>17312</v>
      </c>
      <c r="B8632" s="171" t="s">
        <v>17313</v>
      </c>
      <c r="C8632" s="171" t="s">
        <v>92</v>
      </c>
      <c r="D8632" s="171" t="s">
        <v>80</v>
      </c>
      <c r="E8632" s="11">
        <v>43344</v>
      </c>
      <c r="F8632">
        <v>0</v>
      </c>
      <c r="G8632">
        <v>0</v>
      </c>
      <c r="I8632">
        <v>0</v>
      </c>
      <c r="J8632">
        <v>0</v>
      </c>
      <c r="L8632">
        <v>0</v>
      </c>
      <c r="N8632">
        <v>0</v>
      </c>
      <c r="P8632">
        <v>0</v>
      </c>
      <c r="Q8632">
        <v>0</v>
      </c>
      <c r="S8632">
        <v>0</v>
      </c>
      <c r="T8632">
        <v>1.06</v>
      </c>
    </row>
    <row r="8633" spans="1:20" x14ac:dyDescent="0.3">
      <c r="A8633" t="s">
        <v>17314</v>
      </c>
      <c r="B8633" s="171" t="s">
        <v>17315</v>
      </c>
      <c r="C8633" s="171" t="s">
        <v>95</v>
      </c>
      <c r="D8633" s="171" t="s">
        <v>80</v>
      </c>
      <c r="E8633" s="11">
        <v>43344</v>
      </c>
      <c r="F8633">
        <v>5.5</v>
      </c>
      <c r="G8633">
        <v>7</v>
      </c>
      <c r="I8633">
        <v>36</v>
      </c>
      <c r="J8633">
        <v>33</v>
      </c>
      <c r="L8633">
        <v>42</v>
      </c>
      <c r="N8633">
        <v>30</v>
      </c>
      <c r="P8633">
        <v>1</v>
      </c>
      <c r="Q8633">
        <v>5</v>
      </c>
      <c r="S8633">
        <v>6</v>
      </c>
      <c r="T8633">
        <v>0.82699999999999996</v>
      </c>
    </row>
    <row r="8634" spans="1:20" x14ac:dyDescent="0.3">
      <c r="A8634" t="s">
        <v>17316</v>
      </c>
      <c r="B8634" s="171" t="s">
        <v>17317</v>
      </c>
      <c r="C8634" s="171" t="s">
        <v>95</v>
      </c>
      <c r="D8634" s="171" t="s">
        <v>15341</v>
      </c>
      <c r="E8634" s="11">
        <v>43344</v>
      </c>
      <c r="F8634">
        <v>2.5</v>
      </c>
      <c r="G8634">
        <v>2.5</v>
      </c>
      <c r="I8634">
        <v>9</v>
      </c>
      <c r="J8634">
        <v>15</v>
      </c>
      <c r="L8634">
        <v>15</v>
      </c>
      <c r="N8634">
        <v>7</v>
      </c>
      <c r="P8634">
        <v>0</v>
      </c>
      <c r="Q8634">
        <v>0</v>
      </c>
      <c r="S8634">
        <v>2</v>
      </c>
      <c r="T8634">
        <v>0.82699999999999996</v>
      </c>
    </row>
    <row r="8635" spans="1:20" x14ac:dyDescent="0.3">
      <c r="A8635" t="s">
        <v>17318</v>
      </c>
      <c r="B8635" s="171" t="s">
        <v>17319</v>
      </c>
      <c r="C8635" s="171" t="s">
        <v>95</v>
      </c>
      <c r="D8635" s="171" t="s">
        <v>4</v>
      </c>
      <c r="E8635" s="11">
        <v>43344</v>
      </c>
      <c r="F8635">
        <v>8</v>
      </c>
      <c r="G8635">
        <v>9.5</v>
      </c>
      <c r="I8635">
        <v>45</v>
      </c>
      <c r="J8635">
        <v>48</v>
      </c>
      <c r="L8635">
        <v>57</v>
      </c>
      <c r="N8635">
        <v>37</v>
      </c>
      <c r="P8635">
        <v>1</v>
      </c>
      <c r="Q8635">
        <v>5</v>
      </c>
      <c r="S8635">
        <v>8</v>
      </c>
      <c r="T8635">
        <v>0.83</v>
      </c>
    </row>
    <row r="8636" spans="1:20" x14ac:dyDescent="0.3">
      <c r="A8636" t="s">
        <v>17320</v>
      </c>
      <c r="B8636" s="171" t="s">
        <v>17321</v>
      </c>
      <c r="C8636" s="171" t="s">
        <v>98</v>
      </c>
      <c r="D8636" s="171" t="s">
        <v>80</v>
      </c>
      <c r="E8636" s="11">
        <v>43344</v>
      </c>
      <c r="F8636">
        <v>13</v>
      </c>
      <c r="G8636">
        <v>13</v>
      </c>
      <c r="I8636">
        <v>55</v>
      </c>
      <c r="J8636">
        <v>78</v>
      </c>
      <c r="L8636">
        <v>78</v>
      </c>
      <c r="N8636">
        <v>45</v>
      </c>
      <c r="P8636">
        <v>1</v>
      </c>
      <c r="Q8636">
        <v>5</v>
      </c>
      <c r="S8636">
        <v>10</v>
      </c>
      <c r="T8636">
        <v>0.83</v>
      </c>
    </row>
    <row r="8637" spans="1:20" x14ac:dyDescent="0.3">
      <c r="A8637" t="s">
        <v>17322</v>
      </c>
      <c r="B8637" s="171" t="s">
        <v>17323</v>
      </c>
      <c r="C8637" s="171" t="s">
        <v>101</v>
      </c>
      <c r="D8637" s="171" t="s">
        <v>80</v>
      </c>
      <c r="E8637" s="11">
        <v>43344</v>
      </c>
      <c r="F8637">
        <v>33</v>
      </c>
      <c r="G8637">
        <v>36.5</v>
      </c>
      <c r="I8637">
        <v>327</v>
      </c>
      <c r="J8637">
        <v>378</v>
      </c>
      <c r="L8637">
        <v>454</v>
      </c>
      <c r="N8637">
        <v>276</v>
      </c>
      <c r="P8637">
        <v>6</v>
      </c>
      <c r="Q8637">
        <v>21</v>
      </c>
      <c r="S8637">
        <v>51</v>
      </c>
      <c r="T8637">
        <v>0.83</v>
      </c>
    </row>
    <row r="8638" spans="1:20" x14ac:dyDescent="0.3">
      <c r="A8638" t="s">
        <v>17324</v>
      </c>
      <c r="B8638" s="171" t="s">
        <v>17325</v>
      </c>
      <c r="C8638" s="171" t="s">
        <v>6843</v>
      </c>
      <c r="D8638" s="171" t="s">
        <v>80</v>
      </c>
      <c r="E8638" s="11">
        <v>43344</v>
      </c>
      <c r="F8638">
        <v>7</v>
      </c>
      <c r="G8638">
        <v>6</v>
      </c>
      <c r="I8638">
        <v>29</v>
      </c>
      <c r="J8638">
        <v>42</v>
      </c>
      <c r="L8638">
        <v>36</v>
      </c>
      <c r="N8638">
        <v>26</v>
      </c>
      <c r="P8638">
        <v>0</v>
      </c>
      <c r="Q8638">
        <v>0</v>
      </c>
      <c r="S8638">
        <v>3</v>
      </c>
      <c r="T8638">
        <v>0.83</v>
      </c>
    </row>
    <row r="8639" spans="1:20" x14ac:dyDescent="0.3">
      <c r="A8639" t="s">
        <v>17326</v>
      </c>
      <c r="B8639" s="171" t="s">
        <v>17327</v>
      </c>
      <c r="C8639" s="171" t="s">
        <v>12995</v>
      </c>
      <c r="D8639" s="171" t="s">
        <v>80</v>
      </c>
      <c r="E8639" s="11">
        <v>43344</v>
      </c>
      <c r="F8639">
        <v>66.5</v>
      </c>
      <c r="G8639">
        <v>75</v>
      </c>
      <c r="I8639">
        <v>486</v>
      </c>
      <c r="J8639">
        <v>588</v>
      </c>
      <c r="L8639">
        <v>709</v>
      </c>
      <c r="N8639">
        <v>412</v>
      </c>
      <c r="O8639">
        <v>0.55000000000000004</v>
      </c>
      <c r="P8639">
        <v>14</v>
      </c>
      <c r="Q8639">
        <v>37</v>
      </c>
      <c r="S8639">
        <v>74</v>
      </c>
    </row>
    <row r="8640" spans="1:20" x14ac:dyDescent="0.3">
      <c r="A8640" t="s">
        <v>17328</v>
      </c>
      <c r="B8640" s="171" t="s">
        <v>17329</v>
      </c>
      <c r="C8640" s="171" t="s">
        <v>15504</v>
      </c>
      <c r="D8640" s="171" t="s">
        <v>15341</v>
      </c>
      <c r="E8640" s="11">
        <v>43344</v>
      </c>
      <c r="F8640">
        <v>6.5</v>
      </c>
      <c r="G8640">
        <v>7.5</v>
      </c>
      <c r="I8640">
        <v>26</v>
      </c>
      <c r="J8640">
        <v>38</v>
      </c>
      <c r="L8640">
        <v>45</v>
      </c>
      <c r="N8640">
        <v>20</v>
      </c>
      <c r="O8640" t="s">
        <v>16361</v>
      </c>
      <c r="P8640">
        <v>0</v>
      </c>
      <c r="Q8640">
        <v>0</v>
      </c>
      <c r="S8640">
        <v>6</v>
      </c>
    </row>
    <row r="8641" spans="1:20" x14ac:dyDescent="0.3">
      <c r="A8641" t="s">
        <v>17330</v>
      </c>
      <c r="B8641" s="171" t="s">
        <v>17331</v>
      </c>
      <c r="C8641" s="171" t="s">
        <v>104</v>
      </c>
      <c r="D8641" s="171" t="s">
        <v>4</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3">
      <c r="A8642" t="s">
        <v>17332</v>
      </c>
      <c r="B8642" s="171" t="s">
        <v>17333</v>
      </c>
      <c r="C8642" s="171" t="s">
        <v>15511</v>
      </c>
      <c r="D8642" s="171" t="s">
        <v>15341</v>
      </c>
      <c r="E8642" s="11">
        <v>43344</v>
      </c>
      <c r="F8642">
        <v>6.5</v>
      </c>
      <c r="G8642">
        <v>7.5</v>
      </c>
      <c r="I8642">
        <v>26</v>
      </c>
      <c r="J8642">
        <v>38</v>
      </c>
      <c r="L8642">
        <v>45</v>
      </c>
      <c r="N8642">
        <v>20</v>
      </c>
      <c r="P8642">
        <v>0</v>
      </c>
      <c r="Q8642">
        <v>0</v>
      </c>
      <c r="S8642">
        <v>6</v>
      </c>
      <c r="T8642">
        <v>0</v>
      </c>
    </row>
    <row r="8643" spans="1:20" x14ac:dyDescent="0.3">
      <c r="A8643" t="s">
        <v>17334</v>
      </c>
      <c r="B8643" s="171" t="s">
        <v>17335</v>
      </c>
      <c r="C8643" s="171" t="s">
        <v>15511</v>
      </c>
      <c r="D8643" s="171" t="s">
        <v>80</v>
      </c>
      <c r="E8643" s="11">
        <v>43344</v>
      </c>
      <c r="F8643">
        <v>22</v>
      </c>
      <c r="G8643">
        <v>23.5</v>
      </c>
      <c r="I8643">
        <v>104</v>
      </c>
      <c r="J8643">
        <v>132</v>
      </c>
      <c r="L8643">
        <v>141</v>
      </c>
      <c r="N8643">
        <v>88</v>
      </c>
      <c r="P8643">
        <v>2</v>
      </c>
      <c r="Q8643">
        <v>10</v>
      </c>
      <c r="S8643">
        <v>16</v>
      </c>
      <c r="T8643">
        <v>1</v>
      </c>
    </row>
    <row r="8644" spans="1:20" x14ac:dyDescent="0.3">
      <c r="A8644" t="s">
        <v>17336</v>
      </c>
      <c r="B8644" s="171" t="s">
        <v>17337</v>
      </c>
      <c r="C8644" s="171" t="s">
        <v>76</v>
      </c>
      <c r="D8644" s="171" t="s">
        <v>80</v>
      </c>
      <c r="E8644" s="11">
        <v>43344</v>
      </c>
      <c r="F8644">
        <v>0</v>
      </c>
      <c r="G8644">
        <v>0</v>
      </c>
      <c r="I8644">
        <v>0</v>
      </c>
      <c r="J8644">
        <v>0</v>
      </c>
      <c r="L8644">
        <v>0</v>
      </c>
      <c r="N8644">
        <v>0</v>
      </c>
      <c r="P8644">
        <v>0</v>
      </c>
      <c r="Q8644">
        <v>0</v>
      </c>
      <c r="S8644">
        <v>0</v>
      </c>
      <c r="T8644">
        <v>1</v>
      </c>
    </row>
    <row r="8645" spans="1:20" x14ac:dyDescent="0.3">
      <c r="A8645" t="s">
        <v>17338</v>
      </c>
      <c r="B8645" s="171" t="s">
        <v>17339</v>
      </c>
      <c r="C8645" s="171" t="s">
        <v>10522</v>
      </c>
      <c r="D8645" s="171" t="s">
        <v>4</v>
      </c>
      <c r="E8645" s="11">
        <v>43344</v>
      </c>
      <c r="F8645">
        <v>1</v>
      </c>
      <c r="G8645">
        <v>1</v>
      </c>
      <c r="I8645">
        <v>4</v>
      </c>
      <c r="J8645">
        <v>6</v>
      </c>
      <c r="L8645">
        <v>6</v>
      </c>
      <c r="N8645">
        <v>4</v>
      </c>
      <c r="P8645">
        <v>0</v>
      </c>
      <c r="Q8645">
        <v>0</v>
      </c>
      <c r="S8645">
        <v>0</v>
      </c>
      <c r="T8645">
        <v>1</v>
      </c>
    </row>
    <row r="8646" spans="1:20" x14ac:dyDescent="0.3">
      <c r="A8646" t="s">
        <v>17340</v>
      </c>
      <c r="B8646" s="171" t="s">
        <v>17341</v>
      </c>
      <c r="C8646" s="171" t="s">
        <v>79</v>
      </c>
      <c r="D8646" s="171" t="s">
        <v>4</v>
      </c>
      <c r="E8646" s="11">
        <v>43344</v>
      </c>
      <c r="F8646">
        <v>0</v>
      </c>
      <c r="G8646">
        <v>0</v>
      </c>
      <c r="I8646">
        <v>0</v>
      </c>
      <c r="J8646">
        <v>0</v>
      </c>
      <c r="L8646">
        <v>0</v>
      </c>
      <c r="N8646">
        <v>0</v>
      </c>
      <c r="P8646">
        <v>0</v>
      </c>
      <c r="Q8646">
        <v>0</v>
      </c>
      <c r="S8646">
        <v>0</v>
      </c>
    </row>
    <row r="8647" spans="1:20" x14ac:dyDescent="0.3">
      <c r="A8647" t="s">
        <v>17342</v>
      </c>
      <c r="B8647" s="171" t="s">
        <v>17343</v>
      </c>
      <c r="C8647" s="171" t="s">
        <v>86</v>
      </c>
      <c r="D8647" s="171" t="s">
        <v>4</v>
      </c>
      <c r="E8647" s="11">
        <v>43344</v>
      </c>
      <c r="F8647">
        <v>4.5</v>
      </c>
      <c r="G8647">
        <v>9</v>
      </c>
      <c r="I8647">
        <v>26</v>
      </c>
      <c r="J8647">
        <v>36</v>
      </c>
      <c r="L8647">
        <v>78</v>
      </c>
      <c r="N8647">
        <v>22</v>
      </c>
      <c r="O8647">
        <v>0.55000000000000004</v>
      </c>
      <c r="P8647">
        <v>6</v>
      </c>
      <c r="Q8647">
        <v>6</v>
      </c>
      <c r="S8647">
        <v>4</v>
      </c>
    </row>
    <row r="8648" spans="1:20" x14ac:dyDescent="0.3">
      <c r="A8648" t="s">
        <v>17344</v>
      </c>
      <c r="B8648" s="171" t="s">
        <v>17345</v>
      </c>
      <c r="C8648" s="171" t="s">
        <v>89</v>
      </c>
      <c r="D8648" s="171" t="s">
        <v>4</v>
      </c>
      <c r="E8648" s="11">
        <v>43344</v>
      </c>
      <c r="F8648">
        <v>0</v>
      </c>
      <c r="G8648">
        <v>0</v>
      </c>
      <c r="I8648">
        <v>0</v>
      </c>
      <c r="J8648">
        <v>0</v>
      </c>
      <c r="L8648">
        <v>0</v>
      </c>
      <c r="N8648">
        <v>0</v>
      </c>
      <c r="P8648">
        <v>0</v>
      </c>
      <c r="Q8648">
        <v>0</v>
      </c>
      <c r="S8648">
        <v>0</v>
      </c>
      <c r="T8648">
        <v>0.67</v>
      </c>
    </row>
    <row r="8649" spans="1:20" x14ac:dyDescent="0.3">
      <c r="A8649" t="s">
        <v>17346</v>
      </c>
      <c r="B8649" s="171" t="s">
        <v>17347</v>
      </c>
      <c r="C8649" s="171" t="s">
        <v>92</v>
      </c>
      <c r="D8649" s="171" t="s">
        <v>4</v>
      </c>
      <c r="E8649" s="11">
        <v>43344</v>
      </c>
      <c r="F8649">
        <v>0</v>
      </c>
      <c r="G8649">
        <v>0</v>
      </c>
      <c r="I8649">
        <v>0</v>
      </c>
      <c r="J8649">
        <v>0</v>
      </c>
      <c r="L8649">
        <v>0</v>
      </c>
      <c r="N8649">
        <v>0</v>
      </c>
      <c r="P8649">
        <v>0</v>
      </c>
      <c r="Q8649">
        <v>0</v>
      </c>
      <c r="S8649">
        <v>0</v>
      </c>
      <c r="T8649">
        <v>0.5</v>
      </c>
    </row>
    <row r="8650" spans="1:20" x14ac:dyDescent="0.3">
      <c r="A8650" t="s">
        <v>17348</v>
      </c>
      <c r="B8650" s="171" t="s">
        <v>17349</v>
      </c>
      <c r="C8650" s="171" t="s">
        <v>98</v>
      </c>
      <c r="D8650" s="171" t="s">
        <v>4</v>
      </c>
      <c r="E8650" s="11">
        <v>43344</v>
      </c>
      <c r="F8650">
        <v>13</v>
      </c>
      <c r="G8650">
        <v>13</v>
      </c>
      <c r="I8650">
        <v>55</v>
      </c>
      <c r="J8650">
        <v>78</v>
      </c>
      <c r="L8650">
        <v>78</v>
      </c>
      <c r="N8650">
        <v>45</v>
      </c>
      <c r="P8650">
        <v>1</v>
      </c>
      <c r="Q8650">
        <v>5</v>
      </c>
      <c r="S8650">
        <v>10</v>
      </c>
      <c r="T8650">
        <v>0</v>
      </c>
    </row>
    <row r="8651" spans="1:20" x14ac:dyDescent="0.3">
      <c r="A8651" t="s">
        <v>17350</v>
      </c>
      <c r="B8651" s="171" t="s">
        <v>17351</v>
      </c>
      <c r="C8651" s="171" t="s">
        <v>101</v>
      </c>
      <c r="D8651" s="171" t="s">
        <v>4</v>
      </c>
      <c r="E8651" s="11">
        <v>43344</v>
      </c>
      <c r="F8651">
        <v>33</v>
      </c>
      <c r="G8651">
        <v>36.5</v>
      </c>
      <c r="I8651">
        <v>327</v>
      </c>
      <c r="J8651">
        <v>378</v>
      </c>
      <c r="L8651">
        <v>454</v>
      </c>
      <c r="N8651">
        <v>276</v>
      </c>
      <c r="P8651">
        <v>6</v>
      </c>
      <c r="Q8651">
        <v>21</v>
      </c>
      <c r="S8651">
        <v>51</v>
      </c>
      <c r="T8651">
        <v>0.67</v>
      </c>
    </row>
    <row r="8652" spans="1:20" x14ac:dyDescent="0.3">
      <c r="A8652" t="s">
        <v>17352</v>
      </c>
      <c r="B8652" s="171" t="s">
        <v>17353</v>
      </c>
      <c r="C8652" s="171" t="s">
        <v>6843</v>
      </c>
      <c r="D8652" s="171" t="s">
        <v>4</v>
      </c>
      <c r="E8652" s="11">
        <v>43344</v>
      </c>
      <c r="F8652">
        <v>7</v>
      </c>
      <c r="G8652">
        <v>6</v>
      </c>
      <c r="I8652">
        <v>29</v>
      </c>
      <c r="J8652">
        <v>42</v>
      </c>
      <c r="L8652">
        <v>36</v>
      </c>
      <c r="N8652">
        <v>26</v>
      </c>
      <c r="P8652">
        <v>0</v>
      </c>
      <c r="Q8652">
        <v>0</v>
      </c>
      <c r="S8652">
        <v>3</v>
      </c>
      <c r="T8652">
        <v>0.67</v>
      </c>
    </row>
    <row r="8653" spans="1:20" x14ac:dyDescent="0.3">
      <c r="A8653" t="s">
        <v>17354</v>
      </c>
      <c r="B8653" s="171" t="s">
        <v>17355</v>
      </c>
      <c r="C8653" s="171" t="s">
        <v>107</v>
      </c>
      <c r="D8653" s="171" t="s">
        <v>80</v>
      </c>
      <c r="E8653" s="11">
        <v>43344</v>
      </c>
      <c r="F8653">
        <v>13</v>
      </c>
      <c r="G8653">
        <v>14</v>
      </c>
      <c r="I8653">
        <v>92</v>
      </c>
      <c r="J8653">
        <v>103</v>
      </c>
      <c r="L8653">
        <v>128</v>
      </c>
      <c r="N8653">
        <v>57</v>
      </c>
      <c r="P8653">
        <v>0</v>
      </c>
      <c r="Q8653">
        <v>0</v>
      </c>
      <c r="S8653">
        <v>35</v>
      </c>
      <c r="T8653">
        <v>0.67</v>
      </c>
    </row>
    <row r="8654" spans="1:20" x14ac:dyDescent="0.3">
      <c r="A8654" t="s">
        <v>17356</v>
      </c>
      <c r="B8654" s="171" t="s">
        <v>17357</v>
      </c>
      <c r="C8654" s="171" t="s">
        <v>113</v>
      </c>
      <c r="D8654" s="171" t="s">
        <v>4</v>
      </c>
      <c r="E8654" s="11">
        <v>43344</v>
      </c>
      <c r="F8654">
        <v>4</v>
      </c>
      <c r="G8654">
        <v>4.5</v>
      </c>
      <c r="I8654">
        <v>16</v>
      </c>
      <c r="J8654">
        <v>24</v>
      </c>
      <c r="L8654">
        <v>27</v>
      </c>
      <c r="N8654">
        <v>14</v>
      </c>
      <c r="P8654">
        <v>0</v>
      </c>
      <c r="Q8654">
        <v>0</v>
      </c>
      <c r="S8654">
        <v>2</v>
      </c>
    </row>
    <row r="8655" spans="1:20" x14ac:dyDescent="0.3">
      <c r="A8655" t="s">
        <v>17358</v>
      </c>
      <c r="B8655" s="171" t="s">
        <v>17359</v>
      </c>
      <c r="C8655" s="171" t="s">
        <v>116</v>
      </c>
      <c r="D8655" s="171" t="s">
        <v>4</v>
      </c>
      <c r="E8655" s="11">
        <v>43344</v>
      </c>
      <c r="F8655">
        <v>5</v>
      </c>
      <c r="G8655">
        <v>5.5</v>
      </c>
      <c r="I8655">
        <v>62</v>
      </c>
      <c r="J8655">
        <v>55</v>
      </c>
      <c r="L8655">
        <v>77</v>
      </c>
      <c r="N8655">
        <v>33</v>
      </c>
      <c r="P8655">
        <v>0</v>
      </c>
      <c r="Q8655">
        <v>0</v>
      </c>
      <c r="S8655">
        <v>29</v>
      </c>
    </row>
    <row r="8656" spans="1:20" x14ac:dyDescent="0.3">
      <c r="A8656" t="s">
        <v>17360</v>
      </c>
      <c r="B8656" s="171" t="s">
        <v>17361</v>
      </c>
      <c r="C8656" s="171" t="s">
        <v>9887</v>
      </c>
      <c r="D8656" s="171" t="s">
        <v>80</v>
      </c>
      <c r="E8656" s="11">
        <v>43344</v>
      </c>
      <c r="F8656">
        <v>0</v>
      </c>
      <c r="G8656">
        <v>0</v>
      </c>
      <c r="I8656">
        <v>0</v>
      </c>
      <c r="J8656">
        <v>0</v>
      </c>
      <c r="L8656">
        <v>0</v>
      </c>
      <c r="N8656">
        <v>0</v>
      </c>
      <c r="P8656">
        <v>0</v>
      </c>
      <c r="Q8656">
        <v>0</v>
      </c>
      <c r="S8656">
        <v>0</v>
      </c>
    </row>
    <row r="8657" spans="1:19" x14ac:dyDescent="0.3">
      <c r="A8657" t="s">
        <v>17362</v>
      </c>
      <c r="B8657" s="171" t="s">
        <v>17363</v>
      </c>
      <c r="C8657" s="171" t="s">
        <v>9862</v>
      </c>
      <c r="D8657" s="171" t="s">
        <v>4</v>
      </c>
      <c r="E8657" s="11">
        <v>43344</v>
      </c>
      <c r="F8657">
        <v>0</v>
      </c>
      <c r="G8657">
        <v>0</v>
      </c>
      <c r="I8657">
        <v>0</v>
      </c>
      <c r="J8657">
        <v>0</v>
      </c>
      <c r="L8657">
        <v>0</v>
      </c>
      <c r="N8657">
        <v>0</v>
      </c>
      <c r="P8657">
        <v>0</v>
      </c>
      <c r="Q8657">
        <v>0</v>
      </c>
      <c r="S8657">
        <v>0</v>
      </c>
    </row>
    <row r="8658" spans="1:19" x14ac:dyDescent="0.3">
      <c r="A8658" t="s">
        <v>17364</v>
      </c>
      <c r="B8658" s="171" t="s">
        <v>17365</v>
      </c>
      <c r="C8658" s="171" t="s">
        <v>10525</v>
      </c>
      <c r="D8658" s="171" t="s">
        <v>4</v>
      </c>
      <c r="E8658" s="11">
        <v>43344</v>
      </c>
      <c r="F8658">
        <v>0</v>
      </c>
      <c r="G8658">
        <v>0</v>
      </c>
      <c r="I8658">
        <v>0</v>
      </c>
      <c r="J8658">
        <v>0</v>
      </c>
      <c r="L8658">
        <v>0</v>
      </c>
      <c r="N8658">
        <v>0</v>
      </c>
      <c r="P8658">
        <v>0</v>
      </c>
      <c r="Q8658">
        <v>0</v>
      </c>
      <c r="S8658">
        <v>0</v>
      </c>
    </row>
    <row r="8659" spans="1:19" x14ac:dyDescent="0.3">
      <c r="A8659" t="s">
        <v>17366</v>
      </c>
      <c r="B8659" s="171" t="s">
        <v>17367</v>
      </c>
      <c r="C8659" s="171" t="s">
        <v>11260</v>
      </c>
      <c r="D8659" s="171" t="s">
        <v>80</v>
      </c>
      <c r="E8659" s="11">
        <v>43344</v>
      </c>
      <c r="F8659">
        <v>0</v>
      </c>
      <c r="G8659">
        <v>0</v>
      </c>
      <c r="I8659">
        <v>0</v>
      </c>
      <c r="J8659">
        <v>0</v>
      </c>
      <c r="L8659">
        <v>0</v>
      </c>
      <c r="N8659">
        <v>0</v>
      </c>
      <c r="P8659">
        <v>0</v>
      </c>
      <c r="Q8659">
        <v>0</v>
      </c>
      <c r="S8659">
        <v>0</v>
      </c>
    </row>
    <row r="8660" spans="1:19" x14ac:dyDescent="0.3">
      <c r="A8660" t="s">
        <v>17368</v>
      </c>
      <c r="B8660" s="171" t="s">
        <v>17369</v>
      </c>
      <c r="C8660" s="171" t="s">
        <v>10528</v>
      </c>
      <c r="D8660" s="171" t="s">
        <v>4</v>
      </c>
      <c r="E8660" s="11">
        <v>43344</v>
      </c>
      <c r="F8660">
        <v>0</v>
      </c>
      <c r="G8660">
        <v>0</v>
      </c>
      <c r="I8660">
        <v>0</v>
      </c>
      <c r="J8660">
        <v>0</v>
      </c>
      <c r="L8660">
        <v>0</v>
      </c>
      <c r="N8660">
        <v>0</v>
      </c>
      <c r="P8660">
        <v>0</v>
      </c>
      <c r="Q8660">
        <v>0</v>
      </c>
      <c r="S8660">
        <v>0</v>
      </c>
    </row>
    <row r="8661" spans="1:19" x14ac:dyDescent="0.3">
      <c r="A8661" t="s">
        <v>17370</v>
      </c>
      <c r="B8661" s="171" t="s">
        <v>17371</v>
      </c>
      <c r="C8661" s="171" t="s">
        <v>119</v>
      </c>
      <c r="D8661" s="171" t="s">
        <v>4</v>
      </c>
      <c r="E8661" s="11">
        <v>43344</v>
      </c>
      <c r="F8661">
        <v>0</v>
      </c>
      <c r="G8661">
        <v>0</v>
      </c>
      <c r="I8661">
        <v>0</v>
      </c>
      <c r="J8661">
        <v>0</v>
      </c>
      <c r="L8661">
        <v>0</v>
      </c>
      <c r="N8661">
        <v>0</v>
      </c>
      <c r="P8661">
        <v>0</v>
      </c>
      <c r="Q8661">
        <v>0</v>
      </c>
      <c r="S8661">
        <v>0</v>
      </c>
    </row>
    <row r="8662" spans="1:19" x14ac:dyDescent="0.3">
      <c r="A8662" t="s">
        <v>17372</v>
      </c>
      <c r="B8662" s="171" t="s">
        <v>17373</v>
      </c>
      <c r="C8662" s="171" t="s">
        <v>122</v>
      </c>
      <c r="D8662" s="171" t="s">
        <v>80</v>
      </c>
      <c r="E8662" s="11">
        <v>43344</v>
      </c>
      <c r="F8662">
        <v>0</v>
      </c>
      <c r="G8662">
        <v>0</v>
      </c>
      <c r="I8662">
        <v>0</v>
      </c>
      <c r="J8662">
        <v>0</v>
      </c>
      <c r="L8662">
        <v>0</v>
      </c>
      <c r="N8662">
        <v>0</v>
      </c>
      <c r="P8662">
        <v>0</v>
      </c>
      <c r="Q8662">
        <v>0</v>
      </c>
      <c r="S8662">
        <v>0</v>
      </c>
    </row>
    <row r="8663" spans="1:19" x14ac:dyDescent="0.3">
      <c r="A8663" t="s">
        <v>17374</v>
      </c>
      <c r="B8663" s="171" t="s">
        <v>17375</v>
      </c>
      <c r="C8663" s="171" t="s">
        <v>125</v>
      </c>
      <c r="D8663" s="171" t="s">
        <v>80</v>
      </c>
      <c r="E8663" s="11">
        <v>43344</v>
      </c>
      <c r="F8663">
        <v>0</v>
      </c>
      <c r="G8663">
        <v>0</v>
      </c>
      <c r="I8663">
        <v>0</v>
      </c>
      <c r="J8663">
        <v>0</v>
      </c>
      <c r="L8663">
        <v>0</v>
      </c>
      <c r="N8663">
        <v>0</v>
      </c>
      <c r="O8663" t="e">
        <v>#DIV/0!</v>
      </c>
      <c r="P8663">
        <v>0</v>
      </c>
      <c r="Q8663">
        <v>0</v>
      </c>
      <c r="S8663">
        <v>0</v>
      </c>
    </row>
    <row r="8664" spans="1:19" x14ac:dyDescent="0.3">
      <c r="A8664" t="s">
        <v>17376</v>
      </c>
      <c r="B8664" s="171" t="s">
        <v>17377</v>
      </c>
      <c r="C8664" s="171" t="s">
        <v>128</v>
      </c>
      <c r="D8664" s="171" t="s">
        <v>4</v>
      </c>
      <c r="E8664" s="11">
        <v>43344</v>
      </c>
      <c r="F8664">
        <v>0</v>
      </c>
      <c r="G8664">
        <v>0</v>
      </c>
      <c r="I8664">
        <v>0</v>
      </c>
      <c r="J8664">
        <v>0</v>
      </c>
      <c r="L8664">
        <v>0</v>
      </c>
      <c r="N8664">
        <v>0</v>
      </c>
      <c r="P8664">
        <v>0</v>
      </c>
      <c r="Q8664">
        <v>0</v>
      </c>
      <c r="S8664">
        <v>0</v>
      </c>
    </row>
    <row r="8665" spans="1:19" x14ac:dyDescent="0.3">
      <c r="A8665" t="s">
        <v>17378</v>
      </c>
      <c r="B8665" s="171" t="s">
        <v>17379</v>
      </c>
      <c r="C8665" s="171" t="s">
        <v>131</v>
      </c>
      <c r="D8665" s="171" t="s">
        <v>4</v>
      </c>
      <c r="E8665" s="11">
        <v>43344</v>
      </c>
      <c r="F8665">
        <v>0</v>
      </c>
      <c r="G8665">
        <v>0</v>
      </c>
      <c r="I8665">
        <v>0</v>
      </c>
      <c r="J8665">
        <v>0</v>
      </c>
      <c r="L8665">
        <v>0</v>
      </c>
      <c r="N8665">
        <v>0</v>
      </c>
      <c r="P8665">
        <v>0</v>
      </c>
      <c r="Q8665">
        <v>0</v>
      </c>
      <c r="S8665">
        <v>0</v>
      </c>
    </row>
    <row r="8666" spans="1:19" x14ac:dyDescent="0.3">
      <c r="A8666" t="s">
        <v>17380</v>
      </c>
      <c r="B8666" s="171" t="s">
        <v>17381</v>
      </c>
      <c r="C8666" s="171" t="s">
        <v>10531</v>
      </c>
      <c r="D8666" s="171" t="s">
        <v>4</v>
      </c>
      <c r="E8666" s="11">
        <v>43344</v>
      </c>
      <c r="F8666">
        <v>0</v>
      </c>
      <c r="G8666">
        <v>0</v>
      </c>
      <c r="I8666">
        <v>0</v>
      </c>
      <c r="J8666">
        <v>0</v>
      </c>
      <c r="L8666">
        <v>0</v>
      </c>
      <c r="N8666">
        <v>0</v>
      </c>
      <c r="P8666">
        <v>0</v>
      </c>
      <c r="Q8666">
        <v>0</v>
      </c>
      <c r="S8666">
        <v>0</v>
      </c>
    </row>
    <row r="8667" spans="1:19" x14ac:dyDescent="0.3">
      <c r="A8667" t="s">
        <v>17382</v>
      </c>
      <c r="B8667" s="171" t="s">
        <v>17383</v>
      </c>
      <c r="C8667" s="171" t="s">
        <v>137</v>
      </c>
      <c r="D8667" s="171" t="s">
        <v>80</v>
      </c>
      <c r="E8667" s="11">
        <v>43344</v>
      </c>
      <c r="F8667">
        <v>8</v>
      </c>
      <c r="G8667">
        <v>6</v>
      </c>
      <c r="I8667">
        <v>42</v>
      </c>
      <c r="J8667">
        <v>88</v>
      </c>
      <c r="L8667">
        <v>66</v>
      </c>
      <c r="N8667">
        <v>42</v>
      </c>
      <c r="P8667">
        <v>0</v>
      </c>
      <c r="Q8667">
        <v>0</v>
      </c>
      <c r="S8667">
        <v>0</v>
      </c>
    </row>
    <row r="8668" spans="1:19" x14ac:dyDescent="0.3">
      <c r="A8668" t="s">
        <v>17384</v>
      </c>
      <c r="B8668" s="171" t="s">
        <v>17385</v>
      </c>
      <c r="C8668" s="171" t="s">
        <v>140</v>
      </c>
      <c r="D8668" s="171" t="s">
        <v>4</v>
      </c>
      <c r="E8668" s="11">
        <v>43344</v>
      </c>
      <c r="F8668">
        <v>8</v>
      </c>
      <c r="G8668">
        <v>6</v>
      </c>
      <c r="I8668">
        <v>42</v>
      </c>
      <c r="J8668">
        <v>88</v>
      </c>
      <c r="L8668">
        <v>66</v>
      </c>
      <c r="N8668">
        <v>42</v>
      </c>
      <c r="P8668">
        <v>0</v>
      </c>
      <c r="Q8668">
        <v>0</v>
      </c>
      <c r="S8668">
        <v>0</v>
      </c>
    </row>
    <row r="8669" spans="1:19" x14ac:dyDescent="0.3">
      <c r="A8669" t="s">
        <v>17386</v>
      </c>
      <c r="B8669" s="171" t="s">
        <v>17387</v>
      </c>
      <c r="C8669" s="171" t="s">
        <v>8615</v>
      </c>
      <c r="D8669" s="171" t="s">
        <v>80</v>
      </c>
      <c r="E8669" s="11">
        <v>43344</v>
      </c>
      <c r="F8669">
        <v>0</v>
      </c>
      <c r="G8669">
        <v>0</v>
      </c>
      <c r="I8669">
        <v>0</v>
      </c>
      <c r="J8669">
        <v>0</v>
      </c>
      <c r="L8669">
        <v>0</v>
      </c>
      <c r="N8669">
        <v>0</v>
      </c>
      <c r="P8669">
        <v>0</v>
      </c>
      <c r="Q8669">
        <v>0</v>
      </c>
      <c r="S8669">
        <v>0</v>
      </c>
    </row>
    <row r="8670" spans="1:19" x14ac:dyDescent="0.3">
      <c r="A8670" t="s">
        <v>17388</v>
      </c>
      <c r="B8670" s="171" t="s">
        <v>17389</v>
      </c>
      <c r="C8670" s="171" t="s">
        <v>8590</v>
      </c>
      <c r="D8670" s="171" t="s">
        <v>4</v>
      </c>
      <c r="E8670" s="11">
        <v>43344</v>
      </c>
      <c r="F8670">
        <v>0</v>
      </c>
      <c r="G8670">
        <v>0</v>
      </c>
      <c r="I8670">
        <v>0</v>
      </c>
      <c r="J8670">
        <v>0</v>
      </c>
      <c r="L8670">
        <v>0</v>
      </c>
      <c r="N8670">
        <v>0</v>
      </c>
      <c r="P8670">
        <v>0</v>
      </c>
      <c r="Q8670">
        <v>0</v>
      </c>
      <c r="S8670">
        <v>0</v>
      </c>
    </row>
    <row r="8671" spans="1:19" x14ac:dyDescent="0.3">
      <c r="A8671" t="s">
        <v>17390</v>
      </c>
      <c r="B8671" s="171" t="s">
        <v>17391</v>
      </c>
      <c r="C8671" s="171" t="s">
        <v>167</v>
      </c>
      <c r="D8671" s="171" t="s">
        <v>80</v>
      </c>
      <c r="E8671" s="11">
        <v>43344</v>
      </c>
      <c r="F8671">
        <v>4</v>
      </c>
      <c r="G8671">
        <v>5.5</v>
      </c>
      <c r="I8671">
        <v>58</v>
      </c>
      <c r="J8671">
        <v>44</v>
      </c>
      <c r="L8671">
        <v>62</v>
      </c>
      <c r="N8671">
        <v>55</v>
      </c>
      <c r="P8671">
        <v>0</v>
      </c>
      <c r="Q8671">
        <v>0</v>
      </c>
      <c r="S8671">
        <v>3</v>
      </c>
    </row>
    <row r="8672" spans="1:19" x14ac:dyDescent="0.3">
      <c r="A8672" t="s">
        <v>17392</v>
      </c>
      <c r="B8672" s="171" t="s">
        <v>17393</v>
      </c>
      <c r="C8672" s="171" t="s">
        <v>16557</v>
      </c>
      <c r="D8672" s="171" t="s">
        <v>4</v>
      </c>
      <c r="E8672" s="11">
        <v>43344</v>
      </c>
      <c r="F8672">
        <v>0</v>
      </c>
      <c r="G8672">
        <v>0</v>
      </c>
      <c r="I8672">
        <v>0</v>
      </c>
      <c r="J8672">
        <v>0</v>
      </c>
      <c r="L8672">
        <v>0</v>
      </c>
      <c r="N8672">
        <v>0</v>
      </c>
      <c r="P8672">
        <v>0</v>
      </c>
      <c r="Q8672">
        <v>0</v>
      </c>
      <c r="S8672">
        <v>0</v>
      </c>
    </row>
    <row r="8673" spans="1:20" x14ac:dyDescent="0.3">
      <c r="A8673" t="s">
        <v>17394</v>
      </c>
      <c r="B8673" s="171" t="s">
        <v>17395</v>
      </c>
      <c r="C8673" s="171" t="s">
        <v>170</v>
      </c>
      <c r="D8673" s="171" t="s">
        <v>4</v>
      </c>
      <c r="E8673" s="11">
        <v>43344</v>
      </c>
      <c r="F8673">
        <v>4</v>
      </c>
      <c r="G8673">
        <v>5.5</v>
      </c>
      <c r="I8673">
        <v>58</v>
      </c>
      <c r="J8673">
        <v>44</v>
      </c>
      <c r="L8673">
        <v>62</v>
      </c>
      <c r="N8673">
        <v>55</v>
      </c>
      <c r="P8673">
        <v>0</v>
      </c>
      <c r="Q8673">
        <v>0</v>
      </c>
      <c r="S8673">
        <v>3</v>
      </c>
    </row>
    <row r="8674" spans="1:20" x14ac:dyDescent="0.3">
      <c r="A8674" t="s">
        <v>17396</v>
      </c>
      <c r="B8674" s="171" t="s">
        <v>17397</v>
      </c>
      <c r="C8674" s="171" t="s">
        <v>179</v>
      </c>
      <c r="D8674" s="171" t="s">
        <v>80</v>
      </c>
      <c r="E8674" s="11">
        <v>43344</v>
      </c>
      <c r="F8674">
        <v>8</v>
      </c>
      <c r="G8674">
        <v>7.5</v>
      </c>
      <c r="I8674">
        <v>94</v>
      </c>
      <c r="J8674">
        <v>91</v>
      </c>
      <c r="L8674">
        <v>84</v>
      </c>
      <c r="N8674">
        <v>88</v>
      </c>
      <c r="P8674">
        <v>0</v>
      </c>
      <c r="Q8674">
        <v>14</v>
      </c>
      <c r="S8674">
        <v>6</v>
      </c>
    </row>
    <row r="8675" spans="1:20" x14ac:dyDescent="0.3">
      <c r="A8675" t="s">
        <v>17398</v>
      </c>
      <c r="B8675" s="171" t="s">
        <v>17399</v>
      </c>
      <c r="C8675" s="171" t="s">
        <v>182</v>
      </c>
      <c r="D8675" s="171" t="s">
        <v>4</v>
      </c>
      <c r="E8675" s="11">
        <v>43344</v>
      </c>
      <c r="F8675">
        <v>8</v>
      </c>
      <c r="G8675">
        <v>7.5</v>
      </c>
      <c r="I8675">
        <v>94</v>
      </c>
      <c r="J8675">
        <v>91</v>
      </c>
      <c r="L8675">
        <v>84</v>
      </c>
      <c r="N8675">
        <v>88</v>
      </c>
      <c r="P8675">
        <v>0</v>
      </c>
      <c r="Q8675">
        <v>14</v>
      </c>
      <c r="S8675">
        <v>6</v>
      </c>
    </row>
    <row r="8676" spans="1:20" x14ac:dyDescent="0.3">
      <c r="A8676" t="s">
        <v>17400</v>
      </c>
      <c r="B8676" s="171" t="s">
        <v>17401</v>
      </c>
      <c r="C8676" s="171" t="s">
        <v>185</v>
      </c>
      <c r="D8676" s="171" t="s">
        <v>80</v>
      </c>
      <c r="E8676" s="11">
        <v>43344</v>
      </c>
      <c r="F8676">
        <v>11</v>
      </c>
      <c r="G8676">
        <v>9</v>
      </c>
      <c r="I8676">
        <v>46</v>
      </c>
      <c r="J8676">
        <v>66</v>
      </c>
      <c r="L8676">
        <v>54</v>
      </c>
      <c r="N8676">
        <v>36</v>
      </c>
      <c r="P8676">
        <v>1</v>
      </c>
      <c r="Q8676">
        <v>1</v>
      </c>
      <c r="S8676">
        <v>10</v>
      </c>
    </row>
    <row r="8677" spans="1:20" x14ac:dyDescent="0.3">
      <c r="A8677" t="s">
        <v>17402</v>
      </c>
      <c r="B8677" s="171" t="s">
        <v>17403</v>
      </c>
      <c r="C8677" s="171" t="s">
        <v>188</v>
      </c>
      <c r="D8677" s="171" t="s">
        <v>4</v>
      </c>
      <c r="E8677" s="11">
        <v>43344</v>
      </c>
      <c r="F8677">
        <v>6</v>
      </c>
      <c r="G8677">
        <v>5.5</v>
      </c>
      <c r="I8677">
        <v>27</v>
      </c>
      <c r="J8677">
        <v>36</v>
      </c>
      <c r="L8677">
        <v>33</v>
      </c>
      <c r="N8677">
        <v>20</v>
      </c>
      <c r="P8677">
        <v>1</v>
      </c>
      <c r="Q8677">
        <v>1</v>
      </c>
      <c r="S8677">
        <v>7</v>
      </c>
      <c r="T8677" t="e">
        <v>#DIV/0!</v>
      </c>
    </row>
    <row r="8678" spans="1:20" x14ac:dyDescent="0.3">
      <c r="A8678" t="s">
        <v>17404</v>
      </c>
      <c r="B8678" s="171" t="s">
        <v>17405</v>
      </c>
      <c r="C8678" s="171" t="s">
        <v>10537</v>
      </c>
      <c r="D8678" s="171" t="s">
        <v>4</v>
      </c>
      <c r="E8678" s="11">
        <v>43344</v>
      </c>
      <c r="F8678">
        <v>5</v>
      </c>
      <c r="G8678">
        <v>3.5</v>
      </c>
      <c r="I8678">
        <v>19</v>
      </c>
      <c r="J8678">
        <v>30</v>
      </c>
      <c r="L8678">
        <v>21</v>
      </c>
      <c r="N8678">
        <v>16</v>
      </c>
      <c r="P8678">
        <v>0</v>
      </c>
      <c r="Q8678">
        <v>0</v>
      </c>
      <c r="S8678">
        <v>3</v>
      </c>
      <c r="T8678" t="e">
        <v>#DIV/0!</v>
      </c>
    </row>
    <row r="8679" spans="1:20" x14ac:dyDescent="0.3">
      <c r="A8679" t="s">
        <v>17406</v>
      </c>
      <c r="B8679" s="171" t="s">
        <v>17407</v>
      </c>
      <c r="C8679" s="171" t="s">
        <v>191</v>
      </c>
      <c r="D8679" s="171" t="s">
        <v>80</v>
      </c>
      <c r="E8679" s="11">
        <v>43344</v>
      </c>
      <c r="F8679">
        <v>10</v>
      </c>
      <c r="G8679">
        <v>13.5</v>
      </c>
      <c r="I8679">
        <v>78</v>
      </c>
      <c r="J8679">
        <v>107</v>
      </c>
      <c r="L8679">
        <v>150</v>
      </c>
      <c r="N8679">
        <v>63</v>
      </c>
      <c r="O8679">
        <v>1.1000000000000001</v>
      </c>
      <c r="P8679">
        <v>11</v>
      </c>
      <c r="Q8679">
        <v>12</v>
      </c>
      <c r="S8679">
        <v>15</v>
      </c>
      <c r="T8679">
        <v>0.28313253012048195</v>
      </c>
    </row>
    <row r="8680" spans="1:20" x14ac:dyDescent="0.3">
      <c r="A8680" t="s">
        <v>17408</v>
      </c>
      <c r="B8680" s="171" t="s">
        <v>17409</v>
      </c>
      <c r="C8680" s="171" t="s">
        <v>194</v>
      </c>
      <c r="D8680" s="171" t="s">
        <v>4</v>
      </c>
      <c r="E8680" s="11">
        <v>43344</v>
      </c>
      <c r="F8680">
        <v>4.5</v>
      </c>
      <c r="G8680">
        <v>6</v>
      </c>
      <c r="I8680">
        <v>26</v>
      </c>
      <c r="J8680">
        <v>36</v>
      </c>
      <c r="L8680">
        <v>48</v>
      </c>
      <c r="N8680">
        <v>22</v>
      </c>
      <c r="O8680">
        <v>1.1000000000000001</v>
      </c>
      <c r="P8680">
        <v>5</v>
      </c>
      <c r="Q8680">
        <v>5</v>
      </c>
      <c r="S8680">
        <v>4</v>
      </c>
      <c r="T8680">
        <v>0.83</v>
      </c>
    </row>
    <row r="8681" spans="1:20" x14ac:dyDescent="0.3">
      <c r="A8681" t="s">
        <v>17410</v>
      </c>
      <c r="B8681" s="171" t="s">
        <v>17411</v>
      </c>
      <c r="C8681" s="171" t="s">
        <v>197</v>
      </c>
      <c r="D8681" s="171" t="s">
        <v>4</v>
      </c>
      <c r="E8681" s="11">
        <v>43344</v>
      </c>
      <c r="F8681">
        <v>5.5</v>
      </c>
      <c r="G8681">
        <v>7.5</v>
      </c>
      <c r="I8681">
        <v>52</v>
      </c>
      <c r="J8681">
        <v>71</v>
      </c>
      <c r="L8681">
        <v>102</v>
      </c>
      <c r="N8681">
        <v>41</v>
      </c>
      <c r="P8681">
        <v>6</v>
      </c>
      <c r="Q8681">
        <v>7</v>
      </c>
      <c r="S8681">
        <v>11</v>
      </c>
      <c r="T8681">
        <v>0.83</v>
      </c>
    </row>
    <row r="8682" spans="1:20" x14ac:dyDescent="0.3">
      <c r="A8682" t="s">
        <v>17412</v>
      </c>
      <c r="B8682" s="171" t="s">
        <v>17413</v>
      </c>
      <c r="C8682" s="171" t="s">
        <v>209</v>
      </c>
      <c r="D8682" s="171" t="s">
        <v>4</v>
      </c>
      <c r="E8682" s="11">
        <v>43344</v>
      </c>
      <c r="F8682">
        <v>0</v>
      </c>
      <c r="G8682">
        <v>0</v>
      </c>
      <c r="I8682">
        <v>0</v>
      </c>
      <c r="J8682">
        <v>0</v>
      </c>
      <c r="L8682">
        <v>0</v>
      </c>
      <c r="N8682">
        <v>0</v>
      </c>
      <c r="P8682">
        <v>0</v>
      </c>
      <c r="Q8682">
        <v>0</v>
      </c>
      <c r="S8682">
        <v>0</v>
      </c>
      <c r="T8682">
        <v>0.83</v>
      </c>
    </row>
    <row r="8683" spans="1:20" x14ac:dyDescent="0.3">
      <c r="A8683" t="s">
        <v>17414</v>
      </c>
      <c r="B8683" s="171" t="s">
        <v>17415</v>
      </c>
      <c r="C8683" s="171" t="s">
        <v>212</v>
      </c>
      <c r="D8683" s="171" t="s">
        <v>80</v>
      </c>
      <c r="E8683" s="11">
        <v>43344</v>
      </c>
      <c r="F8683">
        <v>0</v>
      </c>
      <c r="G8683">
        <v>0</v>
      </c>
      <c r="I8683">
        <v>0</v>
      </c>
      <c r="J8683">
        <v>0</v>
      </c>
      <c r="L8683">
        <v>0</v>
      </c>
      <c r="N8683">
        <v>0</v>
      </c>
      <c r="P8683">
        <v>0</v>
      </c>
      <c r="Q8683">
        <v>0</v>
      </c>
      <c r="S8683">
        <v>0</v>
      </c>
      <c r="T8683">
        <v>0.83</v>
      </c>
    </row>
    <row r="8684" spans="1:20" x14ac:dyDescent="0.3">
      <c r="A8684" t="s">
        <v>17416</v>
      </c>
      <c r="B8684" s="171" t="s">
        <v>17417</v>
      </c>
      <c r="C8684" s="171" t="s">
        <v>215</v>
      </c>
      <c r="D8684" s="171" t="s">
        <v>80</v>
      </c>
      <c r="E8684" s="11">
        <v>43344</v>
      </c>
      <c r="F8684">
        <v>2.5</v>
      </c>
      <c r="G8684">
        <v>4.5</v>
      </c>
      <c r="I8684">
        <v>19</v>
      </c>
      <c r="J8684">
        <v>29</v>
      </c>
      <c r="L8684">
        <v>63</v>
      </c>
      <c r="N8684">
        <v>17</v>
      </c>
      <c r="P8684">
        <v>0</v>
      </c>
      <c r="Q8684">
        <v>0</v>
      </c>
      <c r="S8684">
        <v>2</v>
      </c>
      <c r="T8684">
        <v>0.83</v>
      </c>
    </row>
    <row r="8685" spans="1:20" x14ac:dyDescent="0.3">
      <c r="A8685" t="s">
        <v>17418</v>
      </c>
      <c r="B8685" s="171" t="s">
        <v>17419</v>
      </c>
      <c r="C8685" s="171" t="s">
        <v>218</v>
      </c>
      <c r="D8685" s="171" t="s">
        <v>4</v>
      </c>
      <c r="E8685" s="11">
        <v>43344</v>
      </c>
      <c r="F8685">
        <v>2.5</v>
      </c>
      <c r="G8685">
        <v>4.5</v>
      </c>
      <c r="I8685">
        <v>19</v>
      </c>
      <c r="J8685">
        <v>29</v>
      </c>
      <c r="L8685">
        <v>63</v>
      </c>
      <c r="N8685">
        <v>17</v>
      </c>
      <c r="P8685">
        <v>0</v>
      </c>
      <c r="Q8685">
        <v>0</v>
      </c>
      <c r="S8685">
        <v>2</v>
      </c>
      <c r="T8685">
        <v>0.83</v>
      </c>
    </row>
    <row r="8686" spans="1:20" x14ac:dyDescent="0.3">
      <c r="A8686" t="s">
        <v>17420</v>
      </c>
      <c r="B8686" s="171" t="s">
        <v>17421</v>
      </c>
      <c r="C8686" s="171" t="s">
        <v>8233</v>
      </c>
      <c r="D8686" s="171" t="s">
        <v>80</v>
      </c>
      <c r="E8686" s="11">
        <v>43344</v>
      </c>
      <c r="F8686">
        <v>0</v>
      </c>
      <c r="G8686">
        <v>0</v>
      </c>
      <c r="I8686">
        <v>0</v>
      </c>
      <c r="J8686">
        <v>0</v>
      </c>
      <c r="L8686">
        <v>0</v>
      </c>
      <c r="N8686">
        <v>0</v>
      </c>
      <c r="P8686">
        <v>0</v>
      </c>
      <c r="Q8686">
        <v>0</v>
      </c>
      <c r="S8686">
        <v>0</v>
      </c>
      <c r="T8686">
        <v>0.83</v>
      </c>
    </row>
    <row r="8687" spans="1:20" x14ac:dyDescent="0.3">
      <c r="A8687" t="s">
        <v>17422</v>
      </c>
      <c r="B8687" s="171" t="s">
        <v>17423</v>
      </c>
      <c r="C8687" s="171" t="s">
        <v>8193</v>
      </c>
      <c r="D8687" s="171" t="s">
        <v>4</v>
      </c>
      <c r="E8687" s="11">
        <v>43344</v>
      </c>
      <c r="F8687">
        <v>0</v>
      </c>
      <c r="G8687">
        <v>0</v>
      </c>
      <c r="I8687">
        <v>0</v>
      </c>
      <c r="J8687">
        <v>0</v>
      </c>
      <c r="L8687">
        <v>0</v>
      </c>
      <c r="N8687">
        <v>0</v>
      </c>
      <c r="P8687">
        <v>0</v>
      </c>
      <c r="Q8687">
        <v>0</v>
      </c>
      <c r="S8687">
        <v>0</v>
      </c>
      <c r="T8687">
        <v>0.83</v>
      </c>
    </row>
    <row r="8688" spans="1:20" x14ac:dyDescent="0.3">
      <c r="A8688" t="s">
        <v>17424</v>
      </c>
      <c r="B8688" s="171" t="s">
        <v>17425</v>
      </c>
      <c r="C8688" s="171" t="s">
        <v>233</v>
      </c>
      <c r="D8688" s="171" t="s">
        <v>80</v>
      </c>
      <c r="E8688" s="11">
        <v>43344</v>
      </c>
      <c r="F8688">
        <v>0</v>
      </c>
      <c r="G8688">
        <v>0</v>
      </c>
      <c r="I8688">
        <v>0</v>
      </c>
      <c r="J8688">
        <v>0</v>
      </c>
      <c r="L8688">
        <v>0</v>
      </c>
      <c r="N8688">
        <v>0</v>
      </c>
      <c r="P8688">
        <v>0</v>
      </c>
      <c r="Q8688">
        <v>0</v>
      </c>
      <c r="S8688">
        <v>0</v>
      </c>
      <c r="T8688">
        <v>0.83</v>
      </c>
    </row>
    <row r="8689" spans="1:20" x14ac:dyDescent="0.3">
      <c r="A8689" t="s">
        <v>17426</v>
      </c>
      <c r="B8689" s="171" t="s">
        <v>17427</v>
      </c>
      <c r="C8689" s="171" t="s">
        <v>236</v>
      </c>
      <c r="D8689" s="171" t="s">
        <v>4</v>
      </c>
      <c r="E8689" s="11">
        <v>43344</v>
      </c>
      <c r="F8689">
        <v>0</v>
      </c>
      <c r="G8689">
        <v>0</v>
      </c>
      <c r="I8689">
        <v>0</v>
      </c>
      <c r="J8689">
        <v>0</v>
      </c>
      <c r="L8689">
        <v>0</v>
      </c>
      <c r="N8689">
        <v>0</v>
      </c>
      <c r="P8689">
        <v>0</v>
      </c>
      <c r="Q8689">
        <v>0</v>
      </c>
      <c r="S8689">
        <v>0</v>
      </c>
      <c r="T8689">
        <v>0.83</v>
      </c>
    </row>
    <row r="8690" spans="1:20" x14ac:dyDescent="0.3">
      <c r="A8690" t="s">
        <v>17428</v>
      </c>
      <c r="B8690" s="171" t="s">
        <v>17429</v>
      </c>
      <c r="C8690" s="171" t="s">
        <v>239</v>
      </c>
      <c r="D8690" s="171" t="s">
        <v>4</v>
      </c>
      <c r="E8690" s="11">
        <v>43344</v>
      </c>
      <c r="F8690">
        <v>0</v>
      </c>
      <c r="G8690">
        <v>0</v>
      </c>
      <c r="I8690">
        <v>0</v>
      </c>
      <c r="J8690">
        <v>0</v>
      </c>
      <c r="L8690">
        <v>0</v>
      </c>
      <c r="N8690">
        <v>0</v>
      </c>
      <c r="P8690">
        <v>0</v>
      </c>
      <c r="Q8690">
        <v>0</v>
      </c>
      <c r="S8690">
        <v>0</v>
      </c>
      <c r="T8690">
        <v>0.83</v>
      </c>
    </row>
    <row r="8691" spans="1:20" x14ac:dyDescent="0.3">
      <c r="A8691" t="s">
        <v>17430</v>
      </c>
      <c r="B8691" s="171" t="s">
        <v>17431</v>
      </c>
      <c r="C8691" s="171" t="s">
        <v>143</v>
      </c>
      <c r="D8691" s="171" t="s">
        <v>4</v>
      </c>
      <c r="E8691" s="11">
        <v>43344</v>
      </c>
      <c r="F8691">
        <v>0</v>
      </c>
      <c r="G8691">
        <v>0</v>
      </c>
      <c r="I8691">
        <v>0</v>
      </c>
      <c r="J8691">
        <v>0</v>
      </c>
      <c r="L8691">
        <v>0</v>
      </c>
      <c r="N8691">
        <v>0</v>
      </c>
      <c r="P8691">
        <v>0</v>
      </c>
      <c r="Q8691">
        <v>0</v>
      </c>
      <c r="S8691">
        <v>0</v>
      </c>
      <c r="T8691">
        <v>0.83</v>
      </c>
    </row>
    <row r="8692" spans="1:20" x14ac:dyDescent="0.3">
      <c r="A8692" t="s">
        <v>17432</v>
      </c>
      <c r="B8692" s="171" t="s">
        <v>17433</v>
      </c>
      <c r="C8692" s="171" t="s">
        <v>146</v>
      </c>
      <c r="D8692" s="171" t="s">
        <v>80</v>
      </c>
      <c r="E8692" s="11">
        <v>43344</v>
      </c>
      <c r="F8692">
        <v>3</v>
      </c>
      <c r="G8692">
        <v>6</v>
      </c>
      <c r="I8692">
        <v>13</v>
      </c>
      <c r="J8692">
        <v>18</v>
      </c>
      <c r="L8692">
        <v>48</v>
      </c>
      <c r="N8692">
        <v>13</v>
      </c>
      <c r="O8692">
        <v>0</v>
      </c>
      <c r="P8692">
        <v>1</v>
      </c>
      <c r="Q8692">
        <v>3</v>
      </c>
      <c r="S8692">
        <v>0</v>
      </c>
    </row>
    <row r="8693" spans="1:20" x14ac:dyDescent="0.3">
      <c r="A8693" t="s">
        <v>17434</v>
      </c>
      <c r="B8693" s="171" t="s">
        <v>17435</v>
      </c>
      <c r="C8693" s="171" t="s">
        <v>152</v>
      </c>
      <c r="D8693" s="171" t="s">
        <v>4</v>
      </c>
      <c r="E8693" s="11">
        <v>43344</v>
      </c>
      <c r="F8693">
        <v>0</v>
      </c>
      <c r="G8693">
        <v>3</v>
      </c>
      <c r="I8693">
        <v>0</v>
      </c>
      <c r="J8693">
        <v>0</v>
      </c>
      <c r="L8693">
        <v>30</v>
      </c>
      <c r="N8693">
        <v>0</v>
      </c>
      <c r="O8693">
        <v>0</v>
      </c>
      <c r="P8693">
        <v>1</v>
      </c>
      <c r="Q8693">
        <v>1</v>
      </c>
      <c r="S8693">
        <v>0</v>
      </c>
    </row>
    <row r="8694" spans="1:20" x14ac:dyDescent="0.3">
      <c r="A8694" t="s">
        <v>17436</v>
      </c>
      <c r="B8694" s="171" t="s">
        <v>17437</v>
      </c>
      <c r="C8694" s="171" t="s">
        <v>155</v>
      </c>
      <c r="D8694" s="171" t="s">
        <v>4</v>
      </c>
      <c r="E8694" s="11">
        <v>43344</v>
      </c>
      <c r="F8694">
        <v>2</v>
      </c>
      <c r="G8694">
        <v>1.5</v>
      </c>
      <c r="I8694">
        <v>7</v>
      </c>
      <c r="J8694">
        <v>12</v>
      </c>
      <c r="L8694">
        <v>9</v>
      </c>
      <c r="N8694">
        <v>7</v>
      </c>
      <c r="P8694">
        <v>0</v>
      </c>
      <c r="Q8694">
        <v>2</v>
      </c>
      <c r="S8694">
        <v>0</v>
      </c>
    </row>
    <row r="8695" spans="1:20" x14ac:dyDescent="0.3">
      <c r="A8695" t="s">
        <v>17438</v>
      </c>
      <c r="B8695" s="171" t="s">
        <v>17439</v>
      </c>
      <c r="C8695" s="171" t="s">
        <v>10534</v>
      </c>
      <c r="D8695" s="171" t="s">
        <v>4</v>
      </c>
      <c r="E8695" s="11">
        <v>43344</v>
      </c>
      <c r="F8695">
        <v>1</v>
      </c>
      <c r="G8695">
        <v>1.5</v>
      </c>
      <c r="I8695">
        <v>6</v>
      </c>
      <c r="J8695">
        <v>6</v>
      </c>
      <c r="L8695">
        <v>9</v>
      </c>
      <c r="N8695">
        <v>6</v>
      </c>
      <c r="P8695">
        <v>0</v>
      </c>
      <c r="Q8695">
        <v>0</v>
      </c>
      <c r="S8695">
        <v>0</v>
      </c>
    </row>
    <row r="8696" spans="1:20" x14ac:dyDescent="0.3">
      <c r="A8696" t="s">
        <v>17440</v>
      </c>
      <c r="B8696" s="171" t="s">
        <v>17441</v>
      </c>
      <c r="C8696" s="171" t="s">
        <v>158</v>
      </c>
      <c r="D8696" s="171" t="s">
        <v>4</v>
      </c>
      <c r="E8696" s="11">
        <v>43344</v>
      </c>
      <c r="F8696">
        <v>0</v>
      </c>
      <c r="G8696">
        <v>0</v>
      </c>
      <c r="I8696">
        <v>0</v>
      </c>
      <c r="J8696">
        <v>0</v>
      </c>
      <c r="L8696">
        <v>0</v>
      </c>
      <c r="N8696">
        <v>0</v>
      </c>
      <c r="P8696">
        <v>0</v>
      </c>
      <c r="Q8696">
        <v>0</v>
      </c>
      <c r="S8696">
        <v>0</v>
      </c>
    </row>
    <row r="8697" spans="1:20" x14ac:dyDescent="0.3">
      <c r="A8697" t="s">
        <v>17442</v>
      </c>
      <c r="B8697" s="171" t="s">
        <v>17443</v>
      </c>
      <c r="C8697" s="171" t="s">
        <v>161</v>
      </c>
      <c r="D8697" s="171" t="s">
        <v>80</v>
      </c>
      <c r="E8697" s="11">
        <v>43344</v>
      </c>
      <c r="F8697">
        <v>1</v>
      </c>
      <c r="G8697">
        <v>1.5</v>
      </c>
      <c r="I8697">
        <v>5</v>
      </c>
      <c r="J8697">
        <v>6</v>
      </c>
      <c r="L8697">
        <v>9</v>
      </c>
      <c r="N8697">
        <v>4</v>
      </c>
      <c r="P8697">
        <v>0</v>
      </c>
      <c r="Q8697">
        <v>2</v>
      </c>
      <c r="S8697">
        <v>1</v>
      </c>
    </row>
    <row r="8698" spans="1:20" x14ac:dyDescent="0.3">
      <c r="A8698" t="s">
        <v>17444</v>
      </c>
      <c r="B8698" s="171" t="s">
        <v>17445</v>
      </c>
      <c r="C8698" s="171" t="s">
        <v>16232</v>
      </c>
      <c r="D8698" s="171" t="s">
        <v>4</v>
      </c>
      <c r="E8698" s="11">
        <v>43344</v>
      </c>
      <c r="F8698">
        <v>1</v>
      </c>
      <c r="G8698">
        <v>1.5</v>
      </c>
      <c r="I8698">
        <v>5</v>
      </c>
      <c r="J8698">
        <v>6</v>
      </c>
      <c r="L8698">
        <v>9</v>
      </c>
      <c r="N8698">
        <v>4</v>
      </c>
      <c r="P8698">
        <v>0</v>
      </c>
      <c r="Q8698">
        <v>2</v>
      </c>
      <c r="S8698">
        <v>1</v>
      </c>
    </row>
    <row r="8699" spans="1:20" x14ac:dyDescent="0.3">
      <c r="A8699" t="s">
        <v>17446</v>
      </c>
      <c r="B8699" s="171" t="s">
        <v>17447</v>
      </c>
      <c r="C8699" s="171" t="s">
        <v>221</v>
      </c>
      <c r="D8699" s="171" t="s">
        <v>80</v>
      </c>
      <c r="E8699" s="11">
        <v>43344</v>
      </c>
      <c r="F8699">
        <v>0</v>
      </c>
      <c r="G8699">
        <v>0</v>
      </c>
      <c r="I8699">
        <v>0</v>
      </c>
      <c r="J8699">
        <v>0</v>
      </c>
      <c r="L8699">
        <v>0</v>
      </c>
      <c r="N8699">
        <v>0</v>
      </c>
      <c r="P8699">
        <v>0</v>
      </c>
      <c r="Q8699">
        <v>0</v>
      </c>
      <c r="S8699">
        <v>0</v>
      </c>
    </row>
    <row r="8700" spans="1:20" x14ac:dyDescent="0.3">
      <c r="A8700" t="s">
        <v>17448</v>
      </c>
      <c r="B8700" s="171" t="s">
        <v>17449</v>
      </c>
      <c r="C8700" s="171" t="s">
        <v>227</v>
      </c>
      <c r="D8700" s="171" t="s">
        <v>4</v>
      </c>
      <c r="E8700" s="11">
        <v>43344</v>
      </c>
      <c r="F8700">
        <v>0</v>
      </c>
      <c r="G8700">
        <v>0</v>
      </c>
      <c r="I8700">
        <v>0</v>
      </c>
      <c r="J8700">
        <v>0</v>
      </c>
      <c r="L8700">
        <v>0</v>
      </c>
      <c r="N8700">
        <v>0</v>
      </c>
      <c r="P8700">
        <v>0</v>
      </c>
      <c r="Q8700">
        <v>0</v>
      </c>
      <c r="S8700">
        <v>0</v>
      </c>
    </row>
    <row r="8701" spans="1:20" x14ac:dyDescent="0.3">
      <c r="A8701" t="s">
        <v>17450</v>
      </c>
      <c r="B8701" s="171" t="s">
        <v>17451</v>
      </c>
      <c r="C8701" s="171" t="s">
        <v>230</v>
      </c>
      <c r="D8701" s="171" t="s">
        <v>4</v>
      </c>
      <c r="E8701" s="11">
        <v>43344</v>
      </c>
      <c r="F8701">
        <v>0</v>
      </c>
      <c r="G8701">
        <v>0</v>
      </c>
      <c r="I8701">
        <v>0</v>
      </c>
      <c r="J8701">
        <v>0</v>
      </c>
      <c r="L8701">
        <v>0</v>
      </c>
      <c r="N8701">
        <v>0</v>
      </c>
      <c r="P8701">
        <v>0</v>
      </c>
      <c r="Q8701">
        <v>0</v>
      </c>
      <c r="S8701">
        <v>0</v>
      </c>
    </row>
    <row r="8702" spans="1:20" x14ac:dyDescent="0.3">
      <c r="A8702" t="s">
        <v>17452</v>
      </c>
      <c r="B8702" s="171" t="s">
        <v>17453</v>
      </c>
      <c r="C8702" s="171" t="s">
        <v>14824</v>
      </c>
      <c r="D8702" s="171" t="s">
        <v>4</v>
      </c>
      <c r="E8702" s="11">
        <v>43344</v>
      </c>
      <c r="F8702">
        <v>0</v>
      </c>
      <c r="G8702">
        <v>0</v>
      </c>
      <c r="I8702">
        <v>0</v>
      </c>
      <c r="J8702">
        <v>0</v>
      </c>
      <c r="L8702">
        <v>0</v>
      </c>
      <c r="N8702">
        <v>0</v>
      </c>
      <c r="P8702">
        <v>0</v>
      </c>
      <c r="Q8702">
        <v>0</v>
      </c>
      <c r="S8702">
        <v>0</v>
      </c>
    </row>
    <row r="8703" spans="1:20" x14ac:dyDescent="0.3">
      <c r="A8703" t="s">
        <v>17454</v>
      </c>
      <c r="B8703" s="171" t="s">
        <v>17455</v>
      </c>
      <c r="C8703" s="171" t="s">
        <v>14899</v>
      </c>
      <c r="D8703" s="171" t="s">
        <v>80</v>
      </c>
      <c r="E8703" s="11">
        <v>43344</v>
      </c>
      <c r="F8703">
        <v>0</v>
      </c>
      <c r="G8703">
        <v>0</v>
      </c>
      <c r="I8703">
        <v>0</v>
      </c>
      <c r="J8703">
        <v>0</v>
      </c>
      <c r="L8703">
        <v>0</v>
      </c>
      <c r="N8703">
        <v>0</v>
      </c>
      <c r="P8703">
        <v>0</v>
      </c>
      <c r="Q8703">
        <v>0</v>
      </c>
      <c r="S8703">
        <v>0</v>
      </c>
    </row>
    <row r="8704" spans="1:20" x14ac:dyDescent="0.3">
      <c r="A8704" t="s">
        <v>17456</v>
      </c>
      <c r="B8704" s="171" t="s">
        <v>17457</v>
      </c>
      <c r="C8704" s="171" t="s">
        <v>15344</v>
      </c>
      <c r="D8704" s="171" t="s">
        <v>4</v>
      </c>
      <c r="E8704" s="11">
        <v>43344</v>
      </c>
      <c r="F8704">
        <v>0</v>
      </c>
      <c r="G8704">
        <v>0</v>
      </c>
      <c r="I8704">
        <v>0</v>
      </c>
      <c r="J8704">
        <v>0</v>
      </c>
      <c r="L8704">
        <v>0</v>
      </c>
      <c r="N8704">
        <v>0</v>
      </c>
      <c r="P8704">
        <v>0</v>
      </c>
      <c r="Q8704">
        <v>0</v>
      </c>
      <c r="S8704">
        <v>0</v>
      </c>
    </row>
    <row r="8705" spans="1:19" x14ac:dyDescent="0.3">
      <c r="A8705" t="s">
        <v>17458</v>
      </c>
      <c r="B8705" s="171" t="s">
        <v>17459</v>
      </c>
      <c r="C8705" s="171" t="s">
        <v>14843</v>
      </c>
      <c r="D8705" s="171" t="s">
        <v>4</v>
      </c>
      <c r="E8705" s="11">
        <v>43344</v>
      </c>
      <c r="F8705">
        <v>0</v>
      </c>
      <c r="G8705">
        <v>0</v>
      </c>
      <c r="I8705">
        <v>0</v>
      </c>
      <c r="J8705">
        <v>0</v>
      </c>
      <c r="L8705">
        <v>0</v>
      </c>
      <c r="N8705">
        <v>0</v>
      </c>
      <c r="P8705">
        <v>0</v>
      </c>
      <c r="Q8705">
        <v>0</v>
      </c>
      <c r="S8705">
        <v>0</v>
      </c>
    </row>
    <row r="8706" spans="1:19" x14ac:dyDescent="0.3">
      <c r="A8706" t="s">
        <v>17460</v>
      </c>
      <c r="B8706" s="171" t="s">
        <v>17461</v>
      </c>
      <c r="C8706" s="171" t="s">
        <v>15511</v>
      </c>
      <c r="D8706" s="171" t="s">
        <v>4</v>
      </c>
      <c r="E8706" s="11">
        <v>43374</v>
      </c>
      <c r="F8706">
        <v>28.5</v>
      </c>
      <c r="G8706">
        <v>31</v>
      </c>
      <c r="I8706">
        <v>124</v>
      </c>
      <c r="J8706">
        <v>165</v>
      </c>
      <c r="L8706">
        <v>178</v>
      </c>
      <c r="N8706">
        <v>114</v>
      </c>
      <c r="P8706">
        <v>10</v>
      </c>
      <c r="Q8706">
        <v>14</v>
      </c>
      <c r="S8706">
        <v>10</v>
      </c>
    </row>
    <row r="8707" spans="1:19" x14ac:dyDescent="0.3">
      <c r="A8707" t="s">
        <v>17462</v>
      </c>
      <c r="B8707" s="171" t="s">
        <v>17463</v>
      </c>
      <c r="C8707" s="171" t="s">
        <v>119</v>
      </c>
      <c r="D8707" s="171" t="s">
        <v>80</v>
      </c>
      <c r="E8707" s="11">
        <v>43374</v>
      </c>
      <c r="F8707">
        <v>0</v>
      </c>
      <c r="G8707">
        <v>0</v>
      </c>
      <c r="I8707">
        <v>0</v>
      </c>
      <c r="J8707">
        <v>0</v>
      </c>
      <c r="L8707">
        <v>0</v>
      </c>
      <c r="N8707">
        <v>0</v>
      </c>
      <c r="P8707">
        <v>0</v>
      </c>
      <c r="Q8707">
        <v>0</v>
      </c>
      <c r="S8707">
        <v>0</v>
      </c>
    </row>
    <row r="8708" spans="1:19" x14ac:dyDescent="0.3">
      <c r="A8708" t="s">
        <v>17464</v>
      </c>
      <c r="B8708" s="171" t="s">
        <v>17465</v>
      </c>
      <c r="C8708" s="171" t="s">
        <v>143</v>
      </c>
      <c r="D8708" s="171" t="s">
        <v>80</v>
      </c>
      <c r="E8708" s="11">
        <v>43374</v>
      </c>
      <c r="F8708">
        <v>0</v>
      </c>
      <c r="G8708">
        <v>0</v>
      </c>
      <c r="I8708">
        <v>0</v>
      </c>
      <c r="J8708">
        <v>0</v>
      </c>
      <c r="L8708">
        <v>0</v>
      </c>
      <c r="N8708">
        <v>0</v>
      </c>
      <c r="P8708">
        <v>0</v>
      </c>
      <c r="Q8708">
        <v>0</v>
      </c>
      <c r="S8708">
        <v>0</v>
      </c>
    </row>
    <row r="8709" spans="1:19" x14ac:dyDescent="0.3">
      <c r="A8709" t="s">
        <v>17466</v>
      </c>
      <c r="B8709" s="171" t="s">
        <v>17467</v>
      </c>
      <c r="C8709" s="171" t="s">
        <v>158</v>
      </c>
      <c r="D8709" s="171" t="s">
        <v>80</v>
      </c>
      <c r="E8709" s="11">
        <v>43374</v>
      </c>
      <c r="F8709">
        <v>0</v>
      </c>
      <c r="G8709">
        <v>0</v>
      </c>
      <c r="I8709">
        <v>0</v>
      </c>
      <c r="J8709">
        <v>0</v>
      </c>
      <c r="L8709">
        <v>0</v>
      </c>
      <c r="N8709">
        <v>0</v>
      </c>
      <c r="P8709">
        <v>0</v>
      </c>
      <c r="Q8709">
        <v>0</v>
      </c>
      <c r="S8709">
        <v>0</v>
      </c>
    </row>
    <row r="8710" spans="1:19" x14ac:dyDescent="0.3">
      <c r="A8710" t="s">
        <v>17468</v>
      </c>
      <c r="B8710" s="171" t="s">
        <v>17469</v>
      </c>
      <c r="C8710" s="171" t="s">
        <v>209</v>
      </c>
      <c r="D8710" s="171" t="s">
        <v>80</v>
      </c>
      <c r="E8710" s="11">
        <v>43374</v>
      </c>
      <c r="F8710">
        <v>0</v>
      </c>
      <c r="G8710">
        <v>0</v>
      </c>
      <c r="I8710">
        <v>0</v>
      </c>
      <c r="J8710">
        <v>0</v>
      </c>
      <c r="L8710">
        <v>0</v>
      </c>
      <c r="N8710">
        <v>0</v>
      </c>
      <c r="P8710">
        <v>0</v>
      </c>
      <c r="Q8710">
        <v>0</v>
      </c>
      <c r="S8710">
        <v>0</v>
      </c>
    </row>
    <row r="8711" spans="1:19" x14ac:dyDescent="0.3">
      <c r="A8711" t="s">
        <v>17470</v>
      </c>
      <c r="B8711" s="171" t="s">
        <v>17471</v>
      </c>
      <c r="C8711" s="171" t="s">
        <v>76</v>
      </c>
      <c r="D8711" s="171" t="s">
        <v>4</v>
      </c>
      <c r="E8711" s="11">
        <v>43374</v>
      </c>
      <c r="F8711">
        <v>0</v>
      </c>
      <c r="G8711">
        <v>0</v>
      </c>
      <c r="I8711">
        <v>0</v>
      </c>
      <c r="J8711">
        <v>0</v>
      </c>
      <c r="L8711">
        <v>0</v>
      </c>
      <c r="N8711">
        <v>0</v>
      </c>
      <c r="P8711">
        <v>0</v>
      </c>
      <c r="Q8711">
        <v>0</v>
      </c>
      <c r="S8711">
        <v>0</v>
      </c>
    </row>
    <row r="8712" spans="1:19" x14ac:dyDescent="0.3">
      <c r="A8712" t="s">
        <v>17472</v>
      </c>
      <c r="B8712" s="171" t="s">
        <v>17473</v>
      </c>
      <c r="C8712" s="171" t="s">
        <v>15347</v>
      </c>
      <c r="D8712" s="171" t="s">
        <v>80</v>
      </c>
      <c r="E8712" s="11">
        <v>43374</v>
      </c>
      <c r="F8712">
        <v>0</v>
      </c>
      <c r="G8712">
        <v>0</v>
      </c>
      <c r="I8712">
        <v>0</v>
      </c>
      <c r="J8712">
        <v>0</v>
      </c>
      <c r="L8712">
        <v>0</v>
      </c>
      <c r="N8712">
        <v>0</v>
      </c>
      <c r="P8712">
        <v>0</v>
      </c>
      <c r="Q8712">
        <v>0</v>
      </c>
      <c r="S8712">
        <v>0</v>
      </c>
    </row>
    <row r="8713" spans="1:19" x14ac:dyDescent="0.3">
      <c r="A8713" t="s">
        <v>17474</v>
      </c>
      <c r="B8713" s="171" t="s">
        <v>17475</v>
      </c>
      <c r="C8713" s="171" t="s">
        <v>203</v>
      </c>
      <c r="D8713" s="171" t="s">
        <v>80</v>
      </c>
      <c r="E8713" s="11">
        <v>43374</v>
      </c>
      <c r="F8713">
        <v>3</v>
      </c>
      <c r="G8713">
        <v>3.5</v>
      </c>
      <c r="I8713">
        <v>11</v>
      </c>
      <c r="J8713">
        <v>18</v>
      </c>
      <c r="L8713">
        <v>20</v>
      </c>
      <c r="N8713">
        <v>11</v>
      </c>
      <c r="P8713">
        <v>2</v>
      </c>
      <c r="Q8713">
        <v>2</v>
      </c>
      <c r="S8713">
        <v>0</v>
      </c>
    </row>
    <row r="8714" spans="1:19" x14ac:dyDescent="0.3">
      <c r="A8714" t="s">
        <v>17476</v>
      </c>
      <c r="B8714" s="171" t="s">
        <v>17477</v>
      </c>
      <c r="C8714" s="171" t="s">
        <v>15340</v>
      </c>
      <c r="D8714" s="171" t="s">
        <v>15341</v>
      </c>
      <c r="E8714" s="11">
        <v>43374</v>
      </c>
      <c r="F8714">
        <v>2</v>
      </c>
      <c r="G8714">
        <v>2.5</v>
      </c>
      <c r="I8714">
        <v>6</v>
      </c>
      <c r="J8714">
        <v>11</v>
      </c>
      <c r="L8714">
        <v>14</v>
      </c>
      <c r="N8714">
        <v>6</v>
      </c>
      <c r="P8714">
        <v>0</v>
      </c>
      <c r="Q8714">
        <v>0</v>
      </c>
      <c r="S8714">
        <v>0</v>
      </c>
    </row>
    <row r="8715" spans="1:19" x14ac:dyDescent="0.3">
      <c r="A8715" t="s">
        <v>17478</v>
      </c>
      <c r="B8715" s="171" t="s">
        <v>17479</v>
      </c>
      <c r="C8715" s="171" t="s">
        <v>15344</v>
      </c>
      <c r="D8715" s="171" t="s">
        <v>15341</v>
      </c>
      <c r="E8715" s="11">
        <v>43374</v>
      </c>
      <c r="F8715">
        <v>0</v>
      </c>
      <c r="G8715">
        <v>0</v>
      </c>
      <c r="I8715">
        <v>0</v>
      </c>
      <c r="J8715">
        <v>0</v>
      </c>
      <c r="L8715">
        <v>0</v>
      </c>
      <c r="N8715">
        <v>0</v>
      </c>
      <c r="P8715">
        <v>0</v>
      </c>
      <c r="Q8715">
        <v>0</v>
      </c>
      <c r="S8715">
        <v>0</v>
      </c>
    </row>
    <row r="8716" spans="1:19" x14ac:dyDescent="0.3">
      <c r="A8716" t="s">
        <v>17480</v>
      </c>
      <c r="B8716" s="171" t="s">
        <v>17481</v>
      </c>
      <c r="C8716" s="171" t="s">
        <v>15347</v>
      </c>
      <c r="D8716" s="171" t="s">
        <v>15341</v>
      </c>
      <c r="E8716" s="11">
        <v>43374</v>
      </c>
      <c r="F8716">
        <v>1.5</v>
      </c>
      <c r="G8716">
        <v>2.5</v>
      </c>
      <c r="I8716">
        <v>12</v>
      </c>
      <c r="J8716">
        <v>8</v>
      </c>
      <c r="L8716">
        <v>14</v>
      </c>
      <c r="N8716">
        <v>10</v>
      </c>
      <c r="P8716">
        <v>1</v>
      </c>
      <c r="Q8716">
        <v>1</v>
      </c>
      <c r="S8716">
        <v>2</v>
      </c>
    </row>
    <row r="8717" spans="1:19" x14ac:dyDescent="0.3">
      <c r="A8717" t="s">
        <v>17482</v>
      </c>
      <c r="B8717" s="171" t="s">
        <v>17483</v>
      </c>
      <c r="C8717" s="171" t="s">
        <v>203</v>
      </c>
      <c r="D8717" s="171" t="s">
        <v>15341</v>
      </c>
      <c r="E8717" s="11">
        <v>43374</v>
      </c>
      <c r="F8717">
        <v>0</v>
      </c>
      <c r="G8717">
        <v>0</v>
      </c>
      <c r="I8717">
        <v>0</v>
      </c>
      <c r="J8717">
        <v>0</v>
      </c>
      <c r="L8717">
        <v>0</v>
      </c>
      <c r="N8717">
        <v>0</v>
      </c>
      <c r="P8717">
        <v>0</v>
      </c>
      <c r="Q8717">
        <v>0</v>
      </c>
      <c r="S8717">
        <v>0</v>
      </c>
    </row>
    <row r="8718" spans="1:19" x14ac:dyDescent="0.3">
      <c r="A8718" t="s">
        <v>17484</v>
      </c>
      <c r="B8718" s="171" t="s">
        <v>17485</v>
      </c>
      <c r="C8718" s="171" t="s">
        <v>128</v>
      </c>
      <c r="D8718" s="171" t="s">
        <v>80</v>
      </c>
      <c r="E8718" s="11">
        <v>43374</v>
      </c>
      <c r="F8718">
        <v>0</v>
      </c>
      <c r="G8718">
        <v>0</v>
      </c>
      <c r="I8718">
        <v>0</v>
      </c>
      <c r="J8718">
        <v>0</v>
      </c>
      <c r="L8718">
        <v>0</v>
      </c>
      <c r="N8718">
        <v>0</v>
      </c>
      <c r="P8718">
        <v>0</v>
      </c>
      <c r="Q8718">
        <v>0</v>
      </c>
      <c r="S8718">
        <v>0</v>
      </c>
    </row>
    <row r="8719" spans="1:19" x14ac:dyDescent="0.3">
      <c r="A8719" t="s">
        <v>17486</v>
      </c>
      <c r="B8719" s="171" t="s">
        <v>17487</v>
      </c>
      <c r="C8719" s="171" t="s">
        <v>14824</v>
      </c>
      <c r="D8719" s="171" t="s">
        <v>80</v>
      </c>
      <c r="E8719" s="11">
        <v>43374</v>
      </c>
      <c r="F8719">
        <v>0</v>
      </c>
      <c r="G8719">
        <v>0</v>
      </c>
      <c r="I8719">
        <v>0</v>
      </c>
      <c r="J8719">
        <v>0</v>
      </c>
      <c r="L8719">
        <v>0</v>
      </c>
      <c r="N8719">
        <v>0</v>
      </c>
      <c r="P8719">
        <v>0</v>
      </c>
      <c r="Q8719">
        <v>0</v>
      </c>
      <c r="S8719">
        <v>0</v>
      </c>
    </row>
    <row r="8720" spans="1:19" x14ac:dyDescent="0.3">
      <c r="A8720" t="s">
        <v>17488</v>
      </c>
      <c r="B8720" s="171" t="s">
        <v>17489</v>
      </c>
      <c r="C8720" s="171" t="s">
        <v>152</v>
      </c>
      <c r="D8720" s="171" t="s">
        <v>80</v>
      </c>
      <c r="E8720" s="11">
        <v>43374</v>
      </c>
      <c r="F8720">
        <v>2</v>
      </c>
      <c r="G8720">
        <v>4</v>
      </c>
      <c r="I8720">
        <v>10</v>
      </c>
      <c r="J8720">
        <v>12</v>
      </c>
      <c r="L8720">
        <v>24</v>
      </c>
      <c r="N8720">
        <v>0</v>
      </c>
      <c r="O8720">
        <v>0</v>
      </c>
      <c r="P8720">
        <v>0</v>
      </c>
      <c r="Q8720">
        <v>0</v>
      </c>
      <c r="S8720">
        <v>10</v>
      </c>
    </row>
    <row r="8721" spans="1:20" x14ac:dyDescent="0.3">
      <c r="A8721" t="s">
        <v>17490</v>
      </c>
      <c r="B8721" s="171" t="s">
        <v>17491</v>
      </c>
      <c r="C8721" s="171" t="s">
        <v>194</v>
      </c>
      <c r="D8721" s="171" t="s">
        <v>80</v>
      </c>
      <c r="E8721" s="11">
        <v>43374</v>
      </c>
      <c r="F8721">
        <v>4.5</v>
      </c>
      <c r="G8721">
        <v>6</v>
      </c>
      <c r="I8721">
        <v>22</v>
      </c>
      <c r="J8721">
        <v>29</v>
      </c>
      <c r="L8721">
        <v>40</v>
      </c>
      <c r="N8721">
        <v>14</v>
      </c>
      <c r="O8721">
        <v>1.1499999999999999</v>
      </c>
      <c r="P8721">
        <v>5</v>
      </c>
      <c r="Q8721">
        <v>10</v>
      </c>
      <c r="S8721">
        <v>8</v>
      </c>
    </row>
    <row r="8722" spans="1:20" x14ac:dyDescent="0.3">
      <c r="A8722" t="s">
        <v>17492</v>
      </c>
      <c r="B8722" s="171" t="s">
        <v>17493</v>
      </c>
      <c r="C8722" s="171" t="s">
        <v>236</v>
      </c>
      <c r="D8722" s="171" t="s">
        <v>80</v>
      </c>
      <c r="E8722" s="11">
        <v>43374</v>
      </c>
      <c r="F8722">
        <v>0</v>
      </c>
      <c r="G8722">
        <v>0</v>
      </c>
      <c r="I8722">
        <v>0</v>
      </c>
      <c r="J8722">
        <v>0</v>
      </c>
      <c r="L8722">
        <v>0</v>
      </c>
      <c r="N8722">
        <v>0</v>
      </c>
      <c r="P8722">
        <v>0</v>
      </c>
      <c r="Q8722">
        <v>0</v>
      </c>
      <c r="S8722">
        <v>0</v>
      </c>
    </row>
    <row r="8723" spans="1:20" x14ac:dyDescent="0.3">
      <c r="A8723" t="s">
        <v>17494</v>
      </c>
      <c r="B8723" s="171" t="s">
        <v>17495</v>
      </c>
      <c r="C8723" s="171" t="s">
        <v>239</v>
      </c>
      <c r="D8723" s="171" t="s">
        <v>80</v>
      </c>
      <c r="E8723" s="11">
        <v>43374</v>
      </c>
      <c r="F8723">
        <v>0</v>
      </c>
      <c r="G8723">
        <v>0</v>
      </c>
      <c r="I8723">
        <v>0</v>
      </c>
      <c r="J8723">
        <v>0</v>
      </c>
      <c r="L8723">
        <v>0</v>
      </c>
      <c r="N8723">
        <v>0</v>
      </c>
      <c r="P8723">
        <v>0</v>
      </c>
      <c r="Q8723">
        <v>0</v>
      </c>
      <c r="S8723">
        <v>0</v>
      </c>
    </row>
    <row r="8724" spans="1:20" x14ac:dyDescent="0.3">
      <c r="A8724" t="s">
        <v>17496</v>
      </c>
      <c r="B8724" s="171" t="s">
        <v>17497</v>
      </c>
      <c r="C8724" s="171" t="s">
        <v>176</v>
      </c>
      <c r="D8724" s="171" t="s">
        <v>80</v>
      </c>
      <c r="E8724" s="11">
        <v>43374</v>
      </c>
      <c r="F8724">
        <v>2.5</v>
      </c>
      <c r="G8724">
        <v>3</v>
      </c>
      <c r="I8724">
        <v>23</v>
      </c>
      <c r="J8724">
        <v>15</v>
      </c>
      <c r="L8724">
        <v>18</v>
      </c>
      <c r="N8724">
        <v>21</v>
      </c>
      <c r="P8724">
        <v>1</v>
      </c>
      <c r="Q8724">
        <v>5</v>
      </c>
      <c r="S8724">
        <v>2</v>
      </c>
    </row>
    <row r="8725" spans="1:20" x14ac:dyDescent="0.3">
      <c r="A8725" t="s">
        <v>17498</v>
      </c>
      <c r="B8725" s="171" t="s">
        <v>17499</v>
      </c>
      <c r="C8725" s="171" t="s">
        <v>206</v>
      </c>
      <c r="D8725" s="171" t="s">
        <v>80</v>
      </c>
      <c r="E8725" s="11">
        <v>43374</v>
      </c>
      <c r="F8725">
        <v>2</v>
      </c>
      <c r="G8725">
        <v>2.5</v>
      </c>
      <c r="I8725">
        <v>8</v>
      </c>
      <c r="J8725">
        <v>11</v>
      </c>
      <c r="L8725">
        <v>14</v>
      </c>
      <c r="N8725">
        <v>8</v>
      </c>
      <c r="P8725">
        <v>0</v>
      </c>
      <c r="Q8725">
        <v>0</v>
      </c>
      <c r="S8725">
        <v>0</v>
      </c>
    </row>
    <row r="8726" spans="1:20" x14ac:dyDescent="0.3">
      <c r="A8726" t="s">
        <v>17500</v>
      </c>
      <c r="B8726" s="171" t="s">
        <v>17501</v>
      </c>
      <c r="C8726" s="171" t="s">
        <v>176</v>
      </c>
      <c r="D8726" s="171" t="s">
        <v>15341</v>
      </c>
      <c r="E8726" s="11">
        <v>43374</v>
      </c>
      <c r="F8726">
        <v>1.5</v>
      </c>
      <c r="G8726">
        <v>1.5</v>
      </c>
      <c r="I8726">
        <v>2</v>
      </c>
      <c r="J8726">
        <v>7</v>
      </c>
      <c r="L8726">
        <v>8</v>
      </c>
      <c r="N8726">
        <v>2</v>
      </c>
      <c r="P8726">
        <v>0</v>
      </c>
      <c r="Q8726">
        <v>0</v>
      </c>
      <c r="S8726">
        <v>0</v>
      </c>
    </row>
    <row r="8727" spans="1:20" x14ac:dyDescent="0.3">
      <c r="A8727" t="s">
        <v>17502</v>
      </c>
      <c r="B8727" s="171" t="s">
        <v>17503</v>
      </c>
      <c r="C8727" s="171" t="s">
        <v>206</v>
      </c>
      <c r="D8727" s="171" t="s">
        <v>15341</v>
      </c>
      <c r="E8727" s="11">
        <v>43374</v>
      </c>
      <c r="F8727">
        <v>0.5</v>
      </c>
      <c r="G8727">
        <v>0.5</v>
      </c>
      <c r="I8727">
        <v>1</v>
      </c>
      <c r="J8727">
        <v>3</v>
      </c>
      <c r="L8727">
        <v>3</v>
      </c>
      <c r="N8727">
        <v>1</v>
      </c>
      <c r="P8727">
        <v>0</v>
      </c>
      <c r="Q8727">
        <v>0</v>
      </c>
      <c r="S8727">
        <v>0</v>
      </c>
    </row>
    <row r="8728" spans="1:20" x14ac:dyDescent="0.3">
      <c r="A8728" t="s">
        <v>17504</v>
      </c>
      <c r="B8728" s="171" t="s">
        <v>17505</v>
      </c>
      <c r="C8728" s="171" t="s">
        <v>16544</v>
      </c>
      <c r="D8728" s="171" t="s">
        <v>15341</v>
      </c>
      <c r="E8728" s="11">
        <v>43374</v>
      </c>
      <c r="F8728">
        <v>2</v>
      </c>
      <c r="G8728">
        <v>1.5</v>
      </c>
      <c r="I8728">
        <v>8</v>
      </c>
      <c r="J8728">
        <v>11</v>
      </c>
      <c r="L8728">
        <v>9</v>
      </c>
      <c r="N8728">
        <v>8</v>
      </c>
      <c r="P8728">
        <v>0</v>
      </c>
      <c r="Q8728">
        <v>0</v>
      </c>
      <c r="S8728">
        <v>0</v>
      </c>
    </row>
    <row r="8729" spans="1:20" x14ac:dyDescent="0.3">
      <c r="A8729" t="s">
        <v>17506</v>
      </c>
      <c r="B8729" s="171" t="s">
        <v>17507</v>
      </c>
      <c r="C8729" s="171" t="s">
        <v>113</v>
      </c>
      <c r="D8729" s="171" t="s">
        <v>80</v>
      </c>
      <c r="E8729" s="11">
        <v>43374</v>
      </c>
      <c r="F8729">
        <v>4</v>
      </c>
      <c r="G8729">
        <v>4.5</v>
      </c>
      <c r="I8729">
        <v>15</v>
      </c>
      <c r="J8729">
        <v>24</v>
      </c>
      <c r="L8729">
        <v>26</v>
      </c>
      <c r="N8729">
        <v>14</v>
      </c>
      <c r="P8729">
        <v>1</v>
      </c>
      <c r="Q8729">
        <v>1</v>
      </c>
      <c r="S8729">
        <v>1</v>
      </c>
    </row>
    <row r="8730" spans="1:20" x14ac:dyDescent="0.3">
      <c r="A8730" t="s">
        <v>17508</v>
      </c>
      <c r="B8730" s="171" t="s">
        <v>17509</v>
      </c>
      <c r="C8730" s="171" t="s">
        <v>131</v>
      </c>
      <c r="D8730" s="171" t="s">
        <v>80</v>
      </c>
      <c r="E8730" s="11">
        <v>43374</v>
      </c>
      <c r="F8730">
        <v>0</v>
      </c>
      <c r="G8730">
        <v>0</v>
      </c>
      <c r="I8730">
        <v>0</v>
      </c>
      <c r="J8730">
        <v>0</v>
      </c>
      <c r="L8730">
        <v>0</v>
      </c>
      <c r="N8730">
        <v>0</v>
      </c>
      <c r="P8730">
        <v>0</v>
      </c>
      <c r="Q8730">
        <v>0</v>
      </c>
      <c r="S8730">
        <v>0</v>
      </c>
      <c r="T8730">
        <v>0.72727272727272729</v>
      </c>
    </row>
    <row r="8731" spans="1:20" x14ac:dyDescent="0.3">
      <c r="A8731" t="s">
        <v>17510</v>
      </c>
      <c r="B8731" s="171" t="s">
        <v>17511</v>
      </c>
      <c r="C8731" s="171" t="s">
        <v>14843</v>
      </c>
      <c r="D8731" s="171" t="s">
        <v>80</v>
      </c>
      <c r="E8731" s="11">
        <v>43374</v>
      </c>
      <c r="F8731">
        <v>0</v>
      </c>
      <c r="G8731">
        <v>0</v>
      </c>
      <c r="I8731">
        <v>0</v>
      </c>
      <c r="J8731">
        <v>0</v>
      </c>
      <c r="L8731">
        <v>0</v>
      </c>
      <c r="N8731">
        <v>0</v>
      </c>
      <c r="P8731">
        <v>0</v>
      </c>
      <c r="Q8731">
        <v>0</v>
      </c>
      <c r="S8731">
        <v>0</v>
      </c>
      <c r="T8731">
        <v>0.58333333333333337</v>
      </c>
    </row>
    <row r="8732" spans="1:20" x14ac:dyDescent="0.3">
      <c r="A8732" t="s">
        <v>17512</v>
      </c>
      <c r="B8732" s="171" t="s">
        <v>17513</v>
      </c>
      <c r="C8732" s="171" t="s">
        <v>155</v>
      </c>
      <c r="D8732" s="171" t="s">
        <v>80</v>
      </c>
      <c r="E8732" s="11">
        <v>43374</v>
      </c>
      <c r="F8732">
        <v>2</v>
      </c>
      <c r="G8732">
        <v>1.5</v>
      </c>
      <c r="I8732">
        <v>6</v>
      </c>
      <c r="J8732">
        <v>12</v>
      </c>
      <c r="L8732">
        <v>9</v>
      </c>
      <c r="N8732">
        <v>6</v>
      </c>
      <c r="P8732">
        <v>1</v>
      </c>
      <c r="Q8732">
        <v>1</v>
      </c>
      <c r="S8732">
        <v>0</v>
      </c>
      <c r="T8732">
        <v>0.53846153846153844</v>
      </c>
    </row>
    <row r="8733" spans="1:20" x14ac:dyDescent="0.3">
      <c r="A8733" t="s">
        <v>17514</v>
      </c>
      <c r="B8733" s="171" t="s">
        <v>17515</v>
      </c>
      <c r="C8733" s="171" t="s">
        <v>16232</v>
      </c>
      <c r="D8733" s="171" t="s">
        <v>80</v>
      </c>
      <c r="E8733" s="11">
        <v>43374</v>
      </c>
      <c r="F8733">
        <v>1</v>
      </c>
      <c r="G8733">
        <v>1.5</v>
      </c>
      <c r="I8733">
        <v>7</v>
      </c>
      <c r="J8733">
        <v>6</v>
      </c>
      <c r="L8733">
        <v>8</v>
      </c>
      <c r="N8733">
        <v>5</v>
      </c>
      <c r="P8733">
        <v>0</v>
      </c>
      <c r="Q8733">
        <v>0</v>
      </c>
      <c r="S8733">
        <v>2</v>
      </c>
    </row>
    <row r="8734" spans="1:20" x14ac:dyDescent="0.3">
      <c r="A8734" t="s">
        <v>17516</v>
      </c>
      <c r="B8734" s="171" t="s">
        <v>17517</v>
      </c>
      <c r="C8734" s="171" t="s">
        <v>16557</v>
      </c>
      <c r="D8734" s="171" t="s">
        <v>80</v>
      </c>
      <c r="E8734" s="11">
        <v>43374</v>
      </c>
      <c r="F8734">
        <v>0</v>
      </c>
      <c r="G8734">
        <v>0</v>
      </c>
      <c r="I8734">
        <v>0</v>
      </c>
      <c r="J8734">
        <v>0</v>
      </c>
      <c r="L8734">
        <v>0</v>
      </c>
      <c r="N8734">
        <v>0</v>
      </c>
      <c r="P8734">
        <v>0</v>
      </c>
      <c r="Q8734">
        <v>0</v>
      </c>
      <c r="S8734">
        <v>0</v>
      </c>
    </row>
    <row r="8735" spans="1:20" x14ac:dyDescent="0.3">
      <c r="A8735" t="s">
        <v>17518</v>
      </c>
      <c r="B8735" s="171" t="s">
        <v>17519</v>
      </c>
      <c r="C8735" s="171" t="s">
        <v>188</v>
      </c>
      <c r="D8735" s="171" t="s">
        <v>80</v>
      </c>
      <c r="E8735" s="11">
        <v>43374</v>
      </c>
      <c r="F8735">
        <v>6.5</v>
      </c>
      <c r="G8735">
        <v>6</v>
      </c>
      <c r="I8735">
        <v>25</v>
      </c>
      <c r="J8735">
        <v>39</v>
      </c>
      <c r="L8735">
        <v>35</v>
      </c>
      <c r="N8735">
        <v>22</v>
      </c>
      <c r="P8735">
        <v>4</v>
      </c>
      <c r="Q8735">
        <v>4</v>
      </c>
      <c r="S8735">
        <v>3</v>
      </c>
    </row>
    <row r="8736" spans="1:20" x14ac:dyDescent="0.3">
      <c r="A8736" t="s">
        <v>17520</v>
      </c>
      <c r="B8736" s="171" t="s">
        <v>17521</v>
      </c>
      <c r="C8736" s="171" t="s">
        <v>227</v>
      </c>
      <c r="D8736" s="171" t="s">
        <v>80</v>
      </c>
      <c r="E8736" s="11">
        <v>43374</v>
      </c>
      <c r="F8736">
        <v>0</v>
      </c>
      <c r="G8736">
        <v>0</v>
      </c>
      <c r="I8736">
        <v>0</v>
      </c>
      <c r="J8736">
        <v>0</v>
      </c>
      <c r="L8736">
        <v>0</v>
      </c>
      <c r="N8736">
        <v>0</v>
      </c>
      <c r="P8736">
        <v>0</v>
      </c>
      <c r="Q8736">
        <v>0</v>
      </c>
      <c r="S8736">
        <v>0</v>
      </c>
    </row>
    <row r="8737" spans="1:20" x14ac:dyDescent="0.3">
      <c r="A8737" t="s">
        <v>17522</v>
      </c>
      <c r="B8737" s="171" t="s">
        <v>17523</v>
      </c>
      <c r="C8737" s="171" t="s">
        <v>116</v>
      </c>
      <c r="D8737" s="171" t="s">
        <v>80</v>
      </c>
      <c r="E8737" s="11">
        <v>43374</v>
      </c>
      <c r="F8737">
        <v>5</v>
      </c>
      <c r="G8737">
        <v>5.5</v>
      </c>
      <c r="I8737">
        <v>61</v>
      </c>
      <c r="J8737">
        <v>55</v>
      </c>
      <c r="L8737">
        <v>68</v>
      </c>
      <c r="N8737">
        <v>61</v>
      </c>
      <c r="P8737">
        <v>0</v>
      </c>
      <c r="Q8737">
        <v>0</v>
      </c>
      <c r="S8737">
        <v>0</v>
      </c>
    </row>
    <row r="8738" spans="1:20" x14ac:dyDescent="0.3">
      <c r="A8738" t="s">
        <v>17524</v>
      </c>
      <c r="B8738" s="171" t="s">
        <v>17525</v>
      </c>
      <c r="C8738" s="171" t="s">
        <v>9862</v>
      </c>
      <c r="D8738" s="171" t="s">
        <v>80</v>
      </c>
      <c r="E8738" s="11">
        <v>43374</v>
      </c>
      <c r="F8738">
        <v>0</v>
      </c>
      <c r="G8738">
        <v>0</v>
      </c>
      <c r="I8738">
        <v>0</v>
      </c>
      <c r="J8738">
        <v>0</v>
      </c>
      <c r="L8738">
        <v>0</v>
      </c>
      <c r="N8738">
        <v>0</v>
      </c>
      <c r="P8738">
        <v>0</v>
      </c>
      <c r="Q8738">
        <v>0</v>
      </c>
      <c r="S8738">
        <v>0</v>
      </c>
      <c r="T8738">
        <v>0.8125</v>
      </c>
    </row>
    <row r="8739" spans="1:20" x14ac:dyDescent="0.3">
      <c r="A8739" t="s">
        <v>17526</v>
      </c>
      <c r="B8739" s="171" t="s">
        <v>17527</v>
      </c>
      <c r="C8739" s="171" t="s">
        <v>140</v>
      </c>
      <c r="D8739" s="171" t="s">
        <v>80</v>
      </c>
      <c r="E8739" s="11">
        <v>43374</v>
      </c>
      <c r="F8739">
        <v>6</v>
      </c>
      <c r="G8739">
        <v>5.5</v>
      </c>
      <c r="I8739">
        <v>42</v>
      </c>
      <c r="J8739">
        <v>66</v>
      </c>
      <c r="L8739">
        <v>62</v>
      </c>
      <c r="N8739">
        <v>42</v>
      </c>
      <c r="P8739">
        <v>0</v>
      </c>
      <c r="Q8739">
        <v>0</v>
      </c>
      <c r="S8739">
        <v>0</v>
      </c>
    </row>
    <row r="8740" spans="1:20" x14ac:dyDescent="0.3">
      <c r="A8740" t="s">
        <v>17528</v>
      </c>
      <c r="B8740" s="171" t="s">
        <v>17529</v>
      </c>
      <c r="C8740" s="171" t="s">
        <v>8590</v>
      </c>
      <c r="D8740" s="171" t="s">
        <v>80</v>
      </c>
      <c r="E8740" s="11">
        <v>43374</v>
      </c>
      <c r="F8740">
        <v>0</v>
      </c>
      <c r="G8740">
        <v>0</v>
      </c>
      <c r="I8740">
        <v>0</v>
      </c>
      <c r="J8740">
        <v>0</v>
      </c>
      <c r="L8740">
        <v>0</v>
      </c>
      <c r="N8740">
        <v>0</v>
      </c>
      <c r="P8740">
        <v>0</v>
      </c>
      <c r="Q8740">
        <v>0</v>
      </c>
      <c r="S8740">
        <v>0</v>
      </c>
      <c r="T8740">
        <v>1</v>
      </c>
    </row>
    <row r="8741" spans="1:20" x14ac:dyDescent="0.3">
      <c r="A8741" t="s">
        <v>17530</v>
      </c>
      <c r="B8741" s="171" t="s">
        <v>17531</v>
      </c>
      <c r="C8741" s="171" t="s">
        <v>170</v>
      </c>
      <c r="D8741" s="171" t="s">
        <v>80</v>
      </c>
      <c r="E8741" s="11">
        <v>43374</v>
      </c>
      <c r="F8741">
        <v>3</v>
      </c>
      <c r="G8741">
        <v>5.5</v>
      </c>
      <c r="I8741">
        <v>57</v>
      </c>
      <c r="J8741">
        <v>33</v>
      </c>
      <c r="L8741">
        <v>62</v>
      </c>
      <c r="N8741">
        <v>54</v>
      </c>
      <c r="P8741">
        <v>0</v>
      </c>
      <c r="Q8741">
        <v>0</v>
      </c>
      <c r="S8741">
        <v>3</v>
      </c>
    </row>
    <row r="8742" spans="1:20" x14ac:dyDescent="0.3">
      <c r="A8742" t="s">
        <v>17532</v>
      </c>
      <c r="B8742" s="171" t="s">
        <v>17533</v>
      </c>
      <c r="C8742" s="171" t="s">
        <v>182</v>
      </c>
      <c r="D8742" s="171" t="s">
        <v>80</v>
      </c>
      <c r="E8742" s="11">
        <v>43374</v>
      </c>
      <c r="F8742">
        <v>8</v>
      </c>
      <c r="G8742">
        <v>7.5</v>
      </c>
      <c r="I8742">
        <v>107</v>
      </c>
      <c r="J8742">
        <v>91</v>
      </c>
      <c r="L8742">
        <v>84</v>
      </c>
      <c r="N8742">
        <v>86</v>
      </c>
      <c r="P8742">
        <v>0</v>
      </c>
      <c r="Q8742">
        <v>7</v>
      </c>
      <c r="S8742">
        <v>21</v>
      </c>
    </row>
    <row r="8743" spans="1:20" x14ac:dyDescent="0.3">
      <c r="A8743" t="s">
        <v>17534</v>
      </c>
      <c r="B8743" s="171" t="s">
        <v>17535</v>
      </c>
      <c r="C8743" s="171" t="s">
        <v>197</v>
      </c>
      <c r="D8743" s="171" t="s">
        <v>80</v>
      </c>
      <c r="E8743" s="11">
        <v>43374</v>
      </c>
      <c r="F8743">
        <v>6</v>
      </c>
      <c r="G8743">
        <v>9.5</v>
      </c>
      <c r="I8743">
        <v>45</v>
      </c>
      <c r="J8743">
        <v>61</v>
      </c>
      <c r="L8743">
        <v>98</v>
      </c>
      <c r="N8743">
        <v>42</v>
      </c>
      <c r="P8743">
        <v>6</v>
      </c>
      <c r="Q8743">
        <v>10</v>
      </c>
      <c r="S8743">
        <v>3</v>
      </c>
      <c r="T8743">
        <v>0</v>
      </c>
    </row>
    <row r="8744" spans="1:20" x14ac:dyDescent="0.3">
      <c r="A8744" t="s">
        <v>17536</v>
      </c>
      <c r="B8744" s="171" t="s">
        <v>17537</v>
      </c>
      <c r="C8744" s="171" t="s">
        <v>218</v>
      </c>
      <c r="D8744" s="171" t="s">
        <v>80</v>
      </c>
      <c r="E8744" s="11">
        <v>43374</v>
      </c>
      <c r="F8744">
        <v>2</v>
      </c>
      <c r="G8744">
        <v>3.5</v>
      </c>
      <c r="I8744">
        <v>15</v>
      </c>
      <c r="J8744">
        <v>25</v>
      </c>
      <c r="L8744">
        <v>40</v>
      </c>
      <c r="N8744">
        <v>14</v>
      </c>
      <c r="P8744">
        <v>3</v>
      </c>
      <c r="Q8744">
        <v>5</v>
      </c>
      <c r="S8744">
        <v>1</v>
      </c>
      <c r="T8744">
        <v>1</v>
      </c>
    </row>
    <row r="8745" spans="1:20" x14ac:dyDescent="0.3">
      <c r="A8745" t="s">
        <v>17538</v>
      </c>
      <c r="B8745" s="171" t="s">
        <v>17539</v>
      </c>
      <c r="C8745" s="171" t="s">
        <v>230</v>
      </c>
      <c r="D8745" s="171" t="s">
        <v>80</v>
      </c>
      <c r="E8745" s="11">
        <v>43374</v>
      </c>
      <c r="F8745">
        <v>0</v>
      </c>
      <c r="G8745">
        <v>0</v>
      </c>
      <c r="I8745">
        <v>0</v>
      </c>
      <c r="J8745">
        <v>0</v>
      </c>
      <c r="L8745">
        <v>0</v>
      </c>
      <c r="N8745">
        <v>0</v>
      </c>
      <c r="P8745">
        <v>0</v>
      </c>
      <c r="Q8745">
        <v>0</v>
      </c>
      <c r="S8745">
        <v>0</v>
      </c>
      <c r="T8745">
        <v>1</v>
      </c>
    </row>
    <row r="8746" spans="1:20" x14ac:dyDescent="0.3">
      <c r="A8746" t="s">
        <v>17540</v>
      </c>
      <c r="B8746" s="171" t="s">
        <v>17541</v>
      </c>
      <c r="C8746" s="171" t="s">
        <v>8193</v>
      </c>
      <c r="D8746" s="171" t="s">
        <v>80</v>
      </c>
      <c r="E8746" s="11">
        <v>43374</v>
      </c>
      <c r="F8746">
        <v>0</v>
      </c>
      <c r="G8746">
        <v>0</v>
      </c>
      <c r="I8746">
        <v>0</v>
      </c>
      <c r="J8746">
        <v>0</v>
      </c>
      <c r="L8746">
        <v>0</v>
      </c>
      <c r="N8746">
        <v>0</v>
      </c>
      <c r="P8746">
        <v>0</v>
      </c>
      <c r="Q8746">
        <v>0</v>
      </c>
      <c r="S8746">
        <v>0</v>
      </c>
      <c r="T8746">
        <v>1</v>
      </c>
    </row>
    <row r="8747" spans="1:20" x14ac:dyDescent="0.3">
      <c r="A8747" t="s">
        <v>17542</v>
      </c>
      <c r="B8747" s="171" t="s">
        <v>17543</v>
      </c>
      <c r="C8747" s="171" t="s">
        <v>10522</v>
      </c>
      <c r="D8747" s="171" t="s">
        <v>80</v>
      </c>
      <c r="E8747" s="11">
        <v>43374</v>
      </c>
      <c r="F8747">
        <v>1</v>
      </c>
      <c r="G8747">
        <v>1</v>
      </c>
      <c r="I8747">
        <v>4</v>
      </c>
      <c r="J8747">
        <v>6</v>
      </c>
      <c r="L8747">
        <v>6</v>
      </c>
      <c r="N8747">
        <v>4</v>
      </c>
      <c r="P8747">
        <v>0</v>
      </c>
      <c r="Q8747">
        <v>0</v>
      </c>
      <c r="S8747">
        <v>0</v>
      </c>
      <c r="T8747">
        <v>1</v>
      </c>
    </row>
    <row r="8748" spans="1:20" x14ac:dyDescent="0.3">
      <c r="A8748" t="s">
        <v>17544</v>
      </c>
      <c r="B8748" s="171" t="s">
        <v>17545</v>
      </c>
      <c r="C8748" s="171" t="s">
        <v>10525</v>
      </c>
      <c r="D8748" s="171" t="s">
        <v>80</v>
      </c>
      <c r="E8748" s="11">
        <v>43374</v>
      </c>
      <c r="F8748">
        <v>0</v>
      </c>
      <c r="G8748">
        <v>0</v>
      </c>
      <c r="I8748">
        <v>0</v>
      </c>
      <c r="J8748">
        <v>0</v>
      </c>
      <c r="L8748">
        <v>0</v>
      </c>
      <c r="N8748">
        <v>0</v>
      </c>
      <c r="P8748">
        <v>0</v>
      </c>
      <c r="Q8748">
        <v>0</v>
      </c>
      <c r="S8748">
        <v>0</v>
      </c>
    </row>
    <row r="8749" spans="1:20" x14ac:dyDescent="0.3">
      <c r="A8749" t="s">
        <v>17546</v>
      </c>
      <c r="B8749" s="171" t="s">
        <v>17547</v>
      </c>
      <c r="C8749" s="171" t="s">
        <v>10528</v>
      </c>
      <c r="D8749" s="171" t="s">
        <v>80</v>
      </c>
      <c r="E8749" s="11">
        <v>43374</v>
      </c>
      <c r="F8749">
        <v>0</v>
      </c>
      <c r="G8749">
        <v>0</v>
      </c>
      <c r="I8749">
        <v>0</v>
      </c>
      <c r="J8749">
        <v>0</v>
      </c>
      <c r="L8749">
        <v>0</v>
      </c>
      <c r="N8749">
        <v>0</v>
      </c>
      <c r="P8749">
        <v>0</v>
      </c>
      <c r="Q8749">
        <v>0</v>
      </c>
      <c r="S8749">
        <v>0</v>
      </c>
      <c r="T8749">
        <v>0.77100000000000002</v>
      </c>
    </row>
    <row r="8750" spans="1:20" x14ac:dyDescent="0.3">
      <c r="A8750" t="s">
        <v>17548</v>
      </c>
      <c r="B8750" s="171" t="s">
        <v>17549</v>
      </c>
      <c r="C8750" s="171" t="s">
        <v>10531</v>
      </c>
      <c r="D8750" s="171" t="s">
        <v>80</v>
      </c>
      <c r="E8750" s="11">
        <v>43374</v>
      </c>
      <c r="F8750">
        <v>0</v>
      </c>
      <c r="G8750">
        <v>0</v>
      </c>
      <c r="I8750">
        <v>0</v>
      </c>
      <c r="J8750">
        <v>0</v>
      </c>
      <c r="L8750">
        <v>0</v>
      </c>
      <c r="N8750">
        <v>0</v>
      </c>
      <c r="P8750">
        <v>0</v>
      </c>
      <c r="Q8750">
        <v>0</v>
      </c>
      <c r="S8750">
        <v>0</v>
      </c>
      <c r="T8750">
        <v>0.68899999999999995</v>
      </c>
    </row>
    <row r="8751" spans="1:20" x14ac:dyDescent="0.3">
      <c r="A8751" t="s">
        <v>17550</v>
      </c>
      <c r="B8751" s="171" t="s">
        <v>17551</v>
      </c>
      <c r="C8751" s="171" t="s">
        <v>14880</v>
      </c>
      <c r="D8751" s="171" t="s">
        <v>80</v>
      </c>
      <c r="E8751" s="11">
        <v>43374</v>
      </c>
      <c r="F8751">
        <v>0</v>
      </c>
      <c r="G8751">
        <v>0</v>
      </c>
      <c r="I8751">
        <v>0</v>
      </c>
      <c r="J8751">
        <v>0</v>
      </c>
      <c r="L8751">
        <v>0</v>
      </c>
      <c r="N8751">
        <v>0</v>
      </c>
      <c r="P8751">
        <v>0</v>
      </c>
      <c r="Q8751">
        <v>0</v>
      </c>
      <c r="S8751">
        <v>0</v>
      </c>
      <c r="T8751">
        <v>0.66100000000000003</v>
      </c>
    </row>
    <row r="8752" spans="1:20" x14ac:dyDescent="0.3">
      <c r="A8752" t="s">
        <v>17552</v>
      </c>
      <c r="B8752" s="171" t="s">
        <v>17553</v>
      </c>
      <c r="C8752" s="171" t="s">
        <v>10534</v>
      </c>
      <c r="D8752" s="171" t="s">
        <v>80</v>
      </c>
      <c r="E8752" s="11">
        <v>43374</v>
      </c>
      <c r="F8752">
        <v>1</v>
      </c>
      <c r="G8752">
        <v>1.5</v>
      </c>
      <c r="I8752">
        <v>5</v>
      </c>
      <c r="J8752">
        <v>6</v>
      </c>
      <c r="L8752">
        <v>9</v>
      </c>
      <c r="N8752">
        <v>5</v>
      </c>
      <c r="P8752">
        <v>0</v>
      </c>
      <c r="Q8752">
        <v>0</v>
      </c>
      <c r="S8752">
        <v>0</v>
      </c>
      <c r="T8752">
        <v>0.68899999999999995</v>
      </c>
    </row>
    <row r="8753" spans="1:20" x14ac:dyDescent="0.3">
      <c r="A8753" t="s">
        <v>17554</v>
      </c>
      <c r="B8753" s="171" t="s">
        <v>17555</v>
      </c>
      <c r="C8753" s="171" t="s">
        <v>10537</v>
      </c>
      <c r="D8753" s="171" t="s">
        <v>80</v>
      </c>
      <c r="E8753" s="11">
        <v>43374</v>
      </c>
      <c r="F8753">
        <v>5</v>
      </c>
      <c r="G8753">
        <v>5.5</v>
      </c>
      <c r="I8753">
        <v>19</v>
      </c>
      <c r="J8753">
        <v>30</v>
      </c>
      <c r="L8753">
        <v>32</v>
      </c>
      <c r="N8753">
        <v>16</v>
      </c>
      <c r="P8753">
        <v>0</v>
      </c>
      <c r="Q8753">
        <v>1</v>
      </c>
      <c r="S8753">
        <v>3</v>
      </c>
      <c r="T8753">
        <v>0.66400000000000003</v>
      </c>
    </row>
    <row r="8754" spans="1:20" x14ac:dyDescent="0.3">
      <c r="A8754" t="s">
        <v>17556</v>
      </c>
      <c r="B8754" s="171" t="s">
        <v>17557</v>
      </c>
      <c r="C8754" s="171" t="s">
        <v>15340</v>
      </c>
      <c r="D8754" s="171" t="s">
        <v>4</v>
      </c>
      <c r="E8754" s="11">
        <v>43374</v>
      </c>
      <c r="F8754">
        <v>2</v>
      </c>
      <c r="G8754">
        <v>2.5</v>
      </c>
      <c r="I8754">
        <v>6</v>
      </c>
      <c r="J8754">
        <v>11</v>
      </c>
      <c r="L8754">
        <v>14</v>
      </c>
      <c r="N8754">
        <v>6</v>
      </c>
      <c r="P8754">
        <v>0</v>
      </c>
      <c r="Q8754">
        <v>0</v>
      </c>
      <c r="S8754">
        <v>0</v>
      </c>
      <c r="T8754">
        <v>0.71599999999999997</v>
      </c>
    </row>
    <row r="8755" spans="1:20" x14ac:dyDescent="0.3">
      <c r="A8755" t="s">
        <v>17558</v>
      </c>
      <c r="B8755" s="171" t="s">
        <v>17559</v>
      </c>
      <c r="C8755" s="171" t="s">
        <v>15347</v>
      </c>
      <c r="D8755" s="171" t="s">
        <v>4</v>
      </c>
      <c r="E8755" s="11">
        <v>43374</v>
      </c>
      <c r="F8755">
        <v>1.5</v>
      </c>
      <c r="G8755">
        <v>2.5</v>
      </c>
      <c r="I8755">
        <v>12</v>
      </c>
      <c r="J8755">
        <v>8</v>
      </c>
      <c r="L8755">
        <v>14</v>
      </c>
      <c r="N8755">
        <v>10</v>
      </c>
      <c r="P8755">
        <v>1</v>
      </c>
      <c r="Q8755">
        <v>1</v>
      </c>
      <c r="S8755">
        <v>2</v>
      </c>
      <c r="T8755">
        <v>0.74015789473684201</v>
      </c>
    </row>
    <row r="8756" spans="1:20" x14ac:dyDescent="0.3">
      <c r="A8756" t="s">
        <v>17560</v>
      </c>
      <c r="B8756" s="171" t="s">
        <v>17561</v>
      </c>
      <c r="C8756" s="171" t="s">
        <v>203</v>
      </c>
      <c r="D8756" s="171" t="s">
        <v>4</v>
      </c>
      <c r="E8756" s="11">
        <v>43374</v>
      </c>
      <c r="F8756">
        <v>3</v>
      </c>
      <c r="G8756">
        <v>3.5</v>
      </c>
      <c r="I8756">
        <v>11</v>
      </c>
      <c r="J8756">
        <v>18</v>
      </c>
      <c r="L8756">
        <v>20</v>
      </c>
      <c r="N8756">
        <v>11</v>
      </c>
      <c r="P8756">
        <v>2</v>
      </c>
      <c r="Q8756">
        <v>2</v>
      </c>
      <c r="S8756">
        <v>0</v>
      </c>
      <c r="T8756">
        <v>0.78755000000000008</v>
      </c>
    </row>
    <row r="8757" spans="1:20" x14ac:dyDescent="0.3">
      <c r="A8757" t="s">
        <v>17562</v>
      </c>
      <c r="B8757" s="171" t="s">
        <v>17563</v>
      </c>
      <c r="C8757" s="171" t="s">
        <v>16544</v>
      </c>
      <c r="D8757" s="171" t="s">
        <v>4</v>
      </c>
      <c r="E8757" s="11">
        <v>43374</v>
      </c>
      <c r="F8757">
        <v>2</v>
      </c>
      <c r="G8757">
        <v>1.5</v>
      </c>
      <c r="I8757">
        <v>8</v>
      </c>
      <c r="J8757">
        <v>11</v>
      </c>
      <c r="L8757">
        <v>9</v>
      </c>
      <c r="N8757">
        <v>8</v>
      </c>
      <c r="P8757">
        <v>0</v>
      </c>
      <c r="Q8757">
        <v>0</v>
      </c>
      <c r="S8757">
        <v>0</v>
      </c>
      <c r="T8757">
        <v>0.80210526315789477</v>
      </c>
    </row>
    <row r="8758" spans="1:20" x14ac:dyDescent="0.3">
      <c r="A8758" t="s">
        <v>17564</v>
      </c>
      <c r="B8758" s="171" t="s">
        <v>17565</v>
      </c>
      <c r="C8758" s="171" t="s">
        <v>176</v>
      </c>
      <c r="D8758" s="171" t="s">
        <v>4</v>
      </c>
      <c r="E8758" s="11">
        <v>43374</v>
      </c>
      <c r="F8758">
        <v>4</v>
      </c>
      <c r="G8758">
        <v>4.5</v>
      </c>
      <c r="I8758">
        <v>25</v>
      </c>
      <c r="J8758">
        <v>22</v>
      </c>
      <c r="L8758">
        <v>26</v>
      </c>
      <c r="N8758">
        <v>23</v>
      </c>
      <c r="P8758">
        <v>1</v>
      </c>
      <c r="Q8758">
        <v>5</v>
      </c>
      <c r="S8758">
        <v>2</v>
      </c>
      <c r="T8758">
        <v>0.77949999999999997</v>
      </c>
    </row>
    <row r="8759" spans="1:20" x14ac:dyDescent="0.3">
      <c r="A8759" t="s">
        <v>17566</v>
      </c>
      <c r="B8759" s="171" t="s">
        <v>17567</v>
      </c>
      <c r="C8759" s="171" t="s">
        <v>206</v>
      </c>
      <c r="D8759" s="171" t="s">
        <v>4</v>
      </c>
      <c r="E8759" s="11">
        <v>43374</v>
      </c>
      <c r="F8759">
        <v>2.5</v>
      </c>
      <c r="G8759">
        <v>3</v>
      </c>
      <c r="I8759">
        <v>9</v>
      </c>
      <c r="J8759">
        <v>14</v>
      </c>
      <c r="L8759">
        <v>17</v>
      </c>
      <c r="N8759">
        <v>9</v>
      </c>
      <c r="P8759">
        <v>0</v>
      </c>
      <c r="Q8759">
        <v>0</v>
      </c>
      <c r="S8759">
        <v>0</v>
      </c>
      <c r="T8759">
        <v>0.71530625000000003</v>
      </c>
    </row>
    <row r="8760" spans="1:20" x14ac:dyDescent="0.3">
      <c r="A8760" t="s">
        <v>17568</v>
      </c>
      <c r="B8760" s="171" t="s">
        <v>17569</v>
      </c>
      <c r="C8760" s="171" t="s">
        <v>173</v>
      </c>
      <c r="D8760" s="171" t="s">
        <v>80</v>
      </c>
      <c r="E8760" s="11">
        <v>43374</v>
      </c>
      <c r="F8760">
        <v>2.5</v>
      </c>
      <c r="G8760">
        <v>3</v>
      </c>
      <c r="I8760">
        <v>9</v>
      </c>
      <c r="J8760">
        <v>14</v>
      </c>
      <c r="L8760">
        <v>17</v>
      </c>
      <c r="N8760">
        <v>9</v>
      </c>
      <c r="P8760">
        <v>0</v>
      </c>
      <c r="Q8760">
        <v>0</v>
      </c>
      <c r="S8760">
        <v>0</v>
      </c>
      <c r="T8760">
        <v>0.71906666666666674</v>
      </c>
    </row>
    <row r="8761" spans="1:20" x14ac:dyDescent="0.3">
      <c r="A8761" t="s">
        <v>17570</v>
      </c>
      <c r="B8761" s="171" t="s">
        <v>17571</v>
      </c>
      <c r="C8761" s="171" t="s">
        <v>173</v>
      </c>
      <c r="D8761" s="171" t="s">
        <v>15341</v>
      </c>
      <c r="E8761" s="11">
        <v>43374</v>
      </c>
      <c r="F8761">
        <v>3</v>
      </c>
      <c r="G8761">
        <v>3</v>
      </c>
      <c r="I8761">
        <v>9</v>
      </c>
      <c r="J8761">
        <v>14</v>
      </c>
      <c r="L8761">
        <v>17</v>
      </c>
      <c r="N8761">
        <v>9</v>
      </c>
      <c r="P8761">
        <v>0</v>
      </c>
      <c r="Q8761">
        <v>0</v>
      </c>
      <c r="S8761">
        <v>0</v>
      </c>
      <c r="T8761">
        <v>0.73109090909090912</v>
      </c>
    </row>
    <row r="8762" spans="1:20" x14ac:dyDescent="0.3">
      <c r="A8762" t="s">
        <v>17572</v>
      </c>
      <c r="B8762" s="171" t="s">
        <v>17573</v>
      </c>
      <c r="C8762" s="171" t="s">
        <v>200</v>
      </c>
      <c r="D8762" s="171" t="s">
        <v>80</v>
      </c>
      <c r="E8762" s="11">
        <v>43374</v>
      </c>
      <c r="F8762">
        <v>5</v>
      </c>
      <c r="G8762">
        <v>3</v>
      </c>
      <c r="I8762">
        <v>9</v>
      </c>
      <c r="J8762">
        <v>14</v>
      </c>
      <c r="L8762">
        <v>17</v>
      </c>
      <c r="N8762">
        <v>9</v>
      </c>
      <c r="P8762">
        <v>0</v>
      </c>
      <c r="Q8762">
        <v>0</v>
      </c>
      <c r="S8762">
        <v>0</v>
      </c>
      <c r="T8762">
        <v>0.73109090909090912</v>
      </c>
    </row>
    <row r="8763" spans="1:20" x14ac:dyDescent="0.3">
      <c r="A8763" t="s">
        <v>17574</v>
      </c>
      <c r="B8763" s="171" t="s">
        <v>17575</v>
      </c>
      <c r="C8763" s="171" t="s">
        <v>200</v>
      </c>
      <c r="D8763" s="171" t="s">
        <v>15341</v>
      </c>
      <c r="E8763" s="11">
        <v>43374</v>
      </c>
      <c r="F8763">
        <v>0.5</v>
      </c>
      <c r="G8763">
        <v>3</v>
      </c>
      <c r="I8763">
        <v>9</v>
      </c>
      <c r="J8763">
        <v>14</v>
      </c>
      <c r="L8763">
        <v>17</v>
      </c>
      <c r="N8763">
        <v>9</v>
      </c>
      <c r="P8763">
        <v>0</v>
      </c>
      <c r="Q8763">
        <v>0</v>
      </c>
      <c r="S8763">
        <v>0</v>
      </c>
      <c r="T8763">
        <v>0.66644000000000003</v>
      </c>
    </row>
    <row r="8764" spans="1:20" x14ac:dyDescent="0.3">
      <c r="A8764" t="s">
        <v>17576</v>
      </c>
      <c r="B8764" s="171" t="s">
        <v>17577</v>
      </c>
      <c r="C8764" s="171" t="s">
        <v>73</v>
      </c>
      <c r="D8764" s="171" t="s">
        <v>4</v>
      </c>
      <c r="E8764" s="11">
        <v>43374</v>
      </c>
      <c r="F8764">
        <v>1</v>
      </c>
      <c r="G8764">
        <v>1</v>
      </c>
      <c r="I8764">
        <v>4</v>
      </c>
      <c r="J8764">
        <v>6</v>
      </c>
      <c r="L8764">
        <v>6</v>
      </c>
      <c r="N8764">
        <v>4</v>
      </c>
      <c r="P8764">
        <v>0</v>
      </c>
      <c r="Q8764">
        <v>0</v>
      </c>
      <c r="S8764">
        <v>0</v>
      </c>
      <c r="T8764">
        <v>0.74321739130434772</v>
      </c>
    </row>
    <row r="8765" spans="1:20" x14ac:dyDescent="0.3">
      <c r="A8765" t="s">
        <v>17578</v>
      </c>
      <c r="B8765" s="171" t="s">
        <v>17579</v>
      </c>
      <c r="C8765" s="171" t="s">
        <v>107</v>
      </c>
      <c r="D8765" s="171" t="s">
        <v>4</v>
      </c>
      <c r="E8765" s="11">
        <v>43374</v>
      </c>
      <c r="F8765">
        <v>13</v>
      </c>
      <c r="G8765">
        <v>14</v>
      </c>
      <c r="I8765">
        <v>90</v>
      </c>
      <c r="J8765">
        <v>101</v>
      </c>
      <c r="L8765">
        <v>117</v>
      </c>
      <c r="N8765">
        <v>89</v>
      </c>
      <c r="P8765">
        <v>1</v>
      </c>
      <c r="Q8765">
        <v>1</v>
      </c>
      <c r="S8765">
        <v>1</v>
      </c>
      <c r="T8765">
        <v>0.69633333333333336</v>
      </c>
    </row>
    <row r="8766" spans="1:20" x14ac:dyDescent="0.3">
      <c r="A8766" t="s">
        <v>17580</v>
      </c>
      <c r="B8766" s="171" t="s">
        <v>17581</v>
      </c>
      <c r="C8766" s="171" t="s">
        <v>9887</v>
      </c>
      <c r="D8766" s="171" t="s">
        <v>4</v>
      </c>
      <c r="E8766" s="11">
        <v>43374</v>
      </c>
      <c r="F8766">
        <v>0</v>
      </c>
      <c r="G8766">
        <v>0</v>
      </c>
      <c r="I8766">
        <v>0</v>
      </c>
      <c r="J8766">
        <v>0</v>
      </c>
      <c r="L8766">
        <v>0</v>
      </c>
      <c r="N8766">
        <v>0</v>
      </c>
      <c r="P8766">
        <v>0</v>
      </c>
      <c r="Q8766">
        <v>0</v>
      </c>
      <c r="S8766">
        <v>0</v>
      </c>
      <c r="T8766">
        <v>0.8899999999999999</v>
      </c>
    </row>
    <row r="8767" spans="1:20" x14ac:dyDescent="0.3">
      <c r="A8767" t="s">
        <v>17582</v>
      </c>
      <c r="B8767" s="171" t="s">
        <v>17583</v>
      </c>
      <c r="C8767" s="171" t="s">
        <v>11260</v>
      </c>
      <c r="D8767" s="171" t="s">
        <v>4</v>
      </c>
      <c r="E8767" s="11">
        <v>43374</v>
      </c>
      <c r="F8767">
        <v>0</v>
      </c>
      <c r="G8767">
        <v>0</v>
      </c>
      <c r="I8767">
        <v>0</v>
      </c>
      <c r="J8767">
        <v>0</v>
      </c>
      <c r="L8767">
        <v>0</v>
      </c>
      <c r="N8767">
        <v>0</v>
      </c>
      <c r="P8767">
        <v>0</v>
      </c>
      <c r="Q8767">
        <v>0</v>
      </c>
      <c r="S8767">
        <v>0</v>
      </c>
      <c r="T8767">
        <v>0.8899999999999999</v>
      </c>
    </row>
    <row r="8768" spans="1:20" x14ac:dyDescent="0.3">
      <c r="A8768" t="s">
        <v>17584</v>
      </c>
      <c r="B8768" s="171" t="s">
        <v>17585</v>
      </c>
      <c r="C8768" s="171" t="s">
        <v>122</v>
      </c>
      <c r="D8768" s="171" t="s">
        <v>4</v>
      </c>
      <c r="E8768" s="11">
        <v>43374</v>
      </c>
      <c r="F8768">
        <v>0</v>
      </c>
      <c r="G8768">
        <v>0</v>
      </c>
      <c r="I8768">
        <v>0</v>
      </c>
      <c r="J8768">
        <v>0</v>
      </c>
      <c r="L8768">
        <v>0</v>
      </c>
      <c r="N8768">
        <v>0</v>
      </c>
      <c r="P8768">
        <v>0</v>
      </c>
      <c r="Q8768">
        <v>0</v>
      </c>
      <c r="S8768">
        <v>0</v>
      </c>
      <c r="T8768">
        <v>0.8899999999999999</v>
      </c>
    </row>
    <row r="8769" spans="1:20" x14ac:dyDescent="0.3">
      <c r="A8769" t="s">
        <v>17586</v>
      </c>
      <c r="B8769" s="171" t="s">
        <v>17587</v>
      </c>
      <c r="C8769" s="171" t="s">
        <v>125</v>
      </c>
      <c r="D8769" s="171" t="s">
        <v>4</v>
      </c>
      <c r="E8769" s="11">
        <v>43374</v>
      </c>
      <c r="F8769">
        <v>0</v>
      </c>
      <c r="G8769">
        <v>0</v>
      </c>
      <c r="I8769">
        <v>0</v>
      </c>
      <c r="J8769">
        <v>0</v>
      </c>
      <c r="L8769">
        <v>0</v>
      </c>
      <c r="N8769">
        <v>0</v>
      </c>
      <c r="O8769" t="e">
        <v>#DIV/0!</v>
      </c>
      <c r="P8769">
        <v>0</v>
      </c>
      <c r="Q8769">
        <v>0</v>
      </c>
      <c r="S8769">
        <v>0</v>
      </c>
      <c r="T8769">
        <v>0.8899999999999999</v>
      </c>
    </row>
    <row r="8770" spans="1:20" x14ac:dyDescent="0.3">
      <c r="A8770" t="s">
        <v>17588</v>
      </c>
      <c r="B8770" s="171" t="s">
        <v>17589</v>
      </c>
      <c r="C8770" s="171" t="s">
        <v>14899</v>
      </c>
      <c r="D8770" s="171" t="s">
        <v>4</v>
      </c>
      <c r="E8770" s="11">
        <v>43374</v>
      </c>
      <c r="F8770">
        <v>0</v>
      </c>
      <c r="G8770">
        <v>0</v>
      </c>
      <c r="I8770">
        <v>0</v>
      </c>
      <c r="J8770">
        <v>0</v>
      </c>
      <c r="L8770">
        <v>0</v>
      </c>
      <c r="N8770">
        <v>0</v>
      </c>
      <c r="P8770">
        <v>0</v>
      </c>
      <c r="Q8770">
        <v>0</v>
      </c>
      <c r="S8770">
        <v>0</v>
      </c>
      <c r="T8770">
        <v>0.8899999999999999</v>
      </c>
    </row>
    <row r="8771" spans="1:20" x14ac:dyDescent="0.3">
      <c r="A8771" t="s">
        <v>17590</v>
      </c>
      <c r="B8771" s="171" t="s">
        <v>17591</v>
      </c>
      <c r="C8771" s="171" t="s">
        <v>137</v>
      </c>
      <c r="D8771" s="171" t="s">
        <v>4</v>
      </c>
      <c r="E8771" s="11">
        <v>43374</v>
      </c>
      <c r="F8771">
        <v>6</v>
      </c>
      <c r="G8771">
        <v>5.5</v>
      </c>
      <c r="I8771">
        <v>42</v>
      </c>
      <c r="J8771">
        <v>66</v>
      </c>
      <c r="L8771">
        <v>62</v>
      </c>
      <c r="N8771">
        <v>42</v>
      </c>
      <c r="P8771">
        <v>0</v>
      </c>
      <c r="Q8771">
        <v>0</v>
      </c>
      <c r="S8771">
        <v>0</v>
      </c>
      <c r="T8771">
        <v>0.8899999999999999</v>
      </c>
    </row>
    <row r="8772" spans="1:20" x14ac:dyDescent="0.3">
      <c r="A8772" t="s">
        <v>17592</v>
      </c>
      <c r="B8772" s="171" t="s">
        <v>17593</v>
      </c>
      <c r="C8772" s="171" t="s">
        <v>8615</v>
      </c>
      <c r="D8772" s="171" t="s">
        <v>4</v>
      </c>
      <c r="E8772" s="11">
        <v>43374</v>
      </c>
      <c r="F8772">
        <v>0</v>
      </c>
      <c r="G8772">
        <v>0</v>
      </c>
      <c r="I8772">
        <v>0</v>
      </c>
      <c r="J8772">
        <v>0</v>
      </c>
      <c r="L8772">
        <v>0</v>
      </c>
      <c r="N8772">
        <v>0</v>
      </c>
      <c r="P8772">
        <v>0</v>
      </c>
      <c r="Q8772">
        <v>0</v>
      </c>
      <c r="S8772">
        <v>0</v>
      </c>
      <c r="T8772">
        <v>0.8899999999999999</v>
      </c>
    </row>
    <row r="8773" spans="1:20" x14ac:dyDescent="0.3">
      <c r="A8773" t="s">
        <v>17594</v>
      </c>
      <c r="B8773" s="171" t="s">
        <v>17595</v>
      </c>
      <c r="C8773" s="171" t="s">
        <v>146</v>
      </c>
      <c r="D8773" s="171" t="s">
        <v>4</v>
      </c>
      <c r="E8773" s="11">
        <v>43374</v>
      </c>
      <c r="F8773">
        <v>5</v>
      </c>
      <c r="G8773">
        <v>7</v>
      </c>
      <c r="I8773">
        <v>21</v>
      </c>
      <c r="J8773">
        <v>30</v>
      </c>
      <c r="L8773">
        <v>42</v>
      </c>
      <c r="N8773">
        <v>11</v>
      </c>
      <c r="O8773">
        <v>0</v>
      </c>
      <c r="P8773">
        <v>1</v>
      </c>
      <c r="Q8773">
        <v>1</v>
      </c>
      <c r="S8773">
        <v>10</v>
      </c>
      <c r="T8773">
        <v>0.8899999999999999</v>
      </c>
    </row>
    <row r="8774" spans="1:20" x14ac:dyDescent="0.3">
      <c r="A8774" t="s">
        <v>17596</v>
      </c>
      <c r="B8774" s="171" t="s">
        <v>17597</v>
      </c>
      <c r="C8774" s="171" t="s">
        <v>161</v>
      </c>
      <c r="D8774" s="171" t="s">
        <v>4</v>
      </c>
      <c r="E8774" s="11">
        <v>43374</v>
      </c>
      <c r="F8774">
        <v>1</v>
      </c>
      <c r="G8774">
        <v>1.5</v>
      </c>
      <c r="I8774">
        <v>7</v>
      </c>
      <c r="J8774">
        <v>6</v>
      </c>
      <c r="L8774">
        <v>8</v>
      </c>
      <c r="N8774">
        <v>5</v>
      </c>
      <c r="P8774">
        <v>0</v>
      </c>
      <c r="Q8774">
        <v>0</v>
      </c>
      <c r="S8774">
        <v>2</v>
      </c>
      <c r="T8774">
        <v>0.8899999999999999</v>
      </c>
    </row>
    <row r="8775" spans="1:20" x14ac:dyDescent="0.3">
      <c r="A8775" t="s">
        <v>17598</v>
      </c>
      <c r="B8775" s="171" t="s">
        <v>17599</v>
      </c>
      <c r="C8775" s="171" t="s">
        <v>167</v>
      </c>
      <c r="D8775" s="171" t="s">
        <v>4</v>
      </c>
      <c r="E8775" s="11">
        <v>43374</v>
      </c>
      <c r="F8775">
        <v>3</v>
      </c>
      <c r="G8775">
        <v>5.5</v>
      </c>
      <c r="I8775">
        <v>57</v>
      </c>
      <c r="J8775">
        <v>33</v>
      </c>
      <c r="L8775">
        <v>62</v>
      </c>
      <c r="N8775">
        <v>54</v>
      </c>
      <c r="P8775">
        <v>0</v>
      </c>
      <c r="Q8775">
        <v>0</v>
      </c>
      <c r="S8775">
        <v>3</v>
      </c>
      <c r="T8775">
        <v>0.8899999999999999</v>
      </c>
    </row>
    <row r="8776" spans="1:20" x14ac:dyDescent="0.3">
      <c r="A8776" t="s">
        <v>17600</v>
      </c>
      <c r="B8776" s="171" t="s">
        <v>17601</v>
      </c>
      <c r="C8776" s="171" t="s">
        <v>173</v>
      </c>
      <c r="D8776" s="171" t="s">
        <v>4</v>
      </c>
      <c r="E8776" s="11">
        <v>43374</v>
      </c>
      <c r="F8776">
        <v>5.5</v>
      </c>
      <c r="G8776">
        <v>7</v>
      </c>
      <c r="I8776">
        <v>37</v>
      </c>
      <c r="J8776">
        <v>30</v>
      </c>
      <c r="L8776">
        <v>40</v>
      </c>
      <c r="N8776">
        <v>33</v>
      </c>
      <c r="P8776">
        <v>2</v>
      </c>
      <c r="Q8776">
        <v>6</v>
      </c>
      <c r="S8776">
        <v>4</v>
      </c>
      <c r="T8776">
        <v>0.8899999999999999</v>
      </c>
    </row>
    <row r="8777" spans="1:20" x14ac:dyDescent="0.3">
      <c r="A8777" t="s">
        <v>17602</v>
      </c>
      <c r="B8777" s="171" t="s">
        <v>17603</v>
      </c>
      <c r="C8777" s="171" t="s">
        <v>179</v>
      </c>
      <c r="D8777" s="171" t="s">
        <v>4</v>
      </c>
      <c r="E8777" s="11">
        <v>43374</v>
      </c>
      <c r="F8777">
        <v>8</v>
      </c>
      <c r="G8777">
        <v>7.5</v>
      </c>
      <c r="I8777">
        <v>107</v>
      </c>
      <c r="J8777">
        <v>91</v>
      </c>
      <c r="L8777">
        <v>84</v>
      </c>
      <c r="N8777">
        <v>86</v>
      </c>
      <c r="P8777">
        <v>0</v>
      </c>
      <c r="Q8777">
        <v>7</v>
      </c>
      <c r="S8777">
        <v>21</v>
      </c>
      <c r="T8777">
        <v>0.8899999999999999</v>
      </c>
    </row>
    <row r="8778" spans="1:20" x14ac:dyDescent="0.3">
      <c r="A8778" t="s">
        <v>17604</v>
      </c>
      <c r="B8778" s="171" t="s">
        <v>17605</v>
      </c>
      <c r="C8778" s="171" t="s">
        <v>185</v>
      </c>
      <c r="D8778" s="171" t="s">
        <v>4</v>
      </c>
      <c r="E8778" s="11">
        <v>43374</v>
      </c>
      <c r="F8778">
        <v>11.5</v>
      </c>
      <c r="G8778">
        <v>11.5</v>
      </c>
      <c r="I8778">
        <v>44</v>
      </c>
      <c r="J8778">
        <v>69</v>
      </c>
      <c r="L8778">
        <v>67</v>
      </c>
      <c r="N8778">
        <v>38</v>
      </c>
      <c r="P8778">
        <v>4</v>
      </c>
      <c r="Q8778">
        <v>5</v>
      </c>
      <c r="S8778">
        <v>6</v>
      </c>
      <c r="T8778">
        <v>0.8899999999999999</v>
      </c>
    </row>
    <row r="8779" spans="1:20" x14ac:dyDescent="0.3">
      <c r="A8779" t="s">
        <v>17606</v>
      </c>
      <c r="B8779" s="171" t="s">
        <v>17607</v>
      </c>
      <c r="C8779" s="171" t="s">
        <v>191</v>
      </c>
      <c r="D8779" s="171" t="s">
        <v>4</v>
      </c>
      <c r="E8779" s="11">
        <v>43374</v>
      </c>
      <c r="F8779">
        <v>10.5</v>
      </c>
      <c r="G8779">
        <v>15.5</v>
      </c>
      <c r="I8779">
        <v>67</v>
      </c>
      <c r="J8779">
        <v>90</v>
      </c>
      <c r="L8779">
        <v>138</v>
      </c>
      <c r="N8779">
        <v>56</v>
      </c>
      <c r="O8779">
        <v>1.1499999999999999</v>
      </c>
      <c r="P8779">
        <v>11</v>
      </c>
      <c r="Q8779">
        <v>20</v>
      </c>
      <c r="S8779">
        <v>11</v>
      </c>
      <c r="T8779">
        <v>0.8899999999999999</v>
      </c>
    </row>
    <row r="8780" spans="1:20" x14ac:dyDescent="0.3">
      <c r="A8780" t="s">
        <v>17608</v>
      </c>
      <c r="B8780" s="171" t="s">
        <v>17609</v>
      </c>
      <c r="C8780" s="171" t="s">
        <v>200</v>
      </c>
      <c r="D8780" s="171" t="s">
        <v>4</v>
      </c>
      <c r="E8780" s="11">
        <v>43374</v>
      </c>
      <c r="F8780">
        <v>5.5</v>
      </c>
      <c r="G8780">
        <v>6.5</v>
      </c>
      <c r="I8780">
        <v>20</v>
      </c>
      <c r="J8780">
        <v>32</v>
      </c>
      <c r="L8780">
        <v>37</v>
      </c>
      <c r="N8780">
        <v>20</v>
      </c>
      <c r="P8780">
        <v>2</v>
      </c>
      <c r="Q8780">
        <v>2</v>
      </c>
      <c r="S8780">
        <v>0</v>
      </c>
      <c r="T8780">
        <v>0.8899999999999999</v>
      </c>
    </row>
    <row r="8781" spans="1:20" x14ac:dyDescent="0.3">
      <c r="A8781" t="s">
        <v>17610</v>
      </c>
      <c r="B8781" s="171" t="s">
        <v>17611</v>
      </c>
      <c r="C8781" s="171" t="s">
        <v>212</v>
      </c>
      <c r="D8781" s="171" t="s">
        <v>4</v>
      </c>
      <c r="E8781" s="11">
        <v>43374</v>
      </c>
      <c r="F8781">
        <v>0</v>
      </c>
      <c r="G8781">
        <v>0</v>
      </c>
      <c r="I8781">
        <v>0</v>
      </c>
      <c r="J8781">
        <v>0</v>
      </c>
      <c r="L8781">
        <v>0</v>
      </c>
      <c r="N8781">
        <v>0</v>
      </c>
      <c r="P8781">
        <v>0</v>
      </c>
      <c r="Q8781">
        <v>0</v>
      </c>
      <c r="S8781">
        <v>0</v>
      </c>
    </row>
    <row r="8782" spans="1:20" x14ac:dyDescent="0.3">
      <c r="A8782" t="s">
        <v>17612</v>
      </c>
      <c r="B8782" s="171" t="s">
        <v>17613</v>
      </c>
      <c r="C8782" s="171" t="s">
        <v>215</v>
      </c>
      <c r="D8782" s="171" t="s">
        <v>4</v>
      </c>
      <c r="E8782" s="11">
        <v>43374</v>
      </c>
      <c r="F8782">
        <v>2</v>
      </c>
      <c r="G8782">
        <v>3.5</v>
      </c>
      <c r="I8782">
        <v>15</v>
      </c>
      <c r="J8782">
        <v>25</v>
      </c>
      <c r="L8782">
        <v>40</v>
      </c>
      <c r="N8782">
        <v>14</v>
      </c>
      <c r="P8782">
        <v>3</v>
      </c>
      <c r="Q8782">
        <v>5</v>
      </c>
      <c r="S8782">
        <v>1</v>
      </c>
    </row>
    <row r="8783" spans="1:20" x14ac:dyDescent="0.3">
      <c r="A8783" t="s">
        <v>17614</v>
      </c>
      <c r="B8783" s="171" t="s">
        <v>17615</v>
      </c>
      <c r="C8783" s="171" t="s">
        <v>221</v>
      </c>
      <c r="D8783" s="171" t="s">
        <v>4</v>
      </c>
      <c r="E8783" s="11">
        <v>43374</v>
      </c>
      <c r="F8783">
        <v>0</v>
      </c>
      <c r="G8783">
        <v>0</v>
      </c>
      <c r="I8783">
        <v>0</v>
      </c>
      <c r="J8783">
        <v>0</v>
      </c>
      <c r="L8783">
        <v>0</v>
      </c>
      <c r="N8783">
        <v>0</v>
      </c>
      <c r="P8783">
        <v>0</v>
      </c>
      <c r="Q8783">
        <v>0</v>
      </c>
      <c r="S8783">
        <v>0</v>
      </c>
    </row>
    <row r="8784" spans="1:20" x14ac:dyDescent="0.3">
      <c r="A8784" t="s">
        <v>17616</v>
      </c>
      <c r="B8784" s="171" t="s">
        <v>17617</v>
      </c>
      <c r="C8784" s="171" t="s">
        <v>8233</v>
      </c>
      <c r="D8784" s="171" t="s">
        <v>4</v>
      </c>
      <c r="E8784" s="11">
        <v>43374</v>
      </c>
      <c r="F8784">
        <v>0</v>
      </c>
      <c r="G8784">
        <v>0</v>
      </c>
      <c r="I8784">
        <v>0</v>
      </c>
      <c r="J8784">
        <v>0</v>
      </c>
      <c r="L8784">
        <v>0</v>
      </c>
      <c r="N8784">
        <v>0</v>
      </c>
      <c r="P8784">
        <v>0</v>
      </c>
      <c r="Q8784">
        <v>0</v>
      </c>
      <c r="S8784">
        <v>0</v>
      </c>
    </row>
    <row r="8785" spans="1:19" x14ac:dyDescent="0.3">
      <c r="A8785" t="s">
        <v>17618</v>
      </c>
      <c r="B8785" s="171" t="s">
        <v>17619</v>
      </c>
      <c r="C8785" s="171" t="s">
        <v>233</v>
      </c>
      <c r="D8785" s="171" t="s">
        <v>4</v>
      </c>
      <c r="E8785" s="11">
        <v>43374</v>
      </c>
      <c r="F8785">
        <v>0</v>
      </c>
      <c r="G8785">
        <v>0</v>
      </c>
      <c r="I8785">
        <v>0</v>
      </c>
      <c r="J8785">
        <v>0</v>
      </c>
      <c r="L8785">
        <v>0</v>
      </c>
      <c r="N8785">
        <v>0</v>
      </c>
      <c r="P8785">
        <v>0</v>
      </c>
      <c r="Q8785">
        <v>0</v>
      </c>
      <c r="S8785">
        <v>0</v>
      </c>
    </row>
    <row r="8786" spans="1:19" x14ac:dyDescent="0.3">
      <c r="A8786" t="s">
        <v>17620</v>
      </c>
      <c r="B8786" s="171" t="s">
        <v>17621</v>
      </c>
      <c r="C8786" s="171" t="s">
        <v>79</v>
      </c>
      <c r="D8786" s="171" t="s">
        <v>80</v>
      </c>
      <c r="E8786" s="11">
        <v>43374</v>
      </c>
      <c r="F8786">
        <v>0</v>
      </c>
      <c r="G8786">
        <v>0</v>
      </c>
      <c r="I8786">
        <v>0</v>
      </c>
      <c r="J8786">
        <v>0</v>
      </c>
      <c r="L8786">
        <v>0</v>
      </c>
      <c r="N8786">
        <v>0</v>
      </c>
      <c r="P8786">
        <v>0</v>
      </c>
      <c r="Q8786">
        <v>0</v>
      </c>
      <c r="S8786">
        <v>0</v>
      </c>
    </row>
    <row r="8787" spans="1:19" x14ac:dyDescent="0.3">
      <c r="A8787" t="s">
        <v>17622</v>
      </c>
      <c r="B8787" s="171" t="s">
        <v>17623</v>
      </c>
      <c r="C8787" s="171" t="s">
        <v>83</v>
      </c>
      <c r="D8787" s="171" t="s">
        <v>80</v>
      </c>
      <c r="E8787" s="11">
        <v>43374</v>
      </c>
      <c r="F8787">
        <v>3</v>
      </c>
      <c r="G8787">
        <v>3.5</v>
      </c>
      <c r="I8787">
        <v>11</v>
      </c>
      <c r="J8787">
        <v>18</v>
      </c>
      <c r="L8787">
        <v>20</v>
      </c>
      <c r="N8787">
        <v>11</v>
      </c>
      <c r="P8787">
        <v>2</v>
      </c>
      <c r="Q8787">
        <v>2</v>
      </c>
      <c r="S8787">
        <v>0</v>
      </c>
    </row>
    <row r="8788" spans="1:19" x14ac:dyDescent="0.3">
      <c r="A8788" t="s">
        <v>17624</v>
      </c>
      <c r="B8788" s="171" t="s">
        <v>17625</v>
      </c>
      <c r="C8788" s="171" t="s">
        <v>83</v>
      </c>
      <c r="D8788" s="171" t="s">
        <v>15341</v>
      </c>
      <c r="E8788" s="11">
        <v>43374</v>
      </c>
      <c r="F8788">
        <v>3.5</v>
      </c>
      <c r="G8788">
        <v>5</v>
      </c>
      <c r="I8788">
        <v>18</v>
      </c>
      <c r="J8788">
        <v>19</v>
      </c>
      <c r="L8788">
        <v>28</v>
      </c>
      <c r="N8788">
        <v>16</v>
      </c>
      <c r="P8788">
        <v>1</v>
      </c>
      <c r="Q8788">
        <v>1</v>
      </c>
      <c r="S8788">
        <v>2</v>
      </c>
    </row>
    <row r="8789" spans="1:19" x14ac:dyDescent="0.3">
      <c r="A8789" t="s">
        <v>17626</v>
      </c>
      <c r="B8789" s="171" t="s">
        <v>17627</v>
      </c>
      <c r="C8789" s="171" t="s">
        <v>83</v>
      </c>
      <c r="D8789" s="171" t="s">
        <v>4</v>
      </c>
      <c r="E8789" s="11">
        <v>43374</v>
      </c>
      <c r="F8789">
        <v>6.5</v>
      </c>
      <c r="G8789">
        <v>8.5</v>
      </c>
      <c r="I8789">
        <v>29</v>
      </c>
      <c r="J8789">
        <v>37</v>
      </c>
      <c r="L8789">
        <v>48</v>
      </c>
      <c r="N8789">
        <v>27</v>
      </c>
      <c r="P8789">
        <v>3</v>
      </c>
      <c r="Q8789">
        <v>3</v>
      </c>
      <c r="S8789">
        <v>2</v>
      </c>
    </row>
    <row r="8790" spans="1:19" x14ac:dyDescent="0.3">
      <c r="A8790" t="s">
        <v>17628</v>
      </c>
      <c r="B8790" s="171" t="s">
        <v>17629</v>
      </c>
      <c r="C8790" s="171" t="s">
        <v>86</v>
      </c>
      <c r="D8790" s="171" t="s">
        <v>80</v>
      </c>
      <c r="E8790" s="11">
        <v>43374</v>
      </c>
      <c r="F8790">
        <v>6.5</v>
      </c>
      <c r="G8790">
        <v>10</v>
      </c>
      <c r="I8790">
        <v>32</v>
      </c>
      <c r="J8790">
        <v>41</v>
      </c>
      <c r="L8790">
        <v>64</v>
      </c>
      <c r="N8790">
        <v>14</v>
      </c>
      <c r="O8790">
        <v>0.57499999999999996</v>
      </c>
      <c r="P8790">
        <v>5</v>
      </c>
      <c r="Q8790">
        <v>10</v>
      </c>
      <c r="S8790">
        <v>18</v>
      </c>
    </row>
    <row r="8791" spans="1:19" x14ac:dyDescent="0.3">
      <c r="A8791" t="s">
        <v>17630</v>
      </c>
      <c r="B8791" s="171" t="s">
        <v>17631</v>
      </c>
      <c r="C8791" s="171" t="s">
        <v>89</v>
      </c>
      <c r="D8791" s="171" t="s">
        <v>80</v>
      </c>
      <c r="E8791" s="11">
        <v>43374</v>
      </c>
      <c r="F8791">
        <v>0</v>
      </c>
      <c r="G8791">
        <v>0</v>
      </c>
      <c r="I8791">
        <v>0</v>
      </c>
      <c r="J8791">
        <v>0</v>
      </c>
      <c r="L8791">
        <v>0</v>
      </c>
      <c r="N8791">
        <v>0</v>
      </c>
      <c r="P8791">
        <v>0</v>
      </c>
      <c r="Q8791">
        <v>0</v>
      </c>
      <c r="S8791">
        <v>0</v>
      </c>
    </row>
    <row r="8792" spans="1:19" x14ac:dyDescent="0.3">
      <c r="A8792" t="s">
        <v>17632</v>
      </c>
      <c r="B8792" s="171" t="s">
        <v>17633</v>
      </c>
      <c r="C8792" s="171" t="s">
        <v>92</v>
      </c>
      <c r="D8792" s="171" t="s">
        <v>80</v>
      </c>
      <c r="E8792" s="11">
        <v>43374</v>
      </c>
      <c r="F8792">
        <v>0</v>
      </c>
      <c r="G8792">
        <v>0</v>
      </c>
      <c r="I8792">
        <v>0</v>
      </c>
      <c r="J8792">
        <v>0</v>
      </c>
      <c r="L8792">
        <v>0</v>
      </c>
      <c r="N8792">
        <v>0</v>
      </c>
      <c r="P8792">
        <v>0</v>
      </c>
      <c r="Q8792">
        <v>0</v>
      </c>
      <c r="S8792">
        <v>0</v>
      </c>
    </row>
    <row r="8793" spans="1:19" x14ac:dyDescent="0.3">
      <c r="A8793" t="s">
        <v>17634</v>
      </c>
      <c r="B8793" s="171" t="s">
        <v>17635</v>
      </c>
      <c r="C8793" s="171" t="s">
        <v>95</v>
      </c>
      <c r="D8793" s="171" t="s">
        <v>80</v>
      </c>
      <c r="E8793" s="11">
        <v>43374</v>
      </c>
      <c r="F8793">
        <v>4.5</v>
      </c>
      <c r="G8793">
        <v>5.5</v>
      </c>
      <c r="I8793">
        <v>31</v>
      </c>
      <c r="J8793">
        <v>26</v>
      </c>
      <c r="L8793">
        <v>32</v>
      </c>
      <c r="N8793">
        <v>29</v>
      </c>
      <c r="P8793">
        <v>1</v>
      </c>
      <c r="Q8793">
        <v>5</v>
      </c>
      <c r="S8793">
        <v>2</v>
      </c>
    </row>
    <row r="8794" spans="1:19" x14ac:dyDescent="0.3">
      <c r="A8794" t="s">
        <v>17636</v>
      </c>
      <c r="B8794" s="171" t="s">
        <v>17637</v>
      </c>
      <c r="C8794" s="171" t="s">
        <v>95</v>
      </c>
      <c r="D8794" s="171" t="s">
        <v>15341</v>
      </c>
      <c r="E8794" s="11">
        <v>43374</v>
      </c>
      <c r="F8794">
        <v>4</v>
      </c>
      <c r="G8794">
        <v>3.5</v>
      </c>
      <c r="I8794">
        <v>11</v>
      </c>
      <c r="J8794">
        <v>21</v>
      </c>
      <c r="L8794">
        <v>20</v>
      </c>
      <c r="N8794">
        <v>11</v>
      </c>
      <c r="P8794">
        <v>0</v>
      </c>
      <c r="Q8794">
        <v>0</v>
      </c>
      <c r="S8794">
        <v>0</v>
      </c>
    </row>
    <row r="8795" spans="1:19" x14ac:dyDescent="0.3">
      <c r="A8795" t="s">
        <v>17638</v>
      </c>
      <c r="B8795" s="171" t="s">
        <v>17639</v>
      </c>
      <c r="C8795" s="171" t="s">
        <v>95</v>
      </c>
      <c r="D8795" s="171" t="s">
        <v>4</v>
      </c>
      <c r="E8795" s="11">
        <v>43374</v>
      </c>
      <c r="F8795">
        <v>8.5</v>
      </c>
      <c r="G8795">
        <v>9</v>
      </c>
      <c r="I8795">
        <v>42</v>
      </c>
      <c r="J8795">
        <v>47</v>
      </c>
      <c r="L8795">
        <v>52</v>
      </c>
      <c r="N8795">
        <v>40</v>
      </c>
      <c r="P8795">
        <v>1</v>
      </c>
      <c r="Q8795">
        <v>5</v>
      </c>
      <c r="S8795">
        <v>2</v>
      </c>
    </row>
    <row r="8796" spans="1:19" x14ac:dyDescent="0.3">
      <c r="A8796" t="s">
        <v>17640</v>
      </c>
      <c r="B8796" s="171" t="s">
        <v>17641</v>
      </c>
      <c r="C8796" s="171" t="s">
        <v>98</v>
      </c>
      <c r="D8796" s="171" t="s">
        <v>80</v>
      </c>
      <c r="E8796" s="11">
        <v>43374</v>
      </c>
      <c r="F8796">
        <v>13.5</v>
      </c>
      <c r="G8796">
        <v>13.5</v>
      </c>
      <c r="I8796">
        <v>53</v>
      </c>
      <c r="J8796">
        <v>81</v>
      </c>
      <c r="L8796">
        <v>78</v>
      </c>
      <c r="N8796">
        <v>47</v>
      </c>
      <c r="P8796">
        <v>6</v>
      </c>
      <c r="Q8796">
        <v>6</v>
      </c>
      <c r="S8796">
        <v>6</v>
      </c>
    </row>
    <row r="8797" spans="1:19" x14ac:dyDescent="0.3">
      <c r="A8797" t="s">
        <v>17642</v>
      </c>
      <c r="B8797" s="171" t="s">
        <v>17643</v>
      </c>
      <c r="C8797" s="171" t="s">
        <v>101</v>
      </c>
      <c r="D8797" s="171" t="s">
        <v>80</v>
      </c>
      <c r="E8797" s="11">
        <v>43374</v>
      </c>
      <c r="F8797">
        <v>30</v>
      </c>
      <c r="G8797">
        <v>37</v>
      </c>
      <c r="I8797">
        <v>327</v>
      </c>
      <c r="J8797">
        <v>331</v>
      </c>
      <c r="L8797">
        <v>414</v>
      </c>
      <c r="N8797">
        <v>299</v>
      </c>
      <c r="P8797">
        <v>9</v>
      </c>
      <c r="Q8797">
        <v>22</v>
      </c>
      <c r="S8797">
        <v>28</v>
      </c>
    </row>
    <row r="8798" spans="1:19" x14ac:dyDescent="0.3">
      <c r="A8798" t="s">
        <v>17644</v>
      </c>
      <c r="B8798" s="171" t="s">
        <v>17645</v>
      </c>
      <c r="C8798" s="171" t="s">
        <v>6843</v>
      </c>
      <c r="D8798" s="171" t="s">
        <v>80</v>
      </c>
      <c r="E8798" s="11">
        <v>43374</v>
      </c>
      <c r="F8798">
        <v>7</v>
      </c>
      <c r="G8798">
        <v>8</v>
      </c>
      <c r="I8798">
        <v>28</v>
      </c>
      <c r="J8798">
        <v>42</v>
      </c>
      <c r="L8798">
        <v>47</v>
      </c>
      <c r="N8798">
        <v>25</v>
      </c>
      <c r="P8798">
        <v>0</v>
      </c>
      <c r="Q8798">
        <v>1</v>
      </c>
      <c r="S8798">
        <v>3</v>
      </c>
    </row>
    <row r="8799" spans="1:19" x14ac:dyDescent="0.3">
      <c r="A8799" t="s">
        <v>17646</v>
      </c>
      <c r="B8799" s="171" t="s">
        <v>17647</v>
      </c>
      <c r="C8799" s="171" t="s">
        <v>12995</v>
      </c>
      <c r="D8799" s="171" t="s">
        <v>80</v>
      </c>
      <c r="E8799" s="11">
        <v>43374</v>
      </c>
      <c r="F8799">
        <v>64.5</v>
      </c>
      <c r="G8799">
        <v>77.5</v>
      </c>
      <c r="I8799">
        <v>482</v>
      </c>
      <c r="J8799">
        <v>539</v>
      </c>
      <c r="L8799">
        <v>655</v>
      </c>
      <c r="N8799">
        <v>425</v>
      </c>
      <c r="O8799">
        <v>0.57499999999999996</v>
      </c>
      <c r="P8799">
        <v>23</v>
      </c>
      <c r="Q8799">
        <v>46</v>
      </c>
      <c r="S8799">
        <v>57</v>
      </c>
    </row>
    <row r="8800" spans="1:19" x14ac:dyDescent="0.3">
      <c r="A8800" t="s">
        <v>17648</v>
      </c>
      <c r="B8800" s="171" t="s">
        <v>17649</v>
      </c>
      <c r="C8800" s="171" t="s">
        <v>15504</v>
      </c>
      <c r="D8800" s="171" t="s">
        <v>15341</v>
      </c>
      <c r="E8800" s="11">
        <v>43374</v>
      </c>
      <c r="F8800">
        <v>7.5</v>
      </c>
      <c r="G8800">
        <v>8.5</v>
      </c>
      <c r="I8800">
        <v>29</v>
      </c>
      <c r="J8800">
        <v>40</v>
      </c>
      <c r="L8800">
        <v>48</v>
      </c>
      <c r="N8800">
        <v>27</v>
      </c>
      <c r="O8800" t="s">
        <v>16361</v>
      </c>
      <c r="P8800">
        <v>1</v>
      </c>
      <c r="Q8800">
        <v>1</v>
      </c>
      <c r="S8800">
        <v>2</v>
      </c>
    </row>
    <row r="8801" spans="1:19" x14ac:dyDescent="0.3">
      <c r="A8801" t="s">
        <v>17650</v>
      </c>
      <c r="B8801" s="171" t="s">
        <v>17651</v>
      </c>
      <c r="C8801" s="171" t="s">
        <v>15511</v>
      </c>
      <c r="D8801" s="171" t="s">
        <v>15341</v>
      </c>
      <c r="E8801" s="11">
        <v>43374</v>
      </c>
      <c r="F8801">
        <v>7.5</v>
      </c>
      <c r="G8801">
        <v>8.5</v>
      </c>
      <c r="I8801">
        <v>29</v>
      </c>
      <c r="J8801">
        <v>40</v>
      </c>
      <c r="L8801">
        <v>48</v>
      </c>
      <c r="N8801">
        <v>27</v>
      </c>
      <c r="P8801">
        <v>1</v>
      </c>
      <c r="Q8801">
        <v>1</v>
      </c>
      <c r="S8801">
        <v>2</v>
      </c>
    </row>
    <row r="8802" spans="1:19" x14ac:dyDescent="0.3">
      <c r="A8802" t="s">
        <v>17652</v>
      </c>
      <c r="B8802" s="171" t="s">
        <v>17653</v>
      </c>
      <c r="C8802" s="171" t="s">
        <v>15511</v>
      </c>
      <c r="D8802" s="171" t="s">
        <v>80</v>
      </c>
      <c r="E8802" s="11">
        <v>43374</v>
      </c>
      <c r="F8802">
        <v>21</v>
      </c>
      <c r="G8802">
        <v>22.5</v>
      </c>
      <c r="I8802">
        <v>95</v>
      </c>
      <c r="J8802">
        <v>125</v>
      </c>
      <c r="L8802">
        <v>130</v>
      </c>
      <c r="N8802">
        <v>87</v>
      </c>
      <c r="P8802">
        <v>9</v>
      </c>
      <c r="Q8802">
        <v>13</v>
      </c>
      <c r="S8802">
        <v>8</v>
      </c>
    </row>
    <row r="8803" spans="1:19" x14ac:dyDescent="0.3">
      <c r="A8803" t="s">
        <v>17654</v>
      </c>
      <c r="B8803" s="171" t="s">
        <v>17655</v>
      </c>
      <c r="C8803" s="171" t="s">
        <v>76</v>
      </c>
      <c r="D8803" s="171" t="s">
        <v>80</v>
      </c>
      <c r="E8803" s="11">
        <v>43374</v>
      </c>
      <c r="F8803">
        <v>0</v>
      </c>
      <c r="G8803">
        <v>0</v>
      </c>
      <c r="I8803">
        <v>0</v>
      </c>
      <c r="J8803">
        <v>0</v>
      </c>
      <c r="L8803">
        <v>0</v>
      </c>
      <c r="N8803">
        <v>0</v>
      </c>
      <c r="P8803">
        <v>0</v>
      </c>
      <c r="Q8803">
        <v>0</v>
      </c>
      <c r="S8803">
        <v>0</v>
      </c>
    </row>
    <row r="8804" spans="1:19" x14ac:dyDescent="0.3">
      <c r="A8804" t="s">
        <v>17656</v>
      </c>
      <c r="B8804" s="171" t="s">
        <v>17657</v>
      </c>
      <c r="C8804" s="171" t="s">
        <v>10522</v>
      </c>
      <c r="D8804" s="171" t="s">
        <v>4</v>
      </c>
      <c r="E8804" s="11">
        <v>43374</v>
      </c>
      <c r="F8804">
        <v>1</v>
      </c>
      <c r="G8804">
        <v>1</v>
      </c>
      <c r="I8804">
        <v>4</v>
      </c>
      <c r="J8804">
        <v>6</v>
      </c>
      <c r="L8804">
        <v>6</v>
      </c>
      <c r="N8804">
        <v>4</v>
      </c>
      <c r="P8804">
        <v>0</v>
      </c>
      <c r="Q8804">
        <v>0</v>
      </c>
      <c r="S8804">
        <v>0</v>
      </c>
    </row>
    <row r="8805" spans="1:19" x14ac:dyDescent="0.3">
      <c r="A8805" t="s">
        <v>17658</v>
      </c>
      <c r="B8805" s="171" t="s">
        <v>17659</v>
      </c>
      <c r="C8805" s="171" t="s">
        <v>79</v>
      </c>
      <c r="D8805" s="171" t="s">
        <v>4</v>
      </c>
      <c r="E8805" s="11">
        <v>43374</v>
      </c>
      <c r="F8805">
        <v>0</v>
      </c>
      <c r="G8805">
        <v>0</v>
      </c>
      <c r="I8805">
        <v>0</v>
      </c>
      <c r="J8805">
        <v>0</v>
      </c>
      <c r="L8805">
        <v>0</v>
      </c>
      <c r="N8805">
        <v>0</v>
      </c>
      <c r="P8805">
        <v>0</v>
      </c>
      <c r="Q8805">
        <v>0</v>
      </c>
      <c r="S8805">
        <v>0</v>
      </c>
    </row>
    <row r="8806" spans="1:19" x14ac:dyDescent="0.3">
      <c r="A8806" t="s">
        <v>17660</v>
      </c>
      <c r="B8806" s="171" t="s">
        <v>17661</v>
      </c>
      <c r="C8806" s="171" t="s">
        <v>86</v>
      </c>
      <c r="D8806" s="171" t="s">
        <v>4</v>
      </c>
      <c r="E8806" s="11">
        <v>43374</v>
      </c>
      <c r="F8806">
        <v>6.5</v>
      </c>
      <c r="G8806">
        <v>10</v>
      </c>
      <c r="I8806">
        <v>32</v>
      </c>
      <c r="J8806">
        <v>41</v>
      </c>
      <c r="L8806">
        <v>64</v>
      </c>
      <c r="N8806">
        <v>14</v>
      </c>
      <c r="O8806">
        <v>0.57499999999999996</v>
      </c>
      <c r="P8806">
        <v>5</v>
      </c>
      <c r="Q8806">
        <v>10</v>
      </c>
      <c r="S8806">
        <v>18</v>
      </c>
    </row>
    <row r="8807" spans="1:19" x14ac:dyDescent="0.3">
      <c r="A8807" t="s">
        <v>17662</v>
      </c>
      <c r="B8807" s="171" t="s">
        <v>17663</v>
      </c>
      <c r="C8807" s="171" t="s">
        <v>89</v>
      </c>
      <c r="D8807" s="171" t="s">
        <v>4</v>
      </c>
      <c r="E8807" s="11">
        <v>43374</v>
      </c>
      <c r="F8807">
        <v>0</v>
      </c>
      <c r="G8807">
        <v>0</v>
      </c>
      <c r="I8807">
        <v>0</v>
      </c>
      <c r="J8807">
        <v>0</v>
      </c>
      <c r="L8807">
        <v>0</v>
      </c>
      <c r="N8807">
        <v>0</v>
      </c>
      <c r="P8807">
        <v>0</v>
      </c>
      <c r="Q8807">
        <v>0</v>
      </c>
      <c r="S8807">
        <v>0</v>
      </c>
    </row>
    <row r="8808" spans="1:19" x14ac:dyDescent="0.3">
      <c r="A8808" t="s">
        <v>17664</v>
      </c>
      <c r="B8808" s="171" t="s">
        <v>17665</v>
      </c>
      <c r="C8808" s="171" t="s">
        <v>92</v>
      </c>
      <c r="D8808" s="171" t="s">
        <v>4</v>
      </c>
      <c r="E8808" s="11">
        <v>43374</v>
      </c>
      <c r="F8808">
        <v>0</v>
      </c>
      <c r="G8808">
        <v>0</v>
      </c>
      <c r="I8808">
        <v>0</v>
      </c>
      <c r="J8808">
        <v>0</v>
      </c>
      <c r="L8808">
        <v>0</v>
      </c>
      <c r="N8808">
        <v>0</v>
      </c>
      <c r="P8808">
        <v>0</v>
      </c>
      <c r="Q8808">
        <v>0</v>
      </c>
      <c r="S8808">
        <v>0</v>
      </c>
    </row>
    <row r="8809" spans="1:19" x14ac:dyDescent="0.3">
      <c r="A8809" t="s">
        <v>17666</v>
      </c>
      <c r="B8809" s="171" t="s">
        <v>17667</v>
      </c>
      <c r="C8809" s="171" t="s">
        <v>98</v>
      </c>
      <c r="D8809" s="171" t="s">
        <v>4</v>
      </c>
      <c r="E8809" s="11">
        <v>43374</v>
      </c>
      <c r="F8809">
        <v>13.5</v>
      </c>
      <c r="G8809">
        <v>13.5</v>
      </c>
      <c r="I8809">
        <v>53</v>
      </c>
      <c r="J8809">
        <v>81</v>
      </c>
      <c r="L8809">
        <v>78</v>
      </c>
      <c r="N8809">
        <v>47</v>
      </c>
      <c r="P8809">
        <v>6</v>
      </c>
      <c r="Q8809">
        <v>6</v>
      </c>
      <c r="S8809">
        <v>6</v>
      </c>
    </row>
    <row r="8810" spans="1:19" x14ac:dyDescent="0.3">
      <c r="A8810" t="s">
        <v>17668</v>
      </c>
      <c r="B8810" s="171" t="s">
        <v>17669</v>
      </c>
      <c r="C8810" s="171" t="s">
        <v>101</v>
      </c>
      <c r="D8810" s="171" t="s">
        <v>4</v>
      </c>
      <c r="E8810" s="11">
        <v>43374</v>
      </c>
      <c r="F8810">
        <v>30</v>
      </c>
      <c r="G8810">
        <v>37</v>
      </c>
      <c r="I8810">
        <v>327</v>
      </c>
      <c r="J8810">
        <v>331</v>
      </c>
      <c r="L8810">
        <v>414</v>
      </c>
      <c r="N8810">
        <v>299</v>
      </c>
      <c r="P8810">
        <v>9</v>
      </c>
      <c r="Q8810">
        <v>22</v>
      </c>
      <c r="S8810">
        <v>28</v>
      </c>
    </row>
    <row r="8811" spans="1:19" x14ac:dyDescent="0.3">
      <c r="A8811" t="s">
        <v>17670</v>
      </c>
      <c r="B8811" s="171" t="s">
        <v>17671</v>
      </c>
      <c r="C8811" s="171" t="s">
        <v>6843</v>
      </c>
      <c r="D8811" s="171" t="s">
        <v>4</v>
      </c>
      <c r="E8811" s="11">
        <v>43374</v>
      </c>
      <c r="F8811">
        <v>7</v>
      </c>
      <c r="G8811">
        <v>8</v>
      </c>
      <c r="I8811">
        <v>28</v>
      </c>
      <c r="J8811">
        <v>42</v>
      </c>
      <c r="L8811">
        <v>47</v>
      </c>
      <c r="N8811">
        <v>25</v>
      </c>
      <c r="P8811">
        <v>0</v>
      </c>
      <c r="Q8811">
        <v>1</v>
      </c>
      <c r="S8811">
        <v>3</v>
      </c>
    </row>
    <row r="8812" spans="1:19" x14ac:dyDescent="0.3">
      <c r="A8812" t="s">
        <v>17672</v>
      </c>
      <c r="B8812" s="171" t="s">
        <v>17673</v>
      </c>
      <c r="C8812" s="171" t="s">
        <v>107</v>
      </c>
      <c r="D8812" s="171" t="s">
        <v>80</v>
      </c>
      <c r="E8812" s="11">
        <v>43374</v>
      </c>
      <c r="F8812">
        <v>13</v>
      </c>
      <c r="G8812">
        <v>14</v>
      </c>
      <c r="I8812">
        <v>90</v>
      </c>
      <c r="J8812">
        <v>101</v>
      </c>
      <c r="L8812">
        <v>117</v>
      </c>
      <c r="N8812">
        <v>89</v>
      </c>
      <c r="P8812">
        <v>1</v>
      </c>
      <c r="Q8812">
        <v>1</v>
      </c>
      <c r="S8812">
        <v>1</v>
      </c>
    </row>
    <row r="8813" spans="1:19" x14ac:dyDescent="0.3">
      <c r="A8813" t="s">
        <v>17674</v>
      </c>
      <c r="B8813" s="171" t="s">
        <v>17675</v>
      </c>
      <c r="C8813" s="171" t="s">
        <v>113</v>
      </c>
      <c r="D8813" s="171" t="s">
        <v>4</v>
      </c>
      <c r="E8813" s="11">
        <v>43374</v>
      </c>
      <c r="F8813">
        <v>4</v>
      </c>
      <c r="G8813">
        <v>4.5</v>
      </c>
      <c r="I8813">
        <v>15</v>
      </c>
      <c r="J8813">
        <v>24</v>
      </c>
      <c r="L8813">
        <v>26</v>
      </c>
      <c r="N8813">
        <v>14</v>
      </c>
      <c r="P8813">
        <v>1</v>
      </c>
      <c r="Q8813">
        <v>1</v>
      </c>
      <c r="S8813">
        <v>1</v>
      </c>
    </row>
    <row r="8814" spans="1:19" x14ac:dyDescent="0.3">
      <c r="A8814" t="s">
        <v>17676</v>
      </c>
      <c r="B8814" s="171" t="s">
        <v>17677</v>
      </c>
      <c r="C8814" s="171" t="s">
        <v>116</v>
      </c>
      <c r="D8814" s="171" t="s">
        <v>4</v>
      </c>
      <c r="E8814" s="11">
        <v>43374</v>
      </c>
      <c r="F8814">
        <v>5</v>
      </c>
      <c r="G8814">
        <v>5.5</v>
      </c>
      <c r="I8814">
        <v>61</v>
      </c>
      <c r="J8814">
        <v>55</v>
      </c>
      <c r="L8814">
        <v>68</v>
      </c>
      <c r="N8814">
        <v>61</v>
      </c>
      <c r="P8814">
        <v>0</v>
      </c>
      <c r="Q8814">
        <v>0</v>
      </c>
      <c r="S8814">
        <v>0</v>
      </c>
    </row>
    <row r="8815" spans="1:19" x14ac:dyDescent="0.3">
      <c r="A8815" t="s">
        <v>17678</v>
      </c>
      <c r="B8815" s="171" t="s">
        <v>17679</v>
      </c>
      <c r="C8815" s="171" t="s">
        <v>9887</v>
      </c>
      <c r="D8815" s="171" t="s">
        <v>80</v>
      </c>
      <c r="E8815" s="11">
        <v>43374</v>
      </c>
      <c r="F8815">
        <v>0</v>
      </c>
      <c r="G8815">
        <v>0</v>
      </c>
      <c r="I8815">
        <v>0</v>
      </c>
      <c r="J8815">
        <v>0</v>
      </c>
      <c r="L8815">
        <v>0</v>
      </c>
      <c r="N8815">
        <v>0</v>
      </c>
      <c r="P8815">
        <v>0</v>
      </c>
      <c r="Q8815">
        <v>0</v>
      </c>
      <c r="S8815">
        <v>0</v>
      </c>
    </row>
    <row r="8816" spans="1:19" x14ac:dyDescent="0.3">
      <c r="A8816" t="s">
        <v>17680</v>
      </c>
      <c r="B8816" s="171" t="s">
        <v>17681</v>
      </c>
      <c r="C8816" s="171" t="s">
        <v>9862</v>
      </c>
      <c r="D8816" s="171" t="s">
        <v>4</v>
      </c>
      <c r="E8816" s="11">
        <v>43374</v>
      </c>
      <c r="F8816">
        <v>0</v>
      </c>
      <c r="G8816">
        <v>0</v>
      </c>
      <c r="I8816">
        <v>0</v>
      </c>
      <c r="J8816">
        <v>0</v>
      </c>
      <c r="L8816">
        <v>0</v>
      </c>
      <c r="N8816">
        <v>0</v>
      </c>
      <c r="P8816">
        <v>0</v>
      </c>
      <c r="Q8816">
        <v>0</v>
      </c>
      <c r="S8816">
        <v>0</v>
      </c>
    </row>
    <row r="8817" spans="1:19" x14ac:dyDescent="0.3">
      <c r="A8817" t="s">
        <v>17682</v>
      </c>
      <c r="B8817" s="171" t="s">
        <v>17683</v>
      </c>
      <c r="C8817" s="171" t="s">
        <v>10525</v>
      </c>
      <c r="D8817" s="171" t="s">
        <v>4</v>
      </c>
      <c r="E8817" s="11">
        <v>43374</v>
      </c>
      <c r="F8817">
        <v>0</v>
      </c>
      <c r="G8817">
        <v>0</v>
      </c>
      <c r="I8817">
        <v>0</v>
      </c>
      <c r="J8817">
        <v>0</v>
      </c>
      <c r="L8817">
        <v>0</v>
      </c>
      <c r="N8817">
        <v>0</v>
      </c>
      <c r="P8817">
        <v>0</v>
      </c>
      <c r="Q8817">
        <v>0</v>
      </c>
      <c r="S8817">
        <v>0</v>
      </c>
    </row>
    <row r="8818" spans="1:19" x14ac:dyDescent="0.3">
      <c r="A8818" t="s">
        <v>17684</v>
      </c>
      <c r="B8818" s="171" t="s">
        <v>17685</v>
      </c>
      <c r="C8818" s="171" t="s">
        <v>11260</v>
      </c>
      <c r="D8818" s="171" t="s">
        <v>80</v>
      </c>
      <c r="E8818" s="11">
        <v>43374</v>
      </c>
      <c r="F8818">
        <v>0</v>
      </c>
      <c r="G8818">
        <v>0</v>
      </c>
      <c r="I8818">
        <v>0</v>
      </c>
      <c r="J8818">
        <v>0</v>
      </c>
      <c r="L8818">
        <v>0</v>
      </c>
      <c r="N8818">
        <v>0</v>
      </c>
      <c r="P8818">
        <v>0</v>
      </c>
      <c r="Q8818">
        <v>0</v>
      </c>
      <c r="S8818">
        <v>0</v>
      </c>
    </row>
    <row r="8819" spans="1:19" x14ac:dyDescent="0.3">
      <c r="A8819" t="s">
        <v>17686</v>
      </c>
      <c r="B8819" s="171" t="s">
        <v>17687</v>
      </c>
      <c r="C8819" s="171" t="s">
        <v>10528</v>
      </c>
      <c r="D8819" s="171" t="s">
        <v>4</v>
      </c>
      <c r="E8819" s="11">
        <v>43374</v>
      </c>
      <c r="F8819">
        <v>0</v>
      </c>
      <c r="G8819">
        <v>0</v>
      </c>
      <c r="I8819">
        <v>0</v>
      </c>
      <c r="J8819">
        <v>0</v>
      </c>
      <c r="L8819">
        <v>0</v>
      </c>
      <c r="N8819">
        <v>0</v>
      </c>
      <c r="P8819">
        <v>0</v>
      </c>
      <c r="Q8819">
        <v>0</v>
      </c>
      <c r="S8819">
        <v>0</v>
      </c>
    </row>
    <row r="8820" spans="1:19" x14ac:dyDescent="0.3">
      <c r="A8820" t="s">
        <v>17688</v>
      </c>
      <c r="B8820" s="171" t="s">
        <v>17689</v>
      </c>
      <c r="C8820" s="171" t="s">
        <v>119</v>
      </c>
      <c r="D8820" s="171" t="s">
        <v>4</v>
      </c>
      <c r="E8820" s="11">
        <v>43374</v>
      </c>
      <c r="F8820">
        <v>0</v>
      </c>
      <c r="G8820">
        <v>0</v>
      </c>
      <c r="I8820">
        <v>0</v>
      </c>
      <c r="J8820">
        <v>0</v>
      </c>
      <c r="L8820">
        <v>0</v>
      </c>
      <c r="N8820">
        <v>0</v>
      </c>
      <c r="P8820">
        <v>0</v>
      </c>
      <c r="Q8820">
        <v>0</v>
      </c>
      <c r="S8820">
        <v>0</v>
      </c>
    </row>
    <row r="8821" spans="1:19" x14ac:dyDescent="0.3">
      <c r="A8821" t="s">
        <v>17690</v>
      </c>
      <c r="B8821" s="171" t="s">
        <v>17691</v>
      </c>
      <c r="C8821" s="171" t="s">
        <v>122</v>
      </c>
      <c r="D8821" s="171" t="s">
        <v>80</v>
      </c>
      <c r="E8821" s="11">
        <v>43374</v>
      </c>
      <c r="F8821">
        <v>0</v>
      </c>
      <c r="G8821">
        <v>0</v>
      </c>
      <c r="I8821">
        <v>0</v>
      </c>
      <c r="J8821">
        <v>0</v>
      </c>
      <c r="L8821">
        <v>0</v>
      </c>
      <c r="N8821">
        <v>0</v>
      </c>
      <c r="P8821">
        <v>0</v>
      </c>
      <c r="Q8821">
        <v>0</v>
      </c>
      <c r="S8821">
        <v>0</v>
      </c>
    </row>
    <row r="8822" spans="1:19" x14ac:dyDescent="0.3">
      <c r="A8822" t="s">
        <v>17692</v>
      </c>
      <c r="B8822" s="171" t="s">
        <v>17693</v>
      </c>
      <c r="C8822" s="171" t="s">
        <v>125</v>
      </c>
      <c r="D8822" s="171" t="s">
        <v>80</v>
      </c>
      <c r="E8822" s="11">
        <v>43374</v>
      </c>
      <c r="F8822">
        <v>0</v>
      </c>
      <c r="G8822">
        <v>0</v>
      </c>
      <c r="I8822">
        <v>0</v>
      </c>
      <c r="J8822">
        <v>0</v>
      </c>
      <c r="L8822">
        <v>0</v>
      </c>
      <c r="N8822">
        <v>0</v>
      </c>
      <c r="O8822" t="e">
        <v>#DIV/0!</v>
      </c>
      <c r="P8822">
        <v>0</v>
      </c>
      <c r="Q8822">
        <v>0</v>
      </c>
      <c r="S8822">
        <v>0</v>
      </c>
    </row>
    <row r="8823" spans="1:19" x14ac:dyDescent="0.3">
      <c r="A8823" t="s">
        <v>17694</v>
      </c>
      <c r="B8823" s="171" t="s">
        <v>17695</v>
      </c>
      <c r="C8823" s="171" t="s">
        <v>128</v>
      </c>
      <c r="D8823" s="171" t="s">
        <v>4</v>
      </c>
      <c r="E8823" s="11">
        <v>43374</v>
      </c>
      <c r="F8823">
        <v>0</v>
      </c>
      <c r="G8823">
        <v>0</v>
      </c>
      <c r="I8823">
        <v>0</v>
      </c>
      <c r="J8823">
        <v>0</v>
      </c>
      <c r="L8823">
        <v>0</v>
      </c>
      <c r="N8823">
        <v>0</v>
      </c>
      <c r="P8823">
        <v>0</v>
      </c>
      <c r="Q8823">
        <v>0</v>
      </c>
      <c r="S8823">
        <v>0</v>
      </c>
    </row>
    <row r="8824" spans="1:19" x14ac:dyDescent="0.3">
      <c r="A8824" t="s">
        <v>17696</v>
      </c>
      <c r="B8824" s="171" t="s">
        <v>17697</v>
      </c>
      <c r="C8824" s="171" t="s">
        <v>131</v>
      </c>
      <c r="D8824" s="171" t="s">
        <v>4</v>
      </c>
      <c r="E8824" s="11">
        <v>43374</v>
      </c>
      <c r="F8824">
        <v>0</v>
      </c>
      <c r="G8824">
        <v>0</v>
      </c>
      <c r="I8824">
        <v>0</v>
      </c>
      <c r="J8824">
        <v>0</v>
      </c>
      <c r="L8824">
        <v>0</v>
      </c>
      <c r="N8824">
        <v>0</v>
      </c>
      <c r="P8824">
        <v>0</v>
      </c>
      <c r="Q8824">
        <v>0</v>
      </c>
      <c r="S8824">
        <v>0</v>
      </c>
    </row>
    <row r="8825" spans="1:19" x14ac:dyDescent="0.3">
      <c r="A8825" t="s">
        <v>17698</v>
      </c>
      <c r="B8825" s="171" t="s">
        <v>17699</v>
      </c>
      <c r="C8825" s="171" t="s">
        <v>10531</v>
      </c>
      <c r="D8825" s="171" t="s">
        <v>4</v>
      </c>
      <c r="E8825" s="11">
        <v>43374</v>
      </c>
      <c r="F8825">
        <v>0</v>
      </c>
      <c r="G8825">
        <v>0</v>
      </c>
      <c r="I8825">
        <v>0</v>
      </c>
      <c r="J8825">
        <v>0</v>
      </c>
      <c r="L8825">
        <v>0</v>
      </c>
      <c r="N8825">
        <v>0</v>
      </c>
      <c r="P8825">
        <v>0</v>
      </c>
      <c r="Q8825">
        <v>0</v>
      </c>
      <c r="S8825">
        <v>0</v>
      </c>
    </row>
    <row r="8826" spans="1:19" x14ac:dyDescent="0.3">
      <c r="A8826" t="s">
        <v>17700</v>
      </c>
      <c r="B8826" s="171" t="s">
        <v>17701</v>
      </c>
      <c r="C8826" s="171" t="s">
        <v>137</v>
      </c>
      <c r="D8826" s="171" t="s">
        <v>80</v>
      </c>
      <c r="E8826" s="11">
        <v>43374</v>
      </c>
      <c r="F8826">
        <v>6</v>
      </c>
      <c r="G8826">
        <v>5.5</v>
      </c>
      <c r="I8826">
        <v>42</v>
      </c>
      <c r="J8826">
        <v>66</v>
      </c>
      <c r="L8826">
        <v>62</v>
      </c>
      <c r="N8826">
        <v>42</v>
      </c>
      <c r="P8826">
        <v>0</v>
      </c>
      <c r="Q8826">
        <v>0</v>
      </c>
      <c r="S8826">
        <v>0</v>
      </c>
    </row>
    <row r="8827" spans="1:19" x14ac:dyDescent="0.3">
      <c r="A8827" t="s">
        <v>17702</v>
      </c>
      <c r="B8827" s="171" t="s">
        <v>17703</v>
      </c>
      <c r="C8827" s="171" t="s">
        <v>140</v>
      </c>
      <c r="D8827" s="171" t="s">
        <v>4</v>
      </c>
      <c r="E8827" s="11">
        <v>43374</v>
      </c>
      <c r="F8827">
        <v>6</v>
      </c>
      <c r="G8827">
        <v>5.5</v>
      </c>
      <c r="I8827">
        <v>42</v>
      </c>
      <c r="J8827">
        <v>66</v>
      </c>
      <c r="L8827">
        <v>62</v>
      </c>
      <c r="N8827">
        <v>42</v>
      </c>
      <c r="P8827">
        <v>0</v>
      </c>
      <c r="Q8827">
        <v>0</v>
      </c>
      <c r="S8827">
        <v>0</v>
      </c>
    </row>
    <row r="8828" spans="1:19" x14ac:dyDescent="0.3">
      <c r="A8828" t="s">
        <v>17704</v>
      </c>
      <c r="B8828" s="171" t="s">
        <v>17705</v>
      </c>
      <c r="C8828" s="171" t="s">
        <v>8615</v>
      </c>
      <c r="D8828" s="171" t="s">
        <v>80</v>
      </c>
      <c r="E8828" s="11">
        <v>43374</v>
      </c>
      <c r="F8828">
        <v>0</v>
      </c>
      <c r="G8828">
        <v>0</v>
      </c>
      <c r="I8828">
        <v>0</v>
      </c>
      <c r="J8828">
        <v>0</v>
      </c>
      <c r="L8828">
        <v>0</v>
      </c>
      <c r="N8828">
        <v>0</v>
      </c>
      <c r="P8828">
        <v>0</v>
      </c>
      <c r="Q8828">
        <v>0</v>
      </c>
      <c r="S8828">
        <v>0</v>
      </c>
    </row>
    <row r="8829" spans="1:19" x14ac:dyDescent="0.3">
      <c r="A8829" t="s">
        <v>17706</v>
      </c>
      <c r="B8829" s="171" t="s">
        <v>17707</v>
      </c>
      <c r="C8829" s="171" t="s">
        <v>8590</v>
      </c>
      <c r="D8829" s="171" t="s">
        <v>4</v>
      </c>
      <c r="E8829" s="11">
        <v>43374</v>
      </c>
      <c r="F8829">
        <v>0</v>
      </c>
      <c r="G8829">
        <v>0</v>
      </c>
      <c r="I8829">
        <v>0</v>
      </c>
      <c r="J8829">
        <v>0</v>
      </c>
      <c r="L8829">
        <v>0</v>
      </c>
      <c r="N8829">
        <v>0</v>
      </c>
      <c r="P8829">
        <v>0</v>
      </c>
      <c r="Q8829">
        <v>0</v>
      </c>
      <c r="S8829">
        <v>0</v>
      </c>
    </row>
    <row r="8830" spans="1:19" x14ac:dyDescent="0.3">
      <c r="A8830" t="s">
        <v>17708</v>
      </c>
      <c r="B8830" s="171" t="s">
        <v>17709</v>
      </c>
      <c r="C8830" s="171" t="s">
        <v>167</v>
      </c>
      <c r="D8830" s="171" t="s">
        <v>80</v>
      </c>
      <c r="E8830" s="11">
        <v>43374</v>
      </c>
      <c r="F8830">
        <v>3</v>
      </c>
      <c r="G8830">
        <v>5.5</v>
      </c>
      <c r="I8830">
        <v>57</v>
      </c>
      <c r="J8830">
        <v>33</v>
      </c>
      <c r="L8830">
        <v>62</v>
      </c>
      <c r="N8830">
        <v>54</v>
      </c>
      <c r="P8830">
        <v>0</v>
      </c>
      <c r="Q8830">
        <v>0</v>
      </c>
      <c r="S8830">
        <v>3</v>
      </c>
    </row>
    <row r="8831" spans="1:19" x14ac:dyDescent="0.3">
      <c r="A8831" t="s">
        <v>17710</v>
      </c>
      <c r="B8831" s="171" t="s">
        <v>17711</v>
      </c>
      <c r="C8831" s="171" t="s">
        <v>16557</v>
      </c>
      <c r="D8831" s="171" t="s">
        <v>4</v>
      </c>
      <c r="E8831" s="11">
        <v>43374</v>
      </c>
      <c r="F8831">
        <v>0</v>
      </c>
      <c r="G8831">
        <v>0</v>
      </c>
      <c r="I8831">
        <v>0</v>
      </c>
      <c r="J8831">
        <v>0</v>
      </c>
      <c r="L8831">
        <v>0</v>
      </c>
      <c r="N8831">
        <v>0</v>
      </c>
      <c r="P8831">
        <v>0</v>
      </c>
      <c r="Q8831">
        <v>0</v>
      </c>
      <c r="S8831">
        <v>0</v>
      </c>
    </row>
    <row r="8832" spans="1:19" x14ac:dyDescent="0.3">
      <c r="A8832" t="s">
        <v>17712</v>
      </c>
      <c r="B8832" s="171" t="s">
        <v>17713</v>
      </c>
      <c r="C8832" s="171" t="s">
        <v>170</v>
      </c>
      <c r="D8832" s="171" t="s">
        <v>4</v>
      </c>
      <c r="E8832" s="11">
        <v>43374</v>
      </c>
      <c r="F8832">
        <v>3</v>
      </c>
      <c r="G8832">
        <v>5.5</v>
      </c>
      <c r="I8832">
        <v>57</v>
      </c>
      <c r="J8832">
        <v>33</v>
      </c>
      <c r="L8832">
        <v>62</v>
      </c>
      <c r="N8832">
        <v>54</v>
      </c>
      <c r="P8832">
        <v>0</v>
      </c>
      <c r="Q8832">
        <v>0</v>
      </c>
      <c r="S8832">
        <v>3</v>
      </c>
    </row>
    <row r="8833" spans="1:20" x14ac:dyDescent="0.3">
      <c r="A8833" t="s">
        <v>17714</v>
      </c>
      <c r="B8833" s="171" t="s">
        <v>17715</v>
      </c>
      <c r="C8833" s="171" t="s">
        <v>179</v>
      </c>
      <c r="D8833" s="171" t="s">
        <v>80</v>
      </c>
      <c r="E8833" s="11">
        <v>43374</v>
      </c>
      <c r="F8833">
        <v>8</v>
      </c>
      <c r="G8833">
        <v>7.5</v>
      </c>
      <c r="I8833">
        <v>107</v>
      </c>
      <c r="J8833">
        <v>91</v>
      </c>
      <c r="L8833">
        <v>84</v>
      </c>
      <c r="N8833">
        <v>86</v>
      </c>
      <c r="P8833">
        <v>0</v>
      </c>
      <c r="Q8833">
        <v>7</v>
      </c>
      <c r="S8833">
        <v>21</v>
      </c>
    </row>
    <row r="8834" spans="1:20" x14ac:dyDescent="0.3">
      <c r="A8834" t="s">
        <v>17716</v>
      </c>
      <c r="B8834" s="171" t="s">
        <v>17717</v>
      </c>
      <c r="C8834" s="171" t="s">
        <v>182</v>
      </c>
      <c r="D8834" s="171" t="s">
        <v>4</v>
      </c>
      <c r="E8834" s="11">
        <v>43374</v>
      </c>
      <c r="F8834">
        <v>8</v>
      </c>
      <c r="G8834">
        <v>7.5</v>
      </c>
      <c r="I8834">
        <v>107</v>
      </c>
      <c r="J8834">
        <v>91</v>
      </c>
      <c r="L8834">
        <v>84</v>
      </c>
      <c r="N8834">
        <v>86</v>
      </c>
      <c r="P8834">
        <v>0</v>
      </c>
      <c r="Q8834">
        <v>7</v>
      </c>
      <c r="S8834">
        <v>21</v>
      </c>
    </row>
    <row r="8835" spans="1:20" x14ac:dyDescent="0.3">
      <c r="A8835" t="s">
        <v>17718</v>
      </c>
      <c r="B8835" s="171" t="s">
        <v>17719</v>
      </c>
      <c r="C8835" s="171" t="s">
        <v>185</v>
      </c>
      <c r="D8835" s="171" t="s">
        <v>80</v>
      </c>
      <c r="E8835" s="11">
        <v>43374</v>
      </c>
      <c r="F8835">
        <v>11.5</v>
      </c>
      <c r="G8835">
        <v>11.5</v>
      </c>
      <c r="I8835">
        <v>44</v>
      </c>
      <c r="J8835">
        <v>69</v>
      </c>
      <c r="L8835">
        <v>67</v>
      </c>
      <c r="N8835">
        <v>38</v>
      </c>
      <c r="P8835">
        <v>4</v>
      </c>
      <c r="Q8835">
        <v>5</v>
      </c>
      <c r="S8835">
        <v>6</v>
      </c>
    </row>
    <row r="8836" spans="1:20" x14ac:dyDescent="0.3">
      <c r="A8836" t="s">
        <v>17720</v>
      </c>
      <c r="B8836" s="171" t="s">
        <v>17721</v>
      </c>
      <c r="C8836" s="171" t="s">
        <v>188</v>
      </c>
      <c r="D8836" s="171" t="s">
        <v>4</v>
      </c>
      <c r="E8836" s="11">
        <v>43374</v>
      </c>
      <c r="F8836">
        <v>6.5</v>
      </c>
      <c r="G8836">
        <v>6</v>
      </c>
      <c r="I8836">
        <v>25</v>
      </c>
      <c r="J8836">
        <v>39</v>
      </c>
      <c r="L8836">
        <v>35</v>
      </c>
      <c r="N8836">
        <v>22</v>
      </c>
      <c r="P8836">
        <v>4</v>
      </c>
      <c r="Q8836">
        <v>4</v>
      </c>
      <c r="S8836">
        <v>3</v>
      </c>
    </row>
    <row r="8837" spans="1:20" x14ac:dyDescent="0.3">
      <c r="A8837" t="s">
        <v>17722</v>
      </c>
      <c r="B8837" s="171" t="s">
        <v>17723</v>
      </c>
      <c r="C8837" s="171" t="s">
        <v>10537</v>
      </c>
      <c r="D8837" s="171" t="s">
        <v>4</v>
      </c>
      <c r="E8837" s="11">
        <v>43374</v>
      </c>
      <c r="F8837">
        <v>5</v>
      </c>
      <c r="G8837">
        <v>5.5</v>
      </c>
      <c r="I8837">
        <v>19</v>
      </c>
      <c r="J8837">
        <v>30</v>
      </c>
      <c r="L8837">
        <v>32</v>
      </c>
      <c r="N8837">
        <v>16</v>
      </c>
      <c r="P8837">
        <v>0</v>
      </c>
      <c r="Q8837">
        <v>1</v>
      </c>
      <c r="S8837">
        <v>3</v>
      </c>
    </row>
    <row r="8838" spans="1:20" x14ac:dyDescent="0.3">
      <c r="A8838" t="s">
        <v>17724</v>
      </c>
      <c r="B8838" s="171" t="s">
        <v>17725</v>
      </c>
      <c r="C8838" s="171" t="s">
        <v>191</v>
      </c>
      <c r="D8838" s="171" t="s">
        <v>80</v>
      </c>
      <c r="E8838" s="11">
        <v>43374</v>
      </c>
      <c r="F8838">
        <v>10.5</v>
      </c>
      <c r="G8838">
        <v>15.5</v>
      </c>
      <c r="I8838">
        <v>67</v>
      </c>
      <c r="J8838">
        <v>90</v>
      </c>
      <c r="L8838">
        <v>138</v>
      </c>
      <c r="N8838">
        <v>56</v>
      </c>
      <c r="O8838">
        <v>1.1499999999999999</v>
      </c>
      <c r="P8838">
        <v>11</v>
      </c>
      <c r="Q8838">
        <v>20</v>
      </c>
      <c r="S8838">
        <v>11</v>
      </c>
      <c r="T8838">
        <v>0.78649999999999998</v>
      </c>
    </row>
    <row r="8839" spans="1:20" x14ac:dyDescent="0.3">
      <c r="A8839" t="s">
        <v>17726</v>
      </c>
      <c r="B8839" s="171" t="s">
        <v>17727</v>
      </c>
      <c r="C8839" s="171" t="s">
        <v>194</v>
      </c>
      <c r="D8839" s="171" t="s">
        <v>4</v>
      </c>
      <c r="E8839" s="11">
        <v>43374</v>
      </c>
      <c r="F8839">
        <v>4.5</v>
      </c>
      <c r="G8839">
        <v>6</v>
      </c>
      <c r="I8839">
        <v>22</v>
      </c>
      <c r="J8839">
        <v>29</v>
      </c>
      <c r="L8839">
        <v>40</v>
      </c>
      <c r="N8839">
        <v>14</v>
      </c>
      <c r="O8839">
        <v>1.1499999999999999</v>
      </c>
      <c r="P8839">
        <v>5</v>
      </c>
      <c r="Q8839">
        <v>10</v>
      </c>
      <c r="S8839">
        <v>8</v>
      </c>
    </row>
    <row r="8840" spans="1:20" x14ac:dyDescent="0.3">
      <c r="A8840" t="s">
        <v>17728</v>
      </c>
      <c r="B8840" s="171" t="s">
        <v>17729</v>
      </c>
      <c r="C8840" s="171" t="s">
        <v>197</v>
      </c>
      <c r="D8840" s="171" t="s">
        <v>4</v>
      </c>
      <c r="E8840" s="11">
        <v>43374</v>
      </c>
      <c r="F8840">
        <v>6</v>
      </c>
      <c r="G8840">
        <v>9.5</v>
      </c>
      <c r="I8840">
        <v>45</v>
      </c>
      <c r="J8840">
        <v>61</v>
      </c>
      <c r="L8840">
        <v>98</v>
      </c>
      <c r="N8840">
        <v>42</v>
      </c>
      <c r="P8840">
        <v>6</v>
      </c>
      <c r="Q8840">
        <v>10</v>
      </c>
      <c r="S8840">
        <v>3</v>
      </c>
    </row>
    <row r="8841" spans="1:20" x14ac:dyDescent="0.3">
      <c r="A8841" t="s">
        <v>17730</v>
      </c>
      <c r="B8841" s="171" t="s">
        <v>17731</v>
      </c>
      <c r="C8841" s="171" t="s">
        <v>209</v>
      </c>
      <c r="D8841" s="171" t="s">
        <v>4</v>
      </c>
      <c r="E8841" s="11">
        <v>43374</v>
      </c>
      <c r="F8841">
        <v>0</v>
      </c>
      <c r="G8841">
        <v>0</v>
      </c>
      <c r="I8841">
        <v>0</v>
      </c>
      <c r="J8841">
        <v>0</v>
      </c>
      <c r="L8841">
        <v>0</v>
      </c>
      <c r="N8841">
        <v>0</v>
      </c>
      <c r="P8841">
        <v>0</v>
      </c>
      <c r="Q8841">
        <v>0</v>
      </c>
      <c r="S8841">
        <v>0</v>
      </c>
    </row>
    <row r="8842" spans="1:20" x14ac:dyDescent="0.3">
      <c r="A8842" t="s">
        <v>17732</v>
      </c>
      <c r="B8842" s="171" t="s">
        <v>17733</v>
      </c>
      <c r="C8842" s="171" t="s">
        <v>212</v>
      </c>
      <c r="D8842" s="171" t="s">
        <v>80</v>
      </c>
      <c r="E8842" s="11">
        <v>43374</v>
      </c>
      <c r="F8842">
        <v>0</v>
      </c>
      <c r="G8842">
        <v>0</v>
      </c>
      <c r="I8842">
        <v>0</v>
      </c>
      <c r="J8842">
        <v>0</v>
      </c>
      <c r="L8842">
        <v>0</v>
      </c>
      <c r="N8842">
        <v>0</v>
      </c>
      <c r="P8842">
        <v>0</v>
      </c>
      <c r="Q8842">
        <v>0</v>
      </c>
      <c r="S8842">
        <v>0</v>
      </c>
    </row>
    <row r="8843" spans="1:20" x14ac:dyDescent="0.3">
      <c r="A8843" t="s">
        <v>17734</v>
      </c>
      <c r="B8843" s="171" t="s">
        <v>17735</v>
      </c>
      <c r="C8843" s="171" t="s">
        <v>215</v>
      </c>
      <c r="D8843" s="171" t="s">
        <v>80</v>
      </c>
      <c r="E8843" s="11">
        <v>43374</v>
      </c>
      <c r="F8843">
        <v>2</v>
      </c>
      <c r="G8843">
        <v>3.5</v>
      </c>
      <c r="I8843">
        <v>15</v>
      </c>
      <c r="J8843">
        <v>25</v>
      </c>
      <c r="L8843">
        <v>40</v>
      </c>
      <c r="N8843">
        <v>14</v>
      </c>
      <c r="P8843">
        <v>3</v>
      </c>
      <c r="Q8843">
        <v>5</v>
      </c>
      <c r="S8843">
        <v>1</v>
      </c>
    </row>
    <row r="8844" spans="1:20" x14ac:dyDescent="0.3">
      <c r="A8844" t="s">
        <v>17736</v>
      </c>
      <c r="B8844" s="171" t="s">
        <v>17737</v>
      </c>
      <c r="C8844" s="171" t="s">
        <v>218</v>
      </c>
      <c r="D8844" s="171" t="s">
        <v>4</v>
      </c>
      <c r="E8844" s="11">
        <v>43374</v>
      </c>
      <c r="F8844">
        <v>2</v>
      </c>
      <c r="G8844">
        <v>3.5</v>
      </c>
      <c r="I8844">
        <v>15</v>
      </c>
      <c r="J8844">
        <v>25</v>
      </c>
      <c r="L8844">
        <v>40</v>
      </c>
      <c r="N8844">
        <v>14</v>
      </c>
      <c r="P8844">
        <v>3</v>
      </c>
      <c r="Q8844">
        <v>5</v>
      </c>
      <c r="S8844">
        <v>1</v>
      </c>
    </row>
    <row r="8845" spans="1:20" x14ac:dyDescent="0.3">
      <c r="A8845" t="s">
        <v>17738</v>
      </c>
      <c r="B8845" s="171" t="s">
        <v>17739</v>
      </c>
      <c r="C8845" s="171" t="s">
        <v>8233</v>
      </c>
      <c r="D8845" s="171" t="s">
        <v>80</v>
      </c>
      <c r="E8845" s="11">
        <v>43374</v>
      </c>
      <c r="F8845">
        <v>0</v>
      </c>
      <c r="G8845">
        <v>0</v>
      </c>
      <c r="I8845">
        <v>0</v>
      </c>
      <c r="J8845">
        <v>0</v>
      </c>
      <c r="L8845">
        <v>0</v>
      </c>
      <c r="N8845">
        <v>0</v>
      </c>
      <c r="P8845">
        <v>0</v>
      </c>
      <c r="Q8845">
        <v>0</v>
      </c>
      <c r="S8845">
        <v>0</v>
      </c>
    </row>
    <row r="8846" spans="1:20" x14ac:dyDescent="0.3">
      <c r="A8846" t="s">
        <v>17740</v>
      </c>
      <c r="B8846" s="171" t="s">
        <v>17741</v>
      </c>
      <c r="C8846" s="171" t="s">
        <v>8193</v>
      </c>
      <c r="D8846" s="171" t="s">
        <v>4</v>
      </c>
      <c r="E8846" s="11">
        <v>43374</v>
      </c>
      <c r="F8846">
        <v>0</v>
      </c>
      <c r="G8846">
        <v>0</v>
      </c>
      <c r="I8846">
        <v>0</v>
      </c>
      <c r="J8846">
        <v>0</v>
      </c>
      <c r="L8846">
        <v>0</v>
      </c>
      <c r="N8846">
        <v>0</v>
      </c>
      <c r="P8846">
        <v>0</v>
      </c>
      <c r="Q8846">
        <v>0</v>
      </c>
      <c r="S8846">
        <v>0</v>
      </c>
    </row>
    <row r="8847" spans="1:20" x14ac:dyDescent="0.3">
      <c r="A8847" t="s">
        <v>17742</v>
      </c>
      <c r="B8847" s="171" t="s">
        <v>17743</v>
      </c>
      <c r="C8847" s="171" t="s">
        <v>233</v>
      </c>
      <c r="D8847" s="171" t="s">
        <v>80</v>
      </c>
      <c r="E8847" s="11">
        <v>43374</v>
      </c>
      <c r="F8847">
        <v>0</v>
      </c>
      <c r="G8847">
        <v>0</v>
      </c>
      <c r="I8847">
        <v>0</v>
      </c>
      <c r="J8847">
        <v>0</v>
      </c>
      <c r="L8847">
        <v>0</v>
      </c>
      <c r="N8847">
        <v>0</v>
      </c>
      <c r="P8847">
        <v>0</v>
      </c>
      <c r="Q8847">
        <v>0</v>
      </c>
      <c r="S8847">
        <v>0</v>
      </c>
    </row>
    <row r="8848" spans="1:20" x14ac:dyDescent="0.3">
      <c r="A8848" t="s">
        <v>17744</v>
      </c>
      <c r="B8848" s="171" t="s">
        <v>17745</v>
      </c>
      <c r="C8848" s="171" t="s">
        <v>236</v>
      </c>
      <c r="D8848" s="171" t="s">
        <v>4</v>
      </c>
      <c r="E8848" s="11">
        <v>43374</v>
      </c>
      <c r="F8848">
        <v>0</v>
      </c>
      <c r="G8848">
        <v>0</v>
      </c>
      <c r="I8848">
        <v>0</v>
      </c>
      <c r="J8848">
        <v>0</v>
      </c>
      <c r="L8848">
        <v>0</v>
      </c>
      <c r="N8848">
        <v>0</v>
      </c>
      <c r="P8848">
        <v>0</v>
      </c>
      <c r="Q8848">
        <v>0</v>
      </c>
      <c r="S8848">
        <v>0</v>
      </c>
    </row>
    <row r="8849" spans="1:20" x14ac:dyDescent="0.3">
      <c r="A8849" t="s">
        <v>17746</v>
      </c>
      <c r="B8849" s="171" t="s">
        <v>17747</v>
      </c>
      <c r="C8849" s="171" t="s">
        <v>239</v>
      </c>
      <c r="D8849" s="171" t="s">
        <v>4</v>
      </c>
      <c r="E8849" s="11">
        <v>43374</v>
      </c>
      <c r="F8849">
        <v>0</v>
      </c>
      <c r="G8849">
        <v>0</v>
      </c>
      <c r="I8849">
        <v>0</v>
      </c>
      <c r="J8849">
        <v>0</v>
      </c>
      <c r="L8849">
        <v>0</v>
      </c>
      <c r="N8849">
        <v>0</v>
      </c>
      <c r="P8849">
        <v>0</v>
      </c>
      <c r="Q8849">
        <v>0</v>
      </c>
      <c r="S8849">
        <v>0</v>
      </c>
    </row>
    <row r="8850" spans="1:20" x14ac:dyDescent="0.3">
      <c r="A8850" t="s">
        <v>17748</v>
      </c>
      <c r="B8850" s="171" t="s">
        <v>17749</v>
      </c>
      <c r="C8850" s="171" t="s">
        <v>143</v>
      </c>
      <c r="D8850" s="171" t="s">
        <v>4</v>
      </c>
      <c r="E8850" s="11">
        <v>43374</v>
      </c>
      <c r="F8850">
        <v>0</v>
      </c>
      <c r="G8850">
        <v>0</v>
      </c>
      <c r="I8850">
        <v>0</v>
      </c>
      <c r="J8850">
        <v>0</v>
      </c>
      <c r="L8850">
        <v>0</v>
      </c>
      <c r="N8850">
        <v>0</v>
      </c>
      <c r="P8850">
        <v>0</v>
      </c>
      <c r="Q8850">
        <v>0</v>
      </c>
      <c r="S8850">
        <v>0</v>
      </c>
    </row>
    <row r="8851" spans="1:20" x14ac:dyDescent="0.3">
      <c r="A8851" t="s">
        <v>17750</v>
      </c>
      <c r="B8851" s="171" t="s">
        <v>17751</v>
      </c>
      <c r="C8851" s="171" t="s">
        <v>146</v>
      </c>
      <c r="D8851" s="171" t="s">
        <v>80</v>
      </c>
      <c r="E8851" s="11">
        <v>43374</v>
      </c>
      <c r="F8851">
        <v>5</v>
      </c>
      <c r="G8851">
        <v>7</v>
      </c>
      <c r="I8851">
        <v>21</v>
      </c>
      <c r="J8851">
        <v>30</v>
      </c>
      <c r="L8851">
        <v>42</v>
      </c>
      <c r="N8851">
        <v>11</v>
      </c>
      <c r="O8851">
        <v>0</v>
      </c>
      <c r="P8851">
        <v>1</v>
      </c>
      <c r="Q8851">
        <v>1</v>
      </c>
      <c r="S8851">
        <v>10</v>
      </c>
    </row>
    <row r="8852" spans="1:20" x14ac:dyDescent="0.3">
      <c r="A8852" t="s">
        <v>17752</v>
      </c>
      <c r="B8852" s="171" t="s">
        <v>17753</v>
      </c>
      <c r="C8852" s="171" t="s">
        <v>152</v>
      </c>
      <c r="D8852" s="171" t="s">
        <v>4</v>
      </c>
      <c r="E8852" s="11">
        <v>43374</v>
      </c>
      <c r="F8852">
        <v>2</v>
      </c>
      <c r="G8852">
        <v>4</v>
      </c>
      <c r="I8852">
        <v>10</v>
      </c>
      <c r="J8852">
        <v>12</v>
      </c>
      <c r="L8852">
        <v>24</v>
      </c>
      <c r="N8852">
        <v>0</v>
      </c>
      <c r="O8852">
        <v>0</v>
      </c>
      <c r="P8852">
        <v>0</v>
      </c>
      <c r="Q8852">
        <v>0</v>
      </c>
      <c r="S8852">
        <v>10</v>
      </c>
    </row>
    <row r="8853" spans="1:20" x14ac:dyDescent="0.3">
      <c r="A8853" t="s">
        <v>17754</v>
      </c>
      <c r="B8853" s="171" t="s">
        <v>17755</v>
      </c>
      <c r="C8853" s="171" t="s">
        <v>155</v>
      </c>
      <c r="D8853" s="171" t="s">
        <v>4</v>
      </c>
      <c r="E8853" s="11">
        <v>43374</v>
      </c>
      <c r="F8853">
        <v>2</v>
      </c>
      <c r="G8853">
        <v>1.5</v>
      </c>
      <c r="I8853">
        <v>6</v>
      </c>
      <c r="J8853">
        <v>12</v>
      </c>
      <c r="L8853">
        <v>9</v>
      </c>
      <c r="N8853">
        <v>6</v>
      </c>
      <c r="P8853">
        <v>1</v>
      </c>
      <c r="Q8853">
        <v>1</v>
      </c>
      <c r="S8853">
        <v>0</v>
      </c>
    </row>
    <row r="8854" spans="1:20" x14ac:dyDescent="0.3">
      <c r="A8854" t="s">
        <v>17756</v>
      </c>
      <c r="B8854" s="171" t="s">
        <v>17757</v>
      </c>
      <c r="C8854" s="171" t="s">
        <v>10534</v>
      </c>
      <c r="D8854" s="171" t="s">
        <v>4</v>
      </c>
      <c r="E8854" s="11">
        <v>43374</v>
      </c>
      <c r="F8854">
        <v>1</v>
      </c>
      <c r="G8854">
        <v>1.5</v>
      </c>
      <c r="I8854">
        <v>5</v>
      </c>
      <c r="J8854">
        <v>6</v>
      </c>
      <c r="L8854">
        <v>9</v>
      </c>
      <c r="N8854">
        <v>5</v>
      </c>
      <c r="P8854">
        <v>0</v>
      </c>
      <c r="Q8854">
        <v>0</v>
      </c>
      <c r="S8854">
        <v>0</v>
      </c>
    </row>
    <row r="8855" spans="1:20" x14ac:dyDescent="0.3">
      <c r="A8855" t="s">
        <v>17758</v>
      </c>
      <c r="B8855" s="171" t="s">
        <v>17759</v>
      </c>
      <c r="C8855" s="171" t="s">
        <v>158</v>
      </c>
      <c r="D8855" s="171" t="s">
        <v>4</v>
      </c>
      <c r="E8855" s="11">
        <v>43374</v>
      </c>
      <c r="F8855">
        <v>0</v>
      </c>
      <c r="G8855">
        <v>0</v>
      </c>
      <c r="I8855">
        <v>0</v>
      </c>
      <c r="J8855">
        <v>0</v>
      </c>
      <c r="L8855">
        <v>0</v>
      </c>
      <c r="N8855">
        <v>0</v>
      </c>
      <c r="P8855">
        <v>0</v>
      </c>
      <c r="Q8855">
        <v>0</v>
      </c>
      <c r="S8855">
        <v>0</v>
      </c>
    </row>
    <row r="8856" spans="1:20" x14ac:dyDescent="0.3">
      <c r="A8856" t="s">
        <v>17760</v>
      </c>
      <c r="B8856" s="171" t="s">
        <v>17761</v>
      </c>
      <c r="C8856" s="171" t="s">
        <v>161</v>
      </c>
      <c r="D8856" s="171" t="s">
        <v>80</v>
      </c>
      <c r="E8856" s="11">
        <v>43374</v>
      </c>
      <c r="F8856">
        <v>1</v>
      </c>
      <c r="G8856">
        <v>1.5</v>
      </c>
      <c r="I8856">
        <v>7</v>
      </c>
      <c r="J8856">
        <v>6</v>
      </c>
      <c r="L8856">
        <v>8</v>
      </c>
      <c r="N8856">
        <v>5</v>
      </c>
      <c r="P8856">
        <v>0</v>
      </c>
      <c r="Q8856">
        <v>0</v>
      </c>
      <c r="S8856">
        <v>2</v>
      </c>
    </row>
    <row r="8857" spans="1:20" x14ac:dyDescent="0.3">
      <c r="A8857" t="s">
        <v>17762</v>
      </c>
      <c r="B8857" s="171" t="s">
        <v>17763</v>
      </c>
      <c r="C8857" s="171" t="s">
        <v>16232</v>
      </c>
      <c r="D8857" s="171" t="s">
        <v>4</v>
      </c>
      <c r="E8857" s="11">
        <v>43374</v>
      </c>
      <c r="F8857">
        <v>1</v>
      </c>
      <c r="G8857">
        <v>1.5</v>
      </c>
      <c r="I8857">
        <v>7</v>
      </c>
      <c r="J8857">
        <v>6</v>
      </c>
      <c r="L8857">
        <v>8</v>
      </c>
      <c r="N8857">
        <v>5</v>
      </c>
      <c r="P8857">
        <v>0</v>
      </c>
      <c r="Q8857">
        <v>0</v>
      </c>
      <c r="S8857">
        <v>2</v>
      </c>
    </row>
    <row r="8858" spans="1:20" x14ac:dyDescent="0.3">
      <c r="A8858" t="s">
        <v>17764</v>
      </c>
      <c r="B8858" s="171" t="s">
        <v>17765</v>
      </c>
      <c r="C8858" s="171" t="s">
        <v>221</v>
      </c>
      <c r="D8858" s="171" t="s">
        <v>80</v>
      </c>
      <c r="E8858" s="11">
        <v>43374</v>
      </c>
      <c r="F8858">
        <v>0</v>
      </c>
      <c r="G8858">
        <v>0</v>
      </c>
      <c r="I8858">
        <v>0</v>
      </c>
      <c r="J8858">
        <v>0</v>
      </c>
      <c r="L8858">
        <v>0</v>
      </c>
      <c r="N8858">
        <v>0</v>
      </c>
      <c r="P8858">
        <v>0</v>
      </c>
      <c r="Q8858">
        <v>0</v>
      </c>
      <c r="S8858">
        <v>0</v>
      </c>
      <c r="T8858">
        <v>0.77631578947368418</v>
      </c>
    </row>
    <row r="8859" spans="1:20" x14ac:dyDescent="0.3">
      <c r="A8859" t="s">
        <v>17766</v>
      </c>
      <c r="B8859" s="171" t="s">
        <v>17767</v>
      </c>
      <c r="C8859" s="171" t="s">
        <v>227</v>
      </c>
      <c r="D8859" s="171" t="s">
        <v>4</v>
      </c>
      <c r="E8859" s="11">
        <v>43374</v>
      </c>
      <c r="F8859">
        <v>0</v>
      </c>
      <c r="G8859">
        <v>0</v>
      </c>
      <c r="I8859">
        <v>0</v>
      </c>
      <c r="J8859">
        <v>0</v>
      </c>
      <c r="L8859">
        <v>0</v>
      </c>
      <c r="N8859">
        <v>0</v>
      </c>
      <c r="P8859">
        <v>0</v>
      </c>
      <c r="Q8859">
        <v>0</v>
      </c>
      <c r="S8859">
        <v>0</v>
      </c>
    </row>
    <row r="8860" spans="1:20" x14ac:dyDescent="0.3">
      <c r="A8860" t="s">
        <v>17768</v>
      </c>
      <c r="B8860" s="171" t="s">
        <v>17769</v>
      </c>
      <c r="C8860" s="171" t="s">
        <v>230</v>
      </c>
      <c r="D8860" s="171" t="s">
        <v>4</v>
      </c>
      <c r="E8860" s="11">
        <v>43374</v>
      </c>
      <c r="F8860">
        <v>0</v>
      </c>
      <c r="G8860">
        <v>0</v>
      </c>
      <c r="I8860">
        <v>0</v>
      </c>
      <c r="J8860">
        <v>0</v>
      </c>
      <c r="L8860">
        <v>0</v>
      </c>
      <c r="N8860">
        <v>0</v>
      </c>
      <c r="P8860">
        <v>0</v>
      </c>
      <c r="Q8860">
        <v>0</v>
      </c>
      <c r="S8860">
        <v>0</v>
      </c>
    </row>
    <row r="8861" spans="1:20" x14ac:dyDescent="0.3">
      <c r="A8861" t="s">
        <v>17770</v>
      </c>
      <c r="B8861" s="171" t="s">
        <v>17771</v>
      </c>
      <c r="C8861" s="171" t="s">
        <v>14824</v>
      </c>
      <c r="D8861" s="171" t="s">
        <v>4</v>
      </c>
      <c r="E8861" s="11">
        <v>43374</v>
      </c>
      <c r="F8861">
        <v>0</v>
      </c>
      <c r="G8861">
        <v>0</v>
      </c>
      <c r="I8861">
        <v>0</v>
      </c>
      <c r="J8861">
        <v>0</v>
      </c>
      <c r="L8861">
        <v>0</v>
      </c>
      <c r="N8861">
        <v>0</v>
      </c>
      <c r="P8861">
        <v>0</v>
      </c>
      <c r="Q8861">
        <v>0</v>
      </c>
      <c r="S8861">
        <v>0</v>
      </c>
      <c r="T8861">
        <v>0.10666666666666701</v>
      </c>
    </row>
    <row r="8862" spans="1:20" x14ac:dyDescent="0.3">
      <c r="A8862" t="s">
        <v>17772</v>
      </c>
      <c r="B8862" s="171" t="s">
        <v>17773</v>
      </c>
      <c r="C8862" s="171" t="s">
        <v>14899</v>
      </c>
      <c r="D8862" s="171" t="s">
        <v>80</v>
      </c>
      <c r="E8862" s="11">
        <v>43374</v>
      </c>
      <c r="F8862">
        <v>0</v>
      </c>
      <c r="G8862">
        <v>0</v>
      </c>
      <c r="I8862">
        <v>0</v>
      </c>
      <c r="J8862">
        <v>0</v>
      </c>
      <c r="L8862">
        <v>0</v>
      </c>
      <c r="N8862">
        <v>0</v>
      </c>
      <c r="P8862">
        <v>0</v>
      </c>
      <c r="Q8862">
        <v>0</v>
      </c>
      <c r="S8862">
        <v>0</v>
      </c>
      <c r="T8862">
        <v>0.13</v>
      </c>
    </row>
    <row r="8863" spans="1:20" x14ac:dyDescent="0.3">
      <c r="A8863" t="s">
        <v>17774</v>
      </c>
      <c r="B8863" s="171" t="s">
        <v>17775</v>
      </c>
      <c r="C8863" s="171" t="s">
        <v>15344</v>
      </c>
      <c r="D8863" s="171" t="s">
        <v>4</v>
      </c>
      <c r="E8863" s="11">
        <v>43374</v>
      </c>
      <c r="F8863">
        <v>0</v>
      </c>
      <c r="G8863">
        <v>0</v>
      </c>
      <c r="I8863">
        <v>0</v>
      </c>
      <c r="J8863">
        <v>0</v>
      </c>
      <c r="L8863">
        <v>0</v>
      </c>
      <c r="N8863">
        <v>0</v>
      </c>
      <c r="P8863">
        <v>0</v>
      </c>
      <c r="Q8863">
        <v>0</v>
      </c>
      <c r="S8863">
        <v>0</v>
      </c>
      <c r="T8863">
        <v>0.12</v>
      </c>
    </row>
    <row r="8864" spans="1:20" x14ac:dyDescent="0.3">
      <c r="A8864" t="s">
        <v>17776</v>
      </c>
      <c r="B8864" s="171" t="s">
        <v>17777</v>
      </c>
      <c r="C8864" s="171" t="s">
        <v>14843</v>
      </c>
      <c r="D8864" s="171" t="s">
        <v>4</v>
      </c>
      <c r="E8864" s="11">
        <v>43374</v>
      </c>
      <c r="F8864">
        <v>0</v>
      </c>
      <c r="G8864">
        <v>0</v>
      </c>
      <c r="I8864">
        <v>0</v>
      </c>
      <c r="J8864">
        <v>0</v>
      </c>
      <c r="L8864">
        <v>0</v>
      </c>
      <c r="N8864">
        <v>0</v>
      </c>
      <c r="P8864">
        <v>0</v>
      </c>
      <c r="Q8864">
        <v>0</v>
      </c>
      <c r="S8864">
        <v>0</v>
      </c>
      <c r="T8864">
        <v>0.11</v>
      </c>
    </row>
    <row r="8865" spans="1:20" x14ac:dyDescent="0.3">
      <c r="A8865" t="s">
        <v>17778</v>
      </c>
      <c r="B8865" s="171" t="s">
        <v>17779</v>
      </c>
      <c r="C8865" s="171" t="s">
        <v>15511</v>
      </c>
      <c r="D8865" s="171" t="s">
        <v>4</v>
      </c>
      <c r="E8865" s="11">
        <v>43405</v>
      </c>
      <c r="F8865">
        <v>28.5</v>
      </c>
      <c r="G8865">
        <v>31</v>
      </c>
      <c r="I8865">
        <v>126</v>
      </c>
      <c r="J8865">
        <v>165</v>
      </c>
      <c r="L8865">
        <v>178</v>
      </c>
      <c r="N8865">
        <v>109</v>
      </c>
      <c r="O8865" s="72"/>
      <c r="P8865">
        <v>7</v>
      </c>
      <c r="Q8865">
        <v>8</v>
      </c>
      <c r="S8865">
        <v>17</v>
      </c>
      <c r="T8865">
        <v>0.11</v>
      </c>
    </row>
    <row r="8866" spans="1:20" x14ac:dyDescent="0.3">
      <c r="A8866" t="s">
        <v>17780</v>
      </c>
      <c r="B8866" s="171" t="s">
        <v>17781</v>
      </c>
      <c r="C8866" s="171" t="s">
        <v>104</v>
      </c>
      <c r="D8866" s="171" t="s">
        <v>4</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3">
      <c r="A8867" t="s">
        <v>17782</v>
      </c>
      <c r="B8867" s="171" t="s">
        <v>17783</v>
      </c>
      <c r="C8867" s="171" t="s">
        <v>119</v>
      </c>
      <c r="D8867" s="171" t="s">
        <v>80</v>
      </c>
      <c r="E8867" s="11">
        <v>43405</v>
      </c>
      <c r="F8867">
        <v>0</v>
      </c>
      <c r="G8867">
        <v>0</v>
      </c>
      <c r="I8867">
        <v>0</v>
      </c>
      <c r="J8867" s="71">
        <v>0</v>
      </c>
      <c r="L8867">
        <v>0</v>
      </c>
      <c r="N8867">
        <v>0</v>
      </c>
      <c r="O8867" s="72"/>
      <c r="P8867">
        <v>0</v>
      </c>
      <c r="Q8867">
        <v>0</v>
      </c>
      <c r="S8867">
        <v>0</v>
      </c>
      <c r="T8867">
        <v>0.16</v>
      </c>
    </row>
    <row r="8868" spans="1:20" x14ac:dyDescent="0.3">
      <c r="A8868" t="s">
        <v>17784</v>
      </c>
      <c r="B8868" s="171" t="s">
        <v>17785</v>
      </c>
      <c r="C8868" s="171" t="s">
        <v>143</v>
      </c>
      <c r="D8868" s="171" t="s">
        <v>80</v>
      </c>
      <c r="E8868" s="11">
        <v>43405</v>
      </c>
      <c r="F8868">
        <v>0</v>
      </c>
      <c r="G8868">
        <v>0</v>
      </c>
      <c r="I8868">
        <v>0</v>
      </c>
      <c r="J8868" s="71">
        <v>0</v>
      </c>
      <c r="L8868">
        <v>0</v>
      </c>
      <c r="N8868">
        <v>0</v>
      </c>
      <c r="O8868" s="72"/>
      <c r="P8868">
        <v>0</v>
      </c>
      <c r="Q8868">
        <v>0</v>
      </c>
      <c r="S8868">
        <v>0</v>
      </c>
      <c r="T8868">
        <v>0.17</v>
      </c>
    </row>
    <row r="8869" spans="1:20" x14ac:dyDescent="0.3">
      <c r="A8869" t="s">
        <v>17786</v>
      </c>
      <c r="B8869" s="171" t="s">
        <v>17787</v>
      </c>
      <c r="C8869" s="171" t="s">
        <v>158</v>
      </c>
      <c r="D8869" s="171" t="s">
        <v>80</v>
      </c>
      <c r="E8869" s="11">
        <v>43405</v>
      </c>
      <c r="F8869">
        <v>0</v>
      </c>
      <c r="G8869">
        <v>0</v>
      </c>
      <c r="I8869">
        <v>0</v>
      </c>
      <c r="J8869" s="71">
        <v>0</v>
      </c>
      <c r="L8869">
        <v>0</v>
      </c>
      <c r="N8869">
        <v>0</v>
      </c>
      <c r="O8869" s="72"/>
      <c r="P8869">
        <v>0</v>
      </c>
      <c r="Q8869">
        <v>0</v>
      </c>
      <c r="S8869">
        <v>0</v>
      </c>
      <c r="T8869">
        <v>0.27</v>
      </c>
    </row>
    <row r="8870" spans="1:20" x14ac:dyDescent="0.3">
      <c r="A8870" t="s">
        <v>17788</v>
      </c>
      <c r="B8870" s="171" t="s">
        <v>17789</v>
      </c>
      <c r="C8870" s="171" t="s">
        <v>209</v>
      </c>
      <c r="D8870" s="171" t="s">
        <v>80</v>
      </c>
      <c r="E8870" s="11">
        <v>43405</v>
      </c>
      <c r="F8870">
        <v>0</v>
      </c>
      <c r="G8870">
        <v>0</v>
      </c>
      <c r="I8870">
        <v>0</v>
      </c>
      <c r="J8870" s="71">
        <v>0</v>
      </c>
      <c r="L8870">
        <v>0</v>
      </c>
      <c r="N8870">
        <v>0</v>
      </c>
      <c r="O8870" s="72"/>
      <c r="P8870">
        <v>0</v>
      </c>
      <c r="Q8870">
        <v>0</v>
      </c>
      <c r="S8870">
        <v>0</v>
      </c>
      <c r="T8870">
        <v>0.28000000000000003</v>
      </c>
    </row>
    <row r="8871" spans="1:20" x14ac:dyDescent="0.3">
      <c r="A8871" t="s">
        <v>17790</v>
      </c>
      <c r="B8871" s="171" t="s">
        <v>17791</v>
      </c>
      <c r="C8871" s="171" t="s">
        <v>76</v>
      </c>
      <c r="D8871" s="171" t="s">
        <v>4</v>
      </c>
      <c r="E8871" s="11">
        <v>43405</v>
      </c>
      <c r="F8871">
        <v>0</v>
      </c>
      <c r="G8871">
        <v>0</v>
      </c>
      <c r="I8871">
        <v>0</v>
      </c>
      <c r="J8871" s="71">
        <v>0</v>
      </c>
      <c r="L8871">
        <v>0</v>
      </c>
      <c r="N8871">
        <v>0</v>
      </c>
      <c r="O8871" s="72"/>
      <c r="P8871">
        <v>0</v>
      </c>
      <c r="Q8871">
        <v>0</v>
      </c>
      <c r="S8871">
        <v>0</v>
      </c>
    </row>
    <row r="8872" spans="1:20" x14ac:dyDescent="0.3">
      <c r="A8872" t="s">
        <v>17792</v>
      </c>
      <c r="B8872" s="171" t="s">
        <v>17793</v>
      </c>
      <c r="C8872" s="171" t="s">
        <v>15347</v>
      </c>
      <c r="D8872" s="171" t="s">
        <v>80</v>
      </c>
      <c r="E8872" s="11">
        <v>43405</v>
      </c>
      <c r="F8872">
        <v>0</v>
      </c>
      <c r="G8872">
        <v>0</v>
      </c>
      <c r="I8872">
        <v>0</v>
      </c>
      <c r="J8872">
        <v>0</v>
      </c>
      <c r="L8872">
        <v>0</v>
      </c>
      <c r="N8872">
        <v>0</v>
      </c>
      <c r="O8872" s="72"/>
      <c r="P8872">
        <v>0</v>
      </c>
      <c r="Q8872">
        <v>0</v>
      </c>
      <c r="S8872">
        <v>0</v>
      </c>
    </row>
    <row r="8873" spans="1:20" x14ac:dyDescent="0.3">
      <c r="A8873" t="s">
        <v>17794</v>
      </c>
      <c r="B8873" s="171" t="s">
        <v>17795</v>
      </c>
      <c r="C8873" s="171" t="s">
        <v>203</v>
      </c>
      <c r="D8873" s="171" t="s">
        <v>80</v>
      </c>
      <c r="E8873" s="11">
        <v>43405</v>
      </c>
      <c r="F8873">
        <v>2.5</v>
      </c>
      <c r="G8873">
        <v>3.5</v>
      </c>
      <c r="I8873">
        <v>11</v>
      </c>
      <c r="J8873" s="71">
        <v>15</v>
      </c>
      <c r="L8873">
        <v>20</v>
      </c>
      <c r="N8873">
        <v>11</v>
      </c>
      <c r="O8873" s="72"/>
      <c r="P8873">
        <v>0</v>
      </c>
      <c r="Q8873">
        <v>0</v>
      </c>
      <c r="S8873">
        <v>0</v>
      </c>
    </row>
    <row r="8874" spans="1:20" x14ac:dyDescent="0.3">
      <c r="A8874" t="s">
        <v>17796</v>
      </c>
      <c r="B8874" s="171" t="s">
        <v>17797</v>
      </c>
      <c r="C8874" s="171" t="s">
        <v>15340</v>
      </c>
      <c r="D8874" s="171" t="s">
        <v>15341</v>
      </c>
      <c r="E8874" s="11">
        <v>43405</v>
      </c>
      <c r="F8874">
        <v>2</v>
      </c>
      <c r="G8874">
        <v>2.5</v>
      </c>
      <c r="I8874">
        <v>6</v>
      </c>
      <c r="J8874" s="71">
        <v>11</v>
      </c>
      <c r="L8874">
        <v>14</v>
      </c>
      <c r="N8874">
        <v>6</v>
      </c>
      <c r="O8874" s="72"/>
      <c r="P8874">
        <v>0</v>
      </c>
      <c r="Q8874">
        <v>0</v>
      </c>
      <c r="S8874">
        <v>0</v>
      </c>
    </row>
    <row r="8875" spans="1:20" x14ac:dyDescent="0.3">
      <c r="A8875" t="s">
        <v>17798</v>
      </c>
      <c r="B8875" s="171" t="s">
        <v>17799</v>
      </c>
      <c r="C8875" s="171" t="s">
        <v>15344</v>
      </c>
      <c r="D8875" s="171" t="s">
        <v>15341</v>
      </c>
      <c r="E8875" s="11">
        <v>43405</v>
      </c>
      <c r="F8875">
        <v>0</v>
      </c>
      <c r="G8875">
        <v>0</v>
      </c>
      <c r="I8875">
        <v>0</v>
      </c>
      <c r="J8875" s="71">
        <v>0</v>
      </c>
      <c r="L8875">
        <v>0</v>
      </c>
      <c r="N8875">
        <v>0</v>
      </c>
      <c r="O8875" s="72"/>
      <c r="P8875">
        <v>0</v>
      </c>
      <c r="Q8875">
        <v>0</v>
      </c>
      <c r="S8875">
        <v>0</v>
      </c>
    </row>
    <row r="8876" spans="1:20" x14ac:dyDescent="0.3">
      <c r="A8876" t="s">
        <v>17800</v>
      </c>
      <c r="B8876" s="171" t="s">
        <v>17801</v>
      </c>
      <c r="C8876" s="171" t="s">
        <v>15347</v>
      </c>
      <c r="D8876" s="171" t="s">
        <v>15341</v>
      </c>
      <c r="E8876" s="11">
        <v>43405</v>
      </c>
      <c r="F8876">
        <v>1.5</v>
      </c>
      <c r="G8876">
        <v>2.5</v>
      </c>
      <c r="I8876">
        <v>12</v>
      </c>
      <c r="J8876">
        <v>8</v>
      </c>
      <c r="L8876">
        <v>14</v>
      </c>
      <c r="N8876">
        <v>12</v>
      </c>
      <c r="O8876" s="72"/>
      <c r="P8876">
        <v>0</v>
      </c>
      <c r="Q8876">
        <v>0</v>
      </c>
      <c r="S8876">
        <v>0</v>
      </c>
    </row>
    <row r="8877" spans="1:20" x14ac:dyDescent="0.3">
      <c r="A8877" t="s">
        <v>17802</v>
      </c>
      <c r="B8877" s="171" t="s">
        <v>17803</v>
      </c>
      <c r="C8877" s="171" t="s">
        <v>203</v>
      </c>
      <c r="D8877" s="171" t="s">
        <v>15341</v>
      </c>
      <c r="E8877" s="11">
        <v>43405</v>
      </c>
      <c r="F8877">
        <v>0</v>
      </c>
      <c r="G8877">
        <v>0</v>
      </c>
      <c r="I8877">
        <v>0</v>
      </c>
      <c r="J8877" s="71">
        <v>0</v>
      </c>
      <c r="L8877">
        <v>0</v>
      </c>
      <c r="N8877">
        <v>0</v>
      </c>
      <c r="O8877" s="72"/>
      <c r="P8877">
        <v>0</v>
      </c>
      <c r="Q8877">
        <v>0</v>
      </c>
      <c r="S8877">
        <v>0</v>
      </c>
    </row>
    <row r="8878" spans="1:20" x14ac:dyDescent="0.3">
      <c r="A8878" t="s">
        <v>17804</v>
      </c>
      <c r="B8878" s="171" t="s">
        <v>17805</v>
      </c>
      <c r="C8878" s="171" t="s">
        <v>128</v>
      </c>
      <c r="D8878" s="171" t="s">
        <v>80</v>
      </c>
      <c r="E8878" s="11">
        <v>43405</v>
      </c>
      <c r="F8878">
        <v>0</v>
      </c>
      <c r="G8878">
        <v>0</v>
      </c>
      <c r="I8878">
        <v>0</v>
      </c>
      <c r="J8878" s="71">
        <v>0</v>
      </c>
      <c r="L8878">
        <v>0</v>
      </c>
      <c r="N8878">
        <v>0</v>
      </c>
      <c r="O8878" s="72"/>
      <c r="P8878">
        <v>0</v>
      </c>
      <c r="Q8878">
        <v>0</v>
      </c>
      <c r="S8878">
        <v>0</v>
      </c>
    </row>
    <row r="8879" spans="1:20" x14ac:dyDescent="0.3">
      <c r="A8879" t="s">
        <v>17806</v>
      </c>
      <c r="B8879" s="171" t="s">
        <v>17807</v>
      </c>
      <c r="C8879" s="171" t="s">
        <v>14824</v>
      </c>
      <c r="D8879" s="171" t="s">
        <v>80</v>
      </c>
      <c r="E8879" s="11">
        <v>43405</v>
      </c>
      <c r="F8879">
        <v>0</v>
      </c>
      <c r="G8879">
        <v>0</v>
      </c>
      <c r="I8879">
        <v>0</v>
      </c>
      <c r="J8879" s="71">
        <v>0</v>
      </c>
      <c r="L8879">
        <v>0</v>
      </c>
      <c r="N8879">
        <v>0</v>
      </c>
      <c r="O8879" s="72"/>
      <c r="P8879">
        <v>0</v>
      </c>
      <c r="Q8879">
        <v>0</v>
      </c>
      <c r="S8879">
        <v>0</v>
      </c>
    </row>
    <row r="8880" spans="1:20" x14ac:dyDescent="0.3">
      <c r="A8880" t="s">
        <v>17808</v>
      </c>
      <c r="B8880" s="171" t="s">
        <v>17809</v>
      </c>
      <c r="C8880" s="171" t="s">
        <v>152</v>
      </c>
      <c r="D8880" s="171" t="s">
        <v>80</v>
      </c>
      <c r="E8880" s="11">
        <v>43405</v>
      </c>
      <c r="F8880">
        <v>3</v>
      </c>
      <c r="G8880">
        <v>4</v>
      </c>
      <c r="I8880">
        <v>16</v>
      </c>
      <c r="J8880" s="71">
        <v>18</v>
      </c>
      <c r="L8880">
        <v>24</v>
      </c>
      <c r="N8880">
        <v>10</v>
      </c>
      <c r="O8880" s="72">
        <v>0</v>
      </c>
      <c r="P8880">
        <v>0</v>
      </c>
      <c r="Q8880">
        <v>0</v>
      </c>
      <c r="S8880">
        <v>6</v>
      </c>
    </row>
    <row r="8881" spans="1:19" x14ac:dyDescent="0.3">
      <c r="A8881" t="s">
        <v>17810</v>
      </c>
      <c r="B8881" s="171" t="s">
        <v>17811</v>
      </c>
      <c r="C8881" s="171" t="s">
        <v>194</v>
      </c>
      <c r="D8881" s="171" t="s">
        <v>80</v>
      </c>
      <c r="E8881" s="11">
        <v>43405</v>
      </c>
      <c r="F8881">
        <v>4.5</v>
      </c>
      <c r="G8881">
        <v>6</v>
      </c>
      <c r="I8881">
        <v>24</v>
      </c>
      <c r="J8881" s="71">
        <v>29</v>
      </c>
      <c r="L8881">
        <v>40</v>
      </c>
      <c r="N8881">
        <v>16</v>
      </c>
      <c r="O8881" s="72">
        <v>0.95</v>
      </c>
      <c r="P8881">
        <v>2</v>
      </c>
      <c r="Q8881">
        <v>2</v>
      </c>
      <c r="S8881">
        <v>8</v>
      </c>
    </row>
    <row r="8882" spans="1:19" x14ac:dyDescent="0.3">
      <c r="A8882" t="s">
        <v>17812</v>
      </c>
      <c r="B8882" s="171" t="s">
        <v>17813</v>
      </c>
      <c r="C8882" s="171" t="s">
        <v>236</v>
      </c>
      <c r="D8882" s="171" t="s">
        <v>80</v>
      </c>
      <c r="E8882" s="11">
        <v>43405</v>
      </c>
      <c r="F8882">
        <v>0</v>
      </c>
      <c r="G8882">
        <v>0</v>
      </c>
      <c r="I8882">
        <v>0</v>
      </c>
      <c r="J8882" s="71">
        <v>0</v>
      </c>
      <c r="L8882">
        <v>0</v>
      </c>
      <c r="N8882">
        <v>0</v>
      </c>
      <c r="O8882" s="72"/>
      <c r="P8882">
        <v>0</v>
      </c>
      <c r="Q8882">
        <v>0</v>
      </c>
      <c r="S8882">
        <v>0</v>
      </c>
    </row>
    <row r="8883" spans="1:19" x14ac:dyDescent="0.3">
      <c r="A8883" t="s">
        <v>17814</v>
      </c>
      <c r="B8883" s="171" t="s">
        <v>17815</v>
      </c>
      <c r="C8883" s="171" t="s">
        <v>239</v>
      </c>
      <c r="D8883" s="171" t="s">
        <v>80</v>
      </c>
      <c r="E8883" s="11">
        <v>43405</v>
      </c>
      <c r="F8883">
        <v>0</v>
      </c>
      <c r="G8883">
        <v>0</v>
      </c>
      <c r="I8883">
        <v>0</v>
      </c>
      <c r="J8883" s="71">
        <v>0</v>
      </c>
      <c r="L8883">
        <v>0</v>
      </c>
      <c r="N8883">
        <v>0</v>
      </c>
      <c r="O8883" s="72"/>
      <c r="P8883">
        <v>0</v>
      </c>
      <c r="Q8883">
        <v>0</v>
      </c>
      <c r="S8883">
        <v>0</v>
      </c>
    </row>
    <row r="8884" spans="1:19" x14ac:dyDescent="0.3">
      <c r="A8884" t="s">
        <v>17816</v>
      </c>
      <c r="B8884" s="171" t="s">
        <v>17817</v>
      </c>
      <c r="C8884" s="171" t="s">
        <v>176</v>
      </c>
      <c r="D8884" s="171" t="s">
        <v>80</v>
      </c>
      <c r="E8884" s="11">
        <v>43405</v>
      </c>
      <c r="F8884">
        <v>2.5</v>
      </c>
      <c r="G8884">
        <v>3</v>
      </c>
      <c r="I8884">
        <v>24</v>
      </c>
      <c r="J8884" s="71">
        <v>15</v>
      </c>
      <c r="K8884" s="71"/>
      <c r="L8884" s="71">
        <v>18</v>
      </c>
      <c r="N8884">
        <v>20</v>
      </c>
      <c r="O8884" s="72"/>
      <c r="P8884">
        <v>2</v>
      </c>
      <c r="Q8884">
        <v>3</v>
      </c>
      <c r="S8884">
        <v>4</v>
      </c>
    </row>
    <row r="8885" spans="1:19" x14ac:dyDescent="0.3">
      <c r="A8885" t="s">
        <v>17818</v>
      </c>
      <c r="B8885" s="171" t="s">
        <v>17819</v>
      </c>
      <c r="C8885" s="171" t="s">
        <v>206</v>
      </c>
      <c r="D8885" s="171" t="s">
        <v>80</v>
      </c>
      <c r="E8885" s="11">
        <v>43405</v>
      </c>
      <c r="F8885">
        <v>2</v>
      </c>
      <c r="G8885">
        <v>2.5</v>
      </c>
      <c r="I8885">
        <v>6</v>
      </c>
      <c r="J8885" s="71">
        <v>11</v>
      </c>
      <c r="K8885" s="71"/>
      <c r="L8885" s="71">
        <v>14</v>
      </c>
      <c r="N8885">
        <v>6</v>
      </c>
      <c r="O8885" s="72"/>
      <c r="P8885">
        <v>1</v>
      </c>
      <c r="Q8885">
        <v>1</v>
      </c>
      <c r="S8885">
        <v>0</v>
      </c>
    </row>
    <row r="8886" spans="1:19" x14ac:dyDescent="0.3">
      <c r="A8886" t="s">
        <v>17820</v>
      </c>
      <c r="B8886" s="171" t="s">
        <v>17821</v>
      </c>
      <c r="C8886" s="171" t="s">
        <v>176</v>
      </c>
      <c r="D8886" s="171" t="s">
        <v>15341</v>
      </c>
      <c r="E8886" s="11">
        <v>43405</v>
      </c>
      <c r="F8886">
        <v>1.5</v>
      </c>
      <c r="G8886">
        <v>1.5</v>
      </c>
      <c r="I8886">
        <v>2</v>
      </c>
      <c r="J8886" s="71">
        <v>7</v>
      </c>
      <c r="K8886" s="71"/>
      <c r="L8886" s="71">
        <v>8</v>
      </c>
      <c r="N8886">
        <v>1</v>
      </c>
      <c r="O8886" s="72"/>
      <c r="P8886">
        <v>0</v>
      </c>
      <c r="Q8886">
        <v>0</v>
      </c>
      <c r="S8886">
        <v>1</v>
      </c>
    </row>
    <row r="8887" spans="1:19" x14ac:dyDescent="0.3">
      <c r="A8887" t="s">
        <v>17822</v>
      </c>
      <c r="B8887" s="171" t="s">
        <v>17823</v>
      </c>
      <c r="C8887" s="171" t="s">
        <v>206</v>
      </c>
      <c r="D8887" s="171" t="s">
        <v>15341</v>
      </c>
      <c r="E8887" s="11">
        <v>43405</v>
      </c>
      <c r="F8887">
        <v>0.5</v>
      </c>
      <c r="G8887">
        <v>0.5</v>
      </c>
      <c r="I8887">
        <v>1</v>
      </c>
      <c r="J8887" s="71">
        <v>3</v>
      </c>
      <c r="K8887" s="71"/>
      <c r="L8887">
        <v>3</v>
      </c>
      <c r="N8887">
        <v>1</v>
      </c>
      <c r="O8887" s="72"/>
      <c r="P8887">
        <v>0</v>
      </c>
      <c r="Q8887">
        <v>0</v>
      </c>
      <c r="S8887">
        <v>0</v>
      </c>
    </row>
    <row r="8888" spans="1:19" x14ac:dyDescent="0.3">
      <c r="A8888" t="s">
        <v>17824</v>
      </c>
      <c r="B8888" s="171" t="s">
        <v>17825</v>
      </c>
      <c r="C8888" s="171" t="s">
        <v>16544</v>
      </c>
      <c r="D8888" s="171" t="s">
        <v>15341</v>
      </c>
      <c r="E8888" s="11">
        <v>43405</v>
      </c>
      <c r="F8888">
        <v>2</v>
      </c>
      <c r="G8888">
        <v>1.5</v>
      </c>
      <c r="I8888">
        <v>10</v>
      </c>
      <c r="J8888" s="71">
        <v>11</v>
      </c>
      <c r="K8888" s="71"/>
      <c r="L8888">
        <v>9</v>
      </c>
      <c r="N8888">
        <v>8</v>
      </c>
      <c r="O8888" s="72"/>
      <c r="P8888">
        <v>0</v>
      </c>
      <c r="Q8888">
        <v>0</v>
      </c>
      <c r="S8888">
        <v>2</v>
      </c>
    </row>
    <row r="8889" spans="1:19" x14ac:dyDescent="0.3">
      <c r="A8889" t="s">
        <v>17826</v>
      </c>
      <c r="B8889" s="171" t="s">
        <v>17827</v>
      </c>
      <c r="C8889" s="171" t="s">
        <v>113</v>
      </c>
      <c r="D8889" s="171" t="s">
        <v>80</v>
      </c>
      <c r="E8889" s="11">
        <v>43405</v>
      </c>
      <c r="F8889">
        <v>4</v>
      </c>
      <c r="G8889">
        <v>4.5</v>
      </c>
      <c r="I8889">
        <v>15</v>
      </c>
      <c r="J8889" s="71">
        <v>24</v>
      </c>
      <c r="K8889" s="71"/>
      <c r="L8889" s="71">
        <v>26</v>
      </c>
      <c r="N8889">
        <v>12</v>
      </c>
      <c r="O8889" s="72"/>
      <c r="P8889">
        <v>1</v>
      </c>
      <c r="Q8889">
        <v>1</v>
      </c>
      <c r="S8889">
        <v>3</v>
      </c>
    </row>
    <row r="8890" spans="1:19" x14ac:dyDescent="0.3">
      <c r="A8890" t="s">
        <v>17828</v>
      </c>
      <c r="B8890" s="171" t="s">
        <v>17829</v>
      </c>
      <c r="C8890" s="171" t="s">
        <v>131</v>
      </c>
      <c r="D8890" s="171" t="s">
        <v>80</v>
      </c>
      <c r="E8890" s="11">
        <v>43405</v>
      </c>
      <c r="F8890">
        <v>0</v>
      </c>
      <c r="G8890">
        <v>0</v>
      </c>
      <c r="I8890">
        <v>0</v>
      </c>
      <c r="J8890" s="71">
        <v>0</v>
      </c>
      <c r="K8890" s="71"/>
      <c r="L8890" s="71">
        <v>0</v>
      </c>
      <c r="N8890">
        <v>0</v>
      </c>
      <c r="O8890" s="72"/>
      <c r="P8890">
        <v>0</v>
      </c>
      <c r="Q8890">
        <v>0</v>
      </c>
      <c r="S8890">
        <v>0</v>
      </c>
    </row>
    <row r="8891" spans="1:19" x14ac:dyDescent="0.3">
      <c r="A8891" t="s">
        <v>17830</v>
      </c>
      <c r="B8891" s="171" t="s">
        <v>17831</v>
      </c>
      <c r="C8891" s="171" t="s">
        <v>14843</v>
      </c>
      <c r="D8891" s="171" t="s">
        <v>80</v>
      </c>
      <c r="E8891" s="11">
        <v>43405</v>
      </c>
      <c r="F8891">
        <v>0</v>
      </c>
      <c r="G8891">
        <v>0</v>
      </c>
      <c r="I8891">
        <v>0</v>
      </c>
      <c r="J8891" s="71">
        <v>0</v>
      </c>
      <c r="K8891" s="71"/>
      <c r="L8891" s="71">
        <v>0</v>
      </c>
      <c r="N8891">
        <v>0</v>
      </c>
      <c r="O8891" s="72"/>
      <c r="P8891">
        <v>0</v>
      </c>
      <c r="Q8891">
        <v>0</v>
      </c>
      <c r="S8891">
        <v>0</v>
      </c>
    </row>
    <row r="8892" spans="1:19" x14ac:dyDescent="0.3">
      <c r="A8892" t="s">
        <v>17832</v>
      </c>
      <c r="B8892" s="171" t="s">
        <v>17833</v>
      </c>
      <c r="C8892" s="171" t="s">
        <v>155</v>
      </c>
      <c r="D8892" s="171" t="s">
        <v>80</v>
      </c>
      <c r="E8892" s="11">
        <v>43405</v>
      </c>
      <c r="F8892">
        <v>2</v>
      </c>
      <c r="G8892">
        <v>1.5</v>
      </c>
      <c r="I8892">
        <v>5</v>
      </c>
      <c r="J8892" s="71">
        <v>12</v>
      </c>
      <c r="K8892" s="71"/>
      <c r="L8892" s="71">
        <v>9</v>
      </c>
      <c r="N8892">
        <v>5</v>
      </c>
      <c r="O8892" s="72"/>
      <c r="P8892">
        <v>1</v>
      </c>
      <c r="Q8892">
        <v>1</v>
      </c>
      <c r="S8892">
        <v>0</v>
      </c>
    </row>
    <row r="8893" spans="1:19" x14ac:dyDescent="0.3">
      <c r="A8893" t="s">
        <v>17834</v>
      </c>
      <c r="B8893" s="171" t="s">
        <v>17835</v>
      </c>
      <c r="C8893" s="171" t="s">
        <v>16232</v>
      </c>
      <c r="D8893" s="171" t="s">
        <v>80</v>
      </c>
      <c r="E8893" s="11">
        <v>43405</v>
      </c>
      <c r="F8893">
        <v>1</v>
      </c>
      <c r="G8893">
        <v>1.5</v>
      </c>
      <c r="I8893">
        <v>7</v>
      </c>
      <c r="J8893" s="71">
        <v>6</v>
      </c>
      <c r="K8893" s="71"/>
      <c r="L8893" s="71">
        <v>8</v>
      </c>
      <c r="N8893">
        <v>7</v>
      </c>
      <c r="O8893" s="72"/>
      <c r="P8893">
        <v>0</v>
      </c>
      <c r="Q8893">
        <v>0</v>
      </c>
      <c r="S8893">
        <v>0</v>
      </c>
    </row>
    <row r="8894" spans="1:19" x14ac:dyDescent="0.3">
      <c r="A8894" t="s">
        <v>17836</v>
      </c>
      <c r="B8894" s="171" t="s">
        <v>17837</v>
      </c>
      <c r="C8894" s="171" t="s">
        <v>16557</v>
      </c>
      <c r="D8894" s="171" t="s">
        <v>80</v>
      </c>
      <c r="E8894" s="11">
        <v>43405</v>
      </c>
      <c r="F8894">
        <v>0</v>
      </c>
      <c r="G8894">
        <v>0</v>
      </c>
      <c r="I8894">
        <v>0</v>
      </c>
      <c r="J8894" s="71">
        <v>0</v>
      </c>
      <c r="K8894" s="71"/>
      <c r="L8894" s="71">
        <v>0</v>
      </c>
      <c r="N8894">
        <v>0</v>
      </c>
      <c r="O8894" s="72"/>
      <c r="P8894">
        <v>0</v>
      </c>
      <c r="Q8894">
        <v>0</v>
      </c>
      <c r="S8894">
        <v>0</v>
      </c>
    </row>
    <row r="8895" spans="1:19" x14ac:dyDescent="0.3">
      <c r="A8895" t="s">
        <v>17838</v>
      </c>
      <c r="B8895" s="171" t="s">
        <v>17839</v>
      </c>
      <c r="C8895" s="171" t="s">
        <v>188</v>
      </c>
      <c r="D8895" s="171" t="s">
        <v>80</v>
      </c>
      <c r="E8895" s="11">
        <v>43405</v>
      </c>
      <c r="F8895">
        <v>7</v>
      </c>
      <c r="G8895">
        <v>6</v>
      </c>
      <c r="I8895">
        <v>27</v>
      </c>
      <c r="J8895" s="71">
        <v>42</v>
      </c>
      <c r="K8895" s="71"/>
      <c r="L8895" s="71">
        <v>35</v>
      </c>
      <c r="N8895">
        <v>20</v>
      </c>
      <c r="O8895" s="72"/>
      <c r="P8895">
        <v>2</v>
      </c>
      <c r="Q8895">
        <v>2</v>
      </c>
      <c r="S8895">
        <v>7</v>
      </c>
    </row>
    <row r="8896" spans="1:19" x14ac:dyDescent="0.3">
      <c r="A8896" t="s">
        <v>17840</v>
      </c>
      <c r="B8896" s="171" t="s">
        <v>17841</v>
      </c>
      <c r="C8896" s="171" t="s">
        <v>227</v>
      </c>
      <c r="D8896" s="171" t="s">
        <v>80</v>
      </c>
      <c r="E8896" s="11">
        <v>43405</v>
      </c>
      <c r="F8896">
        <v>0</v>
      </c>
      <c r="G8896">
        <v>0</v>
      </c>
      <c r="I8896">
        <v>0</v>
      </c>
      <c r="J8896" s="71">
        <v>0</v>
      </c>
      <c r="K8896" s="71"/>
      <c r="L8896" s="71">
        <v>0</v>
      </c>
      <c r="N8896">
        <v>0</v>
      </c>
      <c r="O8896" s="72"/>
      <c r="P8896">
        <v>0</v>
      </c>
      <c r="Q8896">
        <v>0</v>
      </c>
      <c r="S8896">
        <v>0</v>
      </c>
    </row>
    <row r="8897" spans="1:20" x14ac:dyDescent="0.3">
      <c r="A8897" t="s">
        <v>17842</v>
      </c>
      <c r="B8897" s="171" t="s">
        <v>17843</v>
      </c>
      <c r="C8897" s="171" t="s">
        <v>116</v>
      </c>
      <c r="D8897" s="171" t="s">
        <v>80</v>
      </c>
      <c r="E8897" s="11">
        <v>43405</v>
      </c>
      <c r="F8897">
        <v>4</v>
      </c>
      <c r="G8897">
        <v>5.5</v>
      </c>
      <c r="I8897">
        <v>62</v>
      </c>
      <c r="J8897" s="71">
        <v>47</v>
      </c>
      <c r="K8897" s="71"/>
      <c r="L8897" s="71">
        <v>68</v>
      </c>
      <c r="N8897">
        <v>60</v>
      </c>
      <c r="O8897" s="72"/>
      <c r="P8897">
        <v>0</v>
      </c>
      <c r="Q8897">
        <v>0</v>
      </c>
      <c r="S8897">
        <v>2</v>
      </c>
      <c r="T8897">
        <v>0.82499999999999996</v>
      </c>
    </row>
    <row r="8898" spans="1:20" x14ac:dyDescent="0.3">
      <c r="A8898" t="s">
        <v>17844</v>
      </c>
      <c r="B8898" s="171" t="s">
        <v>17845</v>
      </c>
      <c r="C8898" s="171" t="s">
        <v>9862</v>
      </c>
      <c r="D8898" s="171" t="s">
        <v>80</v>
      </c>
      <c r="E8898" s="11">
        <v>43405</v>
      </c>
      <c r="F8898">
        <v>0</v>
      </c>
      <c r="G8898">
        <v>0</v>
      </c>
      <c r="I8898">
        <v>0</v>
      </c>
      <c r="J8898" s="71">
        <v>0</v>
      </c>
      <c r="K8898" s="71"/>
      <c r="L8898" s="71">
        <v>0</v>
      </c>
      <c r="N8898">
        <v>0</v>
      </c>
      <c r="O8898" s="72"/>
      <c r="P8898">
        <v>0</v>
      </c>
      <c r="Q8898">
        <v>0</v>
      </c>
      <c r="S8898">
        <v>0</v>
      </c>
      <c r="T8898">
        <v>0.82499999999999996</v>
      </c>
    </row>
    <row r="8899" spans="1:20" x14ac:dyDescent="0.3">
      <c r="A8899" t="s">
        <v>17846</v>
      </c>
      <c r="B8899" s="171" t="s">
        <v>17847</v>
      </c>
      <c r="C8899" s="171" t="s">
        <v>140</v>
      </c>
      <c r="D8899" s="171" t="s">
        <v>80</v>
      </c>
      <c r="E8899" s="11">
        <v>43405</v>
      </c>
      <c r="F8899">
        <v>6</v>
      </c>
      <c r="G8899">
        <v>5.5</v>
      </c>
      <c r="I8899">
        <v>41</v>
      </c>
      <c r="J8899" s="71">
        <v>66</v>
      </c>
      <c r="K8899" s="71"/>
      <c r="L8899" s="71">
        <v>62</v>
      </c>
      <c r="N8899">
        <v>41</v>
      </c>
      <c r="O8899" s="72"/>
      <c r="P8899">
        <v>0</v>
      </c>
      <c r="Q8899">
        <v>0</v>
      </c>
      <c r="S8899">
        <v>0</v>
      </c>
      <c r="T8899">
        <v>0.82499999999999996</v>
      </c>
    </row>
    <row r="8900" spans="1:20" x14ac:dyDescent="0.3">
      <c r="A8900" t="s">
        <v>17848</v>
      </c>
      <c r="B8900" s="171" t="s">
        <v>17849</v>
      </c>
      <c r="C8900" s="171" t="s">
        <v>8590</v>
      </c>
      <c r="D8900" s="171" t="s">
        <v>80</v>
      </c>
      <c r="E8900" s="11">
        <v>43405</v>
      </c>
      <c r="F8900">
        <v>0</v>
      </c>
      <c r="G8900">
        <v>0</v>
      </c>
      <c r="I8900">
        <v>0</v>
      </c>
      <c r="J8900" s="71">
        <v>0</v>
      </c>
      <c r="K8900" s="71"/>
      <c r="L8900" s="71">
        <v>0</v>
      </c>
      <c r="N8900">
        <v>0</v>
      </c>
      <c r="O8900" s="72"/>
      <c r="P8900">
        <v>0</v>
      </c>
      <c r="Q8900">
        <v>0</v>
      </c>
      <c r="S8900">
        <v>0</v>
      </c>
      <c r="T8900">
        <v>0.85019999999999996</v>
      </c>
    </row>
    <row r="8901" spans="1:20" x14ac:dyDescent="0.3">
      <c r="A8901" t="s">
        <v>17850</v>
      </c>
      <c r="B8901" s="171" t="s">
        <v>17851</v>
      </c>
      <c r="C8901" s="171" t="s">
        <v>170</v>
      </c>
      <c r="D8901" s="171" t="s">
        <v>80</v>
      </c>
      <c r="E8901" s="11">
        <v>43405</v>
      </c>
      <c r="F8901">
        <v>5</v>
      </c>
      <c r="G8901">
        <v>5.5</v>
      </c>
      <c r="I8901">
        <v>38</v>
      </c>
      <c r="J8901" s="71">
        <v>55</v>
      </c>
      <c r="K8901" s="71"/>
      <c r="L8901" s="71">
        <v>62</v>
      </c>
      <c r="N8901">
        <v>36</v>
      </c>
      <c r="O8901" s="72"/>
      <c r="P8901">
        <v>0</v>
      </c>
      <c r="Q8901">
        <v>0</v>
      </c>
      <c r="S8901">
        <v>2</v>
      </c>
      <c r="T8901">
        <v>0.85019999999999996</v>
      </c>
    </row>
    <row r="8902" spans="1:20" x14ac:dyDescent="0.3">
      <c r="A8902" t="s">
        <v>17852</v>
      </c>
      <c r="B8902" s="171" t="s">
        <v>17853</v>
      </c>
      <c r="C8902" s="171" t="s">
        <v>182</v>
      </c>
      <c r="D8902" s="171" t="s">
        <v>80</v>
      </c>
      <c r="E8902" s="11">
        <v>43405</v>
      </c>
      <c r="F8902">
        <v>7</v>
      </c>
      <c r="G8902">
        <v>7.5</v>
      </c>
      <c r="I8902">
        <v>103</v>
      </c>
      <c r="J8902" s="71">
        <v>80</v>
      </c>
      <c r="K8902" s="71"/>
      <c r="L8902" s="71">
        <v>84</v>
      </c>
      <c r="N8902">
        <v>95</v>
      </c>
      <c r="O8902" s="72"/>
      <c r="P8902">
        <v>1</v>
      </c>
      <c r="Q8902">
        <v>11</v>
      </c>
      <c r="S8902">
        <v>8</v>
      </c>
      <c r="T8902">
        <v>0.85019999999999996</v>
      </c>
    </row>
    <row r="8903" spans="1:20" x14ac:dyDescent="0.3">
      <c r="A8903" t="s">
        <v>17854</v>
      </c>
      <c r="B8903" s="171" t="s">
        <v>17855</v>
      </c>
      <c r="C8903" s="171" t="s">
        <v>197</v>
      </c>
      <c r="D8903" s="171" t="s">
        <v>80</v>
      </c>
      <c r="E8903" s="11">
        <v>43405</v>
      </c>
      <c r="F8903">
        <v>7.5</v>
      </c>
      <c r="G8903">
        <v>9.5</v>
      </c>
      <c r="I8903">
        <v>52</v>
      </c>
      <c r="J8903" s="71">
        <v>78</v>
      </c>
      <c r="K8903" s="71"/>
      <c r="L8903" s="71">
        <v>98</v>
      </c>
      <c r="N8903">
        <v>33</v>
      </c>
      <c r="O8903" s="72"/>
      <c r="P8903">
        <v>4</v>
      </c>
      <c r="Q8903">
        <v>12</v>
      </c>
      <c r="S8903">
        <v>19</v>
      </c>
    </row>
    <row r="8904" spans="1:20" x14ac:dyDescent="0.3">
      <c r="A8904" t="s">
        <v>17856</v>
      </c>
      <c r="B8904" s="171" t="s">
        <v>17857</v>
      </c>
      <c r="C8904" s="171" t="s">
        <v>218</v>
      </c>
      <c r="D8904" s="171" t="s">
        <v>80</v>
      </c>
      <c r="E8904" s="11">
        <v>43405</v>
      </c>
      <c r="F8904">
        <v>3</v>
      </c>
      <c r="G8904">
        <v>3.5</v>
      </c>
      <c r="I8904">
        <v>15</v>
      </c>
      <c r="J8904" s="71">
        <v>36</v>
      </c>
      <c r="K8904" s="71"/>
      <c r="L8904" s="71">
        <v>40</v>
      </c>
      <c r="N8904">
        <v>13</v>
      </c>
      <c r="O8904" s="72"/>
      <c r="P8904">
        <v>2</v>
      </c>
      <c r="Q8904">
        <v>2</v>
      </c>
      <c r="S8904">
        <v>2</v>
      </c>
      <c r="T8904">
        <v>0.77575757575757576</v>
      </c>
    </row>
    <row r="8905" spans="1:20" x14ac:dyDescent="0.3">
      <c r="A8905" t="s">
        <v>17858</v>
      </c>
      <c r="B8905" s="171" t="s">
        <v>17859</v>
      </c>
      <c r="C8905" s="171" t="s">
        <v>230</v>
      </c>
      <c r="D8905" s="171" t="s">
        <v>80</v>
      </c>
      <c r="E8905" s="11">
        <v>43405</v>
      </c>
      <c r="F8905">
        <v>0</v>
      </c>
      <c r="G8905">
        <v>0</v>
      </c>
      <c r="I8905">
        <v>0</v>
      </c>
      <c r="J8905" s="71">
        <v>0</v>
      </c>
      <c r="K8905" s="71"/>
      <c r="L8905" s="71">
        <v>0</v>
      </c>
      <c r="N8905">
        <v>0</v>
      </c>
      <c r="O8905" s="72"/>
      <c r="P8905">
        <v>0</v>
      </c>
      <c r="Q8905">
        <v>0</v>
      </c>
      <c r="S8905">
        <v>0</v>
      </c>
      <c r="T8905">
        <v>0.76923076923076927</v>
      </c>
    </row>
    <row r="8906" spans="1:20" x14ac:dyDescent="0.3">
      <c r="A8906" t="s">
        <v>17860</v>
      </c>
      <c r="B8906" s="171" t="s">
        <v>17861</v>
      </c>
      <c r="C8906" s="171" t="s">
        <v>8193</v>
      </c>
      <c r="D8906" s="171" t="s">
        <v>80</v>
      </c>
      <c r="E8906" s="11">
        <v>43405</v>
      </c>
      <c r="F8906">
        <v>0</v>
      </c>
      <c r="G8906">
        <v>0</v>
      </c>
      <c r="I8906">
        <v>0</v>
      </c>
      <c r="J8906" s="71">
        <v>0</v>
      </c>
      <c r="K8906" s="71"/>
      <c r="L8906" s="71">
        <v>0</v>
      </c>
      <c r="N8906">
        <v>0</v>
      </c>
      <c r="O8906" s="72"/>
      <c r="P8906">
        <v>0</v>
      </c>
      <c r="Q8906">
        <v>0</v>
      </c>
      <c r="S8906">
        <v>0</v>
      </c>
      <c r="T8906">
        <v>0.78866666666666663</v>
      </c>
    </row>
    <row r="8907" spans="1:20" x14ac:dyDescent="0.3">
      <c r="A8907" t="s">
        <v>17862</v>
      </c>
      <c r="B8907" s="171" t="s">
        <v>17863</v>
      </c>
      <c r="C8907" s="171" t="s">
        <v>10522</v>
      </c>
      <c r="D8907" s="171" t="s">
        <v>80</v>
      </c>
      <c r="E8907" s="11">
        <v>43405</v>
      </c>
      <c r="F8907">
        <v>1</v>
      </c>
      <c r="G8907">
        <v>1</v>
      </c>
      <c r="I8907">
        <v>4</v>
      </c>
      <c r="J8907" s="71">
        <v>6</v>
      </c>
      <c r="K8907" s="71"/>
      <c r="L8907" s="71">
        <v>6</v>
      </c>
      <c r="N8907">
        <v>4</v>
      </c>
      <c r="O8907" s="72"/>
      <c r="P8907">
        <v>0</v>
      </c>
      <c r="Q8907">
        <v>0</v>
      </c>
      <c r="S8907">
        <v>0</v>
      </c>
      <c r="T8907">
        <v>0.9731777777777777</v>
      </c>
    </row>
    <row r="8908" spans="1:20" x14ac:dyDescent="0.3">
      <c r="A8908" t="s">
        <v>17864</v>
      </c>
      <c r="B8908" s="171" t="s">
        <v>17865</v>
      </c>
      <c r="C8908" s="171" t="s">
        <v>10525</v>
      </c>
      <c r="D8908" s="171" t="s">
        <v>80</v>
      </c>
      <c r="E8908" s="11">
        <v>43405</v>
      </c>
      <c r="F8908">
        <v>0</v>
      </c>
      <c r="G8908">
        <v>0</v>
      </c>
      <c r="I8908">
        <v>0</v>
      </c>
      <c r="J8908" s="71">
        <v>0</v>
      </c>
      <c r="K8908" s="71"/>
      <c r="L8908" s="71">
        <v>0</v>
      </c>
      <c r="N8908">
        <v>0</v>
      </c>
      <c r="O8908" s="72"/>
      <c r="P8908">
        <v>0</v>
      </c>
      <c r="Q8908">
        <v>0</v>
      </c>
      <c r="S8908">
        <v>0</v>
      </c>
      <c r="T8908">
        <v>0.97700952380952377</v>
      </c>
    </row>
    <row r="8909" spans="1:20" x14ac:dyDescent="0.3">
      <c r="A8909" t="s">
        <v>17866</v>
      </c>
      <c r="B8909" s="171" t="s">
        <v>17867</v>
      </c>
      <c r="C8909" s="171" t="s">
        <v>10528</v>
      </c>
      <c r="D8909" s="171" t="s">
        <v>80</v>
      </c>
      <c r="E8909" s="11">
        <v>43405</v>
      </c>
      <c r="F8909">
        <v>0</v>
      </c>
      <c r="G8909">
        <v>0</v>
      </c>
      <c r="I8909">
        <v>0</v>
      </c>
      <c r="J8909" s="71">
        <v>0</v>
      </c>
      <c r="K8909" s="71"/>
      <c r="L8909" s="71">
        <v>0</v>
      </c>
      <c r="N8909">
        <v>0</v>
      </c>
      <c r="O8909" s="72"/>
      <c r="P8909">
        <v>0</v>
      </c>
      <c r="Q8909">
        <v>0</v>
      </c>
      <c r="S8909">
        <v>0</v>
      </c>
      <c r="T8909">
        <v>0.80525000000000002</v>
      </c>
    </row>
    <row r="8910" spans="1:20" x14ac:dyDescent="0.3">
      <c r="A8910" t="s">
        <v>17868</v>
      </c>
      <c r="B8910" s="171" t="s">
        <v>17869</v>
      </c>
      <c r="C8910" s="171" t="s">
        <v>10531</v>
      </c>
      <c r="D8910" s="171" t="s">
        <v>80</v>
      </c>
      <c r="E8910" s="11">
        <v>43405</v>
      </c>
      <c r="F8910">
        <v>0</v>
      </c>
      <c r="G8910">
        <v>0</v>
      </c>
      <c r="I8910">
        <v>0</v>
      </c>
      <c r="J8910" s="71">
        <v>0</v>
      </c>
      <c r="K8910" s="71"/>
      <c r="L8910" s="71">
        <v>0</v>
      </c>
      <c r="N8910">
        <v>0</v>
      </c>
      <c r="O8910" s="72"/>
      <c r="P8910">
        <v>0</v>
      </c>
      <c r="Q8910">
        <v>0</v>
      </c>
      <c r="S8910">
        <v>0</v>
      </c>
      <c r="T8910">
        <v>0.80307692307692313</v>
      </c>
    </row>
    <row r="8911" spans="1:20" x14ac:dyDescent="0.3">
      <c r="A8911" t="s">
        <v>17870</v>
      </c>
      <c r="B8911" s="171" t="s">
        <v>17871</v>
      </c>
      <c r="C8911" s="171" t="s">
        <v>14880</v>
      </c>
      <c r="D8911" s="171" t="s">
        <v>80</v>
      </c>
      <c r="E8911" s="11">
        <v>43405</v>
      </c>
      <c r="F8911">
        <v>0</v>
      </c>
      <c r="G8911">
        <v>0</v>
      </c>
      <c r="I8911">
        <v>0</v>
      </c>
      <c r="J8911" s="71">
        <v>0</v>
      </c>
      <c r="K8911" s="71"/>
      <c r="L8911" s="71">
        <v>0</v>
      </c>
      <c r="N8911">
        <v>0</v>
      </c>
      <c r="O8911" s="72"/>
      <c r="P8911">
        <v>0</v>
      </c>
      <c r="Q8911">
        <v>0</v>
      </c>
      <c r="S8911">
        <v>0</v>
      </c>
      <c r="T8911">
        <v>0.80121428571428577</v>
      </c>
    </row>
    <row r="8912" spans="1:20" x14ac:dyDescent="0.3">
      <c r="A8912" t="s">
        <v>17872</v>
      </c>
      <c r="B8912" s="171" t="s">
        <v>17873</v>
      </c>
      <c r="C8912" s="171" t="s">
        <v>10534</v>
      </c>
      <c r="D8912" s="171" t="s">
        <v>80</v>
      </c>
      <c r="E8912" s="11">
        <v>43405</v>
      </c>
      <c r="F8912">
        <v>1</v>
      </c>
      <c r="G8912">
        <v>1.5</v>
      </c>
      <c r="I8912">
        <v>4</v>
      </c>
      <c r="J8912" s="71">
        <v>6</v>
      </c>
      <c r="K8912" s="71"/>
      <c r="L8912" s="71">
        <v>9</v>
      </c>
      <c r="N8912">
        <v>4</v>
      </c>
      <c r="O8912" s="72"/>
      <c r="P8912">
        <v>0</v>
      </c>
      <c r="Q8912">
        <v>1</v>
      </c>
      <c r="S8912">
        <v>0</v>
      </c>
      <c r="T8912">
        <v>0.86193235294117654</v>
      </c>
    </row>
    <row r="8913" spans="1:20" x14ac:dyDescent="0.3">
      <c r="A8913" t="s">
        <v>17874</v>
      </c>
      <c r="B8913" s="171" t="s">
        <v>17875</v>
      </c>
      <c r="C8913" s="171" t="s">
        <v>10537</v>
      </c>
      <c r="D8913" s="171" t="s">
        <v>80</v>
      </c>
      <c r="E8913" s="11">
        <v>43405</v>
      </c>
      <c r="F8913">
        <v>5.5</v>
      </c>
      <c r="G8913">
        <v>5.5</v>
      </c>
      <c r="I8913">
        <v>22</v>
      </c>
      <c r="J8913" s="71">
        <v>33</v>
      </c>
      <c r="K8913" s="71"/>
      <c r="L8913" s="71">
        <v>32</v>
      </c>
      <c r="N8913">
        <v>19</v>
      </c>
      <c r="O8913" s="72"/>
      <c r="P8913">
        <v>0</v>
      </c>
      <c r="Q8913">
        <v>0</v>
      </c>
      <c r="S8913">
        <v>3</v>
      </c>
      <c r="T8913">
        <v>0.82906923076923067</v>
      </c>
    </row>
    <row r="8914" spans="1:20" x14ac:dyDescent="0.3">
      <c r="A8914" t="s">
        <v>17876</v>
      </c>
      <c r="B8914" s="171" t="s">
        <v>17877</v>
      </c>
      <c r="C8914" s="171" t="s">
        <v>15340</v>
      </c>
      <c r="D8914" s="171" t="s">
        <v>4</v>
      </c>
      <c r="E8914" s="11">
        <v>43405</v>
      </c>
      <c r="F8914">
        <v>2</v>
      </c>
      <c r="G8914">
        <v>2.5</v>
      </c>
      <c r="I8914">
        <v>6</v>
      </c>
      <c r="J8914" s="71">
        <v>11</v>
      </c>
      <c r="L8914">
        <v>14</v>
      </c>
      <c r="N8914">
        <v>6</v>
      </c>
      <c r="O8914" s="72"/>
      <c r="P8914">
        <v>0</v>
      </c>
      <c r="Q8914">
        <v>0</v>
      </c>
      <c r="S8914">
        <v>0</v>
      </c>
      <c r="T8914">
        <v>0.83790769230769224</v>
      </c>
    </row>
    <row r="8915" spans="1:20" x14ac:dyDescent="0.3">
      <c r="A8915" t="s">
        <v>17878</v>
      </c>
      <c r="B8915" s="171" t="s">
        <v>17879</v>
      </c>
      <c r="C8915" s="171" t="s">
        <v>15347</v>
      </c>
      <c r="D8915" s="171" t="s">
        <v>4</v>
      </c>
      <c r="E8915" s="11">
        <v>43405</v>
      </c>
      <c r="F8915">
        <v>1.5</v>
      </c>
      <c r="G8915">
        <v>2.5</v>
      </c>
      <c r="I8915">
        <v>12</v>
      </c>
      <c r="J8915">
        <v>8</v>
      </c>
      <c r="L8915">
        <v>14</v>
      </c>
      <c r="N8915">
        <v>12</v>
      </c>
      <c r="O8915" s="72"/>
      <c r="P8915">
        <v>0</v>
      </c>
      <c r="Q8915">
        <v>0</v>
      </c>
      <c r="S8915">
        <v>0</v>
      </c>
      <c r="T8915">
        <v>0.85226666666666673</v>
      </c>
    </row>
    <row r="8916" spans="1:20" x14ac:dyDescent="0.3">
      <c r="A8916" t="s">
        <v>17880</v>
      </c>
      <c r="B8916" s="171" t="s">
        <v>17881</v>
      </c>
      <c r="C8916" s="171" t="s">
        <v>203</v>
      </c>
      <c r="D8916" s="171" t="s">
        <v>4</v>
      </c>
      <c r="E8916" s="11">
        <v>43405</v>
      </c>
      <c r="F8916">
        <v>2.5</v>
      </c>
      <c r="G8916">
        <v>3.5</v>
      </c>
      <c r="I8916">
        <v>11</v>
      </c>
      <c r="J8916">
        <v>15</v>
      </c>
      <c r="L8916">
        <v>20</v>
      </c>
      <c r="N8916">
        <v>11</v>
      </c>
      <c r="O8916" s="72"/>
      <c r="P8916">
        <v>0</v>
      </c>
      <c r="Q8916">
        <v>0</v>
      </c>
      <c r="S8916">
        <v>0</v>
      </c>
      <c r="T8916">
        <v>0.85575714285714277</v>
      </c>
    </row>
    <row r="8917" spans="1:20" x14ac:dyDescent="0.3">
      <c r="A8917" t="s">
        <v>17882</v>
      </c>
      <c r="B8917" s="171" t="s">
        <v>17883</v>
      </c>
      <c r="C8917" s="171" t="s">
        <v>16544</v>
      </c>
      <c r="D8917" s="171" t="s">
        <v>4</v>
      </c>
      <c r="E8917" s="11">
        <v>43405</v>
      </c>
      <c r="F8917">
        <v>2</v>
      </c>
      <c r="G8917">
        <v>1.5</v>
      </c>
      <c r="I8917">
        <v>10</v>
      </c>
      <c r="J8917" s="71">
        <v>11</v>
      </c>
      <c r="K8917" s="71"/>
      <c r="L8917">
        <v>9</v>
      </c>
      <c r="N8917">
        <v>8</v>
      </c>
      <c r="O8917" s="72"/>
      <c r="P8917">
        <v>0</v>
      </c>
      <c r="Q8917">
        <v>0</v>
      </c>
      <c r="S8917">
        <v>2</v>
      </c>
      <c r="T8917">
        <v>0.86599999999999999</v>
      </c>
    </row>
    <row r="8918" spans="1:20" x14ac:dyDescent="0.3">
      <c r="A8918" t="s">
        <v>17884</v>
      </c>
      <c r="B8918" s="171" t="s">
        <v>17885</v>
      </c>
      <c r="C8918" s="171" t="s">
        <v>176</v>
      </c>
      <c r="D8918" s="171" t="s">
        <v>4</v>
      </c>
      <c r="E8918" s="11">
        <v>43405</v>
      </c>
      <c r="F8918">
        <v>4</v>
      </c>
      <c r="G8918">
        <v>4.5</v>
      </c>
      <c r="I8918">
        <v>26</v>
      </c>
      <c r="J8918">
        <v>22</v>
      </c>
      <c r="K8918" s="71"/>
      <c r="L8918">
        <v>26</v>
      </c>
      <c r="N8918">
        <v>21</v>
      </c>
      <c r="O8918" s="72"/>
      <c r="P8918">
        <v>2</v>
      </c>
      <c r="Q8918">
        <v>3</v>
      </c>
      <c r="S8918">
        <v>5</v>
      </c>
      <c r="T8918">
        <v>0.85334615384615398</v>
      </c>
    </row>
    <row r="8919" spans="1:20" x14ac:dyDescent="0.3">
      <c r="A8919" t="s">
        <v>17886</v>
      </c>
      <c r="B8919" s="171" t="s">
        <v>17887</v>
      </c>
      <c r="C8919" s="171" t="s">
        <v>206</v>
      </c>
      <c r="D8919" s="171" t="s">
        <v>4</v>
      </c>
      <c r="E8919" s="11">
        <v>43405</v>
      </c>
      <c r="F8919">
        <v>2.5</v>
      </c>
      <c r="G8919">
        <v>3</v>
      </c>
      <c r="I8919">
        <v>7</v>
      </c>
      <c r="J8919">
        <v>14</v>
      </c>
      <c r="K8919" s="71"/>
      <c r="L8919">
        <v>17</v>
      </c>
      <c r="N8919">
        <v>7</v>
      </c>
      <c r="O8919" s="72"/>
      <c r="P8919">
        <v>1</v>
      </c>
      <c r="Q8919">
        <v>1</v>
      </c>
      <c r="S8919">
        <v>0</v>
      </c>
      <c r="T8919">
        <v>0.81640000000000001</v>
      </c>
    </row>
    <row r="8920" spans="1:20" x14ac:dyDescent="0.3">
      <c r="A8920" t="s">
        <v>17888</v>
      </c>
      <c r="B8920" s="171" t="s">
        <v>17889</v>
      </c>
      <c r="C8920" s="171" t="s">
        <v>173</v>
      </c>
      <c r="D8920" s="171" t="s">
        <v>80</v>
      </c>
      <c r="E8920" s="11">
        <v>43405</v>
      </c>
      <c r="F8920">
        <v>2.5</v>
      </c>
      <c r="G8920">
        <v>3</v>
      </c>
      <c r="I8920">
        <v>7</v>
      </c>
      <c r="J8920">
        <v>14</v>
      </c>
      <c r="K8920" s="71"/>
      <c r="L8920">
        <v>17</v>
      </c>
      <c r="N8920">
        <v>7</v>
      </c>
      <c r="O8920" s="72"/>
      <c r="P8920">
        <v>1</v>
      </c>
      <c r="Q8920">
        <v>1</v>
      </c>
      <c r="S8920">
        <v>0</v>
      </c>
      <c r="T8920">
        <v>0.73261538461538467</v>
      </c>
    </row>
    <row r="8921" spans="1:20" x14ac:dyDescent="0.3">
      <c r="A8921" t="s">
        <v>17890</v>
      </c>
      <c r="B8921" s="171" t="s">
        <v>17891</v>
      </c>
      <c r="C8921" s="171" t="s">
        <v>173</v>
      </c>
      <c r="D8921" s="171" t="s">
        <v>15341</v>
      </c>
      <c r="E8921" s="11">
        <v>43405</v>
      </c>
      <c r="F8921">
        <v>3</v>
      </c>
      <c r="G8921">
        <v>3</v>
      </c>
      <c r="I8921">
        <v>7</v>
      </c>
      <c r="J8921">
        <v>14</v>
      </c>
      <c r="K8921" s="71"/>
      <c r="L8921">
        <v>17</v>
      </c>
      <c r="N8921">
        <v>7</v>
      </c>
      <c r="O8921" s="72"/>
      <c r="P8921">
        <v>1</v>
      </c>
      <c r="Q8921">
        <v>1</v>
      </c>
      <c r="S8921">
        <v>0</v>
      </c>
      <c r="T8921">
        <v>0.75169230769230766</v>
      </c>
    </row>
    <row r="8922" spans="1:20" x14ac:dyDescent="0.3">
      <c r="A8922" t="s">
        <v>17892</v>
      </c>
      <c r="B8922" s="171" t="s">
        <v>17893</v>
      </c>
      <c r="C8922" s="171" t="s">
        <v>200</v>
      </c>
      <c r="D8922" s="171" t="s">
        <v>80</v>
      </c>
      <c r="E8922" s="11">
        <v>43405</v>
      </c>
      <c r="F8922">
        <v>4.5</v>
      </c>
      <c r="G8922">
        <v>3</v>
      </c>
      <c r="I8922">
        <v>7</v>
      </c>
      <c r="J8922">
        <v>14</v>
      </c>
      <c r="K8922" s="71"/>
      <c r="L8922">
        <v>17</v>
      </c>
      <c r="N8922">
        <v>7</v>
      </c>
      <c r="O8922" s="72"/>
      <c r="P8922">
        <v>1</v>
      </c>
      <c r="Q8922">
        <v>1</v>
      </c>
      <c r="S8922">
        <v>0</v>
      </c>
      <c r="T8922">
        <v>0.74971428571428567</v>
      </c>
    </row>
    <row r="8923" spans="1:20" x14ac:dyDescent="0.3">
      <c r="A8923" t="s">
        <v>17894</v>
      </c>
      <c r="B8923" s="171" t="s">
        <v>17895</v>
      </c>
      <c r="C8923" s="171" t="s">
        <v>200</v>
      </c>
      <c r="D8923" s="171" t="s">
        <v>15341</v>
      </c>
      <c r="E8923" s="11">
        <v>43405</v>
      </c>
      <c r="F8923">
        <v>0.5</v>
      </c>
      <c r="G8923">
        <v>3</v>
      </c>
      <c r="I8923">
        <v>7</v>
      </c>
      <c r="J8923">
        <v>14</v>
      </c>
      <c r="K8923" s="71"/>
      <c r="L8923">
        <v>17</v>
      </c>
      <c r="N8923">
        <v>7</v>
      </c>
      <c r="O8923" s="72"/>
      <c r="P8923">
        <v>1</v>
      </c>
      <c r="Q8923">
        <v>1</v>
      </c>
      <c r="S8923">
        <v>0</v>
      </c>
      <c r="T8923">
        <v>0.78157142857142858</v>
      </c>
    </row>
    <row r="8924" spans="1:20" x14ac:dyDescent="0.3">
      <c r="A8924" t="s">
        <v>17896</v>
      </c>
      <c r="B8924" s="171" t="s">
        <v>17897</v>
      </c>
      <c r="C8924" s="171" t="s">
        <v>73</v>
      </c>
      <c r="D8924" s="171" t="s">
        <v>4</v>
      </c>
      <c r="E8924" s="11">
        <v>43405</v>
      </c>
      <c r="F8924">
        <v>1</v>
      </c>
      <c r="G8924">
        <v>1</v>
      </c>
      <c r="I8924">
        <v>4</v>
      </c>
      <c r="J8924">
        <v>6</v>
      </c>
      <c r="L8924">
        <v>6</v>
      </c>
      <c r="N8924">
        <v>4</v>
      </c>
      <c r="O8924" s="72"/>
      <c r="P8924">
        <v>0</v>
      </c>
      <c r="Q8924">
        <v>0</v>
      </c>
      <c r="S8924">
        <v>0</v>
      </c>
      <c r="T8924">
        <v>0.79903571428571429</v>
      </c>
    </row>
    <row r="8925" spans="1:20" x14ac:dyDescent="0.3">
      <c r="A8925" t="s">
        <v>17898</v>
      </c>
      <c r="B8925" s="171" t="s">
        <v>17899</v>
      </c>
      <c r="C8925" s="171" t="s">
        <v>107</v>
      </c>
      <c r="D8925" s="171" t="s">
        <v>4</v>
      </c>
      <c r="E8925" s="11">
        <v>43405</v>
      </c>
      <c r="F8925">
        <v>12</v>
      </c>
      <c r="G8925">
        <v>14</v>
      </c>
      <c r="I8925">
        <v>93</v>
      </c>
      <c r="J8925">
        <v>93</v>
      </c>
      <c r="L8925">
        <v>117</v>
      </c>
      <c r="N8925">
        <v>86</v>
      </c>
      <c r="O8925" s="72"/>
      <c r="P8925">
        <v>1</v>
      </c>
      <c r="Q8925">
        <v>1</v>
      </c>
      <c r="S8925">
        <v>7</v>
      </c>
      <c r="T8925">
        <v>0.76126428571428562</v>
      </c>
    </row>
    <row r="8926" spans="1:20" x14ac:dyDescent="0.3">
      <c r="A8926" t="s">
        <v>17900</v>
      </c>
      <c r="B8926" s="171" t="s">
        <v>17901</v>
      </c>
      <c r="C8926" s="171" t="s">
        <v>9887</v>
      </c>
      <c r="D8926" s="171" t="s">
        <v>4</v>
      </c>
      <c r="E8926" s="11">
        <v>43405</v>
      </c>
      <c r="F8926">
        <v>0</v>
      </c>
      <c r="G8926">
        <v>0</v>
      </c>
      <c r="I8926">
        <v>0</v>
      </c>
      <c r="J8926">
        <v>0</v>
      </c>
      <c r="L8926">
        <v>0</v>
      </c>
      <c r="N8926">
        <v>0</v>
      </c>
      <c r="O8926" s="72"/>
      <c r="P8926">
        <v>0</v>
      </c>
      <c r="Q8926">
        <v>0</v>
      </c>
      <c r="S8926">
        <v>0</v>
      </c>
      <c r="T8926">
        <v>0.80399999999999994</v>
      </c>
    </row>
    <row r="8927" spans="1:20" x14ac:dyDescent="0.3">
      <c r="A8927" t="s">
        <v>17902</v>
      </c>
      <c r="B8927" s="171" t="s">
        <v>17903</v>
      </c>
      <c r="C8927" s="171" t="s">
        <v>11260</v>
      </c>
      <c r="D8927" s="171" t="s">
        <v>4</v>
      </c>
      <c r="E8927" s="11">
        <v>43405</v>
      </c>
      <c r="F8927">
        <v>0</v>
      </c>
      <c r="G8927">
        <v>0</v>
      </c>
      <c r="I8927">
        <v>0</v>
      </c>
      <c r="J8927">
        <v>0</v>
      </c>
      <c r="L8927">
        <v>0</v>
      </c>
      <c r="N8927">
        <v>0</v>
      </c>
      <c r="O8927" s="72"/>
      <c r="P8927">
        <v>0</v>
      </c>
      <c r="Q8927">
        <v>0</v>
      </c>
      <c r="S8927">
        <v>0</v>
      </c>
      <c r="T8927">
        <v>0.83299999999999996</v>
      </c>
    </row>
    <row r="8928" spans="1:20" x14ac:dyDescent="0.3">
      <c r="A8928" t="s">
        <v>17904</v>
      </c>
      <c r="B8928" s="171" t="s">
        <v>17905</v>
      </c>
      <c r="C8928" s="171" t="s">
        <v>122</v>
      </c>
      <c r="D8928" s="171" t="s">
        <v>4</v>
      </c>
      <c r="E8928" s="11">
        <v>43405</v>
      </c>
      <c r="F8928">
        <v>0</v>
      </c>
      <c r="G8928">
        <v>0</v>
      </c>
      <c r="I8928">
        <v>0</v>
      </c>
      <c r="J8928">
        <v>0</v>
      </c>
      <c r="L8928">
        <v>0</v>
      </c>
      <c r="N8928">
        <v>0</v>
      </c>
      <c r="O8928" s="72"/>
      <c r="P8928">
        <v>0</v>
      </c>
      <c r="Q8928">
        <v>0</v>
      </c>
      <c r="S8928">
        <v>0</v>
      </c>
      <c r="T8928">
        <v>0.8125</v>
      </c>
    </row>
    <row r="8929" spans="1:20" x14ac:dyDescent="0.3">
      <c r="A8929" t="s">
        <v>17906</v>
      </c>
      <c r="B8929" s="171" t="s">
        <v>17907</v>
      </c>
      <c r="C8929" s="171" t="s">
        <v>125</v>
      </c>
      <c r="D8929" s="171" t="s">
        <v>4</v>
      </c>
      <c r="E8929" s="11">
        <v>43405</v>
      </c>
      <c r="F8929">
        <v>0</v>
      </c>
      <c r="G8929">
        <v>0</v>
      </c>
      <c r="I8929">
        <v>0</v>
      </c>
      <c r="J8929">
        <v>0</v>
      </c>
      <c r="L8929">
        <v>0</v>
      </c>
      <c r="N8929">
        <v>0</v>
      </c>
      <c r="O8929" s="72" t="e">
        <v>#DIV/0!</v>
      </c>
      <c r="P8929">
        <v>0</v>
      </c>
      <c r="Q8929">
        <v>0</v>
      </c>
      <c r="S8929">
        <v>0</v>
      </c>
      <c r="T8929">
        <v>0.92500000000000004</v>
      </c>
    </row>
    <row r="8930" spans="1:20" x14ac:dyDescent="0.3">
      <c r="A8930" t="s">
        <v>17908</v>
      </c>
      <c r="B8930" s="171" t="s">
        <v>17909</v>
      </c>
      <c r="C8930" s="171" t="s">
        <v>14899</v>
      </c>
      <c r="D8930" s="171" t="s">
        <v>4</v>
      </c>
      <c r="E8930" s="11">
        <v>43405</v>
      </c>
      <c r="F8930">
        <v>0</v>
      </c>
      <c r="G8930">
        <v>0</v>
      </c>
      <c r="I8930">
        <v>0</v>
      </c>
      <c r="J8930">
        <v>0</v>
      </c>
      <c r="L8930">
        <v>0</v>
      </c>
      <c r="N8930">
        <v>0</v>
      </c>
      <c r="O8930" s="72"/>
      <c r="P8930">
        <v>0</v>
      </c>
      <c r="Q8930">
        <v>0</v>
      </c>
      <c r="S8930">
        <v>0</v>
      </c>
      <c r="T8930">
        <v>0.83250000000000002</v>
      </c>
    </row>
    <row r="8931" spans="1:20" x14ac:dyDescent="0.3">
      <c r="A8931" t="s">
        <v>17910</v>
      </c>
      <c r="B8931" s="171" t="s">
        <v>17911</v>
      </c>
      <c r="C8931" s="171" t="s">
        <v>137</v>
      </c>
      <c r="D8931" s="171" t="s">
        <v>4</v>
      </c>
      <c r="E8931" s="11">
        <v>43405</v>
      </c>
      <c r="F8931">
        <v>6</v>
      </c>
      <c r="G8931">
        <v>5.5</v>
      </c>
      <c r="I8931">
        <v>41</v>
      </c>
      <c r="J8931">
        <v>66</v>
      </c>
      <c r="L8931">
        <v>62</v>
      </c>
      <c r="N8931">
        <v>41</v>
      </c>
      <c r="O8931" s="72"/>
      <c r="P8931">
        <v>0</v>
      </c>
      <c r="Q8931">
        <v>0</v>
      </c>
      <c r="S8931">
        <v>0</v>
      </c>
      <c r="T8931">
        <v>0.85</v>
      </c>
    </row>
    <row r="8932" spans="1:20" x14ac:dyDescent="0.3">
      <c r="A8932" t="s">
        <v>17912</v>
      </c>
      <c r="B8932" s="171" t="s">
        <v>17913</v>
      </c>
      <c r="C8932" s="171" t="s">
        <v>8615</v>
      </c>
      <c r="D8932" s="171" t="s">
        <v>4</v>
      </c>
      <c r="E8932" s="11">
        <v>43405</v>
      </c>
      <c r="F8932">
        <v>0</v>
      </c>
      <c r="G8932">
        <v>0</v>
      </c>
      <c r="I8932">
        <v>0</v>
      </c>
      <c r="J8932">
        <v>0</v>
      </c>
      <c r="L8932">
        <v>0</v>
      </c>
      <c r="N8932">
        <v>0</v>
      </c>
      <c r="O8932" s="72"/>
      <c r="P8932">
        <v>0</v>
      </c>
      <c r="Q8932">
        <v>0</v>
      </c>
      <c r="S8932">
        <v>0</v>
      </c>
      <c r="T8932">
        <v>1.0425</v>
      </c>
    </row>
    <row r="8933" spans="1:20" x14ac:dyDescent="0.3">
      <c r="A8933" t="s">
        <v>17914</v>
      </c>
      <c r="B8933" s="171" t="s">
        <v>17915</v>
      </c>
      <c r="C8933" s="171" t="s">
        <v>146</v>
      </c>
      <c r="D8933" s="171" t="s">
        <v>4</v>
      </c>
      <c r="E8933" s="11">
        <v>43405</v>
      </c>
      <c r="F8933">
        <v>6</v>
      </c>
      <c r="G8933">
        <v>7</v>
      </c>
      <c r="I8933">
        <v>25</v>
      </c>
      <c r="J8933">
        <v>36</v>
      </c>
      <c r="L8933">
        <v>42</v>
      </c>
      <c r="N8933">
        <v>19</v>
      </c>
      <c r="O8933" s="72">
        <v>0</v>
      </c>
      <c r="P8933">
        <v>1</v>
      </c>
      <c r="Q8933">
        <v>2</v>
      </c>
      <c r="S8933">
        <v>6</v>
      </c>
      <c r="T8933">
        <v>1.1499999999999999</v>
      </c>
    </row>
    <row r="8934" spans="1:20" x14ac:dyDescent="0.3">
      <c r="A8934" t="s">
        <v>17916</v>
      </c>
      <c r="B8934" s="171" t="s">
        <v>17917</v>
      </c>
      <c r="C8934" s="171" t="s">
        <v>161</v>
      </c>
      <c r="D8934" s="171" t="s">
        <v>4</v>
      </c>
      <c r="E8934" s="11">
        <v>43405</v>
      </c>
      <c r="F8934">
        <v>1</v>
      </c>
      <c r="G8934">
        <v>1.5</v>
      </c>
      <c r="I8934">
        <v>7</v>
      </c>
      <c r="J8934">
        <v>6</v>
      </c>
      <c r="L8934">
        <v>8</v>
      </c>
      <c r="N8934">
        <v>7</v>
      </c>
      <c r="O8934" s="72"/>
      <c r="P8934">
        <v>0</v>
      </c>
      <c r="Q8934">
        <v>0</v>
      </c>
      <c r="S8934">
        <v>0</v>
      </c>
      <c r="T8934">
        <v>1</v>
      </c>
    </row>
    <row r="8935" spans="1:20" x14ac:dyDescent="0.3">
      <c r="A8935" t="s">
        <v>17918</v>
      </c>
      <c r="B8935" s="171" t="s">
        <v>17919</v>
      </c>
      <c r="C8935" s="171" t="s">
        <v>167</v>
      </c>
      <c r="D8935" s="171" t="s">
        <v>4</v>
      </c>
      <c r="E8935" s="11">
        <v>43405</v>
      </c>
      <c r="F8935">
        <v>5</v>
      </c>
      <c r="G8935">
        <v>5.5</v>
      </c>
      <c r="I8935">
        <v>38</v>
      </c>
      <c r="J8935">
        <v>55</v>
      </c>
      <c r="L8935">
        <v>62</v>
      </c>
      <c r="N8935">
        <v>36</v>
      </c>
      <c r="O8935" s="72"/>
      <c r="P8935">
        <v>0</v>
      </c>
      <c r="Q8935">
        <v>0</v>
      </c>
      <c r="S8935">
        <v>2</v>
      </c>
      <c r="T8935">
        <v>1</v>
      </c>
    </row>
    <row r="8936" spans="1:20" x14ac:dyDescent="0.3">
      <c r="A8936" t="s">
        <v>17920</v>
      </c>
      <c r="B8936" s="171" t="s">
        <v>17921</v>
      </c>
      <c r="C8936" s="171" t="s">
        <v>173</v>
      </c>
      <c r="D8936" s="171" t="s">
        <v>4</v>
      </c>
      <c r="E8936" s="11">
        <v>43405</v>
      </c>
      <c r="F8936">
        <v>5.5</v>
      </c>
      <c r="G8936">
        <v>7</v>
      </c>
      <c r="I8936">
        <v>38</v>
      </c>
      <c r="J8936">
        <v>30</v>
      </c>
      <c r="L8936">
        <v>40</v>
      </c>
      <c r="N8936">
        <v>33</v>
      </c>
      <c r="O8936" s="72"/>
      <c r="P8936">
        <v>2</v>
      </c>
      <c r="Q8936">
        <v>3</v>
      </c>
      <c r="S8936">
        <v>5</v>
      </c>
    </row>
    <row r="8937" spans="1:20" x14ac:dyDescent="0.3">
      <c r="A8937" t="s">
        <v>17922</v>
      </c>
      <c r="B8937" s="171" t="s">
        <v>17923</v>
      </c>
      <c r="C8937" s="171" t="s">
        <v>179</v>
      </c>
      <c r="D8937" s="171" t="s">
        <v>4</v>
      </c>
      <c r="E8937" s="11">
        <v>43405</v>
      </c>
      <c r="F8937">
        <v>7</v>
      </c>
      <c r="G8937">
        <v>7.5</v>
      </c>
      <c r="I8937">
        <v>103</v>
      </c>
      <c r="J8937">
        <v>80</v>
      </c>
      <c r="L8937">
        <v>84</v>
      </c>
      <c r="N8937">
        <v>95</v>
      </c>
      <c r="O8937" s="72"/>
      <c r="P8937">
        <v>1</v>
      </c>
      <c r="Q8937">
        <v>11</v>
      </c>
      <c r="S8937">
        <v>8</v>
      </c>
    </row>
    <row r="8938" spans="1:20" x14ac:dyDescent="0.3">
      <c r="A8938" t="s">
        <v>17924</v>
      </c>
      <c r="B8938" s="171" t="s">
        <v>17925</v>
      </c>
      <c r="C8938" s="171" t="s">
        <v>185</v>
      </c>
      <c r="D8938" s="171" t="s">
        <v>4</v>
      </c>
      <c r="E8938" s="11">
        <v>43405</v>
      </c>
      <c r="F8938">
        <v>12.5</v>
      </c>
      <c r="G8938">
        <v>11.5</v>
      </c>
      <c r="I8938">
        <v>49</v>
      </c>
      <c r="J8938">
        <v>75</v>
      </c>
      <c r="L8938">
        <v>67</v>
      </c>
      <c r="N8938">
        <v>39</v>
      </c>
      <c r="O8938" s="72"/>
      <c r="P8938">
        <v>2</v>
      </c>
      <c r="Q8938">
        <v>2</v>
      </c>
      <c r="S8938">
        <v>10</v>
      </c>
    </row>
    <row r="8939" spans="1:20" x14ac:dyDescent="0.3">
      <c r="A8939" t="s">
        <v>17926</v>
      </c>
      <c r="B8939" s="171" t="s">
        <v>17927</v>
      </c>
      <c r="C8939" s="171" t="s">
        <v>191</v>
      </c>
      <c r="D8939" s="171" t="s">
        <v>4</v>
      </c>
      <c r="E8939" s="11">
        <v>43405</v>
      </c>
      <c r="F8939">
        <v>12</v>
      </c>
      <c r="G8939">
        <v>15.5</v>
      </c>
      <c r="I8939">
        <v>76</v>
      </c>
      <c r="J8939">
        <v>107</v>
      </c>
      <c r="L8939">
        <v>138</v>
      </c>
      <c r="N8939">
        <v>49</v>
      </c>
      <c r="O8939" s="72">
        <v>0.95</v>
      </c>
      <c r="P8939">
        <v>6</v>
      </c>
      <c r="Q8939">
        <v>14</v>
      </c>
      <c r="S8939">
        <v>27</v>
      </c>
    </row>
    <row r="8940" spans="1:20" x14ac:dyDescent="0.3">
      <c r="A8940" t="s">
        <v>17928</v>
      </c>
      <c r="B8940" s="171" t="s">
        <v>17929</v>
      </c>
      <c r="C8940" s="171" t="s">
        <v>200</v>
      </c>
      <c r="D8940" s="171" t="s">
        <v>4</v>
      </c>
      <c r="E8940" s="11">
        <v>43405</v>
      </c>
      <c r="F8940">
        <v>5</v>
      </c>
      <c r="G8940">
        <v>6.5</v>
      </c>
      <c r="I8940">
        <v>18</v>
      </c>
      <c r="J8940">
        <v>29</v>
      </c>
      <c r="L8940">
        <v>37</v>
      </c>
      <c r="N8940">
        <v>18</v>
      </c>
      <c r="O8940" s="72"/>
      <c r="P8940">
        <v>1</v>
      </c>
      <c r="Q8940">
        <v>1</v>
      </c>
      <c r="S8940">
        <v>0</v>
      </c>
    </row>
    <row r="8941" spans="1:20" x14ac:dyDescent="0.3">
      <c r="A8941" t="s">
        <v>17930</v>
      </c>
      <c r="B8941" s="171" t="s">
        <v>17931</v>
      </c>
      <c r="C8941" s="171" t="s">
        <v>212</v>
      </c>
      <c r="D8941" s="171" t="s">
        <v>4</v>
      </c>
      <c r="E8941" s="11">
        <v>43405</v>
      </c>
      <c r="F8941">
        <v>0</v>
      </c>
      <c r="G8941">
        <v>0</v>
      </c>
      <c r="I8941">
        <v>0</v>
      </c>
      <c r="J8941">
        <v>0</v>
      </c>
      <c r="L8941">
        <v>0</v>
      </c>
      <c r="N8941">
        <v>0</v>
      </c>
      <c r="O8941" s="72"/>
      <c r="P8941">
        <v>0</v>
      </c>
      <c r="Q8941">
        <v>0</v>
      </c>
      <c r="S8941">
        <v>0</v>
      </c>
    </row>
    <row r="8942" spans="1:20" x14ac:dyDescent="0.3">
      <c r="A8942" t="s">
        <v>17932</v>
      </c>
      <c r="B8942" s="171" t="s">
        <v>17933</v>
      </c>
      <c r="C8942" s="171" t="s">
        <v>215</v>
      </c>
      <c r="D8942" s="171" t="s">
        <v>4</v>
      </c>
      <c r="E8942" s="11">
        <v>43405</v>
      </c>
      <c r="F8942">
        <v>3</v>
      </c>
      <c r="G8942">
        <v>3.5</v>
      </c>
      <c r="I8942">
        <v>15</v>
      </c>
      <c r="J8942">
        <v>36</v>
      </c>
      <c r="L8942">
        <v>40</v>
      </c>
      <c r="N8942">
        <v>13</v>
      </c>
      <c r="O8942" s="72"/>
      <c r="P8942">
        <v>2</v>
      </c>
      <c r="Q8942">
        <v>2</v>
      </c>
      <c r="S8942">
        <v>2</v>
      </c>
      <c r="T8942" t="e">
        <v>#DIV/0!</v>
      </c>
    </row>
    <row r="8943" spans="1:20" x14ac:dyDescent="0.3">
      <c r="A8943" t="s">
        <v>17934</v>
      </c>
      <c r="B8943" s="171" t="s">
        <v>17935</v>
      </c>
      <c r="C8943" s="171" t="s">
        <v>221</v>
      </c>
      <c r="D8943" s="171" t="s">
        <v>4</v>
      </c>
      <c r="E8943" s="11">
        <v>43405</v>
      </c>
      <c r="F8943">
        <v>0</v>
      </c>
      <c r="G8943">
        <v>0</v>
      </c>
      <c r="I8943">
        <v>0</v>
      </c>
      <c r="J8943">
        <v>0</v>
      </c>
      <c r="L8943">
        <v>0</v>
      </c>
      <c r="N8943">
        <v>0</v>
      </c>
      <c r="O8943" s="72"/>
      <c r="P8943">
        <v>0</v>
      </c>
      <c r="Q8943">
        <v>0</v>
      </c>
      <c r="S8943">
        <v>0</v>
      </c>
      <c r="T8943" t="e">
        <v>#DIV/0!</v>
      </c>
    </row>
    <row r="8944" spans="1:20" x14ac:dyDescent="0.3">
      <c r="A8944" t="s">
        <v>17936</v>
      </c>
      <c r="B8944" s="171" t="s">
        <v>17937</v>
      </c>
      <c r="C8944" s="171" t="s">
        <v>8233</v>
      </c>
      <c r="D8944" s="171" t="s">
        <v>4</v>
      </c>
      <c r="E8944" s="11">
        <v>43405</v>
      </c>
      <c r="F8944">
        <v>0</v>
      </c>
      <c r="G8944">
        <v>0</v>
      </c>
      <c r="I8944">
        <v>0</v>
      </c>
      <c r="J8944">
        <v>0</v>
      </c>
      <c r="L8944">
        <v>0</v>
      </c>
      <c r="N8944">
        <v>0</v>
      </c>
      <c r="O8944" s="72"/>
      <c r="P8944">
        <v>0</v>
      </c>
      <c r="Q8944">
        <v>0</v>
      </c>
      <c r="S8944">
        <v>0</v>
      </c>
      <c r="T8944" t="e">
        <v>#DIV/0!</v>
      </c>
    </row>
    <row r="8945" spans="1:20" x14ac:dyDescent="0.3">
      <c r="A8945" t="s">
        <v>17938</v>
      </c>
      <c r="B8945" s="171" t="s">
        <v>17939</v>
      </c>
      <c r="C8945" s="171" t="s">
        <v>233</v>
      </c>
      <c r="D8945" s="171" t="s">
        <v>4</v>
      </c>
      <c r="E8945" s="11">
        <v>43405</v>
      </c>
      <c r="F8945">
        <v>0</v>
      </c>
      <c r="G8945">
        <v>0</v>
      </c>
      <c r="I8945">
        <v>0</v>
      </c>
      <c r="J8945">
        <v>0</v>
      </c>
      <c r="L8945">
        <v>0</v>
      </c>
      <c r="N8945">
        <v>0</v>
      </c>
      <c r="O8945" s="72"/>
      <c r="P8945">
        <v>0</v>
      </c>
      <c r="Q8945">
        <v>0</v>
      </c>
      <c r="S8945">
        <v>0</v>
      </c>
      <c r="T8945" t="e">
        <v>#DIV/0!</v>
      </c>
    </row>
    <row r="8946" spans="1:20" x14ac:dyDescent="0.3">
      <c r="A8946" t="s">
        <v>17940</v>
      </c>
      <c r="B8946" s="171" t="s">
        <v>17941</v>
      </c>
      <c r="C8946" s="171" t="s">
        <v>79</v>
      </c>
      <c r="D8946" s="171" t="s">
        <v>80</v>
      </c>
      <c r="E8946" s="11">
        <v>43405</v>
      </c>
      <c r="F8946">
        <v>0</v>
      </c>
      <c r="G8946">
        <v>0</v>
      </c>
      <c r="I8946">
        <v>0</v>
      </c>
      <c r="J8946" s="71">
        <v>0</v>
      </c>
      <c r="L8946">
        <v>0</v>
      </c>
      <c r="N8946">
        <v>0</v>
      </c>
      <c r="O8946" s="72"/>
      <c r="P8946">
        <v>0</v>
      </c>
      <c r="Q8946">
        <v>0</v>
      </c>
      <c r="S8946">
        <v>0</v>
      </c>
      <c r="T8946" t="e">
        <v>#DIV/0!</v>
      </c>
    </row>
    <row r="8947" spans="1:20" x14ac:dyDescent="0.3">
      <c r="A8947" t="s">
        <v>17942</v>
      </c>
      <c r="B8947" s="171" t="s">
        <v>17943</v>
      </c>
      <c r="C8947" s="171" t="s">
        <v>83</v>
      </c>
      <c r="D8947" s="171" t="s">
        <v>80</v>
      </c>
      <c r="E8947" s="11">
        <v>43405</v>
      </c>
      <c r="F8947">
        <v>2.5</v>
      </c>
      <c r="G8947">
        <v>3.5</v>
      </c>
      <c r="I8947">
        <v>11</v>
      </c>
      <c r="J8947" s="71">
        <v>15</v>
      </c>
      <c r="L8947">
        <v>20</v>
      </c>
      <c r="N8947">
        <v>11</v>
      </c>
      <c r="O8947" s="72"/>
      <c r="P8947">
        <v>0</v>
      </c>
      <c r="Q8947">
        <v>0</v>
      </c>
      <c r="S8947">
        <v>0</v>
      </c>
      <c r="T8947" t="e">
        <v>#DIV/0!</v>
      </c>
    </row>
    <row r="8948" spans="1:20" x14ac:dyDescent="0.3">
      <c r="A8948" t="s">
        <v>17944</v>
      </c>
      <c r="B8948" s="171" t="s">
        <v>17945</v>
      </c>
      <c r="C8948" s="171" t="s">
        <v>83</v>
      </c>
      <c r="D8948" s="171" t="s">
        <v>15341</v>
      </c>
      <c r="E8948" s="11">
        <v>43405</v>
      </c>
      <c r="F8948">
        <v>3.5</v>
      </c>
      <c r="G8948">
        <v>5</v>
      </c>
      <c r="I8948">
        <v>18</v>
      </c>
      <c r="J8948" s="71">
        <v>19</v>
      </c>
      <c r="L8948">
        <v>28</v>
      </c>
      <c r="N8948">
        <v>18</v>
      </c>
      <c r="O8948" s="72"/>
      <c r="P8948">
        <v>0</v>
      </c>
      <c r="Q8948">
        <v>0</v>
      </c>
      <c r="S8948">
        <v>0</v>
      </c>
      <c r="T8948" t="e">
        <v>#DIV/0!</v>
      </c>
    </row>
    <row r="8949" spans="1:20" x14ac:dyDescent="0.3">
      <c r="A8949" t="s">
        <v>17946</v>
      </c>
      <c r="B8949" s="171" t="s">
        <v>17947</v>
      </c>
      <c r="C8949" s="171" t="s">
        <v>83</v>
      </c>
      <c r="D8949" s="171" t="s">
        <v>4</v>
      </c>
      <c r="E8949" s="11">
        <v>43405</v>
      </c>
      <c r="F8949">
        <v>6</v>
      </c>
      <c r="G8949">
        <v>8.5</v>
      </c>
      <c r="I8949">
        <v>29</v>
      </c>
      <c r="J8949">
        <v>34</v>
      </c>
      <c r="L8949">
        <v>48</v>
      </c>
      <c r="N8949">
        <v>29</v>
      </c>
      <c r="O8949" s="72"/>
      <c r="P8949">
        <v>0</v>
      </c>
      <c r="Q8949">
        <v>0</v>
      </c>
      <c r="S8949">
        <v>0</v>
      </c>
      <c r="T8949" t="e">
        <v>#DIV/0!</v>
      </c>
    </row>
    <row r="8950" spans="1:20" x14ac:dyDescent="0.3">
      <c r="A8950" t="s">
        <v>17948</v>
      </c>
      <c r="B8950" s="171" t="s">
        <v>17949</v>
      </c>
      <c r="C8950" s="171" t="s">
        <v>86</v>
      </c>
      <c r="D8950" s="171" t="s">
        <v>80</v>
      </c>
      <c r="E8950" s="11">
        <v>43405</v>
      </c>
      <c r="F8950">
        <v>7.5</v>
      </c>
      <c r="G8950">
        <v>10</v>
      </c>
      <c r="I8950">
        <v>40</v>
      </c>
      <c r="J8950" s="71">
        <v>47</v>
      </c>
      <c r="L8950">
        <v>64</v>
      </c>
      <c r="N8950">
        <v>26</v>
      </c>
      <c r="O8950" s="72">
        <v>0.47499999999999998</v>
      </c>
      <c r="P8950">
        <v>2</v>
      </c>
      <c r="Q8950">
        <v>2</v>
      </c>
      <c r="S8950">
        <v>14</v>
      </c>
      <c r="T8950">
        <v>7.6923076923076927E-2</v>
      </c>
    </row>
    <row r="8951" spans="1:20" x14ac:dyDescent="0.3">
      <c r="A8951" t="s">
        <v>17950</v>
      </c>
      <c r="B8951" s="171" t="s">
        <v>17951</v>
      </c>
      <c r="C8951" s="171" t="s">
        <v>89</v>
      </c>
      <c r="D8951" s="171" t="s">
        <v>80</v>
      </c>
      <c r="E8951" s="11">
        <v>43405</v>
      </c>
      <c r="F8951">
        <v>0</v>
      </c>
      <c r="G8951">
        <v>0</v>
      </c>
      <c r="I8951">
        <v>0</v>
      </c>
      <c r="J8951" s="71">
        <v>0</v>
      </c>
      <c r="L8951">
        <v>0</v>
      </c>
      <c r="N8951">
        <v>0</v>
      </c>
      <c r="O8951" s="72"/>
      <c r="P8951">
        <v>0</v>
      </c>
      <c r="Q8951">
        <v>0</v>
      </c>
      <c r="S8951">
        <v>0</v>
      </c>
      <c r="T8951">
        <v>7.0000000000000007E-2</v>
      </c>
    </row>
    <row r="8952" spans="1:20" x14ac:dyDescent="0.3">
      <c r="A8952" t="s">
        <v>17952</v>
      </c>
      <c r="B8952" s="171" t="s">
        <v>17953</v>
      </c>
      <c r="C8952" s="171" t="s">
        <v>92</v>
      </c>
      <c r="D8952" s="171" t="s">
        <v>80</v>
      </c>
      <c r="E8952" s="11">
        <v>43405</v>
      </c>
      <c r="F8952">
        <v>0</v>
      </c>
      <c r="G8952">
        <v>0</v>
      </c>
      <c r="I8952">
        <v>0</v>
      </c>
      <c r="J8952" s="71">
        <v>0</v>
      </c>
      <c r="L8952">
        <v>0</v>
      </c>
      <c r="N8952">
        <v>0</v>
      </c>
      <c r="O8952" s="72"/>
      <c r="P8952">
        <v>0</v>
      </c>
      <c r="Q8952">
        <v>0</v>
      </c>
      <c r="S8952">
        <v>0</v>
      </c>
      <c r="T8952">
        <v>7.0000000000000007E-2</v>
      </c>
    </row>
    <row r="8953" spans="1:20" x14ac:dyDescent="0.3">
      <c r="A8953" t="s">
        <v>17954</v>
      </c>
      <c r="B8953" s="171" t="s">
        <v>17955</v>
      </c>
      <c r="C8953" s="171" t="s">
        <v>95</v>
      </c>
      <c r="D8953" s="171" t="s">
        <v>80</v>
      </c>
      <c r="E8953" s="11">
        <v>43405</v>
      </c>
      <c r="F8953">
        <v>4.5</v>
      </c>
      <c r="G8953">
        <v>5.5</v>
      </c>
      <c r="I8953">
        <v>30</v>
      </c>
      <c r="J8953" s="71">
        <v>26</v>
      </c>
      <c r="L8953">
        <v>32</v>
      </c>
      <c r="N8953">
        <v>26</v>
      </c>
      <c r="O8953" s="72"/>
      <c r="P8953">
        <v>3</v>
      </c>
      <c r="Q8953">
        <v>4</v>
      </c>
      <c r="S8953">
        <v>4</v>
      </c>
      <c r="T8953">
        <v>0.18</v>
      </c>
    </row>
    <row r="8954" spans="1:20" x14ac:dyDescent="0.3">
      <c r="A8954" t="s">
        <v>17956</v>
      </c>
      <c r="B8954" s="171" t="s">
        <v>17957</v>
      </c>
      <c r="C8954" s="171" t="s">
        <v>95</v>
      </c>
      <c r="D8954" s="171" t="s">
        <v>15341</v>
      </c>
      <c r="E8954" s="11">
        <v>43405</v>
      </c>
      <c r="F8954">
        <v>4</v>
      </c>
      <c r="G8954">
        <v>3.5</v>
      </c>
      <c r="I8954">
        <v>13</v>
      </c>
      <c r="J8954" s="71">
        <v>21</v>
      </c>
      <c r="L8954">
        <v>20</v>
      </c>
      <c r="N8954">
        <v>10</v>
      </c>
      <c r="O8954" s="72"/>
      <c r="P8954">
        <v>0</v>
      </c>
      <c r="Q8954">
        <v>0</v>
      </c>
      <c r="S8954">
        <v>3</v>
      </c>
      <c r="T8954">
        <v>0</v>
      </c>
    </row>
    <row r="8955" spans="1:20" x14ac:dyDescent="0.3">
      <c r="A8955" t="s">
        <v>17958</v>
      </c>
      <c r="B8955" s="171" t="s">
        <v>17959</v>
      </c>
      <c r="C8955" s="171" t="s">
        <v>95</v>
      </c>
      <c r="D8955" s="171" t="s">
        <v>4</v>
      </c>
      <c r="E8955" s="11">
        <v>43405</v>
      </c>
      <c r="F8955">
        <v>8.5</v>
      </c>
      <c r="G8955">
        <v>9</v>
      </c>
      <c r="I8955">
        <v>43</v>
      </c>
      <c r="J8955">
        <v>47</v>
      </c>
      <c r="L8955">
        <v>52</v>
      </c>
      <c r="N8955">
        <v>36</v>
      </c>
      <c r="O8955" s="72"/>
      <c r="P8955">
        <v>3</v>
      </c>
      <c r="Q8955">
        <v>4</v>
      </c>
      <c r="S8955">
        <v>7</v>
      </c>
      <c r="T8955">
        <v>0</v>
      </c>
    </row>
    <row r="8956" spans="1:20" x14ac:dyDescent="0.3">
      <c r="A8956" t="s">
        <v>17960</v>
      </c>
      <c r="B8956" s="171" t="s">
        <v>17961</v>
      </c>
      <c r="C8956" s="171" t="s">
        <v>98</v>
      </c>
      <c r="D8956" s="171" t="s">
        <v>80</v>
      </c>
      <c r="E8956" s="11">
        <v>43405</v>
      </c>
      <c r="F8956">
        <v>14</v>
      </c>
      <c r="G8956">
        <v>13.5</v>
      </c>
      <c r="I8956">
        <v>54</v>
      </c>
      <c r="J8956" s="71">
        <v>84</v>
      </c>
      <c r="L8956">
        <v>78</v>
      </c>
      <c r="N8956">
        <v>44</v>
      </c>
      <c r="O8956" s="72"/>
      <c r="P8956">
        <v>4</v>
      </c>
      <c r="Q8956">
        <v>4</v>
      </c>
      <c r="S8956">
        <v>10</v>
      </c>
      <c r="T8956">
        <v>0.2</v>
      </c>
    </row>
    <row r="8957" spans="1:20" x14ac:dyDescent="0.3">
      <c r="A8957" t="s">
        <v>17962</v>
      </c>
      <c r="B8957" s="171" t="s">
        <v>17963</v>
      </c>
      <c r="C8957" s="171" t="s">
        <v>101</v>
      </c>
      <c r="D8957" s="171" t="s">
        <v>80</v>
      </c>
      <c r="E8957" s="11">
        <v>43405</v>
      </c>
      <c r="F8957">
        <v>32.5</v>
      </c>
      <c r="G8957">
        <v>37</v>
      </c>
      <c r="I8957">
        <v>311</v>
      </c>
      <c r="J8957" s="71">
        <v>362</v>
      </c>
      <c r="L8957">
        <v>414</v>
      </c>
      <c r="N8957">
        <v>278</v>
      </c>
      <c r="O8957" s="72"/>
      <c r="P8957">
        <v>7</v>
      </c>
      <c r="Q8957">
        <v>25</v>
      </c>
      <c r="S8957">
        <v>33</v>
      </c>
      <c r="T8957">
        <v>0.44</v>
      </c>
    </row>
    <row r="8958" spans="1:20" x14ac:dyDescent="0.3">
      <c r="A8958" t="s">
        <v>17964</v>
      </c>
      <c r="B8958" s="171" t="s">
        <v>17965</v>
      </c>
      <c r="C8958" s="171" t="s">
        <v>6843</v>
      </c>
      <c r="D8958" s="171" t="s">
        <v>80</v>
      </c>
      <c r="E8958" s="11">
        <v>43405</v>
      </c>
      <c r="F8958">
        <v>7.5</v>
      </c>
      <c r="G8958">
        <v>8</v>
      </c>
      <c r="I8958">
        <v>30</v>
      </c>
      <c r="J8958">
        <v>45</v>
      </c>
      <c r="L8958">
        <v>47</v>
      </c>
      <c r="N8958">
        <v>27</v>
      </c>
      <c r="O8958" s="72"/>
      <c r="P8958">
        <v>0</v>
      </c>
      <c r="Q8958">
        <v>1</v>
      </c>
      <c r="S8958">
        <v>3</v>
      </c>
      <c r="T8958">
        <v>0.33</v>
      </c>
    </row>
    <row r="8959" spans="1:20" x14ac:dyDescent="0.3">
      <c r="A8959" t="s">
        <v>17966</v>
      </c>
      <c r="B8959" s="171" t="s">
        <v>17967</v>
      </c>
      <c r="C8959" s="171" t="s">
        <v>12995</v>
      </c>
      <c r="D8959" s="171" t="s">
        <v>80</v>
      </c>
      <c r="E8959" s="11">
        <v>43405</v>
      </c>
      <c r="F8959">
        <v>68.5</v>
      </c>
      <c r="G8959">
        <v>77.5</v>
      </c>
      <c r="I8959">
        <v>476</v>
      </c>
      <c r="J8959">
        <v>579</v>
      </c>
      <c r="L8959">
        <v>655</v>
      </c>
      <c r="N8959">
        <v>412</v>
      </c>
      <c r="O8959" s="72">
        <v>0.47499999999999998</v>
      </c>
      <c r="P8959">
        <v>16</v>
      </c>
      <c r="Q8959">
        <v>36</v>
      </c>
      <c r="S8959">
        <v>64</v>
      </c>
      <c r="T8959">
        <v>0.5</v>
      </c>
    </row>
    <row r="8960" spans="1:20" x14ac:dyDescent="0.3">
      <c r="A8960" t="s">
        <v>17968</v>
      </c>
      <c r="B8960" s="171" t="s">
        <v>17969</v>
      </c>
      <c r="C8960" s="171" t="s">
        <v>15504</v>
      </c>
      <c r="D8960" s="171" t="s">
        <v>15341</v>
      </c>
      <c r="E8960" s="11">
        <v>43405</v>
      </c>
      <c r="F8960">
        <v>7.5</v>
      </c>
      <c r="G8960">
        <v>8.5</v>
      </c>
      <c r="I8960">
        <v>31</v>
      </c>
      <c r="J8960">
        <v>40</v>
      </c>
      <c r="L8960">
        <v>48</v>
      </c>
      <c r="N8960">
        <v>28</v>
      </c>
      <c r="O8960" s="72" t="s">
        <v>16361</v>
      </c>
      <c r="P8960">
        <v>0</v>
      </c>
      <c r="Q8960">
        <v>0</v>
      </c>
      <c r="S8960">
        <v>3</v>
      </c>
    </row>
    <row r="8961" spans="1:19" x14ac:dyDescent="0.3">
      <c r="A8961" t="s">
        <v>17970</v>
      </c>
      <c r="B8961" s="171" t="s">
        <v>17971</v>
      </c>
      <c r="C8961" s="171" t="s">
        <v>104</v>
      </c>
      <c r="D8961" s="171" t="s">
        <v>4</v>
      </c>
      <c r="E8961" s="11">
        <v>43405</v>
      </c>
      <c r="F8961">
        <v>76</v>
      </c>
      <c r="G8961">
        <v>86</v>
      </c>
      <c r="H8961">
        <v>0</v>
      </c>
      <c r="I8961">
        <v>507</v>
      </c>
      <c r="J8961">
        <v>619</v>
      </c>
      <c r="L8961">
        <v>703</v>
      </c>
      <c r="M8961">
        <v>0</v>
      </c>
      <c r="N8961">
        <v>440</v>
      </c>
      <c r="O8961" s="72">
        <v>0.47499999999999998</v>
      </c>
      <c r="P8961">
        <v>16</v>
      </c>
      <c r="Q8961">
        <v>36</v>
      </c>
      <c r="R8961">
        <v>0</v>
      </c>
      <c r="S8961">
        <v>67</v>
      </c>
    </row>
    <row r="8962" spans="1:19" x14ac:dyDescent="0.3">
      <c r="A8962" t="s">
        <v>17972</v>
      </c>
      <c r="B8962" s="171" t="s">
        <v>17973</v>
      </c>
      <c r="C8962" s="171" t="s">
        <v>15511</v>
      </c>
      <c r="D8962" s="171" t="s">
        <v>15341</v>
      </c>
      <c r="E8962" s="11">
        <v>43405</v>
      </c>
      <c r="F8962">
        <v>7.5</v>
      </c>
      <c r="G8962">
        <v>8.5</v>
      </c>
      <c r="I8962">
        <v>31</v>
      </c>
      <c r="J8962">
        <v>40</v>
      </c>
      <c r="L8962">
        <v>48</v>
      </c>
      <c r="N8962">
        <v>28</v>
      </c>
      <c r="O8962" s="72"/>
      <c r="P8962">
        <v>0</v>
      </c>
      <c r="Q8962">
        <v>0</v>
      </c>
      <c r="S8962">
        <v>3</v>
      </c>
    </row>
    <row r="8963" spans="1:19" x14ac:dyDescent="0.3">
      <c r="A8963" t="s">
        <v>17974</v>
      </c>
      <c r="B8963" s="171" t="s">
        <v>17975</v>
      </c>
      <c r="C8963" s="171" t="s">
        <v>15511</v>
      </c>
      <c r="D8963" s="171" t="s">
        <v>80</v>
      </c>
      <c r="E8963" s="11">
        <v>43405</v>
      </c>
      <c r="F8963">
        <v>21</v>
      </c>
      <c r="G8963">
        <v>22.5</v>
      </c>
      <c r="I8963">
        <v>95</v>
      </c>
      <c r="J8963">
        <v>125</v>
      </c>
      <c r="L8963">
        <v>130</v>
      </c>
      <c r="N8963">
        <v>81</v>
      </c>
      <c r="O8963" s="72"/>
      <c r="P8963">
        <v>7</v>
      </c>
      <c r="Q8963">
        <v>8</v>
      </c>
      <c r="S8963">
        <v>14</v>
      </c>
    </row>
    <row r="8964" spans="1:19" x14ac:dyDescent="0.3">
      <c r="A8964" t="s">
        <v>17976</v>
      </c>
      <c r="B8964" s="171" t="s">
        <v>17977</v>
      </c>
      <c r="C8964" s="171" t="s">
        <v>76</v>
      </c>
      <c r="D8964" s="171" t="s">
        <v>80</v>
      </c>
      <c r="E8964" s="11">
        <v>43405</v>
      </c>
      <c r="F8964">
        <v>0</v>
      </c>
      <c r="G8964">
        <v>0</v>
      </c>
      <c r="I8964">
        <v>0</v>
      </c>
      <c r="J8964" s="71">
        <v>0</v>
      </c>
      <c r="L8964">
        <v>0</v>
      </c>
      <c r="N8964">
        <v>0</v>
      </c>
      <c r="O8964" s="72"/>
      <c r="P8964">
        <v>0</v>
      </c>
      <c r="Q8964">
        <v>0</v>
      </c>
      <c r="S8964">
        <v>0</v>
      </c>
    </row>
    <row r="8965" spans="1:19" x14ac:dyDescent="0.3">
      <c r="A8965" t="s">
        <v>17978</v>
      </c>
      <c r="B8965" s="171" t="s">
        <v>17979</v>
      </c>
      <c r="C8965" s="171" t="s">
        <v>10522</v>
      </c>
      <c r="D8965" s="171" t="s">
        <v>4</v>
      </c>
      <c r="E8965" s="11">
        <v>43405</v>
      </c>
      <c r="F8965">
        <v>1</v>
      </c>
      <c r="G8965">
        <v>1</v>
      </c>
      <c r="I8965">
        <v>4</v>
      </c>
      <c r="J8965" s="71">
        <v>6</v>
      </c>
      <c r="K8965" s="71"/>
      <c r="L8965" s="71">
        <v>6</v>
      </c>
      <c r="N8965">
        <v>4</v>
      </c>
      <c r="O8965" s="72"/>
      <c r="P8965">
        <v>0</v>
      </c>
      <c r="Q8965">
        <v>0</v>
      </c>
      <c r="S8965">
        <v>0</v>
      </c>
    </row>
    <row r="8966" spans="1:19" x14ac:dyDescent="0.3">
      <c r="A8966" t="s">
        <v>17980</v>
      </c>
      <c r="B8966" s="171" t="s">
        <v>17981</v>
      </c>
      <c r="C8966" s="171" t="s">
        <v>79</v>
      </c>
      <c r="D8966" s="171" t="s">
        <v>4</v>
      </c>
      <c r="E8966" s="11">
        <v>43405</v>
      </c>
      <c r="F8966">
        <v>0</v>
      </c>
      <c r="G8966">
        <v>0</v>
      </c>
      <c r="I8966">
        <v>0</v>
      </c>
      <c r="J8966" s="71">
        <v>0</v>
      </c>
      <c r="L8966">
        <v>0</v>
      </c>
      <c r="N8966">
        <v>0</v>
      </c>
      <c r="O8966" s="72"/>
      <c r="P8966">
        <v>0</v>
      </c>
      <c r="Q8966">
        <v>0</v>
      </c>
      <c r="S8966">
        <v>0</v>
      </c>
    </row>
    <row r="8967" spans="1:19" x14ac:dyDescent="0.3">
      <c r="A8967" t="s">
        <v>17982</v>
      </c>
      <c r="B8967" s="171" t="s">
        <v>17983</v>
      </c>
      <c r="C8967" s="171" t="s">
        <v>86</v>
      </c>
      <c r="D8967" s="171" t="s">
        <v>4</v>
      </c>
      <c r="E8967" s="11">
        <v>43405</v>
      </c>
      <c r="F8967">
        <v>7.5</v>
      </c>
      <c r="G8967">
        <v>10</v>
      </c>
      <c r="I8967">
        <v>40</v>
      </c>
      <c r="J8967" s="71">
        <v>47</v>
      </c>
      <c r="L8967">
        <v>64</v>
      </c>
      <c r="N8967">
        <v>26</v>
      </c>
      <c r="O8967" s="72">
        <v>0.47499999999999998</v>
      </c>
      <c r="P8967">
        <v>2</v>
      </c>
      <c r="Q8967">
        <v>2</v>
      </c>
      <c r="S8967">
        <v>14</v>
      </c>
    </row>
    <row r="8968" spans="1:19" x14ac:dyDescent="0.3">
      <c r="A8968" t="s">
        <v>17984</v>
      </c>
      <c r="B8968" s="171" t="s">
        <v>17985</v>
      </c>
      <c r="C8968" s="171" t="s">
        <v>89</v>
      </c>
      <c r="D8968" s="171" t="s">
        <v>4</v>
      </c>
      <c r="E8968" s="11">
        <v>43405</v>
      </c>
      <c r="F8968">
        <v>0</v>
      </c>
      <c r="G8968">
        <v>0</v>
      </c>
      <c r="I8968">
        <v>0</v>
      </c>
      <c r="J8968" s="71">
        <v>0</v>
      </c>
      <c r="L8968">
        <v>0</v>
      </c>
      <c r="N8968">
        <v>0</v>
      </c>
      <c r="O8968" s="72"/>
      <c r="P8968">
        <v>0</v>
      </c>
      <c r="Q8968">
        <v>0</v>
      </c>
      <c r="S8968">
        <v>0</v>
      </c>
    </row>
    <row r="8969" spans="1:19" x14ac:dyDescent="0.3">
      <c r="A8969" t="s">
        <v>17986</v>
      </c>
      <c r="B8969" s="171" t="s">
        <v>17987</v>
      </c>
      <c r="C8969" s="171" t="s">
        <v>92</v>
      </c>
      <c r="D8969" s="171" t="s">
        <v>4</v>
      </c>
      <c r="E8969" s="11">
        <v>43405</v>
      </c>
      <c r="F8969">
        <v>0</v>
      </c>
      <c r="G8969">
        <v>0</v>
      </c>
      <c r="I8969">
        <v>0</v>
      </c>
      <c r="J8969" s="71">
        <v>0</v>
      </c>
      <c r="L8969">
        <v>0</v>
      </c>
      <c r="N8969">
        <v>0</v>
      </c>
      <c r="O8969" s="72"/>
      <c r="P8969">
        <v>0</v>
      </c>
      <c r="Q8969">
        <v>0</v>
      </c>
      <c r="S8969">
        <v>0</v>
      </c>
    </row>
    <row r="8970" spans="1:19" x14ac:dyDescent="0.3">
      <c r="A8970" t="s">
        <v>17988</v>
      </c>
      <c r="B8970" s="171" t="s">
        <v>17989</v>
      </c>
      <c r="C8970" s="171" t="s">
        <v>98</v>
      </c>
      <c r="D8970" s="171" t="s">
        <v>4</v>
      </c>
      <c r="E8970" s="11">
        <v>43405</v>
      </c>
      <c r="F8970">
        <v>14</v>
      </c>
      <c r="G8970">
        <v>13.5</v>
      </c>
      <c r="I8970">
        <v>54</v>
      </c>
      <c r="J8970" s="71">
        <v>84</v>
      </c>
      <c r="L8970">
        <v>78</v>
      </c>
      <c r="N8970">
        <v>44</v>
      </c>
      <c r="O8970" s="72"/>
      <c r="P8970">
        <v>4</v>
      </c>
      <c r="Q8970">
        <v>4</v>
      </c>
      <c r="S8970">
        <v>10</v>
      </c>
    </row>
    <row r="8971" spans="1:19" x14ac:dyDescent="0.3">
      <c r="A8971" t="s">
        <v>17990</v>
      </c>
      <c r="B8971" s="171" t="s">
        <v>17991</v>
      </c>
      <c r="C8971" s="171" t="s">
        <v>101</v>
      </c>
      <c r="D8971" s="171" t="s">
        <v>4</v>
      </c>
      <c r="E8971" s="11">
        <v>43405</v>
      </c>
      <c r="F8971">
        <v>32.5</v>
      </c>
      <c r="G8971">
        <v>37</v>
      </c>
      <c r="I8971">
        <v>311</v>
      </c>
      <c r="J8971" s="71">
        <v>362</v>
      </c>
      <c r="L8971">
        <v>414</v>
      </c>
      <c r="N8971">
        <v>278</v>
      </c>
      <c r="O8971" s="72"/>
      <c r="P8971">
        <v>7</v>
      </c>
      <c r="Q8971">
        <v>25</v>
      </c>
      <c r="S8971">
        <v>33</v>
      </c>
    </row>
    <row r="8972" spans="1:19" x14ac:dyDescent="0.3">
      <c r="A8972" t="s">
        <v>17992</v>
      </c>
      <c r="B8972" s="171" t="s">
        <v>17993</v>
      </c>
      <c r="C8972" s="171" t="s">
        <v>6843</v>
      </c>
      <c r="D8972" s="171" t="s">
        <v>4</v>
      </c>
      <c r="E8972" s="11">
        <v>43405</v>
      </c>
      <c r="F8972">
        <v>7.5</v>
      </c>
      <c r="G8972">
        <v>8</v>
      </c>
      <c r="I8972">
        <v>30</v>
      </c>
      <c r="J8972">
        <v>45</v>
      </c>
      <c r="L8972">
        <v>47</v>
      </c>
      <c r="N8972">
        <v>27</v>
      </c>
      <c r="O8972" s="72"/>
      <c r="P8972">
        <v>0</v>
      </c>
      <c r="Q8972">
        <v>1</v>
      </c>
      <c r="S8972">
        <v>3</v>
      </c>
    </row>
    <row r="8973" spans="1:19" x14ac:dyDescent="0.3">
      <c r="A8973" t="s">
        <v>17994</v>
      </c>
      <c r="B8973" s="171" t="s">
        <v>17995</v>
      </c>
      <c r="C8973" s="171" t="s">
        <v>107</v>
      </c>
      <c r="D8973" s="171" t="s">
        <v>80</v>
      </c>
      <c r="E8973" s="11">
        <v>43405</v>
      </c>
      <c r="F8973">
        <v>12</v>
      </c>
      <c r="G8973">
        <v>14</v>
      </c>
      <c r="I8973">
        <v>93</v>
      </c>
      <c r="J8973">
        <v>93</v>
      </c>
      <c r="L8973">
        <v>117</v>
      </c>
      <c r="N8973">
        <v>86</v>
      </c>
      <c r="O8973" s="72"/>
      <c r="P8973">
        <v>1</v>
      </c>
      <c r="Q8973">
        <v>1</v>
      </c>
      <c r="S8973">
        <v>7</v>
      </c>
    </row>
    <row r="8974" spans="1:19" x14ac:dyDescent="0.3">
      <c r="A8974" t="s">
        <v>17996</v>
      </c>
      <c r="B8974" s="171" t="s">
        <v>17997</v>
      </c>
      <c r="C8974" s="171" t="s">
        <v>113</v>
      </c>
      <c r="D8974" s="171" t="s">
        <v>4</v>
      </c>
      <c r="E8974" s="11">
        <v>43405</v>
      </c>
      <c r="F8974">
        <v>4</v>
      </c>
      <c r="G8974">
        <v>4.5</v>
      </c>
      <c r="I8974">
        <v>15</v>
      </c>
      <c r="J8974" s="71">
        <v>24</v>
      </c>
      <c r="K8974" s="71"/>
      <c r="L8974" s="71">
        <v>26</v>
      </c>
      <c r="N8974">
        <v>12</v>
      </c>
      <c r="O8974" s="72"/>
      <c r="P8974">
        <v>1</v>
      </c>
      <c r="Q8974">
        <v>1</v>
      </c>
      <c r="S8974">
        <v>3</v>
      </c>
    </row>
    <row r="8975" spans="1:19" x14ac:dyDescent="0.3">
      <c r="A8975" t="s">
        <v>17998</v>
      </c>
      <c r="B8975" s="171" t="s">
        <v>17999</v>
      </c>
      <c r="C8975" s="171" t="s">
        <v>116</v>
      </c>
      <c r="D8975" s="171" t="s">
        <v>4</v>
      </c>
      <c r="E8975" s="11">
        <v>43405</v>
      </c>
      <c r="F8975">
        <v>4</v>
      </c>
      <c r="G8975">
        <v>5.5</v>
      </c>
      <c r="I8975">
        <v>62</v>
      </c>
      <c r="J8975" s="71">
        <v>47</v>
      </c>
      <c r="K8975" s="71"/>
      <c r="L8975" s="71">
        <v>68</v>
      </c>
      <c r="N8975">
        <v>60</v>
      </c>
      <c r="O8975" s="72"/>
      <c r="P8975">
        <v>0</v>
      </c>
      <c r="Q8975">
        <v>0</v>
      </c>
      <c r="S8975">
        <v>2</v>
      </c>
    </row>
    <row r="8976" spans="1:19" x14ac:dyDescent="0.3">
      <c r="A8976" t="s">
        <v>18000</v>
      </c>
      <c r="B8976" s="171" t="s">
        <v>18001</v>
      </c>
      <c r="C8976" s="171" t="s">
        <v>9887</v>
      </c>
      <c r="D8976" s="171" t="s">
        <v>80</v>
      </c>
      <c r="E8976" s="11">
        <v>43405</v>
      </c>
      <c r="F8976">
        <v>0</v>
      </c>
      <c r="G8976">
        <v>0</v>
      </c>
      <c r="I8976">
        <v>0</v>
      </c>
      <c r="J8976">
        <v>0</v>
      </c>
      <c r="L8976">
        <v>0</v>
      </c>
      <c r="N8976">
        <v>0</v>
      </c>
      <c r="O8976" s="72"/>
      <c r="P8976">
        <v>0</v>
      </c>
      <c r="Q8976">
        <v>0</v>
      </c>
      <c r="S8976">
        <v>0</v>
      </c>
    </row>
    <row r="8977" spans="1:19" x14ac:dyDescent="0.3">
      <c r="A8977" t="s">
        <v>18002</v>
      </c>
      <c r="B8977" s="171" t="s">
        <v>18003</v>
      </c>
      <c r="C8977" s="171" t="s">
        <v>9862</v>
      </c>
      <c r="D8977" s="171" t="s">
        <v>4</v>
      </c>
      <c r="E8977" s="11">
        <v>43405</v>
      </c>
      <c r="F8977">
        <v>0</v>
      </c>
      <c r="G8977">
        <v>0</v>
      </c>
      <c r="I8977">
        <v>0</v>
      </c>
      <c r="J8977" s="71">
        <v>0</v>
      </c>
      <c r="K8977" s="71"/>
      <c r="L8977" s="71">
        <v>0</v>
      </c>
      <c r="N8977">
        <v>0</v>
      </c>
      <c r="O8977" s="72"/>
      <c r="P8977">
        <v>0</v>
      </c>
      <c r="Q8977">
        <v>0</v>
      </c>
      <c r="S8977">
        <v>0</v>
      </c>
    </row>
    <row r="8978" spans="1:19" x14ac:dyDescent="0.3">
      <c r="A8978" t="s">
        <v>18004</v>
      </c>
      <c r="B8978" s="171" t="s">
        <v>18005</v>
      </c>
      <c r="C8978" s="171" t="s">
        <v>10525</v>
      </c>
      <c r="D8978" s="171" t="s">
        <v>4</v>
      </c>
      <c r="E8978" s="11">
        <v>43405</v>
      </c>
      <c r="F8978">
        <v>0</v>
      </c>
      <c r="G8978">
        <v>0</v>
      </c>
      <c r="I8978">
        <v>0</v>
      </c>
      <c r="J8978" s="71">
        <v>0</v>
      </c>
      <c r="K8978" s="71"/>
      <c r="L8978" s="71">
        <v>0</v>
      </c>
      <c r="N8978">
        <v>0</v>
      </c>
      <c r="O8978" s="72"/>
      <c r="P8978">
        <v>0</v>
      </c>
      <c r="Q8978">
        <v>0</v>
      </c>
      <c r="S8978">
        <v>0</v>
      </c>
    </row>
    <row r="8979" spans="1:19" x14ac:dyDescent="0.3">
      <c r="A8979" t="s">
        <v>18006</v>
      </c>
      <c r="B8979" s="171" t="s">
        <v>18007</v>
      </c>
      <c r="C8979" s="171" t="s">
        <v>11260</v>
      </c>
      <c r="D8979" s="171" t="s">
        <v>80</v>
      </c>
      <c r="E8979" s="11">
        <v>43405</v>
      </c>
      <c r="F8979">
        <v>0</v>
      </c>
      <c r="G8979">
        <v>0</v>
      </c>
      <c r="I8979">
        <v>0</v>
      </c>
      <c r="J8979">
        <v>0</v>
      </c>
      <c r="L8979">
        <v>0</v>
      </c>
      <c r="N8979">
        <v>0</v>
      </c>
      <c r="O8979" s="72"/>
      <c r="P8979">
        <v>0</v>
      </c>
      <c r="Q8979">
        <v>0</v>
      </c>
      <c r="S8979">
        <v>0</v>
      </c>
    </row>
    <row r="8980" spans="1:19" x14ac:dyDescent="0.3">
      <c r="A8980" t="s">
        <v>18008</v>
      </c>
      <c r="B8980" s="171" t="s">
        <v>18009</v>
      </c>
      <c r="C8980" s="171" t="s">
        <v>10528</v>
      </c>
      <c r="D8980" s="171" t="s">
        <v>4</v>
      </c>
      <c r="E8980" s="11">
        <v>43405</v>
      </c>
      <c r="F8980">
        <v>0</v>
      </c>
      <c r="G8980">
        <v>0</v>
      </c>
      <c r="I8980">
        <v>0</v>
      </c>
      <c r="J8980" s="71">
        <v>0</v>
      </c>
      <c r="K8980" s="71"/>
      <c r="L8980" s="71">
        <v>0</v>
      </c>
      <c r="N8980">
        <v>0</v>
      </c>
      <c r="O8980" s="72"/>
      <c r="P8980">
        <v>0</v>
      </c>
      <c r="Q8980">
        <v>0</v>
      </c>
      <c r="S8980">
        <v>0</v>
      </c>
    </row>
    <row r="8981" spans="1:19" x14ac:dyDescent="0.3">
      <c r="A8981" t="s">
        <v>18010</v>
      </c>
      <c r="B8981" s="171" t="s">
        <v>18011</v>
      </c>
      <c r="C8981" s="171" t="s">
        <v>119</v>
      </c>
      <c r="D8981" s="171" t="s">
        <v>4</v>
      </c>
      <c r="E8981" s="11">
        <v>43405</v>
      </c>
      <c r="F8981">
        <v>0</v>
      </c>
      <c r="G8981">
        <v>0</v>
      </c>
      <c r="I8981">
        <v>0</v>
      </c>
      <c r="J8981" s="71">
        <v>0</v>
      </c>
      <c r="L8981">
        <v>0</v>
      </c>
      <c r="N8981">
        <v>0</v>
      </c>
      <c r="O8981" s="72"/>
      <c r="P8981">
        <v>0</v>
      </c>
      <c r="Q8981">
        <v>0</v>
      </c>
      <c r="S8981">
        <v>0</v>
      </c>
    </row>
    <row r="8982" spans="1:19" x14ac:dyDescent="0.3">
      <c r="A8982" t="s">
        <v>18012</v>
      </c>
      <c r="B8982" s="171" t="s">
        <v>18013</v>
      </c>
      <c r="C8982" s="171" t="s">
        <v>122</v>
      </c>
      <c r="D8982" s="171" t="s">
        <v>80</v>
      </c>
      <c r="E8982" s="11">
        <v>43405</v>
      </c>
      <c r="F8982">
        <v>0</v>
      </c>
      <c r="G8982">
        <v>0</v>
      </c>
      <c r="I8982">
        <v>0</v>
      </c>
      <c r="J8982">
        <v>0</v>
      </c>
      <c r="L8982">
        <v>0</v>
      </c>
      <c r="N8982">
        <v>0</v>
      </c>
      <c r="O8982" s="72"/>
      <c r="P8982">
        <v>0</v>
      </c>
      <c r="Q8982">
        <v>0</v>
      </c>
      <c r="S8982">
        <v>0</v>
      </c>
    </row>
    <row r="8983" spans="1:19" x14ac:dyDescent="0.3">
      <c r="A8983" t="s">
        <v>18014</v>
      </c>
      <c r="B8983" s="171" t="s">
        <v>18015</v>
      </c>
      <c r="C8983" s="171" t="s">
        <v>125</v>
      </c>
      <c r="D8983" s="171" t="s">
        <v>80</v>
      </c>
      <c r="E8983" s="11">
        <v>43405</v>
      </c>
      <c r="F8983">
        <v>0</v>
      </c>
      <c r="G8983">
        <v>0</v>
      </c>
      <c r="I8983">
        <v>0</v>
      </c>
      <c r="J8983">
        <v>0</v>
      </c>
      <c r="L8983">
        <v>0</v>
      </c>
      <c r="N8983">
        <v>0</v>
      </c>
      <c r="O8983" s="72" t="e">
        <v>#DIV/0!</v>
      </c>
      <c r="P8983">
        <v>0</v>
      </c>
      <c r="Q8983">
        <v>0</v>
      </c>
      <c r="S8983">
        <v>0</v>
      </c>
    </row>
    <row r="8984" spans="1:19" x14ac:dyDescent="0.3">
      <c r="A8984" t="s">
        <v>18016</v>
      </c>
      <c r="B8984" s="171" t="s">
        <v>18017</v>
      </c>
      <c r="C8984" s="171" t="s">
        <v>128</v>
      </c>
      <c r="D8984" s="171" t="s">
        <v>4</v>
      </c>
      <c r="E8984" s="11">
        <v>43405</v>
      </c>
      <c r="F8984">
        <v>0</v>
      </c>
      <c r="G8984">
        <v>0</v>
      </c>
      <c r="I8984">
        <v>0</v>
      </c>
      <c r="J8984" s="71">
        <v>0</v>
      </c>
      <c r="L8984">
        <v>0</v>
      </c>
      <c r="N8984">
        <v>0</v>
      </c>
      <c r="O8984" s="72"/>
      <c r="P8984">
        <v>0</v>
      </c>
      <c r="Q8984">
        <v>0</v>
      </c>
      <c r="S8984">
        <v>0</v>
      </c>
    </row>
    <row r="8985" spans="1:19" x14ac:dyDescent="0.3">
      <c r="A8985" t="s">
        <v>18018</v>
      </c>
      <c r="B8985" s="171" t="s">
        <v>18019</v>
      </c>
      <c r="C8985" s="171" t="s">
        <v>131</v>
      </c>
      <c r="D8985" s="171" t="s">
        <v>4</v>
      </c>
      <c r="E8985" s="11">
        <v>43405</v>
      </c>
      <c r="F8985">
        <v>0</v>
      </c>
      <c r="G8985">
        <v>0</v>
      </c>
      <c r="I8985">
        <v>0</v>
      </c>
      <c r="J8985" s="71">
        <v>0</v>
      </c>
      <c r="K8985" s="71"/>
      <c r="L8985" s="71">
        <v>0</v>
      </c>
      <c r="N8985">
        <v>0</v>
      </c>
      <c r="O8985" s="72"/>
      <c r="P8985">
        <v>0</v>
      </c>
      <c r="Q8985">
        <v>0</v>
      </c>
      <c r="S8985">
        <v>0</v>
      </c>
    </row>
    <row r="8986" spans="1:19" x14ac:dyDescent="0.3">
      <c r="A8986" t="s">
        <v>18020</v>
      </c>
      <c r="B8986" s="171" t="s">
        <v>18021</v>
      </c>
      <c r="C8986" s="171" t="s">
        <v>10531</v>
      </c>
      <c r="D8986" s="171" t="s">
        <v>4</v>
      </c>
      <c r="E8986" s="11">
        <v>43405</v>
      </c>
      <c r="F8986">
        <v>0</v>
      </c>
      <c r="G8986">
        <v>0</v>
      </c>
      <c r="I8986">
        <v>0</v>
      </c>
      <c r="J8986" s="71">
        <v>0</v>
      </c>
      <c r="K8986" s="71"/>
      <c r="L8986" s="71">
        <v>0</v>
      </c>
      <c r="N8986">
        <v>0</v>
      </c>
      <c r="O8986" s="72"/>
      <c r="P8986">
        <v>0</v>
      </c>
      <c r="Q8986">
        <v>0</v>
      </c>
      <c r="S8986">
        <v>0</v>
      </c>
    </row>
    <row r="8987" spans="1:19" x14ac:dyDescent="0.3">
      <c r="A8987" t="s">
        <v>18022</v>
      </c>
      <c r="B8987" s="171" t="s">
        <v>18023</v>
      </c>
      <c r="C8987" s="171" t="s">
        <v>137</v>
      </c>
      <c r="D8987" s="171" t="s">
        <v>80</v>
      </c>
      <c r="E8987" s="11">
        <v>43405</v>
      </c>
      <c r="F8987">
        <v>6</v>
      </c>
      <c r="G8987">
        <v>5.5</v>
      </c>
      <c r="I8987">
        <v>41</v>
      </c>
      <c r="J8987">
        <v>66</v>
      </c>
      <c r="L8987">
        <v>62</v>
      </c>
      <c r="N8987">
        <v>41</v>
      </c>
      <c r="O8987" s="72"/>
      <c r="P8987">
        <v>0</v>
      </c>
      <c r="Q8987">
        <v>0</v>
      </c>
      <c r="S8987">
        <v>0</v>
      </c>
    </row>
    <row r="8988" spans="1:19" x14ac:dyDescent="0.3">
      <c r="A8988" t="s">
        <v>18024</v>
      </c>
      <c r="B8988" s="171" t="s">
        <v>18025</v>
      </c>
      <c r="C8988" s="171" t="s">
        <v>140</v>
      </c>
      <c r="D8988" s="171" t="s">
        <v>4</v>
      </c>
      <c r="E8988" s="11">
        <v>43405</v>
      </c>
      <c r="F8988">
        <v>6</v>
      </c>
      <c r="G8988">
        <v>5.5</v>
      </c>
      <c r="I8988">
        <v>41</v>
      </c>
      <c r="J8988" s="71">
        <v>66</v>
      </c>
      <c r="K8988" s="71"/>
      <c r="L8988" s="71">
        <v>62</v>
      </c>
      <c r="N8988">
        <v>41</v>
      </c>
      <c r="O8988" s="72"/>
      <c r="P8988">
        <v>0</v>
      </c>
      <c r="Q8988">
        <v>0</v>
      </c>
      <c r="S8988">
        <v>0</v>
      </c>
    </row>
    <row r="8989" spans="1:19" x14ac:dyDescent="0.3">
      <c r="A8989" t="s">
        <v>18026</v>
      </c>
      <c r="B8989" s="171" t="s">
        <v>18027</v>
      </c>
      <c r="C8989" s="171" t="s">
        <v>8615</v>
      </c>
      <c r="D8989" s="171" t="s">
        <v>80</v>
      </c>
      <c r="E8989" s="11">
        <v>43405</v>
      </c>
      <c r="F8989">
        <v>0</v>
      </c>
      <c r="G8989">
        <v>0</v>
      </c>
      <c r="I8989">
        <v>0</v>
      </c>
      <c r="J8989">
        <v>0</v>
      </c>
      <c r="L8989">
        <v>0</v>
      </c>
      <c r="N8989">
        <v>0</v>
      </c>
      <c r="O8989" s="72"/>
      <c r="P8989">
        <v>0</v>
      </c>
      <c r="Q8989">
        <v>0</v>
      </c>
      <c r="S8989">
        <v>0</v>
      </c>
    </row>
    <row r="8990" spans="1:19" x14ac:dyDescent="0.3">
      <c r="A8990" t="s">
        <v>18028</v>
      </c>
      <c r="B8990" s="171" t="s">
        <v>18029</v>
      </c>
      <c r="C8990" s="171" t="s">
        <v>8590</v>
      </c>
      <c r="D8990" s="171" t="s">
        <v>4</v>
      </c>
      <c r="E8990" s="11">
        <v>43405</v>
      </c>
      <c r="F8990">
        <v>0</v>
      </c>
      <c r="G8990">
        <v>0</v>
      </c>
      <c r="I8990">
        <v>0</v>
      </c>
      <c r="J8990" s="71">
        <v>0</v>
      </c>
      <c r="K8990" s="71"/>
      <c r="L8990" s="71">
        <v>0</v>
      </c>
      <c r="N8990">
        <v>0</v>
      </c>
      <c r="O8990" s="72"/>
      <c r="P8990">
        <v>0</v>
      </c>
      <c r="Q8990">
        <v>0</v>
      </c>
      <c r="S8990">
        <v>0</v>
      </c>
    </row>
    <row r="8991" spans="1:19" x14ac:dyDescent="0.3">
      <c r="A8991" t="s">
        <v>18030</v>
      </c>
      <c r="B8991" s="171" t="s">
        <v>18031</v>
      </c>
      <c r="C8991" s="171" t="s">
        <v>167</v>
      </c>
      <c r="D8991" s="171" t="s">
        <v>80</v>
      </c>
      <c r="E8991" s="11">
        <v>43405</v>
      </c>
      <c r="F8991">
        <v>5</v>
      </c>
      <c r="G8991">
        <v>5.5</v>
      </c>
      <c r="I8991">
        <v>38</v>
      </c>
      <c r="J8991">
        <v>55</v>
      </c>
      <c r="L8991">
        <v>62</v>
      </c>
      <c r="N8991">
        <v>36</v>
      </c>
      <c r="O8991" s="72"/>
      <c r="P8991">
        <v>0</v>
      </c>
      <c r="Q8991">
        <v>0</v>
      </c>
      <c r="S8991">
        <v>2</v>
      </c>
    </row>
    <row r="8992" spans="1:19" x14ac:dyDescent="0.3">
      <c r="A8992" t="s">
        <v>18032</v>
      </c>
      <c r="B8992" s="171" t="s">
        <v>18033</v>
      </c>
      <c r="C8992" s="171" t="s">
        <v>16557</v>
      </c>
      <c r="D8992" s="171" t="s">
        <v>4</v>
      </c>
      <c r="E8992" s="11">
        <v>43405</v>
      </c>
      <c r="F8992">
        <v>0</v>
      </c>
      <c r="G8992">
        <v>0</v>
      </c>
      <c r="I8992">
        <v>0</v>
      </c>
      <c r="J8992" s="71">
        <v>0</v>
      </c>
      <c r="K8992" s="71"/>
      <c r="L8992" s="71">
        <v>0</v>
      </c>
      <c r="N8992">
        <v>0</v>
      </c>
      <c r="O8992" s="72"/>
      <c r="P8992">
        <v>0</v>
      </c>
      <c r="Q8992">
        <v>0</v>
      </c>
      <c r="S8992">
        <v>0</v>
      </c>
    </row>
    <row r="8993" spans="1:20" x14ac:dyDescent="0.3">
      <c r="A8993" t="s">
        <v>18034</v>
      </c>
      <c r="B8993" s="171" t="s">
        <v>18035</v>
      </c>
      <c r="C8993" s="171" t="s">
        <v>170</v>
      </c>
      <c r="D8993" s="171" t="s">
        <v>4</v>
      </c>
      <c r="E8993" s="11">
        <v>43405</v>
      </c>
      <c r="F8993">
        <v>5</v>
      </c>
      <c r="G8993">
        <v>5.5</v>
      </c>
      <c r="I8993">
        <v>38</v>
      </c>
      <c r="J8993" s="71">
        <v>55</v>
      </c>
      <c r="K8993" s="71"/>
      <c r="L8993" s="71">
        <v>62</v>
      </c>
      <c r="N8993">
        <v>36</v>
      </c>
      <c r="O8993" s="72"/>
      <c r="P8993">
        <v>0</v>
      </c>
      <c r="Q8993">
        <v>0</v>
      </c>
      <c r="S8993">
        <v>2</v>
      </c>
    </row>
    <row r="8994" spans="1:20" x14ac:dyDescent="0.3">
      <c r="A8994" t="s">
        <v>18036</v>
      </c>
      <c r="B8994" s="171" t="s">
        <v>18037</v>
      </c>
      <c r="C8994" s="171" t="s">
        <v>179</v>
      </c>
      <c r="D8994" s="171" t="s">
        <v>80</v>
      </c>
      <c r="E8994" s="11">
        <v>43405</v>
      </c>
      <c r="F8994">
        <v>7</v>
      </c>
      <c r="G8994">
        <v>7.5</v>
      </c>
      <c r="I8994">
        <v>103</v>
      </c>
      <c r="J8994">
        <v>80</v>
      </c>
      <c r="L8994">
        <v>84</v>
      </c>
      <c r="N8994">
        <v>95</v>
      </c>
      <c r="O8994" s="72"/>
      <c r="P8994">
        <v>1</v>
      </c>
      <c r="Q8994">
        <v>11</v>
      </c>
      <c r="S8994">
        <v>8</v>
      </c>
    </row>
    <row r="8995" spans="1:20" x14ac:dyDescent="0.3">
      <c r="A8995" t="s">
        <v>18038</v>
      </c>
      <c r="B8995" s="171" t="s">
        <v>18039</v>
      </c>
      <c r="C8995" s="171" t="s">
        <v>182</v>
      </c>
      <c r="D8995" s="171" t="s">
        <v>4</v>
      </c>
      <c r="E8995" s="11">
        <v>43405</v>
      </c>
      <c r="F8995">
        <v>7</v>
      </c>
      <c r="G8995">
        <v>7.5</v>
      </c>
      <c r="I8995">
        <v>103</v>
      </c>
      <c r="J8995" s="71">
        <v>80</v>
      </c>
      <c r="K8995" s="71"/>
      <c r="L8995" s="71">
        <v>84</v>
      </c>
      <c r="N8995">
        <v>95</v>
      </c>
      <c r="O8995" s="72"/>
      <c r="P8995">
        <v>1</v>
      </c>
      <c r="Q8995">
        <v>11</v>
      </c>
      <c r="S8995">
        <v>8</v>
      </c>
    </row>
    <row r="8996" spans="1:20" x14ac:dyDescent="0.3">
      <c r="A8996" t="s">
        <v>18040</v>
      </c>
      <c r="B8996" s="171" t="s">
        <v>18041</v>
      </c>
      <c r="C8996" s="171" t="s">
        <v>185</v>
      </c>
      <c r="D8996" s="171" t="s">
        <v>80</v>
      </c>
      <c r="E8996" s="11">
        <v>43405</v>
      </c>
      <c r="F8996">
        <v>12.5</v>
      </c>
      <c r="G8996">
        <v>11.5</v>
      </c>
      <c r="I8996">
        <v>49</v>
      </c>
      <c r="J8996">
        <v>75</v>
      </c>
      <c r="L8996">
        <v>67</v>
      </c>
      <c r="N8996">
        <v>39</v>
      </c>
      <c r="O8996" s="72"/>
      <c r="P8996">
        <v>2</v>
      </c>
      <c r="Q8996">
        <v>2</v>
      </c>
      <c r="S8996">
        <v>10</v>
      </c>
    </row>
    <row r="8997" spans="1:20" x14ac:dyDescent="0.3">
      <c r="A8997" t="s">
        <v>18042</v>
      </c>
      <c r="B8997" s="171" t="s">
        <v>18043</v>
      </c>
      <c r="C8997" s="171" t="s">
        <v>188</v>
      </c>
      <c r="D8997" s="171" t="s">
        <v>4</v>
      </c>
      <c r="E8997" s="11">
        <v>43405</v>
      </c>
      <c r="F8997">
        <v>7</v>
      </c>
      <c r="G8997">
        <v>6</v>
      </c>
      <c r="I8997">
        <v>27</v>
      </c>
      <c r="J8997" s="71">
        <v>42</v>
      </c>
      <c r="K8997" s="71"/>
      <c r="L8997" s="71">
        <v>35</v>
      </c>
      <c r="N8997">
        <v>20</v>
      </c>
      <c r="O8997" s="72"/>
      <c r="P8997">
        <v>2</v>
      </c>
      <c r="Q8997">
        <v>2</v>
      </c>
      <c r="S8997">
        <v>7</v>
      </c>
    </row>
    <row r="8998" spans="1:20" x14ac:dyDescent="0.3">
      <c r="A8998" t="s">
        <v>18044</v>
      </c>
      <c r="B8998" s="171" t="s">
        <v>18045</v>
      </c>
      <c r="C8998" s="171" t="s">
        <v>10537</v>
      </c>
      <c r="D8998" s="171" t="s">
        <v>4</v>
      </c>
      <c r="E8998" s="11">
        <v>43405</v>
      </c>
      <c r="F8998">
        <v>5.5</v>
      </c>
      <c r="G8998">
        <v>5.5</v>
      </c>
      <c r="I8998">
        <v>22</v>
      </c>
      <c r="J8998" s="71">
        <v>33</v>
      </c>
      <c r="K8998" s="71"/>
      <c r="L8998" s="71">
        <v>32</v>
      </c>
      <c r="N8998">
        <v>19</v>
      </c>
      <c r="O8998" s="72"/>
      <c r="P8998">
        <v>0</v>
      </c>
      <c r="Q8998">
        <v>0</v>
      </c>
      <c r="S8998">
        <v>3</v>
      </c>
      <c r="T8998">
        <v>0.18</v>
      </c>
    </row>
    <row r="8999" spans="1:20" x14ac:dyDescent="0.3">
      <c r="A8999" t="s">
        <v>18046</v>
      </c>
      <c r="B8999" s="171" t="s">
        <v>18047</v>
      </c>
      <c r="C8999" s="171" t="s">
        <v>191</v>
      </c>
      <c r="D8999" s="171" t="s">
        <v>80</v>
      </c>
      <c r="E8999" s="11">
        <v>43405</v>
      </c>
      <c r="F8999">
        <v>12</v>
      </c>
      <c r="G8999">
        <v>15.5</v>
      </c>
      <c r="I8999">
        <v>76</v>
      </c>
      <c r="J8999">
        <v>107</v>
      </c>
      <c r="L8999">
        <v>138</v>
      </c>
      <c r="N8999">
        <v>49</v>
      </c>
      <c r="O8999" s="72">
        <v>0.95</v>
      </c>
      <c r="P8999">
        <v>6</v>
      </c>
      <c r="Q8999">
        <v>14</v>
      </c>
      <c r="S8999">
        <v>27</v>
      </c>
      <c r="T8999">
        <v>0.18</v>
      </c>
    </row>
    <row r="9000" spans="1:20" x14ac:dyDescent="0.3">
      <c r="A9000" t="s">
        <v>18048</v>
      </c>
      <c r="B9000" s="171" t="s">
        <v>18049</v>
      </c>
      <c r="C9000" s="171" t="s">
        <v>194</v>
      </c>
      <c r="D9000" s="171" t="s">
        <v>4</v>
      </c>
      <c r="E9000" s="11">
        <v>43405</v>
      </c>
      <c r="F9000">
        <v>4.5</v>
      </c>
      <c r="G9000">
        <v>6</v>
      </c>
      <c r="I9000">
        <v>24</v>
      </c>
      <c r="J9000" s="71">
        <v>29</v>
      </c>
      <c r="L9000">
        <v>40</v>
      </c>
      <c r="N9000">
        <v>16</v>
      </c>
      <c r="O9000" s="72">
        <v>0.95</v>
      </c>
      <c r="P9000">
        <v>2</v>
      </c>
      <c r="Q9000">
        <v>2</v>
      </c>
      <c r="S9000">
        <v>8</v>
      </c>
    </row>
    <row r="9001" spans="1:20" x14ac:dyDescent="0.3">
      <c r="A9001" t="s">
        <v>18050</v>
      </c>
      <c r="B9001" s="171" t="s">
        <v>18051</v>
      </c>
      <c r="C9001" s="171" t="s">
        <v>197</v>
      </c>
      <c r="D9001" s="171" t="s">
        <v>4</v>
      </c>
      <c r="E9001" s="11">
        <v>43405</v>
      </c>
      <c r="F9001">
        <v>7.5</v>
      </c>
      <c r="G9001">
        <v>9.5</v>
      </c>
      <c r="I9001">
        <v>52</v>
      </c>
      <c r="J9001" s="71">
        <v>78</v>
      </c>
      <c r="K9001" s="71"/>
      <c r="L9001" s="71">
        <v>98</v>
      </c>
      <c r="N9001">
        <v>33</v>
      </c>
      <c r="O9001" s="72"/>
      <c r="P9001">
        <v>4</v>
      </c>
      <c r="Q9001">
        <v>12</v>
      </c>
      <c r="S9001">
        <v>19</v>
      </c>
    </row>
    <row r="9002" spans="1:20" x14ac:dyDescent="0.3">
      <c r="A9002" t="s">
        <v>18052</v>
      </c>
      <c r="B9002" s="171" t="s">
        <v>18053</v>
      </c>
      <c r="C9002" s="171" t="s">
        <v>209</v>
      </c>
      <c r="D9002" s="171" t="s">
        <v>4</v>
      </c>
      <c r="E9002" s="11">
        <v>43405</v>
      </c>
      <c r="F9002">
        <v>0</v>
      </c>
      <c r="G9002">
        <v>0</v>
      </c>
      <c r="I9002">
        <v>0</v>
      </c>
      <c r="J9002" s="71">
        <v>0</v>
      </c>
      <c r="L9002">
        <v>0</v>
      </c>
      <c r="N9002">
        <v>0</v>
      </c>
      <c r="O9002" s="72"/>
      <c r="P9002">
        <v>0</v>
      </c>
      <c r="Q9002">
        <v>0</v>
      </c>
      <c r="S9002">
        <v>0</v>
      </c>
    </row>
    <row r="9003" spans="1:20" x14ac:dyDescent="0.3">
      <c r="A9003" t="s">
        <v>18054</v>
      </c>
      <c r="B9003" s="171" t="s">
        <v>18055</v>
      </c>
      <c r="C9003" s="171" t="s">
        <v>212</v>
      </c>
      <c r="D9003" s="171" t="s">
        <v>80</v>
      </c>
      <c r="E9003" s="11">
        <v>43405</v>
      </c>
      <c r="F9003">
        <v>0</v>
      </c>
      <c r="G9003">
        <v>0</v>
      </c>
      <c r="I9003">
        <v>0</v>
      </c>
      <c r="J9003">
        <v>0</v>
      </c>
      <c r="L9003">
        <v>0</v>
      </c>
      <c r="N9003">
        <v>0</v>
      </c>
      <c r="O9003" s="72"/>
      <c r="P9003">
        <v>0</v>
      </c>
      <c r="Q9003">
        <v>0</v>
      </c>
      <c r="S9003">
        <v>0</v>
      </c>
    </row>
    <row r="9004" spans="1:20" x14ac:dyDescent="0.3">
      <c r="A9004" t="s">
        <v>18056</v>
      </c>
      <c r="B9004" s="171" t="s">
        <v>18057</v>
      </c>
      <c r="C9004" s="171" t="s">
        <v>215</v>
      </c>
      <c r="D9004" s="171" t="s">
        <v>80</v>
      </c>
      <c r="E9004" s="11">
        <v>43405</v>
      </c>
      <c r="F9004">
        <v>3</v>
      </c>
      <c r="G9004">
        <v>3.5</v>
      </c>
      <c r="I9004">
        <v>15</v>
      </c>
      <c r="J9004">
        <v>36</v>
      </c>
      <c r="L9004">
        <v>40</v>
      </c>
      <c r="N9004">
        <v>13</v>
      </c>
      <c r="O9004" s="72"/>
      <c r="P9004">
        <v>2</v>
      </c>
      <c r="Q9004">
        <v>2</v>
      </c>
      <c r="S9004">
        <v>2</v>
      </c>
    </row>
    <row r="9005" spans="1:20" x14ac:dyDescent="0.3">
      <c r="A9005" t="s">
        <v>18058</v>
      </c>
      <c r="B9005" s="171" t="s">
        <v>18059</v>
      </c>
      <c r="C9005" s="171" t="s">
        <v>218</v>
      </c>
      <c r="D9005" s="171" t="s">
        <v>4</v>
      </c>
      <c r="E9005" s="11">
        <v>43405</v>
      </c>
      <c r="F9005">
        <v>3</v>
      </c>
      <c r="G9005">
        <v>3.5</v>
      </c>
      <c r="I9005">
        <v>15</v>
      </c>
      <c r="J9005" s="71">
        <v>36</v>
      </c>
      <c r="K9005" s="71"/>
      <c r="L9005" s="71">
        <v>40</v>
      </c>
      <c r="N9005">
        <v>13</v>
      </c>
      <c r="O9005" s="72"/>
      <c r="P9005">
        <v>2</v>
      </c>
      <c r="Q9005">
        <v>2</v>
      </c>
      <c r="S9005">
        <v>2</v>
      </c>
    </row>
    <row r="9006" spans="1:20" x14ac:dyDescent="0.3">
      <c r="A9006" t="s">
        <v>18060</v>
      </c>
      <c r="B9006" s="171" t="s">
        <v>18061</v>
      </c>
      <c r="C9006" s="171" t="s">
        <v>8233</v>
      </c>
      <c r="D9006" s="171" t="s">
        <v>80</v>
      </c>
      <c r="E9006" s="11">
        <v>43405</v>
      </c>
      <c r="F9006">
        <v>0</v>
      </c>
      <c r="G9006">
        <v>0</v>
      </c>
      <c r="I9006">
        <v>0</v>
      </c>
      <c r="J9006">
        <v>0</v>
      </c>
      <c r="L9006">
        <v>0</v>
      </c>
      <c r="N9006">
        <v>0</v>
      </c>
      <c r="O9006" s="72"/>
      <c r="P9006">
        <v>0</v>
      </c>
      <c r="Q9006">
        <v>0</v>
      </c>
      <c r="S9006">
        <v>0</v>
      </c>
    </row>
    <row r="9007" spans="1:20" x14ac:dyDescent="0.3">
      <c r="A9007" t="s">
        <v>18062</v>
      </c>
      <c r="B9007" s="171" t="s">
        <v>18063</v>
      </c>
      <c r="C9007" s="171" t="s">
        <v>8193</v>
      </c>
      <c r="D9007" s="171" t="s">
        <v>4</v>
      </c>
      <c r="E9007" s="11">
        <v>43405</v>
      </c>
      <c r="F9007">
        <v>0</v>
      </c>
      <c r="G9007">
        <v>0</v>
      </c>
      <c r="I9007">
        <v>0</v>
      </c>
      <c r="J9007" s="71">
        <v>0</v>
      </c>
      <c r="K9007" s="71"/>
      <c r="L9007" s="71">
        <v>0</v>
      </c>
      <c r="N9007">
        <v>0</v>
      </c>
      <c r="O9007" s="72"/>
      <c r="P9007">
        <v>0</v>
      </c>
      <c r="Q9007">
        <v>0</v>
      </c>
      <c r="S9007">
        <v>0</v>
      </c>
      <c r="T9007">
        <v>1</v>
      </c>
    </row>
    <row r="9008" spans="1:20" x14ac:dyDescent="0.3">
      <c r="A9008" t="s">
        <v>18064</v>
      </c>
      <c r="B9008" s="171" t="s">
        <v>18065</v>
      </c>
      <c r="C9008" s="171" t="s">
        <v>233</v>
      </c>
      <c r="D9008" s="171" t="s">
        <v>80</v>
      </c>
      <c r="E9008" s="11">
        <v>43405</v>
      </c>
      <c r="F9008">
        <v>0</v>
      </c>
      <c r="G9008">
        <v>0</v>
      </c>
      <c r="I9008">
        <v>0</v>
      </c>
      <c r="J9008">
        <v>0</v>
      </c>
      <c r="L9008">
        <v>0</v>
      </c>
      <c r="N9008">
        <v>0</v>
      </c>
      <c r="O9008" s="72"/>
      <c r="P9008">
        <v>0</v>
      </c>
      <c r="Q9008">
        <v>0</v>
      </c>
      <c r="S9008">
        <v>0</v>
      </c>
      <c r="T9008">
        <v>1</v>
      </c>
    </row>
    <row r="9009" spans="1:20" x14ac:dyDescent="0.3">
      <c r="A9009" t="s">
        <v>18066</v>
      </c>
      <c r="B9009" s="171" t="s">
        <v>18067</v>
      </c>
      <c r="C9009" s="171" t="s">
        <v>236</v>
      </c>
      <c r="D9009" s="171" t="s">
        <v>4</v>
      </c>
      <c r="E9009" s="11">
        <v>43405</v>
      </c>
      <c r="F9009">
        <v>0</v>
      </c>
      <c r="G9009">
        <v>0</v>
      </c>
      <c r="I9009">
        <v>0</v>
      </c>
      <c r="J9009" s="71">
        <v>0</v>
      </c>
      <c r="L9009">
        <v>0</v>
      </c>
      <c r="N9009">
        <v>0</v>
      </c>
      <c r="O9009" s="72"/>
      <c r="P9009">
        <v>0</v>
      </c>
      <c r="Q9009">
        <v>0</v>
      </c>
      <c r="S9009">
        <v>0</v>
      </c>
      <c r="T9009">
        <v>1</v>
      </c>
    </row>
    <row r="9010" spans="1:20" x14ac:dyDescent="0.3">
      <c r="A9010" t="s">
        <v>18068</v>
      </c>
      <c r="B9010" s="171" t="s">
        <v>18069</v>
      </c>
      <c r="C9010" s="171" t="s">
        <v>239</v>
      </c>
      <c r="D9010" s="171" t="s">
        <v>4</v>
      </c>
      <c r="E9010" s="11">
        <v>43405</v>
      </c>
      <c r="F9010">
        <v>0</v>
      </c>
      <c r="G9010">
        <v>0</v>
      </c>
      <c r="I9010">
        <v>0</v>
      </c>
      <c r="J9010" s="71">
        <v>0</v>
      </c>
      <c r="L9010">
        <v>0</v>
      </c>
      <c r="N9010">
        <v>0</v>
      </c>
      <c r="O9010" s="72"/>
      <c r="P9010">
        <v>0</v>
      </c>
      <c r="Q9010">
        <v>0</v>
      </c>
      <c r="S9010">
        <v>0</v>
      </c>
      <c r="T9010">
        <v>1</v>
      </c>
    </row>
    <row r="9011" spans="1:20" x14ac:dyDescent="0.3">
      <c r="A9011" t="s">
        <v>18070</v>
      </c>
      <c r="B9011" s="171" t="s">
        <v>18071</v>
      </c>
      <c r="C9011" s="171" t="s">
        <v>143</v>
      </c>
      <c r="D9011" s="171" t="s">
        <v>4</v>
      </c>
      <c r="E9011" s="11">
        <v>43405</v>
      </c>
      <c r="F9011">
        <v>0</v>
      </c>
      <c r="G9011">
        <v>0</v>
      </c>
      <c r="I9011">
        <v>0</v>
      </c>
      <c r="J9011" s="71">
        <v>0</v>
      </c>
      <c r="L9011">
        <v>0</v>
      </c>
      <c r="N9011">
        <v>0</v>
      </c>
      <c r="O9011" s="72"/>
      <c r="P9011">
        <v>0</v>
      </c>
      <c r="Q9011">
        <v>0</v>
      </c>
      <c r="S9011">
        <v>0</v>
      </c>
      <c r="T9011">
        <v>1</v>
      </c>
    </row>
    <row r="9012" spans="1:20" x14ac:dyDescent="0.3">
      <c r="A9012" t="s">
        <v>18072</v>
      </c>
      <c r="B9012" s="171" t="s">
        <v>18073</v>
      </c>
      <c r="C9012" s="171" t="s">
        <v>146</v>
      </c>
      <c r="D9012" s="171" t="s">
        <v>80</v>
      </c>
      <c r="E9012" s="11">
        <v>43405</v>
      </c>
      <c r="F9012">
        <v>6</v>
      </c>
      <c r="G9012">
        <v>7</v>
      </c>
      <c r="I9012">
        <v>25</v>
      </c>
      <c r="J9012">
        <v>36</v>
      </c>
      <c r="L9012">
        <v>42</v>
      </c>
      <c r="N9012">
        <v>19</v>
      </c>
      <c r="O9012" s="72">
        <v>0</v>
      </c>
      <c r="P9012">
        <v>1</v>
      </c>
      <c r="Q9012">
        <v>2</v>
      </c>
      <c r="S9012">
        <v>6</v>
      </c>
      <c r="T9012">
        <v>1</v>
      </c>
    </row>
    <row r="9013" spans="1:20" x14ac:dyDescent="0.3">
      <c r="A9013" t="s">
        <v>18074</v>
      </c>
      <c r="B9013" s="171" t="s">
        <v>18075</v>
      </c>
      <c r="C9013" s="171" t="s">
        <v>152</v>
      </c>
      <c r="D9013" s="171" t="s">
        <v>4</v>
      </c>
      <c r="E9013" s="11">
        <v>43405</v>
      </c>
      <c r="F9013">
        <v>3</v>
      </c>
      <c r="G9013">
        <v>4</v>
      </c>
      <c r="I9013">
        <v>16</v>
      </c>
      <c r="J9013" s="71">
        <v>18</v>
      </c>
      <c r="L9013">
        <v>24</v>
      </c>
      <c r="N9013">
        <v>10</v>
      </c>
      <c r="O9013" s="72">
        <v>0</v>
      </c>
      <c r="P9013">
        <v>0</v>
      </c>
      <c r="Q9013">
        <v>0</v>
      </c>
      <c r="S9013">
        <v>6</v>
      </c>
      <c r="T9013">
        <v>1</v>
      </c>
    </row>
    <row r="9014" spans="1:20" x14ac:dyDescent="0.3">
      <c r="A9014" t="s">
        <v>18076</v>
      </c>
      <c r="B9014" s="171" t="s">
        <v>18077</v>
      </c>
      <c r="C9014" s="171" t="s">
        <v>155</v>
      </c>
      <c r="D9014" s="171" t="s">
        <v>4</v>
      </c>
      <c r="E9014" s="11">
        <v>43405</v>
      </c>
      <c r="F9014">
        <v>2</v>
      </c>
      <c r="G9014">
        <v>1.5</v>
      </c>
      <c r="I9014">
        <v>5</v>
      </c>
      <c r="J9014" s="71">
        <v>12</v>
      </c>
      <c r="K9014" s="71"/>
      <c r="L9014" s="71">
        <v>9</v>
      </c>
      <c r="N9014">
        <v>5</v>
      </c>
      <c r="O9014" s="72"/>
      <c r="P9014">
        <v>1</v>
      </c>
      <c r="Q9014">
        <v>1</v>
      </c>
      <c r="S9014">
        <v>0</v>
      </c>
      <c r="T9014">
        <v>1</v>
      </c>
    </row>
    <row r="9015" spans="1:20" x14ac:dyDescent="0.3">
      <c r="A9015" t="s">
        <v>18078</v>
      </c>
      <c r="B9015" s="171" t="s">
        <v>18079</v>
      </c>
      <c r="C9015" s="171" t="s">
        <v>10534</v>
      </c>
      <c r="D9015" s="171" t="s">
        <v>4</v>
      </c>
      <c r="E9015" s="11">
        <v>43405</v>
      </c>
      <c r="F9015">
        <v>1</v>
      </c>
      <c r="G9015">
        <v>1.5</v>
      </c>
      <c r="I9015">
        <v>4</v>
      </c>
      <c r="J9015" s="71">
        <v>6</v>
      </c>
      <c r="K9015" s="71"/>
      <c r="L9015" s="71">
        <v>9</v>
      </c>
      <c r="N9015">
        <v>4</v>
      </c>
      <c r="O9015" s="72"/>
      <c r="P9015">
        <v>0</v>
      </c>
      <c r="Q9015">
        <v>1</v>
      </c>
      <c r="S9015">
        <v>0</v>
      </c>
    </row>
    <row r="9016" spans="1:20" x14ac:dyDescent="0.3">
      <c r="A9016" t="s">
        <v>18080</v>
      </c>
      <c r="B9016" s="171" t="s">
        <v>18081</v>
      </c>
      <c r="C9016" s="171" t="s">
        <v>158</v>
      </c>
      <c r="D9016" s="171" t="s">
        <v>4</v>
      </c>
      <c r="E9016" s="11">
        <v>43405</v>
      </c>
      <c r="F9016">
        <v>0</v>
      </c>
      <c r="G9016">
        <v>0</v>
      </c>
      <c r="I9016">
        <v>0</v>
      </c>
      <c r="J9016" s="71">
        <v>0</v>
      </c>
      <c r="L9016">
        <v>0</v>
      </c>
      <c r="N9016">
        <v>0</v>
      </c>
      <c r="O9016" s="72"/>
      <c r="P9016">
        <v>0</v>
      </c>
      <c r="Q9016">
        <v>0</v>
      </c>
      <c r="S9016">
        <v>0</v>
      </c>
    </row>
    <row r="9017" spans="1:20" x14ac:dyDescent="0.3">
      <c r="A9017" t="s">
        <v>18082</v>
      </c>
      <c r="B9017" s="171" t="s">
        <v>18083</v>
      </c>
      <c r="C9017" s="171" t="s">
        <v>161</v>
      </c>
      <c r="D9017" s="171" t="s">
        <v>80</v>
      </c>
      <c r="E9017" s="11">
        <v>43405</v>
      </c>
      <c r="F9017">
        <v>1</v>
      </c>
      <c r="G9017">
        <v>1.5</v>
      </c>
      <c r="I9017">
        <v>7</v>
      </c>
      <c r="J9017">
        <v>6</v>
      </c>
      <c r="L9017">
        <v>8</v>
      </c>
      <c r="N9017">
        <v>7</v>
      </c>
      <c r="O9017" s="72"/>
      <c r="P9017">
        <v>0</v>
      </c>
      <c r="Q9017">
        <v>0</v>
      </c>
      <c r="S9017">
        <v>0</v>
      </c>
      <c r="T9017">
        <v>0.66666666666666663</v>
      </c>
    </row>
    <row r="9018" spans="1:20" x14ac:dyDescent="0.3">
      <c r="A9018" t="s">
        <v>18084</v>
      </c>
      <c r="B9018" s="171" t="s">
        <v>18085</v>
      </c>
      <c r="C9018" s="171" t="s">
        <v>16232</v>
      </c>
      <c r="D9018" s="171" t="s">
        <v>4</v>
      </c>
      <c r="E9018" s="11">
        <v>43405</v>
      </c>
      <c r="F9018">
        <v>1</v>
      </c>
      <c r="G9018">
        <v>1.5</v>
      </c>
      <c r="I9018">
        <v>7</v>
      </c>
      <c r="J9018" s="71">
        <v>6</v>
      </c>
      <c r="K9018" s="71"/>
      <c r="L9018" s="71">
        <v>8</v>
      </c>
      <c r="N9018">
        <v>7</v>
      </c>
      <c r="O9018" s="72"/>
      <c r="P9018">
        <v>0</v>
      </c>
      <c r="Q9018">
        <v>0</v>
      </c>
      <c r="S9018">
        <v>0</v>
      </c>
      <c r="T9018">
        <v>0.75</v>
      </c>
    </row>
    <row r="9019" spans="1:20" x14ac:dyDescent="0.3">
      <c r="A9019" t="s">
        <v>18086</v>
      </c>
      <c r="B9019" s="171" t="s">
        <v>18087</v>
      </c>
      <c r="C9019" s="171" t="s">
        <v>221</v>
      </c>
      <c r="D9019" s="171" t="s">
        <v>80</v>
      </c>
      <c r="E9019" s="11">
        <v>43405</v>
      </c>
      <c r="F9019">
        <v>0</v>
      </c>
      <c r="G9019">
        <v>0</v>
      </c>
      <c r="I9019">
        <v>0</v>
      </c>
      <c r="J9019">
        <v>0</v>
      </c>
      <c r="L9019">
        <v>0</v>
      </c>
      <c r="N9019">
        <v>0</v>
      </c>
      <c r="O9019" s="72"/>
      <c r="P9019">
        <v>0</v>
      </c>
      <c r="Q9019">
        <v>0</v>
      </c>
      <c r="S9019">
        <v>0</v>
      </c>
      <c r="T9019">
        <v>1</v>
      </c>
    </row>
    <row r="9020" spans="1:20" x14ac:dyDescent="0.3">
      <c r="A9020" t="s">
        <v>18088</v>
      </c>
      <c r="B9020" s="171" t="s">
        <v>18089</v>
      </c>
      <c r="C9020" s="171" t="s">
        <v>227</v>
      </c>
      <c r="D9020" s="171" t="s">
        <v>4</v>
      </c>
      <c r="E9020" s="11">
        <v>43405</v>
      </c>
      <c r="F9020">
        <v>0</v>
      </c>
      <c r="G9020">
        <v>0</v>
      </c>
      <c r="I9020">
        <v>0</v>
      </c>
      <c r="J9020" s="71">
        <v>0</v>
      </c>
      <c r="K9020" s="71"/>
      <c r="L9020" s="71">
        <v>0</v>
      </c>
      <c r="N9020">
        <v>0</v>
      </c>
      <c r="O9020" s="72"/>
      <c r="P9020">
        <v>0</v>
      </c>
      <c r="Q9020">
        <v>0</v>
      </c>
      <c r="S9020">
        <v>0</v>
      </c>
      <c r="T9020">
        <v>0.91666666666666663</v>
      </c>
    </row>
    <row r="9021" spans="1:20" x14ac:dyDescent="0.3">
      <c r="A9021" t="s">
        <v>18090</v>
      </c>
      <c r="B9021" s="171" t="s">
        <v>18091</v>
      </c>
      <c r="C9021" s="171" t="s">
        <v>230</v>
      </c>
      <c r="D9021" s="171" t="s">
        <v>4</v>
      </c>
      <c r="E9021" s="11">
        <v>43405</v>
      </c>
      <c r="F9021">
        <v>0</v>
      </c>
      <c r="G9021">
        <v>0</v>
      </c>
      <c r="I9021">
        <v>0</v>
      </c>
      <c r="J9021" s="71">
        <v>0</v>
      </c>
      <c r="K9021" s="71"/>
      <c r="L9021" s="71">
        <v>0</v>
      </c>
      <c r="N9021">
        <v>0</v>
      </c>
      <c r="O9021" s="72"/>
      <c r="P9021">
        <v>0</v>
      </c>
      <c r="Q9021">
        <v>0</v>
      </c>
      <c r="S9021">
        <v>0</v>
      </c>
      <c r="T9021">
        <v>0.7857142857142857</v>
      </c>
    </row>
    <row r="9022" spans="1:20" x14ac:dyDescent="0.3">
      <c r="A9022" t="s">
        <v>18092</v>
      </c>
      <c r="B9022" s="171" t="s">
        <v>18093</v>
      </c>
      <c r="C9022" s="171" t="s">
        <v>14824</v>
      </c>
      <c r="D9022" s="171" t="s">
        <v>4</v>
      </c>
      <c r="E9022" s="11">
        <v>43405</v>
      </c>
      <c r="F9022">
        <v>0</v>
      </c>
      <c r="G9022">
        <v>0</v>
      </c>
      <c r="I9022">
        <v>0</v>
      </c>
      <c r="J9022" s="71">
        <v>0</v>
      </c>
      <c r="L9022">
        <v>0</v>
      </c>
      <c r="N9022">
        <v>0</v>
      </c>
      <c r="O9022" s="72"/>
      <c r="P9022">
        <v>0</v>
      </c>
      <c r="Q9022">
        <v>0</v>
      </c>
      <c r="S9022">
        <v>0</v>
      </c>
      <c r="T9022">
        <v>0.53846153846153844</v>
      </c>
    </row>
    <row r="9023" spans="1:20" x14ac:dyDescent="0.3">
      <c r="A9023" t="s">
        <v>18094</v>
      </c>
      <c r="B9023" s="171" t="s">
        <v>18095</v>
      </c>
      <c r="C9023" s="171" t="s">
        <v>14899</v>
      </c>
      <c r="D9023" s="171" t="s">
        <v>80</v>
      </c>
      <c r="E9023" s="11">
        <v>43405</v>
      </c>
      <c r="F9023">
        <v>0</v>
      </c>
      <c r="G9023">
        <v>0</v>
      </c>
      <c r="I9023">
        <v>0</v>
      </c>
      <c r="J9023">
        <v>0</v>
      </c>
      <c r="L9023">
        <v>0</v>
      </c>
      <c r="N9023">
        <v>0</v>
      </c>
      <c r="O9023" s="72"/>
      <c r="P9023">
        <v>0</v>
      </c>
      <c r="Q9023">
        <v>0</v>
      </c>
      <c r="S9023">
        <v>0</v>
      </c>
      <c r="T9023">
        <v>0.66666666666666663</v>
      </c>
    </row>
    <row r="9024" spans="1:20" x14ac:dyDescent="0.3">
      <c r="A9024" t="s">
        <v>18096</v>
      </c>
      <c r="B9024" s="171" t="s">
        <v>18097</v>
      </c>
      <c r="C9024" s="171" t="s">
        <v>15344</v>
      </c>
      <c r="D9024" s="171" t="s">
        <v>4</v>
      </c>
      <c r="E9024" s="11">
        <v>43405</v>
      </c>
      <c r="F9024">
        <v>0</v>
      </c>
      <c r="G9024">
        <v>0</v>
      </c>
      <c r="I9024">
        <v>0</v>
      </c>
      <c r="J9024" s="71">
        <v>0</v>
      </c>
      <c r="L9024">
        <v>0</v>
      </c>
      <c r="N9024">
        <v>0</v>
      </c>
      <c r="O9024" s="72"/>
      <c r="P9024">
        <v>0</v>
      </c>
      <c r="Q9024">
        <v>0</v>
      </c>
      <c r="S9024">
        <v>0</v>
      </c>
      <c r="T9024">
        <v>0.66666666666666663</v>
      </c>
    </row>
    <row r="9025" spans="1:20" x14ac:dyDescent="0.3">
      <c r="A9025" t="s">
        <v>18098</v>
      </c>
      <c r="B9025" s="171" t="s">
        <v>18099</v>
      </c>
      <c r="C9025" s="171" t="s">
        <v>14843</v>
      </c>
      <c r="D9025" s="171" t="s">
        <v>4</v>
      </c>
      <c r="E9025" s="11">
        <v>43405</v>
      </c>
      <c r="F9025">
        <v>0</v>
      </c>
      <c r="G9025">
        <v>0</v>
      </c>
      <c r="I9025">
        <v>0</v>
      </c>
      <c r="J9025" s="71">
        <v>0</v>
      </c>
      <c r="K9025" s="71"/>
      <c r="L9025" s="71">
        <v>0</v>
      </c>
      <c r="N9025">
        <v>0</v>
      </c>
      <c r="O9025" s="72"/>
      <c r="P9025">
        <v>0</v>
      </c>
      <c r="Q9025">
        <v>0</v>
      </c>
      <c r="S9025">
        <v>0</v>
      </c>
      <c r="T9025">
        <v>0.75</v>
      </c>
    </row>
    <row r="9026" spans="1:20" x14ac:dyDescent="0.3">
      <c r="A9026" t="s">
        <v>18100</v>
      </c>
      <c r="B9026" s="171" t="s">
        <v>18101</v>
      </c>
      <c r="C9026" s="171" t="s">
        <v>15511</v>
      </c>
      <c r="D9026" s="171" t="s">
        <v>4</v>
      </c>
      <c r="E9026" s="11">
        <v>43435</v>
      </c>
      <c r="F9026">
        <v>28.5</v>
      </c>
      <c r="G9026">
        <v>31</v>
      </c>
      <c r="I9026">
        <v>108</v>
      </c>
      <c r="J9026">
        <v>159</v>
      </c>
      <c r="L9026">
        <v>178</v>
      </c>
      <c r="N9026">
        <v>98</v>
      </c>
      <c r="P9026">
        <v>6</v>
      </c>
      <c r="Q9026">
        <v>22</v>
      </c>
      <c r="S9026">
        <v>10</v>
      </c>
      <c r="T9026">
        <v>0.8</v>
      </c>
    </row>
    <row r="9027" spans="1:20" x14ac:dyDescent="0.3">
      <c r="A9027" t="s">
        <v>18102</v>
      </c>
      <c r="B9027" s="171" t="s">
        <v>18103</v>
      </c>
      <c r="C9027" s="171" t="s">
        <v>119</v>
      </c>
      <c r="D9027" s="171" t="s">
        <v>80</v>
      </c>
      <c r="E9027" s="11">
        <v>43435</v>
      </c>
      <c r="F9027">
        <v>0</v>
      </c>
      <c r="G9027">
        <v>0</v>
      </c>
      <c r="I9027">
        <v>0</v>
      </c>
      <c r="J9027">
        <v>0</v>
      </c>
      <c r="L9027">
        <v>0</v>
      </c>
      <c r="N9027">
        <v>0</v>
      </c>
      <c r="P9027">
        <v>0</v>
      </c>
      <c r="Q9027">
        <v>0</v>
      </c>
      <c r="S9027">
        <v>0</v>
      </c>
      <c r="T9027">
        <v>0.53333333333333333</v>
      </c>
    </row>
    <row r="9028" spans="1:20" x14ac:dyDescent="0.3">
      <c r="A9028" t="s">
        <v>18104</v>
      </c>
      <c r="B9028" s="171" t="s">
        <v>18105</v>
      </c>
      <c r="C9028" s="171" t="s">
        <v>143</v>
      </c>
      <c r="D9028" s="171" t="s">
        <v>80</v>
      </c>
      <c r="E9028" s="11">
        <v>43435</v>
      </c>
      <c r="F9028">
        <v>0</v>
      </c>
      <c r="G9028">
        <v>0</v>
      </c>
      <c r="I9028">
        <v>0</v>
      </c>
      <c r="J9028">
        <v>0</v>
      </c>
      <c r="L9028">
        <v>0</v>
      </c>
      <c r="N9028">
        <v>0</v>
      </c>
      <c r="P9028">
        <v>0</v>
      </c>
      <c r="Q9028">
        <v>0</v>
      </c>
      <c r="S9028">
        <v>0</v>
      </c>
      <c r="T9028">
        <v>0.75</v>
      </c>
    </row>
    <row r="9029" spans="1:20" x14ac:dyDescent="0.3">
      <c r="A9029" t="s">
        <v>18106</v>
      </c>
      <c r="B9029" s="171" t="s">
        <v>18107</v>
      </c>
      <c r="C9029" s="171" t="s">
        <v>158</v>
      </c>
      <c r="D9029" s="171" t="s">
        <v>80</v>
      </c>
      <c r="E9029" s="11">
        <v>43435</v>
      </c>
      <c r="F9029">
        <v>0</v>
      </c>
      <c r="G9029">
        <v>0</v>
      </c>
      <c r="I9029">
        <v>0</v>
      </c>
      <c r="J9029">
        <v>0</v>
      </c>
      <c r="L9029">
        <v>0</v>
      </c>
      <c r="N9029">
        <v>0</v>
      </c>
      <c r="P9029">
        <v>0</v>
      </c>
      <c r="Q9029">
        <v>0</v>
      </c>
      <c r="S9029">
        <v>0</v>
      </c>
      <c r="T9029">
        <v>0.75</v>
      </c>
    </row>
    <row r="9030" spans="1:20" x14ac:dyDescent="0.3">
      <c r="A9030" t="s">
        <v>18108</v>
      </c>
      <c r="B9030" s="171" t="s">
        <v>18109</v>
      </c>
      <c r="C9030" s="171" t="s">
        <v>209</v>
      </c>
      <c r="D9030" s="171" t="s">
        <v>80</v>
      </c>
      <c r="E9030" s="11">
        <v>43435</v>
      </c>
      <c r="F9030">
        <v>0</v>
      </c>
      <c r="G9030">
        <v>0</v>
      </c>
      <c r="I9030">
        <v>0</v>
      </c>
      <c r="J9030">
        <v>0</v>
      </c>
      <c r="L9030">
        <v>0</v>
      </c>
      <c r="N9030">
        <v>0</v>
      </c>
      <c r="P9030">
        <v>0</v>
      </c>
      <c r="Q9030">
        <v>0</v>
      </c>
      <c r="S9030">
        <v>0</v>
      </c>
      <c r="T9030">
        <v>1</v>
      </c>
    </row>
    <row r="9031" spans="1:20" x14ac:dyDescent="0.3">
      <c r="A9031" t="s">
        <v>18110</v>
      </c>
      <c r="B9031" s="171" t="s">
        <v>18111</v>
      </c>
      <c r="C9031" s="171" t="s">
        <v>76</v>
      </c>
      <c r="D9031" s="171" t="s">
        <v>4</v>
      </c>
      <c r="E9031" s="11">
        <v>43435</v>
      </c>
      <c r="F9031">
        <v>0</v>
      </c>
      <c r="G9031">
        <v>0</v>
      </c>
      <c r="I9031">
        <v>0</v>
      </c>
      <c r="J9031">
        <v>0</v>
      </c>
      <c r="L9031">
        <v>0</v>
      </c>
      <c r="N9031">
        <v>0</v>
      </c>
      <c r="P9031">
        <v>0</v>
      </c>
      <c r="Q9031">
        <v>0</v>
      </c>
      <c r="S9031">
        <v>0</v>
      </c>
    </row>
    <row r="9032" spans="1:20" x14ac:dyDescent="0.3">
      <c r="A9032" t="s">
        <v>18112</v>
      </c>
      <c r="B9032" s="171" t="s">
        <v>18113</v>
      </c>
      <c r="C9032" s="171" t="s">
        <v>15347</v>
      </c>
      <c r="D9032" s="171" t="s">
        <v>80</v>
      </c>
      <c r="E9032" s="11">
        <v>43435</v>
      </c>
      <c r="F9032">
        <v>0</v>
      </c>
      <c r="G9032">
        <v>0</v>
      </c>
      <c r="I9032">
        <v>0</v>
      </c>
      <c r="J9032">
        <v>0</v>
      </c>
      <c r="L9032">
        <v>0</v>
      </c>
      <c r="N9032">
        <v>0</v>
      </c>
      <c r="P9032">
        <v>0</v>
      </c>
      <c r="Q9032">
        <v>0</v>
      </c>
      <c r="S9032">
        <v>0</v>
      </c>
    </row>
    <row r="9033" spans="1:20" x14ac:dyDescent="0.3">
      <c r="A9033" t="s">
        <v>18114</v>
      </c>
      <c r="B9033" s="171" t="s">
        <v>18115</v>
      </c>
      <c r="C9033" s="171" t="s">
        <v>203</v>
      </c>
      <c r="D9033" s="171" t="s">
        <v>80</v>
      </c>
      <c r="E9033" s="11">
        <v>43435</v>
      </c>
      <c r="F9033">
        <v>2.5</v>
      </c>
      <c r="G9033">
        <v>3.5</v>
      </c>
      <c r="I9033">
        <v>10</v>
      </c>
      <c r="J9033">
        <v>14</v>
      </c>
      <c r="L9033">
        <v>20</v>
      </c>
      <c r="N9033">
        <v>10</v>
      </c>
      <c r="P9033">
        <v>0</v>
      </c>
      <c r="Q9033">
        <v>0</v>
      </c>
      <c r="S9033">
        <v>0</v>
      </c>
      <c r="T9033">
        <v>1</v>
      </c>
    </row>
    <row r="9034" spans="1:20" x14ac:dyDescent="0.3">
      <c r="A9034" t="s">
        <v>18116</v>
      </c>
      <c r="B9034" s="171" t="s">
        <v>18117</v>
      </c>
      <c r="C9034" s="171" t="s">
        <v>15340</v>
      </c>
      <c r="D9034" s="171" t="s">
        <v>15341</v>
      </c>
      <c r="E9034" s="11">
        <v>43435</v>
      </c>
      <c r="F9034">
        <v>2</v>
      </c>
      <c r="G9034">
        <v>2.5</v>
      </c>
      <c r="I9034">
        <v>3</v>
      </c>
      <c r="J9034">
        <v>11</v>
      </c>
      <c r="L9034">
        <v>14</v>
      </c>
      <c r="N9034">
        <v>3</v>
      </c>
      <c r="P9034">
        <v>1</v>
      </c>
      <c r="Q9034">
        <v>3</v>
      </c>
      <c r="S9034">
        <v>0</v>
      </c>
      <c r="T9034">
        <v>0.1875</v>
      </c>
    </row>
    <row r="9035" spans="1:20" x14ac:dyDescent="0.3">
      <c r="A9035" t="s">
        <v>18118</v>
      </c>
      <c r="B9035" s="171" t="s">
        <v>18119</v>
      </c>
      <c r="C9035" s="171" t="s">
        <v>15344</v>
      </c>
      <c r="D9035" s="171" t="s">
        <v>15341</v>
      </c>
      <c r="E9035" s="11">
        <v>43435</v>
      </c>
      <c r="F9035">
        <v>0</v>
      </c>
      <c r="G9035">
        <v>0</v>
      </c>
      <c r="I9035">
        <v>0</v>
      </c>
      <c r="J9035">
        <v>0</v>
      </c>
      <c r="L9035">
        <v>0</v>
      </c>
      <c r="N9035">
        <v>0</v>
      </c>
      <c r="P9035">
        <v>0</v>
      </c>
      <c r="Q9035">
        <v>0</v>
      </c>
      <c r="S9035">
        <v>0</v>
      </c>
      <c r="T9035">
        <v>0.26666666666666666</v>
      </c>
    </row>
    <row r="9036" spans="1:20" x14ac:dyDescent="0.3">
      <c r="A9036" t="s">
        <v>18120</v>
      </c>
      <c r="B9036" s="171" t="s">
        <v>18121</v>
      </c>
      <c r="C9036" s="171" t="s">
        <v>15347</v>
      </c>
      <c r="D9036" s="171" t="s">
        <v>15341</v>
      </c>
      <c r="E9036" s="11">
        <v>43435</v>
      </c>
      <c r="F9036">
        <v>2</v>
      </c>
      <c r="G9036">
        <v>2.5</v>
      </c>
      <c r="I9036">
        <v>12</v>
      </c>
      <c r="J9036">
        <v>11</v>
      </c>
      <c r="L9036">
        <v>14</v>
      </c>
      <c r="N9036">
        <v>11</v>
      </c>
      <c r="P9036">
        <v>0</v>
      </c>
      <c r="Q9036">
        <v>1</v>
      </c>
      <c r="S9036">
        <v>1</v>
      </c>
      <c r="T9036">
        <v>0.2</v>
      </c>
    </row>
    <row r="9037" spans="1:20" x14ac:dyDescent="0.3">
      <c r="A9037" t="s">
        <v>18122</v>
      </c>
      <c r="B9037" s="171" t="s">
        <v>18123</v>
      </c>
      <c r="C9037" s="171" t="s">
        <v>203</v>
      </c>
      <c r="D9037" s="171" t="s">
        <v>15341</v>
      </c>
      <c r="E9037" s="11">
        <v>43435</v>
      </c>
      <c r="F9037">
        <v>0</v>
      </c>
      <c r="G9037">
        <v>0</v>
      </c>
      <c r="I9037">
        <v>0</v>
      </c>
      <c r="J9037">
        <v>0</v>
      </c>
      <c r="L9037">
        <v>0</v>
      </c>
      <c r="N9037">
        <v>0</v>
      </c>
      <c r="P9037">
        <v>0</v>
      </c>
      <c r="Q9037">
        <v>0</v>
      </c>
      <c r="S9037">
        <v>0</v>
      </c>
      <c r="T9037">
        <v>0.13333333333333333</v>
      </c>
    </row>
    <row r="9038" spans="1:20" x14ac:dyDescent="0.3">
      <c r="A9038" t="s">
        <v>18124</v>
      </c>
      <c r="B9038" s="171" t="s">
        <v>18125</v>
      </c>
      <c r="C9038" s="171" t="s">
        <v>18126</v>
      </c>
      <c r="D9038" s="171" t="s">
        <v>80</v>
      </c>
      <c r="E9038" s="11">
        <v>43435</v>
      </c>
      <c r="F9038">
        <v>0</v>
      </c>
      <c r="G9038">
        <v>0</v>
      </c>
      <c r="I9038">
        <v>0</v>
      </c>
      <c r="J9038">
        <v>0</v>
      </c>
      <c r="L9038">
        <v>0</v>
      </c>
      <c r="N9038">
        <v>0</v>
      </c>
      <c r="P9038">
        <v>0</v>
      </c>
      <c r="Q9038">
        <v>0</v>
      </c>
      <c r="S9038">
        <v>0</v>
      </c>
      <c r="T9038">
        <v>0.21428571428571427</v>
      </c>
    </row>
    <row r="9039" spans="1:20" x14ac:dyDescent="0.3">
      <c r="A9039" t="s">
        <v>18127</v>
      </c>
      <c r="B9039" s="171" t="s">
        <v>18128</v>
      </c>
      <c r="C9039" s="171" t="s">
        <v>128</v>
      </c>
      <c r="D9039" s="171" t="s">
        <v>80</v>
      </c>
      <c r="E9039" s="11">
        <v>43435</v>
      </c>
      <c r="F9039">
        <v>0</v>
      </c>
      <c r="G9039">
        <v>0</v>
      </c>
      <c r="I9039">
        <v>0</v>
      </c>
      <c r="J9039">
        <v>0</v>
      </c>
      <c r="L9039">
        <v>0</v>
      </c>
      <c r="N9039">
        <v>0</v>
      </c>
      <c r="P9039">
        <v>0</v>
      </c>
      <c r="Q9039">
        <v>0</v>
      </c>
      <c r="S9039">
        <v>0</v>
      </c>
      <c r="T9039">
        <v>9.0909090909090912E-2</v>
      </c>
    </row>
    <row r="9040" spans="1:20" x14ac:dyDescent="0.3">
      <c r="A9040" t="s">
        <v>18129</v>
      </c>
      <c r="B9040" s="171" t="s">
        <v>18130</v>
      </c>
      <c r="C9040" s="171" t="s">
        <v>14824</v>
      </c>
      <c r="D9040" s="171" t="s">
        <v>80</v>
      </c>
      <c r="E9040" s="11">
        <v>43435</v>
      </c>
      <c r="F9040">
        <v>0</v>
      </c>
      <c r="G9040">
        <v>0</v>
      </c>
      <c r="I9040">
        <v>0</v>
      </c>
      <c r="J9040">
        <v>0</v>
      </c>
      <c r="L9040">
        <v>0</v>
      </c>
      <c r="N9040">
        <v>0</v>
      </c>
      <c r="P9040">
        <v>0</v>
      </c>
      <c r="Q9040">
        <v>0</v>
      </c>
      <c r="S9040">
        <v>0</v>
      </c>
      <c r="T9040">
        <v>0</v>
      </c>
    </row>
    <row r="9041" spans="1:20" x14ac:dyDescent="0.3">
      <c r="A9041" t="s">
        <v>18131</v>
      </c>
      <c r="B9041" s="171" t="s">
        <v>18132</v>
      </c>
      <c r="C9041" s="171" t="s">
        <v>152</v>
      </c>
      <c r="D9041" s="171" t="s">
        <v>80</v>
      </c>
      <c r="E9041" s="11">
        <v>43435</v>
      </c>
      <c r="F9041">
        <v>3</v>
      </c>
      <c r="G9041">
        <v>4</v>
      </c>
      <c r="I9041">
        <v>18</v>
      </c>
      <c r="J9041">
        <v>18</v>
      </c>
      <c r="L9041">
        <v>24</v>
      </c>
      <c r="N9041">
        <v>13</v>
      </c>
      <c r="O9041">
        <v>0</v>
      </c>
      <c r="P9041">
        <v>0</v>
      </c>
      <c r="Q9041">
        <v>2</v>
      </c>
      <c r="S9041">
        <v>5</v>
      </c>
      <c r="T9041">
        <v>0.33</v>
      </c>
    </row>
    <row r="9042" spans="1:20" x14ac:dyDescent="0.3">
      <c r="A9042" t="s">
        <v>18133</v>
      </c>
      <c r="B9042" s="171" t="s">
        <v>18134</v>
      </c>
      <c r="C9042" s="171" t="s">
        <v>194</v>
      </c>
      <c r="D9042" s="171" t="s">
        <v>80</v>
      </c>
      <c r="E9042" s="11">
        <v>43435</v>
      </c>
      <c r="F9042">
        <v>5</v>
      </c>
      <c r="G9042">
        <v>6</v>
      </c>
      <c r="I9042">
        <v>23</v>
      </c>
      <c r="J9042">
        <v>34</v>
      </c>
      <c r="L9042">
        <v>40</v>
      </c>
      <c r="N9042">
        <v>18</v>
      </c>
      <c r="O9042">
        <v>1</v>
      </c>
      <c r="P9042">
        <v>5</v>
      </c>
      <c r="Q9042">
        <v>6</v>
      </c>
      <c r="S9042">
        <v>5</v>
      </c>
      <c r="T9042">
        <v>0.33</v>
      </c>
    </row>
    <row r="9043" spans="1:20" x14ac:dyDescent="0.3">
      <c r="A9043" t="s">
        <v>18135</v>
      </c>
      <c r="B9043" s="171" t="s">
        <v>18136</v>
      </c>
      <c r="C9043" s="171" t="s">
        <v>18137</v>
      </c>
      <c r="D9043" s="171" t="s">
        <v>80</v>
      </c>
      <c r="E9043" s="11">
        <v>43435</v>
      </c>
      <c r="F9043">
        <v>0</v>
      </c>
      <c r="G9043">
        <v>0</v>
      </c>
      <c r="I9043">
        <v>0</v>
      </c>
      <c r="J9043">
        <v>0</v>
      </c>
      <c r="L9043">
        <v>0</v>
      </c>
      <c r="N9043">
        <v>0</v>
      </c>
      <c r="P9043">
        <v>0</v>
      </c>
      <c r="Q9043">
        <v>0</v>
      </c>
      <c r="S9043">
        <v>0</v>
      </c>
      <c r="T9043">
        <v>0.36</v>
      </c>
    </row>
    <row r="9044" spans="1:20" x14ac:dyDescent="0.3">
      <c r="A9044" t="s">
        <v>18138</v>
      </c>
      <c r="B9044" s="171" t="s">
        <v>18139</v>
      </c>
      <c r="C9044" s="171" t="s">
        <v>18140</v>
      </c>
      <c r="D9044" s="171" t="s">
        <v>80</v>
      </c>
      <c r="E9044" s="11">
        <v>43435</v>
      </c>
      <c r="F9044">
        <v>0</v>
      </c>
      <c r="G9044">
        <v>0</v>
      </c>
      <c r="I9044">
        <v>0</v>
      </c>
      <c r="J9044">
        <v>0</v>
      </c>
      <c r="L9044">
        <v>0</v>
      </c>
      <c r="N9044">
        <v>0</v>
      </c>
      <c r="P9044">
        <v>0</v>
      </c>
      <c r="Q9044">
        <v>0</v>
      </c>
      <c r="S9044">
        <v>0</v>
      </c>
      <c r="T9044">
        <v>0.36</v>
      </c>
    </row>
    <row r="9045" spans="1:20" x14ac:dyDescent="0.3">
      <c r="A9045" t="s">
        <v>18141</v>
      </c>
      <c r="B9045" s="171" t="s">
        <v>18142</v>
      </c>
      <c r="C9045" s="171" t="s">
        <v>236</v>
      </c>
      <c r="D9045" s="171" t="s">
        <v>80</v>
      </c>
      <c r="E9045" s="11">
        <v>43435</v>
      </c>
      <c r="F9045">
        <v>0</v>
      </c>
      <c r="G9045">
        <v>0</v>
      </c>
      <c r="I9045">
        <v>0</v>
      </c>
      <c r="J9045">
        <v>0</v>
      </c>
      <c r="L9045">
        <v>0</v>
      </c>
      <c r="N9045">
        <v>0</v>
      </c>
      <c r="P9045">
        <v>0</v>
      </c>
      <c r="Q9045">
        <v>0</v>
      </c>
      <c r="S9045">
        <v>0</v>
      </c>
      <c r="T9045">
        <v>0.33</v>
      </c>
    </row>
    <row r="9046" spans="1:20" x14ac:dyDescent="0.3">
      <c r="A9046" t="s">
        <v>18143</v>
      </c>
      <c r="B9046" s="171" t="s">
        <v>18144</v>
      </c>
      <c r="C9046" s="171" t="s">
        <v>239</v>
      </c>
      <c r="D9046" s="171" t="s">
        <v>80</v>
      </c>
      <c r="E9046" s="11">
        <v>43435</v>
      </c>
      <c r="F9046">
        <v>0</v>
      </c>
      <c r="G9046">
        <v>0</v>
      </c>
      <c r="I9046">
        <v>0</v>
      </c>
      <c r="J9046">
        <v>0</v>
      </c>
      <c r="L9046">
        <v>0</v>
      </c>
      <c r="N9046">
        <v>0</v>
      </c>
      <c r="P9046">
        <v>0</v>
      </c>
      <c r="Q9046">
        <v>0</v>
      </c>
      <c r="S9046">
        <v>0</v>
      </c>
      <c r="T9046">
        <v>0</v>
      </c>
    </row>
    <row r="9047" spans="1:20" x14ac:dyDescent="0.3">
      <c r="A9047" t="s">
        <v>18145</v>
      </c>
      <c r="B9047" s="171" t="s">
        <v>18146</v>
      </c>
      <c r="C9047" s="171" t="s">
        <v>176</v>
      </c>
      <c r="D9047" s="171" t="s">
        <v>80</v>
      </c>
      <c r="E9047" s="11">
        <v>43435</v>
      </c>
      <c r="F9047">
        <v>3</v>
      </c>
      <c r="G9047">
        <v>3</v>
      </c>
      <c r="I9047">
        <v>18</v>
      </c>
      <c r="J9047">
        <v>18</v>
      </c>
      <c r="L9047">
        <v>18</v>
      </c>
      <c r="N9047">
        <v>15</v>
      </c>
      <c r="P9047">
        <v>0</v>
      </c>
      <c r="Q9047">
        <v>6</v>
      </c>
      <c r="S9047">
        <v>3</v>
      </c>
      <c r="T9047">
        <v>0.5</v>
      </c>
    </row>
    <row r="9048" spans="1:20" x14ac:dyDescent="0.3">
      <c r="A9048" t="s">
        <v>18147</v>
      </c>
      <c r="B9048" s="171" t="s">
        <v>18148</v>
      </c>
      <c r="C9048" s="171" t="s">
        <v>206</v>
      </c>
      <c r="D9048" s="171" t="s">
        <v>80</v>
      </c>
      <c r="E9048" s="11">
        <v>43435</v>
      </c>
      <c r="F9048">
        <v>2</v>
      </c>
      <c r="G9048">
        <v>2.5</v>
      </c>
      <c r="I9048">
        <v>6</v>
      </c>
      <c r="J9048">
        <v>11</v>
      </c>
      <c r="L9048">
        <v>14</v>
      </c>
      <c r="N9048">
        <v>5</v>
      </c>
      <c r="P9048">
        <v>0</v>
      </c>
      <c r="Q9048">
        <v>0</v>
      </c>
      <c r="S9048">
        <v>1</v>
      </c>
      <c r="T9048">
        <v>0.56999999999999995</v>
      </c>
    </row>
    <row r="9049" spans="1:20" x14ac:dyDescent="0.3">
      <c r="A9049" t="s">
        <v>18149</v>
      </c>
      <c r="B9049" s="171" t="s">
        <v>18150</v>
      </c>
      <c r="C9049" s="171" t="s">
        <v>176</v>
      </c>
      <c r="D9049" s="171" t="s">
        <v>15341</v>
      </c>
      <c r="E9049" s="11">
        <v>43435</v>
      </c>
      <c r="F9049">
        <v>1.5</v>
      </c>
      <c r="G9049">
        <v>1.5</v>
      </c>
      <c r="I9049">
        <v>5</v>
      </c>
      <c r="J9049">
        <v>7</v>
      </c>
      <c r="L9049">
        <v>8</v>
      </c>
      <c r="N9049">
        <v>2</v>
      </c>
      <c r="P9049">
        <v>0</v>
      </c>
      <c r="Q9049">
        <v>1</v>
      </c>
      <c r="S9049">
        <v>3</v>
      </c>
    </row>
    <row r="9050" spans="1:20" x14ac:dyDescent="0.3">
      <c r="A9050" t="s">
        <v>18151</v>
      </c>
      <c r="B9050" s="171" t="s">
        <v>18152</v>
      </c>
      <c r="C9050" s="171" t="s">
        <v>206</v>
      </c>
      <c r="D9050" s="171" t="s">
        <v>15341</v>
      </c>
      <c r="E9050" s="11">
        <v>43435</v>
      </c>
      <c r="F9050">
        <v>0.5</v>
      </c>
      <c r="G9050">
        <v>0.5</v>
      </c>
      <c r="I9050">
        <v>0</v>
      </c>
      <c r="J9050">
        <v>3</v>
      </c>
      <c r="L9050">
        <v>3</v>
      </c>
      <c r="N9050">
        <v>0</v>
      </c>
      <c r="P9050">
        <v>0</v>
      </c>
      <c r="Q9050">
        <v>0</v>
      </c>
      <c r="S9050">
        <v>0</v>
      </c>
    </row>
    <row r="9051" spans="1:20" x14ac:dyDescent="0.3">
      <c r="A9051" t="s">
        <v>18153</v>
      </c>
      <c r="B9051" s="171" t="s">
        <v>18154</v>
      </c>
      <c r="C9051" s="171" t="s">
        <v>16544</v>
      </c>
      <c r="D9051" s="171" t="s">
        <v>15341</v>
      </c>
      <c r="E9051" s="11">
        <v>43435</v>
      </c>
      <c r="F9051">
        <v>2</v>
      </c>
      <c r="G9051">
        <v>1.5</v>
      </c>
      <c r="I9051">
        <v>9</v>
      </c>
      <c r="J9051">
        <v>11</v>
      </c>
      <c r="L9051">
        <v>9</v>
      </c>
      <c r="N9051">
        <v>9</v>
      </c>
      <c r="P9051">
        <v>0</v>
      </c>
      <c r="Q9051">
        <v>1</v>
      </c>
      <c r="S9051">
        <v>0</v>
      </c>
    </row>
    <row r="9052" spans="1:20" x14ac:dyDescent="0.3">
      <c r="A9052" t="s">
        <v>18155</v>
      </c>
      <c r="B9052" s="171" t="s">
        <v>18156</v>
      </c>
      <c r="C9052" s="171" t="s">
        <v>113</v>
      </c>
      <c r="D9052" s="171" t="s">
        <v>80</v>
      </c>
      <c r="E9052" s="11">
        <v>43435</v>
      </c>
      <c r="F9052">
        <v>4</v>
      </c>
      <c r="G9052">
        <v>4.5</v>
      </c>
      <c r="I9052">
        <v>8</v>
      </c>
      <c r="J9052">
        <v>22</v>
      </c>
      <c r="L9052">
        <v>26</v>
      </c>
      <c r="N9052">
        <v>8</v>
      </c>
      <c r="P9052">
        <v>2</v>
      </c>
      <c r="Q9052">
        <v>7</v>
      </c>
      <c r="S9052">
        <v>0</v>
      </c>
    </row>
    <row r="9053" spans="1:20" x14ac:dyDescent="0.3">
      <c r="A9053" t="s">
        <v>18157</v>
      </c>
      <c r="B9053" s="171" t="s">
        <v>18158</v>
      </c>
      <c r="C9053" s="171" t="s">
        <v>131</v>
      </c>
      <c r="D9053" s="171" t="s">
        <v>80</v>
      </c>
      <c r="E9053" s="11">
        <v>43435</v>
      </c>
      <c r="F9053">
        <v>0</v>
      </c>
      <c r="G9053">
        <v>0</v>
      </c>
      <c r="I9053">
        <v>0</v>
      </c>
      <c r="J9053">
        <v>0</v>
      </c>
      <c r="L9053">
        <v>0</v>
      </c>
      <c r="N9053">
        <v>0</v>
      </c>
      <c r="P9053">
        <v>0</v>
      </c>
      <c r="Q9053">
        <v>0</v>
      </c>
      <c r="S9053">
        <v>0</v>
      </c>
    </row>
    <row r="9054" spans="1:20" x14ac:dyDescent="0.3">
      <c r="A9054" t="s">
        <v>18159</v>
      </c>
      <c r="B9054" s="171" t="s">
        <v>18160</v>
      </c>
      <c r="C9054" s="171" t="s">
        <v>14843</v>
      </c>
      <c r="D9054" s="171" t="s">
        <v>80</v>
      </c>
      <c r="E9054" s="11">
        <v>43435</v>
      </c>
      <c r="F9054">
        <v>0</v>
      </c>
      <c r="G9054">
        <v>0</v>
      </c>
      <c r="I9054">
        <v>0</v>
      </c>
      <c r="J9054">
        <v>0</v>
      </c>
      <c r="L9054">
        <v>0</v>
      </c>
      <c r="N9054">
        <v>0</v>
      </c>
      <c r="P9054">
        <v>0</v>
      </c>
      <c r="Q9054">
        <v>0</v>
      </c>
      <c r="S9054">
        <v>0</v>
      </c>
    </row>
    <row r="9055" spans="1:20" x14ac:dyDescent="0.3">
      <c r="A9055" t="s">
        <v>18161</v>
      </c>
      <c r="B9055" s="171" t="s">
        <v>18162</v>
      </c>
      <c r="C9055" s="171" t="s">
        <v>155</v>
      </c>
      <c r="D9055" s="171" t="s">
        <v>80</v>
      </c>
      <c r="E9055" s="11">
        <v>43435</v>
      </c>
      <c r="F9055">
        <v>2</v>
      </c>
      <c r="G9055">
        <v>1.5</v>
      </c>
      <c r="I9055">
        <v>5</v>
      </c>
      <c r="J9055">
        <v>11</v>
      </c>
      <c r="L9055">
        <v>9</v>
      </c>
      <c r="N9055">
        <v>5</v>
      </c>
      <c r="P9055">
        <v>0</v>
      </c>
      <c r="Q9055">
        <v>0</v>
      </c>
      <c r="S9055">
        <v>0</v>
      </c>
    </row>
    <row r="9056" spans="1:20" x14ac:dyDescent="0.3">
      <c r="A9056" t="s">
        <v>18163</v>
      </c>
      <c r="B9056" s="171" t="s">
        <v>18164</v>
      </c>
      <c r="C9056" s="171" t="s">
        <v>16232</v>
      </c>
      <c r="D9056" s="171" t="s">
        <v>80</v>
      </c>
      <c r="E9056" s="11">
        <v>43435</v>
      </c>
      <c r="F9056">
        <v>1</v>
      </c>
      <c r="G9056">
        <v>1.5</v>
      </c>
      <c r="I9056">
        <v>6</v>
      </c>
      <c r="J9056">
        <v>5</v>
      </c>
      <c r="L9056">
        <v>8</v>
      </c>
      <c r="N9056">
        <v>6</v>
      </c>
      <c r="P9056">
        <v>0</v>
      </c>
      <c r="Q9056">
        <v>0</v>
      </c>
      <c r="S9056">
        <v>0</v>
      </c>
    </row>
    <row r="9057" spans="1:20" x14ac:dyDescent="0.3">
      <c r="A9057" t="s">
        <v>18165</v>
      </c>
      <c r="B9057" s="171" t="s">
        <v>18166</v>
      </c>
      <c r="C9057" s="171" t="s">
        <v>16557</v>
      </c>
      <c r="D9057" s="171" t="s">
        <v>80</v>
      </c>
      <c r="E9057" s="11">
        <v>43435</v>
      </c>
      <c r="F9057">
        <v>0</v>
      </c>
      <c r="G9057">
        <v>0</v>
      </c>
      <c r="I9057">
        <v>0</v>
      </c>
      <c r="J9057">
        <v>0</v>
      </c>
      <c r="L9057">
        <v>0</v>
      </c>
      <c r="N9057">
        <v>0</v>
      </c>
      <c r="P9057">
        <v>0</v>
      </c>
      <c r="Q9057">
        <v>0</v>
      </c>
      <c r="S9057">
        <v>0</v>
      </c>
    </row>
    <row r="9058" spans="1:20" x14ac:dyDescent="0.3">
      <c r="A9058" t="s">
        <v>18167</v>
      </c>
      <c r="B9058" s="171" t="s">
        <v>18168</v>
      </c>
      <c r="C9058" s="171" t="s">
        <v>188</v>
      </c>
      <c r="D9058" s="171" t="s">
        <v>80</v>
      </c>
      <c r="E9058" s="11">
        <v>43435</v>
      </c>
      <c r="F9058">
        <v>6</v>
      </c>
      <c r="G9058">
        <v>6</v>
      </c>
      <c r="I9058">
        <v>26</v>
      </c>
      <c r="J9058">
        <v>35</v>
      </c>
      <c r="L9058">
        <v>35</v>
      </c>
      <c r="N9058">
        <v>24</v>
      </c>
      <c r="P9058">
        <v>3</v>
      </c>
      <c r="Q9058">
        <v>3</v>
      </c>
      <c r="S9058">
        <v>2</v>
      </c>
    </row>
    <row r="9059" spans="1:20" x14ac:dyDescent="0.3">
      <c r="A9059" t="s">
        <v>18169</v>
      </c>
      <c r="B9059" s="171" t="s">
        <v>18170</v>
      </c>
      <c r="C9059" s="171" t="s">
        <v>227</v>
      </c>
      <c r="D9059" s="171" t="s">
        <v>80</v>
      </c>
      <c r="E9059" s="11">
        <v>43435</v>
      </c>
      <c r="F9059">
        <v>0</v>
      </c>
      <c r="G9059">
        <v>0</v>
      </c>
      <c r="I9059">
        <v>0</v>
      </c>
      <c r="J9059">
        <v>0</v>
      </c>
      <c r="L9059">
        <v>0</v>
      </c>
      <c r="N9059">
        <v>0</v>
      </c>
      <c r="P9059">
        <v>0</v>
      </c>
      <c r="Q9059">
        <v>0</v>
      </c>
      <c r="S9059">
        <v>0</v>
      </c>
    </row>
    <row r="9060" spans="1:20" x14ac:dyDescent="0.3">
      <c r="A9060" t="s">
        <v>18171</v>
      </c>
      <c r="B9060" s="171" t="s">
        <v>18172</v>
      </c>
      <c r="C9060" s="171" t="s">
        <v>116</v>
      </c>
      <c r="D9060" s="171" t="s">
        <v>80</v>
      </c>
      <c r="E9060" s="11">
        <v>43435</v>
      </c>
      <c r="F9060">
        <v>4</v>
      </c>
      <c r="G9060">
        <v>5</v>
      </c>
      <c r="I9060">
        <v>63</v>
      </c>
      <c r="J9060">
        <v>47</v>
      </c>
      <c r="L9060">
        <v>64</v>
      </c>
      <c r="N9060">
        <v>62</v>
      </c>
      <c r="P9060">
        <v>0</v>
      </c>
      <c r="Q9060">
        <v>0</v>
      </c>
      <c r="S9060">
        <v>1</v>
      </c>
    </row>
    <row r="9061" spans="1:20" x14ac:dyDescent="0.3">
      <c r="A9061" t="s">
        <v>18173</v>
      </c>
      <c r="B9061" s="171" t="s">
        <v>18174</v>
      </c>
      <c r="C9061" s="171" t="s">
        <v>9862</v>
      </c>
      <c r="D9061" s="171" t="s">
        <v>80</v>
      </c>
      <c r="E9061" s="11">
        <v>43435</v>
      </c>
      <c r="F9061">
        <v>0</v>
      </c>
      <c r="G9061">
        <v>0</v>
      </c>
      <c r="I9061">
        <v>0</v>
      </c>
      <c r="J9061">
        <v>0</v>
      </c>
      <c r="L9061">
        <v>0</v>
      </c>
      <c r="N9061">
        <v>0</v>
      </c>
      <c r="P9061">
        <v>0</v>
      </c>
      <c r="Q9061">
        <v>0</v>
      </c>
      <c r="S9061">
        <v>0</v>
      </c>
    </row>
    <row r="9062" spans="1:20" x14ac:dyDescent="0.3">
      <c r="A9062" t="s">
        <v>18175</v>
      </c>
      <c r="B9062" s="171" t="s">
        <v>18176</v>
      </c>
      <c r="C9062" s="171" t="s">
        <v>140</v>
      </c>
      <c r="D9062" s="171" t="s">
        <v>80</v>
      </c>
      <c r="E9062" s="11">
        <v>43435</v>
      </c>
      <c r="F9062">
        <v>4</v>
      </c>
      <c r="G9062">
        <v>6</v>
      </c>
      <c r="I9062">
        <v>56</v>
      </c>
      <c r="J9062">
        <v>44</v>
      </c>
      <c r="L9062">
        <v>66</v>
      </c>
      <c r="N9062">
        <v>41</v>
      </c>
      <c r="P9062">
        <v>0</v>
      </c>
      <c r="Q9062">
        <v>0</v>
      </c>
      <c r="S9062">
        <v>15</v>
      </c>
    </row>
    <row r="9063" spans="1:20" x14ac:dyDescent="0.3">
      <c r="A9063" t="s">
        <v>18177</v>
      </c>
      <c r="B9063" s="171" t="s">
        <v>18178</v>
      </c>
      <c r="C9063" s="171" t="s">
        <v>8590</v>
      </c>
      <c r="D9063" s="171" t="s">
        <v>80</v>
      </c>
      <c r="E9063" s="11">
        <v>43435</v>
      </c>
      <c r="F9063">
        <v>0</v>
      </c>
      <c r="G9063">
        <v>0</v>
      </c>
      <c r="I9063">
        <v>0</v>
      </c>
      <c r="J9063">
        <v>0</v>
      </c>
      <c r="L9063">
        <v>0</v>
      </c>
      <c r="N9063">
        <v>0</v>
      </c>
      <c r="P9063">
        <v>0</v>
      </c>
      <c r="Q9063">
        <v>0</v>
      </c>
      <c r="S9063">
        <v>0</v>
      </c>
    </row>
    <row r="9064" spans="1:20" x14ac:dyDescent="0.3">
      <c r="A9064" t="s">
        <v>18179</v>
      </c>
      <c r="B9064" s="171" t="s">
        <v>18180</v>
      </c>
      <c r="C9064" s="171" t="s">
        <v>170</v>
      </c>
      <c r="D9064" s="171" t="s">
        <v>80</v>
      </c>
      <c r="E9064" s="11">
        <v>43435</v>
      </c>
      <c r="F9064">
        <v>5</v>
      </c>
      <c r="G9064">
        <v>5.5</v>
      </c>
      <c r="I9064">
        <v>44</v>
      </c>
      <c r="J9064">
        <v>55</v>
      </c>
      <c r="L9064">
        <v>62</v>
      </c>
      <c r="N9064">
        <v>36</v>
      </c>
      <c r="P9064">
        <v>0</v>
      </c>
      <c r="Q9064">
        <v>1</v>
      </c>
      <c r="S9064">
        <v>8</v>
      </c>
    </row>
    <row r="9065" spans="1:20" x14ac:dyDescent="0.3">
      <c r="A9065" t="s">
        <v>18181</v>
      </c>
      <c r="B9065" s="171" t="s">
        <v>18182</v>
      </c>
      <c r="C9065" s="171" t="s">
        <v>182</v>
      </c>
      <c r="D9065" s="171" t="s">
        <v>80</v>
      </c>
      <c r="E9065" s="11">
        <v>43435</v>
      </c>
      <c r="F9065">
        <v>8</v>
      </c>
      <c r="G9065">
        <v>8</v>
      </c>
      <c r="I9065">
        <v>107</v>
      </c>
      <c r="J9065">
        <v>91</v>
      </c>
      <c r="L9065">
        <v>91</v>
      </c>
      <c r="N9065">
        <v>99</v>
      </c>
      <c r="P9065">
        <v>0</v>
      </c>
      <c r="Q9065">
        <v>3</v>
      </c>
      <c r="S9065">
        <v>8</v>
      </c>
    </row>
    <row r="9066" spans="1:20" x14ac:dyDescent="0.3">
      <c r="A9066" t="s">
        <v>18183</v>
      </c>
      <c r="B9066" s="171" t="s">
        <v>18184</v>
      </c>
      <c r="C9066" s="171" t="s">
        <v>197</v>
      </c>
      <c r="D9066" s="171" t="s">
        <v>80</v>
      </c>
      <c r="E9066" s="11">
        <v>43435</v>
      </c>
      <c r="F9066">
        <v>8.5</v>
      </c>
      <c r="G9066">
        <v>9.5</v>
      </c>
      <c r="I9066">
        <v>54</v>
      </c>
      <c r="J9066">
        <v>84</v>
      </c>
      <c r="L9066">
        <v>98</v>
      </c>
      <c r="N9066">
        <v>49</v>
      </c>
      <c r="P9066">
        <v>3</v>
      </c>
      <c r="Q9066">
        <v>3</v>
      </c>
      <c r="S9066">
        <v>5</v>
      </c>
    </row>
    <row r="9067" spans="1:20" x14ac:dyDescent="0.3">
      <c r="A9067" t="s">
        <v>18185</v>
      </c>
      <c r="B9067" s="171" t="s">
        <v>18186</v>
      </c>
      <c r="C9067" s="171" t="s">
        <v>218</v>
      </c>
      <c r="D9067" s="171" t="s">
        <v>80</v>
      </c>
      <c r="E9067" s="11">
        <v>43435</v>
      </c>
      <c r="F9067">
        <v>2.5</v>
      </c>
      <c r="G9067">
        <v>3.5</v>
      </c>
      <c r="I9067">
        <v>18</v>
      </c>
      <c r="J9067">
        <v>29</v>
      </c>
      <c r="L9067">
        <v>46</v>
      </c>
      <c r="N9067">
        <v>15</v>
      </c>
      <c r="P9067">
        <v>0</v>
      </c>
      <c r="Q9067">
        <v>0</v>
      </c>
      <c r="S9067">
        <v>3</v>
      </c>
    </row>
    <row r="9068" spans="1:20" x14ac:dyDescent="0.3">
      <c r="A9068" t="s">
        <v>18187</v>
      </c>
      <c r="B9068" s="171" t="s">
        <v>18188</v>
      </c>
      <c r="C9068" s="171" t="s">
        <v>230</v>
      </c>
      <c r="D9068" s="171" t="s">
        <v>80</v>
      </c>
      <c r="E9068" s="11">
        <v>43435</v>
      </c>
      <c r="F9068">
        <v>0</v>
      </c>
      <c r="G9068">
        <v>0</v>
      </c>
      <c r="I9068">
        <v>0</v>
      </c>
      <c r="J9068">
        <v>0</v>
      </c>
      <c r="L9068">
        <v>0</v>
      </c>
      <c r="N9068">
        <v>0</v>
      </c>
      <c r="P9068">
        <v>0</v>
      </c>
      <c r="Q9068">
        <v>0</v>
      </c>
      <c r="S9068">
        <v>0</v>
      </c>
    </row>
    <row r="9069" spans="1:20" x14ac:dyDescent="0.3">
      <c r="A9069" t="s">
        <v>18189</v>
      </c>
      <c r="B9069" s="171" t="s">
        <v>18190</v>
      </c>
      <c r="C9069" s="171" t="s">
        <v>8193</v>
      </c>
      <c r="D9069" s="171" t="s">
        <v>80</v>
      </c>
      <c r="E9069" s="11">
        <v>43435</v>
      </c>
      <c r="F9069">
        <v>0</v>
      </c>
      <c r="G9069">
        <v>0</v>
      </c>
      <c r="I9069">
        <v>0</v>
      </c>
      <c r="J9069">
        <v>0</v>
      </c>
      <c r="L9069">
        <v>0</v>
      </c>
      <c r="N9069">
        <v>0</v>
      </c>
      <c r="P9069">
        <v>0</v>
      </c>
      <c r="Q9069">
        <v>0</v>
      </c>
      <c r="S9069">
        <v>0</v>
      </c>
    </row>
    <row r="9070" spans="1:20" x14ac:dyDescent="0.3">
      <c r="A9070" t="s">
        <v>18191</v>
      </c>
      <c r="B9070" s="171" t="s">
        <v>18192</v>
      </c>
      <c r="C9070" s="171" t="s">
        <v>10522</v>
      </c>
      <c r="D9070" s="171" t="s">
        <v>80</v>
      </c>
      <c r="E9070" s="11">
        <v>43435</v>
      </c>
      <c r="F9070">
        <v>1</v>
      </c>
      <c r="G9070">
        <v>1</v>
      </c>
      <c r="I9070">
        <v>4</v>
      </c>
      <c r="J9070">
        <v>6</v>
      </c>
      <c r="L9070">
        <v>6</v>
      </c>
      <c r="N9070">
        <v>4</v>
      </c>
      <c r="P9070">
        <v>0</v>
      </c>
      <c r="Q9070">
        <v>0</v>
      </c>
      <c r="S9070">
        <v>0</v>
      </c>
    </row>
    <row r="9071" spans="1:20" x14ac:dyDescent="0.3">
      <c r="A9071" t="s">
        <v>18193</v>
      </c>
      <c r="B9071" s="171" t="s">
        <v>18194</v>
      </c>
      <c r="C9071" s="171" t="s">
        <v>10525</v>
      </c>
      <c r="D9071" s="171" t="s">
        <v>80</v>
      </c>
      <c r="E9071" s="11">
        <v>43435</v>
      </c>
      <c r="F9071">
        <v>0</v>
      </c>
      <c r="G9071">
        <v>0</v>
      </c>
      <c r="I9071">
        <v>0</v>
      </c>
      <c r="J9071">
        <v>0</v>
      </c>
      <c r="L9071">
        <v>0</v>
      </c>
      <c r="N9071">
        <v>0</v>
      </c>
      <c r="P9071">
        <v>0</v>
      </c>
      <c r="Q9071">
        <v>0</v>
      </c>
      <c r="S9071">
        <v>0</v>
      </c>
    </row>
    <row r="9072" spans="1:20" x14ac:dyDescent="0.3">
      <c r="A9072" t="s">
        <v>18195</v>
      </c>
      <c r="B9072" s="171" t="s">
        <v>18196</v>
      </c>
      <c r="C9072" s="171" t="s">
        <v>10528</v>
      </c>
      <c r="D9072" s="171" t="s">
        <v>80</v>
      </c>
      <c r="E9072" s="11">
        <v>43435</v>
      </c>
      <c r="F9072">
        <v>0</v>
      </c>
      <c r="G9072">
        <v>0</v>
      </c>
      <c r="I9072">
        <v>0</v>
      </c>
      <c r="J9072">
        <v>0</v>
      </c>
      <c r="L9072">
        <v>0</v>
      </c>
      <c r="N9072">
        <v>0</v>
      </c>
      <c r="P9072">
        <v>0</v>
      </c>
      <c r="Q9072">
        <v>0</v>
      </c>
      <c r="S9072">
        <v>0</v>
      </c>
      <c r="T9072">
        <v>0</v>
      </c>
    </row>
    <row r="9073" spans="1:20" x14ac:dyDescent="0.3">
      <c r="A9073" t="s">
        <v>18197</v>
      </c>
      <c r="B9073" s="171" t="s">
        <v>18198</v>
      </c>
      <c r="C9073" s="171" t="s">
        <v>10531</v>
      </c>
      <c r="D9073" s="171" t="s">
        <v>80</v>
      </c>
      <c r="E9073" s="11">
        <v>43435</v>
      </c>
      <c r="F9073">
        <v>0</v>
      </c>
      <c r="G9073">
        <v>0</v>
      </c>
      <c r="I9073">
        <v>0</v>
      </c>
      <c r="J9073">
        <v>0</v>
      </c>
      <c r="L9073">
        <v>0</v>
      </c>
      <c r="N9073">
        <v>0</v>
      </c>
      <c r="P9073">
        <v>0</v>
      </c>
      <c r="Q9073">
        <v>0</v>
      </c>
      <c r="S9073">
        <v>0</v>
      </c>
      <c r="T9073">
        <v>0</v>
      </c>
    </row>
    <row r="9074" spans="1:20" x14ac:dyDescent="0.3">
      <c r="A9074" t="s">
        <v>18199</v>
      </c>
      <c r="B9074" s="171" t="s">
        <v>18200</v>
      </c>
      <c r="C9074" s="171" t="s">
        <v>14880</v>
      </c>
      <c r="D9074" s="171" t="s">
        <v>80</v>
      </c>
      <c r="E9074" s="11">
        <v>43435</v>
      </c>
      <c r="F9074">
        <v>0</v>
      </c>
      <c r="G9074">
        <v>0</v>
      </c>
      <c r="I9074">
        <v>0</v>
      </c>
      <c r="J9074">
        <v>0</v>
      </c>
      <c r="L9074">
        <v>0</v>
      </c>
      <c r="N9074">
        <v>0</v>
      </c>
      <c r="P9074">
        <v>0</v>
      </c>
      <c r="Q9074">
        <v>0</v>
      </c>
      <c r="S9074">
        <v>0</v>
      </c>
      <c r="T9074">
        <v>0</v>
      </c>
    </row>
    <row r="9075" spans="1:20" x14ac:dyDescent="0.3">
      <c r="A9075" t="s">
        <v>18201</v>
      </c>
      <c r="B9075" s="171" t="s">
        <v>18202</v>
      </c>
      <c r="C9075" s="171" t="s">
        <v>10534</v>
      </c>
      <c r="D9075" s="171" t="s">
        <v>80</v>
      </c>
      <c r="E9075" s="11">
        <v>43435</v>
      </c>
      <c r="F9075">
        <v>1</v>
      </c>
      <c r="G9075">
        <v>1.5</v>
      </c>
      <c r="I9075">
        <v>5</v>
      </c>
      <c r="J9075">
        <v>6</v>
      </c>
      <c r="L9075">
        <v>9</v>
      </c>
      <c r="N9075">
        <v>4</v>
      </c>
      <c r="P9075">
        <v>0</v>
      </c>
      <c r="Q9075">
        <v>0</v>
      </c>
      <c r="S9075">
        <v>1</v>
      </c>
      <c r="T9075">
        <v>0</v>
      </c>
    </row>
    <row r="9076" spans="1:20" x14ac:dyDescent="0.3">
      <c r="A9076" t="s">
        <v>18203</v>
      </c>
      <c r="B9076" s="171" t="s">
        <v>18204</v>
      </c>
      <c r="C9076" s="171" t="s">
        <v>10537</v>
      </c>
      <c r="D9076" s="171" t="s">
        <v>80</v>
      </c>
      <c r="E9076" s="11">
        <v>43435</v>
      </c>
      <c r="F9076">
        <v>5.5</v>
      </c>
      <c r="G9076">
        <v>5.5</v>
      </c>
      <c r="I9076">
        <v>20</v>
      </c>
      <c r="J9076">
        <v>32</v>
      </c>
      <c r="L9076">
        <v>32</v>
      </c>
      <c r="N9076">
        <v>20</v>
      </c>
      <c r="P9076">
        <v>0</v>
      </c>
      <c r="Q9076">
        <v>0</v>
      </c>
      <c r="S9076">
        <v>0</v>
      </c>
      <c r="T9076">
        <v>0</v>
      </c>
    </row>
    <row r="9077" spans="1:20" x14ac:dyDescent="0.3">
      <c r="A9077" t="s">
        <v>18205</v>
      </c>
      <c r="B9077" s="171" t="s">
        <v>18206</v>
      </c>
      <c r="C9077" s="171" t="s">
        <v>15340</v>
      </c>
      <c r="D9077" s="171" t="s">
        <v>4</v>
      </c>
      <c r="E9077" s="11">
        <v>43435</v>
      </c>
      <c r="F9077">
        <v>2</v>
      </c>
      <c r="G9077">
        <v>2.5</v>
      </c>
      <c r="I9077">
        <v>3</v>
      </c>
      <c r="J9077">
        <v>11</v>
      </c>
      <c r="L9077">
        <v>14</v>
      </c>
      <c r="N9077">
        <v>3</v>
      </c>
      <c r="P9077">
        <v>1</v>
      </c>
      <c r="Q9077">
        <v>3</v>
      </c>
      <c r="S9077">
        <v>0</v>
      </c>
      <c r="T9077">
        <v>0</v>
      </c>
    </row>
    <row r="9078" spans="1:20" x14ac:dyDescent="0.3">
      <c r="A9078" t="s">
        <v>18207</v>
      </c>
      <c r="B9078" s="171" t="s">
        <v>18208</v>
      </c>
      <c r="C9078" s="171" t="s">
        <v>15347</v>
      </c>
      <c r="D9078" s="171" t="s">
        <v>4</v>
      </c>
      <c r="E9078" s="11">
        <v>43435</v>
      </c>
      <c r="F9078">
        <v>2</v>
      </c>
      <c r="G9078">
        <v>2.5</v>
      </c>
      <c r="I9078">
        <v>12</v>
      </c>
      <c r="J9078">
        <v>11</v>
      </c>
      <c r="L9078">
        <v>14</v>
      </c>
      <c r="N9078">
        <v>11</v>
      </c>
      <c r="P9078">
        <v>0</v>
      </c>
      <c r="Q9078">
        <v>1</v>
      </c>
      <c r="S9078">
        <v>1</v>
      </c>
      <c r="T9078">
        <v>0</v>
      </c>
    </row>
    <row r="9079" spans="1:20" x14ac:dyDescent="0.3">
      <c r="A9079" t="s">
        <v>18209</v>
      </c>
      <c r="B9079" s="171" t="s">
        <v>18210</v>
      </c>
      <c r="C9079" s="171" t="s">
        <v>203</v>
      </c>
      <c r="D9079" s="171" t="s">
        <v>4</v>
      </c>
      <c r="E9079" s="11">
        <v>43435</v>
      </c>
      <c r="F9079">
        <v>2.5</v>
      </c>
      <c r="G9079">
        <v>3.5</v>
      </c>
      <c r="I9079">
        <v>10</v>
      </c>
      <c r="J9079">
        <v>14</v>
      </c>
      <c r="L9079">
        <v>20</v>
      </c>
      <c r="N9079">
        <v>10</v>
      </c>
      <c r="P9079">
        <v>0</v>
      </c>
      <c r="Q9079">
        <v>0</v>
      </c>
      <c r="S9079">
        <v>0</v>
      </c>
      <c r="T9079">
        <v>0</v>
      </c>
    </row>
    <row r="9080" spans="1:20" x14ac:dyDescent="0.3">
      <c r="A9080" t="s">
        <v>18211</v>
      </c>
      <c r="B9080" s="171" t="s">
        <v>18212</v>
      </c>
      <c r="C9080" s="171" t="s">
        <v>16544</v>
      </c>
      <c r="D9080" s="171" t="s">
        <v>4</v>
      </c>
      <c r="E9080" s="11">
        <v>43435</v>
      </c>
      <c r="F9080">
        <v>2</v>
      </c>
      <c r="G9080">
        <v>1.5</v>
      </c>
      <c r="I9080">
        <v>9</v>
      </c>
      <c r="J9080">
        <v>11</v>
      </c>
      <c r="L9080">
        <v>9</v>
      </c>
      <c r="N9080">
        <v>9</v>
      </c>
      <c r="P9080">
        <v>0</v>
      </c>
      <c r="Q9080">
        <v>1</v>
      </c>
      <c r="S9080">
        <v>0</v>
      </c>
      <c r="T9080">
        <v>0</v>
      </c>
    </row>
    <row r="9081" spans="1:20" x14ac:dyDescent="0.3">
      <c r="A9081" t="s">
        <v>18213</v>
      </c>
      <c r="B9081" s="171" t="s">
        <v>18214</v>
      </c>
      <c r="C9081" s="171" t="s">
        <v>176</v>
      </c>
      <c r="D9081" s="171" t="s">
        <v>4</v>
      </c>
      <c r="E9081" s="11">
        <v>43435</v>
      </c>
      <c r="F9081">
        <v>4.5</v>
      </c>
      <c r="G9081">
        <v>4.5</v>
      </c>
      <c r="I9081">
        <v>23</v>
      </c>
      <c r="J9081">
        <v>25</v>
      </c>
      <c r="L9081">
        <v>26</v>
      </c>
      <c r="N9081">
        <v>17</v>
      </c>
      <c r="P9081">
        <v>0</v>
      </c>
      <c r="Q9081">
        <v>7</v>
      </c>
      <c r="S9081">
        <v>6</v>
      </c>
      <c r="T9081">
        <v>0</v>
      </c>
    </row>
    <row r="9082" spans="1:20" x14ac:dyDescent="0.3">
      <c r="A9082" t="s">
        <v>18215</v>
      </c>
      <c r="B9082" s="171" t="s">
        <v>18216</v>
      </c>
      <c r="C9082" s="171" t="s">
        <v>206</v>
      </c>
      <c r="D9082" s="171" t="s">
        <v>4</v>
      </c>
      <c r="E9082" s="11">
        <v>43435</v>
      </c>
      <c r="F9082">
        <v>2.5</v>
      </c>
      <c r="G9082">
        <v>3</v>
      </c>
      <c r="I9082">
        <v>6</v>
      </c>
      <c r="J9082">
        <v>14</v>
      </c>
      <c r="L9082">
        <v>17</v>
      </c>
      <c r="N9082">
        <v>5</v>
      </c>
      <c r="P9082">
        <v>0</v>
      </c>
      <c r="Q9082">
        <v>0</v>
      </c>
      <c r="S9082">
        <v>1</v>
      </c>
      <c r="T9082">
        <v>0</v>
      </c>
    </row>
    <row r="9083" spans="1:20" x14ac:dyDescent="0.3">
      <c r="A9083" t="s">
        <v>18217</v>
      </c>
      <c r="B9083" s="171" t="s">
        <v>18218</v>
      </c>
      <c r="C9083" s="171" t="s">
        <v>173</v>
      </c>
      <c r="D9083" s="171" t="s">
        <v>80</v>
      </c>
      <c r="E9083" s="11">
        <v>43435</v>
      </c>
      <c r="F9083">
        <v>3</v>
      </c>
      <c r="G9083">
        <v>3</v>
      </c>
      <c r="I9083">
        <v>6</v>
      </c>
      <c r="J9083">
        <v>14</v>
      </c>
      <c r="L9083">
        <v>17</v>
      </c>
      <c r="N9083">
        <v>5</v>
      </c>
      <c r="P9083">
        <v>0</v>
      </c>
      <c r="Q9083">
        <v>0</v>
      </c>
      <c r="S9083">
        <v>1</v>
      </c>
      <c r="T9083">
        <v>0</v>
      </c>
    </row>
    <row r="9084" spans="1:20" x14ac:dyDescent="0.3">
      <c r="A9084" t="s">
        <v>18219</v>
      </c>
      <c r="B9084" s="171" t="s">
        <v>18220</v>
      </c>
      <c r="C9084" s="171" t="s">
        <v>173</v>
      </c>
      <c r="D9084" s="171" t="s">
        <v>15341</v>
      </c>
      <c r="E9084" s="11">
        <v>43435</v>
      </c>
      <c r="F9084">
        <v>3.5</v>
      </c>
      <c r="G9084">
        <v>3</v>
      </c>
      <c r="I9084">
        <v>6</v>
      </c>
      <c r="J9084">
        <v>14</v>
      </c>
      <c r="L9084">
        <v>17</v>
      </c>
      <c r="N9084">
        <v>5</v>
      </c>
      <c r="P9084">
        <v>0</v>
      </c>
      <c r="Q9084">
        <v>0</v>
      </c>
      <c r="S9084">
        <v>1</v>
      </c>
      <c r="T9084">
        <v>0</v>
      </c>
    </row>
    <row r="9085" spans="1:20" x14ac:dyDescent="0.3">
      <c r="A9085" t="s">
        <v>18221</v>
      </c>
      <c r="B9085" s="171" t="s">
        <v>18222</v>
      </c>
      <c r="C9085" s="171" t="s">
        <v>200</v>
      </c>
      <c r="D9085" s="171" t="s">
        <v>80</v>
      </c>
      <c r="E9085" s="11">
        <v>43435</v>
      </c>
      <c r="F9085">
        <v>4.5</v>
      </c>
      <c r="G9085">
        <v>3</v>
      </c>
      <c r="I9085">
        <v>6</v>
      </c>
      <c r="J9085">
        <v>14</v>
      </c>
      <c r="L9085">
        <v>17</v>
      </c>
      <c r="N9085">
        <v>5</v>
      </c>
      <c r="P9085">
        <v>0</v>
      </c>
      <c r="Q9085">
        <v>0</v>
      </c>
      <c r="S9085">
        <v>1</v>
      </c>
      <c r="T9085">
        <v>0</v>
      </c>
    </row>
    <row r="9086" spans="1:20" x14ac:dyDescent="0.3">
      <c r="A9086" t="s">
        <v>18223</v>
      </c>
      <c r="B9086" s="171" t="s">
        <v>18224</v>
      </c>
      <c r="C9086" s="171" t="s">
        <v>200</v>
      </c>
      <c r="D9086" s="171" t="s">
        <v>15341</v>
      </c>
      <c r="E9086" s="11">
        <v>43435</v>
      </c>
      <c r="F9086">
        <v>0.5</v>
      </c>
      <c r="G9086">
        <v>3</v>
      </c>
      <c r="I9086">
        <v>6</v>
      </c>
      <c r="J9086">
        <v>14</v>
      </c>
      <c r="L9086">
        <v>17</v>
      </c>
      <c r="N9086">
        <v>5</v>
      </c>
      <c r="P9086">
        <v>0</v>
      </c>
      <c r="Q9086">
        <v>0</v>
      </c>
      <c r="S9086">
        <v>1</v>
      </c>
      <c r="T9086">
        <v>0</v>
      </c>
    </row>
    <row r="9087" spans="1:20" x14ac:dyDescent="0.3">
      <c r="A9087" t="s">
        <v>18225</v>
      </c>
      <c r="B9087" s="171" t="s">
        <v>18226</v>
      </c>
      <c r="C9087" s="171" t="s">
        <v>73</v>
      </c>
      <c r="D9087" s="171" t="s">
        <v>4</v>
      </c>
      <c r="E9087" s="11">
        <v>43435</v>
      </c>
      <c r="F9087">
        <v>1</v>
      </c>
      <c r="G9087">
        <v>1</v>
      </c>
      <c r="I9087">
        <v>4</v>
      </c>
      <c r="J9087">
        <v>6</v>
      </c>
      <c r="L9087">
        <v>6</v>
      </c>
      <c r="N9087">
        <v>4</v>
      </c>
      <c r="P9087">
        <v>0</v>
      </c>
      <c r="Q9087">
        <v>0</v>
      </c>
      <c r="S9087">
        <v>0</v>
      </c>
      <c r="T9087">
        <v>0</v>
      </c>
    </row>
    <row r="9088" spans="1:20" x14ac:dyDescent="0.3">
      <c r="A9088" t="s">
        <v>18227</v>
      </c>
      <c r="B9088" s="171" t="s">
        <v>18228</v>
      </c>
      <c r="C9088" s="171" t="s">
        <v>18229</v>
      </c>
      <c r="D9088" s="171" t="s">
        <v>4</v>
      </c>
      <c r="E9088" s="11">
        <v>43435</v>
      </c>
      <c r="F9088">
        <v>0</v>
      </c>
      <c r="G9088">
        <v>0</v>
      </c>
      <c r="I9088">
        <v>0</v>
      </c>
      <c r="J9088">
        <v>0</v>
      </c>
      <c r="L9088">
        <v>0</v>
      </c>
      <c r="N9088">
        <v>0</v>
      </c>
      <c r="P9088">
        <v>0</v>
      </c>
      <c r="Q9088">
        <v>0</v>
      </c>
      <c r="S9088">
        <v>0</v>
      </c>
      <c r="T9088">
        <v>0</v>
      </c>
    </row>
    <row r="9089" spans="1:20" x14ac:dyDescent="0.3">
      <c r="A9089" t="s">
        <v>18230</v>
      </c>
      <c r="B9089" s="171" t="s">
        <v>18231</v>
      </c>
      <c r="C9089" s="171" t="s">
        <v>107</v>
      </c>
      <c r="D9089" s="171" t="s">
        <v>4</v>
      </c>
      <c r="E9089" s="11">
        <v>43435</v>
      </c>
      <c r="F9089">
        <v>12</v>
      </c>
      <c r="G9089">
        <v>13.5</v>
      </c>
      <c r="I9089">
        <v>83</v>
      </c>
      <c r="J9089">
        <v>91</v>
      </c>
      <c r="L9089">
        <v>113</v>
      </c>
      <c r="N9089">
        <v>82</v>
      </c>
      <c r="P9089">
        <v>3</v>
      </c>
      <c r="Q9089">
        <v>11</v>
      </c>
      <c r="S9089">
        <v>1</v>
      </c>
      <c r="T9089">
        <v>0</v>
      </c>
    </row>
    <row r="9090" spans="1:20" x14ac:dyDescent="0.3">
      <c r="A9090" t="s">
        <v>18232</v>
      </c>
      <c r="B9090" s="171" t="s">
        <v>18233</v>
      </c>
      <c r="C9090" s="171" t="s">
        <v>9887</v>
      </c>
      <c r="D9090" s="171" t="s">
        <v>4</v>
      </c>
      <c r="E9090" s="11">
        <v>43435</v>
      </c>
      <c r="F9090">
        <v>0</v>
      </c>
      <c r="G9090">
        <v>0</v>
      </c>
      <c r="I9090">
        <v>0</v>
      </c>
      <c r="J9090">
        <v>0</v>
      </c>
      <c r="L9090">
        <v>0</v>
      </c>
      <c r="N9090">
        <v>0</v>
      </c>
      <c r="P9090">
        <v>0</v>
      </c>
      <c r="Q9090">
        <v>0</v>
      </c>
      <c r="S9090">
        <v>0</v>
      </c>
      <c r="T9090">
        <v>0</v>
      </c>
    </row>
    <row r="9091" spans="1:20" x14ac:dyDescent="0.3">
      <c r="A9091" t="s">
        <v>18234</v>
      </c>
      <c r="B9091" s="171" t="s">
        <v>18235</v>
      </c>
      <c r="C9091" s="171" t="s">
        <v>11260</v>
      </c>
      <c r="D9091" s="171" t="s">
        <v>4</v>
      </c>
      <c r="E9091" s="11">
        <v>43435</v>
      </c>
      <c r="F9091">
        <v>0</v>
      </c>
      <c r="G9091">
        <v>0</v>
      </c>
      <c r="I9091">
        <v>0</v>
      </c>
      <c r="J9091">
        <v>0</v>
      </c>
      <c r="L9091">
        <v>0</v>
      </c>
      <c r="N9091">
        <v>0</v>
      </c>
      <c r="P9091">
        <v>0</v>
      </c>
      <c r="Q9091">
        <v>0</v>
      </c>
      <c r="S9091">
        <v>0</v>
      </c>
      <c r="T9091">
        <v>0</v>
      </c>
    </row>
    <row r="9092" spans="1:20" x14ac:dyDescent="0.3">
      <c r="A9092" t="s">
        <v>18236</v>
      </c>
      <c r="B9092" s="171" t="s">
        <v>18237</v>
      </c>
      <c r="C9092" s="171" t="s">
        <v>122</v>
      </c>
      <c r="D9092" s="171" t="s">
        <v>4</v>
      </c>
      <c r="E9092" s="11">
        <v>43435</v>
      </c>
      <c r="F9092">
        <v>0</v>
      </c>
      <c r="G9092">
        <v>0</v>
      </c>
      <c r="I9092">
        <v>0</v>
      </c>
      <c r="J9092">
        <v>0</v>
      </c>
      <c r="L9092">
        <v>0</v>
      </c>
      <c r="N9092">
        <v>0</v>
      </c>
      <c r="P9092">
        <v>0</v>
      </c>
      <c r="Q9092">
        <v>0</v>
      </c>
      <c r="S9092">
        <v>0</v>
      </c>
      <c r="T9092">
        <v>0</v>
      </c>
    </row>
    <row r="9093" spans="1:20" x14ac:dyDescent="0.3">
      <c r="A9093" t="s">
        <v>18238</v>
      </c>
      <c r="B9093" s="171" t="s">
        <v>18239</v>
      </c>
      <c r="C9093" s="171" t="s">
        <v>125</v>
      </c>
      <c r="D9093" s="171" t="s">
        <v>4</v>
      </c>
      <c r="E9093" s="11">
        <v>43435</v>
      </c>
      <c r="F9093">
        <v>0</v>
      </c>
      <c r="G9093">
        <v>0</v>
      </c>
      <c r="I9093">
        <v>0</v>
      </c>
      <c r="J9093">
        <v>0</v>
      </c>
      <c r="L9093">
        <v>0</v>
      </c>
      <c r="N9093">
        <v>0</v>
      </c>
      <c r="O9093" t="e">
        <v>#DIV/0!</v>
      </c>
      <c r="P9093">
        <v>0</v>
      </c>
      <c r="Q9093">
        <v>0</v>
      </c>
      <c r="S9093">
        <v>0</v>
      </c>
      <c r="T9093">
        <v>0</v>
      </c>
    </row>
    <row r="9094" spans="1:20" x14ac:dyDescent="0.3">
      <c r="A9094" t="s">
        <v>18240</v>
      </c>
      <c r="B9094" s="171" t="s">
        <v>18241</v>
      </c>
      <c r="C9094" s="171" t="s">
        <v>14899</v>
      </c>
      <c r="D9094" s="171" t="s">
        <v>4</v>
      </c>
      <c r="E9094" s="11">
        <v>43435</v>
      </c>
      <c r="F9094">
        <v>0</v>
      </c>
      <c r="G9094">
        <v>0</v>
      </c>
      <c r="I9094">
        <v>0</v>
      </c>
      <c r="J9094">
        <v>0</v>
      </c>
      <c r="L9094">
        <v>0</v>
      </c>
      <c r="N9094">
        <v>0</v>
      </c>
      <c r="P9094">
        <v>0</v>
      </c>
      <c r="Q9094">
        <v>0</v>
      </c>
      <c r="S9094">
        <v>0</v>
      </c>
      <c r="T9094">
        <v>0</v>
      </c>
    </row>
    <row r="9095" spans="1:20" x14ac:dyDescent="0.3">
      <c r="A9095" t="s">
        <v>18242</v>
      </c>
      <c r="B9095" s="171" t="s">
        <v>18243</v>
      </c>
      <c r="C9095" s="171" t="s">
        <v>137</v>
      </c>
      <c r="D9095" s="171" t="s">
        <v>4</v>
      </c>
      <c r="E9095" s="11">
        <v>43435</v>
      </c>
      <c r="F9095">
        <v>4</v>
      </c>
      <c r="G9095">
        <v>6</v>
      </c>
      <c r="I9095">
        <v>56</v>
      </c>
      <c r="J9095">
        <v>44</v>
      </c>
      <c r="L9095">
        <v>66</v>
      </c>
      <c r="N9095">
        <v>41</v>
      </c>
      <c r="P9095">
        <v>0</v>
      </c>
      <c r="Q9095">
        <v>0</v>
      </c>
      <c r="S9095">
        <v>15</v>
      </c>
      <c r="T9095">
        <v>0</v>
      </c>
    </row>
    <row r="9096" spans="1:20" x14ac:dyDescent="0.3">
      <c r="A9096" t="s">
        <v>18244</v>
      </c>
      <c r="B9096" s="171" t="s">
        <v>18245</v>
      </c>
      <c r="C9096" s="171" t="s">
        <v>8615</v>
      </c>
      <c r="D9096" s="171" t="s">
        <v>4</v>
      </c>
      <c r="E9096" s="11">
        <v>43435</v>
      </c>
      <c r="F9096">
        <v>0</v>
      </c>
      <c r="G9096">
        <v>0</v>
      </c>
      <c r="I9096">
        <v>0</v>
      </c>
      <c r="J9096">
        <v>0</v>
      </c>
      <c r="L9096">
        <v>0</v>
      </c>
      <c r="N9096">
        <v>0</v>
      </c>
      <c r="P9096">
        <v>0</v>
      </c>
      <c r="Q9096">
        <v>0</v>
      </c>
      <c r="S9096">
        <v>0</v>
      </c>
      <c r="T9096">
        <v>0</v>
      </c>
    </row>
    <row r="9097" spans="1:20" x14ac:dyDescent="0.3">
      <c r="A9097" t="s">
        <v>18246</v>
      </c>
      <c r="B9097" s="171" t="s">
        <v>18247</v>
      </c>
      <c r="C9097" s="171" t="s">
        <v>146</v>
      </c>
      <c r="D9097" s="171" t="s">
        <v>4</v>
      </c>
      <c r="E9097" s="11">
        <v>43435</v>
      </c>
      <c r="F9097">
        <v>6</v>
      </c>
      <c r="G9097">
        <v>7</v>
      </c>
      <c r="I9097">
        <v>28</v>
      </c>
      <c r="J9097">
        <v>35</v>
      </c>
      <c r="L9097">
        <v>42</v>
      </c>
      <c r="N9097">
        <v>22</v>
      </c>
      <c r="O9097">
        <v>0</v>
      </c>
      <c r="P9097">
        <v>0</v>
      </c>
      <c r="Q9097">
        <v>2</v>
      </c>
      <c r="S9097">
        <v>6</v>
      </c>
      <c r="T9097">
        <v>0</v>
      </c>
    </row>
    <row r="9098" spans="1:20" x14ac:dyDescent="0.3">
      <c r="A9098" t="s">
        <v>18248</v>
      </c>
      <c r="B9098" s="171" t="s">
        <v>18249</v>
      </c>
      <c r="C9098" s="171" t="s">
        <v>161</v>
      </c>
      <c r="D9098" s="171" t="s">
        <v>4</v>
      </c>
      <c r="E9098" s="11">
        <v>43435</v>
      </c>
      <c r="F9098">
        <v>1</v>
      </c>
      <c r="G9098">
        <v>1.5</v>
      </c>
      <c r="I9098">
        <v>6</v>
      </c>
      <c r="J9098">
        <v>5</v>
      </c>
      <c r="L9098">
        <v>8</v>
      </c>
      <c r="N9098">
        <v>6</v>
      </c>
      <c r="P9098">
        <v>0</v>
      </c>
      <c r="Q9098">
        <v>0</v>
      </c>
      <c r="S9098">
        <v>0</v>
      </c>
      <c r="T9098">
        <v>0</v>
      </c>
    </row>
    <row r="9099" spans="1:20" x14ac:dyDescent="0.3">
      <c r="A9099" t="s">
        <v>18250</v>
      </c>
      <c r="B9099" s="171" t="s">
        <v>18251</v>
      </c>
      <c r="C9099" s="171" t="s">
        <v>18252</v>
      </c>
      <c r="D9099" s="171" t="s">
        <v>4</v>
      </c>
      <c r="E9099" s="11">
        <v>43435</v>
      </c>
      <c r="F9099">
        <v>0</v>
      </c>
      <c r="G9099">
        <v>0</v>
      </c>
      <c r="I9099">
        <v>0</v>
      </c>
      <c r="J9099">
        <v>0</v>
      </c>
      <c r="L9099">
        <v>0</v>
      </c>
      <c r="N9099">
        <v>0</v>
      </c>
      <c r="P9099">
        <v>0</v>
      </c>
      <c r="Q9099">
        <v>0</v>
      </c>
      <c r="S9099">
        <v>0</v>
      </c>
      <c r="T9099">
        <v>0</v>
      </c>
    </row>
    <row r="9100" spans="1:20" x14ac:dyDescent="0.3">
      <c r="A9100" t="s">
        <v>18253</v>
      </c>
      <c r="B9100" s="171" t="s">
        <v>18254</v>
      </c>
      <c r="C9100" s="171" t="s">
        <v>167</v>
      </c>
      <c r="D9100" s="171" t="s">
        <v>4</v>
      </c>
      <c r="E9100" s="11">
        <v>43435</v>
      </c>
      <c r="F9100">
        <v>5</v>
      </c>
      <c r="G9100">
        <v>5.5</v>
      </c>
      <c r="I9100">
        <v>44</v>
      </c>
      <c r="J9100">
        <v>55</v>
      </c>
      <c r="L9100">
        <v>62</v>
      </c>
      <c r="N9100">
        <v>36</v>
      </c>
      <c r="P9100">
        <v>0</v>
      </c>
      <c r="Q9100">
        <v>1</v>
      </c>
      <c r="S9100">
        <v>8</v>
      </c>
      <c r="T9100">
        <v>0</v>
      </c>
    </row>
    <row r="9101" spans="1:20" x14ac:dyDescent="0.3">
      <c r="A9101" t="s">
        <v>18255</v>
      </c>
      <c r="B9101" s="171" t="s">
        <v>18256</v>
      </c>
      <c r="C9101" s="171" t="s">
        <v>173</v>
      </c>
      <c r="D9101" s="171" t="s">
        <v>4</v>
      </c>
      <c r="E9101" s="11">
        <v>43435</v>
      </c>
      <c r="F9101">
        <v>6.5</v>
      </c>
      <c r="G9101">
        <v>7</v>
      </c>
      <c r="I9101">
        <v>35</v>
      </c>
      <c r="J9101">
        <v>36</v>
      </c>
      <c r="L9101">
        <v>40</v>
      </c>
      <c r="N9101">
        <v>28</v>
      </c>
      <c r="P9101">
        <v>0</v>
      </c>
      <c r="Q9101">
        <v>8</v>
      </c>
      <c r="S9101">
        <v>7</v>
      </c>
      <c r="T9101">
        <v>0</v>
      </c>
    </row>
    <row r="9102" spans="1:20" x14ac:dyDescent="0.3">
      <c r="A9102" t="s">
        <v>18257</v>
      </c>
      <c r="B9102" s="171" t="s">
        <v>18258</v>
      </c>
      <c r="C9102" s="171" t="s">
        <v>179</v>
      </c>
      <c r="D9102" s="171" t="s">
        <v>4</v>
      </c>
      <c r="E9102" s="11">
        <v>43435</v>
      </c>
      <c r="F9102">
        <v>8</v>
      </c>
      <c r="G9102">
        <v>8</v>
      </c>
      <c r="I9102">
        <v>107</v>
      </c>
      <c r="J9102">
        <v>91</v>
      </c>
      <c r="L9102">
        <v>91</v>
      </c>
      <c r="N9102">
        <v>99</v>
      </c>
      <c r="P9102">
        <v>0</v>
      </c>
      <c r="Q9102">
        <v>3</v>
      </c>
      <c r="S9102">
        <v>8</v>
      </c>
      <c r="T9102">
        <v>0</v>
      </c>
    </row>
    <row r="9103" spans="1:20" x14ac:dyDescent="0.3">
      <c r="A9103" t="s">
        <v>18259</v>
      </c>
      <c r="B9103" s="171" t="s">
        <v>18260</v>
      </c>
      <c r="C9103" s="171" t="s">
        <v>185</v>
      </c>
      <c r="D9103" s="171" t="s">
        <v>4</v>
      </c>
      <c r="E9103" s="11">
        <v>43435</v>
      </c>
      <c r="F9103">
        <v>11.5</v>
      </c>
      <c r="G9103">
        <v>11.5</v>
      </c>
      <c r="I9103">
        <v>46</v>
      </c>
      <c r="J9103">
        <v>67</v>
      </c>
      <c r="L9103">
        <v>67</v>
      </c>
      <c r="N9103">
        <v>44</v>
      </c>
      <c r="P9103">
        <v>3</v>
      </c>
      <c r="Q9103">
        <v>3</v>
      </c>
      <c r="S9103">
        <v>2</v>
      </c>
      <c r="T9103">
        <v>0</v>
      </c>
    </row>
    <row r="9104" spans="1:20" x14ac:dyDescent="0.3">
      <c r="A9104" t="s">
        <v>18261</v>
      </c>
      <c r="B9104" s="171" t="s">
        <v>18262</v>
      </c>
      <c r="C9104" s="171" t="s">
        <v>191</v>
      </c>
      <c r="D9104" s="171" t="s">
        <v>4</v>
      </c>
      <c r="E9104" s="11">
        <v>43435</v>
      </c>
      <c r="F9104">
        <v>13.5</v>
      </c>
      <c r="G9104">
        <v>15.5</v>
      </c>
      <c r="I9104">
        <v>77</v>
      </c>
      <c r="J9104">
        <v>118</v>
      </c>
      <c r="L9104">
        <v>138</v>
      </c>
      <c r="N9104">
        <v>67</v>
      </c>
      <c r="O9104">
        <v>1</v>
      </c>
      <c r="P9104">
        <v>8</v>
      </c>
      <c r="Q9104">
        <v>9</v>
      </c>
      <c r="S9104">
        <v>10</v>
      </c>
    </row>
    <row r="9105" spans="1:20" x14ac:dyDescent="0.3">
      <c r="A9105" t="s">
        <v>18263</v>
      </c>
      <c r="B9105" s="171" t="s">
        <v>18264</v>
      </c>
      <c r="C9105" s="171" t="s">
        <v>200</v>
      </c>
      <c r="D9105" s="171" t="s">
        <v>4</v>
      </c>
      <c r="E9105" s="11">
        <v>43435</v>
      </c>
      <c r="F9105">
        <v>5</v>
      </c>
      <c r="G9105">
        <v>6.5</v>
      </c>
      <c r="I9105">
        <v>16</v>
      </c>
      <c r="J9105">
        <v>28</v>
      </c>
      <c r="L9105">
        <v>37</v>
      </c>
      <c r="N9105">
        <v>15</v>
      </c>
      <c r="P9105">
        <v>0</v>
      </c>
      <c r="Q9105">
        <v>0</v>
      </c>
      <c r="S9105">
        <v>1</v>
      </c>
    </row>
    <row r="9106" spans="1:20" x14ac:dyDescent="0.3">
      <c r="A9106" t="s">
        <v>18265</v>
      </c>
      <c r="B9106" s="171" t="s">
        <v>18266</v>
      </c>
      <c r="C9106" s="171" t="s">
        <v>212</v>
      </c>
      <c r="D9106" s="171" t="s">
        <v>4</v>
      </c>
      <c r="E9106" s="11">
        <v>43435</v>
      </c>
      <c r="F9106">
        <v>0</v>
      </c>
      <c r="G9106">
        <v>0</v>
      </c>
      <c r="I9106">
        <v>0</v>
      </c>
      <c r="J9106">
        <v>0</v>
      </c>
      <c r="L9106">
        <v>0</v>
      </c>
      <c r="N9106">
        <v>0</v>
      </c>
      <c r="P9106">
        <v>0</v>
      </c>
      <c r="Q9106">
        <v>0</v>
      </c>
      <c r="S9106">
        <v>0</v>
      </c>
      <c r="T9106">
        <v>0.75</v>
      </c>
    </row>
    <row r="9107" spans="1:20" x14ac:dyDescent="0.3">
      <c r="A9107" t="s">
        <v>18267</v>
      </c>
      <c r="B9107" s="171" t="s">
        <v>18268</v>
      </c>
      <c r="C9107" s="171" t="s">
        <v>215</v>
      </c>
      <c r="D9107" s="171" t="s">
        <v>4</v>
      </c>
      <c r="E9107" s="11">
        <v>43435</v>
      </c>
      <c r="F9107">
        <v>2.5</v>
      </c>
      <c r="G9107">
        <v>3.5</v>
      </c>
      <c r="I9107">
        <v>18</v>
      </c>
      <c r="J9107">
        <v>29</v>
      </c>
      <c r="L9107">
        <v>46</v>
      </c>
      <c r="N9107">
        <v>15</v>
      </c>
      <c r="P9107">
        <v>0</v>
      </c>
      <c r="Q9107">
        <v>0</v>
      </c>
      <c r="S9107">
        <v>3</v>
      </c>
      <c r="T9107">
        <v>0.73076923076923084</v>
      </c>
    </row>
    <row r="9108" spans="1:20" x14ac:dyDescent="0.3">
      <c r="A9108" t="s">
        <v>18269</v>
      </c>
      <c r="B9108" s="171" t="s">
        <v>18270</v>
      </c>
      <c r="C9108" s="171" t="s">
        <v>221</v>
      </c>
      <c r="D9108" s="171" t="s">
        <v>4</v>
      </c>
      <c r="E9108" s="11">
        <v>43435</v>
      </c>
      <c r="F9108">
        <v>0</v>
      </c>
      <c r="G9108">
        <v>0</v>
      </c>
      <c r="I9108">
        <v>0</v>
      </c>
      <c r="J9108">
        <v>0</v>
      </c>
      <c r="L9108">
        <v>0</v>
      </c>
      <c r="N9108">
        <v>0</v>
      </c>
      <c r="P9108">
        <v>0</v>
      </c>
      <c r="Q9108">
        <v>0</v>
      </c>
      <c r="S9108">
        <v>0</v>
      </c>
      <c r="T9108">
        <v>0.73076923076923084</v>
      </c>
    </row>
    <row r="9109" spans="1:20" x14ac:dyDescent="0.3">
      <c r="A9109" t="s">
        <v>18271</v>
      </c>
      <c r="B9109" s="171" t="s">
        <v>18272</v>
      </c>
      <c r="C9109" s="171" t="s">
        <v>8233</v>
      </c>
      <c r="D9109" s="171" t="s">
        <v>4</v>
      </c>
      <c r="E9109" s="11">
        <v>43435</v>
      </c>
      <c r="F9109">
        <v>0</v>
      </c>
      <c r="G9109">
        <v>0</v>
      </c>
      <c r="I9109">
        <v>0</v>
      </c>
      <c r="J9109">
        <v>0</v>
      </c>
      <c r="L9109">
        <v>0</v>
      </c>
      <c r="N9109">
        <v>0</v>
      </c>
      <c r="P9109">
        <v>0</v>
      </c>
      <c r="Q9109">
        <v>0</v>
      </c>
      <c r="S9109">
        <v>0</v>
      </c>
      <c r="T9109">
        <v>0.66666666666666663</v>
      </c>
    </row>
    <row r="9110" spans="1:20" x14ac:dyDescent="0.3">
      <c r="A9110" t="s">
        <v>18273</v>
      </c>
      <c r="B9110" s="171" t="s">
        <v>18274</v>
      </c>
      <c r="C9110" s="171" t="s">
        <v>233</v>
      </c>
      <c r="D9110" s="171" t="s">
        <v>4</v>
      </c>
      <c r="E9110" s="11">
        <v>43435</v>
      </c>
      <c r="F9110">
        <v>0</v>
      </c>
      <c r="G9110">
        <v>0</v>
      </c>
      <c r="I9110">
        <v>0</v>
      </c>
      <c r="J9110">
        <v>0</v>
      </c>
      <c r="L9110">
        <v>0</v>
      </c>
      <c r="N9110">
        <v>0</v>
      </c>
      <c r="P9110">
        <v>0</v>
      </c>
      <c r="Q9110">
        <v>0</v>
      </c>
      <c r="S9110">
        <v>0</v>
      </c>
      <c r="T9110">
        <v>0.85714285714285721</v>
      </c>
    </row>
    <row r="9111" spans="1:20" x14ac:dyDescent="0.3">
      <c r="A9111" t="s">
        <v>18275</v>
      </c>
      <c r="B9111" s="171" t="s">
        <v>18276</v>
      </c>
      <c r="C9111" s="171" t="s">
        <v>79</v>
      </c>
      <c r="D9111" s="171" t="s">
        <v>80</v>
      </c>
      <c r="E9111" s="11">
        <v>43435</v>
      </c>
      <c r="F9111">
        <v>0</v>
      </c>
      <c r="G9111">
        <v>0</v>
      </c>
      <c r="I9111">
        <v>0</v>
      </c>
      <c r="J9111">
        <v>0</v>
      </c>
      <c r="L9111">
        <v>0</v>
      </c>
      <c r="N9111">
        <v>0</v>
      </c>
      <c r="P9111">
        <v>0</v>
      </c>
      <c r="Q9111">
        <v>0</v>
      </c>
      <c r="S9111">
        <v>0</v>
      </c>
      <c r="T9111">
        <v>0.73333333333333328</v>
      </c>
    </row>
    <row r="9112" spans="1:20" x14ac:dyDescent="0.3">
      <c r="A9112" t="s">
        <v>18277</v>
      </c>
      <c r="B9112" s="171" t="s">
        <v>18278</v>
      </c>
      <c r="C9112" s="171" t="s">
        <v>83</v>
      </c>
      <c r="D9112" s="171" t="s">
        <v>80</v>
      </c>
      <c r="E9112" s="11">
        <v>43435</v>
      </c>
      <c r="F9112">
        <v>2.5</v>
      </c>
      <c r="G9112">
        <v>3.5</v>
      </c>
      <c r="I9112">
        <v>10</v>
      </c>
      <c r="J9112">
        <v>14</v>
      </c>
      <c r="L9112">
        <v>20</v>
      </c>
      <c r="N9112">
        <v>10</v>
      </c>
      <c r="P9112">
        <v>0</v>
      </c>
      <c r="Q9112">
        <v>0</v>
      </c>
      <c r="S9112">
        <v>0</v>
      </c>
    </row>
    <row r="9113" spans="1:20" x14ac:dyDescent="0.3">
      <c r="A9113" t="s">
        <v>18279</v>
      </c>
      <c r="B9113" s="171" t="s">
        <v>18280</v>
      </c>
      <c r="C9113" s="171" t="s">
        <v>83</v>
      </c>
      <c r="D9113" s="171" t="s">
        <v>15341</v>
      </c>
      <c r="E9113" s="11">
        <v>43435</v>
      </c>
      <c r="F9113">
        <v>4</v>
      </c>
      <c r="G9113">
        <v>5</v>
      </c>
      <c r="I9113">
        <v>15</v>
      </c>
      <c r="J9113">
        <v>22</v>
      </c>
      <c r="L9113">
        <v>28</v>
      </c>
      <c r="N9113">
        <v>14</v>
      </c>
      <c r="P9113">
        <v>1</v>
      </c>
      <c r="Q9113">
        <v>4</v>
      </c>
      <c r="S9113">
        <v>1</v>
      </c>
    </row>
    <row r="9114" spans="1:20" x14ac:dyDescent="0.3">
      <c r="A9114" t="s">
        <v>18281</v>
      </c>
      <c r="B9114" s="171" t="s">
        <v>18282</v>
      </c>
      <c r="C9114" s="171" t="s">
        <v>83</v>
      </c>
      <c r="D9114" s="171" t="s">
        <v>4</v>
      </c>
      <c r="E9114" s="11">
        <v>43435</v>
      </c>
      <c r="F9114">
        <v>6.5</v>
      </c>
      <c r="G9114">
        <v>8.5</v>
      </c>
      <c r="I9114">
        <v>25</v>
      </c>
      <c r="J9114">
        <v>36</v>
      </c>
      <c r="L9114">
        <v>48</v>
      </c>
      <c r="N9114">
        <v>24</v>
      </c>
      <c r="P9114">
        <v>1</v>
      </c>
      <c r="Q9114">
        <v>4</v>
      </c>
      <c r="S9114">
        <v>1</v>
      </c>
    </row>
    <row r="9115" spans="1:20" x14ac:dyDescent="0.3">
      <c r="A9115" t="s">
        <v>18283</v>
      </c>
      <c r="B9115" s="171" t="s">
        <v>18284</v>
      </c>
      <c r="C9115" s="171" t="s">
        <v>86</v>
      </c>
      <c r="D9115" s="171" t="s">
        <v>80</v>
      </c>
      <c r="E9115" s="11">
        <v>43435</v>
      </c>
      <c r="F9115">
        <v>8</v>
      </c>
      <c r="G9115">
        <v>10</v>
      </c>
      <c r="I9115">
        <v>41</v>
      </c>
      <c r="J9115">
        <v>52</v>
      </c>
      <c r="L9115">
        <v>64</v>
      </c>
      <c r="N9115">
        <v>31</v>
      </c>
      <c r="O9115">
        <v>0.5</v>
      </c>
      <c r="P9115">
        <v>5</v>
      </c>
      <c r="Q9115">
        <v>8</v>
      </c>
      <c r="S9115">
        <v>10</v>
      </c>
    </row>
    <row r="9116" spans="1:20" x14ac:dyDescent="0.3">
      <c r="A9116" t="s">
        <v>18285</v>
      </c>
      <c r="B9116" s="171" t="s">
        <v>18286</v>
      </c>
      <c r="C9116" s="171" t="s">
        <v>89</v>
      </c>
      <c r="D9116" s="171" t="s">
        <v>80</v>
      </c>
      <c r="E9116" s="11">
        <v>43435</v>
      </c>
      <c r="F9116">
        <v>0</v>
      </c>
      <c r="G9116">
        <v>0</v>
      </c>
      <c r="I9116">
        <v>0</v>
      </c>
      <c r="J9116">
        <v>0</v>
      </c>
      <c r="L9116">
        <v>0</v>
      </c>
      <c r="N9116">
        <v>0</v>
      </c>
      <c r="P9116">
        <v>0</v>
      </c>
      <c r="Q9116">
        <v>0</v>
      </c>
      <c r="S9116">
        <v>0</v>
      </c>
    </row>
    <row r="9117" spans="1:20" x14ac:dyDescent="0.3">
      <c r="A9117" t="s">
        <v>18287</v>
      </c>
      <c r="B9117" s="171" t="s">
        <v>18288</v>
      </c>
      <c r="C9117" s="171" t="s">
        <v>92</v>
      </c>
      <c r="D9117" s="171" t="s">
        <v>80</v>
      </c>
      <c r="E9117" s="11">
        <v>43435</v>
      </c>
      <c r="F9117">
        <v>0</v>
      </c>
      <c r="G9117">
        <v>0</v>
      </c>
      <c r="I9117">
        <v>0</v>
      </c>
      <c r="J9117">
        <v>0</v>
      </c>
      <c r="L9117">
        <v>0</v>
      </c>
      <c r="N9117">
        <v>0</v>
      </c>
      <c r="P9117">
        <v>0</v>
      </c>
      <c r="Q9117">
        <v>0</v>
      </c>
      <c r="S9117">
        <v>0</v>
      </c>
    </row>
    <row r="9118" spans="1:20" x14ac:dyDescent="0.3">
      <c r="A9118" t="s">
        <v>18289</v>
      </c>
      <c r="B9118" s="171" t="s">
        <v>18290</v>
      </c>
      <c r="C9118" s="171" t="s">
        <v>95</v>
      </c>
      <c r="D9118" s="171" t="s">
        <v>80</v>
      </c>
      <c r="E9118" s="11">
        <v>43435</v>
      </c>
      <c r="F9118">
        <v>5</v>
      </c>
      <c r="G9118">
        <v>5.5</v>
      </c>
      <c r="I9118">
        <v>24</v>
      </c>
      <c r="J9118">
        <v>29</v>
      </c>
      <c r="L9118">
        <v>32</v>
      </c>
      <c r="N9118">
        <v>20</v>
      </c>
      <c r="P9118">
        <v>0</v>
      </c>
      <c r="Q9118">
        <v>6</v>
      </c>
      <c r="S9118">
        <v>4</v>
      </c>
    </row>
    <row r="9119" spans="1:20" x14ac:dyDescent="0.3">
      <c r="A9119" t="s">
        <v>18291</v>
      </c>
      <c r="B9119" s="171" t="s">
        <v>18292</v>
      </c>
      <c r="C9119" s="171" t="s">
        <v>95</v>
      </c>
      <c r="D9119" s="171" t="s">
        <v>15341</v>
      </c>
      <c r="E9119" s="11">
        <v>43435</v>
      </c>
      <c r="F9119">
        <v>4</v>
      </c>
      <c r="G9119">
        <v>3.5</v>
      </c>
      <c r="I9119">
        <v>14</v>
      </c>
      <c r="J9119">
        <v>21</v>
      </c>
      <c r="L9119">
        <v>20</v>
      </c>
      <c r="N9119">
        <v>11</v>
      </c>
      <c r="P9119">
        <v>0</v>
      </c>
      <c r="Q9119">
        <v>2</v>
      </c>
      <c r="S9119">
        <v>3</v>
      </c>
    </row>
    <row r="9120" spans="1:20" x14ac:dyDescent="0.3">
      <c r="A9120" t="s">
        <v>18293</v>
      </c>
      <c r="B9120" s="171" t="s">
        <v>18294</v>
      </c>
      <c r="C9120" s="171" t="s">
        <v>95</v>
      </c>
      <c r="D9120" s="171" t="s">
        <v>4</v>
      </c>
      <c r="E9120" s="11">
        <v>43435</v>
      </c>
      <c r="F9120">
        <v>9</v>
      </c>
      <c r="G9120">
        <v>9</v>
      </c>
      <c r="I9120">
        <v>38</v>
      </c>
      <c r="J9120">
        <v>50</v>
      </c>
      <c r="L9120">
        <v>52</v>
      </c>
      <c r="N9120">
        <v>31</v>
      </c>
      <c r="P9120">
        <v>0</v>
      </c>
      <c r="Q9120">
        <v>8</v>
      </c>
      <c r="S9120">
        <v>7</v>
      </c>
    </row>
    <row r="9121" spans="1:20" x14ac:dyDescent="0.3">
      <c r="A9121" t="s">
        <v>18295</v>
      </c>
      <c r="B9121" s="171" t="s">
        <v>18296</v>
      </c>
      <c r="C9121" s="171" t="s">
        <v>98</v>
      </c>
      <c r="D9121" s="171" t="s">
        <v>80</v>
      </c>
      <c r="E9121" s="11">
        <v>43435</v>
      </c>
      <c r="F9121">
        <v>13</v>
      </c>
      <c r="G9121">
        <v>13.5</v>
      </c>
      <c r="I9121">
        <v>45</v>
      </c>
      <c r="J9121">
        <v>73</v>
      </c>
      <c r="L9121">
        <v>78</v>
      </c>
      <c r="N9121">
        <v>43</v>
      </c>
      <c r="P9121">
        <v>5</v>
      </c>
      <c r="Q9121">
        <v>10</v>
      </c>
      <c r="S9121">
        <v>2</v>
      </c>
    </row>
    <row r="9122" spans="1:20" x14ac:dyDescent="0.3">
      <c r="A9122" t="s">
        <v>18297</v>
      </c>
      <c r="B9122" s="171" t="s">
        <v>18298</v>
      </c>
      <c r="C9122" s="171" t="s">
        <v>101</v>
      </c>
      <c r="D9122" s="171" t="s">
        <v>80</v>
      </c>
      <c r="E9122" s="11">
        <v>43435</v>
      </c>
      <c r="F9122">
        <v>32</v>
      </c>
      <c r="G9122">
        <v>37.5</v>
      </c>
      <c r="I9122">
        <v>342</v>
      </c>
      <c r="J9122">
        <v>350</v>
      </c>
      <c r="L9122">
        <v>427</v>
      </c>
      <c r="N9122">
        <v>302</v>
      </c>
      <c r="P9122">
        <v>3</v>
      </c>
      <c r="Q9122">
        <v>7</v>
      </c>
      <c r="S9122">
        <v>40</v>
      </c>
    </row>
    <row r="9123" spans="1:20" x14ac:dyDescent="0.3">
      <c r="A9123" t="s">
        <v>18299</v>
      </c>
      <c r="B9123" s="171" t="s">
        <v>18300</v>
      </c>
      <c r="C9123" s="171" t="s">
        <v>6843</v>
      </c>
      <c r="D9123" s="171" t="s">
        <v>80</v>
      </c>
      <c r="E9123" s="11">
        <v>43435</v>
      </c>
      <c r="F9123">
        <v>7.5</v>
      </c>
      <c r="G9123">
        <v>8</v>
      </c>
      <c r="I9123">
        <v>29</v>
      </c>
      <c r="J9123">
        <v>44</v>
      </c>
      <c r="L9123">
        <v>47</v>
      </c>
      <c r="N9123">
        <v>28</v>
      </c>
      <c r="P9123">
        <v>0</v>
      </c>
      <c r="Q9123">
        <v>0</v>
      </c>
      <c r="S9123">
        <v>1</v>
      </c>
      <c r="T9123">
        <v>0.55705128205128207</v>
      </c>
    </row>
    <row r="9124" spans="1:20" x14ac:dyDescent="0.3">
      <c r="A9124" t="s">
        <v>18301</v>
      </c>
      <c r="B9124" s="171" t="s">
        <v>18302</v>
      </c>
      <c r="C9124" s="171" t="s">
        <v>12995</v>
      </c>
      <c r="D9124" s="171" t="s">
        <v>80</v>
      </c>
      <c r="E9124" s="11">
        <v>43435</v>
      </c>
      <c r="F9124">
        <v>68</v>
      </c>
      <c r="G9124">
        <v>78</v>
      </c>
      <c r="I9124">
        <v>491</v>
      </c>
      <c r="J9124">
        <v>562</v>
      </c>
      <c r="L9124">
        <v>668</v>
      </c>
      <c r="N9124">
        <v>434</v>
      </c>
      <c r="O9124">
        <v>0.5</v>
      </c>
      <c r="P9124">
        <v>13</v>
      </c>
      <c r="Q9124">
        <v>31</v>
      </c>
      <c r="S9124">
        <v>57</v>
      </c>
      <c r="T9124">
        <v>0.58763505402160865</v>
      </c>
    </row>
    <row r="9125" spans="1:20" x14ac:dyDescent="0.3">
      <c r="A9125" t="s">
        <v>18303</v>
      </c>
      <c r="B9125" s="171" t="s">
        <v>18304</v>
      </c>
      <c r="C9125" s="171" t="s">
        <v>15504</v>
      </c>
      <c r="D9125" s="171" t="s">
        <v>15341</v>
      </c>
      <c r="E9125" s="11">
        <v>43435</v>
      </c>
      <c r="F9125">
        <v>8</v>
      </c>
      <c r="G9125">
        <v>8.5</v>
      </c>
      <c r="I9125">
        <v>29</v>
      </c>
      <c r="J9125">
        <v>43</v>
      </c>
      <c r="L9125">
        <v>48</v>
      </c>
      <c r="N9125">
        <v>25</v>
      </c>
      <c r="O9125" t="s">
        <v>16361</v>
      </c>
      <c r="P9125">
        <v>1</v>
      </c>
      <c r="Q9125">
        <v>6</v>
      </c>
      <c r="S9125">
        <v>4</v>
      </c>
      <c r="T9125">
        <v>0.67339349877680732</v>
      </c>
    </row>
    <row r="9126" spans="1:20" x14ac:dyDescent="0.3">
      <c r="A9126" t="s">
        <v>18305</v>
      </c>
      <c r="B9126" s="171" t="s">
        <v>18306</v>
      </c>
      <c r="C9126" s="171" t="s">
        <v>15511</v>
      </c>
      <c r="D9126" s="171" t="s">
        <v>15341</v>
      </c>
      <c r="E9126" s="11">
        <v>43435</v>
      </c>
      <c r="F9126">
        <v>8</v>
      </c>
      <c r="G9126">
        <v>8.5</v>
      </c>
      <c r="I9126">
        <v>29</v>
      </c>
      <c r="J9126">
        <v>43</v>
      </c>
      <c r="L9126">
        <v>48</v>
      </c>
      <c r="N9126">
        <v>25</v>
      </c>
      <c r="P9126">
        <v>1</v>
      </c>
      <c r="Q9126">
        <v>6</v>
      </c>
      <c r="S9126">
        <v>4</v>
      </c>
      <c r="T9126">
        <v>0.34868421052631576</v>
      </c>
    </row>
    <row r="9127" spans="1:20" x14ac:dyDescent="0.3">
      <c r="A9127" t="s">
        <v>18307</v>
      </c>
      <c r="B9127" s="171" t="s">
        <v>18308</v>
      </c>
      <c r="C9127" s="171" t="s">
        <v>104</v>
      </c>
      <c r="D9127" s="171" t="s">
        <v>4</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3">
      <c r="A9128" t="s">
        <v>18309</v>
      </c>
      <c r="B9128" s="171" t="s">
        <v>18310</v>
      </c>
      <c r="C9128" s="171" t="s">
        <v>15511</v>
      </c>
      <c r="D9128" s="171" t="s">
        <v>80</v>
      </c>
      <c r="E9128" s="11">
        <v>43435</v>
      </c>
      <c r="F9128">
        <v>20.5</v>
      </c>
      <c r="G9128">
        <v>22.5</v>
      </c>
      <c r="I9128">
        <v>79</v>
      </c>
      <c r="J9128">
        <v>116</v>
      </c>
      <c r="L9128">
        <v>130</v>
      </c>
      <c r="N9128">
        <v>73</v>
      </c>
      <c r="P9128">
        <v>5</v>
      </c>
      <c r="Q9128">
        <v>16</v>
      </c>
      <c r="S9128">
        <v>6</v>
      </c>
      <c r="T9128">
        <v>0.24235600148643635</v>
      </c>
    </row>
    <row r="9129" spans="1:20" x14ac:dyDescent="0.3">
      <c r="A9129" t="s">
        <v>18311</v>
      </c>
      <c r="B9129" s="171" t="s">
        <v>18312</v>
      </c>
      <c r="C9129" s="171" t="s">
        <v>76</v>
      </c>
      <c r="D9129" s="171" t="s">
        <v>80</v>
      </c>
      <c r="E9129" s="11">
        <v>43435</v>
      </c>
      <c r="F9129">
        <v>0</v>
      </c>
      <c r="G9129">
        <v>0</v>
      </c>
      <c r="I9129">
        <v>0</v>
      </c>
      <c r="J9129">
        <v>0</v>
      </c>
      <c r="L9129">
        <v>0</v>
      </c>
      <c r="N9129">
        <v>0</v>
      </c>
      <c r="P9129">
        <v>0</v>
      </c>
      <c r="Q9129">
        <v>0</v>
      </c>
      <c r="S9129">
        <v>0</v>
      </c>
      <c r="T9129">
        <v>0.49192546583850927</v>
      </c>
    </row>
    <row r="9130" spans="1:20" x14ac:dyDescent="0.3">
      <c r="A9130" t="s">
        <v>18313</v>
      </c>
      <c r="B9130" s="171" t="s">
        <v>18314</v>
      </c>
      <c r="C9130" s="171" t="s">
        <v>10522</v>
      </c>
      <c r="D9130" s="171" t="s">
        <v>4</v>
      </c>
      <c r="E9130" s="11">
        <v>43435</v>
      </c>
      <c r="F9130">
        <v>1</v>
      </c>
      <c r="G9130">
        <v>1</v>
      </c>
      <c r="I9130">
        <v>4</v>
      </c>
      <c r="J9130">
        <v>6</v>
      </c>
      <c r="L9130">
        <v>6</v>
      </c>
      <c r="N9130">
        <v>4</v>
      </c>
      <c r="P9130">
        <v>0</v>
      </c>
      <c r="Q9130">
        <v>0</v>
      </c>
      <c r="S9130">
        <v>0</v>
      </c>
      <c r="T9130">
        <v>0.44666666666666671</v>
      </c>
    </row>
    <row r="9131" spans="1:20" x14ac:dyDescent="0.3">
      <c r="A9131" t="s">
        <v>18315</v>
      </c>
      <c r="B9131" s="171" t="s">
        <v>18316</v>
      </c>
      <c r="C9131" s="171" t="s">
        <v>79</v>
      </c>
      <c r="D9131" s="171" t="s">
        <v>4</v>
      </c>
      <c r="E9131" s="11">
        <v>43435</v>
      </c>
      <c r="F9131">
        <v>0</v>
      </c>
      <c r="G9131">
        <v>0</v>
      </c>
      <c r="I9131">
        <v>0</v>
      </c>
      <c r="J9131">
        <v>0</v>
      </c>
      <c r="L9131">
        <v>0</v>
      </c>
      <c r="N9131">
        <v>0</v>
      </c>
      <c r="P9131">
        <v>0</v>
      </c>
      <c r="Q9131">
        <v>0</v>
      </c>
      <c r="S9131">
        <v>0</v>
      </c>
      <c r="T9131">
        <v>0.48857142857142855</v>
      </c>
    </row>
    <row r="9132" spans="1:20" x14ac:dyDescent="0.3">
      <c r="A9132" t="s">
        <v>18317</v>
      </c>
      <c r="B9132" s="171" t="s">
        <v>18318</v>
      </c>
      <c r="C9132" s="171" t="s">
        <v>86</v>
      </c>
      <c r="D9132" s="171" t="s">
        <v>4</v>
      </c>
      <c r="E9132" s="11">
        <v>43435</v>
      </c>
      <c r="F9132">
        <v>8</v>
      </c>
      <c r="G9132">
        <v>10</v>
      </c>
      <c r="I9132">
        <v>41</v>
      </c>
      <c r="J9132">
        <v>52</v>
      </c>
      <c r="L9132">
        <v>64</v>
      </c>
      <c r="N9132">
        <v>31</v>
      </c>
      <c r="O9132">
        <v>0.5</v>
      </c>
      <c r="P9132">
        <v>5</v>
      </c>
      <c r="Q9132">
        <v>8</v>
      </c>
      <c r="S9132">
        <v>10</v>
      </c>
      <c r="T9132">
        <v>0.38249999999999995</v>
      </c>
    </row>
    <row r="9133" spans="1:20" x14ac:dyDescent="0.3">
      <c r="A9133" t="s">
        <v>18319</v>
      </c>
      <c r="B9133" s="171" t="s">
        <v>18320</v>
      </c>
      <c r="C9133" s="171" t="s">
        <v>89</v>
      </c>
      <c r="D9133" s="171" t="s">
        <v>4</v>
      </c>
      <c r="E9133" s="11">
        <v>43435</v>
      </c>
      <c r="F9133">
        <v>0</v>
      </c>
      <c r="G9133">
        <v>0</v>
      </c>
      <c r="I9133">
        <v>0</v>
      </c>
      <c r="J9133">
        <v>0</v>
      </c>
      <c r="L9133">
        <v>0</v>
      </c>
      <c r="N9133">
        <v>0</v>
      </c>
      <c r="P9133">
        <v>0</v>
      </c>
      <c r="Q9133">
        <v>0</v>
      </c>
      <c r="S9133">
        <v>0</v>
      </c>
      <c r="T9133">
        <v>0.43499999999999994</v>
      </c>
    </row>
    <row r="9134" spans="1:20" x14ac:dyDescent="0.3">
      <c r="A9134" t="s">
        <v>18321</v>
      </c>
      <c r="B9134" s="171" t="s">
        <v>18322</v>
      </c>
      <c r="C9134" s="171" t="s">
        <v>92</v>
      </c>
      <c r="D9134" s="171" t="s">
        <v>4</v>
      </c>
      <c r="E9134" s="11">
        <v>43435</v>
      </c>
      <c r="F9134">
        <v>0</v>
      </c>
      <c r="G9134">
        <v>0</v>
      </c>
      <c r="I9134">
        <v>0</v>
      </c>
      <c r="J9134">
        <v>0</v>
      </c>
      <c r="L9134">
        <v>0</v>
      </c>
      <c r="N9134">
        <v>0</v>
      </c>
      <c r="P9134">
        <v>0</v>
      </c>
      <c r="Q9134">
        <v>0</v>
      </c>
      <c r="S9134">
        <v>0</v>
      </c>
      <c r="T9134">
        <v>0.505</v>
      </c>
    </row>
    <row r="9135" spans="1:20" x14ac:dyDescent="0.3">
      <c r="A9135" t="s">
        <v>18323</v>
      </c>
      <c r="B9135" s="171" t="s">
        <v>18324</v>
      </c>
      <c r="C9135" s="171" t="s">
        <v>98</v>
      </c>
      <c r="D9135" s="171" t="s">
        <v>4</v>
      </c>
      <c r="E9135" s="11">
        <v>43435</v>
      </c>
      <c r="F9135">
        <v>13</v>
      </c>
      <c r="G9135">
        <v>13.5</v>
      </c>
      <c r="I9135">
        <v>45</v>
      </c>
      <c r="J9135">
        <v>73</v>
      </c>
      <c r="L9135">
        <v>78</v>
      </c>
      <c r="N9135">
        <v>43</v>
      </c>
      <c r="P9135">
        <v>5</v>
      </c>
      <c r="Q9135">
        <v>10</v>
      </c>
      <c r="S9135">
        <v>2</v>
      </c>
      <c r="T9135">
        <v>0.58125000000000004</v>
      </c>
    </row>
    <row r="9136" spans="1:20" x14ac:dyDescent="0.3">
      <c r="A9136" t="s">
        <v>18325</v>
      </c>
      <c r="B9136" s="171" t="s">
        <v>18326</v>
      </c>
      <c r="C9136" s="171" t="s">
        <v>101</v>
      </c>
      <c r="D9136" s="171" t="s">
        <v>4</v>
      </c>
      <c r="E9136" s="11">
        <v>43435</v>
      </c>
      <c r="F9136">
        <v>32</v>
      </c>
      <c r="G9136">
        <v>37.5</v>
      </c>
      <c r="I9136">
        <v>342</v>
      </c>
      <c r="J9136">
        <v>350</v>
      </c>
      <c r="L9136">
        <v>427</v>
      </c>
      <c r="N9136">
        <v>302</v>
      </c>
      <c r="P9136">
        <v>3</v>
      </c>
      <c r="Q9136">
        <v>7</v>
      </c>
      <c r="S9136">
        <v>40</v>
      </c>
      <c r="T9136">
        <v>0.54500000000000004</v>
      </c>
    </row>
    <row r="9137" spans="1:20" x14ac:dyDescent="0.3">
      <c r="A9137" t="s">
        <v>18327</v>
      </c>
      <c r="B9137" s="171" t="s">
        <v>18328</v>
      </c>
      <c r="C9137" s="171" t="s">
        <v>6843</v>
      </c>
      <c r="D9137" s="171" t="s">
        <v>4</v>
      </c>
      <c r="E9137" s="11">
        <v>43435</v>
      </c>
      <c r="F9137">
        <v>7.5</v>
      </c>
      <c r="G9137">
        <v>8</v>
      </c>
      <c r="I9137">
        <v>29</v>
      </c>
      <c r="J9137">
        <v>44</v>
      </c>
      <c r="L9137">
        <v>47</v>
      </c>
      <c r="N9137">
        <v>28</v>
      </c>
      <c r="P9137">
        <v>0</v>
      </c>
      <c r="Q9137">
        <v>0</v>
      </c>
      <c r="S9137">
        <v>1</v>
      </c>
      <c r="T9137">
        <v>0.5675</v>
      </c>
    </row>
    <row r="9138" spans="1:20" x14ac:dyDescent="0.3">
      <c r="A9138" t="s">
        <v>18329</v>
      </c>
      <c r="B9138" s="171" t="s">
        <v>18330</v>
      </c>
      <c r="C9138" s="171" t="s">
        <v>18229</v>
      </c>
      <c r="D9138" s="171" t="s">
        <v>80</v>
      </c>
      <c r="E9138" s="11">
        <v>43435</v>
      </c>
      <c r="F9138">
        <v>0</v>
      </c>
      <c r="G9138">
        <v>0</v>
      </c>
      <c r="I9138">
        <v>0</v>
      </c>
      <c r="J9138">
        <v>0</v>
      </c>
      <c r="L9138">
        <v>0</v>
      </c>
      <c r="N9138">
        <v>0</v>
      </c>
      <c r="P9138">
        <v>0</v>
      </c>
      <c r="Q9138">
        <v>0</v>
      </c>
      <c r="S9138">
        <v>0</v>
      </c>
    </row>
    <row r="9139" spans="1:20" x14ac:dyDescent="0.3">
      <c r="A9139" t="s">
        <v>18331</v>
      </c>
      <c r="B9139" s="171" t="s">
        <v>18332</v>
      </c>
      <c r="C9139" s="171" t="s">
        <v>18126</v>
      </c>
      <c r="D9139" s="171" t="s">
        <v>4</v>
      </c>
      <c r="E9139" s="11">
        <v>43435</v>
      </c>
      <c r="F9139">
        <v>0</v>
      </c>
      <c r="G9139">
        <v>0</v>
      </c>
      <c r="I9139">
        <v>0</v>
      </c>
      <c r="J9139">
        <v>0</v>
      </c>
      <c r="L9139">
        <v>0</v>
      </c>
      <c r="N9139">
        <v>0</v>
      </c>
      <c r="P9139">
        <v>0</v>
      </c>
      <c r="Q9139">
        <v>0</v>
      </c>
      <c r="S9139">
        <v>0</v>
      </c>
    </row>
    <row r="9140" spans="1:20" x14ac:dyDescent="0.3">
      <c r="A9140" t="s">
        <v>18333</v>
      </c>
      <c r="B9140" s="171" t="s">
        <v>18334</v>
      </c>
      <c r="C9140" s="171" t="s">
        <v>107</v>
      </c>
      <c r="D9140" s="171" t="s">
        <v>80</v>
      </c>
      <c r="E9140" s="11">
        <v>43435</v>
      </c>
      <c r="F9140">
        <v>12</v>
      </c>
      <c r="G9140">
        <v>13.5</v>
      </c>
      <c r="I9140">
        <v>83</v>
      </c>
      <c r="J9140">
        <v>91</v>
      </c>
      <c r="L9140">
        <v>113</v>
      </c>
      <c r="N9140">
        <v>82</v>
      </c>
      <c r="P9140">
        <v>3</v>
      </c>
      <c r="Q9140">
        <v>11</v>
      </c>
      <c r="S9140">
        <v>1</v>
      </c>
    </row>
    <row r="9141" spans="1:20" x14ac:dyDescent="0.3">
      <c r="A9141" t="s">
        <v>18335</v>
      </c>
      <c r="B9141" s="171" t="s">
        <v>18336</v>
      </c>
      <c r="C9141" s="171" t="s">
        <v>113</v>
      </c>
      <c r="D9141" s="171" t="s">
        <v>4</v>
      </c>
      <c r="E9141" s="11">
        <v>43435</v>
      </c>
      <c r="F9141">
        <v>4</v>
      </c>
      <c r="G9141">
        <v>4.5</v>
      </c>
      <c r="I9141">
        <v>8</v>
      </c>
      <c r="J9141">
        <v>22</v>
      </c>
      <c r="L9141">
        <v>26</v>
      </c>
      <c r="N9141">
        <v>8</v>
      </c>
      <c r="P9141">
        <v>2</v>
      </c>
      <c r="Q9141">
        <v>7</v>
      </c>
      <c r="S9141">
        <v>0</v>
      </c>
    </row>
    <row r="9142" spans="1:20" x14ac:dyDescent="0.3">
      <c r="A9142" t="s">
        <v>18337</v>
      </c>
      <c r="B9142" s="171" t="s">
        <v>18338</v>
      </c>
      <c r="C9142" s="171" t="s">
        <v>116</v>
      </c>
      <c r="D9142" s="171" t="s">
        <v>4</v>
      </c>
      <c r="E9142" s="11">
        <v>43435</v>
      </c>
      <c r="F9142">
        <v>4</v>
      </c>
      <c r="G9142">
        <v>5</v>
      </c>
      <c r="I9142">
        <v>63</v>
      </c>
      <c r="J9142">
        <v>47</v>
      </c>
      <c r="L9142">
        <v>64</v>
      </c>
      <c r="N9142">
        <v>62</v>
      </c>
      <c r="P9142">
        <v>0</v>
      </c>
      <c r="Q9142">
        <v>0</v>
      </c>
      <c r="S9142">
        <v>1</v>
      </c>
    </row>
    <row r="9143" spans="1:20" x14ac:dyDescent="0.3">
      <c r="A9143" t="s">
        <v>18339</v>
      </c>
      <c r="B9143" s="171" t="s">
        <v>18340</v>
      </c>
      <c r="C9143" s="171" t="s">
        <v>9887</v>
      </c>
      <c r="D9143" s="171" t="s">
        <v>80</v>
      </c>
      <c r="E9143" s="11">
        <v>43435</v>
      </c>
      <c r="F9143">
        <v>0</v>
      </c>
      <c r="G9143">
        <v>0</v>
      </c>
      <c r="I9143">
        <v>0</v>
      </c>
      <c r="J9143">
        <v>0</v>
      </c>
      <c r="L9143">
        <v>0</v>
      </c>
      <c r="N9143">
        <v>0</v>
      </c>
      <c r="P9143">
        <v>0</v>
      </c>
      <c r="Q9143">
        <v>0</v>
      </c>
      <c r="S9143">
        <v>0</v>
      </c>
    </row>
    <row r="9144" spans="1:20" x14ac:dyDescent="0.3">
      <c r="A9144" t="s">
        <v>18341</v>
      </c>
      <c r="B9144" s="171" t="s">
        <v>18342</v>
      </c>
      <c r="C9144" s="171" t="s">
        <v>9862</v>
      </c>
      <c r="D9144" s="171" t="s">
        <v>4</v>
      </c>
      <c r="E9144" s="11">
        <v>43435</v>
      </c>
      <c r="F9144">
        <v>0</v>
      </c>
      <c r="G9144">
        <v>0</v>
      </c>
      <c r="I9144">
        <v>0</v>
      </c>
      <c r="J9144">
        <v>0</v>
      </c>
      <c r="L9144">
        <v>0</v>
      </c>
      <c r="N9144">
        <v>0</v>
      </c>
      <c r="P9144">
        <v>0</v>
      </c>
      <c r="Q9144">
        <v>0</v>
      </c>
      <c r="S9144">
        <v>0</v>
      </c>
    </row>
    <row r="9145" spans="1:20" x14ac:dyDescent="0.3">
      <c r="A9145" t="s">
        <v>18343</v>
      </c>
      <c r="B9145" s="171" t="s">
        <v>18344</v>
      </c>
      <c r="C9145" s="171" t="s">
        <v>10525</v>
      </c>
      <c r="D9145" s="171" t="s">
        <v>4</v>
      </c>
      <c r="E9145" s="11">
        <v>43435</v>
      </c>
      <c r="F9145">
        <v>0</v>
      </c>
      <c r="G9145">
        <v>0</v>
      </c>
      <c r="I9145">
        <v>0</v>
      </c>
      <c r="J9145">
        <v>0</v>
      </c>
      <c r="L9145">
        <v>0</v>
      </c>
      <c r="N9145">
        <v>0</v>
      </c>
      <c r="P9145">
        <v>0</v>
      </c>
      <c r="Q9145">
        <v>0</v>
      </c>
      <c r="S9145">
        <v>0</v>
      </c>
    </row>
    <row r="9146" spans="1:20" x14ac:dyDescent="0.3">
      <c r="A9146" t="s">
        <v>18345</v>
      </c>
      <c r="B9146" s="171" t="s">
        <v>18346</v>
      </c>
      <c r="C9146" s="171" t="s">
        <v>11260</v>
      </c>
      <c r="D9146" s="171" t="s">
        <v>80</v>
      </c>
      <c r="E9146" s="11">
        <v>43435</v>
      </c>
      <c r="F9146">
        <v>0</v>
      </c>
      <c r="G9146">
        <v>0</v>
      </c>
      <c r="I9146">
        <v>0</v>
      </c>
      <c r="J9146">
        <v>0</v>
      </c>
      <c r="L9146">
        <v>0</v>
      </c>
      <c r="N9146">
        <v>0</v>
      </c>
      <c r="P9146">
        <v>0</v>
      </c>
      <c r="Q9146">
        <v>0</v>
      </c>
      <c r="S9146">
        <v>0</v>
      </c>
    </row>
    <row r="9147" spans="1:20" x14ac:dyDescent="0.3">
      <c r="A9147" t="s">
        <v>18347</v>
      </c>
      <c r="B9147" s="171" t="s">
        <v>18348</v>
      </c>
      <c r="C9147" s="171" t="s">
        <v>10528</v>
      </c>
      <c r="D9147" s="171" t="s">
        <v>4</v>
      </c>
      <c r="E9147" s="11">
        <v>43435</v>
      </c>
      <c r="F9147">
        <v>0</v>
      </c>
      <c r="G9147">
        <v>0</v>
      </c>
      <c r="I9147">
        <v>0</v>
      </c>
      <c r="J9147">
        <v>0</v>
      </c>
      <c r="L9147">
        <v>0</v>
      </c>
      <c r="N9147">
        <v>0</v>
      </c>
      <c r="P9147">
        <v>0</v>
      </c>
      <c r="Q9147">
        <v>0</v>
      </c>
      <c r="S9147">
        <v>0</v>
      </c>
    </row>
    <row r="9148" spans="1:20" x14ac:dyDescent="0.3">
      <c r="A9148" t="s">
        <v>18349</v>
      </c>
      <c r="B9148" s="171" t="s">
        <v>18350</v>
      </c>
      <c r="C9148" s="171" t="s">
        <v>119</v>
      </c>
      <c r="D9148" s="171" t="s">
        <v>4</v>
      </c>
      <c r="E9148" s="11">
        <v>43435</v>
      </c>
      <c r="F9148">
        <v>0</v>
      </c>
      <c r="G9148">
        <v>0</v>
      </c>
      <c r="I9148">
        <v>0</v>
      </c>
      <c r="J9148">
        <v>0</v>
      </c>
      <c r="L9148">
        <v>0</v>
      </c>
      <c r="N9148">
        <v>0</v>
      </c>
      <c r="P9148">
        <v>0</v>
      </c>
      <c r="Q9148">
        <v>0</v>
      </c>
      <c r="S9148">
        <v>0</v>
      </c>
    </row>
    <row r="9149" spans="1:20" x14ac:dyDescent="0.3">
      <c r="A9149" t="s">
        <v>18351</v>
      </c>
      <c r="B9149" s="171" t="s">
        <v>18352</v>
      </c>
      <c r="C9149" s="171" t="s">
        <v>122</v>
      </c>
      <c r="D9149" s="171" t="s">
        <v>80</v>
      </c>
      <c r="E9149" s="11">
        <v>43435</v>
      </c>
      <c r="F9149">
        <v>0</v>
      </c>
      <c r="G9149">
        <v>0</v>
      </c>
      <c r="I9149">
        <v>0</v>
      </c>
      <c r="J9149">
        <v>0</v>
      </c>
      <c r="L9149">
        <v>0</v>
      </c>
      <c r="N9149">
        <v>0</v>
      </c>
      <c r="P9149">
        <v>0</v>
      </c>
      <c r="Q9149">
        <v>0</v>
      </c>
      <c r="S9149">
        <v>0</v>
      </c>
    </row>
    <row r="9150" spans="1:20" x14ac:dyDescent="0.3">
      <c r="A9150" t="s">
        <v>18353</v>
      </c>
      <c r="B9150" s="171" t="s">
        <v>18354</v>
      </c>
      <c r="C9150" s="171" t="s">
        <v>125</v>
      </c>
      <c r="D9150" s="171" t="s">
        <v>80</v>
      </c>
      <c r="E9150" s="11">
        <v>43435</v>
      </c>
      <c r="F9150">
        <v>0</v>
      </c>
      <c r="G9150">
        <v>0</v>
      </c>
      <c r="I9150">
        <v>0</v>
      </c>
      <c r="J9150">
        <v>0</v>
      </c>
      <c r="L9150">
        <v>0</v>
      </c>
      <c r="N9150">
        <v>0</v>
      </c>
      <c r="O9150" t="e">
        <v>#DIV/0!</v>
      </c>
      <c r="P9150">
        <v>0</v>
      </c>
      <c r="Q9150">
        <v>0</v>
      </c>
      <c r="S9150">
        <v>0</v>
      </c>
    </row>
    <row r="9151" spans="1:20" x14ac:dyDescent="0.3">
      <c r="A9151" t="s">
        <v>18355</v>
      </c>
      <c r="B9151" s="171" t="s">
        <v>18356</v>
      </c>
      <c r="C9151" s="171" t="s">
        <v>128</v>
      </c>
      <c r="D9151" s="171" t="s">
        <v>4</v>
      </c>
      <c r="E9151" s="11">
        <v>43435</v>
      </c>
      <c r="F9151">
        <v>0</v>
      </c>
      <c r="G9151">
        <v>0</v>
      </c>
      <c r="I9151">
        <v>0</v>
      </c>
      <c r="J9151">
        <v>0</v>
      </c>
      <c r="L9151">
        <v>0</v>
      </c>
      <c r="N9151">
        <v>0</v>
      </c>
      <c r="P9151">
        <v>0</v>
      </c>
      <c r="Q9151">
        <v>0</v>
      </c>
      <c r="S9151">
        <v>0</v>
      </c>
    </row>
    <row r="9152" spans="1:20" x14ac:dyDescent="0.3">
      <c r="A9152" t="s">
        <v>18357</v>
      </c>
      <c r="B9152" s="171" t="s">
        <v>18358</v>
      </c>
      <c r="C9152" s="171" t="s">
        <v>131</v>
      </c>
      <c r="D9152" s="171" t="s">
        <v>4</v>
      </c>
      <c r="E9152" s="11">
        <v>43435</v>
      </c>
      <c r="F9152">
        <v>0</v>
      </c>
      <c r="G9152">
        <v>0</v>
      </c>
      <c r="I9152">
        <v>0</v>
      </c>
      <c r="J9152">
        <v>0</v>
      </c>
      <c r="L9152">
        <v>0</v>
      </c>
      <c r="N9152">
        <v>0</v>
      </c>
      <c r="P9152">
        <v>0</v>
      </c>
      <c r="Q9152">
        <v>0</v>
      </c>
      <c r="S9152">
        <v>0</v>
      </c>
    </row>
    <row r="9153" spans="1:20" x14ac:dyDescent="0.3">
      <c r="A9153" t="s">
        <v>18359</v>
      </c>
      <c r="B9153" s="171" t="s">
        <v>18360</v>
      </c>
      <c r="C9153" s="171" t="s">
        <v>10531</v>
      </c>
      <c r="D9153" s="171" t="s">
        <v>4</v>
      </c>
      <c r="E9153" s="11">
        <v>43435</v>
      </c>
      <c r="F9153">
        <v>0</v>
      </c>
      <c r="G9153">
        <v>0</v>
      </c>
      <c r="I9153">
        <v>0</v>
      </c>
      <c r="J9153">
        <v>0</v>
      </c>
      <c r="L9153">
        <v>0</v>
      </c>
      <c r="N9153">
        <v>0</v>
      </c>
      <c r="P9153">
        <v>0</v>
      </c>
      <c r="Q9153">
        <v>0</v>
      </c>
      <c r="S9153">
        <v>0</v>
      </c>
    </row>
    <row r="9154" spans="1:20" x14ac:dyDescent="0.3">
      <c r="A9154" t="s">
        <v>18361</v>
      </c>
      <c r="B9154" s="171" t="s">
        <v>18362</v>
      </c>
      <c r="C9154" s="171" t="s">
        <v>137</v>
      </c>
      <c r="D9154" s="171" t="s">
        <v>80</v>
      </c>
      <c r="E9154" s="11">
        <v>43435</v>
      </c>
      <c r="F9154">
        <v>4</v>
      </c>
      <c r="G9154">
        <v>6</v>
      </c>
      <c r="I9154">
        <v>56</v>
      </c>
      <c r="J9154">
        <v>44</v>
      </c>
      <c r="L9154">
        <v>66</v>
      </c>
      <c r="N9154">
        <v>41</v>
      </c>
      <c r="P9154">
        <v>0</v>
      </c>
      <c r="Q9154">
        <v>0</v>
      </c>
      <c r="S9154">
        <v>15</v>
      </c>
    </row>
    <row r="9155" spans="1:20" x14ac:dyDescent="0.3">
      <c r="A9155" t="s">
        <v>18363</v>
      </c>
      <c r="B9155" s="171" t="s">
        <v>18364</v>
      </c>
      <c r="C9155" s="171" t="s">
        <v>140</v>
      </c>
      <c r="D9155" s="171" t="s">
        <v>4</v>
      </c>
      <c r="E9155" s="11">
        <v>43435</v>
      </c>
      <c r="F9155">
        <v>4</v>
      </c>
      <c r="G9155">
        <v>6</v>
      </c>
      <c r="I9155">
        <v>56</v>
      </c>
      <c r="J9155">
        <v>44</v>
      </c>
      <c r="L9155">
        <v>66</v>
      </c>
      <c r="N9155">
        <v>41</v>
      </c>
      <c r="P9155">
        <v>0</v>
      </c>
      <c r="Q9155">
        <v>0</v>
      </c>
      <c r="S9155">
        <v>15</v>
      </c>
    </row>
    <row r="9156" spans="1:20" x14ac:dyDescent="0.3">
      <c r="A9156" t="s">
        <v>18365</v>
      </c>
      <c r="B9156" s="171" t="s">
        <v>18366</v>
      </c>
      <c r="C9156" s="171" t="s">
        <v>8615</v>
      </c>
      <c r="D9156" s="171" t="s">
        <v>80</v>
      </c>
      <c r="E9156" s="11">
        <v>43435</v>
      </c>
      <c r="F9156">
        <v>0</v>
      </c>
      <c r="G9156">
        <v>0</v>
      </c>
      <c r="I9156">
        <v>0</v>
      </c>
      <c r="J9156">
        <v>0</v>
      </c>
      <c r="L9156">
        <v>0</v>
      </c>
      <c r="N9156">
        <v>0</v>
      </c>
      <c r="P9156">
        <v>0</v>
      </c>
      <c r="Q9156">
        <v>0</v>
      </c>
      <c r="S9156">
        <v>0</v>
      </c>
    </row>
    <row r="9157" spans="1:20" x14ac:dyDescent="0.3">
      <c r="A9157" t="s">
        <v>18367</v>
      </c>
      <c r="B9157" s="171" t="s">
        <v>18368</v>
      </c>
      <c r="C9157" s="171" t="s">
        <v>8590</v>
      </c>
      <c r="D9157" s="171" t="s">
        <v>4</v>
      </c>
      <c r="E9157" s="11">
        <v>43435</v>
      </c>
      <c r="F9157">
        <v>0</v>
      </c>
      <c r="G9157">
        <v>0</v>
      </c>
      <c r="I9157">
        <v>0</v>
      </c>
      <c r="J9157">
        <v>0</v>
      </c>
      <c r="L9157">
        <v>0</v>
      </c>
      <c r="N9157">
        <v>0</v>
      </c>
      <c r="P9157">
        <v>0</v>
      </c>
      <c r="Q9157">
        <v>0</v>
      </c>
      <c r="S9157">
        <v>0</v>
      </c>
    </row>
    <row r="9158" spans="1:20" x14ac:dyDescent="0.3">
      <c r="A9158" t="s">
        <v>18369</v>
      </c>
      <c r="B9158" s="171" t="s">
        <v>18370</v>
      </c>
      <c r="C9158" s="171" t="s">
        <v>18252</v>
      </c>
      <c r="D9158" s="171" t="s">
        <v>80</v>
      </c>
      <c r="E9158" s="11">
        <v>43435</v>
      </c>
      <c r="F9158">
        <v>0</v>
      </c>
      <c r="G9158">
        <v>0</v>
      </c>
      <c r="I9158">
        <v>0</v>
      </c>
      <c r="J9158">
        <v>0</v>
      </c>
      <c r="L9158">
        <v>0</v>
      </c>
      <c r="N9158">
        <v>0</v>
      </c>
      <c r="P9158">
        <v>0</v>
      </c>
      <c r="Q9158">
        <v>0</v>
      </c>
      <c r="S9158">
        <v>0</v>
      </c>
    </row>
    <row r="9159" spans="1:20" x14ac:dyDescent="0.3">
      <c r="A9159" t="s">
        <v>18371</v>
      </c>
      <c r="B9159" s="171" t="s">
        <v>18372</v>
      </c>
      <c r="C9159" s="171" t="s">
        <v>18137</v>
      </c>
      <c r="D9159" s="171" t="s">
        <v>4</v>
      </c>
      <c r="E9159" s="11">
        <v>43435</v>
      </c>
      <c r="F9159">
        <v>0</v>
      </c>
      <c r="G9159">
        <v>0</v>
      </c>
      <c r="I9159">
        <v>0</v>
      </c>
      <c r="J9159">
        <v>0</v>
      </c>
      <c r="L9159">
        <v>0</v>
      </c>
      <c r="N9159">
        <v>0</v>
      </c>
      <c r="P9159">
        <v>0</v>
      </c>
      <c r="Q9159">
        <v>0</v>
      </c>
      <c r="S9159">
        <v>0</v>
      </c>
    </row>
    <row r="9160" spans="1:20" x14ac:dyDescent="0.3">
      <c r="A9160" t="s">
        <v>18373</v>
      </c>
      <c r="B9160" s="171" t="s">
        <v>18374</v>
      </c>
      <c r="C9160" s="171" t="s">
        <v>167</v>
      </c>
      <c r="D9160" s="171" t="s">
        <v>80</v>
      </c>
      <c r="E9160" s="11">
        <v>43435</v>
      </c>
      <c r="F9160">
        <v>5</v>
      </c>
      <c r="G9160">
        <v>5.5</v>
      </c>
      <c r="I9160">
        <v>44</v>
      </c>
      <c r="J9160">
        <v>55</v>
      </c>
      <c r="L9160">
        <v>62</v>
      </c>
      <c r="N9160">
        <v>36</v>
      </c>
      <c r="P9160">
        <v>0</v>
      </c>
      <c r="Q9160">
        <v>1</v>
      </c>
      <c r="S9160">
        <v>8</v>
      </c>
    </row>
    <row r="9161" spans="1:20" x14ac:dyDescent="0.3">
      <c r="A9161" t="s">
        <v>18375</v>
      </c>
      <c r="B9161" s="171" t="s">
        <v>18376</v>
      </c>
      <c r="C9161" s="171" t="s">
        <v>16557</v>
      </c>
      <c r="D9161" s="171" t="s">
        <v>4</v>
      </c>
      <c r="E9161" s="11">
        <v>43435</v>
      </c>
      <c r="F9161">
        <v>0</v>
      </c>
      <c r="G9161">
        <v>0</v>
      </c>
      <c r="I9161">
        <v>0</v>
      </c>
      <c r="J9161">
        <v>0</v>
      </c>
      <c r="L9161">
        <v>0</v>
      </c>
      <c r="N9161">
        <v>0</v>
      </c>
      <c r="P9161">
        <v>0</v>
      </c>
      <c r="Q9161">
        <v>0</v>
      </c>
      <c r="S9161">
        <v>0</v>
      </c>
    </row>
    <row r="9162" spans="1:20" x14ac:dyDescent="0.3">
      <c r="A9162" t="s">
        <v>18377</v>
      </c>
      <c r="B9162" s="171" t="s">
        <v>18378</v>
      </c>
      <c r="C9162" s="171" t="s">
        <v>170</v>
      </c>
      <c r="D9162" s="171" t="s">
        <v>4</v>
      </c>
      <c r="E9162" s="11">
        <v>43435</v>
      </c>
      <c r="F9162">
        <v>5</v>
      </c>
      <c r="G9162">
        <v>5.5</v>
      </c>
      <c r="I9162">
        <v>44</v>
      </c>
      <c r="J9162">
        <v>55</v>
      </c>
      <c r="L9162">
        <v>62</v>
      </c>
      <c r="N9162">
        <v>36</v>
      </c>
      <c r="P9162">
        <v>0</v>
      </c>
      <c r="Q9162">
        <v>1</v>
      </c>
      <c r="S9162">
        <v>8</v>
      </c>
      <c r="T9162" t="e">
        <v>#DIV/0!</v>
      </c>
    </row>
    <row r="9163" spans="1:20" x14ac:dyDescent="0.3">
      <c r="A9163" t="s">
        <v>18379</v>
      </c>
      <c r="B9163" s="171" t="s">
        <v>18380</v>
      </c>
      <c r="C9163" s="171" t="s">
        <v>179</v>
      </c>
      <c r="D9163" s="171" t="s">
        <v>80</v>
      </c>
      <c r="E9163" s="11">
        <v>43435</v>
      </c>
      <c r="F9163">
        <v>8</v>
      </c>
      <c r="G9163">
        <v>8</v>
      </c>
      <c r="I9163">
        <v>107</v>
      </c>
      <c r="J9163">
        <v>91</v>
      </c>
      <c r="L9163">
        <v>91</v>
      </c>
      <c r="N9163">
        <v>99</v>
      </c>
      <c r="P9163">
        <v>0</v>
      </c>
      <c r="Q9163">
        <v>3</v>
      </c>
      <c r="S9163">
        <v>8</v>
      </c>
      <c r="T9163" t="e">
        <v>#DIV/0!</v>
      </c>
    </row>
    <row r="9164" spans="1:20" x14ac:dyDescent="0.3">
      <c r="A9164" t="s">
        <v>18381</v>
      </c>
      <c r="B9164" s="171" t="s">
        <v>18382</v>
      </c>
      <c r="C9164" s="171" t="s">
        <v>18140</v>
      </c>
      <c r="D9164" s="171" t="s">
        <v>4</v>
      </c>
      <c r="E9164" s="11">
        <v>43435</v>
      </c>
      <c r="F9164">
        <v>0</v>
      </c>
      <c r="G9164">
        <v>0</v>
      </c>
      <c r="I9164">
        <v>0</v>
      </c>
      <c r="J9164">
        <v>0</v>
      </c>
      <c r="L9164">
        <v>0</v>
      </c>
      <c r="N9164">
        <v>0</v>
      </c>
      <c r="P9164">
        <v>0</v>
      </c>
      <c r="Q9164">
        <v>0</v>
      </c>
      <c r="S9164">
        <v>0</v>
      </c>
      <c r="T9164" t="e">
        <v>#DIV/0!</v>
      </c>
    </row>
    <row r="9165" spans="1:20" x14ac:dyDescent="0.3">
      <c r="A9165" t="s">
        <v>18383</v>
      </c>
      <c r="B9165" s="171" t="s">
        <v>18384</v>
      </c>
      <c r="C9165" s="171" t="s">
        <v>182</v>
      </c>
      <c r="D9165" s="171" t="s">
        <v>4</v>
      </c>
      <c r="E9165" s="11">
        <v>43435</v>
      </c>
      <c r="F9165">
        <v>8</v>
      </c>
      <c r="G9165">
        <v>8</v>
      </c>
      <c r="I9165">
        <v>107</v>
      </c>
      <c r="J9165">
        <v>91</v>
      </c>
      <c r="L9165">
        <v>91</v>
      </c>
      <c r="N9165">
        <v>99</v>
      </c>
      <c r="P9165">
        <v>0</v>
      </c>
      <c r="Q9165">
        <v>3</v>
      </c>
      <c r="S9165">
        <v>8</v>
      </c>
      <c r="T9165">
        <v>0</v>
      </c>
    </row>
    <row r="9166" spans="1:20" x14ac:dyDescent="0.3">
      <c r="A9166" t="s">
        <v>18385</v>
      </c>
      <c r="B9166" s="171" t="s">
        <v>18386</v>
      </c>
      <c r="C9166" s="171" t="s">
        <v>185</v>
      </c>
      <c r="D9166" s="171" t="s">
        <v>80</v>
      </c>
      <c r="E9166" s="11">
        <v>43435</v>
      </c>
      <c r="F9166">
        <v>11.5</v>
      </c>
      <c r="G9166">
        <v>11.5</v>
      </c>
      <c r="I9166">
        <v>46</v>
      </c>
      <c r="J9166">
        <v>67</v>
      </c>
      <c r="L9166">
        <v>67</v>
      </c>
      <c r="N9166">
        <v>44</v>
      </c>
      <c r="P9166">
        <v>3</v>
      </c>
      <c r="Q9166">
        <v>3</v>
      </c>
      <c r="S9166">
        <v>2</v>
      </c>
      <c r="T9166">
        <v>0</v>
      </c>
    </row>
    <row r="9167" spans="1:20" x14ac:dyDescent="0.3">
      <c r="A9167" t="s">
        <v>18387</v>
      </c>
      <c r="B9167" s="171" t="s">
        <v>18388</v>
      </c>
      <c r="C9167" s="171" t="s">
        <v>188</v>
      </c>
      <c r="D9167" s="171" t="s">
        <v>4</v>
      </c>
      <c r="E9167" s="11">
        <v>43435</v>
      </c>
      <c r="F9167">
        <v>6</v>
      </c>
      <c r="G9167">
        <v>6</v>
      </c>
      <c r="I9167">
        <v>26</v>
      </c>
      <c r="J9167">
        <v>35</v>
      </c>
      <c r="L9167">
        <v>35</v>
      </c>
      <c r="N9167">
        <v>24</v>
      </c>
      <c r="P9167">
        <v>3</v>
      </c>
      <c r="Q9167">
        <v>3</v>
      </c>
      <c r="S9167">
        <v>2</v>
      </c>
      <c r="T9167">
        <v>0</v>
      </c>
    </row>
    <row r="9168" spans="1:20" x14ac:dyDescent="0.3">
      <c r="A9168" t="s">
        <v>18389</v>
      </c>
      <c r="B9168" s="171" t="s">
        <v>18390</v>
      </c>
      <c r="C9168" s="171" t="s">
        <v>10537</v>
      </c>
      <c r="D9168" s="171" t="s">
        <v>4</v>
      </c>
      <c r="E9168" s="11">
        <v>43435</v>
      </c>
      <c r="F9168">
        <v>5.5</v>
      </c>
      <c r="G9168">
        <v>5.5</v>
      </c>
      <c r="I9168">
        <v>20</v>
      </c>
      <c r="J9168">
        <v>32</v>
      </c>
      <c r="L9168">
        <v>32</v>
      </c>
      <c r="N9168">
        <v>20</v>
      </c>
      <c r="P9168">
        <v>0</v>
      </c>
      <c r="Q9168">
        <v>0</v>
      </c>
      <c r="S9168">
        <v>0</v>
      </c>
      <c r="T9168">
        <v>0</v>
      </c>
    </row>
    <row r="9169" spans="1:20" x14ac:dyDescent="0.3">
      <c r="A9169" t="s">
        <v>18391</v>
      </c>
      <c r="B9169" s="171" t="s">
        <v>18392</v>
      </c>
      <c r="C9169" s="171" t="s">
        <v>191</v>
      </c>
      <c r="D9169" s="171" t="s">
        <v>80</v>
      </c>
      <c r="E9169" s="11">
        <v>43435</v>
      </c>
      <c r="F9169">
        <v>13.5</v>
      </c>
      <c r="G9169">
        <v>15.5</v>
      </c>
      <c r="I9169">
        <v>77</v>
      </c>
      <c r="J9169">
        <v>118</v>
      </c>
      <c r="L9169">
        <v>138</v>
      </c>
      <c r="N9169">
        <v>67</v>
      </c>
      <c r="O9169">
        <v>1</v>
      </c>
      <c r="P9169">
        <v>8</v>
      </c>
      <c r="Q9169">
        <v>9</v>
      </c>
      <c r="S9169">
        <v>10</v>
      </c>
      <c r="T9169">
        <v>0</v>
      </c>
    </row>
    <row r="9170" spans="1:20" x14ac:dyDescent="0.3">
      <c r="A9170" t="s">
        <v>18393</v>
      </c>
      <c r="B9170" s="171" t="s">
        <v>18394</v>
      </c>
      <c r="C9170" s="171" t="s">
        <v>194</v>
      </c>
      <c r="D9170" s="171" t="s">
        <v>4</v>
      </c>
      <c r="E9170" s="11">
        <v>43435</v>
      </c>
      <c r="F9170">
        <v>5</v>
      </c>
      <c r="G9170">
        <v>6</v>
      </c>
      <c r="I9170">
        <v>23</v>
      </c>
      <c r="J9170">
        <v>34</v>
      </c>
      <c r="L9170">
        <v>40</v>
      </c>
      <c r="N9170">
        <v>18</v>
      </c>
      <c r="O9170">
        <v>1</v>
      </c>
      <c r="P9170">
        <v>5</v>
      </c>
      <c r="Q9170">
        <v>6</v>
      </c>
      <c r="S9170">
        <v>5</v>
      </c>
      <c r="T9170">
        <v>0</v>
      </c>
    </row>
    <row r="9171" spans="1:20" x14ac:dyDescent="0.3">
      <c r="A9171" t="s">
        <v>18395</v>
      </c>
      <c r="B9171" s="171" t="s">
        <v>18396</v>
      </c>
      <c r="C9171" s="171" t="s">
        <v>197</v>
      </c>
      <c r="D9171" s="171" t="s">
        <v>4</v>
      </c>
      <c r="E9171" s="11">
        <v>43435</v>
      </c>
      <c r="F9171">
        <v>8.5</v>
      </c>
      <c r="G9171">
        <v>9.5</v>
      </c>
      <c r="I9171">
        <v>54</v>
      </c>
      <c r="J9171">
        <v>84</v>
      </c>
      <c r="L9171">
        <v>98</v>
      </c>
      <c r="N9171">
        <v>49</v>
      </c>
      <c r="P9171">
        <v>3</v>
      </c>
      <c r="Q9171">
        <v>3</v>
      </c>
      <c r="S9171">
        <v>5</v>
      </c>
      <c r="T9171">
        <v>0</v>
      </c>
    </row>
    <row r="9172" spans="1:20" x14ac:dyDescent="0.3">
      <c r="A9172" t="s">
        <v>18397</v>
      </c>
      <c r="B9172" s="171" t="s">
        <v>18398</v>
      </c>
      <c r="C9172" s="171" t="s">
        <v>209</v>
      </c>
      <c r="D9172" s="171" t="s">
        <v>4</v>
      </c>
      <c r="E9172" s="11">
        <v>43435</v>
      </c>
      <c r="F9172">
        <v>0</v>
      </c>
      <c r="G9172">
        <v>0</v>
      </c>
      <c r="I9172">
        <v>0</v>
      </c>
      <c r="J9172">
        <v>0</v>
      </c>
      <c r="L9172">
        <v>0</v>
      </c>
      <c r="N9172">
        <v>0</v>
      </c>
      <c r="P9172">
        <v>0</v>
      </c>
      <c r="Q9172">
        <v>0</v>
      </c>
      <c r="S9172">
        <v>0</v>
      </c>
      <c r="T9172" t="e">
        <v>#DIV/0!</v>
      </c>
    </row>
    <row r="9173" spans="1:20" x14ac:dyDescent="0.3">
      <c r="A9173" t="s">
        <v>18399</v>
      </c>
      <c r="B9173" s="171" t="s">
        <v>18400</v>
      </c>
      <c r="C9173" s="171" t="s">
        <v>212</v>
      </c>
      <c r="D9173" s="171" t="s">
        <v>80</v>
      </c>
      <c r="E9173" s="11">
        <v>43435</v>
      </c>
      <c r="F9173">
        <v>0</v>
      </c>
      <c r="G9173">
        <v>0</v>
      </c>
      <c r="I9173">
        <v>0</v>
      </c>
      <c r="J9173">
        <v>0</v>
      </c>
      <c r="L9173">
        <v>0</v>
      </c>
      <c r="N9173">
        <v>0</v>
      </c>
      <c r="P9173">
        <v>0</v>
      </c>
      <c r="Q9173">
        <v>0</v>
      </c>
      <c r="S9173">
        <v>0</v>
      </c>
      <c r="T9173" t="e">
        <v>#DIV/0!</v>
      </c>
    </row>
    <row r="9174" spans="1:20" x14ac:dyDescent="0.3">
      <c r="A9174" t="s">
        <v>18401</v>
      </c>
      <c r="B9174" s="171" t="s">
        <v>18402</v>
      </c>
      <c r="C9174" s="171" t="s">
        <v>215</v>
      </c>
      <c r="D9174" s="171" t="s">
        <v>80</v>
      </c>
      <c r="E9174" s="11">
        <v>43435</v>
      </c>
      <c r="F9174">
        <v>2.5</v>
      </c>
      <c r="G9174">
        <v>3.5</v>
      </c>
      <c r="I9174">
        <v>18</v>
      </c>
      <c r="J9174">
        <v>29</v>
      </c>
      <c r="L9174">
        <v>46</v>
      </c>
      <c r="N9174">
        <v>15</v>
      </c>
      <c r="P9174">
        <v>0</v>
      </c>
      <c r="Q9174">
        <v>0</v>
      </c>
      <c r="S9174">
        <v>3</v>
      </c>
      <c r="T9174" t="e">
        <v>#DIV/0!</v>
      </c>
    </row>
    <row r="9175" spans="1:20" x14ac:dyDescent="0.3">
      <c r="A9175" t="s">
        <v>18403</v>
      </c>
      <c r="B9175" s="171" t="s">
        <v>18404</v>
      </c>
      <c r="C9175" s="171" t="s">
        <v>218</v>
      </c>
      <c r="D9175" s="171" t="s">
        <v>4</v>
      </c>
      <c r="E9175" s="11">
        <v>43435</v>
      </c>
      <c r="F9175">
        <v>2.5</v>
      </c>
      <c r="G9175">
        <v>3.5</v>
      </c>
      <c r="I9175">
        <v>18</v>
      </c>
      <c r="J9175">
        <v>29</v>
      </c>
      <c r="L9175">
        <v>46</v>
      </c>
      <c r="N9175">
        <v>15</v>
      </c>
      <c r="P9175">
        <v>0</v>
      </c>
      <c r="Q9175">
        <v>0</v>
      </c>
      <c r="S9175">
        <v>3</v>
      </c>
      <c r="T9175" t="e">
        <v>#DIV/0!</v>
      </c>
    </row>
    <row r="9176" spans="1:20" x14ac:dyDescent="0.3">
      <c r="A9176" t="s">
        <v>18405</v>
      </c>
      <c r="B9176" s="171" t="s">
        <v>18406</v>
      </c>
      <c r="C9176" s="171" t="s">
        <v>8233</v>
      </c>
      <c r="D9176" s="171" t="s">
        <v>80</v>
      </c>
      <c r="E9176" s="11">
        <v>43435</v>
      </c>
      <c r="F9176">
        <v>0</v>
      </c>
      <c r="G9176">
        <v>0</v>
      </c>
      <c r="I9176">
        <v>0</v>
      </c>
      <c r="J9176">
        <v>0</v>
      </c>
      <c r="L9176">
        <v>0</v>
      </c>
      <c r="N9176">
        <v>0</v>
      </c>
      <c r="P9176">
        <v>0</v>
      </c>
      <c r="Q9176">
        <v>0</v>
      </c>
      <c r="S9176">
        <v>0</v>
      </c>
      <c r="T9176">
        <v>0</v>
      </c>
    </row>
    <row r="9177" spans="1:20" x14ac:dyDescent="0.3">
      <c r="A9177" t="s">
        <v>18407</v>
      </c>
      <c r="B9177" s="171" t="s">
        <v>18408</v>
      </c>
      <c r="C9177" s="171" t="s">
        <v>8193</v>
      </c>
      <c r="D9177" s="171" t="s">
        <v>4</v>
      </c>
      <c r="E9177" s="11">
        <v>43435</v>
      </c>
      <c r="F9177">
        <v>0</v>
      </c>
      <c r="G9177">
        <v>0</v>
      </c>
      <c r="I9177">
        <v>0</v>
      </c>
      <c r="J9177">
        <v>0</v>
      </c>
      <c r="L9177">
        <v>0</v>
      </c>
      <c r="N9177">
        <v>0</v>
      </c>
      <c r="P9177">
        <v>0</v>
      </c>
      <c r="Q9177">
        <v>0</v>
      </c>
      <c r="S9177">
        <v>0</v>
      </c>
      <c r="T9177">
        <v>0.36692307692307691</v>
      </c>
    </row>
    <row r="9178" spans="1:20" x14ac:dyDescent="0.3">
      <c r="A9178" t="s">
        <v>18409</v>
      </c>
      <c r="B9178" s="171" t="s">
        <v>18410</v>
      </c>
      <c r="C9178" s="171" t="s">
        <v>233</v>
      </c>
      <c r="D9178" s="171" t="s">
        <v>80</v>
      </c>
      <c r="E9178" s="11">
        <v>43435</v>
      </c>
      <c r="F9178">
        <v>0</v>
      </c>
      <c r="G9178">
        <v>0</v>
      </c>
      <c r="I9178">
        <v>0</v>
      </c>
      <c r="J9178">
        <v>0</v>
      </c>
      <c r="L9178">
        <v>0</v>
      </c>
      <c r="N9178">
        <v>0</v>
      </c>
      <c r="P9178">
        <v>0</v>
      </c>
      <c r="Q9178">
        <v>0</v>
      </c>
      <c r="S9178">
        <v>0</v>
      </c>
      <c r="T9178">
        <v>0.41833333333333328</v>
      </c>
    </row>
    <row r="9179" spans="1:20" x14ac:dyDescent="0.3">
      <c r="A9179" t="s">
        <v>18411</v>
      </c>
      <c r="B9179" s="171" t="s">
        <v>18412</v>
      </c>
      <c r="C9179" s="171" t="s">
        <v>236</v>
      </c>
      <c r="D9179" s="171" t="s">
        <v>4</v>
      </c>
      <c r="E9179" s="11">
        <v>43435</v>
      </c>
      <c r="F9179">
        <v>0</v>
      </c>
      <c r="G9179">
        <v>0</v>
      </c>
      <c r="I9179">
        <v>0</v>
      </c>
      <c r="J9179">
        <v>0</v>
      </c>
      <c r="L9179">
        <v>0</v>
      </c>
      <c r="N9179">
        <v>0</v>
      </c>
      <c r="P9179">
        <v>0</v>
      </c>
      <c r="Q9179">
        <v>0</v>
      </c>
      <c r="S9179">
        <v>0</v>
      </c>
      <c r="T9179">
        <v>0</v>
      </c>
    </row>
    <row r="9180" spans="1:20" x14ac:dyDescent="0.3">
      <c r="A9180" t="s">
        <v>18413</v>
      </c>
      <c r="B9180" s="171" t="s">
        <v>18414</v>
      </c>
      <c r="C9180" s="171" t="s">
        <v>239</v>
      </c>
      <c r="D9180" s="171" t="s">
        <v>4</v>
      </c>
      <c r="E9180" s="11">
        <v>43435</v>
      </c>
      <c r="F9180">
        <v>0</v>
      </c>
      <c r="G9180">
        <v>0</v>
      </c>
      <c r="I9180">
        <v>0</v>
      </c>
      <c r="J9180">
        <v>0</v>
      </c>
      <c r="L9180">
        <v>0</v>
      </c>
      <c r="N9180">
        <v>0</v>
      </c>
      <c r="P9180">
        <v>0</v>
      </c>
      <c r="Q9180">
        <v>0</v>
      </c>
      <c r="S9180">
        <v>0</v>
      </c>
      <c r="T9180">
        <v>0</v>
      </c>
    </row>
    <row r="9181" spans="1:20" x14ac:dyDescent="0.3">
      <c r="A9181" t="s">
        <v>18415</v>
      </c>
      <c r="B9181" s="171" t="s">
        <v>18416</v>
      </c>
      <c r="C9181" s="171" t="s">
        <v>143</v>
      </c>
      <c r="D9181" s="171" t="s">
        <v>4</v>
      </c>
      <c r="E9181" s="11">
        <v>43435</v>
      </c>
      <c r="F9181">
        <v>0</v>
      </c>
      <c r="G9181">
        <v>0</v>
      </c>
      <c r="I9181">
        <v>0</v>
      </c>
      <c r="J9181">
        <v>0</v>
      </c>
      <c r="L9181">
        <v>0</v>
      </c>
      <c r="N9181">
        <v>0</v>
      </c>
      <c r="P9181">
        <v>0</v>
      </c>
      <c r="Q9181">
        <v>0</v>
      </c>
      <c r="S9181">
        <v>0</v>
      </c>
      <c r="T9181">
        <v>0</v>
      </c>
    </row>
    <row r="9182" spans="1:20" x14ac:dyDescent="0.3">
      <c r="A9182" t="s">
        <v>18417</v>
      </c>
      <c r="B9182" s="171" t="s">
        <v>18418</v>
      </c>
      <c r="C9182" s="171" t="s">
        <v>146</v>
      </c>
      <c r="D9182" s="171" t="s">
        <v>80</v>
      </c>
      <c r="E9182" s="11">
        <v>43435</v>
      </c>
      <c r="F9182">
        <v>6</v>
      </c>
      <c r="G9182">
        <v>7</v>
      </c>
      <c r="I9182">
        <v>28</v>
      </c>
      <c r="J9182">
        <v>35</v>
      </c>
      <c r="L9182">
        <v>42</v>
      </c>
      <c r="N9182">
        <v>22</v>
      </c>
      <c r="O9182">
        <v>0</v>
      </c>
      <c r="P9182">
        <v>0</v>
      </c>
      <c r="Q9182">
        <v>2</v>
      </c>
      <c r="S9182">
        <v>6</v>
      </c>
      <c r="T9182">
        <v>0</v>
      </c>
    </row>
    <row r="9183" spans="1:20" x14ac:dyDescent="0.3">
      <c r="A9183" t="s">
        <v>18419</v>
      </c>
      <c r="B9183" s="171" t="s">
        <v>18420</v>
      </c>
      <c r="C9183" s="171" t="s">
        <v>152</v>
      </c>
      <c r="D9183" s="171" t="s">
        <v>4</v>
      </c>
      <c r="E9183" s="11">
        <v>43435</v>
      </c>
      <c r="F9183">
        <v>3</v>
      </c>
      <c r="G9183">
        <v>4</v>
      </c>
      <c r="I9183">
        <v>18</v>
      </c>
      <c r="J9183">
        <v>18</v>
      </c>
      <c r="L9183">
        <v>24</v>
      </c>
      <c r="N9183">
        <v>13</v>
      </c>
      <c r="O9183">
        <v>0</v>
      </c>
      <c r="P9183">
        <v>0</v>
      </c>
      <c r="Q9183">
        <v>2</v>
      </c>
      <c r="S9183">
        <v>5</v>
      </c>
      <c r="T9183">
        <v>0</v>
      </c>
    </row>
    <row r="9184" spans="1:20" x14ac:dyDescent="0.3">
      <c r="A9184" t="s">
        <v>18421</v>
      </c>
      <c r="B9184" s="171" t="s">
        <v>18422</v>
      </c>
      <c r="C9184" s="171" t="s">
        <v>155</v>
      </c>
      <c r="D9184" s="171" t="s">
        <v>4</v>
      </c>
      <c r="E9184" s="11">
        <v>43435</v>
      </c>
      <c r="F9184">
        <v>2</v>
      </c>
      <c r="G9184">
        <v>1.5</v>
      </c>
      <c r="I9184">
        <v>5</v>
      </c>
      <c r="J9184">
        <v>11</v>
      </c>
      <c r="L9184">
        <v>9</v>
      </c>
      <c r="N9184">
        <v>5</v>
      </c>
      <c r="P9184">
        <v>0</v>
      </c>
      <c r="Q9184">
        <v>0</v>
      </c>
      <c r="S9184">
        <v>0</v>
      </c>
      <c r="T9184">
        <v>0</v>
      </c>
    </row>
    <row r="9185" spans="1:20" x14ac:dyDescent="0.3">
      <c r="A9185" t="s">
        <v>18423</v>
      </c>
      <c r="B9185" s="171" t="s">
        <v>18424</v>
      </c>
      <c r="C9185" s="171" t="s">
        <v>10534</v>
      </c>
      <c r="D9185" s="171" t="s">
        <v>4</v>
      </c>
      <c r="E9185" s="11">
        <v>43435</v>
      </c>
      <c r="F9185">
        <v>1</v>
      </c>
      <c r="G9185">
        <v>1.5</v>
      </c>
      <c r="I9185">
        <v>5</v>
      </c>
      <c r="J9185">
        <v>6</v>
      </c>
      <c r="L9185">
        <v>9</v>
      </c>
      <c r="N9185">
        <v>4</v>
      </c>
      <c r="P9185">
        <v>0</v>
      </c>
      <c r="Q9185">
        <v>0</v>
      </c>
      <c r="S9185">
        <v>1</v>
      </c>
      <c r="T9185">
        <v>0</v>
      </c>
    </row>
    <row r="9186" spans="1:20" x14ac:dyDescent="0.3">
      <c r="A9186" t="s">
        <v>18425</v>
      </c>
      <c r="B9186" s="171" t="s">
        <v>18426</v>
      </c>
      <c r="C9186" s="171" t="s">
        <v>158</v>
      </c>
      <c r="D9186" s="171" t="s">
        <v>4</v>
      </c>
      <c r="E9186" s="11">
        <v>43435</v>
      </c>
      <c r="F9186">
        <v>0</v>
      </c>
      <c r="G9186">
        <v>0</v>
      </c>
      <c r="I9186">
        <v>0</v>
      </c>
      <c r="J9186">
        <v>0</v>
      </c>
      <c r="L9186">
        <v>0</v>
      </c>
      <c r="N9186">
        <v>0</v>
      </c>
      <c r="P9186">
        <v>0</v>
      </c>
      <c r="Q9186">
        <v>0</v>
      </c>
      <c r="S9186">
        <v>0</v>
      </c>
      <c r="T9186">
        <v>1</v>
      </c>
    </row>
    <row r="9187" spans="1:20" x14ac:dyDescent="0.3">
      <c r="A9187" t="s">
        <v>18427</v>
      </c>
      <c r="B9187" s="171" t="s">
        <v>18428</v>
      </c>
      <c r="C9187" s="171" t="s">
        <v>161</v>
      </c>
      <c r="D9187" s="171" t="s">
        <v>80</v>
      </c>
      <c r="E9187" s="11">
        <v>43435</v>
      </c>
      <c r="F9187">
        <v>1</v>
      </c>
      <c r="G9187">
        <v>1.5</v>
      </c>
      <c r="I9187">
        <v>6</v>
      </c>
      <c r="J9187">
        <v>5</v>
      </c>
      <c r="L9187">
        <v>8</v>
      </c>
      <c r="N9187">
        <v>6</v>
      </c>
      <c r="P9187">
        <v>0</v>
      </c>
      <c r="Q9187">
        <v>0</v>
      </c>
      <c r="S9187">
        <v>0</v>
      </c>
      <c r="T9187">
        <v>1</v>
      </c>
    </row>
    <row r="9188" spans="1:20" x14ac:dyDescent="0.3">
      <c r="A9188" t="s">
        <v>18429</v>
      </c>
      <c r="B9188" s="171" t="s">
        <v>18430</v>
      </c>
      <c r="C9188" s="171" t="s">
        <v>16232</v>
      </c>
      <c r="D9188" s="171" t="s">
        <v>4</v>
      </c>
      <c r="E9188" s="11">
        <v>43435</v>
      </c>
      <c r="F9188">
        <v>1</v>
      </c>
      <c r="G9188">
        <v>1.5</v>
      </c>
      <c r="I9188">
        <v>6</v>
      </c>
      <c r="J9188">
        <v>5</v>
      </c>
      <c r="L9188">
        <v>8</v>
      </c>
      <c r="N9188">
        <v>6</v>
      </c>
      <c r="P9188">
        <v>0</v>
      </c>
      <c r="Q9188">
        <v>0</v>
      </c>
      <c r="S9188">
        <v>0</v>
      </c>
      <c r="T9188">
        <v>1</v>
      </c>
    </row>
    <row r="9189" spans="1:20" x14ac:dyDescent="0.3">
      <c r="A9189" t="s">
        <v>18431</v>
      </c>
      <c r="B9189" s="171" t="s">
        <v>18432</v>
      </c>
      <c r="C9189" s="171" t="s">
        <v>221</v>
      </c>
      <c r="D9189" s="171" t="s">
        <v>80</v>
      </c>
      <c r="E9189" s="11">
        <v>43435</v>
      </c>
      <c r="F9189">
        <v>0</v>
      </c>
      <c r="G9189">
        <v>0</v>
      </c>
      <c r="I9189">
        <v>0</v>
      </c>
      <c r="J9189">
        <v>0</v>
      </c>
      <c r="L9189">
        <v>0</v>
      </c>
      <c r="N9189">
        <v>0</v>
      </c>
      <c r="P9189">
        <v>0</v>
      </c>
      <c r="Q9189">
        <v>0</v>
      </c>
      <c r="S9189">
        <v>0</v>
      </c>
      <c r="T9189">
        <v>1</v>
      </c>
    </row>
    <row r="9190" spans="1:20" x14ac:dyDescent="0.3">
      <c r="A9190" t="s">
        <v>18433</v>
      </c>
      <c r="B9190" s="171" t="s">
        <v>18434</v>
      </c>
      <c r="C9190" s="171" t="s">
        <v>227</v>
      </c>
      <c r="D9190" s="171" t="s">
        <v>4</v>
      </c>
      <c r="E9190" s="11">
        <v>43435</v>
      </c>
      <c r="F9190">
        <v>0</v>
      </c>
      <c r="G9190">
        <v>0</v>
      </c>
      <c r="I9190">
        <v>0</v>
      </c>
      <c r="J9190">
        <v>0</v>
      </c>
      <c r="L9190">
        <v>0</v>
      </c>
      <c r="N9190">
        <v>0</v>
      </c>
      <c r="P9190">
        <v>0</v>
      </c>
      <c r="Q9190">
        <v>0</v>
      </c>
      <c r="S9190">
        <v>0</v>
      </c>
      <c r="T9190">
        <v>1</v>
      </c>
    </row>
    <row r="9191" spans="1:20" x14ac:dyDescent="0.3">
      <c r="A9191" t="s">
        <v>18435</v>
      </c>
      <c r="B9191" s="171" t="s">
        <v>18436</v>
      </c>
      <c r="C9191" s="171" t="s">
        <v>230</v>
      </c>
      <c r="D9191" s="171" t="s">
        <v>4</v>
      </c>
      <c r="E9191" s="11">
        <v>43435</v>
      </c>
      <c r="F9191">
        <v>0</v>
      </c>
      <c r="G9191">
        <v>0</v>
      </c>
      <c r="I9191">
        <v>0</v>
      </c>
      <c r="J9191">
        <v>0</v>
      </c>
      <c r="L9191">
        <v>0</v>
      </c>
      <c r="N9191">
        <v>0</v>
      </c>
      <c r="P9191">
        <v>0</v>
      </c>
      <c r="Q9191">
        <v>0</v>
      </c>
      <c r="S9191">
        <v>0</v>
      </c>
      <c r="T9191">
        <v>0.9642857142857143</v>
      </c>
    </row>
    <row r="9192" spans="1:20" x14ac:dyDescent="0.3">
      <c r="A9192" t="s">
        <v>18437</v>
      </c>
      <c r="B9192" s="171" t="s">
        <v>18438</v>
      </c>
      <c r="C9192" s="171" t="s">
        <v>14824</v>
      </c>
      <c r="D9192" s="171" t="s">
        <v>4</v>
      </c>
      <c r="E9192" s="11">
        <v>43435</v>
      </c>
      <c r="F9192">
        <v>0</v>
      </c>
      <c r="G9192">
        <v>0</v>
      </c>
      <c r="I9192">
        <v>0</v>
      </c>
      <c r="J9192">
        <v>0</v>
      </c>
      <c r="L9192">
        <v>0</v>
      </c>
      <c r="N9192">
        <v>0</v>
      </c>
      <c r="P9192">
        <v>0</v>
      </c>
      <c r="Q9192">
        <v>0</v>
      </c>
      <c r="S9192">
        <v>0</v>
      </c>
      <c r="T9192">
        <v>0.9642857142857143</v>
      </c>
    </row>
    <row r="9193" spans="1:20" x14ac:dyDescent="0.3">
      <c r="A9193" t="s">
        <v>18439</v>
      </c>
      <c r="B9193" s="171" t="s">
        <v>18440</v>
      </c>
      <c r="C9193" s="171" t="s">
        <v>14899</v>
      </c>
      <c r="D9193" s="171" t="s">
        <v>80</v>
      </c>
      <c r="E9193" s="11">
        <v>43435</v>
      </c>
      <c r="F9193">
        <v>0</v>
      </c>
      <c r="G9193">
        <v>0</v>
      </c>
      <c r="I9193">
        <v>0</v>
      </c>
      <c r="J9193">
        <v>0</v>
      </c>
      <c r="L9193">
        <v>0</v>
      </c>
      <c r="N9193">
        <v>0</v>
      </c>
      <c r="P9193">
        <v>0</v>
      </c>
      <c r="Q9193">
        <v>0</v>
      </c>
      <c r="S9193">
        <v>0</v>
      </c>
      <c r="T9193">
        <v>0.92063492063492069</v>
      </c>
    </row>
    <row r="9194" spans="1:20" x14ac:dyDescent="0.3">
      <c r="A9194" t="s">
        <v>18441</v>
      </c>
      <c r="B9194" s="171" t="s">
        <v>18442</v>
      </c>
      <c r="C9194" s="171" t="s">
        <v>15344</v>
      </c>
      <c r="D9194" s="171" t="s">
        <v>4</v>
      </c>
      <c r="E9194" s="11">
        <v>43435</v>
      </c>
      <c r="F9194">
        <v>0</v>
      </c>
      <c r="G9194">
        <v>0</v>
      </c>
      <c r="I9194">
        <v>0</v>
      </c>
      <c r="J9194">
        <v>0</v>
      </c>
      <c r="L9194">
        <v>0</v>
      </c>
      <c r="N9194">
        <v>0</v>
      </c>
      <c r="P9194">
        <v>0</v>
      </c>
      <c r="Q9194">
        <v>0</v>
      </c>
      <c r="S9194">
        <v>0</v>
      </c>
      <c r="T9194">
        <v>0.41666666666666669</v>
      </c>
    </row>
    <row r="9195" spans="1:20" x14ac:dyDescent="0.3">
      <c r="A9195" t="s">
        <v>18443</v>
      </c>
      <c r="B9195" s="171" t="s">
        <v>18444</v>
      </c>
      <c r="C9195" s="171" t="s">
        <v>14843</v>
      </c>
      <c r="D9195" s="171" t="s">
        <v>4</v>
      </c>
      <c r="E9195" s="11">
        <v>43435</v>
      </c>
      <c r="F9195">
        <v>0</v>
      </c>
      <c r="G9195">
        <v>0</v>
      </c>
      <c r="I9195">
        <v>0</v>
      </c>
      <c r="J9195">
        <v>0</v>
      </c>
      <c r="L9195">
        <v>0</v>
      </c>
      <c r="N9195">
        <v>0</v>
      </c>
      <c r="P9195">
        <v>0</v>
      </c>
      <c r="Q9195">
        <v>0</v>
      </c>
      <c r="S9195">
        <v>0</v>
      </c>
      <c r="T9195">
        <v>0.5</v>
      </c>
    </row>
    <row r="9196" spans="1:20" x14ac:dyDescent="0.3">
      <c r="A9196" t="s">
        <v>18445</v>
      </c>
      <c r="B9196" s="171" t="s">
        <v>18446</v>
      </c>
      <c r="C9196" s="171" t="s">
        <v>15511</v>
      </c>
      <c r="D9196" s="171" t="s">
        <v>4</v>
      </c>
      <c r="E9196" s="11">
        <v>43466</v>
      </c>
      <c r="F9196">
        <v>27.5</v>
      </c>
      <c r="G9196">
        <v>31</v>
      </c>
      <c r="I9196">
        <v>113</v>
      </c>
      <c r="J9196">
        <v>153</v>
      </c>
      <c r="L9196">
        <v>178</v>
      </c>
      <c r="N9196">
        <v>98</v>
      </c>
      <c r="P9196">
        <v>3</v>
      </c>
      <c r="Q9196">
        <v>8</v>
      </c>
      <c r="S9196">
        <v>15</v>
      </c>
    </row>
    <row r="9197" spans="1:20" x14ac:dyDescent="0.3">
      <c r="A9197" t="s">
        <v>18447</v>
      </c>
      <c r="B9197" s="171" t="s">
        <v>18448</v>
      </c>
      <c r="C9197" s="171" t="s">
        <v>15511</v>
      </c>
      <c r="D9197" s="171" t="s">
        <v>15341</v>
      </c>
      <c r="E9197" s="11">
        <v>43466</v>
      </c>
      <c r="F9197">
        <v>7.5</v>
      </c>
      <c r="G9197">
        <v>8.5</v>
      </c>
      <c r="I9197">
        <v>30</v>
      </c>
      <c r="J9197">
        <v>40</v>
      </c>
      <c r="L9197">
        <v>48</v>
      </c>
      <c r="N9197">
        <v>26</v>
      </c>
      <c r="P9197">
        <v>0</v>
      </c>
      <c r="Q9197">
        <v>4</v>
      </c>
      <c r="S9197">
        <v>4</v>
      </c>
    </row>
    <row r="9198" spans="1:20" x14ac:dyDescent="0.3">
      <c r="A9198" t="s">
        <v>18449</v>
      </c>
      <c r="B9198" s="171" t="s">
        <v>18450</v>
      </c>
      <c r="C9198" s="171" t="s">
        <v>119</v>
      </c>
      <c r="D9198" s="171" t="s">
        <v>80</v>
      </c>
      <c r="E9198" s="11">
        <v>43466</v>
      </c>
      <c r="F9198">
        <v>0</v>
      </c>
      <c r="G9198">
        <v>0</v>
      </c>
      <c r="I9198">
        <v>0</v>
      </c>
      <c r="J9198">
        <v>0</v>
      </c>
      <c r="L9198">
        <v>0</v>
      </c>
      <c r="N9198">
        <v>0</v>
      </c>
      <c r="P9198">
        <v>0</v>
      </c>
      <c r="Q9198">
        <v>0</v>
      </c>
      <c r="S9198">
        <v>0</v>
      </c>
    </row>
    <row r="9199" spans="1:20" x14ac:dyDescent="0.3">
      <c r="A9199" t="s">
        <v>18451</v>
      </c>
      <c r="B9199" s="171" t="s">
        <v>18452</v>
      </c>
      <c r="C9199" s="171" t="s">
        <v>143</v>
      </c>
      <c r="D9199" s="171" t="s">
        <v>80</v>
      </c>
      <c r="E9199" s="11">
        <v>43466</v>
      </c>
      <c r="F9199">
        <v>0</v>
      </c>
      <c r="G9199">
        <v>0</v>
      </c>
      <c r="I9199">
        <v>0</v>
      </c>
      <c r="J9199">
        <v>0</v>
      </c>
      <c r="L9199">
        <v>0</v>
      </c>
      <c r="N9199">
        <v>0</v>
      </c>
      <c r="P9199">
        <v>0</v>
      </c>
      <c r="Q9199">
        <v>0</v>
      </c>
      <c r="S9199">
        <v>0</v>
      </c>
    </row>
    <row r="9200" spans="1:20" x14ac:dyDescent="0.3">
      <c r="A9200" t="s">
        <v>18453</v>
      </c>
      <c r="B9200" s="171" t="s">
        <v>18454</v>
      </c>
      <c r="C9200" s="171" t="s">
        <v>158</v>
      </c>
      <c r="D9200" s="171" t="s">
        <v>80</v>
      </c>
      <c r="E9200" s="11">
        <v>43466</v>
      </c>
      <c r="F9200">
        <v>0</v>
      </c>
      <c r="G9200">
        <v>0</v>
      </c>
      <c r="I9200">
        <v>0</v>
      </c>
      <c r="J9200">
        <v>0</v>
      </c>
      <c r="L9200">
        <v>0</v>
      </c>
      <c r="N9200">
        <v>0</v>
      </c>
      <c r="P9200">
        <v>0</v>
      </c>
      <c r="Q9200">
        <v>0</v>
      </c>
      <c r="S9200">
        <v>0</v>
      </c>
    </row>
    <row r="9201" spans="1:20" x14ac:dyDescent="0.3">
      <c r="A9201" t="s">
        <v>18455</v>
      </c>
      <c r="B9201" s="171" t="s">
        <v>18456</v>
      </c>
      <c r="C9201" s="171" t="s">
        <v>209</v>
      </c>
      <c r="D9201" s="171" t="s">
        <v>80</v>
      </c>
      <c r="E9201" s="11">
        <v>43466</v>
      </c>
      <c r="F9201">
        <v>0</v>
      </c>
      <c r="G9201">
        <v>0</v>
      </c>
      <c r="I9201">
        <v>0</v>
      </c>
      <c r="J9201">
        <v>0</v>
      </c>
      <c r="L9201">
        <v>0</v>
      </c>
      <c r="N9201">
        <v>0</v>
      </c>
      <c r="P9201">
        <v>0</v>
      </c>
      <c r="Q9201">
        <v>0</v>
      </c>
      <c r="S9201">
        <v>0</v>
      </c>
    </row>
    <row r="9202" spans="1:20" x14ac:dyDescent="0.3">
      <c r="A9202" t="s">
        <v>18457</v>
      </c>
      <c r="B9202" s="171" t="s">
        <v>18458</v>
      </c>
      <c r="C9202" s="171" t="s">
        <v>76</v>
      </c>
      <c r="D9202" s="171" t="s">
        <v>4</v>
      </c>
      <c r="E9202" s="11">
        <v>43466</v>
      </c>
      <c r="F9202">
        <v>0</v>
      </c>
      <c r="G9202">
        <v>0</v>
      </c>
      <c r="I9202">
        <v>0</v>
      </c>
      <c r="J9202">
        <v>0</v>
      </c>
      <c r="L9202">
        <v>0</v>
      </c>
      <c r="N9202">
        <v>0</v>
      </c>
      <c r="P9202">
        <v>0</v>
      </c>
      <c r="Q9202">
        <v>0</v>
      </c>
      <c r="S9202">
        <v>0</v>
      </c>
    </row>
    <row r="9203" spans="1:20" x14ac:dyDescent="0.3">
      <c r="A9203" t="s">
        <v>18459</v>
      </c>
      <c r="B9203" s="171" t="s">
        <v>18460</v>
      </c>
      <c r="C9203" s="171" t="s">
        <v>15347</v>
      </c>
      <c r="D9203" s="171" t="s">
        <v>80</v>
      </c>
      <c r="E9203" s="11">
        <v>43466</v>
      </c>
      <c r="F9203">
        <v>0</v>
      </c>
      <c r="G9203">
        <v>0</v>
      </c>
      <c r="I9203">
        <v>0</v>
      </c>
      <c r="J9203">
        <v>0</v>
      </c>
      <c r="L9203">
        <v>0</v>
      </c>
      <c r="N9203">
        <v>0</v>
      </c>
      <c r="P9203">
        <v>0</v>
      </c>
      <c r="Q9203">
        <v>0</v>
      </c>
      <c r="S9203">
        <v>0</v>
      </c>
    </row>
    <row r="9204" spans="1:20" x14ac:dyDescent="0.3">
      <c r="A9204" t="s">
        <v>18461</v>
      </c>
      <c r="B9204" s="171" t="s">
        <v>18462</v>
      </c>
      <c r="C9204" s="171" t="s">
        <v>203</v>
      </c>
      <c r="D9204" s="171" t="s">
        <v>80</v>
      </c>
      <c r="E9204" s="11">
        <v>43466</v>
      </c>
      <c r="F9204">
        <v>3</v>
      </c>
      <c r="G9204">
        <v>3.5</v>
      </c>
      <c r="I9204">
        <v>11</v>
      </c>
      <c r="J9204">
        <v>17</v>
      </c>
      <c r="L9204">
        <v>20</v>
      </c>
      <c r="N9204">
        <v>10</v>
      </c>
      <c r="P9204">
        <v>0</v>
      </c>
      <c r="Q9204">
        <v>0</v>
      </c>
      <c r="S9204">
        <v>1</v>
      </c>
    </row>
    <row r="9205" spans="1:20" x14ac:dyDescent="0.3">
      <c r="A9205" t="s">
        <v>18463</v>
      </c>
      <c r="B9205" s="171" t="s">
        <v>18464</v>
      </c>
      <c r="C9205" s="171" t="s">
        <v>15340</v>
      </c>
      <c r="D9205" s="171" t="s">
        <v>15341</v>
      </c>
      <c r="E9205" s="11">
        <v>43466</v>
      </c>
      <c r="F9205">
        <v>1.5</v>
      </c>
      <c r="G9205">
        <v>2.5</v>
      </c>
      <c r="I9205">
        <v>3</v>
      </c>
      <c r="J9205">
        <v>8</v>
      </c>
      <c r="L9205">
        <v>14</v>
      </c>
      <c r="N9205">
        <v>3</v>
      </c>
      <c r="P9205">
        <v>0</v>
      </c>
      <c r="Q9205">
        <v>0</v>
      </c>
      <c r="S9205">
        <v>0</v>
      </c>
    </row>
    <row r="9206" spans="1:20" x14ac:dyDescent="0.3">
      <c r="A9206" t="s">
        <v>18465</v>
      </c>
      <c r="B9206" s="171" t="s">
        <v>18466</v>
      </c>
      <c r="C9206" s="171" t="s">
        <v>15344</v>
      </c>
      <c r="D9206" s="171" t="s">
        <v>15341</v>
      </c>
      <c r="E9206" s="11">
        <v>43466</v>
      </c>
      <c r="F9206">
        <v>0</v>
      </c>
      <c r="G9206">
        <v>0</v>
      </c>
      <c r="I9206">
        <v>0</v>
      </c>
      <c r="J9206">
        <v>0</v>
      </c>
      <c r="L9206">
        <v>0</v>
      </c>
      <c r="N9206">
        <v>0</v>
      </c>
      <c r="P9206">
        <v>0</v>
      </c>
      <c r="Q9206">
        <v>0</v>
      </c>
      <c r="S9206">
        <v>0</v>
      </c>
    </row>
    <row r="9207" spans="1:20" x14ac:dyDescent="0.3">
      <c r="A9207" t="s">
        <v>18467</v>
      </c>
      <c r="B9207" s="171" t="s">
        <v>18468</v>
      </c>
      <c r="C9207" s="171" t="s">
        <v>15347</v>
      </c>
      <c r="D9207" s="171" t="s">
        <v>15341</v>
      </c>
      <c r="E9207" s="11">
        <v>43466</v>
      </c>
      <c r="F9207">
        <v>2</v>
      </c>
      <c r="G9207">
        <v>2.5</v>
      </c>
      <c r="I9207">
        <v>12</v>
      </c>
      <c r="J9207">
        <v>11</v>
      </c>
      <c r="L9207">
        <v>14</v>
      </c>
      <c r="N9207">
        <v>12</v>
      </c>
      <c r="P9207">
        <v>0</v>
      </c>
      <c r="Q9207">
        <v>0</v>
      </c>
      <c r="S9207">
        <v>0</v>
      </c>
    </row>
    <row r="9208" spans="1:20" x14ac:dyDescent="0.3">
      <c r="A9208" t="s">
        <v>18469</v>
      </c>
      <c r="B9208" s="171" t="s">
        <v>18470</v>
      </c>
      <c r="C9208" s="171" t="s">
        <v>203</v>
      </c>
      <c r="D9208" s="171" t="s">
        <v>15341</v>
      </c>
      <c r="E9208" s="11">
        <v>43466</v>
      </c>
      <c r="F9208">
        <v>0</v>
      </c>
      <c r="G9208">
        <v>0</v>
      </c>
      <c r="I9208">
        <v>0</v>
      </c>
      <c r="J9208">
        <v>0</v>
      </c>
      <c r="L9208">
        <v>0</v>
      </c>
      <c r="N9208">
        <v>0</v>
      </c>
      <c r="P9208">
        <v>0</v>
      </c>
      <c r="Q9208">
        <v>0</v>
      </c>
      <c r="S9208">
        <v>0</v>
      </c>
    </row>
    <row r="9209" spans="1:20" x14ac:dyDescent="0.3">
      <c r="A9209" t="s">
        <v>18471</v>
      </c>
      <c r="B9209" s="171" t="s">
        <v>18472</v>
      </c>
      <c r="C9209" s="171" t="s">
        <v>18126</v>
      </c>
      <c r="D9209" s="171" t="s">
        <v>80</v>
      </c>
      <c r="E9209" s="11">
        <v>43466</v>
      </c>
      <c r="F9209">
        <v>0</v>
      </c>
      <c r="G9209">
        <v>0</v>
      </c>
      <c r="I9209">
        <v>0</v>
      </c>
      <c r="J9209">
        <v>0</v>
      </c>
      <c r="L9209">
        <v>0</v>
      </c>
      <c r="N9209">
        <v>0</v>
      </c>
      <c r="P9209">
        <v>0</v>
      </c>
      <c r="Q9209">
        <v>0</v>
      </c>
      <c r="S9209">
        <v>0</v>
      </c>
    </row>
    <row r="9210" spans="1:20" x14ac:dyDescent="0.3">
      <c r="A9210" t="s">
        <v>18473</v>
      </c>
      <c r="B9210" s="171" t="s">
        <v>18474</v>
      </c>
      <c r="C9210" s="171" t="s">
        <v>128</v>
      </c>
      <c r="D9210" s="171" t="s">
        <v>80</v>
      </c>
      <c r="E9210" s="11">
        <v>43466</v>
      </c>
      <c r="F9210">
        <v>0</v>
      </c>
      <c r="G9210">
        <v>0</v>
      </c>
      <c r="I9210">
        <v>0</v>
      </c>
      <c r="J9210">
        <v>0</v>
      </c>
      <c r="L9210">
        <v>0</v>
      </c>
      <c r="N9210">
        <v>0</v>
      </c>
      <c r="P9210">
        <v>0</v>
      </c>
      <c r="Q9210">
        <v>0</v>
      </c>
      <c r="S9210">
        <v>0</v>
      </c>
    </row>
    <row r="9211" spans="1:20" x14ac:dyDescent="0.3">
      <c r="A9211" t="s">
        <v>18475</v>
      </c>
      <c r="B9211" s="171" t="s">
        <v>18476</v>
      </c>
      <c r="C9211" s="171" t="s">
        <v>14824</v>
      </c>
      <c r="D9211" s="171" t="s">
        <v>80</v>
      </c>
      <c r="E9211" s="11">
        <v>43466</v>
      </c>
      <c r="F9211">
        <v>0</v>
      </c>
      <c r="G9211">
        <v>0</v>
      </c>
      <c r="I9211">
        <v>0</v>
      </c>
      <c r="J9211">
        <v>0</v>
      </c>
      <c r="L9211">
        <v>0</v>
      </c>
      <c r="N9211">
        <v>0</v>
      </c>
      <c r="P9211">
        <v>0</v>
      </c>
      <c r="Q9211">
        <v>0</v>
      </c>
      <c r="S9211">
        <v>0</v>
      </c>
    </row>
    <row r="9212" spans="1:20" x14ac:dyDescent="0.3">
      <c r="A9212" t="s">
        <v>18477</v>
      </c>
      <c r="B9212" s="171" t="s">
        <v>18478</v>
      </c>
      <c r="C9212" s="171" t="s">
        <v>152</v>
      </c>
      <c r="D9212" s="171" t="s">
        <v>80</v>
      </c>
      <c r="E9212" s="11">
        <v>43466</v>
      </c>
      <c r="F9212">
        <v>3</v>
      </c>
      <c r="G9212">
        <v>4</v>
      </c>
      <c r="I9212">
        <v>30</v>
      </c>
      <c r="J9212">
        <v>18</v>
      </c>
      <c r="L9212">
        <v>24</v>
      </c>
      <c r="N9212">
        <v>17</v>
      </c>
      <c r="O9212">
        <v>0.8</v>
      </c>
      <c r="P9212">
        <v>0</v>
      </c>
      <c r="Q9212">
        <v>0</v>
      </c>
      <c r="S9212">
        <v>13</v>
      </c>
    </row>
    <row r="9213" spans="1:20" x14ac:dyDescent="0.3">
      <c r="A9213" t="s">
        <v>18479</v>
      </c>
      <c r="B9213" s="171" t="s">
        <v>18480</v>
      </c>
      <c r="C9213" s="171" t="s">
        <v>194</v>
      </c>
      <c r="D9213" s="171" t="s">
        <v>80</v>
      </c>
      <c r="E9213" s="11">
        <v>43466</v>
      </c>
      <c r="F9213">
        <v>5</v>
      </c>
      <c r="G9213">
        <v>6</v>
      </c>
      <c r="I9213">
        <v>30</v>
      </c>
      <c r="J9213">
        <v>34</v>
      </c>
      <c r="L9213">
        <v>40</v>
      </c>
      <c r="N9213">
        <v>20</v>
      </c>
      <c r="O9213">
        <v>0.97499999999999998</v>
      </c>
      <c r="P9213">
        <v>3</v>
      </c>
      <c r="Q9213">
        <v>3</v>
      </c>
      <c r="S9213">
        <v>10</v>
      </c>
    </row>
    <row r="9214" spans="1:20" x14ac:dyDescent="0.3">
      <c r="A9214" t="s">
        <v>18481</v>
      </c>
      <c r="B9214" s="171" t="s">
        <v>18482</v>
      </c>
      <c r="C9214" s="171" t="s">
        <v>18137</v>
      </c>
      <c r="D9214" s="171" t="s">
        <v>80</v>
      </c>
      <c r="E9214" s="11">
        <v>43466</v>
      </c>
      <c r="F9214">
        <v>0</v>
      </c>
      <c r="G9214">
        <v>0</v>
      </c>
      <c r="I9214">
        <v>0</v>
      </c>
      <c r="J9214">
        <v>0</v>
      </c>
      <c r="L9214">
        <v>0</v>
      </c>
      <c r="N9214">
        <v>0</v>
      </c>
      <c r="P9214">
        <v>0</v>
      </c>
      <c r="Q9214">
        <v>0</v>
      </c>
      <c r="S9214">
        <v>0</v>
      </c>
    </row>
    <row r="9215" spans="1:20" x14ac:dyDescent="0.3">
      <c r="A9215" t="s">
        <v>18483</v>
      </c>
      <c r="B9215" s="171" t="s">
        <v>18484</v>
      </c>
      <c r="C9215" s="171" t="s">
        <v>18140</v>
      </c>
      <c r="D9215" s="171" t="s">
        <v>80</v>
      </c>
      <c r="E9215" s="11">
        <v>43466</v>
      </c>
      <c r="F9215">
        <v>0</v>
      </c>
      <c r="G9215">
        <v>0</v>
      </c>
      <c r="I9215">
        <v>0</v>
      </c>
      <c r="J9215">
        <v>0</v>
      </c>
      <c r="L9215">
        <v>0</v>
      </c>
      <c r="N9215">
        <v>0</v>
      </c>
      <c r="P9215">
        <v>0</v>
      </c>
      <c r="Q9215">
        <v>0</v>
      </c>
      <c r="S9215">
        <v>0</v>
      </c>
      <c r="T9215">
        <v>0.44811463046757166</v>
      </c>
    </row>
    <row r="9216" spans="1:20" x14ac:dyDescent="0.3">
      <c r="A9216" t="s">
        <v>18485</v>
      </c>
      <c r="B9216" s="171" t="s">
        <v>18486</v>
      </c>
      <c r="C9216" s="171" t="s">
        <v>236</v>
      </c>
      <c r="D9216" s="171" t="s">
        <v>80</v>
      </c>
      <c r="E9216" s="11">
        <v>43466</v>
      </c>
      <c r="F9216">
        <v>0</v>
      </c>
      <c r="G9216">
        <v>0</v>
      </c>
      <c r="I9216">
        <v>0</v>
      </c>
      <c r="J9216">
        <v>0</v>
      </c>
      <c r="L9216">
        <v>0</v>
      </c>
      <c r="N9216">
        <v>0</v>
      </c>
      <c r="P9216">
        <v>0</v>
      </c>
      <c r="Q9216">
        <v>0</v>
      </c>
      <c r="S9216">
        <v>0</v>
      </c>
      <c r="T9216">
        <v>0.20323331352743115</v>
      </c>
    </row>
    <row r="9217" spans="1:20" x14ac:dyDescent="0.3">
      <c r="A9217" t="s">
        <v>18487</v>
      </c>
      <c r="B9217" s="171" t="s">
        <v>18488</v>
      </c>
      <c r="C9217" s="171" t="s">
        <v>239</v>
      </c>
      <c r="D9217" s="171" t="s">
        <v>80</v>
      </c>
      <c r="E9217" s="11">
        <v>43466</v>
      </c>
      <c r="F9217">
        <v>0</v>
      </c>
      <c r="G9217">
        <v>0</v>
      </c>
      <c r="I9217">
        <v>0</v>
      </c>
      <c r="J9217">
        <v>0</v>
      </c>
      <c r="L9217">
        <v>0</v>
      </c>
      <c r="N9217">
        <v>0</v>
      </c>
      <c r="P9217">
        <v>0</v>
      </c>
      <c r="Q9217">
        <v>0</v>
      </c>
      <c r="S9217">
        <v>0</v>
      </c>
      <c r="T9217">
        <v>0.61590909090909096</v>
      </c>
    </row>
    <row r="9218" spans="1:20" x14ac:dyDescent="0.3">
      <c r="A9218" t="s">
        <v>18489</v>
      </c>
      <c r="B9218" s="171" t="s">
        <v>18490</v>
      </c>
      <c r="C9218" s="171" t="s">
        <v>176</v>
      </c>
      <c r="D9218" s="171" t="s">
        <v>80</v>
      </c>
      <c r="E9218" s="11">
        <v>43466</v>
      </c>
      <c r="F9218">
        <v>3</v>
      </c>
      <c r="G9218">
        <v>3</v>
      </c>
      <c r="I9218">
        <v>19</v>
      </c>
      <c r="J9218">
        <v>18</v>
      </c>
      <c r="L9218">
        <v>18</v>
      </c>
      <c r="N9218">
        <v>17</v>
      </c>
      <c r="P9218">
        <v>0</v>
      </c>
      <c r="Q9218">
        <v>1</v>
      </c>
      <c r="S9218">
        <v>2</v>
      </c>
      <c r="T9218">
        <v>0.75363636363636366</v>
      </c>
    </row>
    <row r="9219" spans="1:20" x14ac:dyDescent="0.3">
      <c r="A9219" t="s">
        <v>18491</v>
      </c>
      <c r="B9219" s="171" t="s">
        <v>18492</v>
      </c>
      <c r="C9219" s="171" t="s">
        <v>206</v>
      </c>
      <c r="D9219" s="171" t="s">
        <v>80</v>
      </c>
      <c r="E9219" s="11">
        <v>43466</v>
      </c>
      <c r="F9219">
        <v>1.5</v>
      </c>
      <c r="G9219">
        <v>2.5</v>
      </c>
      <c r="I9219">
        <v>4</v>
      </c>
      <c r="J9219">
        <v>8</v>
      </c>
      <c r="L9219">
        <v>14</v>
      </c>
      <c r="N9219">
        <v>4</v>
      </c>
      <c r="P9219">
        <v>1</v>
      </c>
      <c r="Q9219">
        <v>1</v>
      </c>
      <c r="S9219">
        <v>0</v>
      </c>
      <c r="T9219">
        <v>0.74999999999999989</v>
      </c>
    </row>
    <row r="9220" spans="1:20" x14ac:dyDescent="0.3">
      <c r="A9220" t="s">
        <v>18493</v>
      </c>
      <c r="B9220" s="171" t="s">
        <v>18494</v>
      </c>
      <c r="C9220" s="171" t="s">
        <v>176</v>
      </c>
      <c r="D9220" s="171" t="s">
        <v>15341</v>
      </c>
      <c r="E9220" s="11">
        <v>43466</v>
      </c>
      <c r="F9220">
        <v>1.5</v>
      </c>
      <c r="G9220">
        <v>1.5</v>
      </c>
      <c r="I9220">
        <v>7</v>
      </c>
      <c r="J9220">
        <v>7</v>
      </c>
      <c r="L9220">
        <v>8</v>
      </c>
      <c r="N9220">
        <v>5</v>
      </c>
      <c r="P9220">
        <v>0</v>
      </c>
      <c r="Q9220">
        <v>1</v>
      </c>
      <c r="S9220">
        <v>2</v>
      </c>
      <c r="T9220">
        <v>0.61499999999999999</v>
      </c>
    </row>
    <row r="9221" spans="1:20" x14ac:dyDescent="0.3">
      <c r="A9221" t="s">
        <v>18495</v>
      </c>
      <c r="B9221" s="171" t="s">
        <v>18496</v>
      </c>
      <c r="C9221" s="171" t="s">
        <v>206</v>
      </c>
      <c r="D9221" s="171" t="s">
        <v>15341</v>
      </c>
      <c r="E9221" s="11">
        <v>43466</v>
      </c>
      <c r="F9221">
        <v>0.5</v>
      </c>
      <c r="G9221">
        <v>0.5</v>
      </c>
      <c r="I9221">
        <v>0</v>
      </c>
      <c r="J9221">
        <v>3</v>
      </c>
      <c r="L9221">
        <v>3</v>
      </c>
      <c r="N9221">
        <v>0</v>
      </c>
      <c r="P9221">
        <v>0</v>
      </c>
      <c r="Q9221">
        <v>0</v>
      </c>
      <c r="S9221">
        <v>0</v>
      </c>
      <c r="T9221">
        <v>0.57199999999999995</v>
      </c>
    </row>
    <row r="9222" spans="1:20" x14ac:dyDescent="0.3">
      <c r="A9222" t="s">
        <v>18497</v>
      </c>
      <c r="B9222" s="171" t="s">
        <v>18498</v>
      </c>
      <c r="C9222" s="171" t="s">
        <v>16544</v>
      </c>
      <c r="D9222" s="171" t="s">
        <v>15341</v>
      </c>
      <c r="E9222" s="11">
        <v>43466</v>
      </c>
      <c r="F9222">
        <v>2</v>
      </c>
      <c r="G9222">
        <v>1.5</v>
      </c>
      <c r="I9222">
        <v>8</v>
      </c>
      <c r="J9222">
        <v>11</v>
      </c>
      <c r="L9222">
        <v>9</v>
      </c>
      <c r="N9222">
        <v>6</v>
      </c>
      <c r="P9222">
        <v>0</v>
      </c>
      <c r="Q9222">
        <v>3</v>
      </c>
      <c r="S9222">
        <v>2</v>
      </c>
      <c r="T9222">
        <v>0.6283333333333333</v>
      </c>
    </row>
    <row r="9223" spans="1:20" x14ac:dyDescent="0.3">
      <c r="A9223" t="s">
        <v>18499</v>
      </c>
      <c r="B9223" s="171" t="s">
        <v>18500</v>
      </c>
      <c r="C9223" s="171" t="s">
        <v>113</v>
      </c>
      <c r="D9223" s="171" t="s">
        <v>80</v>
      </c>
      <c r="E9223" s="11">
        <v>43466</v>
      </c>
      <c r="F9223">
        <v>3</v>
      </c>
      <c r="G9223">
        <v>4.5</v>
      </c>
      <c r="I9223">
        <v>10</v>
      </c>
      <c r="J9223">
        <v>16</v>
      </c>
      <c r="L9223">
        <v>26</v>
      </c>
      <c r="N9223">
        <v>7</v>
      </c>
      <c r="P9223">
        <v>0</v>
      </c>
      <c r="Q9223">
        <v>0</v>
      </c>
      <c r="S9223">
        <v>3</v>
      </c>
      <c r="T9223">
        <v>0.54833333333333334</v>
      </c>
    </row>
    <row r="9224" spans="1:20" x14ac:dyDescent="0.3">
      <c r="A9224" t="s">
        <v>18501</v>
      </c>
      <c r="B9224" s="171" t="s">
        <v>18502</v>
      </c>
      <c r="C9224" s="171" t="s">
        <v>131</v>
      </c>
      <c r="D9224" s="171" t="s">
        <v>80</v>
      </c>
      <c r="E9224" s="11">
        <v>43466</v>
      </c>
      <c r="F9224">
        <v>0</v>
      </c>
      <c r="G9224">
        <v>0</v>
      </c>
      <c r="I9224">
        <v>0</v>
      </c>
      <c r="J9224">
        <v>0</v>
      </c>
      <c r="L9224">
        <v>0</v>
      </c>
      <c r="N9224">
        <v>0</v>
      </c>
      <c r="P9224">
        <v>0</v>
      </c>
      <c r="Q9224">
        <v>0</v>
      </c>
      <c r="S9224">
        <v>0</v>
      </c>
      <c r="T9224">
        <v>0.43999999999999995</v>
      </c>
    </row>
    <row r="9225" spans="1:20" x14ac:dyDescent="0.3">
      <c r="A9225" t="s">
        <v>18503</v>
      </c>
      <c r="B9225" s="171" t="s">
        <v>18504</v>
      </c>
      <c r="C9225" s="171" t="s">
        <v>14843</v>
      </c>
      <c r="D9225" s="171" t="s">
        <v>80</v>
      </c>
      <c r="E9225" s="11">
        <v>43466</v>
      </c>
      <c r="F9225">
        <v>0</v>
      </c>
      <c r="G9225">
        <v>0</v>
      </c>
      <c r="I9225">
        <v>0</v>
      </c>
      <c r="J9225">
        <v>0</v>
      </c>
      <c r="L9225">
        <v>0</v>
      </c>
      <c r="N9225">
        <v>0</v>
      </c>
      <c r="P9225">
        <v>0</v>
      </c>
      <c r="Q9225">
        <v>0</v>
      </c>
      <c r="S9225">
        <v>0</v>
      </c>
      <c r="T9225">
        <v>0.48833333333333334</v>
      </c>
    </row>
    <row r="9226" spans="1:20" x14ac:dyDescent="0.3">
      <c r="A9226" t="s">
        <v>18505</v>
      </c>
      <c r="B9226" s="171" t="s">
        <v>18506</v>
      </c>
      <c r="C9226" s="171" t="s">
        <v>155</v>
      </c>
      <c r="D9226" s="171" t="s">
        <v>80</v>
      </c>
      <c r="E9226" s="11">
        <v>43466</v>
      </c>
      <c r="F9226">
        <v>2.5</v>
      </c>
      <c r="G9226">
        <v>1.5</v>
      </c>
      <c r="I9226">
        <v>6</v>
      </c>
      <c r="J9226">
        <v>14</v>
      </c>
      <c r="L9226">
        <v>9</v>
      </c>
      <c r="N9226">
        <v>5</v>
      </c>
      <c r="P9226">
        <v>0</v>
      </c>
      <c r="Q9226">
        <v>0</v>
      </c>
      <c r="S9226">
        <v>1</v>
      </c>
      <c r="T9226">
        <v>0.45666666666666661</v>
      </c>
    </row>
    <row r="9227" spans="1:20" x14ac:dyDescent="0.3">
      <c r="A9227" t="s">
        <v>18507</v>
      </c>
      <c r="B9227" s="171" t="s">
        <v>18508</v>
      </c>
      <c r="C9227" s="171" t="s">
        <v>16232</v>
      </c>
      <c r="D9227" s="171" t="s">
        <v>80</v>
      </c>
      <c r="E9227" s="11">
        <v>43466</v>
      </c>
      <c r="F9227">
        <v>1.5</v>
      </c>
      <c r="G9227">
        <v>1.5</v>
      </c>
      <c r="I9227">
        <v>6</v>
      </c>
      <c r="J9227">
        <v>8</v>
      </c>
      <c r="L9227">
        <v>8</v>
      </c>
      <c r="N9227">
        <v>5</v>
      </c>
      <c r="P9227">
        <v>1</v>
      </c>
      <c r="Q9227">
        <v>1</v>
      </c>
      <c r="S9227">
        <v>1</v>
      </c>
      <c r="T9227">
        <v>0.42666666666666669</v>
      </c>
    </row>
    <row r="9228" spans="1:20" x14ac:dyDescent="0.3">
      <c r="A9228" t="s">
        <v>18509</v>
      </c>
      <c r="B9228" s="171" t="s">
        <v>18510</v>
      </c>
      <c r="C9228" s="171" t="s">
        <v>16557</v>
      </c>
      <c r="D9228" s="171" t="s">
        <v>80</v>
      </c>
      <c r="E9228" s="11">
        <v>43466</v>
      </c>
      <c r="F9228">
        <v>0</v>
      </c>
      <c r="G9228">
        <v>0</v>
      </c>
      <c r="I9228">
        <v>0</v>
      </c>
      <c r="J9228">
        <v>0</v>
      </c>
      <c r="L9228">
        <v>0</v>
      </c>
      <c r="N9228">
        <v>0</v>
      </c>
      <c r="P9228">
        <v>0</v>
      </c>
      <c r="Q9228">
        <v>0</v>
      </c>
      <c r="S9228">
        <v>0</v>
      </c>
    </row>
    <row r="9229" spans="1:20" x14ac:dyDescent="0.3">
      <c r="A9229" t="s">
        <v>18511</v>
      </c>
      <c r="B9229" s="171" t="s">
        <v>18512</v>
      </c>
      <c r="C9229" s="171" t="s">
        <v>188</v>
      </c>
      <c r="D9229" s="171" t="s">
        <v>80</v>
      </c>
      <c r="E9229" s="11">
        <v>43466</v>
      </c>
      <c r="F9229">
        <v>5.5</v>
      </c>
      <c r="G9229">
        <v>6</v>
      </c>
      <c r="I9229">
        <v>27</v>
      </c>
      <c r="J9229">
        <v>32</v>
      </c>
      <c r="L9229">
        <v>35</v>
      </c>
      <c r="N9229">
        <v>24</v>
      </c>
      <c r="P9229">
        <v>1</v>
      </c>
      <c r="Q9229">
        <v>1</v>
      </c>
      <c r="S9229">
        <v>3</v>
      </c>
    </row>
    <row r="9230" spans="1:20" x14ac:dyDescent="0.3">
      <c r="A9230" t="s">
        <v>18513</v>
      </c>
      <c r="B9230" s="171" t="s">
        <v>18514</v>
      </c>
      <c r="C9230" s="171" t="s">
        <v>227</v>
      </c>
      <c r="D9230" s="171" t="s">
        <v>80</v>
      </c>
      <c r="E9230" s="11">
        <v>43466</v>
      </c>
      <c r="F9230">
        <v>0</v>
      </c>
      <c r="G9230">
        <v>0</v>
      </c>
      <c r="I9230">
        <v>0</v>
      </c>
      <c r="J9230">
        <v>0</v>
      </c>
      <c r="L9230">
        <v>0</v>
      </c>
      <c r="N9230">
        <v>0</v>
      </c>
      <c r="P9230">
        <v>0</v>
      </c>
      <c r="Q9230">
        <v>0</v>
      </c>
      <c r="S9230">
        <v>0</v>
      </c>
    </row>
    <row r="9231" spans="1:20" x14ac:dyDescent="0.3">
      <c r="A9231" t="s">
        <v>18515</v>
      </c>
      <c r="B9231" s="171" t="s">
        <v>18516</v>
      </c>
      <c r="C9231" s="171" t="s">
        <v>116</v>
      </c>
      <c r="D9231" s="171" t="s">
        <v>80</v>
      </c>
      <c r="E9231" s="11">
        <v>43466</v>
      </c>
      <c r="F9231">
        <v>4</v>
      </c>
      <c r="G9231">
        <v>5</v>
      </c>
      <c r="I9231">
        <v>62</v>
      </c>
      <c r="J9231">
        <v>47</v>
      </c>
      <c r="L9231">
        <v>64</v>
      </c>
      <c r="N9231">
        <v>62</v>
      </c>
      <c r="P9231">
        <v>0</v>
      </c>
      <c r="Q9231">
        <v>0</v>
      </c>
      <c r="S9231">
        <v>0</v>
      </c>
    </row>
    <row r="9232" spans="1:20" x14ac:dyDescent="0.3">
      <c r="A9232" t="s">
        <v>18517</v>
      </c>
      <c r="B9232" s="171" t="s">
        <v>18518</v>
      </c>
      <c r="C9232" s="171" t="s">
        <v>9862</v>
      </c>
      <c r="D9232" s="171" t="s">
        <v>80</v>
      </c>
      <c r="E9232" s="11">
        <v>43466</v>
      </c>
      <c r="F9232">
        <v>0</v>
      </c>
      <c r="G9232">
        <v>0</v>
      </c>
      <c r="I9232">
        <v>0</v>
      </c>
      <c r="J9232">
        <v>0</v>
      </c>
      <c r="L9232">
        <v>0</v>
      </c>
      <c r="N9232">
        <v>0</v>
      </c>
      <c r="P9232">
        <v>0</v>
      </c>
      <c r="Q9232">
        <v>0</v>
      </c>
      <c r="S9232">
        <v>0</v>
      </c>
    </row>
    <row r="9233" spans="1:19" x14ac:dyDescent="0.3">
      <c r="A9233" t="s">
        <v>18519</v>
      </c>
      <c r="B9233" s="171" t="s">
        <v>18520</v>
      </c>
      <c r="C9233" s="171" t="s">
        <v>140</v>
      </c>
      <c r="D9233" s="171" t="s">
        <v>80</v>
      </c>
      <c r="E9233" s="11">
        <v>43466</v>
      </c>
      <c r="F9233">
        <v>4</v>
      </c>
      <c r="G9233">
        <v>6</v>
      </c>
      <c r="I9233">
        <v>56</v>
      </c>
      <c r="J9233">
        <v>44</v>
      </c>
      <c r="L9233">
        <v>66</v>
      </c>
      <c r="N9233">
        <v>56</v>
      </c>
      <c r="P9233">
        <v>0</v>
      </c>
      <c r="Q9233">
        <v>0</v>
      </c>
      <c r="S9233">
        <v>0</v>
      </c>
    </row>
    <row r="9234" spans="1:19" x14ac:dyDescent="0.3">
      <c r="A9234" t="s">
        <v>18521</v>
      </c>
      <c r="B9234" s="171" t="s">
        <v>18522</v>
      </c>
      <c r="C9234" s="171" t="s">
        <v>8590</v>
      </c>
      <c r="D9234" s="171" t="s">
        <v>80</v>
      </c>
      <c r="E9234" s="11">
        <v>43466</v>
      </c>
      <c r="F9234">
        <v>0</v>
      </c>
      <c r="G9234">
        <v>0</v>
      </c>
      <c r="I9234">
        <v>0</v>
      </c>
      <c r="J9234">
        <v>0</v>
      </c>
      <c r="L9234">
        <v>0</v>
      </c>
      <c r="N9234">
        <v>0</v>
      </c>
      <c r="P9234">
        <v>0</v>
      </c>
      <c r="Q9234">
        <v>0</v>
      </c>
      <c r="S9234">
        <v>0</v>
      </c>
    </row>
    <row r="9235" spans="1:19" x14ac:dyDescent="0.3">
      <c r="A9235" t="s">
        <v>18523</v>
      </c>
      <c r="B9235" s="171" t="s">
        <v>18524</v>
      </c>
      <c r="C9235" s="171" t="s">
        <v>170</v>
      </c>
      <c r="D9235" s="171" t="s">
        <v>80</v>
      </c>
      <c r="E9235" s="11">
        <v>43466</v>
      </c>
      <c r="F9235">
        <v>5</v>
      </c>
      <c r="G9235">
        <v>5.5</v>
      </c>
      <c r="I9235">
        <v>39</v>
      </c>
      <c r="J9235">
        <v>55</v>
      </c>
      <c r="L9235">
        <v>62</v>
      </c>
      <c r="N9235">
        <v>37</v>
      </c>
      <c r="P9235">
        <v>0</v>
      </c>
      <c r="Q9235">
        <v>7</v>
      </c>
      <c r="S9235">
        <v>2</v>
      </c>
    </row>
    <row r="9236" spans="1:19" x14ac:dyDescent="0.3">
      <c r="A9236" t="s">
        <v>18525</v>
      </c>
      <c r="B9236" s="171" t="s">
        <v>18526</v>
      </c>
      <c r="C9236" s="171" t="s">
        <v>182</v>
      </c>
      <c r="D9236" s="171" t="s">
        <v>80</v>
      </c>
      <c r="E9236" s="11">
        <v>43466</v>
      </c>
      <c r="F9236">
        <v>8</v>
      </c>
      <c r="G9236">
        <v>8</v>
      </c>
      <c r="I9236">
        <v>119</v>
      </c>
      <c r="J9236">
        <v>91</v>
      </c>
      <c r="L9236">
        <v>91</v>
      </c>
      <c r="N9236">
        <v>103</v>
      </c>
      <c r="P9236">
        <v>0</v>
      </c>
      <c r="Q9236">
        <v>4</v>
      </c>
      <c r="S9236">
        <v>16</v>
      </c>
    </row>
    <row r="9237" spans="1:19" x14ac:dyDescent="0.3">
      <c r="A9237" t="s">
        <v>18527</v>
      </c>
      <c r="B9237" s="171" t="s">
        <v>18528</v>
      </c>
      <c r="C9237" s="171" t="s">
        <v>197</v>
      </c>
      <c r="D9237" s="171" t="s">
        <v>80</v>
      </c>
      <c r="E9237" s="11">
        <v>43466</v>
      </c>
      <c r="F9237">
        <v>8.5</v>
      </c>
      <c r="G9237">
        <v>9.5</v>
      </c>
      <c r="I9237">
        <v>45</v>
      </c>
      <c r="J9237">
        <v>84</v>
      </c>
      <c r="L9237">
        <v>98</v>
      </c>
      <c r="N9237">
        <v>41</v>
      </c>
      <c r="P9237">
        <v>12</v>
      </c>
      <c r="Q9237">
        <v>13</v>
      </c>
      <c r="S9237">
        <v>4</v>
      </c>
    </row>
    <row r="9238" spans="1:19" x14ac:dyDescent="0.3">
      <c r="A9238" t="s">
        <v>18529</v>
      </c>
      <c r="B9238" s="171" t="s">
        <v>18530</v>
      </c>
      <c r="C9238" s="171" t="s">
        <v>218</v>
      </c>
      <c r="D9238" s="171" t="s">
        <v>80</v>
      </c>
      <c r="E9238" s="11">
        <v>43466</v>
      </c>
      <c r="F9238">
        <v>1.5</v>
      </c>
      <c r="G9238">
        <v>3.5</v>
      </c>
      <c r="I9238">
        <v>24</v>
      </c>
      <c r="J9238">
        <v>18</v>
      </c>
      <c r="L9238">
        <v>46</v>
      </c>
      <c r="N9238">
        <v>8</v>
      </c>
      <c r="P9238">
        <v>8</v>
      </c>
      <c r="Q9238">
        <v>10</v>
      </c>
      <c r="S9238">
        <v>16</v>
      </c>
    </row>
    <row r="9239" spans="1:19" x14ac:dyDescent="0.3">
      <c r="A9239" t="s">
        <v>18531</v>
      </c>
      <c r="B9239" s="171" t="s">
        <v>18532</v>
      </c>
      <c r="C9239" s="171" t="s">
        <v>230</v>
      </c>
      <c r="D9239" s="171" t="s">
        <v>80</v>
      </c>
      <c r="E9239" s="11">
        <v>43466</v>
      </c>
      <c r="F9239">
        <v>0</v>
      </c>
      <c r="G9239">
        <v>0</v>
      </c>
      <c r="I9239">
        <v>0</v>
      </c>
      <c r="J9239">
        <v>0</v>
      </c>
      <c r="L9239">
        <v>0</v>
      </c>
      <c r="N9239">
        <v>0</v>
      </c>
      <c r="P9239">
        <v>0</v>
      </c>
      <c r="Q9239">
        <v>0</v>
      </c>
      <c r="S9239">
        <v>0</v>
      </c>
    </row>
    <row r="9240" spans="1:19" x14ac:dyDescent="0.3">
      <c r="A9240" t="s">
        <v>18533</v>
      </c>
      <c r="B9240" s="171" t="s">
        <v>18534</v>
      </c>
      <c r="C9240" s="171" t="s">
        <v>8193</v>
      </c>
      <c r="D9240" s="171" t="s">
        <v>80</v>
      </c>
      <c r="E9240" s="11">
        <v>43466</v>
      </c>
      <c r="F9240">
        <v>0</v>
      </c>
      <c r="G9240">
        <v>0</v>
      </c>
      <c r="I9240">
        <v>0</v>
      </c>
      <c r="J9240">
        <v>0</v>
      </c>
      <c r="L9240">
        <v>0</v>
      </c>
      <c r="N9240">
        <v>0</v>
      </c>
      <c r="P9240">
        <v>0</v>
      </c>
      <c r="Q9240">
        <v>0</v>
      </c>
      <c r="S9240">
        <v>0</v>
      </c>
    </row>
    <row r="9241" spans="1:19" x14ac:dyDescent="0.3">
      <c r="A9241" t="s">
        <v>18535</v>
      </c>
      <c r="B9241" s="171" t="s">
        <v>18536</v>
      </c>
      <c r="C9241" s="171" t="s">
        <v>10522</v>
      </c>
      <c r="D9241" s="171" t="s">
        <v>80</v>
      </c>
      <c r="E9241" s="11">
        <v>43466</v>
      </c>
      <c r="F9241">
        <v>0</v>
      </c>
      <c r="G9241">
        <v>0</v>
      </c>
      <c r="I9241">
        <v>0</v>
      </c>
      <c r="J9241">
        <v>0</v>
      </c>
      <c r="L9241">
        <v>0</v>
      </c>
      <c r="N9241">
        <v>0</v>
      </c>
      <c r="P9241">
        <v>0</v>
      </c>
      <c r="Q9241">
        <v>0</v>
      </c>
      <c r="S9241">
        <v>0</v>
      </c>
    </row>
    <row r="9242" spans="1:19" x14ac:dyDescent="0.3">
      <c r="A9242" t="s">
        <v>18537</v>
      </c>
      <c r="B9242" s="171" t="s">
        <v>18538</v>
      </c>
      <c r="C9242" s="171" t="s">
        <v>10525</v>
      </c>
      <c r="D9242" s="171" t="s">
        <v>80</v>
      </c>
      <c r="E9242" s="11">
        <v>43466</v>
      </c>
      <c r="F9242">
        <v>0</v>
      </c>
      <c r="G9242">
        <v>0</v>
      </c>
      <c r="I9242">
        <v>0</v>
      </c>
      <c r="J9242">
        <v>0</v>
      </c>
      <c r="L9242">
        <v>0</v>
      </c>
      <c r="N9242">
        <v>0</v>
      </c>
      <c r="P9242">
        <v>0</v>
      </c>
      <c r="Q9242">
        <v>0</v>
      </c>
      <c r="S9242">
        <v>0</v>
      </c>
    </row>
    <row r="9243" spans="1:19" x14ac:dyDescent="0.3">
      <c r="A9243" t="s">
        <v>18539</v>
      </c>
      <c r="B9243" s="171" t="s">
        <v>18540</v>
      </c>
      <c r="C9243" s="171" t="s">
        <v>10528</v>
      </c>
      <c r="D9243" s="171" t="s">
        <v>80</v>
      </c>
      <c r="E9243" s="11">
        <v>43466</v>
      </c>
      <c r="F9243">
        <v>0</v>
      </c>
      <c r="G9243">
        <v>0</v>
      </c>
      <c r="I9243">
        <v>0</v>
      </c>
      <c r="J9243">
        <v>0</v>
      </c>
      <c r="L9243">
        <v>0</v>
      </c>
      <c r="N9243">
        <v>0</v>
      </c>
      <c r="P9243">
        <v>0</v>
      </c>
      <c r="Q9243">
        <v>0</v>
      </c>
      <c r="S9243">
        <v>0</v>
      </c>
    </row>
    <row r="9244" spans="1:19" x14ac:dyDescent="0.3">
      <c r="A9244" t="s">
        <v>18541</v>
      </c>
      <c r="B9244" s="171" t="s">
        <v>18542</v>
      </c>
      <c r="C9244" s="171" t="s">
        <v>10531</v>
      </c>
      <c r="D9244" s="171" t="s">
        <v>80</v>
      </c>
      <c r="E9244" s="11">
        <v>43466</v>
      </c>
      <c r="F9244">
        <v>0</v>
      </c>
      <c r="G9244">
        <v>0</v>
      </c>
      <c r="I9244">
        <v>0</v>
      </c>
      <c r="J9244">
        <v>0</v>
      </c>
      <c r="L9244">
        <v>0</v>
      </c>
      <c r="N9244">
        <v>0</v>
      </c>
      <c r="P9244">
        <v>0</v>
      </c>
      <c r="Q9244">
        <v>0</v>
      </c>
      <c r="S9244">
        <v>0</v>
      </c>
    </row>
    <row r="9245" spans="1:19" x14ac:dyDescent="0.3">
      <c r="A9245" t="s">
        <v>18543</v>
      </c>
      <c r="B9245" s="171" t="s">
        <v>18544</v>
      </c>
      <c r="C9245" s="171" t="s">
        <v>14880</v>
      </c>
      <c r="D9245" s="171" t="s">
        <v>80</v>
      </c>
      <c r="E9245" s="11">
        <v>43466</v>
      </c>
      <c r="F9245">
        <v>0</v>
      </c>
      <c r="G9245">
        <v>0</v>
      </c>
      <c r="I9245">
        <v>0</v>
      </c>
      <c r="J9245">
        <v>0</v>
      </c>
      <c r="L9245">
        <v>0</v>
      </c>
      <c r="N9245">
        <v>0</v>
      </c>
      <c r="P9245">
        <v>0</v>
      </c>
      <c r="Q9245">
        <v>0</v>
      </c>
      <c r="S9245">
        <v>0</v>
      </c>
    </row>
    <row r="9246" spans="1:19" x14ac:dyDescent="0.3">
      <c r="A9246" t="s">
        <v>18545</v>
      </c>
      <c r="B9246" s="171" t="s">
        <v>18546</v>
      </c>
      <c r="C9246" s="171" t="s">
        <v>10534</v>
      </c>
      <c r="D9246" s="171" t="s">
        <v>80</v>
      </c>
      <c r="E9246" s="11">
        <v>43466</v>
      </c>
      <c r="F9246">
        <v>1</v>
      </c>
      <c r="G9246">
        <v>1.5</v>
      </c>
      <c r="I9246">
        <v>5</v>
      </c>
      <c r="J9246">
        <v>6</v>
      </c>
      <c r="L9246">
        <v>9</v>
      </c>
      <c r="N9246">
        <v>5</v>
      </c>
      <c r="P9246">
        <v>0</v>
      </c>
      <c r="Q9246">
        <v>0</v>
      </c>
      <c r="S9246">
        <v>0</v>
      </c>
    </row>
    <row r="9247" spans="1:19" x14ac:dyDescent="0.3">
      <c r="A9247" t="s">
        <v>18547</v>
      </c>
      <c r="B9247" s="171" t="s">
        <v>18548</v>
      </c>
      <c r="C9247" s="171" t="s">
        <v>10537</v>
      </c>
      <c r="D9247" s="171" t="s">
        <v>80</v>
      </c>
      <c r="E9247" s="11">
        <v>43466</v>
      </c>
      <c r="F9247">
        <v>4.5</v>
      </c>
      <c r="G9247">
        <v>5.5</v>
      </c>
      <c r="I9247">
        <v>20</v>
      </c>
      <c r="J9247">
        <v>26</v>
      </c>
      <c r="L9247">
        <v>32</v>
      </c>
      <c r="N9247">
        <v>20</v>
      </c>
      <c r="P9247">
        <v>0</v>
      </c>
      <c r="Q9247">
        <v>0</v>
      </c>
      <c r="S9247">
        <v>0</v>
      </c>
    </row>
    <row r="9248" spans="1:19" x14ac:dyDescent="0.3">
      <c r="A9248" t="s">
        <v>18549</v>
      </c>
      <c r="B9248" s="171" t="s">
        <v>18550</v>
      </c>
      <c r="C9248" s="171" t="s">
        <v>15340</v>
      </c>
      <c r="D9248" s="171" t="s">
        <v>4</v>
      </c>
      <c r="E9248" s="11">
        <v>43466</v>
      </c>
      <c r="F9248">
        <v>1.5</v>
      </c>
      <c r="G9248">
        <v>2.5</v>
      </c>
      <c r="I9248">
        <v>3</v>
      </c>
      <c r="J9248">
        <v>8</v>
      </c>
      <c r="L9248">
        <v>14</v>
      </c>
      <c r="N9248">
        <v>3</v>
      </c>
      <c r="P9248">
        <v>0</v>
      </c>
      <c r="Q9248">
        <v>0</v>
      </c>
      <c r="S9248">
        <v>0</v>
      </c>
    </row>
    <row r="9249" spans="1:20" x14ac:dyDescent="0.3">
      <c r="A9249" t="s">
        <v>18551</v>
      </c>
      <c r="B9249" s="171" t="s">
        <v>18552</v>
      </c>
      <c r="C9249" s="171" t="s">
        <v>15347</v>
      </c>
      <c r="D9249" s="171" t="s">
        <v>4</v>
      </c>
      <c r="E9249" s="11">
        <v>43466</v>
      </c>
      <c r="F9249">
        <v>2</v>
      </c>
      <c r="G9249">
        <v>2.5</v>
      </c>
      <c r="I9249">
        <v>12</v>
      </c>
      <c r="J9249">
        <v>11</v>
      </c>
      <c r="L9249">
        <v>14</v>
      </c>
      <c r="N9249">
        <v>12</v>
      </c>
      <c r="P9249">
        <v>0</v>
      </c>
      <c r="Q9249">
        <v>0</v>
      </c>
      <c r="S9249">
        <v>0</v>
      </c>
    </row>
    <row r="9250" spans="1:20" x14ac:dyDescent="0.3">
      <c r="A9250" t="s">
        <v>18553</v>
      </c>
      <c r="B9250" s="171" t="s">
        <v>18554</v>
      </c>
      <c r="C9250" s="171" t="s">
        <v>203</v>
      </c>
      <c r="D9250" s="171" t="s">
        <v>4</v>
      </c>
      <c r="E9250" s="11">
        <v>43466</v>
      </c>
      <c r="F9250">
        <v>3</v>
      </c>
      <c r="G9250">
        <v>3.5</v>
      </c>
      <c r="I9250">
        <v>11</v>
      </c>
      <c r="J9250">
        <v>17</v>
      </c>
      <c r="L9250">
        <v>20</v>
      </c>
      <c r="N9250">
        <v>10</v>
      </c>
      <c r="P9250">
        <v>0</v>
      </c>
      <c r="Q9250">
        <v>0</v>
      </c>
      <c r="S9250">
        <v>1</v>
      </c>
    </row>
    <row r="9251" spans="1:20" x14ac:dyDescent="0.3">
      <c r="A9251" t="s">
        <v>18555</v>
      </c>
      <c r="B9251" s="171" t="s">
        <v>18556</v>
      </c>
      <c r="C9251" s="171" t="s">
        <v>16544</v>
      </c>
      <c r="D9251" s="171" t="s">
        <v>4</v>
      </c>
      <c r="E9251" s="11">
        <v>43466</v>
      </c>
      <c r="F9251">
        <v>2</v>
      </c>
      <c r="G9251">
        <v>1.5</v>
      </c>
      <c r="I9251">
        <v>8</v>
      </c>
      <c r="J9251">
        <v>11</v>
      </c>
      <c r="L9251">
        <v>9</v>
      </c>
      <c r="N9251">
        <v>6</v>
      </c>
      <c r="P9251">
        <v>0</v>
      </c>
      <c r="Q9251">
        <v>3</v>
      </c>
      <c r="S9251">
        <v>2</v>
      </c>
    </row>
    <row r="9252" spans="1:20" x14ac:dyDescent="0.3">
      <c r="A9252" t="s">
        <v>18557</v>
      </c>
      <c r="B9252" s="171" t="s">
        <v>18558</v>
      </c>
      <c r="C9252" s="171" t="s">
        <v>176</v>
      </c>
      <c r="D9252" s="171" t="s">
        <v>4</v>
      </c>
      <c r="E9252" s="11">
        <v>43466</v>
      </c>
      <c r="F9252">
        <v>4.5</v>
      </c>
      <c r="G9252">
        <v>4.5</v>
      </c>
      <c r="I9252">
        <v>26</v>
      </c>
      <c r="J9252">
        <v>25</v>
      </c>
      <c r="L9252">
        <v>26</v>
      </c>
      <c r="N9252">
        <v>22</v>
      </c>
      <c r="P9252">
        <v>0</v>
      </c>
      <c r="Q9252">
        <v>2</v>
      </c>
      <c r="S9252">
        <v>4</v>
      </c>
      <c r="T9252">
        <v>0</v>
      </c>
    </row>
    <row r="9253" spans="1:20" x14ac:dyDescent="0.3">
      <c r="A9253" t="s">
        <v>18559</v>
      </c>
      <c r="B9253" s="171" t="s">
        <v>18560</v>
      </c>
      <c r="C9253" s="171" t="s">
        <v>206</v>
      </c>
      <c r="D9253" s="171" t="s">
        <v>4</v>
      </c>
      <c r="E9253" s="11">
        <v>43466</v>
      </c>
      <c r="F9253">
        <v>2</v>
      </c>
      <c r="G9253">
        <v>3</v>
      </c>
      <c r="I9253">
        <v>4</v>
      </c>
      <c r="J9253">
        <v>11</v>
      </c>
      <c r="L9253">
        <v>17</v>
      </c>
      <c r="N9253">
        <v>4</v>
      </c>
      <c r="P9253">
        <v>1</v>
      </c>
      <c r="Q9253">
        <v>1</v>
      </c>
      <c r="S9253">
        <v>0</v>
      </c>
      <c r="T9253">
        <v>0</v>
      </c>
    </row>
    <row r="9254" spans="1:20" x14ac:dyDescent="0.3">
      <c r="A9254" t="s">
        <v>18561</v>
      </c>
      <c r="B9254" s="171" t="s">
        <v>18562</v>
      </c>
      <c r="C9254" s="171" t="s">
        <v>173</v>
      </c>
      <c r="D9254" s="171" t="s">
        <v>80</v>
      </c>
      <c r="E9254" s="11">
        <v>43466</v>
      </c>
      <c r="F9254">
        <v>3</v>
      </c>
      <c r="G9254">
        <v>3</v>
      </c>
      <c r="I9254">
        <v>4</v>
      </c>
      <c r="J9254">
        <v>11</v>
      </c>
      <c r="L9254">
        <v>17</v>
      </c>
      <c r="N9254">
        <v>4</v>
      </c>
      <c r="P9254">
        <v>1</v>
      </c>
      <c r="Q9254">
        <v>1</v>
      </c>
      <c r="S9254">
        <v>0</v>
      </c>
      <c r="T9254">
        <v>0</v>
      </c>
    </row>
    <row r="9255" spans="1:20" x14ac:dyDescent="0.3">
      <c r="A9255" t="s">
        <v>18563</v>
      </c>
      <c r="B9255" s="171" t="s">
        <v>18564</v>
      </c>
      <c r="C9255" s="171" t="s">
        <v>173</v>
      </c>
      <c r="D9255" s="171" t="s">
        <v>15341</v>
      </c>
      <c r="E9255" s="11">
        <v>43466</v>
      </c>
      <c r="F9255">
        <v>3.5</v>
      </c>
      <c r="G9255">
        <v>3</v>
      </c>
      <c r="I9255">
        <v>4</v>
      </c>
      <c r="J9255">
        <v>11</v>
      </c>
      <c r="L9255">
        <v>17</v>
      </c>
      <c r="N9255">
        <v>4</v>
      </c>
      <c r="P9255">
        <v>1</v>
      </c>
      <c r="Q9255">
        <v>1</v>
      </c>
      <c r="S9255">
        <v>0</v>
      </c>
      <c r="T9255">
        <v>0</v>
      </c>
    </row>
    <row r="9256" spans="1:20" x14ac:dyDescent="0.3">
      <c r="A9256" t="s">
        <v>18565</v>
      </c>
      <c r="B9256" s="171" t="s">
        <v>18566</v>
      </c>
      <c r="C9256" s="171" t="s">
        <v>200</v>
      </c>
      <c r="D9256" s="171" t="s">
        <v>80</v>
      </c>
      <c r="E9256" s="11">
        <v>43466</v>
      </c>
      <c r="F9256">
        <v>4.5</v>
      </c>
      <c r="G9256">
        <v>3</v>
      </c>
      <c r="I9256">
        <v>4</v>
      </c>
      <c r="J9256">
        <v>11</v>
      </c>
      <c r="L9256">
        <v>17</v>
      </c>
      <c r="N9256">
        <v>4</v>
      </c>
      <c r="P9256">
        <v>1</v>
      </c>
      <c r="Q9256">
        <v>1</v>
      </c>
      <c r="S9256">
        <v>0</v>
      </c>
      <c r="T9256">
        <v>0</v>
      </c>
    </row>
    <row r="9257" spans="1:20" x14ac:dyDescent="0.3">
      <c r="A9257" t="s">
        <v>18567</v>
      </c>
      <c r="B9257" s="171" t="s">
        <v>18568</v>
      </c>
      <c r="C9257" s="171" t="s">
        <v>200</v>
      </c>
      <c r="D9257" s="171" t="s">
        <v>15341</v>
      </c>
      <c r="E9257" s="11">
        <v>43466</v>
      </c>
      <c r="F9257">
        <v>0.5</v>
      </c>
      <c r="G9257">
        <v>3</v>
      </c>
      <c r="I9257">
        <v>4</v>
      </c>
      <c r="J9257">
        <v>11</v>
      </c>
      <c r="L9257">
        <v>17</v>
      </c>
      <c r="N9257">
        <v>4</v>
      </c>
      <c r="P9257">
        <v>1</v>
      </c>
      <c r="Q9257">
        <v>1</v>
      </c>
      <c r="S9257">
        <v>0</v>
      </c>
      <c r="T9257">
        <v>0</v>
      </c>
    </row>
    <row r="9258" spans="1:20" x14ac:dyDescent="0.3">
      <c r="A9258" t="s">
        <v>18569</v>
      </c>
      <c r="B9258" s="171" t="s">
        <v>18570</v>
      </c>
      <c r="C9258" s="171" t="s">
        <v>73</v>
      </c>
      <c r="D9258" s="171" t="s">
        <v>4</v>
      </c>
      <c r="E9258" s="11">
        <v>43466</v>
      </c>
      <c r="F9258">
        <v>0</v>
      </c>
      <c r="G9258">
        <v>0</v>
      </c>
      <c r="I9258">
        <v>0</v>
      </c>
      <c r="J9258">
        <v>0</v>
      </c>
      <c r="L9258">
        <v>0</v>
      </c>
      <c r="N9258">
        <v>0</v>
      </c>
      <c r="P9258">
        <v>0</v>
      </c>
      <c r="Q9258">
        <v>0</v>
      </c>
      <c r="S9258">
        <v>0</v>
      </c>
      <c r="T9258">
        <v>0</v>
      </c>
    </row>
    <row r="9259" spans="1:20" x14ac:dyDescent="0.3">
      <c r="A9259" t="s">
        <v>18571</v>
      </c>
      <c r="B9259" s="171" t="s">
        <v>18572</v>
      </c>
      <c r="C9259" s="171" t="s">
        <v>18229</v>
      </c>
      <c r="D9259" s="171" t="s">
        <v>4</v>
      </c>
      <c r="E9259" s="11">
        <v>43466</v>
      </c>
      <c r="F9259">
        <v>0</v>
      </c>
      <c r="G9259">
        <v>0</v>
      </c>
      <c r="I9259">
        <v>0</v>
      </c>
      <c r="J9259">
        <v>0</v>
      </c>
      <c r="L9259">
        <v>0</v>
      </c>
      <c r="N9259">
        <v>0</v>
      </c>
      <c r="P9259">
        <v>0</v>
      </c>
      <c r="Q9259">
        <v>0</v>
      </c>
      <c r="S9259">
        <v>0</v>
      </c>
      <c r="T9259">
        <v>0</v>
      </c>
    </row>
    <row r="9260" spans="1:20" x14ac:dyDescent="0.3">
      <c r="A9260" t="s">
        <v>18573</v>
      </c>
      <c r="B9260" s="171" t="s">
        <v>18574</v>
      </c>
      <c r="C9260" s="171" t="s">
        <v>107</v>
      </c>
      <c r="D9260" s="171" t="s">
        <v>4</v>
      </c>
      <c r="E9260" s="11">
        <v>43466</v>
      </c>
      <c r="F9260">
        <v>10.5</v>
      </c>
      <c r="G9260">
        <v>13.5</v>
      </c>
      <c r="I9260">
        <v>83</v>
      </c>
      <c r="J9260">
        <v>82</v>
      </c>
      <c r="L9260">
        <v>113</v>
      </c>
      <c r="N9260">
        <v>78</v>
      </c>
      <c r="P9260">
        <v>0</v>
      </c>
      <c r="Q9260">
        <v>3</v>
      </c>
      <c r="S9260">
        <v>5</v>
      </c>
      <c r="T9260">
        <v>0</v>
      </c>
    </row>
    <row r="9261" spans="1:20" x14ac:dyDescent="0.3">
      <c r="A9261" t="s">
        <v>18575</v>
      </c>
      <c r="B9261" s="171" t="s">
        <v>18576</v>
      </c>
      <c r="C9261" s="171" t="s">
        <v>9887</v>
      </c>
      <c r="D9261" s="171" t="s">
        <v>4</v>
      </c>
      <c r="E9261" s="11">
        <v>43466</v>
      </c>
      <c r="F9261">
        <v>0</v>
      </c>
      <c r="G9261">
        <v>0</v>
      </c>
      <c r="I9261">
        <v>0</v>
      </c>
      <c r="J9261">
        <v>0</v>
      </c>
      <c r="L9261">
        <v>0</v>
      </c>
      <c r="N9261">
        <v>0</v>
      </c>
      <c r="P9261">
        <v>0</v>
      </c>
      <c r="Q9261">
        <v>0</v>
      </c>
      <c r="S9261">
        <v>0</v>
      </c>
      <c r="T9261">
        <v>0.93125000000000002</v>
      </c>
    </row>
    <row r="9262" spans="1:20" x14ac:dyDescent="0.3">
      <c r="A9262" t="s">
        <v>18577</v>
      </c>
      <c r="B9262" s="171" t="s">
        <v>18578</v>
      </c>
      <c r="C9262" s="171" t="s">
        <v>11260</v>
      </c>
      <c r="D9262" s="171" t="s">
        <v>4</v>
      </c>
      <c r="E9262" s="11">
        <v>43466</v>
      </c>
      <c r="F9262">
        <v>0</v>
      </c>
      <c r="G9262">
        <v>0</v>
      </c>
      <c r="I9262">
        <v>0</v>
      </c>
      <c r="J9262">
        <v>0</v>
      </c>
      <c r="L9262">
        <v>0</v>
      </c>
      <c r="N9262">
        <v>0</v>
      </c>
      <c r="P9262">
        <v>0</v>
      </c>
      <c r="Q9262">
        <v>0</v>
      </c>
      <c r="S9262">
        <v>0</v>
      </c>
      <c r="T9262">
        <v>0.96562499999999996</v>
      </c>
    </row>
    <row r="9263" spans="1:20" x14ac:dyDescent="0.3">
      <c r="A9263" t="s">
        <v>18579</v>
      </c>
      <c r="B9263" s="171" t="s">
        <v>18580</v>
      </c>
      <c r="C9263" s="171" t="s">
        <v>122</v>
      </c>
      <c r="D9263" s="171" t="s">
        <v>4</v>
      </c>
      <c r="E9263" s="11">
        <v>43466</v>
      </c>
      <c r="F9263">
        <v>0</v>
      </c>
      <c r="G9263">
        <v>0</v>
      </c>
      <c r="I9263">
        <v>0</v>
      </c>
      <c r="J9263">
        <v>0</v>
      </c>
      <c r="L9263">
        <v>0</v>
      </c>
      <c r="N9263">
        <v>0</v>
      </c>
      <c r="P9263">
        <v>0</v>
      </c>
      <c r="Q9263">
        <v>0</v>
      </c>
      <c r="S9263">
        <v>0</v>
      </c>
      <c r="T9263">
        <v>0.97500000000000009</v>
      </c>
    </row>
    <row r="9264" spans="1:20" x14ac:dyDescent="0.3">
      <c r="A9264" t="s">
        <v>18581</v>
      </c>
      <c r="B9264" s="171" t="s">
        <v>18582</v>
      </c>
      <c r="C9264" s="171" t="s">
        <v>125</v>
      </c>
      <c r="D9264" s="171" t="s">
        <v>4</v>
      </c>
      <c r="E9264" s="11">
        <v>43466</v>
      </c>
      <c r="F9264">
        <v>0</v>
      </c>
      <c r="G9264">
        <v>0</v>
      </c>
      <c r="I9264">
        <v>0</v>
      </c>
      <c r="J9264">
        <v>0</v>
      </c>
      <c r="L9264">
        <v>0</v>
      </c>
      <c r="N9264">
        <v>0</v>
      </c>
      <c r="O9264" t="e">
        <v>#DIV/0!</v>
      </c>
      <c r="P9264">
        <v>0</v>
      </c>
      <c r="Q9264">
        <v>0</v>
      </c>
      <c r="S9264">
        <v>0</v>
      </c>
      <c r="T9264">
        <v>0.95</v>
      </c>
    </row>
    <row r="9265" spans="1:20" x14ac:dyDescent="0.3">
      <c r="A9265" t="s">
        <v>18583</v>
      </c>
      <c r="B9265" s="171" t="s">
        <v>18584</v>
      </c>
      <c r="C9265" s="171" t="s">
        <v>14899</v>
      </c>
      <c r="D9265" s="171" t="s">
        <v>4</v>
      </c>
      <c r="E9265" s="11">
        <v>43466</v>
      </c>
      <c r="F9265">
        <v>0</v>
      </c>
      <c r="G9265">
        <v>0</v>
      </c>
      <c r="I9265">
        <v>0</v>
      </c>
      <c r="J9265">
        <v>0</v>
      </c>
      <c r="L9265">
        <v>0</v>
      </c>
      <c r="N9265">
        <v>0</v>
      </c>
      <c r="P9265">
        <v>0</v>
      </c>
      <c r="Q9265">
        <v>0</v>
      </c>
      <c r="S9265">
        <v>0</v>
      </c>
      <c r="T9265">
        <v>0.95000000000000018</v>
      </c>
    </row>
    <row r="9266" spans="1:20" x14ac:dyDescent="0.3">
      <c r="A9266" t="s">
        <v>18585</v>
      </c>
      <c r="B9266" s="171" t="s">
        <v>18586</v>
      </c>
      <c r="C9266" s="171" t="s">
        <v>137</v>
      </c>
      <c r="D9266" s="171" t="s">
        <v>4</v>
      </c>
      <c r="E9266" s="11">
        <v>43466</v>
      </c>
      <c r="F9266">
        <v>4</v>
      </c>
      <c r="G9266">
        <v>6</v>
      </c>
      <c r="I9266">
        <v>56</v>
      </c>
      <c r="J9266">
        <v>44</v>
      </c>
      <c r="L9266">
        <v>66</v>
      </c>
      <c r="N9266">
        <v>56</v>
      </c>
      <c r="P9266">
        <v>0</v>
      </c>
      <c r="Q9266">
        <v>0</v>
      </c>
      <c r="S9266">
        <v>0</v>
      </c>
      <c r="T9266">
        <v>1.0562500000000001</v>
      </c>
    </row>
    <row r="9267" spans="1:20" x14ac:dyDescent="0.3">
      <c r="A9267" t="s">
        <v>18587</v>
      </c>
      <c r="B9267" s="171" t="s">
        <v>18588</v>
      </c>
      <c r="C9267" s="171" t="s">
        <v>8615</v>
      </c>
      <c r="D9267" s="171" t="s">
        <v>4</v>
      </c>
      <c r="E9267" s="11">
        <v>43466</v>
      </c>
      <c r="F9267">
        <v>0</v>
      </c>
      <c r="G9267">
        <v>0</v>
      </c>
      <c r="I9267">
        <v>0</v>
      </c>
      <c r="J9267">
        <v>0</v>
      </c>
      <c r="L9267">
        <v>0</v>
      </c>
      <c r="N9267">
        <v>0</v>
      </c>
      <c r="P9267">
        <v>0</v>
      </c>
      <c r="Q9267">
        <v>0</v>
      </c>
      <c r="S9267">
        <v>0</v>
      </c>
      <c r="T9267">
        <v>1.09375</v>
      </c>
    </row>
    <row r="9268" spans="1:20" x14ac:dyDescent="0.3">
      <c r="A9268" t="s">
        <v>18589</v>
      </c>
      <c r="B9268" s="171" t="s">
        <v>18590</v>
      </c>
      <c r="C9268" s="171" t="s">
        <v>146</v>
      </c>
      <c r="D9268" s="171" t="s">
        <v>4</v>
      </c>
      <c r="E9268" s="11">
        <v>43466</v>
      </c>
      <c r="F9268">
        <v>6.5</v>
      </c>
      <c r="G9268">
        <v>7</v>
      </c>
      <c r="I9268">
        <v>41</v>
      </c>
      <c r="J9268">
        <v>38</v>
      </c>
      <c r="L9268">
        <v>42</v>
      </c>
      <c r="N9268">
        <v>27</v>
      </c>
      <c r="O9268">
        <v>0.8</v>
      </c>
      <c r="P9268">
        <v>0</v>
      </c>
      <c r="Q9268">
        <v>0</v>
      </c>
      <c r="S9268">
        <v>14</v>
      </c>
      <c r="T9268">
        <v>1.0125000000000002</v>
      </c>
    </row>
    <row r="9269" spans="1:20" x14ac:dyDescent="0.3">
      <c r="A9269" t="s">
        <v>18591</v>
      </c>
      <c r="B9269" s="171" t="s">
        <v>18592</v>
      </c>
      <c r="C9269" s="171" t="s">
        <v>161</v>
      </c>
      <c r="D9269" s="171" t="s">
        <v>4</v>
      </c>
      <c r="E9269" s="11">
        <v>43466</v>
      </c>
      <c r="F9269">
        <v>1.5</v>
      </c>
      <c r="G9269">
        <v>1.5</v>
      </c>
      <c r="I9269">
        <v>6</v>
      </c>
      <c r="J9269">
        <v>8</v>
      </c>
      <c r="L9269">
        <v>8</v>
      </c>
      <c r="N9269">
        <v>5</v>
      </c>
      <c r="P9269">
        <v>1</v>
      </c>
      <c r="Q9269">
        <v>1</v>
      </c>
      <c r="S9269">
        <v>1</v>
      </c>
      <c r="T9269">
        <v>0.94374999999999998</v>
      </c>
    </row>
    <row r="9270" spans="1:20" x14ac:dyDescent="0.3">
      <c r="A9270" t="s">
        <v>18593</v>
      </c>
      <c r="B9270" s="171" t="s">
        <v>18594</v>
      </c>
      <c r="C9270" s="171" t="s">
        <v>18252</v>
      </c>
      <c r="D9270" s="171" t="s">
        <v>4</v>
      </c>
      <c r="E9270" s="11">
        <v>43466</v>
      </c>
      <c r="F9270">
        <v>0</v>
      </c>
      <c r="G9270">
        <v>0</v>
      </c>
      <c r="I9270">
        <v>0</v>
      </c>
      <c r="J9270">
        <v>0</v>
      </c>
      <c r="L9270">
        <v>0</v>
      </c>
      <c r="N9270">
        <v>0</v>
      </c>
      <c r="P9270">
        <v>0</v>
      </c>
      <c r="Q9270">
        <v>0</v>
      </c>
      <c r="S9270">
        <v>0</v>
      </c>
      <c r="T9270">
        <v>1.003125</v>
      </c>
    </row>
    <row r="9271" spans="1:20" x14ac:dyDescent="0.3">
      <c r="A9271" t="s">
        <v>18595</v>
      </c>
      <c r="B9271" s="171" t="s">
        <v>18596</v>
      </c>
      <c r="C9271" s="171" t="s">
        <v>167</v>
      </c>
      <c r="D9271" s="171" t="s">
        <v>4</v>
      </c>
      <c r="E9271" s="11">
        <v>43466</v>
      </c>
      <c r="F9271">
        <v>5</v>
      </c>
      <c r="G9271">
        <v>5.5</v>
      </c>
      <c r="I9271">
        <v>39</v>
      </c>
      <c r="J9271">
        <v>55</v>
      </c>
      <c r="L9271">
        <v>62</v>
      </c>
      <c r="N9271">
        <v>37</v>
      </c>
      <c r="P9271">
        <v>0</v>
      </c>
      <c r="Q9271">
        <v>7</v>
      </c>
      <c r="S9271">
        <v>2</v>
      </c>
      <c r="T9271">
        <v>0.95937500000000009</v>
      </c>
    </row>
    <row r="9272" spans="1:20" x14ac:dyDescent="0.3">
      <c r="A9272" t="s">
        <v>18597</v>
      </c>
      <c r="B9272" s="171" t="s">
        <v>18598</v>
      </c>
      <c r="C9272" s="171" t="s">
        <v>173</v>
      </c>
      <c r="D9272" s="171" t="s">
        <v>4</v>
      </c>
      <c r="E9272" s="11">
        <v>43466</v>
      </c>
      <c r="F9272">
        <v>6.5</v>
      </c>
      <c r="G9272">
        <v>7</v>
      </c>
      <c r="I9272">
        <v>38</v>
      </c>
      <c r="J9272">
        <v>36</v>
      </c>
      <c r="L9272">
        <v>40</v>
      </c>
      <c r="N9272">
        <v>34</v>
      </c>
      <c r="P9272">
        <v>0</v>
      </c>
      <c r="Q9272">
        <v>2</v>
      </c>
      <c r="S9272">
        <v>4</v>
      </c>
      <c r="T9272">
        <v>1.0499999999999998</v>
      </c>
    </row>
    <row r="9273" spans="1:20" x14ac:dyDescent="0.3">
      <c r="A9273" t="s">
        <v>18599</v>
      </c>
      <c r="B9273" s="171" t="s">
        <v>18600</v>
      </c>
      <c r="C9273" s="171" t="s">
        <v>179</v>
      </c>
      <c r="D9273" s="171" t="s">
        <v>4</v>
      </c>
      <c r="E9273" s="11">
        <v>43466</v>
      </c>
      <c r="F9273">
        <v>8</v>
      </c>
      <c r="G9273">
        <v>8</v>
      </c>
      <c r="I9273">
        <v>119</v>
      </c>
      <c r="J9273">
        <v>91</v>
      </c>
      <c r="L9273">
        <v>91</v>
      </c>
      <c r="N9273">
        <v>103</v>
      </c>
      <c r="P9273">
        <v>0</v>
      </c>
      <c r="Q9273">
        <v>4</v>
      </c>
      <c r="S9273">
        <v>16</v>
      </c>
      <c r="T9273">
        <v>0.97500000000000009</v>
      </c>
    </row>
    <row r="9274" spans="1:20" x14ac:dyDescent="0.3">
      <c r="A9274" t="s">
        <v>18601</v>
      </c>
      <c r="B9274" s="171" t="s">
        <v>18602</v>
      </c>
      <c r="C9274" s="171" t="s">
        <v>185</v>
      </c>
      <c r="D9274" s="171" t="s">
        <v>4</v>
      </c>
      <c r="E9274" s="11">
        <v>43466</v>
      </c>
      <c r="F9274">
        <v>10</v>
      </c>
      <c r="G9274">
        <v>11.5</v>
      </c>
      <c r="I9274">
        <v>47</v>
      </c>
      <c r="J9274">
        <v>58</v>
      </c>
      <c r="L9274">
        <v>67</v>
      </c>
      <c r="N9274">
        <v>44</v>
      </c>
      <c r="P9274">
        <v>1</v>
      </c>
      <c r="Q9274">
        <v>1</v>
      </c>
      <c r="S9274">
        <v>3</v>
      </c>
      <c r="T9274">
        <v>1.01875</v>
      </c>
    </row>
    <row r="9275" spans="1:20" x14ac:dyDescent="0.3">
      <c r="A9275" t="s">
        <v>18603</v>
      </c>
      <c r="B9275" s="171" t="s">
        <v>18604</v>
      </c>
      <c r="C9275" s="171" t="s">
        <v>191</v>
      </c>
      <c r="D9275" s="171" t="s">
        <v>4</v>
      </c>
      <c r="E9275" s="11">
        <v>43466</v>
      </c>
      <c r="F9275">
        <v>13.5</v>
      </c>
      <c r="G9275">
        <v>15.5</v>
      </c>
      <c r="I9275">
        <v>75</v>
      </c>
      <c r="J9275">
        <v>118</v>
      </c>
      <c r="L9275">
        <v>138</v>
      </c>
      <c r="N9275">
        <v>61</v>
      </c>
      <c r="O9275">
        <v>0.97499999999999998</v>
      </c>
      <c r="P9275">
        <v>15</v>
      </c>
      <c r="Q9275">
        <v>16</v>
      </c>
      <c r="S9275">
        <v>14</v>
      </c>
      <c r="T9275">
        <v>0.96250000000000013</v>
      </c>
    </row>
    <row r="9276" spans="1:20" x14ac:dyDescent="0.3">
      <c r="A9276" t="s">
        <v>18605</v>
      </c>
      <c r="B9276" s="171" t="s">
        <v>18606</v>
      </c>
      <c r="C9276" s="171" t="s">
        <v>200</v>
      </c>
      <c r="D9276" s="171" t="s">
        <v>4</v>
      </c>
      <c r="E9276" s="11">
        <v>43466</v>
      </c>
      <c r="F9276">
        <v>5</v>
      </c>
      <c r="G9276">
        <v>6.5</v>
      </c>
      <c r="I9276">
        <v>15</v>
      </c>
      <c r="J9276">
        <v>28</v>
      </c>
      <c r="L9276">
        <v>37</v>
      </c>
      <c r="N9276">
        <v>14</v>
      </c>
      <c r="P9276">
        <v>1</v>
      </c>
      <c r="Q9276">
        <v>1</v>
      </c>
      <c r="S9276">
        <v>1</v>
      </c>
      <c r="T9276">
        <v>1.153125</v>
      </c>
    </row>
    <row r="9277" spans="1:20" x14ac:dyDescent="0.3">
      <c r="A9277" t="s">
        <v>18607</v>
      </c>
      <c r="B9277" s="171" t="s">
        <v>18608</v>
      </c>
      <c r="C9277" s="171" t="s">
        <v>212</v>
      </c>
      <c r="D9277" s="171" t="s">
        <v>4</v>
      </c>
      <c r="E9277" s="11">
        <v>43466</v>
      </c>
      <c r="F9277">
        <v>0</v>
      </c>
      <c r="G9277">
        <v>0</v>
      </c>
      <c r="I9277">
        <v>0</v>
      </c>
      <c r="J9277">
        <v>0</v>
      </c>
      <c r="L9277">
        <v>0</v>
      </c>
      <c r="N9277">
        <v>0</v>
      </c>
      <c r="P9277">
        <v>0</v>
      </c>
      <c r="Q9277">
        <v>0</v>
      </c>
      <c r="S9277">
        <v>0</v>
      </c>
      <c r="T9277">
        <v>0.98124999999999996</v>
      </c>
    </row>
    <row r="9278" spans="1:20" x14ac:dyDescent="0.3">
      <c r="A9278" t="s">
        <v>18609</v>
      </c>
      <c r="B9278" s="171" t="s">
        <v>18610</v>
      </c>
      <c r="C9278" s="171" t="s">
        <v>215</v>
      </c>
      <c r="D9278" s="171" t="s">
        <v>4</v>
      </c>
      <c r="E9278" s="11">
        <v>43466</v>
      </c>
      <c r="F9278">
        <v>1.5</v>
      </c>
      <c r="G9278">
        <v>3.5</v>
      </c>
      <c r="I9278">
        <v>24</v>
      </c>
      <c r="J9278">
        <v>18</v>
      </c>
      <c r="L9278">
        <v>46</v>
      </c>
      <c r="N9278">
        <v>8</v>
      </c>
      <c r="P9278">
        <v>8</v>
      </c>
      <c r="Q9278">
        <v>10</v>
      </c>
      <c r="S9278">
        <v>16</v>
      </c>
      <c r="T9278">
        <v>1.0375000000000001</v>
      </c>
    </row>
    <row r="9279" spans="1:20" x14ac:dyDescent="0.3">
      <c r="A9279" t="s">
        <v>18611</v>
      </c>
      <c r="B9279" s="171" t="s">
        <v>18612</v>
      </c>
      <c r="C9279" s="171" t="s">
        <v>221</v>
      </c>
      <c r="D9279" s="171" t="s">
        <v>4</v>
      </c>
      <c r="E9279" s="11">
        <v>43466</v>
      </c>
      <c r="F9279">
        <v>0</v>
      </c>
      <c r="G9279">
        <v>0</v>
      </c>
      <c r="I9279">
        <v>0</v>
      </c>
      <c r="J9279">
        <v>0</v>
      </c>
      <c r="L9279">
        <v>0</v>
      </c>
      <c r="N9279">
        <v>0</v>
      </c>
      <c r="P9279">
        <v>0</v>
      </c>
      <c r="Q9279">
        <v>0</v>
      </c>
      <c r="S9279">
        <v>0</v>
      </c>
      <c r="T9279">
        <v>1.1166666666666667</v>
      </c>
    </row>
    <row r="9280" spans="1:20" x14ac:dyDescent="0.3">
      <c r="A9280" t="s">
        <v>18613</v>
      </c>
      <c r="B9280" s="171" t="s">
        <v>18614</v>
      </c>
      <c r="C9280" s="171" t="s">
        <v>8233</v>
      </c>
      <c r="D9280" s="171" t="s">
        <v>4</v>
      </c>
      <c r="E9280" s="11">
        <v>43466</v>
      </c>
      <c r="F9280">
        <v>0</v>
      </c>
      <c r="G9280">
        <v>0</v>
      </c>
      <c r="I9280">
        <v>0</v>
      </c>
      <c r="J9280">
        <v>0</v>
      </c>
      <c r="L9280">
        <v>0</v>
      </c>
      <c r="N9280">
        <v>0</v>
      </c>
      <c r="P9280">
        <v>0</v>
      </c>
      <c r="Q9280">
        <v>0</v>
      </c>
      <c r="S9280">
        <v>0</v>
      </c>
      <c r="T9280">
        <v>1.1749999999999998</v>
      </c>
    </row>
    <row r="9281" spans="1:20" x14ac:dyDescent="0.3">
      <c r="A9281" t="s">
        <v>18615</v>
      </c>
      <c r="B9281" s="171" t="s">
        <v>18616</v>
      </c>
      <c r="C9281" s="171" t="s">
        <v>233</v>
      </c>
      <c r="D9281" s="171" t="s">
        <v>4</v>
      </c>
      <c r="E9281" s="11">
        <v>43466</v>
      </c>
      <c r="F9281">
        <v>0</v>
      </c>
      <c r="G9281">
        <v>0</v>
      </c>
      <c r="I9281">
        <v>0</v>
      </c>
      <c r="J9281">
        <v>0</v>
      </c>
      <c r="L9281">
        <v>0</v>
      </c>
      <c r="N9281">
        <v>0</v>
      </c>
      <c r="P9281">
        <v>0</v>
      </c>
      <c r="Q9281">
        <v>0</v>
      </c>
      <c r="S9281">
        <v>0</v>
      </c>
      <c r="T9281">
        <v>1.0833333333333333</v>
      </c>
    </row>
    <row r="9282" spans="1:20" x14ac:dyDescent="0.3">
      <c r="A9282" t="s">
        <v>18617</v>
      </c>
      <c r="B9282" s="171" t="s">
        <v>18618</v>
      </c>
      <c r="C9282" s="171" t="s">
        <v>79</v>
      </c>
      <c r="D9282" s="171" t="s">
        <v>80</v>
      </c>
      <c r="E9282" s="11">
        <v>43466</v>
      </c>
      <c r="F9282">
        <v>0</v>
      </c>
      <c r="G9282">
        <v>0</v>
      </c>
      <c r="I9282">
        <v>0</v>
      </c>
      <c r="J9282">
        <v>0</v>
      </c>
      <c r="L9282">
        <v>0</v>
      </c>
      <c r="N9282">
        <v>0</v>
      </c>
      <c r="P9282">
        <v>0</v>
      </c>
      <c r="Q9282">
        <v>0</v>
      </c>
      <c r="S9282">
        <v>0</v>
      </c>
      <c r="T9282">
        <v>1.0583333333333333</v>
      </c>
    </row>
    <row r="9283" spans="1:20" x14ac:dyDescent="0.3">
      <c r="A9283" t="s">
        <v>18619</v>
      </c>
      <c r="B9283" s="171" t="s">
        <v>18620</v>
      </c>
      <c r="C9283" s="171" t="s">
        <v>83</v>
      </c>
      <c r="D9283" s="171" t="s">
        <v>80</v>
      </c>
      <c r="E9283" s="11">
        <v>43466</v>
      </c>
      <c r="F9283">
        <v>3</v>
      </c>
      <c r="G9283">
        <v>3.5</v>
      </c>
      <c r="I9283">
        <v>11</v>
      </c>
      <c r="J9283">
        <v>17</v>
      </c>
      <c r="L9283">
        <v>20</v>
      </c>
      <c r="N9283">
        <v>10</v>
      </c>
      <c r="P9283">
        <v>0</v>
      </c>
      <c r="Q9283">
        <v>0</v>
      </c>
      <c r="S9283">
        <v>1</v>
      </c>
      <c r="T9283">
        <v>1.1166666666666665</v>
      </c>
    </row>
    <row r="9284" spans="1:20" x14ac:dyDescent="0.3">
      <c r="A9284" t="s">
        <v>18621</v>
      </c>
      <c r="B9284" s="171" t="s">
        <v>18622</v>
      </c>
      <c r="C9284" s="171" t="s">
        <v>83</v>
      </c>
      <c r="D9284" s="171" t="s">
        <v>15341</v>
      </c>
      <c r="E9284" s="11">
        <v>43466</v>
      </c>
      <c r="F9284">
        <v>3.5</v>
      </c>
      <c r="G9284">
        <v>5</v>
      </c>
      <c r="I9284">
        <v>15</v>
      </c>
      <c r="J9284">
        <v>19</v>
      </c>
      <c r="L9284">
        <v>28</v>
      </c>
      <c r="N9284">
        <v>15</v>
      </c>
      <c r="P9284">
        <v>0</v>
      </c>
      <c r="Q9284">
        <v>0</v>
      </c>
      <c r="S9284">
        <v>0</v>
      </c>
      <c r="T9284">
        <v>1.1416666666666668</v>
      </c>
    </row>
    <row r="9285" spans="1:20" x14ac:dyDescent="0.3">
      <c r="A9285" t="s">
        <v>18623</v>
      </c>
      <c r="B9285" s="171" t="s">
        <v>18624</v>
      </c>
      <c r="C9285" s="171" t="s">
        <v>83</v>
      </c>
      <c r="D9285" s="171" t="s">
        <v>4</v>
      </c>
      <c r="E9285" s="11">
        <v>43466</v>
      </c>
      <c r="F9285">
        <v>6.5</v>
      </c>
      <c r="G9285">
        <v>8.5</v>
      </c>
      <c r="I9285">
        <v>26</v>
      </c>
      <c r="J9285">
        <v>36</v>
      </c>
      <c r="L9285">
        <v>48</v>
      </c>
      <c r="N9285">
        <v>25</v>
      </c>
      <c r="P9285">
        <v>0</v>
      </c>
      <c r="Q9285">
        <v>0</v>
      </c>
      <c r="S9285">
        <v>1</v>
      </c>
      <c r="T9285">
        <v>1</v>
      </c>
    </row>
    <row r="9286" spans="1:20" x14ac:dyDescent="0.3">
      <c r="A9286" t="s">
        <v>18625</v>
      </c>
      <c r="B9286" s="171" t="s">
        <v>18626</v>
      </c>
      <c r="C9286" s="171" t="s">
        <v>86</v>
      </c>
      <c r="D9286" s="171" t="s">
        <v>80</v>
      </c>
      <c r="E9286" s="11">
        <v>43466</v>
      </c>
      <c r="F9286">
        <v>8</v>
      </c>
      <c r="G9286">
        <v>10</v>
      </c>
      <c r="I9286">
        <v>60</v>
      </c>
      <c r="J9286">
        <v>52</v>
      </c>
      <c r="L9286">
        <v>64</v>
      </c>
      <c r="N9286">
        <v>37</v>
      </c>
      <c r="O9286">
        <v>0.88749999999999996</v>
      </c>
      <c r="P9286">
        <v>3</v>
      </c>
      <c r="Q9286">
        <v>3</v>
      </c>
      <c r="S9286">
        <v>23</v>
      </c>
      <c r="T9286">
        <v>0.77100000000000002</v>
      </c>
    </row>
    <row r="9287" spans="1:20" x14ac:dyDescent="0.3">
      <c r="A9287" t="s">
        <v>18627</v>
      </c>
      <c r="B9287" s="171" t="s">
        <v>18628</v>
      </c>
      <c r="C9287" s="171" t="s">
        <v>89</v>
      </c>
      <c r="D9287" s="171" t="s">
        <v>80</v>
      </c>
      <c r="E9287" s="11">
        <v>43466</v>
      </c>
      <c r="F9287">
        <v>0</v>
      </c>
      <c r="G9287">
        <v>0</v>
      </c>
      <c r="I9287">
        <v>0</v>
      </c>
      <c r="J9287">
        <v>0</v>
      </c>
      <c r="L9287">
        <v>0</v>
      </c>
      <c r="N9287">
        <v>0</v>
      </c>
      <c r="P9287">
        <v>0</v>
      </c>
      <c r="Q9287">
        <v>0</v>
      </c>
      <c r="S9287">
        <v>0</v>
      </c>
      <c r="T9287">
        <v>0.69421739130434779</v>
      </c>
    </row>
    <row r="9288" spans="1:20" x14ac:dyDescent="0.3">
      <c r="A9288" t="s">
        <v>18629</v>
      </c>
      <c r="B9288" s="171" t="s">
        <v>18630</v>
      </c>
      <c r="C9288" s="171" t="s">
        <v>92</v>
      </c>
      <c r="D9288" s="171" t="s">
        <v>80</v>
      </c>
      <c r="E9288" s="11">
        <v>43466</v>
      </c>
      <c r="F9288">
        <v>0</v>
      </c>
      <c r="G9288">
        <v>0</v>
      </c>
      <c r="I9288">
        <v>0</v>
      </c>
      <c r="J9288">
        <v>0</v>
      </c>
      <c r="L9288">
        <v>0</v>
      </c>
      <c r="N9288">
        <v>0</v>
      </c>
      <c r="P9288">
        <v>0</v>
      </c>
      <c r="Q9288">
        <v>0</v>
      </c>
      <c r="S9288">
        <v>0</v>
      </c>
      <c r="T9288">
        <v>0.74876086956521748</v>
      </c>
    </row>
    <row r="9289" spans="1:20" x14ac:dyDescent="0.3">
      <c r="A9289" t="s">
        <v>18631</v>
      </c>
      <c r="B9289" s="171" t="s">
        <v>18632</v>
      </c>
      <c r="C9289" s="171" t="s">
        <v>95</v>
      </c>
      <c r="D9289" s="171" t="s">
        <v>80</v>
      </c>
      <c r="E9289" s="11">
        <v>43466</v>
      </c>
      <c r="F9289">
        <v>4.5</v>
      </c>
      <c r="G9289">
        <v>5.5</v>
      </c>
      <c r="I9289">
        <v>23</v>
      </c>
      <c r="J9289">
        <v>26</v>
      </c>
      <c r="L9289">
        <v>32</v>
      </c>
      <c r="N9289">
        <v>21</v>
      </c>
      <c r="P9289">
        <v>1</v>
      </c>
      <c r="Q9289">
        <v>2</v>
      </c>
      <c r="S9289">
        <v>2</v>
      </c>
      <c r="T9289">
        <v>0.76733999999999991</v>
      </c>
    </row>
    <row r="9290" spans="1:20" x14ac:dyDescent="0.3">
      <c r="A9290" t="s">
        <v>18633</v>
      </c>
      <c r="B9290" s="171" t="s">
        <v>18634</v>
      </c>
      <c r="C9290" s="171" t="s">
        <v>95</v>
      </c>
      <c r="D9290" s="171" t="s">
        <v>15341</v>
      </c>
      <c r="E9290" s="11">
        <v>43466</v>
      </c>
      <c r="F9290">
        <v>4</v>
      </c>
      <c r="G9290">
        <v>3.5</v>
      </c>
      <c r="I9290">
        <v>15</v>
      </c>
      <c r="J9290">
        <v>21</v>
      </c>
      <c r="L9290">
        <v>20</v>
      </c>
      <c r="N9290">
        <v>11</v>
      </c>
      <c r="P9290">
        <v>0</v>
      </c>
      <c r="Q9290">
        <v>4</v>
      </c>
      <c r="S9290">
        <v>4</v>
      </c>
      <c r="T9290">
        <v>0.74704999999999999</v>
      </c>
    </row>
    <row r="9291" spans="1:20" x14ac:dyDescent="0.3">
      <c r="A9291" t="s">
        <v>18635</v>
      </c>
      <c r="B9291" s="171" t="s">
        <v>18636</v>
      </c>
      <c r="C9291" s="171" t="s">
        <v>95</v>
      </c>
      <c r="D9291" s="171" t="s">
        <v>4</v>
      </c>
      <c r="E9291" s="11">
        <v>43466</v>
      </c>
      <c r="F9291">
        <v>8.5</v>
      </c>
      <c r="G9291">
        <v>9</v>
      </c>
      <c r="I9291">
        <v>38</v>
      </c>
      <c r="J9291">
        <v>47</v>
      </c>
      <c r="L9291">
        <v>52</v>
      </c>
      <c r="N9291">
        <v>32</v>
      </c>
      <c r="P9291">
        <v>1</v>
      </c>
      <c r="Q9291">
        <v>6</v>
      </c>
      <c r="S9291">
        <v>6</v>
      </c>
      <c r="T9291">
        <v>0.75958695652173902</v>
      </c>
    </row>
    <row r="9292" spans="1:20" x14ac:dyDescent="0.3">
      <c r="A9292" t="s">
        <v>18637</v>
      </c>
      <c r="B9292" s="171" t="s">
        <v>18638</v>
      </c>
      <c r="C9292" s="171" t="s">
        <v>98</v>
      </c>
      <c r="D9292" s="171" t="s">
        <v>80</v>
      </c>
      <c r="E9292" s="11">
        <v>43466</v>
      </c>
      <c r="F9292">
        <v>12.5</v>
      </c>
      <c r="G9292">
        <v>13.5</v>
      </c>
      <c r="I9292">
        <v>49</v>
      </c>
      <c r="J9292">
        <v>70</v>
      </c>
      <c r="L9292">
        <v>78</v>
      </c>
      <c r="N9292">
        <v>41</v>
      </c>
      <c r="P9292">
        <v>2</v>
      </c>
      <c r="Q9292">
        <v>2</v>
      </c>
      <c r="S9292">
        <v>8</v>
      </c>
      <c r="T9292">
        <v>0.95</v>
      </c>
    </row>
    <row r="9293" spans="1:20" x14ac:dyDescent="0.3">
      <c r="A9293" t="s">
        <v>18639</v>
      </c>
      <c r="B9293" s="171" t="s">
        <v>18640</v>
      </c>
      <c r="C9293" s="171" t="s">
        <v>101</v>
      </c>
      <c r="D9293" s="171" t="s">
        <v>80</v>
      </c>
      <c r="E9293" s="11">
        <v>43466</v>
      </c>
      <c r="F9293">
        <v>31</v>
      </c>
      <c r="G9293">
        <v>37.5</v>
      </c>
      <c r="I9293">
        <v>345</v>
      </c>
      <c r="J9293">
        <v>339</v>
      </c>
      <c r="L9293">
        <v>427</v>
      </c>
      <c r="N9293">
        <v>307</v>
      </c>
      <c r="P9293">
        <v>20</v>
      </c>
      <c r="Q9293">
        <v>34</v>
      </c>
      <c r="S9293">
        <v>38</v>
      </c>
      <c r="T9293">
        <v>0.96250000000000002</v>
      </c>
    </row>
    <row r="9294" spans="1:20" x14ac:dyDescent="0.3">
      <c r="A9294" t="s">
        <v>18641</v>
      </c>
      <c r="B9294" s="171" t="s">
        <v>18642</v>
      </c>
      <c r="C9294" s="171" t="s">
        <v>6843</v>
      </c>
      <c r="D9294" s="171" t="s">
        <v>80</v>
      </c>
      <c r="E9294" s="11">
        <v>43466</v>
      </c>
      <c r="F9294">
        <v>5.5</v>
      </c>
      <c r="G9294">
        <v>7</v>
      </c>
      <c r="I9294">
        <v>25</v>
      </c>
      <c r="J9294">
        <v>32</v>
      </c>
      <c r="L9294">
        <v>41</v>
      </c>
      <c r="N9294">
        <v>25</v>
      </c>
      <c r="P9294">
        <v>0</v>
      </c>
      <c r="Q9294">
        <v>0</v>
      </c>
      <c r="S9294">
        <v>0</v>
      </c>
      <c r="T9294">
        <v>1</v>
      </c>
    </row>
    <row r="9295" spans="1:20" x14ac:dyDescent="0.3">
      <c r="A9295" t="s">
        <v>18643</v>
      </c>
      <c r="B9295" s="171" t="s">
        <v>18644</v>
      </c>
      <c r="C9295" s="171" t="s">
        <v>12995</v>
      </c>
      <c r="D9295" s="171" t="s">
        <v>80</v>
      </c>
      <c r="E9295" s="11">
        <v>43466</v>
      </c>
      <c r="F9295">
        <v>64.5</v>
      </c>
      <c r="G9295">
        <v>77</v>
      </c>
      <c r="I9295">
        <v>513</v>
      </c>
      <c r="J9295">
        <v>536</v>
      </c>
      <c r="L9295">
        <v>662</v>
      </c>
      <c r="N9295">
        <v>441</v>
      </c>
      <c r="O9295">
        <v>0.88749999999999996</v>
      </c>
      <c r="P9295">
        <v>26</v>
      </c>
      <c r="Q9295">
        <v>41</v>
      </c>
      <c r="S9295">
        <v>72</v>
      </c>
      <c r="T9295">
        <v>1</v>
      </c>
    </row>
    <row r="9296" spans="1:20" x14ac:dyDescent="0.3">
      <c r="A9296" t="s">
        <v>18645</v>
      </c>
      <c r="B9296" s="171" t="s">
        <v>18646</v>
      </c>
      <c r="C9296" s="171" t="s">
        <v>15504</v>
      </c>
      <c r="D9296" s="171" t="s">
        <v>15341</v>
      </c>
      <c r="E9296" s="11">
        <v>43466</v>
      </c>
      <c r="F9296">
        <v>7.5</v>
      </c>
      <c r="G9296">
        <v>8.5</v>
      </c>
      <c r="I9296">
        <v>30</v>
      </c>
      <c r="J9296">
        <v>40</v>
      </c>
      <c r="L9296">
        <v>48</v>
      </c>
      <c r="N9296">
        <v>26</v>
      </c>
      <c r="O9296" t="s">
        <v>16361</v>
      </c>
      <c r="P9296">
        <v>0</v>
      </c>
      <c r="Q9296">
        <v>4</v>
      </c>
      <c r="S9296">
        <v>4</v>
      </c>
      <c r="T9296">
        <v>0</v>
      </c>
    </row>
    <row r="9297" spans="1:20" x14ac:dyDescent="0.3">
      <c r="A9297" t="s">
        <v>18647</v>
      </c>
      <c r="B9297" s="171" t="s">
        <v>18648</v>
      </c>
      <c r="C9297" s="171" t="s">
        <v>104</v>
      </c>
      <c r="D9297" s="171" t="s">
        <v>4</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3">
      <c r="A9298" t="s">
        <v>18649</v>
      </c>
      <c r="B9298" s="171" t="s">
        <v>18650</v>
      </c>
      <c r="C9298" s="171" t="s">
        <v>15511</v>
      </c>
      <c r="D9298" s="171" t="s">
        <v>80</v>
      </c>
      <c r="E9298" s="11">
        <v>43466</v>
      </c>
      <c r="F9298">
        <v>20</v>
      </c>
      <c r="G9298">
        <v>22.5</v>
      </c>
      <c r="I9298">
        <v>83</v>
      </c>
      <c r="J9298">
        <v>113</v>
      </c>
      <c r="L9298">
        <v>130</v>
      </c>
      <c r="N9298">
        <v>72</v>
      </c>
      <c r="P9298">
        <v>3</v>
      </c>
      <c r="Q9298">
        <v>4</v>
      </c>
      <c r="S9298">
        <v>11</v>
      </c>
      <c r="T9298">
        <v>0.2857142857142857</v>
      </c>
    </row>
    <row r="9299" spans="1:20" x14ac:dyDescent="0.3">
      <c r="A9299" t="s">
        <v>18651</v>
      </c>
      <c r="B9299" s="171" t="s">
        <v>18652</v>
      </c>
      <c r="C9299" s="171" t="s">
        <v>76</v>
      </c>
      <c r="D9299" s="171" t="s">
        <v>80</v>
      </c>
      <c r="E9299" s="11">
        <v>43466</v>
      </c>
      <c r="F9299">
        <v>0</v>
      </c>
      <c r="G9299">
        <v>0</v>
      </c>
      <c r="I9299">
        <v>0</v>
      </c>
      <c r="J9299">
        <v>0</v>
      </c>
      <c r="L9299">
        <v>0</v>
      </c>
      <c r="N9299">
        <v>0</v>
      </c>
      <c r="P9299">
        <v>0</v>
      </c>
      <c r="Q9299">
        <v>0</v>
      </c>
      <c r="S9299">
        <v>0</v>
      </c>
    </row>
    <row r="9300" spans="1:20" x14ac:dyDescent="0.3">
      <c r="A9300" t="s">
        <v>18653</v>
      </c>
      <c r="B9300" s="171" t="s">
        <v>18654</v>
      </c>
      <c r="C9300" s="171" t="s">
        <v>10522</v>
      </c>
      <c r="D9300" s="171" t="s">
        <v>4</v>
      </c>
      <c r="E9300" s="11">
        <v>43466</v>
      </c>
      <c r="F9300">
        <v>0</v>
      </c>
      <c r="G9300">
        <v>0</v>
      </c>
      <c r="I9300">
        <v>0</v>
      </c>
      <c r="J9300">
        <v>0</v>
      </c>
      <c r="L9300">
        <v>0</v>
      </c>
      <c r="N9300">
        <v>0</v>
      </c>
      <c r="P9300">
        <v>0</v>
      </c>
      <c r="Q9300">
        <v>0</v>
      </c>
      <c r="S9300">
        <v>0</v>
      </c>
      <c r="T9300" t="e">
        <v>#DIV/0!</v>
      </c>
    </row>
    <row r="9301" spans="1:20" x14ac:dyDescent="0.3">
      <c r="A9301" t="s">
        <v>18655</v>
      </c>
      <c r="B9301" s="171" t="s">
        <v>18656</v>
      </c>
      <c r="C9301" s="171" t="s">
        <v>79</v>
      </c>
      <c r="D9301" s="171" t="s">
        <v>4</v>
      </c>
      <c r="E9301" s="11">
        <v>43466</v>
      </c>
      <c r="F9301">
        <v>0</v>
      </c>
      <c r="G9301">
        <v>0</v>
      </c>
      <c r="I9301">
        <v>0</v>
      </c>
      <c r="J9301">
        <v>0</v>
      </c>
      <c r="L9301">
        <v>0</v>
      </c>
      <c r="N9301">
        <v>0</v>
      </c>
      <c r="P9301">
        <v>0</v>
      </c>
      <c r="Q9301">
        <v>0</v>
      </c>
      <c r="S9301">
        <v>0</v>
      </c>
      <c r="T9301">
        <v>0.5</v>
      </c>
    </row>
    <row r="9302" spans="1:20" x14ac:dyDescent="0.3">
      <c r="A9302" t="s">
        <v>18657</v>
      </c>
      <c r="B9302" s="171" t="s">
        <v>18658</v>
      </c>
      <c r="C9302" s="171" t="s">
        <v>86</v>
      </c>
      <c r="D9302" s="171" t="s">
        <v>4</v>
      </c>
      <c r="E9302" s="11">
        <v>43466</v>
      </c>
      <c r="F9302">
        <v>8</v>
      </c>
      <c r="G9302">
        <v>10</v>
      </c>
      <c r="I9302">
        <v>60</v>
      </c>
      <c r="J9302">
        <v>52</v>
      </c>
      <c r="L9302">
        <v>64</v>
      </c>
      <c r="N9302">
        <v>37</v>
      </c>
      <c r="O9302">
        <v>0.88749999999999996</v>
      </c>
      <c r="P9302">
        <v>3</v>
      </c>
      <c r="Q9302">
        <v>3</v>
      </c>
      <c r="S9302">
        <v>23</v>
      </c>
      <c r="T9302">
        <v>1</v>
      </c>
    </row>
    <row r="9303" spans="1:20" x14ac:dyDescent="0.3">
      <c r="A9303" t="s">
        <v>18659</v>
      </c>
      <c r="B9303" s="171" t="s">
        <v>18660</v>
      </c>
      <c r="C9303" s="171" t="s">
        <v>89</v>
      </c>
      <c r="D9303" s="171" t="s">
        <v>4</v>
      </c>
      <c r="E9303" s="11">
        <v>43466</v>
      </c>
      <c r="F9303">
        <v>0</v>
      </c>
      <c r="G9303">
        <v>0</v>
      </c>
      <c r="I9303">
        <v>0</v>
      </c>
      <c r="J9303">
        <v>0</v>
      </c>
      <c r="L9303">
        <v>0</v>
      </c>
      <c r="N9303">
        <v>0</v>
      </c>
      <c r="P9303">
        <v>0</v>
      </c>
      <c r="Q9303">
        <v>0</v>
      </c>
      <c r="S9303">
        <v>0</v>
      </c>
      <c r="T9303" t="e">
        <v>#DIV/0!</v>
      </c>
    </row>
    <row r="9304" spans="1:20" x14ac:dyDescent="0.3">
      <c r="A9304" t="s">
        <v>18661</v>
      </c>
      <c r="B9304" s="171" t="s">
        <v>18662</v>
      </c>
      <c r="C9304" s="171" t="s">
        <v>92</v>
      </c>
      <c r="D9304" s="171" t="s">
        <v>4</v>
      </c>
      <c r="E9304" s="11">
        <v>43466</v>
      </c>
      <c r="F9304">
        <v>0</v>
      </c>
      <c r="G9304">
        <v>0</v>
      </c>
      <c r="I9304">
        <v>0</v>
      </c>
      <c r="J9304">
        <v>0</v>
      </c>
      <c r="L9304">
        <v>0</v>
      </c>
      <c r="N9304">
        <v>0</v>
      </c>
      <c r="P9304">
        <v>0</v>
      </c>
      <c r="Q9304">
        <v>0</v>
      </c>
      <c r="S9304">
        <v>0</v>
      </c>
      <c r="T9304" t="e">
        <v>#DIV/0!</v>
      </c>
    </row>
    <row r="9305" spans="1:20" x14ac:dyDescent="0.3">
      <c r="A9305" t="s">
        <v>18663</v>
      </c>
      <c r="B9305" s="171" t="s">
        <v>18664</v>
      </c>
      <c r="C9305" s="171" t="s">
        <v>98</v>
      </c>
      <c r="D9305" s="171" t="s">
        <v>4</v>
      </c>
      <c r="E9305" s="11">
        <v>43466</v>
      </c>
      <c r="F9305">
        <v>12.5</v>
      </c>
      <c r="G9305">
        <v>13.5</v>
      </c>
      <c r="I9305">
        <v>49</v>
      </c>
      <c r="J9305">
        <v>70</v>
      </c>
      <c r="L9305">
        <v>78</v>
      </c>
      <c r="N9305">
        <v>41</v>
      </c>
      <c r="P9305">
        <v>2</v>
      </c>
      <c r="Q9305">
        <v>2</v>
      </c>
      <c r="S9305">
        <v>8</v>
      </c>
      <c r="T9305" t="e">
        <v>#DIV/0!</v>
      </c>
    </row>
    <row r="9306" spans="1:20" x14ac:dyDescent="0.3">
      <c r="A9306" t="s">
        <v>18665</v>
      </c>
      <c r="B9306" s="171" t="s">
        <v>18666</v>
      </c>
      <c r="C9306" s="171" t="s">
        <v>101</v>
      </c>
      <c r="D9306" s="171" t="s">
        <v>4</v>
      </c>
      <c r="E9306" s="11">
        <v>43466</v>
      </c>
      <c r="F9306">
        <v>31</v>
      </c>
      <c r="G9306">
        <v>37.5</v>
      </c>
      <c r="I9306">
        <v>345</v>
      </c>
      <c r="J9306">
        <v>339</v>
      </c>
      <c r="L9306">
        <v>427</v>
      </c>
      <c r="N9306">
        <v>307</v>
      </c>
      <c r="P9306">
        <v>20</v>
      </c>
      <c r="Q9306">
        <v>34</v>
      </c>
      <c r="S9306">
        <v>38</v>
      </c>
      <c r="T9306" t="e">
        <v>#DIV/0!</v>
      </c>
    </row>
    <row r="9307" spans="1:20" x14ac:dyDescent="0.3">
      <c r="A9307" t="s">
        <v>18667</v>
      </c>
      <c r="B9307" s="171" t="s">
        <v>18668</v>
      </c>
      <c r="C9307" s="171" t="s">
        <v>6843</v>
      </c>
      <c r="D9307" s="171" t="s">
        <v>4</v>
      </c>
      <c r="E9307" s="11">
        <v>43466</v>
      </c>
      <c r="F9307">
        <v>5.5</v>
      </c>
      <c r="G9307">
        <v>7</v>
      </c>
      <c r="I9307">
        <v>25</v>
      </c>
      <c r="J9307">
        <v>32</v>
      </c>
      <c r="L9307">
        <v>41</v>
      </c>
      <c r="N9307">
        <v>25</v>
      </c>
      <c r="P9307">
        <v>0</v>
      </c>
      <c r="Q9307">
        <v>0</v>
      </c>
      <c r="S9307">
        <v>0</v>
      </c>
      <c r="T9307" t="e">
        <v>#DIV/0!</v>
      </c>
    </row>
    <row r="9308" spans="1:20" x14ac:dyDescent="0.3">
      <c r="A9308" t="s">
        <v>18669</v>
      </c>
      <c r="B9308" s="171" t="s">
        <v>18670</v>
      </c>
      <c r="C9308" s="171" t="s">
        <v>18229</v>
      </c>
      <c r="D9308" s="171" t="s">
        <v>80</v>
      </c>
      <c r="E9308" s="11">
        <v>43466</v>
      </c>
      <c r="F9308">
        <v>0</v>
      </c>
      <c r="G9308">
        <v>0</v>
      </c>
      <c r="I9308">
        <v>0</v>
      </c>
      <c r="J9308">
        <v>0</v>
      </c>
      <c r="L9308">
        <v>0</v>
      </c>
      <c r="N9308">
        <v>0</v>
      </c>
      <c r="P9308">
        <v>0</v>
      </c>
      <c r="Q9308">
        <v>0</v>
      </c>
      <c r="S9308">
        <v>0</v>
      </c>
      <c r="T9308" t="e">
        <v>#DIV/0!</v>
      </c>
    </row>
    <row r="9309" spans="1:20" x14ac:dyDescent="0.3">
      <c r="A9309" t="s">
        <v>18671</v>
      </c>
      <c r="B9309" s="171" t="s">
        <v>18672</v>
      </c>
      <c r="C9309" s="171" t="s">
        <v>18126</v>
      </c>
      <c r="D9309" s="171" t="s">
        <v>4</v>
      </c>
      <c r="E9309" s="11">
        <v>43466</v>
      </c>
      <c r="F9309">
        <v>0</v>
      </c>
      <c r="G9309">
        <v>0</v>
      </c>
      <c r="I9309">
        <v>0</v>
      </c>
      <c r="J9309">
        <v>0</v>
      </c>
      <c r="L9309">
        <v>0</v>
      </c>
      <c r="N9309">
        <v>0</v>
      </c>
      <c r="P9309">
        <v>0</v>
      </c>
      <c r="Q9309">
        <v>0</v>
      </c>
      <c r="S9309">
        <v>0</v>
      </c>
      <c r="T9309" t="e">
        <v>#DIV/0!</v>
      </c>
    </row>
    <row r="9310" spans="1:20" x14ac:dyDescent="0.3">
      <c r="A9310" t="s">
        <v>18673</v>
      </c>
      <c r="B9310" s="171" t="s">
        <v>18674</v>
      </c>
      <c r="C9310" s="171" t="s">
        <v>107</v>
      </c>
      <c r="D9310" s="171" t="s">
        <v>80</v>
      </c>
      <c r="E9310" s="11">
        <v>43466</v>
      </c>
      <c r="F9310">
        <v>10.5</v>
      </c>
      <c r="G9310">
        <v>13.5</v>
      </c>
      <c r="I9310">
        <v>83</v>
      </c>
      <c r="J9310">
        <v>82</v>
      </c>
      <c r="L9310">
        <v>113</v>
      </c>
      <c r="N9310">
        <v>78</v>
      </c>
      <c r="P9310">
        <v>0</v>
      </c>
      <c r="Q9310">
        <v>3</v>
      </c>
      <c r="S9310">
        <v>5</v>
      </c>
      <c r="T9310" t="e">
        <v>#DIV/0!</v>
      </c>
    </row>
    <row r="9311" spans="1:20" x14ac:dyDescent="0.3">
      <c r="A9311" t="s">
        <v>18675</v>
      </c>
      <c r="B9311" s="171" t="s">
        <v>18676</v>
      </c>
      <c r="C9311" s="171" t="s">
        <v>113</v>
      </c>
      <c r="D9311" s="171" t="s">
        <v>4</v>
      </c>
      <c r="E9311" s="11">
        <v>43466</v>
      </c>
      <c r="F9311">
        <v>3</v>
      </c>
      <c r="G9311">
        <v>4.5</v>
      </c>
      <c r="I9311">
        <v>10</v>
      </c>
      <c r="J9311">
        <v>16</v>
      </c>
      <c r="L9311">
        <v>26</v>
      </c>
      <c r="N9311">
        <v>7</v>
      </c>
      <c r="P9311">
        <v>0</v>
      </c>
      <c r="Q9311">
        <v>0</v>
      </c>
      <c r="S9311">
        <v>3</v>
      </c>
      <c r="T9311" t="e">
        <v>#DIV/0!</v>
      </c>
    </row>
    <row r="9312" spans="1:20" x14ac:dyDescent="0.3">
      <c r="A9312" t="s">
        <v>18677</v>
      </c>
      <c r="B9312" s="171" t="s">
        <v>18678</v>
      </c>
      <c r="C9312" s="171" t="s">
        <v>116</v>
      </c>
      <c r="D9312" s="171" t="s">
        <v>4</v>
      </c>
      <c r="E9312" s="11">
        <v>43466</v>
      </c>
      <c r="F9312">
        <v>4</v>
      </c>
      <c r="G9312">
        <v>5</v>
      </c>
      <c r="I9312">
        <v>62</v>
      </c>
      <c r="J9312">
        <v>47</v>
      </c>
      <c r="L9312">
        <v>64</v>
      </c>
      <c r="N9312">
        <v>62</v>
      </c>
      <c r="P9312">
        <v>0</v>
      </c>
      <c r="Q9312">
        <v>0</v>
      </c>
      <c r="S9312">
        <v>0</v>
      </c>
      <c r="T9312" t="e">
        <v>#DIV/0!</v>
      </c>
    </row>
    <row r="9313" spans="1:20" x14ac:dyDescent="0.3">
      <c r="A9313" t="s">
        <v>18679</v>
      </c>
      <c r="B9313" s="171" t="s">
        <v>18680</v>
      </c>
      <c r="C9313" s="171" t="s">
        <v>9887</v>
      </c>
      <c r="D9313" s="171" t="s">
        <v>80</v>
      </c>
      <c r="E9313" s="11">
        <v>43466</v>
      </c>
      <c r="F9313">
        <v>0</v>
      </c>
      <c r="G9313">
        <v>0</v>
      </c>
      <c r="I9313">
        <v>0</v>
      </c>
      <c r="J9313">
        <v>0</v>
      </c>
      <c r="L9313">
        <v>0</v>
      </c>
      <c r="N9313">
        <v>0</v>
      </c>
      <c r="P9313">
        <v>0</v>
      </c>
      <c r="Q9313">
        <v>0</v>
      </c>
      <c r="S9313">
        <v>0</v>
      </c>
      <c r="T9313" t="e">
        <v>#DIV/0!</v>
      </c>
    </row>
    <row r="9314" spans="1:20" x14ac:dyDescent="0.3">
      <c r="A9314" t="s">
        <v>18681</v>
      </c>
      <c r="B9314" s="171" t="s">
        <v>18682</v>
      </c>
      <c r="C9314" s="171" t="s">
        <v>9862</v>
      </c>
      <c r="D9314" s="171" t="s">
        <v>4</v>
      </c>
      <c r="E9314" s="11">
        <v>43466</v>
      </c>
      <c r="F9314">
        <v>0</v>
      </c>
      <c r="G9314">
        <v>0</v>
      </c>
      <c r="I9314">
        <v>0</v>
      </c>
      <c r="J9314">
        <v>0</v>
      </c>
      <c r="L9314">
        <v>0</v>
      </c>
      <c r="N9314">
        <v>0</v>
      </c>
      <c r="P9314">
        <v>0</v>
      </c>
      <c r="Q9314">
        <v>0</v>
      </c>
      <c r="S9314">
        <v>0</v>
      </c>
      <c r="T9314" t="e">
        <v>#DIV/0!</v>
      </c>
    </row>
    <row r="9315" spans="1:20" x14ac:dyDescent="0.3">
      <c r="A9315" t="s">
        <v>18683</v>
      </c>
      <c r="B9315" s="171" t="s">
        <v>18684</v>
      </c>
      <c r="C9315" s="171" t="s">
        <v>10525</v>
      </c>
      <c r="D9315" s="171" t="s">
        <v>4</v>
      </c>
      <c r="E9315" s="11">
        <v>43466</v>
      </c>
      <c r="F9315">
        <v>0</v>
      </c>
      <c r="G9315">
        <v>0</v>
      </c>
      <c r="I9315">
        <v>0</v>
      </c>
      <c r="J9315">
        <v>0</v>
      </c>
      <c r="L9315">
        <v>0</v>
      </c>
      <c r="N9315">
        <v>0</v>
      </c>
      <c r="P9315">
        <v>0</v>
      </c>
      <c r="Q9315">
        <v>0</v>
      </c>
      <c r="S9315">
        <v>0</v>
      </c>
      <c r="T9315" t="e">
        <v>#DIV/0!</v>
      </c>
    </row>
    <row r="9316" spans="1:20" x14ac:dyDescent="0.3">
      <c r="A9316" t="s">
        <v>18685</v>
      </c>
      <c r="B9316" s="171" t="s">
        <v>18686</v>
      </c>
      <c r="C9316" s="171" t="s">
        <v>11260</v>
      </c>
      <c r="D9316" s="171" t="s">
        <v>80</v>
      </c>
      <c r="E9316" s="11">
        <v>43466</v>
      </c>
      <c r="F9316">
        <v>0</v>
      </c>
      <c r="G9316">
        <v>0</v>
      </c>
      <c r="I9316">
        <v>0</v>
      </c>
      <c r="J9316">
        <v>0</v>
      </c>
      <c r="L9316">
        <v>0</v>
      </c>
      <c r="N9316">
        <v>0</v>
      </c>
      <c r="P9316">
        <v>0</v>
      </c>
      <c r="Q9316">
        <v>0</v>
      </c>
      <c r="S9316">
        <v>0</v>
      </c>
      <c r="T9316" t="e">
        <v>#DIV/0!</v>
      </c>
    </row>
    <row r="9317" spans="1:20" x14ac:dyDescent="0.3">
      <c r="A9317" t="s">
        <v>18687</v>
      </c>
      <c r="B9317" s="171" t="s">
        <v>18688</v>
      </c>
      <c r="C9317" s="171" t="s">
        <v>10528</v>
      </c>
      <c r="D9317" s="171" t="s">
        <v>4</v>
      </c>
      <c r="E9317" s="11">
        <v>43466</v>
      </c>
      <c r="F9317">
        <v>0</v>
      </c>
      <c r="G9317">
        <v>0</v>
      </c>
      <c r="I9317">
        <v>0</v>
      </c>
      <c r="J9317">
        <v>0</v>
      </c>
      <c r="L9317">
        <v>0</v>
      </c>
      <c r="N9317">
        <v>0</v>
      </c>
      <c r="P9317">
        <v>0</v>
      </c>
      <c r="Q9317">
        <v>0</v>
      </c>
      <c r="S9317">
        <v>0</v>
      </c>
      <c r="T9317" t="e">
        <v>#DIV/0!</v>
      </c>
    </row>
    <row r="9318" spans="1:20" x14ac:dyDescent="0.3">
      <c r="A9318" t="s">
        <v>18689</v>
      </c>
      <c r="B9318" s="171" t="s">
        <v>18690</v>
      </c>
      <c r="C9318" s="171" t="s">
        <v>119</v>
      </c>
      <c r="D9318" s="171" t="s">
        <v>4</v>
      </c>
      <c r="E9318" s="11">
        <v>43466</v>
      </c>
      <c r="F9318">
        <v>0</v>
      </c>
      <c r="G9318">
        <v>0</v>
      </c>
      <c r="I9318">
        <v>0</v>
      </c>
      <c r="J9318">
        <v>0</v>
      </c>
      <c r="L9318">
        <v>0</v>
      </c>
      <c r="N9318">
        <v>0</v>
      </c>
      <c r="P9318">
        <v>0</v>
      </c>
      <c r="Q9318">
        <v>0</v>
      </c>
      <c r="S9318">
        <v>0</v>
      </c>
    </row>
    <row r="9319" spans="1:20" x14ac:dyDescent="0.3">
      <c r="A9319" t="s">
        <v>18691</v>
      </c>
      <c r="B9319" s="171" t="s">
        <v>18692</v>
      </c>
      <c r="C9319" s="171" t="s">
        <v>122</v>
      </c>
      <c r="D9319" s="171" t="s">
        <v>80</v>
      </c>
      <c r="E9319" s="11">
        <v>43466</v>
      </c>
      <c r="F9319">
        <v>0</v>
      </c>
      <c r="G9319">
        <v>0</v>
      </c>
      <c r="I9319">
        <v>0</v>
      </c>
      <c r="J9319">
        <v>0</v>
      </c>
      <c r="L9319">
        <v>0</v>
      </c>
      <c r="N9319">
        <v>0</v>
      </c>
      <c r="P9319">
        <v>0</v>
      </c>
      <c r="Q9319">
        <v>0</v>
      </c>
      <c r="S9319">
        <v>0</v>
      </c>
    </row>
    <row r="9320" spans="1:20" x14ac:dyDescent="0.3">
      <c r="A9320" t="s">
        <v>18693</v>
      </c>
      <c r="B9320" s="171" t="s">
        <v>18694</v>
      </c>
      <c r="C9320" s="171" t="s">
        <v>125</v>
      </c>
      <c r="D9320" s="171" t="s">
        <v>80</v>
      </c>
      <c r="E9320" s="11">
        <v>43466</v>
      </c>
      <c r="F9320">
        <v>0</v>
      </c>
      <c r="G9320">
        <v>0</v>
      </c>
      <c r="I9320">
        <v>0</v>
      </c>
      <c r="J9320">
        <v>0</v>
      </c>
      <c r="L9320">
        <v>0</v>
      </c>
      <c r="N9320">
        <v>0</v>
      </c>
      <c r="O9320" t="e">
        <v>#DIV/0!</v>
      </c>
      <c r="P9320">
        <v>0</v>
      </c>
      <c r="Q9320">
        <v>0</v>
      </c>
      <c r="S9320">
        <v>0</v>
      </c>
    </row>
    <row r="9321" spans="1:20" x14ac:dyDescent="0.3">
      <c r="A9321" t="s">
        <v>18695</v>
      </c>
      <c r="B9321" s="171" t="s">
        <v>18696</v>
      </c>
      <c r="C9321" s="171" t="s">
        <v>128</v>
      </c>
      <c r="D9321" s="171" t="s">
        <v>4</v>
      </c>
      <c r="E9321" s="11">
        <v>43466</v>
      </c>
      <c r="F9321">
        <v>0</v>
      </c>
      <c r="G9321">
        <v>0</v>
      </c>
      <c r="I9321">
        <v>0</v>
      </c>
      <c r="J9321">
        <v>0</v>
      </c>
      <c r="L9321">
        <v>0</v>
      </c>
      <c r="N9321">
        <v>0</v>
      </c>
      <c r="P9321">
        <v>0</v>
      </c>
      <c r="Q9321">
        <v>0</v>
      </c>
      <c r="S9321">
        <v>0</v>
      </c>
    </row>
    <row r="9322" spans="1:20" x14ac:dyDescent="0.3">
      <c r="A9322" t="s">
        <v>18697</v>
      </c>
      <c r="B9322" s="171" t="s">
        <v>18698</v>
      </c>
      <c r="C9322" s="171" t="s">
        <v>131</v>
      </c>
      <c r="D9322" s="171" t="s">
        <v>4</v>
      </c>
      <c r="E9322" s="11">
        <v>43466</v>
      </c>
      <c r="F9322">
        <v>0</v>
      </c>
      <c r="G9322">
        <v>0</v>
      </c>
      <c r="I9322">
        <v>0</v>
      </c>
      <c r="J9322">
        <v>0</v>
      </c>
      <c r="L9322">
        <v>0</v>
      </c>
      <c r="N9322">
        <v>0</v>
      </c>
      <c r="P9322">
        <v>0</v>
      </c>
      <c r="Q9322">
        <v>0</v>
      </c>
      <c r="S9322">
        <v>0</v>
      </c>
    </row>
    <row r="9323" spans="1:20" x14ac:dyDescent="0.3">
      <c r="A9323" t="s">
        <v>18699</v>
      </c>
      <c r="B9323" s="171" t="s">
        <v>18700</v>
      </c>
      <c r="C9323" s="171" t="s">
        <v>10531</v>
      </c>
      <c r="D9323" s="171" t="s">
        <v>4</v>
      </c>
      <c r="E9323" s="11">
        <v>43466</v>
      </c>
      <c r="F9323">
        <v>0</v>
      </c>
      <c r="G9323">
        <v>0</v>
      </c>
      <c r="I9323">
        <v>0</v>
      </c>
      <c r="J9323">
        <v>0</v>
      </c>
      <c r="L9323">
        <v>0</v>
      </c>
      <c r="N9323">
        <v>0</v>
      </c>
      <c r="P9323">
        <v>0</v>
      </c>
      <c r="Q9323">
        <v>0</v>
      </c>
      <c r="S9323">
        <v>0</v>
      </c>
    </row>
    <row r="9324" spans="1:20" x14ac:dyDescent="0.3">
      <c r="A9324" t="s">
        <v>18701</v>
      </c>
      <c r="B9324" s="171" t="s">
        <v>18702</v>
      </c>
      <c r="C9324" s="171" t="s">
        <v>137</v>
      </c>
      <c r="D9324" s="171" t="s">
        <v>80</v>
      </c>
      <c r="E9324" s="11">
        <v>43466</v>
      </c>
      <c r="F9324">
        <v>4</v>
      </c>
      <c r="G9324">
        <v>6</v>
      </c>
      <c r="I9324">
        <v>56</v>
      </c>
      <c r="J9324">
        <v>44</v>
      </c>
      <c r="L9324">
        <v>66</v>
      </c>
      <c r="N9324">
        <v>56</v>
      </c>
      <c r="P9324">
        <v>0</v>
      </c>
      <c r="Q9324">
        <v>0</v>
      </c>
      <c r="S9324">
        <v>0</v>
      </c>
    </row>
    <row r="9325" spans="1:20" x14ac:dyDescent="0.3">
      <c r="A9325" t="s">
        <v>18703</v>
      </c>
      <c r="B9325" s="171" t="s">
        <v>18704</v>
      </c>
      <c r="C9325" s="171" t="s">
        <v>140</v>
      </c>
      <c r="D9325" s="171" t="s">
        <v>4</v>
      </c>
      <c r="E9325" s="11">
        <v>43466</v>
      </c>
      <c r="F9325">
        <v>4</v>
      </c>
      <c r="G9325">
        <v>6</v>
      </c>
      <c r="I9325">
        <v>56</v>
      </c>
      <c r="J9325">
        <v>44</v>
      </c>
      <c r="L9325">
        <v>66</v>
      </c>
      <c r="N9325">
        <v>56</v>
      </c>
      <c r="P9325">
        <v>0</v>
      </c>
      <c r="Q9325">
        <v>0</v>
      </c>
      <c r="S9325">
        <v>0</v>
      </c>
    </row>
    <row r="9326" spans="1:20" x14ac:dyDescent="0.3">
      <c r="A9326" t="s">
        <v>18705</v>
      </c>
      <c r="B9326" s="171" t="s">
        <v>18706</v>
      </c>
      <c r="C9326" s="171" t="s">
        <v>8615</v>
      </c>
      <c r="D9326" s="171" t="s">
        <v>80</v>
      </c>
      <c r="E9326" s="11">
        <v>43466</v>
      </c>
      <c r="F9326">
        <v>0</v>
      </c>
      <c r="G9326">
        <v>0</v>
      </c>
      <c r="I9326">
        <v>0</v>
      </c>
      <c r="J9326">
        <v>0</v>
      </c>
      <c r="L9326">
        <v>0</v>
      </c>
      <c r="N9326">
        <v>0</v>
      </c>
      <c r="P9326">
        <v>0</v>
      </c>
      <c r="Q9326">
        <v>0</v>
      </c>
      <c r="S9326">
        <v>0</v>
      </c>
    </row>
    <row r="9327" spans="1:20" x14ac:dyDescent="0.3">
      <c r="A9327" t="s">
        <v>18707</v>
      </c>
      <c r="B9327" s="171" t="s">
        <v>18708</v>
      </c>
      <c r="C9327" s="171" t="s">
        <v>8590</v>
      </c>
      <c r="D9327" s="171" t="s">
        <v>4</v>
      </c>
      <c r="E9327" s="11">
        <v>43466</v>
      </c>
      <c r="F9327">
        <v>0</v>
      </c>
      <c r="G9327">
        <v>0</v>
      </c>
      <c r="I9327">
        <v>0</v>
      </c>
      <c r="J9327">
        <v>0</v>
      </c>
      <c r="L9327">
        <v>0</v>
      </c>
      <c r="N9327">
        <v>0</v>
      </c>
      <c r="P9327">
        <v>0</v>
      </c>
      <c r="Q9327">
        <v>0</v>
      </c>
      <c r="S9327">
        <v>0</v>
      </c>
    </row>
    <row r="9328" spans="1:20" x14ac:dyDescent="0.3">
      <c r="A9328" t="s">
        <v>18709</v>
      </c>
      <c r="B9328" s="171" t="s">
        <v>18710</v>
      </c>
      <c r="C9328" s="171" t="s">
        <v>18252</v>
      </c>
      <c r="D9328" s="171" t="s">
        <v>80</v>
      </c>
      <c r="E9328" s="11">
        <v>43466</v>
      </c>
      <c r="F9328">
        <v>0</v>
      </c>
      <c r="G9328">
        <v>0</v>
      </c>
      <c r="I9328">
        <v>0</v>
      </c>
      <c r="J9328">
        <v>0</v>
      </c>
      <c r="L9328">
        <v>0</v>
      </c>
      <c r="N9328">
        <v>0</v>
      </c>
      <c r="P9328">
        <v>0</v>
      </c>
      <c r="Q9328">
        <v>0</v>
      </c>
      <c r="S9328">
        <v>0</v>
      </c>
    </row>
    <row r="9329" spans="1:19" x14ac:dyDescent="0.3">
      <c r="A9329" t="s">
        <v>18711</v>
      </c>
      <c r="B9329" s="171" t="s">
        <v>18712</v>
      </c>
      <c r="C9329" s="171" t="s">
        <v>18137</v>
      </c>
      <c r="D9329" s="171" t="s">
        <v>4</v>
      </c>
      <c r="E9329" s="11">
        <v>43466</v>
      </c>
      <c r="F9329">
        <v>0</v>
      </c>
      <c r="G9329">
        <v>0</v>
      </c>
      <c r="I9329">
        <v>0</v>
      </c>
      <c r="J9329">
        <v>0</v>
      </c>
      <c r="L9329">
        <v>0</v>
      </c>
      <c r="N9329">
        <v>0</v>
      </c>
      <c r="P9329">
        <v>0</v>
      </c>
      <c r="Q9329">
        <v>0</v>
      </c>
      <c r="S9329">
        <v>0</v>
      </c>
    </row>
    <row r="9330" spans="1:19" x14ac:dyDescent="0.3">
      <c r="A9330" t="s">
        <v>18713</v>
      </c>
      <c r="B9330" s="171" t="s">
        <v>18714</v>
      </c>
      <c r="C9330" s="171" t="s">
        <v>167</v>
      </c>
      <c r="D9330" s="171" t="s">
        <v>80</v>
      </c>
      <c r="E9330" s="11">
        <v>43466</v>
      </c>
      <c r="F9330">
        <v>5</v>
      </c>
      <c r="G9330">
        <v>5.5</v>
      </c>
      <c r="I9330">
        <v>39</v>
      </c>
      <c r="J9330">
        <v>55</v>
      </c>
      <c r="L9330">
        <v>62</v>
      </c>
      <c r="N9330">
        <v>37</v>
      </c>
      <c r="P9330">
        <v>0</v>
      </c>
      <c r="Q9330">
        <v>7</v>
      </c>
      <c r="S9330">
        <v>2</v>
      </c>
    </row>
    <row r="9331" spans="1:19" x14ac:dyDescent="0.3">
      <c r="A9331" t="s">
        <v>18715</v>
      </c>
      <c r="B9331" s="171" t="s">
        <v>18716</v>
      </c>
      <c r="C9331" s="171" t="s">
        <v>16557</v>
      </c>
      <c r="D9331" s="171" t="s">
        <v>4</v>
      </c>
      <c r="E9331" s="11">
        <v>43466</v>
      </c>
      <c r="F9331">
        <v>0</v>
      </c>
      <c r="G9331">
        <v>0</v>
      </c>
      <c r="I9331">
        <v>0</v>
      </c>
      <c r="J9331">
        <v>0</v>
      </c>
      <c r="L9331">
        <v>0</v>
      </c>
      <c r="N9331">
        <v>0</v>
      </c>
      <c r="P9331">
        <v>0</v>
      </c>
      <c r="Q9331">
        <v>0</v>
      </c>
      <c r="S9331">
        <v>0</v>
      </c>
    </row>
    <row r="9332" spans="1:19" x14ac:dyDescent="0.3">
      <c r="A9332" t="s">
        <v>18717</v>
      </c>
      <c r="B9332" s="171" t="s">
        <v>18718</v>
      </c>
      <c r="C9332" s="171" t="s">
        <v>170</v>
      </c>
      <c r="D9332" s="171" t="s">
        <v>4</v>
      </c>
      <c r="E9332" s="11">
        <v>43466</v>
      </c>
      <c r="F9332">
        <v>5</v>
      </c>
      <c r="G9332">
        <v>5.5</v>
      </c>
      <c r="I9332">
        <v>39</v>
      </c>
      <c r="J9332">
        <v>55</v>
      </c>
      <c r="L9332">
        <v>62</v>
      </c>
      <c r="N9332">
        <v>37</v>
      </c>
      <c r="P9332">
        <v>0</v>
      </c>
      <c r="Q9332">
        <v>7</v>
      </c>
      <c r="S9332">
        <v>2</v>
      </c>
    </row>
    <row r="9333" spans="1:19" x14ac:dyDescent="0.3">
      <c r="A9333" t="s">
        <v>18719</v>
      </c>
      <c r="B9333" s="171" t="s">
        <v>18720</v>
      </c>
      <c r="C9333" s="171" t="s">
        <v>179</v>
      </c>
      <c r="D9333" s="171" t="s">
        <v>80</v>
      </c>
      <c r="E9333" s="11">
        <v>43466</v>
      </c>
      <c r="F9333">
        <v>8</v>
      </c>
      <c r="G9333">
        <v>8</v>
      </c>
      <c r="I9333">
        <v>119</v>
      </c>
      <c r="J9333">
        <v>91</v>
      </c>
      <c r="L9333">
        <v>91</v>
      </c>
      <c r="N9333">
        <v>103</v>
      </c>
      <c r="P9333">
        <v>0</v>
      </c>
      <c r="Q9333">
        <v>4</v>
      </c>
      <c r="S9333">
        <v>16</v>
      </c>
    </row>
    <row r="9334" spans="1:19" x14ac:dyDescent="0.3">
      <c r="A9334" t="s">
        <v>18721</v>
      </c>
      <c r="B9334" s="171" t="s">
        <v>18722</v>
      </c>
      <c r="C9334" s="171" t="s">
        <v>18140</v>
      </c>
      <c r="D9334" s="171" t="s">
        <v>4</v>
      </c>
      <c r="E9334" s="11">
        <v>43466</v>
      </c>
      <c r="F9334">
        <v>0</v>
      </c>
      <c r="G9334">
        <v>0</v>
      </c>
      <c r="I9334">
        <v>0</v>
      </c>
      <c r="J9334">
        <v>0</v>
      </c>
      <c r="L9334">
        <v>0</v>
      </c>
      <c r="N9334">
        <v>0</v>
      </c>
      <c r="P9334">
        <v>0</v>
      </c>
      <c r="Q9334">
        <v>0</v>
      </c>
      <c r="S9334">
        <v>0</v>
      </c>
    </row>
    <row r="9335" spans="1:19" x14ac:dyDescent="0.3">
      <c r="A9335" t="s">
        <v>18723</v>
      </c>
      <c r="B9335" s="171" t="s">
        <v>18724</v>
      </c>
      <c r="C9335" s="171" t="s">
        <v>182</v>
      </c>
      <c r="D9335" s="171" t="s">
        <v>4</v>
      </c>
      <c r="E9335" s="11">
        <v>43466</v>
      </c>
      <c r="F9335">
        <v>8</v>
      </c>
      <c r="G9335">
        <v>8</v>
      </c>
      <c r="I9335">
        <v>119</v>
      </c>
      <c r="J9335">
        <v>91</v>
      </c>
      <c r="L9335">
        <v>91</v>
      </c>
      <c r="N9335">
        <v>103</v>
      </c>
      <c r="P9335">
        <v>0</v>
      </c>
      <c r="Q9335">
        <v>4</v>
      </c>
      <c r="S9335">
        <v>16</v>
      </c>
    </row>
    <row r="9336" spans="1:19" x14ac:dyDescent="0.3">
      <c r="A9336" t="s">
        <v>18725</v>
      </c>
      <c r="B9336" s="171" t="s">
        <v>18726</v>
      </c>
      <c r="C9336" s="171" t="s">
        <v>185</v>
      </c>
      <c r="D9336" s="171" t="s">
        <v>80</v>
      </c>
      <c r="E9336" s="11">
        <v>43466</v>
      </c>
      <c r="F9336">
        <v>10</v>
      </c>
      <c r="G9336">
        <v>11.5</v>
      </c>
      <c r="I9336">
        <v>47</v>
      </c>
      <c r="J9336">
        <v>58</v>
      </c>
      <c r="L9336">
        <v>67</v>
      </c>
      <c r="N9336">
        <v>44</v>
      </c>
      <c r="P9336">
        <v>1</v>
      </c>
      <c r="Q9336">
        <v>1</v>
      </c>
      <c r="S9336">
        <v>3</v>
      </c>
    </row>
    <row r="9337" spans="1:19" x14ac:dyDescent="0.3">
      <c r="A9337" t="s">
        <v>18727</v>
      </c>
      <c r="B9337" s="171" t="s">
        <v>18728</v>
      </c>
      <c r="C9337" s="171" t="s">
        <v>188</v>
      </c>
      <c r="D9337" s="171" t="s">
        <v>4</v>
      </c>
      <c r="E9337" s="11">
        <v>43466</v>
      </c>
      <c r="F9337">
        <v>5.5</v>
      </c>
      <c r="G9337">
        <v>6</v>
      </c>
      <c r="I9337">
        <v>27</v>
      </c>
      <c r="J9337">
        <v>32</v>
      </c>
      <c r="L9337">
        <v>35</v>
      </c>
      <c r="N9337">
        <v>24</v>
      </c>
      <c r="P9337">
        <v>1</v>
      </c>
      <c r="Q9337">
        <v>1</v>
      </c>
      <c r="S9337">
        <v>3</v>
      </c>
    </row>
    <row r="9338" spans="1:19" x14ac:dyDescent="0.3">
      <c r="A9338" t="s">
        <v>18729</v>
      </c>
      <c r="B9338" s="171" t="s">
        <v>18730</v>
      </c>
      <c r="C9338" s="171" t="s">
        <v>10537</v>
      </c>
      <c r="D9338" s="171" t="s">
        <v>4</v>
      </c>
      <c r="E9338" s="11">
        <v>43466</v>
      </c>
      <c r="F9338">
        <v>4.5</v>
      </c>
      <c r="G9338">
        <v>5.5</v>
      </c>
      <c r="I9338">
        <v>20</v>
      </c>
      <c r="J9338">
        <v>26</v>
      </c>
      <c r="L9338">
        <v>32</v>
      </c>
      <c r="N9338">
        <v>20</v>
      </c>
      <c r="P9338">
        <v>0</v>
      </c>
      <c r="Q9338">
        <v>0</v>
      </c>
      <c r="S9338">
        <v>0</v>
      </c>
    </row>
    <row r="9339" spans="1:19" x14ac:dyDescent="0.3">
      <c r="A9339" t="s">
        <v>18731</v>
      </c>
      <c r="B9339" s="171" t="s">
        <v>18732</v>
      </c>
      <c r="C9339" s="171" t="s">
        <v>191</v>
      </c>
      <c r="D9339" s="171" t="s">
        <v>80</v>
      </c>
      <c r="E9339" s="11">
        <v>43466</v>
      </c>
      <c r="F9339">
        <v>13.5</v>
      </c>
      <c r="G9339">
        <v>15.5</v>
      </c>
      <c r="I9339">
        <v>75</v>
      </c>
      <c r="J9339">
        <v>118</v>
      </c>
      <c r="L9339">
        <v>138</v>
      </c>
      <c r="N9339">
        <v>61</v>
      </c>
      <c r="O9339">
        <v>0.97499999999999998</v>
      </c>
      <c r="P9339">
        <v>15</v>
      </c>
      <c r="Q9339">
        <v>16</v>
      </c>
      <c r="S9339">
        <v>14</v>
      </c>
    </row>
    <row r="9340" spans="1:19" x14ac:dyDescent="0.3">
      <c r="A9340" t="s">
        <v>18733</v>
      </c>
      <c r="B9340" s="171" t="s">
        <v>18734</v>
      </c>
      <c r="C9340" s="171" t="s">
        <v>194</v>
      </c>
      <c r="D9340" s="171" t="s">
        <v>4</v>
      </c>
      <c r="E9340" s="11">
        <v>43466</v>
      </c>
      <c r="F9340">
        <v>5</v>
      </c>
      <c r="G9340">
        <v>6</v>
      </c>
      <c r="I9340">
        <v>30</v>
      </c>
      <c r="J9340">
        <v>34</v>
      </c>
      <c r="L9340">
        <v>40</v>
      </c>
      <c r="N9340">
        <v>20</v>
      </c>
      <c r="O9340">
        <v>0.97499999999999998</v>
      </c>
      <c r="P9340">
        <v>3</v>
      </c>
      <c r="Q9340">
        <v>3</v>
      </c>
      <c r="S9340">
        <v>10</v>
      </c>
    </row>
    <row r="9341" spans="1:19" x14ac:dyDescent="0.3">
      <c r="A9341" t="s">
        <v>18735</v>
      </c>
      <c r="B9341" s="171" t="s">
        <v>18736</v>
      </c>
      <c r="C9341" s="171" t="s">
        <v>197</v>
      </c>
      <c r="D9341" s="171" t="s">
        <v>4</v>
      </c>
      <c r="E9341" s="11">
        <v>43466</v>
      </c>
      <c r="F9341">
        <v>8.5</v>
      </c>
      <c r="G9341">
        <v>9.5</v>
      </c>
      <c r="I9341">
        <v>45</v>
      </c>
      <c r="J9341">
        <v>84</v>
      </c>
      <c r="L9341">
        <v>98</v>
      </c>
      <c r="N9341">
        <v>41</v>
      </c>
      <c r="P9341">
        <v>12</v>
      </c>
      <c r="Q9341">
        <v>13</v>
      </c>
      <c r="S9341">
        <v>4</v>
      </c>
    </row>
    <row r="9342" spans="1:19" x14ac:dyDescent="0.3">
      <c r="A9342" t="s">
        <v>18737</v>
      </c>
      <c r="B9342" s="171" t="s">
        <v>18738</v>
      </c>
      <c r="C9342" s="171" t="s">
        <v>209</v>
      </c>
      <c r="D9342" s="171" t="s">
        <v>4</v>
      </c>
      <c r="E9342" s="11">
        <v>43466</v>
      </c>
      <c r="F9342">
        <v>0</v>
      </c>
      <c r="G9342">
        <v>0</v>
      </c>
      <c r="I9342">
        <v>0</v>
      </c>
      <c r="J9342">
        <v>0</v>
      </c>
      <c r="L9342">
        <v>0</v>
      </c>
      <c r="N9342">
        <v>0</v>
      </c>
      <c r="P9342">
        <v>0</v>
      </c>
      <c r="Q9342">
        <v>0</v>
      </c>
      <c r="S9342">
        <v>0</v>
      </c>
    </row>
    <row r="9343" spans="1:19" x14ac:dyDescent="0.3">
      <c r="A9343" t="s">
        <v>18739</v>
      </c>
      <c r="B9343" s="171" t="s">
        <v>18740</v>
      </c>
      <c r="C9343" s="171" t="s">
        <v>212</v>
      </c>
      <c r="D9343" s="171" t="s">
        <v>80</v>
      </c>
      <c r="E9343" s="11">
        <v>43466</v>
      </c>
      <c r="F9343">
        <v>0</v>
      </c>
      <c r="G9343">
        <v>0</v>
      </c>
      <c r="I9343">
        <v>0</v>
      </c>
      <c r="J9343">
        <v>0</v>
      </c>
      <c r="L9343">
        <v>0</v>
      </c>
      <c r="N9343">
        <v>0</v>
      </c>
      <c r="P9343">
        <v>0</v>
      </c>
      <c r="Q9343">
        <v>0</v>
      </c>
      <c r="S9343">
        <v>0</v>
      </c>
    </row>
    <row r="9344" spans="1:19" x14ac:dyDescent="0.3">
      <c r="A9344" t="s">
        <v>18741</v>
      </c>
      <c r="B9344" s="171" t="s">
        <v>18742</v>
      </c>
      <c r="C9344" s="171" t="s">
        <v>215</v>
      </c>
      <c r="D9344" s="171" t="s">
        <v>80</v>
      </c>
      <c r="E9344" s="11">
        <v>43466</v>
      </c>
      <c r="F9344">
        <v>1.5</v>
      </c>
      <c r="G9344">
        <v>3.5</v>
      </c>
      <c r="I9344">
        <v>24</v>
      </c>
      <c r="J9344">
        <v>18</v>
      </c>
      <c r="L9344">
        <v>46</v>
      </c>
      <c r="N9344">
        <v>8</v>
      </c>
      <c r="P9344">
        <v>8</v>
      </c>
      <c r="Q9344">
        <v>10</v>
      </c>
      <c r="S9344">
        <v>16</v>
      </c>
    </row>
    <row r="9345" spans="1:19" x14ac:dyDescent="0.3">
      <c r="A9345" t="s">
        <v>18743</v>
      </c>
      <c r="B9345" s="171" t="s">
        <v>18744</v>
      </c>
      <c r="C9345" s="171" t="s">
        <v>218</v>
      </c>
      <c r="D9345" s="171" t="s">
        <v>4</v>
      </c>
      <c r="E9345" s="11">
        <v>43466</v>
      </c>
      <c r="F9345">
        <v>1.5</v>
      </c>
      <c r="G9345">
        <v>3.5</v>
      </c>
      <c r="I9345">
        <v>24</v>
      </c>
      <c r="J9345">
        <v>18</v>
      </c>
      <c r="L9345">
        <v>46</v>
      </c>
      <c r="N9345">
        <v>8</v>
      </c>
      <c r="P9345">
        <v>8</v>
      </c>
      <c r="Q9345">
        <v>10</v>
      </c>
      <c r="S9345">
        <v>16</v>
      </c>
    </row>
    <row r="9346" spans="1:19" x14ac:dyDescent="0.3">
      <c r="A9346" t="s">
        <v>18745</v>
      </c>
      <c r="B9346" s="171" t="s">
        <v>18746</v>
      </c>
      <c r="C9346" s="171" t="s">
        <v>8233</v>
      </c>
      <c r="D9346" s="171" t="s">
        <v>80</v>
      </c>
      <c r="E9346" s="11">
        <v>43466</v>
      </c>
      <c r="F9346">
        <v>0</v>
      </c>
      <c r="G9346">
        <v>0</v>
      </c>
      <c r="I9346">
        <v>0</v>
      </c>
      <c r="J9346">
        <v>0</v>
      </c>
      <c r="L9346">
        <v>0</v>
      </c>
      <c r="N9346">
        <v>0</v>
      </c>
      <c r="P9346">
        <v>0</v>
      </c>
      <c r="Q9346">
        <v>0</v>
      </c>
      <c r="S9346">
        <v>0</v>
      </c>
    </row>
    <row r="9347" spans="1:19" x14ac:dyDescent="0.3">
      <c r="A9347" t="s">
        <v>18747</v>
      </c>
      <c r="B9347" s="171" t="s">
        <v>18748</v>
      </c>
      <c r="C9347" s="171" t="s">
        <v>8193</v>
      </c>
      <c r="D9347" s="171" t="s">
        <v>4</v>
      </c>
      <c r="E9347" s="11">
        <v>43466</v>
      </c>
      <c r="F9347">
        <v>0</v>
      </c>
      <c r="G9347">
        <v>0</v>
      </c>
      <c r="I9347">
        <v>0</v>
      </c>
      <c r="J9347">
        <v>0</v>
      </c>
      <c r="L9347">
        <v>0</v>
      </c>
      <c r="N9347">
        <v>0</v>
      </c>
      <c r="P9347">
        <v>0</v>
      </c>
      <c r="Q9347">
        <v>0</v>
      </c>
      <c r="S9347">
        <v>0</v>
      </c>
    </row>
    <row r="9348" spans="1:19" x14ac:dyDescent="0.3">
      <c r="A9348" t="s">
        <v>18749</v>
      </c>
      <c r="B9348" s="171" t="s">
        <v>18750</v>
      </c>
      <c r="C9348" s="171" t="s">
        <v>233</v>
      </c>
      <c r="D9348" s="171" t="s">
        <v>80</v>
      </c>
      <c r="E9348" s="11">
        <v>43466</v>
      </c>
      <c r="F9348">
        <v>0</v>
      </c>
      <c r="G9348">
        <v>0</v>
      </c>
      <c r="I9348">
        <v>0</v>
      </c>
      <c r="J9348">
        <v>0</v>
      </c>
      <c r="L9348">
        <v>0</v>
      </c>
      <c r="N9348">
        <v>0</v>
      </c>
      <c r="P9348">
        <v>0</v>
      </c>
      <c r="Q9348">
        <v>0</v>
      </c>
      <c r="S9348">
        <v>0</v>
      </c>
    </row>
    <row r="9349" spans="1:19" x14ac:dyDescent="0.3">
      <c r="A9349" t="s">
        <v>18751</v>
      </c>
      <c r="B9349" s="171" t="s">
        <v>18752</v>
      </c>
      <c r="C9349" s="171" t="s">
        <v>236</v>
      </c>
      <c r="D9349" s="171" t="s">
        <v>4</v>
      </c>
      <c r="E9349" s="11">
        <v>43466</v>
      </c>
      <c r="F9349">
        <v>0</v>
      </c>
      <c r="G9349">
        <v>0</v>
      </c>
      <c r="I9349">
        <v>0</v>
      </c>
      <c r="J9349">
        <v>0</v>
      </c>
      <c r="L9349">
        <v>0</v>
      </c>
      <c r="N9349">
        <v>0</v>
      </c>
      <c r="P9349">
        <v>0</v>
      </c>
      <c r="Q9349">
        <v>0</v>
      </c>
      <c r="S9349">
        <v>0</v>
      </c>
    </row>
    <row r="9350" spans="1:19" x14ac:dyDescent="0.3">
      <c r="A9350" t="s">
        <v>18753</v>
      </c>
      <c r="B9350" s="171" t="s">
        <v>18754</v>
      </c>
      <c r="C9350" s="171" t="s">
        <v>239</v>
      </c>
      <c r="D9350" s="171" t="s">
        <v>4</v>
      </c>
      <c r="E9350" s="11">
        <v>43466</v>
      </c>
      <c r="F9350">
        <v>0</v>
      </c>
      <c r="G9350">
        <v>0</v>
      </c>
      <c r="I9350">
        <v>0</v>
      </c>
      <c r="J9350">
        <v>0</v>
      </c>
      <c r="L9350">
        <v>0</v>
      </c>
      <c r="N9350">
        <v>0</v>
      </c>
      <c r="P9350">
        <v>0</v>
      </c>
      <c r="Q9350">
        <v>0</v>
      </c>
      <c r="S9350">
        <v>0</v>
      </c>
    </row>
    <row r="9351" spans="1:19" x14ac:dyDescent="0.3">
      <c r="A9351" t="s">
        <v>18755</v>
      </c>
      <c r="B9351" s="171" t="s">
        <v>18756</v>
      </c>
      <c r="C9351" s="171" t="s">
        <v>143</v>
      </c>
      <c r="D9351" s="171" t="s">
        <v>4</v>
      </c>
      <c r="E9351" s="11">
        <v>43466</v>
      </c>
      <c r="F9351">
        <v>0</v>
      </c>
      <c r="G9351">
        <v>0</v>
      </c>
      <c r="I9351">
        <v>0</v>
      </c>
      <c r="J9351">
        <v>0</v>
      </c>
      <c r="L9351">
        <v>0</v>
      </c>
      <c r="N9351">
        <v>0</v>
      </c>
      <c r="P9351">
        <v>0</v>
      </c>
      <c r="Q9351">
        <v>0</v>
      </c>
      <c r="S9351">
        <v>0</v>
      </c>
    </row>
    <row r="9352" spans="1:19" x14ac:dyDescent="0.3">
      <c r="A9352" t="s">
        <v>18757</v>
      </c>
      <c r="B9352" s="171" t="s">
        <v>18758</v>
      </c>
      <c r="C9352" s="171" t="s">
        <v>146</v>
      </c>
      <c r="D9352" s="171" t="s">
        <v>80</v>
      </c>
      <c r="E9352" s="11">
        <v>43466</v>
      </c>
      <c r="F9352">
        <v>6.5</v>
      </c>
      <c r="G9352">
        <v>7</v>
      </c>
      <c r="I9352">
        <v>41</v>
      </c>
      <c r="J9352">
        <v>38</v>
      </c>
      <c r="L9352">
        <v>42</v>
      </c>
      <c r="N9352">
        <v>27</v>
      </c>
      <c r="O9352">
        <v>0.8</v>
      </c>
      <c r="P9352">
        <v>0</v>
      </c>
      <c r="Q9352">
        <v>0</v>
      </c>
      <c r="S9352">
        <v>14</v>
      </c>
    </row>
    <row r="9353" spans="1:19" x14ac:dyDescent="0.3">
      <c r="A9353" t="s">
        <v>18759</v>
      </c>
      <c r="B9353" s="171" t="s">
        <v>18760</v>
      </c>
      <c r="C9353" s="171" t="s">
        <v>152</v>
      </c>
      <c r="D9353" s="171" t="s">
        <v>4</v>
      </c>
      <c r="E9353" s="11">
        <v>43466</v>
      </c>
      <c r="F9353">
        <v>3</v>
      </c>
      <c r="G9353">
        <v>4</v>
      </c>
      <c r="I9353">
        <v>30</v>
      </c>
      <c r="J9353">
        <v>18</v>
      </c>
      <c r="L9353">
        <v>24</v>
      </c>
      <c r="N9353">
        <v>17</v>
      </c>
      <c r="O9353">
        <v>0.8</v>
      </c>
      <c r="P9353">
        <v>0</v>
      </c>
      <c r="Q9353">
        <v>0</v>
      </c>
      <c r="S9353">
        <v>13</v>
      </c>
    </row>
    <row r="9354" spans="1:19" x14ac:dyDescent="0.3">
      <c r="A9354" t="s">
        <v>18761</v>
      </c>
      <c r="B9354" s="171" t="s">
        <v>18762</v>
      </c>
      <c r="C9354" s="171" t="s">
        <v>155</v>
      </c>
      <c r="D9354" s="171" t="s">
        <v>4</v>
      </c>
      <c r="E9354" s="11">
        <v>43466</v>
      </c>
      <c r="F9354">
        <v>2.5</v>
      </c>
      <c r="G9354">
        <v>1.5</v>
      </c>
      <c r="I9354">
        <v>6</v>
      </c>
      <c r="J9354">
        <v>14</v>
      </c>
      <c r="L9354">
        <v>9</v>
      </c>
      <c r="N9354">
        <v>5</v>
      </c>
      <c r="P9354">
        <v>0</v>
      </c>
      <c r="Q9354">
        <v>0</v>
      </c>
      <c r="S9354">
        <v>1</v>
      </c>
    </row>
    <row r="9355" spans="1:19" x14ac:dyDescent="0.3">
      <c r="A9355" t="s">
        <v>18763</v>
      </c>
      <c r="B9355" s="171" t="s">
        <v>18764</v>
      </c>
      <c r="C9355" s="171" t="s">
        <v>10534</v>
      </c>
      <c r="D9355" s="171" t="s">
        <v>4</v>
      </c>
      <c r="E9355" s="11">
        <v>43466</v>
      </c>
      <c r="F9355">
        <v>1</v>
      </c>
      <c r="G9355">
        <v>1.5</v>
      </c>
      <c r="I9355">
        <v>5</v>
      </c>
      <c r="J9355">
        <v>6</v>
      </c>
      <c r="L9355">
        <v>9</v>
      </c>
      <c r="N9355">
        <v>5</v>
      </c>
      <c r="P9355">
        <v>0</v>
      </c>
      <c r="Q9355">
        <v>0</v>
      </c>
      <c r="S9355">
        <v>0</v>
      </c>
    </row>
    <row r="9356" spans="1:19" x14ac:dyDescent="0.3">
      <c r="A9356" t="s">
        <v>18765</v>
      </c>
      <c r="B9356" s="171" t="s">
        <v>18766</v>
      </c>
      <c r="C9356" s="171" t="s">
        <v>158</v>
      </c>
      <c r="D9356" s="171" t="s">
        <v>4</v>
      </c>
      <c r="E9356" s="11">
        <v>43466</v>
      </c>
      <c r="F9356">
        <v>0</v>
      </c>
      <c r="G9356">
        <v>0</v>
      </c>
      <c r="I9356">
        <v>0</v>
      </c>
      <c r="J9356">
        <v>0</v>
      </c>
      <c r="L9356">
        <v>0</v>
      </c>
      <c r="N9356">
        <v>0</v>
      </c>
      <c r="P9356">
        <v>0</v>
      </c>
      <c r="Q9356">
        <v>0</v>
      </c>
      <c r="S9356">
        <v>0</v>
      </c>
    </row>
    <row r="9357" spans="1:19" x14ac:dyDescent="0.3">
      <c r="A9357" t="s">
        <v>18767</v>
      </c>
      <c r="B9357" s="171" t="s">
        <v>18768</v>
      </c>
      <c r="C9357" s="171" t="s">
        <v>161</v>
      </c>
      <c r="D9357" s="171" t="s">
        <v>80</v>
      </c>
      <c r="E9357" s="11">
        <v>43466</v>
      </c>
      <c r="F9357">
        <v>1.5</v>
      </c>
      <c r="G9357">
        <v>1.5</v>
      </c>
      <c r="I9357">
        <v>6</v>
      </c>
      <c r="J9357">
        <v>8</v>
      </c>
      <c r="L9357">
        <v>8</v>
      </c>
      <c r="N9357">
        <v>5</v>
      </c>
      <c r="P9357">
        <v>1</v>
      </c>
      <c r="Q9357">
        <v>1</v>
      </c>
      <c r="S9357">
        <v>1</v>
      </c>
    </row>
    <row r="9358" spans="1:19" x14ac:dyDescent="0.3">
      <c r="A9358" t="s">
        <v>18769</v>
      </c>
      <c r="B9358" s="171" t="s">
        <v>18770</v>
      </c>
      <c r="C9358" s="171" t="s">
        <v>16232</v>
      </c>
      <c r="D9358" s="171" t="s">
        <v>4</v>
      </c>
      <c r="E9358" s="11">
        <v>43466</v>
      </c>
      <c r="F9358">
        <v>1.5</v>
      </c>
      <c r="G9358">
        <v>1.5</v>
      </c>
      <c r="I9358">
        <v>6</v>
      </c>
      <c r="J9358">
        <v>8</v>
      </c>
      <c r="L9358">
        <v>8</v>
      </c>
      <c r="N9358">
        <v>5</v>
      </c>
      <c r="P9358">
        <v>1</v>
      </c>
      <c r="Q9358">
        <v>1</v>
      </c>
      <c r="S9358">
        <v>1</v>
      </c>
    </row>
    <row r="9359" spans="1:19" x14ac:dyDescent="0.3">
      <c r="A9359" t="s">
        <v>18771</v>
      </c>
      <c r="B9359" s="171" t="s">
        <v>18772</v>
      </c>
      <c r="C9359" s="171" t="s">
        <v>221</v>
      </c>
      <c r="D9359" s="171" t="s">
        <v>80</v>
      </c>
      <c r="E9359" s="11">
        <v>43466</v>
      </c>
      <c r="F9359">
        <v>0</v>
      </c>
      <c r="G9359">
        <v>0</v>
      </c>
      <c r="I9359">
        <v>0</v>
      </c>
      <c r="J9359">
        <v>0</v>
      </c>
      <c r="L9359">
        <v>0</v>
      </c>
      <c r="N9359">
        <v>0</v>
      </c>
      <c r="P9359">
        <v>0</v>
      </c>
      <c r="Q9359">
        <v>0</v>
      </c>
      <c r="S9359">
        <v>0</v>
      </c>
    </row>
    <row r="9360" spans="1:19" x14ac:dyDescent="0.3">
      <c r="A9360" t="s">
        <v>18773</v>
      </c>
      <c r="B9360" s="171" t="s">
        <v>18774</v>
      </c>
      <c r="C9360" s="171" t="s">
        <v>227</v>
      </c>
      <c r="D9360" s="171" t="s">
        <v>4</v>
      </c>
      <c r="E9360" s="11">
        <v>43466</v>
      </c>
      <c r="F9360">
        <v>0</v>
      </c>
      <c r="G9360">
        <v>0</v>
      </c>
      <c r="I9360">
        <v>0</v>
      </c>
      <c r="J9360">
        <v>0</v>
      </c>
      <c r="L9360">
        <v>0</v>
      </c>
      <c r="N9360">
        <v>0</v>
      </c>
      <c r="P9360">
        <v>0</v>
      </c>
      <c r="Q9360">
        <v>0</v>
      </c>
      <c r="S9360">
        <v>0</v>
      </c>
    </row>
    <row r="9361" spans="1:19" x14ac:dyDescent="0.3">
      <c r="A9361" t="s">
        <v>18775</v>
      </c>
      <c r="B9361" s="171" t="s">
        <v>18776</v>
      </c>
      <c r="C9361" s="171" t="s">
        <v>230</v>
      </c>
      <c r="D9361" s="171" t="s">
        <v>4</v>
      </c>
      <c r="E9361" s="11">
        <v>43466</v>
      </c>
      <c r="F9361">
        <v>0</v>
      </c>
      <c r="G9361">
        <v>0</v>
      </c>
      <c r="I9361">
        <v>0</v>
      </c>
      <c r="J9361">
        <v>0</v>
      </c>
      <c r="L9361">
        <v>0</v>
      </c>
      <c r="N9361">
        <v>0</v>
      </c>
      <c r="P9361">
        <v>0</v>
      </c>
      <c r="Q9361">
        <v>0</v>
      </c>
      <c r="S9361">
        <v>0</v>
      </c>
    </row>
    <row r="9362" spans="1:19" x14ac:dyDescent="0.3">
      <c r="A9362" t="s">
        <v>18777</v>
      </c>
      <c r="B9362" s="171" t="s">
        <v>18778</v>
      </c>
      <c r="C9362" s="171" t="s">
        <v>14824</v>
      </c>
      <c r="D9362" s="171" t="s">
        <v>4</v>
      </c>
      <c r="E9362" s="11">
        <v>43466</v>
      </c>
      <c r="F9362">
        <v>0</v>
      </c>
      <c r="G9362">
        <v>0</v>
      </c>
      <c r="I9362">
        <v>0</v>
      </c>
      <c r="J9362">
        <v>0</v>
      </c>
      <c r="L9362">
        <v>0</v>
      </c>
      <c r="N9362">
        <v>0</v>
      </c>
      <c r="P9362">
        <v>0</v>
      </c>
      <c r="Q9362">
        <v>0</v>
      </c>
      <c r="S9362">
        <v>0</v>
      </c>
    </row>
    <row r="9363" spans="1:19" x14ac:dyDescent="0.3">
      <c r="A9363" t="s">
        <v>18779</v>
      </c>
      <c r="B9363" s="171" t="s">
        <v>18780</v>
      </c>
      <c r="C9363" s="171" t="s">
        <v>14899</v>
      </c>
      <c r="D9363" s="171" t="s">
        <v>80</v>
      </c>
      <c r="E9363" s="11">
        <v>43466</v>
      </c>
      <c r="F9363">
        <v>0</v>
      </c>
      <c r="G9363">
        <v>0</v>
      </c>
      <c r="I9363">
        <v>0</v>
      </c>
      <c r="J9363">
        <v>0</v>
      </c>
      <c r="L9363">
        <v>0</v>
      </c>
      <c r="N9363">
        <v>0</v>
      </c>
      <c r="P9363">
        <v>0</v>
      </c>
      <c r="Q9363">
        <v>0</v>
      </c>
      <c r="S9363">
        <v>0</v>
      </c>
    </row>
    <row r="9364" spans="1:19" x14ac:dyDescent="0.3">
      <c r="A9364" t="s">
        <v>18781</v>
      </c>
      <c r="B9364" s="171" t="s">
        <v>18782</v>
      </c>
      <c r="C9364" s="171" t="s">
        <v>15344</v>
      </c>
      <c r="D9364" s="171" t="s">
        <v>4</v>
      </c>
      <c r="E9364" s="11">
        <v>43466</v>
      </c>
      <c r="F9364">
        <v>0</v>
      </c>
      <c r="G9364">
        <v>0</v>
      </c>
      <c r="I9364">
        <v>0</v>
      </c>
      <c r="J9364">
        <v>0</v>
      </c>
      <c r="L9364">
        <v>0</v>
      </c>
      <c r="N9364">
        <v>0</v>
      </c>
      <c r="P9364">
        <v>0</v>
      </c>
      <c r="Q9364">
        <v>0</v>
      </c>
      <c r="S9364">
        <v>0</v>
      </c>
    </row>
    <row r="9365" spans="1:19" x14ac:dyDescent="0.3">
      <c r="A9365" t="s">
        <v>18783</v>
      </c>
      <c r="B9365" s="171" t="s">
        <v>18784</v>
      </c>
      <c r="C9365" s="171" t="s">
        <v>14843</v>
      </c>
      <c r="D9365" s="171" t="s">
        <v>4</v>
      </c>
      <c r="E9365" s="11">
        <v>43466</v>
      </c>
      <c r="F9365">
        <v>0</v>
      </c>
      <c r="G9365">
        <v>0</v>
      </c>
      <c r="I9365">
        <v>0</v>
      </c>
      <c r="J9365">
        <v>0</v>
      </c>
      <c r="L9365">
        <v>0</v>
      </c>
      <c r="N9365">
        <v>0</v>
      </c>
      <c r="P9365">
        <v>0</v>
      </c>
      <c r="Q9365">
        <v>0</v>
      </c>
      <c r="S9365">
        <v>0</v>
      </c>
    </row>
    <row r="9366" spans="1:19" x14ac:dyDescent="0.3">
      <c r="A9366" t="s">
        <v>18785</v>
      </c>
      <c r="B9366" s="171" t="s">
        <v>18786</v>
      </c>
      <c r="C9366" s="171" t="s">
        <v>15511</v>
      </c>
      <c r="D9366" s="171" t="s">
        <v>4</v>
      </c>
      <c r="E9366" s="11">
        <v>43497</v>
      </c>
      <c r="F9366">
        <v>31.5</v>
      </c>
      <c r="G9366">
        <v>31</v>
      </c>
      <c r="I9366">
        <v>130</v>
      </c>
      <c r="J9366">
        <v>177</v>
      </c>
      <c r="L9366">
        <v>178</v>
      </c>
      <c r="N9366">
        <v>98</v>
      </c>
      <c r="P9366">
        <v>5</v>
      </c>
      <c r="Q9366">
        <v>9</v>
      </c>
      <c r="S9366">
        <v>32</v>
      </c>
    </row>
    <row r="9367" spans="1:19" x14ac:dyDescent="0.3">
      <c r="A9367" t="s">
        <v>18787</v>
      </c>
      <c r="B9367" s="171" t="s">
        <v>18788</v>
      </c>
      <c r="C9367" s="171" t="s">
        <v>15511</v>
      </c>
      <c r="D9367" s="171" t="s">
        <v>15341</v>
      </c>
      <c r="E9367" s="11">
        <v>43497</v>
      </c>
      <c r="F9367">
        <v>7</v>
      </c>
      <c r="G9367">
        <v>8.5</v>
      </c>
      <c r="I9367">
        <v>32</v>
      </c>
      <c r="J9367">
        <v>37</v>
      </c>
      <c r="L9367">
        <v>48</v>
      </c>
      <c r="N9367">
        <v>28</v>
      </c>
      <c r="P9367">
        <v>2</v>
      </c>
      <c r="Q9367">
        <v>2</v>
      </c>
      <c r="S9367">
        <v>4</v>
      </c>
    </row>
    <row r="9368" spans="1:19" x14ac:dyDescent="0.3">
      <c r="A9368" t="s">
        <v>18789</v>
      </c>
      <c r="B9368" s="171" t="s">
        <v>18790</v>
      </c>
      <c r="C9368" s="171" t="s">
        <v>119</v>
      </c>
      <c r="D9368" s="171" t="s">
        <v>80</v>
      </c>
      <c r="E9368" s="11">
        <v>43497</v>
      </c>
      <c r="F9368">
        <v>0</v>
      </c>
      <c r="G9368">
        <v>0</v>
      </c>
      <c r="I9368">
        <v>0</v>
      </c>
      <c r="J9368">
        <v>0</v>
      </c>
      <c r="L9368">
        <v>0</v>
      </c>
      <c r="N9368">
        <v>0</v>
      </c>
      <c r="P9368">
        <v>0</v>
      </c>
      <c r="Q9368">
        <v>0</v>
      </c>
      <c r="S9368">
        <v>0</v>
      </c>
    </row>
    <row r="9369" spans="1:19" x14ac:dyDescent="0.3">
      <c r="A9369" t="s">
        <v>18791</v>
      </c>
      <c r="B9369" s="171" t="s">
        <v>18792</v>
      </c>
      <c r="C9369" s="171" t="s">
        <v>143</v>
      </c>
      <c r="D9369" s="171" t="s">
        <v>80</v>
      </c>
      <c r="E9369" s="11">
        <v>43497</v>
      </c>
      <c r="F9369">
        <v>0</v>
      </c>
      <c r="G9369">
        <v>0</v>
      </c>
      <c r="I9369">
        <v>0</v>
      </c>
      <c r="J9369">
        <v>0</v>
      </c>
      <c r="L9369">
        <v>0</v>
      </c>
      <c r="N9369">
        <v>0</v>
      </c>
      <c r="P9369">
        <v>0</v>
      </c>
      <c r="Q9369">
        <v>0</v>
      </c>
      <c r="S9369">
        <v>0</v>
      </c>
    </row>
    <row r="9370" spans="1:19" x14ac:dyDescent="0.3">
      <c r="A9370" t="s">
        <v>18793</v>
      </c>
      <c r="B9370" s="171" t="s">
        <v>18794</v>
      </c>
      <c r="C9370" s="171" t="s">
        <v>158</v>
      </c>
      <c r="D9370" s="171" t="s">
        <v>80</v>
      </c>
      <c r="E9370" s="11">
        <v>43497</v>
      </c>
      <c r="F9370">
        <v>0</v>
      </c>
      <c r="G9370">
        <v>0</v>
      </c>
      <c r="I9370">
        <v>0</v>
      </c>
      <c r="J9370">
        <v>0</v>
      </c>
      <c r="L9370">
        <v>0</v>
      </c>
      <c r="N9370">
        <v>0</v>
      </c>
      <c r="P9370">
        <v>0</v>
      </c>
      <c r="Q9370">
        <v>0</v>
      </c>
      <c r="S9370">
        <v>0</v>
      </c>
    </row>
    <row r="9371" spans="1:19" x14ac:dyDescent="0.3">
      <c r="A9371" t="s">
        <v>18795</v>
      </c>
      <c r="B9371" s="171" t="s">
        <v>18796</v>
      </c>
      <c r="C9371" s="171" t="s">
        <v>209</v>
      </c>
      <c r="D9371" s="171" t="s">
        <v>80</v>
      </c>
      <c r="E9371" s="11">
        <v>43497</v>
      </c>
      <c r="F9371">
        <v>0</v>
      </c>
      <c r="G9371">
        <v>0</v>
      </c>
      <c r="I9371">
        <v>0</v>
      </c>
      <c r="J9371">
        <v>0</v>
      </c>
      <c r="L9371">
        <v>0</v>
      </c>
      <c r="N9371">
        <v>0</v>
      </c>
      <c r="P9371">
        <v>0</v>
      </c>
      <c r="Q9371">
        <v>0</v>
      </c>
      <c r="S9371">
        <v>0</v>
      </c>
    </row>
    <row r="9372" spans="1:19" x14ac:dyDescent="0.3">
      <c r="A9372" t="s">
        <v>18797</v>
      </c>
      <c r="B9372" s="171" t="s">
        <v>18798</v>
      </c>
      <c r="C9372" s="171" t="s">
        <v>76</v>
      </c>
      <c r="D9372" s="171" t="s">
        <v>4</v>
      </c>
      <c r="E9372" s="11">
        <v>43497</v>
      </c>
      <c r="F9372">
        <v>0</v>
      </c>
      <c r="G9372">
        <v>0</v>
      </c>
      <c r="I9372">
        <v>0</v>
      </c>
      <c r="J9372">
        <v>0</v>
      </c>
      <c r="L9372">
        <v>0</v>
      </c>
      <c r="N9372">
        <v>0</v>
      </c>
      <c r="P9372">
        <v>0</v>
      </c>
      <c r="Q9372">
        <v>0</v>
      </c>
      <c r="S9372">
        <v>0</v>
      </c>
    </row>
    <row r="9373" spans="1:19" x14ac:dyDescent="0.3">
      <c r="A9373" t="s">
        <v>18799</v>
      </c>
      <c r="B9373" s="171" t="s">
        <v>18800</v>
      </c>
      <c r="C9373" s="171" t="s">
        <v>15347</v>
      </c>
      <c r="D9373" s="171" t="s">
        <v>80</v>
      </c>
      <c r="E9373" s="11">
        <v>43497</v>
      </c>
      <c r="F9373">
        <v>0</v>
      </c>
      <c r="G9373">
        <v>0</v>
      </c>
      <c r="I9373">
        <v>0</v>
      </c>
      <c r="J9373">
        <v>0</v>
      </c>
      <c r="L9373">
        <v>0</v>
      </c>
      <c r="N9373">
        <v>0</v>
      </c>
      <c r="P9373">
        <v>0</v>
      </c>
      <c r="Q9373">
        <v>0</v>
      </c>
      <c r="S9373">
        <v>0</v>
      </c>
    </row>
    <row r="9374" spans="1:19" x14ac:dyDescent="0.3">
      <c r="A9374" t="s">
        <v>18801</v>
      </c>
      <c r="B9374" s="171" t="s">
        <v>18802</v>
      </c>
      <c r="C9374" s="171" t="s">
        <v>203</v>
      </c>
      <c r="D9374" s="171" t="s">
        <v>80</v>
      </c>
      <c r="E9374" s="11">
        <v>43497</v>
      </c>
      <c r="F9374">
        <v>3.5</v>
      </c>
      <c r="G9374">
        <v>3.5</v>
      </c>
      <c r="I9374">
        <v>14</v>
      </c>
      <c r="J9374">
        <v>20</v>
      </c>
      <c r="L9374">
        <v>20</v>
      </c>
      <c r="N9374">
        <v>11</v>
      </c>
      <c r="P9374">
        <v>0</v>
      </c>
      <c r="Q9374">
        <v>0</v>
      </c>
      <c r="S9374">
        <v>3</v>
      </c>
    </row>
    <row r="9375" spans="1:19" x14ac:dyDescent="0.3">
      <c r="A9375" t="s">
        <v>18803</v>
      </c>
      <c r="B9375" s="171" t="s">
        <v>18804</v>
      </c>
      <c r="C9375" s="171" t="s">
        <v>15340</v>
      </c>
      <c r="D9375" s="171" t="s">
        <v>15341</v>
      </c>
      <c r="E9375" s="11">
        <v>43497</v>
      </c>
      <c r="F9375">
        <v>1.5</v>
      </c>
      <c r="G9375">
        <v>2.5</v>
      </c>
      <c r="I9375">
        <v>4</v>
      </c>
      <c r="J9375">
        <v>8</v>
      </c>
      <c r="L9375">
        <v>14</v>
      </c>
      <c r="N9375">
        <v>3</v>
      </c>
      <c r="P9375">
        <v>0</v>
      </c>
      <c r="Q9375">
        <v>0</v>
      </c>
      <c r="S9375">
        <v>1</v>
      </c>
    </row>
    <row r="9376" spans="1:19" x14ac:dyDescent="0.3">
      <c r="A9376" t="s">
        <v>18805</v>
      </c>
      <c r="B9376" s="171" t="s">
        <v>18806</v>
      </c>
      <c r="C9376" s="171" t="s">
        <v>15344</v>
      </c>
      <c r="D9376" s="171" t="s">
        <v>15341</v>
      </c>
      <c r="E9376" s="11">
        <v>43497</v>
      </c>
      <c r="F9376">
        <v>0</v>
      </c>
      <c r="G9376">
        <v>0</v>
      </c>
      <c r="I9376">
        <v>0</v>
      </c>
      <c r="J9376">
        <v>0</v>
      </c>
      <c r="L9376">
        <v>0</v>
      </c>
      <c r="N9376">
        <v>0</v>
      </c>
      <c r="P9376">
        <v>0</v>
      </c>
      <c r="Q9376">
        <v>0</v>
      </c>
      <c r="S9376">
        <v>0</v>
      </c>
    </row>
    <row r="9377" spans="1:20" x14ac:dyDescent="0.3">
      <c r="A9377" t="s">
        <v>18807</v>
      </c>
      <c r="B9377" s="171" t="s">
        <v>18808</v>
      </c>
      <c r="C9377" s="171" t="s">
        <v>15347</v>
      </c>
      <c r="D9377" s="171" t="s">
        <v>15341</v>
      </c>
      <c r="E9377" s="11">
        <v>43497</v>
      </c>
      <c r="F9377">
        <v>2</v>
      </c>
      <c r="G9377">
        <v>2.5</v>
      </c>
      <c r="I9377">
        <v>11</v>
      </c>
      <c r="J9377">
        <v>11</v>
      </c>
      <c r="L9377">
        <v>14</v>
      </c>
      <c r="N9377">
        <v>10</v>
      </c>
      <c r="P9377">
        <v>2</v>
      </c>
      <c r="Q9377">
        <v>2</v>
      </c>
      <c r="S9377">
        <v>1</v>
      </c>
    </row>
    <row r="9378" spans="1:20" x14ac:dyDescent="0.3">
      <c r="A9378" t="s">
        <v>18809</v>
      </c>
      <c r="B9378" s="171" t="s">
        <v>18810</v>
      </c>
      <c r="C9378" s="171" t="s">
        <v>203</v>
      </c>
      <c r="D9378" s="171" t="s">
        <v>15341</v>
      </c>
      <c r="E9378" s="11">
        <v>43497</v>
      </c>
      <c r="F9378">
        <v>0</v>
      </c>
      <c r="G9378">
        <v>0</v>
      </c>
      <c r="I9378">
        <v>0</v>
      </c>
      <c r="J9378">
        <v>0</v>
      </c>
      <c r="L9378">
        <v>0</v>
      </c>
      <c r="N9378">
        <v>0</v>
      </c>
      <c r="P9378">
        <v>0</v>
      </c>
      <c r="Q9378">
        <v>0</v>
      </c>
      <c r="S9378">
        <v>0</v>
      </c>
    </row>
    <row r="9379" spans="1:20" x14ac:dyDescent="0.3">
      <c r="A9379" t="s">
        <v>18811</v>
      </c>
      <c r="B9379" s="171" t="s">
        <v>18812</v>
      </c>
      <c r="C9379" s="171" t="s">
        <v>18126</v>
      </c>
      <c r="D9379" s="171" t="s">
        <v>80</v>
      </c>
      <c r="E9379" s="11">
        <v>43497</v>
      </c>
      <c r="F9379">
        <v>1.5</v>
      </c>
      <c r="G9379">
        <v>3</v>
      </c>
      <c r="I9379">
        <v>3</v>
      </c>
      <c r="J9379">
        <v>11</v>
      </c>
      <c r="L9379">
        <v>18</v>
      </c>
      <c r="N9379">
        <v>0</v>
      </c>
      <c r="P9379">
        <v>0</v>
      </c>
      <c r="Q9379">
        <v>0</v>
      </c>
      <c r="S9379">
        <v>3</v>
      </c>
    </row>
    <row r="9380" spans="1:20" x14ac:dyDescent="0.3">
      <c r="A9380" t="s">
        <v>18813</v>
      </c>
      <c r="B9380" s="171" t="s">
        <v>18814</v>
      </c>
      <c r="C9380" s="171" t="s">
        <v>128</v>
      </c>
      <c r="D9380" s="171" t="s">
        <v>80</v>
      </c>
      <c r="E9380" s="11">
        <v>43497</v>
      </c>
      <c r="F9380">
        <v>0</v>
      </c>
      <c r="G9380">
        <v>0</v>
      </c>
      <c r="I9380">
        <v>0</v>
      </c>
      <c r="J9380">
        <v>0</v>
      </c>
      <c r="L9380">
        <v>0</v>
      </c>
      <c r="N9380">
        <v>0</v>
      </c>
      <c r="P9380">
        <v>0</v>
      </c>
      <c r="Q9380">
        <v>0</v>
      </c>
      <c r="S9380">
        <v>0</v>
      </c>
    </row>
    <row r="9381" spans="1:20" x14ac:dyDescent="0.3">
      <c r="A9381" t="s">
        <v>18815</v>
      </c>
      <c r="B9381" s="171" t="s">
        <v>18816</v>
      </c>
      <c r="C9381" s="171" t="s">
        <v>14824</v>
      </c>
      <c r="D9381" s="171" t="s">
        <v>80</v>
      </c>
      <c r="E9381" s="11">
        <v>43497</v>
      </c>
      <c r="F9381">
        <v>0</v>
      </c>
      <c r="G9381">
        <v>0</v>
      </c>
      <c r="I9381">
        <v>0</v>
      </c>
      <c r="J9381">
        <v>0</v>
      </c>
      <c r="L9381">
        <v>0</v>
      </c>
      <c r="N9381">
        <v>0</v>
      </c>
      <c r="P9381">
        <v>0</v>
      </c>
      <c r="Q9381">
        <v>0</v>
      </c>
      <c r="S9381">
        <v>0</v>
      </c>
    </row>
    <row r="9382" spans="1:20" x14ac:dyDescent="0.3">
      <c r="A9382" t="s">
        <v>18817</v>
      </c>
      <c r="B9382" s="171" t="s">
        <v>18818</v>
      </c>
      <c r="C9382" s="171" t="s">
        <v>152</v>
      </c>
      <c r="D9382" s="171" t="s">
        <v>80</v>
      </c>
      <c r="E9382" s="11">
        <v>43497</v>
      </c>
      <c r="F9382">
        <v>3</v>
      </c>
      <c r="G9382">
        <v>4</v>
      </c>
      <c r="I9382">
        <v>28</v>
      </c>
      <c r="J9382">
        <v>18</v>
      </c>
      <c r="L9382">
        <v>24</v>
      </c>
      <c r="N9382">
        <v>26</v>
      </c>
      <c r="O9382">
        <v>1</v>
      </c>
      <c r="P9382">
        <v>1</v>
      </c>
      <c r="Q9382">
        <v>4</v>
      </c>
      <c r="S9382">
        <v>2</v>
      </c>
    </row>
    <row r="9383" spans="1:20" x14ac:dyDescent="0.3">
      <c r="A9383" t="s">
        <v>18819</v>
      </c>
      <c r="B9383" s="171" t="s">
        <v>18820</v>
      </c>
      <c r="C9383" s="171" t="s">
        <v>194</v>
      </c>
      <c r="D9383" s="171" t="s">
        <v>80</v>
      </c>
      <c r="E9383" s="11">
        <v>43497</v>
      </c>
      <c r="F9383">
        <v>5</v>
      </c>
      <c r="G9383">
        <v>6</v>
      </c>
      <c r="I9383">
        <v>29</v>
      </c>
      <c r="J9383">
        <v>34</v>
      </c>
      <c r="L9383">
        <v>40</v>
      </c>
      <c r="N9383">
        <v>21</v>
      </c>
      <c r="O9383">
        <v>1.0249999999999999</v>
      </c>
      <c r="P9383">
        <v>3</v>
      </c>
      <c r="Q9383">
        <v>3</v>
      </c>
      <c r="S9383">
        <v>8</v>
      </c>
    </row>
    <row r="9384" spans="1:20" x14ac:dyDescent="0.3">
      <c r="A9384" t="s">
        <v>18821</v>
      </c>
      <c r="B9384" s="171" t="s">
        <v>18822</v>
      </c>
      <c r="C9384" s="171" t="s">
        <v>18137</v>
      </c>
      <c r="D9384" s="171" t="s">
        <v>80</v>
      </c>
      <c r="E9384" s="11">
        <v>43497</v>
      </c>
      <c r="F9384">
        <v>0</v>
      </c>
      <c r="G9384">
        <v>0</v>
      </c>
      <c r="I9384">
        <v>0</v>
      </c>
      <c r="J9384">
        <v>0</v>
      </c>
      <c r="L9384">
        <v>0</v>
      </c>
      <c r="N9384">
        <v>0</v>
      </c>
      <c r="P9384">
        <v>0</v>
      </c>
      <c r="Q9384">
        <v>0</v>
      </c>
      <c r="S9384">
        <v>0</v>
      </c>
    </row>
    <row r="9385" spans="1:20" x14ac:dyDescent="0.3">
      <c r="A9385" t="s">
        <v>18823</v>
      </c>
      <c r="B9385" s="171" t="s">
        <v>18824</v>
      </c>
      <c r="C9385" s="171" t="s">
        <v>18140</v>
      </c>
      <c r="D9385" s="171" t="s">
        <v>80</v>
      </c>
      <c r="E9385" s="11">
        <v>43497</v>
      </c>
      <c r="F9385">
        <v>0</v>
      </c>
      <c r="G9385">
        <v>0</v>
      </c>
      <c r="I9385">
        <v>0</v>
      </c>
      <c r="J9385">
        <v>0</v>
      </c>
      <c r="L9385">
        <v>0</v>
      </c>
      <c r="N9385">
        <v>0</v>
      </c>
      <c r="P9385">
        <v>0</v>
      </c>
      <c r="Q9385">
        <v>0</v>
      </c>
      <c r="S9385">
        <v>0</v>
      </c>
    </row>
    <row r="9386" spans="1:20" x14ac:dyDescent="0.3">
      <c r="A9386" t="s">
        <v>18825</v>
      </c>
      <c r="B9386" s="171" t="s">
        <v>18826</v>
      </c>
      <c r="C9386" s="171" t="s">
        <v>236</v>
      </c>
      <c r="D9386" s="171" t="s">
        <v>80</v>
      </c>
      <c r="E9386" s="11">
        <v>43497</v>
      </c>
      <c r="F9386">
        <v>0</v>
      </c>
      <c r="G9386">
        <v>0</v>
      </c>
      <c r="I9386">
        <v>0</v>
      </c>
      <c r="J9386">
        <v>0</v>
      </c>
      <c r="L9386">
        <v>0</v>
      </c>
      <c r="N9386">
        <v>0</v>
      </c>
      <c r="P9386">
        <v>0</v>
      </c>
      <c r="Q9386">
        <v>0</v>
      </c>
      <c r="S9386">
        <v>0</v>
      </c>
    </row>
    <row r="9387" spans="1:20" x14ac:dyDescent="0.3">
      <c r="A9387" t="s">
        <v>18827</v>
      </c>
      <c r="B9387" s="171" t="s">
        <v>18828</v>
      </c>
      <c r="C9387" s="171" t="s">
        <v>239</v>
      </c>
      <c r="D9387" s="171" t="s">
        <v>80</v>
      </c>
      <c r="E9387" s="11">
        <v>43497</v>
      </c>
      <c r="F9387">
        <v>0</v>
      </c>
      <c r="G9387">
        <v>0</v>
      </c>
      <c r="I9387">
        <v>0</v>
      </c>
      <c r="J9387">
        <v>0</v>
      </c>
      <c r="L9387">
        <v>0</v>
      </c>
      <c r="N9387">
        <v>0</v>
      </c>
      <c r="P9387">
        <v>0</v>
      </c>
      <c r="Q9387">
        <v>0</v>
      </c>
      <c r="S9387">
        <v>0</v>
      </c>
    </row>
    <row r="9388" spans="1:20" x14ac:dyDescent="0.3">
      <c r="A9388" t="s">
        <v>18829</v>
      </c>
      <c r="B9388" s="171" t="s">
        <v>18830</v>
      </c>
      <c r="C9388" s="171" t="s">
        <v>176</v>
      </c>
      <c r="D9388" s="171" t="s">
        <v>80</v>
      </c>
      <c r="E9388" s="11">
        <v>43497</v>
      </c>
      <c r="F9388">
        <v>3</v>
      </c>
      <c r="G9388">
        <v>3</v>
      </c>
      <c r="I9388">
        <v>20</v>
      </c>
      <c r="J9388">
        <v>18</v>
      </c>
      <c r="L9388">
        <v>18</v>
      </c>
      <c r="N9388">
        <v>13</v>
      </c>
      <c r="P9388">
        <v>0</v>
      </c>
      <c r="Q9388">
        <v>3</v>
      </c>
      <c r="S9388">
        <v>7</v>
      </c>
    </row>
    <row r="9389" spans="1:20" x14ac:dyDescent="0.3">
      <c r="A9389" t="s">
        <v>18831</v>
      </c>
      <c r="B9389" s="171" t="s">
        <v>18832</v>
      </c>
      <c r="C9389" s="171" t="s">
        <v>206</v>
      </c>
      <c r="D9389" s="171" t="s">
        <v>80</v>
      </c>
      <c r="E9389" s="11">
        <v>43497</v>
      </c>
      <c r="F9389">
        <v>2.5</v>
      </c>
      <c r="G9389">
        <v>2.5</v>
      </c>
      <c r="I9389">
        <v>5</v>
      </c>
      <c r="J9389">
        <v>14</v>
      </c>
      <c r="L9389">
        <v>14</v>
      </c>
      <c r="N9389">
        <v>4</v>
      </c>
      <c r="P9389">
        <v>0</v>
      </c>
      <c r="Q9389">
        <v>0</v>
      </c>
      <c r="S9389">
        <v>1</v>
      </c>
    </row>
    <row r="9390" spans="1:20" x14ac:dyDescent="0.3">
      <c r="A9390" t="s">
        <v>18833</v>
      </c>
      <c r="B9390" s="171" t="s">
        <v>18834</v>
      </c>
      <c r="C9390" s="171" t="s">
        <v>176</v>
      </c>
      <c r="D9390" s="171" t="s">
        <v>15341</v>
      </c>
      <c r="E9390" s="11">
        <v>43497</v>
      </c>
      <c r="F9390">
        <v>1.5</v>
      </c>
      <c r="G9390">
        <v>1.5</v>
      </c>
      <c r="I9390">
        <v>8</v>
      </c>
      <c r="J9390">
        <v>7</v>
      </c>
      <c r="L9390">
        <v>8</v>
      </c>
      <c r="N9390">
        <v>7</v>
      </c>
      <c r="P9390">
        <v>0</v>
      </c>
      <c r="Q9390">
        <v>0</v>
      </c>
      <c r="S9390">
        <v>1</v>
      </c>
    </row>
    <row r="9391" spans="1:20" x14ac:dyDescent="0.3">
      <c r="A9391" t="s">
        <v>18835</v>
      </c>
      <c r="B9391" s="171" t="s">
        <v>18836</v>
      </c>
      <c r="C9391" s="171" t="s">
        <v>206</v>
      </c>
      <c r="D9391" s="171" t="s">
        <v>15341</v>
      </c>
      <c r="E9391" s="11">
        <v>43497</v>
      </c>
      <c r="F9391">
        <v>0</v>
      </c>
      <c r="G9391">
        <v>0.5</v>
      </c>
      <c r="I9391">
        <v>0</v>
      </c>
      <c r="J9391">
        <v>0</v>
      </c>
      <c r="L9391">
        <v>3</v>
      </c>
      <c r="N9391">
        <v>0</v>
      </c>
      <c r="P9391">
        <v>0</v>
      </c>
      <c r="Q9391">
        <v>0</v>
      </c>
      <c r="S9391">
        <v>0</v>
      </c>
      <c r="T9391">
        <v>0.75357894736842101</v>
      </c>
    </row>
    <row r="9392" spans="1:20" x14ac:dyDescent="0.3">
      <c r="A9392" t="s">
        <v>18837</v>
      </c>
      <c r="B9392" s="171" t="s">
        <v>18838</v>
      </c>
      <c r="C9392" s="171" t="s">
        <v>16544</v>
      </c>
      <c r="D9392" s="171" t="s">
        <v>15341</v>
      </c>
      <c r="E9392" s="11">
        <v>43497</v>
      </c>
      <c r="F9392">
        <v>2</v>
      </c>
      <c r="G9392">
        <v>1.5</v>
      </c>
      <c r="I9392">
        <v>9</v>
      </c>
      <c r="J9392">
        <v>11</v>
      </c>
      <c r="L9392">
        <v>9</v>
      </c>
      <c r="N9392">
        <v>8</v>
      </c>
      <c r="P9392">
        <v>0</v>
      </c>
      <c r="Q9392">
        <v>0</v>
      </c>
      <c r="S9392">
        <v>1</v>
      </c>
      <c r="T9392">
        <v>0.80477500000000002</v>
      </c>
    </row>
    <row r="9393" spans="1:20" x14ac:dyDescent="0.3">
      <c r="A9393" t="s">
        <v>18839</v>
      </c>
      <c r="B9393" s="171" t="s">
        <v>18840</v>
      </c>
      <c r="C9393" s="171" t="s">
        <v>113</v>
      </c>
      <c r="D9393" s="171" t="s">
        <v>80</v>
      </c>
      <c r="E9393" s="11">
        <v>43497</v>
      </c>
      <c r="F9393">
        <v>5.5</v>
      </c>
      <c r="G9393">
        <v>4.5</v>
      </c>
      <c r="I9393">
        <v>17</v>
      </c>
      <c r="J9393">
        <v>31</v>
      </c>
      <c r="L9393">
        <v>26</v>
      </c>
      <c r="N9393">
        <v>9</v>
      </c>
      <c r="P9393">
        <v>0</v>
      </c>
      <c r="Q9393">
        <v>1</v>
      </c>
      <c r="S9393">
        <v>8</v>
      </c>
      <c r="T9393">
        <v>0.97499999999999998</v>
      </c>
    </row>
    <row r="9394" spans="1:20" x14ac:dyDescent="0.3">
      <c r="A9394" t="s">
        <v>18841</v>
      </c>
      <c r="B9394" s="171" t="s">
        <v>18842</v>
      </c>
      <c r="C9394" s="171" t="s">
        <v>131</v>
      </c>
      <c r="D9394" s="171" t="s">
        <v>80</v>
      </c>
      <c r="E9394" s="11">
        <v>43497</v>
      </c>
      <c r="F9394">
        <v>0</v>
      </c>
      <c r="G9394">
        <v>0</v>
      </c>
      <c r="I9394">
        <v>0</v>
      </c>
      <c r="J9394">
        <v>0</v>
      </c>
      <c r="L9394">
        <v>0</v>
      </c>
      <c r="N9394">
        <v>0</v>
      </c>
      <c r="P9394">
        <v>0</v>
      </c>
      <c r="Q9394">
        <v>0</v>
      </c>
      <c r="S9394">
        <v>0</v>
      </c>
      <c r="T9394">
        <v>0.97499999999999998</v>
      </c>
    </row>
    <row r="9395" spans="1:20" x14ac:dyDescent="0.3">
      <c r="A9395" t="s">
        <v>18843</v>
      </c>
      <c r="B9395" s="171" t="s">
        <v>18844</v>
      </c>
      <c r="C9395" s="171" t="s">
        <v>14843</v>
      </c>
      <c r="D9395" s="171" t="s">
        <v>80</v>
      </c>
      <c r="E9395" s="11">
        <v>43497</v>
      </c>
      <c r="F9395">
        <v>0</v>
      </c>
      <c r="G9395">
        <v>0</v>
      </c>
      <c r="I9395">
        <v>0</v>
      </c>
      <c r="J9395">
        <v>0</v>
      </c>
      <c r="L9395">
        <v>0</v>
      </c>
      <c r="N9395">
        <v>0</v>
      </c>
      <c r="P9395">
        <v>0</v>
      </c>
      <c r="Q9395">
        <v>0</v>
      </c>
      <c r="S9395">
        <v>0</v>
      </c>
      <c r="T9395">
        <v>1.05</v>
      </c>
    </row>
    <row r="9396" spans="1:20" x14ac:dyDescent="0.3">
      <c r="A9396" t="s">
        <v>18845</v>
      </c>
      <c r="B9396" s="171" t="s">
        <v>18846</v>
      </c>
      <c r="C9396" s="171" t="s">
        <v>155</v>
      </c>
      <c r="D9396" s="171" t="s">
        <v>80</v>
      </c>
      <c r="E9396" s="11">
        <v>43497</v>
      </c>
      <c r="F9396">
        <v>2.5</v>
      </c>
      <c r="G9396">
        <v>1.5</v>
      </c>
      <c r="I9396">
        <v>7</v>
      </c>
      <c r="J9396">
        <v>14</v>
      </c>
      <c r="L9396">
        <v>9</v>
      </c>
      <c r="N9396">
        <v>5</v>
      </c>
      <c r="P9396">
        <v>1</v>
      </c>
      <c r="Q9396">
        <v>1</v>
      </c>
      <c r="S9396">
        <v>2</v>
      </c>
      <c r="T9396">
        <v>1.075</v>
      </c>
    </row>
    <row r="9397" spans="1:20" x14ac:dyDescent="0.3">
      <c r="A9397" t="s">
        <v>18847</v>
      </c>
      <c r="B9397" s="171" t="s">
        <v>18848</v>
      </c>
      <c r="C9397" s="171" t="s">
        <v>16232</v>
      </c>
      <c r="D9397" s="171" t="s">
        <v>80</v>
      </c>
      <c r="E9397" s="11">
        <v>43497</v>
      </c>
      <c r="F9397">
        <v>1.5</v>
      </c>
      <c r="G9397">
        <v>1.5</v>
      </c>
      <c r="I9397">
        <v>6</v>
      </c>
      <c r="J9397">
        <v>8</v>
      </c>
      <c r="L9397">
        <v>8</v>
      </c>
      <c r="N9397">
        <v>4</v>
      </c>
      <c r="P9397">
        <v>2</v>
      </c>
      <c r="Q9397">
        <v>2</v>
      </c>
      <c r="S9397">
        <v>2</v>
      </c>
      <c r="T9397">
        <v>0.95</v>
      </c>
    </row>
    <row r="9398" spans="1:20" x14ac:dyDescent="0.3">
      <c r="A9398" t="s">
        <v>18849</v>
      </c>
      <c r="B9398" s="171" t="s">
        <v>18850</v>
      </c>
      <c r="C9398" s="171" t="s">
        <v>16557</v>
      </c>
      <c r="D9398" s="171" t="s">
        <v>80</v>
      </c>
      <c r="E9398" s="11">
        <v>43497</v>
      </c>
      <c r="F9398">
        <v>0</v>
      </c>
      <c r="G9398">
        <v>0</v>
      </c>
      <c r="I9398">
        <v>0</v>
      </c>
      <c r="J9398">
        <v>0</v>
      </c>
      <c r="L9398">
        <v>0</v>
      </c>
      <c r="N9398">
        <v>0</v>
      </c>
      <c r="P9398">
        <v>0</v>
      </c>
      <c r="Q9398">
        <v>0</v>
      </c>
      <c r="S9398">
        <v>0</v>
      </c>
      <c r="T9398">
        <v>1</v>
      </c>
    </row>
    <row r="9399" spans="1:20" x14ac:dyDescent="0.3">
      <c r="A9399" t="s">
        <v>18851</v>
      </c>
      <c r="B9399" s="171" t="s">
        <v>18852</v>
      </c>
      <c r="C9399" s="171" t="s">
        <v>188</v>
      </c>
      <c r="D9399" s="171" t="s">
        <v>80</v>
      </c>
      <c r="E9399" s="11">
        <v>43497</v>
      </c>
      <c r="F9399">
        <v>6</v>
      </c>
      <c r="G9399">
        <v>6</v>
      </c>
      <c r="I9399">
        <v>29</v>
      </c>
      <c r="J9399">
        <v>35</v>
      </c>
      <c r="L9399">
        <v>35</v>
      </c>
      <c r="N9399">
        <v>24</v>
      </c>
      <c r="P9399">
        <v>0</v>
      </c>
      <c r="Q9399">
        <v>0</v>
      </c>
      <c r="S9399">
        <v>5</v>
      </c>
      <c r="T9399">
        <v>1.075</v>
      </c>
    </row>
    <row r="9400" spans="1:20" x14ac:dyDescent="0.3">
      <c r="A9400" t="s">
        <v>18853</v>
      </c>
      <c r="B9400" s="171" t="s">
        <v>18854</v>
      </c>
      <c r="C9400" s="171" t="s">
        <v>227</v>
      </c>
      <c r="D9400" s="171" t="s">
        <v>80</v>
      </c>
      <c r="E9400" s="11">
        <v>43497</v>
      </c>
      <c r="F9400">
        <v>0</v>
      </c>
      <c r="G9400">
        <v>0</v>
      </c>
      <c r="I9400">
        <v>0</v>
      </c>
      <c r="J9400">
        <v>0</v>
      </c>
      <c r="L9400">
        <v>0</v>
      </c>
      <c r="N9400">
        <v>0</v>
      </c>
      <c r="P9400">
        <v>0</v>
      </c>
      <c r="Q9400">
        <v>0</v>
      </c>
      <c r="S9400">
        <v>0</v>
      </c>
      <c r="T9400">
        <v>1.05</v>
      </c>
    </row>
    <row r="9401" spans="1:20" x14ac:dyDescent="0.3">
      <c r="A9401" t="s">
        <v>18855</v>
      </c>
      <c r="B9401" s="171" t="s">
        <v>18856</v>
      </c>
      <c r="C9401" s="171" t="s">
        <v>116</v>
      </c>
      <c r="D9401" s="171" t="s">
        <v>80</v>
      </c>
      <c r="E9401" s="11">
        <v>43497</v>
      </c>
      <c r="F9401">
        <v>5</v>
      </c>
      <c r="G9401">
        <v>5</v>
      </c>
      <c r="I9401">
        <v>61</v>
      </c>
      <c r="J9401">
        <v>55</v>
      </c>
      <c r="L9401">
        <v>64</v>
      </c>
      <c r="N9401">
        <v>61</v>
      </c>
      <c r="P9401">
        <v>0</v>
      </c>
      <c r="Q9401">
        <v>0</v>
      </c>
      <c r="S9401">
        <v>0</v>
      </c>
      <c r="T9401">
        <v>0.92500000000000004</v>
      </c>
    </row>
    <row r="9402" spans="1:20" x14ac:dyDescent="0.3">
      <c r="A9402" t="s">
        <v>18857</v>
      </c>
      <c r="B9402" s="171" t="s">
        <v>18858</v>
      </c>
      <c r="C9402" s="171" t="s">
        <v>9862</v>
      </c>
      <c r="D9402" s="171" t="s">
        <v>80</v>
      </c>
      <c r="E9402" s="11">
        <v>43497</v>
      </c>
      <c r="F9402">
        <v>0</v>
      </c>
      <c r="G9402">
        <v>0</v>
      </c>
      <c r="I9402">
        <v>0</v>
      </c>
      <c r="J9402">
        <v>0</v>
      </c>
      <c r="L9402">
        <v>0</v>
      </c>
      <c r="N9402">
        <v>0</v>
      </c>
      <c r="P9402">
        <v>0</v>
      </c>
      <c r="Q9402">
        <v>0</v>
      </c>
      <c r="S9402">
        <v>0</v>
      </c>
      <c r="T9402" t="e">
        <v>#DIV/0!</v>
      </c>
    </row>
    <row r="9403" spans="1:20" x14ac:dyDescent="0.3">
      <c r="A9403" t="s">
        <v>18859</v>
      </c>
      <c r="B9403" s="171" t="s">
        <v>18860</v>
      </c>
      <c r="C9403" s="171" t="s">
        <v>140</v>
      </c>
      <c r="D9403" s="171" t="s">
        <v>80</v>
      </c>
      <c r="E9403" s="11">
        <v>43497</v>
      </c>
      <c r="F9403">
        <v>4</v>
      </c>
      <c r="G9403">
        <v>6</v>
      </c>
      <c r="I9403">
        <v>54</v>
      </c>
      <c r="J9403">
        <v>44</v>
      </c>
      <c r="L9403">
        <v>66</v>
      </c>
      <c r="N9403">
        <v>54</v>
      </c>
      <c r="P9403">
        <v>0</v>
      </c>
      <c r="Q9403">
        <v>0</v>
      </c>
      <c r="S9403">
        <v>0</v>
      </c>
      <c r="T9403" t="e">
        <v>#DIV/0!</v>
      </c>
    </row>
    <row r="9404" spans="1:20" x14ac:dyDescent="0.3">
      <c r="A9404" t="s">
        <v>18861</v>
      </c>
      <c r="B9404" s="171" t="s">
        <v>18862</v>
      </c>
      <c r="C9404" s="171" t="s">
        <v>8590</v>
      </c>
      <c r="D9404" s="171" t="s">
        <v>80</v>
      </c>
      <c r="E9404" s="11">
        <v>43497</v>
      </c>
      <c r="F9404">
        <v>0</v>
      </c>
      <c r="G9404">
        <v>0</v>
      </c>
      <c r="I9404">
        <v>0</v>
      </c>
      <c r="J9404">
        <v>0</v>
      </c>
      <c r="L9404">
        <v>0</v>
      </c>
      <c r="N9404">
        <v>0</v>
      </c>
      <c r="P9404">
        <v>0</v>
      </c>
      <c r="Q9404">
        <v>0</v>
      </c>
      <c r="S9404">
        <v>0</v>
      </c>
      <c r="T9404">
        <v>0.77631578947368418</v>
      </c>
    </row>
    <row r="9405" spans="1:20" x14ac:dyDescent="0.3">
      <c r="A9405" t="s">
        <v>18863</v>
      </c>
      <c r="B9405" s="171" t="s">
        <v>18864</v>
      </c>
      <c r="C9405" s="171" t="s">
        <v>170</v>
      </c>
      <c r="D9405" s="171" t="s">
        <v>80</v>
      </c>
      <c r="E9405" s="11">
        <v>43497</v>
      </c>
      <c r="F9405">
        <v>4</v>
      </c>
      <c r="G9405">
        <v>5.5</v>
      </c>
      <c r="I9405">
        <v>38</v>
      </c>
      <c r="J9405">
        <v>44</v>
      </c>
      <c r="L9405">
        <v>62</v>
      </c>
      <c r="N9405">
        <v>36</v>
      </c>
      <c r="P9405">
        <v>3</v>
      </c>
      <c r="Q9405">
        <v>3</v>
      </c>
      <c r="S9405">
        <v>2</v>
      </c>
      <c r="T9405">
        <v>1.09375</v>
      </c>
    </row>
    <row r="9406" spans="1:20" x14ac:dyDescent="0.3">
      <c r="A9406" t="s">
        <v>18865</v>
      </c>
      <c r="B9406" s="171" t="s">
        <v>18866</v>
      </c>
      <c r="C9406" s="171" t="s">
        <v>182</v>
      </c>
      <c r="D9406" s="171" t="s">
        <v>80</v>
      </c>
      <c r="E9406" s="11">
        <v>43497</v>
      </c>
      <c r="F9406">
        <v>8</v>
      </c>
      <c r="G9406">
        <v>8</v>
      </c>
      <c r="I9406">
        <v>124</v>
      </c>
      <c r="J9406">
        <v>91</v>
      </c>
      <c r="L9406">
        <v>91</v>
      </c>
      <c r="N9406">
        <v>113</v>
      </c>
      <c r="P9406">
        <v>0</v>
      </c>
      <c r="Q9406">
        <v>5</v>
      </c>
      <c r="S9406">
        <v>11</v>
      </c>
      <c r="T9406">
        <v>1</v>
      </c>
    </row>
    <row r="9407" spans="1:20" x14ac:dyDescent="0.3">
      <c r="A9407" t="s">
        <v>18867</v>
      </c>
      <c r="B9407" s="171" t="s">
        <v>18868</v>
      </c>
      <c r="C9407" s="171" t="s">
        <v>197</v>
      </c>
      <c r="D9407" s="171" t="s">
        <v>80</v>
      </c>
      <c r="E9407" s="11">
        <v>43497</v>
      </c>
      <c r="F9407">
        <v>8.5</v>
      </c>
      <c r="G9407">
        <v>9.5</v>
      </c>
      <c r="I9407">
        <v>46</v>
      </c>
      <c r="J9407">
        <v>84</v>
      </c>
      <c r="L9407">
        <v>98</v>
      </c>
      <c r="N9407">
        <v>36</v>
      </c>
      <c r="P9407">
        <v>8</v>
      </c>
      <c r="Q9407">
        <v>9</v>
      </c>
      <c r="S9407">
        <v>10</v>
      </c>
      <c r="T9407">
        <v>0.9375</v>
      </c>
    </row>
    <row r="9408" spans="1:20" x14ac:dyDescent="0.3">
      <c r="A9408" t="s">
        <v>18869</v>
      </c>
      <c r="B9408" s="171" t="s">
        <v>18870</v>
      </c>
      <c r="C9408" s="171" t="s">
        <v>218</v>
      </c>
      <c r="D9408" s="171" t="s">
        <v>80</v>
      </c>
      <c r="E9408" s="11">
        <v>43497</v>
      </c>
      <c r="F9408">
        <v>1.5</v>
      </c>
      <c r="G9408">
        <v>3.5</v>
      </c>
      <c r="I9408">
        <v>24</v>
      </c>
      <c r="J9408">
        <v>18</v>
      </c>
      <c r="L9408">
        <v>46</v>
      </c>
      <c r="N9408">
        <v>24</v>
      </c>
      <c r="P9408">
        <v>0</v>
      </c>
      <c r="Q9408">
        <v>0</v>
      </c>
      <c r="S9408">
        <v>0</v>
      </c>
      <c r="T9408">
        <v>0.90500000000000003</v>
      </c>
    </row>
    <row r="9409" spans="1:20" x14ac:dyDescent="0.3">
      <c r="A9409" t="s">
        <v>18871</v>
      </c>
      <c r="B9409" s="171" t="s">
        <v>18872</v>
      </c>
      <c r="C9409" s="171" t="s">
        <v>230</v>
      </c>
      <c r="D9409" s="171" t="s">
        <v>80</v>
      </c>
      <c r="E9409" s="11">
        <v>43497</v>
      </c>
      <c r="F9409">
        <v>0</v>
      </c>
      <c r="G9409">
        <v>0</v>
      </c>
      <c r="I9409">
        <v>0</v>
      </c>
      <c r="J9409">
        <v>0</v>
      </c>
      <c r="L9409">
        <v>0</v>
      </c>
      <c r="N9409">
        <v>0</v>
      </c>
      <c r="P9409">
        <v>0</v>
      </c>
      <c r="Q9409">
        <v>0</v>
      </c>
      <c r="S9409">
        <v>0</v>
      </c>
      <c r="T9409">
        <v>0.88500000000000001</v>
      </c>
    </row>
    <row r="9410" spans="1:20" x14ac:dyDescent="0.3">
      <c r="A9410" t="s">
        <v>18873</v>
      </c>
      <c r="B9410" s="171" t="s">
        <v>18874</v>
      </c>
      <c r="C9410" s="171" t="s">
        <v>8193</v>
      </c>
      <c r="D9410" s="171" t="s">
        <v>80</v>
      </c>
      <c r="E9410" s="11">
        <v>43497</v>
      </c>
      <c r="F9410">
        <v>0</v>
      </c>
      <c r="G9410">
        <v>0</v>
      </c>
      <c r="I9410">
        <v>0</v>
      </c>
      <c r="J9410">
        <v>0</v>
      </c>
      <c r="L9410">
        <v>0</v>
      </c>
      <c r="N9410">
        <v>0</v>
      </c>
      <c r="P9410">
        <v>0</v>
      </c>
      <c r="Q9410">
        <v>0</v>
      </c>
      <c r="S9410">
        <v>0</v>
      </c>
      <c r="T9410">
        <v>0.92500000000000004</v>
      </c>
    </row>
    <row r="9411" spans="1:20" x14ac:dyDescent="0.3">
      <c r="A9411" t="s">
        <v>18875</v>
      </c>
      <c r="B9411" s="171" t="s">
        <v>18876</v>
      </c>
      <c r="C9411" s="171" t="s">
        <v>10522</v>
      </c>
      <c r="D9411" s="171" t="s">
        <v>80</v>
      </c>
      <c r="E9411" s="11">
        <v>43497</v>
      </c>
      <c r="F9411">
        <v>0</v>
      </c>
      <c r="G9411">
        <v>0</v>
      </c>
      <c r="I9411">
        <v>0</v>
      </c>
      <c r="J9411">
        <v>0</v>
      </c>
      <c r="L9411">
        <v>0</v>
      </c>
      <c r="N9411">
        <v>0</v>
      </c>
      <c r="P9411">
        <v>0</v>
      </c>
      <c r="Q9411">
        <v>0</v>
      </c>
      <c r="S9411">
        <v>0</v>
      </c>
      <c r="T9411">
        <v>1.0249999999999999</v>
      </c>
    </row>
    <row r="9412" spans="1:20" x14ac:dyDescent="0.3">
      <c r="A9412" t="s">
        <v>18877</v>
      </c>
      <c r="B9412" s="171" t="s">
        <v>18878</v>
      </c>
      <c r="C9412" s="171" t="s">
        <v>10525</v>
      </c>
      <c r="D9412" s="171" t="s">
        <v>80</v>
      </c>
      <c r="E9412" s="11">
        <v>43497</v>
      </c>
      <c r="F9412">
        <v>0</v>
      </c>
      <c r="G9412">
        <v>0</v>
      </c>
      <c r="I9412">
        <v>0</v>
      </c>
      <c r="J9412">
        <v>0</v>
      </c>
      <c r="L9412">
        <v>0</v>
      </c>
      <c r="N9412">
        <v>0</v>
      </c>
      <c r="P9412">
        <v>0</v>
      </c>
      <c r="Q9412">
        <v>0</v>
      </c>
      <c r="S9412">
        <v>0</v>
      </c>
      <c r="T9412">
        <v>0.84749999999999992</v>
      </c>
    </row>
    <row r="9413" spans="1:20" x14ac:dyDescent="0.3">
      <c r="A9413" t="s">
        <v>18879</v>
      </c>
      <c r="B9413" s="171" t="s">
        <v>18880</v>
      </c>
      <c r="C9413" s="171" t="s">
        <v>10528</v>
      </c>
      <c r="D9413" s="171" t="s">
        <v>80</v>
      </c>
      <c r="E9413" s="11">
        <v>43497</v>
      </c>
      <c r="F9413">
        <v>0</v>
      </c>
      <c r="G9413">
        <v>0</v>
      </c>
      <c r="I9413">
        <v>0</v>
      </c>
      <c r="J9413">
        <v>0</v>
      </c>
      <c r="L9413">
        <v>0</v>
      </c>
      <c r="N9413">
        <v>0</v>
      </c>
      <c r="P9413">
        <v>0</v>
      </c>
      <c r="Q9413">
        <v>0</v>
      </c>
      <c r="S9413">
        <v>0</v>
      </c>
      <c r="T9413">
        <v>0.72</v>
      </c>
    </row>
    <row r="9414" spans="1:20" x14ac:dyDescent="0.3">
      <c r="A9414" t="s">
        <v>18881</v>
      </c>
      <c r="B9414" s="171" t="s">
        <v>18882</v>
      </c>
      <c r="C9414" s="171" t="s">
        <v>10531</v>
      </c>
      <c r="D9414" s="171" t="s">
        <v>80</v>
      </c>
      <c r="E9414" s="11">
        <v>43497</v>
      </c>
      <c r="F9414">
        <v>0</v>
      </c>
      <c r="G9414">
        <v>0</v>
      </c>
      <c r="I9414">
        <v>0</v>
      </c>
      <c r="J9414">
        <v>0</v>
      </c>
      <c r="L9414">
        <v>0</v>
      </c>
      <c r="N9414">
        <v>0</v>
      </c>
      <c r="P9414">
        <v>0</v>
      </c>
      <c r="Q9414">
        <v>0</v>
      </c>
      <c r="S9414">
        <v>0</v>
      </c>
      <c r="T9414">
        <v>0.70499999999999996</v>
      </c>
    </row>
    <row r="9415" spans="1:20" x14ac:dyDescent="0.3">
      <c r="A9415" t="s">
        <v>18883</v>
      </c>
      <c r="B9415" s="171" t="s">
        <v>18884</v>
      </c>
      <c r="C9415" s="171" t="s">
        <v>14880</v>
      </c>
      <c r="D9415" s="171" t="s">
        <v>80</v>
      </c>
      <c r="E9415" s="11">
        <v>43497</v>
      </c>
      <c r="F9415">
        <v>0</v>
      </c>
      <c r="G9415">
        <v>0</v>
      </c>
      <c r="I9415">
        <v>0</v>
      </c>
      <c r="J9415">
        <v>0</v>
      </c>
      <c r="L9415">
        <v>0</v>
      </c>
      <c r="N9415">
        <v>0</v>
      </c>
      <c r="P9415">
        <v>0</v>
      </c>
      <c r="Q9415">
        <v>0</v>
      </c>
      <c r="S9415">
        <v>0</v>
      </c>
      <c r="T9415">
        <v>0.81499999999999995</v>
      </c>
    </row>
    <row r="9416" spans="1:20" x14ac:dyDescent="0.3">
      <c r="A9416" t="s">
        <v>18885</v>
      </c>
      <c r="B9416" s="171" t="s">
        <v>18886</v>
      </c>
      <c r="C9416" s="171" t="s">
        <v>10534</v>
      </c>
      <c r="D9416" s="171" t="s">
        <v>80</v>
      </c>
      <c r="E9416" s="11">
        <v>43497</v>
      </c>
      <c r="F9416">
        <v>1</v>
      </c>
      <c r="G9416">
        <v>1.5</v>
      </c>
      <c r="I9416">
        <v>5</v>
      </c>
      <c r="J9416">
        <v>6</v>
      </c>
      <c r="L9416">
        <v>9</v>
      </c>
      <c r="N9416">
        <v>5</v>
      </c>
      <c r="P9416">
        <v>0</v>
      </c>
      <c r="Q9416">
        <v>0</v>
      </c>
      <c r="S9416">
        <v>0</v>
      </c>
      <c r="T9416">
        <v>0.64999999999999991</v>
      </c>
    </row>
    <row r="9417" spans="1:20" x14ac:dyDescent="0.3">
      <c r="A9417" t="s">
        <v>18887</v>
      </c>
      <c r="B9417" s="171" t="s">
        <v>18888</v>
      </c>
      <c r="C9417" s="171" t="s">
        <v>10537</v>
      </c>
      <c r="D9417" s="171" t="s">
        <v>80</v>
      </c>
      <c r="E9417" s="11">
        <v>43497</v>
      </c>
      <c r="F9417">
        <v>4.5</v>
      </c>
      <c r="G9417">
        <v>5.5</v>
      </c>
      <c r="I9417">
        <v>21</v>
      </c>
      <c r="J9417">
        <v>26</v>
      </c>
      <c r="L9417">
        <v>32</v>
      </c>
      <c r="N9417">
        <v>20</v>
      </c>
      <c r="P9417">
        <v>0</v>
      </c>
      <c r="Q9417">
        <v>0</v>
      </c>
      <c r="S9417">
        <v>1</v>
      </c>
    </row>
    <row r="9418" spans="1:20" x14ac:dyDescent="0.3">
      <c r="A9418" t="s">
        <v>18889</v>
      </c>
      <c r="B9418" s="171" t="s">
        <v>18890</v>
      </c>
      <c r="C9418" s="171" t="s">
        <v>15340</v>
      </c>
      <c r="D9418" s="171" t="s">
        <v>4</v>
      </c>
      <c r="E9418" s="11">
        <v>43497</v>
      </c>
      <c r="F9418">
        <v>1.5</v>
      </c>
      <c r="G9418">
        <v>2.5</v>
      </c>
      <c r="I9418">
        <v>4</v>
      </c>
      <c r="J9418">
        <v>8</v>
      </c>
      <c r="L9418">
        <v>14</v>
      </c>
      <c r="N9418">
        <v>3</v>
      </c>
      <c r="P9418">
        <v>0</v>
      </c>
      <c r="Q9418">
        <v>0</v>
      </c>
      <c r="S9418">
        <v>1</v>
      </c>
    </row>
    <row r="9419" spans="1:20" x14ac:dyDescent="0.3">
      <c r="A9419" t="s">
        <v>18891</v>
      </c>
      <c r="B9419" s="171" t="s">
        <v>18892</v>
      </c>
      <c r="C9419" s="171" t="s">
        <v>15347</v>
      </c>
      <c r="D9419" s="171" t="s">
        <v>4</v>
      </c>
      <c r="E9419" s="11">
        <v>43497</v>
      </c>
      <c r="F9419">
        <v>2</v>
      </c>
      <c r="G9419">
        <v>2.5</v>
      </c>
      <c r="I9419">
        <v>11</v>
      </c>
      <c r="J9419">
        <v>11</v>
      </c>
      <c r="L9419">
        <v>14</v>
      </c>
      <c r="N9419">
        <v>10</v>
      </c>
      <c r="P9419">
        <v>2</v>
      </c>
      <c r="Q9419">
        <v>2</v>
      </c>
      <c r="S9419">
        <v>1</v>
      </c>
    </row>
    <row r="9420" spans="1:20" x14ac:dyDescent="0.3">
      <c r="A9420" t="s">
        <v>18893</v>
      </c>
      <c r="B9420" s="171" t="s">
        <v>18894</v>
      </c>
      <c r="C9420" s="171" t="s">
        <v>203</v>
      </c>
      <c r="D9420" s="171" t="s">
        <v>4</v>
      </c>
      <c r="E9420" s="11">
        <v>43497</v>
      </c>
      <c r="F9420">
        <v>3.5</v>
      </c>
      <c r="G9420">
        <v>3.5</v>
      </c>
      <c r="I9420">
        <v>14</v>
      </c>
      <c r="J9420">
        <v>20</v>
      </c>
      <c r="L9420">
        <v>20</v>
      </c>
      <c r="N9420">
        <v>11</v>
      </c>
      <c r="P9420">
        <v>0</v>
      </c>
      <c r="Q9420">
        <v>0</v>
      </c>
      <c r="S9420">
        <v>3</v>
      </c>
    </row>
    <row r="9421" spans="1:20" x14ac:dyDescent="0.3">
      <c r="A9421" t="s">
        <v>18895</v>
      </c>
      <c r="B9421" s="171" t="s">
        <v>18896</v>
      </c>
      <c r="C9421" s="171" t="s">
        <v>16544</v>
      </c>
      <c r="D9421" s="171" t="s">
        <v>4</v>
      </c>
      <c r="E9421" s="11">
        <v>43497</v>
      </c>
      <c r="F9421">
        <v>2</v>
      </c>
      <c r="G9421">
        <v>1.5</v>
      </c>
      <c r="I9421">
        <v>9</v>
      </c>
      <c r="J9421">
        <v>11</v>
      </c>
      <c r="L9421">
        <v>9</v>
      </c>
      <c r="N9421">
        <v>8</v>
      </c>
      <c r="P9421">
        <v>0</v>
      </c>
      <c r="Q9421">
        <v>0</v>
      </c>
      <c r="S9421">
        <v>1</v>
      </c>
    </row>
    <row r="9422" spans="1:20" x14ac:dyDescent="0.3">
      <c r="A9422" t="s">
        <v>18897</v>
      </c>
      <c r="B9422" s="171" t="s">
        <v>18898</v>
      </c>
      <c r="C9422" s="171" t="s">
        <v>176</v>
      </c>
      <c r="D9422" s="171" t="s">
        <v>4</v>
      </c>
      <c r="E9422" s="11">
        <v>43497</v>
      </c>
      <c r="F9422">
        <v>4.5</v>
      </c>
      <c r="G9422">
        <v>4.5</v>
      </c>
      <c r="I9422">
        <v>28</v>
      </c>
      <c r="J9422">
        <v>25</v>
      </c>
      <c r="L9422">
        <v>26</v>
      </c>
      <c r="N9422">
        <v>20</v>
      </c>
      <c r="P9422">
        <v>0</v>
      </c>
      <c r="Q9422">
        <v>3</v>
      </c>
      <c r="S9422">
        <v>8</v>
      </c>
    </row>
    <row r="9423" spans="1:20" x14ac:dyDescent="0.3">
      <c r="A9423" t="s">
        <v>18899</v>
      </c>
      <c r="B9423" s="171" t="s">
        <v>18900</v>
      </c>
      <c r="C9423" s="171" t="s">
        <v>206</v>
      </c>
      <c r="D9423" s="171" t="s">
        <v>4</v>
      </c>
      <c r="E9423" s="11">
        <v>43497</v>
      </c>
      <c r="F9423">
        <v>2.5</v>
      </c>
      <c r="G9423">
        <v>3</v>
      </c>
      <c r="I9423">
        <v>5</v>
      </c>
      <c r="J9423">
        <v>14</v>
      </c>
      <c r="L9423">
        <v>17</v>
      </c>
      <c r="N9423">
        <v>4</v>
      </c>
      <c r="P9423">
        <v>0</v>
      </c>
      <c r="Q9423">
        <v>0</v>
      </c>
      <c r="S9423">
        <v>1</v>
      </c>
    </row>
    <row r="9424" spans="1:20" x14ac:dyDescent="0.3">
      <c r="A9424" t="s">
        <v>18901</v>
      </c>
      <c r="B9424" s="171" t="s">
        <v>18902</v>
      </c>
      <c r="C9424" s="171" t="s">
        <v>173</v>
      </c>
      <c r="D9424" s="171" t="s">
        <v>80</v>
      </c>
      <c r="E9424" s="11">
        <v>43497</v>
      </c>
      <c r="F9424">
        <v>3</v>
      </c>
      <c r="G9424">
        <v>3</v>
      </c>
      <c r="I9424">
        <v>5</v>
      </c>
      <c r="J9424">
        <v>14</v>
      </c>
      <c r="L9424">
        <v>17</v>
      </c>
      <c r="N9424">
        <v>4</v>
      </c>
      <c r="P9424">
        <v>0</v>
      </c>
      <c r="Q9424">
        <v>0</v>
      </c>
      <c r="S9424">
        <v>1</v>
      </c>
    </row>
    <row r="9425" spans="1:20" x14ac:dyDescent="0.3">
      <c r="A9425" t="s">
        <v>18903</v>
      </c>
      <c r="B9425" s="171" t="s">
        <v>18904</v>
      </c>
      <c r="C9425" s="171" t="s">
        <v>173</v>
      </c>
      <c r="D9425" s="171" t="s">
        <v>15341</v>
      </c>
      <c r="E9425" s="11">
        <v>43497</v>
      </c>
      <c r="F9425">
        <v>3.5</v>
      </c>
      <c r="G9425">
        <v>3</v>
      </c>
      <c r="I9425">
        <v>5</v>
      </c>
      <c r="J9425">
        <v>14</v>
      </c>
      <c r="L9425">
        <v>17</v>
      </c>
      <c r="N9425">
        <v>4</v>
      </c>
      <c r="P9425">
        <v>0</v>
      </c>
      <c r="Q9425">
        <v>0</v>
      </c>
      <c r="S9425">
        <v>1</v>
      </c>
    </row>
    <row r="9426" spans="1:20" x14ac:dyDescent="0.3">
      <c r="A9426" t="s">
        <v>18905</v>
      </c>
      <c r="B9426" s="171" t="s">
        <v>18906</v>
      </c>
      <c r="C9426" s="171" t="s">
        <v>200</v>
      </c>
      <c r="D9426" s="171" t="s">
        <v>80</v>
      </c>
      <c r="E9426" s="11">
        <v>43497</v>
      </c>
      <c r="F9426">
        <v>6</v>
      </c>
      <c r="G9426">
        <v>3</v>
      </c>
      <c r="I9426">
        <v>5</v>
      </c>
      <c r="J9426">
        <v>14</v>
      </c>
      <c r="L9426">
        <v>17</v>
      </c>
      <c r="N9426">
        <v>4</v>
      </c>
      <c r="P9426">
        <v>0</v>
      </c>
      <c r="Q9426">
        <v>0</v>
      </c>
      <c r="S9426">
        <v>1</v>
      </c>
    </row>
    <row r="9427" spans="1:20" x14ac:dyDescent="0.3">
      <c r="A9427" t="s">
        <v>18907</v>
      </c>
      <c r="B9427" s="171" t="s">
        <v>18908</v>
      </c>
      <c r="C9427" s="171" t="s">
        <v>200</v>
      </c>
      <c r="D9427" s="171" t="s">
        <v>15341</v>
      </c>
      <c r="E9427" s="11">
        <v>43497</v>
      </c>
      <c r="F9427">
        <v>0</v>
      </c>
      <c r="G9427">
        <v>3</v>
      </c>
      <c r="I9427">
        <v>5</v>
      </c>
      <c r="J9427">
        <v>14</v>
      </c>
      <c r="L9427">
        <v>17</v>
      </c>
      <c r="N9427">
        <v>4</v>
      </c>
      <c r="P9427">
        <v>0</v>
      </c>
      <c r="Q9427">
        <v>0</v>
      </c>
      <c r="S9427">
        <v>1</v>
      </c>
    </row>
    <row r="9428" spans="1:20" x14ac:dyDescent="0.3">
      <c r="A9428" t="s">
        <v>18909</v>
      </c>
      <c r="B9428" s="171" t="s">
        <v>18910</v>
      </c>
      <c r="C9428" s="171" t="s">
        <v>73</v>
      </c>
      <c r="D9428" s="171" t="s">
        <v>4</v>
      </c>
      <c r="E9428" s="11">
        <v>43497</v>
      </c>
      <c r="F9428">
        <v>0</v>
      </c>
      <c r="G9428">
        <v>0</v>
      </c>
      <c r="I9428">
        <v>0</v>
      </c>
      <c r="J9428">
        <v>0</v>
      </c>
      <c r="L9428">
        <v>0</v>
      </c>
      <c r="N9428">
        <v>0</v>
      </c>
      <c r="P9428">
        <v>0</v>
      </c>
      <c r="Q9428">
        <v>0</v>
      </c>
      <c r="S9428">
        <v>0</v>
      </c>
    </row>
    <row r="9429" spans="1:20" x14ac:dyDescent="0.3">
      <c r="A9429" t="s">
        <v>18911</v>
      </c>
      <c r="B9429" s="171" t="s">
        <v>18912</v>
      </c>
      <c r="C9429" s="171" t="s">
        <v>18229</v>
      </c>
      <c r="D9429" s="171" t="s">
        <v>4</v>
      </c>
      <c r="E9429" s="11">
        <v>43497</v>
      </c>
      <c r="F9429">
        <v>1.5</v>
      </c>
      <c r="G9429">
        <v>3</v>
      </c>
      <c r="I9429">
        <v>3</v>
      </c>
      <c r="J9429">
        <v>11</v>
      </c>
      <c r="L9429">
        <v>18</v>
      </c>
      <c r="N9429">
        <v>0</v>
      </c>
      <c r="P9429">
        <v>0</v>
      </c>
      <c r="Q9429">
        <v>0</v>
      </c>
      <c r="S9429">
        <v>3</v>
      </c>
    </row>
    <row r="9430" spans="1:20" x14ac:dyDescent="0.3">
      <c r="A9430" t="s">
        <v>18913</v>
      </c>
      <c r="B9430" s="171" t="s">
        <v>18914</v>
      </c>
      <c r="C9430" s="171" t="s">
        <v>107</v>
      </c>
      <c r="D9430" s="171" t="s">
        <v>4</v>
      </c>
      <c r="E9430" s="11">
        <v>43497</v>
      </c>
      <c r="F9430">
        <v>14</v>
      </c>
      <c r="G9430">
        <v>13.5</v>
      </c>
      <c r="I9430">
        <v>91</v>
      </c>
      <c r="J9430">
        <v>105</v>
      </c>
      <c r="L9430">
        <v>113</v>
      </c>
      <c r="N9430">
        <v>81</v>
      </c>
      <c r="P9430">
        <v>0</v>
      </c>
      <c r="Q9430">
        <v>1</v>
      </c>
      <c r="S9430">
        <v>10</v>
      </c>
    </row>
    <row r="9431" spans="1:20" x14ac:dyDescent="0.3">
      <c r="A9431" t="s">
        <v>18915</v>
      </c>
      <c r="B9431" s="171" t="s">
        <v>18916</v>
      </c>
      <c r="C9431" s="171" t="s">
        <v>9887</v>
      </c>
      <c r="D9431" s="171" t="s">
        <v>4</v>
      </c>
      <c r="E9431" s="11">
        <v>43497</v>
      </c>
      <c r="F9431">
        <v>0</v>
      </c>
      <c r="G9431">
        <v>0</v>
      </c>
      <c r="I9431">
        <v>0</v>
      </c>
      <c r="J9431">
        <v>0</v>
      </c>
      <c r="L9431">
        <v>0</v>
      </c>
      <c r="N9431">
        <v>0</v>
      </c>
      <c r="P9431">
        <v>0</v>
      </c>
      <c r="Q9431">
        <v>0</v>
      </c>
      <c r="S9431">
        <v>0</v>
      </c>
    </row>
    <row r="9432" spans="1:20" x14ac:dyDescent="0.3">
      <c r="A9432" t="s">
        <v>18917</v>
      </c>
      <c r="B9432" s="171" t="s">
        <v>18918</v>
      </c>
      <c r="C9432" s="171" t="s">
        <v>11260</v>
      </c>
      <c r="D9432" s="171" t="s">
        <v>4</v>
      </c>
      <c r="E9432" s="11">
        <v>43497</v>
      </c>
      <c r="F9432">
        <v>0</v>
      </c>
      <c r="G9432">
        <v>0</v>
      </c>
      <c r="I9432">
        <v>0</v>
      </c>
      <c r="J9432">
        <v>0</v>
      </c>
      <c r="L9432">
        <v>0</v>
      </c>
      <c r="N9432">
        <v>0</v>
      </c>
      <c r="P9432">
        <v>0</v>
      </c>
      <c r="Q9432">
        <v>0</v>
      </c>
      <c r="S9432">
        <v>0</v>
      </c>
    </row>
    <row r="9433" spans="1:20" x14ac:dyDescent="0.3">
      <c r="A9433" t="s">
        <v>18919</v>
      </c>
      <c r="B9433" s="171" t="s">
        <v>18920</v>
      </c>
      <c r="C9433" s="171" t="s">
        <v>122</v>
      </c>
      <c r="D9433" s="171" t="s">
        <v>4</v>
      </c>
      <c r="E9433" s="11">
        <v>43497</v>
      </c>
      <c r="F9433">
        <v>0</v>
      </c>
      <c r="G9433">
        <v>0</v>
      </c>
      <c r="I9433">
        <v>0</v>
      </c>
      <c r="J9433">
        <v>0</v>
      </c>
      <c r="L9433">
        <v>0</v>
      </c>
      <c r="N9433">
        <v>0</v>
      </c>
      <c r="P9433">
        <v>0</v>
      </c>
      <c r="Q9433">
        <v>0</v>
      </c>
      <c r="S9433">
        <v>0</v>
      </c>
    </row>
    <row r="9434" spans="1:20" x14ac:dyDescent="0.3">
      <c r="A9434" t="s">
        <v>18921</v>
      </c>
      <c r="B9434" s="171" t="s">
        <v>18922</v>
      </c>
      <c r="C9434" s="171" t="s">
        <v>125</v>
      </c>
      <c r="D9434" s="171" t="s">
        <v>4</v>
      </c>
      <c r="E9434" s="11">
        <v>43497</v>
      </c>
      <c r="F9434">
        <v>0</v>
      </c>
      <c r="G9434">
        <v>0</v>
      </c>
      <c r="I9434">
        <v>0</v>
      </c>
      <c r="J9434">
        <v>0</v>
      </c>
      <c r="L9434">
        <v>0</v>
      </c>
      <c r="N9434">
        <v>0</v>
      </c>
      <c r="O9434" t="e">
        <v>#DIV/0!</v>
      </c>
      <c r="P9434">
        <v>0</v>
      </c>
      <c r="Q9434">
        <v>0</v>
      </c>
      <c r="S9434">
        <v>0</v>
      </c>
    </row>
    <row r="9435" spans="1:20" x14ac:dyDescent="0.3">
      <c r="A9435" t="s">
        <v>18923</v>
      </c>
      <c r="B9435" s="171" t="s">
        <v>18924</v>
      </c>
      <c r="C9435" s="171" t="s">
        <v>14899</v>
      </c>
      <c r="D9435" s="171" t="s">
        <v>4</v>
      </c>
      <c r="E9435" s="11">
        <v>43497</v>
      </c>
      <c r="F9435">
        <v>0</v>
      </c>
      <c r="G9435">
        <v>0</v>
      </c>
      <c r="I9435">
        <v>0</v>
      </c>
      <c r="J9435">
        <v>0</v>
      </c>
      <c r="L9435">
        <v>0</v>
      </c>
      <c r="N9435">
        <v>0</v>
      </c>
      <c r="P9435">
        <v>0</v>
      </c>
      <c r="Q9435">
        <v>0</v>
      </c>
      <c r="S9435">
        <v>0</v>
      </c>
    </row>
    <row r="9436" spans="1:20" x14ac:dyDescent="0.3">
      <c r="A9436" t="s">
        <v>18925</v>
      </c>
      <c r="B9436" s="171" t="s">
        <v>18926</v>
      </c>
      <c r="C9436" s="171" t="s">
        <v>137</v>
      </c>
      <c r="D9436" s="171" t="s">
        <v>4</v>
      </c>
      <c r="E9436" s="11">
        <v>43497</v>
      </c>
      <c r="F9436">
        <v>4</v>
      </c>
      <c r="G9436">
        <v>6</v>
      </c>
      <c r="I9436">
        <v>54</v>
      </c>
      <c r="J9436">
        <v>44</v>
      </c>
      <c r="L9436">
        <v>66</v>
      </c>
      <c r="N9436">
        <v>54</v>
      </c>
      <c r="P9436">
        <v>0</v>
      </c>
      <c r="Q9436">
        <v>0</v>
      </c>
      <c r="S9436">
        <v>0</v>
      </c>
    </row>
    <row r="9437" spans="1:20" x14ac:dyDescent="0.3">
      <c r="A9437" t="s">
        <v>18927</v>
      </c>
      <c r="B9437" s="171" t="s">
        <v>18928</v>
      </c>
      <c r="C9437" s="171" t="s">
        <v>8615</v>
      </c>
      <c r="D9437" s="171" t="s">
        <v>4</v>
      </c>
      <c r="E9437" s="11">
        <v>43497</v>
      </c>
      <c r="F9437">
        <v>0</v>
      </c>
      <c r="G9437">
        <v>0</v>
      </c>
      <c r="I9437">
        <v>0</v>
      </c>
      <c r="J9437">
        <v>0</v>
      </c>
      <c r="L9437">
        <v>0</v>
      </c>
      <c r="N9437">
        <v>0</v>
      </c>
      <c r="P9437">
        <v>0</v>
      </c>
      <c r="Q9437">
        <v>0</v>
      </c>
      <c r="S9437">
        <v>0</v>
      </c>
    </row>
    <row r="9438" spans="1:20" x14ac:dyDescent="0.3">
      <c r="A9438" t="s">
        <v>18929</v>
      </c>
      <c r="B9438" s="171" t="s">
        <v>18930</v>
      </c>
      <c r="C9438" s="171" t="s">
        <v>146</v>
      </c>
      <c r="D9438" s="171" t="s">
        <v>4</v>
      </c>
      <c r="E9438" s="11">
        <v>43497</v>
      </c>
      <c r="F9438">
        <v>6.5</v>
      </c>
      <c r="G9438">
        <v>7</v>
      </c>
      <c r="I9438">
        <v>40</v>
      </c>
      <c r="J9438">
        <v>38</v>
      </c>
      <c r="L9438">
        <v>42</v>
      </c>
      <c r="N9438">
        <v>36</v>
      </c>
      <c r="O9438">
        <v>1</v>
      </c>
      <c r="P9438">
        <v>2</v>
      </c>
      <c r="Q9438">
        <v>5</v>
      </c>
      <c r="S9438">
        <v>4</v>
      </c>
    </row>
    <row r="9439" spans="1:20" x14ac:dyDescent="0.3">
      <c r="A9439" t="s">
        <v>18931</v>
      </c>
      <c r="B9439" s="171" t="s">
        <v>18932</v>
      </c>
      <c r="C9439" s="171" t="s">
        <v>161</v>
      </c>
      <c r="D9439" s="171" t="s">
        <v>4</v>
      </c>
      <c r="E9439" s="11">
        <v>43497</v>
      </c>
      <c r="F9439">
        <v>1.5</v>
      </c>
      <c r="G9439">
        <v>1.5</v>
      </c>
      <c r="I9439">
        <v>6</v>
      </c>
      <c r="J9439">
        <v>8</v>
      </c>
      <c r="L9439">
        <v>8</v>
      </c>
      <c r="N9439">
        <v>4</v>
      </c>
      <c r="P9439">
        <v>2</v>
      </c>
      <c r="Q9439">
        <v>2</v>
      </c>
      <c r="S9439">
        <v>2</v>
      </c>
    </row>
    <row r="9440" spans="1:20" x14ac:dyDescent="0.3">
      <c r="A9440" t="s">
        <v>18933</v>
      </c>
      <c r="B9440" s="171" t="s">
        <v>18934</v>
      </c>
      <c r="C9440" s="171" t="s">
        <v>18252</v>
      </c>
      <c r="D9440" s="171" t="s">
        <v>4</v>
      </c>
      <c r="E9440" s="11">
        <v>43497</v>
      </c>
      <c r="F9440">
        <v>0</v>
      </c>
      <c r="G9440">
        <v>0</v>
      </c>
      <c r="I9440">
        <v>0</v>
      </c>
      <c r="J9440">
        <v>0</v>
      </c>
      <c r="L9440">
        <v>0</v>
      </c>
      <c r="N9440">
        <v>0</v>
      </c>
      <c r="P9440">
        <v>0</v>
      </c>
      <c r="Q9440">
        <v>0</v>
      </c>
      <c r="S9440">
        <v>0</v>
      </c>
      <c r="T9440">
        <v>0</v>
      </c>
    </row>
    <row r="9441" spans="1:20" x14ac:dyDescent="0.3">
      <c r="A9441" t="s">
        <v>18935</v>
      </c>
      <c r="B9441" s="171" t="s">
        <v>18936</v>
      </c>
      <c r="C9441" s="171" t="s">
        <v>167</v>
      </c>
      <c r="D9441" s="171" t="s">
        <v>4</v>
      </c>
      <c r="E9441" s="11">
        <v>43497</v>
      </c>
      <c r="F9441">
        <v>4</v>
      </c>
      <c r="G9441">
        <v>5.5</v>
      </c>
      <c r="I9441">
        <v>38</v>
      </c>
      <c r="J9441">
        <v>44</v>
      </c>
      <c r="L9441">
        <v>62</v>
      </c>
      <c r="N9441">
        <v>36</v>
      </c>
      <c r="P9441">
        <v>3</v>
      </c>
      <c r="Q9441">
        <v>3</v>
      </c>
      <c r="S9441">
        <v>2</v>
      </c>
      <c r="T9441">
        <v>0</v>
      </c>
    </row>
    <row r="9442" spans="1:20" x14ac:dyDescent="0.3">
      <c r="A9442" t="s">
        <v>18937</v>
      </c>
      <c r="B9442" s="171" t="s">
        <v>18938</v>
      </c>
      <c r="C9442" s="171" t="s">
        <v>173</v>
      </c>
      <c r="D9442" s="171" t="s">
        <v>4</v>
      </c>
      <c r="E9442" s="11">
        <v>43497</v>
      </c>
      <c r="F9442">
        <v>6.5</v>
      </c>
      <c r="G9442">
        <v>7</v>
      </c>
      <c r="I9442">
        <v>39</v>
      </c>
      <c r="J9442">
        <v>36</v>
      </c>
      <c r="L9442">
        <v>40</v>
      </c>
      <c r="N9442">
        <v>30</v>
      </c>
      <c r="P9442">
        <v>2</v>
      </c>
      <c r="Q9442">
        <v>5</v>
      </c>
      <c r="S9442">
        <v>9</v>
      </c>
      <c r="T9442">
        <v>0</v>
      </c>
    </row>
    <row r="9443" spans="1:20" x14ac:dyDescent="0.3">
      <c r="A9443" t="s">
        <v>18939</v>
      </c>
      <c r="B9443" s="171" t="s">
        <v>18940</v>
      </c>
      <c r="C9443" s="171" t="s">
        <v>179</v>
      </c>
      <c r="D9443" s="171" t="s">
        <v>4</v>
      </c>
      <c r="E9443" s="11">
        <v>43497</v>
      </c>
      <c r="F9443">
        <v>8</v>
      </c>
      <c r="G9443">
        <v>8</v>
      </c>
      <c r="I9443">
        <v>124</v>
      </c>
      <c r="J9443">
        <v>91</v>
      </c>
      <c r="L9443">
        <v>91</v>
      </c>
      <c r="N9443">
        <v>113</v>
      </c>
      <c r="P9443">
        <v>0</v>
      </c>
      <c r="Q9443">
        <v>5</v>
      </c>
      <c r="S9443">
        <v>11</v>
      </c>
      <c r="T9443">
        <v>0</v>
      </c>
    </row>
    <row r="9444" spans="1:20" x14ac:dyDescent="0.3">
      <c r="A9444" t="s">
        <v>18941</v>
      </c>
      <c r="B9444" s="171" t="s">
        <v>18942</v>
      </c>
      <c r="C9444" s="171" t="s">
        <v>185</v>
      </c>
      <c r="D9444" s="171" t="s">
        <v>4</v>
      </c>
      <c r="E9444" s="11">
        <v>43497</v>
      </c>
      <c r="F9444">
        <v>10.5</v>
      </c>
      <c r="G9444">
        <v>11.5</v>
      </c>
      <c r="I9444">
        <v>50</v>
      </c>
      <c r="J9444">
        <v>61</v>
      </c>
      <c r="L9444">
        <v>67</v>
      </c>
      <c r="N9444">
        <v>44</v>
      </c>
      <c r="P9444">
        <v>0</v>
      </c>
      <c r="Q9444">
        <v>0</v>
      </c>
      <c r="S9444">
        <v>6</v>
      </c>
      <c r="T9444">
        <v>0</v>
      </c>
    </row>
    <row r="9445" spans="1:20" x14ac:dyDescent="0.3">
      <c r="A9445" t="s">
        <v>18943</v>
      </c>
      <c r="B9445" s="171" t="s">
        <v>18944</v>
      </c>
      <c r="C9445" s="171" t="s">
        <v>191</v>
      </c>
      <c r="D9445" s="171" t="s">
        <v>4</v>
      </c>
      <c r="E9445" s="11">
        <v>43497</v>
      </c>
      <c r="F9445">
        <v>13.5</v>
      </c>
      <c r="G9445">
        <v>15.5</v>
      </c>
      <c r="I9445">
        <v>75</v>
      </c>
      <c r="J9445">
        <v>118</v>
      </c>
      <c r="L9445">
        <v>138</v>
      </c>
      <c r="N9445">
        <v>57</v>
      </c>
      <c r="O9445">
        <v>1.0249999999999999</v>
      </c>
      <c r="P9445">
        <v>11</v>
      </c>
      <c r="Q9445">
        <v>12</v>
      </c>
      <c r="S9445">
        <v>18</v>
      </c>
      <c r="T9445">
        <v>0</v>
      </c>
    </row>
    <row r="9446" spans="1:20" x14ac:dyDescent="0.3">
      <c r="A9446" t="s">
        <v>18945</v>
      </c>
      <c r="B9446" s="171" t="s">
        <v>18946</v>
      </c>
      <c r="C9446" s="171" t="s">
        <v>200</v>
      </c>
      <c r="D9446" s="171" t="s">
        <v>4</v>
      </c>
      <c r="E9446" s="11">
        <v>43497</v>
      </c>
      <c r="F9446">
        <v>6</v>
      </c>
      <c r="G9446">
        <v>6.5</v>
      </c>
      <c r="I9446">
        <v>19</v>
      </c>
      <c r="J9446">
        <v>34</v>
      </c>
      <c r="L9446">
        <v>37</v>
      </c>
      <c r="N9446">
        <v>15</v>
      </c>
      <c r="P9446">
        <v>0</v>
      </c>
      <c r="Q9446">
        <v>0</v>
      </c>
      <c r="S9446">
        <v>4</v>
      </c>
      <c r="T9446">
        <v>0</v>
      </c>
    </row>
    <row r="9447" spans="1:20" x14ac:dyDescent="0.3">
      <c r="A9447" t="s">
        <v>18947</v>
      </c>
      <c r="B9447" s="171" t="s">
        <v>18948</v>
      </c>
      <c r="C9447" s="171" t="s">
        <v>212</v>
      </c>
      <c r="D9447" s="171" t="s">
        <v>4</v>
      </c>
      <c r="E9447" s="11">
        <v>43497</v>
      </c>
      <c r="F9447">
        <v>0</v>
      </c>
      <c r="G9447">
        <v>0</v>
      </c>
      <c r="I9447">
        <v>0</v>
      </c>
      <c r="J9447">
        <v>0</v>
      </c>
      <c r="L9447">
        <v>0</v>
      </c>
      <c r="N9447">
        <v>0</v>
      </c>
      <c r="P9447">
        <v>0</v>
      </c>
      <c r="Q9447">
        <v>0</v>
      </c>
      <c r="S9447">
        <v>0</v>
      </c>
      <c r="T9447">
        <v>0</v>
      </c>
    </row>
    <row r="9448" spans="1:20" x14ac:dyDescent="0.3">
      <c r="A9448" t="s">
        <v>18949</v>
      </c>
      <c r="B9448" s="171" t="s">
        <v>18950</v>
      </c>
      <c r="C9448" s="171" t="s">
        <v>215</v>
      </c>
      <c r="D9448" s="171" t="s">
        <v>4</v>
      </c>
      <c r="E9448" s="11">
        <v>43497</v>
      </c>
      <c r="F9448">
        <v>1.5</v>
      </c>
      <c r="G9448">
        <v>3.5</v>
      </c>
      <c r="I9448">
        <v>24</v>
      </c>
      <c r="J9448">
        <v>18</v>
      </c>
      <c r="L9448">
        <v>46</v>
      </c>
      <c r="N9448">
        <v>24</v>
      </c>
      <c r="P9448">
        <v>0</v>
      </c>
      <c r="Q9448">
        <v>0</v>
      </c>
      <c r="S9448">
        <v>0</v>
      </c>
      <c r="T9448">
        <v>0</v>
      </c>
    </row>
    <row r="9449" spans="1:20" x14ac:dyDescent="0.3">
      <c r="A9449" t="s">
        <v>18951</v>
      </c>
      <c r="B9449" s="171" t="s">
        <v>18952</v>
      </c>
      <c r="C9449" s="171" t="s">
        <v>221</v>
      </c>
      <c r="D9449" s="171" t="s">
        <v>4</v>
      </c>
      <c r="E9449" s="11">
        <v>43497</v>
      </c>
      <c r="F9449">
        <v>0</v>
      </c>
      <c r="G9449">
        <v>0</v>
      </c>
      <c r="I9449">
        <v>0</v>
      </c>
      <c r="J9449">
        <v>0</v>
      </c>
      <c r="L9449">
        <v>0</v>
      </c>
      <c r="N9449">
        <v>0</v>
      </c>
      <c r="P9449">
        <v>0</v>
      </c>
      <c r="Q9449">
        <v>0</v>
      </c>
      <c r="S9449">
        <v>0</v>
      </c>
      <c r="T9449">
        <v>0</v>
      </c>
    </row>
    <row r="9450" spans="1:20" x14ac:dyDescent="0.3">
      <c r="A9450" t="s">
        <v>18953</v>
      </c>
      <c r="B9450" s="171" t="s">
        <v>18954</v>
      </c>
      <c r="C9450" s="171" t="s">
        <v>8233</v>
      </c>
      <c r="D9450" s="171" t="s">
        <v>4</v>
      </c>
      <c r="E9450" s="11">
        <v>43497</v>
      </c>
      <c r="F9450">
        <v>0</v>
      </c>
      <c r="G9450">
        <v>0</v>
      </c>
      <c r="I9450">
        <v>0</v>
      </c>
      <c r="J9450">
        <v>0</v>
      </c>
      <c r="L9450">
        <v>0</v>
      </c>
      <c r="N9450">
        <v>0</v>
      </c>
      <c r="P9450">
        <v>0</v>
      </c>
      <c r="Q9450">
        <v>0</v>
      </c>
      <c r="S9450">
        <v>0</v>
      </c>
      <c r="T9450">
        <v>0</v>
      </c>
    </row>
    <row r="9451" spans="1:20" x14ac:dyDescent="0.3">
      <c r="A9451" t="s">
        <v>18955</v>
      </c>
      <c r="B9451" s="171" t="s">
        <v>18956</v>
      </c>
      <c r="C9451" s="171" t="s">
        <v>233</v>
      </c>
      <c r="D9451" s="171" t="s">
        <v>4</v>
      </c>
      <c r="E9451" s="11">
        <v>43497</v>
      </c>
      <c r="F9451">
        <v>0</v>
      </c>
      <c r="G9451">
        <v>0</v>
      </c>
      <c r="I9451">
        <v>0</v>
      </c>
      <c r="J9451">
        <v>0</v>
      </c>
      <c r="L9451">
        <v>0</v>
      </c>
      <c r="N9451">
        <v>0</v>
      </c>
      <c r="P9451">
        <v>0</v>
      </c>
      <c r="Q9451">
        <v>0</v>
      </c>
      <c r="S9451">
        <v>0</v>
      </c>
      <c r="T9451">
        <v>0</v>
      </c>
    </row>
    <row r="9452" spans="1:20" x14ac:dyDescent="0.3">
      <c r="A9452" t="s">
        <v>18957</v>
      </c>
      <c r="B9452" s="171" t="s">
        <v>18958</v>
      </c>
      <c r="C9452" s="171" t="s">
        <v>79</v>
      </c>
      <c r="D9452" s="171" t="s">
        <v>80</v>
      </c>
      <c r="E9452" s="11">
        <v>43497</v>
      </c>
      <c r="F9452">
        <v>0</v>
      </c>
      <c r="G9452">
        <v>0</v>
      </c>
      <c r="I9452">
        <v>0</v>
      </c>
      <c r="J9452">
        <v>0</v>
      </c>
      <c r="L9452">
        <v>0</v>
      </c>
      <c r="N9452">
        <v>0</v>
      </c>
      <c r="P9452">
        <v>0</v>
      </c>
      <c r="Q9452">
        <v>0</v>
      </c>
      <c r="S9452">
        <v>0</v>
      </c>
      <c r="T9452">
        <v>0</v>
      </c>
    </row>
    <row r="9453" spans="1:20" x14ac:dyDescent="0.3">
      <c r="A9453" t="s">
        <v>18959</v>
      </c>
      <c r="B9453" s="171" t="s">
        <v>18960</v>
      </c>
      <c r="C9453" s="171" t="s">
        <v>83</v>
      </c>
      <c r="D9453" s="171" t="s">
        <v>80</v>
      </c>
      <c r="E9453" s="11">
        <v>43497</v>
      </c>
      <c r="F9453">
        <v>3.5</v>
      </c>
      <c r="G9453">
        <v>3.5</v>
      </c>
      <c r="I9453">
        <v>14</v>
      </c>
      <c r="J9453">
        <v>20</v>
      </c>
      <c r="L9453">
        <v>20</v>
      </c>
      <c r="N9453">
        <v>11</v>
      </c>
      <c r="P9453">
        <v>0</v>
      </c>
      <c r="Q9453">
        <v>0</v>
      </c>
      <c r="S9453">
        <v>3</v>
      </c>
      <c r="T9453">
        <v>0</v>
      </c>
    </row>
    <row r="9454" spans="1:20" x14ac:dyDescent="0.3">
      <c r="A9454" t="s">
        <v>18961</v>
      </c>
      <c r="B9454" s="171" t="s">
        <v>18962</v>
      </c>
      <c r="C9454" s="171" t="s">
        <v>83</v>
      </c>
      <c r="D9454" s="171" t="s">
        <v>15341</v>
      </c>
      <c r="E9454" s="11">
        <v>43497</v>
      </c>
      <c r="F9454">
        <v>3.5</v>
      </c>
      <c r="G9454">
        <v>5</v>
      </c>
      <c r="I9454">
        <v>15</v>
      </c>
      <c r="J9454">
        <v>19</v>
      </c>
      <c r="L9454">
        <v>28</v>
      </c>
      <c r="N9454">
        <v>13</v>
      </c>
      <c r="P9454">
        <v>2</v>
      </c>
      <c r="Q9454">
        <v>2</v>
      </c>
      <c r="S9454">
        <v>2</v>
      </c>
      <c r="T9454">
        <v>0</v>
      </c>
    </row>
    <row r="9455" spans="1:20" x14ac:dyDescent="0.3">
      <c r="A9455" t="s">
        <v>18963</v>
      </c>
      <c r="B9455" s="171" t="s">
        <v>18964</v>
      </c>
      <c r="C9455" s="171" t="s">
        <v>83</v>
      </c>
      <c r="D9455" s="171" t="s">
        <v>4</v>
      </c>
      <c r="E9455" s="11">
        <v>43497</v>
      </c>
      <c r="F9455">
        <v>7</v>
      </c>
      <c r="G9455">
        <v>8.5</v>
      </c>
      <c r="I9455">
        <v>29</v>
      </c>
      <c r="J9455">
        <v>39</v>
      </c>
      <c r="L9455">
        <v>48</v>
      </c>
      <c r="N9455">
        <v>24</v>
      </c>
      <c r="P9455">
        <v>2</v>
      </c>
      <c r="Q9455">
        <v>2</v>
      </c>
      <c r="S9455">
        <v>5</v>
      </c>
      <c r="T9455">
        <v>0</v>
      </c>
    </row>
    <row r="9456" spans="1:20" x14ac:dyDescent="0.3">
      <c r="A9456" t="s">
        <v>18965</v>
      </c>
      <c r="B9456" s="171" t="s">
        <v>18966</v>
      </c>
      <c r="C9456" s="171" t="s">
        <v>86</v>
      </c>
      <c r="D9456" s="171" t="s">
        <v>80</v>
      </c>
      <c r="E9456" s="11">
        <v>43497</v>
      </c>
      <c r="F9456">
        <v>9.5</v>
      </c>
      <c r="G9456">
        <v>13</v>
      </c>
      <c r="I9456">
        <v>60</v>
      </c>
      <c r="J9456">
        <v>63</v>
      </c>
      <c r="L9456">
        <v>82</v>
      </c>
      <c r="N9456">
        <v>47</v>
      </c>
      <c r="O9456">
        <v>1.0125</v>
      </c>
      <c r="P9456">
        <v>4</v>
      </c>
      <c r="Q9456">
        <v>7</v>
      </c>
      <c r="S9456">
        <v>13</v>
      </c>
      <c r="T9456">
        <v>0</v>
      </c>
    </row>
    <row r="9457" spans="1:20" x14ac:dyDescent="0.3">
      <c r="A9457" t="s">
        <v>18967</v>
      </c>
      <c r="B9457" s="171" t="s">
        <v>18968</v>
      </c>
      <c r="C9457" s="171" t="s">
        <v>89</v>
      </c>
      <c r="D9457" s="171" t="s">
        <v>80</v>
      </c>
      <c r="E9457" s="11">
        <v>43497</v>
      </c>
      <c r="F9457">
        <v>0</v>
      </c>
      <c r="G9457">
        <v>0</v>
      </c>
      <c r="I9457">
        <v>0</v>
      </c>
      <c r="J9457">
        <v>0</v>
      </c>
      <c r="L9457">
        <v>0</v>
      </c>
      <c r="N9457">
        <v>0</v>
      </c>
      <c r="P9457">
        <v>0</v>
      </c>
      <c r="Q9457">
        <v>0</v>
      </c>
      <c r="S9457">
        <v>0</v>
      </c>
      <c r="T9457">
        <v>0</v>
      </c>
    </row>
    <row r="9458" spans="1:20" x14ac:dyDescent="0.3">
      <c r="A9458" t="s">
        <v>18969</v>
      </c>
      <c r="B9458" s="171" t="s">
        <v>18970</v>
      </c>
      <c r="C9458" s="171" t="s">
        <v>92</v>
      </c>
      <c r="D9458" s="171" t="s">
        <v>80</v>
      </c>
      <c r="E9458" s="11">
        <v>43497</v>
      </c>
      <c r="F9458">
        <v>0</v>
      </c>
      <c r="G9458">
        <v>0</v>
      </c>
      <c r="I9458">
        <v>0</v>
      </c>
      <c r="J9458">
        <v>0</v>
      </c>
      <c r="L9458">
        <v>0</v>
      </c>
      <c r="N9458">
        <v>0</v>
      </c>
      <c r="P9458">
        <v>0</v>
      </c>
      <c r="Q9458">
        <v>0</v>
      </c>
      <c r="S9458">
        <v>0</v>
      </c>
      <c r="T9458">
        <v>0</v>
      </c>
    </row>
    <row r="9459" spans="1:20" x14ac:dyDescent="0.3">
      <c r="A9459" t="s">
        <v>18971</v>
      </c>
      <c r="B9459" s="171" t="s">
        <v>18972</v>
      </c>
      <c r="C9459" s="171" t="s">
        <v>95</v>
      </c>
      <c r="D9459" s="171" t="s">
        <v>80</v>
      </c>
      <c r="E9459" s="11">
        <v>43497</v>
      </c>
      <c r="F9459">
        <v>5.5</v>
      </c>
      <c r="G9459">
        <v>5.5</v>
      </c>
      <c r="I9459">
        <v>25</v>
      </c>
      <c r="J9459">
        <v>32</v>
      </c>
      <c r="L9459">
        <v>32</v>
      </c>
      <c r="N9459">
        <v>17</v>
      </c>
      <c r="P9459">
        <v>0</v>
      </c>
      <c r="Q9459">
        <v>3</v>
      </c>
      <c r="S9459">
        <v>8</v>
      </c>
      <c r="T9459">
        <v>0</v>
      </c>
    </row>
    <row r="9460" spans="1:20" x14ac:dyDescent="0.3">
      <c r="A9460" t="s">
        <v>18973</v>
      </c>
      <c r="B9460" s="171" t="s">
        <v>18974</v>
      </c>
      <c r="C9460" s="171" t="s">
        <v>95</v>
      </c>
      <c r="D9460" s="171" t="s">
        <v>15341</v>
      </c>
      <c r="E9460" s="11">
        <v>43497</v>
      </c>
      <c r="F9460">
        <v>3.5</v>
      </c>
      <c r="G9460">
        <v>3.5</v>
      </c>
      <c r="I9460">
        <v>17</v>
      </c>
      <c r="J9460">
        <v>18</v>
      </c>
      <c r="L9460">
        <v>20</v>
      </c>
      <c r="N9460">
        <v>15</v>
      </c>
      <c r="P9460">
        <v>0</v>
      </c>
      <c r="Q9460">
        <v>0</v>
      </c>
      <c r="S9460">
        <v>2</v>
      </c>
      <c r="T9460">
        <v>0</v>
      </c>
    </row>
    <row r="9461" spans="1:20" x14ac:dyDescent="0.3">
      <c r="A9461" t="s">
        <v>18975</v>
      </c>
      <c r="B9461" s="171" t="s">
        <v>18976</v>
      </c>
      <c r="C9461" s="171" t="s">
        <v>95</v>
      </c>
      <c r="D9461" s="171" t="s">
        <v>4</v>
      </c>
      <c r="E9461" s="11">
        <v>43497</v>
      </c>
      <c r="F9461">
        <v>9</v>
      </c>
      <c r="G9461">
        <v>9</v>
      </c>
      <c r="I9461">
        <v>42</v>
      </c>
      <c r="J9461">
        <v>50</v>
      </c>
      <c r="L9461">
        <v>52</v>
      </c>
      <c r="N9461">
        <v>32</v>
      </c>
      <c r="P9461">
        <v>0</v>
      </c>
      <c r="Q9461">
        <v>3</v>
      </c>
      <c r="S9461">
        <v>10</v>
      </c>
      <c r="T9461">
        <v>0</v>
      </c>
    </row>
    <row r="9462" spans="1:20" x14ac:dyDescent="0.3">
      <c r="A9462" t="s">
        <v>18977</v>
      </c>
      <c r="B9462" s="171" t="s">
        <v>18978</v>
      </c>
      <c r="C9462" s="171" t="s">
        <v>98</v>
      </c>
      <c r="D9462" s="171" t="s">
        <v>80</v>
      </c>
      <c r="E9462" s="11">
        <v>43497</v>
      </c>
      <c r="F9462">
        <v>15.5</v>
      </c>
      <c r="G9462">
        <v>13.5</v>
      </c>
      <c r="I9462">
        <v>59</v>
      </c>
      <c r="J9462">
        <v>88</v>
      </c>
      <c r="L9462">
        <v>78</v>
      </c>
      <c r="N9462">
        <v>42</v>
      </c>
      <c r="P9462">
        <v>3</v>
      </c>
      <c r="Q9462">
        <v>4</v>
      </c>
      <c r="S9462">
        <v>17</v>
      </c>
      <c r="T9462">
        <v>0</v>
      </c>
    </row>
    <row r="9463" spans="1:20" x14ac:dyDescent="0.3">
      <c r="A9463" t="s">
        <v>18979</v>
      </c>
      <c r="B9463" s="171" t="s">
        <v>18980</v>
      </c>
      <c r="C9463" s="171" t="s">
        <v>101</v>
      </c>
      <c r="D9463" s="171" t="s">
        <v>80</v>
      </c>
      <c r="E9463" s="11">
        <v>43497</v>
      </c>
      <c r="F9463">
        <v>31</v>
      </c>
      <c r="G9463">
        <v>37.5</v>
      </c>
      <c r="I9463">
        <v>347</v>
      </c>
      <c r="J9463">
        <v>336</v>
      </c>
      <c r="L9463">
        <v>427</v>
      </c>
      <c r="N9463">
        <v>324</v>
      </c>
      <c r="P9463">
        <v>11</v>
      </c>
      <c r="Q9463">
        <v>17</v>
      </c>
      <c r="S9463">
        <v>23</v>
      </c>
      <c r="T9463">
        <v>0</v>
      </c>
    </row>
    <row r="9464" spans="1:20" x14ac:dyDescent="0.3">
      <c r="A9464" t="s">
        <v>18981</v>
      </c>
      <c r="B9464" s="171" t="s">
        <v>18982</v>
      </c>
      <c r="C9464" s="171" t="s">
        <v>6843</v>
      </c>
      <c r="D9464" s="171" t="s">
        <v>80</v>
      </c>
      <c r="E9464" s="11">
        <v>43497</v>
      </c>
      <c r="F9464">
        <v>5.5</v>
      </c>
      <c r="G9464">
        <v>7</v>
      </c>
      <c r="I9464">
        <v>26</v>
      </c>
      <c r="J9464">
        <v>32</v>
      </c>
      <c r="L9464">
        <v>41</v>
      </c>
      <c r="N9464">
        <v>25</v>
      </c>
      <c r="P9464">
        <v>0</v>
      </c>
      <c r="Q9464">
        <v>0</v>
      </c>
      <c r="S9464">
        <v>1</v>
      </c>
      <c r="T9464">
        <v>0</v>
      </c>
    </row>
    <row r="9465" spans="1:20" x14ac:dyDescent="0.3">
      <c r="A9465" t="s">
        <v>18983</v>
      </c>
      <c r="B9465" s="171" t="s">
        <v>18984</v>
      </c>
      <c r="C9465" s="171" t="s">
        <v>12995</v>
      </c>
      <c r="D9465" s="171" t="s">
        <v>80</v>
      </c>
      <c r="E9465" s="11">
        <v>43497</v>
      </c>
      <c r="F9465">
        <v>70.5</v>
      </c>
      <c r="G9465">
        <v>80</v>
      </c>
      <c r="I9465">
        <v>531</v>
      </c>
      <c r="J9465">
        <v>571</v>
      </c>
      <c r="L9465">
        <v>680</v>
      </c>
      <c r="N9465">
        <v>466</v>
      </c>
      <c r="O9465">
        <v>1.0125</v>
      </c>
      <c r="P9465">
        <v>18</v>
      </c>
      <c r="Q9465">
        <v>31</v>
      </c>
      <c r="S9465">
        <v>65</v>
      </c>
      <c r="T9465">
        <v>0</v>
      </c>
    </row>
    <row r="9466" spans="1:20" x14ac:dyDescent="0.3">
      <c r="A9466" t="s">
        <v>18985</v>
      </c>
      <c r="B9466" s="171" t="s">
        <v>18986</v>
      </c>
      <c r="C9466" s="171" t="s">
        <v>15504</v>
      </c>
      <c r="D9466" s="171" t="s">
        <v>15341</v>
      </c>
      <c r="E9466" s="11">
        <v>43497</v>
      </c>
      <c r="F9466">
        <v>7</v>
      </c>
      <c r="G9466">
        <v>8.5</v>
      </c>
      <c r="I9466">
        <v>32</v>
      </c>
      <c r="J9466">
        <v>37</v>
      </c>
      <c r="L9466">
        <v>48</v>
      </c>
      <c r="N9466">
        <v>28</v>
      </c>
      <c r="O9466" t="s">
        <v>16361</v>
      </c>
      <c r="P9466">
        <v>2</v>
      </c>
      <c r="Q9466">
        <v>2</v>
      </c>
      <c r="S9466">
        <v>4</v>
      </c>
      <c r="T9466">
        <v>0</v>
      </c>
    </row>
    <row r="9467" spans="1:20" x14ac:dyDescent="0.3">
      <c r="A9467" t="s">
        <v>18987</v>
      </c>
      <c r="B9467" s="171" t="s">
        <v>18988</v>
      </c>
      <c r="C9467" s="171" t="s">
        <v>104</v>
      </c>
      <c r="D9467" s="171" t="s">
        <v>4</v>
      </c>
      <c r="E9467" s="11">
        <v>43497</v>
      </c>
      <c r="F9467">
        <v>77.5</v>
      </c>
      <c r="G9467">
        <v>88.5</v>
      </c>
      <c r="H9467">
        <v>0</v>
      </c>
      <c r="I9467">
        <v>563</v>
      </c>
      <c r="J9467">
        <v>608</v>
      </c>
      <c r="L9467">
        <v>728</v>
      </c>
      <c r="M9467">
        <v>0</v>
      </c>
      <c r="N9467">
        <v>494</v>
      </c>
      <c r="O9467">
        <v>1.0125</v>
      </c>
      <c r="P9467">
        <v>20</v>
      </c>
      <c r="Q9467">
        <v>33</v>
      </c>
      <c r="R9467">
        <v>0</v>
      </c>
      <c r="S9467">
        <v>69</v>
      </c>
      <c r="T9467">
        <v>0</v>
      </c>
    </row>
    <row r="9468" spans="1:20" x14ac:dyDescent="0.3">
      <c r="A9468" t="s">
        <v>18989</v>
      </c>
      <c r="B9468" s="171" t="s">
        <v>18990</v>
      </c>
      <c r="C9468" s="171" t="s">
        <v>15511</v>
      </c>
      <c r="D9468" s="171" t="s">
        <v>80</v>
      </c>
      <c r="E9468" s="11">
        <v>43497</v>
      </c>
      <c r="F9468">
        <v>24.5</v>
      </c>
      <c r="G9468">
        <v>22.5</v>
      </c>
      <c r="I9468">
        <v>98</v>
      </c>
      <c r="J9468">
        <v>140</v>
      </c>
      <c r="L9468">
        <v>130</v>
      </c>
      <c r="N9468">
        <v>70</v>
      </c>
      <c r="P9468">
        <v>3</v>
      </c>
      <c r="Q9468">
        <v>7</v>
      </c>
      <c r="S9468">
        <v>28</v>
      </c>
      <c r="T9468">
        <v>0</v>
      </c>
    </row>
    <row r="9469" spans="1:20" x14ac:dyDescent="0.3">
      <c r="A9469" t="s">
        <v>18991</v>
      </c>
      <c r="B9469" s="171" t="s">
        <v>18992</v>
      </c>
      <c r="C9469" s="171" t="s">
        <v>76</v>
      </c>
      <c r="D9469" s="171" t="s">
        <v>80</v>
      </c>
      <c r="E9469" s="11">
        <v>43497</v>
      </c>
      <c r="F9469">
        <v>0</v>
      </c>
      <c r="G9469">
        <v>0</v>
      </c>
      <c r="I9469">
        <v>0</v>
      </c>
      <c r="J9469">
        <v>0</v>
      </c>
      <c r="L9469">
        <v>0</v>
      </c>
      <c r="N9469">
        <v>0</v>
      </c>
      <c r="P9469">
        <v>0</v>
      </c>
      <c r="Q9469">
        <v>0</v>
      </c>
      <c r="S9469">
        <v>0</v>
      </c>
      <c r="T9469">
        <v>0</v>
      </c>
    </row>
    <row r="9470" spans="1:20" x14ac:dyDescent="0.3">
      <c r="A9470" t="s">
        <v>18993</v>
      </c>
      <c r="B9470" s="171" t="s">
        <v>18994</v>
      </c>
      <c r="C9470" s="171" t="s">
        <v>10522</v>
      </c>
      <c r="D9470" s="171" t="s">
        <v>4</v>
      </c>
      <c r="E9470" s="11">
        <v>43497</v>
      </c>
      <c r="F9470">
        <v>0</v>
      </c>
      <c r="G9470">
        <v>0</v>
      </c>
      <c r="I9470">
        <v>0</v>
      </c>
      <c r="J9470">
        <v>0</v>
      </c>
      <c r="L9470">
        <v>0</v>
      </c>
      <c r="N9470">
        <v>0</v>
      </c>
      <c r="P9470">
        <v>0</v>
      </c>
      <c r="Q9470">
        <v>0</v>
      </c>
      <c r="S9470">
        <v>0</v>
      </c>
      <c r="T9470">
        <v>0</v>
      </c>
    </row>
    <row r="9471" spans="1:20" x14ac:dyDescent="0.3">
      <c r="A9471" t="s">
        <v>18995</v>
      </c>
      <c r="B9471" s="171" t="s">
        <v>18996</v>
      </c>
      <c r="C9471" s="171" t="s">
        <v>79</v>
      </c>
      <c r="D9471" s="171" t="s">
        <v>4</v>
      </c>
      <c r="E9471" s="11">
        <v>43497</v>
      </c>
      <c r="F9471">
        <v>0</v>
      </c>
      <c r="G9471">
        <v>0</v>
      </c>
      <c r="I9471">
        <v>0</v>
      </c>
      <c r="J9471">
        <v>0</v>
      </c>
      <c r="L9471">
        <v>0</v>
      </c>
      <c r="N9471">
        <v>0</v>
      </c>
      <c r="P9471">
        <v>0</v>
      </c>
      <c r="Q9471">
        <v>0</v>
      </c>
      <c r="S9471">
        <v>0</v>
      </c>
      <c r="T9471">
        <v>0</v>
      </c>
    </row>
    <row r="9472" spans="1:20" x14ac:dyDescent="0.3">
      <c r="A9472" t="s">
        <v>18997</v>
      </c>
      <c r="B9472" s="171" t="s">
        <v>18998</v>
      </c>
      <c r="C9472" s="171" t="s">
        <v>86</v>
      </c>
      <c r="D9472" s="171" t="s">
        <v>4</v>
      </c>
      <c r="E9472" s="11">
        <v>43497</v>
      </c>
      <c r="F9472">
        <v>9.5</v>
      </c>
      <c r="G9472">
        <v>13</v>
      </c>
      <c r="I9472">
        <v>60</v>
      </c>
      <c r="J9472">
        <v>63</v>
      </c>
      <c r="L9472">
        <v>82</v>
      </c>
      <c r="N9472">
        <v>47</v>
      </c>
      <c r="O9472">
        <v>1.0125</v>
      </c>
      <c r="P9472">
        <v>4</v>
      </c>
      <c r="Q9472">
        <v>7</v>
      </c>
      <c r="S9472">
        <v>13</v>
      </c>
    </row>
    <row r="9473" spans="1:20" x14ac:dyDescent="0.3">
      <c r="A9473" t="s">
        <v>18999</v>
      </c>
      <c r="B9473" s="171" t="s">
        <v>19000</v>
      </c>
      <c r="C9473" s="171" t="s">
        <v>89</v>
      </c>
      <c r="D9473" s="171" t="s">
        <v>4</v>
      </c>
      <c r="E9473" s="11">
        <v>43497</v>
      </c>
      <c r="F9473">
        <v>0</v>
      </c>
      <c r="G9473">
        <v>0</v>
      </c>
      <c r="I9473">
        <v>0</v>
      </c>
      <c r="J9473">
        <v>0</v>
      </c>
      <c r="L9473">
        <v>0</v>
      </c>
      <c r="N9473">
        <v>0</v>
      </c>
      <c r="P9473">
        <v>0</v>
      </c>
      <c r="Q9473">
        <v>0</v>
      </c>
      <c r="S9473">
        <v>0</v>
      </c>
      <c r="T9473">
        <v>0.77399999999999991</v>
      </c>
    </row>
    <row r="9474" spans="1:20" x14ac:dyDescent="0.3">
      <c r="A9474" t="s">
        <v>19001</v>
      </c>
      <c r="B9474" s="171" t="s">
        <v>19002</v>
      </c>
      <c r="C9474" s="171" t="s">
        <v>92</v>
      </c>
      <c r="D9474" s="171" t="s">
        <v>4</v>
      </c>
      <c r="E9474" s="11">
        <v>43497</v>
      </c>
      <c r="F9474">
        <v>0</v>
      </c>
      <c r="G9474">
        <v>0</v>
      </c>
      <c r="I9474">
        <v>0</v>
      </c>
      <c r="J9474">
        <v>0</v>
      </c>
      <c r="L9474">
        <v>0</v>
      </c>
      <c r="N9474">
        <v>0</v>
      </c>
      <c r="P9474">
        <v>0</v>
      </c>
      <c r="Q9474">
        <v>0</v>
      </c>
      <c r="S9474">
        <v>0</v>
      </c>
      <c r="T9474">
        <v>0.98</v>
      </c>
    </row>
    <row r="9475" spans="1:20" x14ac:dyDescent="0.3">
      <c r="A9475" t="s">
        <v>19003</v>
      </c>
      <c r="B9475" s="171" t="s">
        <v>19004</v>
      </c>
      <c r="C9475" s="171" t="s">
        <v>98</v>
      </c>
      <c r="D9475" s="171" t="s">
        <v>4</v>
      </c>
      <c r="E9475" s="11">
        <v>43497</v>
      </c>
      <c r="F9475">
        <v>15.5</v>
      </c>
      <c r="G9475">
        <v>13.5</v>
      </c>
      <c r="I9475">
        <v>59</v>
      </c>
      <c r="J9475">
        <v>88</v>
      </c>
      <c r="L9475">
        <v>78</v>
      </c>
      <c r="N9475">
        <v>42</v>
      </c>
      <c r="P9475">
        <v>3</v>
      </c>
      <c r="Q9475">
        <v>4</v>
      </c>
      <c r="S9475">
        <v>17</v>
      </c>
      <c r="T9475">
        <v>0.98</v>
      </c>
    </row>
    <row r="9476" spans="1:20" x14ac:dyDescent="0.3">
      <c r="A9476" t="s">
        <v>19005</v>
      </c>
      <c r="B9476" s="171" t="s">
        <v>19006</v>
      </c>
      <c r="C9476" s="171" t="s">
        <v>101</v>
      </c>
      <c r="D9476" s="171" t="s">
        <v>4</v>
      </c>
      <c r="E9476" s="11">
        <v>43497</v>
      </c>
      <c r="F9476">
        <v>31</v>
      </c>
      <c r="G9476">
        <v>37.5</v>
      </c>
      <c r="I9476">
        <v>347</v>
      </c>
      <c r="J9476">
        <v>336</v>
      </c>
      <c r="L9476">
        <v>427</v>
      </c>
      <c r="N9476">
        <v>324</v>
      </c>
      <c r="P9476">
        <v>11</v>
      </c>
      <c r="Q9476">
        <v>17</v>
      </c>
      <c r="S9476">
        <v>23</v>
      </c>
      <c r="T9476">
        <v>0.98</v>
      </c>
    </row>
    <row r="9477" spans="1:20" x14ac:dyDescent="0.3">
      <c r="A9477" t="s">
        <v>19007</v>
      </c>
      <c r="B9477" s="171" t="s">
        <v>19008</v>
      </c>
      <c r="C9477" s="171" t="s">
        <v>6843</v>
      </c>
      <c r="D9477" s="171" t="s">
        <v>4</v>
      </c>
      <c r="E9477" s="11">
        <v>43497</v>
      </c>
      <c r="F9477">
        <v>5.5</v>
      </c>
      <c r="G9477">
        <v>7</v>
      </c>
      <c r="I9477">
        <v>26</v>
      </c>
      <c r="J9477">
        <v>32</v>
      </c>
      <c r="L9477">
        <v>41</v>
      </c>
      <c r="N9477">
        <v>25</v>
      </c>
      <c r="P9477">
        <v>0</v>
      </c>
      <c r="Q9477">
        <v>0</v>
      </c>
      <c r="S9477">
        <v>1</v>
      </c>
      <c r="T9477">
        <v>0.98</v>
      </c>
    </row>
    <row r="9478" spans="1:20" x14ac:dyDescent="0.3">
      <c r="A9478" t="s">
        <v>19009</v>
      </c>
      <c r="B9478" s="171" t="s">
        <v>19010</v>
      </c>
      <c r="C9478" s="171" t="s">
        <v>18229</v>
      </c>
      <c r="D9478" s="171" t="s">
        <v>80</v>
      </c>
      <c r="E9478" s="11">
        <v>43497</v>
      </c>
      <c r="F9478">
        <v>1.5</v>
      </c>
      <c r="G9478">
        <v>3</v>
      </c>
      <c r="I9478">
        <v>3</v>
      </c>
      <c r="J9478">
        <v>11</v>
      </c>
      <c r="L9478">
        <v>18</v>
      </c>
      <c r="N9478">
        <v>0</v>
      </c>
      <c r="P9478">
        <v>0</v>
      </c>
      <c r="Q9478">
        <v>0</v>
      </c>
      <c r="S9478">
        <v>3</v>
      </c>
      <c r="T9478">
        <v>0.98</v>
      </c>
    </row>
    <row r="9479" spans="1:20" x14ac:dyDescent="0.3">
      <c r="A9479" t="s">
        <v>19011</v>
      </c>
      <c r="B9479" s="171" t="s">
        <v>19012</v>
      </c>
      <c r="C9479" s="171" t="s">
        <v>18126</v>
      </c>
      <c r="D9479" s="171" t="s">
        <v>4</v>
      </c>
      <c r="E9479" s="11">
        <v>43497</v>
      </c>
      <c r="F9479">
        <v>1.5</v>
      </c>
      <c r="G9479">
        <v>3</v>
      </c>
      <c r="I9479">
        <v>3</v>
      </c>
      <c r="J9479">
        <v>11</v>
      </c>
      <c r="L9479">
        <v>18</v>
      </c>
      <c r="N9479">
        <v>0</v>
      </c>
      <c r="P9479">
        <v>0</v>
      </c>
      <c r="Q9479">
        <v>0</v>
      </c>
      <c r="S9479">
        <v>3</v>
      </c>
      <c r="T9479">
        <v>0.98</v>
      </c>
    </row>
    <row r="9480" spans="1:20" x14ac:dyDescent="0.3">
      <c r="A9480" t="s">
        <v>19013</v>
      </c>
      <c r="B9480" s="171" t="s">
        <v>19014</v>
      </c>
      <c r="C9480" s="171" t="s">
        <v>107</v>
      </c>
      <c r="D9480" s="171" t="s">
        <v>80</v>
      </c>
      <c r="E9480" s="11">
        <v>43497</v>
      </c>
      <c r="F9480">
        <v>14</v>
      </c>
      <c r="G9480">
        <v>13.5</v>
      </c>
      <c r="I9480">
        <v>91</v>
      </c>
      <c r="J9480">
        <v>105</v>
      </c>
      <c r="L9480">
        <v>113</v>
      </c>
      <c r="N9480">
        <v>81</v>
      </c>
      <c r="P9480">
        <v>0</v>
      </c>
      <c r="Q9480">
        <v>1</v>
      </c>
      <c r="S9480">
        <v>10</v>
      </c>
      <c r="T9480">
        <v>0.76700000000000002</v>
      </c>
    </row>
    <row r="9481" spans="1:20" x14ac:dyDescent="0.3">
      <c r="A9481" t="s">
        <v>19015</v>
      </c>
      <c r="B9481" s="171" t="s">
        <v>19016</v>
      </c>
      <c r="C9481" s="171" t="s">
        <v>113</v>
      </c>
      <c r="D9481" s="171" t="s">
        <v>4</v>
      </c>
      <c r="E9481" s="11">
        <v>43497</v>
      </c>
      <c r="F9481">
        <v>5.5</v>
      </c>
      <c r="G9481">
        <v>4.5</v>
      </c>
      <c r="I9481">
        <v>17</v>
      </c>
      <c r="J9481">
        <v>31</v>
      </c>
      <c r="L9481">
        <v>26</v>
      </c>
      <c r="N9481">
        <v>9</v>
      </c>
      <c r="P9481">
        <v>0</v>
      </c>
      <c r="Q9481">
        <v>1</v>
      </c>
      <c r="S9481">
        <v>8</v>
      </c>
      <c r="T9481">
        <v>0.82199999999999995</v>
      </c>
    </row>
    <row r="9482" spans="1:20" x14ac:dyDescent="0.3">
      <c r="A9482" t="s">
        <v>19017</v>
      </c>
      <c r="B9482" s="171" t="s">
        <v>19018</v>
      </c>
      <c r="C9482" s="171" t="s">
        <v>116</v>
      </c>
      <c r="D9482" s="171" t="s">
        <v>4</v>
      </c>
      <c r="E9482" s="11">
        <v>43497</v>
      </c>
      <c r="F9482">
        <v>5</v>
      </c>
      <c r="G9482">
        <v>5</v>
      </c>
      <c r="I9482">
        <v>61</v>
      </c>
      <c r="J9482">
        <v>55</v>
      </c>
      <c r="L9482">
        <v>64</v>
      </c>
      <c r="N9482">
        <v>61</v>
      </c>
      <c r="P9482">
        <v>0</v>
      </c>
      <c r="Q9482">
        <v>0</v>
      </c>
      <c r="S9482">
        <v>0</v>
      </c>
      <c r="T9482">
        <v>0.86899999999999999</v>
      </c>
    </row>
    <row r="9483" spans="1:20" x14ac:dyDescent="0.3">
      <c r="A9483" t="s">
        <v>19019</v>
      </c>
      <c r="B9483" s="171" t="s">
        <v>19020</v>
      </c>
      <c r="C9483" s="171" t="s">
        <v>9887</v>
      </c>
      <c r="D9483" s="171" t="s">
        <v>80</v>
      </c>
      <c r="E9483" s="11">
        <v>43497</v>
      </c>
      <c r="F9483">
        <v>0</v>
      </c>
      <c r="G9483">
        <v>0</v>
      </c>
      <c r="I9483">
        <v>0</v>
      </c>
      <c r="J9483">
        <v>0</v>
      </c>
      <c r="L9483">
        <v>0</v>
      </c>
      <c r="N9483">
        <v>0</v>
      </c>
      <c r="P9483">
        <v>0</v>
      </c>
      <c r="Q9483">
        <v>0</v>
      </c>
      <c r="S9483">
        <v>0</v>
      </c>
      <c r="T9483">
        <v>0.83499999999999996</v>
      </c>
    </row>
    <row r="9484" spans="1:20" x14ac:dyDescent="0.3">
      <c r="A9484" t="s">
        <v>19021</v>
      </c>
      <c r="B9484" s="171" t="s">
        <v>19022</v>
      </c>
      <c r="C9484" s="171" t="s">
        <v>9862</v>
      </c>
      <c r="D9484" s="171" t="s">
        <v>4</v>
      </c>
      <c r="E9484" s="11">
        <v>43497</v>
      </c>
      <c r="F9484">
        <v>0</v>
      </c>
      <c r="G9484">
        <v>0</v>
      </c>
      <c r="I9484">
        <v>0</v>
      </c>
      <c r="J9484">
        <v>0</v>
      </c>
      <c r="L9484">
        <v>0</v>
      </c>
      <c r="N9484">
        <v>0</v>
      </c>
      <c r="P9484">
        <v>0</v>
      </c>
      <c r="Q9484">
        <v>0</v>
      </c>
      <c r="S9484">
        <v>0</v>
      </c>
      <c r="T9484">
        <v>0.88890000000000002</v>
      </c>
    </row>
    <row r="9485" spans="1:20" x14ac:dyDescent="0.3">
      <c r="A9485" t="s">
        <v>19023</v>
      </c>
      <c r="B9485" s="171" t="s">
        <v>19024</v>
      </c>
      <c r="C9485" s="171" t="s">
        <v>10525</v>
      </c>
      <c r="D9485" s="171" t="s">
        <v>4</v>
      </c>
      <c r="E9485" s="11">
        <v>43497</v>
      </c>
      <c r="F9485">
        <v>0</v>
      </c>
      <c r="G9485">
        <v>0</v>
      </c>
      <c r="I9485">
        <v>0</v>
      </c>
      <c r="J9485">
        <v>0</v>
      </c>
      <c r="L9485">
        <v>0</v>
      </c>
      <c r="N9485">
        <v>0</v>
      </c>
      <c r="P9485">
        <v>0</v>
      </c>
      <c r="Q9485">
        <v>0</v>
      </c>
      <c r="S9485">
        <v>0</v>
      </c>
      <c r="T9485">
        <v>0.82899999999999996</v>
      </c>
    </row>
    <row r="9486" spans="1:20" x14ac:dyDescent="0.3">
      <c r="A9486" t="s">
        <v>19025</v>
      </c>
      <c r="B9486" s="171" t="s">
        <v>19026</v>
      </c>
      <c r="C9486" s="171" t="s">
        <v>11260</v>
      </c>
      <c r="D9486" s="171" t="s">
        <v>80</v>
      </c>
      <c r="E9486" s="11">
        <v>43497</v>
      </c>
      <c r="F9486">
        <v>0</v>
      </c>
      <c r="G9486">
        <v>0</v>
      </c>
      <c r="I9486">
        <v>0</v>
      </c>
      <c r="J9486">
        <v>0</v>
      </c>
      <c r="L9486">
        <v>0</v>
      </c>
      <c r="N9486">
        <v>0</v>
      </c>
      <c r="P9486">
        <v>0</v>
      </c>
      <c r="Q9486">
        <v>0</v>
      </c>
      <c r="S9486">
        <v>0</v>
      </c>
      <c r="T9486">
        <v>0.83299999999999996</v>
      </c>
    </row>
    <row r="9487" spans="1:20" x14ac:dyDescent="0.3">
      <c r="A9487" t="s">
        <v>19027</v>
      </c>
      <c r="B9487" s="171" t="s">
        <v>19028</v>
      </c>
      <c r="C9487" s="171" t="s">
        <v>10528</v>
      </c>
      <c r="D9487" s="171" t="s">
        <v>4</v>
      </c>
      <c r="E9487" s="11">
        <v>43497</v>
      </c>
      <c r="F9487">
        <v>0</v>
      </c>
      <c r="G9487">
        <v>0</v>
      </c>
      <c r="I9487">
        <v>0</v>
      </c>
      <c r="J9487">
        <v>0</v>
      </c>
      <c r="L9487">
        <v>0</v>
      </c>
      <c r="N9487">
        <v>0</v>
      </c>
      <c r="P9487">
        <v>0</v>
      </c>
      <c r="Q9487">
        <v>0</v>
      </c>
      <c r="S9487">
        <v>0</v>
      </c>
      <c r="T9487">
        <v>0.83299999999999996</v>
      </c>
    </row>
    <row r="9488" spans="1:20" x14ac:dyDescent="0.3">
      <c r="A9488" t="s">
        <v>19029</v>
      </c>
      <c r="B9488" s="171" t="s">
        <v>19030</v>
      </c>
      <c r="C9488" s="171" t="s">
        <v>119</v>
      </c>
      <c r="D9488" s="171" t="s">
        <v>4</v>
      </c>
      <c r="E9488" s="11">
        <v>43497</v>
      </c>
      <c r="F9488">
        <v>0</v>
      </c>
      <c r="G9488">
        <v>0</v>
      </c>
      <c r="I9488">
        <v>0</v>
      </c>
      <c r="J9488">
        <v>0</v>
      </c>
      <c r="L9488">
        <v>0</v>
      </c>
      <c r="N9488">
        <v>0</v>
      </c>
      <c r="P9488">
        <v>0</v>
      </c>
      <c r="Q9488">
        <v>0</v>
      </c>
      <c r="S9488">
        <v>0</v>
      </c>
      <c r="T9488">
        <v>0.82399999999999995</v>
      </c>
    </row>
    <row r="9489" spans="1:20" x14ac:dyDescent="0.3">
      <c r="A9489" t="s">
        <v>19031</v>
      </c>
      <c r="B9489" s="171" t="s">
        <v>19032</v>
      </c>
      <c r="C9489" s="171" t="s">
        <v>122</v>
      </c>
      <c r="D9489" s="171" t="s">
        <v>80</v>
      </c>
      <c r="E9489" s="11">
        <v>43497</v>
      </c>
      <c r="F9489">
        <v>0</v>
      </c>
      <c r="G9489">
        <v>0</v>
      </c>
      <c r="I9489">
        <v>0</v>
      </c>
      <c r="J9489">
        <v>0</v>
      </c>
      <c r="L9489">
        <v>0</v>
      </c>
      <c r="N9489">
        <v>0</v>
      </c>
      <c r="P9489">
        <v>0</v>
      </c>
      <c r="Q9489">
        <v>0</v>
      </c>
      <c r="S9489">
        <v>0</v>
      </c>
      <c r="T9489">
        <v>0.84799999999999998</v>
      </c>
    </row>
    <row r="9490" spans="1:20" x14ac:dyDescent="0.3">
      <c r="A9490" t="s">
        <v>19033</v>
      </c>
      <c r="B9490" s="171" t="s">
        <v>19034</v>
      </c>
      <c r="C9490" s="171" t="s">
        <v>125</v>
      </c>
      <c r="D9490" s="171" t="s">
        <v>80</v>
      </c>
      <c r="E9490" s="11">
        <v>43497</v>
      </c>
      <c r="F9490">
        <v>0</v>
      </c>
      <c r="G9490">
        <v>0</v>
      </c>
      <c r="I9490">
        <v>0</v>
      </c>
      <c r="J9490">
        <v>0</v>
      </c>
      <c r="L9490">
        <v>0</v>
      </c>
      <c r="N9490">
        <v>0</v>
      </c>
      <c r="O9490" t="e">
        <v>#DIV/0!</v>
      </c>
      <c r="P9490">
        <v>0</v>
      </c>
      <c r="Q9490">
        <v>0</v>
      </c>
      <c r="S9490">
        <v>0</v>
      </c>
      <c r="T9490">
        <v>0.85699999999999998</v>
      </c>
    </row>
    <row r="9491" spans="1:20" x14ac:dyDescent="0.3">
      <c r="A9491" t="s">
        <v>19035</v>
      </c>
      <c r="B9491" s="171" t="s">
        <v>19036</v>
      </c>
      <c r="C9491" s="171" t="s">
        <v>128</v>
      </c>
      <c r="D9491" s="171" t="s">
        <v>4</v>
      </c>
      <c r="E9491" s="11">
        <v>43497</v>
      </c>
      <c r="F9491">
        <v>0</v>
      </c>
      <c r="G9491">
        <v>0</v>
      </c>
      <c r="I9491">
        <v>0</v>
      </c>
      <c r="J9491">
        <v>0</v>
      </c>
      <c r="L9491">
        <v>0</v>
      </c>
      <c r="N9491">
        <v>0</v>
      </c>
      <c r="P9491">
        <v>0</v>
      </c>
      <c r="Q9491">
        <v>0</v>
      </c>
      <c r="S9491">
        <v>0</v>
      </c>
    </row>
    <row r="9492" spans="1:20" x14ac:dyDescent="0.3">
      <c r="A9492" t="s">
        <v>19037</v>
      </c>
      <c r="B9492" s="171" t="s">
        <v>19038</v>
      </c>
      <c r="C9492" s="171" t="s">
        <v>131</v>
      </c>
      <c r="D9492" s="171" t="s">
        <v>4</v>
      </c>
      <c r="E9492" s="11">
        <v>43497</v>
      </c>
      <c r="F9492">
        <v>0</v>
      </c>
      <c r="G9492">
        <v>0</v>
      </c>
      <c r="I9492">
        <v>0</v>
      </c>
      <c r="J9492">
        <v>0</v>
      </c>
      <c r="L9492">
        <v>0</v>
      </c>
      <c r="N9492">
        <v>0</v>
      </c>
      <c r="P9492">
        <v>0</v>
      </c>
      <c r="Q9492">
        <v>0</v>
      </c>
      <c r="S9492">
        <v>0</v>
      </c>
    </row>
    <row r="9493" spans="1:20" x14ac:dyDescent="0.3">
      <c r="A9493" t="s">
        <v>19039</v>
      </c>
      <c r="B9493" s="171" t="s">
        <v>19040</v>
      </c>
      <c r="C9493" s="171" t="s">
        <v>10531</v>
      </c>
      <c r="D9493" s="171" t="s">
        <v>4</v>
      </c>
      <c r="E9493" s="11">
        <v>43497</v>
      </c>
      <c r="F9493">
        <v>0</v>
      </c>
      <c r="G9493">
        <v>0</v>
      </c>
      <c r="I9493">
        <v>0</v>
      </c>
      <c r="J9493">
        <v>0</v>
      </c>
      <c r="L9493">
        <v>0</v>
      </c>
      <c r="N9493">
        <v>0</v>
      </c>
      <c r="P9493">
        <v>0</v>
      </c>
      <c r="Q9493">
        <v>0</v>
      </c>
      <c r="S9493">
        <v>0</v>
      </c>
    </row>
    <row r="9494" spans="1:20" x14ac:dyDescent="0.3">
      <c r="A9494" t="s">
        <v>19041</v>
      </c>
      <c r="B9494" s="171" t="s">
        <v>19042</v>
      </c>
      <c r="C9494" s="171" t="s">
        <v>137</v>
      </c>
      <c r="D9494" s="171" t="s">
        <v>80</v>
      </c>
      <c r="E9494" s="11">
        <v>43497</v>
      </c>
      <c r="F9494">
        <v>4</v>
      </c>
      <c r="G9494">
        <v>6</v>
      </c>
      <c r="I9494">
        <v>54</v>
      </c>
      <c r="J9494">
        <v>44</v>
      </c>
      <c r="L9494">
        <v>66</v>
      </c>
      <c r="N9494">
        <v>54</v>
      </c>
      <c r="P9494">
        <v>0</v>
      </c>
      <c r="Q9494">
        <v>0</v>
      </c>
      <c r="S9494">
        <v>0</v>
      </c>
    </row>
    <row r="9495" spans="1:20" x14ac:dyDescent="0.3">
      <c r="A9495" t="s">
        <v>19043</v>
      </c>
      <c r="B9495" s="171" t="s">
        <v>19044</v>
      </c>
      <c r="C9495" s="171" t="s">
        <v>140</v>
      </c>
      <c r="D9495" s="171" t="s">
        <v>4</v>
      </c>
      <c r="E9495" s="11">
        <v>43497</v>
      </c>
      <c r="F9495">
        <v>4</v>
      </c>
      <c r="G9495">
        <v>6</v>
      </c>
      <c r="I9495">
        <v>54</v>
      </c>
      <c r="J9495">
        <v>44</v>
      </c>
      <c r="L9495">
        <v>66</v>
      </c>
      <c r="N9495">
        <v>54</v>
      </c>
      <c r="P9495">
        <v>0</v>
      </c>
      <c r="Q9495">
        <v>0</v>
      </c>
      <c r="S9495">
        <v>0</v>
      </c>
    </row>
    <row r="9496" spans="1:20" x14ac:dyDescent="0.3">
      <c r="A9496" t="s">
        <v>19045</v>
      </c>
      <c r="B9496" s="171" t="s">
        <v>19046</v>
      </c>
      <c r="C9496" s="171" t="s">
        <v>8615</v>
      </c>
      <c r="D9496" s="171" t="s">
        <v>80</v>
      </c>
      <c r="E9496" s="11">
        <v>43497</v>
      </c>
      <c r="F9496">
        <v>0</v>
      </c>
      <c r="G9496">
        <v>0</v>
      </c>
      <c r="I9496">
        <v>0</v>
      </c>
      <c r="J9496">
        <v>0</v>
      </c>
      <c r="L9496">
        <v>0</v>
      </c>
      <c r="N9496">
        <v>0</v>
      </c>
      <c r="P9496">
        <v>0</v>
      </c>
      <c r="Q9496">
        <v>0</v>
      </c>
      <c r="S9496">
        <v>0</v>
      </c>
    </row>
    <row r="9497" spans="1:20" x14ac:dyDescent="0.3">
      <c r="A9497" t="s">
        <v>19047</v>
      </c>
      <c r="B9497" s="171" t="s">
        <v>19048</v>
      </c>
      <c r="C9497" s="171" t="s">
        <v>8590</v>
      </c>
      <c r="D9497" s="171" t="s">
        <v>4</v>
      </c>
      <c r="E9497" s="11">
        <v>43497</v>
      </c>
      <c r="F9497">
        <v>0</v>
      </c>
      <c r="G9497">
        <v>0</v>
      </c>
      <c r="I9497">
        <v>0</v>
      </c>
      <c r="J9497">
        <v>0</v>
      </c>
      <c r="L9497">
        <v>0</v>
      </c>
      <c r="N9497">
        <v>0</v>
      </c>
      <c r="P9497">
        <v>0</v>
      </c>
      <c r="Q9497">
        <v>0</v>
      </c>
      <c r="S9497">
        <v>0</v>
      </c>
    </row>
    <row r="9498" spans="1:20" x14ac:dyDescent="0.3">
      <c r="A9498" t="s">
        <v>19049</v>
      </c>
      <c r="B9498" s="171" t="s">
        <v>19050</v>
      </c>
      <c r="C9498" s="171" t="s">
        <v>18252</v>
      </c>
      <c r="D9498" s="171" t="s">
        <v>80</v>
      </c>
      <c r="E9498" s="11">
        <v>43497</v>
      </c>
      <c r="F9498">
        <v>0</v>
      </c>
      <c r="G9498">
        <v>0</v>
      </c>
      <c r="I9498">
        <v>0</v>
      </c>
      <c r="J9498">
        <v>0</v>
      </c>
      <c r="L9498">
        <v>0</v>
      </c>
      <c r="N9498">
        <v>0</v>
      </c>
      <c r="P9498">
        <v>0</v>
      </c>
      <c r="Q9498">
        <v>0</v>
      </c>
      <c r="S9498">
        <v>0</v>
      </c>
    </row>
    <row r="9499" spans="1:20" x14ac:dyDescent="0.3">
      <c r="A9499" t="s">
        <v>19051</v>
      </c>
      <c r="B9499" s="171" t="s">
        <v>19052</v>
      </c>
      <c r="C9499" s="171" t="s">
        <v>18137</v>
      </c>
      <c r="D9499" s="171" t="s">
        <v>4</v>
      </c>
      <c r="E9499" s="11">
        <v>43497</v>
      </c>
      <c r="F9499">
        <v>0</v>
      </c>
      <c r="G9499">
        <v>0</v>
      </c>
      <c r="I9499">
        <v>0</v>
      </c>
      <c r="J9499">
        <v>0</v>
      </c>
      <c r="L9499">
        <v>0</v>
      </c>
      <c r="N9499">
        <v>0</v>
      </c>
      <c r="P9499">
        <v>0</v>
      </c>
      <c r="Q9499">
        <v>0</v>
      </c>
      <c r="S9499">
        <v>0</v>
      </c>
    </row>
    <row r="9500" spans="1:20" x14ac:dyDescent="0.3">
      <c r="A9500" t="s">
        <v>19053</v>
      </c>
      <c r="B9500" s="171" t="s">
        <v>19054</v>
      </c>
      <c r="C9500" s="171" t="s">
        <v>167</v>
      </c>
      <c r="D9500" s="171" t="s">
        <v>80</v>
      </c>
      <c r="E9500" s="11">
        <v>43497</v>
      </c>
      <c r="F9500">
        <v>4</v>
      </c>
      <c r="G9500">
        <v>5.5</v>
      </c>
      <c r="I9500">
        <v>38</v>
      </c>
      <c r="J9500">
        <v>44</v>
      </c>
      <c r="L9500">
        <v>62</v>
      </c>
      <c r="N9500">
        <v>36</v>
      </c>
      <c r="P9500">
        <v>3</v>
      </c>
      <c r="Q9500">
        <v>3</v>
      </c>
      <c r="S9500">
        <v>2</v>
      </c>
    </row>
    <row r="9501" spans="1:20" x14ac:dyDescent="0.3">
      <c r="A9501" t="s">
        <v>19055</v>
      </c>
      <c r="B9501" s="171" t="s">
        <v>19056</v>
      </c>
      <c r="C9501" s="171" t="s">
        <v>16557</v>
      </c>
      <c r="D9501" s="171" t="s">
        <v>4</v>
      </c>
      <c r="E9501" s="11">
        <v>43497</v>
      </c>
      <c r="F9501">
        <v>0</v>
      </c>
      <c r="G9501">
        <v>0</v>
      </c>
      <c r="I9501">
        <v>0</v>
      </c>
      <c r="J9501">
        <v>0</v>
      </c>
      <c r="L9501">
        <v>0</v>
      </c>
      <c r="N9501">
        <v>0</v>
      </c>
      <c r="P9501">
        <v>0</v>
      </c>
      <c r="Q9501">
        <v>0</v>
      </c>
      <c r="S9501">
        <v>0</v>
      </c>
    </row>
    <row r="9502" spans="1:20" x14ac:dyDescent="0.3">
      <c r="A9502" t="s">
        <v>19057</v>
      </c>
      <c r="B9502" s="171" t="s">
        <v>19058</v>
      </c>
      <c r="C9502" s="171" t="s">
        <v>170</v>
      </c>
      <c r="D9502" s="171" t="s">
        <v>4</v>
      </c>
      <c r="E9502" s="11">
        <v>43497</v>
      </c>
      <c r="F9502">
        <v>4</v>
      </c>
      <c r="G9502">
        <v>5.5</v>
      </c>
      <c r="I9502">
        <v>38</v>
      </c>
      <c r="J9502">
        <v>44</v>
      </c>
      <c r="L9502">
        <v>62</v>
      </c>
      <c r="N9502">
        <v>36</v>
      </c>
      <c r="P9502">
        <v>3</v>
      </c>
      <c r="Q9502">
        <v>3</v>
      </c>
      <c r="S9502">
        <v>2</v>
      </c>
    </row>
    <row r="9503" spans="1:20" x14ac:dyDescent="0.3">
      <c r="A9503" t="s">
        <v>19059</v>
      </c>
      <c r="B9503" s="171" t="s">
        <v>19060</v>
      </c>
      <c r="C9503" s="171" t="s">
        <v>179</v>
      </c>
      <c r="D9503" s="171" t="s">
        <v>80</v>
      </c>
      <c r="E9503" s="11">
        <v>43497</v>
      </c>
      <c r="F9503">
        <v>8</v>
      </c>
      <c r="G9503">
        <v>8</v>
      </c>
      <c r="I9503">
        <v>124</v>
      </c>
      <c r="J9503">
        <v>91</v>
      </c>
      <c r="L9503">
        <v>91</v>
      </c>
      <c r="N9503">
        <v>113</v>
      </c>
      <c r="P9503">
        <v>0</v>
      </c>
      <c r="Q9503">
        <v>5</v>
      </c>
      <c r="S9503">
        <v>11</v>
      </c>
    </row>
    <row r="9504" spans="1:20" x14ac:dyDescent="0.3">
      <c r="A9504" t="s">
        <v>19061</v>
      </c>
      <c r="B9504" s="171" t="s">
        <v>19062</v>
      </c>
      <c r="C9504" s="171" t="s">
        <v>18140</v>
      </c>
      <c r="D9504" s="171" t="s">
        <v>4</v>
      </c>
      <c r="E9504" s="11">
        <v>43497</v>
      </c>
      <c r="F9504">
        <v>0</v>
      </c>
      <c r="G9504">
        <v>0</v>
      </c>
      <c r="I9504">
        <v>0</v>
      </c>
      <c r="J9504">
        <v>0</v>
      </c>
      <c r="L9504">
        <v>0</v>
      </c>
      <c r="N9504">
        <v>0</v>
      </c>
      <c r="P9504">
        <v>0</v>
      </c>
      <c r="Q9504">
        <v>0</v>
      </c>
      <c r="S9504">
        <v>0</v>
      </c>
    </row>
    <row r="9505" spans="1:19" x14ac:dyDescent="0.3">
      <c r="A9505" t="s">
        <v>19063</v>
      </c>
      <c r="B9505" s="171" t="s">
        <v>19064</v>
      </c>
      <c r="C9505" s="171" t="s">
        <v>182</v>
      </c>
      <c r="D9505" s="171" t="s">
        <v>4</v>
      </c>
      <c r="E9505" s="11">
        <v>43497</v>
      </c>
      <c r="F9505">
        <v>8</v>
      </c>
      <c r="G9505">
        <v>8</v>
      </c>
      <c r="I9505">
        <v>124</v>
      </c>
      <c r="J9505">
        <v>91</v>
      </c>
      <c r="L9505">
        <v>91</v>
      </c>
      <c r="N9505">
        <v>113</v>
      </c>
      <c r="P9505">
        <v>0</v>
      </c>
      <c r="Q9505">
        <v>5</v>
      </c>
      <c r="S9505">
        <v>11</v>
      </c>
    </row>
    <row r="9506" spans="1:19" x14ac:dyDescent="0.3">
      <c r="A9506" t="s">
        <v>19065</v>
      </c>
      <c r="B9506" s="171" t="s">
        <v>19066</v>
      </c>
      <c r="C9506" s="171" t="s">
        <v>185</v>
      </c>
      <c r="D9506" s="171" t="s">
        <v>80</v>
      </c>
      <c r="E9506" s="11">
        <v>43497</v>
      </c>
      <c r="F9506">
        <v>10.5</v>
      </c>
      <c r="G9506">
        <v>11.5</v>
      </c>
      <c r="I9506">
        <v>50</v>
      </c>
      <c r="J9506">
        <v>61</v>
      </c>
      <c r="L9506">
        <v>67</v>
      </c>
      <c r="N9506">
        <v>44</v>
      </c>
      <c r="P9506">
        <v>0</v>
      </c>
      <c r="Q9506">
        <v>0</v>
      </c>
      <c r="S9506">
        <v>6</v>
      </c>
    </row>
    <row r="9507" spans="1:19" x14ac:dyDescent="0.3">
      <c r="A9507" t="s">
        <v>19067</v>
      </c>
      <c r="B9507" s="171" t="s">
        <v>19068</v>
      </c>
      <c r="C9507" s="171" t="s">
        <v>188</v>
      </c>
      <c r="D9507" s="171" t="s">
        <v>4</v>
      </c>
      <c r="E9507" s="11">
        <v>43497</v>
      </c>
      <c r="F9507">
        <v>6</v>
      </c>
      <c r="G9507">
        <v>6</v>
      </c>
      <c r="I9507">
        <v>29</v>
      </c>
      <c r="J9507">
        <v>35</v>
      </c>
      <c r="L9507">
        <v>35</v>
      </c>
      <c r="N9507">
        <v>24</v>
      </c>
      <c r="P9507">
        <v>0</v>
      </c>
      <c r="Q9507">
        <v>0</v>
      </c>
      <c r="S9507">
        <v>5</v>
      </c>
    </row>
    <row r="9508" spans="1:19" x14ac:dyDescent="0.3">
      <c r="A9508" t="s">
        <v>19069</v>
      </c>
      <c r="B9508" s="171" t="s">
        <v>19070</v>
      </c>
      <c r="C9508" s="171" t="s">
        <v>10537</v>
      </c>
      <c r="D9508" s="171" t="s">
        <v>4</v>
      </c>
      <c r="E9508" s="11">
        <v>43497</v>
      </c>
      <c r="F9508">
        <v>4.5</v>
      </c>
      <c r="G9508">
        <v>5.5</v>
      </c>
      <c r="I9508">
        <v>21</v>
      </c>
      <c r="J9508">
        <v>26</v>
      </c>
      <c r="L9508">
        <v>32</v>
      </c>
      <c r="N9508">
        <v>20</v>
      </c>
      <c r="P9508">
        <v>0</v>
      </c>
      <c r="Q9508">
        <v>0</v>
      </c>
      <c r="S9508">
        <v>1</v>
      </c>
    </row>
    <row r="9509" spans="1:19" x14ac:dyDescent="0.3">
      <c r="A9509" t="s">
        <v>19071</v>
      </c>
      <c r="B9509" s="171" t="s">
        <v>19072</v>
      </c>
      <c r="C9509" s="171" t="s">
        <v>191</v>
      </c>
      <c r="D9509" s="171" t="s">
        <v>80</v>
      </c>
      <c r="E9509" s="11">
        <v>43497</v>
      </c>
      <c r="F9509">
        <v>13.5</v>
      </c>
      <c r="G9509">
        <v>15.5</v>
      </c>
      <c r="I9509">
        <v>75</v>
      </c>
      <c r="J9509">
        <v>118</v>
      </c>
      <c r="L9509">
        <v>138</v>
      </c>
      <c r="N9509">
        <v>57</v>
      </c>
      <c r="O9509">
        <v>1.0249999999999999</v>
      </c>
      <c r="P9509">
        <v>11</v>
      </c>
      <c r="Q9509">
        <v>12</v>
      </c>
      <c r="S9509">
        <v>18</v>
      </c>
    </row>
    <row r="9510" spans="1:19" x14ac:dyDescent="0.3">
      <c r="A9510" t="s">
        <v>19073</v>
      </c>
      <c r="B9510" s="171" t="s">
        <v>19074</v>
      </c>
      <c r="C9510" s="171" t="s">
        <v>194</v>
      </c>
      <c r="D9510" s="171" t="s">
        <v>4</v>
      </c>
      <c r="E9510" s="11">
        <v>43497</v>
      </c>
      <c r="F9510">
        <v>5</v>
      </c>
      <c r="G9510">
        <v>6</v>
      </c>
      <c r="I9510">
        <v>29</v>
      </c>
      <c r="J9510">
        <v>34</v>
      </c>
      <c r="L9510">
        <v>40</v>
      </c>
      <c r="N9510">
        <v>21</v>
      </c>
      <c r="O9510">
        <v>1.0249999999999999</v>
      </c>
      <c r="P9510">
        <v>3</v>
      </c>
      <c r="Q9510">
        <v>3</v>
      </c>
      <c r="S9510">
        <v>8</v>
      </c>
    </row>
    <row r="9511" spans="1:19" x14ac:dyDescent="0.3">
      <c r="A9511" t="s">
        <v>19075</v>
      </c>
      <c r="B9511" s="171" t="s">
        <v>19076</v>
      </c>
      <c r="C9511" s="171" t="s">
        <v>197</v>
      </c>
      <c r="D9511" s="171" t="s">
        <v>4</v>
      </c>
      <c r="E9511" s="11">
        <v>43497</v>
      </c>
      <c r="F9511">
        <v>8.5</v>
      </c>
      <c r="G9511">
        <v>9.5</v>
      </c>
      <c r="I9511">
        <v>46</v>
      </c>
      <c r="J9511">
        <v>84</v>
      </c>
      <c r="L9511">
        <v>98</v>
      </c>
      <c r="N9511">
        <v>36</v>
      </c>
      <c r="P9511">
        <v>8</v>
      </c>
      <c r="Q9511">
        <v>9</v>
      </c>
      <c r="S9511">
        <v>10</v>
      </c>
    </row>
    <row r="9512" spans="1:19" x14ac:dyDescent="0.3">
      <c r="A9512" t="s">
        <v>19077</v>
      </c>
      <c r="B9512" s="171" t="s">
        <v>19078</v>
      </c>
      <c r="C9512" s="171" t="s">
        <v>209</v>
      </c>
      <c r="D9512" s="171" t="s">
        <v>4</v>
      </c>
      <c r="E9512" s="11">
        <v>43497</v>
      </c>
      <c r="F9512">
        <v>0</v>
      </c>
      <c r="G9512">
        <v>0</v>
      </c>
      <c r="I9512">
        <v>0</v>
      </c>
      <c r="J9512">
        <v>0</v>
      </c>
      <c r="L9512">
        <v>0</v>
      </c>
      <c r="N9512">
        <v>0</v>
      </c>
      <c r="P9512">
        <v>0</v>
      </c>
      <c r="Q9512">
        <v>0</v>
      </c>
      <c r="S9512">
        <v>0</v>
      </c>
    </row>
    <row r="9513" spans="1:19" x14ac:dyDescent="0.3">
      <c r="A9513" t="s">
        <v>19079</v>
      </c>
      <c r="B9513" s="171" t="s">
        <v>19080</v>
      </c>
      <c r="C9513" s="171" t="s">
        <v>212</v>
      </c>
      <c r="D9513" s="171" t="s">
        <v>80</v>
      </c>
      <c r="E9513" s="11">
        <v>43497</v>
      </c>
      <c r="F9513">
        <v>0</v>
      </c>
      <c r="G9513">
        <v>0</v>
      </c>
      <c r="I9513">
        <v>0</v>
      </c>
      <c r="J9513">
        <v>0</v>
      </c>
      <c r="L9513">
        <v>0</v>
      </c>
      <c r="N9513">
        <v>0</v>
      </c>
      <c r="P9513">
        <v>0</v>
      </c>
      <c r="Q9513">
        <v>0</v>
      </c>
      <c r="S9513">
        <v>0</v>
      </c>
    </row>
    <row r="9514" spans="1:19" x14ac:dyDescent="0.3">
      <c r="A9514" t="s">
        <v>19081</v>
      </c>
      <c r="B9514" s="171" t="s">
        <v>19082</v>
      </c>
      <c r="C9514" s="171" t="s">
        <v>215</v>
      </c>
      <c r="D9514" s="171" t="s">
        <v>80</v>
      </c>
      <c r="E9514" s="11">
        <v>43497</v>
      </c>
      <c r="F9514">
        <v>1.5</v>
      </c>
      <c r="G9514">
        <v>3.5</v>
      </c>
      <c r="I9514">
        <v>24</v>
      </c>
      <c r="J9514">
        <v>18</v>
      </c>
      <c r="L9514">
        <v>46</v>
      </c>
      <c r="N9514">
        <v>24</v>
      </c>
      <c r="P9514">
        <v>0</v>
      </c>
      <c r="Q9514">
        <v>0</v>
      </c>
      <c r="S9514">
        <v>0</v>
      </c>
    </row>
    <row r="9515" spans="1:19" x14ac:dyDescent="0.3">
      <c r="A9515" t="s">
        <v>19083</v>
      </c>
      <c r="B9515" s="171" t="s">
        <v>19084</v>
      </c>
      <c r="C9515" s="171" t="s">
        <v>218</v>
      </c>
      <c r="D9515" s="171" t="s">
        <v>4</v>
      </c>
      <c r="E9515" s="11">
        <v>43497</v>
      </c>
      <c r="F9515">
        <v>1.5</v>
      </c>
      <c r="G9515">
        <v>3.5</v>
      </c>
      <c r="I9515">
        <v>24</v>
      </c>
      <c r="J9515">
        <v>18</v>
      </c>
      <c r="L9515">
        <v>46</v>
      </c>
      <c r="N9515">
        <v>24</v>
      </c>
      <c r="P9515">
        <v>0</v>
      </c>
      <c r="Q9515">
        <v>0</v>
      </c>
      <c r="S9515">
        <v>0</v>
      </c>
    </row>
    <row r="9516" spans="1:19" x14ac:dyDescent="0.3">
      <c r="A9516" t="s">
        <v>19085</v>
      </c>
      <c r="B9516" s="171" t="s">
        <v>19086</v>
      </c>
      <c r="C9516" s="171" t="s">
        <v>8233</v>
      </c>
      <c r="D9516" s="171" t="s">
        <v>80</v>
      </c>
      <c r="E9516" s="11">
        <v>43497</v>
      </c>
      <c r="F9516">
        <v>0</v>
      </c>
      <c r="G9516">
        <v>0</v>
      </c>
      <c r="I9516">
        <v>0</v>
      </c>
      <c r="J9516">
        <v>0</v>
      </c>
      <c r="L9516">
        <v>0</v>
      </c>
      <c r="N9516">
        <v>0</v>
      </c>
      <c r="P9516">
        <v>0</v>
      </c>
      <c r="Q9516">
        <v>0</v>
      </c>
      <c r="S9516">
        <v>0</v>
      </c>
    </row>
    <row r="9517" spans="1:19" x14ac:dyDescent="0.3">
      <c r="A9517" t="s">
        <v>19087</v>
      </c>
      <c r="B9517" s="171" t="s">
        <v>19088</v>
      </c>
      <c r="C9517" s="171" t="s">
        <v>8193</v>
      </c>
      <c r="D9517" s="171" t="s">
        <v>4</v>
      </c>
      <c r="E9517" s="11">
        <v>43497</v>
      </c>
      <c r="F9517">
        <v>0</v>
      </c>
      <c r="G9517">
        <v>0</v>
      </c>
      <c r="I9517">
        <v>0</v>
      </c>
      <c r="J9517">
        <v>0</v>
      </c>
      <c r="L9517">
        <v>0</v>
      </c>
      <c r="N9517">
        <v>0</v>
      </c>
      <c r="P9517">
        <v>0</v>
      </c>
      <c r="Q9517">
        <v>0</v>
      </c>
      <c r="S9517">
        <v>0</v>
      </c>
    </row>
    <row r="9518" spans="1:19" x14ac:dyDescent="0.3">
      <c r="A9518" t="s">
        <v>19089</v>
      </c>
      <c r="B9518" s="171" t="s">
        <v>19090</v>
      </c>
      <c r="C9518" s="171" t="s">
        <v>233</v>
      </c>
      <c r="D9518" s="171" t="s">
        <v>80</v>
      </c>
      <c r="E9518" s="11">
        <v>43497</v>
      </c>
      <c r="F9518">
        <v>0</v>
      </c>
      <c r="G9518">
        <v>0</v>
      </c>
      <c r="I9518">
        <v>0</v>
      </c>
      <c r="J9518">
        <v>0</v>
      </c>
      <c r="L9518">
        <v>0</v>
      </c>
      <c r="N9518">
        <v>0</v>
      </c>
      <c r="P9518">
        <v>0</v>
      </c>
      <c r="Q9518">
        <v>0</v>
      </c>
      <c r="S9518">
        <v>0</v>
      </c>
    </row>
    <row r="9519" spans="1:19" x14ac:dyDescent="0.3">
      <c r="A9519" t="s">
        <v>19091</v>
      </c>
      <c r="B9519" s="171" t="s">
        <v>19092</v>
      </c>
      <c r="C9519" s="171" t="s">
        <v>236</v>
      </c>
      <c r="D9519" s="171" t="s">
        <v>4</v>
      </c>
      <c r="E9519" s="11">
        <v>43497</v>
      </c>
      <c r="F9519">
        <v>0</v>
      </c>
      <c r="G9519">
        <v>0</v>
      </c>
      <c r="I9519">
        <v>0</v>
      </c>
      <c r="J9519">
        <v>0</v>
      </c>
      <c r="L9519">
        <v>0</v>
      </c>
      <c r="N9519">
        <v>0</v>
      </c>
      <c r="P9519">
        <v>0</v>
      </c>
      <c r="Q9519">
        <v>0</v>
      </c>
      <c r="S9519">
        <v>0</v>
      </c>
    </row>
    <row r="9520" spans="1:19" x14ac:dyDescent="0.3">
      <c r="A9520" t="s">
        <v>19093</v>
      </c>
      <c r="B9520" s="171" t="s">
        <v>19094</v>
      </c>
      <c r="C9520" s="171" t="s">
        <v>239</v>
      </c>
      <c r="D9520" s="171" t="s">
        <v>4</v>
      </c>
      <c r="E9520" s="11">
        <v>43497</v>
      </c>
      <c r="F9520">
        <v>0</v>
      </c>
      <c r="G9520">
        <v>0</v>
      </c>
      <c r="I9520">
        <v>0</v>
      </c>
      <c r="J9520">
        <v>0</v>
      </c>
      <c r="L9520">
        <v>0</v>
      </c>
      <c r="N9520">
        <v>0</v>
      </c>
      <c r="P9520">
        <v>0</v>
      </c>
      <c r="Q9520">
        <v>0</v>
      </c>
      <c r="S9520">
        <v>0</v>
      </c>
    </row>
    <row r="9521" spans="1:20" x14ac:dyDescent="0.3">
      <c r="A9521" t="s">
        <v>19095</v>
      </c>
      <c r="B9521" s="171" t="s">
        <v>19096</v>
      </c>
      <c r="C9521" s="171" t="s">
        <v>143</v>
      </c>
      <c r="D9521" s="171" t="s">
        <v>4</v>
      </c>
      <c r="E9521" s="11">
        <v>43497</v>
      </c>
      <c r="F9521">
        <v>0</v>
      </c>
      <c r="G9521">
        <v>0</v>
      </c>
      <c r="I9521">
        <v>0</v>
      </c>
      <c r="J9521">
        <v>0</v>
      </c>
      <c r="L9521">
        <v>0</v>
      </c>
      <c r="N9521">
        <v>0</v>
      </c>
      <c r="P9521">
        <v>0</v>
      </c>
      <c r="Q9521">
        <v>0</v>
      </c>
      <c r="S9521">
        <v>0</v>
      </c>
    </row>
    <row r="9522" spans="1:20" x14ac:dyDescent="0.3">
      <c r="A9522" t="s">
        <v>19097</v>
      </c>
      <c r="B9522" s="171" t="s">
        <v>19098</v>
      </c>
      <c r="C9522" s="171" t="s">
        <v>146</v>
      </c>
      <c r="D9522" s="171" t="s">
        <v>80</v>
      </c>
      <c r="E9522" s="11">
        <v>43497</v>
      </c>
      <c r="F9522">
        <v>6.5</v>
      </c>
      <c r="G9522">
        <v>7</v>
      </c>
      <c r="I9522">
        <v>40</v>
      </c>
      <c r="J9522">
        <v>38</v>
      </c>
      <c r="L9522">
        <v>42</v>
      </c>
      <c r="N9522">
        <v>36</v>
      </c>
      <c r="O9522">
        <v>1</v>
      </c>
      <c r="P9522">
        <v>2</v>
      </c>
      <c r="Q9522">
        <v>5</v>
      </c>
      <c r="S9522">
        <v>4</v>
      </c>
    </row>
    <row r="9523" spans="1:20" x14ac:dyDescent="0.3">
      <c r="A9523" t="s">
        <v>19099</v>
      </c>
      <c r="B9523" s="171" t="s">
        <v>19100</v>
      </c>
      <c r="C9523" s="171" t="s">
        <v>152</v>
      </c>
      <c r="D9523" s="171" t="s">
        <v>4</v>
      </c>
      <c r="E9523" s="11">
        <v>43497</v>
      </c>
      <c r="F9523">
        <v>3</v>
      </c>
      <c r="G9523">
        <v>4</v>
      </c>
      <c r="I9523">
        <v>28</v>
      </c>
      <c r="J9523">
        <v>18</v>
      </c>
      <c r="L9523">
        <v>24</v>
      </c>
      <c r="N9523">
        <v>26</v>
      </c>
      <c r="O9523">
        <v>1</v>
      </c>
      <c r="P9523">
        <v>1</v>
      </c>
      <c r="Q9523">
        <v>4</v>
      </c>
      <c r="S9523">
        <v>2</v>
      </c>
    </row>
    <row r="9524" spans="1:20" x14ac:dyDescent="0.3">
      <c r="A9524" t="s">
        <v>19101</v>
      </c>
      <c r="B9524" s="171" t="s">
        <v>19102</v>
      </c>
      <c r="C9524" s="171" t="s">
        <v>155</v>
      </c>
      <c r="D9524" s="171" t="s">
        <v>4</v>
      </c>
      <c r="E9524" s="11">
        <v>43497</v>
      </c>
      <c r="F9524">
        <v>2.5</v>
      </c>
      <c r="G9524">
        <v>1.5</v>
      </c>
      <c r="I9524">
        <v>7</v>
      </c>
      <c r="J9524">
        <v>14</v>
      </c>
      <c r="L9524">
        <v>9</v>
      </c>
      <c r="N9524">
        <v>5</v>
      </c>
      <c r="P9524">
        <v>1</v>
      </c>
      <c r="Q9524">
        <v>1</v>
      </c>
      <c r="S9524">
        <v>2</v>
      </c>
    </row>
    <row r="9525" spans="1:20" x14ac:dyDescent="0.3">
      <c r="A9525" t="s">
        <v>19103</v>
      </c>
      <c r="B9525" s="171" t="s">
        <v>19104</v>
      </c>
      <c r="C9525" s="171" t="s">
        <v>10534</v>
      </c>
      <c r="D9525" s="171" t="s">
        <v>4</v>
      </c>
      <c r="E9525" s="11">
        <v>43497</v>
      </c>
      <c r="F9525">
        <v>1</v>
      </c>
      <c r="G9525">
        <v>1.5</v>
      </c>
      <c r="I9525">
        <v>5</v>
      </c>
      <c r="J9525">
        <v>6</v>
      </c>
      <c r="L9525">
        <v>9</v>
      </c>
      <c r="N9525">
        <v>5</v>
      </c>
      <c r="P9525">
        <v>0</v>
      </c>
      <c r="Q9525">
        <v>0</v>
      </c>
      <c r="S9525">
        <v>0</v>
      </c>
    </row>
    <row r="9526" spans="1:20" x14ac:dyDescent="0.3">
      <c r="A9526" t="s">
        <v>19105</v>
      </c>
      <c r="B9526" s="171" t="s">
        <v>19106</v>
      </c>
      <c r="C9526" s="171" t="s">
        <v>158</v>
      </c>
      <c r="D9526" s="171" t="s">
        <v>4</v>
      </c>
      <c r="E9526" s="11">
        <v>43497</v>
      </c>
      <c r="F9526">
        <v>0</v>
      </c>
      <c r="G9526">
        <v>0</v>
      </c>
      <c r="I9526">
        <v>0</v>
      </c>
      <c r="J9526">
        <v>0</v>
      </c>
      <c r="L9526">
        <v>0</v>
      </c>
      <c r="N9526">
        <v>0</v>
      </c>
      <c r="P9526">
        <v>0</v>
      </c>
      <c r="Q9526">
        <v>0</v>
      </c>
      <c r="S9526">
        <v>0</v>
      </c>
    </row>
    <row r="9527" spans="1:20" x14ac:dyDescent="0.3">
      <c r="A9527" t="s">
        <v>19107</v>
      </c>
      <c r="B9527" s="171" t="s">
        <v>19108</v>
      </c>
      <c r="C9527" s="171" t="s">
        <v>161</v>
      </c>
      <c r="D9527" s="171" t="s">
        <v>80</v>
      </c>
      <c r="E9527" s="11">
        <v>43497</v>
      </c>
      <c r="F9527">
        <v>1.5</v>
      </c>
      <c r="G9527">
        <v>1.5</v>
      </c>
      <c r="I9527">
        <v>6</v>
      </c>
      <c r="J9527">
        <v>8</v>
      </c>
      <c r="L9527">
        <v>8</v>
      </c>
      <c r="N9527">
        <v>4</v>
      </c>
      <c r="P9527">
        <v>2</v>
      </c>
      <c r="Q9527">
        <v>2</v>
      </c>
      <c r="S9527">
        <v>2</v>
      </c>
    </row>
    <row r="9528" spans="1:20" x14ac:dyDescent="0.3">
      <c r="A9528" t="s">
        <v>19109</v>
      </c>
      <c r="B9528" s="171" t="s">
        <v>19110</v>
      </c>
      <c r="C9528" s="171" t="s">
        <v>16232</v>
      </c>
      <c r="D9528" s="171" t="s">
        <v>4</v>
      </c>
      <c r="E9528" s="11">
        <v>43497</v>
      </c>
      <c r="F9528">
        <v>1.5</v>
      </c>
      <c r="G9528">
        <v>1.5</v>
      </c>
      <c r="I9528">
        <v>6</v>
      </c>
      <c r="J9528">
        <v>8</v>
      </c>
      <c r="L9528">
        <v>8</v>
      </c>
      <c r="N9528">
        <v>4</v>
      </c>
      <c r="P9528">
        <v>2</v>
      </c>
      <c r="Q9528">
        <v>2</v>
      </c>
      <c r="S9528">
        <v>2</v>
      </c>
    </row>
    <row r="9529" spans="1:20" x14ac:dyDescent="0.3">
      <c r="A9529" t="s">
        <v>19111</v>
      </c>
      <c r="B9529" s="171" t="s">
        <v>19112</v>
      </c>
      <c r="C9529" s="171" t="s">
        <v>221</v>
      </c>
      <c r="D9529" s="171" t="s">
        <v>80</v>
      </c>
      <c r="E9529" s="11">
        <v>43497</v>
      </c>
      <c r="F9529">
        <v>0</v>
      </c>
      <c r="G9529">
        <v>0</v>
      </c>
      <c r="I9529">
        <v>0</v>
      </c>
      <c r="J9529">
        <v>0</v>
      </c>
      <c r="L9529">
        <v>0</v>
      </c>
      <c r="N9529">
        <v>0</v>
      </c>
      <c r="P9529">
        <v>0</v>
      </c>
      <c r="Q9529">
        <v>0</v>
      </c>
      <c r="S9529">
        <v>0</v>
      </c>
    </row>
    <row r="9530" spans="1:20" x14ac:dyDescent="0.3">
      <c r="A9530" t="s">
        <v>19113</v>
      </c>
      <c r="B9530" s="171" t="s">
        <v>19114</v>
      </c>
      <c r="C9530" s="171" t="s">
        <v>227</v>
      </c>
      <c r="D9530" s="171" t="s">
        <v>4</v>
      </c>
      <c r="E9530" s="11">
        <v>43497</v>
      </c>
      <c r="F9530">
        <v>0</v>
      </c>
      <c r="G9530">
        <v>0</v>
      </c>
      <c r="I9530">
        <v>0</v>
      </c>
      <c r="J9530">
        <v>0</v>
      </c>
      <c r="L9530">
        <v>0</v>
      </c>
      <c r="N9530">
        <v>0</v>
      </c>
      <c r="P9530">
        <v>0</v>
      </c>
      <c r="Q9530">
        <v>0</v>
      </c>
      <c r="S9530">
        <v>0</v>
      </c>
      <c r="T9530" t="e">
        <v>#DIV/0!</v>
      </c>
    </row>
    <row r="9531" spans="1:20" x14ac:dyDescent="0.3">
      <c r="A9531" t="s">
        <v>19115</v>
      </c>
      <c r="B9531" s="171" t="s">
        <v>19116</v>
      </c>
      <c r="C9531" s="171" t="s">
        <v>230</v>
      </c>
      <c r="D9531" s="171" t="s">
        <v>4</v>
      </c>
      <c r="E9531" s="11">
        <v>43497</v>
      </c>
      <c r="F9531">
        <v>0</v>
      </c>
      <c r="G9531">
        <v>0</v>
      </c>
      <c r="I9531">
        <v>0</v>
      </c>
      <c r="J9531">
        <v>0</v>
      </c>
      <c r="L9531">
        <v>0</v>
      </c>
      <c r="N9531">
        <v>0</v>
      </c>
      <c r="P9531">
        <v>0</v>
      </c>
      <c r="Q9531">
        <v>0</v>
      </c>
      <c r="S9531">
        <v>0</v>
      </c>
      <c r="T9531" t="e">
        <v>#DIV/0!</v>
      </c>
    </row>
    <row r="9532" spans="1:20" x14ac:dyDescent="0.3">
      <c r="A9532" t="s">
        <v>19117</v>
      </c>
      <c r="B9532" s="171" t="s">
        <v>19118</v>
      </c>
      <c r="C9532" s="171" t="s">
        <v>14824</v>
      </c>
      <c r="D9532" s="171" t="s">
        <v>4</v>
      </c>
      <c r="E9532" s="11">
        <v>43497</v>
      </c>
      <c r="F9532">
        <v>0</v>
      </c>
      <c r="G9532">
        <v>0</v>
      </c>
      <c r="I9532">
        <v>0</v>
      </c>
      <c r="J9532">
        <v>0</v>
      </c>
      <c r="L9532">
        <v>0</v>
      </c>
      <c r="N9532">
        <v>0</v>
      </c>
      <c r="P9532">
        <v>0</v>
      </c>
      <c r="Q9532">
        <v>0</v>
      </c>
      <c r="S9532">
        <v>0</v>
      </c>
      <c r="T9532" t="e">
        <v>#DIV/0!</v>
      </c>
    </row>
    <row r="9533" spans="1:20" x14ac:dyDescent="0.3">
      <c r="A9533" t="s">
        <v>19119</v>
      </c>
      <c r="B9533" s="171" t="s">
        <v>19120</v>
      </c>
      <c r="C9533" s="171" t="s">
        <v>14899</v>
      </c>
      <c r="D9533" s="171" t="s">
        <v>80</v>
      </c>
      <c r="E9533" s="11">
        <v>43497</v>
      </c>
      <c r="F9533">
        <v>0</v>
      </c>
      <c r="G9533">
        <v>0</v>
      </c>
      <c r="I9533">
        <v>0</v>
      </c>
      <c r="J9533">
        <v>0</v>
      </c>
      <c r="L9533">
        <v>0</v>
      </c>
      <c r="N9533">
        <v>0</v>
      </c>
      <c r="P9533">
        <v>0</v>
      </c>
      <c r="Q9533">
        <v>0</v>
      </c>
      <c r="S9533">
        <v>0</v>
      </c>
      <c r="T9533">
        <v>0.82499999999999996</v>
      </c>
    </row>
    <row r="9534" spans="1:20" x14ac:dyDescent="0.3">
      <c r="A9534" t="s">
        <v>19121</v>
      </c>
      <c r="B9534" s="171" t="s">
        <v>19122</v>
      </c>
      <c r="C9534" s="171" t="s">
        <v>15344</v>
      </c>
      <c r="D9534" s="171" t="s">
        <v>4</v>
      </c>
      <c r="E9534" s="11">
        <v>43497</v>
      </c>
      <c r="F9534">
        <v>0</v>
      </c>
      <c r="G9534">
        <v>0</v>
      </c>
      <c r="I9534">
        <v>0</v>
      </c>
      <c r="J9534">
        <v>0</v>
      </c>
      <c r="L9534">
        <v>0</v>
      </c>
      <c r="N9534">
        <v>0</v>
      </c>
      <c r="P9534">
        <v>0</v>
      </c>
      <c r="Q9534">
        <v>0</v>
      </c>
      <c r="S9534">
        <v>0</v>
      </c>
      <c r="T9534">
        <v>0.82499999999999996</v>
      </c>
    </row>
    <row r="9535" spans="1:20" x14ac:dyDescent="0.3">
      <c r="A9535" t="s">
        <v>19123</v>
      </c>
      <c r="B9535" s="171" t="s">
        <v>19124</v>
      </c>
      <c r="C9535" s="171" t="s">
        <v>14843</v>
      </c>
      <c r="D9535" s="171" t="s">
        <v>4</v>
      </c>
      <c r="E9535" s="11">
        <v>43497</v>
      </c>
      <c r="F9535">
        <v>0</v>
      </c>
      <c r="G9535">
        <v>0</v>
      </c>
      <c r="I9535">
        <v>0</v>
      </c>
      <c r="J9535">
        <v>0</v>
      </c>
      <c r="L9535">
        <v>0</v>
      </c>
      <c r="N9535">
        <v>0</v>
      </c>
      <c r="P9535">
        <v>0</v>
      </c>
      <c r="Q9535">
        <v>0</v>
      </c>
      <c r="S9535">
        <v>0</v>
      </c>
      <c r="T9535">
        <v>0.90399999999999991</v>
      </c>
    </row>
    <row r="9536" spans="1:20" x14ac:dyDescent="0.3">
      <c r="A9536" t="s">
        <v>19125</v>
      </c>
      <c r="B9536" s="171" t="s">
        <v>19126</v>
      </c>
      <c r="C9536" s="171" t="s">
        <v>15511</v>
      </c>
      <c r="D9536" s="171" t="s">
        <v>4</v>
      </c>
      <c r="E9536" s="11">
        <v>43525</v>
      </c>
      <c r="F9536">
        <v>32</v>
      </c>
      <c r="G9536">
        <v>31</v>
      </c>
      <c r="I9536">
        <v>121</v>
      </c>
      <c r="J9536">
        <v>180</v>
      </c>
      <c r="L9536">
        <v>178</v>
      </c>
      <c r="N9536">
        <v>106</v>
      </c>
      <c r="P9536">
        <v>3</v>
      </c>
      <c r="Q9536">
        <v>9</v>
      </c>
      <c r="S9536">
        <v>15</v>
      </c>
      <c r="T9536">
        <v>0.90400000000000003</v>
      </c>
    </row>
    <row r="9537" spans="1:20" x14ac:dyDescent="0.3">
      <c r="A9537" t="s">
        <v>19127</v>
      </c>
      <c r="B9537" s="171" t="s">
        <v>19128</v>
      </c>
      <c r="C9537" s="171" t="s">
        <v>15511</v>
      </c>
      <c r="D9537" s="171" t="s">
        <v>15341</v>
      </c>
      <c r="E9537" s="11">
        <v>43525</v>
      </c>
      <c r="F9537">
        <v>6.5</v>
      </c>
      <c r="G9537">
        <v>8.5</v>
      </c>
      <c r="I9537">
        <v>31</v>
      </c>
      <c r="J9537">
        <v>34</v>
      </c>
      <c r="L9537">
        <v>48</v>
      </c>
      <c r="N9537">
        <v>28</v>
      </c>
      <c r="P9537">
        <v>0</v>
      </c>
      <c r="Q9537">
        <v>3</v>
      </c>
      <c r="S9537">
        <v>3</v>
      </c>
      <c r="T9537">
        <v>0.90400000000000003</v>
      </c>
    </row>
    <row r="9538" spans="1:20" x14ac:dyDescent="0.3">
      <c r="A9538" t="s">
        <v>19129</v>
      </c>
      <c r="B9538" s="171" t="s">
        <v>19130</v>
      </c>
      <c r="C9538" s="171" t="s">
        <v>119</v>
      </c>
      <c r="D9538" s="171" t="s">
        <v>80</v>
      </c>
      <c r="E9538" s="11">
        <v>43525</v>
      </c>
      <c r="F9538">
        <v>0</v>
      </c>
      <c r="G9538">
        <v>0</v>
      </c>
      <c r="I9538">
        <v>0</v>
      </c>
      <c r="J9538">
        <v>0</v>
      </c>
      <c r="L9538">
        <v>0</v>
      </c>
      <c r="N9538">
        <v>0</v>
      </c>
      <c r="P9538">
        <v>0</v>
      </c>
      <c r="Q9538">
        <v>0</v>
      </c>
      <c r="S9538">
        <v>0</v>
      </c>
      <c r="T9538" t="e">
        <v>#DIV/0!</v>
      </c>
    </row>
    <row r="9539" spans="1:20" x14ac:dyDescent="0.3">
      <c r="A9539" t="s">
        <v>19131</v>
      </c>
      <c r="B9539" s="171" t="s">
        <v>19132</v>
      </c>
      <c r="C9539" s="171" t="s">
        <v>143</v>
      </c>
      <c r="D9539" s="171" t="s">
        <v>80</v>
      </c>
      <c r="E9539" s="11">
        <v>43525</v>
      </c>
      <c r="F9539">
        <v>0</v>
      </c>
      <c r="G9539">
        <v>0</v>
      </c>
      <c r="I9539">
        <v>0</v>
      </c>
      <c r="J9539">
        <v>0</v>
      </c>
      <c r="L9539">
        <v>0</v>
      </c>
      <c r="N9539">
        <v>0</v>
      </c>
      <c r="P9539">
        <v>0</v>
      </c>
      <c r="Q9539">
        <v>0</v>
      </c>
      <c r="S9539">
        <v>0</v>
      </c>
      <c r="T9539">
        <v>0.99722222222222223</v>
      </c>
    </row>
    <row r="9540" spans="1:20" x14ac:dyDescent="0.3">
      <c r="A9540" t="s">
        <v>19133</v>
      </c>
      <c r="B9540" s="171" t="s">
        <v>19134</v>
      </c>
      <c r="C9540" s="171" t="s">
        <v>158</v>
      </c>
      <c r="D9540" s="171" t="s">
        <v>80</v>
      </c>
      <c r="E9540" s="11">
        <v>43525</v>
      </c>
      <c r="F9540">
        <v>0</v>
      </c>
      <c r="G9540">
        <v>0</v>
      </c>
      <c r="I9540">
        <v>0</v>
      </c>
      <c r="J9540">
        <v>0</v>
      </c>
      <c r="L9540">
        <v>0</v>
      </c>
      <c r="N9540">
        <v>0</v>
      </c>
      <c r="P9540">
        <v>0</v>
      </c>
      <c r="Q9540">
        <v>0</v>
      </c>
      <c r="S9540">
        <v>0</v>
      </c>
      <c r="T9540">
        <v>1.0125</v>
      </c>
    </row>
    <row r="9541" spans="1:20" x14ac:dyDescent="0.3">
      <c r="A9541" t="s">
        <v>19135</v>
      </c>
      <c r="B9541" s="171" t="s">
        <v>19136</v>
      </c>
      <c r="C9541" s="171" t="s">
        <v>209</v>
      </c>
      <c r="D9541" s="171" t="s">
        <v>80</v>
      </c>
      <c r="E9541" s="11">
        <v>43525</v>
      </c>
      <c r="F9541">
        <v>0</v>
      </c>
      <c r="G9541">
        <v>0</v>
      </c>
      <c r="I9541">
        <v>0</v>
      </c>
      <c r="J9541">
        <v>0</v>
      </c>
      <c r="L9541">
        <v>0</v>
      </c>
      <c r="N9541">
        <v>0</v>
      </c>
      <c r="P9541">
        <v>0</v>
      </c>
      <c r="Q9541">
        <v>0</v>
      </c>
      <c r="S9541">
        <v>0</v>
      </c>
      <c r="T9541">
        <v>1.0166666666666666</v>
      </c>
    </row>
    <row r="9542" spans="1:20" x14ac:dyDescent="0.3">
      <c r="A9542" t="s">
        <v>19137</v>
      </c>
      <c r="B9542" s="171" t="s">
        <v>19138</v>
      </c>
      <c r="C9542" s="171" t="s">
        <v>76</v>
      </c>
      <c r="D9542" s="171" t="s">
        <v>4</v>
      </c>
      <c r="E9542" s="11">
        <v>43525</v>
      </c>
      <c r="F9542">
        <v>0</v>
      </c>
      <c r="G9542">
        <v>0</v>
      </c>
      <c r="I9542">
        <v>0</v>
      </c>
      <c r="J9542">
        <v>0</v>
      </c>
      <c r="L9542">
        <v>0</v>
      </c>
      <c r="N9542">
        <v>0</v>
      </c>
      <c r="P9542">
        <v>0</v>
      </c>
      <c r="Q9542">
        <v>0</v>
      </c>
      <c r="S9542">
        <v>0</v>
      </c>
      <c r="T9542">
        <v>1.0322222222222222</v>
      </c>
    </row>
    <row r="9543" spans="1:20" x14ac:dyDescent="0.3">
      <c r="A9543" t="s">
        <v>19139</v>
      </c>
      <c r="B9543" s="171" t="s">
        <v>19140</v>
      </c>
      <c r="C9543" s="171" t="s">
        <v>15347</v>
      </c>
      <c r="D9543" s="171" t="s">
        <v>80</v>
      </c>
      <c r="E9543" s="11">
        <v>43525</v>
      </c>
      <c r="F9543">
        <v>0</v>
      </c>
      <c r="G9543">
        <v>0</v>
      </c>
      <c r="I9543">
        <v>0</v>
      </c>
      <c r="J9543">
        <v>0</v>
      </c>
      <c r="L9543">
        <v>0</v>
      </c>
      <c r="N9543">
        <v>0</v>
      </c>
      <c r="P9543">
        <v>0</v>
      </c>
      <c r="Q9543">
        <v>0</v>
      </c>
      <c r="S9543">
        <v>0</v>
      </c>
      <c r="T9543">
        <v>1.0322222222222222</v>
      </c>
    </row>
    <row r="9544" spans="1:20" x14ac:dyDescent="0.3">
      <c r="A9544" t="s">
        <v>19141</v>
      </c>
      <c r="B9544" s="171" t="s">
        <v>19142</v>
      </c>
      <c r="C9544" s="171" t="s">
        <v>203</v>
      </c>
      <c r="D9544" s="171" t="s">
        <v>80</v>
      </c>
      <c r="E9544" s="11">
        <v>43525</v>
      </c>
      <c r="F9544">
        <v>3.5</v>
      </c>
      <c r="G9544">
        <v>3.5</v>
      </c>
      <c r="I9544">
        <v>14</v>
      </c>
      <c r="J9544">
        <v>20</v>
      </c>
      <c r="L9544">
        <v>20</v>
      </c>
      <c r="N9544">
        <v>14</v>
      </c>
      <c r="P9544">
        <v>0</v>
      </c>
      <c r="Q9544">
        <v>0</v>
      </c>
      <c r="S9544">
        <v>0</v>
      </c>
      <c r="T9544">
        <v>0.93088484848484865</v>
      </c>
    </row>
    <row r="9545" spans="1:20" x14ac:dyDescent="0.3">
      <c r="A9545" t="s">
        <v>19143</v>
      </c>
      <c r="B9545" s="171" t="s">
        <v>19144</v>
      </c>
      <c r="C9545" s="171" t="s">
        <v>15340</v>
      </c>
      <c r="D9545" s="171" t="s">
        <v>15341</v>
      </c>
      <c r="E9545" s="11">
        <v>43525</v>
      </c>
      <c r="F9545">
        <v>1.5</v>
      </c>
      <c r="G9545">
        <v>2.5</v>
      </c>
      <c r="I9545">
        <v>4</v>
      </c>
      <c r="J9545">
        <v>8</v>
      </c>
      <c r="L9545">
        <v>14</v>
      </c>
      <c r="N9545">
        <v>3</v>
      </c>
      <c r="P9545">
        <v>0</v>
      </c>
      <c r="Q9545">
        <v>1</v>
      </c>
      <c r="S9545">
        <v>1</v>
      </c>
      <c r="T9545">
        <v>0.8139831922463503</v>
      </c>
    </row>
    <row r="9546" spans="1:20" x14ac:dyDescent="0.3">
      <c r="A9546" t="s">
        <v>19145</v>
      </c>
      <c r="B9546" s="171" t="s">
        <v>19146</v>
      </c>
      <c r="C9546" s="171" t="s">
        <v>15344</v>
      </c>
      <c r="D9546" s="171" t="s">
        <v>15341</v>
      </c>
      <c r="E9546" s="11">
        <v>43525</v>
      </c>
      <c r="F9546">
        <v>0</v>
      </c>
      <c r="G9546">
        <v>0</v>
      </c>
      <c r="I9546">
        <v>0</v>
      </c>
      <c r="J9546">
        <v>0</v>
      </c>
      <c r="L9546">
        <v>0</v>
      </c>
      <c r="N9546">
        <v>0</v>
      </c>
      <c r="P9546">
        <v>0</v>
      </c>
      <c r="Q9546">
        <v>0</v>
      </c>
      <c r="S9546">
        <v>0</v>
      </c>
      <c r="T9546">
        <v>0.74780225330225336</v>
      </c>
    </row>
    <row r="9547" spans="1:20" x14ac:dyDescent="0.3">
      <c r="A9547" t="s">
        <v>19147</v>
      </c>
      <c r="B9547" s="171" t="s">
        <v>19148</v>
      </c>
      <c r="C9547" s="171" t="s">
        <v>15347</v>
      </c>
      <c r="D9547" s="171" t="s">
        <v>15341</v>
      </c>
      <c r="E9547" s="11">
        <v>43525</v>
      </c>
      <c r="F9547">
        <v>2</v>
      </c>
      <c r="G9547">
        <v>2.5</v>
      </c>
      <c r="I9547">
        <v>11</v>
      </c>
      <c r="J9547">
        <v>11</v>
      </c>
      <c r="L9547">
        <v>14</v>
      </c>
      <c r="N9547">
        <v>10</v>
      </c>
      <c r="P9547">
        <v>0</v>
      </c>
      <c r="Q9547">
        <v>0</v>
      </c>
      <c r="S9547">
        <v>1</v>
      </c>
      <c r="T9547">
        <v>0.81045140350877198</v>
      </c>
    </row>
    <row r="9548" spans="1:20" x14ac:dyDescent="0.3">
      <c r="A9548" t="s">
        <v>19149</v>
      </c>
      <c r="B9548" s="171" t="s">
        <v>19150</v>
      </c>
      <c r="C9548" s="171" t="s">
        <v>203</v>
      </c>
      <c r="D9548" s="171" t="s">
        <v>15341</v>
      </c>
      <c r="E9548" s="11">
        <v>43525</v>
      </c>
      <c r="F9548">
        <v>0</v>
      </c>
      <c r="G9548">
        <v>0</v>
      </c>
      <c r="I9548">
        <v>0</v>
      </c>
      <c r="J9548">
        <v>0</v>
      </c>
      <c r="L9548">
        <v>0</v>
      </c>
      <c r="N9548">
        <v>0</v>
      </c>
      <c r="P9548">
        <v>0</v>
      </c>
      <c r="Q9548">
        <v>0</v>
      </c>
      <c r="S9548">
        <v>0</v>
      </c>
      <c r="T9548">
        <v>0.81401618181818181</v>
      </c>
    </row>
    <row r="9549" spans="1:20" x14ac:dyDescent="0.3">
      <c r="A9549" t="s">
        <v>19151</v>
      </c>
      <c r="B9549" s="171" t="s">
        <v>19152</v>
      </c>
      <c r="C9549" s="171" t="s">
        <v>18126</v>
      </c>
      <c r="D9549" s="171" t="s">
        <v>80</v>
      </c>
      <c r="E9549" s="11">
        <v>43525</v>
      </c>
      <c r="F9549">
        <v>2</v>
      </c>
      <c r="G9549">
        <v>3</v>
      </c>
      <c r="I9549">
        <v>4</v>
      </c>
      <c r="J9549">
        <v>16</v>
      </c>
      <c r="L9549">
        <v>18</v>
      </c>
      <c r="N9549">
        <v>3</v>
      </c>
      <c r="O9549">
        <v>0.5</v>
      </c>
      <c r="P9549">
        <v>0</v>
      </c>
      <c r="Q9549">
        <v>0</v>
      </c>
      <c r="S9549">
        <v>1</v>
      </c>
      <c r="T9549">
        <v>0.77782075757575753</v>
      </c>
    </row>
    <row r="9550" spans="1:20" x14ac:dyDescent="0.3">
      <c r="A9550" t="s">
        <v>19153</v>
      </c>
      <c r="B9550" s="171" t="s">
        <v>19154</v>
      </c>
      <c r="C9550" s="171" t="s">
        <v>128</v>
      </c>
      <c r="D9550" s="171" t="s">
        <v>80</v>
      </c>
      <c r="E9550" s="11">
        <v>43525</v>
      </c>
      <c r="F9550">
        <v>0</v>
      </c>
      <c r="G9550">
        <v>0</v>
      </c>
      <c r="I9550">
        <v>0</v>
      </c>
      <c r="J9550">
        <v>0</v>
      </c>
      <c r="L9550">
        <v>0</v>
      </c>
      <c r="N9550">
        <v>0</v>
      </c>
      <c r="P9550">
        <v>0</v>
      </c>
      <c r="Q9550">
        <v>0</v>
      </c>
      <c r="S9550">
        <v>0</v>
      </c>
      <c r="T9550">
        <v>0.83591594202898545</v>
      </c>
    </row>
    <row r="9551" spans="1:20" x14ac:dyDescent="0.3">
      <c r="A9551" t="s">
        <v>19155</v>
      </c>
      <c r="B9551" s="171" t="s">
        <v>19156</v>
      </c>
      <c r="C9551" s="171" t="s">
        <v>14824</v>
      </c>
      <c r="D9551" s="171" t="s">
        <v>80</v>
      </c>
      <c r="E9551" s="11">
        <v>43525</v>
      </c>
      <c r="F9551">
        <v>0</v>
      </c>
      <c r="G9551">
        <v>0</v>
      </c>
      <c r="I9551">
        <v>0</v>
      </c>
      <c r="J9551">
        <v>0</v>
      </c>
      <c r="L9551">
        <v>0</v>
      </c>
      <c r="N9551">
        <v>0</v>
      </c>
      <c r="P9551">
        <v>0</v>
      </c>
      <c r="Q9551">
        <v>0</v>
      </c>
      <c r="S9551">
        <v>0</v>
      </c>
      <c r="T9551">
        <v>0.84062989417989431</v>
      </c>
    </row>
    <row r="9552" spans="1:20" x14ac:dyDescent="0.3">
      <c r="A9552" t="s">
        <v>19157</v>
      </c>
      <c r="B9552" s="171" t="s">
        <v>19158</v>
      </c>
      <c r="C9552" s="171" t="s">
        <v>152</v>
      </c>
      <c r="D9552" s="171" t="s">
        <v>80</v>
      </c>
      <c r="E9552" s="11">
        <v>43525</v>
      </c>
      <c r="F9552">
        <v>3.5</v>
      </c>
      <c r="G9552">
        <v>4</v>
      </c>
      <c r="I9552">
        <v>20</v>
      </c>
      <c r="J9552">
        <v>23</v>
      </c>
      <c r="L9552">
        <v>24</v>
      </c>
      <c r="N9552">
        <v>18</v>
      </c>
      <c r="O9552">
        <v>0.5</v>
      </c>
      <c r="P9552">
        <v>2</v>
      </c>
      <c r="Q9552">
        <v>8</v>
      </c>
      <c r="S9552">
        <v>2</v>
      </c>
      <c r="T9552">
        <v>0.92750431034482761</v>
      </c>
    </row>
    <row r="9553" spans="1:20" x14ac:dyDescent="0.3">
      <c r="A9553" t="s">
        <v>19159</v>
      </c>
      <c r="B9553" s="171" t="s">
        <v>19160</v>
      </c>
      <c r="C9553" s="171" t="s">
        <v>194</v>
      </c>
      <c r="D9553" s="171" t="s">
        <v>80</v>
      </c>
      <c r="E9553" s="11">
        <v>43525</v>
      </c>
      <c r="F9553">
        <v>5.5</v>
      </c>
      <c r="G9553">
        <v>6</v>
      </c>
      <c r="I9553">
        <v>27</v>
      </c>
      <c r="J9553">
        <v>35</v>
      </c>
      <c r="L9553">
        <v>40</v>
      </c>
      <c r="N9553">
        <v>20</v>
      </c>
      <c r="O9553">
        <v>1.0249999999999999</v>
      </c>
      <c r="P9553">
        <v>7</v>
      </c>
      <c r="Q9553">
        <v>10</v>
      </c>
      <c r="S9553">
        <v>7</v>
      </c>
      <c r="T9553">
        <v>0.88948374542124553</v>
      </c>
    </row>
    <row r="9554" spans="1:20" x14ac:dyDescent="0.3">
      <c r="A9554" t="s">
        <v>19161</v>
      </c>
      <c r="B9554" s="171" t="s">
        <v>19162</v>
      </c>
      <c r="C9554" s="171" t="s">
        <v>18137</v>
      </c>
      <c r="D9554" s="171" t="s">
        <v>80</v>
      </c>
      <c r="E9554" s="11">
        <v>43525</v>
      </c>
      <c r="F9554">
        <v>0</v>
      </c>
      <c r="G9554">
        <v>0</v>
      </c>
      <c r="I9554">
        <v>0</v>
      </c>
      <c r="J9554">
        <v>0</v>
      </c>
      <c r="L9554">
        <v>0</v>
      </c>
      <c r="N9554">
        <v>0</v>
      </c>
      <c r="P9554">
        <v>0</v>
      </c>
      <c r="Q9554">
        <v>0</v>
      </c>
      <c r="S9554">
        <v>0</v>
      </c>
      <c r="T9554">
        <v>0.95516576086956517</v>
      </c>
    </row>
    <row r="9555" spans="1:20" x14ac:dyDescent="0.3">
      <c r="A9555" t="s">
        <v>19163</v>
      </c>
      <c r="B9555" s="171" t="s">
        <v>19164</v>
      </c>
      <c r="C9555" s="171" t="s">
        <v>18140</v>
      </c>
      <c r="D9555" s="171" t="s">
        <v>80</v>
      </c>
      <c r="E9555" s="11">
        <v>43525</v>
      </c>
      <c r="F9555">
        <v>0</v>
      </c>
      <c r="G9555">
        <v>0</v>
      </c>
      <c r="I9555">
        <v>0</v>
      </c>
      <c r="J9555">
        <v>0</v>
      </c>
      <c r="L9555">
        <v>0</v>
      </c>
      <c r="N9555">
        <v>0</v>
      </c>
      <c r="P9555">
        <v>0</v>
      </c>
      <c r="Q9555">
        <v>0</v>
      </c>
      <c r="S9555">
        <v>0</v>
      </c>
      <c r="T9555">
        <v>0.80069383394383398</v>
      </c>
    </row>
    <row r="9556" spans="1:20" x14ac:dyDescent="0.3">
      <c r="A9556" t="s">
        <v>19165</v>
      </c>
      <c r="B9556" s="171" t="s">
        <v>19166</v>
      </c>
      <c r="C9556" s="171" t="s">
        <v>236</v>
      </c>
      <c r="D9556" s="171" t="s">
        <v>80</v>
      </c>
      <c r="E9556" s="11">
        <v>43525</v>
      </c>
      <c r="F9556">
        <v>0</v>
      </c>
      <c r="G9556">
        <v>0</v>
      </c>
      <c r="I9556">
        <v>0</v>
      </c>
      <c r="J9556">
        <v>0</v>
      </c>
      <c r="L9556">
        <v>0</v>
      </c>
      <c r="N9556">
        <v>0</v>
      </c>
      <c r="P9556">
        <v>0</v>
      </c>
      <c r="Q9556">
        <v>0</v>
      </c>
      <c r="S9556">
        <v>0</v>
      </c>
      <c r="T9556">
        <v>0.81339401709401715</v>
      </c>
    </row>
    <row r="9557" spans="1:20" x14ac:dyDescent="0.3">
      <c r="A9557" t="s">
        <v>19167</v>
      </c>
      <c r="B9557" s="171" t="s">
        <v>19168</v>
      </c>
      <c r="C9557" s="171" t="s">
        <v>239</v>
      </c>
      <c r="D9557" s="171" t="s">
        <v>80</v>
      </c>
      <c r="E9557" s="11">
        <v>43525</v>
      </c>
      <c r="F9557">
        <v>0</v>
      </c>
      <c r="G9557">
        <v>0</v>
      </c>
      <c r="I9557">
        <v>0</v>
      </c>
      <c r="J9557">
        <v>0</v>
      </c>
      <c r="L9557">
        <v>0</v>
      </c>
      <c r="N9557">
        <v>0</v>
      </c>
      <c r="P9557">
        <v>0</v>
      </c>
      <c r="Q9557">
        <v>0</v>
      </c>
      <c r="S9557">
        <v>0</v>
      </c>
      <c r="T9557">
        <v>0.80700115942028994</v>
      </c>
    </row>
    <row r="9558" spans="1:20" x14ac:dyDescent="0.3">
      <c r="A9558" t="s">
        <v>19169</v>
      </c>
      <c r="B9558" s="171" t="s">
        <v>19170</v>
      </c>
      <c r="C9558" s="171" t="s">
        <v>176</v>
      </c>
      <c r="D9558" s="171" t="s">
        <v>80</v>
      </c>
      <c r="E9558" s="11">
        <v>43525</v>
      </c>
      <c r="F9558">
        <v>3</v>
      </c>
      <c r="G9558">
        <v>3</v>
      </c>
      <c r="I9558">
        <v>24</v>
      </c>
      <c r="J9558">
        <v>18</v>
      </c>
      <c r="L9558">
        <v>18</v>
      </c>
      <c r="N9558">
        <v>17</v>
      </c>
      <c r="P9558">
        <v>2</v>
      </c>
      <c r="Q9558">
        <v>3</v>
      </c>
      <c r="S9558">
        <v>7</v>
      </c>
      <c r="T9558">
        <v>0.87736126984126983</v>
      </c>
    </row>
    <row r="9559" spans="1:20" x14ac:dyDescent="0.3">
      <c r="A9559" t="s">
        <v>19171</v>
      </c>
      <c r="B9559" s="171" t="s">
        <v>19172</v>
      </c>
      <c r="C9559" s="171" t="s">
        <v>206</v>
      </c>
      <c r="D9559" s="171" t="s">
        <v>80</v>
      </c>
      <c r="E9559" s="11">
        <v>43525</v>
      </c>
      <c r="F9559">
        <v>3</v>
      </c>
      <c r="G9559">
        <v>2.5</v>
      </c>
      <c r="I9559">
        <v>7</v>
      </c>
      <c r="J9559">
        <v>17</v>
      </c>
      <c r="L9559">
        <v>14</v>
      </c>
      <c r="N9559">
        <v>5</v>
      </c>
      <c r="P9559">
        <v>0</v>
      </c>
      <c r="Q9559">
        <v>0</v>
      </c>
      <c r="S9559">
        <v>2</v>
      </c>
      <c r="T9559">
        <v>0.87040079365079359</v>
      </c>
    </row>
    <row r="9560" spans="1:20" x14ac:dyDescent="0.3">
      <c r="A9560" t="s">
        <v>19173</v>
      </c>
      <c r="B9560" s="171" t="s">
        <v>19174</v>
      </c>
      <c r="C9560" s="171" t="s">
        <v>176</v>
      </c>
      <c r="D9560" s="171" t="s">
        <v>15341</v>
      </c>
      <c r="E9560" s="11">
        <v>43525</v>
      </c>
      <c r="F9560">
        <v>1.5</v>
      </c>
      <c r="G9560">
        <v>1.5</v>
      </c>
      <c r="I9560">
        <v>9</v>
      </c>
      <c r="J9560">
        <v>7</v>
      </c>
      <c r="L9560">
        <v>8</v>
      </c>
      <c r="N9560">
        <v>8</v>
      </c>
      <c r="P9560">
        <v>0</v>
      </c>
      <c r="Q9560">
        <v>0</v>
      </c>
      <c r="S9560">
        <v>1</v>
      </c>
      <c r="T9560">
        <v>0.88491572348746272</v>
      </c>
    </row>
    <row r="9561" spans="1:20" x14ac:dyDescent="0.3">
      <c r="A9561" t="s">
        <v>19175</v>
      </c>
      <c r="B9561" s="171" t="s">
        <v>19176</v>
      </c>
      <c r="C9561" s="171" t="s">
        <v>206</v>
      </c>
      <c r="D9561" s="171" t="s">
        <v>15341</v>
      </c>
      <c r="E9561" s="11">
        <v>43525</v>
      </c>
      <c r="F9561">
        <v>0</v>
      </c>
      <c r="G9561">
        <v>0.5</v>
      </c>
      <c r="I9561">
        <v>0</v>
      </c>
      <c r="J9561">
        <v>0</v>
      </c>
      <c r="L9561">
        <v>3</v>
      </c>
      <c r="N9561">
        <v>0</v>
      </c>
      <c r="P9561">
        <v>0</v>
      </c>
      <c r="Q9561">
        <v>0</v>
      </c>
      <c r="S9561">
        <v>0</v>
      </c>
      <c r="T9561">
        <v>0.89801587301587305</v>
      </c>
    </row>
    <row r="9562" spans="1:20" x14ac:dyDescent="0.3">
      <c r="A9562" t="s">
        <v>19177</v>
      </c>
      <c r="B9562" s="171" t="s">
        <v>19178</v>
      </c>
      <c r="C9562" s="171" t="s">
        <v>16544</v>
      </c>
      <c r="D9562" s="171" t="s">
        <v>15341</v>
      </c>
      <c r="E9562" s="11">
        <v>43525</v>
      </c>
      <c r="F9562">
        <v>1.5</v>
      </c>
      <c r="G9562">
        <v>1.5</v>
      </c>
      <c r="I9562">
        <v>7</v>
      </c>
      <c r="J9562">
        <v>8</v>
      </c>
      <c r="L9562">
        <v>9</v>
      </c>
      <c r="N9562">
        <v>7</v>
      </c>
      <c r="P9562">
        <v>0</v>
      </c>
      <c r="Q9562">
        <v>2</v>
      </c>
      <c r="S9562">
        <v>0</v>
      </c>
    </row>
    <row r="9563" spans="1:20" x14ac:dyDescent="0.3">
      <c r="A9563" t="s">
        <v>19179</v>
      </c>
      <c r="B9563" s="171" t="s">
        <v>19180</v>
      </c>
      <c r="C9563" s="171" t="s">
        <v>113</v>
      </c>
      <c r="D9563" s="171" t="s">
        <v>80</v>
      </c>
      <c r="E9563" s="11">
        <v>43525</v>
      </c>
      <c r="F9563">
        <v>5.5</v>
      </c>
      <c r="G9563">
        <v>4.5</v>
      </c>
      <c r="I9563">
        <v>18</v>
      </c>
      <c r="J9563">
        <v>31</v>
      </c>
      <c r="L9563">
        <v>26</v>
      </c>
      <c r="N9563">
        <v>16</v>
      </c>
      <c r="P9563">
        <v>1</v>
      </c>
      <c r="Q9563">
        <v>1</v>
      </c>
      <c r="S9563">
        <v>2</v>
      </c>
      <c r="T9563">
        <v>0.77100000000000002</v>
      </c>
    </row>
    <row r="9564" spans="1:20" x14ac:dyDescent="0.3">
      <c r="A9564" t="s">
        <v>19181</v>
      </c>
      <c r="B9564" s="171" t="s">
        <v>19182</v>
      </c>
      <c r="C9564" s="171" t="s">
        <v>131</v>
      </c>
      <c r="D9564" s="171" t="s">
        <v>80</v>
      </c>
      <c r="E9564" s="11">
        <v>43525</v>
      </c>
      <c r="F9564">
        <v>0</v>
      </c>
      <c r="G9564">
        <v>0</v>
      </c>
      <c r="I9564">
        <v>0</v>
      </c>
      <c r="J9564">
        <v>0</v>
      </c>
      <c r="L9564">
        <v>0</v>
      </c>
      <c r="N9564">
        <v>0</v>
      </c>
      <c r="P9564">
        <v>0</v>
      </c>
      <c r="Q9564">
        <v>0</v>
      </c>
      <c r="S9564">
        <v>0</v>
      </c>
    </row>
    <row r="9565" spans="1:20" x14ac:dyDescent="0.3">
      <c r="A9565" t="s">
        <v>19183</v>
      </c>
      <c r="B9565" s="171" t="s">
        <v>19184</v>
      </c>
      <c r="C9565" s="171" t="s">
        <v>14843</v>
      </c>
      <c r="D9565" s="171" t="s">
        <v>80</v>
      </c>
      <c r="E9565" s="11">
        <v>43525</v>
      </c>
      <c r="F9565">
        <v>0</v>
      </c>
      <c r="G9565">
        <v>0</v>
      </c>
      <c r="I9565">
        <v>0</v>
      </c>
      <c r="J9565">
        <v>0</v>
      </c>
      <c r="L9565">
        <v>0</v>
      </c>
      <c r="N9565">
        <v>0</v>
      </c>
      <c r="P9565">
        <v>0</v>
      </c>
      <c r="Q9565">
        <v>0</v>
      </c>
      <c r="S9565">
        <v>0</v>
      </c>
    </row>
    <row r="9566" spans="1:20" x14ac:dyDescent="0.3">
      <c r="A9566" t="s">
        <v>19185</v>
      </c>
      <c r="B9566" s="171" t="s">
        <v>19186</v>
      </c>
      <c r="C9566" s="171" t="s">
        <v>155</v>
      </c>
      <c r="D9566" s="171" t="s">
        <v>80</v>
      </c>
      <c r="E9566" s="11">
        <v>43525</v>
      </c>
      <c r="F9566">
        <v>2.5</v>
      </c>
      <c r="G9566">
        <v>1.5</v>
      </c>
      <c r="I9566">
        <v>6</v>
      </c>
      <c r="J9566">
        <v>14</v>
      </c>
      <c r="L9566">
        <v>9</v>
      </c>
      <c r="N9566">
        <v>6</v>
      </c>
      <c r="P9566">
        <v>0</v>
      </c>
      <c r="Q9566">
        <v>1</v>
      </c>
      <c r="S9566">
        <v>0</v>
      </c>
    </row>
    <row r="9567" spans="1:20" x14ac:dyDescent="0.3">
      <c r="A9567" t="s">
        <v>19187</v>
      </c>
      <c r="B9567" s="171" t="s">
        <v>19188</v>
      </c>
      <c r="C9567" s="171" t="s">
        <v>16232</v>
      </c>
      <c r="D9567" s="171" t="s">
        <v>80</v>
      </c>
      <c r="E9567" s="11">
        <v>43525</v>
      </c>
      <c r="F9567">
        <v>1.5</v>
      </c>
      <c r="G9567">
        <v>1.5</v>
      </c>
      <c r="I9567">
        <v>5</v>
      </c>
      <c r="J9567">
        <v>8</v>
      </c>
      <c r="L9567">
        <v>8</v>
      </c>
      <c r="N9567">
        <v>5</v>
      </c>
      <c r="P9567">
        <v>0</v>
      </c>
      <c r="Q9567">
        <v>1</v>
      </c>
      <c r="S9567">
        <v>0</v>
      </c>
    </row>
    <row r="9568" spans="1:20" x14ac:dyDescent="0.3">
      <c r="A9568" t="s">
        <v>19189</v>
      </c>
      <c r="B9568" s="171" t="s">
        <v>19190</v>
      </c>
      <c r="C9568" s="171" t="s">
        <v>16557</v>
      </c>
      <c r="D9568" s="171" t="s">
        <v>80</v>
      </c>
      <c r="E9568" s="11">
        <v>43525</v>
      </c>
      <c r="F9568">
        <v>0</v>
      </c>
      <c r="G9568">
        <v>0</v>
      </c>
      <c r="I9568">
        <v>0</v>
      </c>
      <c r="J9568">
        <v>0</v>
      </c>
      <c r="L9568">
        <v>0</v>
      </c>
      <c r="N9568">
        <v>0</v>
      </c>
      <c r="P9568">
        <v>0</v>
      </c>
      <c r="Q9568">
        <v>0</v>
      </c>
      <c r="S9568">
        <v>0</v>
      </c>
    </row>
    <row r="9569" spans="1:20" x14ac:dyDescent="0.3">
      <c r="A9569" t="s">
        <v>19191</v>
      </c>
      <c r="B9569" s="171" t="s">
        <v>19192</v>
      </c>
      <c r="C9569" s="171" t="s">
        <v>188</v>
      </c>
      <c r="D9569" s="171" t="s">
        <v>80</v>
      </c>
      <c r="E9569" s="11">
        <v>43525</v>
      </c>
      <c r="F9569">
        <v>6.5</v>
      </c>
      <c r="G9569">
        <v>6</v>
      </c>
      <c r="I9569">
        <v>16</v>
      </c>
      <c r="J9569">
        <v>38</v>
      </c>
      <c r="L9569">
        <v>35</v>
      </c>
      <c r="N9569">
        <v>15</v>
      </c>
      <c r="P9569">
        <v>0</v>
      </c>
      <c r="Q9569">
        <v>0</v>
      </c>
      <c r="S9569">
        <v>1</v>
      </c>
    </row>
    <row r="9570" spans="1:20" x14ac:dyDescent="0.3">
      <c r="A9570" t="s">
        <v>19193</v>
      </c>
      <c r="B9570" s="171" t="s">
        <v>19194</v>
      </c>
      <c r="C9570" s="171" t="s">
        <v>227</v>
      </c>
      <c r="D9570" s="171" t="s">
        <v>80</v>
      </c>
      <c r="E9570" s="11">
        <v>43525</v>
      </c>
      <c r="F9570">
        <v>0</v>
      </c>
      <c r="G9570">
        <v>0</v>
      </c>
      <c r="I9570">
        <v>0</v>
      </c>
      <c r="J9570">
        <v>0</v>
      </c>
      <c r="L9570">
        <v>0</v>
      </c>
      <c r="N9570">
        <v>0</v>
      </c>
      <c r="P9570">
        <v>0</v>
      </c>
      <c r="Q9570">
        <v>0</v>
      </c>
      <c r="S9570">
        <v>0</v>
      </c>
    </row>
    <row r="9571" spans="1:20" x14ac:dyDescent="0.3">
      <c r="A9571" t="s">
        <v>19195</v>
      </c>
      <c r="B9571" s="171" t="s">
        <v>19196</v>
      </c>
      <c r="C9571" s="171" t="s">
        <v>116</v>
      </c>
      <c r="D9571" s="171" t="s">
        <v>80</v>
      </c>
      <c r="E9571" s="11">
        <v>43525</v>
      </c>
      <c r="F9571">
        <v>5</v>
      </c>
      <c r="G9571">
        <v>5</v>
      </c>
      <c r="I9571">
        <v>59</v>
      </c>
      <c r="J9571">
        <v>55</v>
      </c>
      <c r="L9571">
        <v>64</v>
      </c>
      <c r="N9571">
        <v>59</v>
      </c>
      <c r="P9571">
        <v>0</v>
      </c>
      <c r="Q9571">
        <v>0</v>
      </c>
      <c r="S9571">
        <v>0</v>
      </c>
    </row>
    <row r="9572" spans="1:20" x14ac:dyDescent="0.3">
      <c r="A9572" t="s">
        <v>19197</v>
      </c>
      <c r="B9572" s="171" t="s">
        <v>19198</v>
      </c>
      <c r="C9572" s="171" t="s">
        <v>9862</v>
      </c>
      <c r="D9572" s="171" t="s">
        <v>80</v>
      </c>
      <c r="E9572" s="11">
        <v>43525</v>
      </c>
      <c r="F9572">
        <v>0</v>
      </c>
      <c r="G9572">
        <v>0</v>
      </c>
      <c r="I9572">
        <v>0</v>
      </c>
      <c r="J9572">
        <v>0</v>
      </c>
      <c r="L9572">
        <v>0</v>
      </c>
      <c r="N9572">
        <v>0</v>
      </c>
      <c r="P9572">
        <v>0</v>
      </c>
      <c r="Q9572">
        <v>0</v>
      </c>
      <c r="S9572">
        <v>0</v>
      </c>
    </row>
    <row r="9573" spans="1:20" x14ac:dyDescent="0.3">
      <c r="A9573" t="s">
        <v>19199</v>
      </c>
      <c r="B9573" s="171" t="s">
        <v>19200</v>
      </c>
      <c r="C9573" s="171" t="s">
        <v>140</v>
      </c>
      <c r="D9573" s="171" t="s">
        <v>80</v>
      </c>
      <c r="E9573" s="11">
        <v>43525</v>
      </c>
      <c r="F9573">
        <v>6</v>
      </c>
      <c r="G9573">
        <v>6</v>
      </c>
      <c r="I9573">
        <v>54</v>
      </c>
      <c r="J9573">
        <v>66</v>
      </c>
      <c r="L9573">
        <v>66</v>
      </c>
      <c r="N9573">
        <v>54</v>
      </c>
      <c r="P9573">
        <v>0</v>
      </c>
      <c r="Q9573">
        <v>0</v>
      </c>
      <c r="S9573">
        <v>0</v>
      </c>
    </row>
    <row r="9574" spans="1:20" x14ac:dyDescent="0.3">
      <c r="A9574" t="s">
        <v>19201</v>
      </c>
      <c r="B9574" s="171" t="s">
        <v>19202</v>
      </c>
      <c r="C9574" s="171" t="s">
        <v>8590</v>
      </c>
      <c r="D9574" s="171" t="s">
        <v>80</v>
      </c>
      <c r="E9574" s="11">
        <v>43525</v>
      </c>
      <c r="F9574">
        <v>0</v>
      </c>
      <c r="G9574">
        <v>0</v>
      </c>
      <c r="I9574">
        <v>0</v>
      </c>
      <c r="J9574">
        <v>0</v>
      </c>
      <c r="L9574">
        <v>0</v>
      </c>
      <c r="N9574">
        <v>0</v>
      </c>
      <c r="P9574">
        <v>0</v>
      </c>
      <c r="Q9574">
        <v>0</v>
      </c>
      <c r="S9574">
        <v>0</v>
      </c>
    </row>
    <row r="9575" spans="1:20" x14ac:dyDescent="0.3">
      <c r="A9575" t="s">
        <v>19203</v>
      </c>
      <c r="B9575" s="171" t="s">
        <v>19204</v>
      </c>
      <c r="C9575" s="171" t="s">
        <v>170</v>
      </c>
      <c r="D9575" s="171" t="s">
        <v>80</v>
      </c>
      <c r="E9575" s="11">
        <v>43525</v>
      </c>
      <c r="F9575">
        <v>4</v>
      </c>
      <c r="G9575">
        <v>5.5</v>
      </c>
      <c r="I9575">
        <v>37</v>
      </c>
      <c r="J9575">
        <v>44</v>
      </c>
      <c r="L9575">
        <v>62</v>
      </c>
      <c r="N9575">
        <v>36</v>
      </c>
      <c r="P9575">
        <v>0</v>
      </c>
      <c r="Q9575">
        <v>0</v>
      </c>
      <c r="S9575">
        <v>1</v>
      </c>
    </row>
    <row r="9576" spans="1:20" x14ac:dyDescent="0.3">
      <c r="A9576" t="s">
        <v>19205</v>
      </c>
      <c r="B9576" s="171" t="s">
        <v>19206</v>
      </c>
      <c r="C9576" s="171" t="s">
        <v>182</v>
      </c>
      <c r="D9576" s="171" t="s">
        <v>80</v>
      </c>
      <c r="E9576" s="11">
        <v>43525</v>
      </c>
      <c r="F9576">
        <v>8</v>
      </c>
      <c r="G9576">
        <v>8</v>
      </c>
      <c r="I9576">
        <v>115</v>
      </c>
      <c r="J9576">
        <v>91</v>
      </c>
      <c r="L9576">
        <v>91</v>
      </c>
      <c r="N9576">
        <v>109</v>
      </c>
      <c r="P9576">
        <v>6</v>
      </c>
      <c r="Q9576">
        <v>11</v>
      </c>
      <c r="S9576">
        <v>6</v>
      </c>
    </row>
    <row r="9577" spans="1:20" x14ac:dyDescent="0.3">
      <c r="A9577" t="s">
        <v>19207</v>
      </c>
      <c r="B9577" s="171" t="s">
        <v>19208</v>
      </c>
      <c r="C9577" s="171" t="s">
        <v>197</v>
      </c>
      <c r="D9577" s="171" t="s">
        <v>80</v>
      </c>
      <c r="E9577" s="11">
        <v>43525</v>
      </c>
      <c r="F9577">
        <v>8.5</v>
      </c>
      <c r="G9577">
        <v>9.5</v>
      </c>
      <c r="I9577">
        <v>59</v>
      </c>
      <c r="J9577">
        <v>84</v>
      </c>
      <c r="L9577">
        <v>98</v>
      </c>
      <c r="N9577">
        <v>37</v>
      </c>
      <c r="P9577">
        <v>7</v>
      </c>
      <c r="Q9577">
        <v>9</v>
      </c>
      <c r="S9577">
        <v>22</v>
      </c>
    </row>
    <row r="9578" spans="1:20" x14ac:dyDescent="0.3">
      <c r="A9578" t="s">
        <v>19209</v>
      </c>
      <c r="B9578" s="171" t="s">
        <v>19210</v>
      </c>
      <c r="C9578" s="171" t="s">
        <v>218</v>
      </c>
      <c r="D9578" s="171" t="s">
        <v>80</v>
      </c>
      <c r="E9578" s="11">
        <v>43525</v>
      </c>
      <c r="F9578">
        <v>1.5</v>
      </c>
      <c r="G9578">
        <v>3.5</v>
      </c>
      <c r="I9578">
        <v>25</v>
      </c>
      <c r="J9578">
        <v>18</v>
      </c>
      <c r="L9578">
        <v>46</v>
      </c>
      <c r="N9578">
        <v>24</v>
      </c>
      <c r="P9578">
        <v>0</v>
      </c>
      <c r="Q9578">
        <v>0</v>
      </c>
      <c r="S9578">
        <v>1</v>
      </c>
    </row>
    <row r="9579" spans="1:20" x14ac:dyDescent="0.3">
      <c r="A9579" t="s">
        <v>19211</v>
      </c>
      <c r="B9579" s="171" t="s">
        <v>19212</v>
      </c>
      <c r="C9579" s="171" t="s">
        <v>230</v>
      </c>
      <c r="D9579" s="171" t="s">
        <v>80</v>
      </c>
      <c r="E9579" s="11">
        <v>43525</v>
      </c>
      <c r="F9579">
        <v>0</v>
      </c>
      <c r="G9579">
        <v>0</v>
      </c>
      <c r="I9579">
        <v>0</v>
      </c>
      <c r="J9579">
        <v>0</v>
      </c>
      <c r="L9579">
        <v>0</v>
      </c>
      <c r="N9579">
        <v>0</v>
      </c>
      <c r="P9579">
        <v>0</v>
      </c>
      <c r="Q9579">
        <v>0</v>
      </c>
      <c r="S9579">
        <v>0</v>
      </c>
    </row>
    <row r="9580" spans="1:20" x14ac:dyDescent="0.3">
      <c r="A9580" t="s">
        <v>19213</v>
      </c>
      <c r="B9580" s="171" t="s">
        <v>19214</v>
      </c>
      <c r="C9580" s="171" t="s">
        <v>8193</v>
      </c>
      <c r="D9580" s="171" t="s">
        <v>80</v>
      </c>
      <c r="E9580" s="11">
        <v>43525</v>
      </c>
      <c r="F9580">
        <v>0</v>
      </c>
      <c r="G9580">
        <v>0</v>
      </c>
      <c r="I9580">
        <v>0</v>
      </c>
      <c r="J9580">
        <v>0</v>
      </c>
      <c r="L9580">
        <v>0</v>
      </c>
      <c r="N9580">
        <v>0</v>
      </c>
      <c r="P9580">
        <v>0</v>
      </c>
      <c r="Q9580">
        <v>0</v>
      </c>
      <c r="S9580">
        <v>0</v>
      </c>
    </row>
    <row r="9581" spans="1:20" x14ac:dyDescent="0.3">
      <c r="A9581" t="s">
        <v>19215</v>
      </c>
      <c r="B9581" s="171" t="s">
        <v>19216</v>
      </c>
      <c r="C9581" s="171" t="s">
        <v>10522</v>
      </c>
      <c r="D9581" s="171" t="s">
        <v>80</v>
      </c>
      <c r="E9581" s="11">
        <v>43525</v>
      </c>
      <c r="F9581">
        <v>0</v>
      </c>
      <c r="G9581">
        <v>0</v>
      </c>
      <c r="I9581">
        <v>0</v>
      </c>
      <c r="J9581">
        <v>0</v>
      </c>
      <c r="L9581">
        <v>0</v>
      </c>
      <c r="N9581">
        <v>0</v>
      </c>
      <c r="P9581">
        <v>0</v>
      </c>
      <c r="Q9581">
        <v>0</v>
      </c>
      <c r="S9581">
        <v>0</v>
      </c>
    </row>
    <row r="9582" spans="1:20" x14ac:dyDescent="0.3">
      <c r="A9582" t="s">
        <v>19217</v>
      </c>
      <c r="B9582" s="171" t="s">
        <v>19218</v>
      </c>
      <c r="C9582" s="171" t="s">
        <v>10525</v>
      </c>
      <c r="D9582" s="171" t="s">
        <v>80</v>
      </c>
      <c r="E9582" s="11">
        <v>43525</v>
      </c>
      <c r="F9582">
        <v>0</v>
      </c>
      <c r="G9582">
        <v>0</v>
      </c>
      <c r="I9582">
        <v>0</v>
      </c>
      <c r="J9582">
        <v>0</v>
      </c>
      <c r="L9582">
        <v>0</v>
      </c>
      <c r="N9582">
        <v>0</v>
      </c>
      <c r="P9582">
        <v>0</v>
      </c>
      <c r="Q9582">
        <v>0</v>
      </c>
      <c r="S9582">
        <v>0</v>
      </c>
    </row>
    <row r="9583" spans="1:20" x14ac:dyDescent="0.3">
      <c r="A9583" t="s">
        <v>19219</v>
      </c>
      <c r="B9583" s="171" t="s">
        <v>19220</v>
      </c>
      <c r="C9583" s="171" t="s">
        <v>10528</v>
      </c>
      <c r="D9583" s="171" t="s">
        <v>80</v>
      </c>
      <c r="E9583" s="11">
        <v>43525</v>
      </c>
      <c r="F9583">
        <v>0</v>
      </c>
      <c r="G9583">
        <v>0</v>
      </c>
      <c r="I9583">
        <v>0</v>
      </c>
      <c r="J9583">
        <v>0</v>
      </c>
      <c r="L9583">
        <v>0</v>
      </c>
      <c r="N9583">
        <v>0</v>
      </c>
      <c r="P9583">
        <v>0</v>
      </c>
      <c r="Q9583">
        <v>0</v>
      </c>
      <c r="S9583">
        <v>0</v>
      </c>
      <c r="T9583">
        <v>0.8</v>
      </c>
    </row>
    <row r="9584" spans="1:20" x14ac:dyDescent="0.3">
      <c r="A9584" t="s">
        <v>19221</v>
      </c>
      <c r="B9584" s="171" t="s">
        <v>19222</v>
      </c>
      <c r="C9584" s="171" t="s">
        <v>10531</v>
      </c>
      <c r="D9584" s="171" t="s">
        <v>80</v>
      </c>
      <c r="E9584" s="11">
        <v>43525</v>
      </c>
      <c r="F9584">
        <v>0</v>
      </c>
      <c r="G9584">
        <v>0</v>
      </c>
      <c r="I9584">
        <v>0</v>
      </c>
      <c r="J9584">
        <v>0</v>
      </c>
      <c r="L9584">
        <v>0</v>
      </c>
      <c r="N9584">
        <v>0</v>
      </c>
      <c r="P9584">
        <v>0</v>
      </c>
      <c r="Q9584">
        <v>0</v>
      </c>
      <c r="S9584">
        <v>0</v>
      </c>
    </row>
    <row r="9585" spans="1:20" x14ac:dyDescent="0.3">
      <c r="A9585" t="s">
        <v>19223</v>
      </c>
      <c r="B9585" s="171" t="s">
        <v>19224</v>
      </c>
      <c r="C9585" s="171" t="s">
        <v>14880</v>
      </c>
      <c r="D9585" s="171" t="s">
        <v>80</v>
      </c>
      <c r="E9585" s="11">
        <v>43525</v>
      </c>
      <c r="F9585">
        <v>0</v>
      </c>
      <c r="G9585">
        <v>0</v>
      </c>
      <c r="I9585">
        <v>0</v>
      </c>
      <c r="J9585">
        <v>0</v>
      </c>
      <c r="L9585">
        <v>0</v>
      </c>
      <c r="N9585">
        <v>0</v>
      </c>
      <c r="P9585">
        <v>0</v>
      </c>
      <c r="Q9585">
        <v>0</v>
      </c>
      <c r="S9585">
        <v>0</v>
      </c>
    </row>
    <row r="9586" spans="1:20" x14ac:dyDescent="0.3">
      <c r="A9586" t="s">
        <v>19225</v>
      </c>
      <c r="B9586" s="171" t="s">
        <v>19226</v>
      </c>
      <c r="C9586" s="171" t="s">
        <v>10534</v>
      </c>
      <c r="D9586" s="171" t="s">
        <v>80</v>
      </c>
      <c r="E9586" s="11">
        <v>43525</v>
      </c>
      <c r="F9586">
        <v>1.5</v>
      </c>
      <c r="G9586">
        <v>1.5</v>
      </c>
      <c r="I9586">
        <v>6</v>
      </c>
      <c r="J9586">
        <v>9</v>
      </c>
      <c r="L9586">
        <v>9</v>
      </c>
      <c r="N9586">
        <v>5</v>
      </c>
      <c r="P9586">
        <v>0</v>
      </c>
      <c r="Q9586">
        <v>0</v>
      </c>
      <c r="S9586">
        <v>1</v>
      </c>
    </row>
    <row r="9587" spans="1:20" x14ac:dyDescent="0.3">
      <c r="A9587" t="s">
        <v>19227</v>
      </c>
      <c r="B9587" s="171" t="s">
        <v>19228</v>
      </c>
      <c r="C9587" s="171" t="s">
        <v>10537</v>
      </c>
      <c r="D9587" s="171" t="s">
        <v>80</v>
      </c>
      <c r="E9587" s="11">
        <v>43525</v>
      </c>
      <c r="F9587">
        <v>4.5</v>
      </c>
      <c r="G9587">
        <v>5.5</v>
      </c>
      <c r="I9587">
        <v>12</v>
      </c>
      <c r="J9587">
        <v>26</v>
      </c>
      <c r="L9587">
        <v>32</v>
      </c>
      <c r="N9587">
        <v>12</v>
      </c>
      <c r="P9587">
        <v>0</v>
      </c>
      <c r="Q9587">
        <v>0</v>
      </c>
      <c r="S9587">
        <v>0</v>
      </c>
      <c r="T9587">
        <v>0.43</v>
      </c>
    </row>
    <row r="9588" spans="1:20" x14ac:dyDescent="0.3">
      <c r="A9588" t="s">
        <v>19229</v>
      </c>
      <c r="B9588" s="171" t="s">
        <v>19230</v>
      </c>
      <c r="C9588" s="171" t="s">
        <v>15340</v>
      </c>
      <c r="D9588" s="171" t="s">
        <v>4</v>
      </c>
      <c r="E9588" s="11">
        <v>43525</v>
      </c>
      <c r="F9588">
        <v>1.5</v>
      </c>
      <c r="G9588">
        <v>2.5</v>
      </c>
      <c r="I9588">
        <v>4</v>
      </c>
      <c r="J9588">
        <v>8</v>
      </c>
      <c r="L9588">
        <v>14</v>
      </c>
      <c r="N9588">
        <v>3</v>
      </c>
      <c r="P9588">
        <v>0</v>
      </c>
      <c r="Q9588">
        <v>1</v>
      </c>
      <c r="S9588">
        <v>1</v>
      </c>
    </row>
    <row r="9589" spans="1:20" x14ac:dyDescent="0.3">
      <c r="A9589" t="s">
        <v>19231</v>
      </c>
      <c r="B9589" s="171" t="s">
        <v>19232</v>
      </c>
      <c r="C9589" s="171" t="s">
        <v>15347</v>
      </c>
      <c r="D9589" s="171" t="s">
        <v>4</v>
      </c>
      <c r="E9589" s="11">
        <v>43525</v>
      </c>
      <c r="F9589">
        <v>2</v>
      </c>
      <c r="G9589">
        <v>2.5</v>
      </c>
      <c r="I9589">
        <v>11</v>
      </c>
      <c r="J9589">
        <v>11</v>
      </c>
      <c r="L9589">
        <v>14</v>
      </c>
      <c r="N9589">
        <v>10</v>
      </c>
      <c r="P9589">
        <v>0</v>
      </c>
      <c r="Q9589">
        <v>0</v>
      </c>
      <c r="S9589">
        <v>1</v>
      </c>
    </row>
    <row r="9590" spans="1:20" x14ac:dyDescent="0.3">
      <c r="A9590" t="s">
        <v>19233</v>
      </c>
      <c r="B9590" s="171" t="s">
        <v>19234</v>
      </c>
      <c r="C9590" s="171" t="s">
        <v>203</v>
      </c>
      <c r="D9590" s="171" t="s">
        <v>4</v>
      </c>
      <c r="E9590" s="11">
        <v>43525</v>
      </c>
      <c r="F9590">
        <v>3.5</v>
      </c>
      <c r="G9590">
        <v>3.5</v>
      </c>
      <c r="I9590">
        <v>14</v>
      </c>
      <c r="J9590">
        <v>20</v>
      </c>
      <c r="L9590">
        <v>20</v>
      </c>
      <c r="N9590">
        <v>14</v>
      </c>
      <c r="P9590">
        <v>0</v>
      </c>
      <c r="Q9590">
        <v>0</v>
      </c>
      <c r="S9590">
        <v>0</v>
      </c>
    </row>
    <row r="9591" spans="1:20" x14ac:dyDescent="0.3">
      <c r="A9591" t="s">
        <v>19235</v>
      </c>
      <c r="B9591" s="171" t="s">
        <v>19236</v>
      </c>
      <c r="C9591" s="171" t="s">
        <v>16544</v>
      </c>
      <c r="D9591" s="171" t="s">
        <v>4</v>
      </c>
      <c r="E9591" s="11">
        <v>43525</v>
      </c>
      <c r="F9591">
        <v>1.5</v>
      </c>
      <c r="G9591">
        <v>1.5</v>
      </c>
      <c r="I9591">
        <v>7</v>
      </c>
      <c r="J9591">
        <v>8</v>
      </c>
      <c r="L9591">
        <v>9</v>
      </c>
      <c r="N9591">
        <v>7</v>
      </c>
      <c r="P9591">
        <v>0</v>
      </c>
      <c r="Q9591">
        <v>2</v>
      </c>
      <c r="S9591">
        <v>0</v>
      </c>
    </row>
    <row r="9592" spans="1:20" x14ac:dyDescent="0.3">
      <c r="A9592" t="s">
        <v>19237</v>
      </c>
      <c r="B9592" s="171" t="s">
        <v>19238</v>
      </c>
      <c r="C9592" s="171" t="s">
        <v>176</v>
      </c>
      <c r="D9592" s="171" t="s">
        <v>4</v>
      </c>
      <c r="E9592" s="11">
        <v>43525</v>
      </c>
      <c r="F9592">
        <v>4.5</v>
      </c>
      <c r="G9592">
        <v>4.5</v>
      </c>
      <c r="I9592">
        <v>33</v>
      </c>
      <c r="J9592">
        <v>25</v>
      </c>
      <c r="L9592">
        <v>26</v>
      </c>
      <c r="N9592">
        <v>25</v>
      </c>
      <c r="P9592">
        <v>2</v>
      </c>
      <c r="Q9592">
        <v>3</v>
      </c>
      <c r="S9592">
        <v>8</v>
      </c>
    </row>
    <row r="9593" spans="1:20" x14ac:dyDescent="0.3">
      <c r="A9593" t="s">
        <v>19239</v>
      </c>
      <c r="B9593" s="171" t="s">
        <v>19240</v>
      </c>
      <c r="C9593" s="171" t="s">
        <v>206</v>
      </c>
      <c r="D9593" s="171" t="s">
        <v>4</v>
      </c>
      <c r="E9593" s="11">
        <v>43525</v>
      </c>
      <c r="F9593">
        <v>3</v>
      </c>
      <c r="G9593">
        <v>3</v>
      </c>
      <c r="I9593">
        <v>7</v>
      </c>
      <c r="J9593">
        <v>17</v>
      </c>
      <c r="L9593">
        <v>17</v>
      </c>
      <c r="N9593">
        <v>5</v>
      </c>
      <c r="P9593">
        <v>0</v>
      </c>
      <c r="Q9593">
        <v>0</v>
      </c>
      <c r="S9593">
        <v>2</v>
      </c>
    </row>
    <row r="9594" spans="1:20" x14ac:dyDescent="0.3">
      <c r="A9594" t="s">
        <v>19241</v>
      </c>
      <c r="B9594" s="171" t="s">
        <v>19242</v>
      </c>
      <c r="C9594" s="171" t="s">
        <v>173</v>
      </c>
      <c r="D9594" s="171" t="s">
        <v>80</v>
      </c>
      <c r="E9594" s="11">
        <v>43525</v>
      </c>
      <c r="F9594">
        <v>3</v>
      </c>
      <c r="G9594">
        <v>3</v>
      </c>
      <c r="I9594">
        <v>7</v>
      </c>
      <c r="J9594">
        <v>17</v>
      </c>
      <c r="L9594">
        <v>17</v>
      </c>
      <c r="N9594">
        <v>5</v>
      </c>
      <c r="P9594">
        <v>0</v>
      </c>
      <c r="Q9594">
        <v>0</v>
      </c>
      <c r="S9594">
        <v>2</v>
      </c>
    </row>
    <row r="9595" spans="1:20" x14ac:dyDescent="0.3">
      <c r="A9595" t="s">
        <v>19243</v>
      </c>
      <c r="B9595" s="171" t="s">
        <v>19244</v>
      </c>
      <c r="C9595" s="171" t="s">
        <v>173</v>
      </c>
      <c r="D9595" s="171" t="s">
        <v>15341</v>
      </c>
      <c r="E9595" s="11">
        <v>43525</v>
      </c>
      <c r="F9595">
        <v>3.5</v>
      </c>
      <c r="G9595">
        <v>3</v>
      </c>
      <c r="I9595">
        <v>7</v>
      </c>
      <c r="J9595">
        <v>17</v>
      </c>
      <c r="L9595">
        <v>17</v>
      </c>
      <c r="N9595">
        <v>5</v>
      </c>
      <c r="P9595">
        <v>0</v>
      </c>
      <c r="Q9595">
        <v>0</v>
      </c>
      <c r="S9595">
        <v>2</v>
      </c>
    </row>
    <row r="9596" spans="1:20" x14ac:dyDescent="0.3">
      <c r="A9596" t="s">
        <v>19245</v>
      </c>
      <c r="B9596" s="171" t="s">
        <v>19246</v>
      </c>
      <c r="C9596" s="171" t="s">
        <v>200</v>
      </c>
      <c r="D9596" s="171" t="s">
        <v>80</v>
      </c>
      <c r="E9596" s="11">
        <v>43525</v>
      </c>
      <c r="F9596">
        <v>6.5</v>
      </c>
      <c r="G9596">
        <v>3</v>
      </c>
      <c r="I9596">
        <v>7</v>
      </c>
      <c r="J9596">
        <v>17</v>
      </c>
      <c r="L9596">
        <v>17</v>
      </c>
      <c r="N9596">
        <v>5</v>
      </c>
      <c r="P9596">
        <v>0</v>
      </c>
      <c r="Q9596">
        <v>0</v>
      </c>
      <c r="S9596">
        <v>2</v>
      </c>
    </row>
    <row r="9597" spans="1:20" x14ac:dyDescent="0.3">
      <c r="A9597" t="s">
        <v>19247</v>
      </c>
      <c r="B9597" s="171" t="s">
        <v>19248</v>
      </c>
      <c r="C9597" s="171" t="s">
        <v>200</v>
      </c>
      <c r="D9597" s="171" t="s">
        <v>15341</v>
      </c>
      <c r="E9597" s="11">
        <v>43525</v>
      </c>
      <c r="F9597">
        <v>0</v>
      </c>
      <c r="G9597">
        <v>3</v>
      </c>
      <c r="I9597">
        <v>7</v>
      </c>
      <c r="J9597">
        <v>17</v>
      </c>
      <c r="L9597">
        <v>17</v>
      </c>
      <c r="N9597">
        <v>5</v>
      </c>
      <c r="P9597">
        <v>0</v>
      </c>
      <c r="Q9597">
        <v>0</v>
      </c>
      <c r="S9597">
        <v>2</v>
      </c>
    </row>
    <row r="9598" spans="1:20" x14ac:dyDescent="0.3">
      <c r="A9598" t="s">
        <v>19249</v>
      </c>
      <c r="B9598" s="171" t="s">
        <v>19250</v>
      </c>
      <c r="C9598" s="171" t="s">
        <v>73</v>
      </c>
      <c r="D9598" s="171" t="s">
        <v>4</v>
      </c>
      <c r="E9598" s="11">
        <v>43525</v>
      </c>
      <c r="F9598">
        <v>0</v>
      </c>
      <c r="G9598">
        <v>0</v>
      </c>
      <c r="I9598">
        <v>0</v>
      </c>
      <c r="J9598">
        <v>0</v>
      </c>
      <c r="L9598">
        <v>0</v>
      </c>
      <c r="N9598">
        <v>0</v>
      </c>
      <c r="P9598">
        <v>0</v>
      </c>
      <c r="Q9598">
        <v>0</v>
      </c>
      <c r="S9598">
        <v>0</v>
      </c>
    </row>
    <row r="9599" spans="1:20" x14ac:dyDescent="0.3">
      <c r="A9599" t="s">
        <v>19251</v>
      </c>
      <c r="B9599" s="171" t="s">
        <v>19252</v>
      </c>
      <c r="C9599" s="171" t="s">
        <v>18229</v>
      </c>
      <c r="D9599" s="171" t="s">
        <v>4</v>
      </c>
      <c r="E9599" s="11">
        <v>43525</v>
      </c>
      <c r="F9599">
        <v>2</v>
      </c>
      <c r="G9599">
        <v>3</v>
      </c>
      <c r="I9599">
        <v>4</v>
      </c>
      <c r="J9599">
        <v>16</v>
      </c>
      <c r="L9599">
        <v>18</v>
      </c>
      <c r="N9599">
        <v>3</v>
      </c>
      <c r="O9599">
        <v>0.5</v>
      </c>
      <c r="P9599">
        <v>0</v>
      </c>
      <c r="Q9599">
        <v>0</v>
      </c>
      <c r="S9599">
        <v>1</v>
      </c>
    </row>
    <row r="9600" spans="1:20" x14ac:dyDescent="0.3">
      <c r="A9600" t="s">
        <v>19253</v>
      </c>
      <c r="B9600" s="171" t="s">
        <v>19254</v>
      </c>
      <c r="C9600" s="171" t="s">
        <v>107</v>
      </c>
      <c r="D9600" s="171" t="s">
        <v>4</v>
      </c>
      <c r="E9600" s="11">
        <v>43525</v>
      </c>
      <c r="F9600">
        <v>13.5</v>
      </c>
      <c r="G9600">
        <v>13.5</v>
      </c>
      <c r="I9600">
        <v>88</v>
      </c>
      <c r="J9600">
        <v>102</v>
      </c>
      <c r="L9600">
        <v>113</v>
      </c>
      <c r="N9600">
        <v>85</v>
      </c>
      <c r="P9600">
        <v>1</v>
      </c>
      <c r="Q9600">
        <v>4</v>
      </c>
      <c r="S9600">
        <v>3</v>
      </c>
    </row>
    <row r="9601" spans="1:19" x14ac:dyDescent="0.3">
      <c r="A9601" t="s">
        <v>19255</v>
      </c>
      <c r="B9601" s="171" t="s">
        <v>19256</v>
      </c>
      <c r="C9601" s="171" t="s">
        <v>9887</v>
      </c>
      <c r="D9601" s="171" t="s">
        <v>4</v>
      </c>
      <c r="E9601" s="11">
        <v>43525</v>
      </c>
      <c r="F9601">
        <v>0</v>
      </c>
      <c r="G9601">
        <v>0</v>
      </c>
      <c r="I9601">
        <v>0</v>
      </c>
      <c r="J9601">
        <v>0</v>
      </c>
      <c r="L9601">
        <v>0</v>
      </c>
      <c r="N9601">
        <v>0</v>
      </c>
      <c r="P9601">
        <v>0</v>
      </c>
      <c r="Q9601">
        <v>0</v>
      </c>
      <c r="S9601">
        <v>0</v>
      </c>
    </row>
    <row r="9602" spans="1:19" x14ac:dyDescent="0.3">
      <c r="A9602" t="s">
        <v>19257</v>
      </c>
      <c r="B9602" s="171" t="s">
        <v>19258</v>
      </c>
      <c r="C9602" s="171" t="s">
        <v>11260</v>
      </c>
      <c r="D9602" s="171" t="s">
        <v>4</v>
      </c>
      <c r="E9602" s="11">
        <v>43525</v>
      </c>
      <c r="F9602">
        <v>0</v>
      </c>
      <c r="G9602">
        <v>0</v>
      </c>
      <c r="I9602">
        <v>0</v>
      </c>
      <c r="J9602">
        <v>0</v>
      </c>
      <c r="L9602">
        <v>0</v>
      </c>
      <c r="N9602">
        <v>0</v>
      </c>
      <c r="P9602">
        <v>0</v>
      </c>
      <c r="Q9602">
        <v>0</v>
      </c>
      <c r="S9602">
        <v>0</v>
      </c>
    </row>
    <row r="9603" spans="1:19" x14ac:dyDescent="0.3">
      <c r="A9603" t="s">
        <v>19259</v>
      </c>
      <c r="B9603" s="171" t="s">
        <v>19260</v>
      </c>
      <c r="C9603" s="171" t="s">
        <v>122</v>
      </c>
      <c r="D9603" s="171" t="s">
        <v>4</v>
      </c>
      <c r="E9603" s="11">
        <v>43525</v>
      </c>
      <c r="F9603">
        <v>0</v>
      </c>
      <c r="G9603">
        <v>0</v>
      </c>
      <c r="I9603">
        <v>0</v>
      </c>
      <c r="J9603">
        <v>0</v>
      </c>
      <c r="L9603">
        <v>0</v>
      </c>
      <c r="N9603">
        <v>0</v>
      </c>
      <c r="P9603">
        <v>0</v>
      </c>
      <c r="Q9603">
        <v>0</v>
      </c>
      <c r="S9603">
        <v>0</v>
      </c>
    </row>
    <row r="9604" spans="1:19" x14ac:dyDescent="0.3">
      <c r="A9604" t="s">
        <v>19261</v>
      </c>
      <c r="B9604" s="171" t="s">
        <v>19262</v>
      </c>
      <c r="C9604" s="171" t="s">
        <v>125</v>
      </c>
      <c r="D9604" s="171" t="s">
        <v>4</v>
      </c>
      <c r="E9604" s="11">
        <v>43525</v>
      </c>
      <c r="F9604">
        <v>0</v>
      </c>
      <c r="G9604">
        <v>0</v>
      </c>
      <c r="I9604">
        <v>0</v>
      </c>
      <c r="J9604">
        <v>0</v>
      </c>
      <c r="L9604">
        <v>0</v>
      </c>
      <c r="N9604">
        <v>0</v>
      </c>
      <c r="O9604" t="e">
        <v>#DIV/0!</v>
      </c>
      <c r="P9604">
        <v>0</v>
      </c>
      <c r="Q9604">
        <v>0</v>
      </c>
      <c r="S9604">
        <v>0</v>
      </c>
    </row>
    <row r="9605" spans="1:19" x14ac:dyDescent="0.3">
      <c r="A9605" t="s">
        <v>19263</v>
      </c>
      <c r="B9605" s="171" t="s">
        <v>19264</v>
      </c>
      <c r="C9605" s="171" t="s">
        <v>14899</v>
      </c>
      <c r="D9605" s="171" t="s">
        <v>4</v>
      </c>
      <c r="E9605" s="11">
        <v>43525</v>
      </c>
      <c r="F9605">
        <v>0</v>
      </c>
      <c r="G9605">
        <v>0</v>
      </c>
      <c r="I9605">
        <v>0</v>
      </c>
      <c r="J9605">
        <v>0</v>
      </c>
      <c r="L9605">
        <v>0</v>
      </c>
      <c r="N9605">
        <v>0</v>
      </c>
      <c r="P9605">
        <v>0</v>
      </c>
      <c r="Q9605">
        <v>0</v>
      </c>
      <c r="S9605">
        <v>0</v>
      </c>
    </row>
    <row r="9606" spans="1:19" x14ac:dyDescent="0.3">
      <c r="A9606" t="s">
        <v>19265</v>
      </c>
      <c r="B9606" s="171" t="s">
        <v>19266</v>
      </c>
      <c r="C9606" s="171" t="s">
        <v>137</v>
      </c>
      <c r="D9606" s="171" t="s">
        <v>4</v>
      </c>
      <c r="E9606" s="11">
        <v>43525</v>
      </c>
      <c r="F9606">
        <v>6</v>
      </c>
      <c r="G9606">
        <v>6</v>
      </c>
      <c r="I9606">
        <v>54</v>
      </c>
      <c r="J9606">
        <v>66</v>
      </c>
      <c r="L9606">
        <v>66</v>
      </c>
      <c r="N9606">
        <v>54</v>
      </c>
      <c r="P9606">
        <v>0</v>
      </c>
      <c r="Q9606">
        <v>0</v>
      </c>
      <c r="S9606">
        <v>0</v>
      </c>
    </row>
    <row r="9607" spans="1:19" x14ac:dyDescent="0.3">
      <c r="A9607" t="s">
        <v>19267</v>
      </c>
      <c r="B9607" s="171" t="s">
        <v>19268</v>
      </c>
      <c r="C9607" s="171" t="s">
        <v>8615</v>
      </c>
      <c r="D9607" s="171" t="s">
        <v>4</v>
      </c>
      <c r="E9607" s="11">
        <v>43525</v>
      </c>
      <c r="F9607">
        <v>0</v>
      </c>
      <c r="G9607">
        <v>0</v>
      </c>
      <c r="I9607">
        <v>0</v>
      </c>
      <c r="J9607">
        <v>0</v>
      </c>
      <c r="L9607">
        <v>0</v>
      </c>
      <c r="N9607">
        <v>0</v>
      </c>
      <c r="P9607">
        <v>0</v>
      </c>
      <c r="Q9607">
        <v>0</v>
      </c>
      <c r="S9607">
        <v>0</v>
      </c>
    </row>
    <row r="9608" spans="1:19" x14ac:dyDescent="0.3">
      <c r="A9608" t="s">
        <v>19269</v>
      </c>
      <c r="B9608" s="171" t="s">
        <v>19270</v>
      </c>
      <c r="C9608" s="171" t="s">
        <v>146</v>
      </c>
      <c r="D9608" s="171" t="s">
        <v>4</v>
      </c>
      <c r="E9608" s="11">
        <v>43525</v>
      </c>
      <c r="F9608">
        <v>7.5</v>
      </c>
      <c r="G9608">
        <v>7</v>
      </c>
      <c r="I9608">
        <v>32</v>
      </c>
      <c r="J9608">
        <v>46</v>
      </c>
      <c r="L9608">
        <v>42</v>
      </c>
      <c r="N9608">
        <v>29</v>
      </c>
      <c r="O9608">
        <v>0.5</v>
      </c>
      <c r="P9608">
        <v>2</v>
      </c>
      <c r="Q9608">
        <v>9</v>
      </c>
      <c r="S9608">
        <v>3</v>
      </c>
    </row>
    <row r="9609" spans="1:19" x14ac:dyDescent="0.3">
      <c r="A9609" t="s">
        <v>19271</v>
      </c>
      <c r="B9609" s="171" t="s">
        <v>19272</v>
      </c>
      <c r="C9609" s="171" t="s">
        <v>161</v>
      </c>
      <c r="D9609" s="171" t="s">
        <v>4</v>
      </c>
      <c r="E9609" s="11">
        <v>43525</v>
      </c>
      <c r="F9609">
        <v>1.5</v>
      </c>
      <c r="G9609">
        <v>1.5</v>
      </c>
      <c r="I9609">
        <v>5</v>
      </c>
      <c r="J9609">
        <v>8</v>
      </c>
      <c r="L9609">
        <v>8</v>
      </c>
      <c r="N9609">
        <v>5</v>
      </c>
      <c r="P9609">
        <v>0</v>
      </c>
      <c r="Q9609">
        <v>1</v>
      </c>
      <c r="S9609">
        <v>0</v>
      </c>
    </row>
    <row r="9610" spans="1:19" x14ac:dyDescent="0.3">
      <c r="A9610" t="s">
        <v>19273</v>
      </c>
      <c r="B9610" s="171" t="s">
        <v>19274</v>
      </c>
      <c r="C9610" s="171" t="s">
        <v>18252</v>
      </c>
      <c r="D9610" s="171" t="s">
        <v>4</v>
      </c>
      <c r="E9610" s="11">
        <v>43525</v>
      </c>
      <c r="F9610">
        <v>0</v>
      </c>
      <c r="G9610">
        <v>0</v>
      </c>
      <c r="I9610">
        <v>0</v>
      </c>
      <c r="J9610">
        <v>0</v>
      </c>
      <c r="L9610">
        <v>0</v>
      </c>
      <c r="N9610">
        <v>0</v>
      </c>
      <c r="P9610">
        <v>0</v>
      </c>
      <c r="Q9610">
        <v>0</v>
      </c>
      <c r="S9610">
        <v>0</v>
      </c>
    </row>
    <row r="9611" spans="1:19" x14ac:dyDescent="0.3">
      <c r="A9611" t="s">
        <v>19275</v>
      </c>
      <c r="B9611" s="171" t="s">
        <v>19276</v>
      </c>
      <c r="C9611" s="171" t="s">
        <v>167</v>
      </c>
      <c r="D9611" s="171" t="s">
        <v>4</v>
      </c>
      <c r="E9611" s="11">
        <v>43525</v>
      </c>
      <c r="F9611">
        <v>4</v>
      </c>
      <c r="G9611">
        <v>5.5</v>
      </c>
      <c r="I9611">
        <v>37</v>
      </c>
      <c r="J9611">
        <v>44</v>
      </c>
      <c r="L9611">
        <v>62</v>
      </c>
      <c r="N9611">
        <v>36</v>
      </c>
      <c r="P9611">
        <v>0</v>
      </c>
      <c r="Q9611">
        <v>0</v>
      </c>
      <c r="S9611">
        <v>1</v>
      </c>
    </row>
    <row r="9612" spans="1:19" x14ac:dyDescent="0.3">
      <c r="A9612" t="s">
        <v>19277</v>
      </c>
      <c r="B9612" s="171" t="s">
        <v>19278</v>
      </c>
      <c r="C9612" s="171" t="s">
        <v>173</v>
      </c>
      <c r="D9612" s="171" t="s">
        <v>4</v>
      </c>
      <c r="E9612" s="11">
        <v>43525</v>
      </c>
      <c r="F9612">
        <v>6.5</v>
      </c>
      <c r="G9612">
        <v>7</v>
      </c>
      <c r="I9612">
        <v>44</v>
      </c>
      <c r="J9612">
        <v>36</v>
      </c>
      <c r="L9612">
        <v>40</v>
      </c>
      <c r="N9612">
        <v>35</v>
      </c>
      <c r="P9612">
        <v>2</v>
      </c>
      <c r="Q9612">
        <v>3</v>
      </c>
      <c r="S9612">
        <v>9</v>
      </c>
    </row>
    <row r="9613" spans="1:19" x14ac:dyDescent="0.3">
      <c r="A9613" t="s">
        <v>19279</v>
      </c>
      <c r="B9613" s="171" t="s">
        <v>19280</v>
      </c>
      <c r="C9613" s="171" t="s">
        <v>179</v>
      </c>
      <c r="D9613" s="171" t="s">
        <v>4</v>
      </c>
      <c r="E9613" s="11">
        <v>43525</v>
      </c>
      <c r="F9613">
        <v>8</v>
      </c>
      <c r="G9613">
        <v>8</v>
      </c>
      <c r="I9613">
        <v>115</v>
      </c>
      <c r="J9613">
        <v>91</v>
      </c>
      <c r="L9613">
        <v>91</v>
      </c>
      <c r="N9613">
        <v>109</v>
      </c>
      <c r="P9613">
        <v>6</v>
      </c>
      <c r="Q9613">
        <v>11</v>
      </c>
      <c r="S9613">
        <v>6</v>
      </c>
    </row>
    <row r="9614" spans="1:19" x14ac:dyDescent="0.3">
      <c r="A9614" t="s">
        <v>19281</v>
      </c>
      <c r="B9614" s="171" t="s">
        <v>19282</v>
      </c>
      <c r="C9614" s="171" t="s">
        <v>185</v>
      </c>
      <c r="D9614" s="171" t="s">
        <v>4</v>
      </c>
      <c r="E9614" s="11">
        <v>43525</v>
      </c>
      <c r="F9614">
        <v>11</v>
      </c>
      <c r="G9614">
        <v>11.5</v>
      </c>
      <c r="I9614">
        <v>28</v>
      </c>
      <c r="J9614">
        <v>64</v>
      </c>
      <c r="L9614">
        <v>67</v>
      </c>
      <c r="N9614">
        <v>27</v>
      </c>
      <c r="P9614">
        <v>0</v>
      </c>
      <c r="Q9614">
        <v>0</v>
      </c>
      <c r="S9614">
        <v>1</v>
      </c>
    </row>
    <row r="9615" spans="1:19" x14ac:dyDescent="0.3">
      <c r="A9615" t="s">
        <v>19283</v>
      </c>
      <c r="B9615" s="171" t="s">
        <v>19284</v>
      </c>
      <c r="C9615" s="171" t="s">
        <v>191</v>
      </c>
      <c r="D9615" s="171" t="s">
        <v>4</v>
      </c>
      <c r="E9615" s="11">
        <v>43525</v>
      </c>
      <c r="F9615">
        <v>14</v>
      </c>
      <c r="G9615">
        <v>15.5</v>
      </c>
      <c r="I9615">
        <v>86</v>
      </c>
      <c r="J9615">
        <v>119</v>
      </c>
      <c r="L9615">
        <v>138</v>
      </c>
      <c r="N9615">
        <v>57</v>
      </c>
      <c r="O9615">
        <v>1.0249999999999999</v>
      </c>
      <c r="P9615">
        <v>14</v>
      </c>
      <c r="Q9615">
        <v>19</v>
      </c>
      <c r="S9615">
        <v>29</v>
      </c>
    </row>
    <row r="9616" spans="1:19" x14ac:dyDescent="0.3">
      <c r="A9616" t="s">
        <v>19285</v>
      </c>
      <c r="B9616" s="171" t="s">
        <v>19286</v>
      </c>
      <c r="C9616" s="171" t="s">
        <v>200</v>
      </c>
      <c r="D9616" s="171" t="s">
        <v>4</v>
      </c>
      <c r="E9616" s="11">
        <v>43525</v>
      </c>
      <c r="F9616">
        <v>6.5</v>
      </c>
      <c r="G9616">
        <v>6.5</v>
      </c>
      <c r="I9616">
        <v>21</v>
      </c>
      <c r="J9616">
        <v>37</v>
      </c>
      <c r="L9616">
        <v>37</v>
      </c>
      <c r="N9616">
        <v>19</v>
      </c>
      <c r="P9616">
        <v>0</v>
      </c>
      <c r="Q9616">
        <v>0</v>
      </c>
      <c r="S9616">
        <v>2</v>
      </c>
    </row>
    <row r="9617" spans="1:20" x14ac:dyDescent="0.3">
      <c r="A9617" t="s">
        <v>19287</v>
      </c>
      <c r="B9617" s="171" t="s">
        <v>19288</v>
      </c>
      <c r="C9617" s="171" t="s">
        <v>212</v>
      </c>
      <c r="D9617" s="171" t="s">
        <v>4</v>
      </c>
      <c r="E9617" s="11">
        <v>43525</v>
      </c>
      <c r="F9617">
        <v>0</v>
      </c>
      <c r="G9617">
        <v>0</v>
      </c>
      <c r="I9617">
        <v>0</v>
      </c>
      <c r="J9617">
        <v>0</v>
      </c>
      <c r="L9617">
        <v>0</v>
      </c>
      <c r="N9617">
        <v>0</v>
      </c>
      <c r="P9617">
        <v>0</v>
      </c>
      <c r="Q9617">
        <v>0</v>
      </c>
      <c r="S9617">
        <v>0</v>
      </c>
    </row>
    <row r="9618" spans="1:20" x14ac:dyDescent="0.3">
      <c r="A9618" t="s">
        <v>19289</v>
      </c>
      <c r="B9618" s="171" t="s">
        <v>19290</v>
      </c>
      <c r="C9618" s="171" t="s">
        <v>215</v>
      </c>
      <c r="D9618" s="171" t="s">
        <v>4</v>
      </c>
      <c r="E9618" s="11">
        <v>43525</v>
      </c>
      <c r="F9618">
        <v>1.5</v>
      </c>
      <c r="G9618">
        <v>3.5</v>
      </c>
      <c r="I9618">
        <v>25</v>
      </c>
      <c r="J9618">
        <v>18</v>
      </c>
      <c r="L9618">
        <v>46</v>
      </c>
      <c r="N9618">
        <v>24</v>
      </c>
      <c r="P9618">
        <v>0</v>
      </c>
      <c r="Q9618">
        <v>0</v>
      </c>
      <c r="S9618">
        <v>1</v>
      </c>
    </row>
    <row r="9619" spans="1:20" x14ac:dyDescent="0.3">
      <c r="A9619" t="s">
        <v>19291</v>
      </c>
      <c r="B9619" s="171" t="s">
        <v>19292</v>
      </c>
      <c r="C9619" s="171" t="s">
        <v>221</v>
      </c>
      <c r="D9619" s="171" t="s">
        <v>4</v>
      </c>
      <c r="E9619" s="11">
        <v>43525</v>
      </c>
      <c r="F9619">
        <v>0</v>
      </c>
      <c r="G9619">
        <v>0</v>
      </c>
      <c r="I9619">
        <v>0</v>
      </c>
      <c r="J9619">
        <v>0</v>
      </c>
      <c r="L9619">
        <v>0</v>
      </c>
      <c r="N9619">
        <v>0</v>
      </c>
      <c r="P9619">
        <v>0</v>
      </c>
      <c r="Q9619">
        <v>0</v>
      </c>
      <c r="S9619">
        <v>0</v>
      </c>
    </row>
    <row r="9620" spans="1:20" x14ac:dyDescent="0.3">
      <c r="A9620" t="s">
        <v>19293</v>
      </c>
      <c r="B9620" s="171" t="s">
        <v>19294</v>
      </c>
      <c r="C9620" s="171" t="s">
        <v>8233</v>
      </c>
      <c r="D9620" s="171" t="s">
        <v>4</v>
      </c>
      <c r="E9620" s="11">
        <v>43525</v>
      </c>
      <c r="F9620">
        <v>0</v>
      </c>
      <c r="G9620">
        <v>0</v>
      </c>
      <c r="I9620">
        <v>0</v>
      </c>
      <c r="J9620">
        <v>0</v>
      </c>
      <c r="L9620">
        <v>0</v>
      </c>
      <c r="N9620">
        <v>0</v>
      </c>
      <c r="P9620">
        <v>0</v>
      </c>
      <c r="Q9620">
        <v>0</v>
      </c>
      <c r="S9620">
        <v>0</v>
      </c>
    </row>
    <row r="9621" spans="1:20" x14ac:dyDescent="0.3">
      <c r="A9621" t="s">
        <v>19295</v>
      </c>
      <c r="B9621" s="171" t="s">
        <v>19296</v>
      </c>
      <c r="C9621" s="171" t="s">
        <v>233</v>
      </c>
      <c r="D9621" s="171" t="s">
        <v>4</v>
      </c>
      <c r="E9621" s="11">
        <v>43525</v>
      </c>
      <c r="F9621">
        <v>0</v>
      </c>
      <c r="G9621">
        <v>0</v>
      </c>
      <c r="I9621">
        <v>0</v>
      </c>
      <c r="J9621">
        <v>0</v>
      </c>
      <c r="L9621">
        <v>0</v>
      </c>
      <c r="N9621">
        <v>0</v>
      </c>
      <c r="P9621">
        <v>0</v>
      </c>
      <c r="Q9621">
        <v>0</v>
      </c>
      <c r="S9621">
        <v>0</v>
      </c>
    </row>
    <row r="9622" spans="1:20" x14ac:dyDescent="0.3">
      <c r="A9622" t="s">
        <v>19297</v>
      </c>
      <c r="B9622" s="171" t="s">
        <v>19298</v>
      </c>
      <c r="C9622" s="171" t="s">
        <v>79</v>
      </c>
      <c r="D9622" s="171" t="s">
        <v>80</v>
      </c>
      <c r="E9622" s="11">
        <v>43525</v>
      </c>
      <c r="F9622">
        <v>0</v>
      </c>
      <c r="G9622">
        <v>0</v>
      </c>
      <c r="I9622">
        <v>0</v>
      </c>
      <c r="J9622">
        <v>0</v>
      </c>
      <c r="L9622">
        <v>0</v>
      </c>
      <c r="N9622">
        <v>0</v>
      </c>
      <c r="P9622">
        <v>0</v>
      </c>
      <c r="Q9622">
        <v>0</v>
      </c>
      <c r="S9622">
        <v>0</v>
      </c>
      <c r="T9622">
        <v>0</v>
      </c>
    </row>
    <row r="9623" spans="1:20" x14ac:dyDescent="0.3">
      <c r="A9623" t="s">
        <v>19299</v>
      </c>
      <c r="B9623" s="171" t="s">
        <v>19300</v>
      </c>
      <c r="C9623" s="171" t="s">
        <v>83</v>
      </c>
      <c r="D9623" s="171" t="s">
        <v>80</v>
      </c>
      <c r="E9623" s="11">
        <v>43525</v>
      </c>
      <c r="F9623">
        <v>3.5</v>
      </c>
      <c r="G9623">
        <v>3.5</v>
      </c>
      <c r="I9623">
        <v>14</v>
      </c>
      <c r="J9623">
        <v>20</v>
      </c>
      <c r="L9623">
        <v>20</v>
      </c>
      <c r="N9623">
        <v>14</v>
      </c>
      <c r="P9623">
        <v>0</v>
      </c>
      <c r="Q9623">
        <v>0</v>
      </c>
      <c r="S9623">
        <v>0</v>
      </c>
      <c r="T9623">
        <v>0</v>
      </c>
    </row>
    <row r="9624" spans="1:20" x14ac:dyDescent="0.3">
      <c r="A9624" t="s">
        <v>19301</v>
      </c>
      <c r="B9624" s="171" t="s">
        <v>19302</v>
      </c>
      <c r="C9624" s="171" t="s">
        <v>83</v>
      </c>
      <c r="D9624" s="171" t="s">
        <v>15341</v>
      </c>
      <c r="E9624" s="11">
        <v>43525</v>
      </c>
      <c r="F9624">
        <v>3.5</v>
      </c>
      <c r="G9624">
        <v>5</v>
      </c>
      <c r="I9624">
        <v>15</v>
      </c>
      <c r="J9624">
        <v>19</v>
      </c>
      <c r="L9624">
        <v>28</v>
      </c>
      <c r="N9624">
        <v>13</v>
      </c>
      <c r="P9624">
        <v>0</v>
      </c>
      <c r="Q9624">
        <v>1</v>
      </c>
      <c r="S9624">
        <v>2</v>
      </c>
      <c r="T9624">
        <v>0</v>
      </c>
    </row>
    <row r="9625" spans="1:20" x14ac:dyDescent="0.3">
      <c r="A9625" t="s">
        <v>19303</v>
      </c>
      <c r="B9625" s="171" t="s">
        <v>19304</v>
      </c>
      <c r="C9625" s="171" t="s">
        <v>83</v>
      </c>
      <c r="D9625" s="171" t="s">
        <v>4</v>
      </c>
      <c r="E9625" s="11">
        <v>43525</v>
      </c>
      <c r="F9625">
        <v>7</v>
      </c>
      <c r="G9625">
        <v>8.5</v>
      </c>
      <c r="I9625">
        <v>29</v>
      </c>
      <c r="J9625">
        <v>39</v>
      </c>
      <c r="L9625">
        <v>48</v>
      </c>
      <c r="N9625">
        <v>27</v>
      </c>
      <c r="P9625">
        <v>0</v>
      </c>
      <c r="Q9625">
        <v>1</v>
      </c>
      <c r="S9625">
        <v>2</v>
      </c>
      <c r="T9625">
        <v>0</v>
      </c>
    </row>
    <row r="9626" spans="1:20" x14ac:dyDescent="0.3">
      <c r="A9626" t="s">
        <v>19305</v>
      </c>
      <c r="B9626" s="171" t="s">
        <v>19306</v>
      </c>
      <c r="C9626" s="171" t="s">
        <v>86</v>
      </c>
      <c r="D9626" s="171" t="s">
        <v>80</v>
      </c>
      <c r="E9626" s="11">
        <v>43525</v>
      </c>
      <c r="F9626">
        <v>11</v>
      </c>
      <c r="G9626">
        <v>13</v>
      </c>
      <c r="I9626">
        <v>51</v>
      </c>
      <c r="J9626">
        <v>74</v>
      </c>
      <c r="L9626">
        <v>82</v>
      </c>
      <c r="N9626">
        <v>41</v>
      </c>
      <c r="O9626">
        <v>0.67499999999999993</v>
      </c>
      <c r="P9626">
        <v>9</v>
      </c>
      <c r="Q9626">
        <v>18</v>
      </c>
      <c r="S9626">
        <v>10</v>
      </c>
      <c r="T9626">
        <v>0</v>
      </c>
    </row>
    <row r="9627" spans="1:20" x14ac:dyDescent="0.3">
      <c r="A9627" t="s">
        <v>19307</v>
      </c>
      <c r="B9627" s="171" t="s">
        <v>19308</v>
      </c>
      <c r="C9627" s="171" t="s">
        <v>89</v>
      </c>
      <c r="D9627" s="171" t="s">
        <v>80</v>
      </c>
      <c r="E9627" s="11">
        <v>43525</v>
      </c>
      <c r="F9627">
        <v>0</v>
      </c>
      <c r="G9627">
        <v>0</v>
      </c>
      <c r="I9627">
        <v>0</v>
      </c>
      <c r="J9627">
        <v>0</v>
      </c>
      <c r="L9627">
        <v>0</v>
      </c>
      <c r="N9627">
        <v>0</v>
      </c>
      <c r="P9627">
        <v>0</v>
      </c>
      <c r="Q9627">
        <v>0</v>
      </c>
      <c r="S9627">
        <v>0</v>
      </c>
      <c r="T9627">
        <v>0</v>
      </c>
    </row>
    <row r="9628" spans="1:20" x14ac:dyDescent="0.3">
      <c r="A9628" t="s">
        <v>19309</v>
      </c>
      <c r="B9628" s="171" t="s">
        <v>19310</v>
      </c>
      <c r="C9628" s="171" t="s">
        <v>92</v>
      </c>
      <c r="D9628" s="171" t="s">
        <v>80</v>
      </c>
      <c r="E9628" s="11">
        <v>43525</v>
      </c>
      <c r="F9628">
        <v>0</v>
      </c>
      <c r="G9628">
        <v>0</v>
      </c>
      <c r="I9628">
        <v>0</v>
      </c>
      <c r="J9628">
        <v>0</v>
      </c>
      <c r="L9628">
        <v>0</v>
      </c>
      <c r="N9628">
        <v>0</v>
      </c>
      <c r="P9628">
        <v>0</v>
      </c>
      <c r="Q9628">
        <v>0</v>
      </c>
      <c r="S9628">
        <v>0</v>
      </c>
      <c r="T9628">
        <v>0.5</v>
      </c>
    </row>
    <row r="9629" spans="1:20" x14ac:dyDescent="0.3">
      <c r="A9629" t="s">
        <v>19311</v>
      </c>
      <c r="B9629" s="171" t="s">
        <v>19312</v>
      </c>
      <c r="C9629" s="171" t="s">
        <v>95</v>
      </c>
      <c r="D9629" s="171" t="s">
        <v>80</v>
      </c>
      <c r="E9629" s="11">
        <v>43525</v>
      </c>
      <c r="F9629">
        <v>6</v>
      </c>
      <c r="G9629">
        <v>5.5</v>
      </c>
      <c r="I9629">
        <v>31</v>
      </c>
      <c r="J9629">
        <v>35</v>
      </c>
      <c r="L9629">
        <v>32</v>
      </c>
      <c r="N9629">
        <v>22</v>
      </c>
      <c r="P9629">
        <v>2</v>
      </c>
      <c r="Q9629">
        <v>3</v>
      </c>
      <c r="S9629">
        <v>9</v>
      </c>
      <c r="T9629">
        <v>0.7142857142857143</v>
      </c>
    </row>
    <row r="9630" spans="1:20" x14ac:dyDescent="0.3">
      <c r="A9630" t="s">
        <v>19313</v>
      </c>
      <c r="B9630" s="171" t="s">
        <v>19314</v>
      </c>
      <c r="C9630" s="171" t="s">
        <v>95</v>
      </c>
      <c r="D9630" s="171" t="s">
        <v>15341</v>
      </c>
      <c r="E9630" s="11">
        <v>43525</v>
      </c>
      <c r="F9630">
        <v>3</v>
      </c>
      <c r="G9630">
        <v>3.5</v>
      </c>
      <c r="I9630">
        <v>16</v>
      </c>
      <c r="J9630">
        <v>15</v>
      </c>
      <c r="L9630">
        <v>20</v>
      </c>
      <c r="N9630">
        <v>15</v>
      </c>
      <c r="P9630">
        <v>0</v>
      </c>
      <c r="Q9630">
        <v>2</v>
      </c>
      <c r="S9630">
        <v>1</v>
      </c>
      <c r="T9630">
        <v>0.8571428571428571</v>
      </c>
    </row>
    <row r="9631" spans="1:20" x14ac:dyDescent="0.3">
      <c r="A9631" t="s">
        <v>19315</v>
      </c>
      <c r="B9631" s="171" t="s">
        <v>19316</v>
      </c>
      <c r="C9631" s="171" t="s">
        <v>95</v>
      </c>
      <c r="D9631" s="171" t="s">
        <v>4</v>
      </c>
      <c r="E9631" s="11">
        <v>43525</v>
      </c>
      <c r="F9631">
        <v>9</v>
      </c>
      <c r="G9631">
        <v>9</v>
      </c>
      <c r="I9631">
        <v>47</v>
      </c>
      <c r="J9631">
        <v>50</v>
      </c>
      <c r="L9631">
        <v>52</v>
      </c>
      <c r="N9631">
        <v>37</v>
      </c>
      <c r="P9631">
        <v>2</v>
      </c>
      <c r="Q9631">
        <v>5</v>
      </c>
      <c r="S9631">
        <v>10</v>
      </c>
      <c r="T9631">
        <v>0.97777777777777786</v>
      </c>
    </row>
    <row r="9632" spans="1:20" x14ac:dyDescent="0.3">
      <c r="A9632" t="s">
        <v>19317</v>
      </c>
      <c r="B9632" s="171" t="s">
        <v>19318</v>
      </c>
      <c r="C9632" s="171" t="s">
        <v>98</v>
      </c>
      <c r="D9632" s="171" t="s">
        <v>80</v>
      </c>
      <c r="E9632" s="11">
        <v>43525</v>
      </c>
      <c r="F9632">
        <v>16</v>
      </c>
      <c r="G9632">
        <v>13.5</v>
      </c>
      <c r="I9632">
        <v>45</v>
      </c>
      <c r="J9632">
        <v>91</v>
      </c>
      <c r="L9632">
        <v>78</v>
      </c>
      <c r="N9632">
        <v>42</v>
      </c>
      <c r="P9632">
        <v>1</v>
      </c>
      <c r="Q9632">
        <v>3</v>
      </c>
      <c r="S9632">
        <v>3</v>
      </c>
      <c r="T9632">
        <v>1.2333333333333334</v>
      </c>
    </row>
    <row r="9633" spans="1:20" x14ac:dyDescent="0.3">
      <c r="A9633" t="s">
        <v>19319</v>
      </c>
      <c r="B9633" s="171" t="s">
        <v>19320</v>
      </c>
      <c r="C9633" s="171" t="s">
        <v>101</v>
      </c>
      <c r="D9633" s="171" t="s">
        <v>80</v>
      </c>
      <c r="E9633" s="11">
        <v>43525</v>
      </c>
      <c r="F9633">
        <v>33</v>
      </c>
      <c r="G9633">
        <v>37.5</v>
      </c>
      <c r="I9633">
        <v>349</v>
      </c>
      <c r="J9633">
        <v>358</v>
      </c>
      <c r="L9633">
        <v>427</v>
      </c>
      <c r="N9633">
        <v>319</v>
      </c>
      <c r="P9633">
        <v>13</v>
      </c>
      <c r="Q9633">
        <v>20</v>
      </c>
      <c r="S9633">
        <v>30</v>
      </c>
      <c r="T9633">
        <v>1.5</v>
      </c>
    </row>
    <row r="9634" spans="1:20" x14ac:dyDescent="0.3">
      <c r="A9634" t="s">
        <v>19321</v>
      </c>
      <c r="B9634" s="171" t="s">
        <v>19322</v>
      </c>
      <c r="C9634" s="171" t="s">
        <v>6843</v>
      </c>
      <c r="D9634" s="171" t="s">
        <v>80</v>
      </c>
      <c r="E9634" s="11">
        <v>43525</v>
      </c>
      <c r="F9634">
        <v>6</v>
      </c>
      <c r="G9634">
        <v>7</v>
      </c>
      <c r="I9634">
        <v>18</v>
      </c>
      <c r="J9634">
        <v>35</v>
      </c>
      <c r="L9634">
        <v>41</v>
      </c>
      <c r="N9634">
        <v>17</v>
      </c>
      <c r="P9634">
        <v>0</v>
      </c>
      <c r="Q9634">
        <v>0</v>
      </c>
      <c r="S9634">
        <v>1</v>
      </c>
      <c r="T9634">
        <v>0.95128205128205134</v>
      </c>
    </row>
    <row r="9635" spans="1:20" x14ac:dyDescent="0.3">
      <c r="A9635" t="s">
        <v>19323</v>
      </c>
      <c r="B9635" s="171" t="s">
        <v>19324</v>
      </c>
      <c r="C9635" s="171" t="s">
        <v>12995</v>
      </c>
      <c r="D9635" s="171" t="s">
        <v>80</v>
      </c>
      <c r="E9635" s="11">
        <v>43525</v>
      </c>
      <c r="F9635">
        <v>75.5</v>
      </c>
      <c r="G9635">
        <v>80</v>
      </c>
      <c r="I9635">
        <v>508</v>
      </c>
      <c r="J9635">
        <v>613</v>
      </c>
      <c r="L9635">
        <v>680</v>
      </c>
      <c r="N9635">
        <v>455</v>
      </c>
      <c r="O9635">
        <v>0.67499999999999993</v>
      </c>
      <c r="P9635">
        <v>25</v>
      </c>
      <c r="Q9635">
        <v>44</v>
      </c>
      <c r="S9635">
        <v>53</v>
      </c>
      <c r="T9635">
        <v>0.8727272727272728</v>
      </c>
    </row>
    <row r="9636" spans="1:20" x14ac:dyDescent="0.3">
      <c r="A9636" t="s">
        <v>19325</v>
      </c>
      <c r="B9636" s="171" t="s">
        <v>19326</v>
      </c>
      <c r="C9636" s="171" t="s">
        <v>15504</v>
      </c>
      <c r="D9636" s="171" t="s">
        <v>15341</v>
      </c>
      <c r="E9636" s="11">
        <v>43525</v>
      </c>
      <c r="F9636">
        <v>6.5</v>
      </c>
      <c r="G9636">
        <v>8.5</v>
      </c>
      <c r="I9636">
        <v>31</v>
      </c>
      <c r="J9636">
        <v>34</v>
      </c>
      <c r="L9636">
        <v>48</v>
      </c>
      <c r="N9636">
        <v>28</v>
      </c>
      <c r="O9636" t="s">
        <v>16361</v>
      </c>
      <c r="P9636">
        <v>0</v>
      </c>
      <c r="Q9636">
        <v>3</v>
      </c>
      <c r="S9636">
        <v>3</v>
      </c>
      <c r="T9636">
        <v>0.51538461538461533</v>
      </c>
    </row>
    <row r="9637" spans="1:20" x14ac:dyDescent="0.3">
      <c r="A9637" t="s">
        <v>19327</v>
      </c>
      <c r="B9637" s="171" t="s">
        <v>19328</v>
      </c>
      <c r="C9637" s="171" t="s">
        <v>104</v>
      </c>
      <c r="D9637" s="171" t="s">
        <v>4</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3">
      <c r="A9638" t="s">
        <v>19329</v>
      </c>
      <c r="B9638" s="171" t="s">
        <v>19330</v>
      </c>
      <c r="C9638" s="171" t="s">
        <v>15511</v>
      </c>
      <c r="D9638" s="171" t="s">
        <v>80</v>
      </c>
      <c r="E9638" s="11">
        <v>43525</v>
      </c>
      <c r="F9638">
        <v>25.5</v>
      </c>
      <c r="G9638">
        <v>22.5</v>
      </c>
      <c r="I9638">
        <v>90</v>
      </c>
      <c r="J9638">
        <v>146</v>
      </c>
      <c r="L9638">
        <v>130</v>
      </c>
      <c r="N9638">
        <v>78</v>
      </c>
      <c r="P9638">
        <v>3</v>
      </c>
      <c r="Q9638">
        <v>6</v>
      </c>
      <c r="S9638">
        <v>12</v>
      </c>
      <c r="T9638">
        <v>0.95316804407713496</v>
      </c>
    </row>
    <row r="9639" spans="1:20" x14ac:dyDescent="0.3">
      <c r="A9639" t="s">
        <v>19331</v>
      </c>
      <c r="B9639" s="171" t="s">
        <v>19332</v>
      </c>
      <c r="C9639" s="171" t="s">
        <v>76</v>
      </c>
      <c r="D9639" s="171" t="s">
        <v>80</v>
      </c>
      <c r="E9639" s="11">
        <v>43525</v>
      </c>
      <c r="F9639">
        <v>0</v>
      </c>
      <c r="G9639">
        <v>0</v>
      </c>
      <c r="I9639">
        <v>0</v>
      </c>
      <c r="J9639">
        <v>0</v>
      </c>
      <c r="L9639">
        <v>0</v>
      </c>
      <c r="N9639">
        <v>0</v>
      </c>
      <c r="P9639">
        <v>0</v>
      </c>
      <c r="Q9639">
        <v>0</v>
      </c>
      <c r="S9639">
        <v>0</v>
      </c>
      <c r="T9639">
        <v>0.72129629629629632</v>
      </c>
    </row>
    <row r="9640" spans="1:20" x14ac:dyDescent="0.3">
      <c r="A9640" t="s">
        <v>19333</v>
      </c>
      <c r="B9640" s="171" t="s">
        <v>19334</v>
      </c>
      <c r="C9640" s="171" t="s">
        <v>10522</v>
      </c>
      <c r="D9640" s="171" t="s">
        <v>4</v>
      </c>
      <c r="E9640" s="11">
        <v>43525</v>
      </c>
      <c r="F9640">
        <v>0</v>
      </c>
      <c r="G9640">
        <v>0</v>
      </c>
      <c r="I9640">
        <v>0</v>
      </c>
      <c r="J9640">
        <v>0</v>
      </c>
      <c r="L9640">
        <v>0</v>
      </c>
      <c r="N9640">
        <v>0</v>
      </c>
      <c r="P9640">
        <v>0</v>
      </c>
      <c r="Q9640">
        <v>0</v>
      </c>
      <c r="S9640">
        <v>0</v>
      </c>
      <c r="T9640">
        <v>0.70158730158730165</v>
      </c>
    </row>
    <row r="9641" spans="1:20" x14ac:dyDescent="0.3">
      <c r="A9641" t="s">
        <v>19335</v>
      </c>
      <c r="B9641" s="171" t="s">
        <v>19336</v>
      </c>
      <c r="C9641" s="171" t="s">
        <v>79</v>
      </c>
      <c r="D9641" s="171" t="s">
        <v>4</v>
      </c>
      <c r="E9641" s="11">
        <v>43525</v>
      </c>
      <c r="F9641">
        <v>0</v>
      </c>
      <c r="G9641">
        <v>0</v>
      </c>
      <c r="I9641">
        <v>0</v>
      </c>
      <c r="J9641">
        <v>0</v>
      </c>
      <c r="L9641">
        <v>0</v>
      </c>
      <c r="N9641">
        <v>0</v>
      </c>
      <c r="P9641">
        <v>0</v>
      </c>
      <c r="Q9641">
        <v>0</v>
      </c>
      <c r="S9641">
        <v>0</v>
      </c>
      <c r="T9641">
        <v>0.80740740740740746</v>
      </c>
    </row>
    <row r="9642" spans="1:20" x14ac:dyDescent="0.3">
      <c r="A9642" t="s">
        <v>19337</v>
      </c>
      <c r="B9642" s="171" t="s">
        <v>19338</v>
      </c>
      <c r="C9642" s="171" t="s">
        <v>86</v>
      </c>
      <c r="D9642" s="171" t="s">
        <v>4</v>
      </c>
      <c r="E9642" s="11">
        <v>43525</v>
      </c>
      <c r="F9642">
        <v>11</v>
      </c>
      <c r="G9642">
        <v>13</v>
      </c>
      <c r="I9642">
        <v>51</v>
      </c>
      <c r="J9642">
        <v>74</v>
      </c>
      <c r="L9642">
        <v>82</v>
      </c>
      <c r="N9642">
        <v>41</v>
      </c>
      <c r="O9642">
        <v>0.67499999999999993</v>
      </c>
      <c r="P9642">
        <v>9</v>
      </c>
      <c r="Q9642">
        <v>18</v>
      </c>
      <c r="S9642">
        <v>10</v>
      </c>
      <c r="T9642">
        <v>0.88571428571428568</v>
      </c>
    </row>
    <row r="9643" spans="1:20" x14ac:dyDescent="0.3">
      <c r="A9643" t="s">
        <v>19339</v>
      </c>
      <c r="B9643" s="171" t="s">
        <v>19340</v>
      </c>
      <c r="C9643" s="171" t="s">
        <v>89</v>
      </c>
      <c r="D9643" s="171" t="s">
        <v>4</v>
      </c>
      <c r="E9643" s="11">
        <v>43525</v>
      </c>
      <c r="F9643">
        <v>0</v>
      </c>
      <c r="G9643">
        <v>0</v>
      </c>
      <c r="I9643">
        <v>0</v>
      </c>
      <c r="J9643">
        <v>0</v>
      </c>
      <c r="L9643">
        <v>0</v>
      </c>
      <c r="N9643">
        <v>0</v>
      </c>
      <c r="P9643">
        <v>0</v>
      </c>
      <c r="Q9643">
        <v>0</v>
      </c>
      <c r="S9643">
        <v>0</v>
      </c>
      <c r="T9643">
        <v>1.125</v>
      </c>
    </row>
    <row r="9644" spans="1:20" x14ac:dyDescent="0.3">
      <c r="A9644" t="s">
        <v>19341</v>
      </c>
      <c r="B9644" s="171" t="s">
        <v>19342</v>
      </c>
      <c r="C9644" s="171" t="s">
        <v>92</v>
      </c>
      <c r="D9644" s="171" t="s">
        <v>4</v>
      </c>
      <c r="E9644" s="11">
        <v>43525</v>
      </c>
      <c r="F9644">
        <v>0</v>
      </c>
      <c r="G9644">
        <v>0</v>
      </c>
      <c r="I9644">
        <v>0</v>
      </c>
      <c r="J9644">
        <v>0</v>
      </c>
      <c r="L9644">
        <v>0</v>
      </c>
      <c r="N9644">
        <v>0</v>
      </c>
      <c r="P9644">
        <v>0</v>
      </c>
      <c r="Q9644">
        <v>0</v>
      </c>
      <c r="S9644">
        <v>0</v>
      </c>
      <c r="T9644">
        <v>0.94861111111111107</v>
      </c>
    </row>
    <row r="9645" spans="1:20" x14ac:dyDescent="0.3">
      <c r="A9645" t="s">
        <v>19343</v>
      </c>
      <c r="B9645" s="171" t="s">
        <v>19344</v>
      </c>
      <c r="C9645" s="171" t="s">
        <v>98</v>
      </c>
      <c r="D9645" s="171" t="s">
        <v>4</v>
      </c>
      <c r="E9645" s="11">
        <v>43525</v>
      </c>
      <c r="F9645">
        <v>16</v>
      </c>
      <c r="G9645">
        <v>13.5</v>
      </c>
      <c r="I9645">
        <v>45</v>
      </c>
      <c r="J9645">
        <v>91</v>
      </c>
      <c r="L9645">
        <v>78</v>
      </c>
      <c r="N9645">
        <v>42</v>
      </c>
      <c r="P9645">
        <v>1</v>
      </c>
      <c r="Q9645">
        <v>3</v>
      </c>
      <c r="S9645">
        <v>3</v>
      </c>
      <c r="T9645">
        <v>0.4148148148148148</v>
      </c>
    </row>
    <row r="9646" spans="1:20" x14ac:dyDescent="0.3">
      <c r="A9646" t="s">
        <v>19345</v>
      </c>
      <c r="B9646" s="171" t="s">
        <v>19346</v>
      </c>
      <c r="C9646" s="171" t="s">
        <v>101</v>
      </c>
      <c r="D9646" s="171" t="s">
        <v>4</v>
      </c>
      <c r="E9646" s="11">
        <v>43525</v>
      </c>
      <c r="F9646">
        <v>33</v>
      </c>
      <c r="G9646">
        <v>37.5</v>
      </c>
      <c r="I9646">
        <v>349</v>
      </c>
      <c r="J9646">
        <v>358</v>
      </c>
      <c r="L9646">
        <v>427</v>
      </c>
      <c r="N9646">
        <v>319</v>
      </c>
      <c r="P9646">
        <v>13</v>
      </c>
      <c r="Q9646">
        <v>20</v>
      </c>
      <c r="S9646">
        <v>30</v>
      </c>
      <c r="T9646">
        <v>0.4</v>
      </c>
    </row>
    <row r="9647" spans="1:20" x14ac:dyDescent="0.3">
      <c r="A9647" t="s">
        <v>19347</v>
      </c>
      <c r="B9647" s="171" t="s">
        <v>19348</v>
      </c>
      <c r="C9647" s="171" t="s">
        <v>6843</v>
      </c>
      <c r="D9647" s="171" t="s">
        <v>4</v>
      </c>
      <c r="E9647" s="11">
        <v>43525</v>
      </c>
      <c r="F9647">
        <v>6</v>
      </c>
      <c r="G9647">
        <v>7</v>
      </c>
      <c r="I9647">
        <v>18</v>
      </c>
      <c r="J9647">
        <v>35</v>
      </c>
      <c r="L9647">
        <v>41</v>
      </c>
      <c r="N9647">
        <v>17</v>
      </c>
      <c r="P9647">
        <v>0</v>
      </c>
      <c r="Q9647">
        <v>0</v>
      </c>
      <c r="S9647">
        <v>1</v>
      </c>
      <c r="T9647">
        <v>0.43</v>
      </c>
    </row>
    <row r="9648" spans="1:20" x14ac:dyDescent="0.3">
      <c r="A9648" t="s">
        <v>19349</v>
      </c>
      <c r="B9648" s="171" t="s">
        <v>19350</v>
      </c>
      <c r="C9648" s="171" t="s">
        <v>18229</v>
      </c>
      <c r="D9648" s="171" t="s">
        <v>80</v>
      </c>
      <c r="E9648" s="11">
        <v>43525</v>
      </c>
      <c r="F9648">
        <v>2</v>
      </c>
      <c r="G9648">
        <v>3</v>
      </c>
      <c r="I9648">
        <v>4</v>
      </c>
      <c r="J9648">
        <v>16</v>
      </c>
      <c r="L9648">
        <v>18</v>
      </c>
      <c r="N9648">
        <v>3</v>
      </c>
      <c r="O9648">
        <v>0.5</v>
      </c>
      <c r="P9648">
        <v>0</v>
      </c>
      <c r="Q9648">
        <v>0</v>
      </c>
      <c r="S9648">
        <v>1</v>
      </c>
      <c r="T9648">
        <v>0.43</v>
      </c>
    </row>
    <row r="9649" spans="1:20" x14ac:dyDescent="0.3">
      <c r="A9649" t="s">
        <v>19351</v>
      </c>
      <c r="B9649" s="171" t="s">
        <v>19352</v>
      </c>
      <c r="C9649" s="171" t="s">
        <v>18126</v>
      </c>
      <c r="D9649" s="171" t="s">
        <v>4</v>
      </c>
      <c r="E9649" s="11">
        <v>43525</v>
      </c>
      <c r="F9649">
        <v>2</v>
      </c>
      <c r="G9649">
        <v>3</v>
      </c>
      <c r="I9649">
        <v>4</v>
      </c>
      <c r="J9649">
        <v>16</v>
      </c>
      <c r="L9649">
        <v>18</v>
      </c>
      <c r="N9649">
        <v>3</v>
      </c>
      <c r="O9649">
        <v>0.5</v>
      </c>
      <c r="P9649">
        <v>0</v>
      </c>
      <c r="Q9649">
        <v>0</v>
      </c>
      <c r="S9649">
        <v>1</v>
      </c>
      <c r="T9649">
        <v>0.8</v>
      </c>
    </row>
    <row r="9650" spans="1:20" x14ac:dyDescent="0.3">
      <c r="A9650" t="s">
        <v>19353</v>
      </c>
      <c r="B9650" s="171" t="s">
        <v>19354</v>
      </c>
      <c r="C9650" s="171" t="s">
        <v>107</v>
      </c>
      <c r="D9650" s="171" t="s">
        <v>80</v>
      </c>
      <c r="E9650" s="11">
        <v>43525</v>
      </c>
      <c r="F9650">
        <v>13.5</v>
      </c>
      <c r="G9650">
        <v>13.5</v>
      </c>
      <c r="I9650">
        <v>88</v>
      </c>
      <c r="J9650">
        <v>102</v>
      </c>
      <c r="L9650">
        <v>113</v>
      </c>
      <c r="N9650">
        <v>85</v>
      </c>
      <c r="P9650">
        <v>1</v>
      </c>
      <c r="Q9650">
        <v>4</v>
      </c>
      <c r="S9650">
        <v>3</v>
      </c>
      <c r="T9650">
        <v>0.5</v>
      </c>
    </row>
    <row r="9651" spans="1:20" x14ac:dyDescent="0.3">
      <c r="A9651" t="s">
        <v>19355</v>
      </c>
      <c r="B9651" s="171" t="s">
        <v>19356</v>
      </c>
      <c r="C9651" s="171" t="s">
        <v>113</v>
      </c>
      <c r="D9651" s="171" t="s">
        <v>4</v>
      </c>
      <c r="E9651" s="11">
        <v>43525</v>
      </c>
      <c r="F9651">
        <v>5.5</v>
      </c>
      <c r="G9651">
        <v>4.5</v>
      </c>
      <c r="I9651">
        <v>18</v>
      </c>
      <c r="J9651">
        <v>31</v>
      </c>
      <c r="L9651">
        <v>26</v>
      </c>
      <c r="N9651">
        <v>16</v>
      </c>
      <c r="P9651">
        <v>1</v>
      </c>
      <c r="Q9651">
        <v>1</v>
      </c>
      <c r="S9651">
        <v>2</v>
      </c>
      <c r="T9651">
        <v>0.84</v>
      </c>
    </row>
    <row r="9652" spans="1:20" x14ac:dyDescent="0.3">
      <c r="A9652" t="s">
        <v>19357</v>
      </c>
      <c r="B9652" s="171" t="s">
        <v>19358</v>
      </c>
      <c r="C9652" s="171" t="s">
        <v>116</v>
      </c>
      <c r="D9652" s="171" t="s">
        <v>4</v>
      </c>
      <c r="E9652" s="11">
        <v>43525</v>
      </c>
      <c r="F9652">
        <v>5</v>
      </c>
      <c r="G9652">
        <v>5</v>
      </c>
      <c r="I9652">
        <v>59</v>
      </c>
      <c r="J9652">
        <v>55</v>
      </c>
      <c r="L9652">
        <v>64</v>
      </c>
      <c r="N9652">
        <v>59</v>
      </c>
      <c r="P9652">
        <v>0</v>
      </c>
      <c r="Q9652">
        <v>0</v>
      </c>
      <c r="S9652">
        <v>0</v>
      </c>
      <c r="T9652">
        <v>1.06</v>
      </c>
    </row>
    <row r="9653" spans="1:20" x14ac:dyDescent="0.3">
      <c r="A9653" t="s">
        <v>19359</v>
      </c>
      <c r="B9653" s="171" t="s">
        <v>19360</v>
      </c>
      <c r="C9653" s="171" t="s">
        <v>9887</v>
      </c>
      <c r="D9653" s="171" t="s">
        <v>80</v>
      </c>
      <c r="E9653" s="11">
        <v>43525</v>
      </c>
      <c r="F9653">
        <v>0</v>
      </c>
      <c r="G9653">
        <v>0</v>
      </c>
      <c r="I9653">
        <v>0</v>
      </c>
      <c r="J9653">
        <v>0</v>
      </c>
      <c r="L9653">
        <v>0</v>
      </c>
      <c r="N9653">
        <v>0</v>
      </c>
      <c r="P9653">
        <v>0</v>
      </c>
      <c r="Q9653">
        <v>0</v>
      </c>
      <c r="S9653">
        <v>0</v>
      </c>
    </row>
    <row r="9654" spans="1:20" x14ac:dyDescent="0.3">
      <c r="A9654" t="s">
        <v>19361</v>
      </c>
      <c r="B9654" s="171" t="s">
        <v>19362</v>
      </c>
      <c r="C9654" s="171" t="s">
        <v>9862</v>
      </c>
      <c r="D9654" s="171" t="s">
        <v>4</v>
      </c>
      <c r="E9654" s="11">
        <v>43525</v>
      </c>
      <c r="F9654">
        <v>0</v>
      </c>
      <c r="G9654">
        <v>0</v>
      </c>
      <c r="I9654">
        <v>0</v>
      </c>
      <c r="J9654">
        <v>0</v>
      </c>
      <c r="L9654">
        <v>0</v>
      </c>
      <c r="N9654">
        <v>0</v>
      </c>
      <c r="P9654">
        <v>0</v>
      </c>
      <c r="Q9654">
        <v>0</v>
      </c>
      <c r="S9654">
        <v>0</v>
      </c>
    </row>
    <row r="9655" spans="1:20" x14ac:dyDescent="0.3">
      <c r="A9655" t="s">
        <v>19363</v>
      </c>
      <c r="B9655" s="171" t="s">
        <v>19364</v>
      </c>
      <c r="C9655" s="171" t="s">
        <v>10525</v>
      </c>
      <c r="D9655" s="171" t="s">
        <v>4</v>
      </c>
      <c r="E9655" s="11">
        <v>43525</v>
      </c>
      <c r="F9655">
        <v>0</v>
      </c>
      <c r="G9655">
        <v>0</v>
      </c>
      <c r="I9655">
        <v>0</v>
      </c>
      <c r="J9655">
        <v>0</v>
      </c>
      <c r="L9655">
        <v>0</v>
      </c>
      <c r="N9655">
        <v>0</v>
      </c>
      <c r="P9655">
        <v>0</v>
      </c>
      <c r="Q9655">
        <v>0</v>
      </c>
      <c r="S9655">
        <v>0</v>
      </c>
    </row>
    <row r="9656" spans="1:20" x14ac:dyDescent="0.3">
      <c r="A9656" t="s">
        <v>19365</v>
      </c>
      <c r="B9656" s="171" t="s">
        <v>19366</v>
      </c>
      <c r="C9656" s="171" t="s">
        <v>11260</v>
      </c>
      <c r="D9656" s="171" t="s">
        <v>80</v>
      </c>
      <c r="E9656" s="11">
        <v>43525</v>
      </c>
      <c r="F9656">
        <v>0</v>
      </c>
      <c r="G9656">
        <v>0</v>
      </c>
      <c r="I9656">
        <v>0</v>
      </c>
      <c r="J9656">
        <v>0</v>
      </c>
      <c r="L9656">
        <v>0</v>
      </c>
      <c r="N9656">
        <v>0</v>
      </c>
      <c r="P9656">
        <v>0</v>
      </c>
      <c r="Q9656">
        <v>0</v>
      </c>
      <c r="S9656">
        <v>0</v>
      </c>
    </row>
    <row r="9657" spans="1:20" x14ac:dyDescent="0.3">
      <c r="A9657" t="s">
        <v>19367</v>
      </c>
      <c r="B9657" s="171" t="s">
        <v>19368</v>
      </c>
      <c r="C9657" s="171" t="s">
        <v>10528</v>
      </c>
      <c r="D9657" s="171" t="s">
        <v>4</v>
      </c>
      <c r="E9657" s="11">
        <v>43525</v>
      </c>
      <c r="F9657">
        <v>0</v>
      </c>
      <c r="G9657">
        <v>0</v>
      </c>
      <c r="I9657">
        <v>0</v>
      </c>
      <c r="J9657">
        <v>0</v>
      </c>
      <c r="L9657">
        <v>0</v>
      </c>
      <c r="N9657">
        <v>0</v>
      </c>
      <c r="P9657">
        <v>0</v>
      </c>
      <c r="Q9657">
        <v>0</v>
      </c>
      <c r="S9657">
        <v>0</v>
      </c>
    </row>
    <row r="9658" spans="1:20" x14ac:dyDescent="0.3">
      <c r="A9658" t="s">
        <v>19369</v>
      </c>
      <c r="B9658" s="171" t="s">
        <v>19370</v>
      </c>
      <c r="C9658" s="171" t="s">
        <v>119</v>
      </c>
      <c r="D9658" s="171" t="s">
        <v>4</v>
      </c>
      <c r="E9658" s="11">
        <v>43525</v>
      </c>
      <c r="F9658">
        <v>0</v>
      </c>
      <c r="G9658">
        <v>0</v>
      </c>
      <c r="I9658">
        <v>0</v>
      </c>
      <c r="J9658">
        <v>0</v>
      </c>
      <c r="L9658">
        <v>0</v>
      </c>
      <c r="N9658">
        <v>0</v>
      </c>
      <c r="P9658">
        <v>0</v>
      </c>
      <c r="Q9658">
        <v>0</v>
      </c>
      <c r="S9658">
        <v>0</v>
      </c>
    </row>
    <row r="9659" spans="1:20" x14ac:dyDescent="0.3">
      <c r="A9659" t="s">
        <v>19371</v>
      </c>
      <c r="B9659" s="171" t="s">
        <v>19372</v>
      </c>
      <c r="C9659" s="171" t="s">
        <v>122</v>
      </c>
      <c r="D9659" s="171" t="s">
        <v>80</v>
      </c>
      <c r="E9659" s="11">
        <v>43525</v>
      </c>
      <c r="F9659">
        <v>0</v>
      </c>
      <c r="G9659">
        <v>0</v>
      </c>
      <c r="I9659">
        <v>0</v>
      </c>
      <c r="J9659">
        <v>0</v>
      </c>
      <c r="L9659">
        <v>0</v>
      </c>
      <c r="N9659">
        <v>0</v>
      </c>
      <c r="P9659">
        <v>0</v>
      </c>
      <c r="Q9659">
        <v>0</v>
      </c>
      <c r="S9659">
        <v>0</v>
      </c>
    </row>
    <row r="9660" spans="1:20" x14ac:dyDescent="0.3">
      <c r="A9660" t="s">
        <v>19373</v>
      </c>
      <c r="B9660" s="171" t="s">
        <v>19374</v>
      </c>
      <c r="C9660" s="171" t="s">
        <v>125</v>
      </c>
      <c r="D9660" s="171" t="s">
        <v>80</v>
      </c>
      <c r="E9660" s="11">
        <v>43525</v>
      </c>
      <c r="F9660">
        <v>0</v>
      </c>
      <c r="G9660">
        <v>0</v>
      </c>
      <c r="I9660">
        <v>0</v>
      </c>
      <c r="J9660">
        <v>0</v>
      </c>
      <c r="L9660">
        <v>0</v>
      </c>
      <c r="N9660">
        <v>0</v>
      </c>
      <c r="O9660" t="e">
        <v>#DIV/0!</v>
      </c>
      <c r="P9660">
        <v>0</v>
      </c>
      <c r="Q9660">
        <v>0</v>
      </c>
      <c r="S9660">
        <v>0</v>
      </c>
    </row>
    <row r="9661" spans="1:20" x14ac:dyDescent="0.3">
      <c r="A9661" t="s">
        <v>19375</v>
      </c>
      <c r="B9661" s="171" t="s">
        <v>19376</v>
      </c>
      <c r="C9661" s="171" t="s">
        <v>128</v>
      </c>
      <c r="D9661" s="171" t="s">
        <v>4</v>
      </c>
      <c r="E9661" s="11">
        <v>43525</v>
      </c>
      <c r="F9661">
        <v>0</v>
      </c>
      <c r="G9661">
        <v>0</v>
      </c>
      <c r="I9661">
        <v>0</v>
      </c>
      <c r="J9661">
        <v>0</v>
      </c>
      <c r="L9661">
        <v>0</v>
      </c>
      <c r="N9661">
        <v>0</v>
      </c>
      <c r="P9661">
        <v>0</v>
      </c>
      <c r="Q9661">
        <v>0</v>
      </c>
      <c r="S9661">
        <v>0</v>
      </c>
    </row>
    <row r="9662" spans="1:20" x14ac:dyDescent="0.3">
      <c r="A9662" t="s">
        <v>19377</v>
      </c>
      <c r="B9662" s="171" t="s">
        <v>19378</v>
      </c>
      <c r="C9662" s="171" t="s">
        <v>131</v>
      </c>
      <c r="D9662" s="171" t="s">
        <v>4</v>
      </c>
      <c r="E9662" s="11">
        <v>43525</v>
      </c>
      <c r="F9662">
        <v>0</v>
      </c>
      <c r="G9662">
        <v>0</v>
      </c>
      <c r="I9662">
        <v>0</v>
      </c>
      <c r="J9662">
        <v>0</v>
      </c>
      <c r="L9662">
        <v>0</v>
      </c>
      <c r="N9662">
        <v>0</v>
      </c>
      <c r="P9662">
        <v>0</v>
      </c>
      <c r="Q9662">
        <v>0</v>
      </c>
      <c r="S9662">
        <v>0</v>
      </c>
    </row>
    <row r="9663" spans="1:20" x14ac:dyDescent="0.3">
      <c r="A9663" t="s">
        <v>19379</v>
      </c>
      <c r="B9663" s="171" t="s">
        <v>19380</v>
      </c>
      <c r="C9663" s="171" t="s">
        <v>10531</v>
      </c>
      <c r="D9663" s="171" t="s">
        <v>4</v>
      </c>
      <c r="E9663" s="11">
        <v>43525</v>
      </c>
      <c r="F9663">
        <v>0</v>
      </c>
      <c r="G9663">
        <v>0</v>
      </c>
      <c r="I9663">
        <v>0</v>
      </c>
      <c r="J9663">
        <v>0</v>
      </c>
      <c r="L9663">
        <v>0</v>
      </c>
      <c r="N9663">
        <v>0</v>
      </c>
      <c r="P9663">
        <v>0</v>
      </c>
      <c r="Q9663">
        <v>0</v>
      </c>
      <c r="S9663">
        <v>0</v>
      </c>
    </row>
    <row r="9664" spans="1:20" x14ac:dyDescent="0.3">
      <c r="A9664" t="s">
        <v>19381</v>
      </c>
      <c r="B9664" s="171" t="s">
        <v>19382</v>
      </c>
      <c r="C9664" s="171" t="s">
        <v>137</v>
      </c>
      <c r="D9664" s="171" t="s">
        <v>80</v>
      </c>
      <c r="E9664" s="11">
        <v>43525</v>
      </c>
      <c r="F9664">
        <v>6</v>
      </c>
      <c r="G9664">
        <v>6</v>
      </c>
      <c r="I9664">
        <v>54</v>
      </c>
      <c r="J9664">
        <v>66</v>
      </c>
      <c r="L9664">
        <v>66</v>
      </c>
      <c r="N9664">
        <v>54</v>
      </c>
      <c r="P9664">
        <v>0</v>
      </c>
      <c r="Q9664">
        <v>0</v>
      </c>
      <c r="S9664">
        <v>0</v>
      </c>
    </row>
    <row r="9665" spans="1:20" x14ac:dyDescent="0.3">
      <c r="A9665" t="s">
        <v>19383</v>
      </c>
      <c r="B9665" s="171" t="s">
        <v>19384</v>
      </c>
      <c r="C9665" s="171" t="s">
        <v>140</v>
      </c>
      <c r="D9665" s="171" t="s">
        <v>4</v>
      </c>
      <c r="E9665" s="11">
        <v>43525</v>
      </c>
      <c r="F9665">
        <v>6</v>
      </c>
      <c r="G9665">
        <v>6</v>
      </c>
      <c r="I9665">
        <v>54</v>
      </c>
      <c r="J9665">
        <v>66</v>
      </c>
      <c r="L9665">
        <v>66</v>
      </c>
      <c r="N9665">
        <v>54</v>
      </c>
      <c r="P9665">
        <v>0</v>
      </c>
      <c r="Q9665">
        <v>0</v>
      </c>
      <c r="S9665">
        <v>0</v>
      </c>
    </row>
    <row r="9666" spans="1:20" x14ac:dyDescent="0.3">
      <c r="A9666" t="s">
        <v>19385</v>
      </c>
      <c r="B9666" s="171" t="s">
        <v>19386</v>
      </c>
      <c r="C9666" s="171" t="s">
        <v>8615</v>
      </c>
      <c r="D9666" s="171" t="s">
        <v>80</v>
      </c>
      <c r="E9666" s="11">
        <v>43525</v>
      </c>
      <c r="F9666">
        <v>0</v>
      </c>
      <c r="G9666">
        <v>0</v>
      </c>
      <c r="I9666">
        <v>0</v>
      </c>
      <c r="J9666">
        <v>0</v>
      </c>
      <c r="L9666">
        <v>0</v>
      </c>
      <c r="N9666">
        <v>0</v>
      </c>
      <c r="P9666">
        <v>0</v>
      </c>
      <c r="Q9666">
        <v>0</v>
      </c>
      <c r="S9666">
        <v>0</v>
      </c>
      <c r="T9666">
        <v>0.88636363636363635</v>
      </c>
    </row>
    <row r="9667" spans="1:20" x14ac:dyDescent="0.3">
      <c r="A9667" t="s">
        <v>19387</v>
      </c>
      <c r="B9667" s="171" t="s">
        <v>19388</v>
      </c>
      <c r="C9667" s="171" t="s">
        <v>8590</v>
      </c>
      <c r="D9667" s="171" t="s">
        <v>4</v>
      </c>
      <c r="E9667" s="11">
        <v>43525</v>
      </c>
      <c r="F9667">
        <v>0</v>
      </c>
      <c r="G9667">
        <v>0</v>
      </c>
      <c r="I9667">
        <v>0</v>
      </c>
      <c r="J9667">
        <v>0</v>
      </c>
      <c r="L9667">
        <v>0</v>
      </c>
      <c r="N9667">
        <v>0</v>
      </c>
      <c r="P9667">
        <v>0</v>
      </c>
      <c r="Q9667">
        <v>0</v>
      </c>
      <c r="S9667">
        <v>0</v>
      </c>
      <c r="T9667">
        <v>0.90909090909090906</v>
      </c>
    </row>
    <row r="9668" spans="1:20" x14ac:dyDescent="0.3">
      <c r="A9668" t="s">
        <v>19389</v>
      </c>
      <c r="B9668" s="171" t="s">
        <v>19390</v>
      </c>
      <c r="C9668" s="171" t="s">
        <v>18252</v>
      </c>
      <c r="D9668" s="171" t="s">
        <v>80</v>
      </c>
      <c r="E9668" s="11">
        <v>43525</v>
      </c>
      <c r="F9668">
        <v>0</v>
      </c>
      <c r="G9668">
        <v>0</v>
      </c>
      <c r="I9668">
        <v>0</v>
      </c>
      <c r="J9668">
        <v>0</v>
      </c>
      <c r="L9668">
        <v>0</v>
      </c>
      <c r="N9668">
        <v>0</v>
      </c>
      <c r="P9668">
        <v>0</v>
      </c>
      <c r="Q9668">
        <v>0</v>
      </c>
      <c r="S9668">
        <v>0</v>
      </c>
      <c r="T9668">
        <v>0.97142857142857142</v>
      </c>
    </row>
    <row r="9669" spans="1:20" x14ac:dyDescent="0.3">
      <c r="A9669" t="s">
        <v>19391</v>
      </c>
      <c r="B9669" s="171" t="s">
        <v>19392</v>
      </c>
      <c r="C9669" s="171" t="s">
        <v>18137</v>
      </c>
      <c r="D9669" s="171" t="s">
        <v>4</v>
      </c>
      <c r="E9669" s="11">
        <v>43525</v>
      </c>
      <c r="F9669">
        <v>0</v>
      </c>
      <c r="G9669">
        <v>0</v>
      </c>
      <c r="I9669">
        <v>0</v>
      </c>
      <c r="J9669">
        <v>0</v>
      </c>
      <c r="L9669">
        <v>0</v>
      </c>
      <c r="N9669">
        <v>0</v>
      </c>
      <c r="P9669">
        <v>0</v>
      </c>
      <c r="Q9669">
        <v>0</v>
      </c>
      <c r="S9669">
        <v>0</v>
      </c>
      <c r="T9669">
        <v>0.92500000000000004</v>
      </c>
    </row>
    <row r="9670" spans="1:20" x14ac:dyDescent="0.3">
      <c r="A9670" t="s">
        <v>19393</v>
      </c>
      <c r="B9670" s="171" t="s">
        <v>19394</v>
      </c>
      <c r="C9670" s="171" t="s">
        <v>167</v>
      </c>
      <c r="D9670" s="171" t="s">
        <v>80</v>
      </c>
      <c r="E9670" s="11">
        <v>43525</v>
      </c>
      <c r="F9670">
        <v>4</v>
      </c>
      <c r="G9670">
        <v>5.5</v>
      </c>
      <c r="I9670">
        <v>37</v>
      </c>
      <c r="J9670">
        <v>44</v>
      </c>
      <c r="L9670">
        <v>62</v>
      </c>
      <c r="N9670">
        <v>36</v>
      </c>
      <c r="P9670">
        <v>0</v>
      </c>
      <c r="Q9670">
        <v>0</v>
      </c>
      <c r="S9670">
        <v>1</v>
      </c>
      <c r="T9670">
        <v>0.89743589743589747</v>
      </c>
    </row>
    <row r="9671" spans="1:20" x14ac:dyDescent="0.3">
      <c r="A9671" t="s">
        <v>19395</v>
      </c>
      <c r="B9671" s="171" t="s">
        <v>19396</v>
      </c>
      <c r="C9671" s="171" t="s">
        <v>16557</v>
      </c>
      <c r="D9671" s="171" t="s">
        <v>4</v>
      </c>
      <c r="E9671" s="11">
        <v>43525</v>
      </c>
      <c r="F9671">
        <v>0</v>
      </c>
      <c r="G9671">
        <v>0</v>
      </c>
      <c r="I9671">
        <v>0</v>
      </c>
      <c r="J9671">
        <v>0</v>
      </c>
      <c r="L9671">
        <v>0</v>
      </c>
      <c r="N9671">
        <v>0</v>
      </c>
      <c r="P9671">
        <v>0</v>
      </c>
      <c r="Q9671">
        <v>0</v>
      </c>
      <c r="S9671">
        <v>0</v>
      </c>
      <c r="T9671">
        <v>0.75510204081632648</v>
      </c>
    </row>
    <row r="9672" spans="1:20" x14ac:dyDescent="0.3">
      <c r="A9672" t="s">
        <v>19397</v>
      </c>
      <c r="B9672" s="171" t="s">
        <v>19398</v>
      </c>
      <c r="C9672" s="171" t="s">
        <v>170</v>
      </c>
      <c r="D9672" s="171" t="s">
        <v>4</v>
      </c>
      <c r="E9672" s="11">
        <v>43525</v>
      </c>
      <c r="F9672">
        <v>4</v>
      </c>
      <c r="G9672">
        <v>5.5</v>
      </c>
      <c r="I9672">
        <v>37</v>
      </c>
      <c r="J9672">
        <v>44</v>
      </c>
      <c r="L9672">
        <v>62</v>
      </c>
      <c r="N9672">
        <v>36</v>
      </c>
      <c r="P9672">
        <v>0</v>
      </c>
      <c r="Q9672">
        <v>0</v>
      </c>
      <c r="S9672">
        <v>1</v>
      </c>
      <c r="T9672">
        <v>0.875</v>
      </c>
    </row>
    <row r="9673" spans="1:20" x14ac:dyDescent="0.3">
      <c r="A9673" t="s">
        <v>19399</v>
      </c>
      <c r="B9673" s="171" t="s">
        <v>19400</v>
      </c>
      <c r="C9673" s="171" t="s">
        <v>179</v>
      </c>
      <c r="D9673" s="171" t="s">
        <v>80</v>
      </c>
      <c r="E9673" s="11">
        <v>43525</v>
      </c>
      <c r="F9673">
        <v>8</v>
      </c>
      <c r="G9673">
        <v>8</v>
      </c>
      <c r="I9673">
        <v>115</v>
      </c>
      <c r="J9673">
        <v>91</v>
      </c>
      <c r="L9673">
        <v>91</v>
      </c>
      <c r="N9673">
        <v>109</v>
      </c>
      <c r="P9673">
        <v>6</v>
      </c>
      <c r="Q9673">
        <v>11</v>
      </c>
      <c r="S9673">
        <v>6</v>
      </c>
    </row>
    <row r="9674" spans="1:20" x14ac:dyDescent="0.3">
      <c r="A9674" t="s">
        <v>19401</v>
      </c>
      <c r="B9674" s="171" t="s">
        <v>19402</v>
      </c>
      <c r="C9674" s="171" t="s">
        <v>18140</v>
      </c>
      <c r="D9674" s="171" t="s">
        <v>4</v>
      </c>
      <c r="E9674" s="11">
        <v>43525</v>
      </c>
      <c r="F9674">
        <v>0</v>
      </c>
      <c r="G9674">
        <v>0</v>
      </c>
      <c r="I9674">
        <v>0</v>
      </c>
      <c r="J9674">
        <v>0</v>
      </c>
      <c r="L9674">
        <v>0</v>
      </c>
      <c r="N9674">
        <v>0</v>
      </c>
      <c r="P9674">
        <v>0</v>
      </c>
      <c r="Q9674">
        <v>0</v>
      </c>
      <c r="S9674">
        <v>0</v>
      </c>
    </row>
    <row r="9675" spans="1:20" x14ac:dyDescent="0.3">
      <c r="A9675" t="s">
        <v>19403</v>
      </c>
      <c r="B9675" s="171" t="s">
        <v>19404</v>
      </c>
      <c r="C9675" s="171" t="s">
        <v>182</v>
      </c>
      <c r="D9675" s="171" t="s">
        <v>4</v>
      </c>
      <c r="E9675" s="11">
        <v>43525</v>
      </c>
      <c r="F9675">
        <v>8</v>
      </c>
      <c r="G9675">
        <v>8</v>
      </c>
      <c r="I9675">
        <v>115</v>
      </c>
      <c r="J9675">
        <v>91</v>
      </c>
      <c r="L9675">
        <v>91</v>
      </c>
      <c r="N9675">
        <v>109</v>
      </c>
      <c r="P9675">
        <v>6</v>
      </c>
      <c r="Q9675">
        <v>11</v>
      </c>
      <c r="S9675">
        <v>6</v>
      </c>
    </row>
    <row r="9676" spans="1:20" x14ac:dyDescent="0.3">
      <c r="A9676" t="s">
        <v>19405</v>
      </c>
      <c r="B9676" s="171" t="s">
        <v>19406</v>
      </c>
      <c r="C9676" s="171" t="s">
        <v>185</v>
      </c>
      <c r="D9676" s="171" t="s">
        <v>80</v>
      </c>
      <c r="E9676" s="11">
        <v>43525</v>
      </c>
      <c r="F9676">
        <v>11</v>
      </c>
      <c r="G9676">
        <v>11.5</v>
      </c>
      <c r="I9676">
        <v>28</v>
      </c>
      <c r="J9676">
        <v>64</v>
      </c>
      <c r="L9676">
        <v>67</v>
      </c>
      <c r="N9676">
        <v>27</v>
      </c>
      <c r="P9676">
        <v>0</v>
      </c>
      <c r="Q9676">
        <v>0</v>
      </c>
      <c r="S9676">
        <v>1</v>
      </c>
    </row>
    <row r="9677" spans="1:20" x14ac:dyDescent="0.3">
      <c r="A9677" t="s">
        <v>19407</v>
      </c>
      <c r="B9677" s="171" t="s">
        <v>19408</v>
      </c>
      <c r="C9677" s="171" t="s">
        <v>188</v>
      </c>
      <c r="D9677" s="171" t="s">
        <v>4</v>
      </c>
      <c r="E9677" s="11">
        <v>43525</v>
      </c>
      <c r="F9677">
        <v>6.5</v>
      </c>
      <c r="G9677">
        <v>6</v>
      </c>
      <c r="I9677">
        <v>16</v>
      </c>
      <c r="J9677">
        <v>38</v>
      </c>
      <c r="L9677">
        <v>35</v>
      </c>
      <c r="N9677">
        <v>15</v>
      </c>
      <c r="P9677">
        <v>0</v>
      </c>
      <c r="Q9677">
        <v>0</v>
      </c>
      <c r="S9677">
        <v>1</v>
      </c>
    </row>
    <row r="9678" spans="1:20" x14ac:dyDescent="0.3">
      <c r="A9678" t="s">
        <v>19409</v>
      </c>
      <c r="B9678" s="171" t="s">
        <v>19410</v>
      </c>
      <c r="C9678" s="171" t="s">
        <v>10537</v>
      </c>
      <c r="D9678" s="171" t="s">
        <v>4</v>
      </c>
      <c r="E9678" s="11">
        <v>43525</v>
      </c>
      <c r="F9678">
        <v>4.5</v>
      </c>
      <c r="G9678">
        <v>5.5</v>
      </c>
      <c r="I9678">
        <v>12</v>
      </c>
      <c r="J9678">
        <v>26</v>
      </c>
      <c r="L9678">
        <v>32</v>
      </c>
      <c r="N9678">
        <v>12</v>
      </c>
      <c r="P9678">
        <v>0</v>
      </c>
      <c r="Q9678">
        <v>0</v>
      </c>
      <c r="S9678">
        <v>0</v>
      </c>
      <c r="T9678">
        <v>0.46</v>
      </c>
    </row>
    <row r="9679" spans="1:20" x14ac:dyDescent="0.3">
      <c r="A9679" t="s">
        <v>19411</v>
      </c>
      <c r="B9679" s="171" t="s">
        <v>19412</v>
      </c>
      <c r="C9679" s="171" t="s">
        <v>191</v>
      </c>
      <c r="D9679" s="171" t="s">
        <v>80</v>
      </c>
      <c r="E9679" s="11">
        <v>43525</v>
      </c>
      <c r="F9679">
        <v>14</v>
      </c>
      <c r="G9679">
        <v>15.5</v>
      </c>
      <c r="I9679">
        <v>86</v>
      </c>
      <c r="J9679">
        <v>119</v>
      </c>
      <c r="L9679">
        <v>138</v>
      </c>
      <c r="N9679">
        <v>57</v>
      </c>
      <c r="O9679">
        <v>1.0249999999999999</v>
      </c>
      <c r="P9679">
        <v>14</v>
      </c>
      <c r="Q9679">
        <v>19</v>
      </c>
      <c r="S9679">
        <v>29</v>
      </c>
      <c r="T9679">
        <v>0.39</v>
      </c>
    </row>
    <row r="9680" spans="1:20" x14ac:dyDescent="0.3">
      <c r="A9680" t="s">
        <v>19413</v>
      </c>
      <c r="B9680" s="171" t="s">
        <v>19414</v>
      </c>
      <c r="C9680" s="171" t="s">
        <v>194</v>
      </c>
      <c r="D9680" s="171" t="s">
        <v>4</v>
      </c>
      <c r="E9680" s="11">
        <v>43525</v>
      </c>
      <c r="F9680">
        <v>5.5</v>
      </c>
      <c r="G9680">
        <v>6</v>
      </c>
      <c r="I9680">
        <v>27</v>
      </c>
      <c r="J9680">
        <v>35</v>
      </c>
      <c r="L9680">
        <v>40</v>
      </c>
      <c r="N9680">
        <v>20</v>
      </c>
      <c r="O9680">
        <v>1.0249999999999999</v>
      </c>
      <c r="P9680">
        <v>7</v>
      </c>
      <c r="Q9680">
        <v>10</v>
      </c>
      <c r="S9680">
        <v>7</v>
      </c>
      <c r="T9680">
        <v>0.46</v>
      </c>
    </row>
    <row r="9681" spans="1:20" x14ac:dyDescent="0.3">
      <c r="A9681" t="s">
        <v>19415</v>
      </c>
      <c r="B9681" s="171" t="s">
        <v>19416</v>
      </c>
      <c r="C9681" s="171" t="s">
        <v>197</v>
      </c>
      <c r="D9681" s="171" t="s">
        <v>4</v>
      </c>
      <c r="E9681" s="11">
        <v>43525</v>
      </c>
      <c r="F9681">
        <v>8.5</v>
      </c>
      <c r="G9681">
        <v>9.5</v>
      </c>
      <c r="I9681">
        <v>59</v>
      </c>
      <c r="J9681">
        <v>84</v>
      </c>
      <c r="L9681">
        <v>98</v>
      </c>
      <c r="N9681">
        <v>37</v>
      </c>
      <c r="P9681">
        <v>7</v>
      </c>
      <c r="Q9681">
        <v>9</v>
      </c>
      <c r="S9681">
        <v>22</v>
      </c>
      <c r="T9681">
        <v>0.7</v>
      </c>
    </row>
    <row r="9682" spans="1:20" x14ac:dyDescent="0.3">
      <c r="A9682" t="s">
        <v>19417</v>
      </c>
      <c r="B9682" s="171" t="s">
        <v>19418</v>
      </c>
      <c r="C9682" s="171" t="s">
        <v>209</v>
      </c>
      <c r="D9682" s="171" t="s">
        <v>4</v>
      </c>
      <c r="E9682" s="11">
        <v>43525</v>
      </c>
      <c r="F9682">
        <v>0</v>
      </c>
      <c r="G9682">
        <v>0</v>
      </c>
      <c r="I9682">
        <v>0</v>
      </c>
      <c r="J9682">
        <v>0</v>
      </c>
      <c r="L9682">
        <v>0</v>
      </c>
      <c r="N9682">
        <v>0</v>
      </c>
      <c r="P9682">
        <v>0</v>
      </c>
      <c r="Q9682">
        <v>0</v>
      </c>
      <c r="S9682">
        <v>0</v>
      </c>
      <c r="T9682">
        <v>0.84</v>
      </c>
    </row>
    <row r="9683" spans="1:20" x14ac:dyDescent="0.3">
      <c r="A9683" t="s">
        <v>19419</v>
      </c>
      <c r="B9683" s="171" t="s">
        <v>19420</v>
      </c>
      <c r="C9683" s="171" t="s">
        <v>212</v>
      </c>
      <c r="D9683" s="171" t="s">
        <v>80</v>
      </c>
      <c r="E9683" s="11">
        <v>43525</v>
      </c>
      <c r="F9683">
        <v>0</v>
      </c>
      <c r="G9683">
        <v>0</v>
      </c>
      <c r="I9683">
        <v>0</v>
      </c>
      <c r="J9683">
        <v>0</v>
      </c>
      <c r="L9683">
        <v>0</v>
      </c>
      <c r="N9683">
        <v>0</v>
      </c>
      <c r="P9683">
        <v>0</v>
      </c>
      <c r="Q9683">
        <v>0</v>
      </c>
      <c r="S9683">
        <v>0</v>
      </c>
      <c r="T9683">
        <v>0.73</v>
      </c>
    </row>
    <row r="9684" spans="1:20" x14ac:dyDescent="0.3">
      <c r="A9684" t="s">
        <v>19421</v>
      </c>
      <c r="B9684" s="171" t="s">
        <v>19422</v>
      </c>
      <c r="C9684" s="171" t="s">
        <v>215</v>
      </c>
      <c r="D9684" s="171" t="s">
        <v>80</v>
      </c>
      <c r="E9684" s="11">
        <v>43525</v>
      </c>
      <c r="F9684">
        <v>1.5</v>
      </c>
      <c r="G9684">
        <v>3.5</v>
      </c>
      <c r="I9684">
        <v>25</v>
      </c>
      <c r="J9684">
        <v>18</v>
      </c>
      <c r="L9684">
        <v>46</v>
      </c>
      <c r="N9684">
        <v>24</v>
      </c>
      <c r="P9684">
        <v>0</v>
      </c>
      <c r="Q9684">
        <v>0</v>
      </c>
      <c r="S9684">
        <v>1</v>
      </c>
      <c r="T9684">
        <v>0.73</v>
      </c>
    </row>
    <row r="9685" spans="1:20" x14ac:dyDescent="0.3">
      <c r="A9685" t="s">
        <v>19423</v>
      </c>
      <c r="B9685" s="171" t="s">
        <v>19424</v>
      </c>
      <c r="C9685" s="171" t="s">
        <v>218</v>
      </c>
      <c r="D9685" s="171" t="s">
        <v>4</v>
      </c>
      <c r="E9685" s="11">
        <v>43525</v>
      </c>
      <c r="F9685">
        <v>1.5</v>
      </c>
      <c r="G9685">
        <v>3.5</v>
      </c>
      <c r="I9685">
        <v>25</v>
      </c>
      <c r="J9685">
        <v>18</v>
      </c>
      <c r="L9685">
        <v>46</v>
      </c>
      <c r="N9685">
        <v>24</v>
      </c>
      <c r="P9685">
        <v>0</v>
      </c>
      <c r="Q9685">
        <v>0</v>
      </c>
      <c r="S9685">
        <v>1</v>
      </c>
    </row>
    <row r="9686" spans="1:20" x14ac:dyDescent="0.3">
      <c r="A9686" t="s">
        <v>19425</v>
      </c>
      <c r="B9686" s="171" t="s">
        <v>19426</v>
      </c>
      <c r="C9686" s="171" t="s">
        <v>8233</v>
      </c>
      <c r="D9686" s="171" t="s">
        <v>80</v>
      </c>
      <c r="E9686" s="11">
        <v>43525</v>
      </c>
      <c r="F9686">
        <v>0</v>
      </c>
      <c r="G9686">
        <v>0</v>
      </c>
      <c r="I9686">
        <v>0</v>
      </c>
      <c r="J9686">
        <v>0</v>
      </c>
      <c r="L9686">
        <v>0</v>
      </c>
      <c r="N9686">
        <v>0</v>
      </c>
      <c r="P9686">
        <v>0</v>
      </c>
      <c r="Q9686">
        <v>0</v>
      </c>
      <c r="S9686">
        <v>0</v>
      </c>
    </row>
    <row r="9687" spans="1:20" x14ac:dyDescent="0.3">
      <c r="A9687" t="s">
        <v>19427</v>
      </c>
      <c r="B9687" s="171" t="s">
        <v>19428</v>
      </c>
      <c r="C9687" s="171" t="s">
        <v>8193</v>
      </c>
      <c r="D9687" s="171" t="s">
        <v>4</v>
      </c>
      <c r="E9687" s="11">
        <v>43525</v>
      </c>
      <c r="F9687">
        <v>0</v>
      </c>
      <c r="G9687">
        <v>0</v>
      </c>
      <c r="I9687">
        <v>0</v>
      </c>
      <c r="J9687">
        <v>0</v>
      </c>
      <c r="L9687">
        <v>0</v>
      </c>
      <c r="N9687">
        <v>0</v>
      </c>
      <c r="P9687">
        <v>0</v>
      </c>
      <c r="Q9687">
        <v>0</v>
      </c>
      <c r="S9687">
        <v>0</v>
      </c>
    </row>
    <row r="9688" spans="1:20" x14ac:dyDescent="0.3">
      <c r="A9688" t="s">
        <v>19429</v>
      </c>
      <c r="B9688" s="171" t="s">
        <v>19430</v>
      </c>
      <c r="C9688" s="171" t="s">
        <v>233</v>
      </c>
      <c r="D9688" s="171" t="s">
        <v>80</v>
      </c>
      <c r="E9688" s="11">
        <v>43525</v>
      </c>
      <c r="F9688">
        <v>0</v>
      </c>
      <c r="G9688">
        <v>0</v>
      </c>
      <c r="I9688">
        <v>0</v>
      </c>
      <c r="J9688">
        <v>0</v>
      </c>
      <c r="L9688">
        <v>0</v>
      </c>
      <c r="N9688">
        <v>0</v>
      </c>
      <c r="P9688">
        <v>0</v>
      </c>
      <c r="Q9688">
        <v>0</v>
      </c>
      <c r="S9688">
        <v>0</v>
      </c>
    </row>
    <row r="9689" spans="1:20" x14ac:dyDescent="0.3">
      <c r="A9689" t="s">
        <v>19431</v>
      </c>
      <c r="B9689" s="171" t="s">
        <v>19432</v>
      </c>
      <c r="C9689" s="171" t="s">
        <v>236</v>
      </c>
      <c r="D9689" s="171" t="s">
        <v>4</v>
      </c>
      <c r="E9689" s="11">
        <v>43525</v>
      </c>
      <c r="F9689">
        <v>0</v>
      </c>
      <c r="G9689">
        <v>0</v>
      </c>
      <c r="I9689">
        <v>0</v>
      </c>
      <c r="J9689">
        <v>0</v>
      </c>
      <c r="L9689">
        <v>0</v>
      </c>
      <c r="N9689">
        <v>0</v>
      </c>
      <c r="P9689">
        <v>0</v>
      </c>
      <c r="Q9689">
        <v>0</v>
      </c>
      <c r="S9689">
        <v>0</v>
      </c>
    </row>
    <row r="9690" spans="1:20" x14ac:dyDescent="0.3">
      <c r="A9690" t="s">
        <v>19433</v>
      </c>
      <c r="B9690" s="171" t="s">
        <v>19434</v>
      </c>
      <c r="C9690" s="171" t="s">
        <v>239</v>
      </c>
      <c r="D9690" s="171" t="s">
        <v>4</v>
      </c>
      <c r="E9690" s="11">
        <v>43525</v>
      </c>
      <c r="F9690">
        <v>0</v>
      </c>
      <c r="G9690">
        <v>0</v>
      </c>
      <c r="I9690">
        <v>0</v>
      </c>
      <c r="J9690">
        <v>0</v>
      </c>
      <c r="L9690">
        <v>0</v>
      </c>
      <c r="N9690">
        <v>0</v>
      </c>
      <c r="P9690">
        <v>0</v>
      </c>
      <c r="Q9690">
        <v>0</v>
      </c>
      <c r="S9690">
        <v>0</v>
      </c>
    </row>
    <row r="9691" spans="1:20" x14ac:dyDescent="0.3">
      <c r="A9691" t="s">
        <v>19435</v>
      </c>
      <c r="B9691" s="171" t="s">
        <v>19436</v>
      </c>
      <c r="C9691" s="171" t="s">
        <v>143</v>
      </c>
      <c r="D9691" s="171" t="s">
        <v>4</v>
      </c>
      <c r="E9691" s="11">
        <v>43525</v>
      </c>
      <c r="F9691">
        <v>0</v>
      </c>
      <c r="G9691">
        <v>0</v>
      </c>
      <c r="I9691">
        <v>0</v>
      </c>
      <c r="J9691">
        <v>0</v>
      </c>
      <c r="L9691">
        <v>0</v>
      </c>
      <c r="N9691">
        <v>0</v>
      </c>
      <c r="P9691">
        <v>0</v>
      </c>
      <c r="Q9691">
        <v>0</v>
      </c>
      <c r="S9691">
        <v>0</v>
      </c>
    </row>
    <row r="9692" spans="1:20" x14ac:dyDescent="0.3">
      <c r="A9692" t="s">
        <v>19437</v>
      </c>
      <c r="B9692" s="171" t="s">
        <v>19438</v>
      </c>
      <c r="C9692" s="171" t="s">
        <v>146</v>
      </c>
      <c r="D9692" s="171" t="s">
        <v>80</v>
      </c>
      <c r="E9692" s="11">
        <v>43525</v>
      </c>
      <c r="F9692">
        <v>7.5</v>
      </c>
      <c r="G9692">
        <v>7</v>
      </c>
      <c r="I9692">
        <v>32</v>
      </c>
      <c r="J9692">
        <v>46</v>
      </c>
      <c r="L9692">
        <v>42</v>
      </c>
      <c r="N9692">
        <v>29</v>
      </c>
      <c r="O9692">
        <v>0.5</v>
      </c>
      <c r="P9692">
        <v>2</v>
      </c>
      <c r="Q9692">
        <v>9</v>
      </c>
      <c r="S9692">
        <v>3</v>
      </c>
    </row>
    <row r="9693" spans="1:20" x14ac:dyDescent="0.3">
      <c r="A9693" t="s">
        <v>19439</v>
      </c>
      <c r="B9693" s="171" t="s">
        <v>19440</v>
      </c>
      <c r="C9693" s="171" t="s">
        <v>152</v>
      </c>
      <c r="D9693" s="171" t="s">
        <v>4</v>
      </c>
      <c r="E9693" s="11">
        <v>43525</v>
      </c>
      <c r="F9693">
        <v>3.5</v>
      </c>
      <c r="G9693">
        <v>4</v>
      </c>
      <c r="I9693">
        <v>20</v>
      </c>
      <c r="J9693">
        <v>23</v>
      </c>
      <c r="L9693">
        <v>24</v>
      </c>
      <c r="N9693">
        <v>18</v>
      </c>
      <c r="O9693">
        <v>0.5</v>
      </c>
      <c r="P9693">
        <v>2</v>
      </c>
      <c r="Q9693">
        <v>8</v>
      </c>
      <c r="S9693">
        <v>2</v>
      </c>
    </row>
    <row r="9694" spans="1:20" x14ac:dyDescent="0.3">
      <c r="A9694" t="s">
        <v>19441</v>
      </c>
      <c r="B9694" s="171" t="s">
        <v>19442</v>
      </c>
      <c r="C9694" s="171" t="s">
        <v>155</v>
      </c>
      <c r="D9694" s="171" t="s">
        <v>4</v>
      </c>
      <c r="E9694" s="11">
        <v>43525</v>
      </c>
      <c r="F9694">
        <v>2.5</v>
      </c>
      <c r="G9694">
        <v>1.5</v>
      </c>
      <c r="I9694">
        <v>6</v>
      </c>
      <c r="J9694">
        <v>14</v>
      </c>
      <c r="L9694">
        <v>9</v>
      </c>
      <c r="N9694">
        <v>6</v>
      </c>
      <c r="P9694">
        <v>0</v>
      </c>
      <c r="Q9694">
        <v>1</v>
      </c>
      <c r="S9694">
        <v>0</v>
      </c>
    </row>
    <row r="9695" spans="1:20" x14ac:dyDescent="0.3">
      <c r="A9695" t="s">
        <v>19443</v>
      </c>
      <c r="B9695" s="171" t="s">
        <v>19444</v>
      </c>
      <c r="C9695" s="171" t="s">
        <v>10534</v>
      </c>
      <c r="D9695" s="171" t="s">
        <v>4</v>
      </c>
      <c r="E9695" s="11">
        <v>43525</v>
      </c>
      <c r="F9695">
        <v>1.5</v>
      </c>
      <c r="G9695">
        <v>1.5</v>
      </c>
      <c r="I9695">
        <v>6</v>
      </c>
      <c r="J9695">
        <v>9</v>
      </c>
      <c r="L9695">
        <v>9</v>
      </c>
      <c r="N9695">
        <v>5</v>
      </c>
      <c r="P9695">
        <v>0</v>
      </c>
      <c r="Q9695">
        <v>0</v>
      </c>
      <c r="S9695">
        <v>1</v>
      </c>
    </row>
    <row r="9696" spans="1:20" x14ac:dyDescent="0.3">
      <c r="A9696" t="s">
        <v>19445</v>
      </c>
      <c r="B9696" s="171" t="s">
        <v>19446</v>
      </c>
      <c r="C9696" s="171" t="s">
        <v>158</v>
      </c>
      <c r="D9696" s="171" t="s">
        <v>4</v>
      </c>
      <c r="E9696" s="11">
        <v>43525</v>
      </c>
      <c r="F9696">
        <v>0</v>
      </c>
      <c r="G9696">
        <v>0</v>
      </c>
      <c r="I9696">
        <v>0</v>
      </c>
      <c r="J9696">
        <v>0</v>
      </c>
      <c r="L9696">
        <v>0</v>
      </c>
      <c r="N9696">
        <v>0</v>
      </c>
      <c r="P9696">
        <v>0</v>
      </c>
      <c r="Q9696">
        <v>0</v>
      </c>
      <c r="S9696">
        <v>0</v>
      </c>
    </row>
    <row r="9697" spans="1:19" x14ac:dyDescent="0.3">
      <c r="A9697" t="s">
        <v>19447</v>
      </c>
      <c r="B9697" s="171" t="s">
        <v>19448</v>
      </c>
      <c r="C9697" s="171" t="s">
        <v>161</v>
      </c>
      <c r="D9697" s="171" t="s">
        <v>80</v>
      </c>
      <c r="E9697" s="11">
        <v>43525</v>
      </c>
      <c r="F9697">
        <v>1.5</v>
      </c>
      <c r="G9697">
        <v>1.5</v>
      </c>
      <c r="I9697">
        <v>5</v>
      </c>
      <c r="J9697">
        <v>8</v>
      </c>
      <c r="L9697">
        <v>8</v>
      </c>
      <c r="N9697">
        <v>5</v>
      </c>
      <c r="P9697">
        <v>0</v>
      </c>
      <c r="Q9697">
        <v>1</v>
      </c>
      <c r="S9697">
        <v>0</v>
      </c>
    </row>
    <row r="9698" spans="1:19" x14ac:dyDescent="0.3">
      <c r="A9698" t="s">
        <v>19449</v>
      </c>
      <c r="B9698" s="171" t="s">
        <v>19450</v>
      </c>
      <c r="C9698" s="171" t="s">
        <v>16232</v>
      </c>
      <c r="D9698" s="171" t="s">
        <v>4</v>
      </c>
      <c r="E9698" s="11">
        <v>43525</v>
      </c>
      <c r="F9698">
        <v>1.5</v>
      </c>
      <c r="G9698">
        <v>1.5</v>
      </c>
      <c r="I9698">
        <v>5</v>
      </c>
      <c r="J9698">
        <v>8</v>
      </c>
      <c r="L9698">
        <v>8</v>
      </c>
      <c r="N9698">
        <v>5</v>
      </c>
      <c r="P9698">
        <v>0</v>
      </c>
      <c r="Q9698">
        <v>1</v>
      </c>
      <c r="S9698">
        <v>0</v>
      </c>
    </row>
    <row r="9699" spans="1:19" x14ac:dyDescent="0.3">
      <c r="A9699" t="s">
        <v>19451</v>
      </c>
      <c r="B9699" s="171" t="s">
        <v>19452</v>
      </c>
      <c r="C9699" s="171" t="s">
        <v>221</v>
      </c>
      <c r="D9699" s="171" t="s">
        <v>80</v>
      </c>
      <c r="E9699" s="11">
        <v>43525</v>
      </c>
      <c r="F9699">
        <v>0</v>
      </c>
      <c r="G9699">
        <v>0</v>
      </c>
      <c r="I9699">
        <v>0</v>
      </c>
      <c r="J9699">
        <v>0</v>
      </c>
      <c r="L9699">
        <v>0</v>
      </c>
      <c r="N9699">
        <v>0</v>
      </c>
      <c r="P9699">
        <v>0</v>
      </c>
      <c r="Q9699">
        <v>0</v>
      </c>
      <c r="S9699">
        <v>0</v>
      </c>
    </row>
    <row r="9700" spans="1:19" x14ac:dyDescent="0.3">
      <c r="A9700" t="s">
        <v>19453</v>
      </c>
      <c r="B9700" s="171" t="s">
        <v>19454</v>
      </c>
      <c r="C9700" s="171" t="s">
        <v>227</v>
      </c>
      <c r="D9700" s="171" t="s">
        <v>4</v>
      </c>
      <c r="E9700" s="11">
        <v>43525</v>
      </c>
      <c r="F9700">
        <v>0</v>
      </c>
      <c r="G9700">
        <v>0</v>
      </c>
      <c r="I9700">
        <v>0</v>
      </c>
      <c r="J9700">
        <v>0</v>
      </c>
      <c r="L9700">
        <v>0</v>
      </c>
      <c r="N9700">
        <v>0</v>
      </c>
      <c r="P9700">
        <v>0</v>
      </c>
      <c r="Q9700">
        <v>0</v>
      </c>
      <c r="S9700">
        <v>0</v>
      </c>
    </row>
    <row r="9701" spans="1:19" x14ac:dyDescent="0.3">
      <c r="A9701" t="s">
        <v>19455</v>
      </c>
      <c r="B9701" s="171" t="s">
        <v>19456</v>
      </c>
      <c r="C9701" s="171" t="s">
        <v>230</v>
      </c>
      <c r="D9701" s="171" t="s">
        <v>4</v>
      </c>
      <c r="E9701" s="11">
        <v>43525</v>
      </c>
      <c r="F9701">
        <v>0</v>
      </c>
      <c r="G9701">
        <v>0</v>
      </c>
      <c r="I9701">
        <v>0</v>
      </c>
      <c r="J9701">
        <v>0</v>
      </c>
      <c r="L9701">
        <v>0</v>
      </c>
      <c r="N9701">
        <v>0</v>
      </c>
      <c r="P9701">
        <v>0</v>
      </c>
      <c r="Q9701">
        <v>0</v>
      </c>
      <c r="S9701">
        <v>0</v>
      </c>
    </row>
    <row r="9702" spans="1:19" x14ac:dyDescent="0.3">
      <c r="A9702" t="s">
        <v>19457</v>
      </c>
      <c r="B9702" s="171" t="s">
        <v>19458</v>
      </c>
      <c r="C9702" s="171" t="s">
        <v>14824</v>
      </c>
      <c r="D9702" s="171" t="s">
        <v>4</v>
      </c>
      <c r="E9702" s="11">
        <v>43525</v>
      </c>
      <c r="F9702">
        <v>0</v>
      </c>
      <c r="G9702">
        <v>0</v>
      </c>
      <c r="I9702">
        <v>0</v>
      </c>
      <c r="J9702">
        <v>0</v>
      </c>
      <c r="L9702">
        <v>0</v>
      </c>
      <c r="N9702">
        <v>0</v>
      </c>
      <c r="P9702">
        <v>0</v>
      </c>
      <c r="Q9702">
        <v>0</v>
      </c>
      <c r="S9702">
        <v>0</v>
      </c>
    </row>
    <row r="9703" spans="1:19" x14ac:dyDescent="0.3">
      <c r="A9703" t="s">
        <v>19459</v>
      </c>
      <c r="B9703" s="171" t="s">
        <v>19460</v>
      </c>
      <c r="C9703" s="171" t="s">
        <v>14899</v>
      </c>
      <c r="D9703" s="171" t="s">
        <v>80</v>
      </c>
      <c r="E9703" s="11">
        <v>43525</v>
      </c>
      <c r="F9703">
        <v>0</v>
      </c>
      <c r="G9703">
        <v>0</v>
      </c>
      <c r="I9703">
        <v>0</v>
      </c>
      <c r="J9703">
        <v>0</v>
      </c>
      <c r="L9703">
        <v>0</v>
      </c>
      <c r="N9703">
        <v>0</v>
      </c>
      <c r="P9703">
        <v>0</v>
      </c>
      <c r="Q9703">
        <v>0</v>
      </c>
      <c r="S9703">
        <v>0</v>
      </c>
    </row>
    <row r="9704" spans="1:19" x14ac:dyDescent="0.3">
      <c r="A9704" t="s">
        <v>19461</v>
      </c>
      <c r="B9704" s="171" t="s">
        <v>19462</v>
      </c>
      <c r="C9704" s="171" t="s">
        <v>15344</v>
      </c>
      <c r="D9704" s="171" t="s">
        <v>4</v>
      </c>
      <c r="E9704" s="11">
        <v>43525</v>
      </c>
      <c r="F9704">
        <v>0</v>
      </c>
      <c r="G9704">
        <v>0</v>
      </c>
      <c r="I9704">
        <v>0</v>
      </c>
      <c r="J9704">
        <v>0</v>
      </c>
      <c r="L9704">
        <v>0</v>
      </c>
      <c r="N9704">
        <v>0</v>
      </c>
      <c r="P9704">
        <v>0</v>
      </c>
      <c r="Q9704">
        <v>0</v>
      </c>
      <c r="S9704">
        <v>0</v>
      </c>
    </row>
    <row r="9705" spans="1:19" x14ac:dyDescent="0.3">
      <c r="A9705" t="s">
        <v>19463</v>
      </c>
      <c r="B9705" s="171" t="s">
        <v>19464</v>
      </c>
      <c r="C9705" s="171" t="s">
        <v>14843</v>
      </c>
      <c r="D9705" s="171" t="s">
        <v>4</v>
      </c>
      <c r="E9705" s="11">
        <v>43525</v>
      </c>
      <c r="F9705">
        <v>0</v>
      </c>
      <c r="G9705">
        <v>0</v>
      </c>
      <c r="I9705">
        <v>0</v>
      </c>
      <c r="J9705">
        <v>0</v>
      </c>
      <c r="L9705">
        <v>0</v>
      </c>
      <c r="N9705">
        <v>0</v>
      </c>
      <c r="P9705">
        <v>0</v>
      </c>
      <c r="Q9705">
        <v>0</v>
      </c>
      <c r="S9705">
        <v>0</v>
      </c>
    </row>
    <row r="9706" spans="1:19" x14ac:dyDescent="0.3">
      <c r="A9706" t="s">
        <v>19465</v>
      </c>
      <c r="B9706" s="171" t="s">
        <v>19466</v>
      </c>
      <c r="C9706" s="171" t="s">
        <v>15511</v>
      </c>
      <c r="D9706" s="171" t="s">
        <v>4</v>
      </c>
      <c r="E9706" s="11">
        <v>43556</v>
      </c>
      <c r="F9706">
        <v>32.5</v>
      </c>
      <c r="G9706">
        <v>31</v>
      </c>
      <c r="I9706">
        <v>126</v>
      </c>
      <c r="J9706">
        <v>183</v>
      </c>
      <c r="L9706">
        <v>178</v>
      </c>
      <c r="N9706">
        <v>106</v>
      </c>
      <c r="P9706">
        <v>5</v>
      </c>
      <c r="Q9706">
        <v>10</v>
      </c>
      <c r="S9706">
        <v>20</v>
      </c>
    </row>
    <row r="9707" spans="1:19" x14ac:dyDescent="0.3">
      <c r="A9707" t="s">
        <v>19467</v>
      </c>
      <c r="B9707" s="171" t="s">
        <v>19468</v>
      </c>
      <c r="C9707" s="171" t="s">
        <v>15511</v>
      </c>
      <c r="D9707" s="171" t="s">
        <v>15341</v>
      </c>
      <c r="E9707" s="11">
        <v>43556</v>
      </c>
      <c r="F9707">
        <v>6.5</v>
      </c>
      <c r="G9707">
        <v>8.5</v>
      </c>
      <c r="I9707">
        <v>32</v>
      </c>
      <c r="J9707">
        <v>34</v>
      </c>
      <c r="L9707">
        <v>48</v>
      </c>
      <c r="N9707">
        <v>28</v>
      </c>
      <c r="P9707">
        <v>1</v>
      </c>
      <c r="Q9707">
        <v>3</v>
      </c>
      <c r="S9707">
        <v>4</v>
      </c>
    </row>
    <row r="9708" spans="1:19" x14ac:dyDescent="0.3">
      <c r="A9708" t="s">
        <v>19469</v>
      </c>
      <c r="B9708" s="171" t="s">
        <v>19470</v>
      </c>
      <c r="C9708" s="171" t="s">
        <v>119</v>
      </c>
      <c r="D9708" s="171" t="s">
        <v>80</v>
      </c>
      <c r="E9708" s="11">
        <v>43556</v>
      </c>
      <c r="F9708">
        <v>0</v>
      </c>
      <c r="G9708">
        <v>0</v>
      </c>
      <c r="I9708">
        <v>0</v>
      </c>
      <c r="J9708">
        <v>0</v>
      </c>
      <c r="L9708">
        <v>0</v>
      </c>
      <c r="N9708">
        <v>0</v>
      </c>
      <c r="P9708">
        <v>0</v>
      </c>
      <c r="Q9708">
        <v>0</v>
      </c>
      <c r="S9708">
        <v>0</v>
      </c>
    </row>
    <row r="9709" spans="1:19" x14ac:dyDescent="0.3">
      <c r="A9709" t="s">
        <v>19471</v>
      </c>
      <c r="B9709" s="171" t="s">
        <v>19472</v>
      </c>
      <c r="C9709" s="171" t="s">
        <v>143</v>
      </c>
      <c r="D9709" s="171" t="s">
        <v>80</v>
      </c>
      <c r="E9709" s="11">
        <v>43556</v>
      </c>
      <c r="F9709">
        <v>0</v>
      </c>
      <c r="G9709">
        <v>0</v>
      </c>
      <c r="I9709">
        <v>0</v>
      </c>
      <c r="J9709">
        <v>0</v>
      </c>
      <c r="L9709">
        <v>0</v>
      </c>
      <c r="N9709">
        <v>0</v>
      </c>
      <c r="P9709">
        <v>0</v>
      </c>
      <c r="Q9709">
        <v>0</v>
      </c>
      <c r="S9709">
        <v>0</v>
      </c>
    </row>
    <row r="9710" spans="1:19" x14ac:dyDescent="0.3">
      <c r="A9710" t="s">
        <v>19473</v>
      </c>
      <c r="B9710" s="171" t="s">
        <v>19474</v>
      </c>
      <c r="C9710" s="171" t="s">
        <v>158</v>
      </c>
      <c r="D9710" s="171" t="s">
        <v>80</v>
      </c>
      <c r="E9710" s="11">
        <v>43556</v>
      </c>
      <c r="F9710">
        <v>0</v>
      </c>
      <c r="G9710">
        <v>0</v>
      </c>
      <c r="I9710">
        <v>0</v>
      </c>
      <c r="J9710">
        <v>0</v>
      </c>
      <c r="L9710">
        <v>0</v>
      </c>
      <c r="N9710">
        <v>0</v>
      </c>
      <c r="P9710">
        <v>0</v>
      </c>
      <c r="Q9710">
        <v>0</v>
      </c>
      <c r="S9710">
        <v>0</v>
      </c>
    </row>
    <row r="9711" spans="1:19" x14ac:dyDescent="0.3">
      <c r="A9711" t="s">
        <v>19475</v>
      </c>
      <c r="B9711" s="171" t="s">
        <v>19476</v>
      </c>
      <c r="C9711" s="171" t="s">
        <v>209</v>
      </c>
      <c r="D9711" s="171" t="s">
        <v>80</v>
      </c>
      <c r="E9711" s="11">
        <v>43556</v>
      </c>
      <c r="F9711">
        <v>0</v>
      </c>
      <c r="G9711">
        <v>0</v>
      </c>
      <c r="I9711">
        <v>0</v>
      </c>
      <c r="J9711">
        <v>0</v>
      </c>
      <c r="L9711">
        <v>0</v>
      </c>
      <c r="N9711">
        <v>0</v>
      </c>
      <c r="P9711">
        <v>0</v>
      </c>
      <c r="Q9711">
        <v>0</v>
      </c>
      <c r="S9711">
        <v>0</v>
      </c>
    </row>
    <row r="9712" spans="1:19" x14ac:dyDescent="0.3">
      <c r="A9712" t="s">
        <v>19477</v>
      </c>
      <c r="B9712" s="171" t="s">
        <v>19478</v>
      </c>
      <c r="C9712" s="171" t="s">
        <v>76</v>
      </c>
      <c r="D9712" s="171" t="s">
        <v>4</v>
      </c>
      <c r="E9712" s="11">
        <v>43556</v>
      </c>
      <c r="F9712">
        <v>0</v>
      </c>
      <c r="G9712">
        <v>0</v>
      </c>
      <c r="I9712">
        <v>0</v>
      </c>
      <c r="J9712">
        <v>0</v>
      </c>
      <c r="L9712">
        <v>0</v>
      </c>
      <c r="N9712">
        <v>0</v>
      </c>
      <c r="P9712">
        <v>0</v>
      </c>
      <c r="Q9712">
        <v>0</v>
      </c>
      <c r="S9712">
        <v>0</v>
      </c>
    </row>
    <row r="9713" spans="1:19" x14ac:dyDescent="0.3">
      <c r="A9713" t="s">
        <v>19479</v>
      </c>
      <c r="B9713" s="171" t="s">
        <v>19480</v>
      </c>
      <c r="C9713" s="171" t="s">
        <v>15347</v>
      </c>
      <c r="D9713" s="171" t="s">
        <v>80</v>
      </c>
      <c r="E9713" s="11">
        <v>43556</v>
      </c>
      <c r="F9713">
        <v>0</v>
      </c>
      <c r="G9713">
        <v>0</v>
      </c>
      <c r="I9713">
        <v>0</v>
      </c>
      <c r="J9713">
        <v>0</v>
      </c>
      <c r="L9713">
        <v>0</v>
      </c>
      <c r="N9713">
        <v>0</v>
      </c>
      <c r="P9713">
        <v>0</v>
      </c>
      <c r="Q9713">
        <v>0</v>
      </c>
      <c r="S9713">
        <v>0</v>
      </c>
    </row>
    <row r="9714" spans="1:19" x14ac:dyDescent="0.3">
      <c r="A9714" t="s">
        <v>19481</v>
      </c>
      <c r="B9714" s="171" t="s">
        <v>19482</v>
      </c>
      <c r="C9714" s="171" t="s">
        <v>203</v>
      </c>
      <c r="D9714" s="171" t="s">
        <v>80</v>
      </c>
      <c r="E9714" s="11">
        <v>43556</v>
      </c>
      <c r="F9714">
        <v>3.5</v>
      </c>
      <c r="G9714">
        <v>3.5</v>
      </c>
      <c r="I9714">
        <v>15</v>
      </c>
      <c r="J9714">
        <v>20</v>
      </c>
      <c r="L9714">
        <v>20</v>
      </c>
      <c r="N9714">
        <v>13</v>
      </c>
      <c r="P9714">
        <v>0</v>
      </c>
      <c r="Q9714">
        <v>0</v>
      </c>
      <c r="S9714">
        <v>2</v>
      </c>
    </row>
    <row r="9715" spans="1:19" x14ac:dyDescent="0.3">
      <c r="A9715" t="s">
        <v>19483</v>
      </c>
      <c r="B9715" s="171" t="s">
        <v>19484</v>
      </c>
      <c r="C9715" s="171" t="s">
        <v>15340</v>
      </c>
      <c r="D9715" s="171" t="s">
        <v>15341</v>
      </c>
      <c r="E9715" s="11">
        <v>43556</v>
      </c>
      <c r="F9715">
        <v>1.5</v>
      </c>
      <c r="G9715">
        <v>2.5</v>
      </c>
      <c r="I9715">
        <v>4</v>
      </c>
      <c r="J9715">
        <v>8</v>
      </c>
      <c r="L9715">
        <v>14</v>
      </c>
      <c r="N9715">
        <v>3</v>
      </c>
      <c r="P9715">
        <v>0</v>
      </c>
      <c r="Q9715">
        <v>1</v>
      </c>
      <c r="S9715">
        <v>1</v>
      </c>
    </row>
    <row r="9716" spans="1:19" x14ac:dyDescent="0.3">
      <c r="A9716" t="s">
        <v>19485</v>
      </c>
      <c r="B9716" s="171" t="s">
        <v>19486</v>
      </c>
      <c r="C9716" s="171" t="s">
        <v>15344</v>
      </c>
      <c r="D9716" s="171" t="s">
        <v>15341</v>
      </c>
      <c r="E9716" s="11">
        <v>43556</v>
      </c>
      <c r="F9716">
        <v>0</v>
      </c>
      <c r="G9716">
        <v>0</v>
      </c>
      <c r="I9716">
        <v>0</v>
      </c>
      <c r="J9716">
        <v>0</v>
      </c>
      <c r="L9716">
        <v>0</v>
      </c>
      <c r="N9716">
        <v>0</v>
      </c>
      <c r="P9716">
        <v>0</v>
      </c>
      <c r="Q9716">
        <v>0</v>
      </c>
      <c r="S9716">
        <v>0</v>
      </c>
    </row>
    <row r="9717" spans="1:19" x14ac:dyDescent="0.3">
      <c r="A9717" t="s">
        <v>19487</v>
      </c>
      <c r="B9717" s="171" t="s">
        <v>19488</v>
      </c>
      <c r="C9717" s="171" t="s">
        <v>15347</v>
      </c>
      <c r="D9717" s="171" t="s">
        <v>15341</v>
      </c>
      <c r="E9717" s="11">
        <v>43556</v>
      </c>
      <c r="F9717">
        <v>2</v>
      </c>
      <c r="G9717">
        <v>2.5</v>
      </c>
      <c r="I9717">
        <v>11</v>
      </c>
      <c r="J9717">
        <v>11</v>
      </c>
      <c r="L9717">
        <v>14</v>
      </c>
      <c r="N9717">
        <v>10</v>
      </c>
      <c r="P9717">
        <v>1</v>
      </c>
      <c r="Q9717">
        <v>1</v>
      </c>
      <c r="S9717">
        <v>1</v>
      </c>
    </row>
    <row r="9718" spans="1:19" x14ac:dyDescent="0.3">
      <c r="A9718" t="s">
        <v>19489</v>
      </c>
      <c r="B9718" s="171" t="s">
        <v>19490</v>
      </c>
      <c r="C9718" s="171" t="s">
        <v>203</v>
      </c>
      <c r="D9718" s="171" t="s">
        <v>15341</v>
      </c>
      <c r="E9718" s="11">
        <v>43556</v>
      </c>
      <c r="F9718">
        <v>0</v>
      </c>
      <c r="G9718">
        <v>0</v>
      </c>
      <c r="I9718">
        <v>0</v>
      </c>
      <c r="J9718">
        <v>0</v>
      </c>
      <c r="L9718">
        <v>0</v>
      </c>
      <c r="N9718">
        <v>0</v>
      </c>
      <c r="P9718">
        <v>0</v>
      </c>
      <c r="Q9718">
        <v>0</v>
      </c>
      <c r="S9718">
        <v>0</v>
      </c>
    </row>
    <row r="9719" spans="1:19" x14ac:dyDescent="0.3">
      <c r="A9719" t="s">
        <v>19491</v>
      </c>
      <c r="B9719" s="171" t="s">
        <v>19492</v>
      </c>
      <c r="C9719" s="171" t="s">
        <v>18126</v>
      </c>
      <c r="D9719" s="171" t="s">
        <v>80</v>
      </c>
      <c r="E9719" s="11">
        <v>43556</v>
      </c>
      <c r="F9719">
        <v>2</v>
      </c>
      <c r="G9719">
        <v>3</v>
      </c>
      <c r="I9719">
        <v>5</v>
      </c>
      <c r="J9719">
        <v>16</v>
      </c>
      <c r="L9719">
        <v>18</v>
      </c>
      <c r="N9719">
        <v>2</v>
      </c>
      <c r="O9719">
        <v>0.625</v>
      </c>
      <c r="P9719">
        <v>0</v>
      </c>
      <c r="Q9719">
        <v>2</v>
      </c>
      <c r="S9719">
        <v>3</v>
      </c>
    </row>
    <row r="9720" spans="1:19" x14ac:dyDescent="0.3">
      <c r="A9720" t="s">
        <v>19493</v>
      </c>
      <c r="B9720" s="171" t="s">
        <v>19494</v>
      </c>
      <c r="C9720" s="171" t="s">
        <v>128</v>
      </c>
      <c r="D9720" s="171" t="s">
        <v>80</v>
      </c>
      <c r="E9720" s="11">
        <v>43556</v>
      </c>
      <c r="F9720">
        <v>0</v>
      </c>
      <c r="G9720">
        <v>0</v>
      </c>
      <c r="I9720">
        <v>0</v>
      </c>
      <c r="J9720">
        <v>0</v>
      </c>
      <c r="L9720">
        <v>0</v>
      </c>
      <c r="N9720">
        <v>0</v>
      </c>
      <c r="P9720">
        <v>0</v>
      </c>
      <c r="Q9720">
        <v>0</v>
      </c>
      <c r="S9720">
        <v>0</v>
      </c>
    </row>
    <row r="9721" spans="1:19" x14ac:dyDescent="0.3">
      <c r="A9721" t="s">
        <v>19495</v>
      </c>
      <c r="B9721" s="171" t="s">
        <v>19496</v>
      </c>
      <c r="C9721" s="171" t="s">
        <v>14824</v>
      </c>
      <c r="D9721" s="171" t="s">
        <v>80</v>
      </c>
      <c r="E9721" s="11">
        <v>43556</v>
      </c>
      <c r="F9721">
        <v>0</v>
      </c>
      <c r="G9721">
        <v>0</v>
      </c>
      <c r="I9721">
        <v>0</v>
      </c>
      <c r="J9721">
        <v>0</v>
      </c>
      <c r="L9721">
        <v>0</v>
      </c>
      <c r="N9721">
        <v>0</v>
      </c>
      <c r="P9721">
        <v>0</v>
      </c>
      <c r="Q9721">
        <v>0</v>
      </c>
      <c r="S9721">
        <v>0</v>
      </c>
    </row>
    <row r="9722" spans="1:19" x14ac:dyDescent="0.3">
      <c r="A9722" t="s">
        <v>19497</v>
      </c>
      <c r="B9722" s="171" t="s">
        <v>19498</v>
      </c>
      <c r="C9722" s="171" t="s">
        <v>152</v>
      </c>
      <c r="D9722" s="171" t="s">
        <v>80</v>
      </c>
      <c r="E9722" s="11">
        <v>43556</v>
      </c>
      <c r="F9722">
        <v>3.5</v>
      </c>
      <c r="G9722">
        <v>4</v>
      </c>
      <c r="I9722">
        <v>15</v>
      </c>
      <c r="J9722">
        <v>23</v>
      </c>
      <c r="L9722">
        <v>24</v>
      </c>
      <c r="N9722">
        <v>14</v>
      </c>
      <c r="O9722">
        <v>0.875</v>
      </c>
      <c r="P9722">
        <v>1</v>
      </c>
      <c r="Q9722">
        <v>5</v>
      </c>
      <c r="S9722">
        <v>1</v>
      </c>
    </row>
    <row r="9723" spans="1:19" x14ac:dyDescent="0.3">
      <c r="A9723" t="s">
        <v>19499</v>
      </c>
      <c r="B9723" s="171" t="s">
        <v>19500</v>
      </c>
      <c r="C9723" s="171" t="s">
        <v>194</v>
      </c>
      <c r="D9723" s="171" t="s">
        <v>80</v>
      </c>
      <c r="E9723" s="11">
        <v>43556</v>
      </c>
      <c r="F9723">
        <v>5.5</v>
      </c>
      <c r="G9723">
        <v>6</v>
      </c>
      <c r="I9723">
        <v>37</v>
      </c>
      <c r="J9723">
        <v>35</v>
      </c>
      <c r="L9723">
        <v>40</v>
      </c>
      <c r="N9723">
        <v>27</v>
      </c>
      <c r="O9723">
        <v>1.0249999999999999</v>
      </c>
      <c r="P9723">
        <v>9</v>
      </c>
      <c r="Q9723">
        <v>9</v>
      </c>
      <c r="S9723">
        <v>10</v>
      </c>
    </row>
    <row r="9724" spans="1:19" x14ac:dyDescent="0.3">
      <c r="A9724" t="s">
        <v>19501</v>
      </c>
      <c r="B9724" s="171" t="s">
        <v>19502</v>
      </c>
      <c r="C9724" s="171" t="s">
        <v>18137</v>
      </c>
      <c r="D9724" s="171" t="s">
        <v>80</v>
      </c>
      <c r="E9724" s="11">
        <v>43556</v>
      </c>
      <c r="F9724">
        <v>0</v>
      </c>
      <c r="G9724">
        <v>0</v>
      </c>
      <c r="I9724">
        <v>0</v>
      </c>
      <c r="J9724">
        <v>0</v>
      </c>
      <c r="L9724">
        <v>0</v>
      </c>
      <c r="N9724">
        <v>0</v>
      </c>
      <c r="P9724">
        <v>0</v>
      </c>
      <c r="Q9724">
        <v>0</v>
      </c>
      <c r="S9724">
        <v>0</v>
      </c>
    </row>
    <row r="9725" spans="1:19" x14ac:dyDescent="0.3">
      <c r="A9725" t="s">
        <v>19503</v>
      </c>
      <c r="B9725" s="171" t="s">
        <v>19504</v>
      </c>
      <c r="C9725" s="171" t="s">
        <v>18140</v>
      </c>
      <c r="D9725" s="171" t="s">
        <v>80</v>
      </c>
      <c r="E9725" s="11">
        <v>43556</v>
      </c>
      <c r="F9725">
        <v>0</v>
      </c>
      <c r="G9725">
        <v>0</v>
      </c>
      <c r="I9725">
        <v>0</v>
      </c>
      <c r="J9725">
        <v>0</v>
      </c>
      <c r="L9725">
        <v>0</v>
      </c>
      <c r="N9725">
        <v>0</v>
      </c>
      <c r="P9725">
        <v>0</v>
      </c>
      <c r="Q9725">
        <v>0</v>
      </c>
      <c r="S9725">
        <v>0</v>
      </c>
    </row>
    <row r="9726" spans="1:19" x14ac:dyDescent="0.3">
      <c r="A9726" t="s">
        <v>19505</v>
      </c>
      <c r="B9726" s="171" t="s">
        <v>19506</v>
      </c>
      <c r="C9726" s="171" t="s">
        <v>236</v>
      </c>
      <c r="D9726" s="171" t="s">
        <v>80</v>
      </c>
      <c r="E9726" s="11">
        <v>43556</v>
      </c>
      <c r="F9726">
        <v>0</v>
      </c>
      <c r="G9726">
        <v>0</v>
      </c>
      <c r="I9726">
        <v>0</v>
      </c>
      <c r="J9726">
        <v>0</v>
      </c>
      <c r="L9726">
        <v>0</v>
      </c>
      <c r="N9726">
        <v>0</v>
      </c>
      <c r="P9726">
        <v>0</v>
      </c>
      <c r="Q9726">
        <v>0</v>
      </c>
      <c r="S9726">
        <v>0</v>
      </c>
    </row>
    <row r="9727" spans="1:19" x14ac:dyDescent="0.3">
      <c r="A9727" t="s">
        <v>19507</v>
      </c>
      <c r="B9727" s="171" t="s">
        <v>19508</v>
      </c>
      <c r="C9727" s="171" t="s">
        <v>239</v>
      </c>
      <c r="D9727" s="171" t="s">
        <v>80</v>
      </c>
      <c r="E9727" s="11">
        <v>43556</v>
      </c>
      <c r="F9727">
        <v>0</v>
      </c>
      <c r="G9727">
        <v>0</v>
      </c>
      <c r="I9727">
        <v>0</v>
      </c>
      <c r="J9727">
        <v>0</v>
      </c>
      <c r="L9727">
        <v>0</v>
      </c>
      <c r="N9727">
        <v>0</v>
      </c>
      <c r="P9727">
        <v>0</v>
      </c>
      <c r="Q9727">
        <v>0</v>
      </c>
      <c r="S9727">
        <v>0</v>
      </c>
    </row>
    <row r="9728" spans="1:19" x14ac:dyDescent="0.3">
      <c r="A9728" t="s">
        <v>19509</v>
      </c>
      <c r="B9728" s="171" t="s">
        <v>19510</v>
      </c>
      <c r="C9728" s="171" t="s">
        <v>176</v>
      </c>
      <c r="D9728" s="171" t="s">
        <v>80</v>
      </c>
      <c r="E9728" s="11">
        <v>43556</v>
      </c>
      <c r="F9728">
        <v>3.5</v>
      </c>
      <c r="G9728">
        <v>3</v>
      </c>
      <c r="I9728">
        <v>27</v>
      </c>
      <c r="J9728">
        <v>21</v>
      </c>
      <c r="L9728">
        <v>18</v>
      </c>
      <c r="N9728">
        <v>23</v>
      </c>
      <c r="P9728">
        <v>0</v>
      </c>
      <c r="Q9728">
        <v>1</v>
      </c>
      <c r="S9728">
        <v>4</v>
      </c>
    </row>
    <row r="9729" spans="1:20" x14ac:dyDescent="0.3">
      <c r="A9729" t="s">
        <v>19511</v>
      </c>
      <c r="B9729" s="171" t="s">
        <v>19512</v>
      </c>
      <c r="C9729" s="171" t="s">
        <v>206</v>
      </c>
      <c r="D9729" s="171" t="s">
        <v>80</v>
      </c>
      <c r="E9729" s="11">
        <v>43556</v>
      </c>
      <c r="F9729">
        <v>3</v>
      </c>
      <c r="G9729">
        <v>2.5</v>
      </c>
      <c r="I9729">
        <v>9</v>
      </c>
      <c r="J9729">
        <v>17</v>
      </c>
      <c r="L9729">
        <v>14</v>
      </c>
      <c r="N9729">
        <v>6</v>
      </c>
      <c r="P9729">
        <v>0</v>
      </c>
      <c r="Q9729">
        <v>0</v>
      </c>
      <c r="S9729">
        <v>3</v>
      </c>
    </row>
    <row r="9730" spans="1:20" x14ac:dyDescent="0.3">
      <c r="A9730" t="s">
        <v>19513</v>
      </c>
      <c r="B9730" s="171" t="s">
        <v>19514</v>
      </c>
      <c r="C9730" s="171" t="s">
        <v>176</v>
      </c>
      <c r="D9730" s="171" t="s">
        <v>15341</v>
      </c>
      <c r="E9730" s="11">
        <v>43556</v>
      </c>
      <c r="F9730">
        <v>1.5</v>
      </c>
      <c r="G9730">
        <v>1.5</v>
      </c>
      <c r="I9730">
        <v>8</v>
      </c>
      <c r="J9730">
        <v>7</v>
      </c>
      <c r="L9730">
        <v>8</v>
      </c>
      <c r="N9730">
        <v>8</v>
      </c>
      <c r="P9730">
        <v>0</v>
      </c>
      <c r="Q9730">
        <v>1</v>
      </c>
      <c r="S9730">
        <v>0</v>
      </c>
    </row>
    <row r="9731" spans="1:20" x14ac:dyDescent="0.3">
      <c r="A9731" t="s">
        <v>19515</v>
      </c>
      <c r="B9731" s="171" t="s">
        <v>19516</v>
      </c>
      <c r="C9731" s="171" t="s">
        <v>206</v>
      </c>
      <c r="D9731" s="171" t="s">
        <v>15341</v>
      </c>
      <c r="E9731" s="11">
        <v>43556</v>
      </c>
      <c r="F9731">
        <v>0</v>
      </c>
      <c r="G9731">
        <v>0.5</v>
      </c>
      <c r="I9731">
        <v>0</v>
      </c>
      <c r="J9731">
        <v>0</v>
      </c>
      <c r="L9731">
        <v>3</v>
      </c>
      <c r="N9731">
        <v>0</v>
      </c>
      <c r="P9731">
        <v>0</v>
      </c>
      <c r="Q9731">
        <v>0</v>
      </c>
      <c r="S9731">
        <v>0</v>
      </c>
    </row>
    <row r="9732" spans="1:20" x14ac:dyDescent="0.3">
      <c r="A9732" t="s">
        <v>19517</v>
      </c>
      <c r="B9732" s="171" t="s">
        <v>19518</v>
      </c>
      <c r="C9732" s="171" t="s">
        <v>16544</v>
      </c>
      <c r="D9732" s="171" t="s">
        <v>15341</v>
      </c>
      <c r="E9732" s="11">
        <v>43556</v>
      </c>
      <c r="F9732">
        <v>1.5</v>
      </c>
      <c r="G9732">
        <v>1.5</v>
      </c>
      <c r="I9732">
        <v>9</v>
      </c>
      <c r="J9732">
        <v>8</v>
      </c>
      <c r="L9732">
        <v>9</v>
      </c>
      <c r="N9732">
        <v>7</v>
      </c>
      <c r="P9732">
        <v>0</v>
      </c>
      <c r="Q9732">
        <v>0</v>
      </c>
      <c r="S9732">
        <v>2</v>
      </c>
    </row>
    <row r="9733" spans="1:20" x14ac:dyDescent="0.3">
      <c r="A9733" t="s">
        <v>19519</v>
      </c>
      <c r="B9733" s="171" t="s">
        <v>19520</v>
      </c>
      <c r="C9733" s="171" t="s">
        <v>113</v>
      </c>
      <c r="D9733" s="171" t="s">
        <v>80</v>
      </c>
      <c r="E9733" s="11">
        <v>43556</v>
      </c>
      <c r="F9733">
        <v>5.5</v>
      </c>
      <c r="G9733">
        <v>4.5</v>
      </c>
      <c r="I9733">
        <v>19</v>
      </c>
      <c r="J9733">
        <v>31</v>
      </c>
      <c r="L9733">
        <v>26</v>
      </c>
      <c r="N9733">
        <v>16</v>
      </c>
      <c r="P9733">
        <v>1</v>
      </c>
      <c r="Q9733">
        <v>1</v>
      </c>
      <c r="S9733">
        <v>3</v>
      </c>
    </row>
    <row r="9734" spans="1:20" x14ac:dyDescent="0.3">
      <c r="A9734" t="s">
        <v>19521</v>
      </c>
      <c r="B9734" s="171" t="s">
        <v>19522</v>
      </c>
      <c r="C9734" s="171" t="s">
        <v>131</v>
      </c>
      <c r="D9734" s="171" t="s">
        <v>80</v>
      </c>
      <c r="E9734" s="11">
        <v>43556</v>
      </c>
      <c r="F9734">
        <v>0</v>
      </c>
      <c r="G9734">
        <v>0</v>
      </c>
      <c r="I9734">
        <v>0</v>
      </c>
      <c r="J9734">
        <v>0</v>
      </c>
      <c r="L9734">
        <v>0</v>
      </c>
      <c r="N9734">
        <v>0</v>
      </c>
      <c r="P9734">
        <v>0</v>
      </c>
      <c r="Q9734">
        <v>0</v>
      </c>
      <c r="S9734">
        <v>0</v>
      </c>
    </row>
    <row r="9735" spans="1:20" x14ac:dyDescent="0.3">
      <c r="A9735" t="s">
        <v>19523</v>
      </c>
      <c r="B9735" s="171" t="s">
        <v>19524</v>
      </c>
      <c r="C9735" s="171" t="s">
        <v>14843</v>
      </c>
      <c r="D9735" s="171" t="s">
        <v>80</v>
      </c>
      <c r="E9735" s="11">
        <v>43556</v>
      </c>
      <c r="F9735">
        <v>0</v>
      </c>
      <c r="G9735">
        <v>0</v>
      </c>
      <c r="I9735">
        <v>0</v>
      </c>
      <c r="J9735">
        <v>0</v>
      </c>
      <c r="L9735">
        <v>0</v>
      </c>
      <c r="N9735">
        <v>0</v>
      </c>
      <c r="P9735">
        <v>0</v>
      </c>
      <c r="Q9735">
        <v>0</v>
      </c>
      <c r="S9735">
        <v>0</v>
      </c>
    </row>
    <row r="9736" spans="1:20" x14ac:dyDescent="0.3">
      <c r="A9736" t="s">
        <v>19525</v>
      </c>
      <c r="B9736" s="171" t="s">
        <v>19526</v>
      </c>
      <c r="C9736" s="171" t="s">
        <v>155</v>
      </c>
      <c r="D9736" s="171" t="s">
        <v>80</v>
      </c>
      <c r="E9736" s="11">
        <v>43556</v>
      </c>
      <c r="F9736">
        <v>2.5</v>
      </c>
      <c r="G9736">
        <v>1.5</v>
      </c>
      <c r="I9736">
        <v>4</v>
      </c>
      <c r="J9736">
        <v>14</v>
      </c>
      <c r="L9736">
        <v>9</v>
      </c>
      <c r="N9736">
        <v>4</v>
      </c>
      <c r="P9736">
        <v>1</v>
      </c>
      <c r="Q9736">
        <v>2</v>
      </c>
      <c r="S9736">
        <v>0</v>
      </c>
    </row>
    <row r="9737" spans="1:20" x14ac:dyDescent="0.3">
      <c r="A9737" t="s">
        <v>19527</v>
      </c>
      <c r="B9737" s="171" t="s">
        <v>19528</v>
      </c>
      <c r="C9737" s="171" t="s">
        <v>16232</v>
      </c>
      <c r="D9737" s="171" t="s">
        <v>80</v>
      </c>
      <c r="E9737" s="11">
        <v>43556</v>
      </c>
      <c r="F9737">
        <v>1.5</v>
      </c>
      <c r="G9737">
        <v>1.5</v>
      </c>
      <c r="I9737">
        <v>4</v>
      </c>
      <c r="J9737">
        <v>8</v>
      </c>
      <c r="L9737">
        <v>8</v>
      </c>
      <c r="N9737">
        <v>4</v>
      </c>
      <c r="P9737">
        <v>1</v>
      </c>
      <c r="Q9737">
        <v>1</v>
      </c>
      <c r="S9737">
        <v>0</v>
      </c>
    </row>
    <row r="9738" spans="1:20" x14ac:dyDescent="0.3">
      <c r="A9738" t="s">
        <v>19529</v>
      </c>
      <c r="B9738" s="171" t="s">
        <v>19530</v>
      </c>
      <c r="C9738" s="171" t="s">
        <v>16557</v>
      </c>
      <c r="D9738" s="171" t="s">
        <v>80</v>
      </c>
      <c r="E9738" s="11">
        <v>43556</v>
      </c>
      <c r="F9738">
        <v>0</v>
      </c>
      <c r="G9738">
        <v>0</v>
      </c>
      <c r="I9738">
        <v>0</v>
      </c>
      <c r="J9738">
        <v>0</v>
      </c>
      <c r="L9738">
        <v>0</v>
      </c>
      <c r="N9738">
        <v>0</v>
      </c>
      <c r="P9738">
        <v>0</v>
      </c>
      <c r="Q9738">
        <v>0</v>
      </c>
      <c r="S9738">
        <v>0</v>
      </c>
    </row>
    <row r="9739" spans="1:20" x14ac:dyDescent="0.3">
      <c r="A9739" t="s">
        <v>19531</v>
      </c>
      <c r="B9739" s="171" t="s">
        <v>19532</v>
      </c>
      <c r="C9739" s="171" t="s">
        <v>188</v>
      </c>
      <c r="D9739" s="171" t="s">
        <v>80</v>
      </c>
      <c r="E9739" s="11">
        <v>43556</v>
      </c>
      <c r="F9739">
        <v>6.5</v>
      </c>
      <c r="G9739">
        <v>6</v>
      </c>
      <c r="I9739">
        <v>16</v>
      </c>
      <c r="J9739">
        <v>38</v>
      </c>
      <c r="L9739">
        <v>35</v>
      </c>
      <c r="N9739">
        <v>12</v>
      </c>
      <c r="P9739">
        <v>1</v>
      </c>
      <c r="Q9739">
        <v>2</v>
      </c>
      <c r="S9739">
        <v>4</v>
      </c>
    </row>
    <row r="9740" spans="1:20" x14ac:dyDescent="0.3">
      <c r="A9740" t="s">
        <v>19533</v>
      </c>
      <c r="B9740" s="171" t="s">
        <v>19534</v>
      </c>
      <c r="C9740" s="171" t="s">
        <v>227</v>
      </c>
      <c r="D9740" s="171" t="s">
        <v>80</v>
      </c>
      <c r="E9740" s="11">
        <v>43556</v>
      </c>
      <c r="F9740">
        <v>0</v>
      </c>
      <c r="G9740">
        <v>0</v>
      </c>
      <c r="I9740">
        <v>0</v>
      </c>
      <c r="J9740">
        <v>0</v>
      </c>
      <c r="L9740">
        <v>0</v>
      </c>
      <c r="N9740">
        <v>0</v>
      </c>
      <c r="P9740">
        <v>0</v>
      </c>
      <c r="Q9740">
        <v>0</v>
      </c>
      <c r="S9740">
        <v>0</v>
      </c>
    </row>
    <row r="9741" spans="1:20" x14ac:dyDescent="0.3">
      <c r="A9741" t="s">
        <v>19535</v>
      </c>
      <c r="B9741" s="171" t="s">
        <v>19536</v>
      </c>
      <c r="C9741" s="171" t="s">
        <v>116</v>
      </c>
      <c r="D9741" s="171" t="s">
        <v>80</v>
      </c>
      <c r="E9741" s="11">
        <v>43556</v>
      </c>
      <c r="F9741">
        <v>6</v>
      </c>
      <c r="G9741">
        <v>5</v>
      </c>
      <c r="I9741">
        <v>91</v>
      </c>
      <c r="J9741">
        <v>66</v>
      </c>
      <c r="L9741">
        <v>64</v>
      </c>
      <c r="N9741">
        <v>59</v>
      </c>
      <c r="P9741">
        <v>0</v>
      </c>
      <c r="Q9741">
        <v>0</v>
      </c>
      <c r="S9741">
        <v>32</v>
      </c>
      <c r="T9741">
        <v>0.79166666666666663</v>
      </c>
    </row>
    <row r="9742" spans="1:20" x14ac:dyDescent="0.3">
      <c r="A9742" t="s">
        <v>19537</v>
      </c>
      <c r="B9742" s="171" t="s">
        <v>19538</v>
      </c>
      <c r="C9742" s="171" t="s">
        <v>9862</v>
      </c>
      <c r="D9742" s="171" t="s">
        <v>80</v>
      </c>
      <c r="E9742" s="11">
        <v>43556</v>
      </c>
      <c r="F9742">
        <v>0</v>
      </c>
      <c r="G9742">
        <v>0</v>
      </c>
      <c r="I9742">
        <v>0</v>
      </c>
      <c r="J9742">
        <v>0</v>
      </c>
      <c r="L9742">
        <v>0</v>
      </c>
      <c r="N9742">
        <v>0</v>
      </c>
      <c r="P9742">
        <v>0</v>
      </c>
      <c r="Q9742">
        <v>0</v>
      </c>
      <c r="S9742">
        <v>0</v>
      </c>
      <c r="T9742">
        <v>0.84615384615384615</v>
      </c>
    </row>
    <row r="9743" spans="1:20" x14ac:dyDescent="0.3">
      <c r="A9743" t="s">
        <v>19539</v>
      </c>
      <c r="B9743" s="171" t="s">
        <v>19540</v>
      </c>
      <c r="C9743" s="171" t="s">
        <v>140</v>
      </c>
      <c r="D9743" s="171" t="s">
        <v>80</v>
      </c>
      <c r="E9743" s="11">
        <v>43556</v>
      </c>
      <c r="F9743">
        <v>5</v>
      </c>
      <c r="G9743">
        <v>6</v>
      </c>
      <c r="I9743">
        <v>57</v>
      </c>
      <c r="J9743">
        <v>55</v>
      </c>
      <c r="L9743">
        <v>66</v>
      </c>
      <c r="N9743">
        <v>55</v>
      </c>
      <c r="P9743">
        <v>0</v>
      </c>
      <c r="Q9743">
        <v>0</v>
      </c>
      <c r="S9743">
        <v>2</v>
      </c>
      <c r="T9743">
        <v>0.58333333333333337</v>
      </c>
    </row>
    <row r="9744" spans="1:20" x14ac:dyDescent="0.3">
      <c r="A9744" t="s">
        <v>19541</v>
      </c>
      <c r="B9744" s="171" t="s">
        <v>19542</v>
      </c>
      <c r="C9744" s="171" t="s">
        <v>8590</v>
      </c>
      <c r="D9744" s="171" t="s">
        <v>80</v>
      </c>
      <c r="E9744" s="11">
        <v>43556</v>
      </c>
      <c r="F9744">
        <v>0</v>
      </c>
      <c r="G9744">
        <v>0</v>
      </c>
      <c r="I9744">
        <v>0</v>
      </c>
      <c r="J9744">
        <v>0</v>
      </c>
      <c r="L9744">
        <v>0</v>
      </c>
      <c r="N9744">
        <v>0</v>
      </c>
      <c r="P9744">
        <v>0</v>
      </c>
      <c r="Q9744">
        <v>0</v>
      </c>
      <c r="S9744">
        <v>0</v>
      </c>
      <c r="T9744">
        <v>0.84615384615384615</v>
      </c>
    </row>
    <row r="9745" spans="1:20" x14ac:dyDescent="0.3">
      <c r="A9745" t="s">
        <v>19543</v>
      </c>
      <c r="B9745" s="171" t="s">
        <v>19544</v>
      </c>
      <c r="C9745" s="171" t="s">
        <v>170</v>
      </c>
      <c r="D9745" s="171" t="s">
        <v>80</v>
      </c>
      <c r="E9745" s="11">
        <v>43556</v>
      </c>
      <c r="F9745">
        <v>4</v>
      </c>
      <c r="G9745">
        <v>5.5</v>
      </c>
      <c r="I9745">
        <v>36</v>
      </c>
      <c r="J9745">
        <v>44</v>
      </c>
      <c r="L9745">
        <v>62</v>
      </c>
      <c r="N9745">
        <v>34</v>
      </c>
      <c r="P9745">
        <v>1</v>
      </c>
      <c r="Q9745">
        <v>1</v>
      </c>
      <c r="S9745">
        <v>2</v>
      </c>
      <c r="T9745">
        <v>0.8666666666666667</v>
      </c>
    </row>
    <row r="9746" spans="1:20" x14ac:dyDescent="0.3">
      <c r="A9746" t="s">
        <v>19545</v>
      </c>
      <c r="B9746" s="171" t="s">
        <v>19546</v>
      </c>
      <c r="C9746" s="171" t="s">
        <v>182</v>
      </c>
      <c r="D9746" s="171" t="s">
        <v>80</v>
      </c>
      <c r="E9746" s="11">
        <v>43556</v>
      </c>
      <c r="F9746">
        <v>9.5</v>
      </c>
      <c r="G9746">
        <v>8</v>
      </c>
      <c r="I9746">
        <v>109</v>
      </c>
      <c r="J9746">
        <v>109</v>
      </c>
      <c r="L9746">
        <v>91</v>
      </c>
      <c r="N9746">
        <v>105</v>
      </c>
      <c r="P9746">
        <v>1</v>
      </c>
      <c r="Q9746">
        <v>10</v>
      </c>
      <c r="S9746">
        <v>4</v>
      </c>
      <c r="T9746">
        <v>0.7142857142857143</v>
      </c>
    </row>
    <row r="9747" spans="1:20" x14ac:dyDescent="0.3">
      <c r="A9747" t="s">
        <v>19547</v>
      </c>
      <c r="B9747" s="171" t="s">
        <v>19548</v>
      </c>
      <c r="C9747" s="171" t="s">
        <v>197</v>
      </c>
      <c r="D9747" s="171" t="s">
        <v>80</v>
      </c>
      <c r="E9747" s="11">
        <v>43556</v>
      </c>
      <c r="F9747">
        <v>8.5</v>
      </c>
      <c r="G9747">
        <v>9.5</v>
      </c>
      <c r="I9747">
        <v>57</v>
      </c>
      <c r="J9747">
        <v>84</v>
      </c>
      <c r="L9747">
        <v>98</v>
      </c>
      <c r="N9747">
        <v>52</v>
      </c>
      <c r="P9747">
        <v>3</v>
      </c>
      <c r="Q9747">
        <v>7</v>
      </c>
      <c r="S9747">
        <v>5</v>
      </c>
      <c r="T9747">
        <v>0.36363636363636365</v>
      </c>
    </row>
    <row r="9748" spans="1:20" x14ac:dyDescent="0.3">
      <c r="A9748" t="s">
        <v>19549</v>
      </c>
      <c r="B9748" s="171" t="s">
        <v>19550</v>
      </c>
      <c r="C9748" s="171" t="s">
        <v>218</v>
      </c>
      <c r="D9748" s="171" t="s">
        <v>80</v>
      </c>
      <c r="E9748" s="11">
        <v>43556</v>
      </c>
      <c r="F9748">
        <v>1</v>
      </c>
      <c r="G9748">
        <v>3.5</v>
      </c>
      <c r="I9748">
        <v>28</v>
      </c>
      <c r="J9748">
        <v>11</v>
      </c>
      <c r="L9748">
        <v>46</v>
      </c>
      <c r="N9748">
        <v>25</v>
      </c>
      <c r="P9748">
        <v>0</v>
      </c>
      <c r="Q9748">
        <v>0</v>
      </c>
      <c r="S9748">
        <v>3</v>
      </c>
      <c r="T9748">
        <v>0.7</v>
      </c>
    </row>
    <row r="9749" spans="1:20" x14ac:dyDescent="0.3">
      <c r="A9749" t="s">
        <v>19551</v>
      </c>
      <c r="B9749" s="171" t="s">
        <v>19552</v>
      </c>
      <c r="C9749" s="171" t="s">
        <v>230</v>
      </c>
      <c r="D9749" s="171" t="s">
        <v>80</v>
      </c>
      <c r="E9749" s="11">
        <v>43556</v>
      </c>
      <c r="F9749">
        <v>0</v>
      </c>
      <c r="G9749">
        <v>0</v>
      </c>
      <c r="I9749">
        <v>0</v>
      </c>
      <c r="J9749">
        <v>0</v>
      </c>
      <c r="L9749">
        <v>0</v>
      </c>
      <c r="N9749">
        <v>0</v>
      </c>
      <c r="P9749">
        <v>0</v>
      </c>
      <c r="Q9749">
        <v>0</v>
      </c>
      <c r="S9749">
        <v>0</v>
      </c>
      <c r="T9749">
        <v>0.69230769230769229</v>
      </c>
    </row>
    <row r="9750" spans="1:20" x14ac:dyDescent="0.3">
      <c r="A9750" t="s">
        <v>19553</v>
      </c>
      <c r="B9750" s="171" t="s">
        <v>19554</v>
      </c>
      <c r="C9750" s="171" t="s">
        <v>8193</v>
      </c>
      <c r="D9750" s="171" t="s">
        <v>80</v>
      </c>
      <c r="E9750" s="11">
        <v>43556</v>
      </c>
      <c r="F9750">
        <v>2</v>
      </c>
      <c r="G9750">
        <v>3</v>
      </c>
      <c r="I9750">
        <v>16</v>
      </c>
      <c r="J9750">
        <v>22</v>
      </c>
      <c r="L9750">
        <v>36</v>
      </c>
      <c r="N9750">
        <v>0</v>
      </c>
      <c r="P9750">
        <v>0</v>
      </c>
      <c r="Q9750">
        <v>1</v>
      </c>
      <c r="S9750">
        <v>16</v>
      </c>
      <c r="T9750">
        <v>0.72727272727272729</v>
      </c>
    </row>
    <row r="9751" spans="1:20" x14ac:dyDescent="0.3">
      <c r="A9751" t="s">
        <v>19555</v>
      </c>
      <c r="B9751" s="171" t="s">
        <v>19556</v>
      </c>
      <c r="C9751" s="171" t="s">
        <v>10522</v>
      </c>
      <c r="D9751" s="171" t="s">
        <v>80</v>
      </c>
      <c r="E9751" s="11">
        <v>43556</v>
      </c>
      <c r="F9751">
        <v>0</v>
      </c>
      <c r="G9751">
        <v>0</v>
      </c>
      <c r="I9751">
        <v>0</v>
      </c>
      <c r="J9751">
        <v>0</v>
      </c>
      <c r="L9751">
        <v>0</v>
      </c>
      <c r="N9751">
        <v>0</v>
      </c>
      <c r="P9751">
        <v>0</v>
      </c>
      <c r="Q9751">
        <v>0</v>
      </c>
      <c r="S9751">
        <v>0</v>
      </c>
      <c r="T9751">
        <v>0.53846153846153844</v>
      </c>
    </row>
    <row r="9752" spans="1:20" x14ac:dyDescent="0.3">
      <c r="A9752" t="s">
        <v>19557</v>
      </c>
      <c r="B9752" s="171" t="s">
        <v>19558</v>
      </c>
      <c r="C9752" s="171" t="s">
        <v>10525</v>
      </c>
      <c r="D9752" s="171" t="s">
        <v>80</v>
      </c>
      <c r="E9752" s="11">
        <v>43556</v>
      </c>
      <c r="F9752">
        <v>0</v>
      </c>
      <c r="G9752">
        <v>0</v>
      </c>
      <c r="I9752">
        <v>0</v>
      </c>
      <c r="J9752">
        <v>0</v>
      </c>
      <c r="L9752">
        <v>0</v>
      </c>
      <c r="N9752">
        <v>0</v>
      </c>
      <c r="P9752">
        <v>0</v>
      </c>
      <c r="Q9752">
        <v>0</v>
      </c>
      <c r="S9752">
        <v>0</v>
      </c>
      <c r="T9752">
        <v>0.54545454545454541</v>
      </c>
    </row>
    <row r="9753" spans="1:20" x14ac:dyDescent="0.3">
      <c r="A9753" t="s">
        <v>19559</v>
      </c>
      <c r="B9753" s="171" t="s">
        <v>19560</v>
      </c>
      <c r="C9753" s="171" t="s">
        <v>10528</v>
      </c>
      <c r="D9753" s="171" t="s">
        <v>80</v>
      </c>
      <c r="E9753" s="11">
        <v>43556</v>
      </c>
      <c r="F9753">
        <v>0</v>
      </c>
      <c r="G9753">
        <v>0</v>
      </c>
      <c r="I9753">
        <v>0</v>
      </c>
      <c r="J9753">
        <v>0</v>
      </c>
      <c r="L9753">
        <v>0</v>
      </c>
      <c r="N9753">
        <v>0</v>
      </c>
      <c r="P9753">
        <v>0</v>
      </c>
      <c r="Q9753">
        <v>0</v>
      </c>
      <c r="S9753">
        <v>0</v>
      </c>
      <c r="T9753">
        <v>0.95299999999999996</v>
      </c>
    </row>
    <row r="9754" spans="1:20" x14ac:dyDescent="0.3">
      <c r="A9754" t="s">
        <v>19561</v>
      </c>
      <c r="B9754" s="171" t="s">
        <v>19562</v>
      </c>
      <c r="C9754" s="171" t="s">
        <v>10531</v>
      </c>
      <c r="D9754" s="171" t="s">
        <v>80</v>
      </c>
      <c r="E9754" s="11">
        <v>43556</v>
      </c>
      <c r="F9754">
        <v>0</v>
      </c>
      <c r="G9754">
        <v>0</v>
      </c>
      <c r="I9754">
        <v>0</v>
      </c>
      <c r="J9754">
        <v>0</v>
      </c>
      <c r="L9754">
        <v>0</v>
      </c>
      <c r="N9754">
        <v>0</v>
      </c>
      <c r="P9754">
        <v>0</v>
      </c>
      <c r="Q9754">
        <v>0</v>
      </c>
      <c r="S9754">
        <v>0</v>
      </c>
      <c r="T9754">
        <v>0.95299999999999996</v>
      </c>
    </row>
    <row r="9755" spans="1:20" x14ac:dyDescent="0.3">
      <c r="A9755" t="s">
        <v>19563</v>
      </c>
      <c r="B9755" s="171" t="s">
        <v>19564</v>
      </c>
      <c r="C9755" s="171" t="s">
        <v>14880</v>
      </c>
      <c r="D9755" s="171" t="s">
        <v>80</v>
      </c>
      <c r="E9755" s="11">
        <v>43556</v>
      </c>
      <c r="F9755">
        <v>0</v>
      </c>
      <c r="G9755">
        <v>0</v>
      </c>
      <c r="I9755">
        <v>0</v>
      </c>
      <c r="J9755">
        <v>0</v>
      </c>
      <c r="L9755">
        <v>0</v>
      </c>
      <c r="N9755">
        <v>0</v>
      </c>
      <c r="P9755">
        <v>0</v>
      </c>
      <c r="Q9755">
        <v>0</v>
      </c>
      <c r="S9755">
        <v>0</v>
      </c>
      <c r="T9755">
        <v>0.95</v>
      </c>
    </row>
    <row r="9756" spans="1:20" x14ac:dyDescent="0.3">
      <c r="A9756" t="s">
        <v>19565</v>
      </c>
      <c r="B9756" s="171" t="s">
        <v>19566</v>
      </c>
      <c r="C9756" s="171" t="s">
        <v>10534</v>
      </c>
      <c r="D9756" s="171" t="s">
        <v>80</v>
      </c>
      <c r="E9756" s="11">
        <v>43556</v>
      </c>
      <c r="F9756">
        <v>1.5</v>
      </c>
      <c r="G9756">
        <v>1.5</v>
      </c>
      <c r="I9756">
        <v>8</v>
      </c>
      <c r="J9756">
        <v>9</v>
      </c>
      <c r="L9756">
        <v>9</v>
      </c>
      <c r="N9756">
        <v>6</v>
      </c>
      <c r="P9756">
        <v>0</v>
      </c>
      <c r="Q9756">
        <v>0</v>
      </c>
      <c r="S9756">
        <v>2</v>
      </c>
      <c r="T9756">
        <v>0.95</v>
      </c>
    </row>
    <row r="9757" spans="1:20" x14ac:dyDescent="0.3">
      <c r="A9757" t="s">
        <v>19567</v>
      </c>
      <c r="B9757" s="171" t="s">
        <v>19568</v>
      </c>
      <c r="C9757" s="171" t="s">
        <v>10537</v>
      </c>
      <c r="D9757" s="171" t="s">
        <v>80</v>
      </c>
      <c r="E9757" s="11">
        <v>43556</v>
      </c>
      <c r="F9757">
        <v>4.5</v>
      </c>
      <c r="G9757">
        <v>5.5</v>
      </c>
      <c r="I9757">
        <v>6</v>
      </c>
      <c r="J9757">
        <v>26</v>
      </c>
      <c r="L9757">
        <v>32</v>
      </c>
      <c r="N9757">
        <v>6</v>
      </c>
      <c r="P9757">
        <v>1</v>
      </c>
      <c r="Q9757">
        <v>1</v>
      </c>
      <c r="S9757">
        <v>0</v>
      </c>
      <c r="T9757">
        <v>0.95</v>
      </c>
    </row>
    <row r="9758" spans="1:20" x14ac:dyDescent="0.3">
      <c r="A9758" t="s">
        <v>19569</v>
      </c>
      <c r="B9758" s="171" t="s">
        <v>19570</v>
      </c>
      <c r="C9758" s="171" t="s">
        <v>15340</v>
      </c>
      <c r="D9758" s="171" t="s">
        <v>4</v>
      </c>
      <c r="E9758" s="11">
        <v>43556</v>
      </c>
      <c r="F9758">
        <v>1.5</v>
      </c>
      <c r="G9758">
        <v>2.5</v>
      </c>
      <c r="I9758">
        <v>4</v>
      </c>
      <c r="J9758">
        <v>8</v>
      </c>
      <c r="L9758">
        <v>14</v>
      </c>
      <c r="N9758">
        <v>3</v>
      </c>
      <c r="P9758">
        <v>0</v>
      </c>
      <c r="Q9758">
        <v>1</v>
      </c>
      <c r="S9758">
        <v>1</v>
      </c>
      <c r="T9758">
        <v>0.95</v>
      </c>
    </row>
    <row r="9759" spans="1:20" x14ac:dyDescent="0.3">
      <c r="A9759" t="s">
        <v>19571</v>
      </c>
      <c r="B9759" s="171" t="s">
        <v>19572</v>
      </c>
      <c r="C9759" s="171" t="s">
        <v>15347</v>
      </c>
      <c r="D9759" s="171" t="s">
        <v>4</v>
      </c>
      <c r="E9759" s="11">
        <v>43556</v>
      </c>
      <c r="F9759">
        <v>2</v>
      </c>
      <c r="G9759">
        <v>2.5</v>
      </c>
      <c r="I9759">
        <v>11</v>
      </c>
      <c r="J9759">
        <v>11</v>
      </c>
      <c r="L9759">
        <v>14</v>
      </c>
      <c r="N9759">
        <v>10</v>
      </c>
      <c r="P9759">
        <v>1</v>
      </c>
      <c r="Q9759">
        <v>1</v>
      </c>
      <c r="S9759">
        <v>1</v>
      </c>
      <c r="T9759">
        <v>0.875</v>
      </c>
    </row>
    <row r="9760" spans="1:20" x14ac:dyDescent="0.3">
      <c r="A9760" t="s">
        <v>19573</v>
      </c>
      <c r="B9760" s="171" t="s">
        <v>19574</v>
      </c>
      <c r="C9760" s="171" t="s">
        <v>203</v>
      </c>
      <c r="D9760" s="171" t="s">
        <v>4</v>
      </c>
      <c r="E9760" s="11">
        <v>43556</v>
      </c>
      <c r="F9760">
        <v>3.5</v>
      </c>
      <c r="G9760">
        <v>3.5</v>
      </c>
      <c r="I9760">
        <v>15</v>
      </c>
      <c r="J9760">
        <v>20</v>
      </c>
      <c r="L9760">
        <v>20</v>
      </c>
      <c r="N9760">
        <v>13</v>
      </c>
      <c r="P9760">
        <v>0</v>
      </c>
      <c r="Q9760">
        <v>0</v>
      </c>
      <c r="S9760">
        <v>2</v>
      </c>
    </row>
    <row r="9761" spans="1:20" x14ac:dyDescent="0.3">
      <c r="A9761" t="s">
        <v>19575</v>
      </c>
      <c r="B9761" s="171" t="s">
        <v>19576</v>
      </c>
      <c r="C9761" s="171" t="s">
        <v>16544</v>
      </c>
      <c r="D9761" s="171" t="s">
        <v>4</v>
      </c>
      <c r="E9761" s="11">
        <v>43556</v>
      </c>
      <c r="F9761">
        <v>1.5</v>
      </c>
      <c r="G9761">
        <v>1.5</v>
      </c>
      <c r="I9761">
        <v>9</v>
      </c>
      <c r="J9761">
        <v>8</v>
      </c>
      <c r="L9761">
        <v>9</v>
      </c>
      <c r="N9761">
        <v>7</v>
      </c>
      <c r="P9761">
        <v>0</v>
      </c>
      <c r="Q9761">
        <v>0</v>
      </c>
      <c r="S9761">
        <v>2</v>
      </c>
      <c r="T9761">
        <v>0.75</v>
      </c>
    </row>
    <row r="9762" spans="1:20" x14ac:dyDescent="0.3">
      <c r="A9762" t="s">
        <v>19577</v>
      </c>
      <c r="B9762" s="171" t="s">
        <v>19578</v>
      </c>
      <c r="C9762" s="171" t="s">
        <v>176</v>
      </c>
      <c r="D9762" s="171" t="s">
        <v>4</v>
      </c>
      <c r="E9762" s="11">
        <v>43556</v>
      </c>
      <c r="F9762">
        <v>5</v>
      </c>
      <c r="G9762">
        <v>4.5</v>
      </c>
      <c r="I9762">
        <v>35</v>
      </c>
      <c r="J9762">
        <v>28</v>
      </c>
      <c r="L9762">
        <v>26</v>
      </c>
      <c r="N9762">
        <v>31</v>
      </c>
      <c r="P9762">
        <v>0</v>
      </c>
      <c r="Q9762">
        <v>2</v>
      </c>
      <c r="S9762">
        <v>4</v>
      </c>
      <c r="T9762">
        <v>0</v>
      </c>
    </row>
    <row r="9763" spans="1:20" x14ac:dyDescent="0.3">
      <c r="A9763" t="s">
        <v>19579</v>
      </c>
      <c r="B9763" s="171" t="s">
        <v>19580</v>
      </c>
      <c r="C9763" s="171" t="s">
        <v>206</v>
      </c>
      <c r="D9763" s="171" t="s">
        <v>4</v>
      </c>
      <c r="E9763" s="11">
        <v>43556</v>
      </c>
      <c r="F9763">
        <v>3</v>
      </c>
      <c r="G9763">
        <v>3</v>
      </c>
      <c r="I9763">
        <v>9</v>
      </c>
      <c r="J9763">
        <v>17</v>
      </c>
      <c r="L9763">
        <v>17</v>
      </c>
      <c r="N9763">
        <v>6</v>
      </c>
      <c r="P9763">
        <v>0</v>
      </c>
      <c r="Q9763">
        <v>0</v>
      </c>
      <c r="S9763">
        <v>3</v>
      </c>
      <c r="T9763">
        <v>1</v>
      </c>
    </row>
    <row r="9764" spans="1:20" x14ac:dyDescent="0.3">
      <c r="A9764" t="s">
        <v>19581</v>
      </c>
      <c r="B9764" s="171" t="s">
        <v>19582</v>
      </c>
      <c r="C9764" s="171" t="s">
        <v>173</v>
      </c>
      <c r="D9764" s="171" t="s">
        <v>80</v>
      </c>
      <c r="E9764" s="11">
        <v>43556</v>
      </c>
      <c r="F9764">
        <v>3.5</v>
      </c>
      <c r="G9764">
        <v>3</v>
      </c>
      <c r="I9764">
        <v>9</v>
      </c>
      <c r="J9764">
        <v>17</v>
      </c>
      <c r="L9764">
        <v>17</v>
      </c>
      <c r="N9764">
        <v>6</v>
      </c>
      <c r="P9764">
        <v>0</v>
      </c>
      <c r="Q9764">
        <v>0</v>
      </c>
      <c r="S9764">
        <v>3</v>
      </c>
      <c r="T9764">
        <v>1</v>
      </c>
    </row>
    <row r="9765" spans="1:20" x14ac:dyDescent="0.3">
      <c r="A9765" t="s">
        <v>19583</v>
      </c>
      <c r="B9765" s="171" t="s">
        <v>19584</v>
      </c>
      <c r="C9765" s="171" t="s">
        <v>173</v>
      </c>
      <c r="D9765" s="171" t="s">
        <v>15341</v>
      </c>
      <c r="E9765" s="11">
        <v>43556</v>
      </c>
      <c r="F9765">
        <v>3.5</v>
      </c>
      <c r="G9765">
        <v>3</v>
      </c>
      <c r="I9765">
        <v>9</v>
      </c>
      <c r="J9765">
        <v>17</v>
      </c>
      <c r="L9765">
        <v>17</v>
      </c>
      <c r="N9765">
        <v>6</v>
      </c>
      <c r="P9765">
        <v>0</v>
      </c>
      <c r="Q9765">
        <v>0</v>
      </c>
      <c r="S9765">
        <v>3</v>
      </c>
    </row>
    <row r="9766" spans="1:20" x14ac:dyDescent="0.3">
      <c r="A9766" t="s">
        <v>19585</v>
      </c>
      <c r="B9766" s="171" t="s">
        <v>19586</v>
      </c>
      <c r="C9766" s="171" t="s">
        <v>200</v>
      </c>
      <c r="D9766" s="171" t="s">
        <v>80</v>
      </c>
      <c r="E9766" s="11">
        <v>43556</v>
      </c>
      <c r="F9766">
        <v>6.5</v>
      </c>
      <c r="G9766">
        <v>3</v>
      </c>
      <c r="I9766">
        <v>9</v>
      </c>
      <c r="J9766">
        <v>17</v>
      </c>
      <c r="L9766">
        <v>17</v>
      </c>
      <c r="N9766">
        <v>6</v>
      </c>
      <c r="P9766">
        <v>0</v>
      </c>
      <c r="Q9766">
        <v>0</v>
      </c>
      <c r="S9766">
        <v>3</v>
      </c>
      <c r="T9766">
        <v>0.78</v>
      </c>
    </row>
    <row r="9767" spans="1:20" x14ac:dyDescent="0.3">
      <c r="A9767" t="s">
        <v>19587</v>
      </c>
      <c r="B9767" s="171" t="s">
        <v>19588</v>
      </c>
      <c r="C9767" s="171" t="s">
        <v>200</v>
      </c>
      <c r="D9767" s="171" t="s">
        <v>15341</v>
      </c>
      <c r="E9767" s="11">
        <v>43556</v>
      </c>
      <c r="F9767">
        <v>0</v>
      </c>
      <c r="G9767">
        <v>3</v>
      </c>
      <c r="I9767">
        <v>9</v>
      </c>
      <c r="J9767">
        <v>17</v>
      </c>
      <c r="L9767">
        <v>17</v>
      </c>
      <c r="N9767">
        <v>6</v>
      </c>
      <c r="P9767">
        <v>0</v>
      </c>
      <c r="Q9767">
        <v>0</v>
      </c>
      <c r="S9767">
        <v>3</v>
      </c>
      <c r="T9767">
        <v>0.69</v>
      </c>
    </row>
    <row r="9768" spans="1:20" x14ac:dyDescent="0.3">
      <c r="A9768" t="s">
        <v>19589</v>
      </c>
      <c r="B9768" s="171" t="s">
        <v>19590</v>
      </c>
      <c r="C9768" s="171" t="s">
        <v>73</v>
      </c>
      <c r="D9768" s="171" t="s">
        <v>4</v>
      </c>
      <c r="E9768" s="11">
        <v>43556</v>
      </c>
      <c r="F9768">
        <v>0</v>
      </c>
      <c r="G9768">
        <v>0</v>
      </c>
      <c r="I9768">
        <v>0</v>
      </c>
      <c r="J9768">
        <v>0</v>
      </c>
      <c r="L9768">
        <v>0</v>
      </c>
      <c r="N9768">
        <v>0</v>
      </c>
      <c r="P9768">
        <v>0</v>
      </c>
      <c r="Q9768">
        <v>0</v>
      </c>
      <c r="S9768">
        <v>0</v>
      </c>
      <c r="T9768">
        <v>0.73</v>
      </c>
    </row>
    <row r="9769" spans="1:20" x14ac:dyDescent="0.3">
      <c r="A9769" t="s">
        <v>19591</v>
      </c>
      <c r="B9769" s="171" t="s">
        <v>19592</v>
      </c>
      <c r="C9769" s="171" t="s">
        <v>18229</v>
      </c>
      <c r="D9769" s="171" t="s">
        <v>4</v>
      </c>
      <c r="E9769" s="11">
        <v>43556</v>
      </c>
      <c r="F9769">
        <v>2</v>
      </c>
      <c r="G9769">
        <v>3</v>
      </c>
      <c r="I9769">
        <v>5</v>
      </c>
      <c r="J9769">
        <v>16</v>
      </c>
      <c r="L9769">
        <v>18</v>
      </c>
      <c r="N9769">
        <v>2</v>
      </c>
      <c r="O9769">
        <v>0.625</v>
      </c>
      <c r="P9769">
        <v>0</v>
      </c>
      <c r="Q9769">
        <v>2</v>
      </c>
      <c r="S9769">
        <v>3</v>
      </c>
      <c r="T9769">
        <v>0.43</v>
      </c>
    </row>
    <row r="9770" spans="1:20" x14ac:dyDescent="0.3">
      <c r="A9770" t="s">
        <v>19593</v>
      </c>
      <c r="B9770" s="171" t="s">
        <v>19594</v>
      </c>
      <c r="C9770" s="171" t="s">
        <v>107</v>
      </c>
      <c r="D9770" s="171" t="s">
        <v>4</v>
      </c>
      <c r="E9770" s="11">
        <v>43556</v>
      </c>
      <c r="F9770">
        <v>14.5</v>
      </c>
      <c r="G9770">
        <v>13.5</v>
      </c>
      <c r="I9770">
        <v>123</v>
      </c>
      <c r="J9770">
        <v>113</v>
      </c>
      <c r="L9770">
        <v>113</v>
      </c>
      <c r="N9770">
        <v>85</v>
      </c>
      <c r="P9770">
        <v>1</v>
      </c>
      <c r="Q9770">
        <v>2</v>
      </c>
      <c r="S9770">
        <v>38</v>
      </c>
      <c r="T9770">
        <v>0.62</v>
      </c>
    </row>
    <row r="9771" spans="1:20" x14ac:dyDescent="0.3">
      <c r="A9771" t="s">
        <v>19595</v>
      </c>
      <c r="B9771" s="171" t="s">
        <v>19596</v>
      </c>
      <c r="C9771" s="171" t="s">
        <v>9887</v>
      </c>
      <c r="D9771" s="171" t="s">
        <v>4</v>
      </c>
      <c r="E9771" s="11">
        <v>43556</v>
      </c>
      <c r="F9771">
        <v>0</v>
      </c>
      <c r="G9771">
        <v>0</v>
      </c>
      <c r="I9771">
        <v>0</v>
      </c>
      <c r="J9771">
        <v>0</v>
      </c>
      <c r="L9771">
        <v>0</v>
      </c>
      <c r="N9771">
        <v>0</v>
      </c>
      <c r="P9771">
        <v>0</v>
      </c>
      <c r="Q9771">
        <v>0</v>
      </c>
      <c r="S9771">
        <v>0</v>
      </c>
      <c r="T9771">
        <v>0.54</v>
      </c>
    </row>
    <row r="9772" spans="1:20" x14ac:dyDescent="0.3">
      <c r="A9772" t="s">
        <v>19597</v>
      </c>
      <c r="B9772" s="171" t="s">
        <v>19598</v>
      </c>
      <c r="C9772" s="171" t="s">
        <v>11260</v>
      </c>
      <c r="D9772" s="171" t="s">
        <v>4</v>
      </c>
      <c r="E9772" s="11">
        <v>43556</v>
      </c>
      <c r="F9772">
        <v>0</v>
      </c>
      <c r="G9772">
        <v>0</v>
      </c>
      <c r="I9772">
        <v>0</v>
      </c>
      <c r="J9772">
        <v>0</v>
      </c>
      <c r="L9772">
        <v>0</v>
      </c>
      <c r="N9772">
        <v>0</v>
      </c>
      <c r="P9772">
        <v>0</v>
      </c>
      <c r="Q9772">
        <v>0</v>
      </c>
      <c r="S9772">
        <v>0</v>
      </c>
      <c r="T9772">
        <v>0.62</v>
      </c>
    </row>
    <row r="9773" spans="1:20" x14ac:dyDescent="0.3">
      <c r="A9773" t="s">
        <v>19599</v>
      </c>
      <c r="B9773" s="171" t="s">
        <v>19600</v>
      </c>
      <c r="C9773" s="171" t="s">
        <v>122</v>
      </c>
      <c r="D9773" s="171" t="s">
        <v>4</v>
      </c>
      <c r="E9773" s="11">
        <v>43556</v>
      </c>
      <c r="F9773">
        <v>0</v>
      </c>
      <c r="G9773">
        <v>0</v>
      </c>
      <c r="I9773">
        <v>0</v>
      </c>
      <c r="J9773">
        <v>0</v>
      </c>
      <c r="L9773">
        <v>0</v>
      </c>
      <c r="N9773">
        <v>0</v>
      </c>
      <c r="P9773">
        <v>0</v>
      </c>
      <c r="Q9773">
        <v>0</v>
      </c>
      <c r="S9773">
        <v>0</v>
      </c>
      <c r="T9773">
        <v>0.9</v>
      </c>
    </row>
    <row r="9774" spans="1:20" x14ac:dyDescent="0.3">
      <c r="A9774" t="s">
        <v>19601</v>
      </c>
      <c r="B9774" s="171" t="s">
        <v>19602</v>
      </c>
      <c r="C9774" s="171" t="s">
        <v>125</v>
      </c>
      <c r="D9774" s="171" t="s">
        <v>4</v>
      </c>
      <c r="E9774" s="11">
        <v>43556</v>
      </c>
      <c r="F9774">
        <v>0</v>
      </c>
      <c r="G9774">
        <v>0</v>
      </c>
      <c r="I9774">
        <v>0</v>
      </c>
      <c r="J9774">
        <v>0</v>
      </c>
      <c r="L9774">
        <v>0</v>
      </c>
      <c r="N9774">
        <v>0</v>
      </c>
      <c r="O9774" t="e">
        <v>#DIV/0!</v>
      </c>
      <c r="P9774">
        <v>0</v>
      </c>
      <c r="Q9774">
        <v>0</v>
      </c>
      <c r="S9774">
        <v>0</v>
      </c>
    </row>
    <row r="9775" spans="1:20" x14ac:dyDescent="0.3">
      <c r="A9775" t="s">
        <v>19603</v>
      </c>
      <c r="B9775" s="171" t="s">
        <v>19604</v>
      </c>
      <c r="C9775" s="171" t="s">
        <v>14899</v>
      </c>
      <c r="D9775" s="171" t="s">
        <v>4</v>
      </c>
      <c r="E9775" s="11">
        <v>43556</v>
      </c>
      <c r="F9775">
        <v>0</v>
      </c>
      <c r="G9775">
        <v>0</v>
      </c>
      <c r="I9775">
        <v>0</v>
      </c>
      <c r="J9775">
        <v>0</v>
      </c>
      <c r="L9775">
        <v>0</v>
      </c>
      <c r="N9775">
        <v>0</v>
      </c>
      <c r="P9775">
        <v>0</v>
      </c>
      <c r="Q9775">
        <v>0</v>
      </c>
      <c r="S9775">
        <v>0</v>
      </c>
    </row>
    <row r="9776" spans="1:20" x14ac:dyDescent="0.3">
      <c r="A9776" t="s">
        <v>19605</v>
      </c>
      <c r="B9776" s="171" t="s">
        <v>19606</v>
      </c>
      <c r="C9776" s="171" t="s">
        <v>137</v>
      </c>
      <c r="D9776" s="171" t="s">
        <v>4</v>
      </c>
      <c r="E9776" s="11">
        <v>43556</v>
      </c>
      <c r="F9776">
        <v>5</v>
      </c>
      <c r="G9776">
        <v>6</v>
      </c>
      <c r="I9776">
        <v>57</v>
      </c>
      <c r="J9776">
        <v>55</v>
      </c>
      <c r="L9776">
        <v>66</v>
      </c>
      <c r="N9776">
        <v>55</v>
      </c>
      <c r="P9776">
        <v>0</v>
      </c>
      <c r="Q9776">
        <v>0</v>
      </c>
      <c r="S9776">
        <v>2</v>
      </c>
    </row>
    <row r="9777" spans="1:19" x14ac:dyDescent="0.3">
      <c r="A9777" t="s">
        <v>19607</v>
      </c>
      <c r="B9777" s="171" t="s">
        <v>19608</v>
      </c>
      <c r="C9777" s="171" t="s">
        <v>8615</v>
      </c>
      <c r="D9777" s="171" t="s">
        <v>4</v>
      </c>
      <c r="E9777" s="11">
        <v>43556</v>
      </c>
      <c r="F9777">
        <v>0</v>
      </c>
      <c r="G9777">
        <v>0</v>
      </c>
      <c r="I9777">
        <v>0</v>
      </c>
      <c r="J9777">
        <v>0</v>
      </c>
      <c r="L9777">
        <v>0</v>
      </c>
      <c r="N9777">
        <v>0</v>
      </c>
      <c r="P9777">
        <v>0</v>
      </c>
      <c r="Q9777">
        <v>0</v>
      </c>
      <c r="S9777">
        <v>0</v>
      </c>
    </row>
    <row r="9778" spans="1:19" x14ac:dyDescent="0.3">
      <c r="A9778" t="s">
        <v>19609</v>
      </c>
      <c r="B9778" s="171" t="s">
        <v>19610</v>
      </c>
      <c r="C9778" s="171" t="s">
        <v>146</v>
      </c>
      <c r="D9778" s="171" t="s">
        <v>4</v>
      </c>
      <c r="E9778" s="11">
        <v>43556</v>
      </c>
      <c r="F9778">
        <v>7.5</v>
      </c>
      <c r="G9778">
        <v>7</v>
      </c>
      <c r="I9778">
        <v>27</v>
      </c>
      <c r="J9778">
        <v>46</v>
      </c>
      <c r="L9778">
        <v>42</v>
      </c>
      <c r="N9778">
        <v>24</v>
      </c>
      <c r="O9778">
        <v>0.875</v>
      </c>
      <c r="P9778">
        <v>2</v>
      </c>
      <c r="Q9778">
        <v>7</v>
      </c>
      <c r="S9778">
        <v>3</v>
      </c>
    </row>
    <row r="9779" spans="1:19" x14ac:dyDescent="0.3">
      <c r="A9779" t="s">
        <v>19611</v>
      </c>
      <c r="B9779" s="171" t="s">
        <v>19612</v>
      </c>
      <c r="C9779" s="171" t="s">
        <v>161</v>
      </c>
      <c r="D9779" s="171" t="s">
        <v>4</v>
      </c>
      <c r="E9779" s="11">
        <v>43556</v>
      </c>
      <c r="F9779">
        <v>1.5</v>
      </c>
      <c r="G9779">
        <v>1.5</v>
      </c>
      <c r="I9779">
        <v>4</v>
      </c>
      <c r="J9779">
        <v>8</v>
      </c>
      <c r="L9779">
        <v>8</v>
      </c>
      <c r="N9779">
        <v>4</v>
      </c>
      <c r="P9779">
        <v>1</v>
      </c>
      <c r="Q9779">
        <v>1</v>
      </c>
      <c r="S9779">
        <v>0</v>
      </c>
    </row>
    <row r="9780" spans="1:19" x14ac:dyDescent="0.3">
      <c r="A9780" t="s">
        <v>19613</v>
      </c>
      <c r="B9780" s="171" t="s">
        <v>19614</v>
      </c>
      <c r="C9780" s="171" t="s">
        <v>18252</v>
      </c>
      <c r="D9780" s="171" t="s">
        <v>4</v>
      </c>
      <c r="E9780" s="11">
        <v>43556</v>
      </c>
      <c r="F9780">
        <v>0</v>
      </c>
      <c r="G9780">
        <v>0</v>
      </c>
      <c r="I9780">
        <v>0</v>
      </c>
      <c r="J9780">
        <v>0</v>
      </c>
      <c r="L9780">
        <v>0</v>
      </c>
      <c r="N9780">
        <v>0</v>
      </c>
      <c r="P9780">
        <v>0</v>
      </c>
      <c r="Q9780">
        <v>0</v>
      </c>
      <c r="S9780">
        <v>0</v>
      </c>
    </row>
    <row r="9781" spans="1:19" x14ac:dyDescent="0.3">
      <c r="A9781" t="s">
        <v>19615</v>
      </c>
      <c r="B9781" s="171" t="s">
        <v>19616</v>
      </c>
      <c r="C9781" s="171" t="s">
        <v>167</v>
      </c>
      <c r="D9781" s="171" t="s">
        <v>4</v>
      </c>
      <c r="E9781" s="11">
        <v>43556</v>
      </c>
      <c r="F9781">
        <v>4</v>
      </c>
      <c r="G9781">
        <v>5.5</v>
      </c>
      <c r="I9781">
        <v>36</v>
      </c>
      <c r="J9781">
        <v>44</v>
      </c>
      <c r="L9781">
        <v>62</v>
      </c>
      <c r="N9781">
        <v>34</v>
      </c>
      <c r="P9781">
        <v>1</v>
      </c>
      <c r="Q9781">
        <v>1</v>
      </c>
      <c r="S9781">
        <v>2</v>
      </c>
    </row>
    <row r="9782" spans="1:19" x14ac:dyDescent="0.3">
      <c r="A9782" t="s">
        <v>19617</v>
      </c>
      <c r="B9782" s="171" t="s">
        <v>19618</v>
      </c>
      <c r="C9782" s="171" t="s">
        <v>173</v>
      </c>
      <c r="D9782" s="171" t="s">
        <v>4</v>
      </c>
      <c r="E9782" s="11">
        <v>43556</v>
      </c>
      <c r="F9782">
        <v>7</v>
      </c>
      <c r="G9782">
        <v>7</v>
      </c>
      <c r="I9782">
        <v>46</v>
      </c>
      <c r="J9782">
        <v>39</v>
      </c>
      <c r="L9782">
        <v>40</v>
      </c>
      <c r="N9782">
        <v>41</v>
      </c>
      <c r="P9782">
        <v>1</v>
      </c>
      <c r="Q9782">
        <v>3</v>
      </c>
      <c r="S9782">
        <v>5</v>
      </c>
    </row>
    <row r="9783" spans="1:19" x14ac:dyDescent="0.3">
      <c r="A9783" t="s">
        <v>19619</v>
      </c>
      <c r="B9783" s="171" t="s">
        <v>19620</v>
      </c>
      <c r="C9783" s="171" t="s">
        <v>179</v>
      </c>
      <c r="D9783" s="171" t="s">
        <v>4</v>
      </c>
      <c r="E9783" s="11">
        <v>43556</v>
      </c>
      <c r="F9783">
        <v>9.5</v>
      </c>
      <c r="G9783">
        <v>8</v>
      </c>
      <c r="I9783">
        <v>109</v>
      </c>
      <c r="J9783">
        <v>109</v>
      </c>
      <c r="L9783">
        <v>91</v>
      </c>
      <c r="N9783">
        <v>105</v>
      </c>
      <c r="P9783">
        <v>1</v>
      </c>
      <c r="Q9783">
        <v>10</v>
      </c>
      <c r="S9783">
        <v>4</v>
      </c>
    </row>
    <row r="9784" spans="1:19" x14ac:dyDescent="0.3">
      <c r="A9784" t="s">
        <v>19621</v>
      </c>
      <c r="B9784" s="171" t="s">
        <v>19622</v>
      </c>
      <c r="C9784" s="171" t="s">
        <v>185</v>
      </c>
      <c r="D9784" s="171" t="s">
        <v>4</v>
      </c>
      <c r="E9784" s="11">
        <v>43556</v>
      </c>
      <c r="F9784">
        <v>11</v>
      </c>
      <c r="G9784">
        <v>11.5</v>
      </c>
      <c r="I9784">
        <v>22</v>
      </c>
      <c r="J9784">
        <v>64</v>
      </c>
      <c r="L9784">
        <v>67</v>
      </c>
      <c r="N9784">
        <v>18</v>
      </c>
      <c r="P9784">
        <v>2</v>
      </c>
      <c r="Q9784">
        <v>3</v>
      </c>
      <c r="S9784">
        <v>4</v>
      </c>
    </row>
    <row r="9785" spans="1:19" x14ac:dyDescent="0.3">
      <c r="A9785" t="s">
        <v>19623</v>
      </c>
      <c r="B9785" s="171" t="s">
        <v>19624</v>
      </c>
      <c r="C9785" s="171" t="s">
        <v>191</v>
      </c>
      <c r="D9785" s="171" t="s">
        <v>4</v>
      </c>
      <c r="E9785" s="11">
        <v>43556</v>
      </c>
      <c r="F9785">
        <v>14</v>
      </c>
      <c r="G9785">
        <v>15.5</v>
      </c>
      <c r="I9785">
        <v>94</v>
      </c>
      <c r="J9785">
        <v>119</v>
      </c>
      <c r="L9785">
        <v>138</v>
      </c>
      <c r="N9785">
        <v>79</v>
      </c>
      <c r="O9785">
        <v>1.0249999999999999</v>
      </c>
      <c r="P9785">
        <v>12</v>
      </c>
      <c r="Q9785">
        <v>16</v>
      </c>
      <c r="S9785">
        <v>15</v>
      </c>
    </row>
    <row r="9786" spans="1:19" x14ac:dyDescent="0.3">
      <c r="A9786" t="s">
        <v>19625</v>
      </c>
      <c r="B9786" s="171" t="s">
        <v>19626</v>
      </c>
      <c r="C9786" s="171" t="s">
        <v>200</v>
      </c>
      <c r="D9786" s="171" t="s">
        <v>4</v>
      </c>
      <c r="E9786" s="11">
        <v>43556</v>
      </c>
      <c r="F9786">
        <v>6.5</v>
      </c>
      <c r="G9786">
        <v>6.5</v>
      </c>
      <c r="I9786">
        <v>24</v>
      </c>
      <c r="J9786">
        <v>37</v>
      </c>
      <c r="L9786">
        <v>37</v>
      </c>
      <c r="N9786">
        <v>19</v>
      </c>
      <c r="P9786">
        <v>0</v>
      </c>
      <c r="Q9786">
        <v>0</v>
      </c>
      <c r="S9786">
        <v>5</v>
      </c>
    </row>
    <row r="9787" spans="1:19" x14ac:dyDescent="0.3">
      <c r="A9787" t="s">
        <v>19627</v>
      </c>
      <c r="B9787" s="171" t="s">
        <v>19628</v>
      </c>
      <c r="C9787" s="171" t="s">
        <v>212</v>
      </c>
      <c r="D9787" s="171" t="s">
        <v>4</v>
      </c>
      <c r="E9787" s="11">
        <v>43556</v>
      </c>
      <c r="F9787">
        <v>0</v>
      </c>
      <c r="G9787">
        <v>0</v>
      </c>
      <c r="I9787">
        <v>0</v>
      </c>
      <c r="J9787">
        <v>0</v>
      </c>
      <c r="L9787">
        <v>0</v>
      </c>
      <c r="N9787">
        <v>0</v>
      </c>
      <c r="P9787">
        <v>0</v>
      </c>
      <c r="Q9787">
        <v>0</v>
      </c>
      <c r="S9787">
        <v>0</v>
      </c>
    </row>
    <row r="9788" spans="1:19" x14ac:dyDescent="0.3">
      <c r="A9788" t="s">
        <v>19629</v>
      </c>
      <c r="B9788" s="171" t="s">
        <v>19630</v>
      </c>
      <c r="C9788" s="171" t="s">
        <v>215</v>
      </c>
      <c r="D9788" s="171" t="s">
        <v>4</v>
      </c>
      <c r="E9788" s="11">
        <v>43556</v>
      </c>
      <c r="F9788">
        <v>1</v>
      </c>
      <c r="G9788">
        <v>3.5</v>
      </c>
      <c r="I9788">
        <v>28</v>
      </c>
      <c r="J9788">
        <v>11</v>
      </c>
      <c r="L9788">
        <v>46</v>
      </c>
      <c r="N9788">
        <v>25</v>
      </c>
      <c r="P9788">
        <v>0</v>
      </c>
      <c r="Q9788">
        <v>0</v>
      </c>
      <c r="S9788">
        <v>3</v>
      </c>
    </row>
    <row r="9789" spans="1:19" x14ac:dyDescent="0.3">
      <c r="A9789" t="s">
        <v>19631</v>
      </c>
      <c r="B9789" s="171" t="s">
        <v>19632</v>
      </c>
      <c r="C9789" s="171" t="s">
        <v>221</v>
      </c>
      <c r="D9789" s="171" t="s">
        <v>4</v>
      </c>
      <c r="E9789" s="11">
        <v>43556</v>
      </c>
      <c r="F9789">
        <v>0</v>
      </c>
      <c r="G9789">
        <v>0</v>
      </c>
      <c r="I9789">
        <v>0</v>
      </c>
      <c r="J9789">
        <v>0</v>
      </c>
      <c r="L9789">
        <v>0</v>
      </c>
      <c r="N9789">
        <v>0</v>
      </c>
      <c r="P9789">
        <v>0</v>
      </c>
      <c r="Q9789">
        <v>0</v>
      </c>
      <c r="S9789">
        <v>0</v>
      </c>
    </row>
    <row r="9790" spans="1:19" x14ac:dyDescent="0.3">
      <c r="A9790" t="s">
        <v>19633</v>
      </c>
      <c r="B9790" s="171" t="s">
        <v>19634</v>
      </c>
      <c r="C9790" s="171" t="s">
        <v>8233</v>
      </c>
      <c r="D9790" s="171" t="s">
        <v>4</v>
      </c>
      <c r="E9790" s="11">
        <v>43556</v>
      </c>
      <c r="F9790">
        <v>2</v>
      </c>
      <c r="G9790">
        <v>3</v>
      </c>
      <c r="I9790">
        <v>16</v>
      </c>
      <c r="J9790">
        <v>22</v>
      </c>
      <c r="L9790">
        <v>36</v>
      </c>
      <c r="N9790">
        <v>0</v>
      </c>
      <c r="P9790">
        <v>0</v>
      </c>
      <c r="Q9790">
        <v>1</v>
      </c>
      <c r="S9790">
        <v>16</v>
      </c>
    </row>
    <row r="9791" spans="1:19" x14ac:dyDescent="0.3">
      <c r="A9791" t="s">
        <v>19635</v>
      </c>
      <c r="B9791" s="171" t="s">
        <v>19636</v>
      </c>
      <c r="C9791" s="171" t="s">
        <v>233</v>
      </c>
      <c r="D9791" s="171" t="s">
        <v>4</v>
      </c>
      <c r="E9791" s="11">
        <v>43556</v>
      </c>
      <c r="F9791">
        <v>0</v>
      </c>
      <c r="G9791">
        <v>0</v>
      </c>
      <c r="I9791">
        <v>0</v>
      </c>
      <c r="J9791">
        <v>0</v>
      </c>
      <c r="L9791">
        <v>0</v>
      </c>
      <c r="N9791">
        <v>0</v>
      </c>
      <c r="P9791">
        <v>0</v>
      </c>
      <c r="Q9791">
        <v>0</v>
      </c>
      <c r="S9791">
        <v>0</v>
      </c>
    </row>
    <row r="9792" spans="1:19" x14ac:dyDescent="0.3">
      <c r="A9792" t="s">
        <v>19637</v>
      </c>
      <c r="B9792" s="171" t="s">
        <v>19638</v>
      </c>
      <c r="C9792" s="171" t="s">
        <v>79</v>
      </c>
      <c r="D9792" s="171" t="s">
        <v>80</v>
      </c>
      <c r="E9792" s="11">
        <v>43556</v>
      </c>
      <c r="F9792">
        <v>0</v>
      </c>
      <c r="G9792">
        <v>0</v>
      </c>
      <c r="I9792">
        <v>0</v>
      </c>
      <c r="J9792">
        <v>0</v>
      </c>
      <c r="L9792">
        <v>0</v>
      </c>
      <c r="N9792">
        <v>0</v>
      </c>
      <c r="P9792">
        <v>0</v>
      </c>
      <c r="Q9792">
        <v>0</v>
      </c>
      <c r="S9792">
        <v>0</v>
      </c>
    </row>
    <row r="9793" spans="1:19" x14ac:dyDescent="0.3">
      <c r="A9793" t="s">
        <v>19639</v>
      </c>
      <c r="B9793" s="171" t="s">
        <v>19640</v>
      </c>
      <c r="C9793" s="171" t="s">
        <v>83</v>
      </c>
      <c r="D9793" s="171" t="s">
        <v>80</v>
      </c>
      <c r="E9793" s="11">
        <v>43556</v>
      </c>
      <c r="F9793">
        <v>3.5</v>
      </c>
      <c r="G9793">
        <v>3.5</v>
      </c>
      <c r="I9793">
        <v>15</v>
      </c>
      <c r="J9793">
        <v>20</v>
      </c>
      <c r="L9793">
        <v>20</v>
      </c>
      <c r="N9793">
        <v>13</v>
      </c>
      <c r="P9793">
        <v>0</v>
      </c>
      <c r="Q9793">
        <v>0</v>
      </c>
      <c r="S9793">
        <v>2</v>
      </c>
    </row>
    <row r="9794" spans="1:19" x14ac:dyDescent="0.3">
      <c r="A9794" t="s">
        <v>19641</v>
      </c>
      <c r="B9794" s="171" t="s">
        <v>19642</v>
      </c>
      <c r="C9794" s="171" t="s">
        <v>83</v>
      </c>
      <c r="D9794" s="171" t="s">
        <v>15341</v>
      </c>
      <c r="E9794" s="11">
        <v>43556</v>
      </c>
      <c r="F9794">
        <v>3.5</v>
      </c>
      <c r="G9794">
        <v>5</v>
      </c>
      <c r="I9794">
        <v>15</v>
      </c>
      <c r="J9794">
        <v>19</v>
      </c>
      <c r="L9794">
        <v>28</v>
      </c>
      <c r="N9794">
        <v>13</v>
      </c>
      <c r="P9794">
        <v>1</v>
      </c>
      <c r="Q9794">
        <v>2</v>
      </c>
      <c r="S9794">
        <v>2</v>
      </c>
    </row>
    <row r="9795" spans="1:19" x14ac:dyDescent="0.3">
      <c r="A9795" t="s">
        <v>19643</v>
      </c>
      <c r="B9795" s="171" t="s">
        <v>19644</v>
      </c>
      <c r="C9795" s="171" t="s">
        <v>83</v>
      </c>
      <c r="D9795" s="171" t="s">
        <v>4</v>
      </c>
      <c r="E9795" s="11">
        <v>43556</v>
      </c>
      <c r="F9795">
        <v>7</v>
      </c>
      <c r="G9795">
        <v>8.5</v>
      </c>
      <c r="I9795">
        <v>30</v>
      </c>
      <c r="J9795">
        <v>39</v>
      </c>
      <c r="L9795">
        <v>48</v>
      </c>
      <c r="N9795">
        <v>26</v>
      </c>
      <c r="P9795">
        <v>1</v>
      </c>
      <c r="Q9795">
        <v>2</v>
      </c>
      <c r="S9795">
        <v>4</v>
      </c>
    </row>
    <row r="9796" spans="1:19" x14ac:dyDescent="0.3">
      <c r="A9796" t="s">
        <v>19645</v>
      </c>
      <c r="B9796" s="171" t="s">
        <v>19646</v>
      </c>
      <c r="C9796" s="171" t="s">
        <v>86</v>
      </c>
      <c r="D9796" s="171" t="s">
        <v>80</v>
      </c>
      <c r="E9796" s="11">
        <v>43556</v>
      </c>
      <c r="F9796">
        <v>11</v>
      </c>
      <c r="G9796">
        <v>13</v>
      </c>
      <c r="I9796">
        <v>57</v>
      </c>
      <c r="J9796">
        <v>74</v>
      </c>
      <c r="L9796">
        <v>82</v>
      </c>
      <c r="N9796">
        <v>43</v>
      </c>
      <c r="O9796">
        <v>0.84166666666666667</v>
      </c>
      <c r="P9796">
        <v>10</v>
      </c>
      <c r="Q9796">
        <v>16</v>
      </c>
      <c r="S9796">
        <v>14</v>
      </c>
    </row>
    <row r="9797" spans="1:19" x14ac:dyDescent="0.3">
      <c r="A9797" t="s">
        <v>19647</v>
      </c>
      <c r="B9797" s="171" t="s">
        <v>19648</v>
      </c>
      <c r="C9797" s="171" t="s">
        <v>89</v>
      </c>
      <c r="D9797" s="171" t="s">
        <v>80</v>
      </c>
      <c r="E9797" s="11">
        <v>43556</v>
      </c>
      <c r="F9797">
        <v>0</v>
      </c>
      <c r="G9797">
        <v>0</v>
      </c>
      <c r="I9797">
        <v>0</v>
      </c>
      <c r="J9797">
        <v>0</v>
      </c>
      <c r="L9797">
        <v>0</v>
      </c>
      <c r="N9797">
        <v>0</v>
      </c>
      <c r="P9797">
        <v>0</v>
      </c>
      <c r="Q9797">
        <v>0</v>
      </c>
      <c r="S9797">
        <v>0</v>
      </c>
    </row>
    <row r="9798" spans="1:19" x14ac:dyDescent="0.3">
      <c r="A9798" t="s">
        <v>19649</v>
      </c>
      <c r="B9798" s="171" t="s">
        <v>19650</v>
      </c>
      <c r="C9798" s="171" t="s">
        <v>92</v>
      </c>
      <c r="D9798" s="171" t="s">
        <v>80</v>
      </c>
      <c r="E9798" s="11">
        <v>43556</v>
      </c>
      <c r="F9798">
        <v>0</v>
      </c>
      <c r="G9798">
        <v>0</v>
      </c>
      <c r="I9798">
        <v>0</v>
      </c>
      <c r="J9798">
        <v>0</v>
      </c>
      <c r="L9798">
        <v>0</v>
      </c>
      <c r="N9798">
        <v>0</v>
      </c>
      <c r="P9798">
        <v>0</v>
      </c>
      <c r="Q9798">
        <v>0</v>
      </c>
      <c r="S9798">
        <v>0</v>
      </c>
    </row>
    <row r="9799" spans="1:19" x14ac:dyDescent="0.3">
      <c r="A9799" t="s">
        <v>19651</v>
      </c>
      <c r="B9799" s="171" t="s">
        <v>19652</v>
      </c>
      <c r="C9799" s="171" t="s">
        <v>95</v>
      </c>
      <c r="D9799" s="171" t="s">
        <v>80</v>
      </c>
      <c r="E9799" s="11">
        <v>43556</v>
      </c>
      <c r="F9799">
        <v>6.5</v>
      </c>
      <c r="G9799">
        <v>5.5</v>
      </c>
      <c r="I9799">
        <v>36</v>
      </c>
      <c r="J9799">
        <v>38</v>
      </c>
      <c r="L9799">
        <v>32</v>
      </c>
      <c r="N9799">
        <v>29</v>
      </c>
      <c r="P9799">
        <v>0</v>
      </c>
      <c r="Q9799">
        <v>1</v>
      </c>
      <c r="S9799">
        <v>7</v>
      </c>
    </row>
    <row r="9800" spans="1:19" x14ac:dyDescent="0.3">
      <c r="A9800" t="s">
        <v>19653</v>
      </c>
      <c r="B9800" s="171" t="s">
        <v>19654</v>
      </c>
      <c r="C9800" s="171" t="s">
        <v>95</v>
      </c>
      <c r="D9800" s="171" t="s">
        <v>15341</v>
      </c>
      <c r="E9800" s="11">
        <v>43556</v>
      </c>
      <c r="F9800">
        <v>3</v>
      </c>
      <c r="G9800">
        <v>3.5</v>
      </c>
      <c r="I9800">
        <v>17</v>
      </c>
      <c r="J9800">
        <v>15</v>
      </c>
      <c r="L9800">
        <v>20</v>
      </c>
      <c r="N9800">
        <v>15</v>
      </c>
      <c r="P9800">
        <v>0</v>
      </c>
      <c r="Q9800">
        <v>1</v>
      </c>
      <c r="S9800">
        <v>2</v>
      </c>
    </row>
    <row r="9801" spans="1:19" x14ac:dyDescent="0.3">
      <c r="A9801" t="s">
        <v>19655</v>
      </c>
      <c r="B9801" s="171" t="s">
        <v>19656</v>
      </c>
      <c r="C9801" s="171" t="s">
        <v>95</v>
      </c>
      <c r="D9801" s="171" t="s">
        <v>4</v>
      </c>
      <c r="E9801" s="11">
        <v>43556</v>
      </c>
      <c r="F9801">
        <v>9.5</v>
      </c>
      <c r="G9801">
        <v>9</v>
      </c>
      <c r="I9801">
        <v>53</v>
      </c>
      <c r="J9801">
        <v>53</v>
      </c>
      <c r="L9801">
        <v>52</v>
      </c>
      <c r="N9801">
        <v>44</v>
      </c>
      <c r="P9801">
        <v>0</v>
      </c>
      <c r="Q9801">
        <v>2</v>
      </c>
      <c r="S9801">
        <v>9</v>
      </c>
    </row>
    <row r="9802" spans="1:19" x14ac:dyDescent="0.3">
      <c r="A9802" t="s">
        <v>19657</v>
      </c>
      <c r="B9802" s="171" t="s">
        <v>19658</v>
      </c>
      <c r="C9802" s="171" t="s">
        <v>19659</v>
      </c>
      <c r="D9802" s="171" t="s">
        <v>80</v>
      </c>
      <c r="E9802" s="11">
        <v>43556</v>
      </c>
      <c r="F9802">
        <v>0</v>
      </c>
      <c r="G9802">
        <v>0</v>
      </c>
      <c r="I9802">
        <v>0</v>
      </c>
      <c r="J9802">
        <v>0</v>
      </c>
      <c r="L9802">
        <v>0</v>
      </c>
      <c r="N9802">
        <v>0</v>
      </c>
      <c r="P9802">
        <v>0</v>
      </c>
      <c r="Q9802">
        <v>0</v>
      </c>
      <c r="S9802">
        <v>0</v>
      </c>
    </row>
    <row r="9803" spans="1:19" x14ac:dyDescent="0.3">
      <c r="A9803" t="s">
        <v>19660</v>
      </c>
      <c r="B9803" s="171" t="s">
        <v>19661</v>
      </c>
      <c r="C9803" s="171" t="s">
        <v>98</v>
      </c>
      <c r="D9803" s="171" t="s">
        <v>80</v>
      </c>
      <c r="E9803" s="11">
        <v>43556</v>
      </c>
      <c r="F9803">
        <v>16</v>
      </c>
      <c r="G9803">
        <v>13.5</v>
      </c>
      <c r="I9803">
        <v>43</v>
      </c>
      <c r="J9803">
        <v>91</v>
      </c>
      <c r="L9803">
        <v>78</v>
      </c>
      <c r="N9803">
        <v>36</v>
      </c>
      <c r="P9803">
        <v>4</v>
      </c>
      <c r="Q9803">
        <v>6</v>
      </c>
      <c r="S9803">
        <v>7</v>
      </c>
    </row>
    <row r="9804" spans="1:19" x14ac:dyDescent="0.3">
      <c r="A9804" t="s">
        <v>19662</v>
      </c>
      <c r="B9804" s="171" t="s">
        <v>19663</v>
      </c>
      <c r="C9804" s="171" t="s">
        <v>101</v>
      </c>
      <c r="D9804" s="171" t="s">
        <v>80</v>
      </c>
      <c r="E9804" s="11">
        <v>43556</v>
      </c>
      <c r="F9804">
        <v>36</v>
      </c>
      <c r="G9804">
        <v>40.5</v>
      </c>
      <c r="I9804">
        <v>394</v>
      </c>
      <c r="J9804">
        <v>391</v>
      </c>
      <c r="L9804">
        <v>463</v>
      </c>
      <c r="N9804">
        <v>330</v>
      </c>
      <c r="P9804">
        <v>5</v>
      </c>
      <c r="Q9804">
        <v>19</v>
      </c>
      <c r="S9804">
        <v>64</v>
      </c>
    </row>
    <row r="9805" spans="1:19" x14ac:dyDescent="0.3">
      <c r="A9805" t="s">
        <v>19664</v>
      </c>
      <c r="B9805" s="171" t="s">
        <v>19665</v>
      </c>
      <c r="C9805" s="171" t="s">
        <v>6843</v>
      </c>
      <c r="D9805" s="171" t="s">
        <v>80</v>
      </c>
      <c r="E9805" s="11">
        <v>43556</v>
      </c>
      <c r="F9805">
        <v>6</v>
      </c>
      <c r="G9805">
        <v>7</v>
      </c>
      <c r="I9805">
        <v>14</v>
      </c>
      <c r="J9805">
        <v>35</v>
      </c>
      <c r="L9805">
        <v>41</v>
      </c>
      <c r="N9805">
        <v>12</v>
      </c>
      <c r="P9805">
        <v>1</v>
      </c>
      <c r="Q9805">
        <v>1</v>
      </c>
      <c r="S9805">
        <v>2</v>
      </c>
    </row>
    <row r="9806" spans="1:19" x14ac:dyDescent="0.3">
      <c r="A9806" t="s">
        <v>19666</v>
      </c>
      <c r="B9806" s="171" t="s">
        <v>19667</v>
      </c>
      <c r="C9806" s="171" t="s">
        <v>12995</v>
      </c>
      <c r="D9806" s="171" t="s">
        <v>80</v>
      </c>
      <c r="E9806" s="11">
        <v>43556</v>
      </c>
      <c r="F9806">
        <v>79</v>
      </c>
      <c r="G9806">
        <v>83</v>
      </c>
      <c r="I9806">
        <v>559</v>
      </c>
      <c r="J9806">
        <v>649</v>
      </c>
      <c r="L9806">
        <v>716</v>
      </c>
      <c r="N9806">
        <v>463</v>
      </c>
      <c r="O9806">
        <v>0.84166666666666667</v>
      </c>
      <c r="P9806">
        <v>20</v>
      </c>
      <c r="Q9806">
        <v>43</v>
      </c>
      <c r="S9806">
        <v>96</v>
      </c>
    </row>
    <row r="9807" spans="1:19" x14ac:dyDescent="0.3">
      <c r="A9807" t="s">
        <v>19668</v>
      </c>
      <c r="B9807" s="171" t="s">
        <v>19669</v>
      </c>
      <c r="C9807" s="171" t="s">
        <v>15504</v>
      </c>
      <c r="D9807" s="171" t="s">
        <v>15341</v>
      </c>
      <c r="E9807" s="11">
        <v>43556</v>
      </c>
      <c r="F9807">
        <v>6.5</v>
      </c>
      <c r="G9807">
        <v>8.5</v>
      </c>
      <c r="I9807">
        <v>32</v>
      </c>
      <c r="J9807">
        <v>34</v>
      </c>
      <c r="L9807">
        <v>48</v>
      </c>
      <c r="N9807">
        <v>28</v>
      </c>
      <c r="O9807" t="s">
        <v>16361</v>
      </c>
      <c r="P9807">
        <v>1</v>
      </c>
      <c r="Q9807">
        <v>3</v>
      </c>
      <c r="S9807">
        <v>4</v>
      </c>
    </row>
    <row r="9808" spans="1:19" x14ac:dyDescent="0.3">
      <c r="A9808" t="s">
        <v>19670</v>
      </c>
      <c r="B9808" s="171" t="s">
        <v>19671</v>
      </c>
      <c r="C9808" s="171" t="s">
        <v>104</v>
      </c>
      <c r="D9808" s="171" t="s">
        <v>4</v>
      </c>
      <c r="E9808" s="11">
        <v>43556</v>
      </c>
      <c r="F9808">
        <v>85.5</v>
      </c>
      <c r="G9808">
        <v>91.5</v>
      </c>
      <c r="H9808">
        <v>0</v>
      </c>
      <c r="I9808">
        <v>591</v>
      </c>
      <c r="J9808">
        <v>683</v>
      </c>
      <c r="L9808">
        <v>764</v>
      </c>
      <c r="M9808">
        <v>0</v>
      </c>
      <c r="N9808">
        <v>491</v>
      </c>
      <c r="O9808">
        <v>0.84166666666666667</v>
      </c>
      <c r="P9808">
        <v>21</v>
      </c>
      <c r="Q9808">
        <v>46</v>
      </c>
      <c r="R9808">
        <v>0</v>
      </c>
      <c r="S9808">
        <v>100</v>
      </c>
    </row>
    <row r="9809" spans="1:19" x14ac:dyDescent="0.3">
      <c r="A9809" t="s">
        <v>19672</v>
      </c>
      <c r="B9809" s="171" t="s">
        <v>19673</v>
      </c>
      <c r="C9809" s="171" t="s">
        <v>15511</v>
      </c>
      <c r="D9809" s="171" t="s">
        <v>80</v>
      </c>
      <c r="E9809" s="11">
        <v>43556</v>
      </c>
      <c r="F9809">
        <v>26</v>
      </c>
      <c r="G9809">
        <v>22.5</v>
      </c>
      <c r="I9809">
        <v>94</v>
      </c>
      <c r="J9809">
        <v>149</v>
      </c>
      <c r="L9809">
        <v>130</v>
      </c>
      <c r="N9809">
        <v>78</v>
      </c>
      <c r="P9809">
        <v>4</v>
      </c>
      <c r="Q9809">
        <v>7</v>
      </c>
      <c r="S9809">
        <v>16</v>
      </c>
    </row>
    <row r="9810" spans="1:19" x14ac:dyDescent="0.3">
      <c r="A9810" t="s">
        <v>19674</v>
      </c>
      <c r="B9810" s="171" t="s">
        <v>19675</v>
      </c>
      <c r="C9810" s="171" t="s">
        <v>76</v>
      </c>
      <c r="D9810" s="171" t="s">
        <v>80</v>
      </c>
      <c r="E9810" s="11">
        <v>43556</v>
      </c>
      <c r="F9810">
        <v>0</v>
      </c>
      <c r="G9810">
        <v>0</v>
      </c>
      <c r="I9810">
        <v>0</v>
      </c>
      <c r="J9810">
        <v>0</v>
      </c>
      <c r="L9810">
        <v>0</v>
      </c>
      <c r="N9810">
        <v>0</v>
      </c>
      <c r="P9810">
        <v>0</v>
      </c>
      <c r="Q9810">
        <v>0</v>
      </c>
      <c r="S9810">
        <v>0</v>
      </c>
    </row>
    <row r="9811" spans="1:19" x14ac:dyDescent="0.3">
      <c r="A9811" t="s">
        <v>19676</v>
      </c>
      <c r="B9811" s="171" t="s">
        <v>19677</v>
      </c>
      <c r="C9811" s="171" t="s">
        <v>10522</v>
      </c>
      <c r="D9811" s="171" t="s">
        <v>4</v>
      </c>
      <c r="E9811" s="11">
        <v>43556</v>
      </c>
      <c r="F9811">
        <v>0</v>
      </c>
      <c r="G9811">
        <v>0</v>
      </c>
      <c r="I9811">
        <v>0</v>
      </c>
      <c r="J9811">
        <v>0</v>
      </c>
      <c r="L9811">
        <v>0</v>
      </c>
      <c r="N9811">
        <v>0</v>
      </c>
      <c r="P9811">
        <v>0</v>
      </c>
      <c r="Q9811">
        <v>0</v>
      </c>
      <c r="S9811">
        <v>0</v>
      </c>
    </row>
    <row r="9812" spans="1:19" x14ac:dyDescent="0.3">
      <c r="A9812" t="s">
        <v>19678</v>
      </c>
      <c r="B9812" s="171" t="s">
        <v>19679</v>
      </c>
      <c r="C9812" s="171" t="s">
        <v>79</v>
      </c>
      <c r="D9812" s="171" t="s">
        <v>4</v>
      </c>
      <c r="E9812" s="11">
        <v>43556</v>
      </c>
      <c r="F9812">
        <v>0</v>
      </c>
      <c r="G9812">
        <v>0</v>
      </c>
      <c r="I9812">
        <v>0</v>
      </c>
      <c r="J9812">
        <v>0</v>
      </c>
      <c r="L9812">
        <v>0</v>
      </c>
      <c r="N9812">
        <v>0</v>
      </c>
      <c r="P9812">
        <v>0</v>
      </c>
      <c r="Q9812">
        <v>0</v>
      </c>
      <c r="S9812">
        <v>0</v>
      </c>
    </row>
    <row r="9813" spans="1:19" x14ac:dyDescent="0.3">
      <c r="A9813" t="s">
        <v>19680</v>
      </c>
      <c r="B9813" s="171" t="s">
        <v>19681</v>
      </c>
      <c r="C9813" s="171" t="s">
        <v>86</v>
      </c>
      <c r="D9813" s="171" t="s">
        <v>4</v>
      </c>
      <c r="E9813" s="11">
        <v>43556</v>
      </c>
      <c r="F9813">
        <v>11</v>
      </c>
      <c r="G9813">
        <v>13</v>
      </c>
      <c r="I9813">
        <v>57</v>
      </c>
      <c r="J9813">
        <v>74</v>
      </c>
      <c r="L9813">
        <v>82</v>
      </c>
      <c r="N9813">
        <v>43</v>
      </c>
      <c r="O9813">
        <v>0.84166666666666667</v>
      </c>
      <c r="P9813">
        <v>10</v>
      </c>
      <c r="Q9813">
        <v>16</v>
      </c>
      <c r="S9813">
        <v>14</v>
      </c>
    </row>
    <row r="9814" spans="1:19" x14ac:dyDescent="0.3">
      <c r="A9814" t="s">
        <v>19682</v>
      </c>
      <c r="B9814" s="171" t="s">
        <v>19683</v>
      </c>
      <c r="C9814" s="171" t="s">
        <v>89</v>
      </c>
      <c r="D9814" s="171" t="s">
        <v>4</v>
      </c>
      <c r="E9814" s="11">
        <v>43556</v>
      </c>
      <c r="F9814">
        <v>0</v>
      </c>
      <c r="G9814">
        <v>0</v>
      </c>
      <c r="I9814">
        <v>0</v>
      </c>
      <c r="J9814">
        <v>0</v>
      </c>
      <c r="L9814">
        <v>0</v>
      </c>
      <c r="N9814">
        <v>0</v>
      </c>
      <c r="P9814">
        <v>0</v>
      </c>
      <c r="Q9814">
        <v>0</v>
      </c>
      <c r="S9814">
        <v>0</v>
      </c>
    </row>
    <row r="9815" spans="1:19" x14ac:dyDescent="0.3">
      <c r="A9815" t="s">
        <v>19684</v>
      </c>
      <c r="B9815" s="171" t="s">
        <v>19685</v>
      </c>
      <c r="C9815" s="171" t="s">
        <v>92</v>
      </c>
      <c r="D9815" s="171" t="s">
        <v>4</v>
      </c>
      <c r="E9815" s="11">
        <v>43556</v>
      </c>
      <c r="F9815">
        <v>0</v>
      </c>
      <c r="G9815">
        <v>0</v>
      </c>
      <c r="I9815">
        <v>0</v>
      </c>
      <c r="J9815">
        <v>0</v>
      </c>
      <c r="L9815">
        <v>0</v>
      </c>
      <c r="N9815">
        <v>0</v>
      </c>
      <c r="P9815">
        <v>0</v>
      </c>
      <c r="Q9815">
        <v>0</v>
      </c>
      <c r="S9815">
        <v>0</v>
      </c>
    </row>
    <row r="9816" spans="1:19" x14ac:dyDescent="0.3">
      <c r="A9816" t="s">
        <v>19686</v>
      </c>
      <c r="B9816" s="171" t="s">
        <v>19687</v>
      </c>
      <c r="C9816" s="171" t="s">
        <v>19659</v>
      </c>
      <c r="D9816" s="171" t="s">
        <v>4</v>
      </c>
      <c r="E9816" s="11">
        <v>43556</v>
      </c>
      <c r="F9816">
        <v>0</v>
      </c>
      <c r="G9816">
        <v>0</v>
      </c>
      <c r="I9816">
        <v>0</v>
      </c>
      <c r="J9816">
        <v>0</v>
      </c>
      <c r="L9816">
        <v>0</v>
      </c>
      <c r="N9816">
        <v>0</v>
      </c>
      <c r="P9816">
        <v>0</v>
      </c>
      <c r="Q9816">
        <v>0</v>
      </c>
      <c r="S9816">
        <v>0</v>
      </c>
    </row>
    <row r="9817" spans="1:19" x14ac:dyDescent="0.3">
      <c r="A9817" t="s">
        <v>19688</v>
      </c>
      <c r="B9817" s="171" t="s">
        <v>19689</v>
      </c>
      <c r="C9817" s="171" t="s">
        <v>98</v>
      </c>
      <c r="D9817" s="171" t="s">
        <v>4</v>
      </c>
      <c r="E9817" s="11">
        <v>43556</v>
      </c>
      <c r="F9817">
        <v>16</v>
      </c>
      <c r="G9817">
        <v>13.5</v>
      </c>
      <c r="I9817">
        <v>43</v>
      </c>
      <c r="J9817">
        <v>91</v>
      </c>
      <c r="L9817">
        <v>78</v>
      </c>
      <c r="N9817">
        <v>36</v>
      </c>
      <c r="P9817">
        <v>4</v>
      </c>
      <c r="Q9817">
        <v>6</v>
      </c>
      <c r="S9817">
        <v>7</v>
      </c>
    </row>
    <row r="9818" spans="1:19" x14ac:dyDescent="0.3">
      <c r="A9818" t="s">
        <v>19690</v>
      </c>
      <c r="B9818" s="171" t="s">
        <v>19691</v>
      </c>
      <c r="C9818" s="171" t="s">
        <v>101</v>
      </c>
      <c r="D9818" s="171" t="s">
        <v>4</v>
      </c>
      <c r="E9818" s="11">
        <v>43556</v>
      </c>
      <c r="F9818">
        <v>36</v>
      </c>
      <c r="G9818">
        <v>40.5</v>
      </c>
      <c r="I9818">
        <v>394</v>
      </c>
      <c r="J9818">
        <v>391</v>
      </c>
      <c r="L9818">
        <v>463</v>
      </c>
      <c r="N9818">
        <v>330</v>
      </c>
      <c r="P9818">
        <v>5</v>
      </c>
      <c r="Q9818">
        <v>19</v>
      </c>
      <c r="S9818">
        <v>64</v>
      </c>
    </row>
    <row r="9819" spans="1:19" x14ac:dyDescent="0.3">
      <c r="A9819" t="s">
        <v>19692</v>
      </c>
      <c r="B9819" s="171" t="s">
        <v>19693</v>
      </c>
      <c r="C9819" s="171" t="s">
        <v>6843</v>
      </c>
      <c r="D9819" s="171" t="s">
        <v>4</v>
      </c>
      <c r="E9819" s="11">
        <v>43556</v>
      </c>
      <c r="F9819">
        <v>6</v>
      </c>
      <c r="G9819">
        <v>7</v>
      </c>
      <c r="I9819">
        <v>14</v>
      </c>
      <c r="J9819">
        <v>35</v>
      </c>
      <c r="L9819">
        <v>41</v>
      </c>
      <c r="N9819">
        <v>12</v>
      </c>
      <c r="P9819">
        <v>1</v>
      </c>
      <c r="Q9819">
        <v>1</v>
      </c>
      <c r="S9819">
        <v>2</v>
      </c>
    </row>
    <row r="9820" spans="1:19" x14ac:dyDescent="0.3">
      <c r="A9820" t="s">
        <v>19694</v>
      </c>
      <c r="B9820" s="171" t="s">
        <v>19695</v>
      </c>
      <c r="C9820" s="171" t="s">
        <v>18229</v>
      </c>
      <c r="D9820" s="171" t="s">
        <v>80</v>
      </c>
      <c r="E9820" s="11">
        <v>43556</v>
      </c>
      <c r="F9820">
        <v>2</v>
      </c>
      <c r="G9820">
        <v>3</v>
      </c>
      <c r="I9820">
        <v>5</v>
      </c>
      <c r="J9820">
        <v>16</v>
      </c>
      <c r="L9820">
        <v>18</v>
      </c>
      <c r="N9820">
        <v>2</v>
      </c>
      <c r="O9820">
        <v>0.625</v>
      </c>
      <c r="P9820">
        <v>0</v>
      </c>
      <c r="Q9820">
        <v>2</v>
      </c>
      <c r="S9820">
        <v>3</v>
      </c>
    </row>
    <row r="9821" spans="1:19" x14ac:dyDescent="0.3">
      <c r="A9821" t="s">
        <v>19696</v>
      </c>
      <c r="B9821" s="171" t="s">
        <v>19697</v>
      </c>
      <c r="C9821" s="171" t="s">
        <v>18126</v>
      </c>
      <c r="D9821" s="171" t="s">
        <v>4</v>
      </c>
      <c r="E9821" s="11">
        <v>43556</v>
      </c>
      <c r="F9821">
        <v>2</v>
      </c>
      <c r="G9821">
        <v>3</v>
      </c>
      <c r="I9821">
        <v>5</v>
      </c>
      <c r="J9821">
        <v>16</v>
      </c>
      <c r="L9821">
        <v>18</v>
      </c>
      <c r="N9821">
        <v>2</v>
      </c>
      <c r="O9821">
        <v>0.625</v>
      </c>
      <c r="P9821">
        <v>0</v>
      </c>
      <c r="Q9821">
        <v>2</v>
      </c>
      <c r="S9821">
        <v>3</v>
      </c>
    </row>
    <row r="9822" spans="1:19" x14ac:dyDescent="0.3">
      <c r="A9822" t="s">
        <v>19698</v>
      </c>
      <c r="B9822" s="171" t="s">
        <v>19699</v>
      </c>
      <c r="C9822" s="171" t="s">
        <v>107</v>
      </c>
      <c r="D9822" s="171" t="s">
        <v>80</v>
      </c>
      <c r="E9822" s="11">
        <v>43556</v>
      </c>
      <c r="F9822">
        <v>14.5</v>
      </c>
      <c r="G9822">
        <v>13.5</v>
      </c>
      <c r="I9822">
        <v>123</v>
      </c>
      <c r="J9822">
        <v>113</v>
      </c>
      <c r="L9822">
        <v>113</v>
      </c>
      <c r="N9822">
        <v>85</v>
      </c>
      <c r="P9822">
        <v>1</v>
      </c>
      <c r="Q9822">
        <v>2</v>
      </c>
      <c r="S9822">
        <v>38</v>
      </c>
    </row>
    <row r="9823" spans="1:19" x14ac:dyDescent="0.3">
      <c r="A9823" t="s">
        <v>19700</v>
      </c>
      <c r="B9823" s="171" t="s">
        <v>19701</v>
      </c>
      <c r="C9823" s="171" t="s">
        <v>113</v>
      </c>
      <c r="D9823" s="171" t="s">
        <v>4</v>
      </c>
      <c r="E9823" s="11">
        <v>43556</v>
      </c>
      <c r="F9823">
        <v>5.5</v>
      </c>
      <c r="G9823">
        <v>4.5</v>
      </c>
      <c r="I9823">
        <v>19</v>
      </c>
      <c r="J9823">
        <v>31</v>
      </c>
      <c r="L9823">
        <v>26</v>
      </c>
      <c r="N9823">
        <v>16</v>
      </c>
      <c r="P9823">
        <v>1</v>
      </c>
      <c r="Q9823">
        <v>1</v>
      </c>
      <c r="S9823">
        <v>3</v>
      </c>
    </row>
    <row r="9824" spans="1:19" x14ac:dyDescent="0.3">
      <c r="A9824" t="s">
        <v>19702</v>
      </c>
      <c r="B9824" s="171" t="s">
        <v>19703</v>
      </c>
      <c r="C9824" s="171" t="s">
        <v>116</v>
      </c>
      <c r="D9824" s="171" t="s">
        <v>4</v>
      </c>
      <c r="E9824" s="11">
        <v>43556</v>
      </c>
      <c r="F9824">
        <v>6</v>
      </c>
      <c r="G9824">
        <v>5</v>
      </c>
      <c r="I9824">
        <v>91</v>
      </c>
      <c r="J9824">
        <v>66</v>
      </c>
      <c r="L9824">
        <v>64</v>
      </c>
      <c r="N9824">
        <v>59</v>
      </c>
      <c r="P9824">
        <v>0</v>
      </c>
      <c r="Q9824">
        <v>0</v>
      </c>
      <c r="S9824">
        <v>32</v>
      </c>
    </row>
    <row r="9825" spans="1:20" x14ac:dyDescent="0.3">
      <c r="A9825" t="s">
        <v>19704</v>
      </c>
      <c r="B9825" s="171" t="s">
        <v>19705</v>
      </c>
      <c r="C9825" s="171" t="s">
        <v>9887</v>
      </c>
      <c r="D9825" s="171" t="s">
        <v>80</v>
      </c>
      <c r="E9825" s="11">
        <v>43556</v>
      </c>
      <c r="F9825">
        <v>0</v>
      </c>
      <c r="G9825">
        <v>0</v>
      </c>
      <c r="I9825">
        <v>0</v>
      </c>
      <c r="J9825">
        <v>0</v>
      </c>
      <c r="L9825">
        <v>0</v>
      </c>
      <c r="N9825">
        <v>0</v>
      </c>
      <c r="P9825">
        <v>0</v>
      </c>
      <c r="Q9825">
        <v>0</v>
      </c>
      <c r="S9825">
        <v>0</v>
      </c>
    </row>
    <row r="9826" spans="1:20" x14ac:dyDescent="0.3">
      <c r="A9826" t="s">
        <v>19706</v>
      </c>
      <c r="B9826" s="171" t="s">
        <v>19707</v>
      </c>
      <c r="C9826" s="171" t="s">
        <v>9862</v>
      </c>
      <c r="D9826" s="171" t="s">
        <v>4</v>
      </c>
      <c r="E9826" s="11">
        <v>43556</v>
      </c>
      <c r="F9826">
        <v>0</v>
      </c>
      <c r="G9826">
        <v>0</v>
      </c>
      <c r="I9826">
        <v>0</v>
      </c>
      <c r="J9826">
        <v>0</v>
      </c>
      <c r="L9826">
        <v>0</v>
      </c>
      <c r="N9826">
        <v>0</v>
      </c>
      <c r="P9826">
        <v>0</v>
      </c>
      <c r="Q9826">
        <v>0</v>
      </c>
      <c r="S9826">
        <v>0</v>
      </c>
    </row>
    <row r="9827" spans="1:20" x14ac:dyDescent="0.3">
      <c r="A9827" t="s">
        <v>19708</v>
      </c>
      <c r="B9827" s="171" t="s">
        <v>19709</v>
      </c>
      <c r="C9827" s="171" t="s">
        <v>10525</v>
      </c>
      <c r="D9827" s="171" t="s">
        <v>4</v>
      </c>
      <c r="E9827" s="11">
        <v>43556</v>
      </c>
      <c r="F9827">
        <v>0</v>
      </c>
      <c r="G9827">
        <v>0</v>
      </c>
      <c r="I9827">
        <v>0</v>
      </c>
      <c r="J9827">
        <v>0</v>
      </c>
      <c r="L9827">
        <v>0</v>
      </c>
      <c r="N9827">
        <v>0</v>
      </c>
      <c r="P9827">
        <v>0</v>
      </c>
      <c r="Q9827">
        <v>0</v>
      </c>
      <c r="S9827">
        <v>0</v>
      </c>
    </row>
    <row r="9828" spans="1:20" x14ac:dyDescent="0.3">
      <c r="A9828" t="s">
        <v>19710</v>
      </c>
      <c r="B9828" s="171" t="s">
        <v>19711</v>
      </c>
      <c r="C9828" s="171" t="s">
        <v>11260</v>
      </c>
      <c r="D9828" s="171" t="s">
        <v>80</v>
      </c>
      <c r="E9828" s="11">
        <v>43556</v>
      </c>
      <c r="F9828">
        <v>0</v>
      </c>
      <c r="G9828">
        <v>0</v>
      </c>
      <c r="I9828">
        <v>0</v>
      </c>
      <c r="J9828">
        <v>0</v>
      </c>
      <c r="L9828">
        <v>0</v>
      </c>
      <c r="N9828">
        <v>0</v>
      </c>
      <c r="P9828">
        <v>0</v>
      </c>
      <c r="Q9828">
        <v>0</v>
      </c>
      <c r="S9828">
        <v>0</v>
      </c>
    </row>
    <row r="9829" spans="1:20" x14ac:dyDescent="0.3">
      <c r="A9829" t="s">
        <v>19712</v>
      </c>
      <c r="B9829" s="171" t="s">
        <v>19713</v>
      </c>
      <c r="C9829" s="171" t="s">
        <v>10528</v>
      </c>
      <c r="D9829" s="171" t="s">
        <v>4</v>
      </c>
      <c r="E9829" s="11">
        <v>43556</v>
      </c>
      <c r="F9829">
        <v>0</v>
      </c>
      <c r="G9829">
        <v>0</v>
      </c>
      <c r="I9829">
        <v>0</v>
      </c>
      <c r="J9829">
        <v>0</v>
      </c>
      <c r="L9829">
        <v>0</v>
      </c>
      <c r="N9829">
        <v>0</v>
      </c>
      <c r="P9829">
        <v>0</v>
      </c>
      <c r="Q9829">
        <v>0</v>
      </c>
      <c r="S9829">
        <v>0</v>
      </c>
    </row>
    <row r="9830" spans="1:20" x14ac:dyDescent="0.3">
      <c r="A9830" t="s">
        <v>19714</v>
      </c>
      <c r="B9830" s="171" t="s">
        <v>19715</v>
      </c>
      <c r="C9830" s="171" t="s">
        <v>119</v>
      </c>
      <c r="D9830" s="171" t="s">
        <v>4</v>
      </c>
      <c r="E9830" s="11">
        <v>43556</v>
      </c>
      <c r="F9830">
        <v>0</v>
      </c>
      <c r="G9830">
        <v>0</v>
      </c>
      <c r="I9830">
        <v>0</v>
      </c>
      <c r="J9830">
        <v>0</v>
      </c>
      <c r="L9830">
        <v>0</v>
      </c>
      <c r="N9830">
        <v>0</v>
      </c>
      <c r="P9830">
        <v>0</v>
      </c>
      <c r="Q9830">
        <v>0</v>
      </c>
      <c r="S9830">
        <v>0</v>
      </c>
      <c r="T9830">
        <v>0.79166666666666663</v>
      </c>
    </row>
    <row r="9831" spans="1:20" x14ac:dyDescent="0.3">
      <c r="A9831" t="s">
        <v>19716</v>
      </c>
      <c r="B9831" s="171" t="s">
        <v>19717</v>
      </c>
      <c r="C9831" s="171" t="s">
        <v>122</v>
      </c>
      <c r="D9831" s="171" t="s">
        <v>80</v>
      </c>
      <c r="E9831" s="11">
        <v>43556</v>
      </c>
      <c r="F9831">
        <v>0</v>
      </c>
      <c r="G9831">
        <v>0</v>
      </c>
      <c r="I9831">
        <v>0</v>
      </c>
      <c r="J9831">
        <v>0</v>
      </c>
      <c r="L9831">
        <v>0</v>
      </c>
      <c r="N9831">
        <v>0</v>
      </c>
      <c r="P9831">
        <v>0</v>
      </c>
      <c r="Q9831">
        <v>0</v>
      </c>
      <c r="S9831">
        <v>0</v>
      </c>
    </row>
    <row r="9832" spans="1:20" x14ac:dyDescent="0.3">
      <c r="A9832" t="s">
        <v>19718</v>
      </c>
      <c r="B9832" s="171" t="s">
        <v>19719</v>
      </c>
      <c r="C9832" s="171" t="s">
        <v>125</v>
      </c>
      <c r="D9832" s="171" t="s">
        <v>80</v>
      </c>
      <c r="E9832" s="11">
        <v>43556</v>
      </c>
      <c r="F9832">
        <v>0</v>
      </c>
      <c r="G9832">
        <v>0</v>
      </c>
      <c r="I9832">
        <v>0</v>
      </c>
      <c r="J9832">
        <v>0</v>
      </c>
      <c r="L9832">
        <v>0</v>
      </c>
      <c r="N9832">
        <v>0</v>
      </c>
      <c r="O9832" t="e">
        <v>#DIV/0!</v>
      </c>
      <c r="P9832">
        <v>0</v>
      </c>
      <c r="Q9832">
        <v>0</v>
      </c>
      <c r="S9832">
        <v>0</v>
      </c>
      <c r="T9832" t="e">
        <v>#DIV/0!</v>
      </c>
    </row>
    <row r="9833" spans="1:20" x14ac:dyDescent="0.3">
      <c r="A9833" t="s">
        <v>19720</v>
      </c>
      <c r="B9833" s="171" t="s">
        <v>19721</v>
      </c>
      <c r="C9833" s="171" t="s">
        <v>128</v>
      </c>
      <c r="D9833" s="171" t="s">
        <v>4</v>
      </c>
      <c r="E9833" s="11">
        <v>43556</v>
      </c>
      <c r="F9833">
        <v>0</v>
      </c>
      <c r="G9833">
        <v>0</v>
      </c>
      <c r="I9833">
        <v>0</v>
      </c>
      <c r="J9833">
        <v>0</v>
      </c>
      <c r="L9833">
        <v>0</v>
      </c>
      <c r="N9833">
        <v>0</v>
      </c>
      <c r="P9833">
        <v>0</v>
      </c>
      <c r="Q9833">
        <v>0</v>
      </c>
      <c r="S9833">
        <v>0</v>
      </c>
    </row>
    <row r="9834" spans="1:20" x14ac:dyDescent="0.3">
      <c r="A9834" t="s">
        <v>19722</v>
      </c>
      <c r="B9834" s="171" t="s">
        <v>19723</v>
      </c>
      <c r="C9834" s="171" t="s">
        <v>131</v>
      </c>
      <c r="D9834" s="171" t="s">
        <v>4</v>
      </c>
      <c r="E9834" s="11">
        <v>43556</v>
      </c>
      <c r="F9834">
        <v>0</v>
      </c>
      <c r="G9834">
        <v>0</v>
      </c>
      <c r="I9834">
        <v>0</v>
      </c>
      <c r="J9834">
        <v>0</v>
      </c>
      <c r="L9834">
        <v>0</v>
      </c>
      <c r="N9834">
        <v>0</v>
      </c>
      <c r="P9834">
        <v>0</v>
      </c>
      <c r="Q9834">
        <v>0</v>
      </c>
      <c r="S9834">
        <v>0</v>
      </c>
      <c r="T9834" t="e">
        <v>#DIV/0!</v>
      </c>
    </row>
    <row r="9835" spans="1:20" x14ac:dyDescent="0.3">
      <c r="A9835" t="s">
        <v>19724</v>
      </c>
      <c r="B9835" s="171" t="s">
        <v>19725</v>
      </c>
      <c r="C9835" s="171" t="s">
        <v>10531</v>
      </c>
      <c r="D9835" s="171" t="s">
        <v>4</v>
      </c>
      <c r="E9835" s="11">
        <v>43556</v>
      </c>
      <c r="F9835">
        <v>0</v>
      </c>
      <c r="G9835">
        <v>0</v>
      </c>
      <c r="I9835">
        <v>0</v>
      </c>
      <c r="J9835">
        <v>0</v>
      </c>
      <c r="L9835">
        <v>0</v>
      </c>
      <c r="N9835">
        <v>0</v>
      </c>
      <c r="P9835">
        <v>0</v>
      </c>
      <c r="Q9835">
        <v>0</v>
      </c>
      <c r="S9835">
        <v>0</v>
      </c>
    </row>
    <row r="9836" spans="1:20" x14ac:dyDescent="0.3">
      <c r="A9836" t="s">
        <v>19726</v>
      </c>
      <c r="B9836" s="171" t="s">
        <v>19727</v>
      </c>
      <c r="C9836" s="171" t="s">
        <v>137</v>
      </c>
      <c r="D9836" s="171" t="s">
        <v>80</v>
      </c>
      <c r="E9836" s="11">
        <v>43556</v>
      </c>
      <c r="F9836">
        <v>5</v>
      </c>
      <c r="G9836">
        <v>6</v>
      </c>
      <c r="I9836">
        <v>57</v>
      </c>
      <c r="J9836">
        <v>55</v>
      </c>
      <c r="L9836">
        <v>66</v>
      </c>
      <c r="N9836">
        <v>55</v>
      </c>
      <c r="P9836">
        <v>0</v>
      </c>
      <c r="Q9836">
        <v>0</v>
      </c>
      <c r="S9836">
        <v>2</v>
      </c>
    </row>
    <row r="9837" spans="1:20" x14ac:dyDescent="0.3">
      <c r="A9837" t="s">
        <v>19728</v>
      </c>
      <c r="B9837" s="171" t="s">
        <v>19729</v>
      </c>
      <c r="C9837" s="171" t="s">
        <v>140</v>
      </c>
      <c r="D9837" s="171" t="s">
        <v>4</v>
      </c>
      <c r="E9837" s="11">
        <v>43556</v>
      </c>
      <c r="F9837">
        <v>5</v>
      </c>
      <c r="G9837">
        <v>6</v>
      </c>
      <c r="I9837">
        <v>57</v>
      </c>
      <c r="J9837">
        <v>55</v>
      </c>
      <c r="L9837">
        <v>66</v>
      </c>
      <c r="N9837">
        <v>55</v>
      </c>
      <c r="P9837">
        <v>0</v>
      </c>
      <c r="Q9837">
        <v>0</v>
      </c>
      <c r="S9837">
        <v>2</v>
      </c>
      <c r="T9837" t="e">
        <v>#DIV/0!</v>
      </c>
    </row>
    <row r="9838" spans="1:20" x14ac:dyDescent="0.3">
      <c r="A9838" t="s">
        <v>19730</v>
      </c>
      <c r="B9838" s="171" t="s">
        <v>19731</v>
      </c>
      <c r="C9838" s="171" t="s">
        <v>8615</v>
      </c>
      <c r="D9838" s="171" t="s">
        <v>80</v>
      </c>
      <c r="E9838" s="11">
        <v>43556</v>
      </c>
      <c r="F9838">
        <v>0</v>
      </c>
      <c r="G9838">
        <v>0</v>
      </c>
      <c r="I9838">
        <v>0</v>
      </c>
      <c r="J9838">
        <v>0</v>
      </c>
      <c r="L9838">
        <v>0</v>
      </c>
      <c r="N9838">
        <v>0</v>
      </c>
      <c r="P9838">
        <v>0</v>
      </c>
      <c r="Q9838">
        <v>0</v>
      </c>
      <c r="S9838">
        <v>0</v>
      </c>
      <c r="T9838" t="e">
        <v>#DIV/0!</v>
      </c>
    </row>
    <row r="9839" spans="1:20" x14ac:dyDescent="0.3">
      <c r="A9839" t="s">
        <v>19732</v>
      </c>
      <c r="B9839" s="171" t="s">
        <v>19733</v>
      </c>
      <c r="C9839" s="171" t="s">
        <v>8590</v>
      </c>
      <c r="D9839" s="171" t="s">
        <v>4</v>
      </c>
      <c r="E9839" s="11">
        <v>43556</v>
      </c>
      <c r="F9839">
        <v>0</v>
      </c>
      <c r="G9839">
        <v>0</v>
      </c>
      <c r="I9839">
        <v>0</v>
      </c>
      <c r="J9839">
        <v>0</v>
      </c>
      <c r="L9839">
        <v>0</v>
      </c>
      <c r="N9839">
        <v>0</v>
      </c>
      <c r="P9839">
        <v>0</v>
      </c>
      <c r="Q9839">
        <v>0</v>
      </c>
      <c r="S9839">
        <v>0</v>
      </c>
    </row>
    <row r="9840" spans="1:20" x14ac:dyDescent="0.3">
      <c r="A9840" t="s">
        <v>19734</v>
      </c>
      <c r="B9840" s="171" t="s">
        <v>19735</v>
      </c>
      <c r="C9840" s="171" t="s">
        <v>18252</v>
      </c>
      <c r="D9840" s="171" t="s">
        <v>80</v>
      </c>
      <c r="E9840" s="11">
        <v>43556</v>
      </c>
      <c r="F9840">
        <v>0</v>
      </c>
      <c r="G9840">
        <v>0</v>
      </c>
      <c r="I9840">
        <v>0</v>
      </c>
      <c r="J9840">
        <v>0</v>
      </c>
      <c r="L9840">
        <v>0</v>
      </c>
      <c r="N9840">
        <v>0</v>
      </c>
      <c r="P9840">
        <v>0</v>
      </c>
      <c r="Q9840">
        <v>0</v>
      </c>
      <c r="S9840">
        <v>0</v>
      </c>
    </row>
    <row r="9841" spans="1:20" x14ac:dyDescent="0.3">
      <c r="A9841" t="s">
        <v>19736</v>
      </c>
      <c r="B9841" s="171" t="s">
        <v>19737</v>
      </c>
      <c r="C9841" s="171" t="s">
        <v>18137</v>
      </c>
      <c r="D9841" s="171" t="s">
        <v>4</v>
      </c>
      <c r="E9841" s="11">
        <v>43556</v>
      </c>
      <c r="F9841">
        <v>0</v>
      </c>
      <c r="G9841">
        <v>0</v>
      </c>
      <c r="I9841">
        <v>0</v>
      </c>
      <c r="J9841">
        <v>0</v>
      </c>
      <c r="L9841">
        <v>0</v>
      </c>
      <c r="N9841">
        <v>0</v>
      </c>
      <c r="P9841">
        <v>0</v>
      </c>
      <c r="Q9841">
        <v>0</v>
      </c>
      <c r="S9841">
        <v>0</v>
      </c>
    </row>
    <row r="9842" spans="1:20" x14ac:dyDescent="0.3">
      <c r="A9842" t="s">
        <v>19738</v>
      </c>
      <c r="B9842" s="171" t="s">
        <v>19739</v>
      </c>
      <c r="C9842" s="171" t="s">
        <v>167</v>
      </c>
      <c r="D9842" s="171" t="s">
        <v>80</v>
      </c>
      <c r="E9842" s="11">
        <v>43556</v>
      </c>
      <c r="F9842">
        <v>4</v>
      </c>
      <c r="G9842">
        <v>5.5</v>
      </c>
      <c r="I9842">
        <v>36</v>
      </c>
      <c r="J9842">
        <v>44</v>
      </c>
      <c r="L9842">
        <v>62</v>
      </c>
      <c r="N9842">
        <v>34</v>
      </c>
      <c r="P9842">
        <v>1</v>
      </c>
      <c r="Q9842">
        <v>1</v>
      </c>
      <c r="S9842">
        <v>2</v>
      </c>
    </row>
    <row r="9843" spans="1:20" x14ac:dyDescent="0.3">
      <c r="A9843" t="s">
        <v>19740</v>
      </c>
      <c r="B9843" s="171" t="s">
        <v>19741</v>
      </c>
      <c r="C9843" s="171" t="s">
        <v>16557</v>
      </c>
      <c r="D9843" s="171" t="s">
        <v>4</v>
      </c>
      <c r="E9843" s="11">
        <v>43556</v>
      </c>
      <c r="F9843">
        <v>0</v>
      </c>
      <c r="G9843">
        <v>0</v>
      </c>
      <c r="I9843">
        <v>0</v>
      </c>
      <c r="J9843">
        <v>0</v>
      </c>
      <c r="L9843">
        <v>0</v>
      </c>
      <c r="N9843">
        <v>0</v>
      </c>
      <c r="P9843">
        <v>0</v>
      </c>
      <c r="Q9843">
        <v>0</v>
      </c>
      <c r="S9843">
        <v>0</v>
      </c>
    </row>
    <row r="9844" spans="1:20" x14ac:dyDescent="0.3">
      <c r="A9844" t="s">
        <v>19742</v>
      </c>
      <c r="B9844" s="171" t="s">
        <v>19743</v>
      </c>
      <c r="C9844" s="171" t="s">
        <v>170</v>
      </c>
      <c r="D9844" s="171" t="s">
        <v>4</v>
      </c>
      <c r="E9844" s="11">
        <v>43556</v>
      </c>
      <c r="F9844">
        <v>4</v>
      </c>
      <c r="G9844">
        <v>5.5</v>
      </c>
      <c r="I9844">
        <v>36</v>
      </c>
      <c r="J9844">
        <v>44</v>
      </c>
      <c r="L9844">
        <v>62</v>
      </c>
      <c r="N9844">
        <v>34</v>
      </c>
      <c r="P9844">
        <v>1</v>
      </c>
      <c r="Q9844">
        <v>1</v>
      </c>
      <c r="S9844">
        <v>2</v>
      </c>
    </row>
    <row r="9845" spans="1:20" x14ac:dyDescent="0.3">
      <c r="A9845" t="s">
        <v>19744</v>
      </c>
      <c r="B9845" s="171" t="s">
        <v>19745</v>
      </c>
      <c r="C9845" s="171" t="s">
        <v>179</v>
      </c>
      <c r="D9845" s="171" t="s">
        <v>80</v>
      </c>
      <c r="E9845" s="11">
        <v>43556</v>
      </c>
      <c r="F9845">
        <v>9.5</v>
      </c>
      <c r="G9845">
        <v>8</v>
      </c>
      <c r="I9845">
        <v>109</v>
      </c>
      <c r="J9845">
        <v>109</v>
      </c>
      <c r="L9845">
        <v>91</v>
      </c>
      <c r="N9845">
        <v>105</v>
      </c>
      <c r="P9845">
        <v>1</v>
      </c>
      <c r="Q9845">
        <v>10</v>
      </c>
      <c r="S9845">
        <v>4</v>
      </c>
      <c r="T9845" t="e">
        <v>#DIV/0!</v>
      </c>
    </row>
    <row r="9846" spans="1:20" x14ac:dyDescent="0.3">
      <c r="A9846" t="s">
        <v>19746</v>
      </c>
      <c r="B9846" s="171" t="s">
        <v>19747</v>
      </c>
      <c r="C9846" s="171" t="s">
        <v>18140</v>
      </c>
      <c r="D9846" s="171" t="s">
        <v>4</v>
      </c>
      <c r="E9846" s="11">
        <v>43556</v>
      </c>
      <c r="F9846">
        <v>0</v>
      </c>
      <c r="G9846">
        <v>0</v>
      </c>
      <c r="I9846">
        <v>0</v>
      </c>
      <c r="J9846">
        <v>0</v>
      </c>
      <c r="L9846">
        <v>0</v>
      </c>
      <c r="N9846">
        <v>0</v>
      </c>
      <c r="P9846">
        <v>0</v>
      </c>
      <c r="Q9846">
        <v>0</v>
      </c>
      <c r="S9846">
        <v>0</v>
      </c>
      <c r="T9846" t="e">
        <v>#DIV/0!</v>
      </c>
    </row>
    <row r="9847" spans="1:20" x14ac:dyDescent="0.3">
      <c r="A9847" t="s">
        <v>19748</v>
      </c>
      <c r="B9847" s="171" t="s">
        <v>19749</v>
      </c>
      <c r="C9847" s="171" t="s">
        <v>182</v>
      </c>
      <c r="D9847" s="171" t="s">
        <v>4</v>
      </c>
      <c r="E9847" s="11">
        <v>43556</v>
      </c>
      <c r="F9847">
        <v>9.5</v>
      </c>
      <c r="G9847">
        <v>8</v>
      </c>
      <c r="I9847">
        <v>109</v>
      </c>
      <c r="J9847">
        <v>109</v>
      </c>
      <c r="L9847">
        <v>91</v>
      </c>
      <c r="N9847">
        <v>105</v>
      </c>
      <c r="P9847">
        <v>1</v>
      </c>
      <c r="Q9847">
        <v>10</v>
      </c>
      <c r="S9847">
        <v>4</v>
      </c>
      <c r="T9847" t="e">
        <v>#DIV/0!</v>
      </c>
    </row>
    <row r="9848" spans="1:20" x14ac:dyDescent="0.3">
      <c r="A9848" t="s">
        <v>19750</v>
      </c>
      <c r="B9848" s="171" t="s">
        <v>19751</v>
      </c>
      <c r="C9848" s="171" t="s">
        <v>185</v>
      </c>
      <c r="D9848" s="171" t="s">
        <v>80</v>
      </c>
      <c r="E9848" s="11">
        <v>43556</v>
      </c>
      <c r="F9848">
        <v>11</v>
      </c>
      <c r="G9848">
        <v>11.5</v>
      </c>
      <c r="I9848">
        <v>22</v>
      </c>
      <c r="J9848">
        <v>64</v>
      </c>
      <c r="L9848">
        <v>67</v>
      </c>
      <c r="N9848">
        <v>18</v>
      </c>
      <c r="P9848">
        <v>2</v>
      </c>
      <c r="Q9848">
        <v>3</v>
      </c>
      <c r="S9848">
        <v>4</v>
      </c>
      <c r="T9848">
        <v>0.77239999999999998</v>
      </c>
    </row>
    <row r="9849" spans="1:20" x14ac:dyDescent="0.3">
      <c r="A9849" t="s">
        <v>19752</v>
      </c>
      <c r="B9849" s="171" t="s">
        <v>19753</v>
      </c>
      <c r="C9849" s="171" t="s">
        <v>188</v>
      </c>
      <c r="D9849" s="171" t="s">
        <v>4</v>
      </c>
      <c r="E9849" s="11">
        <v>43556</v>
      </c>
      <c r="F9849">
        <v>6.5</v>
      </c>
      <c r="G9849">
        <v>6</v>
      </c>
      <c r="I9849">
        <v>16</v>
      </c>
      <c r="J9849">
        <v>38</v>
      </c>
      <c r="L9849">
        <v>35</v>
      </c>
      <c r="N9849">
        <v>12</v>
      </c>
      <c r="P9849">
        <v>1</v>
      </c>
      <c r="Q9849">
        <v>2</v>
      </c>
      <c r="S9849">
        <v>4</v>
      </c>
      <c r="T9849">
        <v>0.71563636363636363</v>
      </c>
    </row>
    <row r="9850" spans="1:20" x14ac:dyDescent="0.3">
      <c r="A9850" t="s">
        <v>19754</v>
      </c>
      <c r="B9850" s="171" t="s">
        <v>19755</v>
      </c>
      <c r="C9850" s="171" t="s">
        <v>10537</v>
      </c>
      <c r="D9850" s="171" t="s">
        <v>4</v>
      </c>
      <c r="E9850" s="11">
        <v>43556</v>
      </c>
      <c r="F9850">
        <v>4.5</v>
      </c>
      <c r="G9850">
        <v>5.5</v>
      </c>
      <c r="I9850">
        <v>6</v>
      </c>
      <c r="J9850">
        <v>26</v>
      </c>
      <c r="L9850">
        <v>32</v>
      </c>
      <c r="N9850">
        <v>6</v>
      </c>
      <c r="P9850">
        <v>1</v>
      </c>
      <c r="Q9850">
        <v>1</v>
      </c>
      <c r="S9850">
        <v>0</v>
      </c>
      <c r="T9850">
        <v>0.77508333333333335</v>
      </c>
    </row>
    <row r="9851" spans="1:20" x14ac:dyDescent="0.3">
      <c r="A9851" t="s">
        <v>19756</v>
      </c>
      <c r="B9851" s="171" t="s">
        <v>19757</v>
      </c>
      <c r="C9851" s="171" t="s">
        <v>191</v>
      </c>
      <c r="D9851" s="171" t="s">
        <v>80</v>
      </c>
      <c r="E9851" s="11">
        <v>43556</v>
      </c>
      <c r="F9851">
        <v>14</v>
      </c>
      <c r="G9851">
        <v>15.5</v>
      </c>
      <c r="I9851">
        <v>94</v>
      </c>
      <c r="J9851">
        <v>119</v>
      </c>
      <c r="L9851">
        <v>138</v>
      </c>
      <c r="N9851">
        <v>79</v>
      </c>
      <c r="O9851">
        <v>1.0249999999999999</v>
      </c>
      <c r="P9851">
        <v>12</v>
      </c>
      <c r="Q9851">
        <v>16</v>
      </c>
      <c r="S9851">
        <v>15</v>
      </c>
      <c r="T9851">
        <v>0.81357142857142861</v>
      </c>
    </row>
    <row r="9852" spans="1:20" x14ac:dyDescent="0.3">
      <c r="A9852" t="s">
        <v>19758</v>
      </c>
      <c r="B9852" s="171" t="s">
        <v>19759</v>
      </c>
      <c r="C9852" s="171" t="s">
        <v>194</v>
      </c>
      <c r="D9852" s="171" t="s">
        <v>4</v>
      </c>
      <c r="E9852" s="11">
        <v>43556</v>
      </c>
      <c r="F9852">
        <v>5.5</v>
      </c>
      <c r="G9852">
        <v>6</v>
      </c>
      <c r="I9852">
        <v>37</v>
      </c>
      <c r="J9852">
        <v>35</v>
      </c>
      <c r="L9852">
        <v>40</v>
      </c>
      <c r="N9852">
        <v>27</v>
      </c>
      <c r="O9852">
        <v>1.0249999999999999</v>
      </c>
      <c r="P9852">
        <v>9</v>
      </c>
      <c r="Q9852">
        <v>9</v>
      </c>
      <c r="S9852">
        <v>10</v>
      </c>
      <c r="T9852">
        <v>0.76300000000000001</v>
      </c>
    </row>
    <row r="9853" spans="1:20" x14ac:dyDescent="0.3">
      <c r="A9853" t="s">
        <v>19760</v>
      </c>
      <c r="B9853" s="171" t="s">
        <v>19761</v>
      </c>
      <c r="C9853" s="171" t="s">
        <v>197</v>
      </c>
      <c r="D9853" s="171" t="s">
        <v>4</v>
      </c>
      <c r="E9853" s="11">
        <v>43556</v>
      </c>
      <c r="F9853">
        <v>8.5</v>
      </c>
      <c r="G9853">
        <v>9.5</v>
      </c>
      <c r="I9853">
        <v>57</v>
      </c>
      <c r="J9853">
        <v>84</v>
      </c>
      <c r="L9853">
        <v>98</v>
      </c>
      <c r="N9853">
        <v>52</v>
      </c>
      <c r="P9853">
        <v>3</v>
      </c>
      <c r="Q9853">
        <v>7</v>
      </c>
      <c r="S9853">
        <v>5</v>
      </c>
      <c r="T9853">
        <v>0.76800000000000002</v>
      </c>
    </row>
    <row r="9854" spans="1:20" x14ac:dyDescent="0.3">
      <c r="A9854" t="s">
        <v>19762</v>
      </c>
      <c r="B9854" s="171" t="s">
        <v>19763</v>
      </c>
      <c r="C9854" s="171" t="s">
        <v>209</v>
      </c>
      <c r="D9854" s="171" t="s">
        <v>4</v>
      </c>
      <c r="E9854" s="11">
        <v>43556</v>
      </c>
      <c r="F9854">
        <v>0</v>
      </c>
      <c r="G9854">
        <v>0</v>
      </c>
      <c r="I9854">
        <v>0</v>
      </c>
      <c r="J9854">
        <v>0</v>
      </c>
      <c r="L9854">
        <v>0</v>
      </c>
      <c r="N9854">
        <v>0</v>
      </c>
      <c r="P9854">
        <v>0</v>
      </c>
      <c r="Q9854">
        <v>0</v>
      </c>
      <c r="S9854">
        <v>0</v>
      </c>
      <c r="T9854">
        <v>0.77499999999999991</v>
      </c>
    </row>
    <row r="9855" spans="1:20" x14ac:dyDescent="0.3">
      <c r="A9855" t="s">
        <v>19764</v>
      </c>
      <c r="B9855" s="171" t="s">
        <v>19765</v>
      </c>
      <c r="C9855" s="171" t="s">
        <v>212</v>
      </c>
      <c r="D9855" s="171" t="s">
        <v>80</v>
      </c>
      <c r="E9855" s="11">
        <v>43556</v>
      </c>
      <c r="F9855">
        <v>0</v>
      </c>
      <c r="G9855">
        <v>0</v>
      </c>
      <c r="I9855">
        <v>0</v>
      </c>
      <c r="J9855">
        <v>0</v>
      </c>
      <c r="L9855">
        <v>0</v>
      </c>
      <c r="N9855">
        <v>0</v>
      </c>
      <c r="P9855">
        <v>0</v>
      </c>
      <c r="Q9855">
        <v>0</v>
      </c>
      <c r="S9855">
        <v>0</v>
      </c>
      <c r="T9855">
        <v>0.77499999999999991</v>
      </c>
    </row>
    <row r="9856" spans="1:20" x14ac:dyDescent="0.3">
      <c r="A9856" t="s">
        <v>19766</v>
      </c>
      <c r="B9856" s="171" t="s">
        <v>19767</v>
      </c>
      <c r="C9856" s="171" t="s">
        <v>215</v>
      </c>
      <c r="D9856" s="171" t="s">
        <v>80</v>
      </c>
      <c r="E9856" s="11">
        <v>43556</v>
      </c>
      <c r="F9856">
        <v>1</v>
      </c>
      <c r="G9856">
        <v>3.5</v>
      </c>
      <c r="I9856">
        <v>28</v>
      </c>
      <c r="J9856">
        <v>11</v>
      </c>
      <c r="L9856">
        <v>46</v>
      </c>
      <c r="N9856">
        <v>25</v>
      </c>
      <c r="P9856">
        <v>0</v>
      </c>
      <c r="Q9856">
        <v>0</v>
      </c>
      <c r="S9856">
        <v>3</v>
      </c>
      <c r="T9856">
        <v>0.79</v>
      </c>
    </row>
    <row r="9857" spans="1:20" x14ac:dyDescent="0.3">
      <c r="A9857" t="s">
        <v>19768</v>
      </c>
      <c r="B9857" s="171" t="s">
        <v>19769</v>
      </c>
      <c r="C9857" s="171" t="s">
        <v>218</v>
      </c>
      <c r="D9857" s="171" t="s">
        <v>4</v>
      </c>
      <c r="E9857" s="11">
        <v>43556</v>
      </c>
      <c r="F9857">
        <v>1</v>
      </c>
      <c r="G9857">
        <v>3.5</v>
      </c>
      <c r="I9857">
        <v>28</v>
      </c>
      <c r="J9857">
        <v>11</v>
      </c>
      <c r="L9857">
        <v>46</v>
      </c>
      <c r="N9857">
        <v>25</v>
      </c>
      <c r="P9857">
        <v>0</v>
      </c>
      <c r="Q9857">
        <v>0</v>
      </c>
      <c r="S9857">
        <v>3</v>
      </c>
      <c r="T9857">
        <v>0.8</v>
      </c>
    </row>
    <row r="9858" spans="1:20" x14ac:dyDescent="0.3">
      <c r="A9858" t="s">
        <v>19770</v>
      </c>
      <c r="B9858" s="171" t="s">
        <v>19771</v>
      </c>
      <c r="C9858" s="171" t="s">
        <v>8233</v>
      </c>
      <c r="D9858" s="171" t="s">
        <v>80</v>
      </c>
      <c r="E9858" s="11">
        <v>43556</v>
      </c>
      <c r="F9858">
        <v>2</v>
      </c>
      <c r="G9858">
        <v>3</v>
      </c>
      <c r="I9858">
        <v>16</v>
      </c>
      <c r="J9858">
        <v>22</v>
      </c>
      <c r="L9858">
        <v>36</v>
      </c>
      <c r="N9858">
        <v>0</v>
      </c>
      <c r="P9858">
        <v>0</v>
      </c>
      <c r="Q9858">
        <v>1</v>
      </c>
      <c r="S9858">
        <v>16</v>
      </c>
      <c r="T9858">
        <v>0.8</v>
      </c>
    </row>
    <row r="9859" spans="1:20" x14ac:dyDescent="0.3">
      <c r="A9859" t="s">
        <v>19772</v>
      </c>
      <c r="B9859" s="171" t="s">
        <v>19773</v>
      </c>
      <c r="C9859" s="171" t="s">
        <v>8193</v>
      </c>
      <c r="D9859" s="171" t="s">
        <v>4</v>
      </c>
      <c r="E9859" s="11">
        <v>43556</v>
      </c>
      <c r="F9859">
        <v>2</v>
      </c>
      <c r="G9859">
        <v>3</v>
      </c>
      <c r="I9859">
        <v>16</v>
      </c>
      <c r="J9859">
        <v>22</v>
      </c>
      <c r="L9859">
        <v>36</v>
      </c>
      <c r="N9859">
        <v>0</v>
      </c>
      <c r="P9859">
        <v>0</v>
      </c>
      <c r="Q9859">
        <v>1</v>
      </c>
      <c r="S9859">
        <v>16</v>
      </c>
      <c r="T9859">
        <v>0.84499999999999997</v>
      </c>
    </row>
    <row r="9860" spans="1:20" x14ac:dyDescent="0.3">
      <c r="A9860" t="s">
        <v>19774</v>
      </c>
      <c r="B9860" s="171" t="s">
        <v>19775</v>
      </c>
      <c r="C9860" s="171" t="s">
        <v>233</v>
      </c>
      <c r="D9860" s="171" t="s">
        <v>80</v>
      </c>
      <c r="E9860" s="11">
        <v>43556</v>
      </c>
      <c r="F9860">
        <v>0</v>
      </c>
      <c r="G9860">
        <v>0</v>
      </c>
      <c r="I9860">
        <v>0</v>
      </c>
      <c r="J9860">
        <v>0</v>
      </c>
      <c r="L9860">
        <v>0</v>
      </c>
      <c r="N9860">
        <v>0</v>
      </c>
      <c r="P9860">
        <v>0</v>
      </c>
      <c r="Q9860">
        <v>0</v>
      </c>
      <c r="S9860">
        <v>0</v>
      </c>
    </row>
    <row r="9861" spans="1:20" x14ac:dyDescent="0.3">
      <c r="A9861" t="s">
        <v>19776</v>
      </c>
      <c r="B9861" s="171" t="s">
        <v>19777</v>
      </c>
      <c r="C9861" s="171" t="s">
        <v>236</v>
      </c>
      <c r="D9861" s="171" t="s">
        <v>4</v>
      </c>
      <c r="E9861" s="11">
        <v>43556</v>
      </c>
      <c r="F9861">
        <v>0</v>
      </c>
      <c r="G9861">
        <v>0</v>
      </c>
      <c r="I9861">
        <v>0</v>
      </c>
      <c r="J9861">
        <v>0</v>
      </c>
      <c r="L9861">
        <v>0</v>
      </c>
      <c r="N9861">
        <v>0</v>
      </c>
      <c r="P9861">
        <v>0</v>
      </c>
      <c r="Q9861">
        <v>0</v>
      </c>
      <c r="S9861">
        <v>0</v>
      </c>
    </row>
    <row r="9862" spans="1:20" x14ac:dyDescent="0.3">
      <c r="A9862" t="s">
        <v>19778</v>
      </c>
      <c r="B9862" s="171" t="s">
        <v>19779</v>
      </c>
      <c r="C9862" s="171" t="s">
        <v>239</v>
      </c>
      <c r="D9862" s="171" t="s">
        <v>4</v>
      </c>
      <c r="E9862" s="11">
        <v>43556</v>
      </c>
      <c r="F9862">
        <v>0</v>
      </c>
      <c r="G9862">
        <v>0</v>
      </c>
      <c r="I9862">
        <v>0</v>
      </c>
      <c r="J9862">
        <v>0</v>
      </c>
      <c r="L9862">
        <v>0</v>
      </c>
      <c r="N9862">
        <v>0</v>
      </c>
      <c r="P9862">
        <v>0</v>
      </c>
      <c r="Q9862">
        <v>0</v>
      </c>
      <c r="S9862">
        <v>0</v>
      </c>
    </row>
    <row r="9863" spans="1:20" x14ac:dyDescent="0.3">
      <c r="A9863" t="s">
        <v>19780</v>
      </c>
      <c r="B9863" s="171" t="s">
        <v>19781</v>
      </c>
      <c r="C9863" s="171" t="s">
        <v>143</v>
      </c>
      <c r="D9863" s="171" t="s">
        <v>4</v>
      </c>
      <c r="E9863" s="11">
        <v>43556</v>
      </c>
      <c r="F9863">
        <v>0</v>
      </c>
      <c r="G9863">
        <v>0</v>
      </c>
      <c r="I9863">
        <v>0</v>
      </c>
      <c r="J9863">
        <v>0</v>
      </c>
      <c r="L9863">
        <v>0</v>
      </c>
      <c r="N9863">
        <v>0</v>
      </c>
      <c r="P9863">
        <v>0</v>
      </c>
      <c r="Q9863">
        <v>0</v>
      </c>
      <c r="S9863">
        <v>0</v>
      </c>
    </row>
    <row r="9864" spans="1:20" x14ac:dyDescent="0.3">
      <c r="A9864" t="s">
        <v>19782</v>
      </c>
      <c r="B9864" s="171" t="s">
        <v>19783</v>
      </c>
      <c r="C9864" s="171" t="s">
        <v>146</v>
      </c>
      <c r="D9864" s="171" t="s">
        <v>80</v>
      </c>
      <c r="E9864" s="11">
        <v>43556</v>
      </c>
      <c r="F9864">
        <v>7.5</v>
      </c>
      <c r="G9864">
        <v>7</v>
      </c>
      <c r="I9864">
        <v>27</v>
      </c>
      <c r="J9864">
        <v>46</v>
      </c>
      <c r="L9864">
        <v>42</v>
      </c>
      <c r="N9864">
        <v>24</v>
      </c>
      <c r="O9864">
        <v>0.875</v>
      </c>
      <c r="P9864">
        <v>2</v>
      </c>
      <c r="Q9864">
        <v>7</v>
      </c>
      <c r="S9864">
        <v>3</v>
      </c>
    </row>
    <row r="9865" spans="1:20" x14ac:dyDescent="0.3">
      <c r="A9865" t="s">
        <v>19784</v>
      </c>
      <c r="B9865" s="171" t="s">
        <v>19785</v>
      </c>
      <c r="C9865" s="171" t="s">
        <v>152</v>
      </c>
      <c r="D9865" s="171" t="s">
        <v>4</v>
      </c>
      <c r="E9865" s="11">
        <v>43556</v>
      </c>
      <c r="F9865">
        <v>3.5</v>
      </c>
      <c r="G9865">
        <v>4</v>
      </c>
      <c r="I9865">
        <v>15</v>
      </c>
      <c r="J9865">
        <v>23</v>
      </c>
      <c r="L9865">
        <v>24</v>
      </c>
      <c r="N9865">
        <v>14</v>
      </c>
      <c r="O9865">
        <v>0.875</v>
      </c>
      <c r="P9865">
        <v>1</v>
      </c>
      <c r="Q9865">
        <v>5</v>
      </c>
      <c r="S9865">
        <v>1</v>
      </c>
    </row>
    <row r="9866" spans="1:20" x14ac:dyDescent="0.3">
      <c r="A9866" t="s">
        <v>19786</v>
      </c>
      <c r="B9866" s="171" t="s">
        <v>19787</v>
      </c>
      <c r="C9866" s="171" t="s">
        <v>155</v>
      </c>
      <c r="D9866" s="171" t="s">
        <v>4</v>
      </c>
      <c r="E9866" s="11">
        <v>43556</v>
      </c>
      <c r="F9866">
        <v>2.5</v>
      </c>
      <c r="G9866">
        <v>1.5</v>
      </c>
      <c r="I9866">
        <v>4</v>
      </c>
      <c r="J9866">
        <v>14</v>
      </c>
      <c r="L9866">
        <v>9</v>
      </c>
      <c r="N9866">
        <v>4</v>
      </c>
      <c r="P9866">
        <v>1</v>
      </c>
      <c r="Q9866">
        <v>2</v>
      </c>
      <c r="S9866">
        <v>0</v>
      </c>
    </row>
    <row r="9867" spans="1:20" x14ac:dyDescent="0.3">
      <c r="A9867" t="s">
        <v>19788</v>
      </c>
      <c r="B9867" s="171" t="s">
        <v>19789</v>
      </c>
      <c r="C9867" s="171" t="s">
        <v>10534</v>
      </c>
      <c r="D9867" s="171" t="s">
        <v>4</v>
      </c>
      <c r="E9867" s="11">
        <v>43556</v>
      </c>
      <c r="F9867">
        <v>1.5</v>
      </c>
      <c r="G9867">
        <v>1.5</v>
      </c>
      <c r="I9867">
        <v>8</v>
      </c>
      <c r="J9867">
        <v>9</v>
      </c>
      <c r="L9867">
        <v>9</v>
      </c>
      <c r="N9867">
        <v>6</v>
      </c>
      <c r="P9867">
        <v>0</v>
      </c>
      <c r="Q9867">
        <v>0</v>
      </c>
      <c r="S9867">
        <v>2</v>
      </c>
    </row>
    <row r="9868" spans="1:20" x14ac:dyDescent="0.3">
      <c r="A9868" t="s">
        <v>19790</v>
      </c>
      <c r="B9868" s="171" t="s">
        <v>19791</v>
      </c>
      <c r="C9868" s="171" t="s">
        <v>158</v>
      </c>
      <c r="D9868" s="171" t="s">
        <v>4</v>
      </c>
      <c r="E9868" s="11">
        <v>43556</v>
      </c>
      <c r="F9868">
        <v>0</v>
      </c>
      <c r="G9868">
        <v>0</v>
      </c>
      <c r="I9868">
        <v>0</v>
      </c>
      <c r="J9868">
        <v>0</v>
      </c>
      <c r="L9868">
        <v>0</v>
      </c>
      <c r="N9868">
        <v>0</v>
      </c>
      <c r="P9868">
        <v>0</v>
      </c>
      <c r="Q9868">
        <v>0</v>
      </c>
      <c r="S9868">
        <v>0</v>
      </c>
    </row>
    <row r="9869" spans="1:20" x14ac:dyDescent="0.3">
      <c r="A9869" t="s">
        <v>19792</v>
      </c>
      <c r="B9869" s="171" t="s">
        <v>19793</v>
      </c>
      <c r="C9869" s="171" t="s">
        <v>161</v>
      </c>
      <c r="D9869" s="171" t="s">
        <v>80</v>
      </c>
      <c r="E9869" s="11">
        <v>43556</v>
      </c>
      <c r="F9869">
        <v>1.5</v>
      </c>
      <c r="G9869">
        <v>1.5</v>
      </c>
      <c r="I9869">
        <v>4</v>
      </c>
      <c r="J9869">
        <v>8</v>
      </c>
      <c r="L9869">
        <v>8</v>
      </c>
      <c r="N9869">
        <v>4</v>
      </c>
      <c r="P9869">
        <v>1</v>
      </c>
      <c r="Q9869">
        <v>1</v>
      </c>
      <c r="S9869">
        <v>0</v>
      </c>
    </row>
    <row r="9870" spans="1:20" x14ac:dyDescent="0.3">
      <c r="A9870" t="s">
        <v>19794</v>
      </c>
      <c r="B9870" s="171" t="s">
        <v>19795</v>
      </c>
      <c r="C9870" s="171" t="s">
        <v>16232</v>
      </c>
      <c r="D9870" s="171" t="s">
        <v>4</v>
      </c>
      <c r="E9870" s="11">
        <v>43556</v>
      </c>
      <c r="F9870">
        <v>1.5</v>
      </c>
      <c r="G9870">
        <v>1.5</v>
      </c>
      <c r="I9870">
        <v>4</v>
      </c>
      <c r="J9870">
        <v>8</v>
      </c>
      <c r="L9870">
        <v>8</v>
      </c>
      <c r="N9870">
        <v>4</v>
      </c>
      <c r="P9870">
        <v>1</v>
      </c>
      <c r="Q9870">
        <v>1</v>
      </c>
      <c r="S9870">
        <v>0</v>
      </c>
    </row>
    <row r="9871" spans="1:20" x14ac:dyDescent="0.3">
      <c r="A9871" t="s">
        <v>19796</v>
      </c>
      <c r="B9871" s="171" t="s">
        <v>19797</v>
      </c>
      <c r="C9871" s="171" t="s">
        <v>221</v>
      </c>
      <c r="D9871" s="171" t="s">
        <v>80</v>
      </c>
      <c r="E9871" s="11">
        <v>43556</v>
      </c>
      <c r="F9871">
        <v>0</v>
      </c>
      <c r="G9871">
        <v>0</v>
      </c>
      <c r="I9871">
        <v>0</v>
      </c>
      <c r="J9871">
        <v>0</v>
      </c>
      <c r="L9871">
        <v>0</v>
      </c>
      <c r="N9871">
        <v>0</v>
      </c>
      <c r="P9871">
        <v>0</v>
      </c>
      <c r="Q9871">
        <v>0</v>
      </c>
      <c r="S9871">
        <v>0</v>
      </c>
    </row>
    <row r="9872" spans="1:20" x14ac:dyDescent="0.3">
      <c r="A9872" t="s">
        <v>19798</v>
      </c>
      <c r="B9872" s="171" t="s">
        <v>19799</v>
      </c>
      <c r="C9872" s="171" t="s">
        <v>227</v>
      </c>
      <c r="D9872" s="171" t="s">
        <v>4</v>
      </c>
      <c r="E9872" s="11">
        <v>43556</v>
      </c>
      <c r="F9872">
        <v>0</v>
      </c>
      <c r="G9872">
        <v>0</v>
      </c>
      <c r="I9872">
        <v>0</v>
      </c>
      <c r="J9872">
        <v>0</v>
      </c>
      <c r="L9872">
        <v>0</v>
      </c>
      <c r="N9872">
        <v>0</v>
      </c>
      <c r="P9872">
        <v>0</v>
      </c>
      <c r="Q9872">
        <v>0</v>
      </c>
      <c r="S9872">
        <v>0</v>
      </c>
    </row>
    <row r="9873" spans="1:19" x14ac:dyDescent="0.3">
      <c r="A9873" t="s">
        <v>19800</v>
      </c>
      <c r="B9873" s="171" t="s">
        <v>19801</v>
      </c>
      <c r="C9873" s="171" t="s">
        <v>230</v>
      </c>
      <c r="D9873" s="171" t="s">
        <v>4</v>
      </c>
      <c r="E9873" s="11">
        <v>43556</v>
      </c>
      <c r="F9873">
        <v>0</v>
      </c>
      <c r="G9873">
        <v>0</v>
      </c>
      <c r="I9873">
        <v>0</v>
      </c>
      <c r="J9873">
        <v>0</v>
      </c>
      <c r="L9873">
        <v>0</v>
      </c>
      <c r="N9873">
        <v>0</v>
      </c>
      <c r="P9873">
        <v>0</v>
      </c>
      <c r="Q9873">
        <v>0</v>
      </c>
      <c r="S9873">
        <v>0</v>
      </c>
    </row>
    <row r="9874" spans="1:19" x14ac:dyDescent="0.3">
      <c r="A9874" t="s">
        <v>19802</v>
      </c>
      <c r="B9874" s="171" t="s">
        <v>19803</v>
      </c>
      <c r="C9874" s="171" t="s">
        <v>14824</v>
      </c>
      <c r="D9874" s="171" t="s">
        <v>4</v>
      </c>
      <c r="E9874" s="11">
        <v>43556</v>
      </c>
      <c r="F9874">
        <v>0</v>
      </c>
      <c r="G9874">
        <v>0</v>
      </c>
      <c r="I9874">
        <v>0</v>
      </c>
      <c r="J9874">
        <v>0</v>
      </c>
      <c r="L9874">
        <v>0</v>
      </c>
      <c r="N9874">
        <v>0</v>
      </c>
      <c r="P9874">
        <v>0</v>
      </c>
      <c r="Q9874">
        <v>0</v>
      </c>
      <c r="S9874">
        <v>0</v>
      </c>
    </row>
    <row r="9875" spans="1:19" x14ac:dyDescent="0.3">
      <c r="A9875" t="s">
        <v>19804</v>
      </c>
      <c r="B9875" s="171" t="s">
        <v>19805</v>
      </c>
      <c r="C9875" s="171" t="s">
        <v>14899</v>
      </c>
      <c r="D9875" s="171" t="s">
        <v>80</v>
      </c>
      <c r="E9875" s="11">
        <v>43556</v>
      </c>
      <c r="F9875">
        <v>0</v>
      </c>
      <c r="G9875">
        <v>0</v>
      </c>
      <c r="I9875">
        <v>0</v>
      </c>
      <c r="J9875">
        <v>0</v>
      </c>
      <c r="L9875">
        <v>0</v>
      </c>
      <c r="N9875">
        <v>0</v>
      </c>
      <c r="P9875">
        <v>0</v>
      </c>
      <c r="Q9875">
        <v>0</v>
      </c>
      <c r="S9875">
        <v>0</v>
      </c>
    </row>
    <row r="9876" spans="1:19" x14ac:dyDescent="0.3">
      <c r="A9876" t="s">
        <v>19806</v>
      </c>
      <c r="B9876" s="171" t="s">
        <v>19807</v>
      </c>
      <c r="C9876" s="171" t="s">
        <v>15344</v>
      </c>
      <c r="D9876" s="171" t="s">
        <v>4</v>
      </c>
      <c r="E9876" s="11">
        <v>43556</v>
      </c>
      <c r="F9876">
        <v>0</v>
      </c>
      <c r="G9876">
        <v>0</v>
      </c>
      <c r="I9876">
        <v>0</v>
      </c>
      <c r="J9876">
        <v>0</v>
      </c>
      <c r="L9876">
        <v>0</v>
      </c>
      <c r="N9876">
        <v>0</v>
      </c>
      <c r="P9876">
        <v>0</v>
      </c>
      <c r="Q9876">
        <v>0</v>
      </c>
      <c r="S9876">
        <v>0</v>
      </c>
    </row>
    <row r="9877" spans="1:19" x14ac:dyDescent="0.3">
      <c r="A9877" t="s">
        <v>19808</v>
      </c>
      <c r="B9877" s="171" t="s">
        <v>19809</v>
      </c>
      <c r="C9877" s="171" t="s">
        <v>14843</v>
      </c>
      <c r="D9877" s="171" t="s">
        <v>4</v>
      </c>
      <c r="E9877" s="11">
        <v>43556</v>
      </c>
      <c r="F9877">
        <v>0</v>
      </c>
      <c r="G9877">
        <v>0</v>
      </c>
      <c r="I9877">
        <v>0</v>
      </c>
      <c r="J9877">
        <v>0</v>
      </c>
      <c r="L9877">
        <v>0</v>
      </c>
      <c r="N9877">
        <v>0</v>
      </c>
      <c r="P9877">
        <v>0</v>
      </c>
      <c r="Q9877">
        <v>0</v>
      </c>
      <c r="S9877">
        <v>0</v>
      </c>
    </row>
    <row r="9878" spans="1:19" x14ac:dyDescent="0.3">
      <c r="A9878" t="s">
        <v>19810</v>
      </c>
      <c r="B9878" s="171" t="s">
        <v>19811</v>
      </c>
      <c r="C9878" s="171" t="s">
        <v>15511</v>
      </c>
      <c r="D9878" s="171" t="s">
        <v>4</v>
      </c>
      <c r="E9878" s="11">
        <v>43586</v>
      </c>
      <c r="F9878">
        <v>32.5</v>
      </c>
      <c r="G9878">
        <v>33</v>
      </c>
      <c r="I9878">
        <v>125</v>
      </c>
      <c r="J9878">
        <v>183</v>
      </c>
      <c r="L9878">
        <v>189</v>
      </c>
      <c r="N9878">
        <v>111</v>
      </c>
      <c r="P9878">
        <v>7</v>
      </c>
      <c r="Q9878">
        <v>17</v>
      </c>
      <c r="S9878">
        <v>14</v>
      </c>
    </row>
    <row r="9879" spans="1:19" x14ac:dyDescent="0.3">
      <c r="A9879" t="s">
        <v>19812</v>
      </c>
      <c r="B9879" s="171" t="s">
        <v>19813</v>
      </c>
      <c r="C9879" s="171" t="s">
        <v>15511</v>
      </c>
      <c r="D9879" s="171" t="s">
        <v>15341</v>
      </c>
      <c r="E9879" s="11">
        <v>43586</v>
      </c>
      <c r="F9879">
        <v>5.5</v>
      </c>
      <c r="G9879">
        <v>8.5</v>
      </c>
      <c r="I9879">
        <v>30</v>
      </c>
      <c r="J9879">
        <v>28</v>
      </c>
      <c r="L9879">
        <v>48</v>
      </c>
      <c r="N9879">
        <v>28</v>
      </c>
      <c r="P9879">
        <v>3</v>
      </c>
      <c r="Q9879">
        <v>4</v>
      </c>
      <c r="S9879">
        <v>2</v>
      </c>
    </row>
    <row r="9880" spans="1:19" x14ac:dyDescent="0.3">
      <c r="A9880" t="s">
        <v>19814</v>
      </c>
      <c r="B9880" s="171" t="s">
        <v>19815</v>
      </c>
      <c r="C9880" s="171" t="s">
        <v>119</v>
      </c>
      <c r="D9880" s="171" t="s">
        <v>80</v>
      </c>
      <c r="E9880" s="11">
        <v>43586</v>
      </c>
      <c r="F9880">
        <v>0</v>
      </c>
      <c r="G9880">
        <v>0</v>
      </c>
      <c r="I9880">
        <v>0</v>
      </c>
      <c r="J9880">
        <v>0</v>
      </c>
      <c r="L9880">
        <v>0</v>
      </c>
      <c r="N9880">
        <v>0</v>
      </c>
      <c r="P9880">
        <v>0</v>
      </c>
      <c r="Q9880">
        <v>0</v>
      </c>
      <c r="S9880">
        <v>0</v>
      </c>
    </row>
    <row r="9881" spans="1:19" x14ac:dyDescent="0.3">
      <c r="A9881" t="s">
        <v>19816</v>
      </c>
      <c r="B9881" s="171" t="s">
        <v>19817</v>
      </c>
      <c r="C9881" s="171" t="s">
        <v>143</v>
      </c>
      <c r="D9881" s="171" t="s">
        <v>80</v>
      </c>
      <c r="E9881" s="11">
        <v>43586</v>
      </c>
      <c r="F9881">
        <v>0</v>
      </c>
      <c r="G9881">
        <v>0</v>
      </c>
      <c r="I9881">
        <v>0</v>
      </c>
      <c r="J9881">
        <v>0</v>
      </c>
      <c r="L9881">
        <v>0</v>
      </c>
      <c r="N9881">
        <v>0</v>
      </c>
      <c r="P9881">
        <v>0</v>
      </c>
      <c r="Q9881">
        <v>0</v>
      </c>
      <c r="S9881">
        <v>0</v>
      </c>
    </row>
    <row r="9882" spans="1:19" x14ac:dyDescent="0.3">
      <c r="A9882" t="s">
        <v>19818</v>
      </c>
      <c r="B9882" s="171" t="s">
        <v>19819</v>
      </c>
      <c r="C9882" s="171" t="s">
        <v>158</v>
      </c>
      <c r="D9882" s="171" t="s">
        <v>80</v>
      </c>
      <c r="E9882" s="11">
        <v>43586</v>
      </c>
      <c r="F9882">
        <v>0</v>
      </c>
      <c r="G9882">
        <v>0</v>
      </c>
      <c r="I9882">
        <v>0</v>
      </c>
      <c r="J9882">
        <v>0</v>
      </c>
      <c r="L9882">
        <v>0</v>
      </c>
      <c r="N9882">
        <v>0</v>
      </c>
      <c r="P9882">
        <v>0</v>
      </c>
      <c r="Q9882">
        <v>0</v>
      </c>
      <c r="S9882">
        <v>0</v>
      </c>
    </row>
    <row r="9883" spans="1:19" x14ac:dyDescent="0.3">
      <c r="A9883" t="s">
        <v>19820</v>
      </c>
      <c r="B9883" s="171" t="s">
        <v>19821</v>
      </c>
      <c r="C9883" s="171" t="s">
        <v>209</v>
      </c>
      <c r="D9883" s="171" t="s">
        <v>80</v>
      </c>
      <c r="E9883" s="11">
        <v>43586</v>
      </c>
      <c r="F9883">
        <v>0</v>
      </c>
      <c r="G9883">
        <v>0</v>
      </c>
      <c r="I9883">
        <v>0</v>
      </c>
      <c r="J9883">
        <v>0</v>
      </c>
      <c r="L9883">
        <v>0</v>
      </c>
      <c r="N9883">
        <v>0</v>
      </c>
      <c r="P9883">
        <v>0</v>
      </c>
      <c r="Q9883">
        <v>0</v>
      </c>
      <c r="S9883">
        <v>0</v>
      </c>
    </row>
    <row r="9884" spans="1:19" x14ac:dyDescent="0.3">
      <c r="A9884" t="s">
        <v>19822</v>
      </c>
      <c r="B9884" s="171" t="s">
        <v>19823</v>
      </c>
      <c r="C9884" s="171" t="s">
        <v>76</v>
      </c>
      <c r="D9884" s="171" t="s">
        <v>4</v>
      </c>
      <c r="E9884" s="11">
        <v>43586</v>
      </c>
      <c r="F9884">
        <v>0</v>
      </c>
      <c r="G9884">
        <v>0</v>
      </c>
      <c r="I9884">
        <v>0</v>
      </c>
      <c r="J9884">
        <v>0</v>
      </c>
      <c r="L9884">
        <v>0</v>
      </c>
      <c r="N9884">
        <v>0</v>
      </c>
      <c r="P9884">
        <v>0</v>
      </c>
      <c r="Q9884">
        <v>0</v>
      </c>
      <c r="S9884">
        <v>0</v>
      </c>
    </row>
    <row r="9885" spans="1:19" x14ac:dyDescent="0.3">
      <c r="A9885" t="s">
        <v>19824</v>
      </c>
      <c r="B9885" s="171" t="s">
        <v>19825</v>
      </c>
      <c r="C9885" s="171" t="s">
        <v>15347</v>
      </c>
      <c r="D9885" s="171" t="s">
        <v>80</v>
      </c>
      <c r="E9885" s="11">
        <v>43586</v>
      </c>
      <c r="F9885">
        <v>0</v>
      </c>
      <c r="G9885">
        <v>0</v>
      </c>
      <c r="I9885">
        <v>0</v>
      </c>
      <c r="J9885">
        <v>0</v>
      </c>
      <c r="L9885">
        <v>0</v>
      </c>
      <c r="N9885">
        <v>0</v>
      </c>
      <c r="P9885">
        <v>0</v>
      </c>
      <c r="Q9885">
        <v>0</v>
      </c>
      <c r="S9885">
        <v>0</v>
      </c>
    </row>
    <row r="9886" spans="1:19" x14ac:dyDescent="0.3">
      <c r="A9886" t="s">
        <v>19826</v>
      </c>
      <c r="B9886" s="171" t="s">
        <v>19827</v>
      </c>
      <c r="C9886" s="171" t="s">
        <v>203</v>
      </c>
      <c r="D9886" s="171" t="s">
        <v>80</v>
      </c>
      <c r="E9886" s="11">
        <v>43586</v>
      </c>
      <c r="F9886">
        <v>3.5</v>
      </c>
      <c r="G9886">
        <v>3.5</v>
      </c>
      <c r="I9886">
        <v>15</v>
      </c>
      <c r="J9886">
        <v>20</v>
      </c>
      <c r="L9886">
        <v>20</v>
      </c>
      <c r="N9886">
        <v>14</v>
      </c>
      <c r="P9886">
        <v>1</v>
      </c>
      <c r="Q9886">
        <v>1</v>
      </c>
      <c r="S9886">
        <v>1</v>
      </c>
    </row>
    <row r="9887" spans="1:19" x14ac:dyDescent="0.3">
      <c r="A9887" t="s">
        <v>19828</v>
      </c>
      <c r="B9887" s="171" t="s">
        <v>19829</v>
      </c>
      <c r="C9887" s="171" t="s">
        <v>15340</v>
      </c>
      <c r="D9887" s="171" t="s">
        <v>15341</v>
      </c>
      <c r="E9887" s="11">
        <v>43586</v>
      </c>
      <c r="F9887">
        <v>1</v>
      </c>
      <c r="G9887">
        <v>2.5</v>
      </c>
      <c r="I9887">
        <v>4</v>
      </c>
      <c r="J9887">
        <v>5</v>
      </c>
      <c r="L9887">
        <v>14</v>
      </c>
      <c r="N9887">
        <v>4</v>
      </c>
      <c r="P9887">
        <v>0</v>
      </c>
      <c r="Q9887">
        <v>0</v>
      </c>
      <c r="S9887">
        <v>0</v>
      </c>
    </row>
    <row r="9888" spans="1:19" x14ac:dyDescent="0.3">
      <c r="A9888" t="s">
        <v>19830</v>
      </c>
      <c r="B9888" s="171" t="s">
        <v>19831</v>
      </c>
      <c r="C9888" s="171" t="s">
        <v>15344</v>
      </c>
      <c r="D9888" s="171" t="s">
        <v>15341</v>
      </c>
      <c r="E9888" s="11">
        <v>43586</v>
      </c>
      <c r="F9888">
        <v>0</v>
      </c>
      <c r="G9888">
        <v>0</v>
      </c>
      <c r="I9888">
        <v>0</v>
      </c>
      <c r="J9888">
        <v>0</v>
      </c>
      <c r="L9888">
        <v>0</v>
      </c>
      <c r="N9888">
        <v>0</v>
      </c>
      <c r="P9888">
        <v>0</v>
      </c>
      <c r="Q9888">
        <v>0</v>
      </c>
      <c r="S9888">
        <v>0</v>
      </c>
    </row>
    <row r="9889" spans="1:20" x14ac:dyDescent="0.3">
      <c r="A9889" t="s">
        <v>19832</v>
      </c>
      <c r="B9889" s="171" t="s">
        <v>19833</v>
      </c>
      <c r="C9889" s="171" t="s">
        <v>15347</v>
      </c>
      <c r="D9889" s="171" t="s">
        <v>15341</v>
      </c>
      <c r="E9889" s="11">
        <v>43586</v>
      </c>
      <c r="F9889">
        <v>2</v>
      </c>
      <c r="G9889">
        <v>2.5</v>
      </c>
      <c r="I9889">
        <v>10</v>
      </c>
      <c r="J9889">
        <v>11</v>
      </c>
      <c r="L9889">
        <v>14</v>
      </c>
      <c r="N9889">
        <v>10</v>
      </c>
      <c r="P9889">
        <v>1</v>
      </c>
      <c r="Q9889">
        <v>1</v>
      </c>
      <c r="S9889">
        <v>0</v>
      </c>
    </row>
    <row r="9890" spans="1:20" x14ac:dyDescent="0.3">
      <c r="A9890" t="s">
        <v>19834</v>
      </c>
      <c r="B9890" s="171" t="s">
        <v>19835</v>
      </c>
      <c r="C9890" s="171" t="s">
        <v>203</v>
      </c>
      <c r="D9890" s="171" t="s">
        <v>15341</v>
      </c>
      <c r="E9890" s="11">
        <v>43586</v>
      </c>
      <c r="F9890">
        <v>0</v>
      </c>
      <c r="G9890">
        <v>0</v>
      </c>
      <c r="I9890">
        <v>0</v>
      </c>
      <c r="J9890">
        <v>0</v>
      </c>
      <c r="L9890">
        <v>0</v>
      </c>
      <c r="N9890">
        <v>0</v>
      </c>
      <c r="P9890">
        <v>0</v>
      </c>
      <c r="Q9890">
        <v>0</v>
      </c>
      <c r="S9890">
        <v>0</v>
      </c>
    </row>
    <row r="9891" spans="1:20" x14ac:dyDescent="0.3">
      <c r="A9891" t="s">
        <v>19836</v>
      </c>
      <c r="B9891" s="171" t="s">
        <v>19837</v>
      </c>
      <c r="C9891" s="171" t="s">
        <v>18126</v>
      </c>
      <c r="D9891" s="171" t="s">
        <v>80</v>
      </c>
      <c r="E9891" s="11">
        <v>43586</v>
      </c>
      <c r="F9891">
        <v>2</v>
      </c>
      <c r="G9891">
        <v>3</v>
      </c>
      <c r="I9891">
        <v>8</v>
      </c>
      <c r="J9891">
        <v>16</v>
      </c>
      <c r="L9891">
        <v>18</v>
      </c>
      <c r="N9891">
        <v>5</v>
      </c>
      <c r="O9891">
        <v>0.75</v>
      </c>
      <c r="P9891">
        <v>0</v>
      </c>
      <c r="Q9891">
        <v>0</v>
      </c>
      <c r="S9891">
        <v>3</v>
      </c>
    </row>
    <row r="9892" spans="1:20" x14ac:dyDescent="0.3">
      <c r="A9892" t="s">
        <v>19838</v>
      </c>
      <c r="B9892" s="171" t="s">
        <v>19839</v>
      </c>
      <c r="C9892" s="171" t="s">
        <v>128</v>
      </c>
      <c r="D9892" s="171" t="s">
        <v>80</v>
      </c>
      <c r="E9892" s="11">
        <v>43586</v>
      </c>
      <c r="F9892">
        <v>0</v>
      </c>
      <c r="G9892">
        <v>0</v>
      </c>
      <c r="I9892">
        <v>0</v>
      </c>
      <c r="J9892">
        <v>0</v>
      </c>
      <c r="L9892">
        <v>0</v>
      </c>
      <c r="N9892">
        <v>0</v>
      </c>
      <c r="P9892">
        <v>0</v>
      </c>
      <c r="Q9892">
        <v>0</v>
      </c>
      <c r="S9892">
        <v>0</v>
      </c>
    </row>
    <row r="9893" spans="1:20" x14ac:dyDescent="0.3">
      <c r="A9893" t="s">
        <v>19840</v>
      </c>
      <c r="B9893" s="171" t="s">
        <v>19841</v>
      </c>
      <c r="C9893" s="171" t="s">
        <v>14824</v>
      </c>
      <c r="D9893" s="171" t="s">
        <v>80</v>
      </c>
      <c r="E9893" s="11">
        <v>43586</v>
      </c>
      <c r="F9893">
        <v>0</v>
      </c>
      <c r="G9893">
        <v>0</v>
      </c>
      <c r="I9893">
        <v>0</v>
      </c>
      <c r="J9893">
        <v>0</v>
      </c>
      <c r="L9893">
        <v>0</v>
      </c>
      <c r="N9893">
        <v>0</v>
      </c>
      <c r="P9893">
        <v>0</v>
      </c>
      <c r="Q9893">
        <v>0</v>
      </c>
      <c r="S9893">
        <v>0</v>
      </c>
    </row>
    <row r="9894" spans="1:20" x14ac:dyDescent="0.3">
      <c r="A9894" t="s">
        <v>19842</v>
      </c>
      <c r="B9894" s="171" t="s">
        <v>19843</v>
      </c>
      <c r="C9894" s="171" t="s">
        <v>152</v>
      </c>
      <c r="D9894" s="171" t="s">
        <v>80</v>
      </c>
      <c r="E9894" s="11">
        <v>43586</v>
      </c>
      <c r="F9894">
        <v>3.5</v>
      </c>
      <c r="G9894">
        <v>4</v>
      </c>
      <c r="I9894">
        <v>17</v>
      </c>
      <c r="J9894">
        <v>23</v>
      </c>
      <c r="L9894">
        <v>24</v>
      </c>
      <c r="N9894">
        <v>13</v>
      </c>
      <c r="O9894">
        <v>1.125</v>
      </c>
      <c r="P9894">
        <v>0</v>
      </c>
      <c r="Q9894">
        <v>1</v>
      </c>
      <c r="S9894">
        <v>4</v>
      </c>
    </row>
    <row r="9895" spans="1:20" x14ac:dyDescent="0.3">
      <c r="A9895" t="s">
        <v>19844</v>
      </c>
      <c r="B9895" s="171" t="s">
        <v>19845</v>
      </c>
      <c r="C9895" s="171" t="s">
        <v>194</v>
      </c>
      <c r="D9895" s="171" t="s">
        <v>80</v>
      </c>
      <c r="E9895" s="11">
        <v>43586</v>
      </c>
      <c r="F9895">
        <v>4.5</v>
      </c>
      <c r="G9895">
        <v>6</v>
      </c>
      <c r="I9895">
        <v>23</v>
      </c>
      <c r="J9895">
        <v>29</v>
      </c>
      <c r="L9895">
        <v>40</v>
      </c>
      <c r="N9895">
        <v>18</v>
      </c>
      <c r="O9895">
        <v>1.05</v>
      </c>
      <c r="P9895">
        <v>5</v>
      </c>
      <c r="Q9895">
        <v>6</v>
      </c>
      <c r="S9895">
        <v>5</v>
      </c>
    </row>
    <row r="9896" spans="1:20" x14ac:dyDescent="0.3">
      <c r="A9896" t="s">
        <v>19846</v>
      </c>
      <c r="B9896" s="171" t="s">
        <v>19847</v>
      </c>
      <c r="C9896" s="171" t="s">
        <v>18137</v>
      </c>
      <c r="D9896" s="171" t="s">
        <v>80</v>
      </c>
      <c r="E9896" s="11">
        <v>43586</v>
      </c>
      <c r="F9896">
        <v>0</v>
      </c>
      <c r="G9896">
        <v>0</v>
      </c>
      <c r="I9896">
        <v>0</v>
      </c>
      <c r="J9896">
        <v>0</v>
      </c>
      <c r="L9896">
        <v>0</v>
      </c>
      <c r="N9896">
        <v>0</v>
      </c>
      <c r="P9896">
        <v>0</v>
      </c>
      <c r="Q9896">
        <v>0</v>
      </c>
      <c r="S9896">
        <v>0</v>
      </c>
    </row>
    <row r="9897" spans="1:20" x14ac:dyDescent="0.3">
      <c r="A9897" t="s">
        <v>19848</v>
      </c>
      <c r="B9897" s="171" t="s">
        <v>19849</v>
      </c>
      <c r="C9897" s="171" t="s">
        <v>18140</v>
      </c>
      <c r="D9897" s="171" t="s">
        <v>80</v>
      </c>
      <c r="E9897" s="11">
        <v>43586</v>
      </c>
      <c r="F9897">
        <v>0</v>
      </c>
      <c r="G9897">
        <v>0</v>
      </c>
      <c r="I9897">
        <v>0</v>
      </c>
      <c r="J9897">
        <v>0</v>
      </c>
      <c r="L9897">
        <v>0</v>
      </c>
      <c r="N9897">
        <v>0</v>
      </c>
      <c r="P9897">
        <v>0</v>
      </c>
      <c r="Q9897">
        <v>0</v>
      </c>
      <c r="S9897">
        <v>0</v>
      </c>
    </row>
    <row r="9898" spans="1:20" x14ac:dyDescent="0.3">
      <c r="A9898" t="s">
        <v>19850</v>
      </c>
      <c r="B9898" s="171" t="s">
        <v>19851</v>
      </c>
      <c r="C9898" s="171" t="s">
        <v>236</v>
      </c>
      <c r="D9898" s="171" t="s">
        <v>80</v>
      </c>
      <c r="E9898" s="11">
        <v>43586</v>
      </c>
      <c r="F9898">
        <v>0</v>
      </c>
      <c r="G9898">
        <v>0</v>
      </c>
      <c r="I9898">
        <v>0</v>
      </c>
      <c r="J9898">
        <v>0</v>
      </c>
      <c r="L9898">
        <v>0</v>
      </c>
      <c r="N9898">
        <v>0</v>
      </c>
      <c r="P9898">
        <v>0</v>
      </c>
      <c r="Q9898">
        <v>0</v>
      </c>
      <c r="S9898">
        <v>0</v>
      </c>
    </row>
    <row r="9899" spans="1:20" x14ac:dyDescent="0.3">
      <c r="A9899" t="s">
        <v>19852</v>
      </c>
      <c r="B9899" s="171" t="s">
        <v>19853</v>
      </c>
      <c r="C9899" s="171" t="s">
        <v>239</v>
      </c>
      <c r="D9899" s="171" t="s">
        <v>80</v>
      </c>
      <c r="E9899" s="11">
        <v>43586</v>
      </c>
      <c r="F9899">
        <v>0</v>
      </c>
      <c r="G9899">
        <v>0</v>
      </c>
      <c r="I9899">
        <v>0</v>
      </c>
      <c r="J9899">
        <v>0</v>
      </c>
      <c r="L9899">
        <v>0</v>
      </c>
      <c r="N9899">
        <v>0</v>
      </c>
      <c r="P9899">
        <v>0</v>
      </c>
      <c r="Q9899">
        <v>0</v>
      </c>
      <c r="S9899">
        <v>0</v>
      </c>
    </row>
    <row r="9900" spans="1:20" x14ac:dyDescent="0.3">
      <c r="A9900" t="s">
        <v>19854</v>
      </c>
      <c r="B9900" s="171" t="s">
        <v>19855</v>
      </c>
      <c r="C9900" s="171" t="s">
        <v>176</v>
      </c>
      <c r="D9900" s="171" t="s">
        <v>80</v>
      </c>
      <c r="E9900" s="11">
        <v>43586</v>
      </c>
      <c r="F9900">
        <v>3.5</v>
      </c>
      <c r="G9900">
        <v>3</v>
      </c>
      <c r="I9900">
        <v>19</v>
      </c>
      <c r="J9900">
        <v>21</v>
      </c>
      <c r="L9900">
        <v>18</v>
      </c>
      <c r="N9900">
        <v>16</v>
      </c>
      <c r="P9900">
        <v>2</v>
      </c>
      <c r="Q9900">
        <v>11</v>
      </c>
      <c r="S9900">
        <v>3</v>
      </c>
    </row>
    <row r="9901" spans="1:20" x14ac:dyDescent="0.3">
      <c r="A9901" t="s">
        <v>19856</v>
      </c>
      <c r="B9901" s="171" t="s">
        <v>19857</v>
      </c>
      <c r="C9901" s="171" t="s">
        <v>206</v>
      </c>
      <c r="D9901" s="171" t="s">
        <v>80</v>
      </c>
      <c r="E9901" s="11">
        <v>43586</v>
      </c>
      <c r="F9901">
        <v>3</v>
      </c>
      <c r="G9901">
        <v>2.5</v>
      </c>
      <c r="I9901">
        <v>10</v>
      </c>
      <c r="J9901">
        <v>17</v>
      </c>
      <c r="L9901">
        <v>14</v>
      </c>
      <c r="N9901">
        <v>9</v>
      </c>
      <c r="P9901">
        <v>0</v>
      </c>
      <c r="Q9901">
        <v>0</v>
      </c>
      <c r="S9901">
        <v>1</v>
      </c>
    </row>
    <row r="9902" spans="1:20" x14ac:dyDescent="0.3">
      <c r="A9902" t="s">
        <v>19858</v>
      </c>
      <c r="B9902" s="171" t="s">
        <v>19859</v>
      </c>
      <c r="C9902" s="171" t="s">
        <v>176</v>
      </c>
      <c r="D9902" s="171" t="s">
        <v>15341</v>
      </c>
      <c r="E9902" s="11">
        <v>43586</v>
      </c>
      <c r="F9902">
        <v>1.5</v>
      </c>
      <c r="G9902">
        <v>1.5</v>
      </c>
      <c r="I9902">
        <v>6</v>
      </c>
      <c r="J9902">
        <v>7</v>
      </c>
      <c r="L9902">
        <v>8</v>
      </c>
      <c r="N9902">
        <v>5</v>
      </c>
      <c r="P9902">
        <v>2</v>
      </c>
      <c r="Q9902">
        <v>3</v>
      </c>
      <c r="S9902">
        <v>1</v>
      </c>
      <c r="T9902">
        <v>1</v>
      </c>
    </row>
    <row r="9903" spans="1:20" x14ac:dyDescent="0.3">
      <c r="A9903" t="s">
        <v>19860</v>
      </c>
      <c r="B9903" s="171" t="s">
        <v>19861</v>
      </c>
      <c r="C9903" s="171" t="s">
        <v>206</v>
      </c>
      <c r="D9903" s="171" t="s">
        <v>15341</v>
      </c>
      <c r="E9903" s="11">
        <v>43586</v>
      </c>
      <c r="F9903">
        <v>0</v>
      </c>
      <c r="G9903">
        <v>0.5</v>
      </c>
      <c r="I9903">
        <v>0</v>
      </c>
      <c r="J9903">
        <v>0</v>
      </c>
      <c r="L9903">
        <v>3</v>
      </c>
      <c r="N9903">
        <v>0</v>
      </c>
      <c r="P9903">
        <v>0</v>
      </c>
      <c r="Q9903">
        <v>0</v>
      </c>
      <c r="S9903">
        <v>0</v>
      </c>
      <c r="T9903">
        <v>0</v>
      </c>
    </row>
    <row r="9904" spans="1:20" x14ac:dyDescent="0.3">
      <c r="A9904" t="s">
        <v>19862</v>
      </c>
      <c r="B9904" s="171" t="s">
        <v>19863</v>
      </c>
      <c r="C9904" s="171" t="s">
        <v>16544</v>
      </c>
      <c r="D9904" s="171" t="s">
        <v>15341</v>
      </c>
      <c r="E9904" s="11">
        <v>43586</v>
      </c>
      <c r="F9904">
        <v>1</v>
      </c>
      <c r="G9904">
        <v>1.5</v>
      </c>
      <c r="I9904">
        <v>10</v>
      </c>
      <c r="J9904">
        <v>5</v>
      </c>
      <c r="L9904">
        <v>9</v>
      </c>
      <c r="N9904">
        <v>9</v>
      </c>
      <c r="P9904">
        <v>0</v>
      </c>
      <c r="Q9904">
        <v>0</v>
      </c>
      <c r="S9904">
        <v>1</v>
      </c>
      <c r="T9904">
        <v>0</v>
      </c>
    </row>
    <row r="9905" spans="1:20" x14ac:dyDescent="0.3">
      <c r="A9905" t="s">
        <v>19864</v>
      </c>
      <c r="B9905" s="171" t="s">
        <v>19865</v>
      </c>
      <c r="C9905" s="171" t="s">
        <v>113</v>
      </c>
      <c r="D9905" s="171" t="s">
        <v>80</v>
      </c>
      <c r="E9905" s="11">
        <v>43586</v>
      </c>
      <c r="F9905">
        <v>5</v>
      </c>
      <c r="G9905">
        <v>4.5</v>
      </c>
      <c r="I9905">
        <v>23</v>
      </c>
      <c r="J9905">
        <v>29</v>
      </c>
      <c r="L9905">
        <v>26</v>
      </c>
      <c r="N9905">
        <v>19</v>
      </c>
      <c r="P9905">
        <v>0</v>
      </c>
      <c r="Q9905">
        <v>0</v>
      </c>
      <c r="S9905">
        <v>4</v>
      </c>
      <c r="T9905">
        <v>0.5</v>
      </c>
    </row>
    <row r="9906" spans="1:20" x14ac:dyDescent="0.3">
      <c r="A9906" t="s">
        <v>19866</v>
      </c>
      <c r="B9906" s="171" t="s">
        <v>19867</v>
      </c>
      <c r="C9906" s="171" t="s">
        <v>131</v>
      </c>
      <c r="D9906" s="171" t="s">
        <v>80</v>
      </c>
      <c r="E9906" s="11">
        <v>43586</v>
      </c>
      <c r="F9906">
        <v>0</v>
      </c>
      <c r="G9906">
        <v>0</v>
      </c>
      <c r="I9906">
        <v>0</v>
      </c>
      <c r="J9906">
        <v>0</v>
      </c>
      <c r="L9906">
        <v>0</v>
      </c>
      <c r="N9906">
        <v>0</v>
      </c>
      <c r="P9906">
        <v>0</v>
      </c>
      <c r="Q9906">
        <v>0</v>
      </c>
      <c r="S9906">
        <v>0</v>
      </c>
      <c r="T9906">
        <v>0.5</v>
      </c>
    </row>
    <row r="9907" spans="1:20" x14ac:dyDescent="0.3">
      <c r="A9907" t="s">
        <v>19868</v>
      </c>
      <c r="B9907" s="171" t="s">
        <v>19869</v>
      </c>
      <c r="C9907" s="171" t="s">
        <v>14843</v>
      </c>
      <c r="D9907" s="171" t="s">
        <v>80</v>
      </c>
      <c r="E9907" s="11">
        <v>43586</v>
      </c>
      <c r="F9907">
        <v>0</v>
      </c>
      <c r="G9907">
        <v>0</v>
      </c>
      <c r="I9907">
        <v>0</v>
      </c>
      <c r="J9907">
        <v>0</v>
      </c>
      <c r="L9907">
        <v>0</v>
      </c>
      <c r="N9907">
        <v>0</v>
      </c>
      <c r="P9907">
        <v>0</v>
      </c>
      <c r="Q9907">
        <v>0</v>
      </c>
      <c r="S9907">
        <v>0</v>
      </c>
      <c r="T9907">
        <v>0.75</v>
      </c>
    </row>
    <row r="9908" spans="1:20" x14ac:dyDescent="0.3">
      <c r="A9908" t="s">
        <v>19870</v>
      </c>
      <c r="B9908" s="171" t="s">
        <v>19871</v>
      </c>
      <c r="C9908" s="171" t="s">
        <v>155</v>
      </c>
      <c r="D9908" s="171" t="s">
        <v>80</v>
      </c>
      <c r="E9908" s="11">
        <v>43586</v>
      </c>
      <c r="F9908">
        <v>2.5</v>
      </c>
      <c r="G9908">
        <v>1.5</v>
      </c>
      <c r="I9908">
        <v>4</v>
      </c>
      <c r="J9908">
        <v>14</v>
      </c>
      <c r="L9908">
        <v>9</v>
      </c>
      <c r="N9908">
        <v>4</v>
      </c>
      <c r="P9908">
        <v>0</v>
      </c>
      <c r="Q9908">
        <v>0</v>
      </c>
      <c r="S9908">
        <v>0</v>
      </c>
      <c r="T9908">
        <v>0.83333333333333337</v>
      </c>
    </row>
    <row r="9909" spans="1:20" x14ac:dyDescent="0.3">
      <c r="A9909" t="s">
        <v>19872</v>
      </c>
      <c r="B9909" s="171" t="s">
        <v>19873</v>
      </c>
      <c r="C9909" s="171" t="s">
        <v>16232</v>
      </c>
      <c r="D9909" s="171" t="s">
        <v>80</v>
      </c>
      <c r="E9909" s="11">
        <v>43586</v>
      </c>
      <c r="F9909">
        <v>1.5</v>
      </c>
      <c r="G9909">
        <v>1.5</v>
      </c>
      <c r="I9909">
        <v>5</v>
      </c>
      <c r="J9909">
        <v>8</v>
      </c>
      <c r="L9909">
        <v>8</v>
      </c>
      <c r="N9909">
        <v>4</v>
      </c>
      <c r="P9909">
        <v>0</v>
      </c>
      <c r="Q9909">
        <v>0</v>
      </c>
      <c r="S9909">
        <v>1</v>
      </c>
      <c r="T9909">
        <v>0.4</v>
      </c>
    </row>
    <row r="9910" spans="1:20" x14ac:dyDescent="0.3">
      <c r="A9910" t="s">
        <v>19874</v>
      </c>
      <c r="B9910" s="171" t="s">
        <v>19875</v>
      </c>
      <c r="C9910" s="171" t="s">
        <v>16557</v>
      </c>
      <c r="D9910" s="171" t="s">
        <v>80</v>
      </c>
      <c r="E9910" s="11">
        <v>43586</v>
      </c>
      <c r="F9910">
        <v>2</v>
      </c>
      <c r="G9910">
        <v>2</v>
      </c>
      <c r="I9910">
        <v>2</v>
      </c>
      <c r="J9910">
        <v>11</v>
      </c>
      <c r="L9910">
        <v>11</v>
      </c>
      <c r="N9910">
        <v>2</v>
      </c>
      <c r="P9910">
        <v>0</v>
      </c>
      <c r="Q9910">
        <v>0</v>
      </c>
      <c r="S9910">
        <v>0</v>
      </c>
      <c r="T9910">
        <v>0.25</v>
      </c>
    </row>
    <row r="9911" spans="1:20" x14ac:dyDescent="0.3">
      <c r="A9911" t="s">
        <v>19876</v>
      </c>
      <c r="B9911" s="171" t="s">
        <v>19877</v>
      </c>
      <c r="C9911" s="171" t="s">
        <v>188</v>
      </c>
      <c r="D9911" s="171" t="s">
        <v>80</v>
      </c>
      <c r="E9911" s="11">
        <v>43586</v>
      </c>
      <c r="F9911">
        <v>6</v>
      </c>
      <c r="G9911">
        <v>6</v>
      </c>
      <c r="I9911">
        <v>17</v>
      </c>
      <c r="J9911">
        <v>35</v>
      </c>
      <c r="L9911">
        <v>35</v>
      </c>
      <c r="N9911">
        <v>15</v>
      </c>
      <c r="P9911">
        <v>1</v>
      </c>
      <c r="Q9911">
        <v>1</v>
      </c>
      <c r="S9911">
        <v>2</v>
      </c>
      <c r="T9911">
        <v>0.38461538461538464</v>
      </c>
    </row>
    <row r="9912" spans="1:20" x14ac:dyDescent="0.3">
      <c r="A9912" t="s">
        <v>19878</v>
      </c>
      <c r="B9912" s="171" t="s">
        <v>19879</v>
      </c>
      <c r="C9912" s="171" t="s">
        <v>227</v>
      </c>
      <c r="D9912" s="171" t="s">
        <v>80</v>
      </c>
      <c r="E9912" s="11">
        <v>43586</v>
      </c>
      <c r="F9912">
        <v>0</v>
      </c>
      <c r="G9912">
        <v>0</v>
      </c>
      <c r="I9912">
        <v>0</v>
      </c>
      <c r="J9912">
        <v>0</v>
      </c>
      <c r="L9912">
        <v>0</v>
      </c>
      <c r="N9912">
        <v>0</v>
      </c>
      <c r="P9912">
        <v>0</v>
      </c>
      <c r="Q9912">
        <v>0</v>
      </c>
      <c r="S9912">
        <v>0</v>
      </c>
      <c r="T9912">
        <v>0.4</v>
      </c>
    </row>
    <row r="9913" spans="1:20" x14ac:dyDescent="0.3">
      <c r="A9913" t="s">
        <v>19880</v>
      </c>
      <c r="B9913" s="171" t="s">
        <v>19881</v>
      </c>
      <c r="C9913" s="171" t="s">
        <v>116</v>
      </c>
      <c r="D9913" s="171" t="s">
        <v>80</v>
      </c>
      <c r="E9913" s="11">
        <v>43586</v>
      </c>
      <c r="F9913">
        <v>8</v>
      </c>
      <c r="G9913">
        <v>5</v>
      </c>
      <c r="I9913">
        <v>105</v>
      </c>
      <c r="J9913">
        <v>88</v>
      </c>
      <c r="L9913">
        <v>64</v>
      </c>
      <c r="N9913">
        <v>88</v>
      </c>
      <c r="P9913">
        <v>0</v>
      </c>
      <c r="Q9913">
        <v>0</v>
      </c>
      <c r="S9913">
        <v>17</v>
      </c>
      <c r="T9913">
        <v>0.61538461538461542</v>
      </c>
    </row>
    <row r="9914" spans="1:20" x14ac:dyDescent="0.3">
      <c r="A9914" t="s">
        <v>19882</v>
      </c>
      <c r="B9914" s="171" t="s">
        <v>19883</v>
      </c>
      <c r="C9914" s="171" t="s">
        <v>9862</v>
      </c>
      <c r="D9914" s="171" t="s">
        <v>80</v>
      </c>
      <c r="E9914" s="11">
        <v>43586</v>
      </c>
      <c r="F9914">
        <v>0</v>
      </c>
      <c r="G9914">
        <v>0</v>
      </c>
      <c r="I9914">
        <v>0</v>
      </c>
      <c r="J9914">
        <v>0</v>
      </c>
      <c r="L9914">
        <v>0</v>
      </c>
      <c r="N9914">
        <v>0</v>
      </c>
      <c r="P9914">
        <v>0</v>
      </c>
      <c r="Q9914">
        <v>0</v>
      </c>
      <c r="S9914">
        <v>0</v>
      </c>
      <c r="T9914">
        <v>0.23076923076923078</v>
      </c>
    </row>
    <row r="9915" spans="1:20" x14ac:dyDescent="0.3">
      <c r="A9915" t="s">
        <v>19884</v>
      </c>
      <c r="B9915" s="171" t="s">
        <v>19885</v>
      </c>
      <c r="C9915" s="171" t="s">
        <v>140</v>
      </c>
      <c r="D9915" s="171" t="s">
        <v>80</v>
      </c>
      <c r="E9915" s="11">
        <v>43586</v>
      </c>
      <c r="F9915">
        <v>5</v>
      </c>
      <c r="G9915">
        <v>6</v>
      </c>
      <c r="I9915">
        <v>53</v>
      </c>
      <c r="J9915">
        <v>55</v>
      </c>
      <c r="L9915">
        <v>66</v>
      </c>
      <c r="N9915">
        <v>52</v>
      </c>
      <c r="P9915">
        <v>0</v>
      </c>
      <c r="Q9915">
        <v>0</v>
      </c>
      <c r="S9915">
        <v>1</v>
      </c>
      <c r="T9915">
        <v>0.60869565217391308</v>
      </c>
    </row>
    <row r="9916" spans="1:20" x14ac:dyDescent="0.3">
      <c r="A9916" t="s">
        <v>19886</v>
      </c>
      <c r="B9916" s="171" t="s">
        <v>19887</v>
      </c>
      <c r="C9916" s="171" t="s">
        <v>8590</v>
      </c>
      <c r="D9916" s="171" t="s">
        <v>80</v>
      </c>
      <c r="E9916" s="11">
        <v>43586</v>
      </c>
      <c r="F9916">
        <v>0</v>
      </c>
      <c r="G9916">
        <v>0</v>
      </c>
      <c r="I9916">
        <v>0</v>
      </c>
      <c r="J9916">
        <v>0</v>
      </c>
      <c r="L9916">
        <v>0</v>
      </c>
      <c r="N9916">
        <v>0</v>
      </c>
      <c r="P9916">
        <v>0</v>
      </c>
      <c r="Q9916">
        <v>0</v>
      </c>
      <c r="S9916">
        <v>0</v>
      </c>
      <c r="T9916">
        <v>0.42857142857142855</v>
      </c>
    </row>
    <row r="9917" spans="1:20" x14ac:dyDescent="0.3">
      <c r="A9917" t="s">
        <v>19888</v>
      </c>
      <c r="B9917" s="171" t="s">
        <v>19889</v>
      </c>
      <c r="C9917" s="171" t="s">
        <v>170</v>
      </c>
      <c r="D9917" s="171" t="s">
        <v>80</v>
      </c>
      <c r="E9917" s="11">
        <v>43586</v>
      </c>
      <c r="F9917">
        <v>4</v>
      </c>
      <c r="G9917">
        <v>5.5</v>
      </c>
      <c r="I9917">
        <v>36</v>
      </c>
      <c r="J9917">
        <v>44</v>
      </c>
      <c r="L9917">
        <v>62</v>
      </c>
      <c r="N9917">
        <v>36</v>
      </c>
      <c r="P9917">
        <v>0</v>
      </c>
      <c r="Q9917">
        <v>0</v>
      </c>
      <c r="S9917">
        <v>0</v>
      </c>
      <c r="T9917">
        <v>0.56000000000000005</v>
      </c>
    </row>
    <row r="9918" spans="1:20" x14ac:dyDescent="0.3">
      <c r="A9918" t="s">
        <v>19890</v>
      </c>
      <c r="B9918" s="171" t="s">
        <v>19891</v>
      </c>
      <c r="C9918" s="171" t="s">
        <v>182</v>
      </c>
      <c r="D9918" s="171" t="s">
        <v>80</v>
      </c>
      <c r="E9918" s="11">
        <v>43586</v>
      </c>
      <c r="F9918">
        <v>9.5</v>
      </c>
      <c r="G9918">
        <v>8</v>
      </c>
      <c r="I9918">
        <v>88</v>
      </c>
      <c r="J9918">
        <v>109</v>
      </c>
      <c r="L9918">
        <v>91</v>
      </c>
      <c r="N9918">
        <v>88</v>
      </c>
      <c r="P9918">
        <v>0</v>
      </c>
      <c r="Q9918">
        <v>20</v>
      </c>
      <c r="S9918">
        <v>0</v>
      </c>
      <c r="T9918">
        <v>0.73913043478260865</v>
      </c>
    </row>
    <row r="9919" spans="1:20" x14ac:dyDescent="0.3">
      <c r="A9919" t="s">
        <v>19892</v>
      </c>
      <c r="B9919" s="171" t="s">
        <v>19893</v>
      </c>
      <c r="C9919" s="171" t="s">
        <v>197</v>
      </c>
      <c r="D9919" s="171" t="s">
        <v>80</v>
      </c>
      <c r="E9919" s="11">
        <v>43586</v>
      </c>
      <c r="F9919">
        <v>9.5</v>
      </c>
      <c r="G9919">
        <v>9.5</v>
      </c>
      <c r="I9919">
        <v>59</v>
      </c>
      <c r="J9919">
        <v>95</v>
      </c>
      <c r="L9919">
        <v>98</v>
      </c>
      <c r="N9919">
        <v>48</v>
      </c>
      <c r="P9919">
        <v>6</v>
      </c>
      <c r="Q9919">
        <v>8</v>
      </c>
      <c r="S9919">
        <v>11</v>
      </c>
      <c r="T9919">
        <v>0.94444444444444442</v>
      </c>
    </row>
    <row r="9920" spans="1:20" x14ac:dyDescent="0.3">
      <c r="A9920" t="s">
        <v>19894</v>
      </c>
      <c r="B9920" s="171" t="s">
        <v>19895</v>
      </c>
      <c r="C9920" s="171" t="s">
        <v>218</v>
      </c>
      <c r="D9920" s="171" t="s">
        <v>80</v>
      </c>
      <c r="E9920" s="11">
        <v>43586</v>
      </c>
      <c r="F9920">
        <v>1</v>
      </c>
      <c r="G9920">
        <v>3.5</v>
      </c>
      <c r="I9920">
        <v>20</v>
      </c>
      <c r="J9920">
        <v>11</v>
      </c>
      <c r="L9920">
        <v>46</v>
      </c>
      <c r="N9920">
        <v>17</v>
      </c>
      <c r="P9920">
        <v>9</v>
      </c>
      <c r="Q9920">
        <v>11</v>
      </c>
      <c r="S9920">
        <v>3</v>
      </c>
    </row>
    <row r="9921" spans="1:20" x14ac:dyDescent="0.3">
      <c r="A9921" t="s">
        <v>19896</v>
      </c>
      <c r="B9921" s="171" t="s">
        <v>19897</v>
      </c>
      <c r="C9921" s="171" t="s">
        <v>230</v>
      </c>
      <c r="D9921" s="171" t="s">
        <v>80</v>
      </c>
      <c r="E9921" s="11">
        <v>43586</v>
      </c>
      <c r="F9921">
        <v>0</v>
      </c>
      <c r="G9921">
        <v>0</v>
      </c>
      <c r="I9921">
        <v>0</v>
      </c>
      <c r="J9921">
        <v>0</v>
      </c>
      <c r="L9921">
        <v>0</v>
      </c>
      <c r="N9921">
        <v>0</v>
      </c>
      <c r="P9921">
        <v>0</v>
      </c>
      <c r="Q9921">
        <v>0</v>
      </c>
      <c r="S9921">
        <v>0</v>
      </c>
    </row>
    <row r="9922" spans="1:20" x14ac:dyDescent="0.3">
      <c r="A9922" t="s">
        <v>19898</v>
      </c>
      <c r="B9922" s="171" t="s">
        <v>19899</v>
      </c>
      <c r="C9922" s="171" t="s">
        <v>8193</v>
      </c>
      <c r="D9922" s="171" t="s">
        <v>80</v>
      </c>
      <c r="E9922" s="11">
        <v>43586</v>
      </c>
      <c r="F9922">
        <v>2</v>
      </c>
      <c r="G9922">
        <v>3</v>
      </c>
      <c r="I9922">
        <v>16</v>
      </c>
      <c r="J9922">
        <v>22</v>
      </c>
      <c r="L9922">
        <v>36</v>
      </c>
      <c r="N9922">
        <v>13</v>
      </c>
      <c r="P9922">
        <v>1</v>
      </c>
      <c r="Q9922">
        <v>3</v>
      </c>
      <c r="S9922">
        <v>3</v>
      </c>
    </row>
    <row r="9923" spans="1:20" x14ac:dyDescent="0.3">
      <c r="A9923" t="s">
        <v>19900</v>
      </c>
      <c r="B9923" s="171" t="s">
        <v>19901</v>
      </c>
      <c r="C9923" s="171" t="s">
        <v>10522</v>
      </c>
      <c r="D9923" s="171" t="s">
        <v>80</v>
      </c>
      <c r="E9923" s="11">
        <v>43586</v>
      </c>
      <c r="F9923">
        <v>0</v>
      </c>
      <c r="G9923">
        <v>0</v>
      </c>
      <c r="I9923">
        <v>0</v>
      </c>
      <c r="J9923">
        <v>0</v>
      </c>
      <c r="L9923">
        <v>0</v>
      </c>
      <c r="N9923">
        <v>0</v>
      </c>
      <c r="P9923">
        <v>0</v>
      </c>
      <c r="Q9923">
        <v>0</v>
      </c>
      <c r="S9923">
        <v>0</v>
      </c>
    </row>
    <row r="9924" spans="1:20" x14ac:dyDescent="0.3">
      <c r="A9924" t="s">
        <v>19902</v>
      </c>
      <c r="B9924" s="171" t="s">
        <v>19903</v>
      </c>
      <c r="C9924" s="171" t="s">
        <v>10525</v>
      </c>
      <c r="D9924" s="171" t="s">
        <v>80</v>
      </c>
      <c r="E9924" s="11">
        <v>43586</v>
      </c>
      <c r="F9924">
        <v>0</v>
      </c>
      <c r="G9924">
        <v>0</v>
      </c>
      <c r="I9924">
        <v>0</v>
      </c>
      <c r="J9924">
        <v>0</v>
      </c>
      <c r="L9924">
        <v>0</v>
      </c>
      <c r="N9924">
        <v>0</v>
      </c>
      <c r="P9924">
        <v>0</v>
      </c>
      <c r="Q9924">
        <v>0</v>
      </c>
      <c r="S9924">
        <v>0</v>
      </c>
    </row>
    <row r="9925" spans="1:20" x14ac:dyDescent="0.3">
      <c r="A9925" t="s">
        <v>19904</v>
      </c>
      <c r="B9925" s="171" t="s">
        <v>19905</v>
      </c>
      <c r="C9925" s="171" t="s">
        <v>10528</v>
      </c>
      <c r="D9925" s="171" t="s">
        <v>80</v>
      </c>
      <c r="E9925" s="11">
        <v>43586</v>
      </c>
      <c r="F9925">
        <v>0</v>
      </c>
      <c r="G9925">
        <v>0</v>
      </c>
      <c r="I9925">
        <v>0</v>
      </c>
      <c r="J9925">
        <v>0</v>
      </c>
      <c r="L9925">
        <v>0</v>
      </c>
      <c r="N9925">
        <v>0</v>
      </c>
      <c r="P9925">
        <v>0</v>
      </c>
      <c r="Q9925">
        <v>0</v>
      </c>
      <c r="S9925">
        <v>0</v>
      </c>
    </row>
    <row r="9926" spans="1:20" x14ac:dyDescent="0.3">
      <c r="A9926" t="s">
        <v>19906</v>
      </c>
      <c r="B9926" s="171" t="s">
        <v>19907</v>
      </c>
      <c r="C9926" s="171" t="s">
        <v>10531</v>
      </c>
      <c r="D9926" s="171" t="s">
        <v>80</v>
      </c>
      <c r="E9926" s="11">
        <v>43586</v>
      </c>
      <c r="F9926">
        <v>0</v>
      </c>
      <c r="G9926">
        <v>0</v>
      </c>
      <c r="I9926">
        <v>0</v>
      </c>
      <c r="J9926">
        <v>0</v>
      </c>
      <c r="L9926">
        <v>0</v>
      </c>
      <c r="N9926">
        <v>0</v>
      </c>
      <c r="P9926">
        <v>0</v>
      </c>
      <c r="Q9926">
        <v>0</v>
      </c>
      <c r="S9926">
        <v>0</v>
      </c>
    </row>
    <row r="9927" spans="1:20" x14ac:dyDescent="0.3">
      <c r="A9927" t="s">
        <v>19908</v>
      </c>
      <c r="B9927" s="171" t="s">
        <v>19909</v>
      </c>
      <c r="C9927" s="171" t="s">
        <v>14880</v>
      </c>
      <c r="D9927" s="171" t="s">
        <v>80</v>
      </c>
      <c r="E9927" s="11">
        <v>43586</v>
      </c>
      <c r="F9927">
        <v>0</v>
      </c>
      <c r="G9927">
        <v>0</v>
      </c>
      <c r="I9927">
        <v>0</v>
      </c>
      <c r="J9927">
        <v>0</v>
      </c>
      <c r="L9927">
        <v>0</v>
      </c>
      <c r="N9927">
        <v>0</v>
      </c>
      <c r="P9927">
        <v>0</v>
      </c>
      <c r="Q9927">
        <v>0</v>
      </c>
      <c r="S9927">
        <v>0</v>
      </c>
    </row>
    <row r="9928" spans="1:20" x14ac:dyDescent="0.3">
      <c r="A9928" t="s">
        <v>19910</v>
      </c>
      <c r="B9928" s="171" t="s">
        <v>19911</v>
      </c>
      <c r="C9928" s="171" t="s">
        <v>10534</v>
      </c>
      <c r="D9928" s="171" t="s">
        <v>80</v>
      </c>
      <c r="E9928" s="11">
        <v>43586</v>
      </c>
      <c r="F9928">
        <v>1.5</v>
      </c>
      <c r="G9928">
        <v>1.5</v>
      </c>
      <c r="I9928">
        <v>8</v>
      </c>
      <c r="J9928">
        <v>9</v>
      </c>
      <c r="L9928">
        <v>9</v>
      </c>
      <c r="N9928">
        <v>8</v>
      </c>
      <c r="P9928">
        <v>0</v>
      </c>
      <c r="Q9928">
        <v>0</v>
      </c>
      <c r="S9928">
        <v>0</v>
      </c>
    </row>
    <row r="9929" spans="1:20" x14ac:dyDescent="0.3">
      <c r="A9929" t="s">
        <v>19912</v>
      </c>
      <c r="B9929" s="171" t="s">
        <v>19913</v>
      </c>
      <c r="C9929" s="171" t="s">
        <v>10537</v>
      </c>
      <c r="D9929" s="171" t="s">
        <v>80</v>
      </c>
      <c r="E9929" s="11">
        <v>43586</v>
      </c>
      <c r="F9929">
        <v>3</v>
      </c>
      <c r="G9929">
        <v>5.5</v>
      </c>
      <c r="I9929">
        <v>6</v>
      </c>
      <c r="J9929">
        <v>17</v>
      </c>
      <c r="L9929">
        <v>32</v>
      </c>
      <c r="N9929">
        <v>6</v>
      </c>
      <c r="P9929">
        <v>0</v>
      </c>
      <c r="Q9929">
        <v>0</v>
      </c>
      <c r="S9929">
        <v>0</v>
      </c>
    </row>
    <row r="9930" spans="1:20" x14ac:dyDescent="0.3">
      <c r="A9930" t="s">
        <v>19914</v>
      </c>
      <c r="B9930" s="171" t="s">
        <v>19915</v>
      </c>
      <c r="C9930" s="171" t="s">
        <v>15340</v>
      </c>
      <c r="D9930" s="171" t="s">
        <v>4</v>
      </c>
      <c r="E9930" s="11">
        <v>43586</v>
      </c>
      <c r="F9930">
        <v>1</v>
      </c>
      <c r="G9930">
        <v>2.5</v>
      </c>
      <c r="I9930">
        <v>4</v>
      </c>
      <c r="J9930">
        <v>5</v>
      </c>
      <c r="L9930">
        <v>14</v>
      </c>
      <c r="N9930">
        <v>4</v>
      </c>
      <c r="P9930">
        <v>0</v>
      </c>
      <c r="Q9930">
        <v>0</v>
      </c>
      <c r="S9930">
        <v>0</v>
      </c>
    </row>
    <row r="9931" spans="1:20" x14ac:dyDescent="0.3">
      <c r="A9931" t="s">
        <v>19916</v>
      </c>
      <c r="B9931" s="171" t="s">
        <v>19917</v>
      </c>
      <c r="C9931" s="171" t="s">
        <v>15347</v>
      </c>
      <c r="D9931" s="171" t="s">
        <v>4</v>
      </c>
      <c r="E9931" s="11">
        <v>43586</v>
      </c>
      <c r="F9931">
        <v>2</v>
      </c>
      <c r="G9931">
        <v>2.5</v>
      </c>
      <c r="I9931">
        <v>10</v>
      </c>
      <c r="J9931">
        <v>11</v>
      </c>
      <c r="L9931">
        <v>14</v>
      </c>
      <c r="N9931">
        <v>10</v>
      </c>
      <c r="P9931">
        <v>1</v>
      </c>
      <c r="Q9931">
        <v>1</v>
      </c>
      <c r="S9931">
        <v>0</v>
      </c>
    </row>
    <row r="9932" spans="1:20" x14ac:dyDescent="0.3">
      <c r="A9932" t="s">
        <v>19918</v>
      </c>
      <c r="B9932" s="171" t="s">
        <v>19919</v>
      </c>
      <c r="C9932" s="171" t="s">
        <v>203</v>
      </c>
      <c r="D9932" s="171" t="s">
        <v>4</v>
      </c>
      <c r="E9932" s="11">
        <v>43586</v>
      </c>
      <c r="F9932">
        <v>3.5</v>
      </c>
      <c r="G9932">
        <v>3.5</v>
      </c>
      <c r="I9932">
        <v>15</v>
      </c>
      <c r="J9932">
        <v>20</v>
      </c>
      <c r="L9932">
        <v>20</v>
      </c>
      <c r="N9932">
        <v>14</v>
      </c>
      <c r="P9932">
        <v>1</v>
      </c>
      <c r="Q9932">
        <v>1</v>
      </c>
      <c r="S9932">
        <v>1</v>
      </c>
    </row>
    <row r="9933" spans="1:20" x14ac:dyDescent="0.3">
      <c r="A9933" t="s">
        <v>19920</v>
      </c>
      <c r="B9933" s="171" t="s">
        <v>19921</v>
      </c>
      <c r="C9933" s="171" t="s">
        <v>16544</v>
      </c>
      <c r="D9933" s="171" t="s">
        <v>4</v>
      </c>
      <c r="E9933" s="11">
        <v>43586</v>
      </c>
      <c r="F9933">
        <v>1</v>
      </c>
      <c r="G9933">
        <v>1.5</v>
      </c>
      <c r="I9933">
        <v>10</v>
      </c>
      <c r="J9933">
        <v>5</v>
      </c>
      <c r="L9933">
        <v>9</v>
      </c>
      <c r="N9933">
        <v>9</v>
      </c>
      <c r="P9933">
        <v>0</v>
      </c>
      <c r="Q9933">
        <v>0</v>
      </c>
      <c r="S9933">
        <v>1</v>
      </c>
    </row>
    <row r="9934" spans="1:20" x14ac:dyDescent="0.3">
      <c r="A9934" t="s">
        <v>19922</v>
      </c>
      <c r="B9934" s="171" t="s">
        <v>19923</v>
      </c>
      <c r="C9934" s="171" t="s">
        <v>176</v>
      </c>
      <c r="D9934" s="171" t="s">
        <v>4</v>
      </c>
      <c r="E9934" s="11">
        <v>43586</v>
      </c>
      <c r="F9934">
        <v>5</v>
      </c>
      <c r="G9934">
        <v>4.5</v>
      </c>
      <c r="I9934">
        <v>25</v>
      </c>
      <c r="J9934">
        <v>28</v>
      </c>
      <c r="L9934">
        <v>26</v>
      </c>
      <c r="N9934">
        <v>21</v>
      </c>
      <c r="P9934">
        <v>4</v>
      </c>
      <c r="Q9934">
        <v>14</v>
      </c>
      <c r="S9934">
        <v>4</v>
      </c>
    </row>
    <row r="9935" spans="1:20" x14ac:dyDescent="0.3">
      <c r="A9935" t="s">
        <v>19924</v>
      </c>
      <c r="B9935" s="171" t="s">
        <v>19925</v>
      </c>
      <c r="C9935" s="171" t="s">
        <v>206</v>
      </c>
      <c r="D9935" s="171" t="s">
        <v>4</v>
      </c>
      <c r="E9935" s="11">
        <v>43586</v>
      </c>
      <c r="F9935">
        <v>3</v>
      </c>
      <c r="G9935">
        <v>3</v>
      </c>
      <c r="I9935">
        <v>10</v>
      </c>
      <c r="J9935">
        <v>17</v>
      </c>
      <c r="L9935">
        <v>17</v>
      </c>
      <c r="N9935">
        <v>9</v>
      </c>
      <c r="P9935">
        <v>0</v>
      </c>
      <c r="Q9935">
        <v>0</v>
      </c>
      <c r="S9935">
        <v>1</v>
      </c>
      <c r="T9935">
        <v>1</v>
      </c>
    </row>
    <row r="9936" spans="1:20" x14ac:dyDescent="0.3">
      <c r="A9936" t="s">
        <v>19926</v>
      </c>
      <c r="B9936" s="171" t="s">
        <v>19927</v>
      </c>
      <c r="C9936" s="171" t="s">
        <v>173</v>
      </c>
      <c r="D9936" s="171" t="s">
        <v>80</v>
      </c>
      <c r="E9936" s="11">
        <v>43586</v>
      </c>
      <c r="F9936">
        <v>3.5</v>
      </c>
      <c r="G9936">
        <v>3</v>
      </c>
      <c r="I9936">
        <v>10</v>
      </c>
      <c r="J9936">
        <v>17</v>
      </c>
      <c r="L9936">
        <v>17</v>
      </c>
      <c r="N9936">
        <v>9</v>
      </c>
      <c r="P9936">
        <v>0</v>
      </c>
      <c r="Q9936">
        <v>0</v>
      </c>
      <c r="S9936">
        <v>1</v>
      </c>
      <c r="T9936">
        <v>0</v>
      </c>
    </row>
    <row r="9937" spans="1:20" x14ac:dyDescent="0.3">
      <c r="A9937" t="s">
        <v>19928</v>
      </c>
      <c r="B9937" s="171" t="s">
        <v>19929</v>
      </c>
      <c r="C9937" s="171" t="s">
        <v>173</v>
      </c>
      <c r="D9937" s="171" t="s">
        <v>15341</v>
      </c>
      <c r="E9937" s="11">
        <v>43586</v>
      </c>
      <c r="F9937">
        <v>3.5</v>
      </c>
      <c r="G9937">
        <v>3</v>
      </c>
      <c r="I9937">
        <v>10</v>
      </c>
      <c r="J9937">
        <v>17</v>
      </c>
      <c r="L9937">
        <v>17</v>
      </c>
      <c r="N9937">
        <v>9</v>
      </c>
      <c r="P9937">
        <v>0</v>
      </c>
      <c r="Q9937">
        <v>0</v>
      </c>
      <c r="S9937">
        <v>1</v>
      </c>
      <c r="T9937">
        <v>0</v>
      </c>
    </row>
    <row r="9938" spans="1:20" x14ac:dyDescent="0.3">
      <c r="A9938" t="s">
        <v>19930</v>
      </c>
      <c r="B9938" s="171" t="s">
        <v>19931</v>
      </c>
      <c r="C9938" s="171" t="s">
        <v>200</v>
      </c>
      <c r="D9938" s="171" t="s">
        <v>80</v>
      </c>
      <c r="E9938" s="11">
        <v>43586</v>
      </c>
      <c r="F9938">
        <v>6.5</v>
      </c>
      <c r="G9938">
        <v>3</v>
      </c>
      <c r="I9938">
        <v>10</v>
      </c>
      <c r="J9938">
        <v>17</v>
      </c>
      <c r="L9938">
        <v>17</v>
      </c>
      <c r="N9938">
        <v>9</v>
      </c>
      <c r="P9938">
        <v>0</v>
      </c>
      <c r="Q9938">
        <v>0</v>
      </c>
      <c r="S9938">
        <v>1</v>
      </c>
      <c r="T9938">
        <v>0.5</v>
      </c>
    </row>
    <row r="9939" spans="1:20" x14ac:dyDescent="0.3">
      <c r="A9939" t="s">
        <v>19932</v>
      </c>
      <c r="B9939" s="171" t="s">
        <v>19933</v>
      </c>
      <c r="C9939" s="171" t="s">
        <v>200</v>
      </c>
      <c r="D9939" s="171" t="s">
        <v>15341</v>
      </c>
      <c r="E9939" s="11">
        <v>43586</v>
      </c>
      <c r="F9939">
        <v>0</v>
      </c>
      <c r="G9939">
        <v>3</v>
      </c>
      <c r="I9939">
        <v>10</v>
      </c>
      <c r="J9939">
        <v>17</v>
      </c>
      <c r="L9939">
        <v>17</v>
      </c>
      <c r="N9939">
        <v>9</v>
      </c>
      <c r="P9939">
        <v>0</v>
      </c>
      <c r="Q9939">
        <v>0</v>
      </c>
      <c r="S9939">
        <v>1</v>
      </c>
      <c r="T9939">
        <v>0.5</v>
      </c>
    </row>
    <row r="9940" spans="1:20" x14ac:dyDescent="0.3">
      <c r="A9940" t="s">
        <v>19934</v>
      </c>
      <c r="B9940" s="171" t="s">
        <v>19935</v>
      </c>
      <c r="C9940" s="171" t="s">
        <v>73</v>
      </c>
      <c r="D9940" s="171" t="s">
        <v>4</v>
      </c>
      <c r="E9940" s="11">
        <v>43586</v>
      </c>
      <c r="F9940">
        <v>0</v>
      </c>
      <c r="G9940">
        <v>0</v>
      </c>
      <c r="I9940">
        <v>0</v>
      </c>
      <c r="J9940">
        <v>0</v>
      </c>
      <c r="L9940">
        <v>0</v>
      </c>
      <c r="N9940">
        <v>0</v>
      </c>
      <c r="P9940">
        <v>0</v>
      </c>
      <c r="Q9940">
        <v>0</v>
      </c>
      <c r="S9940">
        <v>0</v>
      </c>
      <c r="T9940">
        <v>0.75</v>
      </c>
    </row>
    <row r="9941" spans="1:20" x14ac:dyDescent="0.3">
      <c r="A9941" t="s">
        <v>19936</v>
      </c>
      <c r="B9941" s="171" t="s">
        <v>19937</v>
      </c>
      <c r="C9941" s="171" t="s">
        <v>18229</v>
      </c>
      <c r="D9941" s="171" t="s">
        <v>4</v>
      </c>
      <c r="E9941" s="11">
        <v>43586</v>
      </c>
      <c r="F9941">
        <v>2</v>
      </c>
      <c r="G9941">
        <v>3</v>
      </c>
      <c r="I9941">
        <v>8</v>
      </c>
      <c r="J9941">
        <v>16</v>
      </c>
      <c r="L9941">
        <v>18</v>
      </c>
      <c r="N9941">
        <v>5</v>
      </c>
      <c r="O9941">
        <v>0.75</v>
      </c>
      <c r="P9941">
        <v>0</v>
      </c>
      <c r="Q9941">
        <v>0</v>
      </c>
      <c r="S9941">
        <v>3</v>
      </c>
      <c r="T9941">
        <v>0.83333333333333337</v>
      </c>
    </row>
    <row r="9942" spans="1:20" x14ac:dyDescent="0.3">
      <c r="A9942" t="s">
        <v>19938</v>
      </c>
      <c r="B9942" s="171" t="s">
        <v>19939</v>
      </c>
      <c r="C9942" s="171" t="s">
        <v>107</v>
      </c>
      <c r="D9942" s="171" t="s">
        <v>4</v>
      </c>
      <c r="E9942" s="11">
        <v>43586</v>
      </c>
      <c r="F9942">
        <v>15</v>
      </c>
      <c r="G9942">
        <v>13.5</v>
      </c>
      <c r="I9942">
        <v>142</v>
      </c>
      <c r="J9942">
        <v>127</v>
      </c>
      <c r="L9942">
        <v>113</v>
      </c>
      <c r="N9942">
        <v>120</v>
      </c>
      <c r="P9942">
        <v>0</v>
      </c>
      <c r="Q9942">
        <v>0</v>
      </c>
      <c r="S9942">
        <v>22</v>
      </c>
      <c r="T9942">
        <v>0.4</v>
      </c>
    </row>
    <row r="9943" spans="1:20" x14ac:dyDescent="0.3">
      <c r="A9943" t="s">
        <v>19940</v>
      </c>
      <c r="B9943" s="171" t="s">
        <v>19941</v>
      </c>
      <c r="C9943" s="171" t="s">
        <v>9887</v>
      </c>
      <c r="D9943" s="171" t="s">
        <v>4</v>
      </c>
      <c r="E9943" s="11">
        <v>43586</v>
      </c>
      <c r="F9943">
        <v>0</v>
      </c>
      <c r="G9943">
        <v>0</v>
      </c>
      <c r="I9943">
        <v>0</v>
      </c>
      <c r="J9943">
        <v>0</v>
      </c>
      <c r="L9943">
        <v>0</v>
      </c>
      <c r="N9943">
        <v>0</v>
      </c>
      <c r="P9943">
        <v>0</v>
      </c>
      <c r="Q9943">
        <v>0</v>
      </c>
      <c r="S9943">
        <v>0</v>
      </c>
      <c r="T9943">
        <v>0.25</v>
      </c>
    </row>
    <row r="9944" spans="1:20" x14ac:dyDescent="0.3">
      <c r="A9944" t="s">
        <v>19942</v>
      </c>
      <c r="B9944" s="171" t="s">
        <v>19943</v>
      </c>
      <c r="C9944" s="171" t="s">
        <v>11260</v>
      </c>
      <c r="D9944" s="171" t="s">
        <v>4</v>
      </c>
      <c r="E9944" s="11">
        <v>43586</v>
      </c>
      <c r="F9944">
        <v>0</v>
      </c>
      <c r="G9944">
        <v>0</v>
      </c>
      <c r="I9944">
        <v>0</v>
      </c>
      <c r="J9944">
        <v>0</v>
      </c>
      <c r="L9944">
        <v>0</v>
      </c>
      <c r="N9944">
        <v>0</v>
      </c>
      <c r="P9944">
        <v>0</v>
      </c>
      <c r="Q9944">
        <v>0</v>
      </c>
      <c r="S9944">
        <v>0</v>
      </c>
      <c r="T9944">
        <v>0.38461538461538464</v>
      </c>
    </row>
    <row r="9945" spans="1:20" x14ac:dyDescent="0.3">
      <c r="A9945" t="s">
        <v>19944</v>
      </c>
      <c r="B9945" s="171" t="s">
        <v>19945</v>
      </c>
      <c r="C9945" s="171" t="s">
        <v>122</v>
      </c>
      <c r="D9945" s="171" t="s">
        <v>4</v>
      </c>
      <c r="E9945" s="11">
        <v>43586</v>
      </c>
      <c r="F9945">
        <v>0</v>
      </c>
      <c r="G9945">
        <v>0</v>
      </c>
      <c r="I9945">
        <v>0</v>
      </c>
      <c r="J9945">
        <v>0</v>
      </c>
      <c r="L9945">
        <v>0</v>
      </c>
      <c r="N9945">
        <v>0</v>
      </c>
      <c r="P9945">
        <v>0</v>
      </c>
      <c r="Q9945">
        <v>0</v>
      </c>
      <c r="S9945">
        <v>0</v>
      </c>
      <c r="T9945">
        <v>0.4</v>
      </c>
    </row>
    <row r="9946" spans="1:20" x14ac:dyDescent="0.3">
      <c r="A9946" t="s">
        <v>19946</v>
      </c>
      <c r="B9946" s="171" t="s">
        <v>19947</v>
      </c>
      <c r="C9946" s="171" t="s">
        <v>125</v>
      </c>
      <c r="D9946" s="171" t="s">
        <v>4</v>
      </c>
      <c r="E9946" s="11">
        <v>43586</v>
      </c>
      <c r="F9946">
        <v>0</v>
      </c>
      <c r="G9946">
        <v>0</v>
      </c>
      <c r="I9946">
        <v>0</v>
      </c>
      <c r="J9946">
        <v>0</v>
      </c>
      <c r="L9946">
        <v>0</v>
      </c>
      <c r="N9946">
        <v>0</v>
      </c>
      <c r="O9946" t="e">
        <v>#DIV/0!</v>
      </c>
      <c r="P9946">
        <v>0</v>
      </c>
      <c r="Q9946">
        <v>0</v>
      </c>
      <c r="S9946">
        <v>0</v>
      </c>
      <c r="T9946">
        <v>0.61538461538461542</v>
      </c>
    </row>
    <row r="9947" spans="1:20" x14ac:dyDescent="0.3">
      <c r="A9947" t="s">
        <v>19948</v>
      </c>
      <c r="B9947" s="171" t="s">
        <v>19949</v>
      </c>
      <c r="C9947" s="171" t="s">
        <v>14899</v>
      </c>
      <c r="D9947" s="171" t="s">
        <v>4</v>
      </c>
      <c r="E9947" s="11">
        <v>43586</v>
      </c>
      <c r="F9947">
        <v>0</v>
      </c>
      <c r="G9947">
        <v>0</v>
      </c>
      <c r="I9947">
        <v>0</v>
      </c>
      <c r="J9947">
        <v>0</v>
      </c>
      <c r="L9947">
        <v>0</v>
      </c>
      <c r="N9947">
        <v>0</v>
      </c>
      <c r="P9947">
        <v>0</v>
      </c>
      <c r="Q9947">
        <v>0</v>
      </c>
      <c r="S9947">
        <v>0</v>
      </c>
      <c r="T9947">
        <v>0.23076923076923078</v>
      </c>
    </row>
    <row r="9948" spans="1:20" x14ac:dyDescent="0.3">
      <c r="A9948" t="s">
        <v>19950</v>
      </c>
      <c r="B9948" s="171" t="s">
        <v>19951</v>
      </c>
      <c r="C9948" s="171" t="s">
        <v>137</v>
      </c>
      <c r="D9948" s="171" t="s">
        <v>4</v>
      </c>
      <c r="E9948" s="11">
        <v>43586</v>
      </c>
      <c r="F9948">
        <v>5</v>
      </c>
      <c r="G9948">
        <v>6</v>
      </c>
      <c r="I9948">
        <v>53</v>
      </c>
      <c r="J9948">
        <v>55</v>
      </c>
      <c r="L9948">
        <v>66</v>
      </c>
      <c r="N9948">
        <v>52</v>
      </c>
      <c r="P9948">
        <v>0</v>
      </c>
      <c r="Q9948">
        <v>0</v>
      </c>
      <c r="S9948">
        <v>1</v>
      </c>
      <c r="T9948">
        <v>0.60869565217391308</v>
      </c>
    </row>
    <row r="9949" spans="1:20" x14ac:dyDescent="0.3">
      <c r="A9949" t="s">
        <v>19952</v>
      </c>
      <c r="B9949" s="171" t="s">
        <v>19953</v>
      </c>
      <c r="C9949" s="171" t="s">
        <v>8615</v>
      </c>
      <c r="D9949" s="171" t="s">
        <v>4</v>
      </c>
      <c r="E9949" s="11">
        <v>43586</v>
      </c>
      <c r="F9949">
        <v>0</v>
      </c>
      <c r="G9949">
        <v>0</v>
      </c>
      <c r="I9949">
        <v>0</v>
      </c>
      <c r="J9949">
        <v>0</v>
      </c>
      <c r="L9949">
        <v>0</v>
      </c>
      <c r="N9949">
        <v>0</v>
      </c>
      <c r="P9949">
        <v>0</v>
      </c>
      <c r="Q9949">
        <v>0</v>
      </c>
      <c r="S9949">
        <v>0</v>
      </c>
      <c r="T9949">
        <v>0.42857142857142855</v>
      </c>
    </row>
    <row r="9950" spans="1:20" x14ac:dyDescent="0.3">
      <c r="A9950" t="s">
        <v>19954</v>
      </c>
      <c r="B9950" s="171" t="s">
        <v>19955</v>
      </c>
      <c r="C9950" s="171" t="s">
        <v>146</v>
      </c>
      <c r="D9950" s="171" t="s">
        <v>4</v>
      </c>
      <c r="E9950" s="11">
        <v>43586</v>
      </c>
      <c r="F9950">
        <v>7.5</v>
      </c>
      <c r="G9950">
        <v>7</v>
      </c>
      <c r="I9950">
        <v>29</v>
      </c>
      <c r="J9950">
        <v>46</v>
      </c>
      <c r="L9950">
        <v>42</v>
      </c>
      <c r="N9950">
        <v>25</v>
      </c>
      <c r="O9950">
        <v>1.125</v>
      </c>
      <c r="P9950">
        <v>0</v>
      </c>
      <c r="Q9950">
        <v>1</v>
      </c>
      <c r="S9950">
        <v>4</v>
      </c>
      <c r="T9950">
        <v>0.56000000000000005</v>
      </c>
    </row>
    <row r="9951" spans="1:20" x14ac:dyDescent="0.3">
      <c r="A9951" t="s">
        <v>19956</v>
      </c>
      <c r="B9951" s="171" t="s">
        <v>19957</v>
      </c>
      <c r="C9951" s="171" t="s">
        <v>161</v>
      </c>
      <c r="D9951" s="171" t="s">
        <v>4</v>
      </c>
      <c r="E9951" s="11">
        <v>43586</v>
      </c>
      <c r="F9951">
        <v>1.5</v>
      </c>
      <c r="G9951">
        <v>1.5</v>
      </c>
      <c r="I9951">
        <v>5</v>
      </c>
      <c r="J9951">
        <v>8</v>
      </c>
      <c r="L9951">
        <v>8</v>
      </c>
      <c r="N9951">
        <v>4</v>
      </c>
      <c r="P9951">
        <v>0</v>
      </c>
      <c r="Q9951">
        <v>0</v>
      </c>
      <c r="S9951">
        <v>1</v>
      </c>
      <c r="T9951">
        <v>0.73913043478260865</v>
      </c>
    </row>
    <row r="9952" spans="1:20" x14ac:dyDescent="0.3">
      <c r="A9952" t="s">
        <v>19958</v>
      </c>
      <c r="B9952" s="171" t="s">
        <v>19959</v>
      </c>
      <c r="C9952" s="171" t="s">
        <v>18252</v>
      </c>
      <c r="D9952" s="171" t="s">
        <v>4</v>
      </c>
      <c r="E9952" s="11">
        <v>43586</v>
      </c>
      <c r="F9952">
        <v>0</v>
      </c>
      <c r="G9952">
        <v>0</v>
      </c>
      <c r="I9952">
        <v>0</v>
      </c>
      <c r="J9952">
        <v>0</v>
      </c>
      <c r="L9952">
        <v>0</v>
      </c>
      <c r="N9952">
        <v>0</v>
      </c>
      <c r="P9952">
        <v>0</v>
      </c>
      <c r="Q9952">
        <v>0</v>
      </c>
      <c r="S9952">
        <v>0</v>
      </c>
      <c r="T9952">
        <v>0.94444444444444442</v>
      </c>
    </row>
    <row r="9953" spans="1:20" x14ac:dyDescent="0.3">
      <c r="A9953" t="s">
        <v>19960</v>
      </c>
      <c r="B9953" s="171" t="s">
        <v>19961</v>
      </c>
      <c r="C9953" s="171" t="s">
        <v>167</v>
      </c>
      <c r="D9953" s="171" t="s">
        <v>4</v>
      </c>
      <c r="E9953" s="11">
        <v>43586</v>
      </c>
      <c r="F9953">
        <v>6</v>
      </c>
      <c r="G9953">
        <v>7.5</v>
      </c>
      <c r="I9953">
        <v>38</v>
      </c>
      <c r="J9953">
        <v>55</v>
      </c>
      <c r="L9953">
        <v>73</v>
      </c>
      <c r="N9953">
        <v>38</v>
      </c>
      <c r="P9953">
        <v>0</v>
      </c>
      <c r="Q9953">
        <v>0</v>
      </c>
      <c r="S9953">
        <v>0</v>
      </c>
      <c r="T9953">
        <v>1.2250000000000001</v>
      </c>
    </row>
    <row r="9954" spans="1:20" x14ac:dyDescent="0.3">
      <c r="A9954" t="s">
        <v>19962</v>
      </c>
      <c r="B9954" s="171" t="s">
        <v>19963</v>
      </c>
      <c r="C9954" s="171" t="s">
        <v>173</v>
      </c>
      <c r="D9954" s="171" t="s">
        <v>4</v>
      </c>
      <c r="E9954" s="11">
        <v>43586</v>
      </c>
      <c r="F9954">
        <v>7</v>
      </c>
      <c r="G9954">
        <v>7</v>
      </c>
      <c r="I9954">
        <v>35</v>
      </c>
      <c r="J9954">
        <v>39</v>
      </c>
      <c r="L9954">
        <v>40</v>
      </c>
      <c r="N9954">
        <v>31</v>
      </c>
      <c r="P9954">
        <v>5</v>
      </c>
      <c r="Q9954">
        <v>15</v>
      </c>
      <c r="S9954">
        <v>4</v>
      </c>
    </row>
    <row r="9955" spans="1:20" x14ac:dyDescent="0.3">
      <c r="A9955" t="s">
        <v>19964</v>
      </c>
      <c r="B9955" s="171" t="s">
        <v>19965</v>
      </c>
      <c r="C9955" s="171" t="s">
        <v>179</v>
      </c>
      <c r="D9955" s="171" t="s">
        <v>4</v>
      </c>
      <c r="E9955" s="11">
        <v>43586</v>
      </c>
      <c r="F9955">
        <v>9.5</v>
      </c>
      <c r="G9955">
        <v>8</v>
      </c>
      <c r="I9955">
        <v>88</v>
      </c>
      <c r="J9955">
        <v>109</v>
      </c>
      <c r="L9955">
        <v>91</v>
      </c>
      <c r="N9955">
        <v>88</v>
      </c>
      <c r="P9955">
        <v>0</v>
      </c>
      <c r="Q9955">
        <v>20</v>
      </c>
      <c r="S9955">
        <v>0</v>
      </c>
    </row>
    <row r="9956" spans="1:20" x14ac:dyDescent="0.3">
      <c r="A9956" t="s">
        <v>19966</v>
      </c>
      <c r="B9956" s="171" t="s">
        <v>19967</v>
      </c>
      <c r="C9956" s="171" t="s">
        <v>185</v>
      </c>
      <c r="D9956" s="171" t="s">
        <v>4</v>
      </c>
      <c r="E9956" s="11">
        <v>43586</v>
      </c>
      <c r="F9956">
        <v>9</v>
      </c>
      <c r="G9956">
        <v>11.5</v>
      </c>
      <c r="I9956">
        <v>23</v>
      </c>
      <c r="J9956">
        <v>52</v>
      </c>
      <c r="L9956">
        <v>67</v>
      </c>
      <c r="N9956">
        <v>21</v>
      </c>
      <c r="P9956">
        <v>1</v>
      </c>
      <c r="Q9956">
        <v>1</v>
      </c>
      <c r="S9956">
        <v>2</v>
      </c>
    </row>
    <row r="9957" spans="1:20" x14ac:dyDescent="0.3">
      <c r="A9957" t="s">
        <v>19968</v>
      </c>
      <c r="B9957" s="171" t="s">
        <v>19969</v>
      </c>
      <c r="C9957" s="171" t="s">
        <v>191</v>
      </c>
      <c r="D9957" s="171" t="s">
        <v>4</v>
      </c>
      <c r="E9957" s="11">
        <v>43586</v>
      </c>
      <c r="F9957">
        <v>14</v>
      </c>
      <c r="G9957">
        <v>15.5</v>
      </c>
      <c r="I9957">
        <v>82</v>
      </c>
      <c r="J9957">
        <v>124</v>
      </c>
      <c r="L9957">
        <v>138</v>
      </c>
      <c r="N9957">
        <v>66</v>
      </c>
      <c r="O9957">
        <v>1.05</v>
      </c>
      <c r="P9957">
        <v>11</v>
      </c>
      <c r="Q9957">
        <v>14</v>
      </c>
      <c r="S9957">
        <v>16</v>
      </c>
    </row>
    <row r="9958" spans="1:20" x14ac:dyDescent="0.3">
      <c r="A9958" t="s">
        <v>19970</v>
      </c>
      <c r="B9958" s="171" t="s">
        <v>19971</v>
      </c>
      <c r="C9958" s="171" t="s">
        <v>200</v>
      </c>
      <c r="D9958" s="171" t="s">
        <v>4</v>
      </c>
      <c r="E9958" s="11">
        <v>43586</v>
      </c>
      <c r="F9958">
        <v>6.5</v>
      </c>
      <c r="G9958">
        <v>6.5</v>
      </c>
      <c r="I9958">
        <v>25</v>
      </c>
      <c r="J9958">
        <v>37</v>
      </c>
      <c r="L9958">
        <v>37</v>
      </c>
      <c r="N9958">
        <v>23</v>
      </c>
      <c r="P9958">
        <v>1</v>
      </c>
      <c r="Q9958">
        <v>1</v>
      </c>
      <c r="S9958">
        <v>2</v>
      </c>
    </row>
    <row r="9959" spans="1:20" x14ac:dyDescent="0.3">
      <c r="A9959" t="s">
        <v>19972</v>
      </c>
      <c r="B9959" s="171" t="s">
        <v>19973</v>
      </c>
      <c r="C9959" s="171" t="s">
        <v>212</v>
      </c>
      <c r="D9959" s="171" t="s">
        <v>4</v>
      </c>
      <c r="E9959" s="11">
        <v>43586</v>
      </c>
      <c r="F9959">
        <v>0</v>
      </c>
      <c r="G9959">
        <v>0</v>
      </c>
      <c r="I9959">
        <v>0</v>
      </c>
      <c r="J9959">
        <v>0</v>
      </c>
      <c r="L9959">
        <v>0</v>
      </c>
      <c r="N9959">
        <v>0</v>
      </c>
      <c r="P9959">
        <v>0</v>
      </c>
      <c r="Q9959">
        <v>0</v>
      </c>
      <c r="S9959">
        <v>0</v>
      </c>
    </row>
    <row r="9960" spans="1:20" x14ac:dyDescent="0.3">
      <c r="A9960" t="s">
        <v>19974</v>
      </c>
      <c r="B9960" s="171" t="s">
        <v>19975</v>
      </c>
      <c r="C9960" s="171" t="s">
        <v>215</v>
      </c>
      <c r="D9960" s="171" t="s">
        <v>4</v>
      </c>
      <c r="E9960" s="11">
        <v>43586</v>
      </c>
      <c r="F9960">
        <v>1</v>
      </c>
      <c r="G9960">
        <v>3.5</v>
      </c>
      <c r="I9960">
        <v>20</v>
      </c>
      <c r="J9960">
        <v>11</v>
      </c>
      <c r="L9960">
        <v>46</v>
      </c>
      <c r="N9960">
        <v>17</v>
      </c>
      <c r="P9960">
        <v>9</v>
      </c>
      <c r="Q9960">
        <v>11</v>
      </c>
      <c r="S9960">
        <v>3</v>
      </c>
    </row>
    <row r="9961" spans="1:20" x14ac:dyDescent="0.3">
      <c r="A9961" t="s">
        <v>19976</v>
      </c>
      <c r="B9961" s="171" t="s">
        <v>19977</v>
      </c>
      <c r="C9961" s="171" t="s">
        <v>221</v>
      </c>
      <c r="D9961" s="171" t="s">
        <v>4</v>
      </c>
      <c r="E9961" s="11">
        <v>43586</v>
      </c>
      <c r="F9961">
        <v>0</v>
      </c>
      <c r="G9961">
        <v>0</v>
      </c>
      <c r="I9961">
        <v>0</v>
      </c>
      <c r="J9961">
        <v>0</v>
      </c>
      <c r="L9961">
        <v>0</v>
      </c>
      <c r="N9961">
        <v>0</v>
      </c>
      <c r="P9961">
        <v>0</v>
      </c>
      <c r="Q9961">
        <v>0</v>
      </c>
      <c r="S9961">
        <v>0</v>
      </c>
    </row>
    <row r="9962" spans="1:20" x14ac:dyDescent="0.3">
      <c r="A9962" t="s">
        <v>19978</v>
      </c>
      <c r="B9962" s="171" t="s">
        <v>19979</v>
      </c>
      <c r="C9962" s="171" t="s">
        <v>8233</v>
      </c>
      <c r="D9962" s="171" t="s">
        <v>4</v>
      </c>
      <c r="E9962" s="11">
        <v>43586</v>
      </c>
      <c r="F9962">
        <v>2</v>
      </c>
      <c r="G9962">
        <v>3</v>
      </c>
      <c r="I9962">
        <v>16</v>
      </c>
      <c r="J9962">
        <v>22</v>
      </c>
      <c r="L9962">
        <v>36</v>
      </c>
      <c r="N9962">
        <v>13</v>
      </c>
      <c r="P9962">
        <v>1</v>
      </c>
      <c r="Q9962">
        <v>3</v>
      </c>
      <c r="S9962">
        <v>3</v>
      </c>
    </row>
    <row r="9963" spans="1:20" x14ac:dyDescent="0.3">
      <c r="A9963" t="s">
        <v>19980</v>
      </c>
      <c r="B9963" s="171" t="s">
        <v>19981</v>
      </c>
      <c r="C9963" s="171" t="s">
        <v>233</v>
      </c>
      <c r="D9963" s="171" t="s">
        <v>4</v>
      </c>
      <c r="E9963" s="11">
        <v>43586</v>
      </c>
      <c r="F9963">
        <v>0</v>
      </c>
      <c r="G9963">
        <v>0</v>
      </c>
      <c r="I9963">
        <v>0</v>
      </c>
      <c r="J9963">
        <v>0</v>
      </c>
      <c r="L9963">
        <v>0</v>
      </c>
      <c r="N9963">
        <v>0</v>
      </c>
      <c r="P9963">
        <v>0</v>
      </c>
      <c r="Q9963">
        <v>0</v>
      </c>
      <c r="S9963">
        <v>0</v>
      </c>
    </row>
    <row r="9964" spans="1:20" x14ac:dyDescent="0.3">
      <c r="A9964" t="s">
        <v>19982</v>
      </c>
      <c r="B9964" s="171" t="s">
        <v>19983</v>
      </c>
      <c r="C9964" s="171" t="s">
        <v>79</v>
      </c>
      <c r="D9964" s="171" t="s">
        <v>80</v>
      </c>
      <c r="E9964" s="11">
        <v>43586</v>
      </c>
      <c r="F9964">
        <v>0</v>
      </c>
      <c r="G9964">
        <v>0</v>
      </c>
      <c r="I9964">
        <v>0</v>
      </c>
      <c r="J9964">
        <v>0</v>
      </c>
      <c r="L9964">
        <v>0</v>
      </c>
      <c r="N9964">
        <v>0</v>
      </c>
      <c r="P9964">
        <v>0</v>
      </c>
      <c r="Q9964">
        <v>0</v>
      </c>
      <c r="S9964">
        <v>0</v>
      </c>
    </row>
    <row r="9965" spans="1:20" x14ac:dyDescent="0.3">
      <c r="A9965" t="s">
        <v>19984</v>
      </c>
      <c r="B9965" s="171" t="s">
        <v>19985</v>
      </c>
      <c r="C9965" s="171" t="s">
        <v>83</v>
      </c>
      <c r="D9965" s="171" t="s">
        <v>80</v>
      </c>
      <c r="E9965" s="11">
        <v>43586</v>
      </c>
      <c r="F9965">
        <v>3.5</v>
      </c>
      <c r="G9965">
        <v>3.5</v>
      </c>
      <c r="I9965">
        <v>15</v>
      </c>
      <c r="J9965">
        <v>20</v>
      </c>
      <c r="L9965">
        <v>20</v>
      </c>
      <c r="N9965">
        <v>14</v>
      </c>
      <c r="P9965">
        <v>1</v>
      </c>
      <c r="Q9965">
        <v>1</v>
      </c>
      <c r="S9965">
        <v>1</v>
      </c>
    </row>
    <row r="9966" spans="1:20" x14ac:dyDescent="0.3">
      <c r="A9966" t="s">
        <v>19986</v>
      </c>
      <c r="B9966" s="171" t="s">
        <v>19987</v>
      </c>
      <c r="C9966" s="171" t="s">
        <v>83</v>
      </c>
      <c r="D9966" s="171" t="s">
        <v>15341</v>
      </c>
      <c r="E9966" s="11">
        <v>43586</v>
      </c>
      <c r="F9966">
        <v>3</v>
      </c>
      <c r="G9966">
        <v>5</v>
      </c>
      <c r="I9966">
        <v>14</v>
      </c>
      <c r="J9966">
        <v>16</v>
      </c>
      <c r="L9966">
        <v>28</v>
      </c>
      <c r="N9966">
        <v>14</v>
      </c>
      <c r="P9966">
        <v>1</v>
      </c>
      <c r="Q9966">
        <v>1</v>
      </c>
      <c r="S9966">
        <v>0</v>
      </c>
    </row>
    <row r="9967" spans="1:20" x14ac:dyDescent="0.3">
      <c r="A9967" t="s">
        <v>19988</v>
      </c>
      <c r="B9967" s="171" t="s">
        <v>19989</v>
      </c>
      <c r="C9967" s="171" t="s">
        <v>83</v>
      </c>
      <c r="D9967" s="171" t="s">
        <v>4</v>
      </c>
      <c r="E9967" s="11">
        <v>43586</v>
      </c>
      <c r="F9967">
        <v>6.5</v>
      </c>
      <c r="G9967">
        <v>8.5</v>
      </c>
      <c r="I9967">
        <v>29</v>
      </c>
      <c r="J9967">
        <v>36</v>
      </c>
      <c r="L9967">
        <v>48</v>
      </c>
      <c r="N9967">
        <v>28</v>
      </c>
      <c r="P9967">
        <v>2</v>
      </c>
      <c r="Q9967">
        <v>2</v>
      </c>
      <c r="S9967">
        <v>1</v>
      </c>
    </row>
    <row r="9968" spans="1:20" x14ac:dyDescent="0.3">
      <c r="A9968" t="s">
        <v>19990</v>
      </c>
      <c r="B9968" s="171" t="s">
        <v>19991</v>
      </c>
      <c r="C9968" s="171" t="s">
        <v>86</v>
      </c>
      <c r="D9968" s="171" t="s">
        <v>80</v>
      </c>
      <c r="E9968" s="11">
        <v>43586</v>
      </c>
      <c r="F9968">
        <v>10</v>
      </c>
      <c r="G9968">
        <v>13</v>
      </c>
      <c r="I9968">
        <v>48</v>
      </c>
      <c r="J9968">
        <v>68</v>
      </c>
      <c r="L9968">
        <v>82</v>
      </c>
      <c r="N9968">
        <v>36</v>
      </c>
      <c r="O9968">
        <v>0.97499999999999998</v>
      </c>
      <c r="P9968">
        <v>5</v>
      </c>
      <c r="Q9968">
        <v>7</v>
      </c>
      <c r="S9968">
        <v>12</v>
      </c>
    </row>
    <row r="9969" spans="1:20" x14ac:dyDescent="0.3">
      <c r="A9969" t="s">
        <v>19992</v>
      </c>
      <c r="B9969" s="171" t="s">
        <v>19993</v>
      </c>
      <c r="C9969" s="171" t="s">
        <v>89</v>
      </c>
      <c r="D9969" s="171" t="s">
        <v>80</v>
      </c>
      <c r="E9969" s="11">
        <v>43586</v>
      </c>
      <c r="F9969">
        <v>0</v>
      </c>
      <c r="G9969">
        <v>0</v>
      </c>
      <c r="I9969">
        <v>0</v>
      </c>
      <c r="J9969">
        <v>0</v>
      </c>
      <c r="L9969">
        <v>0</v>
      </c>
      <c r="N9969">
        <v>0</v>
      </c>
      <c r="P9969">
        <v>0</v>
      </c>
      <c r="Q9969">
        <v>0</v>
      </c>
      <c r="S9969">
        <v>0</v>
      </c>
    </row>
    <row r="9970" spans="1:20" x14ac:dyDescent="0.3">
      <c r="A9970" t="s">
        <v>19994</v>
      </c>
      <c r="B9970" s="171" t="s">
        <v>19995</v>
      </c>
      <c r="C9970" s="171" t="s">
        <v>92</v>
      </c>
      <c r="D9970" s="171" t="s">
        <v>80</v>
      </c>
      <c r="E9970" s="11">
        <v>43586</v>
      </c>
      <c r="F9970">
        <v>0</v>
      </c>
      <c r="G9970">
        <v>0</v>
      </c>
      <c r="I9970">
        <v>0</v>
      </c>
      <c r="J9970">
        <v>0</v>
      </c>
      <c r="L9970">
        <v>0</v>
      </c>
      <c r="N9970">
        <v>0</v>
      </c>
      <c r="P9970">
        <v>0</v>
      </c>
      <c r="Q9970">
        <v>0</v>
      </c>
      <c r="S9970">
        <v>0</v>
      </c>
    </row>
    <row r="9971" spans="1:20" x14ac:dyDescent="0.3">
      <c r="A9971" t="s">
        <v>19996</v>
      </c>
      <c r="B9971" s="171" t="s">
        <v>19997</v>
      </c>
      <c r="C9971" s="171" t="s">
        <v>95</v>
      </c>
      <c r="D9971" s="171" t="s">
        <v>80</v>
      </c>
      <c r="E9971" s="11">
        <v>43586</v>
      </c>
      <c r="F9971">
        <v>6.5</v>
      </c>
      <c r="G9971">
        <v>5.5</v>
      </c>
      <c r="I9971">
        <v>29</v>
      </c>
      <c r="J9971">
        <v>38</v>
      </c>
      <c r="L9971">
        <v>32</v>
      </c>
      <c r="N9971">
        <v>25</v>
      </c>
      <c r="P9971">
        <v>2</v>
      </c>
      <c r="Q9971">
        <v>11</v>
      </c>
      <c r="S9971">
        <v>4</v>
      </c>
    </row>
    <row r="9972" spans="1:20" x14ac:dyDescent="0.3">
      <c r="A9972" t="s">
        <v>19998</v>
      </c>
      <c r="B9972" s="171" t="s">
        <v>19999</v>
      </c>
      <c r="C9972" s="171" t="s">
        <v>95</v>
      </c>
      <c r="D9972" s="171" t="s">
        <v>15341</v>
      </c>
      <c r="E9972" s="11">
        <v>43586</v>
      </c>
      <c r="F9972">
        <v>2.5</v>
      </c>
      <c r="G9972">
        <v>3.5</v>
      </c>
      <c r="I9972">
        <v>16</v>
      </c>
      <c r="J9972">
        <v>12</v>
      </c>
      <c r="L9972">
        <v>20</v>
      </c>
      <c r="N9972">
        <v>14</v>
      </c>
      <c r="P9972">
        <v>2</v>
      </c>
      <c r="Q9972">
        <v>3</v>
      </c>
      <c r="S9972">
        <v>2</v>
      </c>
    </row>
    <row r="9973" spans="1:20" x14ac:dyDescent="0.3">
      <c r="A9973" t="s">
        <v>20000</v>
      </c>
      <c r="B9973" s="171" t="s">
        <v>20001</v>
      </c>
      <c r="C9973" s="171" t="s">
        <v>95</v>
      </c>
      <c r="D9973" s="171" t="s">
        <v>4</v>
      </c>
      <c r="E9973" s="11">
        <v>43586</v>
      </c>
      <c r="F9973">
        <v>9</v>
      </c>
      <c r="G9973">
        <v>9</v>
      </c>
      <c r="I9973">
        <v>45</v>
      </c>
      <c r="J9973">
        <v>50</v>
      </c>
      <c r="L9973">
        <v>52</v>
      </c>
      <c r="N9973">
        <v>39</v>
      </c>
      <c r="P9973">
        <v>4</v>
      </c>
      <c r="Q9973">
        <v>14</v>
      </c>
      <c r="S9973">
        <v>6</v>
      </c>
    </row>
    <row r="9974" spans="1:20" x14ac:dyDescent="0.3">
      <c r="A9974" t="s">
        <v>20002</v>
      </c>
      <c r="B9974" s="171" t="s">
        <v>20003</v>
      </c>
      <c r="C9974" s="171" t="s">
        <v>19659</v>
      </c>
      <c r="D9974" s="171" t="s">
        <v>80</v>
      </c>
      <c r="E9974" s="11">
        <v>43586</v>
      </c>
      <c r="F9974">
        <v>0</v>
      </c>
      <c r="G9974">
        <v>0</v>
      </c>
      <c r="I9974">
        <v>0</v>
      </c>
      <c r="J9974">
        <v>0</v>
      </c>
      <c r="L9974">
        <v>0</v>
      </c>
      <c r="N9974">
        <v>0</v>
      </c>
      <c r="P9974">
        <v>0</v>
      </c>
      <c r="Q9974">
        <v>0</v>
      </c>
      <c r="S9974">
        <v>0</v>
      </c>
    </row>
    <row r="9975" spans="1:20" x14ac:dyDescent="0.3">
      <c r="A9975" t="s">
        <v>20004</v>
      </c>
      <c r="B9975" s="171" t="s">
        <v>20005</v>
      </c>
      <c r="C9975" s="171" t="s">
        <v>98</v>
      </c>
      <c r="D9975" s="171" t="s">
        <v>80</v>
      </c>
      <c r="E9975" s="11">
        <v>43586</v>
      </c>
      <c r="F9975">
        <v>17</v>
      </c>
      <c r="G9975">
        <v>15.5</v>
      </c>
      <c r="I9975">
        <v>51</v>
      </c>
      <c r="J9975">
        <v>97</v>
      </c>
      <c r="L9975">
        <v>89</v>
      </c>
      <c r="N9975">
        <v>44</v>
      </c>
      <c r="P9975">
        <v>1</v>
      </c>
      <c r="Q9975">
        <v>1</v>
      </c>
      <c r="S9975">
        <v>7</v>
      </c>
    </row>
    <row r="9976" spans="1:20" x14ac:dyDescent="0.3">
      <c r="A9976" t="s">
        <v>20006</v>
      </c>
      <c r="B9976" s="171" t="s">
        <v>20007</v>
      </c>
      <c r="C9976" s="171" t="s">
        <v>101</v>
      </c>
      <c r="D9976" s="171" t="s">
        <v>80</v>
      </c>
      <c r="E9976" s="11">
        <v>43586</v>
      </c>
      <c r="F9976">
        <v>39</v>
      </c>
      <c r="G9976">
        <v>40.5</v>
      </c>
      <c r="I9976">
        <v>377</v>
      </c>
      <c r="J9976">
        <v>424</v>
      </c>
      <c r="L9976">
        <v>463</v>
      </c>
      <c r="N9976">
        <v>342</v>
      </c>
      <c r="P9976">
        <v>16</v>
      </c>
      <c r="Q9976">
        <v>42</v>
      </c>
      <c r="S9976">
        <v>35</v>
      </c>
      <c r="T9976">
        <v>7.6923076923076927E-2</v>
      </c>
    </row>
    <row r="9977" spans="1:20" x14ac:dyDescent="0.3">
      <c r="A9977" t="s">
        <v>20008</v>
      </c>
      <c r="B9977" s="171" t="s">
        <v>20009</v>
      </c>
      <c r="C9977" s="171" t="s">
        <v>6843</v>
      </c>
      <c r="D9977" s="171" t="s">
        <v>80</v>
      </c>
      <c r="E9977" s="11">
        <v>43586</v>
      </c>
      <c r="F9977">
        <v>4.5</v>
      </c>
      <c r="G9977">
        <v>7</v>
      </c>
      <c r="I9977">
        <v>14</v>
      </c>
      <c r="J9977">
        <v>26</v>
      </c>
      <c r="L9977">
        <v>41</v>
      </c>
      <c r="N9977">
        <v>14</v>
      </c>
      <c r="P9977">
        <v>0</v>
      </c>
      <c r="Q9977">
        <v>0</v>
      </c>
      <c r="S9977">
        <v>0</v>
      </c>
      <c r="T9977">
        <v>7.0000000000000007E-2</v>
      </c>
    </row>
    <row r="9978" spans="1:20" x14ac:dyDescent="0.3">
      <c r="A9978" t="s">
        <v>20010</v>
      </c>
      <c r="B9978" s="171" t="s">
        <v>20011</v>
      </c>
      <c r="C9978" s="171" t="s">
        <v>12995</v>
      </c>
      <c r="D9978" s="171" t="s">
        <v>80</v>
      </c>
      <c r="E9978" s="11">
        <v>43586</v>
      </c>
      <c r="F9978">
        <v>80.5</v>
      </c>
      <c r="G9978">
        <v>85</v>
      </c>
      <c r="I9978">
        <v>534</v>
      </c>
      <c r="J9978">
        <v>673</v>
      </c>
      <c r="L9978">
        <v>727</v>
      </c>
      <c r="N9978">
        <v>475</v>
      </c>
      <c r="O9978">
        <v>0.97499999999999998</v>
      </c>
      <c r="P9978">
        <v>25</v>
      </c>
      <c r="Q9978">
        <v>62</v>
      </c>
      <c r="S9978">
        <v>59</v>
      </c>
      <c r="T9978">
        <v>7.0000000000000007E-2</v>
      </c>
    </row>
    <row r="9979" spans="1:20" x14ac:dyDescent="0.3">
      <c r="A9979" t="s">
        <v>20012</v>
      </c>
      <c r="B9979" s="171" t="s">
        <v>20013</v>
      </c>
      <c r="C9979" s="171" t="s">
        <v>15504</v>
      </c>
      <c r="D9979" s="171" t="s">
        <v>15341</v>
      </c>
      <c r="E9979" s="11">
        <v>43586</v>
      </c>
      <c r="F9979">
        <v>5.5</v>
      </c>
      <c r="G9979">
        <v>8.5</v>
      </c>
      <c r="I9979">
        <v>30</v>
      </c>
      <c r="J9979">
        <v>28</v>
      </c>
      <c r="L9979">
        <v>48</v>
      </c>
      <c r="N9979">
        <v>28</v>
      </c>
      <c r="O9979" t="s">
        <v>16361</v>
      </c>
      <c r="P9979">
        <v>3</v>
      </c>
      <c r="Q9979">
        <v>4</v>
      </c>
      <c r="S9979">
        <v>2</v>
      </c>
      <c r="T9979">
        <v>0.18</v>
      </c>
    </row>
    <row r="9980" spans="1:20" x14ac:dyDescent="0.3">
      <c r="A9980" t="s">
        <v>20014</v>
      </c>
      <c r="B9980" s="171" t="s">
        <v>20015</v>
      </c>
      <c r="C9980" s="171" t="s">
        <v>104</v>
      </c>
      <c r="D9980" s="171" t="s">
        <v>4</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3">
      <c r="A9981" t="s">
        <v>20016</v>
      </c>
      <c r="B9981" s="171" t="s">
        <v>20017</v>
      </c>
      <c r="C9981" s="171" t="s">
        <v>15511</v>
      </c>
      <c r="D9981" s="171" t="s">
        <v>80</v>
      </c>
      <c r="E9981" s="11">
        <v>43586</v>
      </c>
      <c r="F9981">
        <v>27</v>
      </c>
      <c r="G9981">
        <v>24.5</v>
      </c>
      <c r="I9981">
        <v>95</v>
      </c>
      <c r="J9981">
        <v>155</v>
      </c>
      <c r="L9981">
        <v>141</v>
      </c>
      <c r="N9981">
        <v>83</v>
      </c>
      <c r="P9981">
        <v>4</v>
      </c>
      <c r="Q9981">
        <v>13</v>
      </c>
      <c r="S9981">
        <v>12</v>
      </c>
      <c r="T9981">
        <v>0</v>
      </c>
    </row>
    <row r="9982" spans="1:20" x14ac:dyDescent="0.3">
      <c r="A9982" t="s">
        <v>20018</v>
      </c>
      <c r="B9982" s="171" t="s">
        <v>20019</v>
      </c>
      <c r="C9982" s="171" t="s">
        <v>76</v>
      </c>
      <c r="D9982" s="171" t="s">
        <v>80</v>
      </c>
      <c r="E9982" s="11">
        <v>43586</v>
      </c>
      <c r="F9982">
        <v>0</v>
      </c>
      <c r="G9982">
        <v>0</v>
      </c>
      <c r="I9982">
        <v>0</v>
      </c>
      <c r="J9982">
        <v>0</v>
      </c>
      <c r="L9982">
        <v>0</v>
      </c>
      <c r="N9982">
        <v>0</v>
      </c>
      <c r="P9982">
        <v>0</v>
      </c>
      <c r="Q9982">
        <v>0</v>
      </c>
      <c r="S9982">
        <v>0</v>
      </c>
      <c r="T9982">
        <v>0.2</v>
      </c>
    </row>
    <row r="9983" spans="1:20" x14ac:dyDescent="0.3">
      <c r="A9983" t="s">
        <v>20020</v>
      </c>
      <c r="B9983" s="171" t="s">
        <v>20021</v>
      </c>
      <c r="C9983" s="171" t="s">
        <v>10522</v>
      </c>
      <c r="D9983" s="171" t="s">
        <v>4</v>
      </c>
      <c r="E9983" s="11">
        <v>43586</v>
      </c>
      <c r="F9983">
        <v>0</v>
      </c>
      <c r="G9983">
        <v>0</v>
      </c>
      <c r="I9983">
        <v>0</v>
      </c>
      <c r="J9983">
        <v>0</v>
      </c>
      <c r="L9983">
        <v>0</v>
      </c>
      <c r="N9983">
        <v>0</v>
      </c>
      <c r="P9983">
        <v>0</v>
      </c>
      <c r="Q9983">
        <v>0</v>
      </c>
      <c r="S9983">
        <v>0</v>
      </c>
      <c r="T9983">
        <v>0.44</v>
      </c>
    </row>
    <row r="9984" spans="1:20" x14ac:dyDescent="0.3">
      <c r="A9984" t="s">
        <v>20022</v>
      </c>
      <c r="B9984" s="171" t="s">
        <v>20023</v>
      </c>
      <c r="C9984" s="171" t="s">
        <v>79</v>
      </c>
      <c r="D9984" s="171" t="s">
        <v>4</v>
      </c>
      <c r="E9984" s="11">
        <v>43586</v>
      </c>
      <c r="F9984">
        <v>0</v>
      </c>
      <c r="G9984">
        <v>0</v>
      </c>
      <c r="I9984">
        <v>0</v>
      </c>
      <c r="J9984">
        <v>0</v>
      </c>
      <c r="L9984">
        <v>0</v>
      </c>
      <c r="N9984">
        <v>0</v>
      </c>
      <c r="P9984">
        <v>0</v>
      </c>
      <c r="Q9984">
        <v>0</v>
      </c>
      <c r="S9984">
        <v>0</v>
      </c>
      <c r="T9984">
        <v>0.33</v>
      </c>
    </row>
    <row r="9985" spans="1:20" x14ac:dyDescent="0.3">
      <c r="A9985" t="s">
        <v>20024</v>
      </c>
      <c r="B9985" s="171" t="s">
        <v>20025</v>
      </c>
      <c r="C9985" s="171" t="s">
        <v>86</v>
      </c>
      <c r="D9985" s="171" t="s">
        <v>4</v>
      </c>
      <c r="E9985" s="11">
        <v>43586</v>
      </c>
      <c r="F9985">
        <v>10</v>
      </c>
      <c r="G9985">
        <v>13</v>
      </c>
      <c r="I9985">
        <v>48</v>
      </c>
      <c r="J9985">
        <v>68</v>
      </c>
      <c r="L9985">
        <v>82</v>
      </c>
      <c r="N9985">
        <v>36</v>
      </c>
      <c r="O9985">
        <v>0.97499999999999998</v>
      </c>
      <c r="P9985">
        <v>5</v>
      </c>
      <c r="Q9985">
        <v>7</v>
      </c>
      <c r="S9985">
        <v>12</v>
      </c>
      <c r="T9985">
        <v>0.5</v>
      </c>
    </row>
    <row r="9986" spans="1:20" x14ac:dyDescent="0.3">
      <c r="A9986" t="s">
        <v>20026</v>
      </c>
      <c r="B9986" s="171" t="s">
        <v>20027</v>
      </c>
      <c r="C9986" s="171" t="s">
        <v>89</v>
      </c>
      <c r="D9986" s="171" t="s">
        <v>4</v>
      </c>
      <c r="E9986" s="11">
        <v>43586</v>
      </c>
      <c r="F9986">
        <v>0</v>
      </c>
      <c r="G9986">
        <v>0</v>
      </c>
      <c r="I9986">
        <v>0</v>
      </c>
      <c r="J9986">
        <v>0</v>
      </c>
      <c r="L9986">
        <v>0</v>
      </c>
      <c r="N9986">
        <v>0</v>
      </c>
      <c r="P9986">
        <v>0</v>
      </c>
      <c r="Q9986">
        <v>0</v>
      </c>
      <c r="S9986">
        <v>0</v>
      </c>
    </row>
    <row r="9987" spans="1:20" x14ac:dyDescent="0.3">
      <c r="A9987" t="s">
        <v>20028</v>
      </c>
      <c r="B9987" s="171" t="s">
        <v>20029</v>
      </c>
      <c r="C9987" s="171" t="s">
        <v>92</v>
      </c>
      <c r="D9987" s="171" t="s">
        <v>4</v>
      </c>
      <c r="E9987" s="11">
        <v>43586</v>
      </c>
      <c r="F9987">
        <v>0</v>
      </c>
      <c r="G9987">
        <v>0</v>
      </c>
      <c r="I9987">
        <v>0</v>
      </c>
      <c r="J9987">
        <v>0</v>
      </c>
      <c r="L9987">
        <v>0</v>
      </c>
      <c r="N9987">
        <v>0</v>
      </c>
      <c r="P9987">
        <v>0</v>
      </c>
      <c r="Q9987">
        <v>0</v>
      </c>
      <c r="S9987">
        <v>0</v>
      </c>
    </row>
    <row r="9988" spans="1:20" x14ac:dyDescent="0.3">
      <c r="A9988" t="s">
        <v>20030</v>
      </c>
      <c r="B9988" s="171" t="s">
        <v>20031</v>
      </c>
      <c r="C9988" s="171" t="s">
        <v>19659</v>
      </c>
      <c r="D9988" s="171" t="s">
        <v>4</v>
      </c>
      <c r="E9988" s="11">
        <v>43586</v>
      </c>
      <c r="F9988">
        <v>0</v>
      </c>
      <c r="G9988">
        <v>0</v>
      </c>
      <c r="I9988">
        <v>0</v>
      </c>
      <c r="J9988">
        <v>0</v>
      </c>
      <c r="L9988">
        <v>0</v>
      </c>
      <c r="N9988">
        <v>0</v>
      </c>
      <c r="P9988">
        <v>0</v>
      </c>
      <c r="Q9988">
        <v>0</v>
      </c>
      <c r="S9988">
        <v>0</v>
      </c>
    </row>
    <row r="9989" spans="1:20" x14ac:dyDescent="0.3">
      <c r="A9989" t="s">
        <v>20032</v>
      </c>
      <c r="B9989" s="171" t="s">
        <v>20033</v>
      </c>
      <c r="C9989" s="171" t="s">
        <v>98</v>
      </c>
      <c r="D9989" s="171" t="s">
        <v>4</v>
      </c>
      <c r="E9989" s="11">
        <v>43586</v>
      </c>
      <c r="F9989">
        <v>17</v>
      </c>
      <c r="G9989">
        <v>15.5</v>
      </c>
      <c r="I9989">
        <v>51</v>
      </c>
      <c r="J9989">
        <v>97</v>
      </c>
      <c r="L9989">
        <v>89</v>
      </c>
      <c r="N9989">
        <v>44</v>
      </c>
      <c r="P9989">
        <v>1</v>
      </c>
      <c r="Q9989">
        <v>1</v>
      </c>
      <c r="S9989">
        <v>7</v>
      </c>
    </row>
    <row r="9990" spans="1:20" x14ac:dyDescent="0.3">
      <c r="A9990" t="s">
        <v>20034</v>
      </c>
      <c r="B9990" s="171" t="s">
        <v>20035</v>
      </c>
      <c r="C9990" s="171" t="s">
        <v>101</v>
      </c>
      <c r="D9990" s="171" t="s">
        <v>4</v>
      </c>
      <c r="E9990" s="11">
        <v>43586</v>
      </c>
      <c r="F9990">
        <v>39</v>
      </c>
      <c r="G9990">
        <v>40.5</v>
      </c>
      <c r="I9990">
        <v>377</v>
      </c>
      <c r="J9990">
        <v>424</v>
      </c>
      <c r="L9990">
        <v>463</v>
      </c>
      <c r="N9990">
        <v>342</v>
      </c>
      <c r="P9990">
        <v>16</v>
      </c>
      <c r="Q9990">
        <v>42</v>
      </c>
      <c r="S9990">
        <v>35</v>
      </c>
    </row>
    <row r="9991" spans="1:20" x14ac:dyDescent="0.3">
      <c r="A9991" t="s">
        <v>20036</v>
      </c>
      <c r="B9991" s="171" t="s">
        <v>20037</v>
      </c>
      <c r="C9991" s="171" t="s">
        <v>6843</v>
      </c>
      <c r="D9991" s="171" t="s">
        <v>4</v>
      </c>
      <c r="E9991" s="11">
        <v>43586</v>
      </c>
      <c r="F9991">
        <v>4.5</v>
      </c>
      <c r="G9991">
        <v>7</v>
      </c>
      <c r="I9991">
        <v>14</v>
      </c>
      <c r="J9991">
        <v>26</v>
      </c>
      <c r="L9991">
        <v>41</v>
      </c>
      <c r="N9991">
        <v>14</v>
      </c>
      <c r="P9991">
        <v>0</v>
      </c>
      <c r="Q9991">
        <v>0</v>
      </c>
      <c r="S9991">
        <v>0</v>
      </c>
    </row>
    <row r="9992" spans="1:20" x14ac:dyDescent="0.3">
      <c r="A9992" t="s">
        <v>20038</v>
      </c>
      <c r="B9992" s="171" t="s">
        <v>20039</v>
      </c>
      <c r="C9992" s="171" t="s">
        <v>18229</v>
      </c>
      <c r="D9992" s="171" t="s">
        <v>80</v>
      </c>
      <c r="E9992" s="11">
        <v>43586</v>
      </c>
      <c r="F9992">
        <v>2</v>
      </c>
      <c r="G9992">
        <v>3</v>
      </c>
      <c r="I9992">
        <v>8</v>
      </c>
      <c r="J9992">
        <v>16</v>
      </c>
      <c r="L9992">
        <v>18</v>
      </c>
      <c r="N9992">
        <v>5</v>
      </c>
      <c r="O9992">
        <v>0.75</v>
      </c>
      <c r="P9992">
        <v>0</v>
      </c>
      <c r="Q9992">
        <v>0</v>
      </c>
      <c r="S9992">
        <v>3</v>
      </c>
    </row>
    <row r="9993" spans="1:20" x14ac:dyDescent="0.3">
      <c r="A9993" t="s">
        <v>20040</v>
      </c>
      <c r="B9993" s="171" t="s">
        <v>20041</v>
      </c>
      <c r="C9993" s="171" t="s">
        <v>18126</v>
      </c>
      <c r="D9993" s="171" t="s">
        <v>4</v>
      </c>
      <c r="E9993" s="11">
        <v>43586</v>
      </c>
      <c r="F9993">
        <v>2</v>
      </c>
      <c r="G9993">
        <v>3</v>
      </c>
      <c r="I9993">
        <v>8</v>
      </c>
      <c r="J9993">
        <v>16</v>
      </c>
      <c r="L9993">
        <v>18</v>
      </c>
      <c r="N9993">
        <v>5</v>
      </c>
      <c r="O9993">
        <v>0.75</v>
      </c>
      <c r="P9993">
        <v>0</v>
      </c>
      <c r="Q9993">
        <v>0</v>
      </c>
      <c r="S9993">
        <v>3</v>
      </c>
    </row>
    <row r="9994" spans="1:20" x14ac:dyDescent="0.3">
      <c r="A9994" t="s">
        <v>20042</v>
      </c>
      <c r="B9994" s="171" t="s">
        <v>20043</v>
      </c>
      <c r="C9994" s="171" t="s">
        <v>107</v>
      </c>
      <c r="D9994" s="171" t="s">
        <v>80</v>
      </c>
      <c r="E9994" s="11">
        <v>43586</v>
      </c>
      <c r="F9994">
        <v>15</v>
      </c>
      <c r="G9994">
        <v>13.5</v>
      </c>
      <c r="I9994">
        <v>142</v>
      </c>
      <c r="J9994">
        <v>127</v>
      </c>
      <c r="L9994">
        <v>113</v>
      </c>
      <c r="N9994">
        <v>120</v>
      </c>
      <c r="P9994">
        <v>0</v>
      </c>
      <c r="Q9994">
        <v>0</v>
      </c>
      <c r="S9994">
        <v>22</v>
      </c>
    </row>
    <row r="9995" spans="1:20" x14ac:dyDescent="0.3">
      <c r="A9995" t="s">
        <v>20044</v>
      </c>
      <c r="B9995" s="171" t="s">
        <v>20045</v>
      </c>
      <c r="C9995" s="171" t="s">
        <v>113</v>
      </c>
      <c r="D9995" s="171" t="s">
        <v>4</v>
      </c>
      <c r="E9995" s="11">
        <v>43586</v>
      </c>
      <c r="F9995">
        <v>5</v>
      </c>
      <c r="G9995">
        <v>4.5</v>
      </c>
      <c r="I9995">
        <v>23</v>
      </c>
      <c r="J9995">
        <v>29</v>
      </c>
      <c r="L9995">
        <v>26</v>
      </c>
      <c r="N9995">
        <v>19</v>
      </c>
      <c r="P9995">
        <v>0</v>
      </c>
      <c r="Q9995">
        <v>0</v>
      </c>
      <c r="S9995">
        <v>4</v>
      </c>
    </row>
    <row r="9996" spans="1:20" x14ac:dyDescent="0.3">
      <c r="A9996" t="s">
        <v>20046</v>
      </c>
      <c r="B9996" s="171" t="s">
        <v>20047</v>
      </c>
      <c r="C9996" s="171" t="s">
        <v>116</v>
      </c>
      <c r="D9996" s="171" t="s">
        <v>4</v>
      </c>
      <c r="E9996" s="11">
        <v>43586</v>
      </c>
      <c r="F9996">
        <v>8</v>
      </c>
      <c r="G9996">
        <v>5</v>
      </c>
      <c r="I9996">
        <v>105</v>
      </c>
      <c r="J9996">
        <v>88</v>
      </c>
      <c r="L9996">
        <v>64</v>
      </c>
      <c r="N9996">
        <v>88</v>
      </c>
      <c r="P9996">
        <v>0</v>
      </c>
      <c r="Q9996">
        <v>0</v>
      </c>
      <c r="S9996">
        <v>17</v>
      </c>
    </row>
    <row r="9997" spans="1:20" x14ac:dyDescent="0.3">
      <c r="A9997" t="s">
        <v>20048</v>
      </c>
      <c r="B9997" s="171" t="s">
        <v>20049</v>
      </c>
      <c r="C9997" s="171" t="s">
        <v>9887</v>
      </c>
      <c r="D9997" s="171" t="s">
        <v>80</v>
      </c>
      <c r="E9997" s="11">
        <v>43586</v>
      </c>
      <c r="F9997">
        <v>0</v>
      </c>
      <c r="G9997">
        <v>0</v>
      </c>
      <c r="I9997">
        <v>0</v>
      </c>
      <c r="J9997">
        <v>0</v>
      </c>
      <c r="L9997">
        <v>0</v>
      </c>
      <c r="N9997">
        <v>0</v>
      </c>
      <c r="P9997">
        <v>0</v>
      </c>
      <c r="Q9997">
        <v>0</v>
      </c>
      <c r="S9997">
        <v>0</v>
      </c>
    </row>
    <row r="9998" spans="1:20" x14ac:dyDescent="0.3">
      <c r="A9998" t="s">
        <v>20050</v>
      </c>
      <c r="B9998" s="171" t="s">
        <v>20051</v>
      </c>
      <c r="C9998" s="171" t="s">
        <v>9862</v>
      </c>
      <c r="D9998" s="171" t="s">
        <v>4</v>
      </c>
      <c r="E9998" s="11">
        <v>43586</v>
      </c>
      <c r="F9998">
        <v>0</v>
      </c>
      <c r="G9998">
        <v>0</v>
      </c>
      <c r="I9998">
        <v>0</v>
      </c>
      <c r="J9998">
        <v>0</v>
      </c>
      <c r="L9998">
        <v>0</v>
      </c>
      <c r="N9998">
        <v>0</v>
      </c>
      <c r="P9998">
        <v>0</v>
      </c>
      <c r="Q9998">
        <v>0</v>
      </c>
      <c r="S9998">
        <v>0</v>
      </c>
    </row>
    <row r="9999" spans="1:20" x14ac:dyDescent="0.3">
      <c r="A9999" t="s">
        <v>20052</v>
      </c>
      <c r="B9999" s="171" t="s">
        <v>20053</v>
      </c>
      <c r="C9999" s="171" t="s">
        <v>10525</v>
      </c>
      <c r="D9999" s="171" t="s">
        <v>4</v>
      </c>
      <c r="E9999" s="11">
        <v>43586</v>
      </c>
      <c r="F9999">
        <v>0</v>
      </c>
      <c r="G9999">
        <v>0</v>
      </c>
      <c r="I9999">
        <v>0</v>
      </c>
      <c r="J9999">
        <v>0</v>
      </c>
      <c r="L9999">
        <v>0</v>
      </c>
      <c r="N9999">
        <v>0</v>
      </c>
      <c r="P9999">
        <v>0</v>
      </c>
      <c r="Q9999">
        <v>0</v>
      </c>
      <c r="S9999">
        <v>0</v>
      </c>
    </row>
    <row r="10000" spans="1:20" x14ac:dyDescent="0.3">
      <c r="A10000" t="s">
        <v>20054</v>
      </c>
      <c r="B10000" s="171" t="s">
        <v>20055</v>
      </c>
      <c r="C10000" s="171" t="s">
        <v>11260</v>
      </c>
      <c r="D10000" s="171" t="s">
        <v>80</v>
      </c>
      <c r="E10000" s="11">
        <v>43586</v>
      </c>
      <c r="F10000">
        <v>0</v>
      </c>
      <c r="G10000">
        <v>0</v>
      </c>
      <c r="I10000">
        <v>0</v>
      </c>
      <c r="J10000">
        <v>0</v>
      </c>
      <c r="L10000">
        <v>0</v>
      </c>
      <c r="N10000">
        <v>0</v>
      </c>
      <c r="P10000">
        <v>0</v>
      </c>
      <c r="Q10000">
        <v>0</v>
      </c>
      <c r="S10000">
        <v>0</v>
      </c>
    </row>
    <row r="10001" spans="1:19" x14ac:dyDescent="0.3">
      <c r="A10001" t="s">
        <v>20056</v>
      </c>
      <c r="B10001" s="171" t="s">
        <v>20057</v>
      </c>
      <c r="C10001" s="171" t="s">
        <v>10528</v>
      </c>
      <c r="D10001" s="171" t="s">
        <v>4</v>
      </c>
      <c r="E10001" s="11">
        <v>43586</v>
      </c>
      <c r="F10001">
        <v>0</v>
      </c>
      <c r="G10001">
        <v>0</v>
      </c>
      <c r="I10001">
        <v>0</v>
      </c>
      <c r="J10001">
        <v>0</v>
      </c>
      <c r="L10001">
        <v>0</v>
      </c>
      <c r="N10001">
        <v>0</v>
      </c>
      <c r="P10001">
        <v>0</v>
      </c>
      <c r="Q10001">
        <v>0</v>
      </c>
      <c r="S10001">
        <v>0</v>
      </c>
    </row>
    <row r="10002" spans="1:19" x14ac:dyDescent="0.3">
      <c r="A10002" t="s">
        <v>20058</v>
      </c>
      <c r="B10002" s="171" t="s">
        <v>20059</v>
      </c>
      <c r="C10002" s="171" t="s">
        <v>119</v>
      </c>
      <c r="D10002" s="171" t="s">
        <v>4</v>
      </c>
      <c r="E10002" s="11">
        <v>43586</v>
      </c>
      <c r="F10002">
        <v>0</v>
      </c>
      <c r="G10002">
        <v>0</v>
      </c>
      <c r="I10002">
        <v>0</v>
      </c>
      <c r="J10002">
        <v>0</v>
      </c>
      <c r="L10002">
        <v>0</v>
      </c>
      <c r="N10002">
        <v>0</v>
      </c>
      <c r="P10002">
        <v>0</v>
      </c>
      <c r="Q10002">
        <v>0</v>
      </c>
      <c r="S10002">
        <v>0</v>
      </c>
    </row>
    <row r="10003" spans="1:19" x14ac:dyDescent="0.3">
      <c r="A10003" t="s">
        <v>20060</v>
      </c>
      <c r="B10003" s="171" t="s">
        <v>20061</v>
      </c>
      <c r="C10003" s="171" t="s">
        <v>122</v>
      </c>
      <c r="D10003" s="171" t="s">
        <v>80</v>
      </c>
      <c r="E10003" s="11">
        <v>43586</v>
      </c>
      <c r="F10003">
        <v>0</v>
      </c>
      <c r="G10003">
        <v>0</v>
      </c>
      <c r="I10003">
        <v>0</v>
      </c>
      <c r="J10003">
        <v>0</v>
      </c>
      <c r="L10003">
        <v>0</v>
      </c>
      <c r="N10003">
        <v>0</v>
      </c>
      <c r="P10003">
        <v>0</v>
      </c>
      <c r="Q10003">
        <v>0</v>
      </c>
      <c r="S10003">
        <v>0</v>
      </c>
    </row>
    <row r="10004" spans="1:19" x14ac:dyDescent="0.3">
      <c r="A10004" t="s">
        <v>20062</v>
      </c>
      <c r="B10004" s="171" t="s">
        <v>20063</v>
      </c>
      <c r="C10004" s="171" t="s">
        <v>125</v>
      </c>
      <c r="D10004" s="171" t="s">
        <v>80</v>
      </c>
      <c r="E10004" s="11">
        <v>43586</v>
      </c>
      <c r="F10004">
        <v>0</v>
      </c>
      <c r="G10004">
        <v>0</v>
      </c>
      <c r="I10004">
        <v>0</v>
      </c>
      <c r="J10004">
        <v>0</v>
      </c>
      <c r="L10004">
        <v>0</v>
      </c>
      <c r="N10004">
        <v>0</v>
      </c>
      <c r="O10004" t="e">
        <v>#DIV/0!</v>
      </c>
      <c r="P10004">
        <v>0</v>
      </c>
      <c r="Q10004">
        <v>0</v>
      </c>
      <c r="S10004">
        <v>0</v>
      </c>
    </row>
    <row r="10005" spans="1:19" x14ac:dyDescent="0.3">
      <c r="A10005" t="s">
        <v>20064</v>
      </c>
      <c r="B10005" s="171" t="s">
        <v>20065</v>
      </c>
      <c r="C10005" s="171" t="s">
        <v>128</v>
      </c>
      <c r="D10005" s="171" t="s">
        <v>4</v>
      </c>
      <c r="E10005" s="11">
        <v>43586</v>
      </c>
      <c r="F10005">
        <v>0</v>
      </c>
      <c r="G10005">
        <v>0</v>
      </c>
      <c r="I10005">
        <v>0</v>
      </c>
      <c r="J10005">
        <v>0</v>
      </c>
      <c r="L10005">
        <v>0</v>
      </c>
      <c r="N10005">
        <v>0</v>
      </c>
      <c r="P10005">
        <v>0</v>
      </c>
      <c r="Q10005">
        <v>0</v>
      </c>
      <c r="S10005">
        <v>0</v>
      </c>
    </row>
    <row r="10006" spans="1:19" x14ac:dyDescent="0.3">
      <c r="A10006" t="s">
        <v>20066</v>
      </c>
      <c r="B10006" s="171" t="s">
        <v>20067</v>
      </c>
      <c r="C10006" s="171" t="s">
        <v>131</v>
      </c>
      <c r="D10006" s="171" t="s">
        <v>4</v>
      </c>
      <c r="E10006" s="11">
        <v>43586</v>
      </c>
      <c r="F10006">
        <v>0</v>
      </c>
      <c r="G10006">
        <v>0</v>
      </c>
      <c r="I10006">
        <v>0</v>
      </c>
      <c r="J10006">
        <v>0</v>
      </c>
      <c r="L10006">
        <v>0</v>
      </c>
      <c r="N10006">
        <v>0</v>
      </c>
      <c r="P10006">
        <v>0</v>
      </c>
      <c r="Q10006">
        <v>0</v>
      </c>
      <c r="S10006">
        <v>0</v>
      </c>
    </row>
    <row r="10007" spans="1:19" x14ac:dyDescent="0.3">
      <c r="A10007" t="s">
        <v>20068</v>
      </c>
      <c r="B10007" s="171" t="s">
        <v>20069</v>
      </c>
      <c r="C10007" s="171" t="s">
        <v>10531</v>
      </c>
      <c r="D10007" s="171" t="s">
        <v>4</v>
      </c>
      <c r="E10007" s="11">
        <v>43586</v>
      </c>
      <c r="F10007">
        <v>0</v>
      </c>
      <c r="G10007">
        <v>0</v>
      </c>
      <c r="I10007">
        <v>0</v>
      </c>
      <c r="J10007">
        <v>0</v>
      </c>
      <c r="L10007">
        <v>0</v>
      </c>
      <c r="N10007">
        <v>0</v>
      </c>
      <c r="P10007">
        <v>0</v>
      </c>
      <c r="Q10007">
        <v>0</v>
      </c>
      <c r="S10007">
        <v>0</v>
      </c>
    </row>
    <row r="10008" spans="1:19" x14ac:dyDescent="0.3">
      <c r="A10008" t="s">
        <v>20070</v>
      </c>
      <c r="B10008" s="171" t="s">
        <v>20071</v>
      </c>
      <c r="C10008" s="171" t="s">
        <v>137</v>
      </c>
      <c r="D10008" s="171" t="s">
        <v>80</v>
      </c>
      <c r="E10008" s="11">
        <v>43586</v>
      </c>
      <c r="F10008">
        <v>5</v>
      </c>
      <c r="G10008">
        <v>6</v>
      </c>
      <c r="I10008">
        <v>53</v>
      </c>
      <c r="J10008">
        <v>55</v>
      </c>
      <c r="L10008">
        <v>66</v>
      </c>
      <c r="N10008">
        <v>52</v>
      </c>
      <c r="P10008">
        <v>0</v>
      </c>
      <c r="Q10008">
        <v>0</v>
      </c>
      <c r="S10008">
        <v>1</v>
      </c>
    </row>
    <row r="10009" spans="1:19" x14ac:dyDescent="0.3">
      <c r="A10009" t="s">
        <v>20072</v>
      </c>
      <c r="B10009" s="171" t="s">
        <v>20073</v>
      </c>
      <c r="C10009" s="171" t="s">
        <v>140</v>
      </c>
      <c r="D10009" s="171" t="s">
        <v>4</v>
      </c>
      <c r="E10009" s="11">
        <v>43586</v>
      </c>
      <c r="F10009">
        <v>5</v>
      </c>
      <c r="G10009">
        <v>6</v>
      </c>
      <c r="I10009">
        <v>53</v>
      </c>
      <c r="J10009">
        <v>55</v>
      </c>
      <c r="L10009">
        <v>66</v>
      </c>
      <c r="N10009">
        <v>52</v>
      </c>
      <c r="P10009">
        <v>0</v>
      </c>
      <c r="Q10009">
        <v>0</v>
      </c>
      <c r="S10009">
        <v>1</v>
      </c>
    </row>
    <row r="10010" spans="1:19" x14ac:dyDescent="0.3">
      <c r="A10010" t="s">
        <v>20074</v>
      </c>
      <c r="B10010" s="171" t="s">
        <v>20075</v>
      </c>
      <c r="C10010" s="171" t="s">
        <v>8615</v>
      </c>
      <c r="D10010" s="171" t="s">
        <v>80</v>
      </c>
      <c r="E10010" s="11">
        <v>43586</v>
      </c>
      <c r="F10010">
        <v>0</v>
      </c>
      <c r="G10010">
        <v>0</v>
      </c>
      <c r="I10010">
        <v>0</v>
      </c>
      <c r="J10010">
        <v>0</v>
      </c>
      <c r="L10010">
        <v>0</v>
      </c>
      <c r="N10010">
        <v>0</v>
      </c>
      <c r="P10010">
        <v>0</v>
      </c>
      <c r="Q10010">
        <v>0</v>
      </c>
      <c r="S10010">
        <v>0</v>
      </c>
    </row>
    <row r="10011" spans="1:19" x14ac:dyDescent="0.3">
      <c r="A10011" t="s">
        <v>20076</v>
      </c>
      <c r="B10011" s="171" t="s">
        <v>20077</v>
      </c>
      <c r="C10011" s="171" t="s">
        <v>8590</v>
      </c>
      <c r="D10011" s="171" t="s">
        <v>4</v>
      </c>
      <c r="E10011" s="11">
        <v>43586</v>
      </c>
      <c r="F10011">
        <v>0</v>
      </c>
      <c r="G10011">
        <v>0</v>
      </c>
      <c r="I10011">
        <v>0</v>
      </c>
      <c r="J10011">
        <v>0</v>
      </c>
      <c r="L10011">
        <v>0</v>
      </c>
      <c r="N10011">
        <v>0</v>
      </c>
      <c r="P10011">
        <v>0</v>
      </c>
      <c r="Q10011">
        <v>0</v>
      </c>
      <c r="S10011">
        <v>0</v>
      </c>
    </row>
    <row r="10012" spans="1:19" x14ac:dyDescent="0.3">
      <c r="A10012" t="s">
        <v>20078</v>
      </c>
      <c r="B10012" s="171" t="s">
        <v>20079</v>
      </c>
      <c r="C10012" s="171" t="s">
        <v>18252</v>
      </c>
      <c r="D10012" s="171" t="s">
        <v>80</v>
      </c>
      <c r="E10012" s="11">
        <v>43586</v>
      </c>
      <c r="F10012">
        <v>0</v>
      </c>
      <c r="G10012">
        <v>0</v>
      </c>
      <c r="I10012">
        <v>0</v>
      </c>
      <c r="J10012">
        <v>0</v>
      </c>
      <c r="L10012">
        <v>0</v>
      </c>
      <c r="N10012">
        <v>0</v>
      </c>
      <c r="P10012">
        <v>0</v>
      </c>
      <c r="Q10012">
        <v>0</v>
      </c>
      <c r="S10012">
        <v>0</v>
      </c>
    </row>
    <row r="10013" spans="1:19" x14ac:dyDescent="0.3">
      <c r="A10013" t="s">
        <v>20080</v>
      </c>
      <c r="B10013" s="171" t="s">
        <v>20081</v>
      </c>
      <c r="C10013" s="171" t="s">
        <v>18137</v>
      </c>
      <c r="D10013" s="171" t="s">
        <v>4</v>
      </c>
      <c r="E10013" s="11">
        <v>43586</v>
      </c>
      <c r="F10013">
        <v>0</v>
      </c>
      <c r="G10013">
        <v>0</v>
      </c>
      <c r="I10013">
        <v>0</v>
      </c>
      <c r="J10013">
        <v>0</v>
      </c>
      <c r="L10013">
        <v>0</v>
      </c>
      <c r="N10013">
        <v>0</v>
      </c>
      <c r="P10013">
        <v>0</v>
      </c>
      <c r="Q10013">
        <v>0</v>
      </c>
      <c r="S10013">
        <v>0</v>
      </c>
    </row>
    <row r="10014" spans="1:19" x14ac:dyDescent="0.3">
      <c r="A10014" t="s">
        <v>20082</v>
      </c>
      <c r="B10014" s="171" t="s">
        <v>20083</v>
      </c>
      <c r="C10014" s="171" t="s">
        <v>167</v>
      </c>
      <c r="D10014" s="171" t="s">
        <v>80</v>
      </c>
      <c r="E10014" s="11">
        <v>43586</v>
      </c>
      <c r="F10014">
        <v>6</v>
      </c>
      <c r="G10014">
        <v>7.5</v>
      </c>
      <c r="I10014">
        <v>38</v>
      </c>
      <c r="J10014">
        <v>55</v>
      </c>
      <c r="L10014">
        <v>73</v>
      </c>
      <c r="N10014">
        <v>38</v>
      </c>
      <c r="P10014">
        <v>0</v>
      </c>
      <c r="Q10014">
        <v>0</v>
      </c>
      <c r="S10014">
        <v>0</v>
      </c>
    </row>
    <row r="10015" spans="1:19" x14ac:dyDescent="0.3">
      <c r="A10015" t="s">
        <v>20084</v>
      </c>
      <c r="B10015" s="171" t="s">
        <v>20085</v>
      </c>
      <c r="C10015" s="171" t="s">
        <v>16557</v>
      </c>
      <c r="D10015" s="171" t="s">
        <v>4</v>
      </c>
      <c r="E10015" s="11">
        <v>43586</v>
      </c>
      <c r="F10015">
        <v>2</v>
      </c>
      <c r="G10015">
        <v>2</v>
      </c>
      <c r="I10015">
        <v>2</v>
      </c>
      <c r="J10015">
        <v>11</v>
      </c>
      <c r="L10015">
        <v>11</v>
      </c>
      <c r="N10015">
        <v>2</v>
      </c>
      <c r="P10015">
        <v>0</v>
      </c>
      <c r="Q10015">
        <v>0</v>
      </c>
      <c r="S10015">
        <v>0</v>
      </c>
    </row>
    <row r="10016" spans="1:19" x14ac:dyDescent="0.3">
      <c r="A10016" t="s">
        <v>20086</v>
      </c>
      <c r="B10016" s="171" t="s">
        <v>20087</v>
      </c>
      <c r="C10016" s="171" t="s">
        <v>170</v>
      </c>
      <c r="D10016" s="171" t="s">
        <v>4</v>
      </c>
      <c r="E10016" s="11">
        <v>43586</v>
      </c>
      <c r="F10016">
        <v>4</v>
      </c>
      <c r="G10016">
        <v>5.5</v>
      </c>
      <c r="I10016">
        <v>36</v>
      </c>
      <c r="J10016">
        <v>44</v>
      </c>
      <c r="L10016">
        <v>62</v>
      </c>
      <c r="N10016">
        <v>36</v>
      </c>
      <c r="P10016">
        <v>0</v>
      </c>
      <c r="Q10016">
        <v>0</v>
      </c>
      <c r="S10016">
        <v>0</v>
      </c>
    </row>
    <row r="10017" spans="1:20" x14ac:dyDescent="0.3">
      <c r="A10017" t="s">
        <v>20088</v>
      </c>
      <c r="B10017" s="171" t="s">
        <v>20089</v>
      </c>
      <c r="C10017" s="171" t="s">
        <v>179</v>
      </c>
      <c r="D10017" s="171" t="s">
        <v>80</v>
      </c>
      <c r="E10017" s="11">
        <v>43586</v>
      </c>
      <c r="F10017">
        <v>9.5</v>
      </c>
      <c r="G10017">
        <v>8</v>
      </c>
      <c r="I10017">
        <v>88</v>
      </c>
      <c r="J10017">
        <v>109</v>
      </c>
      <c r="L10017">
        <v>91</v>
      </c>
      <c r="N10017">
        <v>88</v>
      </c>
      <c r="P10017">
        <v>0</v>
      </c>
      <c r="Q10017">
        <v>20</v>
      </c>
      <c r="S10017">
        <v>0</v>
      </c>
    </row>
    <row r="10018" spans="1:20" x14ac:dyDescent="0.3">
      <c r="A10018" t="s">
        <v>20090</v>
      </c>
      <c r="B10018" s="171" t="s">
        <v>20091</v>
      </c>
      <c r="C10018" s="171" t="s">
        <v>18140</v>
      </c>
      <c r="D10018" s="171" t="s">
        <v>4</v>
      </c>
      <c r="E10018" s="11">
        <v>43586</v>
      </c>
      <c r="F10018">
        <v>0</v>
      </c>
      <c r="G10018">
        <v>0</v>
      </c>
      <c r="I10018">
        <v>0</v>
      </c>
      <c r="J10018">
        <v>0</v>
      </c>
      <c r="L10018">
        <v>0</v>
      </c>
      <c r="N10018">
        <v>0</v>
      </c>
      <c r="P10018">
        <v>0</v>
      </c>
      <c r="Q10018">
        <v>0</v>
      </c>
      <c r="S10018">
        <v>0</v>
      </c>
    </row>
    <row r="10019" spans="1:20" x14ac:dyDescent="0.3">
      <c r="A10019" t="s">
        <v>20092</v>
      </c>
      <c r="B10019" s="171" t="s">
        <v>20093</v>
      </c>
      <c r="C10019" s="171" t="s">
        <v>182</v>
      </c>
      <c r="D10019" s="171" t="s">
        <v>4</v>
      </c>
      <c r="E10019" s="11">
        <v>43586</v>
      </c>
      <c r="F10019">
        <v>9.5</v>
      </c>
      <c r="G10019">
        <v>8</v>
      </c>
      <c r="I10019">
        <v>88</v>
      </c>
      <c r="J10019">
        <v>109</v>
      </c>
      <c r="L10019">
        <v>91</v>
      </c>
      <c r="N10019">
        <v>88</v>
      </c>
      <c r="P10019">
        <v>0</v>
      </c>
      <c r="Q10019">
        <v>20</v>
      </c>
      <c r="S10019">
        <v>0</v>
      </c>
      <c r="T10019">
        <v>0.83333333333333337</v>
      </c>
    </row>
    <row r="10020" spans="1:20" x14ac:dyDescent="0.3">
      <c r="A10020" t="s">
        <v>20094</v>
      </c>
      <c r="B10020" s="171" t="s">
        <v>20095</v>
      </c>
      <c r="C10020" s="171" t="s">
        <v>185</v>
      </c>
      <c r="D10020" s="171" t="s">
        <v>80</v>
      </c>
      <c r="E10020" s="11">
        <v>43586</v>
      </c>
      <c r="F10020">
        <v>9</v>
      </c>
      <c r="G10020">
        <v>11.5</v>
      </c>
      <c r="I10020">
        <v>23</v>
      </c>
      <c r="J10020">
        <v>52</v>
      </c>
      <c r="L10020">
        <v>67</v>
      </c>
      <c r="N10020">
        <v>21</v>
      </c>
      <c r="P10020">
        <v>1</v>
      </c>
      <c r="Q10020">
        <v>1</v>
      </c>
      <c r="S10020">
        <v>2</v>
      </c>
      <c r="T10020">
        <v>1</v>
      </c>
    </row>
    <row r="10021" spans="1:20" x14ac:dyDescent="0.3">
      <c r="A10021" t="s">
        <v>20096</v>
      </c>
      <c r="B10021" s="171" t="s">
        <v>20097</v>
      </c>
      <c r="C10021" s="171" t="s">
        <v>188</v>
      </c>
      <c r="D10021" s="171" t="s">
        <v>4</v>
      </c>
      <c r="E10021" s="11">
        <v>43586</v>
      </c>
      <c r="F10021">
        <v>6</v>
      </c>
      <c r="G10021">
        <v>6</v>
      </c>
      <c r="I10021">
        <v>17</v>
      </c>
      <c r="J10021">
        <v>35</v>
      </c>
      <c r="L10021">
        <v>35</v>
      </c>
      <c r="N10021">
        <v>15</v>
      </c>
      <c r="P10021">
        <v>1</v>
      </c>
      <c r="Q10021">
        <v>1</v>
      </c>
      <c r="S10021">
        <v>2</v>
      </c>
      <c r="T10021">
        <v>1.0999999999999999</v>
      </c>
    </row>
    <row r="10022" spans="1:20" x14ac:dyDescent="0.3">
      <c r="A10022" t="s">
        <v>20098</v>
      </c>
      <c r="B10022" s="171" t="s">
        <v>20099</v>
      </c>
      <c r="C10022" s="171" t="s">
        <v>10537</v>
      </c>
      <c r="D10022" s="171" t="s">
        <v>4</v>
      </c>
      <c r="E10022" s="11">
        <v>43586</v>
      </c>
      <c r="F10022">
        <v>3</v>
      </c>
      <c r="G10022">
        <v>5.5</v>
      </c>
      <c r="I10022">
        <v>6</v>
      </c>
      <c r="J10022">
        <v>17</v>
      </c>
      <c r="L10022">
        <v>32</v>
      </c>
      <c r="N10022">
        <v>6</v>
      </c>
      <c r="P10022">
        <v>0</v>
      </c>
      <c r="Q10022">
        <v>0</v>
      </c>
      <c r="S10022">
        <v>0</v>
      </c>
      <c r="T10022">
        <v>0.79999999999999993</v>
      </c>
    </row>
    <row r="10023" spans="1:20" x14ac:dyDescent="0.3">
      <c r="A10023" t="s">
        <v>20100</v>
      </c>
      <c r="B10023" s="171" t="s">
        <v>20101</v>
      </c>
      <c r="C10023" s="171" t="s">
        <v>191</v>
      </c>
      <c r="D10023" s="171" t="s">
        <v>80</v>
      </c>
      <c r="E10023" s="11">
        <v>43586</v>
      </c>
      <c r="F10023">
        <v>14</v>
      </c>
      <c r="G10023">
        <v>15.5</v>
      </c>
      <c r="I10023">
        <v>82</v>
      </c>
      <c r="J10023">
        <v>124</v>
      </c>
      <c r="L10023">
        <v>138</v>
      </c>
      <c r="N10023">
        <v>66</v>
      </c>
      <c r="O10023">
        <v>1.05</v>
      </c>
      <c r="P10023">
        <v>11</v>
      </c>
      <c r="Q10023">
        <v>14</v>
      </c>
      <c r="S10023">
        <v>16</v>
      </c>
      <c r="T10023">
        <v>1</v>
      </c>
    </row>
    <row r="10024" spans="1:20" x14ac:dyDescent="0.3">
      <c r="A10024" t="s">
        <v>20102</v>
      </c>
      <c r="B10024" s="171" t="s">
        <v>20103</v>
      </c>
      <c r="C10024" s="171" t="s">
        <v>194</v>
      </c>
      <c r="D10024" s="171" t="s">
        <v>4</v>
      </c>
      <c r="E10024" s="11">
        <v>43586</v>
      </c>
      <c r="F10024">
        <v>4.5</v>
      </c>
      <c r="G10024">
        <v>6</v>
      </c>
      <c r="I10024">
        <v>23</v>
      </c>
      <c r="J10024">
        <v>29</v>
      </c>
      <c r="L10024">
        <v>40</v>
      </c>
      <c r="N10024">
        <v>18</v>
      </c>
      <c r="O10024">
        <v>1.05</v>
      </c>
      <c r="P10024">
        <v>5</v>
      </c>
      <c r="Q10024">
        <v>6</v>
      </c>
      <c r="S10024">
        <v>5</v>
      </c>
      <c r="T10024">
        <v>1.1333333333333333</v>
      </c>
    </row>
    <row r="10025" spans="1:20" x14ac:dyDescent="0.3">
      <c r="A10025" t="s">
        <v>20104</v>
      </c>
      <c r="B10025" s="171" t="s">
        <v>20105</v>
      </c>
      <c r="C10025" s="171" t="s">
        <v>197</v>
      </c>
      <c r="D10025" s="171" t="s">
        <v>4</v>
      </c>
      <c r="E10025" s="11">
        <v>43586</v>
      </c>
      <c r="F10025">
        <v>9.5</v>
      </c>
      <c r="G10025">
        <v>9.5</v>
      </c>
      <c r="I10025">
        <v>59</v>
      </c>
      <c r="J10025">
        <v>95</v>
      </c>
      <c r="L10025">
        <v>98</v>
      </c>
      <c r="N10025">
        <v>48</v>
      </c>
      <c r="P10025">
        <v>6</v>
      </c>
      <c r="Q10025">
        <v>8</v>
      </c>
      <c r="S10025">
        <v>11</v>
      </c>
      <c r="T10025">
        <v>1.4333333333333333</v>
      </c>
    </row>
    <row r="10026" spans="1:20" x14ac:dyDescent="0.3">
      <c r="A10026" t="s">
        <v>20106</v>
      </c>
      <c r="B10026" s="171" t="s">
        <v>20107</v>
      </c>
      <c r="C10026" s="171" t="s">
        <v>209</v>
      </c>
      <c r="D10026" s="171" t="s">
        <v>4</v>
      </c>
      <c r="E10026" s="11">
        <v>43586</v>
      </c>
      <c r="F10026">
        <v>0</v>
      </c>
      <c r="G10026">
        <v>0</v>
      </c>
      <c r="I10026">
        <v>0</v>
      </c>
      <c r="J10026">
        <v>0</v>
      </c>
      <c r="L10026">
        <v>0</v>
      </c>
      <c r="N10026">
        <v>0</v>
      </c>
      <c r="P10026">
        <v>0</v>
      </c>
      <c r="Q10026">
        <v>0</v>
      </c>
      <c r="S10026">
        <v>0</v>
      </c>
      <c r="T10026">
        <v>1.0666666666666667</v>
      </c>
    </row>
    <row r="10027" spans="1:20" x14ac:dyDescent="0.3">
      <c r="A10027" t="s">
        <v>20108</v>
      </c>
      <c r="B10027" s="171" t="s">
        <v>20109</v>
      </c>
      <c r="C10027" s="171" t="s">
        <v>212</v>
      </c>
      <c r="D10027" s="171" t="s">
        <v>80</v>
      </c>
      <c r="E10027" s="11">
        <v>43586</v>
      </c>
      <c r="F10027">
        <v>0</v>
      </c>
      <c r="G10027">
        <v>0</v>
      </c>
      <c r="I10027">
        <v>0</v>
      </c>
      <c r="J10027">
        <v>0</v>
      </c>
      <c r="L10027">
        <v>0</v>
      </c>
      <c r="N10027">
        <v>0</v>
      </c>
      <c r="P10027">
        <v>0</v>
      </c>
      <c r="Q10027">
        <v>0</v>
      </c>
      <c r="S10027">
        <v>0</v>
      </c>
      <c r="T10027">
        <v>0.93333333333333324</v>
      </c>
    </row>
    <row r="10028" spans="1:20" x14ac:dyDescent="0.3">
      <c r="A10028" t="s">
        <v>20110</v>
      </c>
      <c r="B10028" s="171" t="s">
        <v>20111</v>
      </c>
      <c r="C10028" s="171" t="s">
        <v>215</v>
      </c>
      <c r="D10028" s="171" t="s">
        <v>80</v>
      </c>
      <c r="E10028" s="11">
        <v>43586</v>
      </c>
      <c r="F10028">
        <v>1</v>
      </c>
      <c r="G10028">
        <v>3.5</v>
      </c>
      <c r="I10028">
        <v>20</v>
      </c>
      <c r="J10028">
        <v>11</v>
      </c>
      <c r="L10028">
        <v>46</v>
      </c>
      <c r="N10028">
        <v>17</v>
      </c>
      <c r="P10028">
        <v>9</v>
      </c>
      <c r="Q10028">
        <v>11</v>
      </c>
      <c r="S10028">
        <v>3</v>
      </c>
      <c r="T10028">
        <v>1.0666666666666667</v>
      </c>
    </row>
    <row r="10029" spans="1:20" x14ac:dyDescent="0.3">
      <c r="A10029" t="s">
        <v>20112</v>
      </c>
      <c r="B10029" s="171" t="s">
        <v>20113</v>
      </c>
      <c r="C10029" s="171" t="s">
        <v>218</v>
      </c>
      <c r="D10029" s="171" t="s">
        <v>4</v>
      </c>
      <c r="E10029" s="11">
        <v>43586</v>
      </c>
      <c r="F10029">
        <v>1</v>
      </c>
      <c r="G10029">
        <v>3.5</v>
      </c>
      <c r="I10029">
        <v>20</v>
      </c>
      <c r="J10029">
        <v>11</v>
      </c>
      <c r="L10029">
        <v>46</v>
      </c>
      <c r="N10029">
        <v>17</v>
      </c>
      <c r="P10029">
        <v>9</v>
      </c>
      <c r="Q10029">
        <v>11</v>
      </c>
      <c r="S10029">
        <v>3</v>
      </c>
      <c r="T10029">
        <v>0.8666666666666667</v>
      </c>
    </row>
    <row r="10030" spans="1:20" x14ac:dyDescent="0.3">
      <c r="A10030" t="s">
        <v>20114</v>
      </c>
      <c r="B10030" s="171" t="s">
        <v>20115</v>
      </c>
      <c r="C10030" s="171" t="s">
        <v>8233</v>
      </c>
      <c r="D10030" s="171" t="s">
        <v>80</v>
      </c>
      <c r="E10030" s="11">
        <v>43586</v>
      </c>
      <c r="F10030">
        <v>2</v>
      </c>
      <c r="G10030">
        <v>3</v>
      </c>
      <c r="I10030">
        <v>16</v>
      </c>
      <c r="J10030">
        <v>22</v>
      </c>
      <c r="L10030">
        <v>36</v>
      </c>
      <c r="N10030">
        <v>13</v>
      </c>
      <c r="P10030">
        <v>1</v>
      </c>
      <c r="Q10030">
        <v>3</v>
      </c>
      <c r="S10030">
        <v>3</v>
      </c>
      <c r="T10030">
        <v>1.2666666666666666</v>
      </c>
    </row>
    <row r="10031" spans="1:20" x14ac:dyDescent="0.3">
      <c r="A10031" t="s">
        <v>20116</v>
      </c>
      <c r="B10031" s="171" t="s">
        <v>20117</v>
      </c>
      <c r="C10031" s="171" t="s">
        <v>8193</v>
      </c>
      <c r="D10031" s="171" t="s">
        <v>4</v>
      </c>
      <c r="E10031" s="11">
        <v>43586</v>
      </c>
      <c r="F10031">
        <v>2</v>
      </c>
      <c r="G10031">
        <v>3</v>
      </c>
      <c r="I10031">
        <v>16</v>
      </c>
      <c r="J10031">
        <v>22</v>
      </c>
      <c r="L10031">
        <v>36</v>
      </c>
      <c r="N10031">
        <v>13</v>
      </c>
      <c r="P10031">
        <v>1</v>
      </c>
      <c r="Q10031">
        <v>3</v>
      </c>
      <c r="S10031">
        <v>3</v>
      </c>
      <c r="T10031">
        <v>1.2333333333333334</v>
      </c>
    </row>
    <row r="10032" spans="1:20" x14ac:dyDescent="0.3">
      <c r="A10032" t="s">
        <v>20118</v>
      </c>
      <c r="B10032" s="171" t="s">
        <v>20119</v>
      </c>
      <c r="C10032" s="171" t="s">
        <v>233</v>
      </c>
      <c r="D10032" s="171" t="s">
        <v>80</v>
      </c>
      <c r="E10032" s="11">
        <v>43586</v>
      </c>
      <c r="F10032">
        <v>0</v>
      </c>
      <c r="G10032">
        <v>0</v>
      </c>
      <c r="I10032">
        <v>0</v>
      </c>
      <c r="J10032">
        <v>0</v>
      </c>
      <c r="L10032">
        <v>0</v>
      </c>
      <c r="N10032">
        <v>0</v>
      </c>
      <c r="P10032">
        <v>0</v>
      </c>
      <c r="Q10032">
        <v>0</v>
      </c>
      <c r="S10032">
        <v>0</v>
      </c>
      <c r="T10032">
        <v>1.1666666666666667</v>
      </c>
    </row>
    <row r="10033" spans="1:20" x14ac:dyDescent="0.3">
      <c r="A10033" t="s">
        <v>20120</v>
      </c>
      <c r="B10033" s="171" t="s">
        <v>20121</v>
      </c>
      <c r="C10033" s="171" t="s">
        <v>236</v>
      </c>
      <c r="D10033" s="171" t="s">
        <v>4</v>
      </c>
      <c r="E10033" s="11">
        <v>43586</v>
      </c>
      <c r="F10033">
        <v>0</v>
      </c>
      <c r="G10033">
        <v>0</v>
      </c>
      <c r="I10033">
        <v>0</v>
      </c>
      <c r="J10033">
        <v>0</v>
      </c>
      <c r="L10033">
        <v>0</v>
      </c>
      <c r="N10033">
        <v>0</v>
      </c>
      <c r="P10033">
        <v>0</v>
      </c>
      <c r="Q10033">
        <v>0</v>
      </c>
      <c r="S10033">
        <v>0</v>
      </c>
      <c r="T10033">
        <v>1.1666666666666667</v>
      </c>
    </row>
    <row r="10034" spans="1:20" x14ac:dyDescent="0.3">
      <c r="A10034" t="s">
        <v>20122</v>
      </c>
      <c r="B10034" s="171" t="s">
        <v>20123</v>
      </c>
      <c r="C10034" s="171" t="s">
        <v>239</v>
      </c>
      <c r="D10034" s="171" t="s">
        <v>4</v>
      </c>
      <c r="E10034" s="11">
        <v>43586</v>
      </c>
      <c r="F10034">
        <v>0</v>
      </c>
      <c r="G10034">
        <v>0</v>
      </c>
      <c r="I10034">
        <v>0</v>
      </c>
      <c r="J10034">
        <v>0</v>
      </c>
      <c r="L10034">
        <v>0</v>
      </c>
      <c r="N10034">
        <v>0</v>
      </c>
      <c r="P10034">
        <v>0</v>
      </c>
      <c r="Q10034">
        <v>0</v>
      </c>
      <c r="S10034">
        <v>0</v>
      </c>
      <c r="T10034">
        <v>1.3666666666666665</v>
      </c>
    </row>
    <row r="10035" spans="1:20" x14ac:dyDescent="0.3">
      <c r="A10035" t="s">
        <v>20124</v>
      </c>
      <c r="B10035" s="171" t="s">
        <v>20125</v>
      </c>
      <c r="C10035" s="171" t="s">
        <v>143</v>
      </c>
      <c r="D10035" s="171" t="s">
        <v>4</v>
      </c>
      <c r="E10035" s="11">
        <v>43586</v>
      </c>
      <c r="F10035">
        <v>0</v>
      </c>
      <c r="G10035">
        <v>0</v>
      </c>
      <c r="I10035">
        <v>0</v>
      </c>
      <c r="J10035">
        <v>0</v>
      </c>
      <c r="L10035">
        <v>0</v>
      </c>
      <c r="N10035">
        <v>0</v>
      </c>
      <c r="P10035">
        <v>0</v>
      </c>
      <c r="Q10035">
        <v>0</v>
      </c>
      <c r="S10035">
        <v>0</v>
      </c>
      <c r="T10035">
        <v>1.3</v>
      </c>
    </row>
    <row r="10036" spans="1:20" x14ac:dyDescent="0.3">
      <c r="A10036" t="s">
        <v>20126</v>
      </c>
      <c r="B10036" s="171" t="s">
        <v>20127</v>
      </c>
      <c r="C10036" s="171" t="s">
        <v>146</v>
      </c>
      <c r="D10036" s="171" t="s">
        <v>80</v>
      </c>
      <c r="E10036" s="11">
        <v>43586</v>
      </c>
      <c r="F10036">
        <v>7.5</v>
      </c>
      <c r="G10036">
        <v>7</v>
      </c>
      <c r="I10036">
        <v>29</v>
      </c>
      <c r="J10036">
        <v>46</v>
      </c>
      <c r="L10036">
        <v>42</v>
      </c>
      <c r="N10036">
        <v>25</v>
      </c>
      <c r="O10036">
        <v>1.125</v>
      </c>
      <c r="P10036">
        <v>0</v>
      </c>
      <c r="Q10036">
        <v>1</v>
      </c>
      <c r="S10036">
        <v>4</v>
      </c>
      <c r="T10036">
        <v>1.4666666666666668</v>
      </c>
    </row>
    <row r="10037" spans="1:20" x14ac:dyDescent="0.3">
      <c r="A10037" t="s">
        <v>20128</v>
      </c>
      <c r="B10037" s="171" t="s">
        <v>20129</v>
      </c>
      <c r="C10037" s="171" t="s">
        <v>152</v>
      </c>
      <c r="D10037" s="171" t="s">
        <v>4</v>
      </c>
      <c r="E10037" s="11">
        <v>43586</v>
      </c>
      <c r="F10037">
        <v>3.5</v>
      </c>
      <c r="G10037">
        <v>4</v>
      </c>
      <c r="I10037">
        <v>17</v>
      </c>
      <c r="J10037">
        <v>23</v>
      </c>
      <c r="L10037">
        <v>24</v>
      </c>
      <c r="N10037">
        <v>13</v>
      </c>
      <c r="O10037">
        <v>1.125</v>
      </c>
      <c r="P10037">
        <v>0</v>
      </c>
      <c r="Q10037">
        <v>1</v>
      </c>
      <c r="S10037">
        <v>4</v>
      </c>
      <c r="T10037">
        <v>1.5666666666666667</v>
      </c>
    </row>
    <row r="10038" spans="1:20" x14ac:dyDescent="0.3">
      <c r="A10038" t="s">
        <v>20130</v>
      </c>
      <c r="B10038" s="171" t="s">
        <v>20131</v>
      </c>
      <c r="C10038" s="171" t="s">
        <v>155</v>
      </c>
      <c r="D10038" s="171" t="s">
        <v>4</v>
      </c>
      <c r="E10038" s="11">
        <v>43586</v>
      </c>
      <c r="F10038">
        <v>2.5</v>
      </c>
      <c r="G10038">
        <v>1.5</v>
      </c>
      <c r="I10038">
        <v>4</v>
      </c>
      <c r="J10038">
        <v>14</v>
      </c>
      <c r="L10038">
        <v>9</v>
      </c>
      <c r="N10038">
        <v>4</v>
      </c>
      <c r="P10038">
        <v>0</v>
      </c>
      <c r="Q10038">
        <v>0</v>
      </c>
      <c r="S10038">
        <v>0</v>
      </c>
      <c r="T10038">
        <v>1.5666666666666667</v>
      </c>
    </row>
    <row r="10039" spans="1:20" x14ac:dyDescent="0.3">
      <c r="A10039" t="s">
        <v>20132</v>
      </c>
      <c r="B10039" s="171" t="s">
        <v>20133</v>
      </c>
      <c r="C10039" s="171" t="s">
        <v>10534</v>
      </c>
      <c r="D10039" s="171" t="s">
        <v>4</v>
      </c>
      <c r="E10039" s="11">
        <v>43586</v>
      </c>
      <c r="F10039">
        <v>1.5</v>
      </c>
      <c r="G10039">
        <v>1.5</v>
      </c>
      <c r="I10039">
        <v>8</v>
      </c>
      <c r="J10039">
        <v>9</v>
      </c>
      <c r="L10039">
        <v>9</v>
      </c>
      <c r="N10039">
        <v>8</v>
      </c>
      <c r="P10039">
        <v>0</v>
      </c>
      <c r="Q10039">
        <v>0</v>
      </c>
      <c r="S10039">
        <v>0</v>
      </c>
      <c r="T10039">
        <v>1.4333333333333333</v>
      </c>
    </row>
    <row r="10040" spans="1:20" x14ac:dyDescent="0.3">
      <c r="A10040" t="s">
        <v>20134</v>
      </c>
      <c r="B10040" s="171" t="s">
        <v>20135</v>
      </c>
      <c r="C10040" s="171" t="s">
        <v>158</v>
      </c>
      <c r="D10040" s="171" t="s">
        <v>4</v>
      </c>
      <c r="E10040" s="11">
        <v>43586</v>
      </c>
      <c r="F10040">
        <v>0</v>
      </c>
      <c r="G10040">
        <v>0</v>
      </c>
      <c r="I10040">
        <v>0</v>
      </c>
      <c r="J10040">
        <v>0</v>
      </c>
      <c r="L10040">
        <v>0</v>
      </c>
      <c r="N10040">
        <v>0</v>
      </c>
      <c r="P10040">
        <v>0</v>
      </c>
      <c r="Q10040">
        <v>0</v>
      </c>
      <c r="S10040">
        <v>0</v>
      </c>
      <c r="T10040">
        <v>1.4333333333333333</v>
      </c>
    </row>
    <row r="10041" spans="1:20" x14ac:dyDescent="0.3">
      <c r="A10041" t="s">
        <v>20136</v>
      </c>
      <c r="B10041" s="171" t="s">
        <v>20137</v>
      </c>
      <c r="C10041" s="171" t="s">
        <v>161</v>
      </c>
      <c r="D10041" s="171" t="s">
        <v>80</v>
      </c>
      <c r="E10041" s="11">
        <v>43586</v>
      </c>
      <c r="F10041">
        <v>1.5</v>
      </c>
      <c r="G10041">
        <v>1.5</v>
      </c>
      <c r="I10041">
        <v>5</v>
      </c>
      <c r="J10041">
        <v>8</v>
      </c>
      <c r="L10041">
        <v>8</v>
      </c>
      <c r="N10041">
        <v>4</v>
      </c>
      <c r="P10041">
        <v>0</v>
      </c>
      <c r="Q10041">
        <v>0</v>
      </c>
      <c r="S10041">
        <v>1</v>
      </c>
      <c r="T10041">
        <v>1.2666666666666666</v>
      </c>
    </row>
    <row r="10042" spans="1:20" x14ac:dyDescent="0.3">
      <c r="A10042" t="s">
        <v>20138</v>
      </c>
      <c r="B10042" s="171" t="s">
        <v>20139</v>
      </c>
      <c r="C10042" s="171" t="s">
        <v>16232</v>
      </c>
      <c r="D10042" s="171" t="s">
        <v>4</v>
      </c>
      <c r="E10042" s="11">
        <v>43586</v>
      </c>
      <c r="F10042">
        <v>1.5</v>
      </c>
      <c r="G10042">
        <v>1.5</v>
      </c>
      <c r="I10042">
        <v>5</v>
      </c>
      <c r="J10042">
        <v>8</v>
      </c>
      <c r="L10042">
        <v>8</v>
      </c>
      <c r="N10042">
        <v>4</v>
      </c>
      <c r="P10042">
        <v>0</v>
      </c>
      <c r="Q10042">
        <v>0</v>
      </c>
      <c r="S10042">
        <v>1</v>
      </c>
      <c r="T10042">
        <v>0.91874999999999996</v>
      </c>
    </row>
    <row r="10043" spans="1:20" x14ac:dyDescent="0.3">
      <c r="A10043" t="s">
        <v>20140</v>
      </c>
      <c r="B10043" s="171" t="s">
        <v>20141</v>
      </c>
      <c r="C10043" s="171" t="s">
        <v>221</v>
      </c>
      <c r="D10043" s="171" t="s">
        <v>80</v>
      </c>
      <c r="E10043" s="11">
        <v>43586</v>
      </c>
      <c r="F10043">
        <v>0</v>
      </c>
      <c r="G10043">
        <v>0</v>
      </c>
      <c r="I10043">
        <v>0</v>
      </c>
      <c r="J10043">
        <v>0</v>
      </c>
      <c r="L10043">
        <v>0</v>
      </c>
      <c r="N10043">
        <v>0</v>
      </c>
      <c r="P10043">
        <v>0</v>
      </c>
      <c r="Q10043">
        <v>0</v>
      </c>
      <c r="S10043">
        <v>0</v>
      </c>
      <c r="T10043">
        <v>0.84615384615384615</v>
      </c>
    </row>
    <row r="10044" spans="1:20" x14ac:dyDescent="0.3">
      <c r="A10044" t="s">
        <v>20142</v>
      </c>
      <c r="B10044" s="171" t="s">
        <v>20143</v>
      </c>
      <c r="C10044" s="171" t="s">
        <v>227</v>
      </c>
      <c r="D10044" s="171" t="s">
        <v>4</v>
      </c>
      <c r="E10044" s="11">
        <v>43586</v>
      </c>
      <c r="F10044">
        <v>0</v>
      </c>
      <c r="G10044">
        <v>0</v>
      </c>
      <c r="I10044">
        <v>0</v>
      </c>
      <c r="J10044">
        <v>0</v>
      </c>
      <c r="L10044">
        <v>0</v>
      </c>
      <c r="N10044">
        <v>0</v>
      </c>
      <c r="P10044">
        <v>0</v>
      </c>
      <c r="Q10044">
        <v>0</v>
      </c>
      <c r="S10044">
        <v>0</v>
      </c>
      <c r="T10044">
        <v>0.58333333333333337</v>
      </c>
    </row>
    <row r="10045" spans="1:20" x14ac:dyDescent="0.3">
      <c r="A10045" t="s">
        <v>20144</v>
      </c>
      <c r="B10045" s="171" t="s">
        <v>20145</v>
      </c>
      <c r="C10045" s="171" t="s">
        <v>230</v>
      </c>
      <c r="D10045" s="171" t="s">
        <v>4</v>
      </c>
      <c r="E10045" s="11">
        <v>43586</v>
      </c>
      <c r="F10045">
        <v>0</v>
      </c>
      <c r="G10045">
        <v>0</v>
      </c>
      <c r="I10045">
        <v>0</v>
      </c>
      <c r="J10045">
        <v>0</v>
      </c>
      <c r="L10045">
        <v>0</v>
      </c>
      <c r="N10045">
        <v>0</v>
      </c>
      <c r="P10045">
        <v>0</v>
      </c>
      <c r="Q10045">
        <v>0</v>
      </c>
      <c r="S10045">
        <v>0</v>
      </c>
      <c r="T10045">
        <v>0.84615384615384615</v>
      </c>
    </row>
    <row r="10046" spans="1:20" x14ac:dyDescent="0.3">
      <c r="A10046" t="s">
        <v>20146</v>
      </c>
      <c r="B10046" s="171" t="s">
        <v>20147</v>
      </c>
      <c r="C10046" s="171" t="s">
        <v>14824</v>
      </c>
      <c r="D10046" s="171" t="s">
        <v>4</v>
      </c>
      <c r="E10046" s="11">
        <v>43586</v>
      </c>
      <c r="F10046">
        <v>0</v>
      </c>
      <c r="G10046">
        <v>0</v>
      </c>
      <c r="I10046">
        <v>0</v>
      </c>
      <c r="J10046">
        <v>0</v>
      </c>
      <c r="L10046">
        <v>0</v>
      </c>
      <c r="N10046">
        <v>0</v>
      </c>
      <c r="P10046">
        <v>0</v>
      </c>
      <c r="Q10046">
        <v>0</v>
      </c>
      <c r="S10046">
        <v>0</v>
      </c>
      <c r="T10046">
        <v>0.8666666666666667</v>
      </c>
    </row>
    <row r="10047" spans="1:20" x14ac:dyDescent="0.3">
      <c r="A10047" t="s">
        <v>20148</v>
      </c>
      <c r="B10047" s="171" t="s">
        <v>20149</v>
      </c>
      <c r="C10047" s="171" t="s">
        <v>14899</v>
      </c>
      <c r="D10047" s="171" t="s">
        <v>80</v>
      </c>
      <c r="E10047" s="11">
        <v>43586</v>
      </c>
      <c r="F10047">
        <v>0</v>
      </c>
      <c r="G10047">
        <v>0</v>
      </c>
      <c r="I10047">
        <v>0</v>
      </c>
      <c r="J10047">
        <v>0</v>
      </c>
      <c r="L10047">
        <v>0</v>
      </c>
      <c r="N10047">
        <v>0</v>
      </c>
      <c r="P10047">
        <v>0</v>
      </c>
      <c r="Q10047">
        <v>0</v>
      </c>
      <c r="S10047">
        <v>0</v>
      </c>
      <c r="T10047">
        <v>0.7142857142857143</v>
      </c>
    </row>
    <row r="10048" spans="1:20" x14ac:dyDescent="0.3">
      <c r="A10048" t="s">
        <v>20150</v>
      </c>
      <c r="B10048" s="171" t="s">
        <v>20151</v>
      </c>
      <c r="C10048" s="171" t="s">
        <v>15344</v>
      </c>
      <c r="D10048" s="171" t="s">
        <v>4</v>
      </c>
      <c r="E10048" s="11">
        <v>43586</v>
      </c>
      <c r="F10048">
        <v>0</v>
      </c>
      <c r="G10048">
        <v>0</v>
      </c>
      <c r="I10048">
        <v>0</v>
      </c>
      <c r="J10048">
        <v>0</v>
      </c>
      <c r="L10048">
        <v>0</v>
      </c>
      <c r="N10048">
        <v>0</v>
      </c>
      <c r="P10048">
        <v>0</v>
      </c>
      <c r="Q10048">
        <v>0</v>
      </c>
      <c r="S10048">
        <v>0</v>
      </c>
      <c r="T10048">
        <v>0.36363636363636365</v>
      </c>
    </row>
    <row r="10049" spans="1:20" x14ac:dyDescent="0.3">
      <c r="A10049" t="s">
        <v>20152</v>
      </c>
      <c r="B10049" s="171" t="s">
        <v>20153</v>
      </c>
      <c r="C10049" s="171" t="s">
        <v>14843</v>
      </c>
      <c r="D10049" s="171" t="s">
        <v>4</v>
      </c>
      <c r="E10049" s="11">
        <v>43586</v>
      </c>
      <c r="F10049">
        <v>0</v>
      </c>
      <c r="G10049">
        <v>0</v>
      </c>
      <c r="I10049">
        <v>0</v>
      </c>
      <c r="J10049">
        <v>0</v>
      </c>
      <c r="L10049">
        <v>0</v>
      </c>
      <c r="N10049">
        <v>0</v>
      </c>
      <c r="P10049">
        <v>0</v>
      </c>
      <c r="Q10049">
        <v>0</v>
      </c>
      <c r="S10049">
        <v>0</v>
      </c>
      <c r="T10049">
        <v>1.06</v>
      </c>
    </row>
    <row r="10050" spans="1:20" x14ac:dyDescent="0.3">
      <c r="A10050" t="s">
        <v>20154</v>
      </c>
      <c r="B10050" s="171" t="s">
        <v>20155</v>
      </c>
      <c r="C10050" s="171" t="s">
        <v>15511</v>
      </c>
      <c r="D10050" s="171" t="s">
        <v>4</v>
      </c>
      <c r="E10050" s="11">
        <v>43617</v>
      </c>
      <c r="F10050">
        <v>32</v>
      </c>
      <c r="G10050">
        <v>33</v>
      </c>
      <c r="I10050">
        <v>118</v>
      </c>
      <c r="J10050">
        <v>180</v>
      </c>
      <c r="L10050">
        <v>189</v>
      </c>
      <c r="N10050">
        <v>104</v>
      </c>
      <c r="P10050">
        <v>6</v>
      </c>
      <c r="Q10050">
        <v>13</v>
      </c>
      <c r="S10050">
        <v>14</v>
      </c>
      <c r="T10050">
        <v>1.06</v>
      </c>
    </row>
    <row r="10051" spans="1:20" x14ac:dyDescent="0.3">
      <c r="A10051" t="s">
        <v>20156</v>
      </c>
      <c r="B10051" s="171" t="s">
        <v>20157</v>
      </c>
      <c r="C10051" s="171" t="s">
        <v>15511</v>
      </c>
      <c r="D10051" s="171" t="s">
        <v>15341</v>
      </c>
      <c r="E10051" s="11">
        <v>43617</v>
      </c>
      <c r="F10051">
        <v>5.5</v>
      </c>
      <c r="G10051">
        <v>8.5</v>
      </c>
      <c r="I10051">
        <v>23</v>
      </c>
      <c r="J10051">
        <v>28</v>
      </c>
      <c r="L10051">
        <v>48</v>
      </c>
      <c r="N10051">
        <v>22</v>
      </c>
      <c r="P10051">
        <v>2</v>
      </c>
      <c r="Q10051">
        <v>5</v>
      </c>
      <c r="S10051">
        <v>1</v>
      </c>
    </row>
    <row r="10052" spans="1:20" x14ac:dyDescent="0.3">
      <c r="A10052" t="s">
        <v>20158</v>
      </c>
      <c r="B10052" s="171" t="s">
        <v>20159</v>
      </c>
      <c r="C10052" s="171" t="s">
        <v>119</v>
      </c>
      <c r="D10052" s="171" t="s">
        <v>80</v>
      </c>
      <c r="E10052" s="11">
        <v>43617</v>
      </c>
      <c r="F10052">
        <v>0</v>
      </c>
      <c r="G10052">
        <v>0</v>
      </c>
      <c r="I10052">
        <v>0</v>
      </c>
      <c r="J10052">
        <v>0</v>
      </c>
      <c r="L10052">
        <v>0</v>
      </c>
      <c r="N10052">
        <v>0</v>
      </c>
      <c r="P10052">
        <v>0</v>
      </c>
      <c r="Q10052">
        <v>0</v>
      </c>
      <c r="S10052">
        <v>0</v>
      </c>
    </row>
    <row r="10053" spans="1:20" x14ac:dyDescent="0.3">
      <c r="A10053" t="s">
        <v>20160</v>
      </c>
      <c r="B10053" s="171" t="s">
        <v>20161</v>
      </c>
      <c r="C10053" s="171" t="s">
        <v>143</v>
      </c>
      <c r="D10053" s="171" t="s">
        <v>80</v>
      </c>
      <c r="E10053" s="11">
        <v>43617</v>
      </c>
      <c r="F10053">
        <v>0</v>
      </c>
      <c r="G10053">
        <v>0</v>
      </c>
      <c r="I10053">
        <v>0</v>
      </c>
      <c r="J10053">
        <v>0</v>
      </c>
      <c r="L10053">
        <v>0</v>
      </c>
      <c r="N10053">
        <v>0</v>
      </c>
      <c r="P10053">
        <v>0</v>
      </c>
      <c r="Q10053">
        <v>0</v>
      </c>
      <c r="S10053">
        <v>0</v>
      </c>
    </row>
    <row r="10054" spans="1:20" x14ac:dyDescent="0.3">
      <c r="A10054" t="s">
        <v>20162</v>
      </c>
      <c r="B10054" s="171" t="s">
        <v>20163</v>
      </c>
      <c r="C10054" s="171" t="s">
        <v>158</v>
      </c>
      <c r="D10054" s="171" t="s">
        <v>80</v>
      </c>
      <c r="E10054" s="11">
        <v>43617</v>
      </c>
      <c r="F10054">
        <v>0</v>
      </c>
      <c r="G10054">
        <v>0</v>
      </c>
      <c r="I10054">
        <v>0</v>
      </c>
      <c r="J10054">
        <v>0</v>
      </c>
      <c r="L10054">
        <v>0</v>
      </c>
      <c r="N10054">
        <v>0</v>
      </c>
      <c r="P10054">
        <v>0</v>
      </c>
      <c r="Q10054">
        <v>0</v>
      </c>
      <c r="S10054">
        <v>0</v>
      </c>
    </row>
    <row r="10055" spans="1:20" x14ac:dyDescent="0.3">
      <c r="A10055" t="s">
        <v>20164</v>
      </c>
      <c r="B10055" s="171" t="s">
        <v>20165</v>
      </c>
      <c r="C10055" s="171" t="s">
        <v>209</v>
      </c>
      <c r="D10055" s="171" t="s">
        <v>80</v>
      </c>
      <c r="E10055" s="11">
        <v>43617</v>
      </c>
      <c r="F10055">
        <v>0</v>
      </c>
      <c r="G10055">
        <v>0</v>
      </c>
      <c r="I10055">
        <v>0</v>
      </c>
      <c r="J10055">
        <v>0</v>
      </c>
      <c r="L10055">
        <v>0</v>
      </c>
      <c r="N10055">
        <v>0</v>
      </c>
      <c r="P10055">
        <v>0</v>
      </c>
      <c r="Q10055">
        <v>0</v>
      </c>
      <c r="S10055">
        <v>0</v>
      </c>
    </row>
    <row r="10056" spans="1:20" x14ac:dyDescent="0.3">
      <c r="A10056" t="s">
        <v>20166</v>
      </c>
      <c r="B10056" s="171" t="s">
        <v>20167</v>
      </c>
      <c r="C10056" s="171" t="s">
        <v>76</v>
      </c>
      <c r="D10056" s="171" t="s">
        <v>4</v>
      </c>
      <c r="E10056" s="11">
        <v>43617</v>
      </c>
      <c r="F10056">
        <v>0</v>
      </c>
      <c r="G10056">
        <v>0</v>
      </c>
      <c r="I10056">
        <v>0</v>
      </c>
      <c r="J10056">
        <v>0</v>
      </c>
      <c r="L10056">
        <v>0</v>
      </c>
      <c r="N10056">
        <v>0</v>
      </c>
      <c r="P10056">
        <v>0</v>
      </c>
      <c r="Q10056">
        <v>0</v>
      </c>
      <c r="S10056">
        <v>0</v>
      </c>
    </row>
    <row r="10057" spans="1:20" x14ac:dyDescent="0.3">
      <c r="A10057" t="s">
        <v>20168</v>
      </c>
      <c r="B10057" s="171" t="s">
        <v>20169</v>
      </c>
      <c r="C10057" s="171" t="s">
        <v>15347</v>
      </c>
      <c r="D10057" s="171" t="s">
        <v>80</v>
      </c>
      <c r="E10057" s="11">
        <v>43617</v>
      </c>
      <c r="F10057">
        <v>0</v>
      </c>
      <c r="G10057">
        <v>0</v>
      </c>
      <c r="I10057">
        <v>0</v>
      </c>
      <c r="J10057">
        <v>0</v>
      </c>
      <c r="L10057">
        <v>0</v>
      </c>
      <c r="N10057">
        <v>0</v>
      </c>
      <c r="P10057">
        <v>0</v>
      </c>
      <c r="Q10057">
        <v>0</v>
      </c>
      <c r="S10057">
        <v>0</v>
      </c>
    </row>
    <row r="10058" spans="1:20" x14ac:dyDescent="0.3">
      <c r="A10058" t="s">
        <v>20170</v>
      </c>
      <c r="B10058" s="171" t="s">
        <v>20171</v>
      </c>
      <c r="C10058" s="171" t="s">
        <v>203</v>
      </c>
      <c r="D10058" s="171" t="s">
        <v>80</v>
      </c>
      <c r="E10058" s="11">
        <v>43617</v>
      </c>
      <c r="F10058">
        <v>3.5</v>
      </c>
      <c r="G10058">
        <v>3.5</v>
      </c>
      <c r="I10058">
        <v>15</v>
      </c>
      <c r="J10058">
        <v>20</v>
      </c>
      <c r="L10058">
        <v>20</v>
      </c>
      <c r="N10058">
        <v>15</v>
      </c>
      <c r="P10058">
        <v>0</v>
      </c>
      <c r="Q10058">
        <v>0</v>
      </c>
      <c r="S10058">
        <v>0</v>
      </c>
    </row>
    <row r="10059" spans="1:20" x14ac:dyDescent="0.3">
      <c r="A10059" t="s">
        <v>20172</v>
      </c>
      <c r="B10059" s="171" t="s">
        <v>20173</v>
      </c>
      <c r="C10059" s="171" t="s">
        <v>15340</v>
      </c>
      <c r="D10059" s="171" t="s">
        <v>15341</v>
      </c>
      <c r="E10059" s="11">
        <v>43617</v>
      </c>
      <c r="F10059">
        <v>1</v>
      </c>
      <c r="G10059">
        <v>2.5</v>
      </c>
      <c r="I10059">
        <v>4</v>
      </c>
      <c r="J10059">
        <v>5</v>
      </c>
      <c r="L10059">
        <v>14</v>
      </c>
      <c r="N10059">
        <v>4</v>
      </c>
      <c r="P10059">
        <v>0</v>
      </c>
      <c r="Q10059">
        <v>0</v>
      </c>
      <c r="S10059">
        <v>0</v>
      </c>
    </row>
    <row r="10060" spans="1:20" x14ac:dyDescent="0.3">
      <c r="A10060" t="s">
        <v>20174</v>
      </c>
      <c r="B10060" s="171" t="s">
        <v>20175</v>
      </c>
      <c r="C10060" s="171" t="s">
        <v>15344</v>
      </c>
      <c r="D10060" s="171" t="s">
        <v>15341</v>
      </c>
      <c r="E10060" s="11">
        <v>43617</v>
      </c>
      <c r="F10060">
        <v>0</v>
      </c>
      <c r="G10060">
        <v>0</v>
      </c>
      <c r="I10060">
        <v>0</v>
      </c>
      <c r="J10060">
        <v>0</v>
      </c>
      <c r="L10060">
        <v>0</v>
      </c>
      <c r="N10060">
        <v>0</v>
      </c>
      <c r="P10060">
        <v>0</v>
      </c>
      <c r="Q10060">
        <v>0</v>
      </c>
      <c r="S10060">
        <v>0</v>
      </c>
    </row>
    <row r="10061" spans="1:20" x14ac:dyDescent="0.3">
      <c r="A10061" t="s">
        <v>20176</v>
      </c>
      <c r="B10061" s="171" t="s">
        <v>20177</v>
      </c>
      <c r="C10061" s="171" t="s">
        <v>15347</v>
      </c>
      <c r="D10061" s="171" t="s">
        <v>15341</v>
      </c>
      <c r="E10061" s="11">
        <v>43617</v>
      </c>
      <c r="F10061">
        <v>2</v>
      </c>
      <c r="G10061">
        <v>2.5</v>
      </c>
      <c r="I10061">
        <v>8</v>
      </c>
      <c r="J10061">
        <v>11</v>
      </c>
      <c r="L10061">
        <v>14</v>
      </c>
      <c r="N10061">
        <v>8</v>
      </c>
      <c r="P10061">
        <v>1</v>
      </c>
      <c r="Q10061">
        <v>1</v>
      </c>
      <c r="S10061">
        <v>0</v>
      </c>
    </row>
    <row r="10062" spans="1:20" x14ac:dyDescent="0.3">
      <c r="A10062" t="s">
        <v>20178</v>
      </c>
      <c r="B10062" s="171" t="s">
        <v>20179</v>
      </c>
      <c r="C10062" s="171" t="s">
        <v>203</v>
      </c>
      <c r="D10062" s="171" t="s">
        <v>15341</v>
      </c>
      <c r="E10062" s="11">
        <v>43617</v>
      </c>
      <c r="F10062">
        <v>0</v>
      </c>
      <c r="G10062">
        <v>0</v>
      </c>
      <c r="I10062">
        <v>0</v>
      </c>
      <c r="J10062">
        <v>0</v>
      </c>
      <c r="L10062">
        <v>0</v>
      </c>
      <c r="N10062">
        <v>0</v>
      </c>
      <c r="P10062">
        <v>0</v>
      </c>
      <c r="Q10062">
        <v>0</v>
      </c>
      <c r="S10062">
        <v>0</v>
      </c>
      <c r="T10062">
        <v>0.8</v>
      </c>
    </row>
    <row r="10063" spans="1:20" x14ac:dyDescent="0.3">
      <c r="A10063" t="s">
        <v>20180</v>
      </c>
      <c r="B10063" s="171" t="s">
        <v>20181</v>
      </c>
      <c r="C10063" s="171" t="s">
        <v>18126</v>
      </c>
      <c r="D10063" s="171" t="s">
        <v>80</v>
      </c>
      <c r="E10063" s="11">
        <v>43617</v>
      </c>
      <c r="F10063">
        <v>2</v>
      </c>
      <c r="G10063">
        <v>3</v>
      </c>
      <c r="I10063">
        <v>8</v>
      </c>
      <c r="J10063">
        <v>16</v>
      </c>
      <c r="L10063">
        <v>18</v>
      </c>
      <c r="N10063">
        <v>8</v>
      </c>
      <c r="O10063">
        <v>0.83</v>
      </c>
      <c r="P10063">
        <v>0</v>
      </c>
      <c r="Q10063">
        <v>0</v>
      </c>
      <c r="S10063">
        <v>0</v>
      </c>
    </row>
    <row r="10064" spans="1:20" x14ac:dyDescent="0.3">
      <c r="A10064" t="s">
        <v>20182</v>
      </c>
      <c r="B10064" s="171" t="s">
        <v>20183</v>
      </c>
      <c r="C10064" s="171" t="s">
        <v>128</v>
      </c>
      <c r="D10064" s="171" t="s">
        <v>80</v>
      </c>
      <c r="E10064" s="11">
        <v>43617</v>
      </c>
      <c r="F10064">
        <v>0</v>
      </c>
      <c r="G10064">
        <v>0</v>
      </c>
      <c r="I10064">
        <v>0</v>
      </c>
      <c r="J10064">
        <v>0</v>
      </c>
      <c r="L10064">
        <v>0</v>
      </c>
      <c r="N10064">
        <v>0</v>
      </c>
      <c r="P10064">
        <v>0</v>
      </c>
      <c r="Q10064">
        <v>0</v>
      </c>
      <c r="S10064">
        <v>0</v>
      </c>
    </row>
    <row r="10065" spans="1:20" x14ac:dyDescent="0.3">
      <c r="A10065" t="s">
        <v>20184</v>
      </c>
      <c r="B10065" s="171" t="s">
        <v>20185</v>
      </c>
      <c r="C10065" s="171" t="s">
        <v>14824</v>
      </c>
      <c r="D10065" s="171" t="s">
        <v>80</v>
      </c>
      <c r="E10065" s="11">
        <v>43617</v>
      </c>
      <c r="F10065">
        <v>0</v>
      </c>
      <c r="G10065">
        <v>0</v>
      </c>
      <c r="I10065">
        <v>0</v>
      </c>
      <c r="J10065">
        <v>0</v>
      </c>
      <c r="L10065">
        <v>0</v>
      </c>
      <c r="N10065">
        <v>0</v>
      </c>
      <c r="P10065">
        <v>0</v>
      </c>
      <c r="Q10065">
        <v>0</v>
      </c>
      <c r="S10065">
        <v>0</v>
      </c>
    </row>
    <row r="10066" spans="1:20" x14ac:dyDescent="0.3">
      <c r="A10066" t="s">
        <v>20186</v>
      </c>
      <c r="B10066" s="171" t="s">
        <v>20187</v>
      </c>
      <c r="C10066" s="171" t="s">
        <v>152</v>
      </c>
      <c r="D10066" s="171" t="s">
        <v>80</v>
      </c>
      <c r="E10066" s="11">
        <v>43617</v>
      </c>
      <c r="F10066">
        <v>3.5</v>
      </c>
      <c r="G10066">
        <v>4</v>
      </c>
      <c r="I10066">
        <v>14</v>
      </c>
      <c r="J10066">
        <v>23</v>
      </c>
      <c r="L10066">
        <v>24</v>
      </c>
      <c r="N10066">
        <v>13</v>
      </c>
      <c r="O10066">
        <v>1.05</v>
      </c>
      <c r="P10066">
        <v>3</v>
      </c>
      <c r="Q10066">
        <v>4</v>
      </c>
      <c r="S10066">
        <v>1</v>
      </c>
      <c r="T10066">
        <v>0.92</v>
      </c>
    </row>
    <row r="10067" spans="1:20" x14ac:dyDescent="0.3">
      <c r="A10067" t="s">
        <v>20188</v>
      </c>
      <c r="B10067" s="171" t="s">
        <v>20189</v>
      </c>
      <c r="C10067" s="171" t="s">
        <v>194</v>
      </c>
      <c r="D10067" s="171" t="s">
        <v>80</v>
      </c>
      <c r="E10067" s="11">
        <v>43617</v>
      </c>
      <c r="F10067">
        <v>4.5</v>
      </c>
      <c r="G10067">
        <v>6</v>
      </c>
      <c r="I10067">
        <v>22</v>
      </c>
      <c r="J10067">
        <v>29</v>
      </c>
      <c r="L10067">
        <v>40</v>
      </c>
      <c r="N10067">
        <v>15</v>
      </c>
      <c r="O10067">
        <v>1.1299999999999999</v>
      </c>
      <c r="P10067">
        <v>5</v>
      </c>
      <c r="Q10067">
        <v>6</v>
      </c>
      <c r="S10067">
        <v>7</v>
      </c>
      <c r="T10067">
        <v>0.92</v>
      </c>
    </row>
    <row r="10068" spans="1:20" x14ac:dyDescent="0.3">
      <c r="A10068" t="s">
        <v>20190</v>
      </c>
      <c r="B10068" s="171" t="s">
        <v>20191</v>
      </c>
      <c r="C10068" s="171" t="s">
        <v>18137</v>
      </c>
      <c r="D10068" s="171" t="s">
        <v>80</v>
      </c>
      <c r="E10068" s="11">
        <v>43617</v>
      </c>
      <c r="F10068">
        <v>0</v>
      </c>
      <c r="G10068">
        <v>0</v>
      </c>
      <c r="I10068">
        <v>0</v>
      </c>
      <c r="J10068">
        <v>0</v>
      </c>
      <c r="L10068">
        <v>0</v>
      </c>
      <c r="N10068">
        <v>0</v>
      </c>
      <c r="P10068">
        <v>0</v>
      </c>
      <c r="Q10068">
        <v>0</v>
      </c>
      <c r="S10068">
        <v>0</v>
      </c>
      <c r="T10068">
        <v>1</v>
      </c>
    </row>
    <row r="10069" spans="1:20" x14ac:dyDescent="0.3">
      <c r="A10069" t="s">
        <v>20192</v>
      </c>
      <c r="B10069" s="171" t="s">
        <v>20193</v>
      </c>
      <c r="C10069" s="171" t="s">
        <v>18140</v>
      </c>
      <c r="D10069" s="171" t="s">
        <v>80</v>
      </c>
      <c r="E10069" s="11">
        <v>43617</v>
      </c>
      <c r="F10069">
        <v>0</v>
      </c>
      <c r="G10069">
        <v>0</v>
      </c>
      <c r="I10069">
        <v>0</v>
      </c>
      <c r="J10069">
        <v>0</v>
      </c>
      <c r="L10069">
        <v>0</v>
      </c>
      <c r="N10069">
        <v>0</v>
      </c>
      <c r="P10069">
        <v>0</v>
      </c>
      <c r="Q10069">
        <v>0</v>
      </c>
      <c r="S10069">
        <v>0</v>
      </c>
      <c r="T10069">
        <v>0.96</v>
      </c>
    </row>
    <row r="10070" spans="1:20" x14ac:dyDescent="0.3">
      <c r="A10070" t="s">
        <v>20194</v>
      </c>
      <c r="B10070" s="171" t="s">
        <v>20195</v>
      </c>
      <c r="C10070" s="171" t="s">
        <v>236</v>
      </c>
      <c r="D10070" s="171" t="s">
        <v>80</v>
      </c>
      <c r="E10070" s="11">
        <v>43617</v>
      </c>
      <c r="F10070">
        <v>0</v>
      </c>
      <c r="G10070">
        <v>0</v>
      </c>
      <c r="I10070">
        <v>0</v>
      </c>
      <c r="J10070">
        <v>0</v>
      </c>
      <c r="L10070">
        <v>0</v>
      </c>
      <c r="N10070">
        <v>0</v>
      </c>
      <c r="P10070">
        <v>0</v>
      </c>
      <c r="Q10070">
        <v>0</v>
      </c>
      <c r="S10070">
        <v>0</v>
      </c>
      <c r="T10070">
        <v>1</v>
      </c>
    </row>
    <row r="10071" spans="1:20" x14ac:dyDescent="0.3">
      <c r="A10071" t="s">
        <v>20196</v>
      </c>
      <c r="B10071" s="171" t="s">
        <v>20197</v>
      </c>
      <c r="C10071" s="171" t="s">
        <v>239</v>
      </c>
      <c r="D10071" s="171" t="s">
        <v>80</v>
      </c>
      <c r="E10071" s="11">
        <v>43617</v>
      </c>
      <c r="F10071">
        <v>0</v>
      </c>
      <c r="G10071">
        <v>0</v>
      </c>
      <c r="I10071">
        <v>0</v>
      </c>
      <c r="J10071">
        <v>0</v>
      </c>
      <c r="L10071">
        <v>0</v>
      </c>
      <c r="N10071">
        <v>0</v>
      </c>
      <c r="P10071">
        <v>0</v>
      </c>
      <c r="Q10071">
        <v>0</v>
      </c>
      <c r="S10071">
        <v>0</v>
      </c>
      <c r="T10071">
        <v>0.92</v>
      </c>
    </row>
    <row r="10072" spans="1:20" x14ac:dyDescent="0.3">
      <c r="A10072" t="s">
        <v>20198</v>
      </c>
      <c r="B10072" s="171" t="s">
        <v>20199</v>
      </c>
      <c r="C10072" s="171" t="s">
        <v>176</v>
      </c>
      <c r="D10072" s="171" t="s">
        <v>80</v>
      </c>
      <c r="E10072" s="11">
        <v>43617</v>
      </c>
      <c r="F10072">
        <v>3.5</v>
      </c>
      <c r="G10072">
        <v>3</v>
      </c>
      <c r="I10072">
        <v>22</v>
      </c>
      <c r="J10072">
        <v>21</v>
      </c>
      <c r="L10072">
        <v>18</v>
      </c>
      <c r="N10072">
        <v>17</v>
      </c>
      <c r="P10072">
        <v>0</v>
      </c>
      <c r="Q10072">
        <v>3</v>
      </c>
      <c r="S10072">
        <v>5</v>
      </c>
      <c r="T10072">
        <v>0.91</v>
      </c>
    </row>
    <row r="10073" spans="1:20" x14ac:dyDescent="0.3">
      <c r="A10073" t="s">
        <v>20200</v>
      </c>
      <c r="B10073" s="171" t="s">
        <v>20201</v>
      </c>
      <c r="C10073" s="171" t="s">
        <v>206</v>
      </c>
      <c r="D10073" s="171" t="s">
        <v>80</v>
      </c>
      <c r="E10073" s="11">
        <v>43617</v>
      </c>
      <c r="F10073">
        <v>3</v>
      </c>
      <c r="G10073">
        <v>2.5</v>
      </c>
      <c r="I10073">
        <v>9</v>
      </c>
      <c r="J10073">
        <v>17</v>
      </c>
      <c r="L10073">
        <v>14</v>
      </c>
      <c r="N10073">
        <v>8</v>
      </c>
      <c r="P10073">
        <v>0</v>
      </c>
      <c r="Q10073">
        <v>0</v>
      </c>
      <c r="S10073">
        <v>1</v>
      </c>
      <c r="T10073">
        <v>0.86</v>
      </c>
    </row>
    <row r="10074" spans="1:20" x14ac:dyDescent="0.3">
      <c r="A10074" t="s">
        <v>20202</v>
      </c>
      <c r="B10074" s="171" t="s">
        <v>20203</v>
      </c>
      <c r="C10074" s="171" t="s">
        <v>176</v>
      </c>
      <c r="D10074" s="171" t="s">
        <v>15341</v>
      </c>
      <c r="E10074" s="11">
        <v>43617</v>
      </c>
      <c r="F10074">
        <v>1.5</v>
      </c>
      <c r="G10074">
        <v>1.5</v>
      </c>
      <c r="I10074">
        <v>3</v>
      </c>
      <c r="J10074">
        <v>7</v>
      </c>
      <c r="L10074">
        <v>8</v>
      </c>
      <c r="N10074">
        <v>2</v>
      </c>
      <c r="P10074">
        <v>1</v>
      </c>
      <c r="Q10074">
        <v>2</v>
      </c>
      <c r="S10074">
        <v>1</v>
      </c>
      <c r="T10074">
        <v>0.91</v>
      </c>
    </row>
    <row r="10075" spans="1:20" x14ac:dyDescent="0.3">
      <c r="A10075" t="s">
        <v>20204</v>
      </c>
      <c r="B10075" s="171" t="s">
        <v>20205</v>
      </c>
      <c r="C10075" s="171" t="s">
        <v>206</v>
      </c>
      <c r="D10075" s="171" t="s">
        <v>15341</v>
      </c>
      <c r="E10075" s="11">
        <v>43617</v>
      </c>
      <c r="F10075">
        <v>0</v>
      </c>
      <c r="G10075">
        <v>0.5</v>
      </c>
      <c r="I10075">
        <v>0</v>
      </c>
      <c r="J10075">
        <v>0</v>
      </c>
      <c r="L10075">
        <v>3</v>
      </c>
      <c r="N10075">
        <v>0</v>
      </c>
      <c r="P10075">
        <v>0</v>
      </c>
      <c r="Q10075">
        <v>0</v>
      </c>
      <c r="S10075">
        <v>0</v>
      </c>
    </row>
    <row r="10076" spans="1:20" x14ac:dyDescent="0.3">
      <c r="A10076" t="s">
        <v>20206</v>
      </c>
      <c r="B10076" s="171" t="s">
        <v>20207</v>
      </c>
      <c r="C10076" s="171" t="s">
        <v>16544</v>
      </c>
      <c r="D10076" s="171" t="s">
        <v>15341</v>
      </c>
      <c r="E10076" s="11">
        <v>43617</v>
      </c>
      <c r="F10076">
        <v>1</v>
      </c>
      <c r="G10076">
        <v>1.5</v>
      </c>
      <c r="I10076">
        <v>8</v>
      </c>
      <c r="J10076">
        <v>5</v>
      </c>
      <c r="L10076">
        <v>9</v>
      </c>
      <c r="N10076">
        <v>8</v>
      </c>
      <c r="P10076">
        <v>0</v>
      </c>
      <c r="Q10076">
        <v>2</v>
      </c>
      <c r="S10076">
        <v>0</v>
      </c>
    </row>
    <row r="10077" spans="1:20" x14ac:dyDescent="0.3">
      <c r="A10077" t="s">
        <v>20208</v>
      </c>
      <c r="B10077" s="171" t="s">
        <v>20209</v>
      </c>
      <c r="C10077" s="171" t="s">
        <v>113</v>
      </c>
      <c r="D10077" s="171" t="s">
        <v>80</v>
      </c>
      <c r="E10077" s="11">
        <v>43617</v>
      </c>
      <c r="F10077">
        <v>4.5</v>
      </c>
      <c r="G10077">
        <v>4.5</v>
      </c>
      <c r="I10077">
        <v>25</v>
      </c>
      <c r="J10077">
        <v>26</v>
      </c>
      <c r="L10077">
        <v>26</v>
      </c>
      <c r="N10077">
        <v>20</v>
      </c>
      <c r="P10077">
        <v>1</v>
      </c>
      <c r="Q10077">
        <v>1</v>
      </c>
      <c r="S10077">
        <v>5</v>
      </c>
    </row>
    <row r="10078" spans="1:20" x14ac:dyDescent="0.3">
      <c r="A10078" t="s">
        <v>20210</v>
      </c>
      <c r="B10078" s="171" t="s">
        <v>20211</v>
      </c>
      <c r="C10078" s="171" t="s">
        <v>131</v>
      </c>
      <c r="D10078" s="171" t="s">
        <v>80</v>
      </c>
      <c r="E10078" s="11">
        <v>43617</v>
      </c>
      <c r="F10078">
        <v>0</v>
      </c>
      <c r="G10078">
        <v>0</v>
      </c>
      <c r="I10078">
        <v>0</v>
      </c>
      <c r="J10078">
        <v>0</v>
      </c>
      <c r="L10078">
        <v>0</v>
      </c>
      <c r="N10078">
        <v>0</v>
      </c>
      <c r="P10078">
        <v>0</v>
      </c>
      <c r="Q10078">
        <v>0</v>
      </c>
      <c r="S10078">
        <v>0</v>
      </c>
    </row>
    <row r="10079" spans="1:20" x14ac:dyDescent="0.3">
      <c r="A10079" t="s">
        <v>20212</v>
      </c>
      <c r="B10079" s="171" t="s">
        <v>20213</v>
      </c>
      <c r="C10079" s="171" t="s">
        <v>14843</v>
      </c>
      <c r="D10079" s="171" t="s">
        <v>80</v>
      </c>
      <c r="E10079" s="11">
        <v>43617</v>
      </c>
      <c r="F10079">
        <v>0</v>
      </c>
      <c r="G10079">
        <v>0</v>
      </c>
      <c r="I10079">
        <v>0</v>
      </c>
      <c r="J10079">
        <v>0</v>
      </c>
      <c r="L10079">
        <v>0</v>
      </c>
      <c r="N10079">
        <v>0</v>
      </c>
      <c r="P10079">
        <v>0</v>
      </c>
      <c r="Q10079">
        <v>0</v>
      </c>
      <c r="S10079">
        <v>0</v>
      </c>
    </row>
    <row r="10080" spans="1:20" x14ac:dyDescent="0.3">
      <c r="A10080" t="s">
        <v>20214</v>
      </c>
      <c r="B10080" s="171" t="s">
        <v>20215</v>
      </c>
      <c r="C10080" s="171" t="s">
        <v>155</v>
      </c>
      <c r="D10080" s="171" t="s">
        <v>80</v>
      </c>
      <c r="E10080" s="11">
        <v>43617</v>
      </c>
      <c r="F10080">
        <v>2.5</v>
      </c>
      <c r="G10080">
        <v>1.5</v>
      </c>
      <c r="I10080">
        <v>3</v>
      </c>
      <c r="J10080">
        <v>14</v>
      </c>
      <c r="L10080">
        <v>9</v>
      </c>
      <c r="N10080">
        <v>3</v>
      </c>
      <c r="P10080">
        <v>1</v>
      </c>
      <c r="Q10080">
        <v>1</v>
      </c>
      <c r="S10080">
        <v>0</v>
      </c>
    </row>
    <row r="10081" spans="1:19" x14ac:dyDescent="0.3">
      <c r="A10081" t="s">
        <v>20216</v>
      </c>
      <c r="B10081" s="171" t="s">
        <v>20217</v>
      </c>
      <c r="C10081" s="171" t="s">
        <v>16232</v>
      </c>
      <c r="D10081" s="171" t="s">
        <v>80</v>
      </c>
      <c r="E10081" s="11">
        <v>43617</v>
      </c>
      <c r="F10081">
        <v>1.5</v>
      </c>
      <c r="G10081">
        <v>1.5</v>
      </c>
      <c r="I10081">
        <v>3</v>
      </c>
      <c r="J10081">
        <v>8</v>
      </c>
      <c r="L10081">
        <v>8</v>
      </c>
      <c r="N10081">
        <v>3</v>
      </c>
      <c r="P10081">
        <v>0</v>
      </c>
      <c r="Q10081">
        <v>1</v>
      </c>
      <c r="S10081">
        <v>0</v>
      </c>
    </row>
    <row r="10082" spans="1:19" x14ac:dyDescent="0.3">
      <c r="A10082" t="s">
        <v>20218</v>
      </c>
      <c r="B10082" s="171" t="s">
        <v>20219</v>
      </c>
      <c r="C10082" s="171" t="s">
        <v>16557</v>
      </c>
      <c r="D10082" s="171" t="s">
        <v>80</v>
      </c>
      <c r="E10082" s="11">
        <v>43617</v>
      </c>
      <c r="F10082">
        <v>2</v>
      </c>
      <c r="G10082">
        <v>2</v>
      </c>
      <c r="I10082">
        <v>2</v>
      </c>
      <c r="J10082">
        <v>11</v>
      </c>
      <c r="L10082">
        <v>11</v>
      </c>
      <c r="N10082">
        <v>2</v>
      </c>
      <c r="P10082">
        <v>0</v>
      </c>
      <c r="Q10082">
        <v>0</v>
      </c>
      <c r="S10082">
        <v>0</v>
      </c>
    </row>
    <row r="10083" spans="1:19" x14ac:dyDescent="0.3">
      <c r="A10083" t="s">
        <v>20220</v>
      </c>
      <c r="B10083" s="171" t="s">
        <v>20221</v>
      </c>
      <c r="C10083" s="171" t="s">
        <v>188</v>
      </c>
      <c r="D10083" s="171" t="s">
        <v>80</v>
      </c>
      <c r="E10083" s="11">
        <v>43617</v>
      </c>
      <c r="F10083">
        <v>6</v>
      </c>
      <c r="G10083">
        <v>6</v>
      </c>
      <c r="I10083">
        <v>16</v>
      </c>
      <c r="J10083">
        <v>35</v>
      </c>
      <c r="L10083">
        <v>35</v>
      </c>
      <c r="N10083">
        <v>14</v>
      </c>
      <c r="P10083">
        <v>2</v>
      </c>
      <c r="Q10083">
        <v>2</v>
      </c>
      <c r="S10083">
        <v>2</v>
      </c>
    </row>
    <row r="10084" spans="1:19" x14ac:dyDescent="0.3">
      <c r="A10084" t="s">
        <v>20222</v>
      </c>
      <c r="B10084" s="171" t="s">
        <v>20223</v>
      </c>
      <c r="C10084" s="171" t="s">
        <v>227</v>
      </c>
      <c r="D10084" s="171" t="s">
        <v>80</v>
      </c>
      <c r="E10084" s="11">
        <v>43617</v>
      </c>
      <c r="F10084">
        <v>0</v>
      </c>
      <c r="G10084">
        <v>0</v>
      </c>
      <c r="I10084">
        <v>0</v>
      </c>
      <c r="J10084">
        <v>0</v>
      </c>
      <c r="L10084">
        <v>0</v>
      </c>
      <c r="N10084">
        <v>0</v>
      </c>
      <c r="P10084">
        <v>0</v>
      </c>
      <c r="Q10084">
        <v>0</v>
      </c>
      <c r="S10084">
        <v>0</v>
      </c>
    </row>
    <row r="10085" spans="1:19" x14ac:dyDescent="0.3">
      <c r="A10085" t="s">
        <v>20224</v>
      </c>
      <c r="B10085" s="171" t="s">
        <v>20225</v>
      </c>
      <c r="C10085" s="171" t="s">
        <v>116</v>
      </c>
      <c r="D10085" s="171" t="s">
        <v>80</v>
      </c>
      <c r="E10085" s="11">
        <v>43617</v>
      </c>
      <c r="F10085">
        <v>8</v>
      </c>
      <c r="G10085">
        <v>5</v>
      </c>
      <c r="I10085">
        <v>107</v>
      </c>
      <c r="J10085">
        <v>88</v>
      </c>
      <c r="L10085">
        <v>64</v>
      </c>
      <c r="N10085">
        <v>105</v>
      </c>
      <c r="P10085">
        <v>0</v>
      </c>
      <c r="Q10085">
        <v>0</v>
      </c>
      <c r="S10085">
        <v>2</v>
      </c>
    </row>
    <row r="10086" spans="1:19" x14ac:dyDescent="0.3">
      <c r="A10086" t="s">
        <v>20226</v>
      </c>
      <c r="B10086" s="171" t="s">
        <v>20227</v>
      </c>
      <c r="C10086" s="171" t="s">
        <v>9862</v>
      </c>
      <c r="D10086" s="171" t="s">
        <v>80</v>
      </c>
      <c r="E10086" s="11">
        <v>43617</v>
      </c>
      <c r="F10086">
        <v>0</v>
      </c>
      <c r="G10086">
        <v>0</v>
      </c>
      <c r="I10086">
        <v>0</v>
      </c>
      <c r="J10086">
        <v>0</v>
      </c>
      <c r="L10086">
        <v>0</v>
      </c>
      <c r="N10086">
        <v>0</v>
      </c>
      <c r="P10086">
        <v>0</v>
      </c>
      <c r="Q10086">
        <v>0</v>
      </c>
      <c r="S10086">
        <v>0</v>
      </c>
    </row>
    <row r="10087" spans="1:19" x14ac:dyDescent="0.3">
      <c r="A10087" t="s">
        <v>20228</v>
      </c>
      <c r="B10087" s="171" t="s">
        <v>20229</v>
      </c>
      <c r="C10087" s="171" t="s">
        <v>140</v>
      </c>
      <c r="D10087" s="171" t="s">
        <v>80</v>
      </c>
      <c r="E10087" s="11">
        <v>43617</v>
      </c>
      <c r="F10087">
        <v>6</v>
      </c>
      <c r="G10087">
        <v>6</v>
      </c>
      <c r="I10087">
        <v>52</v>
      </c>
      <c r="J10087">
        <v>66</v>
      </c>
      <c r="L10087">
        <v>66</v>
      </c>
      <c r="N10087">
        <v>52</v>
      </c>
      <c r="P10087">
        <v>0</v>
      </c>
      <c r="Q10087">
        <v>0</v>
      </c>
      <c r="S10087">
        <v>0</v>
      </c>
    </row>
    <row r="10088" spans="1:19" x14ac:dyDescent="0.3">
      <c r="A10088" t="s">
        <v>20230</v>
      </c>
      <c r="B10088" s="171" t="s">
        <v>20231</v>
      </c>
      <c r="C10088" s="171" t="s">
        <v>8590</v>
      </c>
      <c r="D10088" s="171" t="s">
        <v>80</v>
      </c>
      <c r="E10088" s="11">
        <v>43617</v>
      </c>
      <c r="F10088">
        <v>0</v>
      </c>
      <c r="G10088">
        <v>0</v>
      </c>
      <c r="I10088">
        <v>0</v>
      </c>
      <c r="J10088">
        <v>0</v>
      </c>
      <c r="L10088">
        <v>0</v>
      </c>
      <c r="N10088">
        <v>0</v>
      </c>
      <c r="P10088">
        <v>0</v>
      </c>
      <c r="Q10088">
        <v>0</v>
      </c>
      <c r="S10088">
        <v>0</v>
      </c>
    </row>
    <row r="10089" spans="1:19" x14ac:dyDescent="0.3">
      <c r="A10089" t="s">
        <v>20232</v>
      </c>
      <c r="B10089" s="171" t="s">
        <v>20233</v>
      </c>
      <c r="C10089" s="171" t="s">
        <v>170</v>
      </c>
      <c r="D10089" s="171" t="s">
        <v>80</v>
      </c>
      <c r="E10089" s="11">
        <v>43617</v>
      </c>
      <c r="F10089">
        <v>4</v>
      </c>
      <c r="G10089">
        <v>5.5</v>
      </c>
      <c r="I10089">
        <v>36</v>
      </c>
      <c r="J10089">
        <v>44</v>
      </c>
      <c r="L10089">
        <v>62</v>
      </c>
      <c r="N10089">
        <v>36</v>
      </c>
      <c r="P10089">
        <v>0</v>
      </c>
      <c r="Q10089">
        <v>0</v>
      </c>
      <c r="S10089">
        <v>0</v>
      </c>
    </row>
    <row r="10090" spans="1:19" x14ac:dyDescent="0.3">
      <c r="A10090" t="s">
        <v>20234</v>
      </c>
      <c r="B10090" s="171" t="s">
        <v>20235</v>
      </c>
      <c r="C10090" s="171" t="s">
        <v>182</v>
      </c>
      <c r="D10090" s="171" t="s">
        <v>80</v>
      </c>
      <c r="E10090" s="11">
        <v>43617</v>
      </c>
      <c r="F10090">
        <v>11.5</v>
      </c>
      <c r="G10090">
        <v>8</v>
      </c>
      <c r="I10090">
        <v>114</v>
      </c>
      <c r="J10090">
        <v>131</v>
      </c>
      <c r="L10090">
        <v>91</v>
      </c>
      <c r="N10090">
        <v>86</v>
      </c>
      <c r="P10090">
        <v>0</v>
      </c>
      <c r="Q10090">
        <v>2</v>
      </c>
      <c r="S10090">
        <v>28</v>
      </c>
    </row>
    <row r="10091" spans="1:19" x14ac:dyDescent="0.3">
      <c r="A10091" t="s">
        <v>20236</v>
      </c>
      <c r="B10091" s="171" t="s">
        <v>20237</v>
      </c>
      <c r="C10091" s="171" t="s">
        <v>197</v>
      </c>
      <c r="D10091" s="171" t="s">
        <v>80</v>
      </c>
      <c r="E10091" s="11">
        <v>43617</v>
      </c>
      <c r="F10091">
        <v>9</v>
      </c>
      <c r="G10091">
        <v>9.5</v>
      </c>
      <c r="I10091">
        <v>65</v>
      </c>
      <c r="J10091">
        <v>90</v>
      </c>
      <c r="L10091">
        <v>98</v>
      </c>
      <c r="N10091">
        <v>54</v>
      </c>
      <c r="P10091">
        <v>3</v>
      </c>
      <c r="Q10091">
        <v>5</v>
      </c>
      <c r="S10091">
        <v>11</v>
      </c>
    </row>
    <row r="10092" spans="1:19" x14ac:dyDescent="0.3">
      <c r="A10092" t="s">
        <v>20238</v>
      </c>
      <c r="B10092" s="171" t="s">
        <v>20239</v>
      </c>
      <c r="C10092" s="171" t="s">
        <v>218</v>
      </c>
      <c r="D10092" s="171" t="s">
        <v>80</v>
      </c>
      <c r="E10092" s="11">
        <v>43617</v>
      </c>
      <c r="F10092">
        <v>0</v>
      </c>
      <c r="G10092">
        <v>0</v>
      </c>
      <c r="I10092">
        <v>0</v>
      </c>
      <c r="J10092">
        <v>0</v>
      </c>
      <c r="L10092">
        <v>0</v>
      </c>
      <c r="N10092">
        <v>0</v>
      </c>
      <c r="P10092">
        <v>0</v>
      </c>
      <c r="Q10092">
        <v>0</v>
      </c>
      <c r="S10092">
        <v>0</v>
      </c>
    </row>
    <row r="10093" spans="1:19" x14ac:dyDescent="0.3">
      <c r="A10093" t="s">
        <v>20240</v>
      </c>
      <c r="B10093" s="171" t="s">
        <v>20241</v>
      </c>
      <c r="C10093" s="171" t="s">
        <v>230</v>
      </c>
      <c r="D10093" s="171" t="s">
        <v>80</v>
      </c>
      <c r="E10093" s="11">
        <v>43617</v>
      </c>
      <c r="F10093">
        <v>0</v>
      </c>
      <c r="G10093">
        <v>0</v>
      </c>
      <c r="I10093">
        <v>0</v>
      </c>
      <c r="J10093">
        <v>0</v>
      </c>
      <c r="L10093">
        <v>0</v>
      </c>
      <c r="N10093">
        <v>0</v>
      </c>
      <c r="P10093">
        <v>0</v>
      </c>
      <c r="Q10093">
        <v>0</v>
      </c>
      <c r="S10093">
        <v>0</v>
      </c>
    </row>
    <row r="10094" spans="1:19" x14ac:dyDescent="0.3">
      <c r="A10094" t="s">
        <v>20242</v>
      </c>
      <c r="B10094" s="171" t="s">
        <v>20243</v>
      </c>
      <c r="C10094" s="171" t="s">
        <v>8193</v>
      </c>
      <c r="D10094" s="171" t="s">
        <v>80</v>
      </c>
      <c r="E10094" s="11">
        <v>43617</v>
      </c>
      <c r="F10094">
        <v>2</v>
      </c>
      <c r="G10094">
        <v>3</v>
      </c>
      <c r="I10094">
        <v>18</v>
      </c>
      <c r="J10094">
        <v>22</v>
      </c>
      <c r="L10094">
        <v>36</v>
      </c>
      <c r="N10094">
        <v>15</v>
      </c>
      <c r="P10094">
        <v>0</v>
      </c>
      <c r="Q10094">
        <v>1</v>
      </c>
      <c r="S10094">
        <v>3</v>
      </c>
    </row>
    <row r="10095" spans="1:19" x14ac:dyDescent="0.3">
      <c r="A10095" t="s">
        <v>20244</v>
      </c>
      <c r="B10095" s="171" t="s">
        <v>20245</v>
      </c>
      <c r="C10095" s="171" t="s">
        <v>10522</v>
      </c>
      <c r="D10095" s="171" t="s">
        <v>80</v>
      </c>
      <c r="E10095" s="11">
        <v>43617</v>
      </c>
      <c r="F10095">
        <v>0</v>
      </c>
      <c r="G10095">
        <v>0</v>
      </c>
      <c r="I10095">
        <v>0</v>
      </c>
      <c r="J10095">
        <v>0</v>
      </c>
      <c r="L10095">
        <v>0</v>
      </c>
      <c r="N10095">
        <v>0</v>
      </c>
      <c r="P10095">
        <v>0</v>
      </c>
      <c r="Q10095">
        <v>0</v>
      </c>
      <c r="S10095">
        <v>0</v>
      </c>
    </row>
    <row r="10096" spans="1:19" x14ac:dyDescent="0.3">
      <c r="A10096" t="s">
        <v>20246</v>
      </c>
      <c r="B10096" s="171" t="s">
        <v>20247</v>
      </c>
      <c r="C10096" s="171" t="s">
        <v>10525</v>
      </c>
      <c r="D10096" s="171" t="s">
        <v>80</v>
      </c>
      <c r="E10096" s="11">
        <v>43617</v>
      </c>
      <c r="F10096">
        <v>0</v>
      </c>
      <c r="G10096">
        <v>0</v>
      </c>
      <c r="I10096">
        <v>0</v>
      </c>
      <c r="J10096">
        <v>0</v>
      </c>
      <c r="L10096">
        <v>0</v>
      </c>
      <c r="N10096">
        <v>0</v>
      </c>
      <c r="P10096">
        <v>0</v>
      </c>
      <c r="Q10096">
        <v>0</v>
      </c>
      <c r="S10096">
        <v>0</v>
      </c>
    </row>
    <row r="10097" spans="1:20" x14ac:dyDescent="0.3">
      <c r="A10097" t="s">
        <v>20248</v>
      </c>
      <c r="B10097" s="171" t="s">
        <v>20249</v>
      </c>
      <c r="C10097" s="171" t="s">
        <v>10528</v>
      </c>
      <c r="D10097" s="171" t="s">
        <v>80</v>
      </c>
      <c r="E10097" s="11">
        <v>43617</v>
      </c>
      <c r="F10097">
        <v>0</v>
      </c>
      <c r="G10097">
        <v>0</v>
      </c>
      <c r="I10097">
        <v>0</v>
      </c>
      <c r="J10097">
        <v>0</v>
      </c>
      <c r="L10097">
        <v>0</v>
      </c>
      <c r="N10097">
        <v>0</v>
      </c>
      <c r="P10097">
        <v>0</v>
      </c>
      <c r="Q10097">
        <v>0</v>
      </c>
      <c r="S10097">
        <v>0</v>
      </c>
    </row>
    <row r="10098" spans="1:20" x14ac:dyDescent="0.3">
      <c r="A10098" t="s">
        <v>20250</v>
      </c>
      <c r="B10098" s="171" t="s">
        <v>20251</v>
      </c>
      <c r="C10098" s="171" t="s">
        <v>10531</v>
      </c>
      <c r="D10098" s="171" t="s">
        <v>80</v>
      </c>
      <c r="E10098" s="11">
        <v>43617</v>
      </c>
      <c r="F10098">
        <v>0</v>
      </c>
      <c r="G10098">
        <v>0</v>
      </c>
      <c r="I10098">
        <v>0</v>
      </c>
      <c r="J10098">
        <v>0</v>
      </c>
      <c r="L10098">
        <v>0</v>
      </c>
      <c r="N10098">
        <v>0</v>
      </c>
      <c r="P10098">
        <v>0</v>
      </c>
      <c r="Q10098">
        <v>0</v>
      </c>
      <c r="S10098">
        <v>0</v>
      </c>
      <c r="T10098">
        <v>0.83</v>
      </c>
    </row>
    <row r="10099" spans="1:20" x14ac:dyDescent="0.3">
      <c r="A10099" t="s">
        <v>20252</v>
      </c>
      <c r="B10099" s="171" t="s">
        <v>20253</v>
      </c>
      <c r="C10099" s="171" t="s">
        <v>14880</v>
      </c>
      <c r="D10099" s="171" t="s">
        <v>80</v>
      </c>
      <c r="E10099" s="11">
        <v>43617</v>
      </c>
      <c r="F10099">
        <v>0</v>
      </c>
      <c r="G10099">
        <v>0</v>
      </c>
      <c r="I10099">
        <v>0</v>
      </c>
      <c r="J10099">
        <v>0</v>
      </c>
      <c r="L10099">
        <v>0</v>
      </c>
      <c r="N10099">
        <v>0</v>
      </c>
      <c r="P10099">
        <v>0</v>
      </c>
      <c r="Q10099">
        <v>0</v>
      </c>
      <c r="S10099">
        <v>0</v>
      </c>
      <c r="T10099">
        <v>0.83</v>
      </c>
    </row>
    <row r="10100" spans="1:20" x14ac:dyDescent="0.3">
      <c r="A10100" t="s">
        <v>20254</v>
      </c>
      <c r="B10100" s="171" t="s">
        <v>20255</v>
      </c>
      <c r="C10100" s="171" t="s">
        <v>10534</v>
      </c>
      <c r="D10100" s="171" t="s">
        <v>80</v>
      </c>
      <c r="E10100" s="11">
        <v>43617</v>
      </c>
      <c r="F10100">
        <v>1.5</v>
      </c>
      <c r="G10100">
        <v>1.5</v>
      </c>
      <c r="I10100">
        <v>8</v>
      </c>
      <c r="J10100">
        <v>9</v>
      </c>
      <c r="L10100">
        <v>9</v>
      </c>
      <c r="N10100">
        <v>8</v>
      </c>
      <c r="P10100">
        <v>0</v>
      </c>
      <c r="Q10100">
        <v>0</v>
      </c>
      <c r="S10100">
        <v>0</v>
      </c>
      <c r="T10100">
        <v>0.83</v>
      </c>
    </row>
    <row r="10101" spans="1:20" x14ac:dyDescent="0.3">
      <c r="A10101" t="s">
        <v>20256</v>
      </c>
      <c r="B10101" s="171" t="s">
        <v>20257</v>
      </c>
      <c r="C10101" s="171" t="s">
        <v>10537</v>
      </c>
      <c r="D10101" s="171" t="s">
        <v>80</v>
      </c>
      <c r="E10101" s="11">
        <v>43617</v>
      </c>
      <c r="F10101">
        <v>3</v>
      </c>
      <c r="G10101">
        <v>5.5</v>
      </c>
      <c r="I10101">
        <v>6</v>
      </c>
      <c r="J10101">
        <v>17</v>
      </c>
      <c r="L10101">
        <v>32</v>
      </c>
      <c r="N10101">
        <v>6</v>
      </c>
      <c r="P10101">
        <v>0</v>
      </c>
      <c r="Q10101">
        <v>0</v>
      </c>
      <c r="S10101">
        <v>0</v>
      </c>
      <c r="T10101" t="e">
        <v>#DIV/0!</v>
      </c>
    </row>
    <row r="10102" spans="1:20" x14ac:dyDescent="0.3">
      <c r="A10102" t="s">
        <v>20258</v>
      </c>
      <c r="B10102" s="171" t="s">
        <v>20259</v>
      </c>
      <c r="C10102" s="171" t="s">
        <v>15347</v>
      </c>
      <c r="D10102" s="171" t="s">
        <v>4</v>
      </c>
      <c r="E10102" s="11">
        <v>43617</v>
      </c>
      <c r="F10102">
        <v>2</v>
      </c>
      <c r="G10102">
        <v>2.5</v>
      </c>
      <c r="I10102">
        <v>8</v>
      </c>
      <c r="J10102">
        <v>11</v>
      </c>
      <c r="L10102">
        <v>14</v>
      </c>
      <c r="N10102">
        <v>8</v>
      </c>
      <c r="P10102">
        <v>1</v>
      </c>
      <c r="Q10102">
        <v>1</v>
      </c>
      <c r="S10102">
        <v>0</v>
      </c>
      <c r="T10102" t="e">
        <v>#DIV/0!</v>
      </c>
    </row>
    <row r="10103" spans="1:20" x14ac:dyDescent="0.3">
      <c r="A10103" t="s">
        <v>20260</v>
      </c>
      <c r="B10103" s="171" t="s">
        <v>20261</v>
      </c>
      <c r="C10103" s="171" t="s">
        <v>203</v>
      </c>
      <c r="D10103" s="171" t="s">
        <v>4</v>
      </c>
      <c r="E10103" s="11">
        <v>43617</v>
      </c>
      <c r="F10103">
        <v>3.5</v>
      </c>
      <c r="G10103">
        <v>3.5</v>
      </c>
      <c r="I10103">
        <v>15</v>
      </c>
      <c r="J10103">
        <v>20</v>
      </c>
      <c r="L10103">
        <v>20</v>
      </c>
      <c r="N10103">
        <v>15</v>
      </c>
      <c r="P10103">
        <v>0</v>
      </c>
      <c r="Q10103">
        <v>0</v>
      </c>
      <c r="S10103">
        <v>0</v>
      </c>
      <c r="T10103" t="e">
        <v>#DIV/0!</v>
      </c>
    </row>
    <row r="10104" spans="1:20" x14ac:dyDescent="0.3">
      <c r="A10104" t="s">
        <v>20262</v>
      </c>
      <c r="B10104" s="171" t="s">
        <v>20263</v>
      </c>
      <c r="C10104" s="171" t="s">
        <v>15340</v>
      </c>
      <c r="D10104" s="171" t="s">
        <v>4</v>
      </c>
      <c r="E10104" s="11">
        <v>43617</v>
      </c>
      <c r="F10104">
        <v>1</v>
      </c>
      <c r="G10104">
        <v>2.5</v>
      </c>
      <c r="I10104">
        <v>4</v>
      </c>
      <c r="J10104">
        <v>5</v>
      </c>
      <c r="L10104">
        <v>14</v>
      </c>
      <c r="N10104">
        <v>4</v>
      </c>
      <c r="P10104">
        <v>0</v>
      </c>
      <c r="Q10104">
        <v>0</v>
      </c>
      <c r="S10104">
        <v>0</v>
      </c>
      <c r="T10104" t="e">
        <v>#DIV/0!</v>
      </c>
    </row>
    <row r="10105" spans="1:20" x14ac:dyDescent="0.3">
      <c r="A10105" t="s">
        <v>20264</v>
      </c>
      <c r="B10105" s="171" t="s">
        <v>20265</v>
      </c>
      <c r="C10105" s="171" t="s">
        <v>16544</v>
      </c>
      <c r="D10105" s="171" t="s">
        <v>4</v>
      </c>
      <c r="E10105" s="11">
        <v>43617</v>
      </c>
      <c r="F10105">
        <v>1</v>
      </c>
      <c r="G10105">
        <v>1.5</v>
      </c>
      <c r="I10105">
        <v>8</v>
      </c>
      <c r="J10105">
        <v>5</v>
      </c>
      <c r="L10105">
        <v>9</v>
      </c>
      <c r="N10105">
        <v>8</v>
      </c>
      <c r="P10105">
        <v>0</v>
      </c>
      <c r="Q10105">
        <v>2</v>
      </c>
      <c r="S10105">
        <v>0</v>
      </c>
      <c r="T10105" t="e">
        <v>#DIV/0!</v>
      </c>
    </row>
    <row r="10106" spans="1:20" x14ac:dyDescent="0.3">
      <c r="A10106" t="s">
        <v>20266</v>
      </c>
      <c r="B10106" s="171" t="s">
        <v>20267</v>
      </c>
      <c r="C10106" s="171" t="s">
        <v>176</v>
      </c>
      <c r="D10106" s="171" t="s">
        <v>4</v>
      </c>
      <c r="E10106" s="11">
        <v>43617</v>
      </c>
      <c r="F10106">
        <v>5</v>
      </c>
      <c r="G10106">
        <v>4.5</v>
      </c>
      <c r="I10106">
        <v>25</v>
      </c>
      <c r="J10106">
        <v>28</v>
      </c>
      <c r="L10106">
        <v>26</v>
      </c>
      <c r="N10106">
        <v>19</v>
      </c>
      <c r="P10106">
        <v>1</v>
      </c>
      <c r="Q10106">
        <v>5</v>
      </c>
      <c r="S10106">
        <v>6</v>
      </c>
      <c r="T10106">
        <v>0.46</v>
      </c>
    </row>
    <row r="10107" spans="1:20" x14ac:dyDescent="0.3">
      <c r="A10107" t="s">
        <v>20268</v>
      </c>
      <c r="B10107" s="171" t="s">
        <v>20269</v>
      </c>
      <c r="C10107" s="171" t="s">
        <v>206</v>
      </c>
      <c r="D10107" s="171" t="s">
        <v>4</v>
      </c>
      <c r="E10107" s="11">
        <v>43617</v>
      </c>
      <c r="F10107">
        <v>3</v>
      </c>
      <c r="G10107">
        <v>3</v>
      </c>
      <c r="I10107">
        <v>9</v>
      </c>
      <c r="J10107">
        <v>17</v>
      </c>
      <c r="L10107">
        <v>17</v>
      </c>
      <c r="N10107">
        <v>8</v>
      </c>
      <c r="P10107">
        <v>0</v>
      </c>
      <c r="Q10107">
        <v>0</v>
      </c>
      <c r="S10107">
        <v>1</v>
      </c>
      <c r="T10107">
        <v>0.39</v>
      </c>
    </row>
    <row r="10108" spans="1:20" x14ac:dyDescent="0.3">
      <c r="A10108" t="s">
        <v>20270</v>
      </c>
      <c r="B10108" s="171" t="s">
        <v>20271</v>
      </c>
      <c r="C10108" s="171" t="s">
        <v>173</v>
      </c>
      <c r="D10108" s="171" t="s">
        <v>80</v>
      </c>
      <c r="E10108" s="11">
        <v>43617</v>
      </c>
      <c r="F10108">
        <v>3.5</v>
      </c>
      <c r="G10108">
        <v>3</v>
      </c>
      <c r="I10108">
        <v>9</v>
      </c>
      <c r="J10108">
        <v>17</v>
      </c>
      <c r="L10108">
        <v>17</v>
      </c>
      <c r="N10108">
        <v>8</v>
      </c>
      <c r="P10108">
        <v>0</v>
      </c>
      <c r="Q10108">
        <v>0</v>
      </c>
      <c r="S10108">
        <v>1</v>
      </c>
      <c r="T10108">
        <v>0.46</v>
      </c>
    </row>
    <row r="10109" spans="1:20" x14ac:dyDescent="0.3">
      <c r="A10109" t="s">
        <v>20272</v>
      </c>
      <c r="B10109" s="171" t="s">
        <v>20273</v>
      </c>
      <c r="C10109" s="171" t="s">
        <v>173</v>
      </c>
      <c r="D10109" s="171" t="s">
        <v>15341</v>
      </c>
      <c r="E10109" s="11">
        <v>43617</v>
      </c>
      <c r="F10109">
        <v>3.5</v>
      </c>
      <c r="G10109">
        <v>3</v>
      </c>
      <c r="I10109">
        <v>9</v>
      </c>
      <c r="J10109">
        <v>17</v>
      </c>
      <c r="L10109">
        <v>17</v>
      </c>
      <c r="N10109">
        <v>8</v>
      </c>
      <c r="P10109">
        <v>0</v>
      </c>
      <c r="Q10109">
        <v>0</v>
      </c>
      <c r="S10109">
        <v>1</v>
      </c>
      <c r="T10109">
        <v>0.7</v>
      </c>
    </row>
    <row r="10110" spans="1:20" x14ac:dyDescent="0.3">
      <c r="A10110" t="s">
        <v>20274</v>
      </c>
      <c r="B10110" s="171" t="s">
        <v>20275</v>
      </c>
      <c r="C10110" s="171" t="s">
        <v>200</v>
      </c>
      <c r="D10110" s="171" t="s">
        <v>80</v>
      </c>
      <c r="E10110" s="11">
        <v>43617</v>
      </c>
      <c r="F10110">
        <v>6.5</v>
      </c>
      <c r="G10110">
        <v>3</v>
      </c>
      <c r="I10110">
        <v>9</v>
      </c>
      <c r="J10110">
        <v>17</v>
      </c>
      <c r="L10110">
        <v>17</v>
      </c>
      <c r="N10110">
        <v>8</v>
      </c>
      <c r="P10110">
        <v>0</v>
      </c>
      <c r="Q10110">
        <v>0</v>
      </c>
      <c r="S10110">
        <v>1</v>
      </c>
      <c r="T10110">
        <v>0.84</v>
      </c>
    </row>
    <row r="10111" spans="1:20" x14ac:dyDescent="0.3">
      <c r="A10111" t="s">
        <v>20276</v>
      </c>
      <c r="B10111" s="171" t="s">
        <v>20277</v>
      </c>
      <c r="C10111" s="171" t="s">
        <v>200</v>
      </c>
      <c r="D10111" s="171" t="s">
        <v>15341</v>
      </c>
      <c r="E10111" s="11">
        <v>43617</v>
      </c>
      <c r="F10111">
        <v>0</v>
      </c>
      <c r="G10111">
        <v>3</v>
      </c>
      <c r="I10111">
        <v>9</v>
      </c>
      <c r="J10111">
        <v>17</v>
      </c>
      <c r="L10111">
        <v>17</v>
      </c>
      <c r="N10111">
        <v>8</v>
      </c>
      <c r="P10111">
        <v>0</v>
      </c>
      <c r="Q10111">
        <v>0</v>
      </c>
      <c r="S10111">
        <v>1</v>
      </c>
      <c r="T10111">
        <v>0.73</v>
      </c>
    </row>
    <row r="10112" spans="1:20" x14ac:dyDescent="0.3">
      <c r="A10112" t="s">
        <v>20278</v>
      </c>
      <c r="B10112" s="171" t="s">
        <v>20279</v>
      </c>
      <c r="C10112" s="171" t="s">
        <v>73</v>
      </c>
      <c r="D10112" s="171" t="s">
        <v>4</v>
      </c>
      <c r="E10112" s="11">
        <v>43617</v>
      </c>
      <c r="F10112">
        <v>0</v>
      </c>
      <c r="G10112">
        <v>0</v>
      </c>
      <c r="I10112">
        <v>0</v>
      </c>
      <c r="J10112">
        <v>0</v>
      </c>
      <c r="L10112">
        <v>0</v>
      </c>
      <c r="N10112">
        <v>0</v>
      </c>
      <c r="P10112">
        <v>0</v>
      </c>
      <c r="Q10112">
        <v>0</v>
      </c>
      <c r="S10112">
        <v>0</v>
      </c>
      <c r="T10112">
        <v>0.73</v>
      </c>
    </row>
    <row r="10113" spans="1:19" x14ac:dyDescent="0.3">
      <c r="A10113" t="s">
        <v>20280</v>
      </c>
      <c r="B10113" s="171" t="s">
        <v>20281</v>
      </c>
      <c r="C10113" s="171" t="s">
        <v>18229</v>
      </c>
      <c r="D10113" s="171" t="s">
        <v>4</v>
      </c>
      <c r="E10113" s="11">
        <v>43617</v>
      </c>
      <c r="F10113">
        <v>2</v>
      </c>
      <c r="G10113">
        <v>3</v>
      </c>
      <c r="I10113">
        <v>8</v>
      </c>
      <c r="J10113">
        <v>16</v>
      </c>
      <c r="L10113">
        <v>18</v>
      </c>
      <c r="N10113">
        <v>8</v>
      </c>
      <c r="P10113">
        <v>0</v>
      </c>
      <c r="Q10113">
        <v>0</v>
      </c>
      <c r="S10113">
        <v>0</v>
      </c>
    </row>
    <row r="10114" spans="1:19" x14ac:dyDescent="0.3">
      <c r="A10114" t="s">
        <v>20282</v>
      </c>
      <c r="B10114" s="171" t="s">
        <v>20283</v>
      </c>
      <c r="C10114" s="171" t="s">
        <v>107</v>
      </c>
      <c r="D10114" s="171" t="s">
        <v>4</v>
      </c>
      <c r="E10114" s="11">
        <v>43617</v>
      </c>
      <c r="F10114">
        <v>14.5</v>
      </c>
      <c r="G10114">
        <v>13.5</v>
      </c>
      <c r="I10114">
        <v>144</v>
      </c>
      <c r="J10114">
        <v>124</v>
      </c>
      <c r="L10114">
        <v>113</v>
      </c>
      <c r="N10114">
        <v>137</v>
      </c>
      <c r="P10114">
        <v>1</v>
      </c>
      <c r="Q10114">
        <v>3</v>
      </c>
      <c r="S10114">
        <v>7</v>
      </c>
    </row>
    <row r="10115" spans="1:19" x14ac:dyDescent="0.3">
      <c r="A10115" t="s">
        <v>20284</v>
      </c>
      <c r="B10115" s="171" t="s">
        <v>20285</v>
      </c>
      <c r="C10115" s="171" t="s">
        <v>9887</v>
      </c>
      <c r="D10115" s="171" t="s">
        <v>4</v>
      </c>
      <c r="E10115" s="11">
        <v>43617</v>
      </c>
      <c r="F10115">
        <v>0</v>
      </c>
      <c r="G10115">
        <v>0</v>
      </c>
      <c r="I10115">
        <v>0</v>
      </c>
      <c r="J10115">
        <v>0</v>
      </c>
      <c r="L10115">
        <v>0</v>
      </c>
      <c r="N10115">
        <v>0</v>
      </c>
      <c r="P10115">
        <v>0</v>
      </c>
      <c r="Q10115">
        <v>0</v>
      </c>
      <c r="S10115">
        <v>0</v>
      </c>
    </row>
    <row r="10116" spans="1:19" x14ac:dyDescent="0.3">
      <c r="A10116" t="s">
        <v>20286</v>
      </c>
      <c r="B10116" s="171" t="s">
        <v>20287</v>
      </c>
      <c r="C10116" s="171" t="s">
        <v>11260</v>
      </c>
      <c r="D10116" s="171" t="s">
        <v>4</v>
      </c>
      <c r="E10116" s="11">
        <v>43617</v>
      </c>
      <c r="F10116">
        <v>0</v>
      </c>
      <c r="G10116">
        <v>0</v>
      </c>
      <c r="I10116">
        <v>0</v>
      </c>
      <c r="J10116">
        <v>0</v>
      </c>
      <c r="L10116">
        <v>0</v>
      </c>
      <c r="N10116">
        <v>0</v>
      </c>
      <c r="P10116">
        <v>0</v>
      </c>
      <c r="Q10116">
        <v>0</v>
      </c>
      <c r="S10116">
        <v>0</v>
      </c>
    </row>
    <row r="10117" spans="1:19" x14ac:dyDescent="0.3">
      <c r="A10117" t="s">
        <v>20288</v>
      </c>
      <c r="B10117" s="171" t="s">
        <v>20289</v>
      </c>
      <c r="C10117" s="171" t="s">
        <v>122</v>
      </c>
      <c r="D10117" s="171" t="s">
        <v>4</v>
      </c>
      <c r="E10117" s="11">
        <v>43617</v>
      </c>
      <c r="F10117">
        <v>0</v>
      </c>
      <c r="G10117">
        <v>0</v>
      </c>
      <c r="I10117">
        <v>0</v>
      </c>
      <c r="J10117">
        <v>0</v>
      </c>
      <c r="L10117">
        <v>0</v>
      </c>
      <c r="N10117">
        <v>0</v>
      </c>
      <c r="P10117">
        <v>0</v>
      </c>
      <c r="Q10117">
        <v>0</v>
      </c>
      <c r="S10117">
        <v>0</v>
      </c>
    </row>
    <row r="10118" spans="1:19" x14ac:dyDescent="0.3">
      <c r="A10118" t="s">
        <v>20290</v>
      </c>
      <c r="B10118" s="171" t="s">
        <v>20291</v>
      </c>
      <c r="C10118" s="171" t="s">
        <v>125</v>
      </c>
      <c r="D10118" s="171" t="s">
        <v>4</v>
      </c>
      <c r="E10118" s="11">
        <v>43617</v>
      </c>
      <c r="F10118">
        <v>0</v>
      </c>
      <c r="G10118">
        <v>0</v>
      </c>
      <c r="I10118">
        <v>0</v>
      </c>
      <c r="J10118">
        <v>0</v>
      </c>
      <c r="L10118">
        <v>0</v>
      </c>
      <c r="N10118">
        <v>0</v>
      </c>
      <c r="O10118" t="e">
        <v>#DIV/0!</v>
      </c>
      <c r="P10118">
        <v>0</v>
      </c>
      <c r="Q10118">
        <v>0</v>
      </c>
      <c r="S10118">
        <v>0</v>
      </c>
    </row>
    <row r="10119" spans="1:19" x14ac:dyDescent="0.3">
      <c r="A10119" t="s">
        <v>20292</v>
      </c>
      <c r="B10119" s="171" t="s">
        <v>20293</v>
      </c>
      <c r="C10119" s="171" t="s">
        <v>14899</v>
      </c>
      <c r="D10119" s="171" t="s">
        <v>4</v>
      </c>
      <c r="E10119" s="11">
        <v>43617</v>
      </c>
      <c r="F10119">
        <v>0</v>
      </c>
      <c r="G10119">
        <v>0</v>
      </c>
      <c r="I10119">
        <v>0</v>
      </c>
      <c r="J10119">
        <v>0</v>
      </c>
      <c r="L10119">
        <v>0</v>
      </c>
      <c r="N10119">
        <v>0</v>
      </c>
      <c r="P10119">
        <v>0</v>
      </c>
      <c r="Q10119">
        <v>0</v>
      </c>
      <c r="S10119">
        <v>0</v>
      </c>
    </row>
    <row r="10120" spans="1:19" x14ac:dyDescent="0.3">
      <c r="A10120" t="s">
        <v>20294</v>
      </c>
      <c r="B10120" s="171" t="s">
        <v>20295</v>
      </c>
      <c r="C10120" s="171" t="s">
        <v>137</v>
      </c>
      <c r="D10120" s="171" t="s">
        <v>4</v>
      </c>
      <c r="E10120" s="11">
        <v>43617</v>
      </c>
      <c r="F10120">
        <v>6</v>
      </c>
      <c r="G10120">
        <v>6</v>
      </c>
      <c r="I10120">
        <v>52</v>
      </c>
      <c r="J10120">
        <v>66</v>
      </c>
      <c r="L10120">
        <v>66</v>
      </c>
      <c r="N10120">
        <v>52</v>
      </c>
      <c r="P10120">
        <v>0</v>
      </c>
      <c r="Q10120">
        <v>0</v>
      </c>
      <c r="S10120">
        <v>0</v>
      </c>
    </row>
    <row r="10121" spans="1:19" x14ac:dyDescent="0.3">
      <c r="A10121" t="s">
        <v>20296</v>
      </c>
      <c r="B10121" s="171" t="s">
        <v>20297</v>
      </c>
      <c r="C10121" s="171" t="s">
        <v>8615</v>
      </c>
      <c r="D10121" s="171" t="s">
        <v>4</v>
      </c>
      <c r="E10121" s="11">
        <v>43617</v>
      </c>
      <c r="F10121">
        <v>0</v>
      </c>
      <c r="G10121">
        <v>0</v>
      </c>
      <c r="I10121">
        <v>0</v>
      </c>
      <c r="J10121">
        <v>0</v>
      </c>
      <c r="L10121">
        <v>0</v>
      </c>
      <c r="N10121">
        <v>0</v>
      </c>
      <c r="P10121">
        <v>0</v>
      </c>
      <c r="Q10121">
        <v>0</v>
      </c>
      <c r="S10121">
        <v>0</v>
      </c>
    </row>
    <row r="10122" spans="1:19" x14ac:dyDescent="0.3">
      <c r="A10122" t="s">
        <v>20298</v>
      </c>
      <c r="B10122" s="171" t="s">
        <v>20299</v>
      </c>
      <c r="C10122" s="171" t="s">
        <v>146</v>
      </c>
      <c r="D10122" s="171" t="s">
        <v>4</v>
      </c>
      <c r="E10122" s="11">
        <v>43617</v>
      </c>
      <c r="F10122">
        <v>7.5</v>
      </c>
      <c r="G10122">
        <v>7</v>
      </c>
      <c r="I10122">
        <v>25</v>
      </c>
      <c r="J10122">
        <v>46</v>
      </c>
      <c r="L10122">
        <v>42</v>
      </c>
      <c r="N10122">
        <v>24</v>
      </c>
      <c r="O10122">
        <v>1.05</v>
      </c>
      <c r="P10122">
        <v>4</v>
      </c>
      <c r="Q10122">
        <v>5</v>
      </c>
      <c r="S10122">
        <v>1</v>
      </c>
    </row>
    <row r="10123" spans="1:19" x14ac:dyDescent="0.3">
      <c r="A10123" t="s">
        <v>20300</v>
      </c>
      <c r="B10123" s="171" t="s">
        <v>20301</v>
      </c>
      <c r="C10123" s="171" t="s">
        <v>161</v>
      </c>
      <c r="D10123" s="171" t="s">
        <v>4</v>
      </c>
      <c r="E10123" s="11">
        <v>43617</v>
      </c>
      <c r="F10123">
        <v>1.5</v>
      </c>
      <c r="G10123">
        <v>1.5</v>
      </c>
      <c r="I10123">
        <v>3</v>
      </c>
      <c r="J10123">
        <v>8</v>
      </c>
      <c r="L10123">
        <v>8</v>
      </c>
      <c r="N10123">
        <v>3</v>
      </c>
      <c r="P10123">
        <v>0</v>
      </c>
      <c r="Q10123">
        <v>1</v>
      </c>
      <c r="S10123">
        <v>0</v>
      </c>
    </row>
    <row r="10124" spans="1:19" x14ac:dyDescent="0.3">
      <c r="A10124" t="s">
        <v>20302</v>
      </c>
      <c r="B10124" s="171" t="s">
        <v>20303</v>
      </c>
      <c r="C10124" s="171" t="s">
        <v>18252</v>
      </c>
      <c r="D10124" s="171" t="s">
        <v>4</v>
      </c>
      <c r="E10124" s="11">
        <v>43617</v>
      </c>
      <c r="F10124">
        <v>0</v>
      </c>
      <c r="G10124">
        <v>0</v>
      </c>
      <c r="I10124">
        <v>0</v>
      </c>
      <c r="J10124">
        <v>0</v>
      </c>
      <c r="L10124">
        <v>0</v>
      </c>
      <c r="N10124">
        <v>0</v>
      </c>
      <c r="P10124">
        <v>0</v>
      </c>
      <c r="Q10124">
        <v>0</v>
      </c>
      <c r="S10124">
        <v>0</v>
      </c>
    </row>
    <row r="10125" spans="1:19" x14ac:dyDescent="0.3">
      <c r="A10125" t="s">
        <v>20304</v>
      </c>
      <c r="B10125" s="171" t="s">
        <v>20305</v>
      </c>
      <c r="C10125" s="171" t="s">
        <v>167</v>
      </c>
      <c r="D10125" s="171" t="s">
        <v>4</v>
      </c>
      <c r="E10125" s="11">
        <v>43617</v>
      </c>
      <c r="F10125">
        <v>6</v>
      </c>
      <c r="G10125">
        <v>7.5</v>
      </c>
      <c r="I10125">
        <v>38</v>
      </c>
      <c r="J10125">
        <v>55</v>
      </c>
      <c r="L10125">
        <v>73</v>
      </c>
      <c r="N10125">
        <v>38</v>
      </c>
      <c r="P10125">
        <v>0</v>
      </c>
      <c r="Q10125">
        <v>0</v>
      </c>
      <c r="S10125">
        <v>0</v>
      </c>
    </row>
    <row r="10126" spans="1:19" x14ac:dyDescent="0.3">
      <c r="A10126" t="s">
        <v>20306</v>
      </c>
      <c r="B10126" s="171" t="s">
        <v>20307</v>
      </c>
      <c r="C10126" s="171" t="s">
        <v>173</v>
      </c>
      <c r="D10126" s="171" t="s">
        <v>4</v>
      </c>
      <c r="E10126" s="11">
        <v>43617</v>
      </c>
      <c r="F10126">
        <v>7</v>
      </c>
      <c r="G10126">
        <v>7</v>
      </c>
      <c r="I10126">
        <v>33</v>
      </c>
      <c r="J10126">
        <v>39</v>
      </c>
      <c r="L10126">
        <v>40</v>
      </c>
      <c r="N10126">
        <v>27</v>
      </c>
      <c r="P10126">
        <v>2</v>
      </c>
      <c r="Q10126">
        <v>6</v>
      </c>
      <c r="S10126">
        <v>6</v>
      </c>
    </row>
    <row r="10127" spans="1:19" x14ac:dyDescent="0.3">
      <c r="A10127" t="s">
        <v>20308</v>
      </c>
      <c r="B10127" s="171" t="s">
        <v>20309</v>
      </c>
      <c r="C10127" s="171" t="s">
        <v>179</v>
      </c>
      <c r="D10127" s="171" t="s">
        <v>4</v>
      </c>
      <c r="E10127" s="11">
        <v>43617</v>
      </c>
      <c r="F10127">
        <v>11.5</v>
      </c>
      <c r="G10127">
        <v>8</v>
      </c>
      <c r="I10127">
        <v>114</v>
      </c>
      <c r="J10127">
        <v>131</v>
      </c>
      <c r="L10127">
        <v>91</v>
      </c>
      <c r="N10127">
        <v>86</v>
      </c>
      <c r="P10127">
        <v>0</v>
      </c>
      <c r="Q10127">
        <v>2</v>
      </c>
      <c r="S10127">
        <v>28</v>
      </c>
    </row>
    <row r="10128" spans="1:19" x14ac:dyDescent="0.3">
      <c r="A10128" t="s">
        <v>20310</v>
      </c>
      <c r="B10128" s="171" t="s">
        <v>20311</v>
      </c>
      <c r="C10128" s="171" t="s">
        <v>185</v>
      </c>
      <c r="D10128" s="171" t="s">
        <v>4</v>
      </c>
      <c r="E10128" s="11">
        <v>43617</v>
      </c>
      <c r="F10128">
        <v>9</v>
      </c>
      <c r="G10128">
        <v>11.5</v>
      </c>
      <c r="I10128">
        <v>22</v>
      </c>
      <c r="J10128">
        <v>52</v>
      </c>
      <c r="L10128">
        <v>67</v>
      </c>
      <c r="N10128">
        <v>20</v>
      </c>
      <c r="P10128">
        <v>2</v>
      </c>
      <c r="Q10128">
        <v>2</v>
      </c>
      <c r="S10128">
        <v>2</v>
      </c>
    </row>
    <row r="10129" spans="1:19" x14ac:dyDescent="0.3">
      <c r="A10129" t="s">
        <v>20312</v>
      </c>
      <c r="B10129" s="171" t="s">
        <v>20313</v>
      </c>
      <c r="C10129" s="171" t="s">
        <v>191</v>
      </c>
      <c r="D10129" s="171" t="s">
        <v>4</v>
      </c>
      <c r="E10129" s="11">
        <v>43617</v>
      </c>
      <c r="F10129">
        <v>13.5</v>
      </c>
      <c r="G10129">
        <v>15.5</v>
      </c>
      <c r="I10129">
        <v>87</v>
      </c>
      <c r="J10129">
        <v>119</v>
      </c>
      <c r="L10129">
        <v>138</v>
      </c>
      <c r="N10129">
        <v>69</v>
      </c>
      <c r="O10129">
        <v>1.1299999999999999</v>
      </c>
      <c r="P10129">
        <v>8</v>
      </c>
      <c r="Q10129">
        <v>11</v>
      </c>
      <c r="S10129">
        <v>18</v>
      </c>
    </row>
    <row r="10130" spans="1:19" x14ac:dyDescent="0.3">
      <c r="A10130" t="s">
        <v>20314</v>
      </c>
      <c r="B10130" s="171" t="s">
        <v>20315</v>
      </c>
      <c r="C10130" s="171" t="s">
        <v>200</v>
      </c>
      <c r="D10130" s="171" t="s">
        <v>4</v>
      </c>
      <c r="E10130" s="11">
        <v>43617</v>
      </c>
      <c r="F10130">
        <v>6.5</v>
      </c>
      <c r="G10130">
        <v>6.5</v>
      </c>
      <c r="I10130">
        <v>24</v>
      </c>
      <c r="J10130">
        <v>37</v>
      </c>
      <c r="L10130">
        <v>37</v>
      </c>
      <c r="N10130">
        <v>23</v>
      </c>
      <c r="P10130">
        <v>0</v>
      </c>
      <c r="Q10130">
        <v>0</v>
      </c>
      <c r="S10130">
        <v>1</v>
      </c>
    </row>
    <row r="10131" spans="1:19" x14ac:dyDescent="0.3">
      <c r="A10131" t="s">
        <v>20316</v>
      </c>
      <c r="B10131" s="171" t="s">
        <v>20317</v>
      </c>
      <c r="C10131" s="171" t="s">
        <v>212</v>
      </c>
      <c r="D10131" s="171" t="s">
        <v>4</v>
      </c>
      <c r="E10131" s="11">
        <v>43617</v>
      </c>
      <c r="F10131">
        <v>0</v>
      </c>
      <c r="G10131">
        <v>0</v>
      </c>
      <c r="I10131">
        <v>0</v>
      </c>
      <c r="J10131">
        <v>0</v>
      </c>
      <c r="L10131">
        <v>0</v>
      </c>
      <c r="N10131">
        <v>0</v>
      </c>
      <c r="P10131">
        <v>0</v>
      </c>
      <c r="Q10131">
        <v>0</v>
      </c>
      <c r="S10131">
        <v>0</v>
      </c>
    </row>
    <row r="10132" spans="1:19" x14ac:dyDescent="0.3">
      <c r="A10132" t="s">
        <v>20318</v>
      </c>
      <c r="B10132" s="171" t="s">
        <v>20319</v>
      </c>
      <c r="C10132" s="171" t="s">
        <v>215</v>
      </c>
      <c r="D10132" s="171" t="s">
        <v>4</v>
      </c>
      <c r="E10132" s="11">
        <v>43617</v>
      </c>
      <c r="F10132">
        <v>0</v>
      </c>
      <c r="G10132">
        <v>0</v>
      </c>
      <c r="I10132">
        <v>0</v>
      </c>
      <c r="J10132">
        <v>0</v>
      </c>
      <c r="L10132">
        <v>0</v>
      </c>
      <c r="N10132">
        <v>0</v>
      </c>
      <c r="P10132">
        <v>0</v>
      </c>
      <c r="Q10132">
        <v>0</v>
      </c>
      <c r="S10132">
        <v>0</v>
      </c>
    </row>
    <row r="10133" spans="1:19" x14ac:dyDescent="0.3">
      <c r="A10133" t="s">
        <v>20320</v>
      </c>
      <c r="B10133" s="171" t="s">
        <v>20321</v>
      </c>
      <c r="C10133" s="171" t="s">
        <v>221</v>
      </c>
      <c r="D10133" s="171" t="s">
        <v>4</v>
      </c>
      <c r="E10133" s="11">
        <v>43617</v>
      </c>
      <c r="F10133">
        <v>0</v>
      </c>
      <c r="G10133">
        <v>0</v>
      </c>
      <c r="I10133">
        <v>0</v>
      </c>
      <c r="J10133">
        <v>0</v>
      </c>
      <c r="L10133">
        <v>0</v>
      </c>
      <c r="N10133">
        <v>0</v>
      </c>
      <c r="P10133">
        <v>0</v>
      </c>
      <c r="Q10133">
        <v>0</v>
      </c>
      <c r="S10133">
        <v>0</v>
      </c>
    </row>
    <row r="10134" spans="1:19" x14ac:dyDescent="0.3">
      <c r="A10134" t="s">
        <v>20322</v>
      </c>
      <c r="B10134" s="171" t="s">
        <v>20323</v>
      </c>
      <c r="C10134" s="171" t="s">
        <v>8233</v>
      </c>
      <c r="D10134" s="171" t="s">
        <v>4</v>
      </c>
      <c r="E10134" s="11">
        <v>43617</v>
      </c>
      <c r="F10134">
        <v>2</v>
      </c>
      <c r="G10134">
        <v>3</v>
      </c>
      <c r="I10134">
        <v>18</v>
      </c>
      <c r="J10134">
        <v>22</v>
      </c>
      <c r="L10134">
        <v>36</v>
      </c>
      <c r="N10134">
        <v>15</v>
      </c>
      <c r="P10134">
        <v>0</v>
      </c>
      <c r="Q10134">
        <v>1</v>
      </c>
      <c r="S10134">
        <v>3</v>
      </c>
    </row>
    <row r="10135" spans="1:19" x14ac:dyDescent="0.3">
      <c r="A10135" t="s">
        <v>20324</v>
      </c>
      <c r="B10135" s="171" t="s">
        <v>20325</v>
      </c>
      <c r="C10135" s="171" t="s">
        <v>233</v>
      </c>
      <c r="D10135" s="171" t="s">
        <v>4</v>
      </c>
      <c r="E10135" s="11">
        <v>43617</v>
      </c>
      <c r="F10135">
        <v>0</v>
      </c>
      <c r="G10135">
        <v>0</v>
      </c>
      <c r="I10135">
        <v>0</v>
      </c>
      <c r="J10135">
        <v>0</v>
      </c>
      <c r="L10135">
        <v>0</v>
      </c>
      <c r="N10135">
        <v>0</v>
      </c>
      <c r="P10135">
        <v>0</v>
      </c>
      <c r="Q10135">
        <v>0</v>
      </c>
      <c r="S10135">
        <v>0</v>
      </c>
    </row>
    <row r="10136" spans="1:19" x14ac:dyDescent="0.3">
      <c r="A10136" t="s">
        <v>20326</v>
      </c>
      <c r="B10136" s="171" t="s">
        <v>20327</v>
      </c>
      <c r="C10136" s="171" t="s">
        <v>79</v>
      </c>
      <c r="D10136" s="171" t="s">
        <v>80</v>
      </c>
      <c r="E10136" s="11">
        <v>43617</v>
      </c>
      <c r="F10136">
        <v>0</v>
      </c>
      <c r="G10136">
        <v>0</v>
      </c>
      <c r="I10136">
        <v>0</v>
      </c>
      <c r="J10136">
        <v>0</v>
      </c>
      <c r="L10136">
        <v>0</v>
      </c>
      <c r="N10136">
        <v>0</v>
      </c>
      <c r="P10136">
        <v>0</v>
      </c>
      <c r="Q10136">
        <v>0</v>
      </c>
      <c r="S10136">
        <v>0</v>
      </c>
    </row>
    <row r="10137" spans="1:19" x14ac:dyDescent="0.3">
      <c r="A10137" t="s">
        <v>20328</v>
      </c>
      <c r="B10137" s="171" t="s">
        <v>20329</v>
      </c>
      <c r="C10137" s="171" t="s">
        <v>83</v>
      </c>
      <c r="D10137" s="171" t="s">
        <v>80</v>
      </c>
      <c r="E10137" s="11">
        <v>43617</v>
      </c>
      <c r="F10137">
        <v>3.5</v>
      </c>
      <c r="G10137">
        <v>3.5</v>
      </c>
      <c r="I10137">
        <v>15</v>
      </c>
      <c r="J10137">
        <v>20</v>
      </c>
      <c r="L10137">
        <v>20</v>
      </c>
      <c r="N10137">
        <v>15</v>
      </c>
      <c r="P10137">
        <v>0</v>
      </c>
      <c r="Q10137">
        <v>0</v>
      </c>
      <c r="S10137">
        <v>0</v>
      </c>
    </row>
    <row r="10138" spans="1:19" x14ac:dyDescent="0.3">
      <c r="A10138" t="s">
        <v>20330</v>
      </c>
      <c r="B10138" s="171" t="s">
        <v>20331</v>
      </c>
      <c r="C10138" s="171" t="s">
        <v>83</v>
      </c>
      <c r="D10138" s="171" t="s">
        <v>15341</v>
      </c>
      <c r="E10138" s="11">
        <v>43617</v>
      </c>
      <c r="F10138">
        <v>3</v>
      </c>
      <c r="G10138">
        <v>5</v>
      </c>
      <c r="I10138">
        <v>12</v>
      </c>
      <c r="J10138">
        <v>16</v>
      </c>
      <c r="L10138">
        <v>28</v>
      </c>
      <c r="N10138">
        <v>12</v>
      </c>
      <c r="P10138">
        <v>1</v>
      </c>
      <c r="Q10138">
        <v>1</v>
      </c>
      <c r="S10138">
        <v>0</v>
      </c>
    </row>
    <row r="10139" spans="1:19" x14ac:dyDescent="0.3">
      <c r="A10139" t="s">
        <v>20332</v>
      </c>
      <c r="B10139" s="171" t="s">
        <v>20333</v>
      </c>
      <c r="C10139" s="171" t="s">
        <v>83</v>
      </c>
      <c r="D10139" s="171" t="s">
        <v>4</v>
      </c>
      <c r="E10139" s="11">
        <v>43617</v>
      </c>
      <c r="F10139">
        <v>6.5</v>
      </c>
      <c r="G10139">
        <v>8.5</v>
      </c>
      <c r="I10139">
        <v>27</v>
      </c>
      <c r="J10139">
        <v>36</v>
      </c>
      <c r="L10139">
        <v>48</v>
      </c>
      <c r="N10139">
        <v>27</v>
      </c>
      <c r="P10139">
        <v>1</v>
      </c>
      <c r="Q10139">
        <v>1</v>
      </c>
      <c r="S10139">
        <v>0</v>
      </c>
    </row>
    <row r="10140" spans="1:19" x14ac:dyDescent="0.3">
      <c r="A10140" t="s">
        <v>20334</v>
      </c>
      <c r="B10140" s="171" t="s">
        <v>20335</v>
      </c>
      <c r="C10140" s="171" t="s">
        <v>86</v>
      </c>
      <c r="D10140" s="171" t="s">
        <v>80</v>
      </c>
      <c r="E10140" s="11">
        <v>43617</v>
      </c>
      <c r="F10140">
        <v>10</v>
      </c>
      <c r="G10140">
        <v>13</v>
      </c>
      <c r="I10140">
        <v>44</v>
      </c>
      <c r="J10140">
        <v>68</v>
      </c>
      <c r="L10140">
        <v>82</v>
      </c>
      <c r="N10140">
        <v>36</v>
      </c>
      <c r="O10140">
        <v>1.0033333333333332</v>
      </c>
      <c r="P10140">
        <v>8</v>
      </c>
      <c r="Q10140">
        <v>10</v>
      </c>
      <c r="S10140">
        <v>8</v>
      </c>
    </row>
    <row r="10141" spans="1:19" x14ac:dyDescent="0.3">
      <c r="A10141" t="s">
        <v>20336</v>
      </c>
      <c r="B10141" s="171" t="s">
        <v>20337</v>
      </c>
      <c r="C10141" s="171" t="s">
        <v>89</v>
      </c>
      <c r="D10141" s="171" t="s">
        <v>80</v>
      </c>
      <c r="E10141" s="11">
        <v>43617</v>
      </c>
      <c r="F10141">
        <v>0</v>
      </c>
      <c r="G10141">
        <v>0</v>
      </c>
      <c r="I10141">
        <v>0</v>
      </c>
      <c r="J10141">
        <v>0</v>
      </c>
      <c r="L10141">
        <v>0</v>
      </c>
      <c r="N10141">
        <v>0</v>
      </c>
      <c r="P10141">
        <v>0</v>
      </c>
      <c r="Q10141">
        <v>0</v>
      </c>
      <c r="S10141">
        <v>0</v>
      </c>
    </row>
    <row r="10142" spans="1:19" x14ac:dyDescent="0.3">
      <c r="A10142" t="s">
        <v>20338</v>
      </c>
      <c r="B10142" s="171" t="s">
        <v>20339</v>
      </c>
      <c r="C10142" s="171" t="s">
        <v>92</v>
      </c>
      <c r="D10142" s="171" t="s">
        <v>80</v>
      </c>
      <c r="E10142" s="11">
        <v>43617</v>
      </c>
      <c r="F10142">
        <v>0</v>
      </c>
      <c r="G10142">
        <v>0</v>
      </c>
      <c r="I10142">
        <v>0</v>
      </c>
      <c r="J10142">
        <v>0</v>
      </c>
      <c r="L10142">
        <v>0</v>
      </c>
      <c r="N10142">
        <v>0</v>
      </c>
      <c r="P10142">
        <v>0</v>
      </c>
      <c r="Q10142">
        <v>0</v>
      </c>
      <c r="S10142">
        <v>0</v>
      </c>
    </row>
    <row r="10143" spans="1:19" x14ac:dyDescent="0.3">
      <c r="A10143" t="s">
        <v>20340</v>
      </c>
      <c r="B10143" s="171" t="s">
        <v>20341</v>
      </c>
      <c r="C10143" s="171" t="s">
        <v>95</v>
      </c>
      <c r="D10143" s="171" t="s">
        <v>80</v>
      </c>
      <c r="E10143" s="11">
        <v>43617</v>
      </c>
      <c r="F10143">
        <v>6.5</v>
      </c>
      <c r="G10143">
        <v>5.5</v>
      </c>
      <c r="I10143">
        <v>31</v>
      </c>
      <c r="J10143">
        <v>38</v>
      </c>
      <c r="L10143">
        <v>32</v>
      </c>
      <c r="N10143">
        <v>25</v>
      </c>
      <c r="P10143">
        <v>0</v>
      </c>
      <c r="Q10143">
        <v>3</v>
      </c>
      <c r="S10143">
        <v>6</v>
      </c>
    </row>
    <row r="10144" spans="1:19" x14ac:dyDescent="0.3">
      <c r="A10144" t="s">
        <v>20342</v>
      </c>
      <c r="B10144" s="171" t="s">
        <v>20343</v>
      </c>
      <c r="C10144" s="171" t="s">
        <v>95</v>
      </c>
      <c r="D10144" s="171" t="s">
        <v>15341</v>
      </c>
      <c r="E10144" s="11">
        <v>43617</v>
      </c>
      <c r="F10144">
        <v>2.5</v>
      </c>
      <c r="G10144">
        <v>3.5</v>
      </c>
      <c r="I10144">
        <v>11</v>
      </c>
      <c r="J10144">
        <v>12</v>
      </c>
      <c r="L10144">
        <v>20</v>
      </c>
      <c r="N10144">
        <v>10</v>
      </c>
      <c r="P10144">
        <v>1</v>
      </c>
      <c r="Q10144">
        <v>4</v>
      </c>
      <c r="S10144">
        <v>1</v>
      </c>
    </row>
    <row r="10145" spans="1:20" x14ac:dyDescent="0.3">
      <c r="A10145" t="s">
        <v>20344</v>
      </c>
      <c r="B10145" s="171" t="s">
        <v>20345</v>
      </c>
      <c r="C10145" s="171" t="s">
        <v>95</v>
      </c>
      <c r="D10145" s="171" t="s">
        <v>4</v>
      </c>
      <c r="E10145" s="11">
        <v>43617</v>
      </c>
      <c r="F10145">
        <v>9</v>
      </c>
      <c r="G10145">
        <v>9</v>
      </c>
      <c r="I10145">
        <v>42</v>
      </c>
      <c r="J10145">
        <v>50</v>
      </c>
      <c r="L10145">
        <v>52</v>
      </c>
      <c r="N10145">
        <v>35</v>
      </c>
      <c r="P10145">
        <v>1</v>
      </c>
      <c r="Q10145">
        <v>7</v>
      </c>
      <c r="S10145">
        <v>7</v>
      </c>
    </row>
    <row r="10146" spans="1:20" x14ac:dyDescent="0.3">
      <c r="A10146" t="s">
        <v>20346</v>
      </c>
      <c r="B10146" s="171" t="s">
        <v>20347</v>
      </c>
      <c r="C10146" s="171" t="s">
        <v>19659</v>
      </c>
      <c r="D10146" s="171" t="s">
        <v>80</v>
      </c>
      <c r="E10146" s="11">
        <v>43617</v>
      </c>
      <c r="F10146">
        <v>0</v>
      </c>
      <c r="G10146">
        <v>0</v>
      </c>
      <c r="I10146">
        <v>0</v>
      </c>
      <c r="J10146">
        <v>0</v>
      </c>
      <c r="L10146">
        <v>0</v>
      </c>
      <c r="N10146">
        <v>0</v>
      </c>
      <c r="P10146">
        <v>0</v>
      </c>
      <c r="Q10146">
        <v>0</v>
      </c>
      <c r="S10146">
        <v>0</v>
      </c>
      <c r="T10146">
        <v>0.625</v>
      </c>
    </row>
    <row r="10147" spans="1:20" x14ac:dyDescent="0.3">
      <c r="A10147" t="s">
        <v>20348</v>
      </c>
      <c r="B10147" s="171" t="s">
        <v>20349</v>
      </c>
      <c r="C10147" s="171" t="s">
        <v>98</v>
      </c>
      <c r="D10147" s="171" t="s">
        <v>80</v>
      </c>
      <c r="E10147" s="11">
        <v>43617</v>
      </c>
      <c r="F10147">
        <v>16.5</v>
      </c>
      <c r="G10147">
        <v>15.5</v>
      </c>
      <c r="I10147">
        <v>49</v>
      </c>
      <c r="J10147">
        <v>94</v>
      </c>
      <c r="L10147">
        <v>89</v>
      </c>
      <c r="N10147">
        <v>42</v>
      </c>
      <c r="P10147">
        <v>4</v>
      </c>
      <c r="Q10147">
        <v>5</v>
      </c>
      <c r="S10147">
        <v>7</v>
      </c>
      <c r="T10147">
        <v>0.75</v>
      </c>
    </row>
    <row r="10148" spans="1:20" x14ac:dyDescent="0.3">
      <c r="A10148" t="s">
        <v>20350</v>
      </c>
      <c r="B10148" s="171" t="s">
        <v>20351</v>
      </c>
      <c r="C10148" s="171" t="s">
        <v>101</v>
      </c>
      <c r="D10148" s="171" t="s">
        <v>80</v>
      </c>
      <c r="E10148" s="11">
        <v>43617</v>
      </c>
      <c r="F10148">
        <v>40.5</v>
      </c>
      <c r="G10148">
        <v>37</v>
      </c>
      <c r="I10148">
        <v>392</v>
      </c>
      <c r="J10148">
        <v>441</v>
      </c>
      <c r="L10148">
        <v>417</v>
      </c>
      <c r="N10148">
        <v>348</v>
      </c>
      <c r="P10148">
        <v>3</v>
      </c>
      <c r="Q10148">
        <v>8</v>
      </c>
      <c r="S10148">
        <v>44</v>
      </c>
      <c r="T10148">
        <v>0.82499999999999996</v>
      </c>
    </row>
    <row r="10149" spans="1:20" x14ac:dyDescent="0.3">
      <c r="A10149" t="s">
        <v>20352</v>
      </c>
      <c r="B10149" s="171" t="s">
        <v>20353</v>
      </c>
      <c r="C10149" s="171" t="s">
        <v>6843</v>
      </c>
      <c r="D10149" s="171" t="s">
        <v>80</v>
      </c>
      <c r="E10149" s="11">
        <v>43617</v>
      </c>
      <c r="F10149">
        <v>4.5</v>
      </c>
      <c r="G10149">
        <v>7</v>
      </c>
      <c r="I10149">
        <v>14</v>
      </c>
      <c r="J10149">
        <v>26</v>
      </c>
      <c r="L10149">
        <v>41</v>
      </c>
      <c r="N10149">
        <v>14</v>
      </c>
      <c r="P10149">
        <v>0</v>
      </c>
      <c r="Q10149">
        <v>0</v>
      </c>
      <c r="S10149">
        <v>0</v>
      </c>
      <c r="T10149">
        <v>0.6</v>
      </c>
    </row>
    <row r="10150" spans="1:20" x14ac:dyDescent="0.3">
      <c r="A10150" t="s">
        <v>20354</v>
      </c>
      <c r="B10150" s="171" t="s">
        <v>20355</v>
      </c>
      <c r="C10150" s="171" t="s">
        <v>12995</v>
      </c>
      <c r="D10150" s="171" t="s">
        <v>80</v>
      </c>
      <c r="E10150" s="11">
        <v>43617</v>
      </c>
      <c r="F10150">
        <v>81.5</v>
      </c>
      <c r="G10150">
        <v>81.5</v>
      </c>
      <c r="I10150">
        <v>545</v>
      </c>
      <c r="J10150">
        <v>687</v>
      </c>
      <c r="L10150">
        <v>681</v>
      </c>
      <c r="N10150">
        <v>480</v>
      </c>
      <c r="O10150">
        <v>1.0033333333333332</v>
      </c>
      <c r="P10150">
        <v>15</v>
      </c>
      <c r="Q10150">
        <v>26</v>
      </c>
      <c r="S10150">
        <v>65</v>
      </c>
      <c r="T10150">
        <v>0.75</v>
      </c>
    </row>
    <row r="10151" spans="1:20" x14ac:dyDescent="0.3">
      <c r="A10151" t="s">
        <v>20356</v>
      </c>
      <c r="B10151" s="171" t="s">
        <v>20357</v>
      </c>
      <c r="C10151" s="171" t="s">
        <v>15504</v>
      </c>
      <c r="D10151" s="171" t="s">
        <v>15341</v>
      </c>
      <c r="E10151" s="11">
        <v>43617</v>
      </c>
      <c r="F10151">
        <v>5.5</v>
      </c>
      <c r="G10151">
        <v>8.5</v>
      </c>
      <c r="I10151">
        <v>23</v>
      </c>
      <c r="J10151">
        <v>28</v>
      </c>
      <c r="L10151">
        <v>48</v>
      </c>
      <c r="N10151">
        <v>22</v>
      </c>
      <c r="O10151" t="s">
        <v>16361</v>
      </c>
      <c r="P10151">
        <v>2</v>
      </c>
      <c r="Q10151">
        <v>5</v>
      </c>
      <c r="S10151">
        <v>1</v>
      </c>
      <c r="T10151">
        <v>0.85</v>
      </c>
    </row>
    <row r="10152" spans="1:20" x14ac:dyDescent="0.3">
      <c r="A10152" t="s">
        <v>20358</v>
      </c>
      <c r="B10152" s="171" t="s">
        <v>20359</v>
      </c>
      <c r="C10152" s="171" t="s">
        <v>104</v>
      </c>
      <c r="D10152" s="171" t="s">
        <v>4</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3">
      <c r="A10153" t="s">
        <v>20360</v>
      </c>
      <c r="B10153" s="171" t="s">
        <v>20361</v>
      </c>
      <c r="C10153" s="171" t="s">
        <v>15511</v>
      </c>
      <c r="D10153" s="171" t="s">
        <v>80</v>
      </c>
      <c r="E10153" s="11">
        <v>43617</v>
      </c>
      <c r="F10153">
        <v>26.5</v>
      </c>
      <c r="G10153">
        <v>24.5</v>
      </c>
      <c r="I10153">
        <v>95</v>
      </c>
      <c r="J10153">
        <v>152</v>
      </c>
      <c r="L10153">
        <v>141</v>
      </c>
      <c r="N10153">
        <v>82</v>
      </c>
      <c r="P10153">
        <v>4</v>
      </c>
      <c r="Q10153">
        <v>8</v>
      </c>
      <c r="S10153">
        <v>13</v>
      </c>
      <c r="T10153">
        <v>0.8</v>
      </c>
    </row>
    <row r="10154" spans="1:20" x14ac:dyDescent="0.3">
      <c r="A10154" t="s">
        <v>20362</v>
      </c>
      <c r="B10154" s="171" t="s">
        <v>20363</v>
      </c>
      <c r="C10154" s="171" t="s">
        <v>76</v>
      </c>
      <c r="D10154" s="171" t="s">
        <v>80</v>
      </c>
      <c r="E10154" s="11">
        <v>43617</v>
      </c>
      <c r="F10154">
        <v>0</v>
      </c>
      <c r="G10154">
        <v>0</v>
      </c>
      <c r="I10154">
        <v>0</v>
      </c>
      <c r="J10154">
        <v>0</v>
      </c>
      <c r="L10154">
        <v>0</v>
      </c>
      <c r="N10154">
        <v>0</v>
      </c>
      <c r="P10154">
        <v>0</v>
      </c>
      <c r="Q10154">
        <v>0</v>
      </c>
      <c r="S10154">
        <v>0</v>
      </c>
      <c r="T10154">
        <v>0.7</v>
      </c>
    </row>
    <row r="10155" spans="1:20" x14ac:dyDescent="0.3">
      <c r="A10155" t="s">
        <v>20364</v>
      </c>
      <c r="B10155" s="171" t="s">
        <v>20365</v>
      </c>
      <c r="C10155" s="171" t="s">
        <v>10522</v>
      </c>
      <c r="D10155" s="171" t="s">
        <v>4</v>
      </c>
      <c r="E10155" s="11">
        <v>43617</v>
      </c>
      <c r="F10155">
        <v>0</v>
      </c>
      <c r="G10155">
        <v>0</v>
      </c>
      <c r="I10155">
        <v>0</v>
      </c>
      <c r="J10155">
        <v>0</v>
      </c>
      <c r="L10155">
        <v>0</v>
      </c>
      <c r="N10155">
        <v>0</v>
      </c>
      <c r="P10155">
        <v>0</v>
      </c>
      <c r="Q10155">
        <v>0</v>
      </c>
      <c r="S10155">
        <v>0</v>
      </c>
      <c r="T10155">
        <v>0.8</v>
      </c>
    </row>
    <row r="10156" spans="1:20" x14ac:dyDescent="0.3">
      <c r="A10156" t="s">
        <v>20366</v>
      </c>
      <c r="B10156" s="171" t="s">
        <v>20367</v>
      </c>
      <c r="C10156" s="171" t="s">
        <v>79</v>
      </c>
      <c r="D10156" s="171" t="s">
        <v>4</v>
      </c>
      <c r="E10156" s="11">
        <v>43617</v>
      </c>
      <c r="F10156">
        <v>0</v>
      </c>
      <c r="G10156">
        <v>0</v>
      </c>
      <c r="I10156">
        <v>0</v>
      </c>
      <c r="J10156">
        <v>0</v>
      </c>
      <c r="L10156">
        <v>0</v>
      </c>
      <c r="N10156">
        <v>0</v>
      </c>
      <c r="P10156">
        <v>0</v>
      </c>
      <c r="Q10156">
        <v>0</v>
      </c>
      <c r="S10156">
        <v>0</v>
      </c>
      <c r="T10156">
        <v>0.65</v>
      </c>
    </row>
    <row r="10157" spans="1:20" x14ac:dyDescent="0.3">
      <c r="A10157" t="s">
        <v>20368</v>
      </c>
      <c r="B10157" s="171" t="s">
        <v>20369</v>
      </c>
      <c r="C10157" s="171" t="s">
        <v>86</v>
      </c>
      <c r="D10157" s="171" t="s">
        <v>4</v>
      </c>
      <c r="E10157" s="11">
        <v>43617</v>
      </c>
      <c r="F10157">
        <v>10</v>
      </c>
      <c r="G10157">
        <v>13</v>
      </c>
      <c r="I10157">
        <v>44</v>
      </c>
      <c r="J10157">
        <v>68</v>
      </c>
      <c r="L10157">
        <v>82</v>
      </c>
      <c r="N10157">
        <v>36</v>
      </c>
      <c r="O10157">
        <v>1.0033333333333332</v>
      </c>
      <c r="P10157">
        <v>8</v>
      </c>
      <c r="Q10157">
        <v>10</v>
      </c>
      <c r="S10157">
        <v>8</v>
      </c>
      <c r="T10157">
        <v>0.95</v>
      </c>
    </row>
    <row r="10158" spans="1:20" x14ac:dyDescent="0.3">
      <c r="A10158" t="s">
        <v>20370</v>
      </c>
      <c r="B10158" s="171" t="s">
        <v>20371</v>
      </c>
      <c r="C10158" s="171" t="s">
        <v>89</v>
      </c>
      <c r="D10158" s="171" t="s">
        <v>4</v>
      </c>
      <c r="E10158" s="11">
        <v>43617</v>
      </c>
      <c r="F10158">
        <v>0</v>
      </c>
      <c r="G10158">
        <v>0</v>
      </c>
      <c r="I10158">
        <v>0</v>
      </c>
      <c r="J10158">
        <v>0</v>
      </c>
      <c r="L10158">
        <v>0</v>
      </c>
      <c r="N10158">
        <v>0</v>
      </c>
      <c r="P10158">
        <v>0</v>
      </c>
      <c r="Q10158">
        <v>0</v>
      </c>
      <c r="S10158">
        <v>0</v>
      </c>
      <c r="T10158">
        <v>0.92500000000000004</v>
      </c>
    </row>
    <row r="10159" spans="1:20" x14ac:dyDescent="0.3">
      <c r="A10159" t="s">
        <v>20372</v>
      </c>
      <c r="B10159" s="171" t="s">
        <v>20373</v>
      </c>
      <c r="C10159" s="171" t="s">
        <v>92</v>
      </c>
      <c r="D10159" s="171" t="s">
        <v>4</v>
      </c>
      <c r="E10159" s="11">
        <v>43617</v>
      </c>
      <c r="F10159">
        <v>0</v>
      </c>
      <c r="G10159">
        <v>0</v>
      </c>
      <c r="I10159">
        <v>0</v>
      </c>
      <c r="J10159">
        <v>0</v>
      </c>
      <c r="L10159">
        <v>0</v>
      </c>
      <c r="N10159">
        <v>0</v>
      </c>
      <c r="P10159">
        <v>0</v>
      </c>
      <c r="Q10159">
        <v>0</v>
      </c>
      <c r="S10159">
        <v>0</v>
      </c>
      <c r="T10159">
        <v>0.875</v>
      </c>
    </row>
    <row r="10160" spans="1:20" x14ac:dyDescent="0.3">
      <c r="A10160" t="s">
        <v>20374</v>
      </c>
      <c r="B10160" s="171" t="s">
        <v>20375</v>
      </c>
      <c r="C10160" s="171" t="s">
        <v>19659</v>
      </c>
      <c r="D10160" s="171" t="s">
        <v>4</v>
      </c>
      <c r="E10160" s="11">
        <v>43617</v>
      </c>
      <c r="F10160">
        <v>0</v>
      </c>
      <c r="G10160">
        <v>0</v>
      </c>
      <c r="I10160">
        <v>0</v>
      </c>
      <c r="J10160">
        <v>0</v>
      </c>
      <c r="L10160">
        <v>0</v>
      </c>
      <c r="N10160">
        <v>0</v>
      </c>
      <c r="P10160">
        <v>0</v>
      </c>
      <c r="Q10160">
        <v>0</v>
      </c>
      <c r="S10160">
        <v>0</v>
      </c>
      <c r="T10160">
        <v>0.875</v>
      </c>
    </row>
    <row r="10161" spans="1:20" x14ac:dyDescent="0.3">
      <c r="A10161" t="s">
        <v>20376</v>
      </c>
      <c r="B10161" s="171" t="s">
        <v>20377</v>
      </c>
      <c r="C10161" s="171" t="s">
        <v>98</v>
      </c>
      <c r="D10161" s="171" t="s">
        <v>4</v>
      </c>
      <c r="E10161" s="11">
        <v>43617</v>
      </c>
      <c r="F10161">
        <v>16.5</v>
      </c>
      <c r="G10161">
        <v>15.5</v>
      </c>
      <c r="I10161">
        <v>49</v>
      </c>
      <c r="J10161">
        <v>94</v>
      </c>
      <c r="L10161">
        <v>89</v>
      </c>
      <c r="N10161">
        <v>42</v>
      </c>
      <c r="P10161">
        <v>4</v>
      </c>
      <c r="Q10161">
        <v>5</v>
      </c>
      <c r="S10161">
        <v>7</v>
      </c>
      <c r="T10161">
        <v>1.0249999999999999</v>
      </c>
    </row>
    <row r="10162" spans="1:20" x14ac:dyDescent="0.3">
      <c r="A10162" t="s">
        <v>20378</v>
      </c>
      <c r="B10162" s="171" t="s">
        <v>20379</v>
      </c>
      <c r="C10162" s="171" t="s">
        <v>101</v>
      </c>
      <c r="D10162" s="171" t="s">
        <v>4</v>
      </c>
      <c r="E10162" s="11">
        <v>43617</v>
      </c>
      <c r="F10162">
        <v>40.5</v>
      </c>
      <c r="G10162">
        <v>37</v>
      </c>
      <c r="I10162">
        <v>392</v>
      </c>
      <c r="J10162">
        <v>441</v>
      </c>
      <c r="L10162">
        <v>417</v>
      </c>
      <c r="N10162">
        <v>348</v>
      </c>
      <c r="P10162">
        <v>3</v>
      </c>
      <c r="Q10162">
        <v>8</v>
      </c>
      <c r="S10162">
        <v>44</v>
      </c>
      <c r="T10162">
        <v>0.97500000000000009</v>
      </c>
    </row>
    <row r="10163" spans="1:20" x14ac:dyDescent="0.3">
      <c r="A10163" t="s">
        <v>20380</v>
      </c>
      <c r="B10163" s="171" t="s">
        <v>20381</v>
      </c>
      <c r="C10163" s="171" t="s">
        <v>6843</v>
      </c>
      <c r="D10163" s="171" t="s">
        <v>4</v>
      </c>
      <c r="E10163" s="11">
        <v>43617</v>
      </c>
      <c r="F10163">
        <v>4.5</v>
      </c>
      <c r="G10163">
        <v>7</v>
      </c>
      <c r="I10163">
        <v>14</v>
      </c>
      <c r="J10163">
        <v>26</v>
      </c>
      <c r="L10163">
        <v>41</v>
      </c>
      <c r="N10163">
        <v>14</v>
      </c>
      <c r="P10163">
        <v>0</v>
      </c>
      <c r="Q10163">
        <v>0</v>
      </c>
      <c r="S10163">
        <v>0</v>
      </c>
      <c r="T10163">
        <v>1.1000000000000001</v>
      </c>
    </row>
    <row r="10164" spans="1:20" x14ac:dyDescent="0.3">
      <c r="A10164" t="s">
        <v>20382</v>
      </c>
      <c r="B10164" s="171" t="s">
        <v>20383</v>
      </c>
      <c r="C10164" s="171" t="s">
        <v>18229</v>
      </c>
      <c r="D10164" s="171" t="s">
        <v>80</v>
      </c>
      <c r="E10164" s="11">
        <v>43617</v>
      </c>
      <c r="F10164">
        <v>2</v>
      </c>
      <c r="G10164">
        <v>3</v>
      </c>
      <c r="I10164">
        <v>8</v>
      </c>
      <c r="J10164">
        <v>16</v>
      </c>
      <c r="L10164">
        <v>18</v>
      </c>
      <c r="N10164">
        <v>8</v>
      </c>
      <c r="O10164">
        <v>0.83</v>
      </c>
      <c r="P10164">
        <v>0</v>
      </c>
      <c r="Q10164">
        <v>0</v>
      </c>
      <c r="S10164">
        <v>0</v>
      </c>
      <c r="T10164">
        <v>1.175</v>
      </c>
    </row>
    <row r="10165" spans="1:20" x14ac:dyDescent="0.3">
      <c r="A10165" t="s">
        <v>20384</v>
      </c>
      <c r="B10165" s="171" t="s">
        <v>20385</v>
      </c>
      <c r="C10165" s="171" t="s">
        <v>18126</v>
      </c>
      <c r="D10165" s="171" t="s">
        <v>4</v>
      </c>
      <c r="E10165" s="11">
        <v>43617</v>
      </c>
      <c r="F10165">
        <v>2</v>
      </c>
      <c r="G10165">
        <v>3</v>
      </c>
      <c r="I10165">
        <v>8</v>
      </c>
      <c r="J10165">
        <v>16</v>
      </c>
      <c r="L10165">
        <v>18</v>
      </c>
      <c r="N10165">
        <v>8</v>
      </c>
      <c r="P10165">
        <v>0</v>
      </c>
      <c r="Q10165">
        <v>0</v>
      </c>
      <c r="S10165">
        <v>0</v>
      </c>
      <c r="T10165">
        <v>1.175</v>
      </c>
    </row>
    <row r="10166" spans="1:20" x14ac:dyDescent="0.3">
      <c r="A10166" t="s">
        <v>20386</v>
      </c>
      <c r="B10166" s="171" t="s">
        <v>20387</v>
      </c>
      <c r="C10166" s="171" t="s">
        <v>107</v>
      </c>
      <c r="D10166" s="171" t="s">
        <v>80</v>
      </c>
      <c r="E10166" s="11">
        <v>43617</v>
      </c>
      <c r="F10166">
        <v>14.5</v>
      </c>
      <c r="G10166">
        <v>13.5</v>
      </c>
      <c r="I10166">
        <v>144</v>
      </c>
      <c r="J10166">
        <v>124</v>
      </c>
      <c r="L10166">
        <v>113</v>
      </c>
      <c r="N10166">
        <v>137</v>
      </c>
      <c r="P10166">
        <v>1</v>
      </c>
      <c r="Q10166">
        <v>3</v>
      </c>
      <c r="S10166">
        <v>7</v>
      </c>
      <c r="T10166">
        <v>1.075</v>
      </c>
    </row>
    <row r="10167" spans="1:20" x14ac:dyDescent="0.3">
      <c r="A10167" t="s">
        <v>20388</v>
      </c>
      <c r="B10167" s="171" t="s">
        <v>20389</v>
      </c>
      <c r="C10167" s="171" t="s">
        <v>113</v>
      </c>
      <c r="D10167" s="171" t="s">
        <v>4</v>
      </c>
      <c r="E10167" s="11">
        <v>43617</v>
      </c>
      <c r="F10167">
        <v>4.5</v>
      </c>
      <c r="G10167">
        <v>4.5</v>
      </c>
      <c r="I10167">
        <v>25</v>
      </c>
      <c r="J10167">
        <v>26</v>
      </c>
      <c r="L10167">
        <v>26</v>
      </c>
      <c r="N10167">
        <v>20</v>
      </c>
      <c r="P10167">
        <v>1</v>
      </c>
      <c r="Q10167">
        <v>1</v>
      </c>
      <c r="S10167">
        <v>5</v>
      </c>
      <c r="T10167">
        <v>1.075</v>
      </c>
    </row>
    <row r="10168" spans="1:20" x14ac:dyDescent="0.3">
      <c r="A10168" t="s">
        <v>20390</v>
      </c>
      <c r="B10168" s="171" t="s">
        <v>20391</v>
      </c>
      <c r="C10168" s="171" t="s">
        <v>116</v>
      </c>
      <c r="D10168" s="171" t="s">
        <v>4</v>
      </c>
      <c r="E10168" s="11">
        <v>43617</v>
      </c>
      <c r="F10168">
        <v>8</v>
      </c>
      <c r="G10168">
        <v>5</v>
      </c>
      <c r="I10168">
        <v>107</v>
      </c>
      <c r="J10168">
        <v>88</v>
      </c>
      <c r="L10168">
        <v>64</v>
      </c>
      <c r="N10168">
        <v>105</v>
      </c>
      <c r="P10168">
        <v>0</v>
      </c>
      <c r="Q10168">
        <v>0</v>
      </c>
      <c r="S10168">
        <v>2</v>
      </c>
      <c r="T10168">
        <v>0.95</v>
      </c>
    </row>
    <row r="10169" spans="1:20" x14ac:dyDescent="0.3">
      <c r="A10169" t="s">
        <v>20392</v>
      </c>
      <c r="B10169" s="171" t="s">
        <v>20393</v>
      </c>
      <c r="C10169" s="171" t="s">
        <v>9887</v>
      </c>
      <c r="D10169" s="171" t="s">
        <v>80</v>
      </c>
      <c r="E10169" s="11">
        <v>43617</v>
      </c>
      <c r="F10169">
        <v>0</v>
      </c>
      <c r="G10169">
        <v>0</v>
      </c>
      <c r="I10169">
        <v>0</v>
      </c>
      <c r="J10169">
        <v>0</v>
      </c>
      <c r="L10169">
        <v>0</v>
      </c>
      <c r="N10169">
        <v>0</v>
      </c>
      <c r="P10169">
        <v>0</v>
      </c>
      <c r="Q10169">
        <v>0</v>
      </c>
      <c r="S10169">
        <v>0</v>
      </c>
    </row>
    <row r="10170" spans="1:20" x14ac:dyDescent="0.3">
      <c r="A10170" t="s">
        <v>20394</v>
      </c>
      <c r="B10170" s="171" t="s">
        <v>20395</v>
      </c>
      <c r="C10170" s="171" t="s">
        <v>9862</v>
      </c>
      <c r="D10170" s="171" t="s">
        <v>4</v>
      </c>
      <c r="E10170" s="11">
        <v>43617</v>
      </c>
      <c r="F10170">
        <v>0</v>
      </c>
      <c r="G10170">
        <v>0</v>
      </c>
      <c r="I10170">
        <v>0</v>
      </c>
      <c r="J10170">
        <v>0</v>
      </c>
      <c r="L10170">
        <v>0</v>
      </c>
      <c r="N10170">
        <v>0</v>
      </c>
      <c r="P10170">
        <v>0</v>
      </c>
      <c r="Q10170">
        <v>0</v>
      </c>
      <c r="S10170">
        <v>0</v>
      </c>
      <c r="T10170">
        <v>1</v>
      </c>
    </row>
    <row r="10171" spans="1:20" x14ac:dyDescent="0.3">
      <c r="A10171" t="s">
        <v>20396</v>
      </c>
      <c r="B10171" s="171" t="s">
        <v>20397</v>
      </c>
      <c r="C10171" s="171" t="s">
        <v>10525</v>
      </c>
      <c r="D10171" s="171" t="s">
        <v>4</v>
      </c>
      <c r="E10171" s="11">
        <v>43617</v>
      </c>
      <c r="F10171">
        <v>0</v>
      </c>
      <c r="G10171">
        <v>0</v>
      </c>
      <c r="I10171">
        <v>0</v>
      </c>
      <c r="J10171">
        <v>0</v>
      </c>
      <c r="L10171">
        <v>0</v>
      </c>
      <c r="N10171">
        <v>0</v>
      </c>
      <c r="P10171">
        <v>0</v>
      </c>
      <c r="Q10171">
        <v>0</v>
      </c>
      <c r="S10171">
        <v>0</v>
      </c>
      <c r="T10171">
        <v>1</v>
      </c>
    </row>
    <row r="10172" spans="1:20" x14ac:dyDescent="0.3">
      <c r="A10172" t="s">
        <v>20398</v>
      </c>
      <c r="B10172" s="171" t="s">
        <v>20399</v>
      </c>
      <c r="C10172" s="171" t="s">
        <v>11260</v>
      </c>
      <c r="D10172" s="171" t="s">
        <v>80</v>
      </c>
      <c r="E10172" s="11">
        <v>43617</v>
      </c>
      <c r="F10172">
        <v>0</v>
      </c>
      <c r="G10172">
        <v>0</v>
      </c>
      <c r="I10172">
        <v>0</v>
      </c>
      <c r="J10172">
        <v>0</v>
      </c>
      <c r="L10172">
        <v>0</v>
      </c>
      <c r="N10172">
        <v>0</v>
      </c>
      <c r="P10172">
        <v>0</v>
      </c>
      <c r="Q10172">
        <v>0</v>
      </c>
      <c r="S10172">
        <v>0</v>
      </c>
      <c r="T10172">
        <v>1</v>
      </c>
    </row>
    <row r="10173" spans="1:20" x14ac:dyDescent="0.3">
      <c r="A10173" t="s">
        <v>20400</v>
      </c>
      <c r="B10173" s="171" t="s">
        <v>20401</v>
      </c>
      <c r="C10173" s="171" t="s">
        <v>10528</v>
      </c>
      <c r="D10173" s="171" t="s">
        <v>4</v>
      </c>
      <c r="E10173" s="11">
        <v>43617</v>
      </c>
      <c r="F10173">
        <v>0</v>
      </c>
      <c r="G10173">
        <v>0</v>
      </c>
      <c r="I10173">
        <v>0</v>
      </c>
      <c r="J10173">
        <v>0</v>
      </c>
      <c r="L10173">
        <v>0</v>
      </c>
      <c r="N10173">
        <v>0</v>
      </c>
      <c r="P10173">
        <v>0</v>
      </c>
      <c r="Q10173">
        <v>0</v>
      </c>
      <c r="S10173">
        <v>0</v>
      </c>
    </row>
    <row r="10174" spans="1:20" x14ac:dyDescent="0.3">
      <c r="A10174" t="s">
        <v>20402</v>
      </c>
      <c r="B10174" s="171" t="s">
        <v>20403</v>
      </c>
      <c r="C10174" s="171" t="s">
        <v>119</v>
      </c>
      <c r="D10174" s="171" t="s">
        <v>4</v>
      </c>
      <c r="E10174" s="11">
        <v>43617</v>
      </c>
      <c r="F10174">
        <v>0</v>
      </c>
      <c r="G10174">
        <v>0</v>
      </c>
      <c r="I10174">
        <v>0</v>
      </c>
      <c r="J10174">
        <v>0</v>
      </c>
      <c r="L10174">
        <v>0</v>
      </c>
      <c r="N10174">
        <v>0</v>
      </c>
      <c r="P10174">
        <v>0</v>
      </c>
      <c r="Q10174">
        <v>0</v>
      </c>
      <c r="S10174">
        <v>0</v>
      </c>
    </row>
    <row r="10175" spans="1:20" x14ac:dyDescent="0.3">
      <c r="A10175" t="s">
        <v>20404</v>
      </c>
      <c r="B10175" s="171" t="s">
        <v>20405</v>
      </c>
      <c r="C10175" s="171" t="s">
        <v>122</v>
      </c>
      <c r="D10175" s="171" t="s">
        <v>80</v>
      </c>
      <c r="E10175" s="11">
        <v>43617</v>
      </c>
      <c r="F10175">
        <v>0</v>
      </c>
      <c r="G10175">
        <v>0</v>
      </c>
      <c r="I10175">
        <v>0</v>
      </c>
      <c r="J10175">
        <v>0</v>
      </c>
      <c r="L10175">
        <v>0</v>
      </c>
      <c r="N10175">
        <v>0</v>
      </c>
      <c r="P10175">
        <v>0</v>
      </c>
      <c r="Q10175">
        <v>0</v>
      </c>
      <c r="S10175">
        <v>0</v>
      </c>
    </row>
    <row r="10176" spans="1:20" x14ac:dyDescent="0.3">
      <c r="A10176" t="s">
        <v>20406</v>
      </c>
      <c r="B10176" s="171" t="s">
        <v>20407</v>
      </c>
      <c r="C10176" s="171" t="s">
        <v>125</v>
      </c>
      <c r="D10176" s="171" t="s">
        <v>80</v>
      </c>
      <c r="E10176" s="11">
        <v>43617</v>
      </c>
      <c r="F10176">
        <v>0</v>
      </c>
      <c r="G10176">
        <v>0</v>
      </c>
      <c r="I10176">
        <v>0</v>
      </c>
      <c r="J10176">
        <v>0</v>
      </c>
      <c r="L10176">
        <v>0</v>
      </c>
      <c r="N10176">
        <v>0</v>
      </c>
      <c r="O10176" t="e">
        <v>#DIV/0!</v>
      </c>
      <c r="P10176">
        <v>0</v>
      </c>
      <c r="Q10176">
        <v>0</v>
      </c>
      <c r="S10176">
        <v>0</v>
      </c>
    </row>
    <row r="10177" spans="1:20" x14ac:dyDescent="0.3">
      <c r="A10177" t="s">
        <v>20408</v>
      </c>
      <c r="B10177" s="171" t="s">
        <v>20409</v>
      </c>
      <c r="C10177" s="171" t="s">
        <v>128</v>
      </c>
      <c r="D10177" s="171" t="s">
        <v>4</v>
      </c>
      <c r="E10177" s="11">
        <v>43617</v>
      </c>
      <c r="F10177">
        <v>0</v>
      </c>
      <c r="G10177">
        <v>0</v>
      </c>
      <c r="I10177">
        <v>0</v>
      </c>
      <c r="J10177">
        <v>0</v>
      </c>
      <c r="L10177">
        <v>0</v>
      </c>
      <c r="N10177">
        <v>0</v>
      </c>
      <c r="P10177">
        <v>0</v>
      </c>
      <c r="Q10177">
        <v>0</v>
      </c>
      <c r="S10177">
        <v>0</v>
      </c>
      <c r="T10177">
        <v>1</v>
      </c>
    </row>
    <row r="10178" spans="1:20" x14ac:dyDescent="0.3">
      <c r="A10178" t="s">
        <v>20410</v>
      </c>
      <c r="B10178" s="171" t="s">
        <v>20411</v>
      </c>
      <c r="C10178" s="171" t="s">
        <v>131</v>
      </c>
      <c r="D10178" s="171" t="s">
        <v>4</v>
      </c>
      <c r="E10178" s="11">
        <v>43617</v>
      </c>
      <c r="F10178">
        <v>0</v>
      </c>
      <c r="G10178">
        <v>0</v>
      </c>
      <c r="I10178">
        <v>0</v>
      </c>
      <c r="J10178">
        <v>0</v>
      </c>
      <c r="L10178">
        <v>0</v>
      </c>
      <c r="N10178">
        <v>0</v>
      </c>
      <c r="P10178">
        <v>0</v>
      </c>
      <c r="Q10178">
        <v>0</v>
      </c>
      <c r="S10178">
        <v>0</v>
      </c>
      <c r="T10178">
        <v>0.66666666666666663</v>
      </c>
    </row>
    <row r="10179" spans="1:20" x14ac:dyDescent="0.3">
      <c r="A10179" t="s">
        <v>20412</v>
      </c>
      <c r="B10179" s="171" t="s">
        <v>20413</v>
      </c>
      <c r="C10179" s="171" t="s">
        <v>10531</v>
      </c>
      <c r="D10179" s="171" t="s">
        <v>4</v>
      </c>
      <c r="E10179" s="11">
        <v>43617</v>
      </c>
      <c r="F10179">
        <v>0</v>
      </c>
      <c r="G10179">
        <v>0</v>
      </c>
      <c r="I10179">
        <v>0</v>
      </c>
      <c r="J10179">
        <v>0</v>
      </c>
      <c r="L10179">
        <v>0</v>
      </c>
      <c r="N10179">
        <v>0</v>
      </c>
      <c r="P10179">
        <v>0</v>
      </c>
      <c r="Q10179">
        <v>0</v>
      </c>
      <c r="S10179">
        <v>0</v>
      </c>
      <c r="T10179">
        <v>0.83333333333333337</v>
      </c>
    </row>
    <row r="10180" spans="1:20" x14ac:dyDescent="0.3">
      <c r="A10180" t="s">
        <v>20414</v>
      </c>
      <c r="B10180" s="171" t="s">
        <v>20415</v>
      </c>
      <c r="C10180" s="171" t="s">
        <v>137</v>
      </c>
      <c r="D10180" s="171" t="s">
        <v>80</v>
      </c>
      <c r="E10180" s="11">
        <v>43617</v>
      </c>
      <c r="F10180">
        <v>6</v>
      </c>
      <c r="G10180">
        <v>6</v>
      </c>
      <c r="I10180">
        <v>52</v>
      </c>
      <c r="J10180">
        <v>66</v>
      </c>
      <c r="L10180">
        <v>66</v>
      </c>
      <c r="N10180">
        <v>52</v>
      </c>
      <c r="P10180">
        <v>0</v>
      </c>
      <c r="Q10180">
        <v>0</v>
      </c>
      <c r="S10180">
        <v>0</v>
      </c>
      <c r="T10180">
        <v>0.5</v>
      </c>
    </row>
    <row r="10181" spans="1:20" x14ac:dyDescent="0.3">
      <c r="A10181" t="s">
        <v>20416</v>
      </c>
      <c r="B10181" s="171" t="s">
        <v>20417</v>
      </c>
      <c r="C10181" s="171" t="s">
        <v>140</v>
      </c>
      <c r="D10181" s="171" t="s">
        <v>4</v>
      </c>
      <c r="E10181" s="11">
        <v>43617</v>
      </c>
      <c r="F10181">
        <v>6</v>
      </c>
      <c r="G10181">
        <v>6</v>
      </c>
      <c r="I10181">
        <v>52</v>
      </c>
      <c r="J10181">
        <v>66</v>
      </c>
      <c r="L10181">
        <v>66</v>
      </c>
      <c r="N10181">
        <v>52</v>
      </c>
      <c r="P10181">
        <v>0</v>
      </c>
      <c r="Q10181">
        <v>0</v>
      </c>
      <c r="S10181">
        <v>0</v>
      </c>
      <c r="T10181">
        <v>0.88888888888888884</v>
      </c>
    </row>
    <row r="10182" spans="1:20" x14ac:dyDescent="0.3">
      <c r="A10182" t="s">
        <v>20418</v>
      </c>
      <c r="B10182" s="171" t="s">
        <v>20419</v>
      </c>
      <c r="C10182" s="171" t="s">
        <v>8615</v>
      </c>
      <c r="D10182" s="171" t="s">
        <v>80</v>
      </c>
      <c r="E10182" s="11">
        <v>43617</v>
      </c>
      <c r="F10182">
        <v>0</v>
      </c>
      <c r="G10182">
        <v>0</v>
      </c>
      <c r="I10182">
        <v>0</v>
      </c>
      <c r="J10182">
        <v>0</v>
      </c>
      <c r="L10182">
        <v>0</v>
      </c>
      <c r="N10182">
        <v>0</v>
      </c>
      <c r="P10182">
        <v>0</v>
      </c>
      <c r="Q10182">
        <v>0</v>
      </c>
      <c r="S10182">
        <v>0</v>
      </c>
      <c r="T10182">
        <v>0.66666666666666663</v>
      </c>
    </row>
    <row r="10183" spans="1:20" x14ac:dyDescent="0.3">
      <c r="A10183" t="s">
        <v>20420</v>
      </c>
      <c r="B10183" s="171" t="s">
        <v>20421</v>
      </c>
      <c r="C10183" s="171" t="s">
        <v>8590</v>
      </c>
      <c r="D10183" s="171" t="s">
        <v>4</v>
      </c>
      <c r="E10183" s="11">
        <v>43617</v>
      </c>
      <c r="F10183">
        <v>0</v>
      </c>
      <c r="G10183">
        <v>0</v>
      </c>
      <c r="I10183">
        <v>0</v>
      </c>
      <c r="J10183">
        <v>0</v>
      </c>
      <c r="L10183">
        <v>0</v>
      </c>
      <c r="N10183">
        <v>0</v>
      </c>
      <c r="P10183">
        <v>0</v>
      </c>
      <c r="Q10183">
        <v>0</v>
      </c>
      <c r="S10183">
        <v>0</v>
      </c>
      <c r="T10183">
        <v>0.875</v>
      </c>
    </row>
    <row r="10184" spans="1:20" x14ac:dyDescent="0.3">
      <c r="A10184" t="s">
        <v>20422</v>
      </c>
      <c r="B10184" s="171" t="s">
        <v>20423</v>
      </c>
      <c r="C10184" s="171" t="s">
        <v>18252</v>
      </c>
      <c r="D10184" s="171" t="s">
        <v>80</v>
      </c>
      <c r="E10184" s="11">
        <v>43617</v>
      </c>
      <c r="F10184">
        <v>0</v>
      </c>
      <c r="G10184">
        <v>0</v>
      </c>
      <c r="I10184">
        <v>0</v>
      </c>
      <c r="J10184">
        <v>0</v>
      </c>
      <c r="L10184">
        <v>0</v>
      </c>
      <c r="N10184">
        <v>0</v>
      </c>
      <c r="P10184">
        <v>0</v>
      </c>
      <c r="Q10184">
        <v>0</v>
      </c>
      <c r="S10184">
        <v>0</v>
      </c>
      <c r="T10184">
        <v>1</v>
      </c>
    </row>
    <row r="10185" spans="1:20" x14ac:dyDescent="0.3">
      <c r="A10185" t="s">
        <v>20424</v>
      </c>
      <c r="B10185" s="171" t="s">
        <v>20425</v>
      </c>
      <c r="C10185" s="171" t="s">
        <v>18137</v>
      </c>
      <c r="D10185" s="171" t="s">
        <v>4</v>
      </c>
      <c r="E10185" s="11">
        <v>43617</v>
      </c>
      <c r="F10185">
        <v>0</v>
      </c>
      <c r="G10185">
        <v>0</v>
      </c>
      <c r="I10185">
        <v>0</v>
      </c>
      <c r="J10185">
        <v>0</v>
      </c>
      <c r="L10185">
        <v>0</v>
      </c>
      <c r="N10185">
        <v>0</v>
      </c>
      <c r="P10185">
        <v>0</v>
      </c>
      <c r="Q10185">
        <v>0</v>
      </c>
      <c r="S10185">
        <v>0</v>
      </c>
      <c r="T10185">
        <v>0.625</v>
      </c>
    </row>
    <row r="10186" spans="1:20" x14ac:dyDescent="0.3">
      <c r="A10186" t="s">
        <v>20426</v>
      </c>
      <c r="B10186" s="171" t="s">
        <v>20427</v>
      </c>
      <c r="C10186" s="171" t="s">
        <v>167</v>
      </c>
      <c r="D10186" s="171" t="s">
        <v>80</v>
      </c>
      <c r="E10186" s="11">
        <v>43617</v>
      </c>
      <c r="F10186">
        <v>6</v>
      </c>
      <c r="G10186">
        <v>7.5</v>
      </c>
      <c r="I10186">
        <v>38</v>
      </c>
      <c r="J10186">
        <v>55</v>
      </c>
      <c r="L10186">
        <v>73</v>
      </c>
      <c r="N10186">
        <v>38</v>
      </c>
      <c r="P10186">
        <v>0</v>
      </c>
      <c r="Q10186">
        <v>0</v>
      </c>
      <c r="S10186">
        <v>0</v>
      </c>
      <c r="T10186">
        <v>1</v>
      </c>
    </row>
    <row r="10187" spans="1:20" x14ac:dyDescent="0.3">
      <c r="A10187" t="s">
        <v>20428</v>
      </c>
      <c r="B10187" s="171" t="s">
        <v>20429</v>
      </c>
      <c r="C10187" s="171" t="s">
        <v>16557</v>
      </c>
      <c r="D10187" s="171" t="s">
        <v>4</v>
      </c>
      <c r="E10187" s="11">
        <v>43617</v>
      </c>
      <c r="F10187">
        <v>2</v>
      </c>
      <c r="G10187">
        <v>2</v>
      </c>
      <c r="I10187">
        <v>2</v>
      </c>
      <c r="J10187">
        <v>11</v>
      </c>
      <c r="L10187">
        <v>11</v>
      </c>
      <c r="N10187">
        <v>2</v>
      </c>
      <c r="P10187">
        <v>0</v>
      </c>
      <c r="Q10187">
        <v>0</v>
      </c>
      <c r="S10187">
        <v>0</v>
      </c>
      <c r="T10187">
        <v>0.5</v>
      </c>
    </row>
    <row r="10188" spans="1:20" x14ac:dyDescent="0.3">
      <c r="A10188" t="s">
        <v>20430</v>
      </c>
      <c r="B10188" s="171" t="s">
        <v>20431</v>
      </c>
      <c r="C10188" s="171" t="s">
        <v>170</v>
      </c>
      <c r="D10188" s="171" t="s">
        <v>4</v>
      </c>
      <c r="E10188" s="11">
        <v>43617</v>
      </c>
      <c r="F10188">
        <v>4</v>
      </c>
      <c r="G10188">
        <v>5.5</v>
      </c>
      <c r="I10188">
        <v>36</v>
      </c>
      <c r="J10188">
        <v>44</v>
      </c>
      <c r="L10188">
        <v>62</v>
      </c>
      <c r="N10188">
        <v>36</v>
      </c>
      <c r="P10188">
        <v>0</v>
      </c>
      <c r="Q10188">
        <v>0</v>
      </c>
      <c r="S10188">
        <v>0</v>
      </c>
      <c r="T10188">
        <v>0.77777777777777779</v>
      </c>
    </row>
    <row r="10189" spans="1:20" x14ac:dyDescent="0.3">
      <c r="A10189" t="s">
        <v>20432</v>
      </c>
      <c r="B10189" s="171" t="s">
        <v>20433</v>
      </c>
      <c r="C10189" s="171" t="s">
        <v>179</v>
      </c>
      <c r="D10189" s="171" t="s">
        <v>80</v>
      </c>
      <c r="E10189" s="11">
        <v>43617</v>
      </c>
      <c r="F10189">
        <v>11.5</v>
      </c>
      <c r="G10189">
        <v>8</v>
      </c>
      <c r="I10189">
        <v>114</v>
      </c>
      <c r="J10189">
        <v>131</v>
      </c>
      <c r="L10189">
        <v>91</v>
      </c>
      <c r="N10189">
        <v>86</v>
      </c>
      <c r="P10189">
        <v>0</v>
      </c>
      <c r="Q10189">
        <v>2</v>
      </c>
      <c r="S10189">
        <v>28</v>
      </c>
      <c r="T10189">
        <v>0.33333333333333331</v>
      </c>
    </row>
    <row r="10190" spans="1:20" x14ac:dyDescent="0.3">
      <c r="A10190" t="s">
        <v>20434</v>
      </c>
      <c r="B10190" s="171" t="s">
        <v>20435</v>
      </c>
      <c r="C10190" s="171" t="s">
        <v>18140</v>
      </c>
      <c r="D10190" s="171" t="s">
        <v>4</v>
      </c>
      <c r="E10190" s="11">
        <v>43617</v>
      </c>
      <c r="F10190">
        <v>0</v>
      </c>
      <c r="G10190">
        <v>0</v>
      </c>
      <c r="I10190">
        <v>0</v>
      </c>
      <c r="J10190">
        <v>0</v>
      </c>
      <c r="L10190">
        <v>0</v>
      </c>
      <c r="N10190">
        <v>0</v>
      </c>
      <c r="P10190">
        <v>0</v>
      </c>
      <c r="Q10190">
        <v>0</v>
      </c>
      <c r="S10190">
        <v>0</v>
      </c>
      <c r="T10190">
        <v>1</v>
      </c>
    </row>
    <row r="10191" spans="1:20" x14ac:dyDescent="0.3">
      <c r="A10191" t="s">
        <v>20436</v>
      </c>
      <c r="B10191" s="171" t="s">
        <v>20437</v>
      </c>
      <c r="C10191" s="171" t="s">
        <v>182</v>
      </c>
      <c r="D10191" s="171" t="s">
        <v>4</v>
      </c>
      <c r="E10191" s="11">
        <v>43617</v>
      </c>
      <c r="F10191">
        <v>11.5</v>
      </c>
      <c r="G10191">
        <v>8</v>
      </c>
      <c r="I10191">
        <v>114</v>
      </c>
      <c r="J10191">
        <v>131</v>
      </c>
      <c r="L10191">
        <v>91</v>
      </c>
      <c r="N10191">
        <v>86</v>
      </c>
      <c r="P10191">
        <v>0</v>
      </c>
      <c r="Q10191">
        <v>2</v>
      </c>
      <c r="S10191">
        <v>28</v>
      </c>
      <c r="T10191">
        <v>1</v>
      </c>
    </row>
    <row r="10192" spans="1:20" x14ac:dyDescent="0.3">
      <c r="A10192" t="s">
        <v>20438</v>
      </c>
      <c r="B10192" s="171" t="s">
        <v>20439</v>
      </c>
      <c r="C10192" s="171" t="s">
        <v>185</v>
      </c>
      <c r="D10192" s="171" t="s">
        <v>80</v>
      </c>
      <c r="E10192" s="11">
        <v>43617</v>
      </c>
      <c r="F10192">
        <v>9</v>
      </c>
      <c r="G10192">
        <v>11.5</v>
      </c>
      <c r="I10192">
        <v>22</v>
      </c>
      <c r="J10192">
        <v>52</v>
      </c>
      <c r="L10192">
        <v>67</v>
      </c>
      <c r="N10192">
        <v>20</v>
      </c>
      <c r="P10192">
        <v>2</v>
      </c>
      <c r="Q10192">
        <v>2</v>
      </c>
      <c r="S10192">
        <v>2</v>
      </c>
      <c r="T10192">
        <v>1</v>
      </c>
    </row>
    <row r="10193" spans="1:20" x14ac:dyDescent="0.3">
      <c r="A10193" t="s">
        <v>20440</v>
      </c>
      <c r="B10193" s="171" t="s">
        <v>20441</v>
      </c>
      <c r="C10193" s="171" t="s">
        <v>188</v>
      </c>
      <c r="D10193" s="171" t="s">
        <v>4</v>
      </c>
      <c r="E10193" s="11">
        <v>43617</v>
      </c>
      <c r="F10193">
        <v>6</v>
      </c>
      <c r="G10193">
        <v>6</v>
      </c>
      <c r="I10193">
        <v>16</v>
      </c>
      <c r="J10193">
        <v>35</v>
      </c>
      <c r="L10193">
        <v>35</v>
      </c>
      <c r="N10193">
        <v>14</v>
      </c>
      <c r="P10193">
        <v>2</v>
      </c>
      <c r="Q10193">
        <v>2</v>
      </c>
      <c r="S10193">
        <v>2</v>
      </c>
      <c r="T10193">
        <v>0.88</v>
      </c>
    </row>
    <row r="10194" spans="1:20" x14ac:dyDescent="0.3">
      <c r="A10194" t="s">
        <v>20442</v>
      </c>
      <c r="B10194" s="171" t="s">
        <v>20443</v>
      </c>
      <c r="C10194" s="171" t="s">
        <v>10537</v>
      </c>
      <c r="D10194" s="171" t="s">
        <v>4</v>
      </c>
      <c r="E10194" s="11">
        <v>43617</v>
      </c>
      <c r="F10194">
        <v>3</v>
      </c>
      <c r="G10194">
        <v>5.5</v>
      </c>
      <c r="I10194">
        <v>6</v>
      </c>
      <c r="J10194">
        <v>17</v>
      </c>
      <c r="L10194">
        <v>32</v>
      </c>
      <c r="N10194">
        <v>6</v>
      </c>
      <c r="P10194">
        <v>0</v>
      </c>
      <c r="Q10194">
        <v>0</v>
      </c>
      <c r="S10194">
        <v>0</v>
      </c>
      <c r="T10194">
        <v>0.9</v>
      </c>
    </row>
    <row r="10195" spans="1:20" x14ac:dyDescent="0.3">
      <c r="A10195" t="s">
        <v>20444</v>
      </c>
      <c r="B10195" s="171" t="s">
        <v>20445</v>
      </c>
      <c r="C10195" s="171" t="s">
        <v>191</v>
      </c>
      <c r="D10195" s="171" t="s">
        <v>80</v>
      </c>
      <c r="E10195" s="11">
        <v>43617</v>
      </c>
      <c r="F10195">
        <v>13.5</v>
      </c>
      <c r="G10195">
        <v>15.5</v>
      </c>
      <c r="I10195">
        <v>87</v>
      </c>
      <c r="J10195">
        <v>119</v>
      </c>
      <c r="L10195">
        <v>138</v>
      </c>
      <c r="N10195">
        <v>69</v>
      </c>
      <c r="O10195">
        <v>1.1299999999999999</v>
      </c>
      <c r="P10195">
        <v>8</v>
      </c>
      <c r="Q10195">
        <v>11</v>
      </c>
      <c r="S10195">
        <v>18</v>
      </c>
      <c r="T10195">
        <v>0.9</v>
      </c>
    </row>
    <row r="10196" spans="1:20" x14ac:dyDescent="0.3">
      <c r="A10196" t="s">
        <v>20446</v>
      </c>
      <c r="B10196" s="171" t="s">
        <v>20447</v>
      </c>
      <c r="C10196" s="171" t="s">
        <v>194</v>
      </c>
      <c r="D10196" s="171" t="s">
        <v>4</v>
      </c>
      <c r="E10196" s="11">
        <v>43617</v>
      </c>
      <c r="F10196">
        <v>4.5</v>
      </c>
      <c r="G10196">
        <v>6</v>
      </c>
      <c r="I10196">
        <v>22</v>
      </c>
      <c r="J10196">
        <v>29</v>
      </c>
      <c r="L10196">
        <v>40</v>
      </c>
      <c r="N10196">
        <v>15</v>
      </c>
      <c r="O10196">
        <v>1.1299999999999999</v>
      </c>
      <c r="P10196">
        <v>5</v>
      </c>
      <c r="Q10196">
        <v>6</v>
      </c>
      <c r="S10196">
        <v>7</v>
      </c>
      <c r="T10196">
        <v>1</v>
      </c>
    </row>
    <row r="10197" spans="1:20" x14ac:dyDescent="0.3">
      <c r="A10197" t="s">
        <v>20448</v>
      </c>
      <c r="B10197" s="171" t="s">
        <v>20449</v>
      </c>
      <c r="C10197" s="171" t="s">
        <v>197</v>
      </c>
      <c r="D10197" s="171" t="s">
        <v>4</v>
      </c>
      <c r="E10197" s="11">
        <v>43617</v>
      </c>
      <c r="F10197">
        <v>9</v>
      </c>
      <c r="G10197">
        <v>9.5</v>
      </c>
      <c r="I10197">
        <v>65</v>
      </c>
      <c r="J10197">
        <v>90</v>
      </c>
      <c r="L10197">
        <v>98</v>
      </c>
      <c r="N10197">
        <v>54</v>
      </c>
      <c r="P10197">
        <v>3</v>
      </c>
      <c r="Q10197">
        <v>5</v>
      </c>
      <c r="S10197">
        <v>11</v>
      </c>
      <c r="T10197">
        <v>0.82</v>
      </c>
    </row>
    <row r="10198" spans="1:20" x14ac:dyDescent="0.3">
      <c r="A10198" t="s">
        <v>20450</v>
      </c>
      <c r="B10198" s="171" t="s">
        <v>20451</v>
      </c>
      <c r="C10198" s="171" t="s">
        <v>209</v>
      </c>
      <c r="D10198" s="171" t="s">
        <v>4</v>
      </c>
      <c r="E10198" s="11">
        <v>43617</v>
      </c>
      <c r="F10198">
        <v>0</v>
      </c>
      <c r="G10198">
        <v>0</v>
      </c>
      <c r="I10198">
        <v>0</v>
      </c>
      <c r="J10198">
        <v>0</v>
      </c>
      <c r="L10198">
        <v>0</v>
      </c>
      <c r="N10198">
        <v>0</v>
      </c>
      <c r="P10198">
        <v>0</v>
      </c>
      <c r="Q10198">
        <v>0</v>
      </c>
      <c r="S10198">
        <v>0</v>
      </c>
      <c r="T10198">
        <v>0.69</v>
      </c>
    </row>
    <row r="10199" spans="1:20" x14ac:dyDescent="0.3">
      <c r="A10199" t="s">
        <v>20452</v>
      </c>
      <c r="B10199" s="171" t="s">
        <v>20453</v>
      </c>
      <c r="C10199" s="171" t="s">
        <v>212</v>
      </c>
      <c r="D10199" s="171" t="s">
        <v>80</v>
      </c>
      <c r="E10199" s="11">
        <v>43617</v>
      </c>
      <c r="F10199">
        <v>0</v>
      </c>
      <c r="G10199">
        <v>0</v>
      </c>
      <c r="I10199">
        <v>0</v>
      </c>
      <c r="J10199">
        <v>0</v>
      </c>
      <c r="L10199">
        <v>0</v>
      </c>
      <c r="N10199">
        <v>0</v>
      </c>
      <c r="P10199">
        <v>0</v>
      </c>
      <c r="Q10199">
        <v>0</v>
      </c>
      <c r="S10199">
        <v>0</v>
      </c>
      <c r="T10199">
        <v>0.71</v>
      </c>
    </row>
    <row r="10200" spans="1:20" x14ac:dyDescent="0.3">
      <c r="A10200" t="s">
        <v>20454</v>
      </c>
      <c r="B10200" s="171" t="s">
        <v>20455</v>
      </c>
      <c r="C10200" s="171" t="s">
        <v>215</v>
      </c>
      <c r="D10200" s="171" t="s">
        <v>80</v>
      </c>
      <c r="E10200" s="11">
        <v>43617</v>
      </c>
      <c r="F10200">
        <v>0</v>
      </c>
      <c r="G10200">
        <v>0</v>
      </c>
      <c r="I10200">
        <v>0</v>
      </c>
      <c r="J10200">
        <v>0</v>
      </c>
      <c r="L10200">
        <v>0</v>
      </c>
      <c r="N10200">
        <v>0</v>
      </c>
      <c r="P10200">
        <v>0</v>
      </c>
      <c r="Q10200">
        <v>0</v>
      </c>
      <c r="S10200">
        <v>0</v>
      </c>
      <c r="T10200">
        <v>0.73</v>
      </c>
    </row>
    <row r="10201" spans="1:20" x14ac:dyDescent="0.3">
      <c r="A10201" t="s">
        <v>20456</v>
      </c>
      <c r="B10201" s="171" t="s">
        <v>20457</v>
      </c>
      <c r="C10201" s="171" t="s">
        <v>218</v>
      </c>
      <c r="D10201" s="171" t="s">
        <v>4</v>
      </c>
      <c r="E10201" s="11">
        <v>43617</v>
      </c>
      <c r="F10201">
        <v>0</v>
      </c>
      <c r="G10201">
        <v>0</v>
      </c>
      <c r="I10201">
        <v>0</v>
      </c>
      <c r="J10201">
        <v>0</v>
      </c>
      <c r="L10201">
        <v>0</v>
      </c>
      <c r="N10201">
        <v>0</v>
      </c>
      <c r="P10201">
        <v>0</v>
      </c>
      <c r="Q10201">
        <v>0</v>
      </c>
      <c r="S10201">
        <v>0</v>
      </c>
      <c r="T10201">
        <v>0.6</v>
      </c>
    </row>
    <row r="10202" spans="1:20" x14ac:dyDescent="0.3">
      <c r="A10202" t="s">
        <v>20458</v>
      </c>
      <c r="B10202" s="171" t="s">
        <v>20459</v>
      </c>
      <c r="C10202" s="171" t="s">
        <v>8233</v>
      </c>
      <c r="D10202" s="171" t="s">
        <v>80</v>
      </c>
      <c r="E10202" s="11">
        <v>43617</v>
      </c>
      <c r="F10202">
        <v>2</v>
      </c>
      <c r="G10202">
        <v>3</v>
      </c>
      <c r="I10202">
        <v>18</v>
      </c>
      <c r="J10202">
        <v>22</v>
      </c>
      <c r="L10202">
        <v>36</v>
      </c>
      <c r="N10202">
        <v>15</v>
      </c>
      <c r="P10202">
        <v>0</v>
      </c>
      <c r="Q10202">
        <v>1</v>
      </c>
      <c r="S10202">
        <v>3</v>
      </c>
    </row>
    <row r="10203" spans="1:20" x14ac:dyDescent="0.3">
      <c r="A10203" t="s">
        <v>20460</v>
      </c>
      <c r="B10203" s="171" t="s">
        <v>20461</v>
      </c>
      <c r="C10203" s="171" t="s">
        <v>8193</v>
      </c>
      <c r="D10203" s="171" t="s">
        <v>4</v>
      </c>
      <c r="E10203" s="11">
        <v>43617</v>
      </c>
      <c r="F10203">
        <v>2</v>
      </c>
      <c r="G10203">
        <v>3</v>
      </c>
      <c r="I10203">
        <v>18</v>
      </c>
      <c r="J10203">
        <v>22</v>
      </c>
      <c r="L10203">
        <v>36</v>
      </c>
      <c r="N10203">
        <v>15</v>
      </c>
      <c r="P10203">
        <v>0</v>
      </c>
      <c r="Q10203">
        <v>1</v>
      </c>
      <c r="S10203">
        <v>3</v>
      </c>
    </row>
    <row r="10204" spans="1:20" x14ac:dyDescent="0.3">
      <c r="A10204" t="s">
        <v>20462</v>
      </c>
      <c r="B10204" s="171" t="s">
        <v>20463</v>
      </c>
      <c r="C10204" s="171" t="s">
        <v>233</v>
      </c>
      <c r="D10204" s="171" t="s">
        <v>80</v>
      </c>
      <c r="E10204" s="11">
        <v>43617</v>
      </c>
      <c r="F10204">
        <v>0</v>
      </c>
      <c r="G10204">
        <v>0</v>
      </c>
      <c r="I10204">
        <v>0</v>
      </c>
      <c r="J10204">
        <v>0</v>
      </c>
      <c r="L10204">
        <v>0</v>
      </c>
      <c r="N10204">
        <v>0</v>
      </c>
      <c r="P10204">
        <v>0</v>
      </c>
      <c r="Q10204">
        <v>0</v>
      </c>
      <c r="S10204">
        <v>0</v>
      </c>
    </row>
    <row r="10205" spans="1:20" x14ac:dyDescent="0.3">
      <c r="A10205" t="s">
        <v>20464</v>
      </c>
      <c r="B10205" s="171" t="s">
        <v>20465</v>
      </c>
      <c r="C10205" s="171" t="s">
        <v>236</v>
      </c>
      <c r="D10205" s="171" t="s">
        <v>4</v>
      </c>
      <c r="E10205" s="11">
        <v>43617</v>
      </c>
      <c r="F10205">
        <v>0</v>
      </c>
      <c r="G10205">
        <v>0</v>
      </c>
      <c r="I10205">
        <v>0</v>
      </c>
      <c r="J10205">
        <v>0</v>
      </c>
      <c r="L10205">
        <v>0</v>
      </c>
      <c r="N10205">
        <v>0</v>
      </c>
      <c r="P10205">
        <v>0</v>
      </c>
      <c r="Q10205">
        <v>0</v>
      </c>
      <c r="S10205">
        <v>0</v>
      </c>
    </row>
    <row r="10206" spans="1:20" x14ac:dyDescent="0.3">
      <c r="A10206" t="s">
        <v>20466</v>
      </c>
      <c r="B10206" s="171" t="s">
        <v>20467</v>
      </c>
      <c r="C10206" s="171" t="s">
        <v>239</v>
      </c>
      <c r="D10206" s="171" t="s">
        <v>4</v>
      </c>
      <c r="E10206" s="11">
        <v>43617</v>
      </c>
      <c r="F10206">
        <v>0</v>
      </c>
      <c r="G10206">
        <v>0</v>
      </c>
      <c r="I10206">
        <v>0</v>
      </c>
      <c r="J10206">
        <v>0</v>
      </c>
      <c r="L10206">
        <v>0</v>
      </c>
      <c r="N10206">
        <v>0</v>
      </c>
      <c r="P10206">
        <v>0</v>
      </c>
      <c r="Q10206">
        <v>0</v>
      </c>
      <c r="S10206">
        <v>0</v>
      </c>
    </row>
    <row r="10207" spans="1:20" x14ac:dyDescent="0.3">
      <c r="A10207" t="s">
        <v>20468</v>
      </c>
      <c r="B10207" s="171" t="s">
        <v>20469</v>
      </c>
      <c r="C10207" s="171" t="s">
        <v>143</v>
      </c>
      <c r="D10207" s="171" t="s">
        <v>4</v>
      </c>
      <c r="E10207" s="11">
        <v>43617</v>
      </c>
      <c r="F10207">
        <v>0</v>
      </c>
      <c r="G10207">
        <v>0</v>
      </c>
      <c r="I10207">
        <v>0</v>
      </c>
      <c r="J10207">
        <v>0</v>
      </c>
      <c r="L10207">
        <v>0</v>
      </c>
      <c r="N10207">
        <v>0</v>
      </c>
      <c r="P10207">
        <v>0</v>
      </c>
      <c r="Q10207">
        <v>0</v>
      </c>
      <c r="S10207">
        <v>0</v>
      </c>
    </row>
    <row r="10208" spans="1:20" x14ac:dyDescent="0.3">
      <c r="A10208" t="s">
        <v>20470</v>
      </c>
      <c r="B10208" s="171" t="s">
        <v>20471</v>
      </c>
      <c r="C10208" s="171" t="s">
        <v>146</v>
      </c>
      <c r="D10208" s="171" t="s">
        <v>80</v>
      </c>
      <c r="E10208" s="11">
        <v>43617</v>
      </c>
      <c r="F10208">
        <v>7.5</v>
      </c>
      <c r="G10208">
        <v>7</v>
      </c>
      <c r="I10208">
        <v>25</v>
      </c>
      <c r="J10208">
        <v>46</v>
      </c>
      <c r="L10208">
        <v>42</v>
      </c>
      <c r="N10208">
        <v>24</v>
      </c>
      <c r="O10208">
        <v>1.05</v>
      </c>
      <c r="P10208">
        <v>4</v>
      </c>
      <c r="Q10208">
        <v>5</v>
      </c>
      <c r="S10208">
        <v>1</v>
      </c>
    </row>
    <row r="10209" spans="1:19" x14ac:dyDescent="0.3">
      <c r="A10209" t="s">
        <v>20472</v>
      </c>
      <c r="B10209" s="171" t="s">
        <v>20473</v>
      </c>
      <c r="C10209" s="171" t="s">
        <v>152</v>
      </c>
      <c r="D10209" s="171" t="s">
        <v>4</v>
      </c>
      <c r="E10209" s="11">
        <v>43617</v>
      </c>
      <c r="F10209">
        <v>3.5</v>
      </c>
      <c r="G10209">
        <v>4</v>
      </c>
      <c r="I10209">
        <v>14</v>
      </c>
      <c r="J10209">
        <v>23</v>
      </c>
      <c r="L10209">
        <v>24</v>
      </c>
      <c r="N10209">
        <v>13</v>
      </c>
      <c r="O10209">
        <v>1.05</v>
      </c>
      <c r="P10209">
        <v>3</v>
      </c>
      <c r="Q10209">
        <v>4</v>
      </c>
      <c r="S10209">
        <v>1</v>
      </c>
    </row>
    <row r="10210" spans="1:19" x14ac:dyDescent="0.3">
      <c r="A10210" t="s">
        <v>20474</v>
      </c>
      <c r="B10210" s="171" t="s">
        <v>20475</v>
      </c>
      <c r="C10210" s="171" t="s">
        <v>155</v>
      </c>
      <c r="D10210" s="171" t="s">
        <v>4</v>
      </c>
      <c r="E10210" s="11">
        <v>43617</v>
      </c>
      <c r="F10210">
        <v>2.5</v>
      </c>
      <c r="G10210">
        <v>1.5</v>
      </c>
      <c r="I10210">
        <v>3</v>
      </c>
      <c r="J10210">
        <v>14</v>
      </c>
      <c r="L10210">
        <v>9</v>
      </c>
      <c r="N10210">
        <v>3</v>
      </c>
      <c r="P10210">
        <v>1</v>
      </c>
      <c r="Q10210">
        <v>1</v>
      </c>
      <c r="S10210">
        <v>0</v>
      </c>
    </row>
    <row r="10211" spans="1:19" x14ac:dyDescent="0.3">
      <c r="A10211" t="s">
        <v>20476</v>
      </c>
      <c r="B10211" s="171" t="s">
        <v>20477</v>
      </c>
      <c r="C10211" s="171" t="s">
        <v>10534</v>
      </c>
      <c r="D10211" s="171" t="s">
        <v>4</v>
      </c>
      <c r="E10211" s="11">
        <v>43617</v>
      </c>
      <c r="F10211">
        <v>1.5</v>
      </c>
      <c r="G10211">
        <v>1.5</v>
      </c>
      <c r="I10211">
        <v>8</v>
      </c>
      <c r="J10211">
        <v>9</v>
      </c>
      <c r="L10211">
        <v>9</v>
      </c>
      <c r="N10211">
        <v>8</v>
      </c>
      <c r="P10211">
        <v>0</v>
      </c>
      <c r="Q10211">
        <v>0</v>
      </c>
      <c r="S10211">
        <v>0</v>
      </c>
    </row>
    <row r="10212" spans="1:19" x14ac:dyDescent="0.3">
      <c r="A10212" t="s">
        <v>20478</v>
      </c>
      <c r="B10212" s="171" t="s">
        <v>20479</v>
      </c>
      <c r="C10212" s="171" t="s">
        <v>158</v>
      </c>
      <c r="D10212" s="171" t="s">
        <v>4</v>
      </c>
      <c r="E10212" s="11">
        <v>43617</v>
      </c>
      <c r="F10212">
        <v>0</v>
      </c>
      <c r="G10212">
        <v>0</v>
      </c>
      <c r="I10212">
        <v>0</v>
      </c>
      <c r="J10212">
        <v>0</v>
      </c>
      <c r="L10212">
        <v>0</v>
      </c>
      <c r="N10212">
        <v>0</v>
      </c>
      <c r="P10212">
        <v>0</v>
      </c>
      <c r="Q10212">
        <v>0</v>
      </c>
      <c r="S10212">
        <v>0</v>
      </c>
    </row>
    <row r="10213" spans="1:19" x14ac:dyDescent="0.3">
      <c r="A10213" t="s">
        <v>20480</v>
      </c>
      <c r="B10213" s="171" t="s">
        <v>20481</v>
      </c>
      <c r="C10213" s="171" t="s">
        <v>161</v>
      </c>
      <c r="D10213" s="171" t="s">
        <v>80</v>
      </c>
      <c r="E10213" s="11">
        <v>43617</v>
      </c>
      <c r="F10213">
        <v>1.5</v>
      </c>
      <c r="G10213">
        <v>1.5</v>
      </c>
      <c r="I10213">
        <v>3</v>
      </c>
      <c r="J10213">
        <v>8</v>
      </c>
      <c r="L10213">
        <v>8</v>
      </c>
      <c r="N10213">
        <v>3</v>
      </c>
      <c r="P10213">
        <v>0</v>
      </c>
      <c r="Q10213">
        <v>1</v>
      </c>
      <c r="S10213">
        <v>0</v>
      </c>
    </row>
    <row r="10214" spans="1:19" x14ac:dyDescent="0.3">
      <c r="A10214" t="s">
        <v>20482</v>
      </c>
      <c r="B10214" s="171" t="s">
        <v>20483</v>
      </c>
      <c r="C10214" s="171" t="s">
        <v>16232</v>
      </c>
      <c r="D10214" s="171" t="s">
        <v>4</v>
      </c>
      <c r="E10214" s="11">
        <v>43617</v>
      </c>
      <c r="F10214">
        <v>1.5</v>
      </c>
      <c r="G10214">
        <v>1.5</v>
      </c>
      <c r="I10214">
        <v>3</v>
      </c>
      <c r="J10214">
        <v>8</v>
      </c>
      <c r="L10214">
        <v>8</v>
      </c>
      <c r="N10214">
        <v>3</v>
      </c>
      <c r="P10214">
        <v>0</v>
      </c>
      <c r="Q10214">
        <v>1</v>
      </c>
      <c r="S10214">
        <v>0</v>
      </c>
    </row>
    <row r="10215" spans="1:19" x14ac:dyDescent="0.3">
      <c r="A10215" t="s">
        <v>20484</v>
      </c>
      <c r="B10215" s="171" t="s">
        <v>20485</v>
      </c>
      <c r="C10215" s="171" t="s">
        <v>221</v>
      </c>
      <c r="D10215" s="171" t="s">
        <v>80</v>
      </c>
      <c r="E10215" s="11">
        <v>43617</v>
      </c>
      <c r="F10215">
        <v>0</v>
      </c>
      <c r="G10215">
        <v>0</v>
      </c>
      <c r="I10215">
        <v>0</v>
      </c>
      <c r="J10215">
        <v>0</v>
      </c>
      <c r="L10215">
        <v>0</v>
      </c>
      <c r="N10215">
        <v>0</v>
      </c>
      <c r="P10215">
        <v>0</v>
      </c>
      <c r="Q10215">
        <v>0</v>
      </c>
      <c r="S10215">
        <v>0</v>
      </c>
    </row>
    <row r="10216" spans="1:19" x14ac:dyDescent="0.3">
      <c r="A10216" t="s">
        <v>20486</v>
      </c>
      <c r="B10216" s="171" t="s">
        <v>20487</v>
      </c>
      <c r="C10216" s="171" t="s">
        <v>227</v>
      </c>
      <c r="D10216" s="171" t="s">
        <v>4</v>
      </c>
      <c r="E10216" s="11">
        <v>43617</v>
      </c>
      <c r="F10216">
        <v>0</v>
      </c>
      <c r="G10216">
        <v>0</v>
      </c>
      <c r="I10216">
        <v>0</v>
      </c>
      <c r="J10216">
        <v>0</v>
      </c>
      <c r="L10216">
        <v>0</v>
      </c>
      <c r="N10216">
        <v>0</v>
      </c>
      <c r="P10216">
        <v>0</v>
      </c>
      <c r="Q10216">
        <v>0</v>
      </c>
      <c r="S10216">
        <v>0</v>
      </c>
    </row>
    <row r="10217" spans="1:19" x14ac:dyDescent="0.3">
      <c r="A10217" t="s">
        <v>20488</v>
      </c>
      <c r="B10217" s="171" t="s">
        <v>20489</v>
      </c>
      <c r="C10217" s="171" t="s">
        <v>230</v>
      </c>
      <c r="D10217" s="171" t="s">
        <v>4</v>
      </c>
      <c r="E10217" s="11">
        <v>43617</v>
      </c>
      <c r="F10217">
        <v>0</v>
      </c>
      <c r="G10217">
        <v>0</v>
      </c>
      <c r="I10217">
        <v>0</v>
      </c>
      <c r="J10217">
        <v>0</v>
      </c>
      <c r="L10217">
        <v>0</v>
      </c>
      <c r="N10217">
        <v>0</v>
      </c>
      <c r="P10217">
        <v>0</v>
      </c>
      <c r="Q10217">
        <v>0</v>
      </c>
      <c r="S10217">
        <v>0</v>
      </c>
    </row>
    <row r="10218" spans="1:19" x14ac:dyDescent="0.3">
      <c r="A10218" t="s">
        <v>20490</v>
      </c>
      <c r="B10218" s="171" t="s">
        <v>20491</v>
      </c>
      <c r="C10218" s="171" t="s">
        <v>14824</v>
      </c>
      <c r="D10218" s="171" t="s">
        <v>4</v>
      </c>
      <c r="E10218" s="11">
        <v>43617</v>
      </c>
      <c r="F10218">
        <v>0</v>
      </c>
      <c r="G10218">
        <v>0</v>
      </c>
      <c r="I10218">
        <v>0</v>
      </c>
      <c r="J10218">
        <v>0</v>
      </c>
      <c r="L10218">
        <v>0</v>
      </c>
      <c r="N10218">
        <v>0</v>
      </c>
      <c r="P10218">
        <v>0</v>
      </c>
      <c r="Q10218">
        <v>0</v>
      </c>
      <c r="S10218">
        <v>0</v>
      </c>
    </row>
    <row r="10219" spans="1:19" x14ac:dyDescent="0.3">
      <c r="A10219" t="s">
        <v>20492</v>
      </c>
      <c r="B10219" s="171" t="s">
        <v>20493</v>
      </c>
      <c r="C10219" s="171" t="s">
        <v>14899</v>
      </c>
      <c r="D10219" s="171" t="s">
        <v>80</v>
      </c>
      <c r="E10219" s="11">
        <v>43617</v>
      </c>
      <c r="F10219">
        <v>0</v>
      </c>
      <c r="G10219">
        <v>0</v>
      </c>
      <c r="I10219">
        <v>0</v>
      </c>
      <c r="J10219">
        <v>0</v>
      </c>
      <c r="L10219">
        <v>0</v>
      </c>
      <c r="N10219">
        <v>0</v>
      </c>
      <c r="P10219">
        <v>0</v>
      </c>
      <c r="Q10219">
        <v>0</v>
      </c>
      <c r="S10219">
        <v>0</v>
      </c>
    </row>
    <row r="10220" spans="1:19" x14ac:dyDescent="0.3">
      <c r="A10220" t="s">
        <v>20494</v>
      </c>
      <c r="B10220" s="171" t="s">
        <v>20495</v>
      </c>
      <c r="C10220" s="171" t="s">
        <v>15344</v>
      </c>
      <c r="D10220" s="171" t="s">
        <v>4</v>
      </c>
      <c r="E10220" s="11">
        <v>43617</v>
      </c>
      <c r="F10220">
        <v>0</v>
      </c>
      <c r="G10220">
        <v>0</v>
      </c>
      <c r="I10220">
        <v>0</v>
      </c>
      <c r="J10220">
        <v>0</v>
      </c>
      <c r="L10220">
        <v>0</v>
      </c>
      <c r="N10220">
        <v>0</v>
      </c>
      <c r="P10220">
        <v>0</v>
      </c>
      <c r="Q10220">
        <v>0</v>
      </c>
      <c r="S10220">
        <v>0</v>
      </c>
    </row>
    <row r="10221" spans="1:19" x14ac:dyDescent="0.3">
      <c r="A10221" t="s">
        <v>20496</v>
      </c>
      <c r="B10221" s="171" t="s">
        <v>20497</v>
      </c>
      <c r="C10221" s="171" t="s">
        <v>14843</v>
      </c>
      <c r="D10221" s="171" t="s">
        <v>4</v>
      </c>
      <c r="E10221" s="11">
        <v>43617</v>
      </c>
      <c r="F10221">
        <v>0</v>
      </c>
      <c r="G10221">
        <v>0</v>
      </c>
      <c r="I10221">
        <v>0</v>
      </c>
      <c r="J10221">
        <v>0</v>
      </c>
      <c r="L10221">
        <v>0</v>
      </c>
      <c r="N10221">
        <v>0</v>
      </c>
      <c r="P10221">
        <v>0</v>
      </c>
      <c r="Q10221">
        <v>0</v>
      </c>
      <c r="S10221">
        <v>0</v>
      </c>
    </row>
    <row r="10222" spans="1:19" x14ac:dyDescent="0.3">
      <c r="A10222" t="s">
        <v>20498</v>
      </c>
      <c r="B10222" s="171" t="s">
        <v>20499</v>
      </c>
      <c r="C10222" s="171" t="s">
        <v>15511</v>
      </c>
      <c r="D10222" s="171" t="s">
        <v>4</v>
      </c>
      <c r="E10222" s="11">
        <v>43647</v>
      </c>
      <c r="F10222">
        <v>33</v>
      </c>
      <c r="G10222">
        <v>33</v>
      </c>
      <c r="I10222">
        <v>119</v>
      </c>
      <c r="J10222">
        <v>186</v>
      </c>
      <c r="L10222">
        <v>189</v>
      </c>
      <c r="N10222">
        <v>101</v>
      </c>
      <c r="P10222">
        <v>9</v>
      </c>
      <c r="Q10222">
        <v>11</v>
      </c>
      <c r="S10222">
        <v>18</v>
      </c>
    </row>
    <row r="10223" spans="1:19" x14ac:dyDescent="0.3">
      <c r="A10223" t="s">
        <v>20500</v>
      </c>
      <c r="B10223" s="171" t="s">
        <v>20501</v>
      </c>
      <c r="C10223" s="171" t="s">
        <v>15511</v>
      </c>
      <c r="D10223" s="171" t="s">
        <v>15341</v>
      </c>
      <c r="E10223" s="11">
        <v>43647</v>
      </c>
      <c r="F10223">
        <v>5.5</v>
      </c>
      <c r="G10223">
        <v>8.5</v>
      </c>
      <c r="I10223">
        <v>26</v>
      </c>
      <c r="J10223">
        <v>28</v>
      </c>
      <c r="L10223">
        <v>48</v>
      </c>
      <c r="N10223">
        <v>23</v>
      </c>
      <c r="P10223">
        <v>0</v>
      </c>
      <c r="Q10223">
        <v>0</v>
      </c>
      <c r="S10223">
        <v>3</v>
      </c>
    </row>
    <row r="10224" spans="1:19" x14ac:dyDescent="0.3">
      <c r="A10224" t="s">
        <v>20502</v>
      </c>
      <c r="B10224" s="171" t="s">
        <v>20503</v>
      </c>
      <c r="C10224" s="171" t="s">
        <v>119</v>
      </c>
      <c r="D10224" s="171" t="s">
        <v>80</v>
      </c>
      <c r="E10224" s="11">
        <v>43647</v>
      </c>
      <c r="F10224">
        <v>0</v>
      </c>
      <c r="G10224">
        <v>0</v>
      </c>
      <c r="I10224">
        <v>0</v>
      </c>
      <c r="J10224">
        <v>0</v>
      </c>
      <c r="L10224">
        <v>0</v>
      </c>
      <c r="N10224">
        <v>0</v>
      </c>
      <c r="P10224">
        <v>0</v>
      </c>
      <c r="Q10224">
        <v>0</v>
      </c>
      <c r="S10224">
        <v>0</v>
      </c>
    </row>
    <row r="10225" spans="1:20" x14ac:dyDescent="0.3">
      <c r="A10225" t="s">
        <v>20504</v>
      </c>
      <c r="B10225" s="171" t="s">
        <v>20505</v>
      </c>
      <c r="C10225" s="171" t="s">
        <v>143</v>
      </c>
      <c r="D10225" s="171" t="s">
        <v>80</v>
      </c>
      <c r="E10225" s="11">
        <v>43647</v>
      </c>
      <c r="F10225">
        <v>0</v>
      </c>
      <c r="G10225">
        <v>0</v>
      </c>
      <c r="I10225">
        <v>0</v>
      </c>
      <c r="J10225">
        <v>0</v>
      </c>
      <c r="L10225">
        <v>0</v>
      </c>
      <c r="N10225">
        <v>0</v>
      </c>
      <c r="P10225">
        <v>0</v>
      </c>
      <c r="Q10225">
        <v>0</v>
      </c>
      <c r="S10225">
        <v>0</v>
      </c>
    </row>
    <row r="10226" spans="1:20" x14ac:dyDescent="0.3">
      <c r="A10226" t="s">
        <v>20506</v>
      </c>
      <c r="B10226" s="171" t="s">
        <v>20507</v>
      </c>
      <c r="C10226" s="171" t="s">
        <v>158</v>
      </c>
      <c r="D10226" s="171" t="s">
        <v>80</v>
      </c>
      <c r="E10226" s="11">
        <v>43647</v>
      </c>
      <c r="F10226">
        <v>0</v>
      </c>
      <c r="G10226">
        <v>0</v>
      </c>
      <c r="I10226">
        <v>0</v>
      </c>
      <c r="J10226">
        <v>0</v>
      </c>
      <c r="L10226">
        <v>0</v>
      </c>
      <c r="N10226">
        <v>0</v>
      </c>
      <c r="P10226">
        <v>0</v>
      </c>
      <c r="Q10226">
        <v>0</v>
      </c>
      <c r="S10226">
        <v>0</v>
      </c>
    </row>
    <row r="10227" spans="1:20" x14ac:dyDescent="0.3">
      <c r="A10227" t="s">
        <v>20508</v>
      </c>
      <c r="B10227" s="171" t="s">
        <v>20509</v>
      </c>
      <c r="C10227" s="171" t="s">
        <v>209</v>
      </c>
      <c r="D10227" s="171" t="s">
        <v>80</v>
      </c>
      <c r="E10227" s="11">
        <v>43647</v>
      </c>
      <c r="F10227">
        <v>0</v>
      </c>
      <c r="G10227">
        <v>0</v>
      </c>
      <c r="I10227">
        <v>0</v>
      </c>
      <c r="J10227">
        <v>0</v>
      </c>
      <c r="L10227">
        <v>0</v>
      </c>
      <c r="N10227">
        <v>0</v>
      </c>
      <c r="P10227">
        <v>0</v>
      </c>
      <c r="Q10227">
        <v>0</v>
      </c>
      <c r="S10227">
        <v>0</v>
      </c>
    </row>
    <row r="10228" spans="1:20" x14ac:dyDescent="0.3">
      <c r="A10228" t="s">
        <v>20510</v>
      </c>
      <c r="B10228" s="171" t="s">
        <v>20511</v>
      </c>
      <c r="C10228" s="171" t="s">
        <v>76</v>
      </c>
      <c r="D10228" s="171" t="s">
        <v>4</v>
      </c>
      <c r="E10228" s="11">
        <v>43647</v>
      </c>
      <c r="F10228">
        <v>0</v>
      </c>
      <c r="G10228">
        <v>0</v>
      </c>
      <c r="I10228">
        <v>0</v>
      </c>
      <c r="J10228">
        <v>0</v>
      </c>
      <c r="L10228">
        <v>0</v>
      </c>
      <c r="N10228">
        <v>0</v>
      </c>
      <c r="P10228">
        <v>0</v>
      </c>
      <c r="Q10228">
        <v>0</v>
      </c>
      <c r="S10228">
        <v>0</v>
      </c>
    </row>
    <row r="10229" spans="1:20" x14ac:dyDescent="0.3">
      <c r="A10229" t="s">
        <v>20512</v>
      </c>
      <c r="B10229" s="171" t="s">
        <v>20513</v>
      </c>
      <c r="C10229" s="171" t="s">
        <v>15347</v>
      </c>
      <c r="D10229" s="171" t="s">
        <v>80</v>
      </c>
      <c r="E10229" s="11">
        <v>43647</v>
      </c>
      <c r="F10229">
        <v>0</v>
      </c>
      <c r="G10229">
        <v>0</v>
      </c>
      <c r="I10229">
        <v>0</v>
      </c>
      <c r="J10229">
        <v>0</v>
      </c>
      <c r="L10229">
        <v>0</v>
      </c>
      <c r="N10229">
        <v>0</v>
      </c>
      <c r="P10229">
        <v>0</v>
      </c>
      <c r="Q10229">
        <v>0</v>
      </c>
      <c r="S10229">
        <v>0</v>
      </c>
    </row>
    <row r="10230" spans="1:20" x14ac:dyDescent="0.3">
      <c r="A10230" t="s">
        <v>20514</v>
      </c>
      <c r="B10230" s="171" t="s">
        <v>20515</v>
      </c>
      <c r="C10230" s="171" t="s">
        <v>203</v>
      </c>
      <c r="D10230" s="171" t="s">
        <v>80</v>
      </c>
      <c r="E10230" s="11">
        <v>43647</v>
      </c>
      <c r="F10230">
        <v>3.5</v>
      </c>
      <c r="G10230">
        <v>3.5</v>
      </c>
      <c r="I10230">
        <v>16</v>
      </c>
      <c r="J10230">
        <v>20</v>
      </c>
      <c r="L10230">
        <v>20</v>
      </c>
      <c r="N10230">
        <v>14</v>
      </c>
      <c r="P10230">
        <v>1</v>
      </c>
      <c r="Q10230">
        <v>1</v>
      </c>
      <c r="S10230">
        <v>2</v>
      </c>
    </row>
    <row r="10231" spans="1:20" x14ac:dyDescent="0.3">
      <c r="A10231" t="s">
        <v>20516</v>
      </c>
      <c r="B10231" s="171" t="s">
        <v>20517</v>
      </c>
      <c r="C10231" s="171" t="s">
        <v>15340</v>
      </c>
      <c r="D10231" s="171" t="s">
        <v>15341</v>
      </c>
      <c r="E10231" s="11">
        <v>43647</v>
      </c>
      <c r="F10231">
        <v>1</v>
      </c>
      <c r="G10231">
        <v>2.5</v>
      </c>
      <c r="I10231">
        <v>4</v>
      </c>
      <c r="J10231">
        <v>5</v>
      </c>
      <c r="L10231">
        <v>14</v>
      </c>
      <c r="N10231">
        <v>4</v>
      </c>
      <c r="P10231">
        <v>0</v>
      </c>
      <c r="Q10231">
        <v>0</v>
      </c>
      <c r="S10231">
        <v>0</v>
      </c>
    </row>
    <row r="10232" spans="1:20" x14ac:dyDescent="0.3">
      <c r="A10232" t="s">
        <v>20518</v>
      </c>
      <c r="B10232" s="171" t="s">
        <v>20519</v>
      </c>
      <c r="C10232" s="171" t="s">
        <v>15344</v>
      </c>
      <c r="D10232" s="171" t="s">
        <v>15341</v>
      </c>
      <c r="E10232" s="11">
        <v>43647</v>
      </c>
      <c r="F10232">
        <v>0</v>
      </c>
      <c r="G10232">
        <v>0</v>
      </c>
      <c r="I10232">
        <v>0</v>
      </c>
      <c r="J10232">
        <v>0</v>
      </c>
      <c r="L10232">
        <v>0</v>
      </c>
      <c r="N10232">
        <v>0</v>
      </c>
      <c r="P10232">
        <v>0</v>
      </c>
      <c r="Q10232">
        <v>0</v>
      </c>
      <c r="S10232">
        <v>0</v>
      </c>
    </row>
    <row r="10233" spans="1:20" x14ac:dyDescent="0.3">
      <c r="A10233" t="s">
        <v>20520</v>
      </c>
      <c r="B10233" s="171" t="s">
        <v>20521</v>
      </c>
      <c r="C10233" s="171" t="s">
        <v>15347</v>
      </c>
      <c r="D10233" s="171" t="s">
        <v>15341</v>
      </c>
      <c r="E10233" s="11">
        <v>43647</v>
      </c>
      <c r="F10233">
        <v>2</v>
      </c>
      <c r="G10233">
        <v>2.5</v>
      </c>
      <c r="I10233">
        <v>8</v>
      </c>
      <c r="J10233">
        <v>11</v>
      </c>
      <c r="L10233">
        <v>14</v>
      </c>
      <c r="N10233">
        <v>8</v>
      </c>
      <c r="P10233">
        <v>0</v>
      </c>
      <c r="Q10233">
        <v>0</v>
      </c>
      <c r="S10233">
        <v>0</v>
      </c>
    </row>
    <row r="10234" spans="1:20" x14ac:dyDescent="0.3">
      <c r="A10234" t="s">
        <v>20522</v>
      </c>
      <c r="B10234" s="171" t="s">
        <v>20523</v>
      </c>
      <c r="C10234" s="171" t="s">
        <v>203</v>
      </c>
      <c r="D10234" s="171" t="s">
        <v>15341</v>
      </c>
      <c r="E10234" s="11">
        <v>43647</v>
      </c>
      <c r="F10234">
        <v>0</v>
      </c>
      <c r="G10234">
        <v>0</v>
      </c>
      <c r="I10234">
        <v>0</v>
      </c>
      <c r="J10234">
        <v>0</v>
      </c>
      <c r="L10234">
        <v>0</v>
      </c>
      <c r="N10234">
        <v>0</v>
      </c>
      <c r="P10234">
        <v>0</v>
      </c>
      <c r="Q10234">
        <v>0</v>
      </c>
      <c r="S10234">
        <v>0</v>
      </c>
    </row>
    <row r="10235" spans="1:20" x14ac:dyDescent="0.3">
      <c r="A10235" t="s">
        <v>20524</v>
      </c>
      <c r="B10235" s="171" t="s">
        <v>20525</v>
      </c>
      <c r="C10235" s="171" t="s">
        <v>18126</v>
      </c>
      <c r="D10235" s="171" t="s">
        <v>80</v>
      </c>
      <c r="E10235" s="11">
        <v>43647</v>
      </c>
      <c r="F10235">
        <v>2</v>
      </c>
      <c r="G10235">
        <v>3</v>
      </c>
      <c r="I10235">
        <v>3</v>
      </c>
      <c r="J10235">
        <v>16</v>
      </c>
      <c r="L10235">
        <v>18</v>
      </c>
      <c r="N10235">
        <v>3</v>
      </c>
      <c r="O10235">
        <v>0.57999999999999996</v>
      </c>
      <c r="P10235">
        <v>2</v>
      </c>
      <c r="Q10235">
        <v>5</v>
      </c>
      <c r="S10235">
        <v>0</v>
      </c>
    </row>
    <row r="10236" spans="1:20" x14ac:dyDescent="0.3">
      <c r="A10236" t="s">
        <v>20526</v>
      </c>
      <c r="B10236" s="171" t="s">
        <v>20527</v>
      </c>
      <c r="C10236" s="171" t="s">
        <v>128</v>
      </c>
      <c r="D10236" s="171" t="s">
        <v>80</v>
      </c>
      <c r="E10236" s="11">
        <v>43647</v>
      </c>
      <c r="F10236">
        <v>0</v>
      </c>
      <c r="G10236">
        <v>0</v>
      </c>
      <c r="I10236">
        <v>0</v>
      </c>
      <c r="J10236">
        <v>0</v>
      </c>
      <c r="L10236">
        <v>0</v>
      </c>
      <c r="N10236">
        <v>0</v>
      </c>
      <c r="P10236">
        <v>0</v>
      </c>
      <c r="Q10236">
        <v>0</v>
      </c>
      <c r="S10236">
        <v>0</v>
      </c>
    </row>
    <row r="10237" spans="1:20" x14ac:dyDescent="0.3">
      <c r="A10237" t="s">
        <v>20528</v>
      </c>
      <c r="B10237" s="171" t="s">
        <v>20529</v>
      </c>
      <c r="C10237" s="171" t="s">
        <v>14824</v>
      </c>
      <c r="D10237" s="171" t="s">
        <v>80</v>
      </c>
      <c r="E10237" s="11">
        <v>43647</v>
      </c>
      <c r="F10237">
        <v>0</v>
      </c>
      <c r="G10237">
        <v>0</v>
      </c>
      <c r="I10237">
        <v>0</v>
      </c>
      <c r="J10237">
        <v>0</v>
      </c>
      <c r="L10237">
        <v>0</v>
      </c>
      <c r="N10237">
        <v>0</v>
      </c>
      <c r="P10237">
        <v>0</v>
      </c>
      <c r="Q10237">
        <v>0</v>
      </c>
      <c r="S10237">
        <v>0</v>
      </c>
    </row>
    <row r="10238" spans="1:20" x14ac:dyDescent="0.3">
      <c r="A10238" t="s">
        <v>20530</v>
      </c>
      <c r="B10238" s="171" t="s">
        <v>20531</v>
      </c>
      <c r="C10238" s="171" t="s">
        <v>152</v>
      </c>
      <c r="D10238" s="171" t="s">
        <v>80</v>
      </c>
      <c r="E10238" s="11">
        <v>43647</v>
      </c>
      <c r="F10238">
        <v>3.5</v>
      </c>
      <c r="G10238">
        <v>4</v>
      </c>
      <c r="I10238">
        <v>8</v>
      </c>
      <c r="J10238">
        <v>23</v>
      </c>
      <c r="L10238">
        <v>24</v>
      </c>
      <c r="N10238">
        <v>5</v>
      </c>
      <c r="O10238">
        <v>1</v>
      </c>
      <c r="P10238">
        <v>4</v>
      </c>
      <c r="Q10238">
        <v>5</v>
      </c>
      <c r="S10238">
        <v>3</v>
      </c>
    </row>
    <row r="10239" spans="1:20" x14ac:dyDescent="0.3">
      <c r="A10239" t="s">
        <v>20532</v>
      </c>
      <c r="B10239" s="171" t="s">
        <v>20533</v>
      </c>
      <c r="C10239" s="171" t="s">
        <v>194</v>
      </c>
      <c r="D10239" s="171" t="s">
        <v>80</v>
      </c>
      <c r="E10239" s="11">
        <v>43647</v>
      </c>
      <c r="F10239">
        <v>5</v>
      </c>
      <c r="G10239">
        <v>6</v>
      </c>
      <c r="I10239">
        <v>25</v>
      </c>
      <c r="J10239">
        <v>38</v>
      </c>
      <c r="L10239">
        <v>40</v>
      </c>
      <c r="N10239">
        <v>12</v>
      </c>
      <c r="O10239">
        <v>1.05</v>
      </c>
      <c r="P10239">
        <v>7</v>
      </c>
      <c r="Q10239">
        <v>8</v>
      </c>
      <c r="S10239">
        <v>13</v>
      </c>
    </row>
    <row r="10240" spans="1:20" x14ac:dyDescent="0.3">
      <c r="A10240" t="s">
        <v>20534</v>
      </c>
      <c r="B10240" s="171" t="s">
        <v>20535</v>
      </c>
      <c r="C10240" s="171" t="s">
        <v>18137</v>
      </c>
      <c r="D10240" s="171" t="s">
        <v>80</v>
      </c>
      <c r="E10240" s="11">
        <v>43647</v>
      </c>
      <c r="F10240">
        <v>4</v>
      </c>
      <c r="G10240">
        <v>3</v>
      </c>
      <c r="I10240">
        <v>2</v>
      </c>
      <c r="J10240">
        <v>17</v>
      </c>
      <c r="L10240">
        <v>12</v>
      </c>
      <c r="N10240">
        <v>2</v>
      </c>
      <c r="P10240">
        <v>0</v>
      </c>
      <c r="Q10240">
        <v>0</v>
      </c>
      <c r="S10240">
        <v>0</v>
      </c>
      <c r="T10240">
        <v>0.43888888888888888</v>
      </c>
    </row>
    <row r="10241" spans="1:20" x14ac:dyDescent="0.3">
      <c r="A10241" t="s">
        <v>20536</v>
      </c>
      <c r="B10241" s="171" t="s">
        <v>20537</v>
      </c>
      <c r="C10241" s="171" t="s">
        <v>18140</v>
      </c>
      <c r="D10241" s="171" t="s">
        <v>80</v>
      </c>
      <c r="E10241" s="11">
        <v>43647</v>
      </c>
      <c r="F10241">
        <v>4</v>
      </c>
      <c r="G10241">
        <v>3</v>
      </c>
      <c r="I10241">
        <v>13</v>
      </c>
      <c r="J10241">
        <v>17</v>
      </c>
      <c r="L10241">
        <v>15</v>
      </c>
      <c r="N10241">
        <v>13</v>
      </c>
      <c r="P10241">
        <v>2</v>
      </c>
      <c r="Q10241">
        <v>2</v>
      </c>
      <c r="S10241">
        <v>0</v>
      </c>
      <c r="T10241">
        <v>0.63500000000000001</v>
      </c>
    </row>
    <row r="10242" spans="1:20" x14ac:dyDescent="0.3">
      <c r="A10242" t="s">
        <v>20538</v>
      </c>
      <c r="B10242" s="171" t="s">
        <v>20539</v>
      </c>
      <c r="C10242" s="171" t="s">
        <v>236</v>
      </c>
      <c r="D10242" s="171" t="s">
        <v>80</v>
      </c>
      <c r="E10242" s="11">
        <v>43647</v>
      </c>
      <c r="F10242">
        <v>0</v>
      </c>
      <c r="G10242">
        <v>0</v>
      </c>
      <c r="I10242">
        <v>0</v>
      </c>
      <c r="J10242">
        <v>0</v>
      </c>
      <c r="L10242">
        <v>0</v>
      </c>
      <c r="N10242">
        <v>0</v>
      </c>
      <c r="P10242">
        <v>0</v>
      </c>
      <c r="Q10242">
        <v>0</v>
      </c>
      <c r="S10242">
        <v>0</v>
      </c>
      <c r="T10242">
        <v>0.37545454545454543</v>
      </c>
    </row>
    <row r="10243" spans="1:20" x14ac:dyDescent="0.3">
      <c r="A10243" t="s">
        <v>20540</v>
      </c>
      <c r="B10243" s="171" t="s">
        <v>20541</v>
      </c>
      <c r="C10243" s="171" t="s">
        <v>239</v>
      </c>
      <c r="D10243" s="171" t="s">
        <v>80</v>
      </c>
      <c r="E10243" s="11">
        <v>43647</v>
      </c>
      <c r="F10243">
        <v>0</v>
      </c>
      <c r="G10243">
        <v>0</v>
      </c>
      <c r="I10243">
        <v>0</v>
      </c>
      <c r="J10243">
        <v>0</v>
      </c>
      <c r="L10243">
        <v>0</v>
      </c>
      <c r="N10243">
        <v>0</v>
      </c>
      <c r="P10243">
        <v>0</v>
      </c>
      <c r="Q10243">
        <v>0</v>
      </c>
      <c r="S10243">
        <v>0</v>
      </c>
      <c r="T10243">
        <v>0.11363636363636363</v>
      </c>
    </row>
    <row r="10244" spans="1:20" x14ac:dyDescent="0.3">
      <c r="A10244" t="s">
        <v>20542</v>
      </c>
      <c r="B10244" s="171" t="s">
        <v>20543</v>
      </c>
      <c r="C10244" s="171" t="s">
        <v>176</v>
      </c>
      <c r="D10244" s="171" t="s">
        <v>80</v>
      </c>
      <c r="E10244" s="11">
        <v>43647</v>
      </c>
      <c r="F10244">
        <v>3.5</v>
      </c>
      <c r="G10244">
        <v>3</v>
      </c>
      <c r="I10244">
        <v>16</v>
      </c>
      <c r="J10244">
        <v>21</v>
      </c>
      <c r="L10244">
        <v>18</v>
      </c>
      <c r="N10244">
        <v>15</v>
      </c>
      <c r="P10244">
        <v>3</v>
      </c>
      <c r="Q10244">
        <v>5</v>
      </c>
      <c r="S10244">
        <v>1</v>
      </c>
      <c r="T10244">
        <v>0.11363636363636363</v>
      </c>
    </row>
    <row r="10245" spans="1:20" x14ac:dyDescent="0.3">
      <c r="A10245" t="s">
        <v>20544</v>
      </c>
      <c r="B10245" s="171" t="s">
        <v>20545</v>
      </c>
      <c r="C10245" s="171" t="s">
        <v>206</v>
      </c>
      <c r="D10245" s="171" t="s">
        <v>80</v>
      </c>
      <c r="E10245" s="11">
        <v>43647</v>
      </c>
      <c r="F10245">
        <v>3</v>
      </c>
      <c r="G10245">
        <v>2.5</v>
      </c>
      <c r="I10245">
        <v>9</v>
      </c>
      <c r="J10245">
        <v>17</v>
      </c>
      <c r="L10245">
        <v>14</v>
      </c>
      <c r="N10245">
        <v>6</v>
      </c>
      <c r="P10245">
        <v>1</v>
      </c>
      <c r="Q10245">
        <v>1</v>
      </c>
      <c r="S10245">
        <v>3</v>
      </c>
      <c r="T10245">
        <v>0.11363636363636363</v>
      </c>
    </row>
    <row r="10246" spans="1:20" x14ac:dyDescent="0.3">
      <c r="A10246" t="s">
        <v>20546</v>
      </c>
      <c r="B10246" s="171" t="s">
        <v>20547</v>
      </c>
      <c r="C10246" s="171" t="s">
        <v>176</v>
      </c>
      <c r="D10246" s="171" t="s">
        <v>15341</v>
      </c>
      <c r="E10246" s="11">
        <v>43647</v>
      </c>
      <c r="F10246">
        <v>1.5</v>
      </c>
      <c r="G10246">
        <v>1.5</v>
      </c>
      <c r="I10246">
        <v>5</v>
      </c>
      <c r="J10246">
        <v>7</v>
      </c>
      <c r="L10246">
        <v>8</v>
      </c>
      <c r="N10246">
        <v>3</v>
      </c>
      <c r="P10246">
        <v>0</v>
      </c>
      <c r="Q10246">
        <v>0</v>
      </c>
      <c r="S10246">
        <v>2</v>
      </c>
      <c r="T10246">
        <v>0.11363636363636363</v>
      </c>
    </row>
    <row r="10247" spans="1:20" x14ac:dyDescent="0.3">
      <c r="A10247" t="s">
        <v>20548</v>
      </c>
      <c r="B10247" s="171" t="s">
        <v>20549</v>
      </c>
      <c r="C10247" s="171" t="s">
        <v>206</v>
      </c>
      <c r="D10247" s="171" t="s">
        <v>15341</v>
      </c>
      <c r="E10247" s="11">
        <v>43647</v>
      </c>
      <c r="F10247">
        <v>0</v>
      </c>
      <c r="G10247">
        <v>0.5</v>
      </c>
      <c r="I10247">
        <v>0</v>
      </c>
      <c r="J10247">
        <v>0</v>
      </c>
      <c r="L10247">
        <v>3</v>
      </c>
      <c r="N10247">
        <v>0</v>
      </c>
      <c r="P10247">
        <v>0</v>
      </c>
      <c r="Q10247">
        <v>0</v>
      </c>
      <c r="S10247">
        <v>0</v>
      </c>
      <c r="T10247">
        <v>0</v>
      </c>
    </row>
    <row r="10248" spans="1:20" x14ac:dyDescent="0.3">
      <c r="A10248" t="s">
        <v>20550</v>
      </c>
      <c r="B10248" s="171" t="s">
        <v>20551</v>
      </c>
      <c r="C10248" s="171" t="s">
        <v>16544</v>
      </c>
      <c r="D10248" s="171" t="s">
        <v>15341</v>
      </c>
      <c r="E10248" s="11">
        <v>43647</v>
      </c>
      <c r="F10248">
        <v>1</v>
      </c>
      <c r="G10248">
        <v>1.5</v>
      </c>
      <c r="I10248">
        <v>9</v>
      </c>
      <c r="J10248">
        <v>5</v>
      </c>
      <c r="L10248">
        <v>9</v>
      </c>
      <c r="N10248">
        <v>8</v>
      </c>
      <c r="P10248">
        <v>0</v>
      </c>
      <c r="Q10248">
        <v>0</v>
      </c>
      <c r="S10248">
        <v>1</v>
      </c>
      <c r="T10248">
        <v>0</v>
      </c>
    </row>
    <row r="10249" spans="1:20" x14ac:dyDescent="0.3">
      <c r="A10249" t="s">
        <v>20552</v>
      </c>
      <c r="B10249" s="171" t="s">
        <v>20553</v>
      </c>
      <c r="C10249" s="171" t="s">
        <v>113</v>
      </c>
      <c r="D10249" s="171" t="s">
        <v>80</v>
      </c>
      <c r="E10249" s="11">
        <v>43647</v>
      </c>
      <c r="F10249">
        <v>5</v>
      </c>
      <c r="G10249">
        <v>4.5</v>
      </c>
      <c r="I10249">
        <v>26</v>
      </c>
      <c r="J10249">
        <v>29</v>
      </c>
      <c r="L10249">
        <v>26</v>
      </c>
      <c r="N10249">
        <v>24</v>
      </c>
      <c r="P10249">
        <v>0</v>
      </c>
      <c r="Q10249">
        <v>0</v>
      </c>
      <c r="S10249">
        <v>2</v>
      </c>
      <c r="T10249">
        <v>0</v>
      </c>
    </row>
    <row r="10250" spans="1:20" x14ac:dyDescent="0.3">
      <c r="A10250" t="s">
        <v>20554</v>
      </c>
      <c r="B10250" s="171" t="s">
        <v>20555</v>
      </c>
      <c r="C10250" s="171" t="s">
        <v>131</v>
      </c>
      <c r="D10250" s="171" t="s">
        <v>80</v>
      </c>
      <c r="E10250" s="11">
        <v>43647</v>
      </c>
      <c r="F10250">
        <v>0</v>
      </c>
      <c r="G10250">
        <v>0</v>
      </c>
      <c r="I10250">
        <v>0</v>
      </c>
      <c r="J10250">
        <v>0</v>
      </c>
      <c r="L10250">
        <v>0</v>
      </c>
      <c r="N10250">
        <v>0</v>
      </c>
      <c r="P10250">
        <v>0</v>
      </c>
      <c r="Q10250">
        <v>0</v>
      </c>
      <c r="S10250">
        <v>0</v>
      </c>
      <c r="T10250">
        <v>0.54545454545454541</v>
      </c>
    </row>
    <row r="10251" spans="1:20" x14ac:dyDescent="0.3">
      <c r="A10251" t="s">
        <v>20556</v>
      </c>
      <c r="B10251" s="171" t="s">
        <v>20557</v>
      </c>
      <c r="C10251" s="171" t="s">
        <v>14843</v>
      </c>
      <c r="D10251" s="171" t="s">
        <v>80</v>
      </c>
      <c r="E10251" s="11">
        <v>43647</v>
      </c>
      <c r="F10251">
        <v>0</v>
      </c>
      <c r="G10251">
        <v>0</v>
      </c>
      <c r="I10251">
        <v>0</v>
      </c>
      <c r="J10251">
        <v>0</v>
      </c>
      <c r="L10251">
        <v>0</v>
      </c>
      <c r="N10251">
        <v>0</v>
      </c>
      <c r="P10251">
        <v>0</v>
      </c>
      <c r="Q10251">
        <v>0</v>
      </c>
      <c r="S10251">
        <v>0</v>
      </c>
      <c r="T10251">
        <v>0.54545454545454541</v>
      </c>
    </row>
    <row r="10252" spans="1:20" x14ac:dyDescent="0.3">
      <c r="A10252" t="s">
        <v>20558</v>
      </c>
      <c r="B10252" s="171" t="s">
        <v>20559</v>
      </c>
      <c r="C10252" s="171" t="s">
        <v>155</v>
      </c>
      <c r="D10252" s="171" t="s">
        <v>80</v>
      </c>
      <c r="E10252" s="11">
        <v>43647</v>
      </c>
      <c r="F10252">
        <v>2</v>
      </c>
      <c r="G10252">
        <v>1.5</v>
      </c>
      <c r="I10252">
        <v>3</v>
      </c>
      <c r="J10252">
        <v>11</v>
      </c>
      <c r="L10252">
        <v>9</v>
      </c>
      <c r="N10252">
        <v>1</v>
      </c>
      <c r="P10252">
        <v>2</v>
      </c>
      <c r="Q10252">
        <v>2</v>
      </c>
      <c r="S10252">
        <v>2</v>
      </c>
      <c r="T10252">
        <v>0.54545454545454541</v>
      </c>
    </row>
    <row r="10253" spans="1:20" x14ac:dyDescent="0.3">
      <c r="A10253" t="s">
        <v>20560</v>
      </c>
      <c r="B10253" s="171" t="s">
        <v>20561</v>
      </c>
      <c r="C10253" s="171" t="s">
        <v>16232</v>
      </c>
      <c r="D10253" s="171" t="s">
        <v>80</v>
      </c>
      <c r="E10253" s="11">
        <v>43647</v>
      </c>
      <c r="F10253">
        <v>2.5</v>
      </c>
      <c r="G10253">
        <v>1.5</v>
      </c>
      <c r="I10253">
        <v>5</v>
      </c>
      <c r="J10253">
        <v>14</v>
      </c>
      <c r="L10253">
        <v>8</v>
      </c>
      <c r="N10253">
        <v>2</v>
      </c>
      <c r="P10253">
        <v>1</v>
      </c>
      <c r="Q10253">
        <v>1</v>
      </c>
      <c r="S10253">
        <v>3</v>
      </c>
      <c r="T10253">
        <v>0.54545454545454541</v>
      </c>
    </row>
    <row r="10254" spans="1:20" x14ac:dyDescent="0.3">
      <c r="A10254" t="s">
        <v>20562</v>
      </c>
      <c r="B10254" s="171" t="s">
        <v>20563</v>
      </c>
      <c r="C10254" s="171" t="s">
        <v>16557</v>
      </c>
      <c r="D10254" s="171" t="s">
        <v>80</v>
      </c>
      <c r="E10254" s="11">
        <v>43647</v>
      </c>
      <c r="F10254">
        <v>2</v>
      </c>
      <c r="G10254">
        <v>2</v>
      </c>
      <c r="I10254">
        <v>2</v>
      </c>
      <c r="J10254">
        <v>11</v>
      </c>
      <c r="L10254">
        <v>11</v>
      </c>
      <c r="N10254">
        <v>2</v>
      </c>
      <c r="P10254">
        <v>0</v>
      </c>
      <c r="Q10254">
        <v>0</v>
      </c>
      <c r="S10254">
        <v>0</v>
      </c>
      <c r="T10254">
        <v>0.54545454545454541</v>
      </c>
    </row>
    <row r="10255" spans="1:20" x14ac:dyDescent="0.3">
      <c r="A10255" t="s">
        <v>20564</v>
      </c>
      <c r="B10255" s="171" t="s">
        <v>20565</v>
      </c>
      <c r="C10255" s="171" t="s">
        <v>188</v>
      </c>
      <c r="D10255" s="171" t="s">
        <v>80</v>
      </c>
      <c r="E10255" s="11">
        <v>43647</v>
      </c>
      <c r="F10255">
        <v>6</v>
      </c>
      <c r="G10255">
        <v>6</v>
      </c>
      <c r="I10255">
        <v>16</v>
      </c>
      <c r="J10255">
        <v>35</v>
      </c>
      <c r="L10255">
        <v>35</v>
      </c>
      <c r="N10255">
        <v>14</v>
      </c>
      <c r="P10255">
        <v>1</v>
      </c>
      <c r="Q10255">
        <v>1</v>
      </c>
      <c r="S10255">
        <v>2</v>
      </c>
      <c r="T10255">
        <v>0.92500000000000004</v>
      </c>
    </row>
    <row r="10256" spans="1:20" x14ac:dyDescent="0.3">
      <c r="A10256" t="s">
        <v>20566</v>
      </c>
      <c r="B10256" s="171" t="s">
        <v>20567</v>
      </c>
      <c r="C10256" s="171" t="s">
        <v>227</v>
      </c>
      <c r="D10256" s="171" t="s">
        <v>80</v>
      </c>
      <c r="E10256" s="11">
        <v>43647</v>
      </c>
      <c r="F10256">
        <v>0</v>
      </c>
      <c r="G10256">
        <v>0</v>
      </c>
      <c r="I10256">
        <v>0</v>
      </c>
      <c r="J10256">
        <v>0</v>
      </c>
      <c r="L10256">
        <v>0</v>
      </c>
      <c r="N10256">
        <v>0</v>
      </c>
      <c r="P10256">
        <v>0</v>
      </c>
      <c r="Q10256">
        <v>0</v>
      </c>
      <c r="S10256">
        <v>0</v>
      </c>
      <c r="T10256">
        <v>0.92500000000000004</v>
      </c>
    </row>
    <row r="10257" spans="1:20" x14ac:dyDescent="0.3">
      <c r="A10257" t="s">
        <v>20568</v>
      </c>
      <c r="B10257" s="171" t="s">
        <v>20569</v>
      </c>
      <c r="C10257" s="171" t="s">
        <v>116</v>
      </c>
      <c r="D10257" s="171" t="s">
        <v>80</v>
      </c>
      <c r="E10257" s="11">
        <v>43647</v>
      </c>
      <c r="F10257">
        <v>8</v>
      </c>
      <c r="G10257">
        <v>5</v>
      </c>
      <c r="I10257">
        <v>113</v>
      </c>
      <c r="J10257">
        <v>88</v>
      </c>
      <c r="L10257">
        <v>64</v>
      </c>
      <c r="N10257">
        <v>106</v>
      </c>
      <c r="P10257">
        <v>0</v>
      </c>
      <c r="Q10257">
        <v>0</v>
      </c>
      <c r="S10257">
        <v>7</v>
      </c>
      <c r="T10257">
        <v>0.89444444444444449</v>
      </c>
    </row>
    <row r="10258" spans="1:20" x14ac:dyDescent="0.3">
      <c r="A10258" t="s">
        <v>20570</v>
      </c>
      <c r="B10258" s="171" t="s">
        <v>20571</v>
      </c>
      <c r="C10258" s="171" t="s">
        <v>9862</v>
      </c>
      <c r="D10258" s="171" t="s">
        <v>80</v>
      </c>
      <c r="E10258" s="11">
        <v>43647</v>
      </c>
      <c r="F10258">
        <v>0</v>
      </c>
      <c r="G10258">
        <v>0</v>
      </c>
      <c r="I10258">
        <v>0</v>
      </c>
      <c r="J10258">
        <v>0</v>
      </c>
      <c r="L10258">
        <v>0</v>
      </c>
      <c r="N10258">
        <v>0</v>
      </c>
      <c r="P10258">
        <v>0</v>
      </c>
      <c r="Q10258">
        <v>0</v>
      </c>
      <c r="S10258">
        <v>0</v>
      </c>
    </row>
    <row r="10259" spans="1:20" x14ac:dyDescent="0.3">
      <c r="A10259" t="s">
        <v>20572</v>
      </c>
      <c r="B10259" s="171" t="s">
        <v>20573</v>
      </c>
      <c r="C10259" s="171" t="s">
        <v>140</v>
      </c>
      <c r="D10259" s="171" t="s">
        <v>80</v>
      </c>
      <c r="E10259" s="11">
        <v>43647</v>
      </c>
      <c r="F10259">
        <v>6</v>
      </c>
      <c r="G10259">
        <v>6</v>
      </c>
      <c r="I10259">
        <v>49</v>
      </c>
      <c r="J10259">
        <v>66</v>
      </c>
      <c r="L10259">
        <v>66</v>
      </c>
      <c r="N10259">
        <v>49</v>
      </c>
      <c r="P10259">
        <v>0</v>
      </c>
      <c r="Q10259">
        <v>0</v>
      </c>
      <c r="S10259">
        <v>0</v>
      </c>
    </row>
    <row r="10260" spans="1:20" x14ac:dyDescent="0.3">
      <c r="A10260" t="s">
        <v>20574</v>
      </c>
      <c r="B10260" s="171" t="s">
        <v>20575</v>
      </c>
      <c r="C10260" s="171" t="s">
        <v>8590</v>
      </c>
      <c r="D10260" s="171" t="s">
        <v>80</v>
      </c>
      <c r="E10260" s="11">
        <v>43647</v>
      </c>
      <c r="F10260">
        <v>0</v>
      </c>
      <c r="G10260">
        <v>0</v>
      </c>
      <c r="I10260">
        <v>0</v>
      </c>
      <c r="J10260">
        <v>0</v>
      </c>
      <c r="L10260">
        <v>0</v>
      </c>
      <c r="N10260">
        <v>0</v>
      </c>
      <c r="P10260">
        <v>0</v>
      </c>
      <c r="Q10260">
        <v>0</v>
      </c>
      <c r="S10260">
        <v>0</v>
      </c>
    </row>
    <row r="10261" spans="1:20" x14ac:dyDescent="0.3">
      <c r="A10261" t="s">
        <v>20576</v>
      </c>
      <c r="B10261" s="171" t="s">
        <v>20577</v>
      </c>
      <c r="C10261" s="171" t="s">
        <v>170</v>
      </c>
      <c r="D10261" s="171" t="s">
        <v>80</v>
      </c>
      <c r="E10261" s="11">
        <v>43647</v>
      </c>
      <c r="F10261">
        <v>4</v>
      </c>
      <c r="G10261">
        <v>5.5</v>
      </c>
      <c r="I10261">
        <v>32</v>
      </c>
      <c r="J10261">
        <v>44</v>
      </c>
      <c r="L10261">
        <v>62</v>
      </c>
      <c r="N10261">
        <v>32</v>
      </c>
      <c r="P10261">
        <v>0</v>
      </c>
      <c r="Q10261">
        <v>4</v>
      </c>
      <c r="S10261">
        <v>0</v>
      </c>
    </row>
    <row r="10262" spans="1:20" x14ac:dyDescent="0.3">
      <c r="A10262" t="s">
        <v>20578</v>
      </c>
      <c r="B10262" s="171" t="s">
        <v>20579</v>
      </c>
      <c r="C10262" s="171" t="s">
        <v>182</v>
      </c>
      <c r="D10262" s="171" t="s">
        <v>80</v>
      </c>
      <c r="E10262" s="11">
        <v>43647</v>
      </c>
      <c r="F10262">
        <v>11.5</v>
      </c>
      <c r="G10262">
        <v>8</v>
      </c>
      <c r="I10262">
        <v>116</v>
      </c>
      <c r="J10262">
        <v>131</v>
      </c>
      <c r="L10262">
        <v>91</v>
      </c>
      <c r="N10262">
        <v>107</v>
      </c>
      <c r="P10262">
        <v>1</v>
      </c>
      <c r="Q10262">
        <v>6</v>
      </c>
      <c r="S10262">
        <v>9</v>
      </c>
    </row>
    <row r="10263" spans="1:20" x14ac:dyDescent="0.3">
      <c r="A10263" t="s">
        <v>20580</v>
      </c>
      <c r="B10263" s="171" t="s">
        <v>20581</v>
      </c>
      <c r="C10263" s="171" t="s">
        <v>197</v>
      </c>
      <c r="D10263" s="171" t="s">
        <v>80</v>
      </c>
      <c r="E10263" s="11">
        <v>43647</v>
      </c>
      <c r="F10263">
        <v>8.5</v>
      </c>
      <c r="G10263">
        <v>9.5</v>
      </c>
      <c r="I10263">
        <v>64</v>
      </c>
      <c r="J10263">
        <v>84</v>
      </c>
      <c r="L10263">
        <v>98</v>
      </c>
      <c r="N10263">
        <v>56</v>
      </c>
      <c r="P10263">
        <v>7</v>
      </c>
      <c r="Q10263">
        <v>8</v>
      </c>
      <c r="S10263">
        <v>8</v>
      </c>
    </row>
    <row r="10264" spans="1:20" x14ac:dyDescent="0.3">
      <c r="A10264" t="s">
        <v>20582</v>
      </c>
      <c r="B10264" s="171" t="s">
        <v>20583</v>
      </c>
      <c r="C10264" s="171" t="s">
        <v>218</v>
      </c>
      <c r="D10264" s="171" t="s">
        <v>80</v>
      </c>
      <c r="E10264" s="11">
        <v>43647</v>
      </c>
      <c r="F10264">
        <v>0</v>
      </c>
      <c r="G10264">
        <v>0</v>
      </c>
      <c r="I10264">
        <v>0</v>
      </c>
      <c r="J10264">
        <v>0</v>
      </c>
      <c r="L10264">
        <v>0</v>
      </c>
      <c r="N10264">
        <v>0</v>
      </c>
      <c r="P10264">
        <v>0</v>
      </c>
      <c r="Q10264">
        <v>0</v>
      </c>
      <c r="S10264">
        <v>0</v>
      </c>
    </row>
    <row r="10265" spans="1:20" x14ac:dyDescent="0.3">
      <c r="A10265" t="s">
        <v>20584</v>
      </c>
      <c r="B10265" s="171" t="s">
        <v>20585</v>
      </c>
      <c r="C10265" s="171" t="s">
        <v>230</v>
      </c>
      <c r="D10265" s="171" t="s">
        <v>80</v>
      </c>
      <c r="E10265" s="11">
        <v>43647</v>
      </c>
      <c r="F10265">
        <v>0</v>
      </c>
      <c r="G10265">
        <v>0</v>
      </c>
      <c r="I10265">
        <v>0</v>
      </c>
      <c r="J10265">
        <v>0</v>
      </c>
      <c r="L10265">
        <v>0</v>
      </c>
      <c r="N10265">
        <v>0</v>
      </c>
      <c r="P10265">
        <v>0</v>
      </c>
      <c r="Q10265">
        <v>0</v>
      </c>
      <c r="S10265">
        <v>0</v>
      </c>
    </row>
    <row r="10266" spans="1:20" x14ac:dyDescent="0.3">
      <c r="A10266" t="s">
        <v>20586</v>
      </c>
      <c r="B10266" s="171" t="s">
        <v>20587</v>
      </c>
      <c r="C10266" s="171" t="s">
        <v>8193</v>
      </c>
      <c r="D10266" s="171" t="s">
        <v>80</v>
      </c>
      <c r="E10266" s="11">
        <v>43647</v>
      </c>
      <c r="F10266">
        <v>2</v>
      </c>
      <c r="G10266">
        <v>3</v>
      </c>
      <c r="I10266">
        <v>22</v>
      </c>
      <c r="J10266">
        <v>22</v>
      </c>
      <c r="L10266">
        <v>36</v>
      </c>
      <c r="N10266">
        <v>18</v>
      </c>
      <c r="P10266">
        <v>0</v>
      </c>
      <c r="Q10266">
        <v>0</v>
      </c>
      <c r="S10266">
        <v>4</v>
      </c>
    </row>
    <row r="10267" spans="1:20" x14ac:dyDescent="0.3">
      <c r="A10267" t="s">
        <v>20588</v>
      </c>
      <c r="B10267" s="171" t="s">
        <v>20589</v>
      </c>
      <c r="C10267" s="171" t="s">
        <v>10522</v>
      </c>
      <c r="D10267" s="171" t="s">
        <v>80</v>
      </c>
      <c r="E10267" s="11">
        <v>43647</v>
      </c>
      <c r="F10267">
        <v>0</v>
      </c>
      <c r="G10267">
        <v>0</v>
      </c>
      <c r="I10267">
        <v>0</v>
      </c>
      <c r="J10267">
        <v>0</v>
      </c>
      <c r="L10267">
        <v>0</v>
      </c>
      <c r="N10267">
        <v>0</v>
      </c>
      <c r="P10267">
        <v>0</v>
      </c>
      <c r="Q10267">
        <v>0</v>
      </c>
      <c r="S10267">
        <v>0</v>
      </c>
    </row>
    <row r="10268" spans="1:20" x14ac:dyDescent="0.3">
      <c r="A10268" t="s">
        <v>20590</v>
      </c>
      <c r="B10268" s="171" t="s">
        <v>20591</v>
      </c>
      <c r="C10268" s="171" t="s">
        <v>10525</v>
      </c>
      <c r="D10268" s="171" t="s">
        <v>80</v>
      </c>
      <c r="E10268" s="11">
        <v>43647</v>
      </c>
      <c r="F10268">
        <v>0</v>
      </c>
      <c r="G10268">
        <v>0</v>
      </c>
      <c r="I10268">
        <v>0</v>
      </c>
      <c r="J10268">
        <v>0</v>
      </c>
      <c r="L10268">
        <v>0</v>
      </c>
      <c r="N10268">
        <v>0</v>
      </c>
      <c r="P10268">
        <v>0</v>
      </c>
      <c r="Q10268">
        <v>0</v>
      </c>
      <c r="S10268">
        <v>0</v>
      </c>
    </row>
    <row r="10269" spans="1:20" x14ac:dyDescent="0.3">
      <c r="A10269" t="s">
        <v>20592</v>
      </c>
      <c r="B10269" s="171" t="s">
        <v>20593</v>
      </c>
      <c r="C10269" s="171" t="s">
        <v>10528</v>
      </c>
      <c r="D10269" s="171" t="s">
        <v>80</v>
      </c>
      <c r="E10269" s="11">
        <v>43647</v>
      </c>
      <c r="F10269">
        <v>0</v>
      </c>
      <c r="G10269">
        <v>0</v>
      </c>
      <c r="I10269">
        <v>0</v>
      </c>
      <c r="J10269">
        <v>0</v>
      </c>
      <c r="L10269">
        <v>0</v>
      </c>
      <c r="N10269">
        <v>0</v>
      </c>
      <c r="P10269">
        <v>0</v>
      </c>
      <c r="Q10269">
        <v>0</v>
      </c>
      <c r="S10269">
        <v>0</v>
      </c>
    </row>
    <row r="10270" spans="1:20" x14ac:dyDescent="0.3">
      <c r="A10270" t="s">
        <v>20594</v>
      </c>
      <c r="B10270" s="171" t="s">
        <v>20595</v>
      </c>
      <c r="C10270" s="171" t="s">
        <v>10531</v>
      </c>
      <c r="D10270" s="171" t="s">
        <v>80</v>
      </c>
      <c r="E10270" s="11">
        <v>43647</v>
      </c>
      <c r="F10270">
        <v>0</v>
      </c>
      <c r="G10270">
        <v>0</v>
      </c>
      <c r="I10270">
        <v>0</v>
      </c>
      <c r="J10270">
        <v>0</v>
      </c>
      <c r="L10270">
        <v>0</v>
      </c>
      <c r="N10270">
        <v>0</v>
      </c>
      <c r="P10270">
        <v>0</v>
      </c>
      <c r="Q10270">
        <v>0</v>
      </c>
      <c r="S10270">
        <v>0</v>
      </c>
    </row>
    <row r="10271" spans="1:20" x14ac:dyDescent="0.3">
      <c r="A10271" t="s">
        <v>20596</v>
      </c>
      <c r="B10271" s="171" t="s">
        <v>20597</v>
      </c>
      <c r="C10271" s="171" t="s">
        <v>14880</v>
      </c>
      <c r="D10271" s="171" t="s">
        <v>80</v>
      </c>
      <c r="E10271" s="11">
        <v>43647</v>
      </c>
      <c r="F10271">
        <v>0</v>
      </c>
      <c r="G10271">
        <v>0</v>
      </c>
      <c r="I10271">
        <v>0</v>
      </c>
      <c r="J10271">
        <v>0</v>
      </c>
      <c r="L10271">
        <v>0</v>
      </c>
      <c r="N10271">
        <v>0</v>
      </c>
      <c r="P10271">
        <v>0</v>
      </c>
      <c r="Q10271">
        <v>0</v>
      </c>
      <c r="S10271">
        <v>0</v>
      </c>
    </row>
    <row r="10272" spans="1:20" x14ac:dyDescent="0.3">
      <c r="A10272" t="s">
        <v>20598</v>
      </c>
      <c r="B10272" s="171" t="s">
        <v>20599</v>
      </c>
      <c r="C10272" s="171" t="s">
        <v>10534</v>
      </c>
      <c r="D10272" s="171" t="s">
        <v>80</v>
      </c>
      <c r="E10272" s="11">
        <v>43647</v>
      </c>
      <c r="F10272">
        <v>1.5</v>
      </c>
      <c r="G10272">
        <v>1.5</v>
      </c>
      <c r="I10272">
        <v>8</v>
      </c>
      <c r="J10272">
        <v>9</v>
      </c>
      <c r="L10272">
        <v>9</v>
      </c>
      <c r="N10272">
        <v>8</v>
      </c>
      <c r="P10272">
        <v>0</v>
      </c>
      <c r="Q10272">
        <v>0</v>
      </c>
      <c r="S10272">
        <v>0</v>
      </c>
    </row>
    <row r="10273" spans="1:19" x14ac:dyDescent="0.3">
      <c r="A10273" t="s">
        <v>20600</v>
      </c>
      <c r="B10273" s="171" t="s">
        <v>20601</v>
      </c>
      <c r="C10273" s="171" t="s">
        <v>10537</v>
      </c>
      <c r="D10273" s="171" t="s">
        <v>80</v>
      </c>
      <c r="E10273" s="11">
        <v>43647</v>
      </c>
      <c r="F10273">
        <v>3</v>
      </c>
      <c r="G10273">
        <v>5.5</v>
      </c>
      <c r="I10273">
        <v>6</v>
      </c>
      <c r="J10273">
        <v>17</v>
      </c>
      <c r="L10273">
        <v>32</v>
      </c>
      <c r="N10273">
        <v>6</v>
      </c>
      <c r="P10273">
        <v>0</v>
      </c>
      <c r="Q10273">
        <v>0</v>
      </c>
      <c r="S10273">
        <v>0</v>
      </c>
    </row>
    <row r="10274" spans="1:19" x14ac:dyDescent="0.3">
      <c r="A10274" t="s">
        <v>20602</v>
      </c>
      <c r="B10274" s="171" t="s">
        <v>20603</v>
      </c>
      <c r="C10274" s="171" t="s">
        <v>15347</v>
      </c>
      <c r="D10274" s="171" t="s">
        <v>4</v>
      </c>
      <c r="E10274" s="11">
        <v>43647</v>
      </c>
      <c r="F10274">
        <v>2</v>
      </c>
      <c r="G10274">
        <v>2.5</v>
      </c>
      <c r="I10274">
        <v>8</v>
      </c>
      <c r="J10274">
        <v>11</v>
      </c>
      <c r="L10274">
        <v>14</v>
      </c>
      <c r="N10274">
        <v>8</v>
      </c>
      <c r="P10274">
        <v>0</v>
      </c>
      <c r="Q10274">
        <v>0</v>
      </c>
      <c r="S10274">
        <v>0</v>
      </c>
    </row>
    <row r="10275" spans="1:19" x14ac:dyDescent="0.3">
      <c r="A10275" t="s">
        <v>20604</v>
      </c>
      <c r="B10275" s="171" t="s">
        <v>20605</v>
      </c>
      <c r="C10275" s="171" t="s">
        <v>203</v>
      </c>
      <c r="D10275" s="171" t="s">
        <v>4</v>
      </c>
      <c r="E10275" s="11">
        <v>43647</v>
      </c>
      <c r="F10275">
        <v>3.5</v>
      </c>
      <c r="G10275">
        <v>3.5</v>
      </c>
      <c r="I10275">
        <v>16</v>
      </c>
      <c r="J10275">
        <v>20</v>
      </c>
      <c r="L10275">
        <v>20</v>
      </c>
      <c r="N10275">
        <v>14</v>
      </c>
      <c r="P10275">
        <v>1</v>
      </c>
      <c r="Q10275">
        <v>1</v>
      </c>
      <c r="S10275">
        <v>2</v>
      </c>
    </row>
    <row r="10276" spans="1:19" x14ac:dyDescent="0.3">
      <c r="A10276" t="s">
        <v>20606</v>
      </c>
      <c r="B10276" s="171" t="s">
        <v>20607</v>
      </c>
      <c r="C10276" s="171" t="s">
        <v>15340</v>
      </c>
      <c r="D10276" s="171" t="s">
        <v>4</v>
      </c>
      <c r="E10276" s="11">
        <v>43647</v>
      </c>
      <c r="F10276">
        <v>1</v>
      </c>
      <c r="G10276">
        <v>2.5</v>
      </c>
      <c r="I10276">
        <v>4</v>
      </c>
      <c r="J10276">
        <v>5</v>
      </c>
      <c r="L10276">
        <v>14</v>
      </c>
      <c r="N10276">
        <v>4</v>
      </c>
      <c r="P10276">
        <v>0</v>
      </c>
      <c r="Q10276">
        <v>0</v>
      </c>
      <c r="S10276">
        <v>0</v>
      </c>
    </row>
    <row r="10277" spans="1:19" x14ac:dyDescent="0.3">
      <c r="A10277" t="s">
        <v>20608</v>
      </c>
      <c r="B10277" s="171" t="s">
        <v>20609</v>
      </c>
      <c r="C10277" s="171" t="s">
        <v>16544</v>
      </c>
      <c r="D10277" s="171" t="s">
        <v>4</v>
      </c>
      <c r="E10277" s="11">
        <v>43647</v>
      </c>
      <c r="F10277">
        <v>1</v>
      </c>
      <c r="G10277">
        <v>1.5</v>
      </c>
      <c r="I10277">
        <v>9</v>
      </c>
      <c r="J10277">
        <v>5</v>
      </c>
      <c r="L10277">
        <v>9</v>
      </c>
      <c r="N10277">
        <v>8</v>
      </c>
      <c r="P10277">
        <v>0</v>
      </c>
      <c r="Q10277">
        <v>0</v>
      </c>
      <c r="S10277">
        <v>1</v>
      </c>
    </row>
    <row r="10278" spans="1:19" x14ac:dyDescent="0.3">
      <c r="A10278" t="s">
        <v>20610</v>
      </c>
      <c r="B10278" s="171" t="s">
        <v>20611</v>
      </c>
      <c r="C10278" s="171" t="s">
        <v>176</v>
      </c>
      <c r="D10278" s="171" t="s">
        <v>4</v>
      </c>
      <c r="E10278" s="11">
        <v>43647</v>
      </c>
      <c r="F10278">
        <v>5</v>
      </c>
      <c r="G10278">
        <v>4.5</v>
      </c>
      <c r="I10278">
        <v>21</v>
      </c>
      <c r="J10278">
        <v>28</v>
      </c>
      <c r="L10278">
        <v>26</v>
      </c>
      <c r="N10278">
        <v>18</v>
      </c>
      <c r="P10278">
        <v>3</v>
      </c>
      <c r="Q10278">
        <v>5</v>
      </c>
      <c r="S10278">
        <v>3</v>
      </c>
    </row>
    <row r="10279" spans="1:19" x14ac:dyDescent="0.3">
      <c r="A10279" t="s">
        <v>20612</v>
      </c>
      <c r="B10279" s="171" t="s">
        <v>20613</v>
      </c>
      <c r="C10279" s="171" t="s">
        <v>206</v>
      </c>
      <c r="D10279" s="171" t="s">
        <v>4</v>
      </c>
      <c r="E10279" s="11">
        <v>43647</v>
      </c>
      <c r="F10279">
        <v>3</v>
      </c>
      <c r="G10279">
        <v>3</v>
      </c>
      <c r="I10279">
        <v>9</v>
      </c>
      <c r="J10279">
        <v>17</v>
      </c>
      <c r="L10279">
        <v>17</v>
      </c>
      <c r="N10279">
        <v>6</v>
      </c>
      <c r="P10279">
        <v>1</v>
      </c>
      <c r="Q10279">
        <v>1</v>
      </c>
      <c r="S10279">
        <v>3</v>
      </c>
    </row>
    <row r="10280" spans="1:19" x14ac:dyDescent="0.3">
      <c r="A10280" t="s">
        <v>20614</v>
      </c>
      <c r="B10280" s="171" t="s">
        <v>20615</v>
      </c>
      <c r="C10280" s="171" t="s">
        <v>173</v>
      </c>
      <c r="D10280" s="171" t="s">
        <v>80</v>
      </c>
      <c r="E10280" s="11">
        <v>43647</v>
      </c>
      <c r="F10280">
        <v>3.5</v>
      </c>
      <c r="G10280">
        <v>3</v>
      </c>
      <c r="I10280">
        <v>9</v>
      </c>
      <c r="J10280">
        <v>17</v>
      </c>
      <c r="L10280">
        <v>17</v>
      </c>
      <c r="N10280">
        <v>6</v>
      </c>
      <c r="P10280">
        <v>1</v>
      </c>
      <c r="Q10280">
        <v>1</v>
      </c>
      <c r="S10280">
        <v>3</v>
      </c>
    </row>
    <row r="10281" spans="1:19" x14ac:dyDescent="0.3">
      <c r="A10281" t="s">
        <v>20616</v>
      </c>
      <c r="B10281" s="171" t="s">
        <v>20617</v>
      </c>
      <c r="C10281" s="171" t="s">
        <v>173</v>
      </c>
      <c r="D10281" s="171" t="s">
        <v>15341</v>
      </c>
      <c r="E10281" s="11">
        <v>43647</v>
      </c>
      <c r="F10281">
        <v>3.5</v>
      </c>
      <c r="G10281">
        <v>3</v>
      </c>
      <c r="I10281">
        <v>9</v>
      </c>
      <c r="J10281">
        <v>17</v>
      </c>
      <c r="L10281">
        <v>17</v>
      </c>
      <c r="N10281">
        <v>6</v>
      </c>
      <c r="P10281">
        <v>1</v>
      </c>
      <c r="Q10281">
        <v>1</v>
      </c>
      <c r="S10281">
        <v>3</v>
      </c>
    </row>
    <row r="10282" spans="1:19" x14ac:dyDescent="0.3">
      <c r="A10282" t="s">
        <v>20618</v>
      </c>
      <c r="B10282" s="171" t="s">
        <v>20619</v>
      </c>
      <c r="C10282" s="171" t="s">
        <v>200</v>
      </c>
      <c r="D10282" s="171" t="s">
        <v>80</v>
      </c>
      <c r="E10282" s="11">
        <v>43647</v>
      </c>
      <c r="F10282">
        <v>6.5</v>
      </c>
      <c r="G10282">
        <v>3</v>
      </c>
      <c r="I10282">
        <v>9</v>
      </c>
      <c r="J10282">
        <v>17</v>
      </c>
      <c r="L10282">
        <v>17</v>
      </c>
      <c r="N10282">
        <v>6</v>
      </c>
      <c r="P10282">
        <v>1</v>
      </c>
      <c r="Q10282">
        <v>1</v>
      </c>
      <c r="S10282">
        <v>3</v>
      </c>
    </row>
    <row r="10283" spans="1:19" x14ac:dyDescent="0.3">
      <c r="A10283" t="s">
        <v>20620</v>
      </c>
      <c r="B10283" s="171" t="s">
        <v>20621</v>
      </c>
      <c r="C10283" s="171" t="s">
        <v>200</v>
      </c>
      <c r="D10283" s="171" t="s">
        <v>15341</v>
      </c>
      <c r="E10283" s="11">
        <v>43647</v>
      </c>
      <c r="F10283">
        <v>0</v>
      </c>
      <c r="G10283">
        <v>3</v>
      </c>
      <c r="I10283">
        <v>9</v>
      </c>
      <c r="J10283">
        <v>17</v>
      </c>
      <c r="L10283">
        <v>17</v>
      </c>
      <c r="N10283">
        <v>6</v>
      </c>
      <c r="P10283">
        <v>1</v>
      </c>
      <c r="Q10283">
        <v>1</v>
      </c>
      <c r="S10283">
        <v>3</v>
      </c>
    </row>
    <row r="10284" spans="1:19" x14ac:dyDescent="0.3">
      <c r="A10284" t="s">
        <v>20622</v>
      </c>
      <c r="B10284" s="171" t="s">
        <v>20623</v>
      </c>
      <c r="C10284" s="171" t="s">
        <v>73</v>
      </c>
      <c r="D10284" s="171" t="s">
        <v>4</v>
      </c>
      <c r="E10284" s="11">
        <v>43647</v>
      </c>
      <c r="F10284">
        <v>0</v>
      </c>
      <c r="G10284">
        <v>0</v>
      </c>
      <c r="I10284">
        <v>0</v>
      </c>
      <c r="J10284">
        <v>0</v>
      </c>
      <c r="L10284">
        <v>0</v>
      </c>
      <c r="N10284">
        <v>0</v>
      </c>
      <c r="P10284">
        <v>0</v>
      </c>
      <c r="Q10284">
        <v>0</v>
      </c>
      <c r="S10284">
        <v>0</v>
      </c>
    </row>
    <row r="10285" spans="1:19" x14ac:dyDescent="0.3">
      <c r="A10285" t="s">
        <v>20624</v>
      </c>
      <c r="B10285" s="171" t="s">
        <v>20625</v>
      </c>
      <c r="C10285" s="171" t="s">
        <v>18229</v>
      </c>
      <c r="D10285" s="171" t="s">
        <v>4</v>
      </c>
      <c r="E10285" s="11">
        <v>43647</v>
      </c>
      <c r="F10285">
        <v>2</v>
      </c>
      <c r="G10285">
        <v>3</v>
      </c>
      <c r="I10285">
        <v>3</v>
      </c>
      <c r="J10285">
        <v>16</v>
      </c>
      <c r="L10285">
        <v>18</v>
      </c>
      <c r="N10285">
        <v>3</v>
      </c>
      <c r="P10285">
        <v>2</v>
      </c>
      <c r="Q10285">
        <v>5</v>
      </c>
      <c r="S10285">
        <v>0</v>
      </c>
    </row>
    <row r="10286" spans="1:19" x14ac:dyDescent="0.3">
      <c r="A10286" t="s">
        <v>20626</v>
      </c>
      <c r="B10286" s="171" t="s">
        <v>20627</v>
      </c>
      <c r="C10286" s="171" t="s">
        <v>107</v>
      </c>
      <c r="D10286" s="171" t="s">
        <v>4</v>
      </c>
      <c r="E10286" s="11">
        <v>43647</v>
      </c>
      <c r="F10286">
        <v>15</v>
      </c>
      <c r="G10286">
        <v>13.5</v>
      </c>
      <c r="I10286">
        <v>152</v>
      </c>
      <c r="J10286">
        <v>127</v>
      </c>
      <c r="L10286">
        <v>113</v>
      </c>
      <c r="N10286">
        <v>142</v>
      </c>
      <c r="P10286">
        <v>0</v>
      </c>
      <c r="Q10286">
        <v>0</v>
      </c>
      <c r="S10286">
        <v>10</v>
      </c>
    </row>
    <row r="10287" spans="1:19" x14ac:dyDescent="0.3">
      <c r="A10287" t="s">
        <v>20628</v>
      </c>
      <c r="B10287" s="171" t="s">
        <v>20629</v>
      </c>
      <c r="C10287" s="171" t="s">
        <v>9887</v>
      </c>
      <c r="D10287" s="171" t="s">
        <v>4</v>
      </c>
      <c r="E10287" s="11">
        <v>43647</v>
      </c>
      <c r="F10287">
        <v>0</v>
      </c>
      <c r="G10287">
        <v>0</v>
      </c>
      <c r="I10287">
        <v>0</v>
      </c>
      <c r="J10287">
        <v>0</v>
      </c>
      <c r="L10287">
        <v>0</v>
      </c>
      <c r="N10287">
        <v>0</v>
      </c>
      <c r="P10287">
        <v>0</v>
      </c>
      <c r="Q10287">
        <v>0</v>
      </c>
      <c r="S10287">
        <v>0</v>
      </c>
    </row>
    <row r="10288" spans="1:19" x14ac:dyDescent="0.3">
      <c r="A10288" t="s">
        <v>20630</v>
      </c>
      <c r="B10288" s="171" t="s">
        <v>20631</v>
      </c>
      <c r="C10288" s="171" t="s">
        <v>11260</v>
      </c>
      <c r="D10288" s="171" t="s">
        <v>4</v>
      </c>
      <c r="E10288" s="11">
        <v>43647</v>
      </c>
      <c r="F10288">
        <v>0</v>
      </c>
      <c r="G10288">
        <v>0</v>
      </c>
      <c r="I10288">
        <v>0</v>
      </c>
      <c r="J10288">
        <v>0</v>
      </c>
      <c r="L10288">
        <v>0</v>
      </c>
      <c r="N10288">
        <v>0</v>
      </c>
      <c r="P10288">
        <v>0</v>
      </c>
      <c r="Q10288">
        <v>0</v>
      </c>
      <c r="S10288">
        <v>0</v>
      </c>
    </row>
    <row r="10289" spans="1:20" x14ac:dyDescent="0.3">
      <c r="A10289" t="s">
        <v>20632</v>
      </c>
      <c r="B10289" s="171" t="s">
        <v>20633</v>
      </c>
      <c r="C10289" s="171" t="s">
        <v>122</v>
      </c>
      <c r="D10289" s="171" t="s">
        <v>4</v>
      </c>
      <c r="E10289" s="11">
        <v>43647</v>
      </c>
      <c r="F10289">
        <v>0</v>
      </c>
      <c r="G10289">
        <v>0</v>
      </c>
      <c r="I10289">
        <v>0</v>
      </c>
      <c r="J10289">
        <v>0</v>
      </c>
      <c r="L10289">
        <v>0</v>
      </c>
      <c r="N10289">
        <v>0</v>
      </c>
      <c r="P10289">
        <v>0</v>
      </c>
      <c r="Q10289">
        <v>0</v>
      </c>
      <c r="S10289">
        <v>0</v>
      </c>
    </row>
    <row r="10290" spans="1:20" x14ac:dyDescent="0.3">
      <c r="A10290" t="s">
        <v>20634</v>
      </c>
      <c r="B10290" s="171" t="s">
        <v>20635</v>
      </c>
      <c r="C10290" s="171" t="s">
        <v>125</v>
      </c>
      <c r="D10290" s="171" t="s">
        <v>4</v>
      </c>
      <c r="E10290" s="11">
        <v>43647</v>
      </c>
      <c r="F10290">
        <v>0</v>
      </c>
      <c r="G10290">
        <v>0</v>
      </c>
      <c r="I10290">
        <v>0</v>
      </c>
      <c r="J10290">
        <v>0</v>
      </c>
      <c r="L10290">
        <v>0</v>
      </c>
      <c r="N10290">
        <v>0</v>
      </c>
      <c r="O10290" t="e">
        <v>#DIV/0!</v>
      </c>
      <c r="P10290">
        <v>0</v>
      </c>
      <c r="Q10290">
        <v>0</v>
      </c>
      <c r="S10290">
        <v>0</v>
      </c>
    </row>
    <row r="10291" spans="1:20" x14ac:dyDescent="0.3">
      <c r="A10291" t="s">
        <v>20636</v>
      </c>
      <c r="B10291" s="171" t="s">
        <v>20637</v>
      </c>
      <c r="C10291" s="171" t="s">
        <v>14899</v>
      </c>
      <c r="D10291" s="171" t="s">
        <v>4</v>
      </c>
      <c r="E10291" s="11">
        <v>43647</v>
      </c>
      <c r="F10291">
        <v>0</v>
      </c>
      <c r="G10291">
        <v>0</v>
      </c>
      <c r="I10291">
        <v>0</v>
      </c>
      <c r="J10291">
        <v>0</v>
      </c>
      <c r="L10291">
        <v>0</v>
      </c>
      <c r="N10291">
        <v>0</v>
      </c>
      <c r="P10291">
        <v>0</v>
      </c>
      <c r="Q10291">
        <v>0</v>
      </c>
      <c r="S10291">
        <v>0</v>
      </c>
      <c r="T10291">
        <v>0.65833333333333333</v>
      </c>
    </row>
    <row r="10292" spans="1:20" x14ac:dyDescent="0.3">
      <c r="A10292" t="s">
        <v>20638</v>
      </c>
      <c r="B10292" s="171" t="s">
        <v>20639</v>
      </c>
      <c r="C10292" s="171" t="s">
        <v>137</v>
      </c>
      <c r="D10292" s="171" t="s">
        <v>4</v>
      </c>
      <c r="E10292" s="11">
        <v>43647</v>
      </c>
      <c r="F10292">
        <v>6</v>
      </c>
      <c r="G10292">
        <v>6</v>
      </c>
      <c r="I10292">
        <v>49</v>
      </c>
      <c r="J10292">
        <v>66</v>
      </c>
      <c r="L10292">
        <v>66</v>
      </c>
      <c r="N10292">
        <v>49</v>
      </c>
      <c r="P10292">
        <v>0</v>
      </c>
      <c r="Q10292">
        <v>0</v>
      </c>
      <c r="S10292">
        <v>0</v>
      </c>
    </row>
    <row r="10293" spans="1:20" x14ac:dyDescent="0.3">
      <c r="A10293" t="s">
        <v>20640</v>
      </c>
      <c r="B10293" s="171" t="s">
        <v>20641</v>
      </c>
      <c r="C10293" s="171" t="s">
        <v>8615</v>
      </c>
      <c r="D10293" s="171" t="s">
        <v>4</v>
      </c>
      <c r="E10293" s="11">
        <v>43647</v>
      </c>
      <c r="F10293">
        <v>0</v>
      </c>
      <c r="G10293">
        <v>0</v>
      </c>
      <c r="I10293">
        <v>0</v>
      </c>
      <c r="J10293">
        <v>0</v>
      </c>
      <c r="L10293">
        <v>0</v>
      </c>
      <c r="N10293">
        <v>0</v>
      </c>
      <c r="P10293">
        <v>0</v>
      </c>
      <c r="Q10293">
        <v>0</v>
      </c>
      <c r="S10293">
        <v>0</v>
      </c>
    </row>
    <row r="10294" spans="1:20" x14ac:dyDescent="0.3">
      <c r="A10294" t="s">
        <v>20642</v>
      </c>
      <c r="B10294" s="171" t="s">
        <v>20643</v>
      </c>
      <c r="C10294" s="171" t="s">
        <v>146</v>
      </c>
      <c r="D10294" s="171" t="s">
        <v>4</v>
      </c>
      <c r="E10294" s="11">
        <v>43647</v>
      </c>
      <c r="F10294">
        <v>7</v>
      </c>
      <c r="G10294">
        <v>7</v>
      </c>
      <c r="I10294">
        <v>19</v>
      </c>
      <c r="J10294">
        <v>43</v>
      </c>
      <c r="L10294">
        <v>42</v>
      </c>
      <c r="N10294">
        <v>14</v>
      </c>
      <c r="O10294">
        <v>1</v>
      </c>
      <c r="P10294">
        <v>6</v>
      </c>
      <c r="Q10294">
        <v>7</v>
      </c>
      <c r="S10294">
        <v>5</v>
      </c>
    </row>
    <row r="10295" spans="1:20" x14ac:dyDescent="0.3">
      <c r="A10295" t="s">
        <v>20644</v>
      </c>
      <c r="B10295" s="171" t="s">
        <v>20645</v>
      </c>
      <c r="C10295" s="171" t="s">
        <v>161</v>
      </c>
      <c r="D10295" s="171" t="s">
        <v>4</v>
      </c>
      <c r="E10295" s="11">
        <v>43647</v>
      </c>
      <c r="F10295">
        <v>2.5</v>
      </c>
      <c r="G10295">
        <v>1.5</v>
      </c>
      <c r="I10295">
        <v>5</v>
      </c>
      <c r="J10295">
        <v>14</v>
      </c>
      <c r="L10295">
        <v>8</v>
      </c>
      <c r="N10295">
        <v>2</v>
      </c>
      <c r="P10295">
        <v>1</v>
      </c>
      <c r="Q10295">
        <v>1</v>
      </c>
      <c r="S10295">
        <v>3</v>
      </c>
    </row>
    <row r="10296" spans="1:20" x14ac:dyDescent="0.3">
      <c r="A10296" t="s">
        <v>20646</v>
      </c>
      <c r="B10296" s="171" t="s">
        <v>20647</v>
      </c>
      <c r="C10296" s="171" t="s">
        <v>18252</v>
      </c>
      <c r="D10296" s="171" t="s">
        <v>4</v>
      </c>
      <c r="E10296" s="11">
        <v>43647</v>
      </c>
      <c r="F10296">
        <v>4</v>
      </c>
      <c r="G10296">
        <v>3</v>
      </c>
      <c r="I10296">
        <v>2</v>
      </c>
      <c r="J10296">
        <v>17</v>
      </c>
      <c r="L10296">
        <v>12</v>
      </c>
      <c r="N10296">
        <v>2</v>
      </c>
      <c r="P10296">
        <v>0</v>
      </c>
      <c r="Q10296">
        <v>0</v>
      </c>
      <c r="S10296">
        <v>0</v>
      </c>
    </row>
    <row r="10297" spans="1:20" x14ac:dyDescent="0.3">
      <c r="A10297" t="s">
        <v>20648</v>
      </c>
      <c r="B10297" s="171" t="s">
        <v>20649</v>
      </c>
      <c r="C10297" s="171" t="s">
        <v>167</v>
      </c>
      <c r="D10297" s="171" t="s">
        <v>4</v>
      </c>
      <c r="E10297" s="11">
        <v>43647</v>
      </c>
      <c r="F10297">
        <v>6</v>
      </c>
      <c r="G10297">
        <v>7.5</v>
      </c>
      <c r="I10297">
        <v>34</v>
      </c>
      <c r="J10297">
        <v>55</v>
      </c>
      <c r="L10297">
        <v>73</v>
      </c>
      <c r="N10297">
        <v>34</v>
      </c>
      <c r="P10297">
        <v>0</v>
      </c>
      <c r="Q10297">
        <v>4</v>
      </c>
      <c r="S10297">
        <v>0</v>
      </c>
    </row>
    <row r="10298" spans="1:20" x14ac:dyDescent="0.3">
      <c r="A10298" t="s">
        <v>20650</v>
      </c>
      <c r="B10298" s="171" t="s">
        <v>20651</v>
      </c>
      <c r="C10298" s="171" t="s">
        <v>173</v>
      </c>
      <c r="D10298" s="171" t="s">
        <v>4</v>
      </c>
      <c r="E10298" s="11">
        <v>43647</v>
      </c>
      <c r="F10298">
        <v>7</v>
      </c>
      <c r="G10298">
        <v>7</v>
      </c>
      <c r="I10298">
        <v>29</v>
      </c>
      <c r="J10298">
        <v>39</v>
      </c>
      <c r="L10298">
        <v>40</v>
      </c>
      <c r="N10298">
        <v>26</v>
      </c>
      <c r="P10298">
        <v>3</v>
      </c>
      <c r="Q10298">
        <v>5</v>
      </c>
      <c r="S10298">
        <v>3</v>
      </c>
      <c r="T10298" t="e">
        <v>#DIV/0!</v>
      </c>
    </row>
    <row r="10299" spans="1:20" x14ac:dyDescent="0.3">
      <c r="A10299" t="s">
        <v>20652</v>
      </c>
      <c r="B10299" s="171" t="s">
        <v>20653</v>
      </c>
      <c r="C10299" s="171" t="s">
        <v>179</v>
      </c>
      <c r="D10299" s="171" t="s">
        <v>4</v>
      </c>
      <c r="E10299" s="11">
        <v>43647</v>
      </c>
      <c r="F10299">
        <v>15.5</v>
      </c>
      <c r="G10299">
        <v>11</v>
      </c>
      <c r="I10299">
        <v>129</v>
      </c>
      <c r="J10299">
        <v>148</v>
      </c>
      <c r="L10299">
        <v>106</v>
      </c>
      <c r="N10299">
        <v>120</v>
      </c>
      <c r="P10299">
        <v>3</v>
      </c>
      <c r="Q10299">
        <v>8</v>
      </c>
      <c r="S10299">
        <v>9</v>
      </c>
      <c r="T10299" t="e">
        <v>#DIV/0!</v>
      </c>
    </row>
    <row r="10300" spans="1:20" x14ac:dyDescent="0.3">
      <c r="A10300" t="s">
        <v>20654</v>
      </c>
      <c r="B10300" s="171" t="s">
        <v>20655</v>
      </c>
      <c r="C10300" s="171" t="s">
        <v>185</v>
      </c>
      <c r="D10300" s="171" t="s">
        <v>4</v>
      </c>
      <c r="E10300" s="11">
        <v>43647</v>
      </c>
      <c r="F10300">
        <v>9</v>
      </c>
      <c r="G10300">
        <v>11.5</v>
      </c>
      <c r="I10300">
        <v>22</v>
      </c>
      <c r="J10300">
        <v>52</v>
      </c>
      <c r="L10300">
        <v>67</v>
      </c>
      <c r="N10300">
        <v>20</v>
      </c>
      <c r="P10300">
        <v>1</v>
      </c>
      <c r="Q10300">
        <v>1</v>
      </c>
      <c r="S10300">
        <v>2</v>
      </c>
    </row>
    <row r="10301" spans="1:20" x14ac:dyDescent="0.3">
      <c r="A10301" t="s">
        <v>20656</v>
      </c>
      <c r="B10301" s="171" t="s">
        <v>20657</v>
      </c>
      <c r="C10301" s="171" t="s">
        <v>191</v>
      </c>
      <c r="D10301" s="171" t="s">
        <v>4</v>
      </c>
      <c r="E10301" s="11">
        <v>43647</v>
      </c>
      <c r="F10301">
        <v>13.5</v>
      </c>
      <c r="G10301">
        <v>15.5</v>
      </c>
      <c r="I10301">
        <v>89</v>
      </c>
      <c r="J10301">
        <v>122</v>
      </c>
      <c r="L10301">
        <v>138</v>
      </c>
      <c r="N10301">
        <v>68</v>
      </c>
      <c r="O10301">
        <v>1.05</v>
      </c>
      <c r="P10301">
        <v>14</v>
      </c>
      <c r="Q10301">
        <v>16</v>
      </c>
      <c r="S10301">
        <v>21</v>
      </c>
    </row>
    <row r="10302" spans="1:20" x14ac:dyDescent="0.3">
      <c r="A10302" t="s">
        <v>20658</v>
      </c>
      <c r="B10302" s="171" t="s">
        <v>20659</v>
      </c>
      <c r="C10302" s="171" t="s">
        <v>200</v>
      </c>
      <c r="D10302" s="171" t="s">
        <v>4</v>
      </c>
      <c r="E10302" s="11">
        <v>43647</v>
      </c>
      <c r="F10302">
        <v>6.5</v>
      </c>
      <c r="G10302">
        <v>6.5</v>
      </c>
      <c r="I10302">
        <v>25</v>
      </c>
      <c r="J10302">
        <v>37</v>
      </c>
      <c r="L10302">
        <v>37</v>
      </c>
      <c r="N10302">
        <v>20</v>
      </c>
      <c r="P10302">
        <v>2</v>
      </c>
      <c r="Q10302">
        <v>2</v>
      </c>
      <c r="S10302">
        <v>5</v>
      </c>
    </row>
    <row r="10303" spans="1:20" x14ac:dyDescent="0.3">
      <c r="A10303" t="s">
        <v>20660</v>
      </c>
      <c r="B10303" s="171" t="s">
        <v>20661</v>
      </c>
      <c r="C10303" s="171" t="s">
        <v>212</v>
      </c>
      <c r="D10303" s="171" t="s">
        <v>4</v>
      </c>
      <c r="E10303" s="11">
        <v>43647</v>
      </c>
      <c r="F10303">
        <v>0</v>
      </c>
      <c r="G10303">
        <v>0</v>
      </c>
      <c r="I10303">
        <v>0</v>
      </c>
      <c r="J10303">
        <v>0</v>
      </c>
      <c r="L10303">
        <v>0</v>
      </c>
      <c r="N10303">
        <v>0</v>
      </c>
      <c r="P10303">
        <v>0</v>
      </c>
      <c r="Q10303">
        <v>0</v>
      </c>
      <c r="S10303">
        <v>0</v>
      </c>
    </row>
    <row r="10304" spans="1:20" x14ac:dyDescent="0.3">
      <c r="A10304" t="s">
        <v>20662</v>
      </c>
      <c r="B10304" s="171" t="s">
        <v>20663</v>
      </c>
      <c r="C10304" s="171" t="s">
        <v>215</v>
      </c>
      <c r="D10304" s="171" t="s">
        <v>4</v>
      </c>
      <c r="E10304" s="11">
        <v>43647</v>
      </c>
      <c r="F10304">
        <v>0</v>
      </c>
      <c r="G10304">
        <v>0</v>
      </c>
      <c r="I10304">
        <v>0</v>
      </c>
      <c r="J10304">
        <v>0</v>
      </c>
      <c r="L10304">
        <v>0</v>
      </c>
      <c r="N10304">
        <v>0</v>
      </c>
      <c r="P10304">
        <v>0</v>
      </c>
      <c r="Q10304">
        <v>0</v>
      </c>
      <c r="S10304">
        <v>0</v>
      </c>
    </row>
    <row r="10305" spans="1:20" x14ac:dyDescent="0.3">
      <c r="A10305" t="s">
        <v>20664</v>
      </c>
      <c r="B10305" s="171" t="s">
        <v>20665</v>
      </c>
      <c r="C10305" s="171" t="s">
        <v>221</v>
      </c>
      <c r="D10305" s="171" t="s">
        <v>4</v>
      </c>
      <c r="E10305" s="11">
        <v>43647</v>
      </c>
      <c r="F10305">
        <v>0</v>
      </c>
      <c r="G10305">
        <v>0</v>
      </c>
      <c r="I10305">
        <v>0</v>
      </c>
      <c r="J10305">
        <v>0</v>
      </c>
      <c r="L10305">
        <v>0</v>
      </c>
      <c r="N10305">
        <v>0</v>
      </c>
      <c r="P10305">
        <v>0</v>
      </c>
      <c r="Q10305">
        <v>0</v>
      </c>
      <c r="S10305">
        <v>0</v>
      </c>
    </row>
    <row r="10306" spans="1:20" x14ac:dyDescent="0.3">
      <c r="A10306" t="s">
        <v>20666</v>
      </c>
      <c r="B10306" s="171" t="s">
        <v>20667</v>
      </c>
      <c r="C10306" s="171" t="s">
        <v>8233</v>
      </c>
      <c r="D10306" s="171" t="s">
        <v>4</v>
      </c>
      <c r="E10306" s="11">
        <v>43647</v>
      </c>
      <c r="F10306">
        <v>2</v>
      </c>
      <c r="G10306">
        <v>3</v>
      </c>
      <c r="I10306">
        <v>22</v>
      </c>
      <c r="J10306">
        <v>22</v>
      </c>
      <c r="L10306">
        <v>36</v>
      </c>
      <c r="N10306">
        <v>18</v>
      </c>
      <c r="P10306">
        <v>0</v>
      </c>
      <c r="Q10306">
        <v>0</v>
      </c>
      <c r="S10306">
        <v>4</v>
      </c>
      <c r="T10306" t="e">
        <v>#DIV/0!</v>
      </c>
    </row>
    <row r="10307" spans="1:20" x14ac:dyDescent="0.3">
      <c r="A10307" t="s">
        <v>20668</v>
      </c>
      <c r="B10307" s="171" t="s">
        <v>20669</v>
      </c>
      <c r="C10307" s="171" t="s">
        <v>233</v>
      </c>
      <c r="D10307" s="171" t="s">
        <v>4</v>
      </c>
      <c r="E10307" s="11">
        <v>43647</v>
      </c>
      <c r="F10307">
        <v>0</v>
      </c>
      <c r="G10307">
        <v>0</v>
      </c>
      <c r="I10307">
        <v>0</v>
      </c>
      <c r="J10307">
        <v>0</v>
      </c>
      <c r="L10307">
        <v>0</v>
      </c>
      <c r="N10307">
        <v>0</v>
      </c>
      <c r="P10307">
        <v>0</v>
      </c>
      <c r="Q10307">
        <v>0</v>
      </c>
      <c r="S10307">
        <v>0</v>
      </c>
      <c r="T10307" t="e">
        <v>#DIV/0!</v>
      </c>
    </row>
    <row r="10308" spans="1:20" x14ac:dyDescent="0.3">
      <c r="A10308" t="s">
        <v>20670</v>
      </c>
      <c r="B10308" s="171" t="s">
        <v>20671</v>
      </c>
      <c r="C10308" s="171" t="s">
        <v>79</v>
      </c>
      <c r="D10308" s="171" t="s">
        <v>80</v>
      </c>
      <c r="E10308" s="11">
        <v>43647</v>
      </c>
      <c r="F10308">
        <v>0</v>
      </c>
      <c r="G10308">
        <v>0</v>
      </c>
      <c r="I10308">
        <v>0</v>
      </c>
      <c r="J10308">
        <v>0</v>
      </c>
      <c r="L10308">
        <v>0</v>
      </c>
      <c r="N10308">
        <v>0</v>
      </c>
      <c r="P10308">
        <v>0</v>
      </c>
      <c r="Q10308">
        <v>0</v>
      </c>
      <c r="S10308">
        <v>0</v>
      </c>
      <c r="T10308" t="e">
        <v>#DIV/0!</v>
      </c>
    </row>
    <row r="10309" spans="1:20" x14ac:dyDescent="0.3">
      <c r="A10309" t="s">
        <v>20672</v>
      </c>
      <c r="B10309" s="171" t="s">
        <v>20673</v>
      </c>
      <c r="C10309" s="171" t="s">
        <v>83</v>
      </c>
      <c r="D10309" s="171" t="s">
        <v>80</v>
      </c>
      <c r="E10309" s="11">
        <v>43647</v>
      </c>
      <c r="F10309">
        <v>3.5</v>
      </c>
      <c r="G10309">
        <v>3.5</v>
      </c>
      <c r="I10309">
        <v>16</v>
      </c>
      <c r="J10309">
        <v>20</v>
      </c>
      <c r="L10309">
        <v>20</v>
      </c>
      <c r="N10309">
        <v>14</v>
      </c>
      <c r="P10309">
        <v>1</v>
      </c>
      <c r="Q10309">
        <v>1</v>
      </c>
      <c r="S10309">
        <v>2</v>
      </c>
    </row>
    <row r="10310" spans="1:20" x14ac:dyDescent="0.3">
      <c r="A10310" t="s">
        <v>20674</v>
      </c>
      <c r="B10310" s="171" t="s">
        <v>20675</v>
      </c>
      <c r="C10310" s="171" t="s">
        <v>83</v>
      </c>
      <c r="D10310" s="171" t="s">
        <v>15341</v>
      </c>
      <c r="E10310" s="11">
        <v>43647</v>
      </c>
      <c r="F10310">
        <v>3</v>
      </c>
      <c r="G10310">
        <v>5</v>
      </c>
      <c r="I10310">
        <v>12</v>
      </c>
      <c r="J10310">
        <v>16</v>
      </c>
      <c r="L10310">
        <v>28</v>
      </c>
      <c r="N10310">
        <v>12</v>
      </c>
      <c r="P10310">
        <v>0</v>
      </c>
      <c r="Q10310">
        <v>0</v>
      </c>
      <c r="S10310">
        <v>0</v>
      </c>
    </row>
    <row r="10311" spans="1:20" x14ac:dyDescent="0.3">
      <c r="A10311" t="s">
        <v>20676</v>
      </c>
      <c r="B10311" s="171" t="s">
        <v>20677</v>
      </c>
      <c r="C10311" s="171" t="s">
        <v>83</v>
      </c>
      <c r="D10311" s="171" t="s">
        <v>4</v>
      </c>
      <c r="E10311" s="11">
        <v>43647</v>
      </c>
      <c r="F10311">
        <v>6.5</v>
      </c>
      <c r="G10311">
        <v>8.5</v>
      </c>
      <c r="I10311">
        <v>28</v>
      </c>
      <c r="J10311">
        <v>36</v>
      </c>
      <c r="L10311">
        <v>48</v>
      </c>
      <c r="N10311">
        <v>26</v>
      </c>
      <c r="P10311">
        <v>1</v>
      </c>
      <c r="Q10311">
        <v>1</v>
      </c>
      <c r="S10311">
        <v>2</v>
      </c>
    </row>
    <row r="10312" spans="1:20" x14ac:dyDescent="0.3">
      <c r="A10312" t="s">
        <v>20678</v>
      </c>
      <c r="B10312" s="171" t="s">
        <v>20679</v>
      </c>
      <c r="C10312" s="171" t="s">
        <v>86</v>
      </c>
      <c r="D10312" s="171" t="s">
        <v>80</v>
      </c>
      <c r="E10312" s="11">
        <v>43647</v>
      </c>
      <c r="F10312">
        <v>10.5</v>
      </c>
      <c r="G10312">
        <v>13</v>
      </c>
      <c r="I10312">
        <v>36</v>
      </c>
      <c r="J10312">
        <v>77</v>
      </c>
      <c r="L10312">
        <v>82</v>
      </c>
      <c r="N10312">
        <v>20</v>
      </c>
      <c r="O10312">
        <v>0.87666666666666659</v>
      </c>
      <c r="P10312">
        <v>13</v>
      </c>
      <c r="Q10312">
        <v>18</v>
      </c>
      <c r="S10312">
        <v>16</v>
      </c>
    </row>
    <row r="10313" spans="1:20" x14ac:dyDescent="0.3">
      <c r="A10313" t="s">
        <v>20680</v>
      </c>
      <c r="B10313" s="171" t="s">
        <v>20681</v>
      </c>
      <c r="C10313" s="171" t="s">
        <v>89</v>
      </c>
      <c r="D10313" s="171" t="s">
        <v>80</v>
      </c>
      <c r="E10313" s="11">
        <v>43647</v>
      </c>
      <c r="F10313">
        <v>8</v>
      </c>
      <c r="G10313">
        <v>6</v>
      </c>
      <c r="I10313">
        <v>15</v>
      </c>
      <c r="J10313">
        <v>34</v>
      </c>
      <c r="L10313">
        <v>27</v>
      </c>
      <c r="N10313">
        <v>15</v>
      </c>
      <c r="P10313">
        <v>2</v>
      </c>
      <c r="Q10313">
        <v>2</v>
      </c>
      <c r="S10313">
        <v>0</v>
      </c>
    </row>
    <row r="10314" spans="1:20" x14ac:dyDescent="0.3">
      <c r="A10314" t="s">
        <v>20682</v>
      </c>
      <c r="B10314" s="171" t="s">
        <v>20683</v>
      </c>
      <c r="C10314" s="171" t="s">
        <v>92</v>
      </c>
      <c r="D10314" s="171" t="s">
        <v>80</v>
      </c>
      <c r="E10314" s="11">
        <v>43647</v>
      </c>
      <c r="F10314">
        <v>0</v>
      </c>
      <c r="G10314">
        <v>0</v>
      </c>
      <c r="I10314">
        <v>0</v>
      </c>
      <c r="J10314">
        <v>0</v>
      </c>
      <c r="L10314">
        <v>0</v>
      </c>
      <c r="N10314">
        <v>0</v>
      </c>
      <c r="P10314">
        <v>0</v>
      </c>
      <c r="Q10314">
        <v>0</v>
      </c>
      <c r="S10314">
        <v>0</v>
      </c>
    </row>
    <row r="10315" spans="1:20" x14ac:dyDescent="0.3">
      <c r="A10315" t="s">
        <v>20684</v>
      </c>
      <c r="B10315" s="171" t="s">
        <v>20685</v>
      </c>
      <c r="C10315" s="171" t="s">
        <v>95</v>
      </c>
      <c r="D10315" s="171" t="s">
        <v>80</v>
      </c>
      <c r="E10315" s="11">
        <v>43647</v>
      </c>
      <c r="F10315">
        <v>6.5</v>
      </c>
      <c r="G10315">
        <v>5.5</v>
      </c>
      <c r="I10315">
        <v>25</v>
      </c>
      <c r="J10315">
        <v>38</v>
      </c>
      <c r="L10315">
        <v>32</v>
      </c>
      <c r="N10315">
        <v>21</v>
      </c>
      <c r="P10315">
        <v>4</v>
      </c>
      <c r="Q10315">
        <v>6</v>
      </c>
      <c r="S10315">
        <v>4</v>
      </c>
    </row>
    <row r="10316" spans="1:20" x14ac:dyDescent="0.3">
      <c r="A10316" t="s">
        <v>20686</v>
      </c>
      <c r="B10316" s="171" t="s">
        <v>20687</v>
      </c>
      <c r="C10316" s="171" t="s">
        <v>95</v>
      </c>
      <c r="D10316" s="171" t="s">
        <v>15341</v>
      </c>
      <c r="E10316" s="11">
        <v>43647</v>
      </c>
      <c r="F10316">
        <v>2.5</v>
      </c>
      <c r="G10316">
        <v>3.5</v>
      </c>
      <c r="I10316">
        <v>14</v>
      </c>
      <c r="J10316">
        <v>12</v>
      </c>
      <c r="L10316">
        <v>20</v>
      </c>
      <c r="N10316">
        <v>11</v>
      </c>
      <c r="P10316">
        <v>0</v>
      </c>
      <c r="Q10316">
        <v>0</v>
      </c>
      <c r="S10316">
        <v>3</v>
      </c>
    </row>
    <row r="10317" spans="1:20" x14ac:dyDescent="0.3">
      <c r="A10317" t="s">
        <v>20688</v>
      </c>
      <c r="B10317" s="171" t="s">
        <v>20689</v>
      </c>
      <c r="C10317" s="171" t="s">
        <v>95</v>
      </c>
      <c r="D10317" s="171" t="s">
        <v>4</v>
      </c>
      <c r="E10317" s="11">
        <v>43647</v>
      </c>
      <c r="F10317">
        <v>9</v>
      </c>
      <c r="G10317">
        <v>9</v>
      </c>
      <c r="I10317">
        <v>39</v>
      </c>
      <c r="J10317">
        <v>50</v>
      </c>
      <c r="L10317">
        <v>52</v>
      </c>
      <c r="N10317">
        <v>32</v>
      </c>
      <c r="P10317">
        <v>4</v>
      </c>
      <c r="Q10317">
        <v>6</v>
      </c>
      <c r="S10317">
        <v>7</v>
      </c>
    </row>
    <row r="10318" spans="1:20" x14ac:dyDescent="0.3">
      <c r="A10318" t="s">
        <v>20690</v>
      </c>
      <c r="B10318" s="171" t="s">
        <v>20691</v>
      </c>
      <c r="C10318" s="171" t="s">
        <v>19659</v>
      </c>
      <c r="D10318" s="171" t="s">
        <v>80</v>
      </c>
      <c r="E10318" s="11">
        <v>43647</v>
      </c>
      <c r="F10318">
        <v>0</v>
      </c>
      <c r="G10318">
        <v>0</v>
      </c>
      <c r="I10318">
        <v>0</v>
      </c>
      <c r="J10318">
        <v>0</v>
      </c>
      <c r="L10318">
        <v>0</v>
      </c>
      <c r="N10318">
        <v>0</v>
      </c>
      <c r="P10318">
        <v>0</v>
      </c>
      <c r="Q10318">
        <v>0</v>
      </c>
      <c r="S10318">
        <v>0</v>
      </c>
    </row>
    <row r="10319" spans="1:20" x14ac:dyDescent="0.3">
      <c r="A10319" t="s">
        <v>20692</v>
      </c>
      <c r="B10319" s="171" t="s">
        <v>20693</v>
      </c>
      <c r="C10319" s="171" t="s">
        <v>98</v>
      </c>
      <c r="D10319" s="171" t="s">
        <v>80</v>
      </c>
      <c r="E10319" s="11">
        <v>43647</v>
      </c>
      <c r="F10319">
        <v>17.5</v>
      </c>
      <c r="G10319">
        <v>15.5</v>
      </c>
      <c r="I10319">
        <v>52</v>
      </c>
      <c r="J10319">
        <v>100</v>
      </c>
      <c r="L10319">
        <v>89</v>
      </c>
      <c r="N10319">
        <v>43</v>
      </c>
      <c r="P10319">
        <v>4</v>
      </c>
      <c r="Q10319">
        <v>4</v>
      </c>
      <c r="S10319">
        <v>9</v>
      </c>
    </row>
    <row r="10320" spans="1:20" x14ac:dyDescent="0.3">
      <c r="A10320" t="s">
        <v>20694</v>
      </c>
      <c r="B10320" s="171" t="s">
        <v>20695</v>
      </c>
      <c r="C10320" s="171" t="s">
        <v>101</v>
      </c>
      <c r="D10320" s="171" t="s">
        <v>80</v>
      </c>
      <c r="E10320" s="11">
        <v>43647</v>
      </c>
      <c r="F10320">
        <v>40</v>
      </c>
      <c r="G10320">
        <v>37</v>
      </c>
      <c r="I10320">
        <v>396</v>
      </c>
      <c r="J10320">
        <v>435</v>
      </c>
      <c r="L10320">
        <v>417</v>
      </c>
      <c r="N10320">
        <v>368</v>
      </c>
      <c r="P10320">
        <v>8</v>
      </c>
      <c r="Q10320">
        <v>18</v>
      </c>
      <c r="S10320">
        <v>28</v>
      </c>
    </row>
    <row r="10321" spans="1:19" x14ac:dyDescent="0.3">
      <c r="A10321" t="s">
        <v>20696</v>
      </c>
      <c r="B10321" s="171" t="s">
        <v>20697</v>
      </c>
      <c r="C10321" s="171" t="s">
        <v>6843</v>
      </c>
      <c r="D10321" s="171" t="s">
        <v>80</v>
      </c>
      <c r="E10321" s="11">
        <v>43647</v>
      </c>
      <c r="F10321">
        <v>4.5</v>
      </c>
      <c r="G10321">
        <v>7</v>
      </c>
      <c r="I10321">
        <v>14</v>
      </c>
      <c r="J10321">
        <v>26</v>
      </c>
      <c r="L10321">
        <v>41</v>
      </c>
      <c r="N10321">
        <v>14</v>
      </c>
      <c r="P10321">
        <v>0</v>
      </c>
      <c r="Q10321">
        <v>0</v>
      </c>
      <c r="S10321">
        <v>0</v>
      </c>
    </row>
    <row r="10322" spans="1:19" x14ac:dyDescent="0.3">
      <c r="A10322" t="s">
        <v>20698</v>
      </c>
      <c r="B10322" s="171" t="s">
        <v>20699</v>
      </c>
      <c r="C10322" s="171" t="s">
        <v>12995</v>
      </c>
      <c r="D10322" s="171" t="s">
        <v>80</v>
      </c>
      <c r="E10322" s="11">
        <v>43647</v>
      </c>
      <c r="F10322">
        <v>90.5</v>
      </c>
      <c r="G10322">
        <v>87.5</v>
      </c>
      <c r="I10322">
        <v>554</v>
      </c>
      <c r="J10322">
        <v>730</v>
      </c>
      <c r="L10322">
        <v>708</v>
      </c>
      <c r="N10322">
        <v>495</v>
      </c>
      <c r="O10322">
        <v>0.87666666666666659</v>
      </c>
      <c r="P10322">
        <v>32</v>
      </c>
      <c r="Q10322">
        <v>49</v>
      </c>
      <c r="S10322">
        <v>59</v>
      </c>
    </row>
    <row r="10323" spans="1:19" x14ac:dyDescent="0.3">
      <c r="A10323" t="s">
        <v>20700</v>
      </c>
      <c r="B10323" s="171" t="s">
        <v>20701</v>
      </c>
      <c r="C10323" s="171" t="s">
        <v>15504</v>
      </c>
      <c r="D10323" s="171" t="s">
        <v>15341</v>
      </c>
      <c r="E10323" s="11">
        <v>43647</v>
      </c>
      <c r="F10323">
        <v>5.5</v>
      </c>
      <c r="G10323">
        <v>8.5</v>
      </c>
      <c r="I10323">
        <v>26</v>
      </c>
      <c r="J10323">
        <v>28</v>
      </c>
      <c r="L10323">
        <v>48</v>
      </c>
      <c r="N10323">
        <v>23</v>
      </c>
      <c r="O10323" t="s">
        <v>16361</v>
      </c>
      <c r="P10323">
        <v>0</v>
      </c>
      <c r="Q10323">
        <v>0</v>
      </c>
      <c r="S10323">
        <v>3</v>
      </c>
    </row>
    <row r="10324" spans="1:19" x14ac:dyDescent="0.3">
      <c r="A10324" t="s">
        <v>20702</v>
      </c>
      <c r="B10324" s="171" t="s">
        <v>20703</v>
      </c>
      <c r="C10324" s="171" t="s">
        <v>104</v>
      </c>
      <c r="D10324" s="171" t="s">
        <v>4</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3">
      <c r="A10325" t="s">
        <v>20704</v>
      </c>
      <c r="B10325" s="171" t="s">
        <v>20705</v>
      </c>
      <c r="C10325" s="171" t="s">
        <v>15511</v>
      </c>
      <c r="D10325" s="171" t="s">
        <v>80</v>
      </c>
      <c r="E10325" s="11">
        <v>43647</v>
      </c>
      <c r="F10325">
        <v>27.5</v>
      </c>
      <c r="G10325">
        <v>24.5</v>
      </c>
      <c r="I10325">
        <v>93</v>
      </c>
      <c r="J10325">
        <v>158</v>
      </c>
      <c r="L10325">
        <v>141</v>
      </c>
      <c r="N10325">
        <v>78</v>
      </c>
      <c r="P10325">
        <v>9</v>
      </c>
      <c r="Q10325">
        <v>11</v>
      </c>
      <c r="S10325">
        <v>15</v>
      </c>
    </row>
    <row r="10326" spans="1:19" x14ac:dyDescent="0.3">
      <c r="A10326" t="s">
        <v>20706</v>
      </c>
      <c r="B10326" s="171" t="s">
        <v>20707</v>
      </c>
      <c r="C10326" s="171" t="s">
        <v>76</v>
      </c>
      <c r="D10326" s="171" t="s">
        <v>80</v>
      </c>
      <c r="E10326" s="11">
        <v>43647</v>
      </c>
      <c r="F10326">
        <v>0</v>
      </c>
      <c r="G10326">
        <v>0</v>
      </c>
      <c r="I10326">
        <v>0</v>
      </c>
      <c r="J10326">
        <v>0</v>
      </c>
      <c r="L10326">
        <v>0</v>
      </c>
      <c r="N10326">
        <v>0</v>
      </c>
      <c r="P10326">
        <v>0</v>
      </c>
      <c r="Q10326">
        <v>0</v>
      </c>
      <c r="S10326">
        <v>0</v>
      </c>
    </row>
    <row r="10327" spans="1:19" x14ac:dyDescent="0.3">
      <c r="A10327" t="s">
        <v>20708</v>
      </c>
      <c r="B10327" s="171" t="s">
        <v>20709</v>
      </c>
      <c r="C10327" s="171" t="s">
        <v>10522</v>
      </c>
      <c r="D10327" s="171" t="s">
        <v>4</v>
      </c>
      <c r="E10327" s="11">
        <v>43647</v>
      </c>
      <c r="F10327">
        <v>0</v>
      </c>
      <c r="G10327">
        <v>0</v>
      </c>
      <c r="I10327">
        <v>0</v>
      </c>
      <c r="J10327">
        <v>0</v>
      </c>
      <c r="L10327">
        <v>0</v>
      </c>
      <c r="N10327">
        <v>0</v>
      </c>
      <c r="P10327">
        <v>0</v>
      </c>
      <c r="Q10327">
        <v>0</v>
      </c>
      <c r="S10327">
        <v>0</v>
      </c>
    </row>
    <row r="10328" spans="1:19" x14ac:dyDescent="0.3">
      <c r="A10328" t="s">
        <v>20710</v>
      </c>
      <c r="B10328" s="171" t="s">
        <v>20711</v>
      </c>
      <c r="C10328" s="171" t="s">
        <v>79</v>
      </c>
      <c r="D10328" s="171" t="s">
        <v>4</v>
      </c>
      <c r="E10328" s="11">
        <v>43647</v>
      </c>
      <c r="F10328">
        <v>0</v>
      </c>
      <c r="G10328">
        <v>0</v>
      </c>
      <c r="I10328">
        <v>0</v>
      </c>
      <c r="J10328">
        <v>0</v>
      </c>
      <c r="L10328">
        <v>0</v>
      </c>
      <c r="N10328">
        <v>0</v>
      </c>
      <c r="P10328">
        <v>0</v>
      </c>
      <c r="Q10328">
        <v>0</v>
      </c>
      <c r="S10328">
        <v>0</v>
      </c>
    </row>
    <row r="10329" spans="1:19" x14ac:dyDescent="0.3">
      <c r="A10329" t="s">
        <v>20712</v>
      </c>
      <c r="B10329" s="171" t="s">
        <v>20713</v>
      </c>
      <c r="C10329" s="171" t="s">
        <v>86</v>
      </c>
      <c r="D10329" s="171" t="s">
        <v>4</v>
      </c>
      <c r="E10329" s="11">
        <v>43647</v>
      </c>
      <c r="F10329">
        <v>10.5</v>
      </c>
      <c r="G10329">
        <v>13</v>
      </c>
      <c r="I10329">
        <v>36</v>
      </c>
      <c r="J10329">
        <v>77</v>
      </c>
      <c r="L10329">
        <v>82</v>
      </c>
      <c r="N10329">
        <v>20</v>
      </c>
      <c r="O10329">
        <v>0.87666666666666659</v>
      </c>
      <c r="P10329">
        <v>13</v>
      </c>
      <c r="Q10329">
        <v>18</v>
      </c>
      <c r="S10329">
        <v>16</v>
      </c>
    </row>
    <row r="10330" spans="1:19" x14ac:dyDescent="0.3">
      <c r="A10330" t="s">
        <v>20714</v>
      </c>
      <c r="B10330" s="171" t="s">
        <v>20715</v>
      </c>
      <c r="C10330" s="171" t="s">
        <v>89</v>
      </c>
      <c r="D10330" s="171" t="s">
        <v>4</v>
      </c>
      <c r="E10330" s="11">
        <v>43647</v>
      </c>
      <c r="F10330">
        <v>8</v>
      </c>
      <c r="G10330">
        <v>6</v>
      </c>
      <c r="I10330">
        <v>15</v>
      </c>
      <c r="J10330">
        <v>34</v>
      </c>
      <c r="L10330">
        <v>27</v>
      </c>
      <c r="N10330">
        <v>15</v>
      </c>
      <c r="P10330">
        <v>2</v>
      </c>
      <c r="Q10330">
        <v>2</v>
      </c>
      <c r="S10330">
        <v>0</v>
      </c>
    </row>
    <row r="10331" spans="1:19" x14ac:dyDescent="0.3">
      <c r="A10331" t="s">
        <v>20716</v>
      </c>
      <c r="B10331" s="171" t="s">
        <v>20717</v>
      </c>
      <c r="C10331" s="171" t="s">
        <v>92</v>
      </c>
      <c r="D10331" s="171" t="s">
        <v>4</v>
      </c>
      <c r="E10331" s="11">
        <v>43647</v>
      </c>
      <c r="F10331">
        <v>0</v>
      </c>
      <c r="G10331">
        <v>0</v>
      </c>
      <c r="I10331">
        <v>0</v>
      </c>
      <c r="J10331">
        <v>0</v>
      </c>
      <c r="L10331">
        <v>0</v>
      </c>
      <c r="N10331">
        <v>0</v>
      </c>
      <c r="P10331">
        <v>0</v>
      </c>
      <c r="Q10331">
        <v>0</v>
      </c>
      <c r="S10331">
        <v>0</v>
      </c>
    </row>
    <row r="10332" spans="1:19" x14ac:dyDescent="0.3">
      <c r="A10332" t="s">
        <v>20718</v>
      </c>
      <c r="B10332" s="171" t="s">
        <v>20719</v>
      </c>
      <c r="C10332" s="171" t="s">
        <v>19659</v>
      </c>
      <c r="D10332" s="171" t="s">
        <v>4</v>
      </c>
      <c r="E10332" s="11">
        <v>43647</v>
      </c>
      <c r="F10332">
        <v>0</v>
      </c>
      <c r="G10332">
        <v>0</v>
      </c>
      <c r="I10332">
        <v>0</v>
      </c>
      <c r="J10332">
        <v>0</v>
      </c>
      <c r="L10332">
        <v>0</v>
      </c>
      <c r="N10332">
        <v>0</v>
      </c>
      <c r="P10332">
        <v>0</v>
      </c>
      <c r="Q10332">
        <v>0</v>
      </c>
      <c r="S10332">
        <v>0</v>
      </c>
    </row>
    <row r="10333" spans="1:19" x14ac:dyDescent="0.3">
      <c r="A10333" t="s">
        <v>20720</v>
      </c>
      <c r="B10333" s="171" t="s">
        <v>20721</v>
      </c>
      <c r="C10333" s="171" t="s">
        <v>98</v>
      </c>
      <c r="D10333" s="171" t="s">
        <v>4</v>
      </c>
      <c r="E10333" s="11">
        <v>43647</v>
      </c>
      <c r="F10333">
        <v>17.5</v>
      </c>
      <c r="G10333">
        <v>15.5</v>
      </c>
      <c r="I10333">
        <v>52</v>
      </c>
      <c r="J10333">
        <v>100</v>
      </c>
      <c r="L10333">
        <v>89</v>
      </c>
      <c r="N10333">
        <v>43</v>
      </c>
      <c r="P10333">
        <v>4</v>
      </c>
      <c r="Q10333">
        <v>4</v>
      </c>
      <c r="S10333">
        <v>9</v>
      </c>
    </row>
    <row r="10334" spans="1:19" x14ac:dyDescent="0.3">
      <c r="A10334" t="s">
        <v>20722</v>
      </c>
      <c r="B10334" s="171" t="s">
        <v>20723</v>
      </c>
      <c r="C10334" s="171" t="s">
        <v>101</v>
      </c>
      <c r="D10334" s="171" t="s">
        <v>4</v>
      </c>
      <c r="E10334" s="11">
        <v>43647</v>
      </c>
      <c r="F10334">
        <v>40</v>
      </c>
      <c r="G10334">
        <v>37</v>
      </c>
      <c r="I10334">
        <v>396</v>
      </c>
      <c r="J10334">
        <v>435</v>
      </c>
      <c r="L10334">
        <v>417</v>
      </c>
      <c r="N10334">
        <v>368</v>
      </c>
      <c r="P10334">
        <v>8</v>
      </c>
      <c r="Q10334">
        <v>18</v>
      </c>
      <c r="S10334">
        <v>28</v>
      </c>
    </row>
    <row r="10335" spans="1:19" x14ac:dyDescent="0.3">
      <c r="A10335" t="s">
        <v>20724</v>
      </c>
      <c r="B10335" s="171" t="s">
        <v>20725</v>
      </c>
      <c r="C10335" s="171" t="s">
        <v>6843</v>
      </c>
      <c r="D10335" s="171" t="s">
        <v>4</v>
      </c>
      <c r="E10335" s="11">
        <v>43647</v>
      </c>
      <c r="F10335">
        <v>4.5</v>
      </c>
      <c r="G10335">
        <v>7</v>
      </c>
      <c r="I10335">
        <v>14</v>
      </c>
      <c r="J10335">
        <v>26</v>
      </c>
      <c r="L10335">
        <v>41</v>
      </c>
      <c r="N10335">
        <v>14</v>
      </c>
      <c r="P10335">
        <v>0</v>
      </c>
      <c r="Q10335">
        <v>0</v>
      </c>
      <c r="S10335">
        <v>0</v>
      </c>
    </row>
    <row r="10336" spans="1:19" x14ac:dyDescent="0.3">
      <c r="A10336" t="s">
        <v>20726</v>
      </c>
      <c r="B10336" s="171" t="s">
        <v>20727</v>
      </c>
      <c r="C10336" s="171" t="s">
        <v>18229</v>
      </c>
      <c r="D10336" s="171" t="s">
        <v>80</v>
      </c>
      <c r="E10336" s="11">
        <v>43647</v>
      </c>
      <c r="F10336">
        <v>2</v>
      </c>
      <c r="G10336">
        <v>3</v>
      </c>
      <c r="I10336">
        <v>3</v>
      </c>
      <c r="J10336">
        <v>16</v>
      </c>
      <c r="L10336">
        <v>18</v>
      </c>
      <c r="N10336">
        <v>3</v>
      </c>
      <c r="O10336">
        <v>0.57999999999999996</v>
      </c>
      <c r="P10336">
        <v>2</v>
      </c>
      <c r="Q10336">
        <v>5</v>
      </c>
      <c r="S10336">
        <v>0</v>
      </c>
    </row>
    <row r="10337" spans="1:19" x14ac:dyDescent="0.3">
      <c r="A10337" t="s">
        <v>20728</v>
      </c>
      <c r="B10337" s="171" t="s">
        <v>20729</v>
      </c>
      <c r="C10337" s="171" t="s">
        <v>18126</v>
      </c>
      <c r="D10337" s="171" t="s">
        <v>4</v>
      </c>
      <c r="E10337" s="11">
        <v>43647</v>
      </c>
      <c r="F10337">
        <v>2</v>
      </c>
      <c r="G10337">
        <v>3</v>
      </c>
      <c r="I10337">
        <v>3</v>
      </c>
      <c r="J10337">
        <v>16</v>
      </c>
      <c r="L10337">
        <v>18</v>
      </c>
      <c r="N10337">
        <v>3</v>
      </c>
      <c r="P10337">
        <v>2</v>
      </c>
      <c r="Q10337">
        <v>5</v>
      </c>
      <c r="S10337">
        <v>0</v>
      </c>
    </row>
    <row r="10338" spans="1:19" x14ac:dyDescent="0.3">
      <c r="A10338" t="s">
        <v>20730</v>
      </c>
      <c r="B10338" s="171" t="s">
        <v>20731</v>
      </c>
      <c r="C10338" s="171" t="s">
        <v>107</v>
      </c>
      <c r="D10338" s="171" t="s">
        <v>80</v>
      </c>
      <c r="E10338" s="11">
        <v>43647</v>
      </c>
      <c r="F10338">
        <v>15</v>
      </c>
      <c r="G10338">
        <v>13.5</v>
      </c>
      <c r="I10338">
        <v>152</v>
      </c>
      <c r="J10338">
        <v>127</v>
      </c>
      <c r="L10338">
        <v>113</v>
      </c>
      <c r="N10338">
        <v>142</v>
      </c>
      <c r="P10338">
        <v>0</v>
      </c>
      <c r="Q10338">
        <v>0</v>
      </c>
      <c r="S10338">
        <v>10</v>
      </c>
    </row>
    <row r="10339" spans="1:19" x14ac:dyDescent="0.3">
      <c r="A10339" t="s">
        <v>20732</v>
      </c>
      <c r="B10339" s="171" t="s">
        <v>20733</v>
      </c>
      <c r="C10339" s="171" t="s">
        <v>113</v>
      </c>
      <c r="D10339" s="171" t="s">
        <v>4</v>
      </c>
      <c r="E10339" s="11">
        <v>43647</v>
      </c>
      <c r="F10339">
        <v>5</v>
      </c>
      <c r="G10339">
        <v>4.5</v>
      </c>
      <c r="I10339">
        <v>26</v>
      </c>
      <c r="J10339">
        <v>29</v>
      </c>
      <c r="L10339">
        <v>26</v>
      </c>
      <c r="N10339">
        <v>24</v>
      </c>
      <c r="P10339">
        <v>0</v>
      </c>
      <c r="Q10339">
        <v>0</v>
      </c>
      <c r="S10339">
        <v>2</v>
      </c>
    </row>
    <row r="10340" spans="1:19" x14ac:dyDescent="0.3">
      <c r="A10340" t="s">
        <v>20734</v>
      </c>
      <c r="B10340" s="171" t="s">
        <v>20735</v>
      </c>
      <c r="C10340" s="171" t="s">
        <v>116</v>
      </c>
      <c r="D10340" s="171" t="s">
        <v>4</v>
      </c>
      <c r="E10340" s="11">
        <v>43647</v>
      </c>
      <c r="F10340">
        <v>8</v>
      </c>
      <c r="G10340">
        <v>5</v>
      </c>
      <c r="I10340">
        <v>113</v>
      </c>
      <c r="J10340">
        <v>88</v>
      </c>
      <c r="L10340">
        <v>64</v>
      </c>
      <c r="N10340">
        <v>106</v>
      </c>
      <c r="P10340">
        <v>0</v>
      </c>
      <c r="Q10340">
        <v>0</v>
      </c>
      <c r="S10340">
        <v>7</v>
      </c>
    </row>
    <row r="10341" spans="1:19" x14ac:dyDescent="0.3">
      <c r="A10341" t="s">
        <v>20736</v>
      </c>
      <c r="B10341" s="171" t="s">
        <v>20737</v>
      </c>
      <c r="C10341" s="171" t="s">
        <v>9887</v>
      </c>
      <c r="D10341" s="171" t="s">
        <v>80</v>
      </c>
      <c r="E10341" s="11">
        <v>43647</v>
      </c>
      <c r="F10341">
        <v>0</v>
      </c>
      <c r="G10341">
        <v>0</v>
      </c>
      <c r="I10341">
        <v>0</v>
      </c>
      <c r="J10341">
        <v>0</v>
      </c>
      <c r="L10341">
        <v>0</v>
      </c>
      <c r="N10341">
        <v>0</v>
      </c>
      <c r="P10341">
        <v>0</v>
      </c>
      <c r="Q10341">
        <v>0</v>
      </c>
      <c r="S10341">
        <v>0</v>
      </c>
    </row>
    <row r="10342" spans="1:19" x14ac:dyDescent="0.3">
      <c r="A10342" t="s">
        <v>20738</v>
      </c>
      <c r="B10342" s="171" t="s">
        <v>20739</v>
      </c>
      <c r="C10342" s="171" t="s">
        <v>9862</v>
      </c>
      <c r="D10342" s="171" t="s">
        <v>4</v>
      </c>
      <c r="E10342" s="11">
        <v>43647</v>
      </c>
      <c r="F10342">
        <v>0</v>
      </c>
      <c r="G10342">
        <v>0</v>
      </c>
      <c r="I10342">
        <v>0</v>
      </c>
      <c r="J10342">
        <v>0</v>
      </c>
      <c r="L10342">
        <v>0</v>
      </c>
      <c r="N10342">
        <v>0</v>
      </c>
      <c r="P10342">
        <v>0</v>
      </c>
      <c r="Q10342">
        <v>0</v>
      </c>
      <c r="S10342">
        <v>0</v>
      </c>
    </row>
    <row r="10343" spans="1:19" x14ac:dyDescent="0.3">
      <c r="A10343" t="s">
        <v>20740</v>
      </c>
      <c r="B10343" s="171" t="s">
        <v>20741</v>
      </c>
      <c r="C10343" s="171" t="s">
        <v>10525</v>
      </c>
      <c r="D10343" s="171" t="s">
        <v>4</v>
      </c>
      <c r="E10343" s="11">
        <v>43647</v>
      </c>
      <c r="F10343">
        <v>0</v>
      </c>
      <c r="G10343">
        <v>0</v>
      </c>
      <c r="I10343">
        <v>0</v>
      </c>
      <c r="J10343">
        <v>0</v>
      </c>
      <c r="L10343">
        <v>0</v>
      </c>
      <c r="N10343">
        <v>0</v>
      </c>
      <c r="P10343">
        <v>0</v>
      </c>
      <c r="Q10343">
        <v>0</v>
      </c>
      <c r="S10343">
        <v>0</v>
      </c>
    </row>
    <row r="10344" spans="1:19" x14ac:dyDescent="0.3">
      <c r="A10344" t="s">
        <v>20742</v>
      </c>
      <c r="B10344" s="171" t="s">
        <v>20743</v>
      </c>
      <c r="C10344" s="171" t="s">
        <v>11260</v>
      </c>
      <c r="D10344" s="171" t="s">
        <v>80</v>
      </c>
      <c r="E10344" s="11">
        <v>43647</v>
      </c>
      <c r="F10344">
        <v>0</v>
      </c>
      <c r="G10344">
        <v>0</v>
      </c>
      <c r="I10344">
        <v>0</v>
      </c>
      <c r="J10344">
        <v>0</v>
      </c>
      <c r="L10344">
        <v>0</v>
      </c>
      <c r="N10344">
        <v>0</v>
      </c>
      <c r="P10344">
        <v>0</v>
      </c>
      <c r="Q10344">
        <v>0</v>
      </c>
      <c r="S10344">
        <v>0</v>
      </c>
    </row>
    <row r="10345" spans="1:19" x14ac:dyDescent="0.3">
      <c r="A10345" t="s">
        <v>20744</v>
      </c>
      <c r="B10345" s="171" t="s">
        <v>20745</v>
      </c>
      <c r="C10345" s="171" t="s">
        <v>10528</v>
      </c>
      <c r="D10345" s="171" t="s">
        <v>4</v>
      </c>
      <c r="E10345" s="11">
        <v>43647</v>
      </c>
      <c r="F10345">
        <v>0</v>
      </c>
      <c r="G10345">
        <v>0</v>
      </c>
      <c r="I10345">
        <v>0</v>
      </c>
      <c r="J10345">
        <v>0</v>
      </c>
      <c r="L10345">
        <v>0</v>
      </c>
      <c r="N10345">
        <v>0</v>
      </c>
      <c r="P10345">
        <v>0</v>
      </c>
      <c r="Q10345">
        <v>0</v>
      </c>
      <c r="S10345">
        <v>0</v>
      </c>
    </row>
    <row r="10346" spans="1:19" x14ac:dyDescent="0.3">
      <c r="A10346" t="s">
        <v>20746</v>
      </c>
      <c r="B10346" s="171" t="s">
        <v>20747</v>
      </c>
      <c r="C10346" s="171" t="s">
        <v>119</v>
      </c>
      <c r="D10346" s="171" t="s">
        <v>4</v>
      </c>
      <c r="E10346" s="11">
        <v>43647</v>
      </c>
      <c r="F10346">
        <v>0</v>
      </c>
      <c r="G10346">
        <v>0</v>
      </c>
      <c r="I10346">
        <v>0</v>
      </c>
      <c r="J10346">
        <v>0</v>
      </c>
      <c r="L10346">
        <v>0</v>
      </c>
      <c r="N10346">
        <v>0</v>
      </c>
      <c r="P10346">
        <v>0</v>
      </c>
      <c r="Q10346">
        <v>0</v>
      </c>
      <c r="S10346">
        <v>0</v>
      </c>
    </row>
    <row r="10347" spans="1:19" x14ac:dyDescent="0.3">
      <c r="A10347" t="s">
        <v>20748</v>
      </c>
      <c r="B10347" s="171" t="s">
        <v>20749</v>
      </c>
      <c r="C10347" s="171" t="s">
        <v>122</v>
      </c>
      <c r="D10347" s="171" t="s">
        <v>80</v>
      </c>
      <c r="E10347" s="11">
        <v>43647</v>
      </c>
      <c r="F10347">
        <v>0</v>
      </c>
      <c r="G10347">
        <v>0</v>
      </c>
      <c r="I10347">
        <v>0</v>
      </c>
      <c r="J10347">
        <v>0</v>
      </c>
      <c r="L10347">
        <v>0</v>
      </c>
      <c r="N10347">
        <v>0</v>
      </c>
      <c r="P10347">
        <v>0</v>
      </c>
      <c r="Q10347">
        <v>0</v>
      </c>
      <c r="S10347">
        <v>0</v>
      </c>
    </row>
    <row r="10348" spans="1:19" x14ac:dyDescent="0.3">
      <c r="A10348" t="s">
        <v>20750</v>
      </c>
      <c r="B10348" s="171" t="s">
        <v>20751</v>
      </c>
      <c r="C10348" s="171" t="s">
        <v>125</v>
      </c>
      <c r="D10348" s="171" t="s">
        <v>80</v>
      </c>
      <c r="E10348" s="11">
        <v>43647</v>
      </c>
      <c r="F10348">
        <v>0</v>
      </c>
      <c r="G10348">
        <v>0</v>
      </c>
      <c r="I10348">
        <v>0</v>
      </c>
      <c r="J10348">
        <v>0</v>
      </c>
      <c r="L10348">
        <v>0</v>
      </c>
      <c r="N10348">
        <v>0</v>
      </c>
      <c r="O10348" t="e">
        <v>#DIV/0!</v>
      </c>
      <c r="P10348">
        <v>0</v>
      </c>
      <c r="Q10348">
        <v>0</v>
      </c>
      <c r="S10348">
        <v>0</v>
      </c>
    </row>
    <row r="10349" spans="1:19" x14ac:dyDescent="0.3">
      <c r="A10349" t="s">
        <v>20752</v>
      </c>
      <c r="B10349" s="171" t="s">
        <v>20753</v>
      </c>
      <c r="C10349" s="171" t="s">
        <v>128</v>
      </c>
      <c r="D10349" s="171" t="s">
        <v>4</v>
      </c>
      <c r="E10349" s="11">
        <v>43647</v>
      </c>
      <c r="F10349">
        <v>0</v>
      </c>
      <c r="G10349">
        <v>0</v>
      </c>
      <c r="I10349">
        <v>0</v>
      </c>
      <c r="J10349">
        <v>0</v>
      </c>
      <c r="L10349">
        <v>0</v>
      </c>
      <c r="N10349">
        <v>0</v>
      </c>
      <c r="P10349">
        <v>0</v>
      </c>
      <c r="Q10349">
        <v>0</v>
      </c>
      <c r="S10349">
        <v>0</v>
      </c>
    </row>
    <row r="10350" spans="1:19" x14ac:dyDescent="0.3">
      <c r="A10350" t="s">
        <v>20754</v>
      </c>
      <c r="B10350" s="171" t="s">
        <v>20755</v>
      </c>
      <c r="C10350" s="171" t="s">
        <v>131</v>
      </c>
      <c r="D10350" s="171" t="s">
        <v>4</v>
      </c>
      <c r="E10350" s="11">
        <v>43647</v>
      </c>
      <c r="F10350">
        <v>0</v>
      </c>
      <c r="G10350">
        <v>0</v>
      </c>
      <c r="I10350">
        <v>0</v>
      </c>
      <c r="J10350">
        <v>0</v>
      </c>
      <c r="L10350">
        <v>0</v>
      </c>
      <c r="N10350">
        <v>0</v>
      </c>
      <c r="P10350">
        <v>0</v>
      </c>
      <c r="Q10350">
        <v>0</v>
      </c>
      <c r="S10350">
        <v>0</v>
      </c>
    </row>
    <row r="10351" spans="1:19" x14ac:dyDescent="0.3">
      <c r="A10351" t="s">
        <v>20756</v>
      </c>
      <c r="B10351" s="171" t="s">
        <v>20757</v>
      </c>
      <c r="C10351" s="171" t="s">
        <v>10531</v>
      </c>
      <c r="D10351" s="171" t="s">
        <v>4</v>
      </c>
      <c r="E10351" s="11">
        <v>43647</v>
      </c>
      <c r="F10351">
        <v>0</v>
      </c>
      <c r="G10351">
        <v>0</v>
      </c>
      <c r="I10351">
        <v>0</v>
      </c>
      <c r="J10351">
        <v>0</v>
      </c>
      <c r="L10351">
        <v>0</v>
      </c>
      <c r="N10351">
        <v>0</v>
      </c>
      <c r="P10351">
        <v>0</v>
      </c>
      <c r="Q10351">
        <v>0</v>
      </c>
      <c r="S10351">
        <v>0</v>
      </c>
    </row>
    <row r="10352" spans="1:19" x14ac:dyDescent="0.3">
      <c r="A10352" t="s">
        <v>20758</v>
      </c>
      <c r="B10352" s="171" t="s">
        <v>20759</v>
      </c>
      <c r="C10352" s="171" t="s">
        <v>137</v>
      </c>
      <c r="D10352" s="171" t="s">
        <v>80</v>
      </c>
      <c r="E10352" s="11">
        <v>43647</v>
      </c>
      <c r="F10352">
        <v>6</v>
      </c>
      <c r="G10352">
        <v>6</v>
      </c>
      <c r="I10352">
        <v>49</v>
      </c>
      <c r="J10352">
        <v>66</v>
      </c>
      <c r="L10352">
        <v>66</v>
      </c>
      <c r="N10352">
        <v>49</v>
      </c>
      <c r="P10352">
        <v>0</v>
      </c>
      <c r="Q10352">
        <v>0</v>
      </c>
      <c r="S10352">
        <v>0</v>
      </c>
    </row>
    <row r="10353" spans="1:20" x14ac:dyDescent="0.3">
      <c r="A10353" t="s">
        <v>20760</v>
      </c>
      <c r="B10353" s="171" t="s">
        <v>20761</v>
      </c>
      <c r="C10353" s="171" t="s">
        <v>140</v>
      </c>
      <c r="D10353" s="171" t="s">
        <v>4</v>
      </c>
      <c r="E10353" s="11">
        <v>43647</v>
      </c>
      <c r="F10353">
        <v>6</v>
      </c>
      <c r="G10353">
        <v>6</v>
      </c>
      <c r="I10353">
        <v>49</v>
      </c>
      <c r="J10353">
        <v>66</v>
      </c>
      <c r="L10353">
        <v>66</v>
      </c>
      <c r="N10353">
        <v>49</v>
      </c>
      <c r="P10353">
        <v>0</v>
      </c>
      <c r="Q10353">
        <v>0</v>
      </c>
      <c r="S10353">
        <v>0</v>
      </c>
    </row>
    <row r="10354" spans="1:20" x14ac:dyDescent="0.3">
      <c r="A10354" t="s">
        <v>20762</v>
      </c>
      <c r="B10354" s="171" t="s">
        <v>20763</v>
      </c>
      <c r="C10354" s="171" t="s">
        <v>8615</v>
      </c>
      <c r="D10354" s="171" t="s">
        <v>80</v>
      </c>
      <c r="E10354" s="11">
        <v>43647</v>
      </c>
      <c r="F10354">
        <v>0</v>
      </c>
      <c r="G10354">
        <v>0</v>
      </c>
      <c r="I10354">
        <v>0</v>
      </c>
      <c r="J10354">
        <v>0</v>
      </c>
      <c r="L10354">
        <v>0</v>
      </c>
      <c r="N10354">
        <v>0</v>
      </c>
      <c r="P10354">
        <v>0</v>
      </c>
      <c r="Q10354">
        <v>0</v>
      </c>
      <c r="S10354">
        <v>0</v>
      </c>
    </row>
    <row r="10355" spans="1:20" x14ac:dyDescent="0.3">
      <c r="A10355" t="s">
        <v>20764</v>
      </c>
      <c r="B10355" s="171" t="s">
        <v>20765</v>
      </c>
      <c r="C10355" s="171" t="s">
        <v>8590</v>
      </c>
      <c r="D10355" s="171" t="s">
        <v>4</v>
      </c>
      <c r="E10355" s="11">
        <v>43647</v>
      </c>
      <c r="F10355">
        <v>0</v>
      </c>
      <c r="G10355">
        <v>0</v>
      </c>
      <c r="I10355">
        <v>0</v>
      </c>
      <c r="J10355">
        <v>0</v>
      </c>
      <c r="L10355">
        <v>0</v>
      </c>
      <c r="N10355">
        <v>0</v>
      </c>
      <c r="P10355">
        <v>0</v>
      </c>
      <c r="Q10355">
        <v>0</v>
      </c>
      <c r="S10355">
        <v>0</v>
      </c>
    </row>
    <row r="10356" spans="1:20" x14ac:dyDescent="0.3">
      <c r="A10356" t="s">
        <v>20766</v>
      </c>
      <c r="B10356" s="171" t="s">
        <v>20767</v>
      </c>
      <c r="C10356" s="171" t="s">
        <v>18252</v>
      </c>
      <c r="D10356" s="171" t="s">
        <v>80</v>
      </c>
      <c r="E10356" s="11">
        <v>43647</v>
      </c>
      <c r="F10356">
        <v>4</v>
      </c>
      <c r="G10356">
        <v>3</v>
      </c>
      <c r="I10356">
        <v>2</v>
      </c>
      <c r="J10356">
        <v>17</v>
      </c>
      <c r="L10356">
        <v>12</v>
      </c>
      <c r="N10356">
        <v>2</v>
      </c>
      <c r="P10356">
        <v>0</v>
      </c>
      <c r="Q10356">
        <v>0</v>
      </c>
      <c r="S10356">
        <v>0</v>
      </c>
    </row>
    <row r="10357" spans="1:20" x14ac:dyDescent="0.3">
      <c r="A10357" t="s">
        <v>20768</v>
      </c>
      <c r="B10357" s="171" t="s">
        <v>20769</v>
      </c>
      <c r="C10357" s="171" t="s">
        <v>18137</v>
      </c>
      <c r="D10357" s="171" t="s">
        <v>4</v>
      </c>
      <c r="E10357" s="11">
        <v>43647</v>
      </c>
      <c r="F10357">
        <v>4</v>
      </c>
      <c r="G10357">
        <v>3</v>
      </c>
      <c r="I10357">
        <v>2</v>
      </c>
      <c r="J10357">
        <v>17</v>
      </c>
      <c r="L10357">
        <v>12</v>
      </c>
      <c r="N10357">
        <v>2</v>
      </c>
      <c r="P10357">
        <v>0</v>
      </c>
      <c r="Q10357">
        <v>0</v>
      </c>
      <c r="S10357">
        <v>0</v>
      </c>
    </row>
    <row r="10358" spans="1:20" x14ac:dyDescent="0.3">
      <c r="A10358" t="s">
        <v>20770</v>
      </c>
      <c r="B10358" s="171" t="s">
        <v>20771</v>
      </c>
      <c r="C10358" s="171" t="s">
        <v>167</v>
      </c>
      <c r="D10358" s="171" t="s">
        <v>80</v>
      </c>
      <c r="E10358" s="11">
        <v>43647</v>
      </c>
      <c r="F10358">
        <v>6</v>
      </c>
      <c r="G10358">
        <v>7.5</v>
      </c>
      <c r="I10358">
        <v>34</v>
      </c>
      <c r="J10358">
        <v>55</v>
      </c>
      <c r="L10358">
        <v>73</v>
      </c>
      <c r="N10358">
        <v>34</v>
      </c>
      <c r="P10358">
        <v>0</v>
      </c>
      <c r="Q10358">
        <v>4</v>
      </c>
      <c r="S10358">
        <v>0</v>
      </c>
    </row>
    <row r="10359" spans="1:20" x14ac:dyDescent="0.3">
      <c r="A10359" t="s">
        <v>20772</v>
      </c>
      <c r="B10359" s="171" t="s">
        <v>20773</v>
      </c>
      <c r="C10359" s="171" t="s">
        <v>16557</v>
      </c>
      <c r="D10359" s="171" t="s">
        <v>4</v>
      </c>
      <c r="E10359" s="11">
        <v>43647</v>
      </c>
      <c r="F10359">
        <v>2</v>
      </c>
      <c r="G10359">
        <v>2</v>
      </c>
      <c r="I10359">
        <v>2</v>
      </c>
      <c r="J10359">
        <v>11</v>
      </c>
      <c r="L10359">
        <v>11</v>
      </c>
      <c r="N10359">
        <v>2</v>
      </c>
      <c r="P10359">
        <v>0</v>
      </c>
      <c r="Q10359">
        <v>0</v>
      </c>
      <c r="S10359">
        <v>0</v>
      </c>
    </row>
    <row r="10360" spans="1:20" x14ac:dyDescent="0.3">
      <c r="A10360" t="s">
        <v>20774</v>
      </c>
      <c r="B10360" s="171" t="s">
        <v>20775</v>
      </c>
      <c r="C10360" s="171" t="s">
        <v>170</v>
      </c>
      <c r="D10360" s="171" t="s">
        <v>4</v>
      </c>
      <c r="E10360" s="11">
        <v>43647</v>
      </c>
      <c r="F10360">
        <v>4</v>
      </c>
      <c r="G10360">
        <v>5.5</v>
      </c>
      <c r="I10360">
        <v>32</v>
      </c>
      <c r="J10360">
        <v>44</v>
      </c>
      <c r="L10360">
        <v>62</v>
      </c>
      <c r="N10360">
        <v>32</v>
      </c>
      <c r="P10360">
        <v>0</v>
      </c>
      <c r="Q10360">
        <v>4</v>
      </c>
      <c r="S10360">
        <v>0</v>
      </c>
    </row>
    <row r="10361" spans="1:20" x14ac:dyDescent="0.3">
      <c r="A10361" t="s">
        <v>20776</v>
      </c>
      <c r="B10361" s="171" t="s">
        <v>20777</v>
      </c>
      <c r="C10361" s="171" t="s">
        <v>179</v>
      </c>
      <c r="D10361" s="171" t="s">
        <v>80</v>
      </c>
      <c r="E10361" s="11">
        <v>43647</v>
      </c>
      <c r="F10361">
        <v>15.5</v>
      </c>
      <c r="G10361">
        <v>11</v>
      </c>
      <c r="I10361">
        <v>129</v>
      </c>
      <c r="J10361">
        <v>148</v>
      </c>
      <c r="L10361">
        <v>106</v>
      </c>
      <c r="N10361">
        <v>120</v>
      </c>
      <c r="P10361">
        <v>3</v>
      </c>
      <c r="Q10361">
        <v>8</v>
      </c>
      <c r="S10361">
        <v>9</v>
      </c>
    </row>
    <row r="10362" spans="1:20" x14ac:dyDescent="0.3">
      <c r="A10362" t="s">
        <v>20778</v>
      </c>
      <c r="B10362" s="171" t="s">
        <v>20779</v>
      </c>
      <c r="C10362" s="171" t="s">
        <v>18140</v>
      </c>
      <c r="D10362" s="171" t="s">
        <v>4</v>
      </c>
      <c r="E10362" s="11">
        <v>43647</v>
      </c>
      <c r="F10362">
        <v>4</v>
      </c>
      <c r="G10362">
        <v>3</v>
      </c>
      <c r="I10362">
        <v>13</v>
      </c>
      <c r="J10362">
        <v>17</v>
      </c>
      <c r="L10362">
        <v>15</v>
      </c>
      <c r="N10362">
        <v>13</v>
      </c>
      <c r="P10362">
        <v>2</v>
      </c>
      <c r="Q10362">
        <v>2</v>
      </c>
      <c r="S10362">
        <v>0</v>
      </c>
    </row>
    <row r="10363" spans="1:20" x14ac:dyDescent="0.3">
      <c r="A10363" t="s">
        <v>20780</v>
      </c>
      <c r="B10363" s="171" t="s">
        <v>20781</v>
      </c>
      <c r="C10363" s="171" t="s">
        <v>182</v>
      </c>
      <c r="D10363" s="171" t="s">
        <v>4</v>
      </c>
      <c r="E10363" s="11">
        <v>43647</v>
      </c>
      <c r="F10363">
        <v>11.5</v>
      </c>
      <c r="G10363">
        <v>8</v>
      </c>
      <c r="I10363">
        <v>116</v>
      </c>
      <c r="J10363">
        <v>131</v>
      </c>
      <c r="L10363">
        <v>91</v>
      </c>
      <c r="N10363">
        <v>107</v>
      </c>
      <c r="P10363">
        <v>1</v>
      </c>
      <c r="Q10363">
        <v>6</v>
      </c>
      <c r="S10363">
        <v>9</v>
      </c>
      <c r="T10363">
        <v>0</v>
      </c>
    </row>
    <row r="10364" spans="1:20" x14ac:dyDescent="0.3">
      <c r="A10364" t="s">
        <v>20782</v>
      </c>
      <c r="B10364" s="171" t="s">
        <v>20783</v>
      </c>
      <c r="C10364" s="171" t="s">
        <v>185</v>
      </c>
      <c r="D10364" s="171" t="s">
        <v>80</v>
      </c>
      <c r="E10364" s="11">
        <v>43647</v>
      </c>
      <c r="F10364">
        <v>9</v>
      </c>
      <c r="G10364">
        <v>11.5</v>
      </c>
      <c r="I10364">
        <v>22</v>
      </c>
      <c r="J10364">
        <v>52</v>
      </c>
      <c r="L10364">
        <v>67</v>
      </c>
      <c r="N10364">
        <v>20</v>
      </c>
      <c r="P10364">
        <v>1</v>
      </c>
      <c r="Q10364">
        <v>1</v>
      </c>
      <c r="S10364">
        <v>2</v>
      </c>
      <c r="T10364">
        <v>0</v>
      </c>
    </row>
    <row r="10365" spans="1:20" x14ac:dyDescent="0.3">
      <c r="A10365" t="s">
        <v>20784</v>
      </c>
      <c r="B10365" s="171" t="s">
        <v>20785</v>
      </c>
      <c r="C10365" s="171" t="s">
        <v>188</v>
      </c>
      <c r="D10365" s="171" t="s">
        <v>4</v>
      </c>
      <c r="E10365" s="11">
        <v>43647</v>
      </c>
      <c r="F10365">
        <v>6</v>
      </c>
      <c r="G10365">
        <v>6</v>
      </c>
      <c r="I10365">
        <v>16</v>
      </c>
      <c r="J10365">
        <v>35</v>
      </c>
      <c r="L10365">
        <v>35</v>
      </c>
      <c r="N10365">
        <v>14</v>
      </c>
      <c r="P10365">
        <v>1</v>
      </c>
      <c r="Q10365">
        <v>1</v>
      </c>
      <c r="S10365">
        <v>2</v>
      </c>
      <c r="T10365">
        <v>0.82499999999999996</v>
      </c>
    </row>
    <row r="10366" spans="1:20" x14ac:dyDescent="0.3">
      <c r="A10366" t="s">
        <v>20786</v>
      </c>
      <c r="B10366" s="171" t="s">
        <v>20787</v>
      </c>
      <c r="C10366" s="171" t="s">
        <v>10537</v>
      </c>
      <c r="D10366" s="171" t="s">
        <v>4</v>
      </c>
      <c r="E10366" s="11">
        <v>43647</v>
      </c>
      <c r="F10366">
        <v>3</v>
      </c>
      <c r="G10366">
        <v>5.5</v>
      </c>
      <c r="I10366">
        <v>6</v>
      </c>
      <c r="J10366">
        <v>17</v>
      </c>
      <c r="L10366">
        <v>32</v>
      </c>
      <c r="N10366">
        <v>6</v>
      </c>
      <c r="P10366">
        <v>0</v>
      </c>
      <c r="Q10366">
        <v>0</v>
      </c>
      <c r="S10366">
        <v>0</v>
      </c>
      <c r="T10366">
        <v>0.82499999999999996</v>
      </c>
    </row>
    <row r="10367" spans="1:20" x14ac:dyDescent="0.3">
      <c r="A10367" t="s">
        <v>20788</v>
      </c>
      <c r="B10367" s="171" t="s">
        <v>20789</v>
      </c>
      <c r="C10367" s="171" t="s">
        <v>191</v>
      </c>
      <c r="D10367" s="171" t="s">
        <v>80</v>
      </c>
      <c r="E10367" s="11">
        <v>43647</v>
      </c>
      <c r="F10367">
        <v>13.5</v>
      </c>
      <c r="G10367">
        <v>15.5</v>
      </c>
      <c r="I10367">
        <v>89</v>
      </c>
      <c r="J10367">
        <v>122</v>
      </c>
      <c r="L10367">
        <v>138</v>
      </c>
      <c r="N10367">
        <v>68</v>
      </c>
      <c r="O10367">
        <v>1.05</v>
      </c>
      <c r="P10367">
        <v>14</v>
      </c>
      <c r="Q10367">
        <v>16</v>
      </c>
      <c r="S10367">
        <v>21</v>
      </c>
      <c r="T10367">
        <v>0.82499999999999996</v>
      </c>
    </row>
    <row r="10368" spans="1:20" x14ac:dyDescent="0.3">
      <c r="A10368" t="s">
        <v>20790</v>
      </c>
      <c r="B10368" s="171" t="s">
        <v>20791</v>
      </c>
      <c r="C10368" s="171" t="s">
        <v>194</v>
      </c>
      <c r="D10368" s="171" t="s">
        <v>4</v>
      </c>
      <c r="E10368" s="11">
        <v>43647</v>
      </c>
      <c r="F10368">
        <v>5</v>
      </c>
      <c r="G10368">
        <v>6</v>
      </c>
      <c r="I10368">
        <v>25</v>
      </c>
      <c r="J10368">
        <v>38</v>
      </c>
      <c r="L10368">
        <v>40</v>
      </c>
      <c r="N10368">
        <v>12</v>
      </c>
      <c r="O10368">
        <v>1.05</v>
      </c>
      <c r="P10368">
        <v>7</v>
      </c>
      <c r="Q10368">
        <v>8</v>
      </c>
      <c r="S10368">
        <v>13</v>
      </c>
      <c r="T10368">
        <v>0.84399999999999997</v>
      </c>
    </row>
    <row r="10369" spans="1:20" x14ac:dyDescent="0.3">
      <c r="A10369" t="s">
        <v>20792</v>
      </c>
      <c r="B10369" s="171" t="s">
        <v>20793</v>
      </c>
      <c r="C10369" s="171" t="s">
        <v>197</v>
      </c>
      <c r="D10369" s="171" t="s">
        <v>4</v>
      </c>
      <c r="E10369" s="11">
        <v>43647</v>
      </c>
      <c r="F10369">
        <v>8.5</v>
      </c>
      <c r="G10369">
        <v>9.5</v>
      </c>
      <c r="I10369">
        <v>64</v>
      </c>
      <c r="J10369">
        <v>84</v>
      </c>
      <c r="L10369">
        <v>98</v>
      </c>
      <c r="N10369">
        <v>56</v>
      </c>
      <c r="P10369">
        <v>7</v>
      </c>
      <c r="Q10369">
        <v>8</v>
      </c>
      <c r="S10369">
        <v>8</v>
      </c>
      <c r="T10369">
        <v>0.84399999999999997</v>
      </c>
    </row>
    <row r="10370" spans="1:20" x14ac:dyDescent="0.3">
      <c r="A10370" t="s">
        <v>20794</v>
      </c>
      <c r="B10370" s="171" t="s">
        <v>20795</v>
      </c>
      <c r="C10370" s="171" t="s">
        <v>209</v>
      </c>
      <c r="D10370" s="171" t="s">
        <v>4</v>
      </c>
      <c r="E10370" s="11">
        <v>43647</v>
      </c>
      <c r="F10370">
        <v>0</v>
      </c>
      <c r="G10370">
        <v>0</v>
      </c>
      <c r="I10370">
        <v>0</v>
      </c>
      <c r="J10370">
        <v>0</v>
      </c>
      <c r="L10370">
        <v>0</v>
      </c>
      <c r="N10370">
        <v>0</v>
      </c>
      <c r="P10370">
        <v>0</v>
      </c>
      <c r="Q10370">
        <v>0</v>
      </c>
      <c r="S10370">
        <v>0</v>
      </c>
      <c r="T10370">
        <v>0.84399999999999997</v>
      </c>
    </row>
    <row r="10371" spans="1:20" x14ac:dyDescent="0.3">
      <c r="A10371" t="s">
        <v>20796</v>
      </c>
      <c r="B10371" s="171" t="s">
        <v>20797</v>
      </c>
      <c r="C10371" s="171" t="s">
        <v>212</v>
      </c>
      <c r="D10371" s="171" t="s">
        <v>80</v>
      </c>
      <c r="E10371" s="11">
        <v>43647</v>
      </c>
      <c r="F10371">
        <v>0</v>
      </c>
      <c r="G10371">
        <v>0</v>
      </c>
      <c r="I10371">
        <v>0</v>
      </c>
      <c r="J10371">
        <v>0</v>
      </c>
      <c r="L10371">
        <v>0</v>
      </c>
      <c r="N10371">
        <v>0</v>
      </c>
      <c r="P10371">
        <v>0</v>
      </c>
      <c r="Q10371">
        <v>0</v>
      </c>
      <c r="S10371">
        <v>0</v>
      </c>
      <c r="T10371">
        <v>0</v>
      </c>
    </row>
    <row r="10372" spans="1:20" x14ac:dyDescent="0.3">
      <c r="A10372" t="s">
        <v>20798</v>
      </c>
      <c r="B10372" s="171" t="s">
        <v>20799</v>
      </c>
      <c r="C10372" s="171" t="s">
        <v>215</v>
      </c>
      <c r="D10372" s="171" t="s">
        <v>80</v>
      </c>
      <c r="E10372" s="11">
        <v>43647</v>
      </c>
      <c r="F10372">
        <v>0</v>
      </c>
      <c r="G10372">
        <v>0</v>
      </c>
      <c r="I10372">
        <v>0</v>
      </c>
      <c r="J10372">
        <v>0</v>
      </c>
      <c r="L10372">
        <v>0</v>
      </c>
      <c r="N10372">
        <v>0</v>
      </c>
      <c r="P10372">
        <v>0</v>
      </c>
      <c r="Q10372">
        <v>0</v>
      </c>
      <c r="S10372">
        <v>0</v>
      </c>
      <c r="T10372">
        <v>0.75</v>
      </c>
    </row>
    <row r="10373" spans="1:20" x14ac:dyDescent="0.3">
      <c r="A10373" t="s">
        <v>20800</v>
      </c>
      <c r="B10373" s="171" t="s">
        <v>20801</v>
      </c>
      <c r="C10373" s="171" t="s">
        <v>218</v>
      </c>
      <c r="D10373" s="171" t="s">
        <v>4</v>
      </c>
      <c r="E10373" s="11">
        <v>43647</v>
      </c>
      <c r="F10373">
        <v>0</v>
      </c>
      <c r="G10373">
        <v>0</v>
      </c>
      <c r="I10373">
        <v>0</v>
      </c>
      <c r="J10373">
        <v>0</v>
      </c>
      <c r="L10373">
        <v>0</v>
      </c>
      <c r="N10373">
        <v>0</v>
      </c>
      <c r="P10373">
        <v>0</v>
      </c>
      <c r="Q10373">
        <v>0</v>
      </c>
      <c r="S10373">
        <v>0</v>
      </c>
      <c r="T10373">
        <v>0.75</v>
      </c>
    </row>
    <row r="10374" spans="1:20" x14ac:dyDescent="0.3">
      <c r="A10374" t="s">
        <v>20802</v>
      </c>
      <c r="B10374" s="171" t="s">
        <v>20803</v>
      </c>
      <c r="C10374" s="171" t="s">
        <v>8233</v>
      </c>
      <c r="D10374" s="171" t="s">
        <v>80</v>
      </c>
      <c r="E10374" s="11">
        <v>43647</v>
      </c>
      <c r="F10374">
        <v>2</v>
      </c>
      <c r="G10374">
        <v>3</v>
      </c>
      <c r="I10374">
        <v>22</v>
      </c>
      <c r="J10374">
        <v>22</v>
      </c>
      <c r="L10374">
        <v>36</v>
      </c>
      <c r="N10374">
        <v>18</v>
      </c>
      <c r="P10374">
        <v>0</v>
      </c>
      <c r="Q10374">
        <v>0</v>
      </c>
      <c r="S10374">
        <v>4</v>
      </c>
      <c r="T10374">
        <v>0.75</v>
      </c>
    </row>
    <row r="10375" spans="1:20" x14ac:dyDescent="0.3">
      <c r="A10375" t="s">
        <v>20804</v>
      </c>
      <c r="B10375" s="171" t="s">
        <v>20805</v>
      </c>
      <c r="C10375" s="171" t="s">
        <v>8193</v>
      </c>
      <c r="D10375" s="171" t="s">
        <v>4</v>
      </c>
      <c r="E10375" s="11">
        <v>43647</v>
      </c>
      <c r="F10375">
        <v>2</v>
      </c>
      <c r="G10375">
        <v>3</v>
      </c>
      <c r="I10375">
        <v>22</v>
      </c>
      <c r="J10375">
        <v>22</v>
      </c>
      <c r="L10375">
        <v>36</v>
      </c>
      <c r="N10375">
        <v>18</v>
      </c>
      <c r="P10375">
        <v>0</v>
      </c>
      <c r="Q10375">
        <v>0</v>
      </c>
      <c r="S10375">
        <v>4</v>
      </c>
      <c r="T10375">
        <v>1</v>
      </c>
    </row>
    <row r="10376" spans="1:20" x14ac:dyDescent="0.3">
      <c r="A10376" t="s">
        <v>20806</v>
      </c>
      <c r="B10376" s="171" t="s">
        <v>20807</v>
      </c>
      <c r="C10376" s="171" t="s">
        <v>233</v>
      </c>
      <c r="D10376" s="171" t="s">
        <v>80</v>
      </c>
      <c r="E10376" s="11">
        <v>43647</v>
      </c>
      <c r="F10376">
        <v>0</v>
      </c>
      <c r="G10376">
        <v>0</v>
      </c>
      <c r="I10376">
        <v>0</v>
      </c>
      <c r="J10376">
        <v>0</v>
      </c>
      <c r="L10376">
        <v>0</v>
      </c>
      <c r="N10376">
        <v>0</v>
      </c>
      <c r="P10376">
        <v>0</v>
      </c>
      <c r="Q10376">
        <v>0</v>
      </c>
      <c r="S10376">
        <v>0</v>
      </c>
      <c r="T10376">
        <v>1</v>
      </c>
    </row>
    <row r="10377" spans="1:20" x14ac:dyDescent="0.3">
      <c r="A10377" t="s">
        <v>20808</v>
      </c>
      <c r="B10377" s="171" t="s">
        <v>20809</v>
      </c>
      <c r="C10377" s="171" t="s">
        <v>236</v>
      </c>
      <c r="D10377" s="171" t="s">
        <v>4</v>
      </c>
      <c r="E10377" s="11">
        <v>43647</v>
      </c>
      <c r="F10377">
        <v>0</v>
      </c>
      <c r="G10377">
        <v>0</v>
      </c>
      <c r="I10377">
        <v>0</v>
      </c>
      <c r="J10377">
        <v>0</v>
      </c>
      <c r="L10377">
        <v>0</v>
      </c>
      <c r="N10377">
        <v>0</v>
      </c>
      <c r="P10377">
        <v>0</v>
      </c>
      <c r="Q10377">
        <v>0</v>
      </c>
      <c r="S10377">
        <v>0</v>
      </c>
      <c r="T10377">
        <v>0.77700000000000002</v>
      </c>
    </row>
    <row r="10378" spans="1:20" x14ac:dyDescent="0.3">
      <c r="A10378" t="s">
        <v>20810</v>
      </c>
      <c r="B10378" s="171" t="s">
        <v>20811</v>
      </c>
      <c r="C10378" s="171" t="s">
        <v>239</v>
      </c>
      <c r="D10378" s="171" t="s">
        <v>4</v>
      </c>
      <c r="E10378" s="11">
        <v>43647</v>
      </c>
      <c r="F10378">
        <v>0</v>
      </c>
      <c r="G10378">
        <v>0</v>
      </c>
      <c r="I10378">
        <v>0</v>
      </c>
      <c r="J10378">
        <v>0</v>
      </c>
      <c r="L10378">
        <v>0</v>
      </c>
      <c r="N10378">
        <v>0</v>
      </c>
      <c r="P10378">
        <v>0</v>
      </c>
      <c r="Q10378">
        <v>0</v>
      </c>
      <c r="S10378">
        <v>0</v>
      </c>
      <c r="T10378">
        <v>0.77700000000000002</v>
      </c>
    </row>
    <row r="10379" spans="1:20" x14ac:dyDescent="0.3">
      <c r="A10379" t="s">
        <v>20812</v>
      </c>
      <c r="B10379" s="171" t="s">
        <v>20813</v>
      </c>
      <c r="C10379" s="171" t="s">
        <v>143</v>
      </c>
      <c r="D10379" s="171" t="s">
        <v>4</v>
      </c>
      <c r="E10379" s="11">
        <v>43647</v>
      </c>
      <c r="F10379">
        <v>0</v>
      </c>
      <c r="G10379">
        <v>0</v>
      </c>
      <c r="I10379">
        <v>0</v>
      </c>
      <c r="J10379">
        <v>0</v>
      </c>
      <c r="L10379">
        <v>0</v>
      </c>
      <c r="N10379">
        <v>0</v>
      </c>
      <c r="P10379">
        <v>0</v>
      </c>
      <c r="Q10379">
        <v>0</v>
      </c>
      <c r="S10379">
        <v>0</v>
      </c>
      <c r="T10379">
        <v>0.77700000000000002</v>
      </c>
    </row>
    <row r="10380" spans="1:20" x14ac:dyDescent="0.3">
      <c r="A10380" t="s">
        <v>20814</v>
      </c>
      <c r="B10380" s="171" t="s">
        <v>20815</v>
      </c>
      <c r="C10380" s="171" t="s">
        <v>146</v>
      </c>
      <c r="D10380" s="171" t="s">
        <v>80</v>
      </c>
      <c r="E10380" s="11">
        <v>43647</v>
      </c>
      <c r="F10380">
        <v>7</v>
      </c>
      <c r="G10380">
        <v>7</v>
      </c>
      <c r="I10380">
        <v>19</v>
      </c>
      <c r="J10380">
        <v>43</v>
      </c>
      <c r="L10380">
        <v>42</v>
      </c>
      <c r="N10380">
        <v>14</v>
      </c>
      <c r="O10380">
        <v>1</v>
      </c>
      <c r="P10380">
        <v>6</v>
      </c>
      <c r="Q10380">
        <v>7</v>
      </c>
      <c r="S10380">
        <v>5</v>
      </c>
      <c r="T10380">
        <v>0.81945000000000001</v>
      </c>
    </row>
    <row r="10381" spans="1:20" x14ac:dyDescent="0.3">
      <c r="A10381" t="s">
        <v>20816</v>
      </c>
      <c r="B10381" s="171" t="s">
        <v>20817</v>
      </c>
      <c r="C10381" s="171" t="s">
        <v>152</v>
      </c>
      <c r="D10381" s="171" t="s">
        <v>4</v>
      </c>
      <c r="E10381" s="11">
        <v>43647</v>
      </c>
      <c r="F10381">
        <v>3.5</v>
      </c>
      <c r="G10381">
        <v>4</v>
      </c>
      <c r="I10381">
        <v>8</v>
      </c>
      <c r="J10381">
        <v>23</v>
      </c>
      <c r="L10381">
        <v>24</v>
      </c>
      <c r="N10381">
        <v>5</v>
      </c>
      <c r="O10381">
        <v>1</v>
      </c>
      <c r="P10381">
        <v>4</v>
      </c>
      <c r="Q10381">
        <v>5</v>
      </c>
      <c r="S10381">
        <v>3</v>
      </c>
      <c r="T10381">
        <v>0.78498999999999997</v>
      </c>
    </row>
    <row r="10382" spans="1:20" x14ac:dyDescent="0.3">
      <c r="A10382" t="s">
        <v>20818</v>
      </c>
      <c r="B10382" s="171" t="s">
        <v>20819</v>
      </c>
      <c r="C10382" s="171" t="s">
        <v>155</v>
      </c>
      <c r="D10382" s="171" t="s">
        <v>4</v>
      </c>
      <c r="E10382" s="11">
        <v>43647</v>
      </c>
      <c r="F10382">
        <v>2</v>
      </c>
      <c r="G10382">
        <v>1.5</v>
      </c>
      <c r="I10382">
        <v>3</v>
      </c>
      <c r="J10382">
        <v>11</v>
      </c>
      <c r="L10382">
        <v>9</v>
      </c>
      <c r="N10382">
        <v>1</v>
      </c>
      <c r="P10382">
        <v>2</v>
      </c>
      <c r="Q10382">
        <v>2</v>
      </c>
      <c r="S10382">
        <v>2</v>
      </c>
      <c r="T10382">
        <v>0.79347999999999996</v>
      </c>
    </row>
    <row r="10383" spans="1:20" x14ac:dyDescent="0.3">
      <c r="A10383" t="s">
        <v>20820</v>
      </c>
      <c r="B10383" s="171" t="s">
        <v>20821</v>
      </c>
      <c r="C10383" s="171" t="s">
        <v>10534</v>
      </c>
      <c r="D10383" s="171" t="s">
        <v>4</v>
      </c>
      <c r="E10383" s="11">
        <v>43647</v>
      </c>
      <c r="F10383">
        <v>1.5</v>
      </c>
      <c r="G10383">
        <v>1.5</v>
      </c>
      <c r="I10383">
        <v>8</v>
      </c>
      <c r="J10383">
        <v>9</v>
      </c>
      <c r="L10383">
        <v>9</v>
      </c>
      <c r="N10383">
        <v>8</v>
      </c>
      <c r="P10383">
        <v>0</v>
      </c>
      <c r="Q10383">
        <v>0</v>
      </c>
      <c r="S10383">
        <v>0</v>
      </c>
      <c r="T10383">
        <v>0.80400000000000005</v>
      </c>
    </row>
    <row r="10384" spans="1:20" x14ac:dyDescent="0.3">
      <c r="A10384" t="s">
        <v>20822</v>
      </c>
      <c r="B10384" s="171" t="s">
        <v>20823</v>
      </c>
      <c r="C10384" s="171" t="s">
        <v>158</v>
      </c>
      <c r="D10384" s="171" t="s">
        <v>4</v>
      </c>
      <c r="E10384" s="11">
        <v>43647</v>
      </c>
      <c r="F10384">
        <v>0</v>
      </c>
      <c r="G10384">
        <v>0</v>
      </c>
      <c r="I10384">
        <v>0</v>
      </c>
      <c r="J10384">
        <v>0</v>
      </c>
      <c r="L10384">
        <v>0</v>
      </c>
      <c r="N10384">
        <v>0</v>
      </c>
      <c r="P10384">
        <v>0</v>
      </c>
      <c r="Q10384">
        <v>0</v>
      </c>
      <c r="S10384">
        <v>0</v>
      </c>
      <c r="T10384">
        <v>0.82040000000000002</v>
      </c>
    </row>
    <row r="10385" spans="1:20" x14ac:dyDescent="0.3">
      <c r="A10385" t="s">
        <v>20824</v>
      </c>
      <c r="B10385" s="171" t="s">
        <v>20825</v>
      </c>
      <c r="C10385" s="171" t="s">
        <v>161</v>
      </c>
      <c r="D10385" s="171" t="s">
        <v>80</v>
      </c>
      <c r="E10385" s="11">
        <v>43647</v>
      </c>
      <c r="F10385">
        <v>2.5</v>
      </c>
      <c r="G10385">
        <v>1.5</v>
      </c>
      <c r="I10385">
        <v>5</v>
      </c>
      <c r="J10385">
        <v>14</v>
      </c>
      <c r="L10385">
        <v>8</v>
      </c>
      <c r="N10385">
        <v>2</v>
      </c>
      <c r="P10385">
        <v>1</v>
      </c>
      <c r="Q10385">
        <v>1</v>
      </c>
      <c r="S10385">
        <v>3</v>
      </c>
      <c r="T10385">
        <v>0.84099999999999997</v>
      </c>
    </row>
    <row r="10386" spans="1:20" x14ac:dyDescent="0.3">
      <c r="A10386" t="s">
        <v>20826</v>
      </c>
      <c r="B10386" s="171" t="s">
        <v>20827</v>
      </c>
      <c r="C10386" s="171" t="s">
        <v>16232</v>
      </c>
      <c r="D10386" s="171" t="s">
        <v>4</v>
      </c>
      <c r="E10386" s="11">
        <v>43647</v>
      </c>
      <c r="F10386">
        <v>2.5</v>
      </c>
      <c r="G10386">
        <v>1.5</v>
      </c>
      <c r="I10386">
        <v>5</v>
      </c>
      <c r="J10386">
        <v>14</v>
      </c>
      <c r="L10386">
        <v>8</v>
      </c>
      <c r="N10386">
        <v>2</v>
      </c>
      <c r="P10386">
        <v>1</v>
      </c>
      <c r="Q10386">
        <v>1</v>
      </c>
      <c r="S10386">
        <v>3</v>
      </c>
      <c r="T10386">
        <v>0.83425000000000005</v>
      </c>
    </row>
    <row r="10387" spans="1:20" x14ac:dyDescent="0.3">
      <c r="A10387" t="s">
        <v>20828</v>
      </c>
      <c r="B10387" s="171" t="s">
        <v>20829</v>
      </c>
      <c r="C10387" s="171" t="s">
        <v>221</v>
      </c>
      <c r="D10387" s="171" t="s">
        <v>80</v>
      </c>
      <c r="E10387" s="11">
        <v>43647</v>
      </c>
      <c r="F10387">
        <v>0</v>
      </c>
      <c r="G10387">
        <v>0</v>
      </c>
      <c r="I10387">
        <v>0</v>
      </c>
      <c r="J10387">
        <v>0</v>
      </c>
      <c r="L10387">
        <v>0</v>
      </c>
      <c r="N10387">
        <v>0</v>
      </c>
      <c r="P10387">
        <v>0</v>
      </c>
      <c r="Q10387">
        <v>0</v>
      </c>
      <c r="S10387">
        <v>0</v>
      </c>
      <c r="T10387">
        <v>0.83425000000000005</v>
      </c>
    </row>
    <row r="10388" spans="1:20" x14ac:dyDescent="0.3">
      <c r="A10388" t="s">
        <v>20830</v>
      </c>
      <c r="B10388" s="171" t="s">
        <v>20831</v>
      </c>
      <c r="C10388" s="171" t="s">
        <v>227</v>
      </c>
      <c r="D10388" s="171" t="s">
        <v>4</v>
      </c>
      <c r="E10388" s="11">
        <v>43647</v>
      </c>
      <c r="F10388">
        <v>0</v>
      </c>
      <c r="G10388">
        <v>0</v>
      </c>
      <c r="I10388">
        <v>0</v>
      </c>
      <c r="J10388">
        <v>0</v>
      </c>
      <c r="L10388">
        <v>0</v>
      </c>
      <c r="N10388">
        <v>0</v>
      </c>
      <c r="P10388">
        <v>0</v>
      </c>
      <c r="Q10388">
        <v>0</v>
      </c>
      <c r="S10388">
        <v>0</v>
      </c>
      <c r="T10388">
        <v>0.76400000000000001</v>
      </c>
    </row>
    <row r="10389" spans="1:20" x14ac:dyDescent="0.3">
      <c r="A10389" t="s">
        <v>20832</v>
      </c>
      <c r="B10389" s="171" t="s">
        <v>20833</v>
      </c>
      <c r="C10389" s="171" t="s">
        <v>230</v>
      </c>
      <c r="D10389" s="171" t="s">
        <v>4</v>
      </c>
      <c r="E10389" s="11">
        <v>43647</v>
      </c>
      <c r="F10389">
        <v>0</v>
      </c>
      <c r="G10389">
        <v>0</v>
      </c>
      <c r="I10389">
        <v>0</v>
      </c>
      <c r="J10389">
        <v>0</v>
      </c>
      <c r="L10389">
        <v>0</v>
      </c>
      <c r="N10389">
        <v>0</v>
      </c>
      <c r="P10389">
        <v>0</v>
      </c>
      <c r="Q10389">
        <v>0</v>
      </c>
      <c r="S10389">
        <v>0</v>
      </c>
      <c r="T10389">
        <v>0.80769999999999997</v>
      </c>
    </row>
    <row r="10390" spans="1:20" x14ac:dyDescent="0.3">
      <c r="A10390" t="s">
        <v>20834</v>
      </c>
      <c r="B10390" s="171" t="s">
        <v>20835</v>
      </c>
      <c r="C10390" s="171" t="s">
        <v>14824</v>
      </c>
      <c r="D10390" s="171" t="s">
        <v>4</v>
      </c>
      <c r="E10390" s="11">
        <v>43647</v>
      </c>
      <c r="F10390">
        <v>0</v>
      </c>
      <c r="G10390">
        <v>0</v>
      </c>
      <c r="I10390">
        <v>0</v>
      </c>
      <c r="J10390">
        <v>0</v>
      </c>
      <c r="L10390">
        <v>0</v>
      </c>
      <c r="N10390">
        <v>0</v>
      </c>
      <c r="P10390">
        <v>0</v>
      </c>
      <c r="Q10390">
        <v>0</v>
      </c>
      <c r="S10390">
        <v>0</v>
      </c>
      <c r="T10390">
        <v>0.8216</v>
      </c>
    </row>
    <row r="10391" spans="1:20" x14ac:dyDescent="0.3">
      <c r="A10391" t="s">
        <v>20836</v>
      </c>
      <c r="B10391" s="171" t="s">
        <v>20837</v>
      </c>
      <c r="C10391" s="171" t="s">
        <v>14899</v>
      </c>
      <c r="D10391" s="171" t="s">
        <v>80</v>
      </c>
      <c r="E10391" s="11">
        <v>43647</v>
      </c>
      <c r="F10391">
        <v>0</v>
      </c>
      <c r="G10391">
        <v>0</v>
      </c>
      <c r="I10391">
        <v>0</v>
      </c>
      <c r="J10391">
        <v>0</v>
      </c>
      <c r="L10391">
        <v>0</v>
      </c>
      <c r="N10391">
        <v>0</v>
      </c>
      <c r="P10391">
        <v>0</v>
      </c>
      <c r="Q10391">
        <v>0</v>
      </c>
      <c r="S10391">
        <v>0</v>
      </c>
      <c r="T10391">
        <v>0.84860000000000002</v>
      </c>
    </row>
    <row r="10392" spans="1:20" x14ac:dyDescent="0.3">
      <c r="A10392" t="s">
        <v>20838</v>
      </c>
      <c r="B10392" s="171" t="s">
        <v>20839</v>
      </c>
      <c r="C10392" s="171" t="s">
        <v>15344</v>
      </c>
      <c r="D10392" s="171" t="s">
        <v>4</v>
      </c>
      <c r="E10392" s="11">
        <v>43647</v>
      </c>
      <c r="F10392">
        <v>0</v>
      </c>
      <c r="G10392">
        <v>0</v>
      </c>
      <c r="I10392">
        <v>0</v>
      </c>
      <c r="J10392">
        <v>0</v>
      </c>
      <c r="L10392">
        <v>0</v>
      </c>
      <c r="N10392">
        <v>0</v>
      </c>
      <c r="P10392">
        <v>0</v>
      </c>
      <c r="Q10392">
        <v>0</v>
      </c>
      <c r="S10392">
        <v>0</v>
      </c>
      <c r="T10392">
        <v>0.83450000000000002</v>
      </c>
    </row>
    <row r="10393" spans="1:20" x14ac:dyDescent="0.3">
      <c r="A10393" t="s">
        <v>20840</v>
      </c>
      <c r="B10393" s="171" t="s">
        <v>20841</v>
      </c>
      <c r="C10393" s="171" t="s">
        <v>14843</v>
      </c>
      <c r="D10393" s="171" t="s">
        <v>4</v>
      </c>
      <c r="E10393" s="11">
        <v>43647</v>
      </c>
      <c r="F10393">
        <v>0</v>
      </c>
      <c r="G10393">
        <v>0</v>
      </c>
      <c r="I10393">
        <v>0</v>
      </c>
      <c r="J10393">
        <v>0</v>
      </c>
      <c r="L10393">
        <v>0</v>
      </c>
      <c r="N10393">
        <v>0</v>
      </c>
      <c r="P10393">
        <v>0</v>
      </c>
      <c r="Q10393">
        <v>0</v>
      </c>
      <c r="S10393">
        <v>0</v>
      </c>
      <c r="T10393">
        <v>0.78369999999999995</v>
      </c>
    </row>
    <row r="10394" spans="1:20" x14ac:dyDescent="0.3">
      <c r="A10394" t="str">
        <f>C10394&amp;" "&amp;D10394&amp;"Aug-19"</f>
        <v>Adoptions TogetherAll CombinedAug-19</v>
      </c>
      <c r="B10394" s="171" t="s">
        <v>20842</v>
      </c>
      <c r="C10394" s="171" t="s">
        <v>73</v>
      </c>
      <c r="D10394" s="171" t="s">
        <v>4</v>
      </c>
      <c r="E10394" s="11">
        <v>43678</v>
      </c>
      <c r="F10394">
        <v>0</v>
      </c>
      <c r="G10394">
        <v>0</v>
      </c>
      <c r="I10394">
        <v>0</v>
      </c>
      <c r="J10394">
        <v>0</v>
      </c>
      <c r="L10394">
        <v>0</v>
      </c>
      <c r="N10394">
        <v>0</v>
      </c>
      <c r="P10394">
        <v>0</v>
      </c>
      <c r="Q10394">
        <v>0</v>
      </c>
      <c r="S10394">
        <v>0</v>
      </c>
      <c r="T10394">
        <v>0.83299999999999996</v>
      </c>
    </row>
    <row r="10395" spans="1:20" x14ac:dyDescent="0.3">
      <c r="A10395" t="s">
        <v>20843</v>
      </c>
      <c r="B10395" s="171" t="s">
        <v>20844</v>
      </c>
      <c r="C10395" s="171" t="s">
        <v>76</v>
      </c>
      <c r="D10395" s="171" t="s">
        <v>4</v>
      </c>
      <c r="E10395" s="11">
        <v>43678</v>
      </c>
      <c r="F10395">
        <v>0</v>
      </c>
      <c r="G10395">
        <v>0</v>
      </c>
      <c r="I10395">
        <v>0</v>
      </c>
      <c r="J10395">
        <v>0</v>
      </c>
      <c r="L10395">
        <v>0</v>
      </c>
      <c r="N10395">
        <v>0</v>
      </c>
      <c r="P10395">
        <v>0</v>
      </c>
      <c r="Q10395">
        <v>0</v>
      </c>
      <c r="S10395">
        <v>0</v>
      </c>
      <c r="T10395">
        <v>0.83299999999999996</v>
      </c>
    </row>
    <row r="10396" spans="1:20" x14ac:dyDescent="0.3">
      <c r="A10396" t="str">
        <f>C10396&amp;" "&amp;D10396&amp;"Aug-19"</f>
        <v>Adoptions TogetherTST FFAug-19</v>
      </c>
      <c r="B10396" s="171" t="s">
        <v>20845</v>
      </c>
      <c r="C10396" s="171" t="s">
        <v>10522</v>
      </c>
      <c r="D10396" s="171" t="s">
        <v>80</v>
      </c>
      <c r="E10396" s="11">
        <v>43678</v>
      </c>
      <c r="F10396">
        <v>0</v>
      </c>
      <c r="G10396">
        <v>0</v>
      </c>
      <c r="I10396">
        <v>0</v>
      </c>
      <c r="J10396">
        <v>0</v>
      </c>
      <c r="L10396">
        <v>0</v>
      </c>
      <c r="N10396">
        <v>0</v>
      </c>
      <c r="P10396">
        <v>0</v>
      </c>
      <c r="Q10396">
        <v>0</v>
      </c>
      <c r="S10396">
        <v>0</v>
      </c>
      <c r="T10396">
        <v>1</v>
      </c>
    </row>
    <row r="10397" spans="1:20" x14ac:dyDescent="0.3">
      <c r="A10397" t="s">
        <v>20846</v>
      </c>
      <c r="B10397" s="171" t="s">
        <v>20847</v>
      </c>
      <c r="C10397" s="171" t="s">
        <v>10522</v>
      </c>
      <c r="D10397" s="171" t="s">
        <v>4</v>
      </c>
      <c r="E10397" s="11">
        <v>43678</v>
      </c>
      <c r="F10397">
        <v>0</v>
      </c>
      <c r="G10397">
        <v>0</v>
      </c>
      <c r="I10397">
        <v>0</v>
      </c>
      <c r="J10397">
        <v>0</v>
      </c>
      <c r="L10397">
        <v>0</v>
      </c>
      <c r="N10397">
        <v>0</v>
      </c>
      <c r="P10397">
        <v>0</v>
      </c>
      <c r="Q10397">
        <v>0</v>
      </c>
      <c r="S10397">
        <v>0</v>
      </c>
    </row>
    <row r="10398" spans="1:20" x14ac:dyDescent="0.3">
      <c r="A10398" t="str">
        <f>C10398&amp;" "&amp;D10398&amp;"Aug-19"</f>
        <v>All A-CRA ProvidersA-CRA FFAug-19</v>
      </c>
      <c r="B10398" s="171" t="s">
        <v>20848</v>
      </c>
      <c r="C10398" s="171" t="s">
        <v>79</v>
      </c>
      <c r="D10398" s="171" t="s">
        <v>80</v>
      </c>
      <c r="E10398" s="11">
        <v>43678</v>
      </c>
      <c r="F10398">
        <v>0</v>
      </c>
      <c r="G10398">
        <v>0</v>
      </c>
      <c r="I10398">
        <v>0</v>
      </c>
      <c r="J10398">
        <v>0</v>
      </c>
      <c r="L10398">
        <v>0</v>
      </c>
      <c r="N10398">
        <v>0</v>
      </c>
      <c r="P10398">
        <v>0</v>
      </c>
      <c r="Q10398">
        <v>0</v>
      </c>
      <c r="S10398">
        <v>0</v>
      </c>
    </row>
    <row r="10399" spans="1:20" x14ac:dyDescent="0.3">
      <c r="A10399" t="s">
        <v>20849</v>
      </c>
      <c r="B10399" s="171" t="s">
        <v>20850</v>
      </c>
      <c r="C10399" s="171" t="s">
        <v>79</v>
      </c>
      <c r="D10399" s="171" t="s">
        <v>4</v>
      </c>
      <c r="E10399" s="11">
        <v>43678</v>
      </c>
      <c r="F10399">
        <v>0</v>
      </c>
      <c r="G10399">
        <v>0</v>
      </c>
      <c r="I10399">
        <v>0</v>
      </c>
      <c r="J10399">
        <v>0</v>
      </c>
      <c r="L10399">
        <v>0</v>
      </c>
      <c r="N10399">
        <v>0</v>
      </c>
      <c r="P10399">
        <v>0</v>
      </c>
      <c r="Q10399">
        <v>0</v>
      </c>
      <c r="S10399">
        <v>0</v>
      </c>
    </row>
    <row r="10400" spans="1:20" x14ac:dyDescent="0.3">
      <c r="A10400" t="str">
        <f>C10400&amp;" "&amp;D10400&amp;"Aug-19"</f>
        <v>All CPP-FV ProvidersCPP-FV FFAug-19</v>
      </c>
      <c r="B10400" s="171" t="s">
        <v>20851</v>
      </c>
      <c r="C10400" s="171" t="s">
        <v>83</v>
      </c>
      <c r="D10400" s="171" t="s">
        <v>80</v>
      </c>
      <c r="E10400" s="11">
        <v>43678</v>
      </c>
      <c r="F10400">
        <v>3.5</v>
      </c>
      <c r="G10400">
        <v>3.5</v>
      </c>
      <c r="I10400">
        <v>18</v>
      </c>
      <c r="J10400">
        <v>20</v>
      </c>
      <c r="L10400">
        <v>20</v>
      </c>
      <c r="N10400">
        <v>16</v>
      </c>
      <c r="P10400">
        <v>0</v>
      </c>
      <c r="Q10400">
        <v>0</v>
      </c>
      <c r="S10400">
        <v>2</v>
      </c>
    </row>
    <row r="10401" spans="1:20" x14ac:dyDescent="0.3">
      <c r="A10401" t="str">
        <f>C10401&amp;" "&amp;D10401&amp;"Aug-19"</f>
        <v>All CPP-FV ProvidersCPP-FV DCSAug-19</v>
      </c>
      <c r="B10401" s="171" t="s">
        <v>20852</v>
      </c>
      <c r="C10401" s="171" t="s">
        <v>83</v>
      </c>
      <c r="D10401" s="171" t="s">
        <v>15341</v>
      </c>
      <c r="E10401" s="11">
        <v>43678</v>
      </c>
      <c r="F10401">
        <v>3</v>
      </c>
      <c r="G10401">
        <v>5</v>
      </c>
      <c r="I10401">
        <v>16</v>
      </c>
      <c r="J10401">
        <v>16</v>
      </c>
      <c r="L10401">
        <v>28</v>
      </c>
      <c r="N10401">
        <v>11</v>
      </c>
      <c r="P10401">
        <v>1</v>
      </c>
      <c r="Q10401">
        <v>1</v>
      </c>
      <c r="S10401">
        <v>5</v>
      </c>
    </row>
    <row r="10402" spans="1:20" x14ac:dyDescent="0.3">
      <c r="A10402" t="str">
        <f>C10402&amp;" "&amp;D10402&amp;"Aug-19"</f>
        <v>All CPP-FV ProvidersCPP-FV CombinedAug-19</v>
      </c>
      <c r="B10402" s="171" t="s">
        <v>20853</v>
      </c>
      <c r="C10402" s="171" t="s">
        <v>83</v>
      </c>
      <c r="D10402" s="171" t="s">
        <v>4</v>
      </c>
      <c r="E10402" s="11">
        <v>43678</v>
      </c>
      <c r="F10402">
        <v>6.5</v>
      </c>
      <c r="G10402">
        <v>8.5</v>
      </c>
      <c r="I10402">
        <v>34</v>
      </c>
      <c r="J10402">
        <v>36</v>
      </c>
      <c r="L10402">
        <v>48</v>
      </c>
      <c r="N10402">
        <v>27</v>
      </c>
      <c r="P10402">
        <v>1</v>
      </c>
      <c r="Q10402">
        <v>1</v>
      </c>
      <c r="S10402">
        <v>7</v>
      </c>
    </row>
    <row r="10403" spans="1:20" x14ac:dyDescent="0.3">
      <c r="A10403" t="str">
        <f>C10403&amp;" "&amp;D10403&amp;"Aug-19"</f>
        <v>All FFT ProvidersFFT FFAug-19</v>
      </c>
      <c r="B10403" s="171" t="s">
        <v>20854</v>
      </c>
      <c r="C10403" s="171" t="s">
        <v>86</v>
      </c>
      <c r="D10403" s="171" t="s">
        <v>80</v>
      </c>
      <c r="E10403" s="11">
        <v>43678</v>
      </c>
      <c r="F10403">
        <v>9.5</v>
      </c>
      <c r="G10403">
        <v>13</v>
      </c>
      <c r="I10403">
        <v>35</v>
      </c>
      <c r="J10403">
        <v>63</v>
      </c>
      <c r="L10403">
        <v>82</v>
      </c>
      <c r="N10403">
        <v>25</v>
      </c>
      <c r="P10403">
        <v>6</v>
      </c>
      <c r="Q10403">
        <v>9</v>
      </c>
      <c r="S10403">
        <v>10</v>
      </c>
      <c r="T10403">
        <v>0.48055555555555557</v>
      </c>
    </row>
    <row r="10404" spans="1:20" x14ac:dyDescent="0.3">
      <c r="A10404" t="s">
        <v>20855</v>
      </c>
      <c r="B10404" s="171" t="s">
        <v>20856</v>
      </c>
      <c r="C10404" s="171" t="s">
        <v>86</v>
      </c>
      <c r="D10404" s="171" t="s">
        <v>4</v>
      </c>
      <c r="E10404" s="11">
        <v>43678</v>
      </c>
      <c r="F10404">
        <v>9.5</v>
      </c>
      <c r="G10404">
        <v>13</v>
      </c>
      <c r="I10404">
        <v>35</v>
      </c>
      <c r="J10404">
        <v>63</v>
      </c>
      <c r="L10404">
        <v>82</v>
      </c>
      <c r="N10404">
        <v>25</v>
      </c>
      <c r="P10404">
        <v>6</v>
      </c>
      <c r="Q10404">
        <v>9</v>
      </c>
      <c r="S10404">
        <v>10</v>
      </c>
      <c r="T10404">
        <v>0.60863697705802966</v>
      </c>
    </row>
    <row r="10405" spans="1:20" x14ac:dyDescent="0.3">
      <c r="A10405" t="str">
        <f>C10405&amp;" "&amp;D10405&amp;"Aug-19"</f>
        <v>All MST ProvidersMST FFAug-19</v>
      </c>
      <c r="B10405" s="171" t="s">
        <v>20857</v>
      </c>
      <c r="C10405" s="171" t="s">
        <v>89</v>
      </c>
      <c r="D10405" s="171" t="s">
        <v>80</v>
      </c>
      <c r="E10405" s="11">
        <v>43678</v>
      </c>
      <c r="F10405">
        <v>9</v>
      </c>
      <c r="G10405">
        <v>6</v>
      </c>
      <c r="I10405">
        <v>17</v>
      </c>
      <c r="J10405">
        <v>39</v>
      </c>
      <c r="L10405">
        <v>27</v>
      </c>
      <c r="N10405">
        <v>12</v>
      </c>
      <c r="P10405">
        <v>3</v>
      </c>
      <c r="Q10405">
        <v>3</v>
      </c>
      <c r="S10405">
        <v>5</v>
      </c>
      <c r="T10405">
        <v>0.66931818181818181</v>
      </c>
    </row>
    <row r="10406" spans="1:20" x14ac:dyDescent="0.3">
      <c r="A10406" t="s">
        <v>20858</v>
      </c>
      <c r="B10406" s="171" t="s">
        <v>20859</v>
      </c>
      <c r="C10406" s="171" t="s">
        <v>89</v>
      </c>
      <c r="D10406" s="171" t="s">
        <v>4</v>
      </c>
      <c r="E10406" s="11">
        <v>43678</v>
      </c>
      <c r="F10406">
        <v>9</v>
      </c>
      <c r="G10406">
        <v>6</v>
      </c>
      <c r="I10406">
        <v>17</v>
      </c>
      <c r="J10406">
        <v>39</v>
      </c>
      <c r="L10406">
        <v>27</v>
      </c>
      <c r="N10406">
        <v>12</v>
      </c>
      <c r="P10406">
        <v>3</v>
      </c>
      <c r="Q10406">
        <v>3</v>
      </c>
      <c r="S10406">
        <v>5</v>
      </c>
      <c r="T10406">
        <v>0.53435897435897439</v>
      </c>
    </row>
    <row r="10407" spans="1:20" x14ac:dyDescent="0.3">
      <c r="A10407" t="str">
        <f>C10407&amp;" "&amp;D10407&amp;"Aug-19"</f>
        <v>All MST-PSB ProvidersMST-PSB FFAug-19</v>
      </c>
      <c r="B10407" s="171" t="s">
        <v>20860</v>
      </c>
      <c r="C10407" s="171" t="s">
        <v>92</v>
      </c>
      <c r="D10407" s="171" t="s">
        <v>80</v>
      </c>
      <c r="E10407" s="11">
        <v>43678</v>
      </c>
      <c r="F10407">
        <v>0</v>
      </c>
      <c r="G10407">
        <v>0</v>
      </c>
      <c r="I10407">
        <v>0</v>
      </c>
      <c r="J10407">
        <v>0</v>
      </c>
      <c r="L10407">
        <v>0</v>
      </c>
      <c r="N10407">
        <v>0</v>
      </c>
      <c r="P10407">
        <v>0</v>
      </c>
      <c r="Q10407">
        <v>0</v>
      </c>
      <c r="S10407">
        <v>0</v>
      </c>
      <c r="T10407">
        <v>0.59469696969696972</v>
      </c>
    </row>
    <row r="10408" spans="1:20" x14ac:dyDescent="0.3">
      <c r="A10408" t="s">
        <v>20861</v>
      </c>
      <c r="B10408" s="171" t="s">
        <v>20862</v>
      </c>
      <c r="C10408" s="171" t="s">
        <v>92</v>
      </c>
      <c r="D10408" s="171" t="s">
        <v>4</v>
      </c>
      <c r="E10408" s="11">
        <v>43678</v>
      </c>
      <c r="F10408">
        <v>0</v>
      </c>
      <c r="G10408">
        <v>0</v>
      </c>
      <c r="I10408">
        <v>0</v>
      </c>
      <c r="J10408">
        <v>0</v>
      </c>
      <c r="L10408">
        <v>0</v>
      </c>
      <c r="N10408">
        <v>0</v>
      </c>
      <c r="P10408">
        <v>0</v>
      </c>
      <c r="Q10408">
        <v>0</v>
      </c>
      <c r="S10408">
        <v>0</v>
      </c>
      <c r="T10408">
        <v>0.69305555555555554</v>
      </c>
    </row>
    <row r="10409" spans="1:20" x14ac:dyDescent="0.3">
      <c r="A10409" t="str">
        <f>C10409&amp;" "&amp;D10409&amp;"Aug-19"</f>
        <v>All PCIT ProvidersPCIT FFAug-19</v>
      </c>
      <c r="B10409" s="171" t="s">
        <v>20863</v>
      </c>
      <c r="C10409" s="171" t="s">
        <v>95</v>
      </c>
      <c r="D10409" s="171" t="s">
        <v>80</v>
      </c>
      <c r="E10409" s="11">
        <v>43678</v>
      </c>
      <c r="F10409">
        <v>6.5</v>
      </c>
      <c r="G10409">
        <v>5.5</v>
      </c>
      <c r="I10409">
        <v>24</v>
      </c>
      <c r="J10409">
        <v>38</v>
      </c>
      <c r="L10409">
        <v>32</v>
      </c>
      <c r="N10409">
        <v>23</v>
      </c>
      <c r="P10409">
        <v>1</v>
      </c>
      <c r="Q10409">
        <v>1</v>
      </c>
      <c r="S10409">
        <v>1</v>
      </c>
      <c r="T10409">
        <v>0.65416666666666656</v>
      </c>
    </row>
    <row r="10410" spans="1:20" x14ac:dyDescent="0.3">
      <c r="A10410" t="str">
        <f>C10410&amp;" "&amp;D10410&amp;"Aug-19"</f>
        <v>All PCIT ProvidersPCIT DCSAug-19</v>
      </c>
      <c r="B10410" s="171" t="s">
        <v>20864</v>
      </c>
      <c r="C10410" s="171" t="s">
        <v>95</v>
      </c>
      <c r="D10410" s="171" t="s">
        <v>15341</v>
      </c>
      <c r="E10410" s="11">
        <v>43678</v>
      </c>
      <c r="F10410">
        <v>2.5</v>
      </c>
      <c r="G10410">
        <v>3.5</v>
      </c>
      <c r="I10410">
        <v>13</v>
      </c>
      <c r="J10410">
        <v>12</v>
      </c>
      <c r="L10410">
        <v>20</v>
      </c>
      <c r="N10410">
        <v>12</v>
      </c>
      <c r="P10410">
        <v>0</v>
      </c>
      <c r="Q10410">
        <v>2</v>
      </c>
      <c r="S10410">
        <v>1</v>
      </c>
      <c r="T10410">
        <v>0.68149038461538458</v>
      </c>
    </row>
    <row r="10411" spans="1:20" x14ac:dyDescent="0.3">
      <c r="A10411" t="str">
        <f>C10411&amp;" "&amp;D10411&amp;"Aug-19"</f>
        <v>All PCIT ProvidersPCIT CombinedAug-19</v>
      </c>
      <c r="B10411" s="171" t="s">
        <v>20865</v>
      </c>
      <c r="C10411" s="171" t="s">
        <v>95</v>
      </c>
      <c r="D10411" s="171" t="s">
        <v>4</v>
      </c>
      <c r="E10411" s="11">
        <v>43678</v>
      </c>
      <c r="F10411">
        <v>9</v>
      </c>
      <c r="G10411">
        <v>9</v>
      </c>
      <c r="I10411">
        <v>37</v>
      </c>
      <c r="J10411">
        <v>50</v>
      </c>
      <c r="L10411">
        <v>52</v>
      </c>
      <c r="N10411">
        <v>35</v>
      </c>
      <c r="P10411">
        <v>1</v>
      </c>
      <c r="Q10411">
        <v>3</v>
      </c>
      <c r="S10411">
        <v>2</v>
      </c>
      <c r="T10411">
        <v>0.62393162393162394</v>
      </c>
    </row>
    <row r="10412" spans="1:20" x14ac:dyDescent="0.3">
      <c r="A10412" t="str">
        <f>C10412&amp;" "&amp;D10412&amp;"Aug-19"</f>
        <v>All SFCR ProvidersSFCR FFAug-19</v>
      </c>
      <c r="B10412" s="171" t="s">
        <v>20866</v>
      </c>
      <c r="C10412" s="171" t="s">
        <v>19659</v>
      </c>
      <c r="D10412" s="171" t="s">
        <v>80</v>
      </c>
      <c r="E10412" s="11">
        <v>43678</v>
      </c>
      <c r="F10412">
        <v>0</v>
      </c>
      <c r="G10412">
        <v>0</v>
      </c>
      <c r="I10412">
        <v>0</v>
      </c>
      <c r="J10412">
        <v>0</v>
      </c>
      <c r="L10412">
        <v>0</v>
      </c>
      <c r="N10412">
        <v>0</v>
      </c>
      <c r="P10412">
        <v>0</v>
      </c>
      <c r="Q10412">
        <v>0</v>
      </c>
      <c r="S10412">
        <v>0</v>
      </c>
      <c r="T10412">
        <v>0.46625188536953238</v>
      </c>
    </row>
    <row r="10413" spans="1:20" x14ac:dyDescent="0.3">
      <c r="A10413" t="s">
        <v>20867</v>
      </c>
      <c r="B10413" s="171" t="s">
        <v>20868</v>
      </c>
      <c r="C10413" s="171" t="s">
        <v>19659</v>
      </c>
      <c r="D10413" s="171" t="s">
        <v>4</v>
      </c>
      <c r="E10413" s="11">
        <v>43678</v>
      </c>
      <c r="F10413">
        <v>0</v>
      </c>
      <c r="G10413">
        <v>0</v>
      </c>
      <c r="I10413">
        <v>0</v>
      </c>
      <c r="J10413">
        <v>0</v>
      </c>
      <c r="L10413">
        <v>0</v>
      </c>
      <c r="N10413">
        <v>0</v>
      </c>
      <c r="P10413">
        <v>0</v>
      </c>
      <c r="Q10413">
        <v>0</v>
      </c>
      <c r="S10413">
        <v>0</v>
      </c>
      <c r="T10413">
        <v>0.73459383753501395</v>
      </c>
    </row>
    <row r="10414" spans="1:20" x14ac:dyDescent="0.3">
      <c r="A10414" t="str">
        <f>C10414&amp;" "&amp;D10414&amp;"Aug-19"</f>
        <v>All TF-CBT ProvidersTF-CBT FFAug-19</v>
      </c>
      <c r="B10414" s="171" t="s">
        <v>20869</v>
      </c>
      <c r="C10414" s="171" t="s">
        <v>98</v>
      </c>
      <c r="D10414" s="171" t="s">
        <v>80</v>
      </c>
      <c r="E10414" s="11">
        <v>43678</v>
      </c>
      <c r="F10414">
        <v>18</v>
      </c>
      <c r="G10414">
        <v>15.5</v>
      </c>
      <c r="I10414">
        <v>51</v>
      </c>
      <c r="J10414">
        <v>103</v>
      </c>
      <c r="L10414">
        <v>89</v>
      </c>
      <c r="N10414">
        <v>48</v>
      </c>
      <c r="P10414">
        <v>2</v>
      </c>
      <c r="Q10414">
        <v>2</v>
      </c>
      <c r="S10414">
        <v>3</v>
      </c>
      <c r="T10414">
        <v>0.76118708791208789</v>
      </c>
    </row>
    <row r="10415" spans="1:20" x14ac:dyDescent="0.3">
      <c r="A10415" t="s">
        <v>20870</v>
      </c>
      <c r="B10415" s="171" t="s">
        <v>20871</v>
      </c>
      <c r="C10415" s="171" t="s">
        <v>98</v>
      </c>
      <c r="D10415" s="171" t="s">
        <v>4</v>
      </c>
      <c r="E10415" s="11">
        <v>43678</v>
      </c>
      <c r="F10415">
        <v>18</v>
      </c>
      <c r="G10415">
        <v>15.5</v>
      </c>
      <c r="I10415">
        <v>51</v>
      </c>
      <c r="J10415">
        <v>103</v>
      </c>
      <c r="L10415">
        <v>89</v>
      </c>
      <c r="N10415">
        <v>48</v>
      </c>
      <c r="P10415">
        <v>2</v>
      </c>
      <c r="Q10415">
        <v>2</v>
      </c>
      <c r="S10415">
        <v>3</v>
      </c>
      <c r="T10415">
        <v>0.76053179944416427</v>
      </c>
    </row>
    <row r="10416" spans="1:20" x14ac:dyDescent="0.3">
      <c r="A10416" t="str">
        <f>C10416&amp;" "&amp;D10416&amp;"Aug-19"</f>
        <v>All TIP ProvidersTIP FFAug-19</v>
      </c>
      <c r="B10416" s="171" t="s">
        <v>20872</v>
      </c>
      <c r="C10416" s="171" t="s">
        <v>101</v>
      </c>
      <c r="D10416" s="171" t="s">
        <v>80</v>
      </c>
      <c r="E10416" s="11">
        <v>43678</v>
      </c>
      <c r="F10416">
        <v>41</v>
      </c>
      <c r="G10416">
        <v>37</v>
      </c>
      <c r="I10416">
        <v>400</v>
      </c>
      <c r="J10416">
        <v>446</v>
      </c>
      <c r="L10416">
        <v>417</v>
      </c>
      <c r="N10416">
        <v>373</v>
      </c>
      <c r="P10416">
        <v>4</v>
      </c>
      <c r="Q10416">
        <v>10</v>
      </c>
      <c r="S10416">
        <v>27</v>
      </c>
      <c r="T10416">
        <v>0.67869149234602355</v>
      </c>
    </row>
    <row r="10417" spans="1:20" x14ac:dyDescent="0.3">
      <c r="A10417" t="s">
        <v>20873</v>
      </c>
      <c r="B10417" s="171" t="s">
        <v>20874</v>
      </c>
      <c r="C10417" s="171" t="s">
        <v>101</v>
      </c>
      <c r="D10417" s="171" t="s">
        <v>4</v>
      </c>
      <c r="E10417" s="11">
        <v>43678</v>
      </c>
      <c r="F10417">
        <v>41</v>
      </c>
      <c r="G10417">
        <v>37</v>
      </c>
      <c r="I10417">
        <v>400</v>
      </c>
      <c r="J10417">
        <v>446</v>
      </c>
      <c r="L10417">
        <v>417</v>
      </c>
      <c r="N10417">
        <v>373</v>
      </c>
      <c r="P10417">
        <v>4</v>
      </c>
      <c r="Q10417">
        <v>10</v>
      </c>
      <c r="S10417">
        <v>27</v>
      </c>
      <c r="T10417">
        <v>0.65051962967674382</v>
      </c>
    </row>
    <row r="10418" spans="1:20" x14ac:dyDescent="0.3">
      <c r="A10418" t="str">
        <f>C10418&amp;" "&amp;D10418&amp;"Aug-19"</f>
        <v>All TST ProvidersTST FFAug-19</v>
      </c>
      <c r="B10418" s="171" t="s">
        <v>20875</v>
      </c>
      <c r="C10418" s="171" t="s">
        <v>6843</v>
      </c>
      <c r="D10418" s="171" t="s">
        <v>80</v>
      </c>
      <c r="E10418" s="11">
        <v>43678</v>
      </c>
      <c r="F10418">
        <v>4</v>
      </c>
      <c r="G10418">
        <v>7</v>
      </c>
      <c r="I10418">
        <v>16</v>
      </c>
      <c r="J10418">
        <v>23</v>
      </c>
      <c r="L10418">
        <v>41</v>
      </c>
      <c r="N10418">
        <v>15</v>
      </c>
      <c r="P10418">
        <v>0</v>
      </c>
      <c r="Q10418">
        <v>0</v>
      </c>
      <c r="S10418">
        <v>1</v>
      </c>
      <c r="T10418">
        <v>0.78</v>
      </c>
    </row>
    <row r="10419" spans="1:20" x14ac:dyDescent="0.3">
      <c r="A10419" t="s">
        <v>20876</v>
      </c>
      <c r="B10419" s="171" t="s">
        <v>20877</v>
      </c>
      <c r="C10419" s="171" t="s">
        <v>6843</v>
      </c>
      <c r="D10419" s="171" t="s">
        <v>4</v>
      </c>
      <c r="E10419" s="11">
        <v>43678</v>
      </c>
      <c r="F10419">
        <v>4</v>
      </c>
      <c r="G10419">
        <v>7</v>
      </c>
      <c r="I10419">
        <v>16</v>
      </c>
      <c r="J10419">
        <v>23</v>
      </c>
      <c r="L10419">
        <v>41</v>
      </c>
      <c r="N10419">
        <v>15</v>
      </c>
      <c r="P10419">
        <v>0</v>
      </c>
      <c r="Q10419">
        <v>0</v>
      </c>
      <c r="S10419">
        <v>1</v>
      </c>
      <c r="T10419">
        <v>0.7107633276805787</v>
      </c>
    </row>
    <row r="10420" spans="1:20" x14ac:dyDescent="0.3">
      <c r="A10420" t="str">
        <f>C10420&amp;" "&amp;D10420&amp;"Aug-19"</f>
        <v>AllAll CombinedAug-19</v>
      </c>
      <c r="B10420" s="171" t="s">
        <v>20878</v>
      </c>
      <c r="C10420" s="171" t="s">
        <v>104</v>
      </c>
      <c r="D10420" s="171" t="s">
        <v>4</v>
      </c>
      <c r="E10420" s="11">
        <v>43678</v>
      </c>
      <c r="F10420">
        <v>97</v>
      </c>
      <c r="G10420">
        <v>96</v>
      </c>
      <c r="I10420">
        <v>590</v>
      </c>
      <c r="J10420">
        <v>760</v>
      </c>
      <c r="L10420">
        <v>756</v>
      </c>
      <c r="N10420">
        <v>535</v>
      </c>
      <c r="P10420">
        <v>17</v>
      </c>
      <c r="Q10420">
        <v>28</v>
      </c>
      <c r="S10420">
        <v>55</v>
      </c>
      <c r="T10420">
        <v>0.66170363797692988</v>
      </c>
    </row>
    <row r="10421" spans="1:20" x14ac:dyDescent="0.3">
      <c r="A10421" t="str">
        <f>C10421&amp;" "&amp;D10421&amp;"Aug-19"</f>
        <v>CatholicAll CombinedAug-19</v>
      </c>
      <c r="B10421" s="171" t="s">
        <v>20879</v>
      </c>
      <c r="C10421" s="171" t="s">
        <v>18229</v>
      </c>
      <c r="D10421" s="171" t="s">
        <v>4</v>
      </c>
      <c r="E10421" s="11">
        <v>43678</v>
      </c>
      <c r="F10421">
        <v>1.5</v>
      </c>
      <c r="G10421">
        <v>3</v>
      </c>
      <c r="I10421">
        <v>0</v>
      </c>
      <c r="J10421">
        <v>11</v>
      </c>
      <c r="L10421">
        <v>18</v>
      </c>
      <c r="N10421">
        <v>0</v>
      </c>
      <c r="P10421">
        <v>0</v>
      </c>
      <c r="Q10421">
        <v>2</v>
      </c>
      <c r="S10421">
        <v>0</v>
      </c>
      <c r="T10421">
        <v>0.68226190476190485</v>
      </c>
    </row>
    <row r="10422" spans="1:20" x14ac:dyDescent="0.3">
      <c r="A10422" t="s">
        <v>20880</v>
      </c>
      <c r="B10422" s="171" t="s">
        <v>20881</v>
      </c>
      <c r="C10422" s="171" t="s">
        <v>18229</v>
      </c>
      <c r="D10422" s="171" t="s">
        <v>80</v>
      </c>
      <c r="E10422" s="11">
        <v>43678</v>
      </c>
      <c r="F10422">
        <v>1.5</v>
      </c>
      <c r="G10422">
        <v>3</v>
      </c>
      <c r="I10422">
        <v>0</v>
      </c>
      <c r="J10422">
        <v>11</v>
      </c>
      <c r="L10422">
        <v>18</v>
      </c>
      <c r="N10422">
        <v>0</v>
      </c>
      <c r="O10422">
        <v>0.63</v>
      </c>
      <c r="P10422">
        <v>0</v>
      </c>
      <c r="Q10422">
        <v>2</v>
      </c>
      <c r="S10422">
        <v>0</v>
      </c>
      <c r="T10422">
        <v>0.70621726190476186</v>
      </c>
    </row>
    <row r="10423" spans="1:20" x14ac:dyDescent="0.3">
      <c r="A10423" t="str">
        <f>C10423&amp;" "&amp;D10423&amp;"Aug-19"</f>
        <v>CatholicFFT FFAug-19</v>
      </c>
      <c r="B10423" s="171" t="s">
        <v>20882</v>
      </c>
      <c r="C10423" s="171" t="s">
        <v>18126</v>
      </c>
      <c r="D10423" s="171" t="s">
        <v>80</v>
      </c>
      <c r="E10423" s="11">
        <v>43678</v>
      </c>
      <c r="F10423">
        <v>1.5</v>
      </c>
      <c r="G10423">
        <v>3</v>
      </c>
      <c r="I10423">
        <v>0</v>
      </c>
      <c r="J10423">
        <v>11</v>
      </c>
      <c r="L10423">
        <v>18</v>
      </c>
      <c r="N10423">
        <v>0</v>
      </c>
      <c r="O10423">
        <v>0.63</v>
      </c>
      <c r="P10423">
        <v>0</v>
      </c>
      <c r="Q10423">
        <v>2</v>
      </c>
      <c r="S10423">
        <v>0</v>
      </c>
      <c r="T10423">
        <v>0.69</v>
      </c>
    </row>
    <row r="10424" spans="1:20" x14ac:dyDescent="0.3">
      <c r="A10424" t="s">
        <v>20883</v>
      </c>
      <c r="B10424" s="171" t="s">
        <v>20884</v>
      </c>
      <c r="C10424" s="171" t="s">
        <v>18126</v>
      </c>
      <c r="D10424" s="171" t="s">
        <v>4</v>
      </c>
      <c r="E10424" s="11">
        <v>43678</v>
      </c>
      <c r="F10424">
        <v>1.5</v>
      </c>
      <c r="G10424">
        <v>3</v>
      </c>
      <c r="I10424">
        <v>0</v>
      </c>
      <c r="J10424">
        <v>11</v>
      </c>
      <c r="L10424">
        <v>18</v>
      </c>
      <c r="N10424">
        <v>0</v>
      </c>
      <c r="P10424">
        <v>0</v>
      </c>
      <c r="Q10424">
        <v>2</v>
      </c>
      <c r="S10424">
        <v>0</v>
      </c>
      <c r="T10424">
        <v>0.65427083333333313</v>
      </c>
    </row>
    <row r="10425" spans="1:20" x14ac:dyDescent="0.3">
      <c r="A10425" t="str">
        <f t="shared" ref="A10425:A10432" si="0">C10425&amp;" "&amp;D10425&amp;"Aug-19"</f>
        <v>Community ConnectionsAll FFAug-19</v>
      </c>
      <c r="B10425" s="171" t="s">
        <v>20885</v>
      </c>
      <c r="C10425" s="171" t="s">
        <v>107</v>
      </c>
      <c r="D10425" s="171" t="s">
        <v>80</v>
      </c>
      <c r="E10425" s="11">
        <v>43678</v>
      </c>
      <c r="F10425">
        <v>13.5</v>
      </c>
      <c r="G10425">
        <v>9.5</v>
      </c>
      <c r="I10425">
        <v>141</v>
      </c>
      <c r="J10425">
        <v>120</v>
      </c>
      <c r="L10425">
        <v>90</v>
      </c>
      <c r="N10425">
        <v>139</v>
      </c>
      <c r="P10425">
        <v>0</v>
      </c>
      <c r="Q10425">
        <v>0</v>
      </c>
      <c r="S10425">
        <v>2</v>
      </c>
      <c r="T10425">
        <v>0.66416666666666657</v>
      </c>
    </row>
    <row r="10426" spans="1:20" x14ac:dyDescent="0.3">
      <c r="A10426" t="str">
        <f t="shared" si="0"/>
        <v>Community ConnectionsAll DCSAug-19</v>
      </c>
      <c r="B10426" s="171" t="s">
        <v>20886</v>
      </c>
      <c r="C10426" s="171" t="s">
        <v>107</v>
      </c>
      <c r="D10426" s="171" t="s">
        <v>15341</v>
      </c>
      <c r="E10426" s="11">
        <v>43678</v>
      </c>
      <c r="F10426">
        <v>2</v>
      </c>
      <c r="G10426">
        <v>4</v>
      </c>
      <c r="I10426">
        <v>13</v>
      </c>
      <c r="J10426">
        <v>10</v>
      </c>
      <c r="L10426">
        <v>23</v>
      </c>
      <c r="N10426">
        <v>11</v>
      </c>
      <c r="P10426">
        <v>0</v>
      </c>
      <c r="Q10426">
        <v>2</v>
      </c>
      <c r="S10426">
        <v>2</v>
      </c>
      <c r="T10426">
        <v>0.58590277777777777</v>
      </c>
    </row>
    <row r="10427" spans="1:20" x14ac:dyDescent="0.3">
      <c r="A10427" t="str">
        <f t="shared" si="0"/>
        <v>Community ConnectionsAll CombinedAug-19</v>
      </c>
      <c r="B10427" s="171" t="s">
        <v>20887</v>
      </c>
      <c r="C10427" s="171" t="s">
        <v>107</v>
      </c>
      <c r="D10427" s="171" t="s">
        <v>4</v>
      </c>
      <c r="E10427" s="11">
        <v>43678</v>
      </c>
      <c r="F10427">
        <v>15.5</v>
      </c>
      <c r="G10427">
        <v>13.5</v>
      </c>
      <c r="I10427">
        <v>154</v>
      </c>
      <c r="J10427">
        <v>130</v>
      </c>
      <c r="L10427">
        <v>113</v>
      </c>
      <c r="N10427">
        <v>150</v>
      </c>
      <c r="P10427">
        <v>0</v>
      </c>
      <c r="Q10427">
        <v>2</v>
      </c>
      <c r="S10427">
        <v>4</v>
      </c>
      <c r="T10427">
        <v>0.6004166666666666</v>
      </c>
    </row>
    <row r="10428" spans="1:20" x14ac:dyDescent="0.3">
      <c r="A10428" t="str">
        <f t="shared" si="0"/>
        <v>Community ConnectionsCPP-FV DCSAug-19</v>
      </c>
      <c r="B10428" s="171" t="s">
        <v>20888</v>
      </c>
      <c r="C10428" s="171" t="s">
        <v>15340</v>
      </c>
      <c r="D10428" s="171" t="s">
        <v>15341</v>
      </c>
      <c r="E10428" s="11">
        <v>43678</v>
      </c>
      <c r="F10428">
        <v>1</v>
      </c>
      <c r="G10428">
        <v>2.5</v>
      </c>
      <c r="I10428">
        <v>5</v>
      </c>
      <c r="J10428">
        <v>5</v>
      </c>
      <c r="L10428">
        <v>14</v>
      </c>
      <c r="N10428">
        <v>4</v>
      </c>
      <c r="P10428">
        <v>0</v>
      </c>
      <c r="Q10428">
        <v>0</v>
      </c>
      <c r="S10428">
        <v>1</v>
      </c>
      <c r="T10428">
        <v>0.57152777777777775</v>
      </c>
    </row>
    <row r="10429" spans="1:20" x14ac:dyDescent="0.3">
      <c r="A10429" t="str">
        <f t="shared" si="0"/>
        <v>Community ConnectionsCPP-FV CombinedAug-19</v>
      </c>
      <c r="B10429" s="171" t="s">
        <v>20889</v>
      </c>
      <c r="C10429" s="171" t="s">
        <v>15340</v>
      </c>
      <c r="D10429" s="171" t="s">
        <v>4</v>
      </c>
      <c r="E10429" s="11">
        <v>43678</v>
      </c>
      <c r="F10429">
        <v>1</v>
      </c>
      <c r="G10429">
        <v>2.5</v>
      </c>
      <c r="I10429">
        <v>5</v>
      </c>
      <c r="J10429">
        <v>5</v>
      </c>
      <c r="L10429">
        <v>14</v>
      </c>
      <c r="N10429">
        <v>4</v>
      </c>
      <c r="P10429">
        <v>0</v>
      </c>
      <c r="Q10429">
        <v>0</v>
      </c>
      <c r="S10429">
        <v>1</v>
      </c>
    </row>
    <row r="10430" spans="1:20" x14ac:dyDescent="0.3">
      <c r="A10430" t="str">
        <f t="shared" si="0"/>
        <v>Community ConnectionsPCIT DCSAug-19</v>
      </c>
      <c r="B10430" s="171" t="s">
        <v>20890</v>
      </c>
      <c r="C10430" s="171" t="s">
        <v>16544</v>
      </c>
      <c r="D10430" s="171" t="s">
        <v>15341</v>
      </c>
      <c r="E10430" s="11">
        <v>43678</v>
      </c>
      <c r="F10430">
        <v>1</v>
      </c>
      <c r="G10430">
        <v>1.5</v>
      </c>
      <c r="I10430">
        <v>8</v>
      </c>
      <c r="J10430">
        <v>5</v>
      </c>
      <c r="L10430">
        <v>9</v>
      </c>
      <c r="N10430">
        <v>7</v>
      </c>
      <c r="P10430">
        <v>0</v>
      </c>
      <c r="Q10430">
        <v>2</v>
      </c>
      <c r="S10430">
        <v>1</v>
      </c>
    </row>
    <row r="10431" spans="1:20" x14ac:dyDescent="0.3">
      <c r="A10431" t="str">
        <f t="shared" si="0"/>
        <v>Community ConnectionsPCIT CombinedAug-19</v>
      </c>
      <c r="B10431" s="171" t="s">
        <v>20891</v>
      </c>
      <c r="C10431" s="171" t="s">
        <v>16544</v>
      </c>
      <c r="D10431" s="171" t="s">
        <v>4</v>
      </c>
      <c r="E10431" s="11">
        <v>43678</v>
      </c>
      <c r="F10431">
        <v>1</v>
      </c>
      <c r="G10431">
        <v>1.5</v>
      </c>
      <c r="I10431">
        <v>8</v>
      </c>
      <c r="J10431">
        <v>5</v>
      </c>
      <c r="L10431">
        <v>9</v>
      </c>
      <c r="N10431">
        <v>7</v>
      </c>
      <c r="P10431">
        <v>0</v>
      </c>
      <c r="Q10431">
        <v>2</v>
      </c>
      <c r="S10431">
        <v>1</v>
      </c>
    </row>
    <row r="10432" spans="1:20" x14ac:dyDescent="0.3">
      <c r="A10432" t="str">
        <f t="shared" si="0"/>
        <v>Community ConnectionsTF-CBT FFAug-19</v>
      </c>
      <c r="B10432" s="171" t="s">
        <v>20892</v>
      </c>
      <c r="C10432" s="171" t="s">
        <v>113</v>
      </c>
      <c r="D10432" s="171" t="s">
        <v>80</v>
      </c>
      <c r="E10432" s="11">
        <v>43678</v>
      </c>
      <c r="F10432">
        <v>5.5</v>
      </c>
      <c r="G10432">
        <v>4.5</v>
      </c>
      <c r="I10432">
        <v>27</v>
      </c>
      <c r="J10432">
        <v>32</v>
      </c>
      <c r="L10432">
        <v>26</v>
      </c>
      <c r="N10432">
        <v>26</v>
      </c>
      <c r="P10432">
        <v>0</v>
      </c>
      <c r="Q10432">
        <v>0</v>
      </c>
      <c r="S10432">
        <v>1</v>
      </c>
    </row>
    <row r="10433" spans="1:19" x14ac:dyDescent="0.3">
      <c r="A10433" t="s">
        <v>20893</v>
      </c>
      <c r="B10433" s="171" t="s">
        <v>20894</v>
      </c>
      <c r="C10433" s="171" t="s">
        <v>113</v>
      </c>
      <c r="D10433" s="171" t="s">
        <v>4</v>
      </c>
      <c r="E10433" s="11">
        <v>43678</v>
      </c>
      <c r="F10433">
        <v>5.5</v>
      </c>
      <c r="G10433">
        <v>4.5</v>
      </c>
      <c r="I10433">
        <v>27</v>
      </c>
      <c r="J10433">
        <v>32</v>
      </c>
      <c r="L10433">
        <v>26</v>
      </c>
      <c r="N10433">
        <v>26</v>
      </c>
      <c r="P10433">
        <v>0</v>
      </c>
      <c r="Q10433">
        <v>0</v>
      </c>
      <c r="S10433">
        <v>1</v>
      </c>
    </row>
    <row r="10434" spans="1:19" x14ac:dyDescent="0.3">
      <c r="A10434" t="str">
        <f>C10434&amp;" "&amp;D10434&amp;"Aug-19"</f>
        <v>Community ConnectionsTIP FFAug-19</v>
      </c>
      <c r="B10434" s="171" t="s">
        <v>20895</v>
      </c>
      <c r="C10434" s="171" t="s">
        <v>116</v>
      </c>
      <c r="D10434" s="171" t="s">
        <v>80</v>
      </c>
      <c r="E10434" s="11">
        <v>43678</v>
      </c>
      <c r="F10434">
        <v>8</v>
      </c>
      <c r="G10434">
        <v>5</v>
      </c>
      <c r="I10434">
        <v>114</v>
      </c>
      <c r="J10434">
        <v>88</v>
      </c>
      <c r="L10434">
        <v>64</v>
      </c>
      <c r="N10434">
        <v>113</v>
      </c>
      <c r="P10434">
        <v>0</v>
      </c>
      <c r="Q10434">
        <v>0</v>
      </c>
      <c r="S10434">
        <v>1</v>
      </c>
    </row>
    <row r="10435" spans="1:19" x14ac:dyDescent="0.3">
      <c r="A10435" t="s">
        <v>20896</v>
      </c>
      <c r="B10435" s="171" t="s">
        <v>20897</v>
      </c>
      <c r="C10435" s="171" t="s">
        <v>116</v>
      </c>
      <c r="D10435" s="171" t="s">
        <v>4</v>
      </c>
      <c r="E10435" s="11">
        <v>43678</v>
      </c>
      <c r="F10435">
        <v>8</v>
      </c>
      <c r="G10435">
        <v>5</v>
      </c>
      <c r="I10435">
        <v>114</v>
      </c>
      <c r="J10435">
        <v>88</v>
      </c>
      <c r="L10435">
        <v>64</v>
      </c>
      <c r="N10435">
        <v>113</v>
      </c>
      <c r="P10435">
        <v>0</v>
      </c>
      <c r="Q10435">
        <v>0</v>
      </c>
      <c r="S10435">
        <v>1</v>
      </c>
    </row>
    <row r="10436" spans="1:19" x14ac:dyDescent="0.3">
      <c r="A10436" t="str">
        <f>C10436&amp;" "&amp;D10436&amp;"Aug-19"</f>
        <v>ContemporaryAll CombinedAug-19</v>
      </c>
      <c r="B10436" s="171" t="s">
        <v>20898</v>
      </c>
      <c r="C10436" s="171" t="s">
        <v>9887</v>
      </c>
      <c r="D10436" s="171" t="s">
        <v>4</v>
      </c>
      <c r="E10436" s="11">
        <v>43678</v>
      </c>
      <c r="F10436">
        <v>0</v>
      </c>
      <c r="G10436">
        <v>0</v>
      </c>
      <c r="I10436">
        <v>0</v>
      </c>
      <c r="J10436">
        <v>0</v>
      </c>
      <c r="L10436">
        <v>0</v>
      </c>
      <c r="N10436">
        <v>0</v>
      </c>
      <c r="P10436">
        <v>0</v>
      </c>
      <c r="Q10436">
        <v>0</v>
      </c>
      <c r="S10436">
        <v>0</v>
      </c>
    </row>
    <row r="10437" spans="1:19" x14ac:dyDescent="0.3">
      <c r="A10437" t="s">
        <v>20899</v>
      </c>
      <c r="B10437" s="171" t="s">
        <v>20900</v>
      </c>
      <c r="C10437" s="171" t="s">
        <v>9887</v>
      </c>
      <c r="D10437" s="171" t="s">
        <v>80</v>
      </c>
      <c r="E10437" s="11">
        <v>43678</v>
      </c>
      <c r="F10437">
        <v>0</v>
      </c>
      <c r="G10437">
        <v>0</v>
      </c>
      <c r="I10437">
        <v>0</v>
      </c>
      <c r="J10437">
        <v>0</v>
      </c>
      <c r="L10437">
        <v>0</v>
      </c>
      <c r="N10437">
        <v>0</v>
      </c>
      <c r="P10437">
        <v>0</v>
      </c>
      <c r="Q10437">
        <v>0</v>
      </c>
      <c r="S10437">
        <v>0</v>
      </c>
    </row>
    <row r="10438" spans="1:19" x14ac:dyDescent="0.3">
      <c r="A10438" t="str">
        <f>C10438&amp;" "&amp;D10438&amp;"Aug-19"</f>
        <v>ContemporaryTIP FFAug-19</v>
      </c>
      <c r="B10438" s="171" t="s">
        <v>20901</v>
      </c>
      <c r="C10438" s="171" t="s">
        <v>9862</v>
      </c>
      <c r="D10438" s="171" t="s">
        <v>80</v>
      </c>
      <c r="E10438" s="11">
        <v>43678</v>
      </c>
      <c r="F10438">
        <v>0</v>
      </c>
      <c r="G10438">
        <v>0</v>
      </c>
      <c r="I10438">
        <v>0</v>
      </c>
      <c r="J10438">
        <v>0</v>
      </c>
      <c r="L10438">
        <v>0</v>
      </c>
      <c r="N10438">
        <v>0</v>
      </c>
      <c r="P10438">
        <v>0</v>
      </c>
      <c r="Q10438">
        <v>0</v>
      </c>
      <c r="S10438">
        <v>0</v>
      </c>
    </row>
    <row r="10439" spans="1:19" x14ac:dyDescent="0.3">
      <c r="A10439" t="s">
        <v>20902</v>
      </c>
      <c r="B10439" s="171" t="s">
        <v>20903</v>
      </c>
      <c r="C10439" s="171" t="s">
        <v>9862</v>
      </c>
      <c r="D10439" s="171" t="s">
        <v>4</v>
      </c>
      <c r="E10439" s="11">
        <v>43678</v>
      </c>
      <c r="F10439">
        <v>0</v>
      </c>
      <c r="G10439">
        <v>0</v>
      </c>
      <c r="I10439">
        <v>0</v>
      </c>
      <c r="J10439">
        <v>0</v>
      </c>
      <c r="L10439">
        <v>0</v>
      </c>
      <c r="N10439">
        <v>0</v>
      </c>
      <c r="P10439">
        <v>0</v>
      </c>
      <c r="Q10439">
        <v>0</v>
      </c>
      <c r="S10439">
        <v>0</v>
      </c>
    </row>
    <row r="10440" spans="1:19" x14ac:dyDescent="0.3">
      <c r="A10440" t="str">
        <f>C10440&amp;" "&amp;D10440&amp;"Aug-19"</f>
        <v>ContemporaryTST FFAug-19</v>
      </c>
      <c r="B10440" s="171" t="s">
        <v>20904</v>
      </c>
      <c r="C10440" s="171" t="s">
        <v>10525</v>
      </c>
      <c r="D10440" s="171" t="s">
        <v>80</v>
      </c>
      <c r="E10440" s="11">
        <v>43678</v>
      </c>
      <c r="F10440">
        <v>0</v>
      </c>
      <c r="G10440">
        <v>0</v>
      </c>
      <c r="I10440">
        <v>0</v>
      </c>
      <c r="J10440">
        <v>0</v>
      </c>
      <c r="L10440">
        <v>0</v>
      </c>
      <c r="N10440">
        <v>0</v>
      </c>
      <c r="P10440">
        <v>0</v>
      </c>
      <c r="Q10440">
        <v>0</v>
      </c>
      <c r="S10440">
        <v>0</v>
      </c>
    </row>
    <row r="10441" spans="1:19" x14ac:dyDescent="0.3">
      <c r="A10441" t="s">
        <v>20905</v>
      </c>
      <c r="B10441" s="171" t="s">
        <v>20906</v>
      </c>
      <c r="C10441" s="171" t="s">
        <v>10525</v>
      </c>
      <c r="D10441" s="171" t="s">
        <v>4</v>
      </c>
      <c r="E10441" s="11">
        <v>43678</v>
      </c>
      <c r="F10441">
        <v>0</v>
      </c>
      <c r="G10441">
        <v>0</v>
      </c>
      <c r="I10441">
        <v>0</v>
      </c>
      <c r="J10441">
        <v>0</v>
      </c>
      <c r="L10441">
        <v>0</v>
      </c>
      <c r="N10441">
        <v>0</v>
      </c>
      <c r="P10441">
        <v>0</v>
      </c>
      <c r="Q10441">
        <v>0</v>
      </c>
      <c r="S10441">
        <v>0</v>
      </c>
    </row>
    <row r="10442" spans="1:19" x14ac:dyDescent="0.3">
      <c r="A10442" t="str">
        <f>C10442&amp;" "&amp;D10442&amp;"Aug-19"</f>
        <v>DC Seed ProvidersAll DCSAug-19</v>
      </c>
      <c r="B10442" s="171" t="s">
        <v>20907</v>
      </c>
      <c r="C10442" s="171" t="s">
        <v>15504</v>
      </c>
      <c r="D10442" s="171" t="s">
        <v>15341</v>
      </c>
      <c r="E10442" s="11">
        <v>43678</v>
      </c>
      <c r="F10442">
        <v>5.5</v>
      </c>
      <c r="G10442">
        <v>8.5</v>
      </c>
      <c r="I10442">
        <v>29</v>
      </c>
      <c r="J10442">
        <v>28</v>
      </c>
      <c r="L10442">
        <v>48</v>
      </c>
      <c r="N10442">
        <v>23</v>
      </c>
      <c r="O10442" t="s">
        <v>16361</v>
      </c>
      <c r="P10442">
        <v>1</v>
      </c>
      <c r="Q10442">
        <v>3</v>
      </c>
      <c r="S10442">
        <v>6</v>
      </c>
    </row>
    <row r="10443" spans="1:19" x14ac:dyDescent="0.3">
      <c r="A10443" t="str">
        <f>C10443&amp;" "&amp;D10443&amp;"Aug-19"</f>
        <v>Families First ProvidersAll FFAug-19</v>
      </c>
      <c r="B10443" s="171" t="s">
        <v>20908</v>
      </c>
      <c r="C10443" s="171" t="s">
        <v>12995</v>
      </c>
      <c r="D10443" s="171" t="s">
        <v>80</v>
      </c>
      <c r="E10443" s="11">
        <v>43678</v>
      </c>
      <c r="F10443">
        <v>91.5</v>
      </c>
      <c r="G10443">
        <v>87.5</v>
      </c>
      <c r="I10443">
        <v>561</v>
      </c>
      <c r="J10443">
        <v>732</v>
      </c>
      <c r="L10443">
        <v>708</v>
      </c>
      <c r="N10443">
        <v>512</v>
      </c>
      <c r="O10443" t="s">
        <v>16361</v>
      </c>
      <c r="P10443">
        <v>16</v>
      </c>
      <c r="Q10443">
        <v>25</v>
      </c>
      <c r="S10443">
        <v>49</v>
      </c>
    </row>
    <row r="10444" spans="1:19" x14ac:dyDescent="0.3">
      <c r="A10444" t="str">
        <f>C10444&amp;" "&amp;D10444&amp;"Aug-19"</f>
        <v>Family MattersAll CombinedAug-19</v>
      </c>
      <c r="B10444" s="171" t="s">
        <v>20909</v>
      </c>
      <c r="C10444" s="171" t="s">
        <v>11260</v>
      </c>
      <c r="D10444" s="171" t="s">
        <v>4</v>
      </c>
      <c r="E10444" s="11">
        <v>43678</v>
      </c>
      <c r="F10444">
        <v>0</v>
      </c>
      <c r="G10444">
        <v>0</v>
      </c>
      <c r="I10444">
        <v>0</v>
      </c>
      <c r="J10444">
        <v>0</v>
      </c>
      <c r="L10444">
        <v>0</v>
      </c>
      <c r="N10444">
        <v>0</v>
      </c>
      <c r="P10444">
        <v>0</v>
      </c>
      <c r="Q10444">
        <v>0</v>
      </c>
      <c r="S10444">
        <v>0</v>
      </c>
    </row>
    <row r="10445" spans="1:19" x14ac:dyDescent="0.3">
      <c r="A10445" t="s">
        <v>20910</v>
      </c>
      <c r="B10445" s="171" t="s">
        <v>20911</v>
      </c>
      <c r="C10445" s="171" t="s">
        <v>11260</v>
      </c>
      <c r="D10445" s="171" t="s">
        <v>80</v>
      </c>
      <c r="E10445" s="11">
        <v>43678</v>
      </c>
      <c r="F10445">
        <v>0</v>
      </c>
      <c r="G10445">
        <v>0</v>
      </c>
      <c r="I10445">
        <v>0</v>
      </c>
      <c r="J10445">
        <v>0</v>
      </c>
      <c r="L10445">
        <v>0</v>
      </c>
      <c r="N10445">
        <v>0</v>
      </c>
      <c r="P10445">
        <v>0</v>
      </c>
      <c r="Q10445">
        <v>0</v>
      </c>
      <c r="S10445">
        <v>0</v>
      </c>
    </row>
    <row r="10446" spans="1:19" x14ac:dyDescent="0.3">
      <c r="A10446" t="str">
        <f>C10446&amp;" "&amp;D10446&amp;"Aug-19"</f>
        <v>Family MattersTST FFAug-19</v>
      </c>
      <c r="B10446" s="171" t="s">
        <v>20912</v>
      </c>
      <c r="C10446" s="171" t="s">
        <v>10528</v>
      </c>
      <c r="D10446" s="171" t="s">
        <v>80</v>
      </c>
      <c r="E10446" s="11">
        <v>43678</v>
      </c>
      <c r="F10446">
        <v>0</v>
      </c>
      <c r="G10446">
        <v>0</v>
      </c>
      <c r="I10446">
        <v>0</v>
      </c>
      <c r="J10446">
        <v>0</v>
      </c>
      <c r="L10446">
        <v>0</v>
      </c>
      <c r="N10446">
        <v>0</v>
      </c>
      <c r="P10446">
        <v>0</v>
      </c>
      <c r="Q10446">
        <v>0</v>
      </c>
      <c r="S10446">
        <v>0</v>
      </c>
    </row>
    <row r="10447" spans="1:19" x14ac:dyDescent="0.3">
      <c r="A10447" t="s">
        <v>20913</v>
      </c>
      <c r="B10447" s="171" t="s">
        <v>20914</v>
      </c>
      <c r="C10447" s="171" t="s">
        <v>10528</v>
      </c>
      <c r="D10447" s="171" t="s">
        <v>4</v>
      </c>
      <c r="E10447" s="11">
        <v>43678</v>
      </c>
      <c r="F10447">
        <v>0</v>
      </c>
      <c r="G10447">
        <v>0</v>
      </c>
      <c r="I10447">
        <v>0</v>
      </c>
      <c r="J10447">
        <v>0</v>
      </c>
      <c r="L10447">
        <v>0</v>
      </c>
      <c r="N10447">
        <v>0</v>
      </c>
      <c r="P10447">
        <v>0</v>
      </c>
      <c r="Q10447">
        <v>0</v>
      </c>
      <c r="S10447">
        <v>0</v>
      </c>
    </row>
    <row r="10448" spans="1:19" x14ac:dyDescent="0.3">
      <c r="A10448" t="str">
        <f>C10448&amp;" "&amp;D10448&amp;"Aug-19"</f>
        <v>Federal CityA-CRA FFAug-19</v>
      </c>
      <c r="B10448" s="171" t="s">
        <v>20915</v>
      </c>
      <c r="C10448" s="171" t="s">
        <v>119</v>
      </c>
      <c r="D10448" s="171" t="s">
        <v>80</v>
      </c>
      <c r="E10448" s="11">
        <v>43678</v>
      </c>
      <c r="F10448">
        <v>0</v>
      </c>
      <c r="G10448">
        <v>0</v>
      </c>
      <c r="I10448">
        <v>0</v>
      </c>
      <c r="J10448">
        <v>0</v>
      </c>
      <c r="L10448">
        <v>0</v>
      </c>
      <c r="N10448">
        <v>0</v>
      </c>
      <c r="P10448">
        <v>0</v>
      </c>
      <c r="Q10448">
        <v>0</v>
      </c>
      <c r="S10448">
        <v>0</v>
      </c>
    </row>
    <row r="10449" spans="1:20" x14ac:dyDescent="0.3">
      <c r="A10449" t="s">
        <v>20916</v>
      </c>
      <c r="B10449" s="171" t="s">
        <v>20917</v>
      </c>
      <c r="C10449" s="171" t="s">
        <v>119</v>
      </c>
      <c r="D10449" s="171" t="s">
        <v>4</v>
      </c>
      <c r="E10449" s="11">
        <v>43678</v>
      </c>
      <c r="F10449">
        <v>0</v>
      </c>
      <c r="G10449">
        <v>0</v>
      </c>
      <c r="I10449">
        <v>0</v>
      </c>
      <c r="J10449">
        <v>0</v>
      </c>
      <c r="L10449">
        <v>0</v>
      </c>
      <c r="N10449">
        <v>0</v>
      </c>
      <c r="P10449">
        <v>0</v>
      </c>
      <c r="Q10449">
        <v>0</v>
      </c>
      <c r="S10449">
        <v>0</v>
      </c>
    </row>
    <row r="10450" spans="1:20" x14ac:dyDescent="0.3">
      <c r="A10450" t="str">
        <f>C10450&amp;" "&amp;D10450&amp;"Aug-19"</f>
        <v>Federal CityAll CombinedAug-19</v>
      </c>
      <c r="B10450" s="171" t="s">
        <v>20918</v>
      </c>
      <c r="C10450" s="171" t="s">
        <v>122</v>
      </c>
      <c r="D10450" s="171" t="s">
        <v>4</v>
      </c>
      <c r="E10450" s="11">
        <v>43678</v>
      </c>
      <c r="F10450">
        <v>0</v>
      </c>
      <c r="G10450">
        <v>0</v>
      </c>
      <c r="I10450">
        <v>0</v>
      </c>
      <c r="J10450">
        <v>0</v>
      </c>
      <c r="L10450">
        <v>0</v>
      </c>
      <c r="N10450">
        <v>0</v>
      </c>
      <c r="P10450">
        <v>0</v>
      </c>
      <c r="Q10450">
        <v>0</v>
      </c>
      <c r="S10450">
        <v>0</v>
      </c>
    </row>
    <row r="10451" spans="1:20" x14ac:dyDescent="0.3">
      <c r="A10451" t="s">
        <v>20919</v>
      </c>
      <c r="B10451" s="171" t="s">
        <v>20920</v>
      </c>
      <c r="C10451" s="171" t="s">
        <v>122</v>
      </c>
      <c r="D10451" s="171" t="s">
        <v>80</v>
      </c>
      <c r="E10451" s="11">
        <v>43678</v>
      </c>
      <c r="F10451">
        <v>0</v>
      </c>
      <c r="G10451">
        <v>0</v>
      </c>
      <c r="I10451">
        <v>0</v>
      </c>
      <c r="J10451">
        <v>0</v>
      </c>
      <c r="L10451">
        <v>0</v>
      </c>
      <c r="N10451">
        <v>0</v>
      </c>
      <c r="P10451">
        <v>0</v>
      </c>
      <c r="Q10451">
        <v>0</v>
      </c>
      <c r="S10451">
        <v>0</v>
      </c>
    </row>
    <row r="10452" spans="1:20" x14ac:dyDescent="0.3">
      <c r="A10452" t="str">
        <f>C10452&amp;" "&amp;D10452&amp;"Aug-19"</f>
        <v>First Home CareAll CombinedAug-19</v>
      </c>
      <c r="B10452" s="171" t="s">
        <v>20921</v>
      </c>
      <c r="C10452" s="171" t="s">
        <v>125</v>
      </c>
      <c r="D10452" s="171" t="s">
        <v>4</v>
      </c>
      <c r="E10452" s="11">
        <v>43678</v>
      </c>
      <c r="F10452">
        <v>0</v>
      </c>
      <c r="G10452">
        <v>0</v>
      </c>
      <c r="I10452">
        <v>0</v>
      </c>
      <c r="J10452">
        <v>0</v>
      </c>
      <c r="L10452">
        <v>0</v>
      </c>
      <c r="N10452">
        <v>0</v>
      </c>
      <c r="P10452">
        <v>0</v>
      </c>
      <c r="Q10452">
        <v>0</v>
      </c>
      <c r="S10452">
        <v>0</v>
      </c>
    </row>
    <row r="10453" spans="1:20" x14ac:dyDescent="0.3">
      <c r="A10453" t="s">
        <v>20922</v>
      </c>
      <c r="B10453" s="171" t="s">
        <v>20923</v>
      </c>
      <c r="C10453" s="171" t="s">
        <v>125</v>
      </c>
      <c r="D10453" s="171" t="s">
        <v>80</v>
      </c>
      <c r="E10453" s="11">
        <v>43678</v>
      </c>
      <c r="F10453">
        <v>0</v>
      </c>
      <c r="G10453">
        <v>0</v>
      </c>
      <c r="I10453">
        <v>0</v>
      </c>
      <c r="J10453">
        <v>0</v>
      </c>
      <c r="L10453">
        <v>0</v>
      </c>
      <c r="N10453">
        <v>0</v>
      </c>
      <c r="P10453">
        <v>0</v>
      </c>
      <c r="Q10453">
        <v>0</v>
      </c>
      <c r="S10453">
        <v>0</v>
      </c>
      <c r="T10453">
        <v>0</v>
      </c>
    </row>
    <row r="10454" spans="1:20" x14ac:dyDescent="0.3">
      <c r="A10454" t="str">
        <f>C10454&amp;" "&amp;D10454&amp;"Aug-19"</f>
        <v>First Home CareFFT FFAug-19</v>
      </c>
      <c r="B10454" s="171" t="s">
        <v>20924</v>
      </c>
      <c r="C10454" s="171" t="s">
        <v>128</v>
      </c>
      <c r="D10454" s="171" t="s">
        <v>80</v>
      </c>
      <c r="E10454" s="11">
        <v>43678</v>
      </c>
      <c r="F10454">
        <v>0</v>
      </c>
      <c r="G10454">
        <v>0</v>
      </c>
      <c r="I10454">
        <v>0</v>
      </c>
      <c r="J10454">
        <v>0</v>
      </c>
      <c r="L10454">
        <v>0</v>
      </c>
      <c r="N10454">
        <v>0</v>
      </c>
      <c r="P10454">
        <v>0</v>
      </c>
      <c r="Q10454">
        <v>0</v>
      </c>
      <c r="S10454">
        <v>0</v>
      </c>
      <c r="T10454">
        <v>0</v>
      </c>
    </row>
    <row r="10455" spans="1:20" x14ac:dyDescent="0.3">
      <c r="A10455" t="s">
        <v>20925</v>
      </c>
      <c r="B10455" s="171" t="s">
        <v>20926</v>
      </c>
      <c r="C10455" s="171" t="s">
        <v>128</v>
      </c>
      <c r="D10455" s="171" t="s">
        <v>4</v>
      </c>
      <c r="E10455" s="11">
        <v>43678</v>
      </c>
      <c r="F10455">
        <v>0</v>
      </c>
      <c r="G10455">
        <v>0</v>
      </c>
      <c r="I10455">
        <v>0</v>
      </c>
      <c r="J10455">
        <v>0</v>
      </c>
      <c r="L10455">
        <v>0</v>
      </c>
      <c r="N10455">
        <v>0</v>
      </c>
      <c r="P10455">
        <v>0</v>
      </c>
      <c r="Q10455">
        <v>0</v>
      </c>
      <c r="S10455">
        <v>0</v>
      </c>
      <c r="T10455">
        <v>0</v>
      </c>
    </row>
    <row r="10456" spans="1:20" x14ac:dyDescent="0.3">
      <c r="A10456" t="str">
        <f>C10456&amp;" "&amp;D10456&amp;"Aug-19"</f>
        <v>First Home CareTF-CBT FFAug-19</v>
      </c>
      <c r="B10456" s="171" t="s">
        <v>20927</v>
      </c>
      <c r="C10456" s="171" t="s">
        <v>131</v>
      </c>
      <c r="D10456" s="171" t="s">
        <v>80</v>
      </c>
      <c r="E10456" s="11">
        <v>43678</v>
      </c>
      <c r="F10456">
        <v>0</v>
      </c>
      <c r="G10456">
        <v>0</v>
      </c>
      <c r="I10456">
        <v>0</v>
      </c>
      <c r="J10456">
        <v>0</v>
      </c>
      <c r="L10456">
        <v>0</v>
      </c>
      <c r="N10456">
        <v>0</v>
      </c>
      <c r="P10456">
        <v>0</v>
      </c>
      <c r="Q10456">
        <v>0</v>
      </c>
      <c r="S10456">
        <v>0</v>
      </c>
      <c r="T10456">
        <v>0</v>
      </c>
    </row>
    <row r="10457" spans="1:20" x14ac:dyDescent="0.3">
      <c r="A10457" t="s">
        <v>20928</v>
      </c>
      <c r="B10457" s="171" t="s">
        <v>20929</v>
      </c>
      <c r="C10457" s="171" t="s">
        <v>131</v>
      </c>
      <c r="D10457" s="171" t="s">
        <v>4</v>
      </c>
      <c r="E10457" s="11">
        <v>43678</v>
      </c>
      <c r="F10457">
        <v>0</v>
      </c>
      <c r="G10457">
        <v>0</v>
      </c>
      <c r="I10457">
        <v>0</v>
      </c>
      <c r="J10457">
        <v>0</v>
      </c>
      <c r="L10457">
        <v>0</v>
      </c>
      <c r="N10457">
        <v>0</v>
      </c>
      <c r="P10457">
        <v>0</v>
      </c>
      <c r="Q10457">
        <v>0</v>
      </c>
      <c r="S10457">
        <v>0</v>
      </c>
      <c r="T10457">
        <v>0</v>
      </c>
    </row>
    <row r="10458" spans="1:20" x14ac:dyDescent="0.3">
      <c r="A10458" t="str">
        <f>C10458&amp;" "&amp;D10458&amp;"Aug-19"</f>
        <v>First Home CareTST FFAug-19</v>
      </c>
      <c r="B10458" s="171" t="s">
        <v>20930</v>
      </c>
      <c r="C10458" s="171" t="s">
        <v>10531</v>
      </c>
      <c r="D10458" s="171" t="s">
        <v>80</v>
      </c>
      <c r="E10458" s="11">
        <v>43678</v>
      </c>
      <c r="F10458">
        <v>0</v>
      </c>
      <c r="G10458">
        <v>0</v>
      </c>
      <c r="I10458">
        <v>0</v>
      </c>
      <c r="J10458">
        <v>0</v>
      </c>
      <c r="L10458">
        <v>0</v>
      </c>
      <c r="N10458">
        <v>0</v>
      </c>
      <c r="P10458">
        <v>0</v>
      </c>
      <c r="Q10458">
        <v>0</v>
      </c>
      <c r="S10458">
        <v>0</v>
      </c>
      <c r="T10458">
        <v>0.96399999999999997</v>
      </c>
    </row>
    <row r="10459" spans="1:20" x14ac:dyDescent="0.3">
      <c r="A10459" t="s">
        <v>20931</v>
      </c>
      <c r="B10459" s="171" t="s">
        <v>20932</v>
      </c>
      <c r="C10459" s="171" t="s">
        <v>10531</v>
      </c>
      <c r="D10459" s="171" t="s">
        <v>4</v>
      </c>
      <c r="E10459" s="11">
        <v>43678</v>
      </c>
      <c r="F10459">
        <v>0</v>
      </c>
      <c r="G10459">
        <v>0</v>
      </c>
      <c r="I10459">
        <v>0</v>
      </c>
      <c r="J10459">
        <v>0</v>
      </c>
      <c r="L10459">
        <v>0</v>
      </c>
      <c r="N10459">
        <v>0</v>
      </c>
      <c r="P10459">
        <v>0</v>
      </c>
      <c r="Q10459">
        <v>0</v>
      </c>
      <c r="S10459">
        <v>0</v>
      </c>
      <c r="T10459">
        <v>0.96399999999999997</v>
      </c>
    </row>
    <row r="10460" spans="1:20" x14ac:dyDescent="0.3">
      <c r="A10460" t="str">
        <f>C10460&amp;" "&amp;D10460&amp;"Aug-19"</f>
        <v>Foundations for Home &amp; CommunityAll CombinedAug-19</v>
      </c>
      <c r="B10460" s="171" t="s">
        <v>20933</v>
      </c>
      <c r="C10460" s="171" t="s">
        <v>14899</v>
      </c>
      <c r="D10460" s="171" t="s">
        <v>4</v>
      </c>
      <c r="E10460" s="11">
        <v>43678</v>
      </c>
      <c r="F10460">
        <v>0</v>
      </c>
      <c r="G10460">
        <v>0</v>
      </c>
      <c r="I10460">
        <v>0</v>
      </c>
      <c r="J10460">
        <v>0</v>
      </c>
      <c r="L10460">
        <v>0</v>
      </c>
      <c r="N10460">
        <v>0</v>
      </c>
      <c r="P10460">
        <v>0</v>
      </c>
      <c r="Q10460">
        <v>0</v>
      </c>
      <c r="S10460">
        <v>0</v>
      </c>
      <c r="T10460">
        <v>0.96399999999999997</v>
      </c>
    </row>
    <row r="10461" spans="1:20" x14ac:dyDescent="0.3">
      <c r="A10461" t="s">
        <v>20934</v>
      </c>
      <c r="B10461" s="171" t="s">
        <v>20935</v>
      </c>
      <c r="C10461" s="171" t="s">
        <v>14899</v>
      </c>
      <c r="D10461" s="171" t="s">
        <v>80</v>
      </c>
      <c r="E10461" s="11">
        <v>43678</v>
      </c>
      <c r="F10461">
        <v>0</v>
      </c>
      <c r="G10461">
        <v>0</v>
      </c>
      <c r="I10461">
        <v>0</v>
      </c>
      <c r="J10461">
        <v>0</v>
      </c>
      <c r="L10461">
        <v>0</v>
      </c>
      <c r="N10461">
        <v>0</v>
      </c>
      <c r="P10461">
        <v>0</v>
      </c>
      <c r="Q10461">
        <v>0</v>
      </c>
      <c r="S10461">
        <v>0</v>
      </c>
      <c r="T10461">
        <v>0</v>
      </c>
    </row>
    <row r="10462" spans="1:20" x14ac:dyDescent="0.3">
      <c r="A10462" t="str">
        <f>C10462&amp;" "&amp;D10462&amp;"Aug-19"</f>
        <v>Foundations for Home &amp; CommunityCPP-FV DCSAug-19</v>
      </c>
      <c r="B10462" s="171" t="s">
        <v>20936</v>
      </c>
      <c r="C10462" s="171" t="s">
        <v>15344</v>
      </c>
      <c r="D10462" s="171" t="s">
        <v>15341</v>
      </c>
      <c r="E10462" s="11">
        <v>43678</v>
      </c>
      <c r="F10462">
        <v>0</v>
      </c>
      <c r="G10462">
        <v>0</v>
      </c>
      <c r="I10462">
        <v>0</v>
      </c>
      <c r="J10462">
        <v>0</v>
      </c>
      <c r="L10462">
        <v>0</v>
      </c>
      <c r="N10462">
        <v>0</v>
      </c>
      <c r="P10462">
        <v>0</v>
      </c>
      <c r="Q10462">
        <v>0</v>
      </c>
      <c r="S10462">
        <v>0</v>
      </c>
      <c r="T10462">
        <v>1</v>
      </c>
    </row>
    <row r="10463" spans="1:20" x14ac:dyDescent="0.3">
      <c r="A10463" t="s">
        <v>20937</v>
      </c>
      <c r="B10463" s="171" t="s">
        <v>20938</v>
      </c>
      <c r="C10463" s="171" t="s">
        <v>15344</v>
      </c>
      <c r="D10463" s="171" t="s">
        <v>4</v>
      </c>
      <c r="E10463" s="11">
        <v>43678</v>
      </c>
      <c r="F10463">
        <v>0</v>
      </c>
      <c r="G10463">
        <v>0</v>
      </c>
      <c r="I10463">
        <v>0</v>
      </c>
      <c r="J10463">
        <v>0</v>
      </c>
      <c r="L10463">
        <v>0</v>
      </c>
      <c r="N10463">
        <v>0</v>
      </c>
      <c r="P10463">
        <v>0</v>
      </c>
      <c r="Q10463">
        <v>0</v>
      </c>
      <c r="S10463">
        <v>0</v>
      </c>
      <c r="T10463">
        <v>1</v>
      </c>
    </row>
    <row r="10464" spans="1:20" x14ac:dyDescent="0.3">
      <c r="A10464" t="str">
        <f>C10464&amp;" "&amp;D10464&amp;"Aug-19"</f>
        <v>Foundations for Home &amp; CommunityFFT FFAug-19</v>
      </c>
      <c r="B10464" s="171" t="s">
        <v>20939</v>
      </c>
      <c r="C10464" s="171" t="s">
        <v>14824</v>
      </c>
      <c r="D10464" s="171" t="s">
        <v>80</v>
      </c>
      <c r="E10464" s="11">
        <v>43678</v>
      </c>
      <c r="F10464">
        <v>0</v>
      </c>
      <c r="G10464">
        <v>0</v>
      </c>
      <c r="I10464">
        <v>0</v>
      </c>
      <c r="J10464">
        <v>0</v>
      </c>
      <c r="L10464">
        <v>0</v>
      </c>
      <c r="N10464">
        <v>0</v>
      </c>
      <c r="P10464">
        <v>0</v>
      </c>
      <c r="Q10464">
        <v>0</v>
      </c>
      <c r="S10464">
        <v>0</v>
      </c>
      <c r="T10464">
        <v>1</v>
      </c>
    </row>
    <row r="10465" spans="1:20" x14ac:dyDescent="0.3">
      <c r="A10465" t="s">
        <v>20940</v>
      </c>
      <c r="B10465" s="171" t="s">
        <v>20941</v>
      </c>
      <c r="C10465" s="171" t="s">
        <v>14824</v>
      </c>
      <c r="D10465" s="171" t="s">
        <v>4</v>
      </c>
      <c r="E10465" s="11">
        <v>43678</v>
      </c>
      <c r="F10465">
        <v>0</v>
      </c>
      <c r="G10465">
        <v>0</v>
      </c>
      <c r="I10465">
        <v>0</v>
      </c>
      <c r="J10465">
        <v>0</v>
      </c>
      <c r="L10465">
        <v>0</v>
      </c>
      <c r="N10465">
        <v>0</v>
      </c>
      <c r="P10465">
        <v>0</v>
      </c>
      <c r="Q10465">
        <v>0</v>
      </c>
      <c r="S10465">
        <v>0</v>
      </c>
      <c r="T10465">
        <v>0.83</v>
      </c>
    </row>
    <row r="10466" spans="1:20" x14ac:dyDescent="0.3">
      <c r="A10466" t="str">
        <f>C10466&amp;" "&amp;D10466&amp;"Aug-19"</f>
        <v>Foundations for Home &amp; CommunityTF-CBT FFAug-19</v>
      </c>
      <c r="B10466" s="171" t="s">
        <v>20942</v>
      </c>
      <c r="C10466" s="171" t="s">
        <v>14843</v>
      </c>
      <c r="D10466" s="171" t="s">
        <v>80</v>
      </c>
      <c r="E10466" s="11">
        <v>43678</v>
      </c>
      <c r="F10466">
        <v>0</v>
      </c>
      <c r="G10466">
        <v>0</v>
      </c>
      <c r="I10466">
        <v>0</v>
      </c>
      <c r="J10466">
        <v>0</v>
      </c>
      <c r="L10466">
        <v>0</v>
      </c>
      <c r="N10466">
        <v>0</v>
      </c>
      <c r="P10466">
        <v>0</v>
      </c>
      <c r="Q10466">
        <v>0</v>
      </c>
      <c r="S10466">
        <v>0</v>
      </c>
      <c r="T10466">
        <v>0.83</v>
      </c>
    </row>
    <row r="10467" spans="1:20" x14ac:dyDescent="0.3">
      <c r="A10467" t="s">
        <v>20943</v>
      </c>
      <c r="B10467" s="171" t="s">
        <v>20944</v>
      </c>
      <c r="C10467" s="171" t="s">
        <v>14843</v>
      </c>
      <c r="D10467" s="171" t="s">
        <v>4</v>
      </c>
      <c r="E10467" s="11">
        <v>43678</v>
      </c>
      <c r="F10467">
        <v>0</v>
      </c>
      <c r="G10467">
        <v>0</v>
      </c>
      <c r="I10467">
        <v>0</v>
      </c>
      <c r="J10467">
        <v>0</v>
      </c>
      <c r="L10467">
        <v>0</v>
      </c>
      <c r="N10467">
        <v>0</v>
      </c>
      <c r="P10467">
        <v>0</v>
      </c>
      <c r="Q10467">
        <v>0</v>
      </c>
      <c r="S10467">
        <v>0</v>
      </c>
      <c r="T10467">
        <v>0.89</v>
      </c>
    </row>
    <row r="10468" spans="1:20" x14ac:dyDescent="0.3">
      <c r="A10468" t="str">
        <f>C10468&amp;" "&amp;D10468&amp;"Aug-19"</f>
        <v>Foundations for Home &amp; CommunityTST FFAug-19</v>
      </c>
      <c r="B10468" s="171" t="s">
        <v>20945</v>
      </c>
      <c r="C10468" s="171" t="s">
        <v>14880</v>
      </c>
      <c r="D10468" s="171" t="s">
        <v>80</v>
      </c>
      <c r="E10468" s="11">
        <v>43678</v>
      </c>
      <c r="F10468">
        <v>0</v>
      </c>
      <c r="G10468">
        <v>0</v>
      </c>
      <c r="I10468">
        <v>0</v>
      </c>
      <c r="J10468">
        <v>0</v>
      </c>
      <c r="L10468">
        <v>0</v>
      </c>
      <c r="N10468">
        <v>0</v>
      </c>
      <c r="P10468">
        <v>0</v>
      </c>
      <c r="Q10468">
        <v>0</v>
      </c>
      <c r="S10468">
        <v>0</v>
      </c>
      <c r="T10468">
        <v>0.89</v>
      </c>
    </row>
    <row r="10469" spans="1:20" x14ac:dyDescent="0.3">
      <c r="A10469" t="str">
        <f>C10469&amp;" "&amp;D10469&amp;"Aug-19"</f>
        <v>FPSAll CombinedAug-19</v>
      </c>
      <c r="B10469" s="171" t="s">
        <v>20946</v>
      </c>
      <c r="C10469" s="171" t="s">
        <v>137</v>
      </c>
      <c r="D10469" s="171" t="s">
        <v>4</v>
      </c>
      <c r="E10469" s="11">
        <v>43678</v>
      </c>
      <c r="F10469">
        <v>6</v>
      </c>
      <c r="G10469">
        <v>6</v>
      </c>
      <c r="I10469">
        <v>48</v>
      </c>
      <c r="J10469">
        <v>66</v>
      </c>
      <c r="L10469">
        <v>66</v>
      </c>
      <c r="N10469">
        <v>48</v>
      </c>
      <c r="P10469">
        <v>0</v>
      </c>
      <c r="Q10469">
        <v>0</v>
      </c>
      <c r="S10469">
        <v>0</v>
      </c>
      <c r="T10469">
        <v>0.89</v>
      </c>
    </row>
    <row r="10470" spans="1:20" x14ac:dyDescent="0.3">
      <c r="A10470" t="s">
        <v>20947</v>
      </c>
      <c r="B10470" s="171" t="s">
        <v>20948</v>
      </c>
      <c r="C10470" s="171" t="s">
        <v>137</v>
      </c>
      <c r="D10470" s="171" t="s">
        <v>80</v>
      </c>
      <c r="E10470" s="11">
        <v>43678</v>
      </c>
      <c r="F10470">
        <v>6</v>
      </c>
      <c r="G10470">
        <v>6</v>
      </c>
      <c r="I10470">
        <v>48</v>
      </c>
      <c r="J10470">
        <v>66</v>
      </c>
      <c r="L10470">
        <v>66</v>
      </c>
      <c r="N10470">
        <v>48</v>
      </c>
      <c r="P10470">
        <v>0</v>
      </c>
      <c r="Q10470">
        <v>0</v>
      </c>
      <c r="S10470">
        <v>0</v>
      </c>
      <c r="T10470">
        <v>1</v>
      </c>
    </row>
    <row r="10471" spans="1:20" x14ac:dyDescent="0.3">
      <c r="A10471" t="str">
        <f>C10471&amp;" "&amp;D10471&amp;"Aug-19"</f>
        <v>FPSTIP FFAug-19</v>
      </c>
      <c r="B10471" s="171" t="s">
        <v>20949</v>
      </c>
      <c r="C10471" s="171" t="s">
        <v>140</v>
      </c>
      <c r="D10471" s="171" t="s">
        <v>80</v>
      </c>
      <c r="E10471" s="11">
        <v>43678</v>
      </c>
      <c r="F10471">
        <v>6</v>
      </c>
      <c r="G10471">
        <v>6</v>
      </c>
      <c r="I10471">
        <v>48</v>
      </c>
      <c r="J10471">
        <v>66</v>
      </c>
      <c r="L10471">
        <v>66</v>
      </c>
      <c r="N10471">
        <v>48</v>
      </c>
      <c r="P10471">
        <v>0</v>
      </c>
      <c r="Q10471">
        <v>0</v>
      </c>
      <c r="S10471">
        <v>0</v>
      </c>
      <c r="T10471">
        <v>0.97599999999999998</v>
      </c>
    </row>
    <row r="10472" spans="1:20" x14ac:dyDescent="0.3">
      <c r="A10472" t="s">
        <v>20950</v>
      </c>
      <c r="B10472" s="171" t="s">
        <v>20951</v>
      </c>
      <c r="C10472" s="171" t="s">
        <v>140</v>
      </c>
      <c r="D10472" s="171" t="s">
        <v>4</v>
      </c>
      <c r="E10472" s="11">
        <v>43678</v>
      </c>
      <c r="F10472">
        <v>6</v>
      </c>
      <c r="G10472">
        <v>6</v>
      </c>
      <c r="I10472">
        <v>48</v>
      </c>
      <c r="J10472">
        <v>66</v>
      </c>
      <c r="L10472">
        <v>66</v>
      </c>
      <c r="N10472">
        <v>48</v>
      </c>
      <c r="P10472">
        <v>0</v>
      </c>
      <c r="Q10472">
        <v>0</v>
      </c>
      <c r="S10472">
        <v>0</v>
      </c>
      <c r="T10472">
        <v>0.98599999999999999</v>
      </c>
    </row>
    <row r="10473" spans="1:20" x14ac:dyDescent="0.3">
      <c r="A10473" t="str">
        <f>C10473&amp;" "&amp;D10473&amp;"Aug-19"</f>
        <v>Green DoorAll CombinedAug-19</v>
      </c>
      <c r="B10473" s="171" t="s">
        <v>20952</v>
      </c>
      <c r="C10473" s="171" t="s">
        <v>8615</v>
      </c>
      <c r="D10473" s="171" t="s">
        <v>4</v>
      </c>
      <c r="E10473" s="11">
        <v>43678</v>
      </c>
      <c r="F10473">
        <v>0</v>
      </c>
      <c r="G10473">
        <v>0</v>
      </c>
      <c r="I10473">
        <v>0</v>
      </c>
      <c r="J10473">
        <v>0</v>
      </c>
      <c r="L10473">
        <v>0</v>
      </c>
      <c r="N10473">
        <v>0</v>
      </c>
      <c r="P10473">
        <v>0</v>
      </c>
      <c r="Q10473">
        <v>0</v>
      </c>
      <c r="S10473">
        <v>0</v>
      </c>
      <c r="T10473">
        <v>0.98499999999999999</v>
      </c>
    </row>
    <row r="10474" spans="1:20" x14ac:dyDescent="0.3">
      <c r="A10474" t="s">
        <v>20953</v>
      </c>
      <c r="B10474" s="171" t="s">
        <v>20954</v>
      </c>
      <c r="C10474" s="171" t="s">
        <v>8615</v>
      </c>
      <c r="D10474" s="171" t="s">
        <v>80</v>
      </c>
      <c r="E10474" s="11">
        <v>43678</v>
      </c>
      <c r="F10474">
        <v>0</v>
      </c>
      <c r="G10474">
        <v>0</v>
      </c>
      <c r="I10474">
        <v>0</v>
      </c>
      <c r="J10474">
        <v>0</v>
      </c>
      <c r="L10474">
        <v>0</v>
      </c>
      <c r="N10474">
        <v>0</v>
      </c>
      <c r="P10474">
        <v>0</v>
      </c>
      <c r="Q10474">
        <v>0</v>
      </c>
      <c r="S10474">
        <v>0</v>
      </c>
      <c r="T10474">
        <v>0.98540000000000005</v>
      </c>
    </row>
    <row r="10475" spans="1:20" x14ac:dyDescent="0.3">
      <c r="A10475" t="str">
        <f>C10475&amp;" "&amp;D10475&amp;"Aug-19"</f>
        <v>Green DoorTIP FFAug-19</v>
      </c>
      <c r="B10475" s="171" t="s">
        <v>20955</v>
      </c>
      <c r="C10475" s="171" t="s">
        <v>8590</v>
      </c>
      <c r="D10475" s="171" t="s">
        <v>80</v>
      </c>
      <c r="E10475" s="11">
        <v>43678</v>
      </c>
      <c r="F10475">
        <v>0</v>
      </c>
      <c r="G10475">
        <v>0</v>
      </c>
      <c r="I10475">
        <v>0</v>
      </c>
      <c r="J10475">
        <v>0</v>
      </c>
      <c r="L10475">
        <v>0</v>
      </c>
      <c r="N10475">
        <v>0</v>
      </c>
      <c r="P10475">
        <v>0</v>
      </c>
      <c r="Q10475">
        <v>0</v>
      </c>
      <c r="S10475">
        <v>0</v>
      </c>
      <c r="T10475">
        <v>0.96599999999999997</v>
      </c>
    </row>
    <row r="10476" spans="1:20" x14ac:dyDescent="0.3">
      <c r="A10476" t="s">
        <v>20956</v>
      </c>
      <c r="B10476" s="171" t="s">
        <v>20957</v>
      </c>
      <c r="C10476" s="171" t="s">
        <v>8590</v>
      </c>
      <c r="D10476" s="171" t="s">
        <v>4</v>
      </c>
      <c r="E10476" s="11">
        <v>43678</v>
      </c>
      <c r="F10476">
        <v>0</v>
      </c>
      <c r="G10476">
        <v>0</v>
      </c>
      <c r="I10476">
        <v>0</v>
      </c>
      <c r="J10476">
        <v>0</v>
      </c>
      <c r="L10476">
        <v>0</v>
      </c>
      <c r="N10476">
        <v>0</v>
      </c>
      <c r="P10476">
        <v>0</v>
      </c>
      <c r="Q10476">
        <v>0</v>
      </c>
      <c r="S10476">
        <v>0</v>
      </c>
      <c r="T10476">
        <v>0.91700000000000004</v>
      </c>
    </row>
    <row r="10477" spans="1:20" x14ac:dyDescent="0.3">
      <c r="A10477" t="str">
        <f>C10477&amp;" "&amp;D10477&amp;"Aug-19"</f>
        <v>HillcrestA-CRA FFAug-19</v>
      </c>
      <c r="B10477" s="171" t="s">
        <v>20958</v>
      </c>
      <c r="C10477" s="171" t="s">
        <v>143</v>
      </c>
      <c r="D10477" s="171" t="s">
        <v>80</v>
      </c>
      <c r="E10477" s="11">
        <v>43678</v>
      </c>
      <c r="F10477">
        <v>0</v>
      </c>
      <c r="G10477">
        <v>0</v>
      </c>
      <c r="I10477">
        <v>0</v>
      </c>
      <c r="J10477">
        <v>0</v>
      </c>
      <c r="L10477">
        <v>0</v>
      </c>
      <c r="N10477">
        <v>0</v>
      </c>
      <c r="P10477">
        <v>0</v>
      </c>
      <c r="Q10477">
        <v>0</v>
      </c>
      <c r="S10477">
        <v>0</v>
      </c>
      <c r="T10477">
        <v>0.745</v>
      </c>
    </row>
    <row r="10478" spans="1:20" x14ac:dyDescent="0.3">
      <c r="A10478" t="s">
        <v>20959</v>
      </c>
      <c r="B10478" s="171" t="s">
        <v>20960</v>
      </c>
      <c r="C10478" s="171" t="s">
        <v>143</v>
      </c>
      <c r="D10478" s="171" t="s">
        <v>4</v>
      </c>
      <c r="E10478" s="11">
        <v>43678</v>
      </c>
      <c r="F10478">
        <v>0</v>
      </c>
      <c r="G10478">
        <v>0</v>
      </c>
      <c r="I10478">
        <v>0</v>
      </c>
      <c r="J10478">
        <v>0</v>
      </c>
      <c r="L10478">
        <v>0</v>
      </c>
      <c r="N10478">
        <v>0</v>
      </c>
      <c r="P10478">
        <v>0</v>
      </c>
      <c r="Q10478">
        <v>0</v>
      </c>
      <c r="S10478">
        <v>0</v>
      </c>
      <c r="T10478">
        <v>0.628</v>
      </c>
    </row>
    <row r="10479" spans="1:20" x14ac:dyDescent="0.3">
      <c r="A10479" t="str">
        <f>C10479&amp;" "&amp;D10479&amp;"Aug-19"</f>
        <v>HillcrestAll CombinedAug-19</v>
      </c>
      <c r="B10479" s="171" t="s">
        <v>20961</v>
      </c>
      <c r="C10479" s="171" t="s">
        <v>146</v>
      </c>
      <c r="D10479" s="171" t="s">
        <v>4</v>
      </c>
      <c r="E10479" s="11">
        <v>43678</v>
      </c>
      <c r="F10479">
        <v>5.5</v>
      </c>
      <c r="G10479">
        <v>7</v>
      </c>
      <c r="I10479">
        <v>15</v>
      </c>
      <c r="J10479">
        <v>32</v>
      </c>
      <c r="L10479">
        <v>42</v>
      </c>
      <c r="N10479">
        <v>13</v>
      </c>
      <c r="P10479">
        <v>2</v>
      </c>
      <c r="Q10479">
        <v>3</v>
      </c>
      <c r="S10479">
        <v>2</v>
      </c>
      <c r="T10479">
        <v>0.56499999999999995</v>
      </c>
    </row>
    <row r="10480" spans="1:20" x14ac:dyDescent="0.3">
      <c r="A10480" t="s">
        <v>20962</v>
      </c>
      <c r="B10480" s="171" t="s">
        <v>20963</v>
      </c>
      <c r="C10480" s="171" t="s">
        <v>146</v>
      </c>
      <c r="D10480" s="171" t="s">
        <v>80</v>
      </c>
      <c r="E10480" s="11">
        <v>43678</v>
      </c>
      <c r="F10480">
        <v>5.5</v>
      </c>
      <c r="G10480">
        <v>7</v>
      </c>
      <c r="I10480">
        <v>15</v>
      </c>
      <c r="J10480">
        <v>32</v>
      </c>
      <c r="L10480">
        <v>42</v>
      </c>
      <c r="N10480">
        <v>13</v>
      </c>
      <c r="P10480">
        <v>2</v>
      </c>
      <c r="Q10480">
        <v>3</v>
      </c>
      <c r="S10480">
        <v>2</v>
      </c>
      <c r="T10480">
        <v>0.56999999999999995</v>
      </c>
    </row>
    <row r="10481" spans="1:20" x14ac:dyDescent="0.3">
      <c r="A10481" t="str">
        <f>C10481&amp;" "&amp;D10481&amp;"Aug-19"</f>
        <v>HillcrestFFT FFAug-19</v>
      </c>
      <c r="B10481" s="171" t="s">
        <v>20964</v>
      </c>
      <c r="C10481" s="171" t="s">
        <v>152</v>
      </c>
      <c r="D10481" s="171" t="s">
        <v>80</v>
      </c>
      <c r="E10481" s="11">
        <v>43678</v>
      </c>
      <c r="F10481">
        <v>2</v>
      </c>
      <c r="G10481">
        <v>4</v>
      </c>
      <c r="I10481">
        <v>6</v>
      </c>
      <c r="J10481">
        <v>12</v>
      </c>
      <c r="L10481">
        <v>24</v>
      </c>
      <c r="N10481">
        <v>5</v>
      </c>
      <c r="O10481">
        <v>1.25</v>
      </c>
      <c r="P10481">
        <v>1</v>
      </c>
      <c r="Q10481">
        <v>2</v>
      </c>
      <c r="S10481">
        <v>1</v>
      </c>
      <c r="T10481">
        <v>0.61399999999999999</v>
      </c>
    </row>
    <row r="10482" spans="1:20" x14ac:dyDescent="0.3">
      <c r="A10482" t="s">
        <v>20965</v>
      </c>
      <c r="B10482" s="171" t="s">
        <v>20966</v>
      </c>
      <c r="C10482" s="171" t="s">
        <v>152</v>
      </c>
      <c r="D10482" s="171" t="s">
        <v>4</v>
      </c>
      <c r="E10482" s="11">
        <v>43678</v>
      </c>
      <c r="F10482">
        <v>2</v>
      </c>
      <c r="G10482">
        <v>4</v>
      </c>
      <c r="I10482">
        <v>6</v>
      </c>
      <c r="J10482">
        <v>12</v>
      </c>
      <c r="L10482">
        <v>24</v>
      </c>
      <c r="N10482">
        <v>5</v>
      </c>
      <c r="O10482">
        <v>1.25</v>
      </c>
      <c r="P10482">
        <v>1</v>
      </c>
      <c r="Q10482">
        <v>2</v>
      </c>
      <c r="S10482">
        <v>1</v>
      </c>
      <c r="T10482">
        <v>0.66900000000000004</v>
      </c>
    </row>
    <row r="10483" spans="1:20" x14ac:dyDescent="0.3">
      <c r="A10483" t="str">
        <f>C10483&amp;" "&amp;D10483&amp;"Aug-19"</f>
        <v>HillcrestTF-CBT FFAug-19</v>
      </c>
      <c r="B10483" s="171" t="s">
        <v>20967</v>
      </c>
      <c r="C10483" s="171" t="s">
        <v>155</v>
      </c>
      <c r="D10483" s="171" t="s">
        <v>80</v>
      </c>
      <c r="E10483" s="11">
        <v>43678</v>
      </c>
      <c r="F10483">
        <v>2</v>
      </c>
      <c r="G10483">
        <v>1.5</v>
      </c>
      <c r="I10483">
        <v>0</v>
      </c>
      <c r="J10483">
        <v>11</v>
      </c>
      <c r="L10483">
        <v>9</v>
      </c>
      <c r="N10483">
        <v>0</v>
      </c>
      <c r="P10483">
        <v>1</v>
      </c>
      <c r="Q10483">
        <v>1</v>
      </c>
      <c r="S10483">
        <v>0</v>
      </c>
      <c r="T10483">
        <v>0.67900000000000005</v>
      </c>
    </row>
    <row r="10484" spans="1:20" x14ac:dyDescent="0.3">
      <c r="A10484" t="s">
        <v>20968</v>
      </c>
      <c r="B10484" s="171" t="s">
        <v>20969</v>
      </c>
      <c r="C10484" s="171" t="s">
        <v>155</v>
      </c>
      <c r="D10484" s="171" t="s">
        <v>4</v>
      </c>
      <c r="E10484" s="11">
        <v>43678</v>
      </c>
      <c r="F10484">
        <v>2</v>
      </c>
      <c r="G10484">
        <v>1.5</v>
      </c>
      <c r="I10484">
        <v>0</v>
      </c>
      <c r="J10484">
        <v>11</v>
      </c>
      <c r="L10484">
        <v>9</v>
      </c>
      <c r="N10484">
        <v>0</v>
      </c>
      <c r="P10484">
        <v>1</v>
      </c>
      <c r="Q10484">
        <v>1</v>
      </c>
      <c r="S10484">
        <v>0</v>
      </c>
      <c r="T10484">
        <v>0.71699999999999997</v>
      </c>
    </row>
    <row r="10485" spans="1:20" x14ac:dyDescent="0.3">
      <c r="A10485" t="str">
        <f>C10485&amp;" "&amp;D10485&amp;"Aug-19"</f>
        <v>HillcrestTST FFAug-19</v>
      </c>
      <c r="B10485" s="171" t="s">
        <v>20970</v>
      </c>
      <c r="C10485" s="171" t="s">
        <v>10534</v>
      </c>
      <c r="D10485" s="171" t="s">
        <v>80</v>
      </c>
      <c r="E10485" s="11">
        <v>43678</v>
      </c>
      <c r="F10485">
        <v>1.5</v>
      </c>
      <c r="G10485">
        <v>1.5</v>
      </c>
      <c r="I10485">
        <v>9</v>
      </c>
      <c r="J10485">
        <v>9</v>
      </c>
      <c r="L10485">
        <v>9</v>
      </c>
      <c r="N10485">
        <v>8</v>
      </c>
      <c r="P10485">
        <v>0</v>
      </c>
      <c r="Q10485">
        <v>0</v>
      </c>
      <c r="S10485">
        <v>1</v>
      </c>
      <c r="T10485">
        <v>0.74</v>
      </c>
    </row>
    <row r="10486" spans="1:20" x14ac:dyDescent="0.3">
      <c r="A10486" t="s">
        <v>20971</v>
      </c>
      <c r="B10486" s="171" t="s">
        <v>20972</v>
      </c>
      <c r="C10486" s="171" t="s">
        <v>10534</v>
      </c>
      <c r="D10486" s="171" t="s">
        <v>4</v>
      </c>
      <c r="E10486" s="11">
        <v>43678</v>
      </c>
      <c r="F10486">
        <v>1.5</v>
      </c>
      <c r="G10486">
        <v>1.5</v>
      </c>
      <c r="I10486">
        <v>9</v>
      </c>
      <c r="J10486">
        <v>9</v>
      </c>
      <c r="L10486">
        <v>9</v>
      </c>
      <c r="N10486">
        <v>8</v>
      </c>
      <c r="P10486">
        <v>0</v>
      </c>
      <c r="Q10486">
        <v>0</v>
      </c>
      <c r="S10486">
        <v>1</v>
      </c>
      <c r="T10486">
        <v>0</v>
      </c>
    </row>
    <row r="10487" spans="1:20" x14ac:dyDescent="0.3">
      <c r="A10487" t="str">
        <f>C10487&amp;" "&amp;D10487&amp;"Aug-19"</f>
        <v>LAYCA-CRA FFAug-19</v>
      </c>
      <c r="B10487" s="171" t="s">
        <v>20973</v>
      </c>
      <c r="C10487" s="171" t="s">
        <v>158</v>
      </c>
      <c r="D10487" s="171" t="s">
        <v>80</v>
      </c>
      <c r="E10487" s="11">
        <v>43678</v>
      </c>
      <c r="F10487">
        <v>0</v>
      </c>
      <c r="G10487">
        <v>0</v>
      </c>
      <c r="I10487">
        <v>0</v>
      </c>
      <c r="J10487">
        <v>0</v>
      </c>
      <c r="L10487">
        <v>0</v>
      </c>
      <c r="N10487">
        <v>0</v>
      </c>
      <c r="P10487">
        <v>0</v>
      </c>
      <c r="Q10487">
        <v>0</v>
      </c>
      <c r="S10487">
        <v>0</v>
      </c>
      <c r="T10487">
        <v>0</v>
      </c>
    </row>
    <row r="10488" spans="1:20" x14ac:dyDescent="0.3">
      <c r="A10488" t="s">
        <v>20974</v>
      </c>
      <c r="B10488" s="171" t="s">
        <v>20975</v>
      </c>
      <c r="C10488" s="171" t="s">
        <v>158</v>
      </c>
      <c r="D10488" s="171" t="s">
        <v>4</v>
      </c>
      <c r="E10488" s="11">
        <v>43678</v>
      </c>
      <c r="F10488">
        <v>0</v>
      </c>
      <c r="G10488">
        <v>0</v>
      </c>
      <c r="I10488">
        <v>0</v>
      </c>
      <c r="J10488">
        <v>0</v>
      </c>
      <c r="L10488">
        <v>0</v>
      </c>
      <c r="N10488">
        <v>0</v>
      </c>
      <c r="P10488">
        <v>0</v>
      </c>
      <c r="Q10488">
        <v>0</v>
      </c>
      <c r="S10488">
        <v>0</v>
      </c>
      <c r="T10488">
        <v>0</v>
      </c>
    </row>
    <row r="10489" spans="1:20" x14ac:dyDescent="0.3">
      <c r="A10489" t="str">
        <f>C10489&amp;" "&amp;D10489&amp;"Aug-19"</f>
        <v>LAYCAll CombinedAug-19</v>
      </c>
      <c r="B10489" s="171" t="s">
        <v>20976</v>
      </c>
      <c r="C10489" s="171" t="s">
        <v>161</v>
      </c>
      <c r="D10489" s="171" t="s">
        <v>4</v>
      </c>
      <c r="E10489" s="11">
        <v>43678</v>
      </c>
      <c r="F10489">
        <v>2.5</v>
      </c>
      <c r="G10489">
        <v>1.5</v>
      </c>
      <c r="I10489">
        <v>5</v>
      </c>
      <c r="J10489">
        <v>14</v>
      </c>
      <c r="L10489">
        <v>8</v>
      </c>
      <c r="N10489">
        <v>4</v>
      </c>
      <c r="P10489">
        <v>1</v>
      </c>
      <c r="Q10489">
        <v>1</v>
      </c>
      <c r="S10489">
        <v>1</v>
      </c>
      <c r="T10489">
        <v>0</v>
      </c>
    </row>
    <row r="10490" spans="1:20" x14ac:dyDescent="0.3">
      <c r="A10490" t="s">
        <v>20977</v>
      </c>
      <c r="B10490" s="171" t="s">
        <v>20978</v>
      </c>
      <c r="C10490" s="171" t="s">
        <v>161</v>
      </c>
      <c r="D10490" s="171" t="s">
        <v>80</v>
      </c>
      <c r="E10490" s="11">
        <v>43678</v>
      </c>
      <c r="F10490">
        <v>2.5</v>
      </c>
      <c r="G10490">
        <v>1.5</v>
      </c>
      <c r="I10490">
        <v>5</v>
      </c>
      <c r="J10490">
        <v>14</v>
      </c>
      <c r="L10490">
        <v>8</v>
      </c>
      <c r="N10490">
        <v>4</v>
      </c>
      <c r="P10490">
        <v>1</v>
      </c>
      <c r="Q10490">
        <v>1</v>
      </c>
      <c r="S10490">
        <v>1</v>
      </c>
      <c r="T10490">
        <v>0</v>
      </c>
    </row>
    <row r="10491" spans="1:20" x14ac:dyDescent="0.3">
      <c r="A10491" t="str">
        <f>C10491&amp;" "&amp;D10491&amp;"Aug-19"</f>
        <v>LAYCTF-CBT FFAug-19</v>
      </c>
      <c r="B10491" s="171" t="s">
        <v>20979</v>
      </c>
      <c r="C10491" s="171" t="s">
        <v>16232</v>
      </c>
      <c r="D10491" s="171" t="s">
        <v>80</v>
      </c>
      <c r="E10491" s="11">
        <v>43678</v>
      </c>
      <c r="F10491">
        <v>2.5</v>
      </c>
      <c r="G10491">
        <v>1.5</v>
      </c>
      <c r="I10491">
        <v>5</v>
      </c>
      <c r="J10491">
        <v>14</v>
      </c>
      <c r="L10491">
        <v>8</v>
      </c>
      <c r="N10491">
        <v>4</v>
      </c>
      <c r="P10491">
        <v>1</v>
      </c>
      <c r="Q10491">
        <v>1</v>
      </c>
      <c r="S10491">
        <v>1</v>
      </c>
      <c r="T10491">
        <v>0</v>
      </c>
    </row>
    <row r="10492" spans="1:20" x14ac:dyDescent="0.3">
      <c r="A10492" t="s">
        <v>20980</v>
      </c>
      <c r="B10492" s="171" t="s">
        <v>20981</v>
      </c>
      <c r="C10492" s="171" t="s">
        <v>16232</v>
      </c>
      <c r="D10492" s="171" t="s">
        <v>4</v>
      </c>
      <c r="E10492" s="11">
        <v>43678</v>
      </c>
      <c r="F10492">
        <v>2.5</v>
      </c>
      <c r="G10492">
        <v>1.5</v>
      </c>
      <c r="I10492">
        <v>5</v>
      </c>
      <c r="J10492">
        <v>14</v>
      </c>
      <c r="L10492">
        <v>8</v>
      </c>
      <c r="N10492">
        <v>4</v>
      </c>
      <c r="P10492">
        <v>1</v>
      </c>
      <c r="Q10492">
        <v>1</v>
      </c>
      <c r="S10492">
        <v>1</v>
      </c>
      <c r="T10492">
        <v>0</v>
      </c>
    </row>
    <row r="10493" spans="1:20" x14ac:dyDescent="0.3">
      <c r="A10493" t="str">
        <f>C10493&amp;" "&amp;D10493&amp;"Aug-19"</f>
        <v>LCSAll CombinedAug-19</v>
      </c>
      <c r="B10493" s="171" t="s">
        <v>20982</v>
      </c>
      <c r="C10493" s="171" t="s">
        <v>18252</v>
      </c>
      <c r="D10493" s="171" t="s">
        <v>4</v>
      </c>
      <c r="E10493" s="11">
        <v>43678</v>
      </c>
      <c r="F10493">
        <v>4</v>
      </c>
      <c r="G10493">
        <v>3</v>
      </c>
      <c r="I10493">
        <v>5</v>
      </c>
      <c r="J10493">
        <v>17</v>
      </c>
      <c r="L10493">
        <v>12</v>
      </c>
      <c r="N10493">
        <v>3</v>
      </c>
      <c r="P10493">
        <v>0</v>
      </c>
      <c r="Q10493">
        <v>0</v>
      </c>
      <c r="S10493">
        <v>2</v>
      </c>
      <c r="T10493">
        <v>0</v>
      </c>
    </row>
    <row r="10494" spans="1:20" x14ac:dyDescent="0.3">
      <c r="A10494" t="s">
        <v>20983</v>
      </c>
      <c r="B10494" s="171" t="s">
        <v>20984</v>
      </c>
      <c r="C10494" s="171" t="s">
        <v>18252</v>
      </c>
      <c r="D10494" s="171" t="s">
        <v>80</v>
      </c>
      <c r="E10494" s="11">
        <v>43678</v>
      </c>
      <c r="F10494">
        <v>4</v>
      </c>
      <c r="G10494">
        <v>3</v>
      </c>
      <c r="I10494">
        <v>5</v>
      </c>
      <c r="J10494">
        <v>17</v>
      </c>
      <c r="L10494">
        <v>12</v>
      </c>
      <c r="N10494">
        <v>3</v>
      </c>
      <c r="P10494">
        <v>0</v>
      </c>
      <c r="Q10494">
        <v>0</v>
      </c>
      <c r="S10494">
        <v>2</v>
      </c>
      <c r="T10494">
        <v>0</v>
      </c>
    </row>
    <row r="10495" spans="1:20" x14ac:dyDescent="0.3">
      <c r="A10495" t="str">
        <f>C10495&amp;" "&amp;D10495&amp;"Aug-19"</f>
        <v>LCSMST FFAug-19</v>
      </c>
      <c r="B10495" s="171" t="s">
        <v>20985</v>
      </c>
      <c r="C10495" s="171" t="s">
        <v>18137</v>
      </c>
      <c r="D10495" s="171" t="s">
        <v>80</v>
      </c>
      <c r="E10495" s="11">
        <v>43678</v>
      </c>
      <c r="F10495">
        <v>4</v>
      </c>
      <c r="G10495">
        <v>3</v>
      </c>
      <c r="I10495">
        <v>5</v>
      </c>
      <c r="J10495">
        <v>17</v>
      </c>
      <c r="L10495">
        <v>12</v>
      </c>
      <c r="N10495">
        <v>3</v>
      </c>
      <c r="P10495">
        <v>0</v>
      </c>
      <c r="Q10495">
        <v>0</v>
      </c>
      <c r="S10495">
        <v>2</v>
      </c>
      <c r="T10495">
        <v>0</v>
      </c>
    </row>
    <row r="10496" spans="1:20" x14ac:dyDescent="0.3">
      <c r="A10496" t="s">
        <v>20986</v>
      </c>
      <c r="B10496" s="171" t="s">
        <v>20987</v>
      </c>
      <c r="C10496" s="171" t="s">
        <v>18137</v>
      </c>
      <c r="D10496" s="171" t="s">
        <v>4</v>
      </c>
      <c r="E10496" s="11">
        <v>43678</v>
      </c>
      <c r="F10496">
        <v>4</v>
      </c>
      <c r="G10496">
        <v>3</v>
      </c>
      <c r="I10496">
        <v>5</v>
      </c>
      <c r="J10496">
        <v>17</v>
      </c>
      <c r="L10496">
        <v>12</v>
      </c>
      <c r="N10496">
        <v>3</v>
      </c>
      <c r="P10496">
        <v>0</v>
      </c>
      <c r="Q10496">
        <v>0</v>
      </c>
      <c r="S10496">
        <v>2</v>
      </c>
      <c r="T10496">
        <v>0</v>
      </c>
    </row>
    <row r="10497" spans="1:20" x14ac:dyDescent="0.3">
      <c r="A10497" t="str">
        <f>C10497&amp;" "&amp;D10497&amp;"Aug-19"</f>
        <v>LESAll CombinedAug-19</v>
      </c>
      <c r="B10497" s="171" t="s">
        <v>20988</v>
      </c>
      <c r="C10497" s="171" t="s">
        <v>167</v>
      </c>
      <c r="D10497" s="171" t="s">
        <v>4</v>
      </c>
      <c r="E10497" s="11">
        <v>43678</v>
      </c>
      <c r="F10497">
        <v>6</v>
      </c>
      <c r="G10497">
        <v>7.5</v>
      </c>
      <c r="I10497">
        <v>21</v>
      </c>
      <c r="J10497">
        <v>55</v>
      </c>
      <c r="L10497">
        <v>73</v>
      </c>
      <c r="N10497">
        <v>21</v>
      </c>
      <c r="P10497">
        <v>0</v>
      </c>
      <c r="Q10497">
        <v>0</v>
      </c>
      <c r="S10497">
        <v>0</v>
      </c>
      <c r="T10497">
        <v>0</v>
      </c>
    </row>
    <row r="10498" spans="1:20" x14ac:dyDescent="0.3">
      <c r="A10498" t="s">
        <v>20989</v>
      </c>
      <c r="B10498" s="171" t="s">
        <v>20990</v>
      </c>
      <c r="C10498" s="171" t="s">
        <v>167</v>
      </c>
      <c r="D10498" s="171" t="s">
        <v>80</v>
      </c>
      <c r="E10498" s="11">
        <v>43678</v>
      </c>
      <c r="F10498">
        <v>6</v>
      </c>
      <c r="G10498">
        <v>7.5</v>
      </c>
      <c r="I10498">
        <v>21</v>
      </c>
      <c r="J10498">
        <v>55</v>
      </c>
      <c r="L10498">
        <v>73</v>
      </c>
      <c r="N10498">
        <v>21</v>
      </c>
      <c r="P10498">
        <v>0</v>
      </c>
      <c r="Q10498">
        <v>0</v>
      </c>
      <c r="S10498">
        <v>0</v>
      </c>
      <c r="T10498">
        <v>0</v>
      </c>
    </row>
    <row r="10499" spans="1:20" x14ac:dyDescent="0.3">
      <c r="A10499" t="str">
        <f>C10499&amp;" "&amp;D10499&amp;"Aug-19"</f>
        <v>LESTF-CBT FFAug-19</v>
      </c>
      <c r="B10499" s="171" t="s">
        <v>20991</v>
      </c>
      <c r="C10499" s="171" t="s">
        <v>16557</v>
      </c>
      <c r="D10499" s="171" t="s">
        <v>80</v>
      </c>
      <c r="E10499" s="11">
        <v>43678</v>
      </c>
      <c r="F10499">
        <v>2</v>
      </c>
      <c r="G10499">
        <v>2</v>
      </c>
      <c r="I10499">
        <v>2</v>
      </c>
      <c r="J10499">
        <v>11</v>
      </c>
      <c r="L10499">
        <v>11</v>
      </c>
      <c r="N10499">
        <v>2</v>
      </c>
      <c r="P10499">
        <v>0</v>
      </c>
      <c r="Q10499">
        <v>0</v>
      </c>
      <c r="S10499">
        <v>0</v>
      </c>
      <c r="T10499">
        <v>0</v>
      </c>
    </row>
    <row r="10500" spans="1:20" x14ac:dyDescent="0.3">
      <c r="A10500" t="s">
        <v>20992</v>
      </c>
      <c r="B10500" s="171" t="s">
        <v>20993</v>
      </c>
      <c r="C10500" s="171" t="s">
        <v>16557</v>
      </c>
      <c r="D10500" s="171" t="s">
        <v>4</v>
      </c>
      <c r="E10500" s="11">
        <v>43678</v>
      </c>
      <c r="F10500">
        <v>2</v>
      </c>
      <c r="G10500">
        <v>2</v>
      </c>
      <c r="I10500">
        <v>2</v>
      </c>
      <c r="J10500">
        <v>11</v>
      </c>
      <c r="L10500">
        <v>11</v>
      </c>
      <c r="N10500">
        <v>2</v>
      </c>
      <c r="P10500">
        <v>0</v>
      </c>
      <c r="Q10500">
        <v>0</v>
      </c>
      <c r="S10500">
        <v>0</v>
      </c>
      <c r="T10500">
        <v>0.85000000000000009</v>
      </c>
    </row>
    <row r="10501" spans="1:20" x14ac:dyDescent="0.3">
      <c r="A10501" t="str">
        <f>C10501&amp;" "&amp;D10501&amp;"Aug-19"</f>
        <v>LESTIP FFAug-19</v>
      </c>
      <c r="B10501" s="171" t="s">
        <v>20994</v>
      </c>
      <c r="C10501" s="171" t="s">
        <v>170</v>
      </c>
      <c r="D10501" s="171" t="s">
        <v>80</v>
      </c>
      <c r="E10501" s="11">
        <v>43678</v>
      </c>
      <c r="F10501">
        <v>4</v>
      </c>
      <c r="G10501">
        <v>5.5</v>
      </c>
      <c r="I10501">
        <v>19</v>
      </c>
      <c r="J10501">
        <v>44</v>
      </c>
      <c r="L10501">
        <v>62</v>
      </c>
      <c r="N10501">
        <v>19</v>
      </c>
      <c r="P10501">
        <v>0</v>
      </c>
      <c r="Q10501">
        <v>0</v>
      </c>
      <c r="S10501">
        <v>0</v>
      </c>
      <c r="T10501">
        <v>0.85000000000000009</v>
      </c>
    </row>
    <row r="10502" spans="1:20" x14ac:dyDescent="0.3">
      <c r="A10502" t="s">
        <v>20995</v>
      </c>
      <c r="B10502" s="171" t="s">
        <v>20996</v>
      </c>
      <c r="C10502" s="171" t="s">
        <v>170</v>
      </c>
      <c r="D10502" s="171" t="s">
        <v>4</v>
      </c>
      <c r="E10502" s="11">
        <v>43678</v>
      </c>
      <c r="F10502">
        <v>4</v>
      </c>
      <c r="G10502">
        <v>5.5</v>
      </c>
      <c r="I10502">
        <v>19</v>
      </c>
      <c r="J10502">
        <v>44</v>
      </c>
      <c r="L10502">
        <v>62</v>
      </c>
      <c r="N10502">
        <v>19</v>
      </c>
      <c r="P10502">
        <v>0</v>
      </c>
      <c r="Q10502">
        <v>0</v>
      </c>
      <c r="S10502">
        <v>0</v>
      </c>
      <c r="T10502">
        <v>0.625</v>
      </c>
    </row>
    <row r="10503" spans="1:20" x14ac:dyDescent="0.3">
      <c r="A10503" t="str">
        <f t="shared" ref="A10503:A10512" si="1">C10503&amp;" "&amp;D10503&amp;"Aug-19"</f>
        <v>Marys CenterAll FFAug-19</v>
      </c>
      <c r="B10503" s="171" t="s">
        <v>20997</v>
      </c>
      <c r="C10503" s="171" t="s">
        <v>173</v>
      </c>
      <c r="D10503" s="171" t="s">
        <v>80</v>
      </c>
      <c r="E10503" s="11">
        <v>43678</v>
      </c>
      <c r="F10503">
        <v>3.5</v>
      </c>
      <c r="G10503">
        <v>3</v>
      </c>
      <c r="I10503">
        <v>15</v>
      </c>
      <c r="J10503">
        <v>21</v>
      </c>
      <c r="L10503">
        <v>18</v>
      </c>
      <c r="N10503">
        <v>15</v>
      </c>
      <c r="P10503">
        <v>1</v>
      </c>
      <c r="Q10503">
        <v>1</v>
      </c>
      <c r="S10503">
        <v>0</v>
      </c>
      <c r="T10503">
        <v>0.625</v>
      </c>
    </row>
    <row r="10504" spans="1:20" x14ac:dyDescent="0.3">
      <c r="A10504" t="str">
        <f t="shared" si="1"/>
        <v>Marys CenterAll DCSAug-19</v>
      </c>
      <c r="B10504" s="171" t="s">
        <v>20998</v>
      </c>
      <c r="C10504" s="171" t="s">
        <v>173</v>
      </c>
      <c r="D10504" s="171" t="s">
        <v>15341</v>
      </c>
      <c r="E10504" s="11">
        <v>43678</v>
      </c>
      <c r="F10504">
        <v>3.5</v>
      </c>
      <c r="G10504">
        <v>4</v>
      </c>
      <c r="I10504">
        <v>16</v>
      </c>
      <c r="J10504">
        <v>18</v>
      </c>
      <c r="L10504">
        <v>22</v>
      </c>
      <c r="N10504">
        <v>12</v>
      </c>
      <c r="P10504">
        <v>1</v>
      </c>
      <c r="Q10504">
        <v>1</v>
      </c>
      <c r="S10504">
        <v>4</v>
      </c>
      <c r="T10504">
        <v>0.625</v>
      </c>
    </row>
    <row r="10505" spans="1:20" x14ac:dyDescent="0.3">
      <c r="A10505" t="str">
        <f t="shared" si="1"/>
        <v>Marys CenterAll CombinedAug-19</v>
      </c>
      <c r="B10505" s="171" t="s">
        <v>20999</v>
      </c>
      <c r="C10505" s="171" t="s">
        <v>173</v>
      </c>
      <c r="D10505" s="171" t="s">
        <v>4</v>
      </c>
      <c r="E10505" s="11">
        <v>43678</v>
      </c>
      <c r="F10505">
        <v>7</v>
      </c>
      <c r="G10505">
        <v>7</v>
      </c>
      <c r="I10505">
        <v>31</v>
      </c>
      <c r="J10505">
        <v>39</v>
      </c>
      <c r="L10505">
        <v>40</v>
      </c>
      <c r="N10505">
        <v>27</v>
      </c>
      <c r="P10505">
        <v>2</v>
      </c>
      <c r="Q10505">
        <v>2</v>
      </c>
      <c r="S10505">
        <v>4</v>
      </c>
      <c r="T10505">
        <v>0.625</v>
      </c>
    </row>
    <row r="10506" spans="1:20" x14ac:dyDescent="0.3">
      <c r="A10506" t="str">
        <f t="shared" si="1"/>
        <v>Marys CenterCPP-FV FFAug-19</v>
      </c>
      <c r="B10506" s="171" t="s">
        <v>21000</v>
      </c>
      <c r="C10506" s="171" t="s">
        <v>15347</v>
      </c>
      <c r="D10506" s="171" t="s">
        <v>80</v>
      </c>
      <c r="E10506" s="11">
        <v>43678</v>
      </c>
      <c r="F10506">
        <v>0</v>
      </c>
      <c r="G10506">
        <v>0</v>
      </c>
      <c r="I10506">
        <v>0</v>
      </c>
      <c r="J10506">
        <v>0</v>
      </c>
      <c r="L10506">
        <v>0</v>
      </c>
      <c r="N10506">
        <v>0</v>
      </c>
      <c r="P10506">
        <v>0</v>
      </c>
      <c r="Q10506">
        <v>0</v>
      </c>
      <c r="S10506">
        <v>0</v>
      </c>
      <c r="T10506">
        <v>0.625</v>
      </c>
    </row>
    <row r="10507" spans="1:20" x14ac:dyDescent="0.3">
      <c r="A10507" t="str">
        <f t="shared" si="1"/>
        <v>Marys CenterCPP-FV DCSAug-19</v>
      </c>
      <c r="B10507" s="171" t="s">
        <v>21001</v>
      </c>
      <c r="C10507" s="171" t="s">
        <v>15347</v>
      </c>
      <c r="D10507" s="171" t="s">
        <v>15341</v>
      </c>
      <c r="E10507" s="11">
        <v>43678</v>
      </c>
      <c r="F10507">
        <v>2</v>
      </c>
      <c r="G10507">
        <v>2.5</v>
      </c>
      <c r="I10507">
        <v>11</v>
      </c>
      <c r="J10507">
        <v>11</v>
      </c>
      <c r="L10507">
        <v>14</v>
      </c>
      <c r="N10507">
        <v>7</v>
      </c>
      <c r="P10507">
        <v>1</v>
      </c>
      <c r="Q10507">
        <v>1</v>
      </c>
      <c r="S10507">
        <v>4</v>
      </c>
      <c r="T10507">
        <v>0</v>
      </c>
    </row>
    <row r="10508" spans="1:20" x14ac:dyDescent="0.3">
      <c r="A10508" t="str">
        <f t="shared" si="1"/>
        <v>Marys CenterCPP-FV CombinedAug-19</v>
      </c>
      <c r="B10508" s="171" t="s">
        <v>21002</v>
      </c>
      <c r="C10508" s="171" t="s">
        <v>15347</v>
      </c>
      <c r="D10508" s="171" t="s">
        <v>4</v>
      </c>
      <c r="E10508" s="11">
        <v>43678</v>
      </c>
      <c r="F10508">
        <v>2</v>
      </c>
      <c r="G10508">
        <v>2.5</v>
      </c>
      <c r="I10508">
        <v>11</v>
      </c>
      <c r="J10508">
        <v>11</v>
      </c>
      <c r="L10508">
        <v>14</v>
      </c>
      <c r="N10508">
        <v>7</v>
      </c>
      <c r="P10508">
        <v>1</v>
      </c>
      <c r="Q10508">
        <v>1</v>
      </c>
      <c r="S10508">
        <v>4</v>
      </c>
      <c r="T10508">
        <v>0</v>
      </c>
    </row>
    <row r="10509" spans="1:20" x14ac:dyDescent="0.3">
      <c r="A10509" t="str">
        <f t="shared" si="1"/>
        <v>Marys CenterPCIT FFAug-19</v>
      </c>
      <c r="B10509" s="171" t="s">
        <v>21003</v>
      </c>
      <c r="C10509" s="171" t="s">
        <v>176</v>
      </c>
      <c r="D10509" s="171" t="s">
        <v>80</v>
      </c>
      <c r="E10509" s="11">
        <v>43678</v>
      </c>
      <c r="F10509">
        <v>3.5</v>
      </c>
      <c r="G10509">
        <v>3</v>
      </c>
      <c r="I10509">
        <v>15</v>
      </c>
      <c r="J10509">
        <v>21</v>
      </c>
      <c r="L10509">
        <v>18</v>
      </c>
      <c r="N10509">
        <v>15</v>
      </c>
      <c r="P10509">
        <v>1</v>
      </c>
      <c r="Q10509">
        <v>1</v>
      </c>
      <c r="S10509">
        <v>0</v>
      </c>
      <c r="T10509">
        <v>0</v>
      </c>
    </row>
    <row r="10510" spans="1:20" x14ac:dyDescent="0.3">
      <c r="A10510" t="str">
        <f t="shared" si="1"/>
        <v>Marys CenterPCIT DCSAug-19</v>
      </c>
      <c r="B10510" s="171" t="s">
        <v>21004</v>
      </c>
      <c r="C10510" s="171" t="s">
        <v>176</v>
      </c>
      <c r="D10510" s="171" t="s">
        <v>15341</v>
      </c>
      <c r="E10510" s="11">
        <v>43678</v>
      </c>
      <c r="F10510">
        <v>1.5</v>
      </c>
      <c r="G10510">
        <v>1.5</v>
      </c>
      <c r="I10510">
        <v>5</v>
      </c>
      <c r="J10510">
        <v>7</v>
      </c>
      <c r="L10510">
        <v>8</v>
      </c>
      <c r="N10510">
        <v>5</v>
      </c>
      <c r="P10510">
        <v>0</v>
      </c>
      <c r="Q10510">
        <v>0</v>
      </c>
      <c r="S10510">
        <v>0</v>
      </c>
      <c r="T10510">
        <v>0</v>
      </c>
    </row>
    <row r="10511" spans="1:20" x14ac:dyDescent="0.3">
      <c r="A10511" t="str">
        <f t="shared" si="1"/>
        <v>Marys CenterPCIT CombinedAug-19</v>
      </c>
      <c r="B10511" s="171" t="s">
        <v>21005</v>
      </c>
      <c r="C10511" s="171" t="s">
        <v>176</v>
      </c>
      <c r="D10511" s="171" t="s">
        <v>4</v>
      </c>
      <c r="E10511" s="11">
        <v>43678</v>
      </c>
      <c r="F10511">
        <v>5</v>
      </c>
      <c r="G10511">
        <v>4.5</v>
      </c>
      <c r="I10511">
        <v>20</v>
      </c>
      <c r="J10511">
        <v>28</v>
      </c>
      <c r="L10511">
        <v>26</v>
      </c>
      <c r="N10511">
        <v>20</v>
      </c>
      <c r="P10511">
        <v>1</v>
      </c>
      <c r="Q10511">
        <v>1</v>
      </c>
      <c r="S10511">
        <v>0</v>
      </c>
      <c r="T10511">
        <v>0</v>
      </c>
    </row>
    <row r="10512" spans="1:20" x14ac:dyDescent="0.3">
      <c r="A10512" t="str">
        <f t="shared" si="1"/>
        <v>MBI HSAll CombinedAug-19</v>
      </c>
      <c r="B10512" s="171" t="s">
        <v>21006</v>
      </c>
      <c r="C10512" s="171" t="s">
        <v>179</v>
      </c>
      <c r="D10512" s="171" t="s">
        <v>4</v>
      </c>
      <c r="E10512" s="11">
        <v>43678</v>
      </c>
      <c r="F10512">
        <v>17</v>
      </c>
      <c r="G10512">
        <v>11</v>
      </c>
      <c r="I10512">
        <v>146</v>
      </c>
      <c r="J10512">
        <v>157</v>
      </c>
      <c r="L10512">
        <v>106</v>
      </c>
      <c r="N10512">
        <v>123</v>
      </c>
      <c r="P10512">
        <v>3</v>
      </c>
      <c r="Q10512">
        <v>5</v>
      </c>
      <c r="S10512">
        <v>23</v>
      </c>
      <c r="T10512">
        <v>0</v>
      </c>
    </row>
    <row r="10513" spans="1:20" x14ac:dyDescent="0.3">
      <c r="A10513" t="s">
        <v>21007</v>
      </c>
      <c r="B10513" s="171" t="s">
        <v>21008</v>
      </c>
      <c r="C10513" s="171" t="s">
        <v>179</v>
      </c>
      <c r="D10513" s="171" t="s">
        <v>80</v>
      </c>
      <c r="E10513" s="11">
        <v>43678</v>
      </c>
      <c r="F10513">
        <v>17</v>
      </c>
      <c r="G10513">
        <v>11</v>
      </c>
      <c r="I10513">
        <v>146</v>
      </c>
      <c r="J10513">
        <v>157</v>
      </c>
      <c r="L10513">
        <v>106</v>
      </c>
      <c r="N10513">
        <v>123</v>
      </c>
      <c r="P10513">
        <v>3</v>
      </c>
      <c r="Q10513">
        <v>5</v>
      </c>
      <c r="S10513">
        <v>23</v>
      </c>
      <c r="T10513">
        <v>0</v>
      </c>
    </row>
    <row r="10514" spans="1:20" x14ac:dyDescent="0.3">
      <c r="A10514" t="str">
        <f>C10514&amp;" "&amp;D10514&amp;"Aug-19"</f>
        <v>MBI HSMST FFAug-19</v>
      </c>
      <c r="B10514" s="171" t="s">
        <v>21009</v>
      </c>
      <c r="C10514" s="171" t="s">
        <v>18140</v>
      </c>
      <c r="D10514" s="171" t="s">
        <v>80</v>
      </c>
      <c r="E10514" s="11">
        <v>43678</v>
      </c>
      <c r="F10514">
        <v>5</v>
      </c>
      <c r="G10514">
        <v>3</v>
      </c>
      <c r="I10514">
        <v>12</v>
      </c>
      <c r="J10514">
        <v>22</v>
      </c>
      <c r="L10514">
        <v>15</v>
      </c>
      <c r="N10514">
        <v>9</v>
      </c>
      <c r="P10514">
        <v>3</v>
      </c>
      <c r="Q10514">
        <v>3</v>
      </c>
      <c r="S10514">
        <v>3</v>
      </c>
      <c r="T10514">
        <v>0</v>
      </c>
    </row>
    <row r="10515" spans="1:20" x14ac:dyDescent="0.3">
      <c r="A10515" t="s">
        <v>21010</v>
      </c>
      <c r="B10515" s="171" t="s">
        <v>21011</v>
      </c>
      <c r="C10515" s="171" t="s">
        <v>18140</v>
      </c>
      <c r="D10515" s="171" t="s">
        <v>4</v>
      </c>
      <c r="E10515" s="11">
        <v>43678</v>
      </c>
      <c r="F10515">
        <v>5</v>
      </c>
      <c r="G10515">
        <v>3</v>
      </c>
      <c r="I10515">
        <v>12</v>
      </c>
      <c r="J10515">
        <v>22</v>
      </c>
      <c r="L10515">
        <v>15</v>
      </c>
      <c r="N10515">
        <v>9</v>
      </c>
      <c r="P10515">
        <v>3</v>
      </c>
      <c r="Q10515">
        <v>3</v>
      </c>
      <c r="S10515">
        <v>3</v>
      </c>
      <c r="T10515">
        <v>0.97857142857142865</v>
      </c>
    </row>
    <row r="10516" spans="1:20" x14ac:dyDescent="0.3">
      <c r="A10516" t="str">
        <f>C10516&amp;" "&amp;D10516&amp;"Aug-19"</f>
        <v>MBI HSTIP FFAug-19</v>
      </c>
      <c r="B10516" s="171" t="s">
        <v>21012</v>
      </c>
      <c r="C10516" s="171" t="s">
        <v>182</v>
      </c>
      <c r="D10516" s="171" t="s">
        <v>80</v>
      </c>
      <c r="E10516" s="11">
        <v>43678</v>
      </c>
      <c r="F10516">
        <v>12</v>
      </c>
      <c r="G10516">
        <v>8</v>
      </c>
      <c r="I10516">
        <v>134</v>
      </c>
      <c r="J10516">
        <v>135</v>
      </c>
      <c r="L10516">
        <v>91</v>
      </c>
      <c r="N10516">
        <v>114</v>
      </c>
      <c r="P10516">
        <v>0</v>
      </c>
      <c r="Q10516">
        <v>2</v>
      </c>
      <c r="S10516">
        <v>20</v>
      </c>
      <c r="T10516">
        <v>0.97857142857142865</v>
      </c>
    </row>
    <row r="10517" spans="1:20" x14ac:dyDescent="0.3">
      <c r="A10517" t="s">
        <v>21013</v>
      </c>
      <c r="B10517" s="171" t="s">
        <v>21014</v>
      </c>
      <c r="C10517" s="171" t="s">
        <v>182</v>
      </c>
      <c r="D10517" s="171" t="s">
        <v>4</v>
      </c>
      <c r="E10517" s="11">
        <v>43678</v>
      </c>
      <c r="F10517">
        <v>12</v>
      </c>
      <c r="G10517">
        <v>8</v>
      </c>
      <c r="I10517">
        <v>134</v>
      </c>
      <c r="J10517">
        <v>135</v>
      </c>
      <c r="L10517">
        <v>91</v>
      </c>
      <c r="N10517">
        <v>114</v>
      </c>
      <c r="P10517">
        <v>0</v>
      </c>
      <c r="Q10517">
        <v>2</v>
      </c>
      <c r="S10517">
        <v>20</v>
      </c>
      <c r="T10517">
        <v>0.97857142857142865</v>
      </c>
    </row>
    <row r="10518" spans="1:20" x14ac:dyDescent="0.3">
      <c r="A10518" t="str">
        <f>C10518&amp;" "&amp;D10518&amp;"Aug-19"</f>
        <v>MD Family ResourcesAll CombinedAug-19</v>
      </c>
      <c r="B10518" s="171" t="s">
        <v>21015</v>
      </c>
      <c r="C10518" s="171" t="s">
        <v>185</v>
      </c>
      <c r="D10518" s="171" t="s">
        <v>4</v>
      </c>
      <c r="E10518" s="11">
        <v>43678</v>
      </c>
      <c r="F10518">
        <v>8.5</v>
      </c>
      <c r="G10518">
        <v>11.5</v>
      </c>
      <c r="I10518">
        <v>24</v>
      </c>
      <c r="J10518">
        <v>49</v>
      </c>
      <c r="L10518">
        <v>67</v>
      </c>
      <c r="N10518">
        <v>23</v>
      </c>
      <c r="P10518">
        <v>0</v>
      </c>
      <c r="Q10518">
        <v>0</v>
      </c>
      <c r="S10518">
        <v>1</v>
      </c>
      <c r="T10518">
        <v>0.98</v>
      </c>
    </row>
    <row r="10519" spans="1:20" x14ac:dyDescent="0.3">
      <c r="A10519" t="s">
        <v>21016</v>
      </c>
      <c r="B10519" s="171" t="s">
        <v>21017</v>
      </c>
      <c r="C10519" s="171" t="s">
        <v>185</v>
      </c>
      <c r="D10519" s="171" t="s">
        <v>80</v>
      </c>
      <c r="E10519" s="11">
        <v>43678</v>
      </c>
      <c r="F10519">
        <v>8.5</v>
      </c>
      <c r="G10519">
        <v>11.5</v>
      </c>
      <c r="I10519">
        <v>24</v>
      </c>
      <c r="J10519">
        <v>49</v>
      </c>
      <c r="L10519">
        <v>67</v>
      </c>
      <c r="N10519">
        <v>23</v>
      </c>
      <c r="P10519">
        <v>0</v>
      </c>
      <c r="Q10519">
        <v>0</v>
      </c>
      <c r="S10519">
        <v>1</v>
      </c>
      <c r="T10519">
        <v>1.2250000000000001</v>
      </c>
    </row>
    <row r="10520" spans="1:20" x14ac:dyDescent="0.3">
      <c r="A10520" t="str">
        <f>C10520&amp;" "&amp;D10520&amp;"Aug-19"</f>
        <v>MD Family ResourcesTF-CBT FFAug-19</v>
      </c>
      <c r="B10520" s="171" t="s">
        <v>21018</v>
      </c>
      <c r="C10520" s="171" t="s">
        <v>188</v>
      </c>
      <c r="D10520" s="171" t="s">
        <v>80</v>
      </c>
      <c r="E10520" s="11">
        <v>43678</v>
      </c>
      <c r="F10520">
        <v>6</v>
      </c>
      <c r="G10520">
        <v>6</v>
      </c>
      <c r="I10520">
        <v>17</v>
      </c>
      <c r="J10520">
        <v>35</v>
      </c>
      <c r="L10520">
        <v>35</v>
      </c>
      <c r="N10520">
        <v>16</v>
      </c>
      <c r="P10520">
        <v>0</v>
      </c>
      <c r="Q10520">
        <v>0</v>
      </c>
      <c r="S10520">
        <v>1</v>
      </c>
      <c r="T10520">
        <v>0.9458333333333333</v>
      </c>
    </row>
    <row r="10521" spans="1:20" x14ac:dyDescent="0.3">
      <c r="A10521" t="s">
        <v>21019</v>
      </c>
      <c r="B10521" s="171" t="s">
        <v>21020</v>
      </c>
      <c r="C10521" s="171" t="s">
        <v>188</v>
      </c>
      <c r="D10521" s="171" t="s">
        <v>4</v>
      </c>
      <c r="E10521" s="11">
        <v>43678</v>
      </c>
      <c r="F10521">
        <v>6</v>
      </c>
      <c r="G10521">
        <v>6</v>
      </c>
      <c r="I10521">
        <v>17</v>
      </c>
      <c r="J10521">
        <v>35</v>
      </c>
      <c r="L10521">
        <v>35</v>
      </c>
      <c r="N10521">
        <v>16</v>
      </c>
      <c r="P10521">
        <v>0</v>
      </c>
      <c r="Q10521">
        <v>0</v>
      </c>
      <c r="S10521">
        <v>1</v>
      </c>
      <c r="T10521">
        <v>0.96875</v>
      </c>
    </row>
    <row r="10522" spans="1:20" x14ac:dyDescent="0.3">
      <c r="A10522" t="str">
        <f>C10522&amp;" "&amp;D10522&amp;"Aug-19"</f>
        <v>MD Family ResourcesTST FFAug-19</v>
      </c>
      <c r="B10522" s="171" t="s">
        <v>21021</v>
      </c>
      <c r="C10522" s="171" t="s">
        <v>10537</v>
      </c>
      <c r="D10522" s="171" t="s">
        <v>80</v>
      </c>
      <c r="E10522" s="11">
        <v>43678</v>
      </c>
      <c r="F10522">
        <v>2.5</v>
      </c>
      <c r="G10522">
        <v>5.5</v>
      </c>
      <c r="I10522">
        <v>7</v>
      </c>
      <c r="J10522">
        <v>14</v>
      </c>
      <c r="L10522">
        <v>32</v>
      </c>
      <c r="N10522">
        <v>7</v>
      </c>
      <c r="P10522">
        <v>0</v>
      </c>
      <c r="Q10522">
        <v>0</v>
      </c>
      <c r="S10522">
        <v>0</v>
      </c>
      <c r="T10522">
        <v>1.0662500000000001</v>
      </c>
    </row>
    <row r="10523" spans="1:20" x14ac:dyDescent="0.3">
      <c r="A10523" t="s">
        <v>21022</v>
      </c>
      <c r="B10523" s="171" t="s">
        <v>21023</v>
      </c>
      <c r="C10523" s="171" t="s">
        <v>10537</v>
      </c>
      <c r="D10523" s="171" t="s">
        <v>4</v>
      </c>
      <c r="E10523" s="11">
        <v>43678</v>
      </c>
      <c r="F10523">
        <v>2.5</v>
      </c>
      <c r="G10523">
        <v>5.5</v>
      </c>
      <c r="I10523">
        <v>7</v>
      </c>
      <c r="J10523">
        <v>14</v>
      </c>
      <c r="L10523">
        <v>32</v>
      </c>
      <c r="N10523">
        <v>7</v>
      </c>
      <c r="P10523">
        <v>0</v>
      </c>
      <c r="Q10523">
        <v>0</v>
      </c>
      <c r="S10523">
        <v>0</v>
      </c>
      <c r="T10523">
        <v>1.0383333333333333</v>
      </c>
    </row>
    <row r="10524" spans="1:20" x14ac:dyDescent="0.3">
      <c r="A10524" t="str">
        <f>C10524&amp;" "&amp;D10524&amp;"Aug-19"</f>
        <v>PASSAll CombinedAug-19</v>
      </c>
      <c r="B10524" s="171" t="s">
        <v>21024</v>
      </c>
      <c r="C10524" s="171" t="s">
        <v>191</v>
      </c>
      <c r="D10524" s="171" t="s">
        <v>4</v>
      </c>
      <c r="E10524" s="11">
        <v>43678</v>
      </c>
      <c r="F10524">
        <v>14.5</v>
      </c>
      <c r="G10524">
        <v>15.5</v>
      </c>
      <c r="I10524">
        <v>91</v>
      </c>
      <c r="J10524">
        <v>124</v>
      </c>
      <c r="L10524">
        <v>138</v>
      </c>
      <c r="N10524">
        <v>77</v>
      </c>
      <c r="P10524">
        <v>8</v>
      </c>
      <c r="Q10524">
        <v>9</v>
      </c>
      <c r="S10524">
        <v>14</v>
      </c>
      <c r="T10524">
        <v>1.0553571428571429</v>
      </c>
    </row>
    <row r="10525" spans="1:20" x14ac:dyDescent="0.3">
      <c r="A10525" t="s">
        <v>21025</v>
      </c>
      <c r="B10525" s="171" t="s">
        <v>21026</v>
      </c>
      <c r="C10525" s="171" t="s">
        <v>191</v>
      </c>
      <c r="D10525" s="171" t="s">
        <v>80</v>
      </c>
      <c r="E10525" s="11">
        <v>43678</v>
      </c>
      <c r="F10525">
        <v>14.5</v>
      </c>
      <c r="G10525">
        <v>15.5</v>
      </c>
      <c r="I10525">
        <v>91</v>
      </c>
      <c r="J10525">
        <v>124</v>
      </c>
      <c r="L10525">
        <v>138</v>
      </c>
      <c r="N10525">
        <v>77</v>
      </c>
      <c r="P10525">
        <v>8</v>
      </c>
      <c r="Q10525">
        <v>9</v>
      </c>
      <c r="S10525">
        <v>14</v>
      </c>
      <c r="T10525">
        <v>0.68173076923076925</v>
      </c>
    </row>
    <row r="10526" spans="1:20" x14ac:dyDescent="0.3">
      <c r="A10526" t="str">
        <f>C10526&amp;" "&amp;D10526&amp;"Aug-19"</f>
        <v>PASSFFT FFAug-19</v>
      </c>
      <c r="B10526" s="171" t="s">
        <v>21027</v>
      </c>
      <c r="C10526" s="171" t="s">
        <v>194</v>
      </c>
      <c r="D10526" s="171" t="s">
        <v>80</v>
      </c>
      <c r="E10526" s="11">
        <v>43678</v>
      </c>
      <c r="F10526">
        <v>6</v>
      </c>
      <c r="G10526">
        <v>6</v>
      </c>
      <c r="I10526">
        <v>29</v>
      </c>
      <c r="J10526">
        <v>40</v>
      </c>
      <c r="L10526">
        <v>40</v>
      </c>
      <c r="N10526">
        <v>20</v>
      </c>
      <c r="O10526">
        <v>1.08</v>
      </c>
      <c r="P10526">
        <v>5</v>
      </c>
      <c r="Q10526">
        <v>5</v>
      </c>
      <c r="S10526">
        <v>9</v>
      </c>
      <c r="T10526">
        <v>0.7</v>
      </c>
    </row>
    <row r="10527" spans="1:20" x14ac:dyDescent="0.3">
      <c r="A10527" t="s">
        <v>21028</v>
      </c>
      <c r="B10527" s="171" t="s">
        <v>21029</v>
      </c>
      <c r="C10527" s="171" t="s">
        <v>194</v>
      </c>
      <c r="D10527" s="171" t="s">
        <v>4</v>
      </c>
      <c r="E10527" s="11">
        <v>43678</v>
      </c>
      <c r="F10527">
        <v>6</v>
      </c>
      <c r="G10527">
        <v>6</v>
      </c>
      <c r="I10527">
        <v>29</v>
      </c>
      <c r="J10527">
        <v>40</v>
      </c>
      <c r="L10527">
        <v>40</v>
      </c>
      <c r="N10527">
        <v>20</v>
      </c>
      <c r="O10527">
        <v>1.08</v>
      </c>
      <c r="P10527">
        <v>5</v>
      </c>
      <c r="Q10527">
        <v>5</v>
      </c>
      <c r="S10527">
        <v>9</v>
      </c>
      <c r="T10527">
        <v>0.69230769230769229</v>
      </c>
    </row>
    <row r="10528" spans="1:20" x14ac:dyDescent="0.3">
      <c r="A10528" t="str">
        <f>C10528&amp;" "&amp;D10528&amp;"Aug-19"</f>
        <v>PASSTIP FFAug-19</v>
      </c>
      <c r="B10528" s="171" t="s">
        <v>21030</v>
      </c>
      <c r="C10528" s="171" t="s">
        <v>197</v>
      </c>
      <c r="D10528" s="171" t="s">
        <v>80</v>
      </c>
      <c r="E10528" s="11">
        <v>43678</v>
      </c>
      <c r="F10528">
        <v>8.5</v>
      </c>
      <c r="G10528">
        <v>9.5</v>
      </c>
      <c r="I10528">
        <v>62</v>
      </c>
      <c r="J10528">
        <v>84</v>
      </c>
      <c r="L10528">
        <v>98</v>
      </c>
      <c r="N10528">
        <v>57</v>
      </c>
      <c r="P10528">
        <v>3</v>
      </c>
      <c r="Q10528">
        <v>4</v>
      </c>
      <c r="S10528">
        <v>5</v>
      </c>
      <c r="T10528">
        <v>0.75357142857142856</v>
      </c>
    </row>
    <row r="10529" spans="1:20" x14ac:dyDescent="0.3">
      <c r="A10529" t="s">
        <v>21031</v>
      </c>
      <c r="B10529" s="171" t="s">
        <v>21032</v>
      </c>
      <c r="C10529" s="171" t="s">
        <v>197</v>
      </c>
      <c r="D10529" s="171" t="s">
        <v>4</v>
      </c>
      <c r="E10529" s="11">
        <v>43678</v>
      </c>
      <c r="F10529">
        <v>8.5</v>
      </c>
      <c r="G10529">
        <v>9.5</v>
      </c>
      <c r="I10529">
        <v>62</v>
      </c>
      <c r="J10529">
        <v>84</v>
      </c>
      <c r="L10529">
        <v>98</v>
      </c>
      <c r="N10529">
        <v>57</v>
      </c>
      <c r="P10529">
        <v>3</v>
      </c>
      <c r="Q10529">
        <v>4</v>
      </c>
      <c r="S10529">
        <v>5</v>
      </c>
      <c r="T10529">
        <v>0.71785714285714286</v>
      </c>
    </row>
    <row r="10530" spans="1:20" x14ac:dyDescent="0.3">
      <c r="A10530" t="str">
        <f t="shared" ref="A10530:A10539" si="2">C10530&amp;" "&amp;D10530&amp;"Aug-19"</f>
        <v>PIECEAll FFAug-19</v>
      </c>
      <c r="B10530" s="171" t="s">
        <v>21033</v>
      </c>
      <c r="C10530" s="171" t="s">
        <v>200</v>
      </c>
      <c r="D10530" s="171" t="s">
        <v>80</v>
      </c>
      <c r="E10530" s="11">
        <v>43678</v>
      </c>
      <c r="F10530">
        <v>6.5</v>
      </c>
      <c r="G10530">
        <v>6</v>
      </c>
      <c r="I10530">
        <v>27</v>
      </c>
      <c r="J10530">
        <v>37</v>
      </c>
      <c r="L10530">
        <v>34</v>
      </c>
      <c r="N10530">
        <v>24</v>
      </c>
      <c r="P10530">
        <v>0</v>
      </c>
      <c r="Q10530">
        <v>0</v>
      </c>
      <c r="S10530">
        <v>3</v>
      </c>
      <c r="T10530">
        <v>0.65689655172413797</v>
      </c>
    </row>
    <row r="10531" spans="1:20" x14ac:dyDescent="0.3">
      <c r="A10531" t="str">
        <f t="shared" si="2"/>
        <v>PIECEAll DCSAug-19</v>
      </c>
      <c r="B10531" s="171" t="s">
        <v>21034</v>
      </c>
      <c r="C10531" s="171" t="s">
        <v>200</v>
      </c>
      <c r="D10531" s="171" t="s">
        <v>15341</v>
      </c>
      <c r="E10531" s="11">
        <v>43678</v>
      </c>
      <c r="F10531">
        <v>0</v>
      </c>
      <c r="G10531">
        <v>0.5</v>
      </c>
      <c r="I10531">
        <v>0</v>
      </c>
      <c r="J10531">
        <v>0</v>
      </c>
      <c r="L10531">
        <v>3</v>
      </c>
      <c r="N10531">
        <v>0</v>
      </c>
      <c r="P10531">
        <v>0</v>
      </c>
      <c r="Q10531">
        <v>0</v>
      </c>
      <c r="S10531">
        <v>0</v>
      </c>
      <c r="T10531">
        <v>0.68803846153846149</v>
      </c>
    </row>
    <row r="10532" spans="1:20" x14ac:dyDescent="0.3">
      <c r="A10532" t="str">
        <f t="shared" si="2"/>
        <v>PIECEAll CombinedAug-19</v>
      </c>
      <c r="B10532" s="171" t="s">
        <v>21035</v>
      </c>
      <c r="C10532" s="171" t="s">
        <v>200</v>
      </c>
      <c r="D10532" s="171" t="s">
        <v>4</v>
      </c>
      <c r="E10532" s="11">
        <v>43678</v>
      </c>
      <c r="F10532">
        <v>6.5</v>
      </c>
      <c r="G10532">
        <v>6.5</v>
      </c>
      <c r="I10532">
        <v>27</v>
      </c>
      <c r="J10532">
        <v>37</v>
      </c>
      <c r="L10532">
        <v>37</v>
      </c>
      <c r="N10532">
        <v>24</v>
      </c>
      <c r="P10532">
        <v>0</v>
      </c>
      <c r="Q10532">
        <v>0</v>
      </c>
      <c r="S10532">
        <v>3</v>
      </c>
      <c r="T10532">
        <v>0.66168518518518515</v>
      </c>
    </row>
    <row r="10533" spans="1:20" x14ac:dyDescent="0.3">
      <c r="A10533" t="str">
        <f t="shared" si="2"/>
        <v>PIECECPP-FV FFAug-19</v>
      </c>
      <c r="B10533" s="171" t="s">
        <v>21036</v>
      </c>
      <c r="C10533" s="171" t="s">
        <v>203</v>
      </c>
      <c r="D10533" s="171" t="s">
        <v>80</v>
      </c>
      <c r="E10533" s="11">
        <v>43678</v>
      </c>
      <c r="F10533">
        <v>3.5</v>
      </c>
      <c r="G10533">
        <v>3.5</v>
      </c>
      <c r="I10533">
        <v>18</v>
      </c>
      <c r="J10533">
        <v>20</v>
      </c>
      <c r="L10533">
        <v>20</v>
      </c>
      <c r="N10533">
        <v>16</v>
      </c>
      <c r="P10533">
        <v>0</v>
      </c>
      <c r="Q10533">
        <v>0</v>
      </c>
      <c r="S10533">
        <v>2</v>
      </c>
      <c r="T10533">
        <v>0.66018518518518521</v>
      </c>
    </row>
    <row r="10534" spans="1:20" x14ac:dyDescent="0.3">
      <c r="A10534" t="str">
        <f t="shared" si="2"/>
        <v>PIECECPP-FV DCSAug-19</v>
      </c>
      <c r="B10534" s="171" t="s">
        <v>21037</v>
      </c>
      <c r="C10534" s="171" t="s">
        <v>203</v>
      </c>
      <c r="D10534" s="171" t="s">
        <v>15341</v>
      </c>
      <c r="E10534" s="11">
        <v>43678</v>
      </c>
      <c r="F10534">
        <v>0</v>
      </c>
      <c r="G10534">
        <v>0</v>
      </c>
      <c r="I10534">
        <v>0</v>
      </c>
      <c r="J10534">
        <v>0</v>
      </c>
      <c r="L10534">
        <v>0</v>
      </c>
      <c r="N10534">
        <v>0</v>
      </c>
      <c r="P10534">
        <v>0</v>
      </c>
      <c r="Q10534">
        <v>0</v>
      </c>
      <c r="S10534">
        <v>0</v>
      </c>
      <c r="T10534">
        <v>0.73815789473684212</v>
      </c>
    </row>
    <row r="10535" spans="1:20" x14ac:dyDescent="0.3">
      <c r="A10535" t="str">
        <f t="shared" si="2"/>
        <v>PIECECPP-FV CombinedAug-19</v>
      </c>
      <c r="B10535" s="171" t="s">
        <v>21038</v>
      </c>
      <c r="C10535" s="171" t="s">
        <v>203</v>
      </c>
      <c r="D10535" s="171" t="s">
        <v>4</v>
      </c>
      <c r="E10535" s="11">
        <v>43678</v>
      </c>
      <c r="F10535">
        <v>3.5</v>
      </c>
      <c r="G10535">
        <v>3.5</v>
      </c>
      <c r="I10535">
        <v>18</v>
      </c>
      <c r="J10535">
        <v>20</v>
      </c>
      <c r="L10535">
        <v>20</v>
      </c>
      <c r="N10535">
        <v>16</v>
      </c>
      <c r="P10535">
        <v>0</v>
      </c>
      <c r="Q10535">
        <v>0</v>
      </c>
      <c r="S10535">
        <v>2</v>
      </c>
      <c r="T10535">
        <v>0.72499999999999998</v>
      </c>
    </row>
    <row r="10536" spans="1:20" x14ac:dyDescent="0.3">
      <c r="A10536" t="str">
        <f t="shared" si="2"/>
        <v>PIECEPCIT FFAug-19</v>
      </c>
      <c r="B10536" s="171" t="s">
        <v>21039</v>
      </c>
      <c r="C10536" s="171" t="s">
        <v>206</v>
      </c>
      <c r="D10536" s="171" t="s">
        <v>80</v>
      </c>
      <c r="E10536" s="11">
        <v>43678</v>
      </c>
      <c r="F10536">
        <v>3</v>
      </c>
      <c r="G10536">
        <v>2.5</v>
      </c>
      <c r="I10536">
        <v>9</v>
      </c>
      <c r="J10536">
        <v>17</v>
      </c>
      <c r="L10536">
        <v>14</v>
      </c>
      <c r="N10536">
        <v>8</v>
      </c>
      <c r="P10536">
        <v>0</v>
      </c>
      <c r="Q10536">
        <v>0</v>
      </c>
      <c r="S10536">
        <v>1</v>
      </c>
      <c r="T10536">
        <v>0.75</v>
      </c>
    </row>
    <row r="10537" spans="1:20" x14ac:dyDescent="0.3">
      <c r="A10537" t="str">
        <f t="shared" si="2"/>
        <v>PIECEPCIT DCSAug-19</v>
      </c>
      <c r="B10537" s="171" t="s">
        <v>21040</v>
      </c>
      <c r="C10537" s="171" t="s">
        <v>206</v>
      </c>
      <c r="D10537" s="171" t="s">
        <v>15341</v>
      </c>
      <c r="E10537" s="11">
        <v>43678</v>
      </c>
      <c r="F10537">
        <v>0</v>
      </c>
      <c r="G10537">
        <v>0.5</v>
      </c>
      <c r="I10537">
        <v>0</v>
      </c>
      <c r="J10537">
        <v>0</v>
      </c>
      <c r="L10537">
        <v>3</v>
      </c>
      <c r="N10537">
        <v>0</v>
      </c>
      <c r="P10537">
        <v>0</v>
      </c>
      <c r="Q10537">
        <v>0</v>
      </c>
      <c r="S10537">
        <v>0</v>
      </c>
    </row>
    <row r="10538" spans="1:20" x14ac:dyDescent="0.3">
      <c r="A10538" t="str">
        <f t="shared" si="2"/>
        <v>PIECEPCIT CombinedAug-19</v>
      </c>
      <c r="B10538" s="171" t="s">
        <v>21041</v>
      </c>
      <c r="C10538" s="171" t="s">
        <v>206</v>
      </c>
      <c r="D10538" s="171" t="s">
        <v>4</v>
      </c>
      <c r="E10538" s="11">
        <v>43678</v>
      </c>
      <c r="F10538">
        <v>3</v>
      </c>
      <c r="G10538">
        <v>3</v>
      </c>
      <c r="I10538">
        <v>9</v>
      </c>
      <c r="J10538">
        <v>17</v>
      </c>
      <c r="L10538">
        <v>17</v>
      </c>
      <c r="N10538">
        <v>8</v>
      </c>
      <c r="P10538">
        <v>0</v>
      </c>
      <c r="Q10538">
        <v>0</v>
      </c>
      <c r="S10538">
        <v>1</v>
      </c>
    </row>
    <row r="10539" spans="1:20" x14ac:dyDescent="0.3">
      <c r="A10539" t="str">
        <f t="shared" si="2"/>
        <v>RiversideA-CRA FFAug-19</v>
      </c>
      <c r="B10539" s="171" t="s">
        <v>21042</v>
      </c>
      <c r="C10539" s="171" t="s">
        <v>209</v>
      </c>
      <c r="D10539" s="171" t="s">
        <v>80</v>
      </c>
      <c r="E10539" s="11">
        <v>43678</v>
      </c>
      <c r="F10539">
        <v>0</v>
      </c>
      <c r="G10539">
        <v>0</v>
      </c>
      <c r="I10539">
        <v>0</v>
      </c>
      <c r="J10539">
        <v>0</v>
      </c>
      <c r="L10539">
        <v>0</v>
      </c>
      <c r="N10539">
        <v>0</v>
      </c>
      <c r="P10539">
        <v>0</v>
      </c>
      <c r="Q10539">
        <v>0</v>
      </c>
      <c r="S10539">
        <v>0</v>
      </c>
      <c r="T10539">
        <v>0.17647058823529413</v>
      </c>
    </row>
    <row r="10540" spans="1:20" x14ac:dyDescent="0.3">
      <c r="A10540" t="s">
        <v>21043</v>
      </c>
      <c r="B10540" s="171" t="s">
        <v>21044</v>
      </c>
      <c r="C10540" s="171" t="s">
        <v>209</v>
      </c>
      <c r="D10540" s="171" t="s">
        <v>4</v>
      </c>
      <c r="E10540" s="11">
        <v>43678</v>
      </c>
      <c r="F10540">
        <v>0</v>
      </c>
      <c r="G10540">
        <v>0</v>
      </c>
      <c r="I10540">
        <v>0</v>
      </c>
      <c r="J10540">
        <v>0</v>
      </c>
      <c r="L10540">
        <v>0</v>
      </c>
      <c r="N10540">
        <v>0</v>
      </c>
      <c r="P10540">
        <v>0</v>
      </c>
      <c r="Q10540">
        <v>0</v>
      </c>
      <c r="S10540">
        <v>0</v>
      </c>
      <c r="T10540">
        <v>0.17647058823529413</v>
      </c>
    </row>
    <row r="10541" spans="1:20" x14ac:dyDescent="0.3">
      <c r="A10541" t="str">
        <f>C10541&amp;" "&amp;D10541&amp;"Aug-19"</f>
        <v>RiversideAll CombinedAug-19</v>
      </c>
      <c r="B10541" s="171" t="s">
        <v>21045</v>
      </c>
      <c r="C10541" s="171" t="s">
        <v>212</v>
      </c>
      <c r="D10541" s="171" t="s">
        <v>4</v>
      </c>
      <c r="E10541" s="11">
        <v>43678</v>
      </c>
      <c r="F10541">
        <v>0</v>
      </c>
      <c r="G10541">
        <v>0</v>
      </c>
      <c r="I10541">
        <v>0</v>
      </c>
      <c r="J10541">
        <v>0</v>
      </c>
      <c r="L10541">
        <v>0</v>
      </c>
      <c r="N10541">
        <v>0</v>
      </c>
      <c r="P10541">
        <v>0</v>
      </c>
      <c r="Q10541">
        <v>0</v>
      </c>
      <c r="S10541">
        <v>0</v>
      </c>
      <c r="T10541">
        <v>0.1</v>
      </c>
    </row>
    <row r="10542" spans="1:20" x14ac:dyDescent="0.3">
      <c r="A10542" t="s">
        <v>21046</v>
      </c>
      <c r="B10542" s="171" t="s">
        <v>21047</v>
      </c>
      <c r="C10542" s="171" t="s">
        <v>212</v>
      </c>
      <c r="D10542" s="171" t="s">
        <v>80</v>
      </c>
      <c r="E10542" s="11">
        <v>43678</v>
      </c>
      <c r="F10542">
        <v>0</v>
      </c>
      <c r="G10542">
        <v>0</v>
      </c>
      <c r="I10542">
        <v>0</v>
      </c>
      <c r="J10542">
        <v>0</v>
      </c>
      <c r="L10542">
        <v>0</v>
      </c>
      <c r="N10542">
        <v>0</v>
      </c>
      <c r="P10542">
        <v>0</v>
      </c>
      <c r="Q10542">
        <v>0</v>
      </c>
      <c r="S10542">
        <v>0</v>
      </c>
      <c r="T10542">
        <v>0.53333333333333333</v>
      </c>
    </row>
    <row r="10543" spans="1:20" x14ac:dyDescent="0.3">
      <c r="A10543" t="str">
        <f>C10543&amp;" "&amp;D10543&amp;"Aug-19"</f>
        <v>TFCCAll CombinedAug-19</v>
      </c>
      <c r="B10543" s="171" t="s">
        <v>21048</v>
      </c>
      <c r="C10543" s="171" t="s">
        <v>215</v>
      </c>
      <c r="D10543" s="171" t="s">
        <v>4</v>
      </c>
      <c r="E10543" s="11">
        <v>43678</v>
      </c>
      <c r="F10543">
        <v>0</v>
      </c>
      <c r="G10543">
        <v>0</v>
      </c>
      <c r="I10543">
        <v>0</v>
      </c>
      <c r="J10543">
        <v>0</v>
      </c>
      <c r="L10543">
        <v>0</v>
      </c>
      <c r="N10543">
        <v>0</v>
      </c>
      <c r="P10543">
        <v>0</v>
      </c>
      <c r="Q10543">
        <v>0</v>
      </c>
      <c r="S10543">
        <v>0</v>
      </c>
      <c r="T10543">
        <v>0.47</v>
      </c>
    </row>
    <row r="10544" spans="1:20" x14ac:dyDescent="0.3">
      <c r="A10544" t="s">
        <v>21049</v>
      </c>
      <c r="B10544" s="171" t="s">
        <v>21050</v>
      </c>
      <c r="C10544" s="171" t="s">
        <v>215</v>
      </c>
      <c r="D10544" s="171" t="s">
        <v>80</v>
      </c>
      <c r="E10544" s="11">
        <v>43678</v>
      </c>
      <c r="F10544">
        <v>0</v>
      </c>
      <c r="G10544">
        <v>0</v>
      </c>
      <c r="I10544">
        <v>0</v>
      </c>
      <c r="J10544">
        <v>0</v>
      </c>
      <c r="L10544">
        <v>0</v>
      </c>
      <c r="N10544">
        <v>0</v>
      </c>
      <c r="P10544">
        <v>0</v>
      </c>
      <c r="Q10544">
        <v>0</v>
      </c>
      <c r="S10544">
        <v>0</v>
      </c>
      <c r="T10544">
        <v>0.6</v>
      </c>
    </row>
    <row r="10545" spans="1:20" x14ac:dyDescent="0.3">
      <c r="A10545" t="str">
        <f>C10545&amp;" "&amp;D10545&amp;"Aug-19"</f>
        <v>TFCCTIP FFAug-19</v>
      </c>
      <c r="B10545" s="171" t="s">
        <v>21051</v>
      </c>
      <c r="C10545" s="171" t="s">
        <v>218</v>
      </c>
      <c r="D10545" s="171" t="s">
        <v>80</v>
      </c>
      <c r="E10545" s="11">
        <v>43678</v>
      </c>
      <c r="F10545">
        <v>0</v>
      </c>
      <c r="G10545">
        <v>0</v>
      </c>
      <c r="I10545">
        <v>0</v>
      </c>
      <c r="J10545">
        <v>0</v>
      </c>
      <c r="L10545">
        <v>0</v>
      </c>
      <c r="N10545">
        <v>0</v>
      </c>
      <c r="P10545">
        <v>0</v>
      </c>
      <c r="Q10545">
        <v>0</v>
      </c>
      <c r="S10545">
        <v>0</v>
      </c>
      <c r="T10545">
        <v>0.6</v>
      </c>
    </row>
    <row r="10546" spans="1:20" x14ac:dyDescent="0.3">
      <c r="A10546" t="s">
        <v>21052</v>
      </c>
      <c r="B10546" s="171" t="s">
        <v>21053</v>
      </c>
      <c r="C10546" s="171" t="s">
        <v>218</v>
      </c>
      <c r="D10546" s="171" t="s">
        <v>4</v>
      </c>
      <c r="E10546" s="11">
        <v>43678</v>
      </c>
      <c r="F10546">
        <v>0</v>
      </c>
      <c r="G10546">
        <v>0</v>
      </c>
      <c r="I10546">
        <v>0</v>
      </c>
      <c r="J10546">
        <v>0</v>
      </c>
      <c r="L10546">
        <v>0</v>
      </c>
      <c r="N10546">
        <v>0</v>
      </c>
      <c r="P10546">
        <v>0</v>
      </c>
      <c r="Q10546">
        <v>0</v>
      </c>
      <c r="S10546">
        <v>0</v>
      </c>
      <c r="T10546">
        <v>0.31</v>
      </c>
    </row>
    <row r="10547" spans="1:20" x14ac:dyDescent="0.3">
      <c r="A10547" t="s">
        <v>21054</v>
      </c>
      <c r="B10547" s="171" t="s">
        <v>21055</v>
      </c>
      <c r="C10547" s="171" t="s">
        <v>15511</v>
      </c>
      <c r="D10547" s="171" t="s">
        <v>4</v>
      </c>
      <c r="E10547" s="11">
        <v>43678</v>
      </c>
      <c r="F10547">
        <v>33.5</v>
      </c>
      <c r="G10547">
        <v>33</v>
      </c>
      <c r="I10547">
        <v>122</v>
      </c>
      <c r="J10547">
        <v>189</v>
      </c>
      <c r="L10547">
        <v>189</v>
      </c>
      <c r="N10547">
        <v>110</v>
      </c>
      <c r="P10547">
        <v>4</v>
      </c>
      <c r="Q10547">
        <v>6</v>
      </c>
      <c r="S10547">
        <v>12</v>
      </c>
      <c r="T10547">
        <v>0.33</v>
      </c>
    </row>
    <row r="10548" spans="1:20" x14ac:dyDescent="0.3">
      <c r="A10548" t="s">
        <v>21056</v>
      </c>
      <c r="B10548" s="171" t="s">
        <v>21057</v>
      </c>
      <c r="C10548" s="171" t="s">
        <v>15511</v>
      </c>
      <c r="D10548" s="171" t="s">
        <v>15341</v>
      </c>
      <c r="E10548" s="11">
        <v>43678</v>
      </c>
      <c r="F10548">
        <v>5.5</v>
      </c>
      <c r="G10548">
        <v>8.5</v>
      </c>
      <c r="I10548">
        <v>29</v>
      </c>
      <c r="J10548">
        <v>28</v>
      </c>
      <c r="L10548">
        <v>48</v>
      </c>
      <c r="N10548">
        <v>23</v>
      </c>
      <c r="P10548">
        <v>1</v>
      </c>
      <c r="Q10548">
        <v>3</v>
      </c>
      <c r="S10548">
        <v>6</v>
      </c>
      <c r="T10548">
        <v>0.31</v>
      </c>
    </row>
    <row r="10549" spans="1:20" x14ac:dyDescent="0.3">
      <c r="A10549" t="s">
        <v>21058</v>
      </c>
      <c r="B10549" s="171" t="s">
        <v>21059</v>
      </c>
      <c r="C10549" s="171" t="s">
        <v>15511</v>
      </c>
      <c r="D10549" s="171" t="s">
        <v>80</v>
      </c>
      <c r="E10549" s="11">
        <v>43678</v>
      </c>
      <c r="F10549">
        <v>28</v>
      </c>
      <c r="G10549">
        <v>24.5</v>
      </c>
      <c r="I10549">
        <v>93</v>
      </c>
      <c r="J10549">
        <v>161</v>
      </c>
      <c r="L10549">
        <v>141</v>
      </c>
      <c r="N10549">
        <v>87</v>
      </c>
      <c r="P10549">
        <v>3</v>
      </c>
      <c r="Q10549">
        <v>3</v>
      </c>
      <c r="S10549">
        <v>6</v>
      </c>
      <c r="T10549">
        <v>0.28999999999999998</v>
      </c>
    </row>
    <row r="10550" spans="1:20" x14ac:dyDescent="0.3">
      <c r="A10550" t="str">
        <f>C10550&amp;" "&amp;D10550&amp;"Aug-19"</f>
        <v>UniversalAll CombinedAug-19</v>
      </c>
      <c r="B10550" s="171" t="s">
        <v>21060</v>
      </c>
      <c r="C10550" s="171" t="s">
        <v>221</v>
      </c>
      <c r="D10550" s="171" t="s">
        <v>4</v>
      </c>
      <c r="E10550" s="11">
        <v>43678</v>
      </c>
      <c r="F10550">
        <v>0</v>
      </c>
      <c r="G10550">
        <v>0</v>
      </c>
      <c r="I10550">
        <v>0</v>
      </c>
      <c r="J10550">
        <v>0</v>
      </c>
      <c r="L10550">
        <v>0</v>
      </c>
      <c r="N10550">
        <v>0</v>
      </c>
      <c r="P10550">
        <v>0</v>
      </c>
      <c r="Q10550">
        <v>0</v>
      </c>
      <c r="S10550">
        <v>0</v>
      </c>
      <c r="T10550">
        <v>0.25</v>
      </c>
    </row>
    <row r="10551" spans="1:20" x14ac:dyDescent="0.3">
      <c r="A10551" t="s">
        <v>21061</v>
      </c>
      <c r="B10551" s="171" t="s">
        <v>21062</v>
      </c>
      <c r="C10551" s="171" t="s">
        <v>221</v>
      </c>
      <c r="D10551" s="171" t="s">
        <v>80</v>
      </c>
      <c r="E10551" s="11">
        <v>43678</v>
      </c>
      <c r="F10551">
        <v>0</v>
      </c>
      <c r="G10551">
        <v>0</v>
      </c>
      <c r="I10551">
        <v>0</v>
      </c>
      <c r="J10551">
        <v>0</v>
      </c>
      <c r="L10551">
        <v>0</v>
      </c>
      <c r="N10551">
        <v>0</v>
      </c>
      <c r="P10551">
        <v>0</v>
      </c>
      <c r="Q10551">
        <v>0</v>
      </c>
      <c r="S10551">
        <v>0</v>
      </c>
      <c r="T10551">
        <v>0.25</v>
      </c>
    </row>
    <row r="10552" spans="1:20" x14ac:dyDescent="0.3">
      <c r="A10552" t="str">
        <f>C10552&amp;" "&amp;D10552&amp;"Aug-19"</f>
        <v>UniversalTF-CBT FFAug-19</v>
      </c>
      <c r="B10552" s="171" t="s">
        <v>21063</v>
      </c>
      <c r="C10552" s="171" t="s">
        <v>227</v>
      </c>
      <c r="D10552" s="171" t="s">
        <v>80</v>
      </c>
      <c r="E10552" s="11">
        <v>43678</v>
      </c>
      <c r="F10552">
        <v>0</v>
      </c>
      <c r="G10552">
        <v>0</v>
      </c>
      <c r="I10552">
        <v>0</v>
      </c>
      <c r="J10552">
        <v>0</v>
      </c>
      <c r="L10552">
        <v>0</v>
      </c>
      <c r="N10552">
        <v>0</v>
      </c>
      <c r="P10552">
        <v>0</v>
      </c>
      <c r="Q10552">
        <v>0</v>
      </c>
      <c r="S10552">
        <v>0</v>
      </c>
    </row>
    <row r="10553" spans="1:20" x14ac:dyDescent="0.3">
      <c r="A10553" t="s">
        <v>21064</v>
      </c>
      <c r="B10553" s="171" t="s">
        <v>21065</v>
      </c>
      <c r="C10553" s="171" t="s">
        <v>227</v>
      </c>
      <c r="D10553" s="171" t="s">
        <v>4</v>
      </c>
      <c r="E10553" s="11">
        <v>43678</v>
      </c>
      <c r="F10553">
        <v>0</v>
      </c>
      <c r="G10553">
        <v>0</v>
      </c>
      <c r="I10553">
        <v>0</v>
      </c>
      <c r="J10553">
        <v>0</v>
      </c>
      <c r="L10553">
        <v>0</v>
      </c>
      <c r="N10553">
        <v>0</v>
      </c>
      <c r="P10553">
        <v>0</v>
      </c>
      <c r="Q10553">
        <v>0</v>
      </c>
      <c r="S10553">
        <v>0</v>
      </c>
    </row>
    <row r="10554" spans="1:20" x14ac:dyDescent="0.3">
      <c r="A10554" t="str">
        <f>C10554&amp;" "&amp;D10554&amp;"Aug-19"</f>
        <v>UniversalTIP FFAug-19</v>
      </c>
      <c r="B10554" s="171" t="s">
        <v>21066</v>
      </c>
      <c r="C10554" s="171" t="s">
        <v>230</v>
      </c>
      <c r="D10554" s="171" t="s">
        <v>80</v>
      </c>
      <c r="E10554" s="11">
        <v>43678</v>
      </c>
      <c r="F10554">
        <v>0</v>
      </c>
      <c r="G10554">
        <v>0</v>
      </c>
      <c r="I10554">
        <v>0</v>
      </c>
      <c r="J10554">
        <v>0</v>
      </c>
      <c r="L10554">
        <v>0</v>
      </c>
      <c r="N10554">
        <v>0</v>
      </c>
      <c r="P10554">
        <v>0</v>
      </c>
      <c r="Q10554">
        <v>0</v>
      </c>
      <c r="S10554">
        <v>0</v>
      </c>
    </row>
    <row r="10555" spans="1:20" x14ac:dyDescent="0.3">
      <c r="A10555" t="s">
        <v>21067</v>
      </c>
      <c r="B10555" s="171" t="s">
        <v>21068</v>
      </c>
      <c r="C10555" s="171" t="s">
        <v>230</v>
      </c>
      <c r="D10555" s="171" t="s">
        <v>4</v>
      </c>
      <c r="E10555" s="11">
        <v>43678</v>
      </c>
      <c r="F10555">
        <v>0</v>
      </c>
      <c r="G10555">
        <v>0</v>
      </c>
      <c r="I10555">
        <v>0</v>
      </c>
      <c r="J10555">
        <v>0</v>
      </c>
      <c r="L10555">
        <v>0</v>
      </c>
      <c r="N10555">
        <v>0</v>
      </c>
      <c r="P10555">
        <v>0</v>
      </c>
      <c r="Q10555">
        <v>0</v>
      </c>
      <c r="S10555">
        <v>0</v>
      </c>
    </row>
    <row r="10556" spans="1:20" x14ac:dyDescent="0.3">
      <c r="A10556" t="str">
        <f>C10556&amp;" "&amp;D10556&amp;"Aug-19"</f>
        <v>Wayne PlaceAll CombinedAug-19</v>
      </c>
      <c r="B10556" s="171" t="s">
        <v>21069</v>
      </c>
      <c r="C10556" s="171" t="s">
        <v>8233</v>
      </c>
      <c r="D10556" s="171" t="s">
        <v>4</v>
      </c>
      <c r="E10556" s="11">
        <v>43678</v>
      </c>
      <c r="F10556">
        <v>2.5</v>
      </c>
      <c r="G10556">
        <v>3</v>
      </c>
      <c r="I10556">
        <v>23</v>
      </c>
      <c r="J10556">
        <v>29</v>
      </c>
      <c r="L10556">
        <v>36</v>
      </c>
      <c r="N10556">
        <v>22</v>
      </c>
      <c r="P10556">
        <v>1</v>
      </c>
      <c r="Q10556">
        <v>4</v>
      </c>
      <c r="S10556">
        <v>1</v>
      </c>
    </row>
    <row r="10557" spans="1:20" x14ac:dyDescent="0.3">
      <c r="A10557" t="s">
        <v>21070</v>
      </c>
      <c r="B10557" s="171" t="s">
        <v>21071</v>
      </c>
      <c r="C10557" s="171" t="s">
        <v>8233</v>
      </c>
      <c r="D10557" s="171" t="s">
        <v>80</v>
      </c>
      <c r="E10557" s="11">
        <v>43678</v>
      </c>
      <c r="F10557">
        <v>2.5</v>
      </c>
      <c r="G10557">
        <v>3</v>
      </c>
      <c r="I10557">
        <v>23</v>
      </c>
      <c r="J10557">
        <v>29</v>
      </c>
      <c r="L10557">
        <v>36</v>
      </c>
      <c r="N10557">
        <v>22</v>
      </c>
      <c r="P10557">
        <v>1</v>
      </c>
      <c r="Q10557">
        <v>4</v>
      </c>
      <c r="S10557">
        <v>1</v>
      </c>
    </row>
    <row r="10558" spans="1:20" x14ac:dyDescent="0.3">
      <c r="A10558" t="str">
        <f>C10558&amp;" "&amp;D10558&amp;"Aug-19"</f>
        <v>Wayne PlaceTIP FFAug-19</v>
      </c>
      <c r="B10558" s="171" t="s">
        <v>21072</v>
      </c>
      <c r="C10558" s="171" t="s">
        <v>8193</v>
      </c>
      <c r="D10558" s="171" t="s">
        <v>80</v>
      </c>
      <c r="E10558" s="11">
        <v>43678</v>
      </c>
      <c r="F10558">
        <v>2.5</v>
      </c>
      <c r="G10558">
        <v>3</v>
      </c>
      <c r="I10558">
        <v>23</v>
      </c>
      <c r="J10558">
        <v>29</v>
      </c>
      <c r="L10558">
        <v>36</v>
      </c>
      <c r="N10558">
        <v>22</v>
      </c>
      <c r="P10558">
        <v>1</v>
      </c>
      <c r="Q10558">
        <v>4</v>
      </c>
      <c r="S10558">
        <v>1</v>
      </c>
    </row>
    <row r="10559" spans="1:20" x14ac:dyDescent="0.3">
      <c r="A10559" t="s">
        <v>21073</v>
      </c>
      <c r="B10559" s="171" t="s">
        <v>21074</v>
      </c>
      <c r="C10559" s="171" t="s">
        <v>8193</v>
      </c>
      <c r="D10559" s="171" t="s">
        <v>4</v>
      </c>
      <c r="E10559" s="11">
        <v>43678</v>
      </c>
      <c r="F10559">
        <v>2.5</v>
      </c>
      <c r="G10559">
        <v>3</v>
      </c>
      <c r="I10559">
        <v>23</v>
      </c>
      <c r="J10559">
        <v>29</v>
      </c>
      <c r="L10559">
        <v>36</v>
      </c>
      <c r="N10559">
        <v>22</v>
      </c>
      <c r="P10559">
        <v>1</v>
      </c>
      <c r="Q10559">
        <v>4</v>
      </c>
      <c r="S10559">
        <v>1</v>
      </c>
    </row>
    <row r="10560" spans="1:20" x14ac:dyDescent="0.3">
      <c r="A10560" t="str">
        <f>C10560&amp;" "&amp;D10560&amp;"Aug-19"</f>
        <v>Youth VillagesAll CombinedAug-19</v>
      </c>
      <c r="B10560" s="171" t="s">
        <v>21075</v>
      </c>
      <c r="C10560" s="171" t="s">
        <v>233</v>
      </c>
      <c r="D10560" s="171" t="s">
        <v>4</v>
      </c>
      <c r="E10560" s="11">
        <v>43678</v>
      </c>
      <c r="F10560">
        <v>0</v>
      </c>
      <c r="G10560">
        <v>0</v>
      </c>
      <c r="I10560">
        <v>0</v>
      </c>
      <c r="J10560">
        <v>0</v>
      </c>
      <c r="L10560">
        <v>0</v>
      </c>
      <c r="N10560">
        <v>0</v>
      </c>
      <c r="P10560">
        <v>0</v>
      </c>
      <c r="Q10560">
        <v>0</v>
      </c>
      <c r="S10560">
        <v>0</v>
      </c>
    </row>
    <row r="10561" spans="1:19" x14ac:dyDescent="0.3">
      <c r="A10561" t="s">
        <v>21076</v>
      </c>
      <c r="B10561" s="171" t="s">
        <v>21077</v>
      </c>
      <c r="C10561" s="171" t="s">
        <v>233</v>
      </c>
      <c r="D10561" s="171" t="s">
        <v>80</v>
      </c>
      <c r="E10561" s="11">
        <v>43678</v>
      </c>
      <c r="F10561">
        <v>0</v>
      </c>
      <c r="G10561">
        <v>0</v>
      </c>
      <c r="I10561">
        <v>0</v>
      </c>
      <c r="J10561">
        <v>0</v>
      </c>
      <c r="L10561">
        <v>0</v>
      </c>
      <c r="N10561">
        <v>0</v>
      </c>
      <c r="P10561">
        <v>0</v>
      </c>
      <c r="Q10561">
        <v>0</v>
      </c>
      <c r="S10561">
        <v>0</v>
      </c>
    </row>
    <row r="10562" spans="1:19" x14ac:dyDescent="0.3">
      <c r="A10562" t="str">
        <f>C10562&amp;" "&amp;D10562&amp;"Aug-19"</f>
        <v>Youth VillagesMST FFAug-19</v>
      </c>
      <c r="B10562" s="171" t="s">
        <v>21078</v>
      </c>
      <c r="C10562" s="171" t="s">
        <v>236</v>
      </c>
      <c r="D10562" s="171" t="s">
        <v>80</v>
      </c>
      <c r="E10562" s="11">
        <v>43678</v>
      </c>
      <c r="F10562">
        <v>0</v>
      </c>
      <c r="G10562">
        <v>0</v>
      </c>
      <c r="I10562">
        <v>0</v>
      </c>
      <c r="J10562">
        <v>0</v>
      </c>
      <c r="L10562">
        <v>0</v>
      </c>
      <c r="N10562">
        <v>0</v>
      </c>
      <c r="P10562">
        <v>0</v>
      </c>
      <c r="Q10562">
        <v>0</v>
      </c>
      <c r="S10562">
        <v>0</v>
      </c>
    </row>
    <row r="10563" spans="1:19" x14ac:dyDescent="0.3">
      <c r="A10563" t="s">
        <v>21079</v>
      </c>
      <c r="B10563" s="171" t="s">
        <v>21080</v>
      </c>
      <c r="C10563" s="171" t="s">
        <v>236</v>
      </c>
      <c r="D10563" s="171" t="s">
        <v>4</v>
      </c>
      <c r="E10563" s="11">
        <v>43678</v>
      </c>
      <c r="F10563">
        <v>0</v>
      </c>
      <c r="G10563">
        <v>0</v>
      </c>
      <c r="I10563">
        <v>0</v>
      </c>
      <c r="J10563">
        <v>0</v>
      </c>
      <c r="L10563">
        <v>0</v>
      </c>
      <c r="N10563">
        <v>0</v>
      </c>
      <c r="P10563">
        <v>0</v>
      </c>
      <c r="Q10563">
        <v>0</v>
      </c>
      <c r="S10563">
        <v>0</v>
      </c>
    </row>
    <row r="10564" spans="1:19" x14ac:dyDescent="0.3">
      <c r="A10564" t="str">
        <f>C10564&amp;" "&amp;D10564&amp;"Aug-19"</f>
        <v>Youth VillagesMST-PSB FFAug-19</v>
      </c>
      <c r="B10564" s="171" t="s">
        <v>21081</v>
      </c>
      <c r="C10564" s="171" t="s">
        <v>239</v>
      </c>
      <c r="D10564" s="171" t="s">
        <v>80</v>
      </c>
      <c r="E10564" s="11">
        <v>43678</v>
      </c>
      <c r="F10564">
        <v>0</v>
      </c>
      <c r="G10564">
        <v>0</v>
      </c>
      <c r="I10564">
        <v>0</v>
      </c>
      <c r="J10564">
        <v>0</v>
      </c>
      <c r="L10564">
        <v>0</v>
      </c>
      <c r="N10564">
        <v>0</v>
      </c>
      <c r="P10564">
        <v>0</v>
      </c>
      <c r="Q10564">
        <v>0</v>
      </c>
      <c r="S10564">
        <v>0</v>
      </c>
    </row>
    <row r="10565" spans="1:19" x14ac:dyDescent="0.3">
      <c r="A10565" t="s">
        <v>21082</v>
      </c>
      <c r="B10565" s="171" t="s">
        <v>21083</v>
      </c>
      <c r="C10565" s="171" t="s">
        <v>239</v>
      </c>
      <c r="D10565" s="171" t="s">
        <v>4</v>
      </c>
      <c r="E10565" s="11">
        <v>43678</v>
      </c>
      <c r="F10565">
        <v>0</v>
      </c>
      <c r="G10565">
        <v>0</v>
      </c>
      <c r="I10565">
        <v>0</v>
      </c>
      <c r="J10565">
        <v>0</v>
      </c>
      <c r="L10565">
        <v>0</v>
      </c>
      <c r="N10565">
        <v>0</v>
      </c>
      <c r="P10565">
        <v>0</v>
      </c>
      <c r="Q10565">
        <v>0</v>
      </c>
      <c r="S10565">
        <v>0</v>
      </c>
    </row>
    <row r="10566" spans="1:19" x14ac:dyDescent="0.3">
      <c r="A10566" t="s">
        <v>21084</v>
      </c>
      <c r="B10566" s="171" t="s">
        <v>21085</v>
      </c>
      <c r="C10566" s="171" t="s">
        <v>119</v>
      </c>
      <c r="D10566" s="171" t="s">
        <v>80</v>
      </c>
      <c r="E10566" s="11">
        <v>43709</v>
      </c>
      <c r="F10566">
        <v>0</v>
      </c>
      <c r="G10566">
        <v>0</v>
      </c>
      <c r="I10566">
        <v>0</v>
      </c>
      <c r="J10566">
        <v>0</v>
      </c>
      <c r="L10566">
        <v>0</v>
      </c>
      <c r="N10566">
        <v>0</v>
      </c>
      <c r="P10566">
        <v>0</v>
      </c>
      <c r="Q10566">
        <v>0</v>
      </c>
      <c r="S10566">
        <v>0</v>
      </c>
    </row>
    <row r="10567" spans="1:19" x14ac:dyDescent="0.3">
      <c r="A10567" t="s">
        <v>21086</v>
      </c>
      <c r="B10567" s="171" t="s">
        <v>21087</v>
      </c>
      <c r="C10567" s="171" t="s">
        <v>143</v>
      </c>
      <c r="D10567" s="171" t="s">
        <v>80</v>
      </c>
      <c r="E10567" s="11">
        <v>43709</v>
      </c>
      <c r="F10567">
        <v>0</v>
      </c>
      <c r="G10567">
        <v>0</v>
      </c>
      <c r="I10567">
        <v>0</v>
      </c>
      <c r="J10567">
        <v>0</v>
      </c>
      <c r="L10567">
        <v>0</v>
      </c>
      <c r="N10567">
        <v>0</v>
      </c>
      <c r="P10567">
        <v>0</v>
      </c>
      <c r="Q10567">
        <v>0</v>
      </c>
      <c r="S10567">
        <v>0</v>
      </c>
    </row>
    <row r="10568" spans="1:19" x14ac:dyDescent="0.3">
      <c r="A10568" t="s">
        <v>21088</v>
      </c>
      <c r="B10568" s="171" t="s">
        <v>21089</v>
      </c>
      <c r="C10568" s="171" t="s">
        <v>158</v>
      </c>
      <c r="D10568" s="171" t="s">
        <v>80</v>
      </c>
      <c r="E10568" s="11">
        <v>43709</v>
      </c>
      <c r="F10568">
        <v>0</v>
      </c>
      <c r="G10568">
        <v>0</v>
      </c>
      <c r="I10568">
        <v>0</v>
      </c>
      <c r="J10568">
        <v>0</v>
      </c>
      <c r="L10568">
        <v>0</v>
      </c>
      <c r="N10568">
        <v>0</v>
      </c>
      <c r="P10568">
        <v>0</v>
      </c>
      <c r="Q10568">
        <v>0</v>
      </c>
      <c r="S10568">
        <v>0</v>
      </c>
    </row>
    <row r="10569" spans="1:19" x14ac:dyDescent="0.3">
      <c r="A10569" t="s">
        <v>21090</v>
      </c>
      <c r="B10569" s="171" t="s">
        <v>21091</v>
      </c>
      <c r="C10569" s="171" t="s">
        <v>209</v>
      </c>
      <c r="D10569" s="171" t="s">
        <v>80</v>
      </c>
      <c r="E10569" s="11">
        <v>43709</v>
      </c>
      <c r="F10569">
        <v>0</v>
      </c>
      <c r="G10569">
        <v>0</v>
      </c>
      <c r="I10569">
        <v>0</v>
      </c>
      <c r="J10569">
        <v>0</v>
      </c>
      <c r="L10569">
        <v>0</v>
      </c>
      <c r="N10569">
        <v>0</v>
      </c>
      <c r="P10569">
        <v>0</v>
      </c>
      <c r="Q10569">
        <v>0</v>
      </c>
      <c r="S10569">
        <v>0</v>
      </c>
    </row>
    <row r="10570" spans="1:19" x14ac:dyDescent="0.3">
      <c r="A10570" t="s">
        <v>21092</v>
      </c>
      <c r="B10570" s="171" t="s">
        <v>21093</v>
      </c>
      <c r="C10570" s="171" t="s">
        <v>76</v>
      </c>
      <c r="D10570" s="171" t="s">
        <v>80</v>
      </c>
      <c r="E10570" s="11">
        <v>43709</v>
      </c>
      <c r="F10570">
        <v>0</v>
      </c>
      <c r="G10570">
        <v>0</v>
      </c>
      <c r="I10570">
        <v>0</v>
      </c>
      <c r="J10570">
        <v>0</v>
      </c>
      <c r="L10570">
        <v>0</v>
      </c>
      <c r="N10570">
        <v>0</v>
      </c>
      <c r="P10570">
        <v>0</v>
      </c>
      <c r="Q10570">
        <v>0</v>
      </c>
      <c r="S10570">
        <v>0</v>
      </c>
    </row>
    <row r="10571" spans="1:19" x14ac:dyDescent="0.3">
      <c r="A10571" t="s">
        <v>21094</v>
      </c>
      <c r="B10571" s="171" t="s">
        <v>21095</v>
      </c>
      <c r="C10571" s="171" t="s">
        <v>15347</v>
      </c>
      <c r="D10571" s="171" t="s">
        <v>80</v>
      </c>
      <c r="E10571" s="11">
        <v>43709</v>
      </c>
      <c r="F10571">
        <v>0</v>
      </c>
      <c r="G10571">
        <v>0</v>
      </c>
      <c r="I10571">
        <v>2</v>
      </c>
      <c r="J10571">
        <v>0</v>
      </c>
      <c r="L10571">
        <v>0</v>
      </c>
      <c r="N10571">
        <v>0</v>
      </c>
      <c r="P10571">
        <v>0</v>
      </c>
      <c r="Q10571">
        <v>0</v>
      </c>
      <c r="S10571">
        <v>2</v>
      </c>
    </row>
    <row r="10572" spans="1:19" x14ac:dyDescent="0.3">
      <c r="A10572" t="s">
        <v>21096</v>
      </c>
      <c r="B10572" s="171" t="s">
        <v>21097</v>
      </c>
      <c r="C10572" s="171" t="s">
        <v>203</v>
      </c>
      <c r="D10572" s="171" t="s">
        <v>80</v>
      </c>
      <c r="E10572" s="11">
        <v>43709</v>
      </c>
      <c r="F10572">
        <v>3.5</v>
      </c>
      <c r="G10572">
        <v>3.5</v>
      </c>
      <c r="I10572">
        <v>18</v>
      </c>
      <c r="J10572">
        <v>20</v>
      </c>
      <c r="L10572">
        <v>20</v>
      </c>
      <c r="N10572">
        <v>18</v>
      </c>
      <c r="P10572">
        <v>0</v>
      </c>
      <c r="Q10572">
        <v>0</v>
      </c>
      <c r="S10572">
        <v>0</v>
      </c>
    </row>
    <row r="10573" spans="1:19" x14ac:dyDescent="0.3">
      <c r="A10573" t="s">
        <v>21098</v>
      </c>
      <c r="B10573" s="171" t="s">
        <v>21099</v>
      </c>
      <c r="C10573" s="171" t="s">
        <v>15340</v>
      </c>
      <c r="D10573" s="171" t="s">
        <v>15341</v>
      </c>
      <c r="E10573" s="11">
        <v>43709</v>
      </c>
      <c r="F10573">
        <v>1</v>
      </c>
      <c r="G10573">
        <v>2.5</v>
      </c>
      <c r="I10573">
        <v>5</v>
      </c>
      <c r="J10573">
        <v>5</v>
      </c>
      <c r="L10573">
        <v>14</v>
      </c>
      <c r="N10573">
        <v>5</v>
      </c>
      <c r="P10573">
        <v>0</v>
      </c>
      <c r="Q10573">
        <v>0</v>
      </c>
      <c r="S10573">
        <v>0</v>
      </c>
    </row>
    <row r="10574" spans="1:19" x14ac:dyDescent="0.3">
      <c r="A10574" t="s">
        <v>21100</v>
      </c>
      <c r="B10574" s="171" t="s">
        <v>21101</v>
      </c>
      <c r="C10574" s="171" t="s">
        <v>15344</v>
      </c>
      <c r="D10574" s="171" t="s">
        <v>15341</v>
      </c>
      <c r="E10574" s="11">
        <v>43709</v>
      </c>
      <c r="F10574">
        <v>0</v>
      </c>
      <c r="G10574">
        <v>0</v>
      </c>
      <c r="I10574">
        <v>0</v>
      </c>
      <c r="J10574">
        <v>0</v>
      </c>
      <c r="L10574">
        <v>0</v>
      </c>
      <c r="N10574">
        <v>0</v>
      </c>
      <c r="P10574">
        <v>0</v>
      </c>
      <c r="Q10574">
        <v>0</v>
      </c>
      <c r="S10574">
        <v>0</v>
      </c>
    </row>
    <row r="10575" spans="1:19" x14ac:dyDescent="0.3">
      <c r="A10575" t="s">
        <v>21102</v>
      </c>
      <c r="B10575" s="171" t="s">
        <v>21103</v>
      </c>
      <c r="C10575" s="171" t="s">
        <v>15347</v>
      </c>
      <c r="D10575" s="171" t="s">
        <v>15341</v>
      </c>
      <c r="E10575" s="11">
        <v>43709</v>
      </c>
      <c r="F10575">
        <v>2</v>
      </c>
      <c r="G10575">
        <v>2.5</v>
      </c>
      <c r="I10575">
        <v>12</v>
      </c>
      <c r="J10575">
        <v>11</v>
      </c>
      <c r="L10575">
        <v>14</v>
      </c>
      <c r="N10575">
        <v>8</v>
      </c>
      <c r="P10575">
        <v>2</v>
      </c>
      <c r="Q10575">
        <v>3</v>
      </c>
      <c r="S10575">
        <v>4</v>
      </c>
    </row>
    <row r="10576" spans="1:19" x14ac:dyDescent="0.3">
      <c r="A10576" t="s">
        <v>21104</v>
      </c>
      <c r="B10576" s="171" t="s">
        <v>21105</v>
      </c>
      <c r="C10576" s="171" t="s">
        <v>203</v>
      </c>
      <c r="D10576" s="171" t="s">
        <v>15341</v>
      </c>
      <c r="E10576" s="11">
        <v>43709</v>
      </c>
      <c r="F10576">
        <v>0</v>
      </c>
      <c r="G10576">
        <v>0</v>
      </c>
      <c r="I10576">
        <v>0</v>
      </c>
      <c r="J10576">
        <v>0</v>
      </c>
      <c r="L10576">
        <v>0</v>
      </c>
      <c r="N10576">
        <v>0</v>
      </c>
      <c r="P10576">
        <v>0</v>
      </c>
      <c r="Q10576">
        <v>0</v>
      </c>
      <c r="S10576">
        <v>0</v>
      </c>
    </row>
    <row r="10577" spans="1:19" x14ac:dyDescent="0.3">
      <c r="A10577" t="s">
        <v>21106</v>
      </c>
      <c r="B10577" s="171" t="s">
        <v>21107</v>
      </c>
      <c r="C10577" s="171" t="s">
        <v>18126</v>
      </c>
      <c r="D10577" s="171" t="s">
        <v>80</v>
      </c>
      <c r="E10577" s="11">
        <v>43709</v>
      </c>
      <c r="F10577">
        <v>1</v>
      </c>
      <c r="G10577">
        <v>3</v>
      </c>
      <c r="I10577">
        <v>0</v>
      </c>
      <c r="J10577">
        <v>6</v>
      </c>
      <c r="L10577">
        <v>18</v>
      </c>
      <c r="N10577">
        <v>0</v>
      </c>
      <c r="O10577">
        <v>0.75</v>
      </c>
      <c r="P10577">
        <v>0</v>
      </c>
      <c r="Q10577">
        <v>1</v>
      </c>
      <c r="S10577">
        <v>0</v>
      </c>
    </row>
    <row r="10578" spans="1:19" x14ac:dyDescent="0.3">
      <c r="A10578" t="s">
        <v>21108</v>
      </c>
      <c r="B10578" s="171" t="s">
        <v>21109</v>
      </c>
      <c r="C10578" s="171" t="s">
        <v>128</v>
      </c>
      <c r="D10578" s="171" t="s">
        <v>80</v>
      </c>
      <c r="E10578" s="11">
        <v>43709</v>
      </c>
      <c r="F10578">
        <v>0</v>
      </c>
      <c r="G10578">
        <v>0</v>
      </c>
      <c r="I10578">
        <v>0</v>
      </c>
      <c r="J10578">
        <v>0</v>
      </c>
      <c r="L10578">
        <v>0</v>
      </c>
      <c r="N10578">
        <v>0</v>
      </c>
      <c r="P10578">
        <v>0</v>
      </c>
      <c r="Q10578">
        <v>0</v>
      </c>
      <c r="S10578">
        <v>0</v>
      </c>
    </row>
    <row r="10579" spans="1:19" x14ac:dyDescent="0.3">
      <c r="A10579" t="s">
        <v>21110</v>
      </c>
      <c r="B10579" s="171" t="s">
        <v>21111</v>
      </c>
      <c r="C10579" s="171" t="s">
        <v>14824</v>
      </c>
      <c r="D10579" s="171" t="s">
        <v>80</v>
      </c>
      <c r="E10579" s="11">
        <v>43709</v>
      </c>
      <c r="F10579">
        <v>0</v>
      </c>
      <c r="G10579">
        <v>0</v>
      </c>
      <c r="I10579">
        <v>0</v>
      </c>
      <c r="J10579">
        <v>0</v>
      </c>
      <c r="L10579">
        <v>0</v>
      </c>
      <c r="N10579">
        <v>0</v>
      </c>
      <c r="P10579">
        <v>0</v>
      </c>
      <c r="Q10579">
        <v>0</v>
      </c>
      <c r="S10579">
        <v>0</v>
      </c>
    </row>
    <row r="10580" spans="1:19" x14ac:dyDescent="0.3">
      <c r="A10580" t="s">
        <v>21112</v>
      </c>
      <c r="B10580" s="171" t="s">
        <v>21113</v>
      </c>
      <c r="C10580" s="171" t="s">
        <v>152</v>
      </c>
      <c r="D10580" s="171" t="s">
        <v>80</v>
      </c>
      <c r="E10580" s="11">
        <v>43709</v>
      </c>
      <c r="F10580">
        <v>2</v>
      </c>
      <c r="G10580">
        <v>4</v>
      </c>
      <c r="I10580">
        <v>8</v>
      </c>
      <c r="J10580">
        <v>12</v>
      </c>
      <c r="L10580">
        <v>24</v>
      </c>
      <c r="N10580">
        <v>5</v>
      </c>
      <c r="O10580">
        <v>0.88</v>
      </c>
      <c r="P10580">
        <v>0</v>
      </c>
      <c r="Q10580">
        <v>0</v>
      </c>
      <c r="S10580">
        <v>3</v>
      </c>
    </row>
    <row r="10581" spans="1:19" x14ac:dyDescent="0.3">
      <c r="A10581" t="s">
        <v>21114</v>
      </c>
      <c r="B10581" s="171" t="s">
        <v>21115</v>
      </c>
      <c r="C10581" s="171" t="s">
        <v>194</v>
      </c>
      <c r="D10581" s="171" t="s">
        <v>80</v>
      </c>
      <c r="E10581" s="11">
        <v>43709</v>
      </c>
      <c r="F10581">
        <v>6.5</v>
      </c>
      <c r="G10581">
        <v>6</v>
      </c>
      <c r="I10581">
        <v>33</v>
      </c>
      <c r="J10581">
        <v>41</v>
      </c>
      <c r="L10581">
        <v>40</v>
      </c>
      <c r="N10581">
        <v>27</v>
      </c>
      <c r="O10581">
        <v>1.1000000000000001</v>
      </c>
      <c r="P10581">
        <v>1</v>
      </c>
      <c r="Q10581">
        <v>1</v>
      </c>
      <c r="S10581">
        <v>6</v>
      </c>
    </row>
    <row r="10582" spans="1:19" x14ac:dyDescent="0.3">
      <c r="A10582" t="s">
        <v>21116</v>
      </c>
      <c r="B10582" s="171" t="s">
        <v>21117</v>
      </c>
      <c r="C10582" s="171" t="s">
        <v>18137</v>
      </c>
      <c r="D10582" s="171" t="s">
        <v>80</v>
      </c>
      <c r="E10582" s="11">
        <v>43709</v>
      </c>
      <c r="F10582">
        <v>4</v>
      </c>
      <c r="G10582">
        <v>3</v>
      </c>
      <c r="I10582">
        <v>5</v>
      </c>
      <c r="J10582">
        <v>17</v>
      </c>
      <c r="L10582">
        <v>12</v>
      </c>
      <c r="N10582">
        <v>5</v>
      </c>
      <c r="P10582">
        <v>0</v>
      </c>
      <c r="Q10582">
        <v>0</v>
      </c>
      <c r="S10582">
        <v>0</v>
      </c>
    </row>
    <row r="10583" spans="1:19" x14ac:dyDescent="0.3">
      <c r="A10583" t="s">
        <v>21118</v>
      </c>
      <c r="B10583" s="171" t="s">
        <v>21119</v>
      </c>
      <c r="C10583" s="171" t="s">
        <v>18140</v>
      </c>
      <c r="D10583" s="171" t="s">
        <v>80</v>
      </c>
      <c r="E10583" s="11">
        <v>43709</v>
      </c>
      <c r="F10583">
        <v>4</v>
      </c>
      <c r="G10583">
        <v>3</v>
      </c>
      <c r="I10583">
        <v>9</v>
      </c>
      <c r="J10583">
        <v>17</v>
      </c>
      <c r="L10583">
        <v>15</v>
      </c>
      <c r="N10583">
        <v>5</v>
      </c>
      <c r="P10583">
        <v>6</v>
      </c>
      <c r="Q10583">
        <v>6</v>
      </c>
      <c r="S10583">
        <v>4</v>
      </c>
    </row>
    <row r="10584" spans="1:19" x14ac:dyDescent="0.3">
      <c r="A10584" t="s">
        <v>21120</v>
      </c>
      <c r="B10584" s="171" t="s">
        <v>21121</v>
      </c>
      <c r="C10584" s="171" t="s">
        <v>236</v>
      </c>
      <c r="D10584" s="171" t="s">
        <v>80</v>
      </c>
      <c r="E10584" s="11">
        <v>43709</v>
      </c>
      <c r="F10584">
        <v>0</v>
      </c>
      <c r="G10584">
        <v>0</v>
      </c>
      <c r="I10584">
        <v>0</v>
      </c>
      <c r="J10584">
        <v>0</v>
      </c>
      <c r="L10584">
        <v>0</v>
      </c>
      <c r="N10584">
        <v>0</v>
      </c>
      <c r="P10584">
        <v>0</v>
      </c>
      <c r="Q10584">
        <v>0</v>
      </c>
      <c r="S10584">
        <v>0</v>
      </c>
    </row>
    <row r="10585" spans="1:19" x14ac:dyDescent="0.3">
      <c r="A10585" t="s">
        <v>21122</v>
      </c>
      <c r="B10585" s="171" t="s">
        <v>21123</v>
      </c>
      <c r="C10585" s="171" t="s">
        <v>239</v>
      </c>
      <c r="D10585" s="171" t="s">
        <v>80</v>
      </c>
      <c r="E10585" s="11">
        <v>43709</v>
      </c>
      <c r="F10585">
        <v>0</v>
      </c>
      <c r="G10585">
        <v>0</v>
      </c>
      <c r="I10585">
        <v>0</v>
      </c>
      <c r="J10585">
        <v>0</v>
      </c>
      <c r="L10585">
        <v>0</v>
      </c>
      <c r="N10585">
        <v>0</v>
      </c>
      <c r="P10585">
        <v>0</v>
      </c>
      <c r="Q10585">
        <v>0</v>
      </c>
      <c r="S10585">
        <v>0</v>
      </c>
    </row>
    <row r="10586" spans="1:19" x14ac:dyDescent="0.3">
      <c r="A10586" t="s">
        <v>21124</v>
      </c>
      <c r="B10586" s="171" t="s">
        <v>21125</v>
      </c>
      <c r="C10586" s="171" t="s">
        <v>176</v>
      </c>
      <c r="D10586" s="171" t="s">
        <v>80</v>
      </c>
      <c r="E10586" s="11">
        <v>43709</v>
      </c>
      <c r="F10586">
        <v>3.5</v>
      </c>
      <c r="G10586">
        <v>3</v>
      </c>
      <c r="I10586">
        <v>16</v>
      </c>
      <c r="J10586">
        <v>21</v>
      </c>
      <c r="L10586">
        <v>18</v>
      </c>
      <c r="N10586">
        <v>15</v>
      </c>
      <c r="P10586">
        <v>0</v>
      </c>
      <c r="Q10586">
        <v>0</v>
      </c>
      <c r="S10586">
        <v>1</v>
      </c>
    </row>
    <row r="10587" spans="1:19" x14ac:dyDescent="0.3">
      <c r="A10587" t="s">
        <v>21126</v>
      </c>
      <c r="B10587" s="171" t="s">
        <v>21127</v>
      </c>
      <c r="C10587" s="171" t="s">
        <v>206</v>
      </c>
      <c r="D10587" s="171" t="s">
        <v>80</v>
      </c>
      <c r="E10587" s="11">
        <v>43709</v>
      </c>
      <c r="F10587">
        <v>3</v>
      </c>
      <c r="G10587">
        <v>2.5</v>
      </c>
      <c r="I10587">
        <v>9</v>
      </c>
      <c r="J10587">
        <v>17</v>
      </c>
      <c r="L10587">
        <v>14</v>
      </c>
      <c r="N10587">
        <v>9</v>
      </c>
      <c r="P10587">
        <v>0</v>
      </c>
      <c r="Q10587">
        <v>0</v>
      </c>
      <c r="S10587">
        <v>0</v>
      </c>
    </row>
    <row r="10588" spans="1:19" x14ac:dyDescent="0.3">
      <c r="A10588" t="s">
        <v>21128</v>
      </c>
      <c r="B10588" s="171" t="s">
        <v>21129</v>
      </c>
      <c r="C10588" s="171" t="s">
        <v>176</v>
      </c>
      <c r="D10588" s="171" t="s">
        <v>15341</v>
      </c>
      <c r="E10588" s="11">
        <v>43709</v>
      </c>
      <c r="F10588">
        <v>1.5</v>
      </c>
      <c r="G10588">
        <v>1.5</v>
      </c>
      <c r="I10588">
        <v>9</v>
      </c>
      <c r="J10588">
        <v>7</v>
      </c>
      <c r="L10588">
        <v>8</v>
      </c>
      <c r="N10588">
        <v>5</v>
      </c>
      <c r="P10588">
        <v>0</v>
      </c>
      <c r="Q10588">
        <v>0</v>
      </c>
      <c r="S10588">
        <v>4</v>
      </c>
    </row>
    <row r="10589" spans="1:19" x14ac:dyDescent="0.3">
      <c r="A10589" t="s">
        <v>21130</v>
      </c>
      <c r="B10589" s="171" t="s">
        <v>21131</v>
      </c>
      <c r="C10589" s="171" t="s">
        <v>206</v>
      </c>
      <c r="D10589" s="171" t="s">
        <v>15341</v>
      </c>
      <c r="E10589" s="11">
        <v>43709</v>
      </c>
      <c r="F10589">
        <v>0</v>
      </c>
      <c r="G10589">
        <v>0.5</v>
      </c>
      <c r="I10589">
        <v>0</v>
      </c>
      <c r="J10589">
        <v>0</v>
      </c>
      <c r="L10589">
        <v>3</v>
      </c>
      <c r="N10589">
        <v>0</v>
      </c>
      <c r="P10589">
        <v>0</v>
      </c>
      <c r="Q10589">
        <v>0</v>
      </c>
      <c r="S10589">
        <v>0</v>
      </c>
    </row>
    <row r="10590" spans="1:19" x14ac:dyDescent="0.3">
      <c r="A10590" t="s">
        <v>21132</v>
      </c>
      <c r="B10590" s="171" t="s">
        <v>21133</v>
      </c>
      <c r="C10590" s="171" t="s">
        <v>16544</v>
      </c>
      <c r="D10590" s="171" t="s">
        <v>15341</v>
      </c>
      <c r="E10590" s="11">
        <v>43709</v>
      </c>
      <c r="F10590">
        <v>1</v>
      </c>
      <c r="G10590">
        <v>1.5</v>
      </c>
      <c r="I10590">
        <v>4</v>
      </c>
      <c r="J10590">
        <v>5</v>
      </c>
      <c r="L10590">
        <v>9</v>
      </c>
      <c r="N10590">
        <v>4</v>
      </c>
      <c r="P10590">
        <v>0</v>
      </c>
      <c r="Q10590">
        <v>4</v>
      </c>
      <c r="S10590">
        <v>0</v>
      </c>
    </row>
    <row r="10591" spans="1:19" x14ac:dyDescent="0.3">
      <c r="A10591" t="s">
        <v>21134</v>
      </c>
      <c r="B10591" s="171" t="s">
        <v>21135</v>
      </c>
      <c r="C10591" s="171" t="s">
        <v>113</v>
      </c>
      <c r="D10591" s="171" t="s">
        <v>80</v>
      </c>
      <c r="E10591" s="11">
        <v>43709</v>
      </c>
      <c r="F10591">
        <v>5.5</v>
      </c>
      <c r="G10591">
        <v>4.5</v>
      </c>
      <c r="I10591">
        <v>12</v>
      </c>
      <c r="J10591">
        <v>32</v>
      </c>
      <c r="L10591">
        <v>26</v>
      </c>
      <c r="N10591">
        <v>11</v>
      </c>
      <c r="P10591">
        <v>2</v>
      </c>
      <c r="Q10591">
        <v>8</v>
      </c>
      <c r="S10591">
        <v>1</v>
      </c>
    </row>
    <row r="10592" spans="1:19" x14ac:dyDescent="0.3">
      <c r="A10592" t="s">
        <v>21136</v>
      </c>
      <c r="B10592" s="171" t="s">
        <v>21137</v>
      </c>
      <c r="C10592" s="171" t="s">
        <v>131</v>
      </c>
      <c r="D10592" s="171" t="s">
        <v>80</v>
      </c>
      <c r="E10592" s="11">
        <v>43709</v>
      </c>
      <c r="F10592">
        <v>0</v>
      </c>
      <c r="G10592">
        <v>0</v>
      </c>
      <c r="I10592">
        <v>0</v>
      </c>
      <c r="J10592">
        <v>0</v>
      </c>
      <c r="L10592">
        <v>0</v>
      </c>
      <c r="N10592">
        <v>0</v>
      </c>
      <c r="P10592">
        <v>0</v>
      </c>
      <c r="Q10592">
        <v>0</v>
      </c>
      <c r="S10592">
        <v>0</v>
      </c>
    </row>
    <row r="10593" spans="1:19" x14ac:dyDescent="0.3">
      <c r="A10593" t="s">
        <v>21138</v>
      </c>
      <c r="B10593" s="171" t="s">
        <v>21139</v>
      </c>
      <c r="C10593" s="171" t="s">
        <v>14843</v>
      </c>
      <c r="D10593" s="171" t="s">
        <v>80</v>
      </c>
      <c r="E10593" s="11">
        <v>43709</v>
      </c>
      <c r="F10593">
        <v>0</v>
      </c>
      <c r="G10593">
        <v>0</v>
      </c>
      <c r="I10593">
        <v>0</v>
      </c>
      <c r="J10593">
        <v>0</v>
      </c>
      <c r="L10593">
        <v>0</v>
      </c>
      <c r="N10593">
        <v>0</v>
      </c>
      <c r="P10593">
        <v>0</v>
      </c>
      <c r="Q10593">
        <v>0</v>
      </c>
      <c r="S10593">
        <v>0</v>
      </c>
    </row>
    <row r="10594" spans="1:19" x14ac:dyDescent="0.3">
      <c r="A10594" t="s">
        <v>21140</v>
      </c>
      <c r="B10594" s="171" t="s">
        <v>21141</v>
      </c>
      <c r="C10594" s="171" t="s">
        <v>155</v>
      </c>
      <c r="D10594" s="171" t="s">
        <v>80</v>
      </c>
      <c r="E10594" s="11">
        <v>43709</v>
      </c>
      <c r="F10594">
        <v>1.5</v>
      </c>
      <c r="G10594">
        <v>1.5</v>
      </c>
      <c r="I10594">
        <v>0</v>
      </c>
      <c r="J10594">
        <v>8</v>
      </c>
      <c r="L10594">
        <v>9</v>
      </c>
      <c r="N10594">
        <v>0</v>
      </c>
      <c r="P10594">
        <v>0</v>
      </c>
      <c r="Q10594">
        <v>0</v>
      </c>
      <c r="S10594">
        <v>0</v>
      </c>
    </row>
    <row r="10595" spans="1:19" x14ac:dyDescent="0.3">
      <c r="A10595" t="s">
        <v>21142</v>
      </c>
      <c r="B10595" s="171" t="s">
        <v>21143</v>
      </c>
      <c r="C10595" s="171" t="s">
        <v>16232</v>
      </c>
      <c r="D10595" s="171" t="s">
        <v>80</v>
      </c>
      <c r="E10595" s="11">
        <v>43709</v>
      </c>
      <c r="F10595">
        <v>2</v>
      </c>
      <c r="G10595">
        <v>1.5</v>
      </c>
      <c r="I10595">
        <v>6</v>
      </c>
      <c r="J10595">
        <v>11</v>
      </c>
      <c r="L10595">
        <v>8</v>
      </c>
      <c r="N10595">
        <v>5</v>
      </c>
      <c r="P10595">
        <v>0</v>
      </c>
      <c r="Q10595">
        <v>0</v>
      </c>
      <c r="S10595">
        <v>1</v>
      </c>
    </row>
    <row r="10596" spans="1:19" x14ac:dyDescent="0.3">
      <c r="A10596" t="s">
        <v>21144</v>
      </c>
      <c r="B10596" s="171" t="s">
        <v>21145</v>
      </c>
      <c r="C10596" s="171" t="s">
        <v>16557</v>
      </c>
      <c r="D10596" s="171" t="s">
        <v>80</v>
      </c>
      <c r="E10596" s="11">
        <v>43709</v>
      </c>
      <c r="F10596">
        <v>2</v>
      </c>
      <c r="G10596">
        <v>2</v>
      </c>
      <c r="I10596">
        <v>1</v>
      </c>
      <c r="J10596">
        <v>11</v>
      </c>
      <c r="L10596">
        <v>11</v>
      </c>
      <c r="N10596">
        <v>1</v>
      </c>
      <c r="P10596">
        <v>1</v>
      </c>
      <c r="Q10596">
        <v>1</v>
      </c>
      <c r="S10596">
        <v>0</v>
      </c>
    </row>
    <row r="10597" spans="1:19" x14ac:dyDescent="0.3">
      <c r="A10597" t="s">
        <v>21146</v>
      </c>
      <c r="B10597" s="171" t="s">
        <v>21147</v>
      </c>
      <c r="C10597" s="171" t="s">
        <v>188</v>
      </c>
      <c r="D10597" s="171" t="s">
        <v>80</v>
      </c>
      <c r="E10597" s="11">
        <v>43709</v>
      </c>
      <c r="F10597">
        <v>6</v>
      </c>
      <c r="G10597">
        <v>6</v>
      </c>
      <c r="I10597">
        <v>19</v>
      </c>
      <c r="J10597">
        <v>35</v>
      </c>
      <c r="L10597">
        <v>35</v>
      </c>
      <c r="N10597">
        <v>17</v>
      </c>
      <c r="P10597">
        <v>0</v>
      </c>
      <c r="Q10597">
        <v>0</v>
      </c>
      <c r="S10597">
        <v>2</v>
      </c>
    </row>
    <row r="10598" spans="1:19" x14ac:dyDescent="0.3">
      <c r="A10598" t="s">
        <v>21148</v>
      </c>
      <c r="B10598" s="171" t="s">
        <v>21149</v>
      </c>
      <c r="C10598" s="171" t="s">
        <v>227</v>
      </c>
      <c r="D10598" s="171" t="s">
        <v>80</v>
      </c>
      <c r="E10598" s="11">
        <v>43709</v>
      </c>
      <c r="F10598">
        <v>0</v>
      </c>
      <c r="G10598">
        <v>0</v>
      </c>
      <c r="I10598">
        <v>0</v>
      </c>
      <c r="J10598">
        <v>0</v>
      </c>
      <c r="L10598">
        <v>0</v>
      </c>
      <c r="N10598">
        <v>0</v>
      </c>
      <c r="P10598">
        <v>0</v>
      </c>
      <c r="Q10598">
        <v>0</v>
      </c>
      <c r="S10598">
        <v>0</v>
      </c>
    </row>
    <row r="10599" spans="1:19" x14ac:dyDescent="0.3">
      <c r="A10599" t="s">
        <v>21150</v>
      </c>
      <c r="B10599" s="171" t="s">
        <v>21151</v>
      </c>
      <c r="C10599" s="171" t="s">
        <v>116</v>
      </c>
      <c r="D10599" s="171" t="s">
        <v>80</v>
      </c>
      <c r="E10599" s="11">
        <v>43709</v>
      </c>
      <c r="F10599">
        <v>15.5</v>
      </c>
      <c r="G10599">
        <v>5</v>
      </c>
      <c r="I10599">
        <v>95</v>
      </c>
      <c r="J10599">
        <v>172</v>
      </c>
      <c r="L10599">
        <v>64</v>
      </c>
      <c r="N10599">
        <v>81</v>
      </c>
      <c r="P10599">
        <v>12</v>
      </c>
      <c r="Q10599">
        <v>30</v>
      </c>
      <c r="S10599">
        <v>14</v>
      </c>
    </row>
    <row r="10600" spans="1:19" x14ac:dyDescent="0.3">
      <c r="A10600" t="s">
        <v>21152</v>
      </c>
      <c r="B10600" s="171" t="s">
        <v>21153</v>
      </c>
      <c r="C10600" s="171" t="s">
        <v>9862</v>
      </c>
      <c r="D10600" s="171" t="s">
        <v>80</v>
      </c>
      <c r="E10600" s="11">
        <v>43709</v>
      </c>
      <c r="F10600">
        <v>0</v>
      </c>
      <c r="G10600">
        <v>0</v>
      </c>
      <c r="I10600">
        <v>0</v>
      </c>
      <c r="J10600">
        <v>0</v>
      </c>
      <c r="L10600">
        <v>0</v>
      </c>
      <c r="N10600">
        <v>0</v>
      </c>
      <c r="P10600">
        <v>0</v>
      </c>
      <c r="Q10600">
        <v>0</v>
      </c>
      <c r="S10600">
        <v>0</v>
      </c>
    </row>
    <row r="10601" spans="1:19" x14ac:dyDescent="0.3">
      <c r="A10601" t="s">
        <v>21154</v>
      </c>
      <c r="B10601" s="171" t="s">
        <v>21155</v>
      </c>
      <c r="C10601" s="171" t="s">
        <v>140</v>
      </c>
      <c r="D10601" s="171" t="s">
        <v>80</v>
      </c>
      <c r="E10601" s="11">
        <v>43709</v>
      </c>
      <c r="F10601">
        <v>6</v>
      </c>
      <c r="G10601">
        <v>6</v>
      </c>
      <c r="I10601">
        <v>31</v>
      </c>
      <c r="J10601">
        <v>66</v>
      </c>
      <c r="L10601">
        <v>66</v>
      </c>
      <c r="N10601">
        <v>31</v>
      </c>
      <c r="P10601">
        <v>0</v>
      </c>
      <c r="Q10601">
        <v>0</v>
      </c>
      <c r="S10601">
        <v>0</v>
      </c>
    </row>
    <row r="10602" spans="1:19" x14ac:dyDescent="0.3">
      <c r="A10602" t="s">
        <v>21156</v>
      </c>
      <c r="B10602" s="171" t="s">
        <v>21157</v>
      </c>
      <c r="C10602" s="171" t="s">
        <v>8590</v>
      </c>
      <c r="D10602" s="171" t="s">
        <v>80</v>
      </c>
      <c r="E10602" s="11">
        <v>43709</v>
      </c>
      <c r="F10602">
        <v>0</v>
      </c>
      <c r="G10602">
        <v>0</v>
      </c>
      <c r="I10602">
        <v>0</v>
      </c>
      <c r="J10602">
        <v>0</v>
      </c>
      <c r="L10602">
        <v>0</v>
      </c>
      <c r="N10602">
        <v>0</v>
      </c>
      <c r="P10602">
        <v>0</v>
      </c>
      <c r="Q10602">
        <v>0</v>
      </c>
      <c r="S10602">
        <v>0</v>
      </c>
    </row>
    <row r="10603" spans="1:19" x14ac:dyDescent="0.3">
      <c r="A10603" t="s">
        <v>21158</v>
      </c>
      <c r="B10603" s="171" t="s">
        <v>21159</v>
      </c>
      <c r="C10603" s="171" t="s">
        <v>170</v>
      </c>
      <c r="D10603" s="171" t="s">
        <v>80</v>
      </c>
      <c r="E10603" s="11">
        <v>43709</v>
      </c>
      <c r="F10603">
        <v>5</v>
      </c>
      <c r="G10603">
        <v>5.5</v>
      </c>
      <c r="I10603">
        <v>13</v>
      </c>
      <c r="J10603">
        <v>55</v>
      </c>
      <c r="L10603">
        <v>62</v>
      </c>
      <c r="N10603">
        <v>13</v>
      </c>
      <c r="P10603">
        <v>0</v>
      </c>
      <c r="Q10603">
        <v>0</v>
      </c>
      <c r="S10603">
        <v>0</v>
      </c>
    </row>
    <row r="10604" spans="1:19" x14ac:dyDescent="0.3">
      <c r="A10604" t="s">
        <v>21160</v>
      </c>
      <c r="B10604" s="171" t="s">
        <v>21161</v>
      </c>
      <c r="C10604" s="171" t="s">
        <v>182</v>
      </c>
      <c r="D10604" s="171" t="s">
        <v>80</v>
      </c>
      <c r="E10604" s="11">
        <v>43709</v>
      </c>
      <c r="F10604">
        <v>12</v>
      </c>
      <c r="G10604">
        <v>8</v>
      </c>
      <c r="I10604">
        <v>142</v>
      </c>
      <c r="J10604">
        <v>135</v>
      </c>
      <c r="L10604">
        <v>91</v>
      </c>
      <c r="N10604">
        <v>125</v>
      </c>
      <c r="P10604">
        <v>1</v>
      </c>
      <c r="Q10604">
        <v>8</v>
      </c>
      <c r="S10604">
        <v>17</v>
      </c>
    </row>
    <row r="10605" spans="1:19" x14ac:dyDescent="0.3">
      <c r="A10605" t="s">
        <v>21162</v>
      </c>
      <c r="B10605" s="171" t="s">
        <v>21163</v>
      </c>
      <c r="C10605" s="171" t="s">
        <v>197</v>
      </c>
      <c r="D10605" s="171" t="s">
        <v>80</v>
      </c>
      <c r="E10605" s="11">
        <v>43709</v>
      </c>
      <c r="F10605">
        <v>9.5</v>
      </c>
      <c r="G10605">
        <v>9.5</v>
      </c>
      <c r="I10605">
        <v>57</v>
      </c>
      <c r="J10605">
        <v>95</v>
      </c>
      <c r="L10605">
        <v>98</v>
      </c>
      <c r="N10605">
        <v>50</v>
      </c>
      <c r="P10605">
        <v>10</v>
      </c>
      <c r="Q10605">
        <v>12</v>
      </c>
      <c r="S10605">
        <v>7</v>
      </c>
    </row>
    <row r="10606" spans="1:19" x14ac:dyDescent="0.3">
      <c r="A10606" t="s">
        <v>21164</v>
      </c>
      <c r="B10606" s="171" t="s">
        <v>21165</v>
      </c>
      <c r="C10606" s="171" t="s">
        <v>218</v>
      </c>
      <c r="D10606" s="171" t="s">
        <v>80</v>
      </c>
      <c r="E10606" s="11">
        <v>43709</v>
      </c>
      <c r="F10606">
        <v>0</v>
      </c>
      <c r="G10606">
        <v>0</v>
      </c>
      <c r="I10606">
        <v>0</v>
      </c>
      <c r="J10606">
        <v>0</v>
      </c>
      <c r="L10606">
        <v>0</v>
      </c>
      <c r="N10606">
        <v>0</v>
      </c>
      <c r="P10606">
        <v>0</v>
      </c>
      <c r="Q10606">
        <v>0</v>
      </c>
      <c r="S10606">
        <v>0</v>
      </c>
    </row>
    <row r="10607" spans="1:19" x14ac:dyDescent="0.3">
      <c r="A10607" t="s">
        <v>21166</v>
      </c>
      <c r="B10607" s="171" t="s">
        <v>21167</v>
      </c>
      <c r="C10607" s="171" t="s">
        <v>230</v>
      </c>
      <c r="D10607" s="171" t="s">
        <v>80</v>
      </c>
      <c r="E10607" s="11">
        <v>43709</v>
      </c>
      <c r="F10607">
        <v>0</v>
      </c>
      <c r="G10607">
        <v>0</v>
      </c>
      <c r="I10607">
        <v>0</v>
      </c>
      <c r="J10607">
        <v>0</v>
      </c>
      <c r="L10607">
        <v>0</v>
      </c>
      <c r="N10607">
        <v>0</v>
      </c>
      <c r="P10607">
        <v>0</v>
      </c>
      <c r="Q10607">
        <v>0</v>
      </c>
      <c r="S10607">
        <v>0</v>
      </c>
    </row>
    <row r="10608" spans="1:19" x14ac:dyDescent="0.3">
      <c r="A10608" t="s">
        <v>21168</v>
      </c>
      <c r="B10608" s="171" t="s">
        <v>21169</v>
      </c>
      <c r="C10608" s="171" t="s">
        <v>8193</v>
      </c>
      <c r="D10608" s="171" t="s">
        <v>80</v>
      </c>
      <c r="E10608" s="11">
        <v>43709</v>
      </c>
      <c r="F10608">
        <v>2.5</v>
      </c>
      <c r="G10608">
        <v>3</v>
      </c>
      <c r="I10608">
        <v>28</v>
      </c>
      <c r="J10608">
        <v>29</v>
      </c>
      <c r="L10608">
        <v>36</v>
      </c>
      <c r="N10608">
        <v>23</v>
      </c>
      <c r="P10608">
        <v>0</v>
      </c>
      <c r="Q10608">
        <v>1</v>
      </c>
      <c r="S10608">
        <v>5</v>
      </c>
    </row>
    <row r="10609" spans="1:19" x14ac:dyDescent="0.3">
      <c r="A10609" t="s">
        <v>21170</v>
      </c>
      <c r="B10609" s="171" t="s">
        <v>21171</v>
      </c>
      <c r="C10609" s="171" t="s">
        <v>10522</v>
      </c>
      <c r="D10609" s="171" t="s">
        <v>80</v>
      </c>
      <c r="E10609" s="11">
        <v>43709</v>
      </c>
      <c r="F10609">
        <v>0</v>
      </c>
      <c r="G10609">
        <v>0</v>
      </c>
      <c r="I10609">
        <v>0</v>
      </c>
      <c r="J10609">
        <v>0</v>
      </c>
      <c r="L10609">
        <v>0</v>
      </c>
      <c r="N10609">
        <v>0</v>
      </c>
      <c r="P10609">
        <v>0</v>
      </c>
      <c r="Q10609">
        <v>0</v>
      </c>
      <c r="S10609">
        <v>0</v>
      </c>
    </row>
    <row r="10610" spans="1:19" x14ac:dyDescent="0.3">
      <c r="A10610" t="s">
        <v>21172</v>
      </c>
      <c r="B10610" s="171" t="s">
        <v>21173</v>
      </c>
      <c r="C10610" s="171" t="s">
        <v>10525</v>
      </c>
      <c r="D10610" s="171" t="s">
        <v>80</v>
      </c>
      <c r="E10610" s="11">
        <v>43709</v>
      </c>
      <c r="F10610">
        <v>0</v>
      </c>
      <c r="G10610">
        <v>0</v>
      </c>
      <c r="I10610">
        <v>0</v>
      </c>
      <c r="J10610">
        <v>0</v>
      </c>
      <c r="L10610">
        <v>0</v>
      </c>
      <c r="N10610">
        <v>0</v>
      </c>
      <c r="P10610">
        <v>0</v>
      </c>
      <c r="Q10610">
        <v>0</v>
      </c>
      <c r="S10610">
        <v>0</v>
      </c>
    </row>
    <row r="10611" spans="1:19" x14ac:dyDescent="0.3">
      <c r="A10611" t="s">
        <v>21174</v>
      </c>
      <c r="B10611" s="171" t="s">
        <v>21175</v>
      </c>
      <c r="C10611" s="171" t="s">
        <v>10528</v>
      </c>
      <c r="D10611" s="171" t="s">
        <v>80</v>
      </c>
      <c r="E10611" s="11">
        <v>43709</v>
      </c>
      <c r="F10611">
        <v>0</v>
      </c>
      <c r="G10611">
        <v>0</v>
      </c>
      <c r="I10611">
        <v>0</v>
      </c>
      <c r="J10611">
        <v>0</v>
      </c>
      <c r="L10611">
        <v>0</v>
      </c>
      <c r="N10611">
        <v>0</v>
      </c>
      <c r="P10611">
        <v>0</v>
      </c>
      <c r="Q10611">
        <v>0</v>
      </c>
      <c r="S10611">
        <v>0</v>
      </c>
    </row>
    <row r="10612" spans="1:19" x14ac:dyDescent="0.3">
      <c r="A10612" t="s">
        <v>21176</v>
      </c>
      <c r="B10612" s="171" t="s">
        <v>21177</v>
      </c>
      <c r="C10612" s="171" t="s">
        <v>10531</v>
      </c>
      <c r="D10612" s="171" t="s">
        <v>80</v>
      </c>
      <c r="E10612" s="11">
        <v>43709</v>
      </c>
      <c r="F10612">
        <v>0</v>
      </c>
      <c r="G10612">
        <v>0</v>
      </c>
      <c r="I10612">
        <v>0</v>
      </c>
      <c r="J10612">
        <v>0</v>
      </c>
      <c r="L10612">
        <v>0</v>
      </c>
      <c r="N10612">
        <v>0</v>
      </c>
      <c r="P10612">
        <v>0</v>
      </c>
      <c r="Q10612">
        <v>0</v>
      </c>
      <c r="S10612">
        <v>0</v>
      </c>
    </row>
    <row r="10613" spans="1:19" x14ac:dyDescent="0.3">
      <c r="A10613" t="s">
        <v>21178</v>
      </c>
      <c r="B10613" s="171" t="s">
        <v>21179</v>
      </c>
      <c r="C10613" s="171" t="s">
        <v>14880</v>
      </c>
      <c r="D10613" s="171" t="s">
        <v>80</v>
      </c>
      <c r="E10613" s="11">
        <v>43709</v>
      </c>
      <c r="F10613">
        <v>0</v>
      </c>
      <c r="G10613">
        <v>0</v>
      </c>
      <c r="I10613">
        <v>0</v>
      </c>
      <c r="J10613">
        <v>0</v>
      </c>
      <c r="L10613">
        <v>0</v>
      </c>
      <c r="N10613">
        <v>0</v>
      </c>
      <c r="P10613">
        <v>0</v>
      </c>
      <c r="Q10613">
        <v>0</v>
      </c>
      <c r="S10613">
        <v>0</v>
      </c>
    </row>
    <row r="10614" spans="1:19" x14ac:dyDescent="0.3">
      <c r="A10614" t="s">
        <v>21180</v>
      </c>
      <c r="B10614" s="171" t="s">
        <v>21181</v>
      </c>
      <c r="C10614" s="171" t="s">
        <v>10534</v>
      </c>
      <c r="D10614" s="171" t="s">
        <v>80</v>
      </c>
      <c r="E10614" s="11">
        <v>43709</v>
      </c>
      <c r="F10614">
        <v>1.5</v>
      </c>
      <c r="G10614">
        <v>1.5</v>
      </c>
      <c r="I10614">
        <v>9</v>
      </c>
      <c r="J10614">
        <v>9</v>
      </c>
      <c r="L10614">
        <v>9</v>
      </c>
      <c r="N10614">
        <v>9</v>
      </c>
      <c r="P10614">
        <v>0</v>
      </c>
      <c r="Q10614">
        <v>0</v>
      </c>
      <c r="S10614">
        <v>0</v>
      </c>
    </row>
    <row r="10615" spans="1:19" x14ac:dyDescent="0.3">
      <c r="A10615" t="s">
        <v>21182</v>
      </c>
      <c r="B10615" s="171" t="s">
        <v>21183</v>
      </c>
      <c r="C10615" s="171" t="s">
        <v>10537</v>
      </c>
      <c r="D10615" s="171" t="s">
        <v>80</v>
      </c>
      <c r="E10615" s="11">
        <v>43709</v>
      </c>
      <c r="F10615">
        <v>2</v>
      </c>
      <c r="G10615">
        <v>5.5</v>
      </c>
      <c r="I10615">
        <v>5</v>
      </c>
      <c r="J10615">
        <v>11</v>
      </c>
      <c r="L10615">
        <v>32</v>
      </c>
      <c r="N10615">
        <v>5</v>
      </c>
      <c r="P10615">
        <v>0</v>
      </c>
      <c r="Q10615">
        <v>0</v>
      </c>
      <c r="S10615">
        <v>0</v>
      </c>
    </row>
    <row r="10616" spans="1:19" x14ac:dyDescent="0.3">
      <c r="A10616" t="s">
        <v>21184</v>
      </c>
      <c r="B10616" s="171" t="s">
        <v>21185</v>
      </c>
      <c r="C10616" s="171" t="s">
        <v>119</v>
      </c>
      <c r="D10616" s="171" t="s">
        <v>4</v>
      </c>
      <c r="E10616" s="11">
        <v>43709</v>
      </c>
      <c r="F10616">
        <v>0</v>
      </c>
      <c r="G10616">
        <v>0</v>
      </c>
      <c r="I10616">
        <v>0</v>
      </c>
      <c r="J10616">
        <v>0</v>
      </c>
      <c r="L10616">
        <v>0</v>
      </c>
      <c r="N10616">
        <v>0</v>
      </c>
      <c r="P10616">
        <v>0</v>
      </c>
      <c r="Q10616">
        <v>0</v>
      </c>
      <c r="S10616">
        <v>0</v>
      </c>
    </row>
    <row r="10617" spans="1:19" x14ac:dyDescent="0.3">
      <c r="A10617" t="s">
        <v>21186</v>
      </c>
      <c r="B10617" s="171" t="s">
        <v>21187</v>
      </c>
      <c r="C10617" s="171" t="s">
        <v>143</v>
      </c>
      <c r="D10617" s="171" t="s">
        <v>4</v>
      </c>
      <c r="E10617" s="11">
        <v>43709</v>
      </c>
      <c r="F10617">
        <v>0</v>
      </c>
      <c r="G10617">
        <v>0</v>
      </c>
      <c r="I10617">
        <v>0</v>
      </c>
      <c r="J10617">
        <v>0</v>
      </c>
      <c r="L10617">
        <v>0</v>
      </c>
      <c r="N10617">
        <v>0</v>
      </c>
      <c r="P10617">
        <v>0</v>
      </c>
      <c r="Q10617">
        <v>0</v>
      </c>
      <c r="S10617">
        <v>0</v>
      </c>
    </row>
    <row r="10618" spans="1:19" x14ac:dyDescent="0.3">
      <c r="A10618" t="s">
        <v>21188</v>
      </c>
      <c r="B10618" s="171" t="s">
        <v>21189</v>
      </c>
      <c r="C10618" s="171" t="s">
        <v>158</v>
      </c>
      <c r="D10618" s="171" t="s">
        <v>4</v>
      </c>
      <c r="E10618" s="11">
        <v>43709</v>
      </c>
      <c r="F10618">
        <v>0</v>
      </c>
      <c r="G10618">
        <v>0</v>
      </c>
      <c r="I10618">
        <v>0</v>
      </c>
      <c r="J10618">
        <v>0</v>
      </c>
      <c r="L10618">
        <v>0</v>
      </c>
      <c r="N10618">
        <v>0</v>
      </c>
      <c r="P10618">
        <v>0</v>
      </c>
      <c r="Q10618">
        <v>0</v>
      </c>
      <c r="S10618">
        <v>0</v>
      </c>
    </row>
    <row r="10619" spans="1:19" x14ac:dyDescent="0.3">
      <c r="A10619" t="s">
        <v>21190</v>
      </c>
      <c r="B10619" s="171" t="s">
        <v>21191</v>
      </c>
      <c r="C10619" s="171" t="s">
        <v>209</v>
      </c>
      <c r="D10619" s="171" t="s">
        <v>4</v>
      </c>
      <c r="E10619" s="11">
        <v>43709</v>
      </c>
      <c r="F10619">
        <v>0</v>
      </c>
      <c r="G10619">
        <v>0</v>
      </c>
      <c r="I10619">
        <v>0</v>
      </c>
      <c r="J10619">
        <v>0</v>
      </c>
      <c r="L10619">
        <v>0</v>
      </c>
      <c r="N10619">
        <v>0</v>
      </c>
      <c r="P10619">
        <v>0</v>
      </c>
      <c r="Q10619">
        <v>0</v>
      </c>
      <c r="S10619">
        <v>0</v>
      </c>
    </row>
    <row r="10620" spans="1:19" x14ac:dyDescent="0.3">
      <c r="A10620" t="s">
        <v>21192</v>
      </c>
      <c r="B10620" s="171" t="s">
        <v>21193</v>
      </c>
      <c r="C10620" s="171" t="s">
        <v>76</v>
      </c>
      <c r="D10620" s="171" t="s">
        <v>4</v>
      </c>
      <c r="E10620" s="11">
        <v>43709</v>
      </c>
      <c r="F10620">
        <v>0</v>
      </c>
      <c r="G10620">
        <v>0</v>
      </c>
      <c r="I10620">
        <v>0</v>
      </c>
      <c r="J10620">
        <v>0</v>
      </c>
      <c r="L10620">
        <v>0</v>
      </c>
      <c r="N10620">
        <v>0</v>
      </c>
      <c r="P10620">
        <v>0</v>
      </c>
      <c r="Q10620">
        <v>0</v>
      </c>
      <c r="S10620">
        <v>0</v>
      </c>
    </row>
    <row r="10621" spans="1:19" x14ac:dyDescent="0.3">
      <c r="A10621" t="s">
        <v>21194</v>
      </c>
      <c r="B10621" s="171" t="s">
        <v>21195</v>
      </c>
      <c r="C10621" s="171" t="s">
        <v>15344</v>
      </c>
      <c r="D10621" s="171" t="s">
        <v>4</v>
      </c>
      <c r="E10621" s="11">
        <v>43709</v>
      </c>
      <c r="F10621">
        <v>0</v>
      </c>
      <c r="G10621">
        <v>0</v>
      </c>
      <c r="I10621">
        <v>0</v>
      </c>
      <c r="J10621">
        <v>0</v>
      </c>
      <c r="L10621">
        <v>0</v>
      </c>
      <c r="N10621">
        <v>0</v>
      </c>
      <c r="P10621">
        <v>0</v>
      </c>
      <c r="Q10621">
        <v>0</v>
      </c>
      <c r="S10621">
        <v>0</v>
      </c>
    </row>
    <row r="10622" spans="1:19" x14ac:dyDescent="0.3">
      <c r="A10622" t="s">
        <v>21196</v>
      </c>
      <c r="B10622" s="171" t="s">
        <v>21197</v>
      </c>
      <c r="C10622" s="171" t="s">
        <v>18126</v>
      </c>
      <c r="D10622" s="171" t="s">
        <v>4</v>
      </c>
      <c r="E10622" s="11">
        <v>43709</v>
      </c>
      <c r="F10622">
        <v>1</v>
      </c>
      <c r="G10622">
        <v>3</v>
      </c>
      <c r="I10622">
        <v>0</v>
      </c>
      <c r="J10622">
        <v>6</v>
      </c>
      <c r="L10622">
        <v>18</v>
      </c>
      <c r="N10622">
        <v>0</v>
      </c>
      <c r="P10622">
        <v>0</v>
      </c>
      <c r="Q10622">
        <v>1</v>
      </c>
      <c r="S10622">
        <v>0</v>
      </c>
    </row>
    <row r="10623" spans="1:19" x14ac:dyDescent="0.3">
      <c r="A10623" t="s">
        <v>21198</v>
      </c>
      <c r="B10623" s="171" t="s">
        <v>21199</v>
      </c>
      <c r="C10623" s="171" t="s">
        <v>128</v>
      </c>
      <c r="D10623" s="171" t="s">
        <v>4</v>
      </c>
      <c r="E10623" s="11">
        <v>43709</v>
      </c>
      <c r="F10623">
        <v>0</v>
      </c>
      <c r="G10623">
        <v>0</v>
      </c>
      <c r="I10623">
        <v>0</v>
      </c>
      <c r="J10623">
        <v>0</v>
      </c>
      <c r="L10623">
        <v>0</v>
      </c>
      <c r="N10623">
        <v>0</v>
      </c>
      <c r="P10623">
        <v>0</v>
      </c>
      <c r="Q10623">
        <v>0</v>
      </c>
      <c r="S10623">
        <v>0</v>
      </c>
    </row>
    <row r="10624" spans="1:19" x14ac:dyDescent="0.3">
      <c r="A10624" t="s">
        <v>21200</v>
      </c>
      <c r="B10624" s="171" t="s">
        <v>21201</v>
      </c>
      <c r="C10624" s="171" t="s">
        <v>14824</v>
      </c>
      <c r="D10624" s="171" t="s">
        <v>4</v>
      </c>
      <c r="E10624" s="11">
        <v>43709</v>
      </c>
      <c r="F10624">
        <v>0</v>
      </c>
      <c r="G10624">
        <v>0</v>
      </c>
      <c r="I10624">
        <v>0</v>
      </c>
      <c r="J10624">
        <v>0</v>
      </c>
      <c r="L10624">
        <v>0</v>
      </c>
      <c r="N10624">
        <v>0</v>
      </c>
      <c r="P10624">
        <v>0</v>
      </c>
      <c r="Q10624">
        <v>0</v>
      </c>
      <c r="S10624">
        <v>0</v>
      </c>
    </row>
    <row r="10625" spans="1:19" x14ac:dyDescent="0.3">
      <c r="A10625" t="s">
        <v>21202</v>
      </c>
      <c r="B10625" s="171" t="s">
        <v>21203</v>
      </c>
      <c r="C10625" s="171" t="s">
        <v>152</v>
      </c>
      <c r="D10625" s="171" t="s">
        <v>4</v>
      </c>
      <c r="E10625" s="11">
        <v>43709</v>
      </c>
      <c r="F10625">
        <v>2</v>
      </c>
      <c r="G10625">
        <v>4</v>
      </c>
      <c r="I10625">
        <v>8</v>
      </c>
      <c r="J10625">
        <v>12</v>
      </c>
      <c r="L10625">
        <v>24</v>
      </c>
      <c r="N10625">
        <v>5</v>
      </c>
      <c r="P10625">
        <v>0</v>
      </c>
      <c r="Q10625">
        <v>0</v>
      </c>
      <c r="S10625">
        <v>3</v>
      </c>
    </row>
    <row r="10626" spans="1:19" x14ac:dyDescent="0.3">
      <c r="A10626" t="s">
        <v>21204</v>
      </c>
      <c r="B10626" s="171" t="s">
        <v>21205</v>
      </c>
      <c r="C10626" s="171" t="s">
        <v>194</v>
      </c>
      <c r="D10626" s="171" t="s">
        <v>4</v>
      </c>
      <c r="E10626" s="11">
        <v>43709</v>
      </c>
      <c r="F10626">
        <v>6.5</v>
      </c>
      <c r="G10626">
        <v>6</v>
      </c>
      <c r="I10626">
        <v>33</v>
      </c>
      <c r="J10626">
        <v>41</v>
      </c>
      <c r="L10626">
        <v>40</v>
      </c>
      <c r="N10626">
        <v>27</v>
      </c>
      <c r="P10626">
        <v>1</v>
      </c>
      <c r="Q10626">
        <v>1</v>
      </c>
      <c r="S10626">
        <v>6</v>
      </c>
    </row>
    <row r="10627" spans="1:19" x14ac:dyDescent="0.3">
      <c r="A10627" t="s">
        <v>21206</v>
      </c>
      <c r="B10627" s="171" t="s">
        <v>21207</v>
      </c>
      <c r="C10627" s="171" t="s">
        <v>18137</v>
      </c>
      <c r="D10627" s="171" t="s">
        <v>4</v>
      </c>
      <c r="E10627" s="11">
        <v>43709</v>
      </c>
      <c r="F10627">
        <v>4</v>
      </c>
      <c r="G10627">
        <v>3</v>
      </c>
      <c r="I10627">
        <v>5</v>
      </c>
      <c r="J10627">
        <v>17</v>
      </c>
      <c r="L10627">
        <v>12</v>
      </c>
      <c r="N10627">
        <v>5</v>
      </c>
      <c r="P10627">
        <v>0</v>
      </c>
      <c r="Q10627">
        <v>0</v>
      </c>
      <c r="S10627">
        <v>0</v>
      </c>
    </row>
    <row r="10628" spans="1:19" x14ac:dyDescent="0.3">
      <c r="A10628" t="s">
        <v>21208</v>
      </c>
      <c r="B10628" s="171" t="s">
        <v>21209</v>
      </c>
      <c r="C10628" s="171" t="s">
        <v>18140</v>
      </c>
      <c r="D10628" s="171" t="s">
        <v>4</v>
      </c>
      <c r="E10628" s="11">
        <v>43709</v>
      </c>
      <c r="F10628">
        <v>4</v>
      </c>
      <c r="G10628">
        <v>3</v>
      </c>
      <c r="I10628">
        <v>9</v>
      </c>
      <c r="J10628">
        <v>17</v>
      </c>
      <c r="L10628">
        <v>15</v>
      </c>
      <c r="N10628">
        <v>5</v>
      </c>
      <c r="P10628">
        <v>6</v>
      </c>
      <c r="Q10628">
        <v>6</v>
      </c>
      <c r="S10628">
        <v>4</v>
      </c>
    </row>
    <row r="10629" spans="1:19" x14ac:dyDescent="0.3">
      <c r="A10629" t="s">
        <v>21210</v>
      </c>
      <c r="B10629" s="171" t="s">
        <v>21211</v>
      </c>
      <c r="C10629" s="171" t="s">
        <v>236</v>
      </c>
      <c r="D10629" s="171" t="s">
        <v>4</v>
      </c>
      <c r="E10629" s="11">
        <v>43709</v>
      </c>
      <c r="F10629">
        <v>0</v>
      </c>
      <c r="G10629">
        <v>0</v>
      </c>
      <c r="I10629">
        <v>0</v>
      </c>
      <c r="J10629">
        <v>0</v>
      </c>
      <c r="L10629">
        <v>0</v>
      </c>
      <c r="N10629">
        <v>0</v>
      </c>
      <c r="P10629">
        <v>0</v>
      </c>
      <c r="Q10629">
        <v>0</v>
      </c>
      <c r="S10629">
        <v>0</v>
      </c>
    </row>
    <row r="10630" spans="1:19" x14ac:dyDescent="0.3">
      <c r="A10630" t="s">
        <v>21212</v>
      </c>
      <c r="B10630" s="171" t="s">
        <v>21213</v>
      </c>
      <c r="C10630" s="171" t="s">
        <v>239</v>
      </c>
      <c r="D10630" s="171" t="s">
        <v>4</v>
      </c>
      <c r="E10630" s="11">
        <v>43709</v>
      </c>
      <c r="F10630">
        <v>0</v>
      </c>
      <c r="G10630">
        <v>0</v>
      </c>
      <c r="I10630">
        <v>0</v>
      </c>
      <c r="J10630">
        <v>0</v>
      </c>
      <c r="L10630">
        <v>0</v>
      </c>
      <c r="N10630">
        <v>0</v>
      </c>
      <c r="P10630">
        <v>0</v>
      </c>
      <c r="Q10630">
        <v>0</v>
      </c>
      <c r="S10630">
        <v>0</v>
      </c>
    </row>
    <row r="10631" spans="1:19" x14ac:dyDescent="0.3">
      <c r="A10631" t="s">
        <v>21214</v>
      </c>
      <c r="B10631" s="171" t="s">
        <v>21215</v>
      </c>
      <c r="C10631" s="171" t="s">
        <v>113</v>
      </c>
      <c r="D10631" s="171" t="s">
        <v>4</v>
      </c>
      <c r="E10631" s="11">
        <v>43709</v>
      </c>
      <c r="F10631">
        <v>5.5</v>
      </c>
      <c r="G10631">
        <v>4.5</v>
      </c>
      <c r="I10631">
        <v>12</v>
      </c>
      <c r="J10631">
        <v>32</v>
      </c>
      <c r="L10631">
        <v>26</v>
      </c>
      <c r="N10631">
        <v>11</v>
      </c>
      <c r="P10631">
        <v>2</v>
      </c>
      <c r="Q10631">
        <v>8</v>
      </c>
      <c r="S10631">
        <v>1</v>
      </c>
    </row>
    <row r="10632" spans="1:19" x14ac:dyDescent="0.3">
      <c r="A10632" t="s">
        <v>21216</v>
      </c>
      <c r="B10632" s="171" t="s">
        <v>21217</v>
      </c>
      <c r="C10632" s="171" t="s">
        <v>131</v>
      </c>
      <c r="D10632" s="171" t="s">
        <v>4</v>
      </c>
      <c r="E10632" s="11">
        <v>43709</v>
      </c>
      <c r="F10632">
        <v>0</v>
      </c>
      <c r="G10632">
        <v>0</v>
      </c>
      <c r="I10632">
        <v>0</v>
      </c>
      <c r="J10632">
        <v>0</v>
      </c>
      <c r="L10632">
        <v>0</v>
      </c>
      <c r="N10632">
        <v>0</v>
      </c>
      <c r="P10632">
        <v>0</v>
      </c>
      <c r="Q10632">
        <v>0</v>
      </c>
      <c r="S10632">
        <v>0</v>
      </c>
    </row>
    <row r="10633" spans="1:19" x14ac:dyDescent="0.3">
      <c r="A10633" t="s">
        <v>21218</v>
      </c>
      <c r="B10633" s="171" t="s">
        <v>21219</v>
      </c>
      <c r="C10633" s="171" t="s">
        <v>14843</v>
      </c>
      <c r="D10633" s="171" t="s">
        <v>4</v>
      </c>
      <c r="E10633" s="11">
        <v>43709</v>
      </c>
      <c r="F10633">
        <v>0</v>
      </c>
      <c r="G10633">
        <v>0</v>
      </c>
      <c r="I10633">
        <v>0</v>
      </c>
      <c r="J10633">
        <v>0</v>
      </c>
      <c r="L10633">
        <v>0</v>
      </c>
      <c r="N10633">
        <v>0</v>
      </c>
      <c r="P10633">
        <v>0</v>
      </c>
      <c r="Q10633">
        <v>0</v>
      </c>
      <c r="S10633">
        <v>0</v>
      </c>
    </row>
    <row r="10634" spans="1:19" x14ac:dyDescent="0.3">
      <c r="A10634" t="s">
        <v>21220</v>
      </c>
      <c r="B10634" s="171" t="s">
        <v>21221</v>
      </c>
      <c r="C10634" s="171" t="s">
        <v>155</v>
      </c>
      <c r="D10634" s="171" t="s">
        <v>4</v>
      </c>
      <c r="E10634" s="11">
        <v>43709</v>
      </c>
      <c r="F10634">
        <v>1.5</v>
      </c>
      <c r="G10634">
        <v>1.5</v>
      </c>
      <c r="I10634">
        <v>0</v>
      </c>
      <c r="J10634">
        <v>8</v>
      </c>
      <c r="L10634">
        <v>9</v>
      </c>
      <c r="N10634">
        <v>0</v>
      </c>
      <c r="P10634">
        <v>0</v>
      </c>
      <c r="Q10634">
        <v>0</v>
      </c>
      <c r="S10634">
        <v>0</v>
      </c>
    </row>
    <row r="10635" spans="1:19" x14ac:dyDescent="0.3">
      <c r="A10635" t="s">
        <v>21222</v>
      </c>
      <c r="B10635" s="171" t="s">
        <v>21223</v>
      </c>
      <c r="C10635" s="171" t="s">
        <v>16232</v>
      </c>
      <c r="D10635" s="171" t="s">
        <v>4</v>
      </c>
      <c r="E10635" s="11">
        <v>43709</v>
      </c>
      <c r="F10635">
        <v>2</v>
      </c>
      <c r="G10635">
        <v>1.5</v>
      </c>
      <c r="I10635">
        <v>6</v>
      </c>
      <c r="J10635">
        <v>11</v>
      </c>
      <c r="L10635">
        <v>8</v>
      </c>
      <c r="N10635">
        <v>5</v>
      </c>
      <c r="P10635">
        <v>0</v>
      </c>
      <c r="Q10635">
        <v>0</v>
      </c>
      <c r="S10635">
        <v>1</v>
      </c>
    </row>
    <row r="10636" spans="1:19" x14ac:dyDescent="0.3">
      <c r="A10636" t="s">
        <v>21224</v>
      </c>
      <c r="B10636" s="171" t="s">
        <v>21225</v>
      </c>
      <c r="C10636" s="171" t="s">
        <v>16557</v>
      </c>
      <c r="D10636" s="171" t="s">
        <v>4</v>
      </c>
      <c r="E10636" s="11">
        <v>43709</v>
      </c>
      <c r="F10636">
        <v>2</v>
      </c>
      <c r="G10636">
        <v>2</v>
      </c>
      <c r="I10636">
        <v>1</v>
      </c>
      <c r="J10636">
        <v>11</v>
      </c>
      <c r="L10636">
        <v>11</v>
      </c>
      <c r="N10636">
        <v>1</v>
      </c>
      <c r="P10636">
        <v>1</v>
      </c>
      <c r="Q10636">
        <v>1</v>
      </c>
      <c r="S10636">
        <v>0</v>
      </c>
    </row>
    <row r="10637" spans="1:19" x14ac:dyDescent="0.3">
      <c r="A10637" t="s">
        <v>21226</v>
      </c>
      <c r="B10637" s="171" t="s">
        <v>21227</v>
      </c>
      <c r="C10637" s="171" t="s">
        <v>188</v>
      </c>
      <c r="D10637" s="171" t="s">
        <v>4</v>
      </c>
      <c r="E10637" s="11">
        <v>43709</v>
      </c>
      <c r="F10637">
        <v>6</v>
      </c>
      <c r="G10637">
        <v>6</v>
      </c>
      <c r="I10637">
        <v>19</v>
      </c>
      <c r="J10637">
        <v>35</v>
      </c>
      <c r="L10637">
        <v>35</v>
      </c>
      <c r="N10637">
        <v>17</v>
      </c>
      <c r="P10637">
        <v>0</v>
      </c>
      <c r="Q10637">
        <v>0</v>
      </c>
      <c r="S10637">
        <v>2</v>
      </c>
    </row>
    <row r="10638" spans="1:19" x14ac:dyDescent="0.3">
      <c r="A10638" t="s">
        <v>21228</v>
      </c>
      <c r="B10638" s="171" t="s">
        <v>21229</v>
      </c>
      <c r="C10638" s="171" t="s">
        <v>227</v>
      </c>
      <c r="D10638" s="171" t="s">
        <v>4</v>
      </c>
      <c r="E10638" s="11">
        <v>43709</v>
      </c>
      <c r="F10638">
        <v>0</v>
      </c>
      <c r="G10638">
        <v>0</v>
      </c>
      <c r="I10638">
        <v>0</v>
      </c>
      <c r="J10638">
        <v>0</v>
      </c>
      <c r="L10638">
        <v>0</v>
      </c>
      <c r="N10638">
        <v>0</v>
      </c>
      <c r="P10638">
        <v>0</v>
      </c>
      <c r="Q10638">
        <v>0</v>
      </c>
      <c r="S10638">
        <v>0</v>
      </c>
    </row>
    <row r="10639" spans="1:19" x14ac:dyDescent="0.3">
      <c r="A10639" t="s">
        <v>21230</v>
      </c>
      <c r="B10639" s="171" t="s">
        <v>21231</v>
      </c>
      <c r="C10639" s="171" t="s">
        <v>116</v>
      </c>
      <c r="D10639" s="171" t="s">
        <v>4</v>
      </c>
      <c r="E10639" s="11">
        <v>43709</v>
      </c>
      <c r="F10639">
        <v>15.5</v>
      </c>
      <c r="G10639">
        <v>5</v>
      </c>
      <c r="I10639">
        <v>95</v>
      </c>
      <c r="J10639">
        <v>172</v>
      </c>
      <c r="L10639">
        <v>64</v>
      </c>
      <c r="N10639">
        <v>81</v>
      </c>
      <c r="P10639">
        <v>12</v>
      </c>
      <c r="Q10639">
        <v>30</v>
      </c>
      <c r="S10639">
        <v>14</v>
      </c>
    </row>
    <row r="10640" spans="1:19" x14ac:dyDescent="0.3">
      <c r="A10640" t="s">
        <v>21232</v>
      </c>
      <c r="B10640" s="171" t="s">
        <v>21233</v>
      </c>
      <c r="C10640" s="171" t="s">
        <v>9862</v>
      </c>
      <c r="D10640" s="171" t="s">
        <v>4</v>
      </c>
      <c r="E10640" s="11">
        <v>43709</v>
      </c>
      <c r="F10640">
        <v>0</v>
      </c>
      <c r="G10640">
        <v>0</v>
      </c>
      <c r="I10640">
        <v>0</v>
      </c>
      <c r="J10640">
        <v>0</v>
      </c>
      <c r="L10640">
        <v>0</v>
      </c>
      <c r="N10640">
        <v>0</v>
      </c>
      <c r="P10640">
        <v>0</v>
      </c>
      <c r="Q10640">
        <v>0</v>
      </c>
      <c r="S10640">
        <v>0</v>
      </c>
    </row>
    <row r="10641" spans="1:19" x14ac:dyDescent="0.3">
      <c r="A10641" t="s">
        <v>21234</v>
      </c>
      <c r="B10641" s="171" t="s">
        <v>21235</v>
      </c>
      <c r="C10641" s="171" t="s">
        <v>140</v>
      </c>
      <c r="D10641" s="171" t="s">
        <v>4</v>
      </c>
      <c r="E10641" s="11">
        <v>43709</v>
      </c>
      <c r="F10641">
        <v>6</v>
      </c>
      <c r="G10641">
        <v>6</v>
      </c>
      <c r="I10641">
        <v>31</v>
      </c>
      <c r="J10641">
        <v>66</v>
      </c>
      <c r="L10641">
        <v>66</v>
      </c>
      <c r="N10641">
        <v>31</v>
      </c>
      <c r="P10641">
        <v>0</v>
      </c>
      <c r="Q10641">
        <v>0</v>
      </c>
      <c r="S10641">
        <v>0</v>
      </c>
    </row>
    <row r="10642" spans="1:19" x14ac:dyDescent="0.3">
      <c r="A10642" t="s">
        <v>21236</v>
      </c>
      <c r="B10642" s="171" t="s">
        <v>21237</v>
      </c>
      <c r="C10642" s="171" t="s">
        <v>8590</v>
      </c>
      <c r="D10642" s="171" t="s">
        <v>4</v>
      </c>
      <c r="E10642" s="11">
        <v>43709</v>
      </c>
      <c r="F10642">
        <v>0</v>
      </c>
      <c r="G10642">
        <v>0</v>
      </c>
      <c r="I10642">
        <v>0</v>
      </c>
      <c r="J10642">
        <v>0</v>
      </c>
      <c r="L10642">
        <v>0</v>
      </c>
      <c r="N10642">
        <v>0</v>
      </c>
      <c r="P10642">
        <v>0</v>
      </c>
      <c r="Q10642">
        <v>0</v>
      </c>
      <c r="S10642">
        <v>0</v>
      </c>
    </row>
    <row r="10643" spans="1:19" x14ac:dyDescent="0.3">
      <c r="A10643" t="s">
        <v>21238</v>
      </c>
      <c r="B10643" s="171" t="s">
        <v>21239</v>
      </c>
      <c r="C10643" s="171" t="s">
        <v>170</v>
      </c>
      <c r="D10643" s="171" t="s">
        <v>4</v>
      </c>
      <c r="E10643" s="11">
        <v>43709</v>
      </c>
      <c r="F10643">
        <v>5</v>
      </c>
      <c r="G10643">
        <v>5.5</v>
      </c>
      <c r="I10643">
        <v>13</v>
      </c>
      <c r="J10643">
        <v>55</v>
      </c>
      <c r="L10643">
        <v>62</v>
      </c>
      <c r="N10643">
        <v>13</v>
      </c>
      <c r="P10643">
        <v>0</v>
      </c>
      <c r="Q10643">
        <v>0</v>
      </c>
      <c r="S10643">
        <v>0</v>
      </c>
    </row>
    <row r="10644" spans="1:19" x14ac:dyDescent="0.3">
      <c r="A10644" t="s">
        <v>21240</v>
      </c>
      <c r="B10644" s="171" t="s">
        <v>21241</v>
      </c>
      <c r="C10644" s="171" t="s">
        <v>182</v>
      </c>
      <c r="D10644" s="171" t="s">
        <v>4</v>
      </c>
      <c r="E10644" s="11">
        <v>43709</v>
      </c>
      <c r="F10644">
        <v>12</v>
      </c>
      <c r="G10644">
        <v>8</v>
      </c>
      <c r="I10644">
        <v>142</v>
      </c>
      <c r="J10644">
        <v>135</v>
      </c>
      <c r="L10644">
        <v>91</v>
      </c>
      <c r="N10644">
        <v>125</v>
      </c>
      <c r="P10644">
        <v>1</v>
      </c>
      <c r="Q10644">
        <v>8</v>
      </c>
      <c r="S10644">
        <v>17</v>
      </c>
    </row>
    <row r="10645" spans="1:19" x14ac:dyDescent="0.3">
      <c r="A10645" t="s">
        <v>21242</v>
      </c>
      <c r="B10645" s="171" t="s">
        <v>21243</v>
      </c>
      <c r="C10645" s="171" t="s">
        <v>197</v>
      </c>
      <c r="D10645" s="171" t="s">
        <v>4</v>
      </c>
      <c r="E10645" s="11">
        <v>43709</v>
      </c>
      <c r="F10645">
        <v>9.5</v>
      </c>
      <c r="G10645">
        <v>9.5</v>
      </c>
      <c r="I10645">
        <v>57</v>
      </c>
      <c r="J10645">
        <v>95</v>
      </c>
      <c r="L10645">
        <v>98</v>
      </c>
      <c r="N10645">
        <v>50</v>
      </c>
      <c r="P10645">
        <v>10</v>
      </c>
      <c r="Q10645">
        <v>12</v>
      </c>
      <c r="S10645">
        <v>7</v>
      </c>
    </row>
    <row r="10646" spans="1:19" x14ac:dyDescent="0.3">
      <c r="A10646" t="s">
        <v>21244</v>
      </c>
      <c r="B10646" s="171" t="s">
        <v>21245</v>
      </c>
      <c r="C10646" s="171" t="s">
        <v>218</v>
      </c>
      <c r="D10646" s="171" t="s">
        <v>4</v>
      </c>
      <c r="E10646" s="11">
        <v>43709</v>
      </c>
      <c r="F10646">
        <v>0</v>
      </c>
      <c r="G10646">
        <v>0</v>
      </c>
      <c r="I10646">
        <v>0</v>
      </c>
      <c r="J10646">
        <v>0</v>
      </c>
      <c r="L10646">
        <v>0</v>
      </c>
      <c r="N10646">
        <v>0</v>
      </c>
      <c r="P10646">
        <v>0</v>
      </c>
      <c r="Q10646">
        <v>0</v>
      </c>
      <c r="S10646">
        <v>0</v>
      </c>
    </row>
    <row r="10647" spans="1:19" x14ac:dyDescent="0.3">
      <c r="A10647" t="s">
        <v>21246</v>
      </c>
      <c r="B10647" s="171" t="s">
        <v>21247</v>
      </c>
      <c r="C10647" s="171" t="s">
        <v>230</v>
      </c>
      <c r="D10647" s="171" t="s">
        <v>4</v>
      </c>
      <c r="E10647" s="11">
        <v>43709</v>
      </c>
      <c r="F10647">
        <v>0</v>
      </c>
      <c r="G10647">
        <v>0</v>
      </c>
      <c r="I10647">
        <v>0</v>
      </c>
      <c r="J10647">
        <v>0</v>
      </c>
      <c r="L10647">
        <v>0</v>
      </c>
      <c r="N10647">
        <v>0</v>
      </c>
      <c r="P10647">
        <v>0</v>
      </c>
      <c r="Q10647">
        <v>0</v>
      </c>
      <c r="S10647">
        <v>0</v>
      </c>
    </row>
    <row r="10648" spans="1:19" x14ac:dyDescent="0.3">
      <c r="A10648" t="s">
        <v>21248</v>
      </c>
      <c r="B10648" s="171" t="s">
        <v>21249</v>
      </c>
      <c r="C10648" s="171" t="s">
        <v>8193</v>
      </c>
      <c r="D10648" s="171" t="s">
        <v>4</v>
      </c>
      <c r="E10648" s="11">
        <v>43709</v>
      </c>
      <c r="F10648">
        <v>2.5</v>
      </c>
      <c r="G10648">
        <v>3</v>
      </c>
      <c r="I10648">
        <v>28</v>
      </c>
      <c r="J10648">
        <v>29</v>
      </c>
      <c r="L10648">
        <v>36</v>
      </c>
      <c r="N10648">
        <v>23</v>
      </c>
      <c r="P10648">
        <v>0</v>
      </c>
      <c r="Q10648">
        <v>1</v>
      </c>
      <c r="S10648">
        <v>5</v>
      </c>
    </row>
    <row r="10649" spans="1:19" x14ac:dyDescent="0.3">
      <c r="A10649" t="s">
        <v>21250</v>
      </c>
      <c r="B10649" s="171" t="s">
        <v>21251</v>
      </c>
      <c r="C10649" s="171" t="s">
        <v>10522</v>
      </c>
      <c r="D10649" s="171" t="s">
        <v>4</v>
      </c>
      <c r="E10649" s="11">
        <v>43709</v>
      </c>
      <c r="F10649">
        <v>0</v>
      </c>
      <c r="G10649">
        <v>0</v>
      </c>
      <c r="I10649">
        <v>0</v>
      </c>
      <c r="J10649">
        <v>0</v>
      </c>
      <c r="L10649">
        <v>0</v>
      </c>
      <c r="N10649">
        <v>0</v>
      </c>
      <c r="P10649">
        <v>0</v>
      </c>
      <c r="Q10649">
        <v>0</v>
      </c>
      <c r="S10649">
        <v>0</v>
      </c>
    </row>
    <row r="10650" spans="1:19" x14ac:dyDescent="0.3">
      <c r="A10650" t="s">
        <v>21252</v>
      </c>
      <c r="B10650" s="171" t="s">
        <v>21253</v>
      </c>
      <c r="C10650" s="171" t="s">
        <v>10525</v>
      </c>
      <c r="D10650" s="171" t="s">
        <v>4</v>
      </c>
      <c r="E10650" s="11">
        <v>43709</v>
      </c>
      <c r="F10650">
        <v>0</v>
      </c>
      <c r="G10650">
        <v>0</v>
      </c>
      <c r="I10650">
        <v>0</v>
      </c>
      <c r="J10650">
        <v>0</v>
      </c>
      <c r="L10650">
        <v>0</v>
      </c>
      <c r="N10650">
        <v>0</v>
      </c>
      <c r="P10650">
        <v>0</v>
      </c>
      <c r="Q10650">
        <v>0</v>
      </c>
      <c r="S10650">
        <v>0</v>
      </c>
    </row>
    <row r="10651" spans="1:19" x14ac:dyDescent="0.3">
      <c r="A10651" t="s">
        <v>21254</v>
      </c>
      <c r="B10651" s="171" t="s">
        <v>21255</v>
      </c>
      <c r="C10651" s="171" t="s">
        <v>10528</v>
      </c>
      <c r="D10651" s="171" t="s">
        <v>4</v>
      </c>
      <c r="E10651" s="11">
        <v>43709</v>
      </c>
      <c r="F10651">
        <v>0</v>
      </c>
      <c r="G10651">
        <v>0</v>
      </c>
      <c r="I10651">
        <v>0</v>
      </c>
      <c r="J10651">
        <v>0</v>
      </c>
      <c r="L10651">
        <v>0</v>
      </c>
      <c r="N10651">
        <v>0</v>
      </c>
      <c r="P10651">
        <v>0</v>
      </c>
      <c r="Q10651">
        <v>0</v>
      </c>
      <c r="S10651">
        <v>0</v>
      </c>
    </row>
    <row r="10652" spans="1:19" x14ac:dyDescent="0.3">
      <c r="A10652" t="s">
        <v>21256</v>
      </c>
      <c r="B10652" s="171" t="s">
        <v>21257</v>
      </c>
      <c r="C10652" s="171" t="s">
        <v>10531</v>
      </c>
      <c r="D10652" s="171" t="s">
        <v>4</v>
      </c>
      <c r="E10652" s="11">
        <v>43709</v>
      </c>
      <c r="F10652">
        <v>0</v>
      </c>
      <c r="G10652">
        <v>0</v>
      </c>
      <c r="I10652">
        <v>0</v>
      </c>
      <c r="J10652">
        <v>0</v>
      </c>
      <c r="L10652">
        <v>0</v>
      </c>
      <c r="N10652">
        <v>0</v>
      </c>
      <c r="P10652">
        <v>0</v>
      </c>
      <c r="Q10652">
        <v>0</v>
      </c>
      <c r="S10652">
        <v>0</v>
      </c>
    </row>
    <row r="10653" spans="1:19" x14ac:dyDescent="0.3">
      <c r="A10653" t="s">
        <v>21258</v>
      </c>
      <c r="B10653" s="171" t="s">
        <v>21259</v>
      </c>
      <c r="C10653" s="171" t="s">
        <v>14880</v>
      </c>
      <c r="D10653" s="171" t="s">
        <v>4</v>
      </c>
      <c r="E10653" s="11">
        <v>43709</v>
      </c>
      <c r="F10653">
        <v>0</v>
      </c>
      <c r="G10653">
        <v>0</v>
      </c>
      <c r="I10653">
        <v>0</v>
      </c>
      <c r="J10653">
        <v>0</v>
      </c>
      <c r="L10653">
        <v>0</v>
      </c>
      <c r="N10653">
        <v>0</v>
      </c>
      <c r="P10653">
        <v>0</v>
      </c>
      <c r="Q10653">
        <v>0</v>
      </c>
      <c r="S10653">
        <v>0</v>
      </c>
    </row>
    <row r="10654" spans="1:19" x14ac:dyDescent="0.3">
      <c r="A10654" t="s">
        <v>21260</v>
      </c>
      <c r="B10654" s="171" t="s">
        <v>21261</v>
      </c>
      <c r="C10654" s="171" t="s">
        <v>10534</v>
      </c>
      <c r="D10654" s="171" t="s">
        <v>4</v>
      </c>
      <c r="E10654" s="11">
        <v>43709</v>
      </c>
      <c r="F10654">
        <v>1.5</v>
      </c>
      <c r="G10654">
        <v>1.5</v>
      </c>
      <c r="I10654">
        <v>9</v>
      </c>
      <c r="J10654">
        <v>9</v>
      </c>
      <c r="L10654">
        <v>9</v>
      </c>
      <c r="N10654">
        <v>9</v>
      </c>
      <c r="P10654">
        <v>0</v>
      </c>
      <c r="Q10654">
        <v>0</v>
      </c>
      <c r="S10654">
        <v>0</v>
      </c>
    </row>
    <row r="10655" spans="1:19" x14ac:dyDescent="0.3">
      <c r="A10655" t="s">
        <v>21262</v>
      </c>
      <c r="B10655" s="171" t="s">
        <v>21263</v>
      </c>
      <c r="C10655" s="171" t="s">
        <v>10537</v>
      </c>
      <c r="D10655" s="171" t="s">
        <v>4</v>
      </c>
      <c r="E10655" s="11">
        <v>43709</v>
      </c>
      <c r="F10655">
        <v>2</v>
      </c>
      <c r="G10655">
        <v>5.5</v>
      </c>
      <c r="I10655">
        <v>5</v>
      </c>
      <c r="J10655">
        <v>11</v>
      </c>
      <c r="L10655">
        <v>32</v>
      </c>
      <c r="N10655">
        <v>5</v>
      </c>
      <c r="P10655">
        <v>0</v>
      </c>
      <c r="Q10655">
        <v>0</v>
      </c>
      <c r="S10655">
        <v>0</v>
      </c>
    </row>
    <row r="10656" spans="1:19" x14ac:dyDescent="0.3">
      <c r="A10656" t="s">
        <v>21264</v>
      </c>
      <c r="B10656" s="171" t="s">
        <v>21265</v>
      </c>
      <c r="C10656" s="171" t="s">
        <v>15347</v>
      </c>
      <c r="D10656" s="171" t="s">
        <v>4</v>
      </c>
      <c r="E10656" s="11">
        <v>43709</v>
      </c>
      <c r="F10656">
        <v>2</v>
      </c>
      <c r="G10656">
        <v>2.5</v>
      </c>
      <c r="I10656">
        <v>14</v>
      </c>
      <c r="J10656">
        <v>11</v>
      </c>
      <c r="L10656">
        <v>14</v>
      </c>
      <c r="N10656">
        <v>8</v>
      </c>
      <c r="P10656">
        <v>2</v>
      </c>
      <c r="Q10656">
        <v>3</v>
      </c>
      <c r="S10656">
        <v>6</v>
      </c>
    </row>
    <row r="10657" spans="1:19" x14ac:dyDescent="0.3">
      <c r="A10657" t="s">
        <v>21266</v>
      </c>
      <c r="B10657" s="171" t="s">
        <v>21267</v>
      </c>
      <c r="C10657" s="171" t="s">
        <v>203</v>
      </c>
      <c r="D10657" s="171" t="s">
        <v>4</v>
      </c>
      <c r="E10657" s="11">
        <v>43709</v>
      </c>
      <c r="F10657">
        <v>3.5</v>
      </c>
      <c r="G10657">
        <v>3.5</v>
      </c>
      <c r="I10657">
        <v>18</v>
      </c>
      <c r="J10657">
        <v>20</v>
      </c>
      <c r="L10657">
        <v>20</v>
      </c>
      <c r="N10657">
        <v>18</v>
      </c>
      <c r="P10657">
        <v>0</v>
      </c>
      <c r="Q10657">
        <v>0</v>
      </c>
      <c r="S10657">
        <v>0</v>
      </c>
    </row>
    <row r="10658" spans="1:19" x14ac:dyDescent="0.3">
      <c r="A10658" t="s">
        <v>21268</v>
      </c>
      <c r="B10658" s="171" t="s">
        <v>21269</v>
      </c>
      <c r="C10658" s="171" t="s">
        <v>15340</v>
      </c>
      <c r="D10658" s="171" t="s">
        <v>4</v>
      </c>
      <c r="E10658" s="11">
        <v>43709</v>
      </c>
      <c r="F10658">
        <v>1</v>
      </c>
      <c r="G10658">
        <v>2.5</v>
      </c>
      <c r="I10658">
        <v>5</v>
      </c>
      <c r="J10658">
        <v>5</v>
      </c>
      <c r="L10658">
        <v>14</v>
      </c>
      <c r="N10658">
        <v>5</v>
      </c>
      <c r="P10658">
        <v>0</v>
      </c>
      <c r="Q10658">
        <v>0</v>
      </c>
      <c r="S10658">
        <v>0</v>
      </c>
    </row>
    <row r="10659" spans="1:19" x14ac:dyDescent="0.3">
      <c r="A10659" t="s">
        <v>21270</v>
      </c>
      <c r="B10659" s="171" t="s">
        <v>21271</v>
      </c>
      <c r="C10659" s="171" t="s">
        <v>16544</v>
      </c>
      <c r="D10659" s="171" t="s">
        <v>4</v>
      </c>
      <c r="E10659" s="11">
        <v>43709</v>
      </c>
      <c r="F10659">
        <v>1</v>
      </c>
      <c r="G10659">
        <v>1.5</v>
      </c>
      <c r="I10659">
        <v>4</v>
      </c>
      <c r="J10659">
        <v>5</v>
      </c>
      <c r="L10659">
        <v>9</v>
      </c>
      <c r="N10659">
        <v>4</v>
      </c>
      <c r="P10659">
        <v>0</v>
      </c>
      <c r="Q10659">
        <v>4</v>
      </c>
      <c r="S10659">
        <v>0</v>
      </c>
    </row>
    <row r="10660" spans="1:19" x14ac:dyDescent="0.3">
      <c r="A10660" t="s">
        <v>21272</v>
      </c>
      <c r="B10660" s="171" t="s">
        <v>21273</v>
      </c>
      <c r="C10660" s="171" t="s">
        <v>176</v>
      </c>
      <c r="D10660" s="171" t="s">
        <v>4</v>
      </c>
      <c r="E10660" s="11">
        <v>43709</v>
      </c>
      <c r="F10660">
        <v>5</v>
      </c>
      <c r="G10660">
        <v>4.5</v>
      </c>
      <c r="I10660">
        <v>25</v>
      </c>
      <c r="J10660">
        <v>28</v>
      </c>
      <c r="L10660">
        <v>26</v>
      </c>
      <c r="N10660">
        <v>20</v>
      </c>
      <c r="P10660">
        <v>0</v>
      </c>
      <c r="Q10660">
        <v>0</v>
      </c>
      <c r="S10660">
        <v>5</v>
      </c>
    </row>
    <row r="10661" spans="1:19" x14ac:dyDescent="0.3">
      <c r="A10661" t="s">
        <v>21274</v>
      </c>
      <c r="B10661" s="171" t="s">
        <v>21275</v>
      </c>
      <c r="C10661" s="171" t="s">
        <v>206</v>
      </c>
      <c r="D10661" s="171" t="s">
        <v>4</v>
      </c>
      <c r="E10661" s="11">
        <v>43709</v>
      </c>
      <c r="F10661">
        <v>3</v>
      </c>
      <c r="G10661">
        <v>3</v>
      </c>
      <c r="I10661">
        <v>9</v>
      </c>
      <c r="J10661">
        <v>17</v>
      </c>
      <c r="L10661">
        <v>17</v>
      </c>
      <c r="N10661">
        <v>9</v>
      </c>
      <c r="P10661">
        <v>0</v>
      </c>
      <c r="Q10661">
        <v>0</v>
      </c>
      <c r="S10661">
        <v>0</v>
      </c>
    </row>
    <row r="10662" spans="1:19" x14ac:dyDescent="0.3">
      <c r="A10662" t="s">
        <v>21276</v>
      </c>
      <c r="B10662" s="171" t="s">
        <v>21277</v>
      </c>
      <c r="C10662" s="171" t="s">
        <v>18229</v>
      </c>
      <c r="D10662" s="171" t="s">
        <v>80</v>
      </c>
      <c r="E10662" s="11">
        <v>43709</v>
      </c>
      <c r="F10662">
        <v>1</v>
      </c>
      <c r="G10662">
        <v>3</v>
      </c>
      <c r="I10662">
        <v>0</v>
      </c>
      <c r="J10662">
        <v>6</v>
      </c>
      <c r="L10662">
        <v>18</v>
      </c>
      <c r="N10662">
        <v>0</v>
      </c>
      <c r="P10662">
        <v>0</v>
      </c>
      <c r="Q10662">
        <v>1</v>
      </c>
      <c r="S10662">
        <v>0</v>
      </c>
    </row>
    <row r="10663" spans="1:19" x14ac:dyDescent="0.3">
      <c r="A10663" t="s">
        <v>21278</v>
      </c>
      <c r="B10663" s="171" t="s">
        <v>21279</v>
      </c>
      <c r="C10663" s="171" t="s">
        <v>9887</v>
      </c>
      <c r="D10663" s="171" t="s">
        <v>80</v>
      </c>
      <c r="E10663" s="11">
        <v>43709</v>
      </c>
      <c r="F10663">
        <v>0</v>
      </c>
      <c r="G10663">
        <v>0</v>
      </c>
      <c r="I10663">
        <v>0</v>
      </c>
      <c r="J10663">
        <v>0</v>
      </c>
      <c r="L10663">
        <v>0</v>
      </c>
      <c r="N10663">
        <v>0</v>
      </c>
      <c r="P10663">
        <v>0</v>
      </c>
      <c r="Q10663">
        <v>0</v>
      </c>
      <c r="S10663">
        <v>0</v>
      </c>
    </row>
    <row r="10664" spans="1:19" x14ac:dyDescent="0.3">
      <c r="A10664" t="s">
        <v>21280</v>
      </c>
      <c r="B10664" s="171" t="s">
        <v>21281</v>
      </c>
      <c r="C10664" s="171" t="s">
        <v>11260</v>
      </c>
      <c r="D10664" s="171" t="s">
        <v>80</v>
      </c>
      <c r="E10664" s="11">
        <v>43709</v>
      </c>
      <c r="F10664">
        <v>0</v>
      </c>
      <c r="G10664">
        <v>0</v>
      </c>
      <c r="I10664">
        <v>0</v>
      </c>
      <c r="J10664">
        <v>0</v>
      </c>
      <c r="L10664">
        <v>0</v>
      </c>
      <c r="N10664">
        <v>0</v>
      </c>
      <c r="P10664">
        <v>0</v>
      </c>
      <c r="Q10664">
        <v>0</v>
      </c>
      <c r="S10664">
        <v>0</v>
      </c>
    </row>
    <row r="10665" spans="1:19" x14ac:dyDescent="0.3">
      <c r="A10665" t="s">
        <v>21282</v>
      </c>
      <c r="B10665" s="171" t="s">
        <v>21283</v>
      </c>
      <c r="C10665" s="171" t="s">
        <v>21284</v>
      </c>
      <c r="D10665" s="171" t="s">
        <v>80</v>
      </c>
      <c r="E10665" s="11">
        <v>43709</v>
      </c>
      <c r="F10665">
        <v>0</v>
      </c>
      <c r="G10665">
        <v>0</v>
      </c>
      <c r="I10665">
        <v>0</v>
      </c>
      <c r="J10665">
        <v>0</v>
      </c>
      <c r="L10665">
        <v>0</v>
      </c>
      <c r="N10665">
        <v>0</v>
      </c>
      <c r="P10665">
        <v>0</v>
      </c>
      <c r="Q10665">
        <v>0</v>
      </c>
      <c r="S10665">
        <v>0</v>
      </c>
    </row>
    <row r="10666" spans="1:19" x14ac:dyDescent="0.3">
      <c r="A10666" t="s">
        <v>21285</v>
      </c>
      <c r="B10666" s="171" t="s">
        <v>21286</v>
      </c>
      <c r="C10666" s="171" t="s">
        <v>125</v>
      </c>
      <c r="D10666" s="171" t="s">
        <v>80</v>
      </c>
      <c r="E10666" s="11">
        <v>43709</v>
      </c>
      <c r="F10666">
        <v>0</v>
      </c>
      <c r="G10666">
        <v>0</v>
      </c>
      <c r="I10666">
        <v>0</v>
      </c>
      <c r="J10666">
        <v>0</v>
      </c>
      <c r="L10666">
        <v>0</v>
      </c>
      <c r="N10666">
        <v>0</v>
      </c>
      <c r="P10666">
        <v>0</v>
      </c>
      <c r="Q10666">
        <v>0</v>
      </c>
      <c r="S10666">
        <v>0</v>
      </c>
    </row>
    <row r="10667" spans="1:19" x14ac:dyDescent="0.3">
      <c r="A10667" t="s">
        <v>21287</v>
      </c>
      <c r="B10667" s="171" t="s">
        <v>21288</v>
      </c>
      <c r="C10667" s="171" t="s">
        <v>14899</v>
      </c>
      <c r="D10667" s="171" t="s">
        <v>80</v>
      </c>
      <c r="E10667" s="11">
        <v>43709</v>
      </c>
      <c r="F10667">
        <v>0</v>
      </c>
      <c r="G10667">
        <v>0</v>
      </c>
      <c r="I10667">
        <v>0</v>
      </c>
      <c r="J10667">
        <v>0</v>
      </c>
      <c r="L10667">
        <v>0</v>
      </c>
      <c r="N10667">
        <v>0</v>
      </c>
      <c r="P10667">
        <v>0</v>
      </c>
      <c r="Q10667">
        <v>0</v>
      </c>
      <c r="S10667">
        <v>0</v>
      </c>
    </row>
    <row r="10668" spans="1:19" x14ac:dyDescent="0.3">
      <c r="A10668" t="s">
        <v>21289</v>
      </c>
      <c r="B10668" s="171" t="s">
        <v>21290</v>
      </c>
      <c r="C10668" s="171" t="s">
        <v>137</v>
      </c>
      <c r="D10668" s="171" t="s">
        <v>80</v>
      </c>
      <c r="E10668" s="11">
        <v>43709</v>
      </c>
      <c r="F10668">
        <v>6</v>
      </c>
      <c r="G10668">
        <v>6</v>
      </c>
      <c r="I10668">
        <v>31</v>
      </c>
      <c r="J10668">
        <v>66</v>
      </c>
      <c r="L10668">
        <v>66</v>
      </c>
      <c r="N10668">
        <v>31</v>
      </c>
      <c r="P10668">
        <v>0</v>
      </c>
      <c r="Q10668">
        <v>0</v>
      </c>
      <c r="S10668">
        <v>0</v>
      </c>
    </row>
    <row r="10669" spans="1:19" x14ac:dyDescent="0.3">
      <c r="A10669" t="s">
        <v>21291</v>
      </c>
      <c r="B10669" s="171" t="s">
        <v>21292</v>
      </c>
      <c r="C10669" s="171" t="s">
        <v>8615</v>
      </c>
      <c r="D10669" s="171" t="s">
        <v>80</v>
      </c>
      <c r="E10669" s="11">
        <v>43709</v>
      </c>
      <c r="F10669">
        <v>0</v>
      </c>
      <c r="G10669">
        <v>0</v>
      </c>
      <c r="I10669">
        <v>0</v>
      </c>
      <c r="J10669">
        <v>0</v>
      </c>
      <c r="L10669">
        <v>0</v>
      </c>
      <c r="N10669">
        <v>0</v>
      </c>
      <c r="P10669">
        <v>0</v>
      </c>
      <c r="Q10669">
        <v>0</v>
      </c>
      <c r="S10669">
        <v>0</v>
      </c>
    </row>
    <row r="10670" spans="1:19" x14ac:dyDescent="0.3">
      <c r="A10670" t="s">
        <v>21293</v>
      </c>
      <c r="B10670" s="171" t="s">
        <v>21294</v>
      </c>
      <c r="C10670" s="171" t="s">
        <v>146</v>
      </c>
      <c r="D10670" s="171" t="s">
        <v>80</v>
      </c>
      <c r="E10670" s="11">
        <v>43709</v>
      </c>
      <c r="F10670">
        <v>5</v>
      </c>
      <c r="G10670">
        <v>7</v>
      </c>
      <c r="I10670">
        <v>17</v>
      </c>
      <c r="J10670">
        <v>29</v>
      </c>
      <c r="L10670">
        <v>42</v>
      </c>
      <c r="N10670">
        <v>14</v>
      </c>
      <c r="P10670">
        <v>0</v>
      </c>
      <c r="Q10670">
        <v>0</v>
      </c>
      <c r="S10670">
        <v>3</v>
      </c>
    </row>
    <row r="10671" spans="1:19" x14ac:dyDescent="0.3">
      <c r="A10671" t="s">
        <v>21295</v>
      </c>
      <c r="B10671" s="171" t="s">
        <v>21296</v>
      </c>
      <c r="C10671" s="171" t="s">
        <v>161</v>
      </c>
      <c r="D10671" s="171" t="s">
        <v>80</v>
      </c>
      <c r="E10671" s="11">
        <v>43709</v>
      </c>
      <c r="F10671">
        <v>2</v>
      </c>
      <c r="G10671">
        <v>1.5</v>
      </c>
      <c r="I10671">
        <v>6</v>
      </c>
      <c r="J10671">
        <v>11</v>
      </c>
      <c r="L10671">
        <v>8</v>
      </c>
      <c r="N10671">
        <v>5</v>
      </c>
      <c r="P10671">
        <v>0</v>
      </c>
      <c r="Q10671">
        <v>0</v>
      </c>
      <c r="S10671">
        <v>1</v>
      </c>
    </row>
    <row r="10672" spans="1:19" x14ac:dyDescent="0.3">
      <c r="A10672" t="s">
        <v>21297</v>
      </c>
      <c r="B10672" s="171" t="s">
        <v>21298</v>
      </c>
      <c r="C10672" s="171" t="s">
        <v>18252</v>
      </c>
      <c r="D10672" s="171" t="s">
        <v>80</v>
      </c>
      <c r="E10672" s="11">
        <v>43709</v>
      </c>
      <c r="F10672">
        <v>4</v>
      </c>
      <c r="G10672">
        <v>3</v>
      </c>
      <c r="I10672">
        <v>5</v>
      </c>
      <c r="J10672">
        <v>17</v>
      </c>
      <c r="L10672">
        <v>12</v>
      </c>
      <c r="N10672">
        <v>5</v>
      </c>
      <c r="P10672">
        <v>0</v>
      </c>
      <c r="Q10672">
        <v>0</v>
      </c>
      <c r="S10672">
        <v>0</v>
      </c>
    </row>
    <row r="10673" spans="1:19" x14ac:dyDescent="0.3">
      <c r="A10673" t="s">
        <v>21299</v>
      </c>
      <c r="B10673" s="171" t="s">
        <v>21300</v>
      </c>
      <c r="C10673" s="171" t="s">
        <v>167</v>
      </c>
      <c r="D10673" s="171" t="s">
        <v>80</v>
      </c>
      <c r="E10673" s="11">
        <v>43709</v>
      </c>
      <c r="F10673">
        <v>7</v>
      </c>
      <c r="G10673">
        <v>7.5</v>
      </c>
      <c r="I10673">
        <v>14</v>
      </c>
      <c r="J10673">
        <v>66</v>
      </c>
      <c r="L10673">
        <v>73</v>
      </c>
      <c r="N10673">
        <v>14</v>
      </c>
      <c r="P10673">
        <v>1</v>
      </c>
      <c r="Q10673">
        <v>1</v>
      </c>
      <c r="S10673">
        <v>0</v>
      </c>
    </row>
    <row r="10674" spans="1:19" x14ac:dyDescent="0.3">
      <c r="A10674" t="s">
        <v>21301</v>
      </c>
      <c r="B10674" s="171" t="s">
        <v>21302</v>
      </c>
      <c r="C10674" s="171" t="s">
        <v>179</v>
      </c>
      <c r="D10674" s="171" t="s">
        <v>80</v>
      </c>
      <c r="E10674" s="11">
        <v>43709</v>
      </c>
      <c r="F10674">
        <v>16</v>
      </c>
      <c r="G10674">
        <v>11</v>
      </c>
      <c r="I10674">
        <v>151</v>
      </c>
      <c r="J10674">
        <v>152</v>
      </c>
      <c r="L10674">
        <v>106</v>
      </c>
      <c r="N10674">
        <v>130</v>
      </c>
      <c r="P10674">
        <v>7</v>
      </c>
      <c r="Q10674">
        <v>14</v>
      </c>
      <c r="S10674">
        <v>21</v>
      </c>
    </row>
    <row r="10675" spans="1:19" x14ac:dyDescent="0.3">
      <c r="A10675" t="s">
        <v>21303</v>
      </c>
      <c r="B10675" s="171" t="s">
        <v>21304</v>
      </c>
      <c r="C10675" s="171" t="s">
        <v>185</v>
      </c>
      <c r="D10675" s="171" t="s">
        <v>80</v>
      </c>
      <c r="E10675" s="11">
        <v>43709</v>
      </c>
      <c r="F10675">
        <v>8</v>
      </c>
      <c r="G10675">
        <v>11.5</v>
      </c>
      <c r="I10675">
        <v>24</v>
      </c>
      <c r="J10675">
        <v>46</v>
      </c>
      <c r="L10675">
        <v>67</v>
      </c>
      <c r="N10675">
        <v>22</v>
      </c>
      <c r="P10675">
        <v>0</v>
      </c>
      <c r="Q10675">
        <v>0</v>
      </c>
      <c r="S10675">
        <v>2</v>
      </c>
    </row>
    <row r="10676" spans="1:19" x14ac:dyDescent="0.3">
      <c r="A10676" t="s">
        <v>21305</v>
      </c>
      <c r="B10676" s="171" t="s">
        <v>21306</v>
      </c>
      <c r="C10676" s="171" t="s">
        <v>191</v>
      </c>
      <c r="D10676" s="171" t="s">
        <v>80</v>
      </c>
      <c r="E10676" s="11">
        <v>43709</v>
      </c>
      <c r="F10676">
        <v>16</v>
      </c>
      <c r="G10676">
        <v>15.5</v>
      </c>
      <c r="I10676">
        <v>90</v>
      </c>
      <c r="J10676">
        <v>136</v>
      </c>
      <c r="L10676">
        <v>138</v>
      </c>
      <c r="N10676">
        <v>77</v>
      </c>
      <c r="P10676">
        <v>11</v>
      </c>
      <c r="Q10676">
        <v>13</v>
      </c>
      <c r="S10676">
        <v>13</v>
      </c>
    </row>
    <row r="10677" spans="1:19" x14ac:dyDescent="0.3">
      <c r="A10677" t="s">
        <v>21307</v>
      </c>
      <c r="B10677" s="171" t="s">
        <v>21308</v>
      </c>
      <c r="C10677" s="171" t="s">
        <v>212</v>
      </c>
      <c r="D10677" s="171" t="s">
        <v>80</v>
      </c>
      <c r="E10677" s="11">
        <v>43709</v>
      </c>
      <c r="F10677">
        <v>0</v>
      </c>
      <c r="G10677">
        <v>0</v>
      </c>
      <c r="I10677">
        <v>0</v>
      </c>
      <c r="J10677">
        <v>0</v>
      </c>
      <c r="L10677">
        <v>0</v>
      </c>
      <c r="N10677">
        <v>0</v>
      </c>
      <c r="P10677">
        <v>0</v>
      </c>
      <c r="Q10677">
        <v>0</v>
      </c>
      <c r="S10677">
        <v>0</v>
      </c>
    </row>
    <row r="10678" spans="1:19" x14ac:dyDescent="0.3">
      <c r="A10678" t="s">
        <v>21309</v>
      </c>
      <c r="B10678" s="171" t="s">
        <v>21310</v>
      </c>
      <c r="C10678" s="171" t="s">
        <v>215</v>
      </c>
      <c r="D10678" s="171" t="s">
        <v>80</v>
      </c>
      <c r="E10678" s="11">
        <v>43709</v>
      </c>
      <c r="F10678">
        <v>0</v>
      </c>
      <c r="G10678">
        <v>0</v>
      </c>
      <c r="I10678">
        <v>0</v>
      </c>
      <c r="J10678">
        <v>0</v>
      </c>
      <c r="L10678">
        <v>0</v>
      </c>
      <c r="N10678">
        <v>0</v>
      </c>
      <c r="P10678">
        <v>0</v>
      </c>
      <c r="Q10678">
        <v>0</v>
      </c>
      <c r="S10678">
        <v>0</v>
      </c>
    </row>
    <row r="10679" spans="1:19" x14ac:dyDescent="0.3">
      <c r="A10679" t="s">
        <v>21311</v>
      </c>
      <c r="B10679" s="171" t="s">
        <v>21312</v>
      </c>
      <c r="C10679" s="171" t="s">
        <v>221</v>
      </c>
      <c r="D10679" s="171" t="s">
        <v>80</v>
      </c>
      <c r="E10679" s="11">
        <v>43709</v>
      </c>
      <c r="F10679">
        <v>0</v>
      </c>
      <c r="G10679">
        <v>0</v>
      </c>
      <c r="I10679">
        <v>0</v>
      </c>
      <c r="J10679">
        <v>0</v>
      </c>
      <c r="L10679">
        <v>0</v>
      </c>
      <c r="N10679">
        <v>0</v>
      </c>
      <c r="P10679">
        <v>0</v>
      </c>
      <c r="Q10679">
        <v>0</v>
      </c>
      <c r="S10679">
        <v>0</v>
      </c>
    </row>
    <row r="10680" spans="1:19" x14ac:dyDescent="0.3">
      <c r="A10680" t="s">
        <v>21313</v>
      </c>
      <c r="B10680" s="171" t="s">
        <v>21314</v>
      </c>
      <c r="C10680" s="171" t="s">
        <v>8233</v>
      </c>
      <c r="D10680" s="171" t="s">
        <v>80</v>
      </c>
      <c r="E10680" s="11">
        <v>43709</v>
      </c>
      <c r="F10680">
        <v>2.5</v>
      </c>
      <c r="G10680">
        <v>3</v>
      </c>
      <c r="I10680">
        <v>28</v>
      </c>
      <c r="J10680">
        <v>29</v>
      </c>
      <c r="L10680">
        <v>36</v>
      </c>
      <c r="N10680">
        <v>23</v>
      </c>
      <c r="P10680">
        <v>0</v>
      </c>
      <c r="Q10680">
        <v>1</v>
      </c>
      <c r="S10680">
        <v>5</v>
      </c>
    </row>
    <row r="10681" spans="1:19" x14ac:dyDescent="0.3">
      <c r="A10681" t="s">
        <v>21315</v>
      </c>
      <c r="B10681" s="171" t="s">
        <v>21316</v>
      </c>
      <c r="C10681" s="171" t="s">
        <v>233</v>
      </c>
      <c r="D10681" s="171" t="s">
        <v>80</v>
      </c>
      <c r="E10681" s="11">
        <v>43709</v>
      </c>
      <c r="F10681">
        <v>0</v>
      </c>
      <c r="G10681">
        <v>0</v>
      </c>
      <c r="I10681">
        <v>0</v>
      </c>
      <c r="J10681">
        <v>0</v>
      </c>
      <c r="L10681">
        <v>0</v>
      </c>
      <c r="N10681">
        <v>0</v>
      </c>
      <c r="P10681">
        <v>0</v>
      </c>
      <c r="Q10681">
        <v>0</v>
      </c>
      <c r="S10681">
        <v>0</v>
      </c>
    </row>
    <row r="10682" spans="1:19" x14ac:dyDescent="0.3">
      <c r="A10682" t="s">
        <v>21317</v>
      </c>
      <c r="B10682" s="171" t="s">
        <v>21318</v>
      </c>
      <c r="C10682" s="171" t="s">
        <v>107</v>
      </c>
      <c r="D10682" s="171" t="s">
        <v>80</v>
      </c>
      <c r="E10682" s="11">
        <v>43709</v>
      </c>
      <c r="F10682">
        <v>21</v>
      </c>
      <c r="G10682">
        <v>9.5</v>
      </c>
      <c r="I10682">
        <v>107</v>
      </c>
      <c r="J10682">
        <v>204</v>
      </c>
      <c r="L10682">
        <v>90</v>
      </c>
      <c r="N10682">
        <v>92</v>
      </c>
      <c r="P10682">
        <v>14</v>
      </c>
      <c r="Q10682">
        <v>38</v>
      </c>
      <c r="S10682">
        <v>15</v>
      </c>
    </row>
    <row r="10683" spans="1:19" x14ac:dyDescent="0.3">
      <c r="A10683" t="s">
        <v>21319</v>
      </c>
      <c r="B10683" s="171" t="s">
        <v>21320</v>
      </c>
      <c r="C10683" s="171" t="s">
        <v>107</v>
      </c>
      <c r="D10683" s="171" t="s">
        <v>15341</v>
      </c>
      <c r="E10683" s="11">
        <v>43709</v>
      </c>
      <c r="F10683">
        <v>2</v>
      </c>
      <c r="G10683">
        <v>4</v>
      </c>
      <c r="I10683">
        <v>9</v>
      </c>
      <c r="J10683">
        <v>10</v>
      </c>
      <c r="L10683">
        <v>23</v>
      </c>
      <c r="N10683">
        <v>9</v>
      </c>
      <c r="P10683">
        <v>0</v>
      </c>
      <c r="Q10683">
        <v>4</v>
      </c>
      <c r="S10683">
        <v>0</v>
      </c>
    </row>
    <row r="10684" spans="1:19" x14ac:dyDescent="0.3">
      <c r="A10684" t="s">
        <v>21321</v>
      </c>
      <c r="B10684" s="171" t="s">
        <v>21322</v>
      </c>
      <c r="C10684" s="171" t="s">
        <v>173</v>
      </c>
      <c r="D10684" s="171" t="s">
        <v>80</v>
      </c>
      <c r="E10684" s="11">
        <v>43709</v>
      </c>
      <c r="F10684">
        <v>3.5</v>
      </c>
      <c r="G10684">
        <v>3</v>
      </c>
      <c r="I10684">
        <v>18</v>
      </c>
      <c r="J10684">
        <v>21</v>
      </c>
      <c r="L10684">
        <v>18</v>
      </c>
      <c r="N10684">
        <v>15</v>
      </c>
      <c r="P10684">
        <v>0</v>
      </c>
      <c r="Q10684">
        <v>0</v>
      </c>
      <c r="S10684">
        <v>3</v>
      </c>
    </row>
    <row r="10685" spans="1:19" x14ac:dyDescent="0.3">
      <c r="A10685" t="s">
        <v>21323</v>
      </c>
      <c r="B10685" s="171" t="s">
        <v>21324</v>
      </c>
      <c r="C10685" s="171" t="s">
        <v>173</v>
      </c>
      <c r="D10685" s="171" t="s">
        <v>15341</v>
      </c>
      <c r="E10685" s="11">
        <v>43709</v>
      </c>
      <c r="F10685">
        <v>3.5</v>
      </c>
      <c r="G10685">
        <v>4</v>
      </c>
      <c r="I10685">
        <v>21</v>
      </c>
      <c r="J10685">
        <v>18</v>
      </c>
      <c r="L10685">
        <v>22</v>
      </c>
      <c r="N10685">
        <v>13</v>
      </c>
      <c r="P10685">
        <v>2</v>
      </c>
      <c r="Q10685">
        <v>3</v>
      </c>
      <c r="S10685">
        <v>8</v>
      </c>
    </row>
    <row r="10686" spans="1:19" x14ac:dyDescent="0.3">
      <c r="A10686" t="s">
        <v>21325</v>
      </c>
      <c r="B10686" s="171" t="s">
        <v>21326</v>
      </c>
      <c r="C10686" s="171" t="s">
        <v>200</v>
      </c>
      <c r="D10686" s="171" t="s">
        <v>80</v>
      </c>
      <c r="E10686" s="11">
        <v>43709</v>
      </c>
      <c r="F10686">
        <v>6.5</v>
      </c>
      <c r="G10686">
        <v>6</v>
      </c>
      <c r="I10686">
        <v>27</v>
      </c>
      <c r="J10686">
        <v>37</v>
      </c>
      <c r="L10686">
        <v>34</v>
      </c>
      <c r="N10686">
        <v>27</v>
      </c>
      <c r="P10686">
        <v>0</v>
      </c>
      <c r="Q10686">
        <v>0</v>
      </c>
      <c r="S10686">
        <v>0</v>
      </c>
    </row>
    <row r="10687" spans="1:19" x14ac:dyDescent="0.3">
      <c r="A10687" t="s">
        <v>21327</v>
      </c>
      <c r="B10687" s="171" t="s">
        <v>21328</v>
      </c>
      <c r="C10687" s="171" t="s">
        <v>200</v>
      </c>
      <c r="D10687" s="171" t="s">
        <v>15341</v>
      </c>
      <c r="E10687" s="11">
        <v>43709</v>
      </c>
      <c r="F10687">
        <v>0</v>
      </c>
      <c r="G10687">
        <v>0.5</v>
      </c>
      <c r="I10687">
        <v>0</v>
      </c>
      <c r="J10687">
        <v>0</v>
      </c>
      <c r="L10687">
        <v>3</v>
      </c>
      <c r="N10687">
        <v>0</v>
      </c>
      <c r="P10687">
        <v>0</v>
      </c>
      <c r="Q10687">
        <v>0</v>
      </c>
      <c r="S10687">
        <v>0</v>
      </c>
    </row>
    <row r="10688" spans="1:19" x14ac:dyDescent="0.3">
      <c r="A10688" t="s">
        <v>21329</v>
      </c>
      <c r="B10688" s="171" t="s">
        <v>21330</v>
      </c>
      <c r="C10688" s="171" t="s">
        <v>73</v>
      </c>
      <c r="D10688" s="171" t="s">
        <v>4</v>
      </c>
      <c r="E10688" s="11">
        <v>43709</v>
      </c>
      <c r="F10688">
        <v>0</v>
      </c>
      <c r="G10688">
        <v>0</v>
      </c>
      <c r="I10688">
        <v>0</v>
      </c>
      <c r="J10688">
        <v>0</v>
      </c>
      <c r="L10688">
        <v>0</v>
      </c>
      <c r="N10688">
        <v>0</v>
      </c>
      <c r="P10688">
        <v>0</v>
      </c>
      <c r="Q10688">
        <v>0</v>
      </c>
      <c r="S10688">
        <v>0</v>
      </c>
    </row>
    <row r="10689" spans="1:19" x14ac:dyDescent="0.3">
      <c r="A10689" t="s">
        <v>21331</v>
      </c>
      <c r="B10689" s="171" t="s">
        <v>21332</v>
      </c>
      <c r="C10689" s="171" t="s">
        <v>18229</v>
      </c>
      <c r="D10689" s="171" t="s">
        <v>4</v>
      </c>
      <c r="E10689" s="11">
        <v>43709</v>
      </c>
      <c r="F10689">
        <v>1</v>
      </c>
      <c r="G10689">
        <v>3</v>
      </c>
      <c r="I10689">
        <v>0</v>
      </c>
      <c r="J10689">
        <v>6</v>
      </c>
      <c r="L10689">
        <v>18</v>
      </c>
      <c r="N10689">
        <v>0</v>
      </c>
      <c r="P10689">
        <v>0</v>
      </c>
      <c r="Q10689">
        <v>1</v>
      </c>
      <c r="S10689">
        <v>0</v>
      </c>
    </row>
    <row r="10690" spans="1:19" x14ac:dyDescent="0.3">
      <c r="A10690" t="s">
        <v>21333</v>
      </c>
      <c r="B10690" s="171" t="s">
        <v>21334</v>
      </c>
      <c r="C10690" s="171" t="s">
        <v>107</v>
      </c>
      <c r="D10690" s="171" t="s">
        <v>4</v>
      </c>
      <c r="E10690" s="11">
        <v>43709</v>
      </c>
      <c r="F10690">
        <v>23</v>
      </c>
      <c r="G10690">
        <v>13.5</v>
      </c>
      <c r="I10690">
        <v>116</v>
      </c>
      <c r="J10690">
        <v>214</v>
      </c>
      <c r="L10690">
        <v>113</v>
      </c>
      <c r="N10690">
        <v>101</v>
      </c>
      <c r="P10690">
        <v>14</v>
      </c>
      <c r="Q10690">
        <v>42</v>
      </c>
      <c r="S10690">
        <v>15</v>
      </c>
    </row>
    <row r="10691" spans="1:19" x14ac:dyDescent="0.3">
      <c r="A10691" t="s">
        <v>21335</v>
      </c>
      <c r="B10691" s="171" t="s">
        <v>21336</v>
      </c>
      <c r="C10691" s="171" t="s">
        <v>9887</v>
      </c>
      <c r="D10691" s="171" t="s">
        <v>4</v>
      </c>
      <c r="E10691" s="11">
        <v>43709</v>
      </c>
      <c r="F10691">
        <v>0</v>
      </c>
      <c r="G10691">
        <v>0</v>
      </c>
      <c r="I10691">
        <v>0</v>
      </c>
      <c r="J10691">
        <v>0</v>
      </c>
      <c r="L10691">
        <v>0</v>
      </c>
      <c r="N10691">
        <v>0</v>
      </c>
      <c r="P10691">
        <v>0</v>
      </c>
      <c r="Q10691">
        <v>0</v>
      </c>
      <c r="S10691">
        <v>0</v>
      </c>
    </row>
    <row r="10692" spans="1:19" x14ac:dyDescent="0.3">
      <c r="A10692" t="s">
        <v>21337</v>
      </c>
      <c r="B10692" s="171" t="s">
        <v>21338</v>
      </c>
      <c r="C10692" s="171" t="s">
        <v>11260</v>
      </c>
      <c r="D10692" s="171" t="s">
        <v>4</v>
      </c>
      <c r="E10692" s="11">
        <v>43709</v>
      </c>
      <c r="F10692">
        <v>0</v>
      </c>
      <c r="G10692">
        <v>0</v>
      </c>
      <c r="I10692">
        <v>0</v>
      </c>
      <c r="J10692">
        <v>0</v>
      </c>
      <c r="L10692">
        <v>0</v>
      </c>
      <c r="N10692">
        <v>0</v>
      </c>
      <c r="P10692">
        <v>0</v>
      </c>
      <c r="Q10692">
        <v>0</v>
      </c>
      <c r="S10692">
        <v>0</v>
      </c>
    </row>
    <row r="10693" spans="1:19" x14ac:dyDescent="0.3">
      <c r="A10693" t="s">
        <v>21339</v>
      </c>
      <c r="B10693" s="171" t="s">
        <v>21340</v>
      </c>
      <c r="C10693" s="171" t="s">
        <v>122</v>
      </c>
      <c r="D10693" s="171" t="s">
        <v>4</v>
      </c>
      <c r="E10693" s="11">
        <v>43709</v>
      </c>
      <c r="F10693">
        <v>0</v>
      </c>
      <c r="G10693">
        <v>0</v>
      </c>
      <c r="I10693">
        <v>0</v>
      </c>
      <c r="J10693">
        <v>0</v>
      </c>
      <c r="L10693">
        <v>0</v>
      </c>
      <c r="N10693">
        <v>0</v>
      </c>
      <c r="P10693">
        <v>0</v>
      </c>
      <c r="Q10693">
        <v>0</v>
      </c>
      <c r="S10693">
        <v>0</v>
      </c>
    </row>
    <row r="10694" spans="1:19" x14ac:dyDescent="0.3">
      <c r="A10694" t="s">
        <v>21341</v>
      </c>
      <c r="B10694" s="171" t="s">
        <v>21342</v>
      </c>
      <c r="C10694" s="171" t="s">
        <v>125</v>
      </c>
      <c r="D10694" s="171" t="s">
        <v>4</v>
      </c>
      <c r="E10694" s="11">
        <v>43709</v>
      </c>
      <c r="F10694">
        <v>0</v>
      </c>
      <c r="G10694">
        <v>0</v>
      </c>
      <c r="I10694">
        <v>0</v>
      </c>
      <c r="J10694">
        <v>0</v>
      </c>
      <c r="L10694">
        <v>0</v>
      </c>
      <c r="N10694">
        <v>0</v>
      </c>
      <c r="P10694">
        <v>0</v>
      </c>
      <c r="Q10694">
        <v>0</v>
      </c>
      <c r="S10694">
        <v>0</v>
      </c>
    </row>
    <row r="10695" spans="1:19" x14ac:dyDescent="0.3">
      <c r="A10695" t="s">
        <v>21343</v>
      </c>
      <c r="B10695" s="171" t="s">
        <v>21344</v>
      </c>
      <c r="C10695" s="171" t="s">
        <v>14899</v>
      </c>
      <c r="D10695" s="171" t="s">
        <v>4</v>
      </c>
      <c r="E10695" s="11">
        <v>43709</v>
      </c>
      <c r="F10695">
        <v>0</v>
      </c>
      <c r="G10695">
        <v>0</v>
      </c>
      <c r="I10695">
        <v>0</v>
      </c>
      <c r="J10695">
        <v>0</v>
      </c>
      <c r="L10695">
        <v>0</v>
      </c>
      <c r="N10695">
        <v>0</v>
      </c>
      <c r="P10695">
        <v>0</v>
      </c>
      <c r="Q10695">
        <v>0</v>
      </c>
      <c r="S10695">
        <v>0</v>
      </c>
    </row>
    <row r="10696" spans="1:19" x14ac:dyDescent="0.3">
      <c r="A10696" t="s">
        <v>21345</v>
      </c>
      <c r="B10696" s="171" t="s">
        <v>21346</v>
      </c>
      <c r="C10696" s="171" t="s">
        <v>137</v>
      </c>
      <c r="D10696" s="171" t="s">
        <v>4</v>
      </c>
      <c r="E10696" s="11">
        <v>43709</v>
      </c>
      <c r="F10696">
        <v>6</v>
      </c>
      <c r="G10696">
        <v>6</v>
      </c>
      <c r="I10696">
        <v>31</v>
      </c>
      <c r="J10696">
        <v>66</v>
      </c>
      <c r="L10696">
        <v>66</v>
      </c>
      <c r="N10696">
        <v>31</v>
      </c>
      <c r="P10696">
        <v>0</v>
      </c>
      <c r="Q10696">
        <v>0</v>
      </c>
      <c r="S10696">
        <v>0</v>
      </c>
    </row>
    <row r="10697" spans="1:19" x14ac:dyDescent="0.3">
      <c r="A10697" t="s">
        <v>21347</v>
      </c>
      <c r="B10697" s="171" t="s">
        <v>21348</v>
      </c>
      <c r="C10697" s="171" t="s">
        <v>8615</v>
      </c>
      <c r="D10697" s="171" t="s">
        <v>4</v>
      </c>
      <c r="E10697" s="11">
        <v>43709</v>
      </c>
      <c r="F10697">
        <v>0</v>
      </c>
      <c r="G10697">
        <v>0</v>
      </c>
      <c r="I10697">
        <v>0</v>
      </c>
      <c r="J10697">
        <v>0</v>
      </c>
      <c r="L10697">
        <v>0</v>
      </c>
      <c r="N10697">
        <v>0</v>
      </c>
      <c r="P10697">
        <v>0</v>
      </c>
      <c r="Q10697">
        <v>0</v>
      </c>
      <c r="S10697">
        <v>0</v>
      </c>
    </row>
    <row r="10698" spans="1:19" x14ac:dyDescent="0.3">
      <c r="A10698" t="s">
        <v>21349</v>
      </c>
      <c r="B10698" s="171" t="s">
        <v>21350</v>
      </c>
      <c r="C10698" s="171" t="s">
        <v>146</v>
      </c>
      <c r="D10698" s="171" t="s">
        <v>4</v>
      </c>
      <c r="E10698" s="11">
        <v>43709</v>
      </c>
      <c r="F10698">
        <v>5</v>
      </c>
      <c r="G10698">
        <v>7</v>
      </c>
      <c r="I10698">
        <v>17</v>
      </c>
      <c r="J10698">
        <v>29</v>
      </c>
      <c r="L10698">
        <v>42</v>
      </c>
      <c r="N10698">
        <v>14</v>
      </c>
      <c r="P10698">
        <v>0</v>
      </c>
      <c r="Q10698">
        <v>0</v>
      </c>
      <c r="S10698">
        <v>3</v>
      </c>
    </row>
    <row r="10699" spans="1:19" x14ac:dyDescent="0.3">
      <c r="A10699" t="s">
        <v>21351</v>
      </c>
      <c r="B10699" s="171" t="s">
        <v>21352</v>
      </c>
      <c r="C10699" s="171" t="s">
        <v>161</v>
      </c>
      <c r="D10699" s="171" t="s">
        <v>4</v>
      </c>
      <c r="E10699" s="11">
        <v>43709</v>
      </c>
      <c r="F10699">
        <v>2</v>
      </c>
      <c r="G10699">
        <v>1.5</v>
      </c>
      <c r="I10699">
        <v>6</v>
      </c>
      <c r="J10699">
        <v>11</v>
      </c>
      <c r="L10699">
        <v>8</v>
      </c>
      <c r="N10699">
        <v>5</v>
      </c>
      <c r="P10699">
        <v>0</v>
      </c>
      <c r="Q10699">
        <v>0</v>
      </c>
      <c r="S10699">
        <v>1</v>
      </c>
    </row>
    <row r="10700" spans="1:19" x14ac:dyDescent="0.3">
      <c r="A10700" t="s">
        <v>21353</v>
      </c>
      <c r="B10700" s="171" t="s">
        <v>21354</v>
      </c>
      <c r="C10700" s="171" t="s">
        <v>18252</v>
      </c>
      <c r="D10700" s="171" t="s">
        <v>4</v>
      </c>
      <c r="E10700" s="11">
        <v>43709</v>
      </c>
      <c r="F10700">
        <v>4</v>
      </c>
      <c r="G10700">
        <v>3</v>
      </c>
      <c r="I10700">
        <v>5</v>
      </c>
      <c r="J10700">
        <v>17</v>
      </c>
      <c r="L10700">
        <v>12</v>
      </c>
      <c r="N10700">
        <v>5</v>
      </c>
      <c r="P10700">
        <v>0</v>
      </c>
      <c r="Q10700">
        <v>0</v>
      </c>
      <c r="S10700">
        <v>0</v>
      </c>
    </row>
    <row r="10701" spans="1:19" x14ac:dyDescent="0.3">
      <c r="A10701" t="s">
        <v>21355</v>
      </c>
      <c r="B10701" s="171" t="s">
        <v>21356</v>
      </c>
      <c r="C10701" s="171" t="s">
        <v>167</v>
      </c>
      <c r="D10701" s="171" t="s">
        <v>4</v>
      </c>
      <c r="E10701" s="11">
        <v>43709</v>
      </c>
      <c r="F10701">
        <v>7</v>
      </c>
      <c r="G10701">
        <v>7.5</v>
      </c>
      <c r="I10701">
        <v>14</v>
      </c>
      <c r="J10701">
        <v>66</v>
      </c>
      <c r="L10701">
        <v>73</v>
      </c>
      <c r="N10701">
        <v>14</v>
      </c>
      <c r="P10701">
        <v>1</v>
      </c>
      <c r="Q10701">
        <v>1</v>
      </c>
      <c r="S10701">
        <v>0</v>
      </c>
    </row>
    <row r="10702" spans="1:19" x14ac:dyDescent="0.3">
      <c r="A10702" t="s">
        <v>21357</v>
      </c>
      <c r="B10702" s="171" t="s">
        <v>21358</v>
      </c>
      <c r="C10702" s="171" t="s">
        <v>173</v>
      </c>
      <c r="D10702" s="171" t="s">
        <v>4</v>
      </c>
      <c r="E10702" s="11">
        <v>43709</v>
      </c>
      <c r="F10702">
        <v>7</v>
      </c>
      <c r="G10702">
        <v>7</v>
      </c>
      <c r="I10702">
        <v>39</v>
      </c>
      <c r="J10702">
        <v>39</v>
      </c>
      <c r="L10702">
        <v>40</v>
      </c>
      <c r="N10702">
        <v>28</v>
      </c>
      <c r="P10702">
        <v>2</v>
      </c>
      <c r="Q10702">
        <v>3</v>
      </c>
      <c r="S10702">
        <v>11</v>
      </c>
    </row>
    <row r="10703" spans="1:19" x14ac:dyDescent="0.3">
      <c r="A10703" t="s">
        <v>21359</v>
      </c>
      <c r="B10703" s="171" t="s">
        <v>21360</v>
      </c>
      <c r="C10703" s="171" t="s">
        <v>179</v>
      </c>
      <c r="D10703" s="171" t="s">
        <v>4</v>
      </c>
      <c r="E10703" s="11">
        <v>43709</v>
      </c>
      <c r="F10703">
        <v>16</v>
      </c>
      <c r="G10703">
        <v>11</v>
      </c>
      <c r="I10703">
        <v>151</v>
      </c>
      <c r="J10703">
        <v>152</v>
      </c>
      <c r="L10703">
        <v>106</v>
      </c>
      <c r="N10703">
        <v>130</v>
      </c>
      <c r="P10703">
        <v>7</v>
      </c>
      <c r="Q10703">
        <v>14</v>
      </c>
      <c r="S10703">
        <v>21</v>
      </c>
    </row>
    <row r="10704" spans="1:19" x14ac:dyDescent="0.3">
      <c r="A10704" t="s">
        <v>21361</v>
      </c>
      <c r="B10704" s="171" t="s">
        <v>21362</v>
      </c>
      <c r="C10704" s="171" t="s">
        <v>185</v>
      </c>
      <c r="D10704" s="171" t="s">
        <v>4</v>
      </c>
      <c r="E10704" s="11">
        <v>43709</v>
      </c>
      <c r="F10704">
        <v>8</v>
      </c>
      <c r="G10704">
        <v>11.5</v>
      </c>
      <c r="I10704">
        <v>24</v>
      </c>
      <c r="J10704">
        <v>46</v>
      </c>
      <c r="L10704">
        <v>67</v>
      </c>
      <c r="N10704">
        <v>22</v>
      </c>
      <c r="P10704">
        <v>0</v>
      </c>
      <c r="Q10704">
        <v>0</v>
      </c>
      <c r="S10704">
        <v>2</v>
      </c>
    </row>
    <row r="10705" spans="1:19" x14ac:dyDescent="0.3">
      <c r="A10705" t="s">
        <v>21363</v>
      </c>
      <c r="B10705" s="171" t="s">
        <v>21364</v>
      </c>
      <c r="C10705" s="171" t="s">
        <v>191</v>
      </c>
      <c r="D10705" s="171" t="s">
        <v>4</v>
      </c>
      <c r="E10705" s="11">
        <v>43709</v>
      </c>
      <c r="F10705">
        <v>16</v>
      </c>
      <c r="G10705">
        <v>15.5</v>
      </c>
      <c r="I10705">
        <v>90</v>
      </c>
      <c r="J10705">
        <v>136</v>
      </c>
      <c r="L10705">
        <v>138</v>
      </c>
      <c r="N10705">
        <v>77</v>
      </c>
      <c r="P10705">
        <v>11</v>
      </c>
      <c r="Q10705">
        <v>13</v>
      </c>
      <c r="S10705">
        <v>13</v>
      </c>
    </row>
    <row r="10706" spans="1:19" x14ac:dyDescent="0.3">
      <c r="A10706" t="s">
        <v>21365</v>
      </c>
      <c r="B10706" s="171" t="s">
        <v>21366</v>
      </c>
      <c r="C10706" s="171" t="s">
        <v>200</v>
      </c>
      <c r="D10706" s="171" t="s">
        <v>4</v>
      </c>
      <c r="E10706" s="11">
        <v>43709</v>
      </c>
      <c r="F10706">
        <v>6.5</v>
      </c>
      <c r="G10706">
        <v>6.5</v>
      </c>
      <c r="I10706">
        <v>27</v>
      </c>
      <c r="J10706">
        <v>37</v>
      </c>
      <c r="L10706">
        <v>37</v>
      </c>
      <c r="N10706">
        <v>27</v>
      </c>
      <c r="P10706">
        <v>0</v>
      </c>
      <c r="Q10706">
        <v>0</v>
      </c>
      <c r="S10706">
        <v>0</v>
      </c>
    </row>
    <row r="10707" spans="1:19" x14ac:dyDescent="0.3">
      <c r="A10707" t="s">
        <v>21367</v>
      </c>
      <c r="B10707" s="171" t="s">
        <v>21368</v>
      </c>
      <c r="C10707" s="171" t="s">
        <v>212</v>
      </c>
      <c r="D10707" s="171" t="s">
        <v>4</v>
      </c>
      <c r="E10707" s="11">
        <v>43709</v>
      </c>
      <c r="F10707">
        <v>0</v>
      </c>
      <c r="G10707">
        <v>0</v>
      </c>
      <c r="I10707">
        <v>0</v>
      </c>
      <c r="J10707">
        <v>0</v>
      </c>
      <c r="L10707">
        <v>0</v>
      </c>
      <c r="N10707">
        <v>0</v>
      </c>
      <c r="P10707">
        <v>0</v>
      </c>
      <c r="Q10707">
        <v>0</v>
      </c>
      <c r="S10707">
        <v>0</v>
      </c>
    </row>
    <row r="10708" spans="1:19" x14ac:dyDescent="0.3">
      <c r="A10708" t="s">
        <v>21369</v>
      </c>
      <c r="B10708" s="171" t="s">
        <v>21370</v>
      </c>
      <c r="C10708" s="171" t="s">
        <v>215</v>
      </c>
      <c r="D10708" s="171" t="s">
        <v>4</v>
      </c>
      <c r="E10708" s="11">
        <v>43709</v>
      </c>
      <c r="F10708">
        <v>0</v>
      </c>
      <c r="G10708">
        <v>0</v>
      </c>
      <c r="I10708">
        <v>0</v>
      </c>
      <c r="J10708">
        <v>0</v>
      </c>
      <c r="L10708">
        <v>0</v>
      </c>
      <c r="N10708">
        <v>0</v>
      </c>
      <c r="P10708">
        <v>0</v>
      </c>
      <c r="Q10708">
        <v>0</v>
      </c>
      <c r="S10708">
        <v>0</v>
      </c>
    </row>
    <row r="10709" spans="1:19" x14ac:dyDescent="0.3">
      <c r="A10709" t="s">
        <v>21371</v>
      </c>
      <c r="B10709" s="171" t="s">
        <v>21372</v>
      </c>
      <c r="C10709" s="171" t="s">
        <v>221</v>
      </c>
      <c r="D10709" s="171" t="s">
        <v>4</v>
      </c>
      <c r="E10709" s="11">
        <v>43709</v>
      </c>
      <c r="F10709">
        <v>0</v>
      </c>
      <c r="G10709">
        <v>0</v>
      </c>
      <c r="I10709">
        <v>0</v>
      </c>
      <c r="J10709">
        <v>0</v>
      </c>
      <c r="L10709">
        <v>0</v>
      </c>
      <c r="N10709">
        <v>0</v>
      </c>
      <c r="P10709">
        <v>0</v>
      </c>
      <c r="Q10709">
        <v>0</v>
      </c>
      <c r="S10709">
        <v>0</v>
      </c>
    </row>
    <row r="10710" spans="1:19" x14ac:dyDescent="0.3">
      <c r="A10710" t="s">
        <v>21373</v>
      </c>
      <c r="B10710" s="171" t="s">
        <v>21374</v>
      </c>
      <c r="C10710" s="171" t="s">
        <v>8233</v>
      </c>
      <c r="D10710" s="171" t="s">
        <v>4</v>
      </c>
      <c r="E10710" s="11">
        <v>43709</v>
      </c>
      <c r="F10710">
        <v>2.5</v>
      </c>
      <c r="G10710">
        <v>3</v>
      </c>
      <c r="I10710">
        <v>28</v>
      </c>
      <c r="J10710">
        <v>29</v>
      </c>
      <c r="L10710">
        <v>36</v>
      </c>
      <c r="N10710">
        <v>23</v>
      </c>
      <c r="P10710">
        <v>0</v>
      </c>
      <c r="Q10710">
        <v>1</v>
      </c>
      <c r="S10710">
        <v>5</v>
      </c>
    </row>
    <row r="10711" spans="1:19" x14ac:dyDescent="0.3">
      <c r="A10711" t="s">
        <v>21375</v>
      </c>
      <c r="B10711" s="171" t="s">
        <v>21376</v>
      </c>
      <c r="C10711" s="171" t="s">
        <v>233</v>
      </c>
      <c r="D10711" s="171" t="s">
        <v>4</v>
      </c>
      <c r="E10711" s="11">
        <v>43709</v>
      </c>
      <c r="F10711">
        <v>0</v>
      </c>
      <c r="G10711">
        <v>0</v>
      </c>
      <c r="I10711">
        <v>0</v>
      </c>
      <c r="J10711">
        <v>0</v>
      </c>
      <c r="L10711">
        <v>0</v>
      </c>
      <c r="N10711">
        <v>0</v>
      </c>
      <c r="P10711">
        <v>0</v>
      </c>
      <c r="Q10711">
        <v>0</v>
      </c>
      <c r="S10711">
        <v>0</v>
      </c>
    </row>
    <row r="10712" spans="1:19" x14ac:dyDescent="0.3">
      <c r="A10712" t="s">
        <v>21377</v>
      </c>
      <c r="B10712" s="171" t="s">
        <v>21378</v>
      </c>
      <c r="C10712" s="171" t="s">
        <v>79</v>
      </c>
      <c r="D10712" s="171" t="s">
        <v>80</v>
      </c>
      <c r="E10712" s="11">
        <v>43709</v>
      </c>
      <c r="F10712">
        <v>0</v>
      </c>
      <c r="G10712">
        <v>0</v>
      </c>
      <c r="I10712">
        <v>0</v>
      </c>
      <c r="J10712">
        <v>0</v>
      </c>
      <c r="L10712">
        <v>0</v>
      </c>
      <c r="N10712">
        <v>0</v>
      </c>
      <c r="P10712">
        <v>0</v>
      </c>
      <c r="Q10712">
        <v>0</v>
      </c>
      <c r="S10712">
        <v>0</v>
      </c>
    </row>
    <row r="10713" spans="1:19" x14ac:dyDescent="0.3">
      <c r="A10713" t="s">
        <v>21379</v>
      </c>
      <c r="B10713" s="171" t="s">
        <v>21380</v>
      </c>
      <c r="C10713" s="171" t="s">
        <v>79</v>
      </c>
      <c r="D10713" s="171" t="s">
        <v>4</v>
      </c>
      <c r="E10713" s="11">
        <v>43709</v>
      </c>
      <c r="F10713">
        <v>0</v>
      </c>
      <c r="G10713">
        <v>0</v>
      </c>
      <c r="I10713">
        <v>0</v>
      </c>
      <c r="J10713">
        <v>0</v>
      </c>
      <c r="L10713">
        <v>0</v>
      </c>
      <c r="N10713">
        <v>0</v>
      </c>
      <c r="P10713">
        <v>0</v>
      </c>
      <c r="Q10713">
        <v>0</v>
      </c>
      <c r="S10713">
        <v>0</v>
      </c>
    </row>
    <row r="10714" spans="1:19" x14ac:dyDescent="0.3">
      <c r="A10714" t="s">
        <v>21381</v>
      </c>
      <c r="B10714" s="171" t="s">
        <v>21382</v>
      </c>
      <c r="C10714" s="171" t="s">
        <v>83</v>
      </c>
      <c r="D10714" s="171" t="s">
        <v>80</v>
      </c>
      <c r="E10714" s="11">
        <v>43709</v>
      </c>
      <c r="F10714">
        <v>3.5</v>
      </c>
      <c r="G10714">
        <v>3.5</v>
      </c>
      <c r="I10714">
        <v>20</v>
      </c>
      <c r="J10714">
        <v>20</v>
      </c>
      <c r="L10714">
        <v>20</v>
      </c>
      <c r="N10714">
        <v>18</v>
      </c>
      <c r="P10714">
        <v>0</v>
      </c>
      <c r="Q10714">
        <v>0</v>
      </c>
      <c r="S10714">
        <v>2</v>
      </c>
    </row>
    <row r="10715" spans="1:19" x14ac:dyDescent="0.3">
      <c r="A10715" t="s">
        <v>21383</v>
      </c>
      <c r="B10715" s="171" t="s">
        <v>21384</v>
      </c>
      <c r="C10715" s="171" t="s">
        <v>83</v>
      </c>
      <c r="D10715" s="171" t="s">
        <v>15341</v>
      </c>
      <c r="E10715" s="11">
        <v>43709</v>
      </c>
      <c r="F10715">
        <v>3</v>
      </c>
      <c r="G10715">
        <v>5</v>
      </c>
      <c r="I10715">
        <v>17</v>
      </c>
      <c r="J10715">
        <v>16</v>
      </c>
      <c r="L10715">
        <v>28</v>
      </c>
      <c r="N10715">
        <v>13</v>
      </c>
      <c r="P10715">
        <v>2</v>
      </c>
      <c r="Q10715">
        <v>3</v>
      </c>
      <c r="S10715">
        <v>4</v>
      </c>
    </row>
    <row r="10716" spans="1:19" x14ac:dyDescent="0.3">
      <c r="A10716" t="s">
        <v>21385</v>
      </c>
      <c r="B10716" s="171" t="s">
        <v>21386</v>
      </c>
      <c r="C10716" s="171" t="s">
        <v>83</v>
      </c>
      <c r="D10716" s="171" t="s">
        <v>4</v>
      </c>
      <c r="E10716" s="11">
        <v>43709</v>
      </c>
      <c r="F10716">
        <v>6.5</v>
      </c>
      <c r="G10716">
        <v>8.5</v>
      </c>
      <c r="I10716">
        <v>37</v>
      </c>
      <c r="J10716">
        <v>36</v>
      </c>
      <c r="L10716">
        <v>48</v>
      </c>
      <c r="N10716">
        <v>31</v>
      </c>
      <c r="P10716">
        <v>2</v>
      </c>
      <c r="Q10716">
        <v>3</v>
      </c>
      <c r="S10716">
        <v>6</v>
      </c>
    </row>
    <row r="10717" spans="1:19" x14ac:dyDescent="0.3">
      <c r="A10717" t="s">
        <v>21387</v>
      </c>
      <c r="B10717" s="171" t="s">
        <v>21388</v>
      </c>
      <c r="C10717" s="171" t="s">
        <v>86</v>
      </c>
      <c r="D10717" s="171" t="s">
        <v>80</v>
      </c>
      <c r="E10717" s="11">
        <v>43709</v>
      </c>
      <c r="F10717">
        <v>9.5</v>
      </c>
      <c r="G10717">
        <v>13</v>
      </c>
      <c r="I10717">
        <v>41</v>
      </c>
      <c r="J10717">
        <v>59</v>
      </c>
      <c r="L10717">
        <v>82</v>
      </c>
      <c r="N10717">
        <v>32</v>
      </c>
      <c r="P10717">
        <v>1</v>
      </c>
      <c r="Q10717">
        <v>2</v>
      </c>
      <c r="S10717">
        <v>9</v>
      </c>
    </row>
    <row r="10718" spans="1:19" x14ac:dyDescent="0.3">
      <c r="A10718" t="s">
        <v>21389</v>
      </c>
      <c r="B10718" s="171" t="s">
        <v>21390</v>
      </c>
      <c r="C10718" s="171" t="s">
        <v>86</v>
      </c>
      <c r="D10718" s="171" t="s">
        <v>4</v>
      </c>
      <c r="E10718" s="11">
        <v>43709</v>
      </c>
      <c r="F10718">
        <v>9.5</v>
      </c>
      <c r="G10718">
        <v>13</v>
      </c>
      <c r="I10718">
        <v>41</v>
      </c>
      <c r="J10718">
        <v>59</v>
      </c>
      <c r="L10718">
        <v>82</v>
      </c>
      <c r="N10718">
        <v>32</v>
      </c>
      <c r="P10718">
        <v>1</v>
      </c>
      <c r="Q10718">
        <v>2</v>
      </c>
      <c r="S10718">
        <v>9</v>
      </c>
    </row>
    <row r="10719" spans="1:19" x14ac:dyDescent="0.3">
      <c r="A10719" t="s">
        <v>21391</v>
      </c>
      <c r="B10719" s="171" t="s">
        <v>21392</v>
      </c>
      <c r="C10719" s="171" t="s">
        <v>89</v>
      </c>
      <c r="D10719" s="171" t="s">
        <v>80</v>
      </c>
      <c r="E10719" s="11">
        <v>43709</v>
      </c>
      <c r="F10719">
        <v>8</v>
      </c>
      <c r="G10719">
        <v>6</v>
      </c>
      <c r="I10719">
        <v>14</v>
      </c>
      <c r="J10719">
        <v>34</v>
      </c>
      <c r="L10719">
        <v>27</v>
      </c>
      <c r="N10719">
        <v>10</v>
      </c>
      <c r="P10719">
        <v>6</v>
      </c>
      <c r="Q10719">
        <v>6</v>
      </c>
      <c r="S10719">
        <v>4</v>
      </c>
    </row>
    <row r="10720" spans="1:19" x14ac:dyDescent="0.3">
      <c r="A10720" t="s">
        <v>21393</v>
      </c>
      <c r="B10720" s="171" t="s">
        <v>21394</v>
      </c>
      <c r="C10720" s="171" t="s">
        <v>89</v>
      </c>
      <c r="D10720" s="171" t="s">
        <v>4</v>
      </c>
      <c r="E10720" s="11">
        <v>43709</v>
      </c>
      <c r="F10720">
        <v>8</v>
      </c>
      <c r="G10720">
        <v>6</v>
      </c>
      <c r="I10720">
        <v>14</v>
      </c>
      <c r="J10720">
        <v>34</v>
      </c>
      <c r="L10720">
        <v>27</v>
      </c>
      <c r="N10720">
        <v>10</v>
      </c>
      <c r="P10720">
        <v>6</v>
      </c>
      <c r="Q10720">
        <v>6</v>
      </c>
      <c r="S10720">
        <v>4</v>
      </c>
    </row>
    <row r="10721" spans="1:19" x14ac:dyDescent="0.3">
      <c r="A10721" t="s">
        <v>21395</v>
      </c>
      <c r="B10721" s="171" t="s">
        <v>21396</v>
      </c>
      <c r="C10721" s="171" t="s">
        <v>92</v>
      </c>
      <c r="D10721" s="171" t="s">
        <v>80</v>
      </c>
      <c r="E10721" s="11">
        <v>43709</v>
      </c>
      <c r="F10721">
        <v>0</v>
      </c>
      <c r="G10721">
        <v>0</v>
      </c>
      <c r="I10721">
        <v>0</v>
      </c>
      <c r="J10721">
        <v>0</v>
      </c>
      <c r="L10721">
        <v>0</v>
      </c>
      <c r="N10721">
        <v>0</v>
      </c>
      <c r="P10721">
        <v>0</v>
      </c>
      <c r="Q10721">
        <v>0</v>
      </c>
      <c r="S10721">
        <v>0</v>
      </c>
    </row>
    <row r="10722" spans="1:19" x14ac:dyDescent="0.3">
      <c r="A10722" t="s">
        <v>21397</v>
      </c>
      <c r="B10722" s="171" t="s">
        <v>21398</v>
      </c>
      <c r="C10722" s="171" t="s">
        <v>92</v>
      </c>
      <c r="D10722" s="171" t="s">
        <v>4</v>
      </c>
      <c r="E10722" s="11">
        <v>43709</v>
      </c>
      <c r="F10722">
        <v>0</v>
      </c>
      <c r="G10722">
        <v>0</v>
      </c>
      <c r="I10722">
        <v>0</v>
      </c>
      <c r="J10722">
        <v>0</v>
      </c>
      <c r="L10722">
        <v>0</v>
      </c>
      <c r="N10722">
        <v>0</v>
      </c>
      <c r="P10722">
        <v>0</v>
      </c>
      <c r="Q10722">
        <v>0</v>
      </c>
      <c r="S10722">
        <v>0</v>
      </c>
    </row>
    <row r="10723" spans="1:19" x14ac:dyDescent="0.3">
      <c r="A10723" t="s">
        <v>21399</v>
      </c>
      <c r="B10723" s="171" t="s">
        <v>21400</v>
      </c>
      <c r="C10723" s="171" t="s">
        <v>95</v>
      </c>
      <c r="D10723" s="171" t="s">
        <v>80</v>
      </c>
      <c r="E10723" s="11">
        <v>43709</v>
      </c>
      <c r="F10723">
        <v>6.5</v>
      </c>
      <c r="G10723">
        <v>5.5</v>
      </c>
      <c r="I10723">
        <v>25</v>
      </c>
      <c r="J10723">
        <v>38</v>
      </c>
      <c r="L10723">
        <v>32</v>
      </c>
      <c r="N10723">
        <v>24</v>
      </c>
      <c r="P10723">
        <v>0</v>
      </c>
      <c r="Q10723">
        <v>0</v>
      </c>
      <c r="S10723">
        <v>1</v>
      </c>
    </row>
    <row r="10724" spans="1:19" x14ac:dyDescent="0.3">
      <c r="A10724" t="s">
        <v>21401</v>
      </c>
      <c r="B10724" s="171" t="s">
        <v>21402</v>
      </c>
      <c r="C10724" s="171" t="s">
        <v>95</v>
      </c>
      <c r="D10724" s="171" t="s">
        <v>15341</v>
      </c>
      <c r="E10724" s="11">
        <v>43709</v>
      </c>
      <c r="F10724">
        <v>2.5</v>
      </c>
      <c r="G10724">
        <v>3.5</v>
      </c>
      <c r="I10724">
        <v>13</v>
      </c>
      <c r="J10724">
        <v>12</v>
      </c>
      <c r="L10724">
        <v>20</v>
      </c>
      <c r="N10724">
        <v>9</v>
      </c>
      <c r="P10724">
        <v>0</v>
      </c>
      <c r="Q10724">
        <v>4</v>
      </c>
      <c r="S10724">
        <v>4</v>
      </c>
    </row>
    <row r="10725" spans="1:19" x14ac:dyDescent="0.3">
      <c r="A10725" t="s">
        <v>21403</v>
      </c>
      <c r="B10725" s="171" t="s">
        <v>21404</v>
      </c>
      <c r="C10725" s="171" t="s">
        <v>95</v>
      </c>
      <c r="D10725" s="171" t="s">
        <v>4</v>
      </c>
      <c r="E10725" s="11">
        <v>43709</v>
      </c>
      <c r="F10725">
        <v>9</v>
      </c>
      <c r="G10725">
        <v>9</v>
      </c>
      <c r="I10725">
        <v>38</v>
      </c>
      <c r="J10725">
        <v>50</v>
      </c>
      <c r="L10725">
        <v>52</v>
      </c>
      <c r="N10725">
        <v>33</v>
      </c>
      <c r="P10725">
        <v>0</v>
      </c>
      <c r="Q10725">
        <v>4</v>
      </c>
      <c r="S10725">
        <v>5</v>
      </c>
    </row>
    <row r="10726" spans="1:19" x14ac:dyDescent="0.3">
      <c r="A10726" t="s">
        <v>21405</v>
      </c>
      <c r="B10726" s="171" t="s">
        <v>21406</v>
      </c>
      <c r="C10726" s="171" t="s">
        <v>19659</v>
      </c>
      <c r="D10726" s="171" t="s">
        <v>80</v>
      </c>
      <c r="E10726" s="11">
        <v>43709</v>
      </c>
      <c r="F10726">
        <v>0</v>
      </c>
      <c r="G10726">
        <v>0</v>
      </c>
      <c r="I10726">
        <v>0</v>
      </c>
      <c r="J10726">
        <v>0</v>
      </c>
      <c r="L10726">
        <v>0</v>
      </c>
      <c r="N10726">
        <v>0</v>
      </c>
      <c r="P10726">
        <v>0</v>
      </c>
      <c r="Q10726">
        <v>0</v>
      </c>
      <c r="S10726">
        <v>0</v>
      </c>
    </row>
    <row r="10727" spans="1:19" x14ac:dyDescent="0.3">
      <c r="A10727" t="s">
        <v>21407</v>
      </c>
      <c r="B10727" s="171" t="s">
        <v>21408</v>
      </c>
      <c r="C10727" s="171" t="s">
        <v>19659</v>
      </c>
      <c r="D10727" s="171" t="s">
        <v>4</v>
      </c>
      <c r="E10727" s="11">
        <v>43709</v>
      </c>
      <c r="F10727">
        <v>0</v>
      </c>
      <c r="G10727">
        <v>0</v>
      </c>
      <c r="I10727">
        <v>0</v>
      </c>
      <c r="J10727">
        <v>0</v>
      </c>
      <c r="L10727">
        <v>0</v>
      </c>
      <c r="N10727">
        <v>0</v>
      </c>
      <c r="P10727">
        <v>0</v>
      </c>
      <c r="Q10727">
        <v>0</v>
      </c>
      <c r="S10727">
        <v>0</v>
      </c>
    </row>
    <row r="10728" spans="1:19" x14ac:dyDescent="0.3">
      <c r="A10728" t="s">
        <v>21409</v>
      </c>
      <c r="B10728" s="171" t="s">
        <v>21410</v>
      </c>
      <c r="C10728" s="171" t="s">
        <v>98</v>
      </c>
      <c r="D10728" s="171" t="s">
        <v>80</v>
      </c>
      <c r="E10728" s="11">
        <v>43709</v>
      </c>
      <c r="F10728">
        <v>17</v>
      </c>
      <c r="G10728">
        <v>15.5</v>
      </c>
      <c r="I10728">
        <v>38</v>
      </c>
      <c r="J10728">
        <v>97</v>
      </c>
      <c r="L10728">
        <v>89</v>
      </c>
      <c r="N10728">
        <v>34</v>
      </c>
      <c r="P10728">
        <v>3</v>
      </c>
      <c r="Q10728">
        <v>9</v>
      </c>
      <c r="S10728">
        <v>4</v>
      </c>
    </row>
    <row r="10729" spans="1:19" x14ac:dyDescent="0.3">
      <c r="A10729" t="s">
        <v>21411</v>
      </c>
      <c r="B10729" s="171" t="s">
        <v>21412</v>
      </c>
      <c r="C10729" s="171" t="s">
        <v>98</v>
      </c>
      <c r="D10729" s="171" t="s">
        <v>4</v>
      </c>
      <c r="E10729" s="11">
        <v>43709</v>
      </c>
      <c r="F10729">
        <v>17</v>
      </c>
      <c r="G10729">
        <v>15.5</v>
      </c>
      <c r="I10729">
        <v>38</v>
      </c>
      <c r="J10729">
        <v>97</v>
      </c>
      <c r="L10729">
        <v>89</v>
      </c>
      <c r="N10729">
        <v>34</v>
      </c>
      <c r="P10729">
        <v>3</v>
      </c>
      <c r="Q10729">
        <v>9</v>
      </c>
      <c r="S10729">
        <v>4</v>
      </c>
    </row>
    <row r="10730" spans="1:19" x14ac:dyDescent="0.3">
      <c r="A10730" t="s">
        <v>21413</v>
      </c>
      <c r="B10730" s="171" t="s">
        <v>21414</v>
      </c>
      <c r="C10730" s="171" t="s">
        <v>101</v>
      </c>
      <c r="D10730" s="171" t="s">
        <v>80</v>
      </c>
      <c r="E10730" s="11">
        <v>43709</v>
      </c>
      <c r="F10730">
        <v>50.5</v>
      </c>
      <c r="G10730">
        <v>37</v>
      </c>
      <c r="I10730">
        <v>366</v>
      </c>
      <c r="J10730">
        <v>552</v>
      </c>
      <c r="L10730">
        <v>417</v>
      </c>
      <c r="N10730">
        <v>323</v>
      </c>
      <c r="P10730">
        <v>23</v>
      </c>
      <c r="Q10730">
        <v>51</v>
      </c>
      <c r="S10730">
        <v>43</v>
      </c>
    </row>
    <row r="10731" spans="1:19" x14ac:dyDescent="0.3">
      <c r="A10731" t="s">
        <v>21415</v>
      </c>
      <c r="B10731" s="171" t="s">
        <v>21416</v>
      </c>
      <c r="C10731" s="171" t="s">
        <v>101</v>
      </c>
      <c r="D10731" s="171" t="s">
        <v>4</v>
      </c>
      <c r="E10731" s="11">
        <v>43709</v>
      </c>
      <c r="F10731">
        <v>50.5</v>
      </c>
      <c r="G10731">
        <v>37</v>
      </c>
      <c r="I10731">
        <v>366</v>
      </c>
      <c r="J10731">
        <v>552</v>
      </c>
      <c r="L10731">
        <v>417</v>
      </c>
      <c r="N10731">
        <v>323</v>
      </c>
      <c r="P10731">
        <v>23</v>
      </c>
      <c r="Q10731">
        <v>51</v>
      </c>
      <c r="S10731">
        <v>43</v>
      </c>
    </row>
    <row r="10732" spans="1:19" x14ac:dyDescent="0.3">
      <c r="A10732" t="s">
        <v>21417</v>
      </c>
      <c r="B10732" s="171" t="s">
        <v>21418</v>
      </c>
      <c r="C10732" s="171" t="s">
        <v>6843</v>
      </c>
      <c r="D10732" s="171" t="s">
        <v>80</v>
      </c>
      <c r="E10732" s="11">
        <v>43709</v>
      </c>
      <c r="F10732">
        <v>3.5</v>
      </c>
      <c r="G10732">
        <v>7</v>
      </c>
      <c r="I10732">
        <v>14</v>
      </c>
      <c r="J10732">
        <v>20</v>
      </c>
      <c r="L10732">
        <v>41</v>
      </c>
      <c r="N10732">
        <v>14</v>
      </c>
      <c r="P10732">
        <v>0</v>
      </c>
      <c r="Q10732">
        <v>0</v>
      </c>
      <c r="S10732">
        <v>0</v>
      </c>
    </row>
    <row r="10733" spans="1:19" x14ac:dyDescent="0.3">
      <c r="A10733" t="s">
        <v>21419</v>
      </c>
      <c r="B10733" s="171" t="s">
        <v>21420</v>
      </c>
      <c r="C10733" s="171" t="s">
        <v>6843</v>
      </c>
      <c r="D10733" s="171" t="s">
        <v>4</v>
      </c>
      <c r="E10733" s="11">
        <v>43709</v>
      </c>
      <c r="F10733">
        <v>3.5</v>
      </c>
      <c r="G10733">
        <v>7</v>
      </c>
      <c r="I10733">
        <v>14</v>
      </c>
      <c r="J10733">
        <v>20</v>
      </c>
      <c r="L10733">
        <v>41</v>
      </c>
      <c r="N10733">
        <v>14</v>
      </c>
      <c r="P10733">
        <v>0</v>
      </c>
      <c r="Q10733">
        <v>0</v>
      </c>
      <c r="S10733">
        <v>0</v>
      </c>
    </row>
    <row r="10734" spans="1:19" x14ac:dyDescent="0.3">
      <c r="A10734" t="s">
        <v>21421</v>
      </c>
      <c r="B10734" s="171" t="s">
        <v>21422</v>
      </c>
      <c r="C10734" s="171" t="s">
        <v>12995</v>
      </c>
      <c r="D10734" s="171" t="s">
        <v>80</v>
      </c>
      <c r="E10734" s="11">
        <v>43709</v>
      </c>
      <c r="F10734">
        <v>98.5</v>
      </c>
      <c r="G10734">
        <v>87.5</v>
      </c>
      <c r="I10734">
        <v>518</v>
      </c>
      <c r="J10734">
        <v>820</v>
      </c>
      <c r="L10734">
        <v>708</v>
      </c>
      <c r="N10734">
        <v>455</v>
      </c>
      <c r="O10734" t="s">
        <v>16361</v>
      </c>
      <c r="P10734">
        <v>33</v>
      </c>
      <c r="Q10734">
        <v>68</v>
      </c>
      <c r="S10734">
        <v>63</v>
      </c>
    </row>
    <row r="10735" spans="1:19" x14ac:dyDescent="0.3">
      <c r="A10735" t="s">
        <v>21423</v>
      </c>
      <c r="B10735" s="171" t="s">
        <v>21424</v>
      </c>
      <c r="C10735" s="171" t="s">
        <v>15504</v>
      </c>
      <c r="D10735" s="171" t="s">
        <v>15341</v>
      </c>
      <c r="E10735" s="11">
        <v>43709</v>
      </c>
      <c r="F10735">
        <v>5.5</v>
      </c>
      <c r="G10735">
        <v>8.5</v>
      </c>
      <c r="I10735">
        <v>30</v>
      </c>
      <c r="J10735">
        <v>28</v>
      </c>
      <c r="L10735">
        <v>48</v>
      </c>
      <c r="N10735">
        <v>22</v>
      </c>
      <c r="O10735" t="s">
        <v>16361</v>
      </c>
      <c r="P10735">
        <v>2</v>
      </c>
      <c r="Q10735">
        <v>7</v>
      </c>
      <c r="S10735">
        <v>8</v>
      </c>
    </row>
    <row r="10736" spans="1:19" x14ac:dyDescent="0.3">
      <c r="A10736" t="s">
        <v>21425</v>
      </c>
      <c r="B10736" s="171" t="s">
        <v>21426</v>
      </c>
      <c r="C10736" s="171" t="s">
        <v>15511</v>
      </c>
      <c r="D10736" s="171" t="s">
        <v>80</v>
      </c>
      <c r="E10736" s="11">
        <v>43709</v>
      </c>
      <c r="F10736">
        <v>27</v>
      </c>
      <c r="G10736">
        <v>24.5</v>
      </c>
      <c r="I10736">
        <v>83</v>
      </c>
      <c r="J10736">
        <v>155</v>
      </c>
      <c r="L10736">
        <v>141</v>
      </c>
      <c r="N10736">
        <v>76</v>
      </c>
      <c r="P10736">
        <v>3</v>
      </c>
      <c r="Q10736">
        <v>9</v>
      </c>
      <c r="S10736">
        <v>7</v>
      </c>
    </row>
    <row r="10737" spans="1:19" x14ac:dyDescent="0.3">
      <c r="A10737" t="s">
        <v>21427</v>
      </c>
      <c r="B10737" s="171" t="s">
        <v>21428</v>
      </c>
      <c r="C10737" s="171" t="s">
        <v>15511</v>
      </c>
      <c r="D10737" s="171" t="s">
        <v>15341</v>
      </c>
      <c r="E10737" s="11">
        <v>43709</v>
      </c>
      <c r="F10737">
        <v>5.5</v>
      </c>
      <c r="G10737">
        <v>8.5</v>
      </c>
      <c r="I10737">
        <v>30</v>
      </c>
      <c r="J10737">
        <v>28</v>
      </c>
      <c r="L10737">
        <v>48</v>
      </c>
      <c r="N10737">
        <v>22</v>
      </c>
      <c r="P10737">
        <v>2</v>
      </c>
      <c r="Q10737">
        <v>7</v>
      </c>
      <c r="S10737">
        <v>8</v>
      </c>
    </row>
    <row r="10738" spans="1:19" x14ac:dyDescent="0.3">
      <c r="A10738" t="s">
        <v>21429</v>
      </c>
      <c r="B10738" s="171" t="s">
        <v>21430</v>
      </c>
      <c r="C10738" s="171" t="s">
        <v>15511</v>
      </c>
      <c r="D10738" s="171" t="s">
        <v>4</v>
      </c>
      <c r="E10738" s="11">
        <v>43709</v>
      </c>
      <c r="F10738">
        <v>32.5</v>
      </c>
      <c r="G10738">
        <v>33</v>
      </c>
      <c r="I10738">
        <v>113</v>
      </c>
      <c r="J10738">
        <v>183</v>
      </c>
      <c r="L10738">
        <v>189</v>
      </c>
      <c r="N10738">
        <v>98</v>
      </c>
      <c r="P10738">
        <v>5</v>
      </c>
      <c r="Q10738">
        <v>16</v>
      </c>
      <c r="S10738">
        <v>15</v>
      </c>
    </row>
    <row r="10739" spans="1:19" x14ac:dyDescent="0.3">
      <c r="A10739" t="s">
        <v>21431</v>
      </c>
      <c r="B10739" s="171" t="s">
        <v>21432</v>
      </c>
      <c r="C10739" s="171" t="s">
        <v>104</v>
      </c>
      <c r="D10739" s="171" t="s">
        <v>4</v>
      </c>
      <c r="E10739" s="11">
        <v>43709</v>
      </c>
      <c r="F10739">
        <v>104</v>
      </c>
      <c r="G10739">
        <v>96</v>
      </c>
      <c r="I10739">
        <v>548</v>
      </c>
      <c r="J10739">
        <v>848</v>
      </c>
      <c r="L10739">
        <v>756</v>
      </c>
      <c r="N10739">
        <v>477</v>
      </c>
      <c r="P10739">
        <v>35</v>
      </c>
      <c r="Q10739">
        <v>75</v>
      </c>
      <c r="S10739">
        <v>71</v>
      </c>
    </row>
    <row r="10740" spans="1:19" x14ac:dyDescent="0.3">
      <c r="A10740" t="s">
        <v>21433</v>
      </c>
      <c r="B10740" s="171" t="s">
        <v>21434</v>
      </c>
      <c r="C10740" s="171" t="s">
        <v>119</v>
      </c>
      <c r="D10740" s="171" t="s">
        <v>80</v>
      </c>
      <c r="E10740" s="11">
        <v>43739</v>
      </c>
      <c r="F10740">
        <v>0</v>
      </c>
      <c r="G10740">
        <v>0</v>
      </c>
      <c r="I10740">
        <v>0</v>
      </c>
      <c r="J10740">
        <v>0</v>
      </c>
      <c r="L10740">
        <v>0</v>
      </c>
      <c r="N10740">
        <v>0</v>
      </c>
      <c r="P10740">
        <v>0</v>
      </c>
      <c r="Q10740">
        <v>0</v>
      </c>
      <c r="S10740">
        <v>0</v>
      </c>
    </row>
    <row r="10741" spans="1:19" x14ac:dyDescent="0.3">
      <c r="A10741" t="s">
        <v>21435</v>
      </c>
      <c r="B10741" s="171" t="s">
        <v>21436</v>
      </c>
      <c r="C10741" s="171" t="s">
        <v>143</v>
      </c>
      <c r="D10741" s="171" t="s">
        <v>80</v>
      </c>
      <c r="E10741" s="11">
        <v>43739</v>
      </c>
      <c r="F10741">
        <v>0</v>
      </c>
      <c r="G10741">
        <v>0</v>
      </c>
      <c r="I10741">
        <v>0</v>
      </c>
      <c r="J10741">
        <v>0</v>
      </c>
      <c r="L10741">
        <v>0</v>
      </c>
      <c r="N10741">
        <v>0</v>
      </c>
      <c r="P10741">
        <v>0</v>
      </c>
      <c r="Q10741">
        <v>0</v>
      </c>
      <c r="S10741">
        <v>0</v>
      </c>
    </row>
    <row r="10742" spans="1:19" x14ac:dyDescent="0.3">
      <c r="A10742" t="s">
        <v>21437</v>
      </c>
      <c r="B10742" s="171" t="s">
        <v>21438</v>
      </c>
      <c r="C10742" s="171" t="s">
        <v>158</v>
      </c>
      <c r="D10742" s="171" t="s">
        <v>80</v>
      </c>
      <c r="E10742" s="11">
        <v>43739</v>
      </c>
      <c r="F10742">
        <v>0</v>
      </c>
      <c r="G10742">
        <v>0</v>
      </c>
      <c r="I10742">
        <v>0</v>
      </c>
      <c r="J10742">
        <v>0</v>
      </c>
      <c r="L10742">
        <v>0</v>
      </c>
      <c r="N10742">
        <v>0</v>
      </c>
      <c r="P10742">
        <v>0</v>
      </c>
      <c r="Q10742">
        <v>0</v>
      </c>
      <c r="S10742">
        <v>0</v>
      </c>
    </row>
    <row r="10743" spans="1:19" x14ac:dyDescent="0.3">
      <c r="A10743" t="s">
        <v>21439</v>
      </c>
      <c r="B10743" s="171" t="s">
        <v>21440</v>
      </c>
      <c r="C10743" s="171" t="s">
        <v>209</v>
      </c>
      <c r="D10743" s="171" t="s">
        <v>80</v>
      </c>
      <c r="E10743" s="11">
        <v>43739</v>
      </c>
      <c r="F10743">
        <v>0</v>
      </c>
      <c r="G10743">
        <v>0</v>
      </c>
      <c r="I10743">
        <v>0</v>
      </c>
      <c r="J10743">
        <v>0</v>
      </c>
      <c r="L10743">
        <v>0</v>
      </c>
      <c r="N10743">
        <v>0</v>
      </c>
      <c r="P10743">
        <v>0</v>
      </c>
      <c r="Q10743">
        <v>0</v>
      </c>
      <c r="S10743">
        <v>0</v>
      </c>
    </row>
    <row r="10744" spans="1:19" x14ac:dyDescent="0.3">
      <c r="A10744" t="s">
        <v>21441</v>
      </c>
      <c r="B10744" s="171" t="s">
        <v>21442</v>
      </c>
      <c r="C10744" s="171" t="s">
        <v>76</v>
      </c>
      <c r="D10744" s="171" t="s">
        <v>80</v>
      </c>
      <c r="E10744" s="11">
        <v>43739</v>
      </c>
      <c r="F10744">
        <v>0</v>
      </c>
      <c r="G10744">
        <v>0</v>
      </c>
      <c r="I10744">
        <v>0</v>
      </c>
      <c r="J10744">
        <v>0</v>
      </c>
      <c r="L10744">
        <v>0</v>
      </c>
      <c r="N10744">
        <v>0</v>
      </c>
      <c r="P10744">
        <v>0</v>
      </c>
      <c r="Q10744">
        <v>0</v>
      </c>
      <c r="S10744">
        <v>0</v>
      </c>
    </row>
    <row r="10745" spans="1:19" x14ac:dyDescent="0.3">
      <c r="A10745" t="s">
        <v>21443</v>
      </c>
      <c r="B10745" s="171" t="s">
        <v>21444</v>
      </c>
      <c r="C10745" s="171" t="s">
        <v>15347</v>
      </c>
      <c r="D10745" s="171" t="s">
        <v>80</v>
      </c>
      <c r="E10745" s="11">
        <v>43739</v>
      </c>
      <c r="F10745">
        <v>0</v>
      </c>
      <c r="G10745">
        <v>0</v>
      </c>
      <c r="I10745">
        <v>0</v>
      </c>
      <c r="J10745">
        <v>0</v>
      </c>
      <c r="L10745">
        <v>0</v>
      </c>
      <c r="N10745">
        <v>0</v>
      </c>
      <c r="P10745">
        <v>0</v>
      </c>
      <c r="Q10745">
        <v>0</v>
      </c>
      <c r="S10745">
        <v>0</v>
      </c>
    </row>
    <row r="10746" spans="1:19" x14ac:dyDescent="0.3">
      <c r="A10746" t="s">
        <v>21445</v>
      </c>
      <c r="B10746" s="171" t="s">
        <v>21446</v>
      </c>
      <c r="C10746" s="171" t="s">
        <v>203</v>
      </c>
      <c r="D10746" s="171" t="s">
        <v>80</v>
      </c>
      <c r="E10746" s="11">
        <v>43739</v>
      </c>
      <c r="F10746">
        <v>3.5</v>
      </c>
      <c r="G10746">
        <v>3</v>
      </c>
      <c r="I10746">
        <v>18</v>
      </c>
      <c r="J10746">
        <v>20</v>
      </c>
      <c r="L10746">
        <v>16</v>
      </c>
      <c r="N10746">
        <v>18</v>
      </c>
      <c r="P10746">
        <v>0</v>
      </c>
      <c r="Q10746">
        <v>0</v>
      </c>
      <c r="S10746">
        <v>0</v>
      </c>
    </row>
    <row r="10747" spans="1:19" x14ac:dyDescent="0.3">
      <c r="A10747" t="s">
        <v>21447</v>
      </c>
      <c r="B10747" s="171" t="s">
        <v>21448</v>
      </c>
      <c r="C10747" s="171" t="s">
        <v>15340</v>
      </c>
      <c r="D10747" s="171" t="s">
        <v>15341</v>
      </c>
      <c r="E10747" s="11">
        <v>43739</v>
      </c>
      <c r="F10747">
        <v>1</v>
      </c>
      <c r="G10747">
        <v>1.5</v>
      </c>
      <c r="I10747">
        <v>3</v>
      </c>
      <c r="J10747">
        <v>5</v>
      </c>
      <c r="L10747">
        <v>8</v>
      </c>
      <c r="N10747">
        <v>3</v>
      </c>
      <c r="P10747">
        <v>0</v>
      </c>
      <c r="Q10747">
        <v>2</v>
      </c>
      <c r="S10747">
        <v>0</v>
      </c>
    </row>
    <row r="10748" spans="1:19" x14ac:dyDescent="0.3">
      <c r="A10748" t="s">
        <v>21449</v>
      </c>
      <c r="B10748" s="171" t="s">
        <v>21450</v>
      </c>
      <c r="C10748" s="171" t="s">
        <v>15344</v>
      </c>
      <c r="D10748" s="171" t="s">
        <v>15341</v>
      </c>
      <c r="E10748" s="11">
        <v>43739</v>
      </c>
      <c r="F10748">
        <v>0</v>
      </c>
      <c r="G10748">
        <v>0</v>
      </c>
      <c r="I10748">
        <v>0</v>
      </c>
      <c r="J10748">
        <v>0</v>
      </c>
      <c r="L10748">
        <v>0</v>
      </c>
      <c r="N10748">
        <v>0</v>
      </c>
      <c r="P10748">
        <v>0</v>
      </c>
      <c r="Q10748">
        <v>0</v>
      </c>
      <c r="S10748">
        <v>0</v>
      </c>
    </row>
    <row r="10749" spans="1:19" x14ac:dyDescent="0.3">
      <c r="A10749" t="s">
        <v>21451</v>
      </c>
      <c r="B10749" s="171" t="s">
        <v>21452</v>
      </c>
      <c r="C10749" s="171" t="s">
        <v>15347</v>
      </c>
      <c r="D10749" s="171" t="s">
        <v>15341</v>
      </c>
      <c r="E10749" s="11">
        <v>43739</v>
      </c>
      <c r="F10749">
        <v>2</v>
      </c>
      <c r="G10749">
        <v>2</v>
      </c>
      <c r="I10749">
        <v>12</v>
      </c>
      <c r="J10749">
        <v>11</v>
      </c>
      <c r="L10749">
        <v>10</v>
      </c>
      <c r="N10749">
        <v>11</v>
      </c>
      <c r="P10749">
        <v>1</v>
      </c>
      <c r="Q10749">
        <v>3</v>
      </c>
      <c r="S10749">
        <v>1</v>
      </c>
    </row>
    <row r="10750" spans="1:19" x14ac:dyDescent="0.3">
      <c r="A10750" t="s">
        <v>21453</v>
      </c>
      <c r="B10750" s="171" t="s">
        <v>21454</v>
      </c>
      <c r="C10750" s="171" t="s">
        <v>203</v>
      </c>
      <c r="D10750" s="171" t="s">
        <v>15341</v>
      </c>
      <c r="E10750" s="11">
        <v>43739</v>
      </c>
      <c r="F10750">
        <v>0</v>
      </c>
      <c r="G10750">
        <v>0</v>
      </c>
      <c r="I10750">
        <v>0</v>
      </c>
      <c r="J10750">
        <v>0</v>
      </c>
      <c r="L10750">
        <v>0</v>
      </c>
      <c r="N10750">
        <v>0</v>
      </c>
      <c r="P10750">
        <v>0</v>
      </c>
      <c r="Q10750">
        <v>0</v>
      </c>
      <c r="S10750">
        <v>0</v>
      </c>
    </row>
    <row r="10751" spans="1:19" x14ac:dyDescent="0.3">
      <c r="A10751" t="s">
        <v>21455</v>
      </c>
      <c r="B10751" s="171" t="s">
        <v>21456</v>
      </c>
      <c r="C10751" s="171" t="s">
        <v>18126</v>
      </c>
      <c r="D10751" s="171" t="s">
        <v>80</v>
      </c>
      <c r="E10751" s="11">
        <v>43739</v>
      </c>
      <c r="F10751">
        <v>0</v>
      </c>
      <c r="G10751">
        <v>0</v>
      </c>
      <c r="I10751">
        <v>0</v>
      </c>
      <c r="J10751">
        <v>0</v>
      </c>
      <c r="L10751">
        <v>0</v>
      </c>
      <c r="N10751">
        <v>0</v>
      </c>
      <c r="P10751">
        <v>0</v>
      </c>
      <c r="Q10751">
        <v>0</v>
      </c>
      <c r="S10751">
        <v>0</v>
      </c>
    </row>
    <row r="10752" spans="1:19" x14ac:dyDescent="0.3">
      <c r="A10752" t="s">
        <v>21457</v>
      </c>
      <c r="B10752" s="171" t="s">
        <v>21458</v>
      </c>
      <c r="C10752" s="171" t="s">
        <v>128</v>
      </c>
      <c r="D10752" s="171" t="s">
        <v>80</v>
      </c>
      <c r="E10752" s="11">
        <v>43739</v>
      </c>
      <c r="F10752">
        <v>0</v>
      </c>
      <c r="G10752">
        <v>0</v>
      </c>
      <c r="I10752">
        <v>0</v>
      </c>
      <c r="J10752">
        <v>0</v>
      </c>
      <c r="L10752">
        <v>0</v>
      </c>
      <c r="N10752">
        <v>0</v>
      </c>
      <c r="P10752">
        <v>0</v>
      </c>
      <c r="Q10752">
        <v>0</v>
      </c>
      <c r="S10752">
        <v>0</v>
      </c>
    </row>
    <row r="10753" spans="1:19" x14ac:dyDescent="0.3">
      <c r="A10753" t="s">
        <v>21459</v>
      </c>
      <c r="B10753" s="171" t="s">
        <v>21460</v>
      </c>
      <c r="C10753" s="171" t="s">
        <v>14824</v>
      </c>
      <c r="D10753" s="171" t="s">
        <v>80</v>
      </c>
      <c r="E10753" s="11">
        <v>43739</v>
      </c>
      <c r="F10753">
        <v>0</v>
      </c>
      <c r="G10753">
        <v>0</v>
      </c>
      <c r="I10753">
        <v>0</v>
      </c>
      <c r="J10753">
        <v>0</v>
      </c>
      <c r="L10753">
        <v>0</v>
      </c>
      <c r="N10753">
        <v>0</v>
      </c>
      <c r="P10753">
        <v>0</v>
      </c>
      <c r="Q10753">
        <v>0</v>
      </c>
      <c r="S10753">
        <v>0</v>
      </c>
    </row>
    <row r="10754" spans="1:19" x14ac:dyDescent="0.3">
      <c r="A10754" t="s">
        <v>21461</v>
      </c>
      <c r="B10754" s="171" t="s">
        <v>21462</v>
      </c>
      <c r="C10754" s="171" t="s">
        <v>152</v>
      </c>
      <c r="D10754" s="171" t="s">
        <v>80</v>
      </c>
      <c r="E10754" s="11">
        <v>43739</v>
      </c>
      <c r="F10754">
        <v>2</v>
      </c>
      <c r="G10754">
        <v>4</v>
      </c>
      <c r="I10754">
        <v>3</v>
      </c>
      <c r="J10754">
        <v>12</v>
      </c>
      <c r="L10754">
        <v>24</v>
      </c>
      <c r="N10754">
        <v>3</v>
      </c>
      <c r="O10754">
        <v>1.1299999999999999</v>
      </c>
      <c r="P10754">
        <v>0</v>
      </c>
      <c r="Q10754">
        <v>2</v>
      </c>
      <c r="S10754">
        <v>0</v>
      </c>
    </row>
    <row r="10755" spans="1:19" x14ac:dyDescent="0.3">
      <c r="A10755" t="s">
        <v>21463</v>
      </c>
      <c r="B10755" s="171" t="s">
        <v>21464</v>
      </c>
      <c r="C10755" s="171" t="s">
        <v>194</v>
      </c>
      <c r="D10755" s="171" t="s">
        <v>80</v>
      </c>
      <c r="E10755" s="11">
        <v>43739</v>
      </c>
      <c r="F10755">
        <v>6</v>
      </c>
      <c r="G10755">
        <v>6</v>
      </c>
      <c r="I10755">
        <v>34</v>
      </c>
      <c r="J10755">
        <v>36</v>
      </c>
      <c r="L10755">
        <v>36</v>
      </c>
      <c r="N10755">
        <v>21</v>
      </c>
      <c r="O10755">
        <v>1.1000000000000001</v>
      </c>
      <c r="P10755">
        <v>8</v>
      </c>
      <c r="Q10755">
        <v>9</v>
      </c>
      <c r="S10755">
        <v>13</v>
      </c>
    </row>
    <row r="10756" spans="1:19" x14ac:dyDescent="0.3">
      <c r="A10756" t="s">
        <v>21465</v>
      </c>
      <c r="B10756" s="171" t="s">
        <v>21466</v>
      </c>
      <c r="C10756" s="171" t="s">
        <v>18137</v>
      </c>
      <c r="D10756" s="171" t="s">
        <v>80</v>
      </c>
      <c r="E10756" s="11">
        <v>43739</v>
      </c>
      <c r="F10756">
        <v>3</v>
      </c>
      <c r="G10756">
        <v>3</v>
      </c>
      <c r="I10756">
        <v>7</v>
      </c>
      <c r="J10756">
        <v>12</v>
      </c>
      <c r="L10756">
        <v>15</v>
      </c>
      <c r="N10756">
        <v>4</v>
      </c>
      <c r="P10756">
        <v>3</v>
      </c>
      <c r="Q10756">
        <v>3</v>
      </c>
      <c r="S10756">
        <v>3</v>
      </c>
    </row>
    <row r="10757" spans="1:19" x14ac:dyDescent="0.3">
      <c r="A10757" t="s">
        <v>21467</v>
      </c>
      <c r="B10757" s="171" t="s">
        <v>21468</v>
      </c>
      <c r="C10757" s="171" t="s">
        <v>18140</v>
      </c>
      <c r="D10757" s="171" t="s">
        <v>80</v>
      </c>
      <c r="E10757" s="11">
        <v>43739</v>
      </c>
      <c r="F10757">
        <v>3</v>
      </c>
      <c r="G10757">
        <v>3</v>
      </c>
      <c r="I10757">
        <v>8</v>
      </c>
      <c r="J10757">
        <v>12</v>
      </c>
      <c r="L10757">
        <v>15</v>
      </c>
      <c r="N10757">
        <v>8</v>
      </c>
      <c r="P10757">
        <v>0</v>
      </c>
      <c r="Q10757">
        <v>0</v>
      </c>
      <c r="S10757">
        <v>0</v>
      </c>
    </row>
    <row r="10758" spans="1:19" x14ac:dyDescent="0.3">
      <c r="A10758" t="s">
        <v>21469</v>
      </c>
      <c r="B10758" s="171" t="s">
        <v>21470</v>
      </c>
      <c r="C10758" s="171" t="s">
        <v>236</v>
      </c>
      <c r="D10758" s="171" t="s">
        <v>80</v>
      </c>
      <c r="E10758" s="11">
        <v>43739</v>
      </c>
      <c r="F10758">
        <v>0</v>
      </c>
      <c r="G10758">
        <v>0</v>
      </c>
      <c r="I10758">
        <v>0</v>
      </c>
      <c r="J10758">
        <v>0</v>
      </c>
      <c r="L10758">
        <v>0</v>
      </c>
      <c r="N10758">
        <v>0</v>
      </c>
      <c r="P10758">
        <v>0</v>
      </c>
      <c r="Q10758">
        <v>0</v>
      </c>
      <c r="S10758">
        <v>0</v>
      </c>
    </row>
    <row r="10759" spans="1:19" x14ac:dyDescent="0.3">
      <c r="A10759" t="s">
        <v>21471</v>
      </c>
      <c r="B10759" s="171" t="s">
        <v>21472</v>
      </c>
      <c r="C10759" s="171" t="s">
        <v>239</v>
      </c>
      <c r="D10759" s="171" t="s">
        <v>80</v>
      </c>
      <c r="E10759" s="11">
        <v>43739</v>
      </c>
      <c r="F10759">
        <v>0</v>
      </c>
      <c r="G10759">
        <v>0</v>
      </c>
      <c r="I10759">
        <v>0</v>
      </c>
      <c r="J10759">
        <v>0</v>
      </c>
      <c r="L10759">
        <v>0</v>
      </c>
      <c r="N10759">
        <v>0</v>
      </c>
      <c r="P10759">
        <v>0</v>
      </c>
      <c r="Q10759">
        <v>0</v>
      </c>
      <c r="S10759">
        <v>0</v>
      </c>
    </row>
    <row r="10760" spans="1:19" x14ac:dyDescent="0.3">
      <c r="A10760" t="s">
        <v>21473</v>
      </c>
      <c r="B10760" s="171" t="s">
        <v>21474</v>
      </c>
      <c r="C10760" s="171" t="s">
        <v>176</v>
      </c>
      <c r="D10760" s="171" t="s">
        <v>80</v>
      </c>
      <c r="E10760" s="11">
        <v>43739</v>
      </c>
      <c r="F10760">
        <v>3.5</v>
      </c>
      <c r="G10760">
        <v>3</v>
      </c>
      <c r="I10760">
        <v>15</v>
      </c>
      <c r="J10760">
        <v>21</v>
      </c>
      <c r="L10760">
        <v>18</v>
      </c>
      <c r="N10760">
        <v>12</v>
      </c>
      <c r="P10760">
        <v>1</v>
      </c>
      <c r="Q10760">
        <v>4</v>
      </c>
      <c r="S10760">
        <v>3</v>
      </c>
    </row>
    <row r="10761" spans="1:19" x14ac:dyDescent="0.3">
      <c r="A10761" t="s">
        <v>21475</v>
      </c>
      <c r="B10761" s="171" t="s">
        <v>21476</v>
      </c>
      <c r="C10761" s="171" t="s">
        <v>206</v>
      </c>
      <c r="D10761" s="171" t="s">
        <v>80</v>
      </c>
      <c r="E10761" s="11">
        <v>43739</v>
      </c>
      <c r="F10761">
        <v>3</v>
      </c>
      <c r="G10761">
        <v>2</v>
      </c>
      <c r="I10761">
        <v>12</v>
      </c>
      <c r="J10761">
        <v>17</v>
      </c>
      <c r="L10761">
        <v>11</v>
      </c>
      <c r="N10761">
        <v>6</v>
      </c>
      <c r="P10761">
        <v>0</v>
      </c>
      <c r="Q10761">
        <v>0</v>
      </c>
      <c r="S10761">
        <v>6</v>
      </c>
    </row>
    <row r="10762" spans="1:19" x14ac:dyDescent="0.3">
      <c r="A10762" t="s">
        <v>21477</v>
      </c>
      <c r="B10762" s="171" t="s">
        <v>21478</v>
      </c>
      <c r="C10762" s="171" t="s">
        <v>176</v>
      </c>
      <c r="D10762" s="171" t="s">
        <v>15341</v>
      </c>
      <c r="E10762" s="11">
        <v>43739</v>
      </c>
      <c r="F10762">
        <v>1.5</v>
      </c>
      <c r="G10762">
        <v>1.5</v>
      </c>
      <c r="I10762">
        <v>8</v>
      </c>
      <c r="J10762">
        <v>7</v>
      </c>
      <c r="L10762">
        <v>8</v>
      </c>
      <c r="N10762">
        <v>8</v>
      </c>
      <c r="P10762">
        <v>0</v>
      </c>
      <c r="Q10762">
        <v>1</v>
      </c>
      <c r="S10762">
        <v>0</v>
      </c>
    </row>
    <row r="10763" spans="1:19" x14ac:dyDescent="0.3">
      <c r="A10763" t="s">
        <v>21479</v>
      </c>
      <c r="B10763" s="171" t="s">
        <v>21480</v>
      </c>
      <c r="C10763" s="171" t="s">
        <v>206</v>
      </c>
      <c r="D10763" s="171" t="s">
        <v>15341</v>
      </c>
      <c r="E10763" s="11">
        <v>43739</v>
      </c>
      <c r="F10763">
        <v>0</v>
      </c>
      <c r="G10763">
        <v>0</v>
      </c>
      <c r="I10763">
        <v>0</v>
      </c>
      <c r="J10763">
        <v>0</v>
      </c>
      <c r="L10763">
        <v>0</v>
      </c>
      <c r="N10763">
        <v>0</v>
      </c>
      <c r="P10763">
        <v>0</v>
      </c>
      <c r="Q10763">
        <v>0</v>
      </c>
      <c r="S10763">
        <v>0</v>
      </c>
    </row>
    <row r="10764" spans="1:19" x14ac:dyDescent="0.3">
      <c r="A10764" t="s">
        <v>21481</v>
      </c>
      <c r="B10764" s="171" t="s">
        <v>21482</v>
      </c>
      <c r="C10764" s="171" t="s">
        <v>16544</v>
      </c>
      <c r="D10764" s="171" t="s">
        <v>15341</v>
      </c>
      <c r="E10764" s="11">
        <v>43739</v>
      </c>
      <c r="F10764">
        <v>2.5</v>
      </c>
      <c r="G10764">
        <v>2</v>
      </c>
      <c r="I10764">
        <v>6</v>
      </c>
      <c r="J10764">
        <v>14</v>
      </c>
      <c r="L10764">
        <v>11</v>
      </c>
      <c r="N10764">
        <v>3</v>
      </c>
      <c r="P10764">
        <v>0</v>
      </c>
      <c r="Q10764">
        <v>1</v>
      </c>
      <c r="S10764">
        <v>3</v>
      </c>
    </row>
    <row r="10765" spans="1:19" x14ac:dyDescent="0.3">
      <c r="A10765" t="s">
        <v>21483</v>
      </c>
      <c r="B10765" s="171" t="s">
        <v>21484</v>
      </c>
      <c r="C10765" s="171" t="s">
        <v>113</v>
      </c>
      <c r="D10765" s="171" t="s">
        <v>80</v>
      </c>
      <c r="E10765" s="11">
        <v>43739</v>
      </c>
      <c r="F10765">
        <v>3.5</v>
      </c>
      <c r="G10765">
        <v>3.5</v>
      </c>
      <c r="I10765">
        <v>6</v>
      </c>
      <c r="J10765">
        <v>20</v>
      </c>
      <c r="L10765">
        <v>20</v>
      </c>
      <c r="N10765">
        <v>6</v>
      </c>
      <c r="P10765">
        <v>3</v>
      </c>
      <c r="Q10765">
        <v>6</v>
      </c>
      <c r="S10765">
        <v>0</v>
      </c>
    </row>
    <row r="10766" spans="1:19" x14ac:dyDescent="0.3">
      <c r="A10766" t="s">
        <v>21485</v>
      </c>
      <c r="B10766" s="171" t="s">
        <v>21486</v>
      </c>
      <c r="C10766" s="171" t="s">
        <v>131</v>
      </c>
      <c r="D10766" s="171" t="s">
        <v>80</v>
      </c>
      <c r="E10766" s="11">
        <v>43739</v>
      </c>
      <c r="F10766">
        <v>0</v>
      </c>
      <c r="G10766">
        <v>0</v>
      </c>
      <c r="I10766">
        <v>0</v>
      </c>
      <c r="J10766">
        <v>0</v>
      </c>
      <c r="L10766">
        <v>0</v>
      </c>
      <c r="N10766">
        <v>0</v>
      </c>
      <c r="P10766">
        <v>0</v>
      </c>
      <c r="Q10766">
        <v>0</v>
      </c>
      <c r="S10766">
        <v>0</v>
      </c>
    </row>
    <row r="10767" spans="1:19" x14ac:dyDescent="0.3">
      <c r="A10767" t="s">
        <v>21487</v>
      </c>
      <c r="B10767" s="171" t="s">
        <v>21488</v>
      </c>
      <c r="C10767" s="171" t="s">
        <v>14843</v>
      </c>
      <c r="D10767" s="171" t="s">
        <v>80</v>
      </c>
      <c r="E10767" s="11">
        <v>43739</v>
      </c>
      <c r="F10767">
        <v>0</v>
      </c>
      <c r="G10767">
        <v>0</v>
      </c>
      <c r="I10767">
        <v>0</v>
      </c>
      <c r="J10767">
        <v>0</v>
      </c>
      <c r="L10767">
        <v>0</v>
      </c>
      <c r="N10767">
        <v>0</v>
      </c>
      <c r="P10767">
        <v>0</v>
      </c>
      <c r="Q10767">
        <v>0</v>
      </c>
      <c r="S10767">
        <v>0</v>
      </c>
    </row>
    <row r="10768" spans="1:19" x14ac:dyDescent="0.3">
      <c r="A10768" t="s">
        <v>21489</v>
      </c>
      <c r="B10768" s="171" t="s">
        <v>21490</v>
      </c>
      <c r="C10768" s="171" t="s">
        <v>155</v>
      </c>
      <c r="D10768" s="171" t="s">
        <v>80</v>
      </c>
      <c r="E10768" s="11">
        <v>43739</v>
      </c>
      <c r="F10768">
        <v>2</v>
      </c>
      <c r="G10768">
        <v>1.5</v>
      </c>
      <c r="I10768">
        <v>0</v>
      </c>
      <c r="J10768">
        <v>11</v>
      </c>
      <c r="L10768">
        <v>9</v>
      </c>
      <c r="N10768">
        <v>0</v>
      </c>
      <c r="P10768">
        <v>0</v>
      </c>
      <c r="Q10768">
        <v>0</v>
      </c>
      <c r="S10768">
        <v>0</v>
      </c>
    </row>
    <row r="10769" spans="1:19" x14ac:dyDescent="0.3">
      <c r="A10769" t="s">
        <v>21491</v>
      </c>
      <c r="B10769" s="171" t="s">
        <v>21492</v>
      </c>
      <c r="C10769" s="171" t="s">
        <v>16232</v>
      </c>
      <c r="D10769" s="171" t="s">
        <v>80</v>
      </c>
      <c r="E10769" s="11">
        <v>43739</v>
      </c>
      <c r="F10769">
        <v>2.5</v>
      </c>
      <c r="G10769">
        <v>4</v>
      </c>
      <c r="I10769">
        <v>6</v>
      </c>
      <c r="J10769">
        <v>14</v>
      </c>
      <c r="L10769">
        <v>23</v>
      </c>
      <c r="N10769">
        <v>5</v>
      </c>
      <c r="P10769">
        <v>0</v>
      </c>
      <c r="Q10769">
        <v>1</v>
      </c>
      <c r="S10769">
        <v>1</v>
      </c>
    </row>
    <row r="10770" spans="1:19" x14ac:dyDescent="0.3">
      <c r="A10770" t="s">
        <v>21493</v>
      </c>
      <c r="B10770" s="171" t="s">
        <v>21494</v>
      </c>
      <c r="C10770" s="171" t="s">
        <v>16557</v>
      </c>
      <c r="D10770" s="171" t="s">
        <v>80</v>
      </c>
      <c r="E10770" s="11">
        <v>43739</v>
      </c>
      <c r="F10770">
        <v>2</v>
      </c>
      <c r="G10770">
        <v>2</v>
      </c>
      <c r="I10770">
        <v>0</v>
      </c>
      <c r="J10770">
        <v>11</v>
      </c>
      <c r="L10770">
        <v>11</v>
      </c>
      <c r="N10770">
        <v>0</v>
      </c>
      <c r="P10770">
        <v>0</v>
      </c>
      <c r="Q10770">
        <v>1</v>
      </c>
      <c r="S10770">
        <v>0</v>
      </c>
    </row>
    <row r="10771" spans="1:19" x14ac:dyDescent="0.3">
      <c r="A10771" t="s">
        <v>21495</v>
      </c>
      <c r="B10771" s="171" t="s">
        <v>21496</v>
      </c>
      <c r="C10771" s="171" t="s">
        <v>188</v>
      </c>
      <c r="D10771" s="171" t="s">
        <v>80</v>
      </c>
      <c r="E10771" s="11">
        <v>43739</v>
      </c>
      <c r="F10771">
        <v>6</v>
      </c>
      <c r="G10771">
        <v>6.5</v>
      </c>
      <c r="I10771">
        <v>19</v>
      </c>
      <c r="J10771">
        <v>35</v>
      </c>
      <c r="L10771">
        <v>37</v>
      </c>
      <c r="N10771">
        <v>19</v>
      </c>
      <c r="P10771">
        <v>0</v>
      </c>
      <c r="Q10771">
        <v>0</v>
      </c>
      <c r="S10771">
        <v>0</v>
      </c>
    </row>
    <row r="10772" spans="1:19" x14ac:dyDescent="0.3">
      <c r="A10772" t="s">
        <v>21497</v>
      </c>
      <c r="B10772" s="171" t="s">
        <v>21498</v>
      </c>
      <c r="C10772" s="171" t="s">
        <v>227</v>
      </c>
      <c r="D10772" s="171" t="s">
        <v>80</v>
      </c>
      <c r="E10772" s="11">
        <v>43739</v>
      </c>
      <c r="F10772">
        <v>0</v>
      </c>
      <c r="G10772">
        <v>0</v>
      </c>
      <c r="I10772">
        <v>0</v>
      </c>
      <c r="J10772">
        <v>0</v>
      </c>
      <c r="L10772">
        <v>0</v>
      </c>
      <c r="N10772">
        <v>0</v>
      </c>
      <c r="P10772">
        <v>0</v>
      </c>
      <c r="Q10772">
        <v>0</v>
      </c>
      <c r="S10772">
        <v>0</v>
      </c>
    </row>
    <row r="10773" spans="1:19" x14ac:dyDescent="0.3">
      <c r="A10773" t="s">
        <v>21499</v>
      </c>
      <c r="B10773" s="171" t="s">
        <v>21500</v>
      </c>
      <c r="C10773" s="171" t="s">
        <v>116</v>
      </c>
      <c r="D10773" s="171" t="s">
        <v>80</v>
      </c>
      <c r="E10773" s="11">
        <v>43739</v>
      </c>
      <c r="F10773">
        <v>13.5</v>
      </c>
      <c r="G10773">
        <v>15.5</v>
      </c>
      <c r="I10773">
        <v>92</v>
      </c>
      <c r="J10773">
        <v>150</v>
      </c>
      <c r="L10773">
        <v>172</v>
      </c>
      <c r="N10773">
        <v>91</v>
      </c>
      <c r="P10773">
        <v>1</v>
      </c>
      <c r="Q10773">
        <v>4</v>
      </c>
      <c r="S10773">
        <v>1</v>
      </c>
    </row>
    <row r="10774" spans="1:19" x14ac:dyDescent="0.3">
      <c r="A10774" t="s">
        <v>21501</v>
      </c>
      <c r="B10774" s="171" t="s">
        <v>21502</v>
      </c>
      <c r="C10774" s="171" t="s">
        <v>9862</v>
      </c>
      <c r="D10774" s="171" t="s">
        <v>80</v>
      </c>
      <c r="E10774" s="11">
        <v>43739</v>
      </c>
      <c r="F10774">
        <v>0</v>
      </c>
      <c r="G10774">
        <v>0</v>
      </c>
      <c r="I10774">
        <v>0</v>
      </c>
      <c r="J10774">
        <v>0</v>
      </c>
      <c r="L10774">
        <v>0</v>
      </c>
      <c r="N10774">
        <v>0</v>
      </c>
      <c r="P10774">
        <v>0</v>
      </c>
      <c r="Q10774">
        <v>0</v>
      </c>
      <c r="S10774">
        <v>0</v>
      </c>
    </row>
    <row r="10775" spans="1:19" x14ac:dyDescent="0.3">
      <c r="A10775" t="s">
        <v>21503</v>
      </c>
      <c r="B10775" s="171" t="s">
        <v>21504</v>
      </c>
      <c r="C10775" s="171" t="s">
        <v>140</v>
      </c>
      <c r="D10775" s="171" t="s">
        <v>80</v>
      </c>
      <c r="E10775" s="11">
        <v>43739</v>
      </c>
      <c r="F10775">
        <v>6</v>
      </c>
      <c r="G10775">
        <v>5</v>
      </c>
      <c r="I10775">
        <v>30</v>
      </c>
      <c r="J10775">
        <v>66</v>
      </c>
      <c r="L10775">
        <v>55</v>
      </c>
      <c r="N10775">
        <v>30</v>
      </c>
      <c r="P10775">
        <v>0</v>
      </c>
      <c r="Q10775">
        <v>0</v>
      </c>
      <c r="S10775">
        <v>0</v>
      </c>
    </row>
    <row r="10776" spans="1:19" x14ac:dyDescent="0.3">
      <c r="A10776" t="s">
        <v>21505</v>
      </c>
      <c r="B10776" s="171" t="s">
        <v>21506</v>
      </c>
      <c r="C10776" s="171" t="s">
        <v>8590</v>
      </c>
      <c r="D10776" s="171" t="s">
        <v>80</v>
      </c>
      <c r="E10776" s="11">
        <v>43739</v>
      </c>
      <c r="F10776">
        <v>0</v>
      </c>
      <c r="G10776">
        <v>0</v>
      </c>
      <c r="I10776">
        <v>0</v>
      </c>
      <c r="J10776">
        <v>0</v>
      </c>
      <c r="L10776">
        <v>0</v>
      </c>
      <c r="N10776">
        <v>0</v>
      </c>
      <c r="P10776">
        <v>0</v>
      </c>
      <c r="Q10776">
        <v>0</v>
      </c>
      <c r="S10776">
        <v>0</v>
      </c>
    </row>
    <row r="10777" spans="1:19" x14ac:dyDescent="0.3">
      <c r="A10777" t="s">
        <v>21507</v>
      </c>
      <c r="B10777" s="171" t="s">
        <v>21508</v>
      </c>
      <c r="C10777" s="171" t="s">
        <v>170</v>
      </c>
      <c r="D10777" s="171" t="s">
        <v>80</v>
      </c>
      <c r="E10777" s="11">
        <v>43739</v>
      </c>
      <c r="F10777">
        <v>4</v>
      </c>
      <c r="G10777">
        <v>4</v>
      </c>
      <c r="I10777">
        <v>13</v>
      </c>
      <c r="J10777">
        <v>44</v>
      </c>
      <c r="L10777">
        <v>44</v>
      </c>
      <c r="N10777">
        <v>13</v>
      </c>
      <c r="P10777">
        <v>0</v>
      </c>
      <c r="Q10777">
        <v>0</v>
      </c>
      <c r="S10777">
        <v>0</v>
      </c>
    </row>
    <row r="10778" spans="1:19" x14ac:dyDescent="0.3">
      <c r="A10778" t="s">
        <v>21509</v>
      </c>
      <c r="B10778" s="171" t="s">
        <v>21510</v>
      </c>
      <c r="C10778" s="171" t="s">
        <v>182</v>
      </c>
      <c r="D10778" s="171" t="s">
        <v>80</v>
      </c>
      <c r="E10778" s="11">
        <v>43739</v>
      </c>
      <c r="F10778">
        <v>12</v>
      </c>
      <c r="G10778">
        <v>11.5</v>
      </c>
      <c r="I10778">
        <v>131</v>
      </c>
      <c r="J10778">
        <v>135</v>
      </c>
      <c r="L10778">
        <v>128</v>
      </c>
      <c r="N10778">
        <v>120</v>
      </c>
      <c r="P10778">
        <v>0</v>
      </c>
      <c r="Q10778">
        <v>15</v>
      </c>
      <c r="S10778">
        <v>11</v>
      </c>
    </row>
    <row r="10779" spans="1:19" x14ac:dyDescent="0.3">
      <c r="A10779" t="s">
        <v>21511</v>
      </c>
      <c r="B10779" s="171" t="s">
        <v>21512</v>
      </c>
      <c r="C10779" s="171" t="s">
        <v>197</v>
      </c>
      <c r="D10779" s="171" t="s">
        <v>80</v>
      </c>
      <c r="E10779" s="11">
        <v>43739</v>
      </c>
      <c r="F10779">
        <v>10</v>
      </c>
      <c r="G10779">
        <v>9.5</v>
      </c>
      <c r="I10779">
        <v>57</v>
      </c>
      <c r="J10779">
        <v>97</v>
      </c>
      <c r="L10779">
        <v>95</v>
      </c>
      <c r="N10779">
        <v>44</v>
      </c>
      <c r="P10779">
        <v>11</v>
      </c>
      <c r="Q10779">
        <v>13</v>
      </c>
      <c r="S10779">
        <v>13</v>
      </c>
    </row>
    <row r="10780" spans="1:19" x14ac:dyDescent="0.3">
      <c r="A10780" t="s">
        <v>21513</v>
      </c>
      <c r="B10780" s="171" t="s">
        <v>21514</v>
      </c>
      <c r="C10780" s="171" t="s">
        <v>218</v>
      </c>
      <c r="D10780" s="171" t="s">
        <v>80</v>
      </c>
      <c r="E10780" s="11">
        <v>43739</v>
      </c>
      <c r="F10780">
        <v>0</v>
      </c>
      <c r="G10780">
        <v>0</v>
      </c>
      <c r="I10780">
        <v>0</v>
      </c>
      <c r="J10780">
        <v>0</v>
      </c>
      <c r="L10780">
        <v>0</v>
      </c>
      <c r="N10780">
        <v>0</v>
      </c>
      <c r="P10780">
        <v>0</v>
      </c>
      <c r="Q10780">
        <v>0</v>
      </c>
      <c r="S10780">
        <v>0</v>
      </c>
    </row>
    <row r="10781" spans="1:19" x14ac:dyDescent="0.3">
      <c r="A10781" t="s">
        <v>21515</v>
      </c>
      <c r="B10781" s="171" t="s">
        <v>21516</v>
      </c>
      <c r="C10781" s="171" t="s">
        <v>230</v>
      </c>
      <c r="D10781" s="171" t="s">
        <v>80</v>
      </c>
      <c r="E10781" s="11">
        <v>43739</v>
      </c>
      <c r="F10781">
        <v>0</v>
      </c>
      <c r="G10781">
        <v>0</v>
      </c>
      <c r="I10781">
        <v>0</v>
      </c>
      <c r="J10781">
        <v>0</v>
      </c>
      <c r="L10781">
        <v>0</v>
      </c>
      <c r="N10781">
        <v>0</v>
      </c>
      <c r="P10781">
        <v>0</v>
      </c>
      <c r="Q10781">
        <v>0</v>
      </c>
      <c r="S10781">
        <v>0</v>
      </c>
    </row>
    <row r="10782" spans="1:19" x14ac:dyDescent="0.3">
      <c r="A10782" t="s">
        <v>21517</v>
      </c>
      <c r="B10782" s="171" t="s">
        <v>21518</v>
      </c>
      <c r="C10782" s="171" t="s">
        <v>8193</v>
      </c>
      <c r="D10782" s="171" t="s">
        <v>80</v>
      </c>
      <c r="E10782" s="11">
        <v>43739</v>
      </c>
      <c r="F10782">
        <v>2.5</v>
      </c>
      <c r="G10782">
        <v>3</v>
      </c>
      <c r="I10782">
        <v>28</v>
      </c>
      <c r="J10782">
        <v>29</v>
      </c>
      <c r="L10782">
        <v>36</v>
      </c>
      <c r="N10782">
        <v>26</v>
      </c>
      <c r="P10782">
        <v>0</v>
      </c>
      <c r="Q10782">
        <v>1</v>
      </c>
      <c r="S10782">
        <v>2</v>
      </c>
    </row>
    <row r="10783" spans="1:19" x14ac:dyDescent="0.3">
      <c r="A10783" t="s">
        <v>21519</v>
      </c>
      <c r="B10783" s="171" t="s">
        <v>21520</v>
      </c>
      <c r="C10783" s="171" t="s">
        <v>10522</v>
      </c>
      <c r="D10783" s="171" t="s">
        <v>80</v>
      </c>
      <c r="E10783" s="11">
        <v>43739</v>
      </c>
      <c r="F10783">
        <v>0</v>
      </c>
      <c r="G10783">
        <v>0</v>
      </c>
      <c r="I10783">
        <v>0</v>
      </c>
      <c r="J10783">
        <v>0</v>
      </c>
      <c r="L10783">
        <v>0</v>
      </c>
      <c r="N10783">
        <v>0</v>
      </c>
      <c r="P10783">
        <v>0</v>
      </c>
      <c r="Q10783">
        <v>0</v>
      </c>
      <c r="S10783">
        <v>0</v>
      </c>
    </row>
    <row r="10784" spans="1:19" x14ac:dyDescent="0.3">
      <c r="A10784" t="s">
        <v>21521</v>
      </c>
      <c r="B10784" s="171" t="s">
        <v>21522</v>
      </c>
      <c r="C10784" s="171" t="s">
        <v>10525</v>
      </c>
      <c r="D10784" s="171" t="s">
        <v>80</v>
      </c>
      <c r="E10784" s="11">
        <v>43739</v>
      </c>
      <c r="F10784">
        <v>0</v>
      </c>
      <c r="G10784">
        <v>0</v>
      </c>
      <c r="I10784">
        <v>0</v>
      </c>
      <c r="J10784">
        <v>0</v>
      </c>
      <c r="L10784">
        <v>0</v>
      </c>
      <c r="N10784">
        <v>0</v>
      </c>
      <c r="P10784">
        <v>0</v>
      </c>
      <c r="Q10784">
        <v>0</v>
      </c>
      <c r="S10784">
        <v>0</v>
      </c>
    </row>
    <row r="10785" spans="1:19" x14ac:dyDescent="0.3">
      <c r="A10785" t="s">
        <v>21523</v>
      </c>
      <c r="B10785" s="171" t="s">
        <v>21524</v>
      </c>
      <c r="C10785" s="171" t="s">
        <v>10528</v>
      </c>
      <c r="D10785" s="171" t="s">
        <v>80</v>
      </c>
      <c r="E10785" s="11">
        <v>43739</v>
      </c>
      <c r="F10785">
        <v>0</v>
      </c>
      <c r="G10785">
        <v>0</v>
      </c>
      <c r="I10785">
        <v>0</v>
      </c>
      <c r="J10785">
        <v>0</v>
      </c>
      <c r="L10785">
        <v>0</v>
      </c>
      <c r="N10785">
        <v>0</v>
      </c>
      <c r="P10785">
        <v>0</v>
      </c>
      <c r="Q10785">
        <v>0</v>
      </c>
      <c r="S10785">
        <v>0</v>
      </c>
    </row>
    <row r="10786" spans="1:19" x14ac:dyDescent="0.3">
      <c r="A10786" t="s">
        <v>21525</v>
      </c>
      <c r="B10786" s="171" t="s">
        <v>21526</v>
      </c>
      <c r="C10786" s="171" t="s">
        <v>10531</v>
      </c>
      <c r="D10786" s="171" t="s">
        <v>80</v>
      </c>
      <c r="E10786" s="11">
        <v>43739</v>
      </c>
      <c r="F10786">
        <v>0</v>
      </c>
      <c r="G10786">
        <v>0</v>
      </c>
      <c r="I10786">
        <v>0</v>
      </c>
      <c r="J10786">
        <v>0</v>
      </c>
      <c r="L10786">
        <v>0</v>
      </c>
      <c r="N10786">
        <v>0</v>
      </c>
      <c r="P10786">
        <v>0</v>
      </c>
      <c r="Q10786">
        <v>0</v>
      </c>
      <c r="S10786">
        <v>0</v>
      </c>
    </row>
    <row r="10787" spans="1:19" x14ac:dyDescent="0.3">
      <c r="A10787" t="s">
        <v>21527</v>
      </c>
      <c r="B10787" s="171" t="s">
        <v>21528</v>
      </c>
      <c r="C10787" s="171" t="s">
        <v>14880</v>
      </c>
      <c r="D10787" s="171" t="s">
        <v>80</v>
      </c>
      <c r="E10787" s="11">
        <v>43739</v>
      </c>
      <c r="F10787">
        <v>0</v>
      </c>
      <c r="G10787">
        <v>0</v>
      </c>
      <c r="I10787">
        <v>0</v>
      </c>
      <c r="J10787">
        <v>0</v>
      </c>
      <c r="L10787">
        <v>0</v>
      </c>
      <c r="N10787">
        <v>0</v>
      </c>
      <c r="P10787">
        <v>0</v>
      </c>
      <c r="Q10787">
        <v>0</v>
      </c>
      <c r="S10787">
        <v>0</v>
      </c>
    </row>
    <row r="10788" spans="1:19" x14ac:dyDescent="0.3">
      <c r="A10788" t="s">
        <v>21529</v>
      </c>
      <c r="B10788" s="171" t="s">
        <v>21530</v>
      </c>
      <c r="C10788" s="171" t="s">
        <v>10534</v>
      </c>
      <c r="D10788" s="171" t="s">
        <v>80</v>
      </c>
      <c r="E10788" s="11">
        <v>43739</v>
      </c>
      <c r="F10788">
        <v>1.5</v>
      </c>
      <c r="G10788">
        <v>1.5</v>
      </c>
      <c r="I10788">
        <v>9</v>
      </c>
      <c r="J10788">
        <v>9</v>
      </c>
      <c r="L10788">
        <v>9</v>
      </c>
      <c r="N10788">
        <v>9</v>
      </c>
      <c r="P10788">
        <v>0</v>
      </c>
      <c r="Q10788">
        <v>0</v>
      </c>
      <c r="S10788">
        <v>0</v>
      </c>
    </row>
    <row r="10789" spans="1:19" x14ac:dyDescent="0.3">
      <c r="A10789" t="s">
        <v>21531</v>
      </c>
      <c r="B10789" s="171" t="s">
        <v>21532</v>
      </c>
      <c r="C10789" s="171" t="s">
        <v>10537</v>
      </c>
      <c r="D10789" s="171" t="s">
        <v>80</v>
      </c>
      <c r="E10789" s="11">
        <v>43739</v>
      </c>
      <c r="F10789">
        <v>2</v>
      </c>
      <c r="G10789">
        <v>1</v>
      </c>
      <c r="I10789">
        <v>5</v>
      </c>
      <c r="J10789">
        <v>11</v>
      </c>
      <c r="L10789">
        <v>6</v>
      </c>
      <c r="N10789">
        <v>5</v>
      </c>
      <c r="P10789">
        <v>0</v>
      </c>
      <c r="Q10789">
        <v>0</v>
      </c>
      <c r="S10789">
        <v>0</v>
      </c>
    </row>
    <row r="10790" spans="1:19" x14ac:dyDescent="0.3">
      <c r="A10790" t="s">
        <v>21533</v>
      </c>
      <c r="B10790" s="171" t="s">
        <v>21534</v>
      </c>
      <c r="C10790" s="171" t="s">
        <v>119</v>
      </c>
      <c r="D10790" s="171" t="s">
        <v>4</v>
      </c>
      <c r="E10790" s="11">
        <v>43739</v>
      </c>
      <c r="F10790">
        <v>0</v>
      </c>
      <c r="G10790">
        <v>0</v>
      </c>
      <c r="I10790">
        <v>0</v>
      </c>
      <c r="J10790">
        <v>0</v>
      </c>
      <c r="L10790">
        <v>0</v>
      </c>
      <c r="N10790">
        <v>0</v>
      </c>
      <c r="P10790">
        <v>0</v>
      </c>
      <c r="Q10790">
        <v>0</v>
      </c>
      <c r="S10790">
        <v>0</v>
      </c>
    </row>
    <row r="10791" spans="1:19" x14ac:dyDescent="0.3">
      <c r="A10791" t="s">
        <v>21535</v>
      </c>
      <c r="B10791" s="171" t="s">
        <v>21536</v>
      </c>
      <c r="C10791" s="171" t="s">
        <v>143</v>
      </c>
      <c r="D10791" s="171" t="s">
        <v>4</v>
      </c>
      <c r="E10791" s="11">
        <v>43739</v>
      </c>
      <c r="F10791">
        <v>0</v>
      </c>
      <c r="G10791">
        <v>0</v>
      </c>
      <c r="I10791">
        <v>0</v>
      </c>
      <c r="J10791">
        <v>0</v>
      </c>
      <c r="L10791">
        <v>0</v>
      </c>
      <c r="N10791">
        <v>0</v>
      </c>
      <c r="P10791">
        <v>0</v>
      </c>
      <c r="Q10791">
        <v>0</v>
      </c>
      <c r="S10791">
        <v>0</v>
      </c>
    </row>
    <row r="10792" spans="1:19" x14ac:dyDescent="0.3">
      <c r="A10792" t="s">
        <v>21537</v>
      </c>
      <c r="B10792" s="171" t="s">
        <v>21538</v>
      </c>
      <c r="C10792" s="171" t="s">
        <v>158</v>
      </c>
      <c r="D10792" s="171" t="s">
        <v>4</v>
      </c>
      <c r="E10792" s="11">
        <v>43739</v>
      </c>
      <c r="F10792">
        <v>0</v>
      </c>
      <c r="G10792">
        <v>0</v>
      </c>
      <c r="I10792">
        <v>0</v>
      </c>
      <c r="J10792">
        <v>0</v>
      </c>
      <c r="L10792">
        <v>0</v>
      </c>
      <c r="N10792">
        <v>0</v>
      </c>
      <c r="P10792">
        <v>0</v>
      </c>
      <c r="Q10792">
        <v>0</v>
      </c>
      <c r="S10792">
        <v>0</v>
      </c>
    </row>
    <row r="10793" spans="1:19" x14ac:dyDescent="0.3">
      <c r="A10793" t="s">
        <v>21539</v>
      </c>
      <c r="B10793" s="171" t="s">
        <v>21540</v>
      </c>
      <c r="C10793" s="171" t="s">
        <v>209</v>
      </c>
      <c r="D10793" s="171" t="s">
        <v>4</v>
      </c>
      <c r="E10793" s="11">
        <v>43739</v>
      </c>
      <c r="F10793">
        <v>0</v>
      </c>
      <c r="G10793">
        <v>0</v>
      </c>
      <c r="I10793">
        <v>0</v>
      </c>
      <c r="J10793">
        <v>0</v>
      </c>
      <c r="L10793">
        <v>0</v>
      </c>
      <c r="N10793">
        <v>0</v>
      </c>
      <c r="P10793">
        <v>0</v>
      </c>
      <c r="Q10793">
        <v>0</v>
      </c>
      <c r="S10793">
        <v>0</v>
      </c>
    </row>
    <row r="10794" spans="1:19" x14ac:dyDescent="0.3">
      <c r="A10794" t="s">
        <v>21541</v>
      </c>
      <c r="B10794" s="171" t="s">
        <v>21542</v>
      </c>
      <c r="C10794" s="171" t="s">
        <v>76</v>
      </c>
      <c r="D10794" s="171" t="s">
        <v>4</v>
      </c>
      <c r="E10794" s="11">
        <v>43739</v>
      </c>
      <c r="F10794">
        <v>0</v>
      </c>
      <c r="G10794">
        <v>0</v>
      </c>
      <c r="I10794">
        <v>0</v>
      </c>
      <c r="J10794">
        <v>0</v>
      </c>
      <c r="L10794">
        <v>0</v>
      </c>
      <c r="N10794">
        <v>0</v>
      </c>
      <c r="P10794">
        <v>0</v>
      </c>
      <c r="Q10794">
        <v>0</v>
      </c>
      <c r="S10794">
        <v>0</v>
      </c>
    </row>
    <row r="10795" spans="1:19" x14ac:dyDescent="0.3">
      <c r="A10795" t="s">
        <v>21543</v>
      </c>
      <c r="B10795" s="171" t="s">
        <v>21544</v>
      </c>
      <c r="C10795" s="171" t="s">
        <v>15344</v>
      </c>
      <c r="D10795" s="171" t="s">
        <v>4</v>
      </c>
      <c r="E10795" s="11">
        <v>43739</v>
      </c>
      <c r="F10795">
        <v>0</v>
      </c>
      <c r="G10795">
        <v>0</v>
      </c>
      <c r="I10795">
        <v>0</v>
      </c>
      <c r="J10795">
        <v>0</v>
      </c>
      <c r="L10795">
        <v>0</v>
      </c>
      <c r="N10795">
        <v>0</v>
      </c>
      <c r="P10795">
        <v>0</v>
      </c>
      <c r="Q10795">
        <v>0</v>
      </c>
      <c r="S10795">
        <v>0</v>
      </c>
    </row>
    <row r="10796" spans="1:19" x14ac:dyDescent="0.3">
      <c r="A10796" t="s">
        <v>21545</v>
      </c>
      <c r="B10796" s="171" t="s">
        <v>21546</v>
      </c>
      <c r="C10796" s="171" t="s">
        <v>18126</v>
      </c>
      <c r="D10796" s="171" t="s">
        <v>4</v>
      </c>
      <c r="E10796" s="11">
        <v>43739</v>
      </c>
      <c r="F10796">
        <v>0</v>
      </c>
      <c r="G10796">
        <v>0</v>
      </c>
      <c r="I10796">
        <v>0</v>
      </c>
      <c r="J10796">
        <v>0</v>
      </c>
      <c r="L10796">
        <v>0</v>
      </c>
      <c r="N10796">
        <v>0</v>
      </c>
      <c r="P10796">
        <v>0</v>
      </c>
      <c r="Q10796">
        <v>0</v>
      </c>
      <c r="S10796">
        <v>0</v>
      </c>
    </row>
    <row r="10797" spans="1:19" x14ac:dyDescent="0.3">
      <c r="A10797" t="s">
        <v>21547</v>
      </c>
      <c r="B10797" s="171" t="s">
        <v>21548</v>
      </c>
      <c r="C10797" s="171" t="s">
        <v>128</v>
      </c>
      <c r="D10797" s="171" t="s">
        <v>4</v>
      </c>
      <c r="E10797" s="11">
        <v>43739</v>
      </c>
      <c r="F10797">
        <v>0</v>
      </c>
      <c r="G10797">
        <v>0</v>
      </c>
      <c r="I10797">
        <v>0</v>
      </c>
      <c r="J10797">
        <v>0</v>
      </c>
      <c r="L10797">
        <v>0</v>
      </c>
      <c r="N10797">
        <v>0</v>
      </c>
      <c r="P10797">
        <v>0</v>
      </c>
      <c r="Q10797">
        <v>0</v>
      </c>
      <c r="S10797">
        <v>0</v>
      </c>
    </row>
    <row r="10798" spans="1:19" x14ac:dyDescent="0.3">
      <c r="A10798" t="s">
        <v>21549</v>
      </c>
      <c r="B10798" s="171" t="s">
        <v>21550</v>
      </c>
      <c r="C10798" s="171" t="s">
        <v>14824</v>
      </c>
      <c r="D10798" s="171" t="s">
        <v>4</v>
      </c>
      <c r="E10798" s="11">
        <v>43739</v>
      </c>
      <c r="F10798">
        <v>0</v>
      </c>
      <c r="G10798">
        <v>0</v>
      </c>
      <c r="I10798">
        <v>0</v>
      </c>
      <c r="J10798">
        <v>0</v>
      </c>
      <c r="L10798">
        <v>0</v>
      </c>
      <c r="N10798">
        <v>0</v>
      </c>
      <c r="P10798">
        <v>0</v>
      </c>
      <c r="Q10798">
        <v>0</v>
      </c>
      <c r="S10798">
        <v>0</v>
      </c>
    </row>
    <row r="10799" spans="1:19" x14ac:dyDescent="0.3">
      <c r="A10799" t="s">
        <v>21551</v>
      </c>
      <c r="B10799" s="171" t="s">
        <v>21552</v>
      </c>
      <c r="C10799" s="171" t="s">
        <v>152</v>
      </c>
      <c r="D10799" s="171" t="s">
        <v>4</v>
      </c>
      <c r="E10799" s="11">
        <v>43739</v>
      </c>
      <c r="F10799">
        <v>2</v>
      </c>
      <c r="G10799">
        <v>4</v>
      </c>
      <c r="I10799">
        <v>3</v>
      </c>
      <c r="J10799">
        <v>12</v>
      </c>
      <c r="L10799">
        <v>24</v>
      </c>
      <c r="N10799">
        <v>3</v>
      </c>
      <c r="P10799">
        <v>0</v>
      </c>
      <c r="Q10799">
        <v>2</v>
      </c>
      <c r="S10799">
        <v>0</v>
      </c>
    </row>
    <row r="10800" spans="1:19" x14ac:dyDescent="0.3">
      <c r="A10800" t="s">
        <v>21553</v>
      </c>
      <c r="B10800" s="171" t="s">
        <v>21554</v>
      </c>
      <c r="C10800" s="171" t="s">
        <v>194</v>
      </c>
      <c r="D10800" s="171" t="s">
        <v>4</v>
      </c>
      <c r="E10800" s="11">
        <v>43739</v>
      </c>
      <c r="F10800">
        <v>6</v>
      </c>
      <c r="G10800">
        <v>6</v>
      </c>
      <c r="I10800">
        <v>34</v>
      </c>
      <c r="J10800">
        <v>36</v>
      </c>
      <c r="L10800">
        <v>36</v>
      </c>
      <c r="N10800">
        <v>21</v>
      </c>
      <c r="P10800">
        <v>8</v>
      </c>
      <c r="Q10800">
        <v>9</v>
      </c>
      <c r="S10800">
        <v>13</v>
      </c>
    </row>
    <row r="10801" spans="1:19" x14ac:dyDescent="0.3">
      <c r="A10801" t="s">
        <v>21555</v>
      </c>
      <c r="B10801" s="171" t="s">
        <v>21556</v>
      </c>
      <c r="C10801" s="171" t="s">
        <v>18137</v>
      </c>
      <c r="D10801" s="171" t="s">
        <v>4</v>
      </c>
      <c r="E10801" s="11">
        <v>43739</v>
      </c>
      <c r="F10801">
        <v>3</v>
      </c>
      <c r="G10801">
        <v>3</v>
      </c>
      <c r="I10801">
        <v>7</v>
      </c>
      <c r="J10801">
        <v>12</v>
      </c>
      <c r="L10801">
        <v>15</v>
      </c>
      <c r="N10801">
        <v>4</v>
      </c>
      <c r="P10801">
        <v>3</v>
      </c>
      <c r="Q10801">
        <v>3</v>
      </c>
      <c r="S10801">
        <v>3</v>
      </c>
    </row>
    <row r="10802" spans="1:19" x14ac:dyDescent="0.3">
      <c r="A10802" t="s">
        <v>21557</v>
      </c>
      <c r="B10802" s="171" t="s">
        <v>21558</v>
      </c>
      <c r="C10802" s="171" t="s">
        <v>18140</v>
      </c>
      <c r="D10802" s="171" t="s">
        <v>4</v>
      </c>
      <c r="E10802" s="11">
        <v>43739</v>
      </c>
      <c r="F10802">
        <v>3</v>
      </c>
      <c r="G10802">
        <v>3</v>
      </c>
      <c r="I10802">
        <v>8</v>
      </c>
      <c r="J10802">
        <v>12</v>
      </c>
      <c r="L10802">
        <v>15</v>
      </c>
      <c r="N10802">
        <v>8</v>
      </c>
      <c r="P10802">
        <v>0</v>
      </c>
      <c r="Q10802">
        <v>0</v>
      </c>
      <c r="S10802">
        <v>0</v>
      </c>
    </row>
    <row r="10803" spans="1:19" x14ac:dyDescent="0.3">
      <c r="A10803" t="s">
        <v>21559</v>
      </c>
      <c r="B10803" s="171" t="s">
        <v>21560</v>
      </c>
      <c r="C10803" s="171" t="s">
        <v>236</v>
      </c>
      <c r="D10803" s="171" t="s">
        <v>4</v>
      </c>
      <c r="E10803" s="11">
        <v>43739</v>
      </c>
      <c r="F10803">
        <v>0</v>
      </c>
      <c r="G10803">
        <v>0</v>
      </c>
      <c r="I10803">
        <v>0</v>
      </c>
      <c r="J10803">
        <v>0</v>
      </c>
      <c r="L10803">
        <v>0</v>
      </c>
      <c r="N10803">
        <v>0</v>
      </c>
      <c r="P10803">
        <v>0</v>
      </c>
      <c r="Q10803">
        <v>0</v>
      </c>
      <c r="S10803">
        <v>0</v>
      </c>
    </row>
    <row r="10804" spans="1:19" x14ac:dyDescent="0.3">
      <c r="A10804" t="s">
        <v>21561</v>
      </c>
      <c r="B10804" s="171" t="s">
        <v>21562</v>
      </c>
      <c r="C10804" s="171" t="s">
        <v>239</v>
      </c>
      <c r="D10804" s="171" t="s">
        <v>4</v>
      </c>
      <c r="E10804" s="11">
        <v>43739</v>
      </c>
      <c r="F10804">
        <v>0</v>
      </c>
      <c r="G10804">
        <v>0</v>
      </c>
      <c r="I10804">
        <v>0</v>
      </c>
      <c r="J10804">
        <v>0</v>
      </c>
      <c r="L10804">
        <v>0</v>
      </c>
      <c r="N10804">
        <v>0</v>
      </c>
      <c r="P10804">
        <v>0</v>
      </c>
      <c r="Q10804">
        <v>0</v>
      </c>
      <c r="S10804">
        <v>0</v>
      </c>
    </row>
    <row r="10805" spans="1:19" x14ac:dyDescent="0.3">
      <c r="A10805" t="s">
        <v>21563</v>
      </c>
      <c r="B10805" s="171" t="s">
        <v>21564</v>
      </c>
      <c r="C10805" s="171" t="s">
        <v>113</v>
      </c>
      <c r="D10805" s="171" t="s">
        <v>4</v>
      </c>
      <c r="E10805" s="11">
        <v>43739</v>
      </c>
      <c r="F10805">
        <v>3.5</v>
      </c>
      <c r="G10805">
        <v>3.5</v>
      </c>
      <c r="I10805">
        <v>6</v>
      </c>
      <c r="J10805">
        <v>20</v>
      </c>
      <c r="L10805">
        <v>20</v>
      </c>
      <c r="N10805">
        <v>6</v>
      </c>
      <c r="P10805">
        <v>3</v>
      </c>
      <c r="Q10805">
        <v>6</v>
      </c>
      <c r="S10805">
        <v>0</v>
      </c>
    </row>
    <row r="10806" spans="1:19" x14ac:dyDescent="0.3">
      <c r="A10806" t="s">
        <v>21565</v>
      </c>
      <c r="B10806" s="171" t="s">
        <v>21566</v>
      </c>
      <c r="C10806" s="171" t="s">
        <v>131</v>
      </c>
      <c r="D10806" s="171" t="s">
        <v>4</v>
      </c>
      <c r="E10806" s="11">
        <v>43739</v>
      </c>
      <c r="F10806">
        <v>0</v>
      </c>
      <c r="G10806">
        <v>0</v>
      </c>
      <c r="I10806">
        <v>0</v>
      </c>
      <c r="J10806">
        <v>0</v>
      </c>
      <c r="L10806">
        <v>0</v>
      </c>
      <c r="N10806">
        <v>0</v>
      </c>
      <c r="P10806">
        <v>0</v>
      </c>
      <c r="Q10806">
        <v>0</v>
      </c>
      <c r="S10806">
        <v>0</v>
      </c>
    </row>
    <row r="10807" spans="1:19" x14ac:dyDescent="0.3">
      <c r="A10807" t="s">
        <v>21567</v>
      </c>
      <c r="B10807" s="171" t="s">
        <v>21568</v>
      </c>
      <c r="C10807" s="171" t="s">
        <v>14843</v>
      </c>
      <c r="D10807" s="171" t="s">
        <v>4</v>
      </c>
      <c r="E10807" s="11">
        <v>43739</v>
      </c>
      <c r="F10807">
        <v>0</v>
      </c>
      <c r="G10807">
        <v>0</v>
      </c>
      <c r="I10807">
        <v>0</v>
      </c>
      <c r="J10807">
        <v>0</v>
      </c>
      <c r="L10807">
        <v>0</v>
      </c>
      <c r="N10807">
        <v>0</v>
      </c>
      <c r="P10807">
        <v>0</v>
      </c>
      <c r="Q10807">
        <v>0</v>
      </c>
      <c r="S10807">
        <v>0</v>
      </c>
    </row>
    <row r="10808" spans="1:19" x14ac:dyDescent="0.3">
      <c r="A10808" t="s">
        <v>21569</v>
      </c>
      <c r="B10808" s="171" t="s">
        <v>21570</v>
      </c>
      <c r="C10808" s="171" t="s">
        <v>155</v>
      </c>
      <c r="D10808" s="171" t="s">
        <v>4</v>
      </c>
      <c r="E10808" s="11">
        <v>43739</v>
      </c>
      <c r="F10808">
        <v>2</v>
      </c>
      <c r="G10808">
        <v>1.5</v>
      </c>
      <c r="I10808">
        <v>0</v>
      </c>
      <c r="J10808">
        <v>11</v>
      </c>
      <c r="L10808">
        <v>9</v>
      </c>
      <c r="N10808">
        <v>0</v>
      </c>
      <c r="P10808">
        <v>0</v>
      </c>
      <c r="Q10808">
        <v>0</v>
      </c>
      <c r="S10808">
        <v>0</v>
      </c>
    </row>
    <row r="10809" spans="1:19" x14ac:dyDescent="0.3">
      <c r="A10809" t="s">
        <v>21571</v>
      </c>
      <c r="B10809" s="171" t="s">
        <v>21572</v>
      </c>
      <c r="C10809" s="171" t="s">
        <v>16232</v>
      </c>
      <c r="D10809" s="171" t="s">
        <v>4</v>
      </c>
      <c r="E10809" s="11">
        <v>43739</v>
      </c>
      <c r="F10809">
        <v>2.5</v>
      </c>
      <c r="G10809">
        <v>4</v>
      </c>
      <c r="I10809">
        <v>6</v>
      </c>
      <c r="J10809">
        <v>14</v>
      </c>
      <c r="L10809">
        <v>23</v>
      </c>
      <c r="N10809">
        <v>5</v>
      </c>
      <c r="P10809">
        <v>0</v>
      </c>
      <c r="Q10809">
        <v>1</v>
      </c>
      <c r="S10809">
        <v>1</v>
      </c>
    </row>
    <row r="10810" spans="1:19" x14ac:dyDescent="0.3">
      <c r="A10810" t="s">
        <v>21573</v>
      </c>
      <c r="B10810" s="171" t="s">
        <v>21574</v>
      </c>
      <c r="C10810" s="171" t="s">
        <v>16557</v>
      </c>
      <c r="D10810" s="171" t="s">
        <v>4</v>
      </c>
      <c r="E10810" s="11">
        <v>43739</v>
      </c>
      <c r="F10810">
        <v>2</v>
      </c>
      <c r="G10810">
        <v>2</v>
      </c>
      <c r="I10810">
        <v>0</v>
      </c>
      <c r="J10810">
        <v>11</v>
      </c>
      <c r="L10810">
        <v>11</v>
      </c>
      <c r="N10810">
        <v>0</v>
      </c>
      <c r="P10810">
        <v>0</v>
      </c>
      <c r="Q10810">
        <v>1</v>
      </c>
      <c r="S10810">
        <v>0</v>
      </c>
    </row>
    <row r="10811" spans="1:19" x14ac:dyDescent="0.3">
      <c r="A10811" t="s">
        <v>21575</v>
      </c>
      <c r="B10811" s="171" t="s">
        <v>21576</v>
      </c>
      <c r="C10811" s="171" t="s">
        <v>188</v>
      </c>
      <c r="D10811" s="171" t="s">
        <v>4</v>
      </c>
      <c r="E10811" s="11">
        <v>43739</v>
      </c>
      <c r="F10811">
        <v>6</v>
      </c>
      <c r="G10811">
        <v>6.5</v>
      </c>
      <c r="I10811">
        <v>19</v>
      </c>
      <c r="J10811">
        <v>35</v>
      </c>
      <c r="L10811">
        <v>37</v>
      </c>
      <c r="N10811">
        <v>19</v>
      </c>
      <c r="P10811">
        <v>0</v>
      </c>
      <c r="Q10811">
        <v>0</v>
      </c>
      <c r="S10811">
        <v>0</v>
      </c>
    </row>
    <row r="10812" spans="1:19" x14ac:dyDescent="0.3">
      <c r="A10812" t="s">
        <v>21577</v>
      </c>
      <c r="B10812" s="171" t="s">
        <v>21578</v>
      </c>
      <c r="C10812" s="171" t="s">
        <v>227</v>
      </c>
      <c r="D10812" s="171" t="s">
        <v>4</v>
      </c>
      <c r="E10812" s="11">
        <v>43739</v>
      </c>
      <c r="F10812">
        <v>0</v>
      </c>
      <c r="G10812">
        <v>0</v>
      </c>
      <c r="I10812">
        <v>0</v>
      </c>
      <c r="J10812">
        <v>0</v>
      </c>
      <c r="L10812">
        <v>0</v>
      </c>
      <c r="N10812">
        <v>0</v>
      </c>
      <c r="P10812">
        <v>0</v>
      </c>
      <c r="Q10812">
        <v>0</v>
      </c>
      <c r="S10812">
        <v>0</v>
      </c>
    </row>
    <row r="10813" spans="1:19" x14ac:dyDescent="0.3">
      <c r="A10813" t="s">
        <v>21579</v>
      </c>
      <c r="B10813" s="171" t="s">
        <v>21580</v>
      </c>
      <c r="C10813" s="171" t="s">
        <v>116</v>
      </c>
      <c r="D10813" s="171" t="s">
        <v>4</v>
      </c>
      <c r="E10813" s="11">
        <v>43739</v>
      </c>
      <c r="F10813">
        <v>13.5</v>
      </c>
      <c r="G10813">
        <v>15.5</v>
      </c>
      <c r="I10813">
        <v>92</v>
      </c>
      <c r="J10813">
        <v>150</v>
      </c>
      <c r="L10813">
        <v>172</v>
      </c>
      <c r="N10813">
        <v>91</v>
      </c>
      <c r="P10813">
        <v>1</v>
      </c>
      <c r="Q10813">
        <v>4</v>
      </c>
      <c r="S10813">
        <v>1</v>
      </c>
    </row>
    <row r="10814" spans="1:19" x14ac:dyDescent="0.3">
      <c r="A10814" t="s">
        <v>21581</v>
      </c>
      <c r="B10814" s="171" t="s">
        <v>21582</v>
      </c>
      <c r="C10814" s="171" t="s">
        <v>9862</v>
      </c>
      <c r="D10814" s="171" t="s">
        <v>4</v>
      </c>
      <c r="E10814" s="11">
        <v>43739</v>
      </c>
      <c r="F10814">
        <v>0</v>
      </c>
      <c r="G10814">
        <v>0</v>
      </c>
      <c r="I10814">
        <v>0</v>
      </c>
      <c r="J10814">
        <v>0</v>
      </c>
      <c r="L10814">
        <v>0</v>
      </c>
      <c r="N10814">
        <v>0</v>
      </c>
      <c r="P10814">
        <v>0</v>
      </c>
      <c r="Q10814">
        <v>0</v>
      </c>
      <c r="S10814">
        <v>0</v>
      </c>
    </row>
    <row r="10815" spans="1:19" x14ac:dyDescent="0.3">
      <c r="A10815" t="s">
        <v>21583</v>
      </c>
      <c r="B10815" s="171" t="s">
        <v>21584</v>
      </c>
      <c r="C10815" s="171" t="s">
        <v>140</v>
      </c>
      <c r="D10815" s="171" t="s">
        <v>4</v>
      </c>
      <c r="E10815" s="11">
        <v>43739</v>
      </c>
      <c r="F10815">
        <v>6</v>
      </c>
      <c r="G10815">
        <v>5</v>
      </c>
      <c r="I10815">
        <v>30</v>
      </c>
      <c r="J10815">
        <v>66</v>
      </c>
      <c r="L10815">
        <v>55</v>
      </c>
      <c r="N10815">
        <v>30</v>
      </c>
      <c r="P10815">
        <v>0</v>
      </c>
      <c r="Q10815">
        <v>0</v>
      </c>
      <c r="S10815">
        <v>0</v>
      </c>
    </row>
    <row r="10816" spans="1:19" x14ac:dyDescent="0.3">
      <c r="A10816" t="s">
        <v>21585</v>
      </c>
      <c r="B10816" s="171" t="s">
        <v>21586</v>
      </c>
      <c r="C10816" s="171" t="s">
        <v>8590</v>
      </c>
      <c r="D10816" s="171" t="s">
        <v>4</v>
      </c>
      <c r="E10816" s="11">
        <v>43739</v>
      </c>
      <c r="F10816">
        <v>0</v>
      </c>
      <c r="G10816">
        <v>0</v>
      </c>
      <c r="I10816">
        <v>0</v>
      </c>
      <c r="J10816">
        <v>0</v>
      </c>
      <c r="L10816">
        <v>0</v>
      </c>
      <c r="N10816">
        <v>0</v>
      </c>
      <c r="P10816">
        <v>0</v>
      </c>
      <c r="Q10816">
        <v>0</v>
      </c>
      <c r="S10816">
        <v>0</v>
      </c>
    </row>
    <row r="10817" spans="1:19" x14ac:dyDescent="0.3">
      <c r="A10817" t="s">
        <v>21587</v>
      </c>
      <c r="B10817" s="171" t="s">
        <v>21588</v>
      </c>
      <c r="C10817" s="171" t="s">
        <v>170</v>
      </c>
      <c r="D10817" s="171" t="s">
        <v>4</v>
      </c>
      <c r="E10817" s="11">
        <v>43739</v>
      </c>
      <c r="F10817">
        <v>4</v>
      </c>
      <c r="G10817">
        <v>4</v>
      </c>
      <c r="I10817">
        <v>13</v>
      </c>
      <c r="J10817">
        <v>44</v>
      </c>
      <c r="L10817">
        <v>44</v>
      </c>
      <c r="N10817">
        <v>13</v>
      </c>
      <c r="P10817">
        <v>0</v>
      </c>
      <c r="Q10817">
        <v>0</v>
      </c>
      <c r="S10817">
        <v>0</v>
      </c>
    </row>
    <row r="10818" spans="1:19" x14ac:dyDescent="0.3">
      <c r="A10818" t="s">
        <v>21589</v>
      </c>
      <c r="B10818" s="171" t="s">
        <v>21590</v>
      </c>
      <c r="C10818" s="171" t="s">
        <v>182</v>
      </c>
      <c r="D10818" s="171" t="s">
        <v>4</v>
      </c>
      <c r="E10818" s="11">
        <v>43739</v>
      </c>
      <c r="F10818">
        <v>12</v>
      </c>
      <c r="G10818">
        <v>11.5</v>
      </c>
      <c r="I10818">
        <v>131</v>
      </c>
      <c r="J10818">
        <v>135</v>
      </c>
      <c r="L10818">
        <v>128</v>
      </c>
      <c r="N10818">
        <v>120</v>
      </c>
      <c r="P10818">
        <v>0</v>
      </c>
      <c r="Q10818">
        <v>15</v>
      </c>
      <c r="S10818">
        <v>11</v>
      </c>
    </row>
    <row r="10819" spans="1:19" x14ac:dyDescent="0.3">
      <c r="A10819" t="s">
        <v>21591</v>
      </c>
      <c r="B10819" s="171" t="s">
        <v>21592</v>
      </c>
      <c r="C10819" s="171" t="s">
        <v>197</v>
      </c>
      <c r="D10819" s="171" t="s">
        <v>4</v>
      </c>
      <c r="E10819" s="11">
        <v>43739</v>
      </c>
      <c r="F10819">
        <v>10</v>
      </c>
      <c r="G10819">
        <v>9.5</v>
      </c>
      <c r="I10819">
        <v>57</v>
      </c>
      <c r="J10819">
        <v>97</v>
      </c>
      <c r="L10819">
        <v>95</v>
      </c>
      <c r="N10819">
        <v>44</v>
      </c>
      <c r="P10819">
        <v>11</v>
      </c>
      <c r="Q10819">
        <v>13</v>
      </c>
      <c r="S10819">
        <v>13</v>
      </c>
    </row>
    <row r="10820" spans="1:19" x14ac:dyDescent="0.3">
      <c r="A10820" t="s">
        <v>21593</v>
      </c>
      <c r="B10820" s="171" t="s">
        <v>21594</v>
      </c>
      <c r="C10820" s="171" t="s">
        <v>218</v>
      </c>
      <c r="D10820" s="171" t="s">
        <v>4</v>
      </c>
      <c r="E10820" s="11">
        <v>43739</v>
      </c>
      <c r="F10820">
        <v>0</v>
      </c>
      <c r="G10820">
        <v>0</v>
      </c>
      <c r="I10820">
        <v>0</v>
      </c>
      <c r="J10820">
        <v>0</v>
      </c>
      <c r="L10820">
        <v>0</v>
      </c>
      <c r="N10820">
        <v>0</v>
      </c>
      <c r="P10820">
        <v>0</v>
      </c>
      <c r="Q10820">
        <v>0</v>
      </c>
      <c r="S10820">
        <v>0</v>
      </c>
    </row>
    <row r="10821" spans="1:19" x14ac:dyDescent="0.3">
      <c r="A10821" t="s">
        <v>21595</v>
      </c>
      <c r="B10821" s="171" t="s">
        <v>21596</v>
      </c>
      <c r="C10821" s="171" t="s">
        <v>230</v>
      </c>
      <c r="D10821" s="171" t="s">
        <v>4</v>
      </c>
      <c r="E10821" s="11">
        <v>43739</v>
      </c>
      <c r="F10821">
        <v>0</v>
      </c>
      <c r="G10821">
        <v>0</v>
      </c>
      <c r="I10821">
        <v>0</v>
      </c>
      <c r="J10821">
        <v>0</v>
      </c>
      <c r="L10821">
        <v>0</v>
      </c>
      <c r="N10821">
        <v>0</v>
      </c>
      <c r="P10821">
        <v>0</v>
      </c>
      <c r="Q10821">
        <v>0</v>
      </c>
      <c r="S10821">
        <v>0</v>
      </c>
    </row>
    <row r="10822" spans="1:19" x14ac:dyDescent="0.3">
      <c r="A10822" t="s">
        <v>21597</v>
      </c>
      <c r="B10822" s="171" t="s">
        <v>21598</v>
      </c>
      <c r="C10822" s="171" t="s">
        <v>8193</v>
      </c>
      <c r="D10822" s="171" t="s">
        <v>4</v>
      </c>
      <c r="E10822" s="11">
        <v>43739</v>
      </c>
      <c r="F10822">
        <v>2.5</v>
      </c>
      <c r="G10822">
        <v>3</v>
      </c>
      <c r="I10822">
        <v>28</v>
      </c>
      <c r="J10822">
        <v>29</v>
      </c>
      <c r="L10822">
        <v>36</v>
      </c>
      <c r="N10822">
        <v>26</v>
      </c>
      <c r="P10822">
        <v>0</v>
      </c>
      <c r="Q10822">
        <v>1</v>
      </c>
      <c r="S10822">
        <v>2</v>
      </c>
    </row>
    <row r="10823" spans="1:19" x14ac:dyDescent="0.3">
      <c r="A10823" t="s">
        <v>21599</v>
      </c>
      <c r="B10823" s="171" t="s">
        <v>21600</v>
      </c>
      <c r="C10823" s="171" t="s">
        <v>10522</v>
      </c>
      <c r="D10823" s="171" t="s">
        <v>4</v>
      </c>
      <c r="E10823" s="11">
        <v>43739</v>
      </c>
      <c r="F10823">
        <v>0</v>
      </c>
      <c r="G10823">
        <v>0</v>
      </c>
      <c r="I10823">
        <v>0</v>
      </c>
      <c r="J10823">
        <v>0</v>
      </c>
      <c r="L10823">
        <v>0</v>
      </c>
      <c r="N10823">
        <v>0</v>
      </c>
      <c r="P10823">
        <v>0</v>
      </c>
      <c r="Q10823">
        <v>0</v>
      </c>
      <c r="S10823">
        <v>0</v>
      </c>
    </row>
    <row r="10824" spans="1:19" x14ac:dyDescent="0.3">
      <c r="A10824" t="s">
        <v>21601</v>
      </c>
      <c r="B10824" s="171" t="s">
        <v>21602</v>
      </c>
      <c r="C10824" s="171" t="s">
        <v>10525</v>
      </c>
      <c r="D10824" s="171" t="s">
        <v>4</v>
      </c>
      <c r="E10824" s="11">
        <v>43739</v>
      </c>
      <c r="F10824">
        <v>0</v>
      </c>
      <c r="G10824">
        <v>0</v>
      </c>
      <c r="I10824">
        <v>0</v>
      </c>
      <c r="J10824">
        <v>0</v>
      </c>
      <c r="L10824">
        <v>0</v>
      </c>
      <c r="N10824">
        <v>0</v>
      </c>
      <c r="P10824">
        <v>0</v>
      </c>
      <c r="Q10824">
        <v>0</v>
      </c>
      <c r="S10824">
        <v>0</v>
      </c>
    </row>
    <row r="10825" spans="1:19" x14ac:dyDescent="0.3">
      <c r="A10825" t="s">
        <v>21603</v>
      </c>
      <c r="B10825" s="171" t="s">
        <v>21604</v>
      </c>
      <c r="C10825" s="171" t="s">
        <v>10528</v>
      </c>
      <c r="D10825" s="171" t="s">
        <v>4</v>
      </c>
      <c r="E10825" s="11">
        <v>43739</v>
      </c>
      <c r="F10825">
        <v>0</v>
      </c>
      <c r="G10825">
        <v>0</v>
      </c>
      <c r="I10825">
        <v>0</v>
      </c>
      <c r="J10825">
        <v>0</v>
      </c>
      <c r="L10825">
        <v>0</v>
      </c>
      <c r="N10825">
        <v>0</v>
      </c>
      <c r="P10825">
        <v>0</v>
      </c>
      <c r="Q10825">
        <v>0</v>
      </c>
      <c r="S10825">
        <v>0</v>
      </c>
    </row>
    <row r="10826" spans="1:19" x14ac:dyDescent="0.3">
      <c r="A10826" t="s">
        <v>21605</v>
      </c>
      <c r="B10826" s="171" t="s">
        <v>21606</v>
      </c>
      <c r="C10826" s="171" t="s">
        <v>10531</v>
      </c>
      <c r="D10826" s="171" t="s">
        <v>4</v>
      </c>
      <c r="E10826" s="11">
        <v>43739</v>
      </c>
      <c r="F10826">
        <v>0</v>
      </c>
      <c r="G10826">
        <v>0</v>
      </c>
      <c r="I10826">
        <v>0</v>
      </c>
      <c r="J10826">
        <v>0</v>
      </c>
      <c r="L10826">
        <v>0</v>
      </c>
      <c r="N10826">
        <v>0</v>
      </c>
      <c r="P10826">
        <v>0</v>
      </c>
      <c r="Q10826">
        <v>0</v>
      </c>
      <c r="S10826">
        <v>0</v>
      </c>
    </row>
    <row r="10827" spans="1:19" x14ac:dyDescent="0.3">
      <c r="A10827" t="s">
        <v>21607</v>
      </c>
      <c r="B10827" s="171" t="s">
        <v>21608</v>
      </c>
      <c r="C10827" s="171" t="s">
        <v>14880</v>
      </c>
      <c r="D10827" s="171" t="s">
        <v>4</v>
      </c>
      <c r="E10827" s="11">
        <v>43739</v>
      </c>
      <c r="F10827">
        <v>0</v>
      </c>
      <c r="G10827">
        <v>0</v>
      </c>
      <c r="I10827">
        <v>0</v>
      </c>
      <c r="J10827">
        <v>0</v>
      </c>
      <c r="L10827">
        <v>0</v>
      </c>
      <c r="N10827">
        <v>0</v>
      </c>
      <c r="P10827">
        <v>0</v>
      </c>
      <c r="Q10827">
        <v>0</v>
      </c>
      <c r="S10827">
        <v>0</v>
      </c>
    </row>
    <row r="10828" spans="1:19" x14ac:dyDescent="0.3">
      <c r="A10828" t="s">
        <v>21609</v>
      </c>
      <c r="B10828" s="171" t="s">
        <v>21610</v>
      </c>
      <c r="C10828" s="171" t="s">
        <v>10534</v>
      </c>
      <c r="D10828" s="171" t="s">
        <v>4</v>
      </c>
      <c r="E10828" s="11">
        <v>43739</v>
      </c>
      <c r="F10828">
        <v>1.5</v>
      </c>
      <c r="G10828">
        <v>1.5</v>
      </c>
      <c r="I10828">
        <v>9</v>
      </c>
      <c r="J10828">
        <v>9</v>
      </c>
      <c r="L10828">
        <v>9</v>
      </c>
      <c r="N10828">
        <v>9</v>
      </c>
      <c r="P10828">
        <v>0</v>
      </c>
      <c r="Q10828">
        <v>0</v>
      </c>
      <c r="S10828">
        <v>0</v>
      </c>
    </row>
    <row r="10829" spans="1:19" x14ac:dyDescent="0.3">
      <c r="A10829" t="s">
        <v>21611</v>
      </c>
      <c r="B10829" s="171" t="s">
        <v>21612</v>
      </c>
      <c r="C10829" s="171" t="s">
        <v>10537</v>
      </c>
      <c r="D10829" s="171" t="s">
        <v>4</v>
      </c>
      <c r="E10829" s="11">
        <v>43739</v>
      </c>
      <c r="F10829">
        <v>2</v>
      </c>
      <c r="G10829">
        <v>1</v>
      </c>
      <c r="I10829">
        <v>5</v>
      </c>
      <c r="J10829">
        <v>11</v>
      </c>
      <c r="L10829">
        <v>6</v>
      </c>
      <c r="N10829">
        <v>5</v>
      </c>
      <c r="P10829">
        <v>0</v>
      </c>
      <c r="Q10829">
        <v>0</v>
      </c>
      <c r="S10829">
        <v>0</v>
      </c>
    </row>
    <row r="10830" spans="1:19" x14ac:dyDescent="0.3">
      <c r="A10830" t="s">
        <v>21613</v>
      </c>
      <c r="B10830" s="171" t="s">
        <v>21614</v>
      </c>
      <c r="C10830" s="171" t="s">
        <v>15347</v>
      </c>
      <c r="D10830" s="171" t="s">
        <v>4</v>
      </c>
      <c r="E10830" s="11">
        <v>43739</v>
      </c>
      <c r="F10830">
        <v>2</v>
      </c>
      <c r="G10830">
        <v>2</v>
      </c>
      <c r="I10830">
        <v>12</v>
      </c>
      <c r="J10830">
        <v>11</v>
      </c>
      <c r="L10830">
        <v>10</v>
      </c>
      <c r="N10830">
        <v>11</v>
      </c>
      <c r="P10830">
        <v>1</v>
      </c>
      <c r="Q10830">
        <v>3</v>
      </c>
      <c r="S10830">
        <v>1</v>
      </c>
    </row>
    <row r="10831" spans="1:19" x14ac:dyDescent="0.3">
      <c r="A10831" t="s">
        <v>21615</v>
      </c>
      <c r="B10831" s="171" t="s">
        <v>21616</v>
      </c>
      <c r="C10831" s="171" t="s">
        <v>203</v>
      </c>
      <c r="D10831" s="171" t="s">
        <v>4</v>
      </c>
      <c r="E10831" s="11">
        <v>43739</v>
      </c>
      <c r="F10831">
        <v>3.5</v>
      </c>
      <c r="G10831">
        <v>3</v>
      </c>
      <c r="I10831">
        <v>18</v>
      </c>
      <c r="J10831">
        <v>20</v>
      </c>
      <c r="L10831">
        <v>16</v>
      </c>
      <c r="N10831">
        <v>18</v>
      </c>
      <c r="P10831">
        <v>0</v>
      </c>
      <c r="Q10831">
        <v>0</v>
      </c>
      <c r="S10831">
        <v>0</v>
      </c>
    </row>
    <row r="10832" spans="1:19" x14ac:dyDescent="0.3">
      <c r="A10832" t="s">
        <v>21617</v>
      </c>
      <c r="B10832" s="171" t="s">
        <v>21618</v>
      </c>
      <c r="C10832" s="171" t="s">
        <v>15340</v>
      </c>
      <c r="D10832" s="171" t="s">
        <v>4</v>
      </c>
      <c r="E10832" s="11">
        <v>43739</v>
      </c>
      <c r="F10832">
        <v>1</v>
      </c>
      <c r="G10832">
        <v>1.5</v>
      </c>
      <c r="I10832">
        <v>3</v>
      </c>
      <c r="J10832">
        <v>5</v>
      </c>
      <c r="L10832">
        <v>8</v>
      </c>
      <c r="N10832">
        <v>3</v>
      </c>
      <c r="P10832">
        <v>0</v>
      </c>
      <c r="Q10832">
        <v>2</v>
      </c>
      <c r="S10832">
        <v>0</v>
      </c>
    </row>
    <row r="10833" spans="1:19" x14ac:dyDescent="0.3">
      <c r="A10833" t="s">
        <v>21619</v>
      </c>
      <c r="B10833" s="171" t="s">
        <v>21620</v>
      </c>
      <c r="C10833" s="171" t="s">
        <v>16544</v>
      </c>
      <c r="D10833" s="171" t="s">
        <v>4</v>
      </c>
      <c r="E10833" s="11">
        <v>43739</v>
      </c>
      <c r="F10833">
        <v>2.5</v>
      </c>
      <c r="G10833">
        <v>2</v>
      </c>
      <c r="I10833">
        <v>6</v>
      </c>
      <c r="J10833">
        <v>14</v>
      </c>
      <c r="L10833">
        <v>11</v>
      </c>
      <c r="N10833">
        <v>3</v>
      </c>
      <c r="P10833">
        <v>0</v>
      </c>
      <c r="Q10833">
        <v>1</v>
      </c>
      <c r="S10833">
        <v>3</v>
      </c>
    </row>
    <row r="10834" spans="1:19" x14ac:dyDescent="0.3">
      <c r="A10834" t="s">
        <v>21621</v>
      </c>
      <c r="B10834" s="171" t="s">
        <v>21622</v>
      </c>
      <c r="C10834" s="171" t="s">
        <v>176</v>
      </c>
      <c r="D10834" s="171" t="s">
        <v>4</v>
      </c>
      <c r="E10834" s="11">
        <v>43739</v>
      </c>
      <c r="F10834">
        <v>5</v>
      </c>
      <c r="G10834">
        <v>4.5</v>
      </c>
      <c r="I10834">
        <v>23</v>
      </c>
      <c r="J10834">
        <v>28</v>
      </c>
      <c r="L10834">
        <v>26</v>
      </c>
      <c r="N10834">
        <v>20</v>
      </c>
      <c r="P10834">
        <v>1</v>
      </c>
      <c r="Q10834">
        <v>5</v>
      </c>
      <c r="S10834">
        <v>3</v>
      </c>
    </row>
    <row r="10835" spans="1:19" x14ac:dyDescent="0.3">
      <c r="A10835" t="s">
        <v>21623</v>
      </c>
      <c r="B10835" s="171" t="s">
        <v>21624</v>
      </c>
      <c r="C10835" s="171" t="s">
        <v>206</v>
      </c>
      <c r="D10835" s="171" t="s">
        <v>4</v>
      </c>
      <c r="E10835" s="11">
        <v>43739</v>
      </c>
      <c r="F10835">
        <v>3</v>
      </c>
      <c r="G10835">
        <v>2</v>
      </c>
      <c r="I10835">
        <v>12</v>
      </c>
      <c r="J10835">
        <v>17</v>
      </c>
      <c r="L10835">
        <v>11</v>
      </c>
      <c r="N10835">
        <v>6</v>
      </c>
      <c r="P10835">
        <v>0</v>
      </c>
      <c r="Q10835">
        <v>0</v>
      </c>
      <c r="S10835">
        <v>6</v>
      </c>
    </row>
    <row r="10836" spans="1:19" x14ac:dyDescent="0.3">
      <c r="A10836" t="s">
        <v>21625</v>
      </c>
      <c r="B10836" s="171" t="s">
        <v>21626</v>
      </c>
      <c r="C10836" s="171" t="s">
        <v>18229</v>
      </c>
      <c r="D10836" s="171" t="s">
        <v>80</v>
      </c>
      <c r="E10836" s="11">
        <v>43739</v>
      </c>
      <c r="F10836">
        <v>0</v>
      </c>
      <c r="G10836">
        <v>0</v>
      </c>
      <c r="I10836">
        <v>0</v>
      </c>
      <c r="J10836">
        <v>0</v>
      </c>
      <c r="L10836">
        <v>0</v>
      </c>
      <c r="N10836">
        <v>0</v>
      </c>
      <c r="P10836">
        <v>0</v>
      </c>
      <c r="Q10836">
        <v>0</v>
      </c>
      <c r="S10836">
        <v>0</v>
      </c>
    </row>
    <row r="10837" spans="1:19" x14ac:dyDescent="0.3">
      <c r="A10837" t="s">
        <v>21627</v>
      </c>
      <c r="B10837" s="171" t="s">
        <v>21628</v>
      </c>
      <c r="C10837" s="171" t="s">
        <v>9887</v>
      </c>
      <c r="D10837" s="171" t="s">
        <v>80</v>
      </c>
      <c r="E10837" s="11">
        <v>43739</v>
      </c>
      <c r="F10837">
        <v>0</v>
      </c>
      <c r="G10837">
        <v>0</v>
      </c>
      <c r="I10837">
        <v>0</v>
      </c>
      <c r="J10837">
        <v>0</v>
      </c>
      <c r="L10837">
        <v>0</v>
      </c>
      <c r="N10837">
        <v>0</v>
      </c>
      <c r="P10837">
        <v>0</v>
      </c>
      <c r="Q10837">
        <v>0</v>
      </c>
      <c r="S10837">
        <v>0</v>
      </c>
    </row>
    <row r="10838" spans="1:19" x14ac:dyDescent="0.3">
      <c r="A10838" t="s">
        <v>21629</v>
      </c>
      <c r="B10838" s="171" t="s">
        <v>21630</v>
      </c>
      <c r="C10838" s="171" t="s">
        <v>11260</v>
      </c>
      <c r="D10838" s="171" t="s">
        <v>80</v>
      </c>
      <c r="E10838" s="11">
        <v>43739</v>
      </c>
      <c r="F10838">
        <v>0</v>
      </c>
      <c r="G10838">
        <v>0</v>
      </c>
      <c r="I10838">
        <v>0</v>
      </c>
      <c r="J10838">
        <v>0</v>
      </c>
      <c r="L10838">
        <v>0</v>
      </c>
      <c r="N10838">
        <v>0</v>
      </c>
      <c r="P10838">
        <v>0</v>
      </c>
      <c r="Q10838">
        <v>0</v>
      </c>
      <c r="S10838">
        <v>0</v>
      </c>
    </row>
    <row r="10839" spans="1:19" x14ac:dyDescent="0.3">
      <c r="A10839" t="s">
        <v>21631</v>
      </c>
      <c r="B10839" s="171" t="s">
        <v>21632</v>
      </c>
      <c r="C10839" s="171" t="s">
        <v>21284</v>
      </c>
      <c r="D10839" s="171" t="s">
        <v>80</v>
      </c>
      <c r="E10839" s="11">
        <v>43739</v>
      </c>
      <c r="F10839">
        <v>0</v>
      </c>
      <c r="G10839">
        <v>0</v>
      </c>
      <c r="I10839">
        <v>0</v>
      </c>
      <c r="J10839">
        <v>0</v>
      </c>
      <c r="L10839">
        <v>0</v>
      </c>
      <c r="N10839">
        <v>0</v>
      </c>
      <c r="P10839">
        <v>0</v>
      </c>
      <c r="Q10839">
        <v>0</v>
      </c>
      <c r="S10839">
        <v>0</v>
      </c>
    </row>
    <row r="10840" spans="1:19" x14ac:dyDescent="0.3">
      <c r="A10840" t="s">
        <v>21633</v>
      </c>
      <c r="B10840" s="171" t="s">
        <v>21634</v>
      </c>
      <c r="C10840" s="171" t="s">
        <v>125</v>
      </c>
      <c r="D10840" s="171" t="s">
        <v>80</v>
      </c>
      <c r="E10840" s="11">
        <v>43739</v>
      </c>
      <c r="F10840">
        <v>0</v>
      </c>
      <c r="G10840">
        <v>0</v>
      </c>
      <c r="I10840">
        <v>0</v>
      </c>
      <c r="J10840">
        <v>0</v>
      </c>
      <c r="L10840">
        <v>0</v>
      </c>
      <c r="N10840">
        <v>0</v>
      </c>
      <c r="P10840">
        <v>0</v>
      </c>
      <c r="Q10840">
        <v>0</v>
      </c>
      <c r="S10840">
        <v>0</v>
      </c>
    </row>
    <row r="10841" spans="1:19" x14ac:dyDescent="0.3">
      <c r="A10841" t="s">
        <v>21635</v>
      </c>
      <c r="B10841" s="171" t="s">
        <v>21636</v>
      </c>
      <c r="C10841" s="171" t="s">
        <v>14899</v>
      </c>
      <c r="D10841" s="171" t="s">
        <v>80</v>
      </c>
      <c r="E10841" s="11">
        <v>43739</v>
      </c>
      <c r="F10841">
        <v>0</v>
      </c>
      <c r="G10841">
        <v>0</v>
      </c>
      <c r="I10841">
        <v>0</v>
      </c>
      <c r="J10841">
        <v>0</v>
      </c>
      <c r="L10841">
        <v>0</v>
      </c>
      <c r="N10841">
        <v>0</v>
      </c>
      <c r="P10841">
        <v>0</v>
      </c>
      <c r="Q10841">
        <v>0</v>
      </c>
      <c r="S10841">
        <v>0</v>
      </c>
    </row>
    <row r="10842" spans="1:19" x14ac:dyDescent="0.3">
      <c r="A10842" t="s">
        <v>21637</v>
      </c>
      <c r="B10842" s="171" t="s">
        <v>21638</v>
      </c>
      <c r="C10842" s="171" t="s">
        <v>137</v>
      </c>
      <c r="D10842" s="171" t="s">
        <v>80</v>
      </c>
      <c r="E10842" s="11">
        <v>43739</v>
      </c>
      <c r="F10842">
        <v>6</v>
      </c>
      <c r="G10842">
        <v>5</v>
      </c>
      <c r="I10842">
        <v>30</v>
      </c>
      <c r="J10842">
        <v>66</v>
      </c>
      <c r="L10842">
        <v>55</v>
      </c>
      <c r="N10842">
        <v>30</v>
      </c>
      <c r="P10842">
        <v>0</v>
      </c>
      <c r="Q10842">
        <v>0</v>
      </c>
      <c r="S10842">
        <v>0</v>
      </c>
    </row>
    <row r="10843" spans="1:19" x14ac:dyDescent="0.3">
      <c r="A10843" t="s">
        <v>21639</v>
      </c>
      <c r="B10843" s="171" t="s">
        <v>21640</v>
      </c>
      <c r="C10843" s="171" t="s">
        <v>8615</v>
      </c>
      <c r="D10843" s="171" t="s">
        <v>80</v>
      </c>
      <c r="E10843" s="11">
        <v>43739</v>
      </c>
      <c r="F10843">
        <v>0</v>
      </c>
      <c r="G10843">
        <v>0</v>
      </c>
      <c r="I10843">
        <v>0</v>
      </c>
      <c r="J10843">
        <v>0</v>
      </c>
      <c r="L10843">
        <v>0</v>
      </c>
      <c r="N10843">
        <v>0</v>
      </c>
      <c r="P10843">
        <v>0</v>
      </c>
      <c r="Q10843">
        <v>0</v>
      </c>
      <c r="S10843">
        <v>0</v>
      </c>
    </row>
    <row r="10844" spans="1:19" x14ac:dyDescent="0.3">
      <c r="A10844" t="s">
        <v>21641</v>
      </c>
      <c r="B10844" s="171" t="s">
        <v>21642</v>
      </c>
      <c r="C10844" s="171" t="s">
        <v>146</v>
      </c>
      <c r="D10844" s="171" t="s">
        <v>80</v>
      </c>
      <c r="E10844" s="11">
        <v>43739</v>
      </c>
      <c r="F10844">
        <v>5.5</v>
      </c>
      <c r="G10844">
        <v>7</v>
      </c>
      <c r="I10844">
        <v>12</v>
      </c>
      <c r="J10844">
        <v>32</v>
      </c>
      <c r="L10844">
        <v>42</v>
      </c>
      <c r="N10844">
        <v>12</v>
      </c>
      <c r="P10844">
        <v>0</v>
      </c>
      <c r="Q10844">
        <v>2</v>
      </c>
      <c r="S10844">
        <v>0</v>
      </c>
    </row>
    <row r="10845" spans="1:19" x14ac:dyDescent="0.3">
      <c r="A10845" t="s">
        <v>21643</v>
      </c>
      <c r="B10845" s="171" t="s">
        <v>21644</v>
      </c>
      <c r="C10845" s="171" t="s">
        <v>161</v>
      </c>
      <c r="D10845" s="171" t="s">
        <v>80</v>
      </c>
      <c r="E10845" s="11">
        <v>43739</v>
      </c>
      <c r="F10845">
        <v>2.5</v>
      </c>
      <c r="G10845">
        <v>4</v>
      </c>
      <c r="I10845">
        <v>6</v>
      </c>
      <c r="J10845">
        <v>14</v>
      </c>
      <c r="L10845">
        <v>23</v>
      </c>
      <c r="N10845">
        <v>5</v>
      </c>
      <c r="P10845">
        <v>0</v>
      </c>
      <c r="Q10845">
        <v>1</v>
      </c>
      <c r="S10845">
        <v>1</v>
      </c>
    </row>
    <row r="10846" spans="1:19" x14ac:dyDescent="0.3">
      <c r="A10846" t="s">
        <v>21645</v>
      </c>
      <c r="B10846" s="171" t="s">
        <v>21646</v>
      </c>
      <c r="C10846" s="171" t="s">
        <v>18252</v>
      </c>
      <c r="D10846" s="171" t="s">
        <v>80</v>
      </c>
      <c r="E10846" s="11">
        <v>43739</v>
      </c>
      <c r="F10846">
        <v>3</v>
      </c>
      <c r="G10846">
        <v>3</v>
      </c>
      <c r="I10846">
        <v>7</v>
      </c>
      <c r="J10846">
        <v>12</v>
      </c>
      <c r="L10846">
        <v>15</v>
      </c>
      <c r="N10846">
        <v>4</v>
      </c>
      <c r="P10846">
        <v>3</v>
      </c>
      <c r="Q10846">
        <v>3</v>
      </c>
      <c r="S10846">
        <v>3</v>
      </c>
    </row>
    <row r="10847" spans="1:19" x14ac:dyDescent="0.3">
      <c r="A10847" t="s">
        <v>21647</v>
      </c>
      <c r="B10847" s="171" t="s">
        <v>21648</v>
      </c>
      <c r="C10847" s="171" t="s">
        <v>167</v>
      </c>
      <c r="D10847" s="171" t="s">
        <v>80</v>
      </c>
      <c r="E10847" s="11">
        <v>43739</v>
      </c>
      <c r="F10847">
        <v>6</v>
      </c>
      <c r="G10847">
        <v>6</v>
      </c>
      <c r="I10847">
        <v>13</v>
      </c>
      <c r="J10847">
        <v>55</v>
      </c>
      <c r="L10847">
        <v>55</v>
      </c>
      <c r="N10847">
        <v>13</v>
      </c>
      <c r="P10847">
        <v>0</v>
      </c>
      <c r="Q10847">
        <v>1</v>
      </c>
      <c r="S10847">
        <v>0</v>
      </c>
    </row>
    <row r="10848" spans="1:19" x14ac:dyDescent="0.3">
      <c r="A10848" t="s">
        <v>21649</v>
      </c>
      <c r="B10848" s="171" t="s">
        <v>21650</v>
      </c>
      <c r="C10848" s="171" t="s">
        <v>179</v>
      </c>
      <c r="D10848" s="171" t="s">
        <v>80</v>
      </c>
      <c r="E10848" s="11">
        <v>43739</v>
      </c>
      <c r="F10848">
        <v>15</v>
      </c>
      <c r="G10848">
        <v>14.5</v>
      </c>
      <c r="I10848">
        <v>139</v>
      </c>
      <c r="J10848">
        <v>147</v>
      </c>
      <c r="L10848">
        <v>143</v>
      </c>
      <c r="N10848">
        <v>128</v>
      </c>
      <c r="P10848">
        <v>0</v>
      </c>
      <c r="Q10848">
        <v>15</v>
      </c>
      <c r="S10848">
        <v>11</v>
      </c>
    </row>
    <row r="10849" spans="1:19" x14ac:dyDescent="0.3">
      <c r="A10849" t="s">
        <v>21651</v>
      </c>
      <c r="B10849" s="171" t="s">
        <v>21652</v>
      </c>
      <c r="C10849" s="171" t="s">
        <v>185</v>
      </c>
      <c r="D10849" s="171" t="s">
        <v>80</v>
      </c>
      <c r="E10849" s="11">
        <v>43739</v>
      </c>
      <c r="F10849">
        <v>8</v>
      </c>
      <c r="G10849">
        <v>7.5</v>
      </c>
      <c r="I10849">
        <v>24</v>
      </c>
      <c r="J10849">
        <v>46</v>
      </c>
      <c r="L10849">
        <v>43</v>
      </c>
      <c r="N10849">
        <v>24</v>
      </c>
      <c r="P10849">
        <v>0</v>
      </c>
      <c r="Q10849">
        <v>0</v>
      </c>
      <c r="S10849">
        <v>0</v>
      </c>
    </row>
    <row r="10850" spans="1:19" x14ac:dyDescent="0.3">
      <c r="A10850" t="s">
        <v>21653</v>
      </c>
      <c r="B10850" s="171" t="s">
        <v>21654</v>
      </c>
      <c r="C10850" s="171" t="s">
        <v>191</v>
      </c>
      <c r="D10850" s="171" t="s">
        <v>80</v>
      </c>
      <c r="E10850" s="11">
        <v>43739</v>
      </c>
      <c r="F10850">
        <v>16</v>
      </c>
      <c r="G10850">
        <v>15.5</v>
      </c>
      <c r="I10850">
        <v>91</v>
      </c>
      <c r="J10850">
        <v>133</v>
      </c>
      <c r="L10850">
        <v>131</v>
      </c>
      <c r="N10850">
        <v>65</v>
      </c>
      <c r="P10850">
        <v>19</v>
      </c>
      <c r="Q10850">
        <v>22</v>
      </c>
      <c r="S10850">
        <v>26</v>
      </c>
    </row>
    <row r="10851" spans="1:19" x14ac:dyDescent="0.3">
      <c r="A10851" t="s">
        <v>21655</v>
      </c>
      <c r="B10851" s="171" t="s">
        <v>21656</v>
      </c>
      <c r="C10851" s="171" t="s">
        <v>212</v>
      </c>
      <c r="D10851" s="171" t="s">
        <v>80</v>
      </c>
      <c r="E10851" s="11">
        <v>43739</v>
      </c>
      <c r="F10851">
        <v>0</v>
      </c>
      <c r="G10851">
        <v>0</v>
      </c>
      <c r="I10851">
        <v>0</v>
      </c>
      <c r="J10851">
        <v>0</v>
      </c>
      <c r="L10851">
        <v>0</v>
      </c>
      <c r="N10851">
        <v>0</v>
      </c>
      <c r="P10851">
        <v>0</v>
      </c>
      <c r="Q10851">
        <v>0</v>
      </c>
      <c r="S10851">
        <v>0</v>
      </c>
    </row>
    <row r="10852" spans="1:19" x14ac:dyDescent="0.3">
      <c r="A10852" t="s">
        <v>21657</v>
      </c>
      <c r="B10852" s="171" t="s">
        <v>21658</v>
      </c>
      <c r="C10852" s="171" t="s">
        <v>215</v>
      </c>
      <c r="D10852" s="171" t="s">
        <v>80</v>
      </c>
      <c r="E10852" s="11">
        <v>43739</v>
      </c>
      <c r="F10852">
        <v>0</v>
      </c>
      <c r="G10852">
        <v>0</v>
      </c>
      <c r="I10852">
        <v>0</v>
      </c>
      <c r="J10852">
        <v>0</v>
      </c>
      <c r="L10852">
        <v>0</v>
      </c>
      <c r="N10852">
        <v>0</v>
      </c>
      <c r="P10852">
        <v>0</v>
      </c>
      <c r="Q10852">
        <v>0</v>
      </c>
      <c r="S10852">
        <v>0</v>
      </c>
    </row>
    <row r="10853" spans="1:19" x14ac:dyDescent="0.3">
      <c r="A10853" t="s">
        <v>21659</v>
      </c>
      <c r="B10853" s="171" t="s">
        <v>21660</v>
      </c>
      <c r="C10853" s="171" t="s">
        <v>221</v>
      </c>
      <c r="D10853" s="171" t="s">
        <v>80</v>
      </c>
      <c r="E10853" s="11">
        <v>43739</v>
      </c>
      <c r="F10853">
        <v>0</v>
      </c>
      <c r="G10853">
        <v>0</v>
      </c>
      <c r="I10853">
        <v>0</v>
      </c>
      <c r="J10853">
        <v>0</v>
      </c>
      <c r="L10853">
        <v>0</v>
      </c>
      <c r="N10853">
        <v>0</v>
      </c>
      <c r="P10853">
        <v>0</v>
      </c>
      <c r="Q10853">
        <v>0</v>
      </c>
      <c r="S10853">
        <v>0</v>
      </c>
    </row>
    <row r="10854" spans="1:19" x14ac:dyDescent="0.3">
      <c r="A10854" t="s">
        <v>21661</v>
      </c>
      <c r="B10854" s="171" t="s">
        <v>21662</v>
      </c>
      <c r="C10854" s="171" t="s">
        <v>8233</v>
      </c>
      <c r="D10854" s="171" t="s">
        <v>80</v>
      </c>
      <c r="E10854" s="11">
        <v>43739</v>
      </c>
      <c r="F10854">
        <v>2.5</v>
      </c>
      <c r="G10854">
        <v>3</v>
      </c>
      <c r="I10854">
        <v>28</v>
      </c>
      <c r="J10854">
        <v>29</v>
      </c>
      <c r="L10854">
        <v>36</v>
      </c>
      <c r="N10854">
        <v>26</v>
      </c>
      <c r="P10854">
        <v>0</v>
      </c>
      <c r="Q10854">
        <v>1</v>
      </c>
      <c r="S10854">
        <v>2</v>
      </c>
    </row>
    <row r="10855" spans="1:19" x14ac:dyDescent="0.3">
      <c r="A10855" t="s">
        <v>21663</v>
      </c>
      <c r="B10855" s="171" t="s">
        <v>21664</v>
      </c>
      <c r="C10855" s="171" t="s">
        <v>233</v>
      </c>
      <c r="D10855" s="171" t="s">
        <v>80</v>
      </c>
      <c r="E10855" s="11">
        <v>43739</v>
      </c>
      <c r="F10855">
        <v>0</v>
      </c>
      <c r="G10855">
        <v>0</v>
      </c>
      <c r="I10855">
        <v>0</v>
      </c>
      <c r="J10855">
        <v>0</v>
      </c>
      <c r="L10855">
        <v>0</v>
      </c>
      <c r="N10855">
        <v>0</v>
      </c>
      <c r="P10855">
        <v>0</v>
      </c>
      <c r="Q10855">
        <v>0</v>
      </c>
      <c r="S10855">
        <v>0</v>
      </c>
    </row>
    <row r="10856" spans="1:19" x14ac:dyDescent="0.3">
      <c r="A10856" t="s">
        <v>21665</v>
      </c>
      <c r="B10856" s="171" t="s">
        <v>21666</v>
      </c>
      <c r="C10856" s="171" t="s">
        <v>107</v>
      </c>
      <c r="D10856" s="171" t="s">
        <v>80</v>
      </c>
      <c r="E10856" s="11">
        <v>43739</v>
      </c>
      <c r="F10856">
        <v>17</v>
      </c>
      <c r="G10856">
        <v>19</v>
      </c>
      <c r="I10856">
        <v>98</v>
      </c>
      <c r="J10856">
        <v>170</v>
      </c>
      <c r="L10856">
        <v>192</v>
      </c>
      <c r="N10856">
        <v>97</v>
      </c>
      <c r="P10856">
        <v>4</v>
      </c>
      <c r="Q10856">
        <v>10</v>
      </c>
      <c r="S10856">
        <v>1</v>
      </c>
    </row>
    <row r="10857" spans="1:19" x14ac:dyDescent="0.3">
      <c r="A10857" t="s">
        <v>21667</v>
      </c>
      <c r="B10857" s="171" t="s">
        <v>21668</v>
      </c>
      <c r="C10857" s="171" t="s">
        <v>107</v>
      </c>
      <c r="D10857" s="171" t="s">
        <v>15341</v>
      </c>
      <c r="E10857" s="11">
        <v>43739</v>
      </c>
      <c r="F10857">
        <v>3.5</v>
      </c>
      <c r="G10857">
        <v>3.5</v>
      </c>
      <c r="I10857">
        <v>9</v>
      </c>
      <c r="J10857">
        <v>19</v>
      </c>
      <c r="L10857">
        <v>19</v>
      </c>
      <c r="N10857">
        <v>6</v>
      </c>
      <c r="P10857">
        <v>0</v>
      </c>
      <c r="Q10857">
        <v>3</v>
      </c>
      <c r="S10857">
        <v>3</v>
      </c>
    </row>
    <row r="10858" spans="1:19" x14ac:dyDescent="0.3">
      <c r="A10858" t="s">
        <v>21669</v>
      </c>
      <c r="B10858" s="171" t="s">
        <v>21670</v>
      </c>
      <c r="C10858" s="171" t="s">
        <v>173</v>
      </c>
      <c r="D10858" s="171" t="s">
        <v>80</v>
      </c>
      <c r="E10858" s="11">
        <v>43739</v>
      </c>
      <c r="F10858">
        <v>3.5</v>
      </c>
      <c r="G10858">
        <v>3</v>
      </c>
      <c r="I10858">
        <v>15</v>
      </c>
      <c r="J10858">
        <v>21</v>
      </c>
      <c r="L10858">
        <v>18</v>
      </c>
      <c r="N10858">
        <v>12</v>
      </c>
      <c r="P10858">
        <v>1</v>
      </c>
      <c r="Q10858">
        <v>4</v>
      </c>
      <c r="S10858">
        <v>3</v>
      </c>
    </row>
    <row r="10859" spans="1:19" x14ac:dyDescent="0.3">
      <c r="A10859" t="s">
        <v>21671</v>
      </c>
      <c r="B10859" s="171" t="s">
        <v>21672</v>
      </c>
      <c r="C10859" s="171" t="s">
        <v>173</v>
      </c>
      <c r="D10859" s="171" t="s">
        <v>15341</v>
      </c>
      <c r="E10859" s="11">
        <v>43739</v>
      </c>
      <c r="F10859">
        <v>3.5</v>
      </c>
      <c r="G10859">
        <v>3.5</v>
      </c>
      <c r="I10859">
        <v>20</v>
      </c>
      <c r="J10859">
        <v>18</v>
      </c>
      <c r="L10859">
        <v>18</v>
      </c>
      <c r="N10859">
        <v>19</v>
      </c>
      <c r="P10859">
        <v>1</v>
      </c>
      <c r="Q10859">
        <v>4</v>
      </c>
      <c r="S10859">
        <v>1</v>
      </c>
    </row>
    <row r="10860" spans="1:19" x14ac:dyDescent="0.3">
      <c r="A10860" t="s">
        <v>21673</v>
      </c>
      <c r="B10860" s="171" t="s">
        <v>21674</v>
      </c>
      <c r="C10860" s="171" t="s">
        <v>200</v>
      </c>
      <c r="D10860" s="171" t="s">
        <v>80</v>
      </c>
      <c r="E10860" s="11">
        <v>43739</v>
      </c>
      <c r="F10860">
        <v>6.5</v>
      </c>
      <c r="G10860">
        <v>5</v>
      </c>
      <c r="I10860">
        <v>30</v>
      </c>
      <c r="J10860">
        <v>37</v>
      </c>
      <c r="L10860">
        <v>27</v>
      </c>
      <c r="N10860">
        <v>24</v>
      </c>
      <c r="P10860">
        <v>0</v>
      </c>
      <c r="Q10860">
        <v>0</v>
      </c>
      <c r="S10860">
        <v>6</v>
      </c>
    </row>
    <row r="10861" spans="1:19" x14ac:dyDescent="0.3">
      <c r="A10861" t="s">
        <v>21675</v>
      </c>
      <c r="B10861" s="171" t="s">
        <v>21676</v>
      </c>
      <c r="C10861" s="171" t="s">
        <v>200</v>
      </c>
      <c r="D10861" s="171" t="s">
        <v>15341</v>
      </c>
      <c r="E10861" s="11">
        <v>43739</v>
      </c>
      <c r="F10861">
        <v>0</v>
      </c>
      <c r="G10861">
        <v>0</v>
      </c>
      <c r="I10861">
        <v>0</v>
      </c>
      <c r="J10861">
        <v>0</v>
      </c>
      <c r="L10861">
        <v>0</v>
      </c>
      <c r="N10861">
        <v>0</v>
      </c>
      <c r="P10861">
        <v>0</v>
      </c>
      <c r="Q10861">
        <v>0</v>
      </c>
      <c r="S10861">
        <v>0</v>
      </c>
    </row>
    <row r="10862" spans="1:19" x14ac:dyDescent="0.3">
      <c r="A10862" t="s">
        <v>21677</v>
      </c>
      <c r="B10862" s="171" t="s">
        <v>21678</v>
      </c>
      <c r="C10862" s="171" t="s">
        <v>73</v>
      </c>
      <c r="D10862" s="171" t="s">
        <v>4</v>
      </c>
      <c r="E10862" s="11">
        <v>43739</v>
      </c>
      <c r="F10862">
        <v>0</v>
      </c>
      <c r="G10862">
        <v>0</v>
      </c>
      <c r="I10862">
        <v>0</v>
      </c>
      <c r="J10862">
        <v>0</v>
      </c>
      <c r="L10862">
        <v>0</v>
      </c>
      <c r="N10862">
        <v>0</v>
      </c>
      <c r="P10862">
        <v>0</v>
      </c>
      <c r="Q10862">
        <v>0</v>
      </c>
      <c r="S10862">
        <v>0</v>
      </c>
    </row>
    <row r="10863" spans="1:19" x14ac:dyDescent="0.3">
      <c r="A10863" t="s">
        <v>21679</v>
      </c>
      <c r="B10863" s="171" t="s">
        <v>21680</v>
      </c>
      <c r="C10863" s="171" t="s">
        <v>18229</v>
      </c>
      <c r="D10863" s="171" t="s">
        <v>4</v>
      </c>
      <c r="E10863" s="11">
        <v>43739</v>
      </c>
      <c r="F10863">
        <v>0</v>
      </c>
      <c r="G10863">
        <v>0</v>
      </c>
      <c r="I10863">
        <v>0</v>
      </c>
      <c r="J10863">
        <v>0</v>
      </c>
      <c r="L10863">
        <v>0</v>
      </c>
      <c r="N10863">
        <v>0</v>
      </c>
      <c r="P10863">
        <v>0</v>
      </c>
      <c r="Q10863">
        <v>0</v>
      </c>
      <c r="S10863">
        <v>0</v>
      </c>
    </row>
    <row r="10864" spans="1:19" x14ac:dyDescent="0.3">
      <c r="A10864" t="s">
        <v>21681</v>
      </c>
      <c r="B10864" s="171" t="s">
        <v>21682</v>
      </c>
      <c r="C10864" s="171" t="s">
        <v>107</v>
      </c>
      <c r="D10864" s="171" t="s">
        <v>4</v>
      </c>
      <c r="E10864" s="11">
        <v>43739</v>
      </c>
      <c r="F10864">
        <v>20.5</v>
      </c>
      <c r="G10864">
        <v>22.5</v>
      </c>
      <c r="I10864">
        <v>107</v>
      </c>
      <c r="J10864">
        <v>189</v>
      </c>
      <c r="L10864">
        <v>211</v>
      </c>
      <c r="N10864">
        <v>103</v>
      </c>
      <c r="P10864">
        <v>4</v>
      </c>
      <c r="Q10864">
        <v>13</v>
      </c>
      <c r="S10864">
        <v>4</v>
      </c>
    </row>
    <row r="10865" spans="1:19" x14ac:dyDescent="0.3">
      <c r="A10865" t="s">
        <v>21683</v>
      </c>
      <c r="B10865" s="171" t="s">
        <v>21684</v>
      </c>
      <c r="C10865" s="171" t="s">
        <v>9887</v>
      </c>
      <c r="D10865" s="171" t="s">
        <v>4</v>
      </c>
      <c r="E10865" s="11">
        <v>43739</v>
      </c>
      <c r="F10865">
        <v>0</v>
      </c>
      <c r="G10865">
        <v>0</v>
      </c>
      <c r="I10865">
        <v>0</v>
      </c>
      <c r="J10865">
        <v>0</v>
      </c>
      <c r="L10865">
        <v>0</v>
      </c>
      <c r="N10865">
        <v>0</v>
      </c>
      <c r="P10865">
        <v>0</v>
      </c>
      <c r="Q10865">
        <v>0</v>
      </c>
      <c r="S10865">
        <v>0</v>
      </c>
    </row>
    <row r="10866" spans="1:19" x14ac:dyDescent="0.3">
      <c r="A10866" t="s">
        <v>21685</v>
      </c>
      <c r="B10866" s="171" t="s">
        <v>21686</v>
      </c>
      <c r="C10866" s="171" t="s">
        <v>11260</v>
      </c>
      <c r="D10866" s="171" t="s">
        <v>4</v>
      </c>
      <c r="E10866" s="11">
        <v>43739</v>
      </c>
      <c r="F10866">
        <v>0</v>
      </c>
      <c r="G10866">
        <v>0</v>
      </c>
      <c r="I10866">
        <v>0</v>
      </c>
      <c r="J10866">
        <v>0</v>
      </c>
      <c r="L10866">
        <v>0</v>
      </c>
      <c r="N10866">
        <v>0</v>
      </c>
      <c r="P10866">
        <v>0</v>
      </c>
      <c r="Q10866">
        <v>0</v>
      </c>
      <c r="S10866">
        <v>0</v>
      </c>
    </row>
    <row r="10867" spans="1:19" x14ac:dyDescent="0.3">
      <c r="A10867" t="s">
        <v>21687</v>
      </c>
      <c r="B10867" s="171" t="s">
        <v>21688</v>
      </c>
      <c r="C10867" s="171" t="s">
        <v>122</v>
      </c>
      <c r="D10867" s="171" t="s">
        <v>4</v>
      </c>
      <c r="E10867" s="11">
        <v>43739</v>
      </c>
      <c r="F10867">
        <v>0</v>
      </c>
      <c r="G10867">
        <v>0</v>
      </c>
      <c r="I10867">
        <v>0</v>
      </c>
      <c r="J10867">
        <v>0</v>
      </c>
      <c r="L10867">
        <v>0</v>
      </c>
      <c r="N10867">
        <v>0</v>
      </c>
      <c r="P10867">
        <v>0</v>
      </c>
      <c r="Q10867">
        <v>0</v>
      </c>
      <c r="S10867">
        <v>0</v>
      </c>
    </row>
    <row r="10868" spans="1:19" x14ac:dyDescent="0.3">
      <c r="A10868" t="s">
        <v>21689</v>
      </c>
      <c r="B10868" s="171" t="s">
        <v>21690</v>
      </c>
      <c r="C10868" s="171" t="s">
        <v>125</v>
      </c>
      <c r="D10868" s="171" t="s">
        <v>4</v>
      </c>
      <c r="E10868" s="11">
        <v>43739</v>
      </c>
      <c r="F10868">
        <v>0</v>
      </c>
      <c r="G10868">
        <v>0</v>
      </c>
      <c r="I10868">
        <v>0</v>
      </c>
      <c r="J10868">
        <v>0</v>
      </c>
      <c r="L10868">
        <v>0</v>
      </c>
      <c r="N10868">
        <v>0</v>
      </c>
      <c r="P10868">
        <v>0</v>
      </c>
      <c r="Q10868">
        <v>0</v>
      </c>
      <c r="S10868">
        <v>0</v>
      </c>
    </row>
    <row r="10869" spans="1:19" x14ac:dyDescent="0.3">
      <c r="A10869" t="s">
        <v>21691</v>
      </c>
      <c r="B10869" s="171" t="s">
        <v>21692</v>
      </c>
      <c r="C10869" s="171" t="s">
        <v>14899</v>
      </c>
      <c r="D10869" s="171" t="s">
        <v>4</v>
      </c>
      <c r="E10869" s="11">
        <v>43739</v>
      </c>
      <c r="F10869">
        <v>0</v>
      </c>
      <c r="G10869">
        <v>0</v>
      </c>
      <c r="I10869">
        <v>0</v>
      </c>
      <c r="J10869">
        <v>0</v>
      </c>
      <c r="L10869">
        <v>0</v>
      </c>
      <c r="N10869">
        <v>0</v>
      </c>
      <c r="P10869">
        <v>0</v>
      </c>
      <c r="Q10869">
        <v>0</v>
      </c>
      <c r="S10869">
        <v>0</v>
      </c>
    </row>
    <row r="10870" spans="1:19" x14ac:dyDescent="0.3">
      <c r="A10870" t="s">
        <v>21693</v>
      </c>
      <c r="B10870" s="171" t="s">
        <v>21694</v>
      </c>
      <c r="C10870" s="171" t="s">
        <v>137</v>
      </c>
      <c r="D10870" s="171" t="s">
        <v>4</v>
      </c>
      <c r="E10870" s="11">
        <v>43739</v>
      </c>
      <c r="F10870">
        <v>6</v>
      </c>
      <c r="G10870">
        <v>5</v>
      </c>
      <c r="I10870">
        <v>30</v>
      </c>
      <c r="J10870">
        <v>66</v>
      </c>
      <c r="L10870">
        <v>55</v>
      </c>
      <c r="N10870">
        <v>30</v>
      </c>
      <c r="P10870">
        <v>0</v>
      </c>
      <c r="Q10870">
        <v>0</v>
      </c>
      <c r="S10870">
        <v>0</v>
      </c>
    </row>
    <row r="10871" spans="1:19" x14ac:dyDescent="0.3">
      <c r="A10871" t="s">
        <v>21695</v>
      </c>
      <c r="B10871" s="171" t="s">
        <v>21696</v>
      </c>
      <c r="C10871" s="171" t="s">
        <v>8615</v>
      </c>
      <c r="D10871" s="171" t="s">
        <v>4</v>
      </c>
      <c r="E10871" s="11">
        <v>43739</v>
      </c>
      <c r="F10871">
        <v>0</v>
      </c>
      <c r="G10871">
        <v>0</v>
      </c>
      <c r="I10871">
        <v>0</v>
      </c>
      <c r="J10871">
        <v>0</v>
      </c>
      <c r="L10871">
        <v>0</v>
      </c>
      <c r="N10871">
        <v>0</v>
      </c>
      <c r="P10871">
        <v>0</v>
      </c>
      <c r="Q10871">
        <v>0</v>
      </c>
      <c r="S10871">
        <v>0</v>
      </c>
    </row>
    <row r="10872" spans="1:19" x14ac:dyDescent="0.3">
      <c r="A10872" t="s">
        <v>21697</v>
      </c>
      <c r="B10872" s="171" t="s">
        <v>21698</v>
      </c>
      <c r="C10872" s="171" t="s">
        <v>146</v>
      </c>
      <c r="D10872" s="171" t="s">
        <v>4</v>
      </c>
      <c r="E10872" s="11">
        <v>43739</v>
      </c>
      <c r="F10872">
        <v>5.5</v>
      </c>
      <c r="G10872">
        <v>7</v>
      </c>
      <c r="I10872">
        <v>12</v>
      </c>
      <c r="J10872">
        <v>32</v>
      </c>
      <c r="L10872">
        <v>42</v>
      </c>
      <c r="N10872">
        <v>12</v>
      </c>
      <c r="P10872">
        <v>0</v>
      </c>
      <c r="Q10872">
        <v>2</v>
      </c>
      <c r="S10872">
        <v>0</v>
      </c>
    </row>
    <row r="10873" spans="1:19" x14ac:dyDescent="0.3">
      <c r="A10873" t="s">
        <v>21699</v>
      </c>
      <c r="B10873" s="171" t="s">
        <v>21700</v>
      </c>
      <c r="C10873" s="171" t="s">
        <v>161</v>
      </c>
      <c r="D10873" s="171" t="s">
        <v>4</v>
      </c>
      <c r="E10873" s="11">
        <v>43739</v>
      </c>
      <c r="F10873">
        <v>2.5</v>
      </c>
      <c r="G10873">
        <v>4</v>
      </c>
      <c r="I10873">
        <v>6</v>
      </c>
      <c r="J10873">
        <v>14</v>
      </c>
      <c r="L10873">
        <v>23</v>
      </c>
      <c r="N10873">
        <v>5</v>
      </c>
      <c r="P10873">
        <v>0</v>
      </c>
      <c r="Q10873">
        <v>1</v>
      </c>
      <c r="S10873">
        <v>1</v>
      </c>
    </row>
    <row r="10874" spans="1:19" x14ac:dyDescent="0.3">
      <c r="A10874" t="s">
        <v>21701</v>
      </c>
      <c r="B10874" s="171" t="s">
        <v>21702</v>
      </c>
      <c r="C10874" s="171" t="s">
        <v>18252</v>
      </c>
      <c r="D10874" s="171" t="s">
        <v>4</v>
      </c>
      <c r="E10874" s="11">
        <v>43739</v>
      </c>
      <c r="F10874">
        <v>3</v>
      </c>
      <c r="G10874">
        <v>3</v>
      </c>
      <c r="I10874">
        <v>7</v>
      </c>
      <c r="J10874">
        <v>12</v>
      </c>
      <c r="L10874">
        <v>15</v>
      </c>
      <c r="N10874">
        <v>4</v>
      </c>
      <c r="P10874">
        <v>3</v>
      </c>
      <c r="Q10874">
        <v>3</v>
      </c>
      <c r="S10874">
        <v>3</v>
      </c>
    </row>
    <row r="10875" spans="1:19" x14ac:dyDescent="0.3">
      <c r="A10875" t="s">
        <v>21703</v>
      </c>
      <c r="B10875" s="171" t="s">
        <v>21704</v>
      </c>
      <c r="C10875" s="171" t="s">
        <v>167</v>
      </c>
      <c r="D10875" s="171" t="s">
        <v>4</v>
      </c>
      <c r="E10875" s="11">
        <v>43739</v>
      </c>
      <c r="F10875">
        <v>6</v>
      </c>
      <c r="G10875">
        <v>6</v>
      </c>
      <c r="I10875">
        <v>13</v>
      </c>
      <c r="J10875">
        <v>55</v>
      </c>
      <c r="L10875">
        <v>55</v>
      </c>
      <c r="N10875">
        <v>13</v>
      </c>
      <c r="P10875">
        <v>0</v>
      </c>
      <c r="Q10875">
        <v>1</v>
      </c>
      <c r="S10875">
        <v>0</v>
      </c>
    </row>
    <row r="10876" spans="1:19" x14ac:dyDescent="0.3">
      <c r="A10876" t="s">
        <v>21705</v>
      </c>
      <c r="B10876" s="171" t="s">
        <v>21706</v>
      </c>
      <c r="C10876" s="171" t="s">
        <v>173</v>
      </c>
      <c r="D10876" s="171" t="s">
        <v>4</v>
      </c>
      <c r="E10876" s="11">
        <v>43739</v>
      </c>
      <c r="F10876">
        <v>7</v>
      </c>
      <c r="G10876">
        <v>6.5</v>
      </c>
      <c r="I10876">
        <v>35</v>
      </c>
      <c r="J10876">
        <v>39</v>
      </c>
      <c r="L10876">
        <v>36</v>
      </c>
      <c r="N10876">
        <v>31</v>
      </c>
      <c r="P10876">
        <v>2</v>
      </c>
      <c r="Q10876">
        <v>8</v>
      </c>
      <c r="S10876">
        <v>4</v>
      </c>
    </row>
    <row r="10877" spans="1:19" x14ac:dyDescent="0.3">
      <c r="A10877" t="s">
        <v>21707</v>
      </c>
      <c r="B10877" s="171" t="s">
        <v>21708</v>
      </c>
      <c r="C10877" s="171" t="s">
        <v>179</v>
      </c>
      <c r="D10877" s="171" t="s">
        <v>4</v>
      </c>
      <c r="E10877" s="11">
        <v>43739</v>
      </c>
      <c r="F10877">
        <v>15</v>
      </c>
      <c r="G10877">
        <v>14.5</v>
      </c>
      <c r="I10877">
        <v>139</v>
      </c>
      <c r="J10877">
        <v>147</v>
      </c>
      <c r="L10877">
        <v>143</v>
      </c>
      <c r="N10877">
        <v>128</v>
      </c>
      <c r="P10877">
        <v>0</v>
      </c>
      <c r="Q10877">
        <v>15</v>
      </c>
      <c r="S10877">
        <v>11</v>
      </c>
    </row>
    <row r="10878" spans="1:19" x14ac:dyDescent="0.3">
      <c r="A10878" t="s">
        <v>21709</v>
      </c>
      <c r="B10878" s="171" t="s">
        <v>21710</v>
      </c>
      <c r="C10878" s="171" t="s">
        <v>185</v>
      </c>
      <c r="D10878" s="171" t="s">
        <v>4</v>
      </c>
      <c r="E10878" s="11">
        <v>43739</v>
      </c>
      <c r="F10878">
        <v>8</v>
      </c>
      <c r="G10878">
        <v>7.5</v>
      </c>
      <c r="I10878">
        <v>24</v>
      </c>
      <c r="J10878">
        <v>46</v>
      </c>
      <c r="L10878">
        <v>43</v>
      </c>
      <c r="N10878">
        <v>24</v>
      </c>
      <c r="P10878">
        <v>0</v>
      </c>
      <c r="Q10878">
        <v>0</v>
      </c>
      <c r="S10878">
        <v>0</v>
      </c>
    </row>
    <row r="10879" spans="1:19" x14ac:dyDescent="0.3">
      <c r="A10879" t="s">
        <v>21711</v>
      </c>
      <c r="B10879" s="171" t="s">
        <v>21712</v>
      </c>
      <c r="C10879" s="171" t="s">
        <v>191</v>
      </c>
      <c r="D10879" s="171" t="s">
        <v>4</v>
      </c>
      <c r="E10879" s="11">
        <v>43739</v>
      </c>
      <c r="F10879">
        <v>16</v>
      </c>
      <c r="G10879">
        <v>15.5</v>
      </c>
      <c r="I10879">
        <v>91</v>
      </c>
      <c r="J10879">
        <v>133</v>
      </c>
      <c r="L10879">
        <v>131</v>
      </c>
      <c r="N10879">
        <v>65</v>
      </c>
      <c r="P10879">
        <v>19</v>
      </c>
      <c r="Q10879">
        <v>22</v>
      </c>
      <c r="S10879">
        <v>26</v>
      </c>
    </row>
    <row r="10880" spans="1:19" x14ac:dyDescent="0.3">
      <c r="A10880" t="s">
        <v>21713</v>
      </c>
      <c r="B10880" s="171" t="s">
        <v>21714</v>
      </c>
      <c r="C10880" s="171" t="s">
        <v>200</v>
      </c>
      <c r="D10880" s="171" t="s">
        <v>4</v>
      </c>
      <c r="E10880" s="11">
        <v>43739</v>
      </c>
      <c r="F10880">
        <v>6.5</v>
      </c>
      <c r="G10880">
        <v>5</v>
      </c>
      <c r="I10880">
        <v>30</v>
      </c>
      <c r="J10880">
        <v>37</v>
      </c>
      <c r="L10880">
        <v>27</v>
      </c>
      <c r="N10880">
        <v>24</v>
      </c>
      <c r="P10880">
        <v>0</v>
      </c>
      <c r="Q10880">
        <v>0</v>
      </c>
      <c r="S10880">
        <v>6</v>
      </c>
    </row>
    <row r="10881" spans="1:19" x14ac:dyDescent="0.3">
      <c r="A10881" t="s">
        <v>21715</v>
      </c>
      <c r="B10881" s="171" t="s">
        <v>21716</v>
      </c>
      <c r="C10881" s="171" t="s">
        <v>212</v>
      </c>
      <c r="D10881" s="171" t="s">
        <v>4</v>
      </c>
      <c r="E10881" s="11">
        <v>43739</v>
      </c>
      <c r="F10881">
        <v>0</v>
      </c>
      <c r="G10881">
        <v>0</v>
      </c>
      <c r="I10881">
        <v>0</v>
      </c>
      <c r="J10881">
        <v>0</v>
      </c>
      <c r="L10881">
        <v>0</v>
      </c>
      <c r="N10881">
        <v>0</v>
      </c>
      <c r="P10881">
        <v>0</v>
      </c>
      <c r="Q10881">
        <v>0</v>
      </c>
      <c r="S10881">
        <v>0</v>
      </c>
    </row>
    <row r="10882" spans="1:19" x14ac:dyDescent="0.3">
      <c r="A10882" t="s">
        <v>21717</v>
      </c>
      <c r="B10882" s="171" t="s">
        <v>21718</v>
      </c>
      <c r="C10882" s="171" t="s">
        <v>215</v>
      </c>
      <c r="D10882" s="171" t="s">
        <v>4</v>
      </c>
      <c r="E10882" s="11">
        <v>43739</v>
      </c>
      <c r="F10882">
        <v>0</v>
      </c>
      <c r="G10882">
        <v>0</v>
      </c>
      <c r="I10882">
        <v>0</v>
      </c>
      <c r="J10882">
        <v>0</v>
      </c>
      <c r="L10882">
        <v>0</v>
      </c>
      <c r="N10882">
        <v>0</v>
      </c>
      <c r="P10882">
        <v>0</v>
      </c>
      <c r="Q10882">
        <v>0</v>
      </c>
      <c r="S10882">
        <v>0</v>
      </c>
    </row>
    <row r="10883" spans="1:19" x14ac:dyDescent="0.3">
      <c r="A10883" t="s">
        <v>21719</v>
      </c>
      <c r="B10883" s="171" t="s">
        <v>21720</v>
      </c>
      <c r="C10883" s="171" t="s">
        <v>221</v>
      </c>
      <c r="D10883" s="171" t="s">
        <v>4</v>
      </c>
      <c r="E10883" s="11">
        <v>43739</v>
      </c>
      <c r="F10883">
        <v>0</v>
      </c>
      <c r="G10883">
        <v>0</v>
      </c>
      <c r="I10883">
        <v>0</v>
      </c>
      <c r="J10883">
        <v>0</v>
      </c>
      <c r="L10883">
        <v>0</v>
      </c>
      <c r="N10883">
        <v>0</v>
      </c>
      <c r="P10883">
        <v>0</v>
      </c>
      <c r="Q10883">
        <v>0</v>
      </c>
      <c r="S10883">
        <v>0</v>
      </c>
    </row>
    <row r="10884" spans="1:19" x14ac:dyDescent="0.3">
      <c r="A10884" t="s">
        <v>21721</v>
      </c>
      <c r="B10884" s="171" t="s">
        <v>21722</v>
      </c>
      <c r="C10884" s="171" t="s">
        <v>8233</v>
      </c>
      <c r="D10884" s="171" t="s">
        <v>4</v>
      </c>
      <c r="E10884" s="11">
        <v>43739</v>
      </c>
      <c r="F10884">
        <v>2.5</v>
      </c>
      <c r="G10884">
        <v>3</v>
      </c>
      <c r="I10884">
        <v>28</v>
      </c>
      <c r="J10884">
        <v>29</v>
      </c>
      <c r="L10884">
        <v>36</v>
      </c>
      <c r="N10884">
        <v>26</v>
      </c>
      <c r="P10884">
        <v>0</v>
      </c>
      <c r="Q10884">
        <v>1</v>
      </c>
      <c r="S10884">
        <v>2</v>
      </c>
    </row>
    <row r="10885" spans="1:19" x14ac:dyDescent="0.3">
      <c r="A10885" t="s">
        <v>21723</v>
      </c>
      <c r="B10885" s="171" t="s">
        <v>21724</v>
      </c>
      <c r="C10885" s="171" t="s">
        <v>233</v>
      </c>
      <c r="D10885" s="171" t="s">
        <v>4</v>
      </c>
      <c r="E10885" s="11">
        <v>43739</v>
      </c>
      <c r="F10885">
        <v>0</v>
      </c>
      <c r="G10885">
        <v>0</v>
      </c>
      <c r="I10885">
        <v>0</v>
      </c>
      <c r="J10885">
        <v>0</v>
      </c>
      <c r="L10885">
        <v>0</v>
      </c>
      <c r="N10885">
        <v>0</v>
      </c>
      <c r="P10885">
        <v>0</v>
      </c>
      <c r="Q10885">
        <v>0</v>
      </c>
      <c r="S10885">
        <v>0</v>
      </c>
    </row>
    <row r="10886" spans="1:19" x14ac:dyDescent="0.3">
      <c r="A10886" t="s">
        <v>21725</v>
      </c>
      <c r="B10886" s="171" t="s">
        <v>21726</v>
      </c>
      <c r="C10886" s="171" t="s">
        <v>79</v>
      </c>
      <c r="D10886" s="171" t="s">
        <v>80</v>
      </c>
      <c r="E10886" s="11">
        <v>43739</v>
      </c>
      <c r="F10886">
        <v>0</v>
      </c>
      <c r="G10886">
        <v>0</v>
      </c>
      <c r="I10886">
        <v>0</v>
      </c>
      <c r="J10886">
        <v>0</v>
      </c>
      <c r="L10886">
        <v>0</v>
      </c>
      <c r="N10886">
        <v>0</v>
      </c>
      <c r="P10886">
        <v>0</v>
      </c>
      <c r="Q10886">
        <v>0</v>
      </c>
      <c r="S10886">
        <v>0</v>
      </c>
    </row>
    <row r="10887" spans="1:19" x14ac:dyDescent="0.3">
      <c r="A10887" t="s">
        <v>21727</v>
      </c>
      <c r="B10887" s="171" t="s">
        <v>21728</v>
      </c>
      <c r="C10887" s="171" t="s">
        <v>79</v>
      </c>
      <c r="D10887" s="171" t="s">
        <v>4</v>
      </c>
      <c r="E10887" s="11">
        <v>43739</v>
      </c>
      <c r="F10887">
        <v>0</v>
      </c>
      <c r="G10887">
        <v>0</v>
      </c>
      <c r="I10887">
        <v>0</v>
      </c>
      <c r="J10887">
        <v>0</v>
      </c>
      <c r="L10887">
        <v>0</v>
      </c>
      <c r="N10887">
        <v>0</v>
      </c>
      <c r="P10887">
        <v>0</v>
      </c>
      <c r="Q10887">
        <v>0</v>
      </c>
      <c r="S10887">
        <v>0</v>
      </c>
    </row>
    <row r="10888" spans="1:19" x14ac:dyDescent="0.3">
      <c r="A10888" t="s">
        <v>21729</v>
      </c>
      <c r="B10888" s="171" t="s">
        <v>21730</v>
      </c>
      <c r="C10888" s="171" t="s">
        <v>83</v>
      </c>
      <c r="D10888" s="171" t="s">
        <v>80</v>
      </c>
      <c r="E10888" s="11">
        <v>43739</v>
      </c>
      <c r="F10888">
        <v>3.5</v>
      </c>
      <c r="G10888">
        <v>3</v>
      </c>
      <c r="I10888">
        <v>18</v>
      </c>
      <c r="J10888">
        <v>20</v>
      </c>
      <c r="L10888">
        <v>16</v>
      </c>
      <c r="N10888">
        <v>18</v>
      </c>
      <c r="P10888">
        <v>0</v>
      </c>
      <c r="Q10888">
        <v>0</v>
      </c>
      <c r="S10888">
        <v>0</v>
      </c>
    </row>
    <row r="10889" spans="1:19" x14ac:dyDescent="0.3">
      <c r="A10889" t="s">
        <v>21731</v>
      </c>
      <c r="B10889" s="171" t="s">
        <v>21732</v>
      </c>
      <c r="C10889" s="171" t="s">
        <v>83</v>
      </c>
      <c r="D10889" s="171" t="s">
        <v>15341</v>
      </c>
      <c r="E10889" s="11">
        <v>43739</v>
      </c>
      <c r="F10889">
        <v>3</v>
      </c>
      <c r="G10889">
        <v>3.5</v>
      </c>
      <c r="I10889">
        <v>15</v>
      </c>
      <c r="J10889">
        <v>16</v>
      </c>
      <c r="L10889">
        <v>18</v>
      </c>
      <c r="N10889">
        <v>14</v>
      </c>
      <c r="P10889">
        <v>1</v>
      </c>
      <c r="Q10889">
        <v>5</v>
      </c>
      <c r="S10889">
        <v>1</v>
      </c>
    </row>
    <row r="10890" spans="1:19" x14ac:dyDescent="0.3">
      <c r="A10890" t="s">
        <v>21733</v>
      </c>
      <c r="B10890" s="171" t="s">
        <v>21734</v>
      </c>
      <c r="C10890" s="171" t="s">
        <v>83</v>
      </c>
      <c r="D10890" s="171" t="s">
        <v>4</v>
      </c>
      <c r="E10890" s="11">
        <v>43739</v>
      </c>
      <c r="F10890">
        <v>6.5</v>
      </c>
      <c r="G10890">
        <v>6.5</v>
      </c>
      <c r="I10890">
        <v>33</v>
      </c>
      <c r="J10890">
        <v>36</v>
      </c>
      <c r="L10890">
        <v>34</v>
      </c>
      <c r="N10890">
        <v>32</v>
      </c>
      <c r="P10890">
        <v>1</v>
      </c>
      <c r="Q10890">
        <v>5</v>
      </c>
      <c r="S10890">
        <v>1</v>
      </c>
    </row>
    <row r="10891" spans="1:19" x14ac:dyDescent="0.3">
      <c r="A10891" t="s">
        <v>21735</v>
      </c>
      <c r="B10891" s="171" t="s">
        <v>21736</v>
      </c>
      <c r="C10891" s="171" t="s">
        <v>86</v>
      </c>
      <c r="D10891" s="171" t="s">
        <v>80</v>
      </c>
      <c r="E10891" s="11">
        <v>43739</v>
      </c>
      <c r="F10891">
        <v>8</v>
      </c>
      <c r="G10891">
        <v>10</v>
      </c>
      <c r="I10891">
        <v>37</v>
      </c>
      <c r="J10891">
        <v>48</v>
      </c>
      <c r="L10891">
        <v>60</v>
      </c>
      <c r="N10891">
        <v>24</v>
      </c>
      <c r="P10891">
        <v>8</v>
      </c>
      <c r="Q10891">
        <v>11</v>
      </c>
      <c r="S10891">
        <v>13</v>
      </c>
    </row>
    <row r="10892" spans="1:19" x14ac:dyDescent="0.3">
      <c r="A10892" t="s">
        <v>21737</v>
      </c>
      <c r="B10892" s="171" t="s">
        <v>21738</v>
      </c>
      <c r="C10892" s="171" t="s">
        <v>86</v>
      </c>
      <c r="D10892" s="171" t="s">
        <v>4</v>
      </c>
      <c r="E10892" s="11">
        <v>43739</v>
      </c>
      <c r="F10892">
        <v>8</v>
      </c>
      <c r="G10892">
        <v>10</v>
      </c>
      <c r="I10892">
        <v>37</v>
      </c>
      <c r="J10892">
        <v>48</v>
      </c>
      <c r="L10892">
        <v>60</v>
      </c>
      <c r="N10892">
        <v>24</v>
      </c>
      <c r="P10892">
        <v>8</v>
      </c>
      <c r="Q10892">
        <v>11</v>
      </c>
      <c r="S10892">
        <v>13</v>
      </c>
    </row>
    <row r="10893" spans="1:19" x14ac:dyDescent="0.3">
      <c r="A10893" t="s">
        <v>21739</v>
      </c>
      <c r="B10893" s="171" t="s">
        <v>21740</v>
      </c>
      <c r="C10893" s="171" t="s">
        <v>89</v>
      </c>
      <c r="D10893" s="171" t="s">
        <v>80</v>
      </c>
      <c r="E10893" s="11">
        <v>43739</v>
      </c>
      <c r="F10893">
        <v>6</v>
      </c>
      <c r="G10893">
        <v>6</v>
      </c>
      <c r="I10893">
        <v>15</v>
      </c>
      <c r="J10893">
        <v>24</v>
      </c>
      <c r="L10893">
        <v>30</v>
      </c>
      <c r="N10893">
        <v>12</v>
      </c>
      <c r="P10893">
        <v>3</v>
      </c>
      <c r="Q10893">
        <v>3</v>
      </c>
      <c r="S10893">
        <v>3</v>
      </c>
    </row>
    <row r="10894" spans="1:19" x14ac:dyDescent="0.3">
      <c r="A10894" t="s">
        <v>21741</v>
      </c>
      <c r="B10894" s="171" t="s">
        <v>21742</v>
      </c>
      <c r="C10894" s="171" t="s">
        <v>89</v>
      </c>
      <c r="D10894" s="171" t="s">
        <v>4</v>
      </c>
      <c r="E10894" s="11">
        <v>43739</v>
      </c>
      <c r="F10894">
        <v>6</v>
      </c>
      <c r="G10894">
        <v>6</v>
      </c>
      <c r="I10894">
        <v>15</v>
      </c>
      <c r="J10894">
        <v>24</v>
      </c>
      <c r="L10894">
        <v>30</v>
      </c>
      <c r="N10894">
        <v>12</v>
      </c>
      <c r="P10894">
        <v>3</v>
      </c>
      <c r="Q10894">
        <v>3</v>
      </c>
      <c r="S10894">
        <v>3</v>
      </c>
    </row>
    <row r="10895" spans="1:19" x14ac:dyDescent="0.3">
      <c r="A10895" t="s">
        <v>21743</v>
      </c>
      <c r="B10895" s="171" t="s">
        <v>21744</v>
      </c>
      <c r="C10895" s="171" t="s">
        <v>92</v>
      </c>
      <c r="D10895" s="171" t="s">
        <v>80</v>
      </c>
      <c r="E10895" s="11">
        <v>43739</v>
      </c>
      <c r="F10895">
        <v>0</v>
      </c>
      <c r="G10895">
        <v>0</v>
      </c>
      <c r="I10895">
        <v>0</v>
      </c>
      <c r="J10895">
        <v>0</v>
      </c>
      <c r="L10895">
        <v>0</v>
      </c>
      <c r="N10895">
        <v>0</v>
      </c>
      <c r="P10895">
        <v>0</v>
      </c>
      <c r="Q10895">
        <v>0</v>
      </c>
      <c r="S10895">
        <v>0</v>
      </c>
    </row>
    <row r="10896" spans="1:19" x14ac:dyDescent="0.3">
      <c r="A10896" t="s">
        <v>21745</v>
      </c>
      <c r="B10896" s="171" t="s">
        <v>21746</v>
      </c>
      <c r="C10896" s="171" t="s">
        <v>92</v>
      </c>
      <c r="D10896" s="171" t="s">
        <v>4</v>
      </c>
      <c r="E10896" s="11">
        <v>43739</v>
      </c>
      <c r="F10896">
        <v>0</v>
      </c>
      <c r="G10896">
        <v>0</v>
      </c>
      <c r="I10896">
        <v>0</v>
      </c>
      <c r="J10896">
        <v>0</v>
      </c>
      <c r="L10896">
        <v>0</v>
      </c>
      <c r="N10896">
        <v>0</v>
      </c>
      <c r="P10896">
        <v>0</v>
      </c>
      <c r="Q10896">
        <v>0</v>
      </c>
      <c r="S10896">
        <v>0</v>
      </c>
    </row>
    <row r="10897" spans="1:19" x14ac:dyDescent="0.3">
      <c r="A10897" t="s">
        <v>21747</v>
      </c>
      <c r="B10897" s="171" t="s">
        <v>21748</v>
      </c>
      <c r="C10897" s="171" t="s">
        <v>95</v>
      </c>
      <c r="D10897" s="171" t="s">
        <v>80</v>
      </c>
      <c r="E10897" s="11">
        <v>43739</v>
      </c>
      <c r="F10897">
        <v>6.5</v>
      </c>
      <c r="G10897">
        <v>5</v>
      </c>
      <c r="I10897">
        <v>27</v>
      </c>
      <c r="J10897">
        <v>38</v>
      </c>
      <c r="L10897">
        <v>29</v>
      </c>
      <c r="N10897">
        <v>18</v>
      </c>
      <c r="P10897">
        <v>1</v>
      </c>
      <c r="Q10897">
        <v>4</v>
      </c>
      <c r="S10897">
        <v>9</v>
      </c>
    </row>
    <row r="10898" spans="1:19" x14ac:dyDescent="0.3">
      <c r="A10898" t="s">
        <v>21749</v>
      </c>
      <c r="B10898" s="171" t="s">
        <v>21750</v>
      </c>
      <c r="C10898" s="171" t="s">
        <v>95</v>
      </c>
      <c r="D10898" s="171" t="s">
        <v>15341</v>
      </c>
      <c r="E10898" s="11">
        <v>43739</v>
      </c>
      <c r="F10898">
        <v>4</v>
      </c>
      <c r="G10898">
        <v>3.5</v>
      </c>
      <c r="I10898">
        <v>14</v>
      </c>
      <c r="J10898">
        <v>21</v>
      </c>
      <c r="L10898">
        <v>19</v>
      </c>
      <c r="N10898">
        <v>11</v>
      </c>
      <c r="P10898">
        <v>0</v>
      </c>
      <c r="Q10898">
        <v>2</v>
      </c>
      <c r="S10898">
        <v>3</v>
      </c>
    </row>
    <row r="10899" spans="1:19" x14ac:dyDescent="0.3">
      <c r="A10899" t="s">
        <v>21751</v>
      </c>
      <c r="B10899" s="171" t="s">
        <v>21752</v>
      </c>
      <c r="C10899" s="171" t="s">
        <v>95</v>
      </c>
      <c r="D10899" s="171" t="s">
        <v>4</v>
      </c>
      <c r="E10899" s="11">
        <v>43739</v>
      </c>
      <c r="F10899">
        <v>10.5</v>
      </c>
      <c r="G10899">
        <v>8.5</v>
      </c>
      <c r="I10899">
        <v>41</v>
      </c>
      <c r="J10899">
        <v>59</v>
      </c>
      <c r="L10899">
        <v>48</v>
      </c>
      <c r="N10899">
        <v>29</v>
      </c>
      <c r="P10899">
        <v>1</v>
      </c>
      <c r="Q10899">
        <v>6</v>
      </c>
      <c r="S10899">
        <v>12</v>
      </c>
    </row>
    <row r="10900" spans="1:19" x14ac:dyDescent="0.3">
      <c r="A10900" t="s">
        <v>21753</v>
      </c>
      <c r="B10900" s="171" t="s">
        <v>21754</v>
      </c>
      <c r="C10900" s="171" t="s">
        <v>19659</v>
      </c>
      <c r="D10900" s="171" t="s">
        <v>80</v>
      </c>
      <c r="E10900" s="11">
        <v>43739</v>
      </c>
      <c r="F10900">
        <v>0</v>
      </c>
      <c r="G10900">
        <v>0</v>
      </c>
      <c r="I10900">
        <v>0</v>
      </c>
      <c r="J10900">
        <v>0</v>
      </c>
      <c r="L10900">
        <v>0</v>
      </c>
      <c r="N10900">
        <v>0</v>
      </c>
      <c r="P10900">
        <v>0</v>
      </c>
      <c r="Q10900">
        <v>0</v>
      </c>
      <c r="S10900">
        <v>0</v>
      </c>
    </row>
    <row r="10901" spans="1:19" x14ac:dyDescent="0.3">
      <c r="A10901" t="s">
        <v>21755</v>
      </c>
      <c r="B10901" s="171" t="s">
        <v>21756</v>
      </c>
      <c r="C10901" s="171" t="s">
        <v>19659</v>
      </c>
      <c r="D10901" s="171" t="s">
        <v>4</v>
      </c>
      <c r="E10901" s="11">
        <v>43739</v>
      </c>
      <c r="F10901">
        <v>0</v>
      </c>
      <c r="G10901">
        <v>0</v>
      </c>
      <c r="I10901">
        <v>0</v>
      </c>
      <c r="J10901">
        <v>0</v>
      </c>
      <c r="L10901">
        <v>0</v>
      </c>
      <c r="N10901">
        <v>0</v>
      </c>
      <c r="P10901">
        <v>0</v>
      </c>
      <c r="Q10901">
        <v>0</v>
      </c>
      <c r="S10901">
        <v>0</v>
      </c>
    </row>
    <row r="10902" spans="1:19" x14ac:dyDescent="0.3">
      <c r="A10902" t="s">
        <v>21757</v>
      </c>
      <c r="B10902" s="171" t="s">
        <v>21758</v>
      </c>
      <c r="C10902" s="171" t="s">
        <v>98</v>
      </c>
      <c r="D10902" s="171" t="s">
        <v>80</v>
      </c>
      <c r="E10902" s="11">
        <v>43739</v>
      </c>
      <c r="F10902">
        <v>16</v>
      </c>
      <c r="G10902">
        <v>17.5</v>
      </c>
      <c r="I10902">
        <v>31</v>
      </c>
      <c r="J10902">
        <v>91</v>
      </c>
      <c r="L10902">
        <v>100</v>
      </c>
      <c r="N10902">
        <v>30</v>
      </c>
      <c r="P10902">
        <v>3</v>
      </c>
      <c r="Q10902">
        <v>8</v>
      </c>
      <c r="S10902">
        <v>1</v>
      </c>
    </row>
    <row r="10903" spans="1:19" x14ac:dyDescent="0.3">
      <c r="A10903" t="s">
        <v>21759</v>
      </c>
      <c r="B10903" s="171" t="s">
        <v>21760</v>
      </c>
      <c r="C10903" s="171" t="s">
        <v>98</v>
      </c>
      <c r="D10903" s="171" t="s">
        <v>4</v>
      </c>
      <c r="E10903" s="11">
        <v>43739</v>
      </c>
      <c r="F10903">
        <v>16</v>
      </c>
      <c r="G10903">
        <v>17.5</v>
      </c>
      <c r="I10903">
        <v>31</v>
      </c>
      <c r="J10903">
        <v>91</v>
      </c>
      <c r="L10903">
        <v>100</v>
      </c>
      <c r="N10903">
        <v>30</v>
      </c>
      <c r="P10903">
        <v>3</v>
      </c>
      <c r="Q10903">
        <v>8</v>
      </c>
      <c r="S10903">
        <v>1</v>
      </c>
    </row>
    <row r="10904" spans="1:19" x14ac:dyDescent="0.3">
      <c r="A10904" t="s">
        <v>21761</v>
      </c>
      <c r="B10904" s="171" t="s">
        <v>21762</v>
      </c>
      <c r="C10904" s="171" t="s">
        <v>101</v>
      </c>
      <c r="D10904" s="171" t="s">
        <v>80</v>
      </c>
      <c r="E10904" s="11">
        <v>43739</v>
      </c>
      <c r="F10904">
        <v>48</v>
      </c>
      <c r="G10904">
        <v>48.5</v>
      </c>
      <c r="I10904">
        <v>351</v>
      </c>
      <c r="J10904">
        <v>521</v>
      </c>
      <c r="L10904">
        <v>530</v>
      </c>
      <c r="N10904">
        <v>324</v>
      </c>
      <c r="P10904">
        <v>12</v>
      </c>
      <c r="Q10904">
        <v>33</v>
      </c>
      <c r="S10904">
        <v>27</v>
      </c>
    </row>
    <row r="10905" spans="1:19" x14ac:dyDescent="0.3">
      <c r="A10905" t="s">
        <v>21763</v>
      </c>
      <c r="B10905" s="171" t="s">
        <v>21764</v>
      </c>
      <c r="C10905" s="171" t="s">
        <v>101</v>
      </c>
      <c r="D10905" s="171" t="s">
        <v>4</v>
      </c>
      <c r="E10905" s="11">
        <v>43739</v>
      </c>
      <c r="F10905">
        <v>48</v>
      </c>
      <c r="G10905">
        <v>48.5</v>
      </c>
      <c r="I10905">
        <v>351</v>
      </c>
      <c r="J10905">
        <v>521</v>
      </c>
      <c r="L10905">
        <v>530</v>
      </c>
      <c r="N10905">
        <v>324</v>
      </c>
      <c r="P10905">
        <v>12</v>
      </c>
      <c r="Q10905">
        <v>33</v>
      </c>
      <c r="S10905">
        <v>27</v>
      </c>
    </row>
    <row r="10906" spans="1:19" x14ac:dyDescent="0.3">
      <c r="A10906" t="s">
        <v>21765</v>
      </c>
      <c r="B10906" s="171" t="s">
        <v>21766</v>
      </c>
      <c r="C10906" s="171" t="s">
        <v>6843</v>
      </c>
      <c r="D10906" s="171" t="s">
        <v>80</v>
      </c>
      <c r="E10906" s="11">
        <v>43739</v>
      </c>
      <c r="F10906">
        <v>3.5</v>
      </c>
      <c r="G10906">
        <v>2.5</v>
      </c>
      <c r="I10906">
        <v>14</v>
      </c>
      <c r="J10906">
        <v>20</v>
      </c>
      <c r="L10906">
        <v>15</v>
      </c>
      <c r="N10906">
        <v>14</v>
      </c>
      <c r="P10906">
        <v>0</v>
      </c>
      <c r="Q10906">
        <v>0</v>
      </c>
      <c r="S10906">
        <v>0</v>
      </c>
    </row>
    <row r="10907" spans="1:19" x14ac:dyDescent="0.3">
      <c r="A10907" t="s">
        <v>21767</v>
      </c>
      <c r="B10907" s="171" t="s">
        <v>21768</v>
      </c>
      <c r="C10907" s="171" t="s">
        <v>6843</v>
      </c>
      <c r="D10907" s="171" t="s">
        <v>4</v>
      </c>
      <c r="E10907" s="11">
        <v>43739</v>
      </c>
      <c r="F10907">
        <v>3.5</v>
      </c>
      <c r="G10907">
        <v>2.5</v>
      </c>
      <c r="I10907">
        <v>14</v>
      </c>
      <c r="J10907">
        <v>20</v>
      </c>
      <c r="L10907">
        <v>15</v>
      </c>
      <c r="N10907">
        <v>14</v>
      </c>
      <c r="P10907">
        <v>0</v>
      </c>
      <c r="Q10907">
        <v>0</v>
      </c>
      <c r="S10907">
        <v>0</v>
      </c>
    </row>
    <row r="10908" spans="1:19" x14ac:dyDescent="0.3">
      <c r="A10908" t="s">
        <v>21769</v>
      </c>
      <c r="B10908" s="171" t="s">
        <v>21770</v>
      </c>
      <c r="C10908" s="171" t="s">
        <v>12995</v>
      </c>
      <c r="D10908" s="171" t="s">
        <v>80</v>
      </c>
      <c r="E10908" s="11">
        <v>43739</v>
      </c>
      <c r="F10908">
        <v>91.5</v>
      </c>
      <c r="G10908">
        <v>92.5</v>
      </c>
      <c r="I10908">
        <v>493</v>
      </c>
      <c r="J10908">
        <v>762</v>
      </c>
      <c r="L10908">
        <v>780</v>
      </c>
      <c r="N10908">
        <v>440</v>
      </c>
      <c r="O10908" t="s">
        <v>16361</v>
      </c>
      <c r="P10908">
        <v>27</v>
      </c>
      <c r="Q10908">
        <v>59</v>
      </c>
      <c r="S10908">
        <v>53</v>
      </c>
    </row>
    <row r="10909" spans="1:19" x14ac:dyDescent="0.3">
      <c r="A10909" t="s">
        <v>21771</v>
      </c>
      <c r="B10909" s="171" t="s">
        <v>21772</v>
      </c>
      <c r="C10909" s="171" t="s">
        <v>15504</v>
      </c>
      <c r="D10909" s="171" t="s">
        <v>15341</v>
      </c>
      <c r="E10909" s="11">
        <v>43739</v>
      </c>
      <c r="F10909">
        <v>7</v>
      </c>
      <c r="G10909">
        <v>7</v>
      </c>
      <c r="I10909">
        <v>29</v>
      </c>
      <c r="J10909">
        <v>37</v>
      </c>
      <c r="L10909">
        <v>37</v>
      </c>
      <c r="N10909">
        <v>25</v>
      </c>
      <c r="O10909" t="s">
        <v>16361</v>
      </c>
      <c r="P10909">
        <v>1</v>
      </c>
      <c r="Q10909">
        <v>7</v>
      </c>
      <c r="S10909">
        <v>4</v>
      </c>
    </row>
    <row r="10910" spans="1:19" x14ac:dyDescent="0.3">
      <c r="A10910" t="s">
        <v>21773</v>
      </c>
      <c r="B10910" s="171" t="s">
        <v>21774</v>
      </c>
      <c r="C10910" s="171" t="s">
        <v>15511</v>
      </c>
      <c r="D10910" s="171" t="s">
        <v>80</v>
      </c>
      <c r="E10910" s="11">
        <v>43739</v>
      </c>
      <c r="F10910">
        <v>26</v>
      </c>
      <c r="G10910">
        <v>25.5</v>
      </c>
      <c r="I10910">
        <v>76</v>
      </c>
      <c r="J10910">
        <v>149</v>
      </c>
      <c r="L10910">
        <v>145</v>
      </c>
      <c r="N10910">
        <v>66</v>
      </c>
      <c r="P10910">
        <v>4</v>
      </c>
      <c r="Q10910">
        <v>12</v>
      </c>
      <c r="S10910">
        <v>10</v>
      </c>
    </row>
    <row r="10911" spans="1:19" x14ac:dyDescent="0.3">
      <c r="A10911" t="s">
        <v>21775</v>
      </c>
      <c r="B10911" s="171" t="s">
        <v>21776</v>
      </c>
      <c r="C10911" s="171" t="s">
        <v>15511</v>
      </c>
      <c r="D10911" s="171" t="s">
        <v>15341</v>
      </c>
      <c r="E10911" s="11">
        <v>43739</v>
      </c>
      <c r="F10911">
        <v>7</v>
      </c>
      <c r="G10911">
        <v>7</v>
      </c>
      <c r="I10911">
        <v>29</v>
      </c>
      <c r="J10911">
        <v>37</v>
      </c>
      <c r="L10911">
        <v>37</v>
      </c>
      <c r="N10911">
        <v>25</v>
      </c>
      <c r="P10911">
        <v>1</v>
      </c>
      <c r="Q10911">
        <v>7</v>
      </c>
      <c r="S10911">
        <v>4</v>
      </c>
    </row>
    <row r="10912" spans="1:19" x14ac:dyDescent="0.3">
      <c r="A10912" t="s">
        <v>21777</v>
      </c>
      <c r="B10912" s="171" t="s">
        <v>21778</v>
      </c>
      <c r="C10912" s="171" t="s">
        <v>15511</v>
      </c>
      <c r="D10912" s="171" t="s">
        <v>4</v>
      </c>
      <c r="E10912" s="11">
        <v>43739</v>
      </c>
      <c r="F10912">
        <v>33</v>
      </c>
      <c r="G10912">
        <v>32.5</v>
      </c>
      <c r="I10912">
        <v>105</v>
      </c>
      <c r="J10912">
        <v>186</v>
      </c>
      <c r="L10912">
        <v>182</v>
      </c>
      <c r="N10912">
        <v>91</v>
      </c>
      <c r="P10912">
        <v>5</v>
      </c>
      <c r="Q10912">
        <v>19</v>
      </c>
      <c r="S10912">
        <v>14</v>
      </c>
    </row>
    <row r="10913" spans="1:19" x14ac:dyDescent="0.3">
      <c r="A10913" t="s">
        <v>21779</v>
      </c>
      <c r="B10913" s="171" t="s">
        <v>21780</v>
      </c>
      <c r="C10913" s="171" t="s">
        <v>104</v>
      </c>
      <c r="D10913" s="171" t="s">
        <v>4</v>
      </c>
      <c r="E10913" s="11">
        <v>43739</v>
      </c>
      <c r="F10913">
        <v>98.5</v>
      </c>
      <c r="G10913">
        <v>99.5</v>
      </c>
      <c r="I10913">
        <v>522</v>
      </c>
      <c r="J10913">
        <v>799</v>
      </c>
      <c r="L10913">
        <v>817</v>
      </c>
      <c r="N10913">
        <v>465</v>
      </c>
      <c r="P10913">
        <v>28</v>
      </c>
      <c r="Q10913">
        <v>66</v>
      </c>
      <c r="S10913">
        <v>57</v>
      </c>
    </row>
    <row r="10914" spans="1:19" x14ac:dyDescent="0.3">
      <c r="A10914" t="s">
        <v>21781</v>
      </c>
      <c r="B10914" s="171" t="s">
        <v>21782</v>
      </c>
      <c r="C10914" s="171" t="s">
        <v>119</v>
      </c>
      <c r="D10914" s="171" t="s">
        <v>80</v>
      </c>
      <c r="E10914" s="11">
        <v>43770</v>
      </c>
      <c r="F10914">
        <v>0</v>
      </c>
      <c r="G10914">
        <v>0</v>
      </c>
      <c r="I10914">
        <v>0</v>
      </c>
      <c r="J10914">
        <v>0</v>
      </c>
      <c r="L10914">
        <v>0</v>
      </c>
      <c r="N10914">
        <v>0</v>
      </c>
      <c r="P10914">
        <v>0</v>
      </c>
      <c r="Q10914">
        <v>0</v>
      </c>
      <c r="S10914">
        <v>0</v>
      </c>
    </row>
    <row r="10915" spans="1:19" x14ac:dyDescent="0.3">
      <c r="A10915" t="s">
        <v>21783</v>
      </c>
      <c r="B10915" s="171" t="s">
        <v>21784</v>
      </c>
      <c r="C10915" s="171" t="s">
        <v>143</v>
      </c>
      <c r="D10915" s="171" t="s">
        <v>80</v>
      </c>
      <c r="E10915" s="11">
        <v>43770</v>
      </c>
      <c r="F10915">
        <v>0</v>
      </c>
      <c r="G10915">
        <v>0</v>
      </c>
      <c r="I10915">
        <v>0</v>
      </c>
      <c r="J10915">
        <v>0</v>
      </c>
      <c r="L10915">
        <v>0</v>
      </c>
      <c r="N10915">
        <v>0</v>
      </c>
      <c r="P10915">
        <v>0</v>
      </c>
      <c r="Q10915">
        <v>0</v>
      </c>
      <c r="S10915">
        <v>0</v>
      </c>
    </row>
    <row r="10916" spans="1:19" x14ac:dyDescent="0.3">
      <c r="A10916" t="s">
        <v>21785</v>
      </c>
      <c r="B10916" s="171" t="s">
        <v>21786</v>
      </c>
      <c r="C10916" s="171" t="s">
        <v>158</v>
      </c>
      <c r="D10916" s="171" t="s">
        <v>80</v>
      </c>
      <c r="E10916" s="11">
        <v>43770</v>
      </c>
      <c r="F10916">
        <v>0</v>
      </c>
      <c r="G10916">
        <v>0</v>
      </c>
      <c r="I10916">
        <v>0</v>
      </c>
      <c r="J10916">
        <v>0</v>
      </c>
      <c r="L10916">
        <v>0</v>
      </c>
      <c r="N10916">
        <v>0</v>
      </c>
      <c r="P10916">
        <v>0</v>
      </c>
      <c r="Q10916">
        <v>0</v>
      </c>
      <c r="S10916">
        <v>0</v>
      </c>
    </row>
    <row r="10917" spans="1:19" x14ac:dyDescent="0.3">
      <c r="A10917" t="s">
        <v>21787</v>
      </c>
      <c r="B10917" s="171" t="s">
        <v>21788</v>
      </c>
      <c r="C10917" s="171" t="s">
        <v>209</v>
      </c>
      <c r="D10917" s="171" t="s">
        <v>80</v>
      </c>
      <c r="E10917" s="11">
        <v>43770</v>
      </c>
      <c r="F10917">
        <v>0</v>
      </c>
      <c r="G10917">
        <v>0</v>
      </c>
      <c r="I10917">
        <v>0</v>
      </c>
      <c r="J10917">
        <v>0</v>
      </c>
      <c r="L10917">
        <v>0</v>
      </c>
      <c r="N10917">
        <v>0</v>
      </c>
      <c r="P10917">
        <v>0</v>
      </c>
      <c r="Q10917">
        <v>0</v>
      </c>
      <c r="S10917">
        <v>0</v>
      </c>
    </row>
    <row r="10918" spans="1:19" x14ac:dyDescent="0.3">
      <c r="A10918" t="s">
        <v>21789</v>
      </c>
      <c r="B10918" s="171" t="s">
        <v>21790</v>
      </c>
      <c r="C10918" s="171" t="s">
        <v>76</v>
      </c>
      <c r="D10918" s="171" t="s">
        <v>80</v>
      </c>
      <c r="E10918" s="11">
        <v>43770</v>
      </c>
      <c r="F10918">
        <v>0</v>
      </c>
      <c r="G10918">
        <v>0</v>
      </c>
      <c r="I10918">
        <v>0</v>
      </c>
      <c r="J10918">
        <v>0</v>
      </c>
      <c r="L10918">
        <v>0</v>
      </c>
      <c r="N10918">
        <v>0</v>
      </c>
      <c r="P10918">
        <v>0</v>
      </c>
      <c r="Q10918">
        <v>0</v>
      </c>
      <c r="S10918">
        <v>0</v>
      </c>
    </row>
    <row r="10919" spans="1:19" x14ac:dyDescent="0.3">
      <c r="A10919" t="s">
        <v>21791</v>
      </c>
      <c r="B10919" s="171" t="s">
        <v>21792</v>
      </c>
      <c r="C10919" s="171" t="s">
        <v>15347</v>
      </c>
      <c r="D10919" s="171" t="s">
        <v>80</v>
      </c>
      <c r="E10919" s="11">
        <v>43770</v>
      </c>
      <c r="F10919">
        <v>0</v>
      </c>
      <c r="G10919">
        <v>0</v>
      </c>
      <c r="I10919">
        <v>0</v>
      </c>
      <c r="J10919">
        <v>0</v>
      </c>
      <c r="L10919">
        <v>0</v>
      </c>
      <c r="N10919">
        <v>0</v>
      </c>
      <c r="P10919">
        <v>0</v>
      </c>
      <c r="Q10919">
        <v>0</v>
      </c>
      <c r="S10919">
        <v>0</v>
      </c>
    </row>
    <row r="10920" spans="1:19" x14ac:dyDescent="0.3">
      <c r="A10920" t="s">
        <v>21793</v>
      </c>
      <c r="B10920" s="171" t="s">
        <v>21794</v>
      </c>
      <c r="C10920" s="171" t="s">
        <v>203</v>
      </c>
      <c r="D10920" s="171" t="s">
        <v>80</v>
      </c>
      <c r="E10920" s="11">
        <v>43770</v>
      </c>
      <c r="F10920">
        <v>3.5</v>
      </c>
      <c r="G10920">
        <v>3</v>
      </c>
      <c r="I10920">
        <v>15</v>
      </c>
      <c r="J10920">
        <v>20</v>
      </c>
      <c r="L10920">
        <v>16</v>
      </c>
      <c r="N10920">
        <v>15</v>
      </c>
      <c r="P10920">
        <v>1</v>
      </c>
      <c r="Q10920">
        <v>1</v>
      </c>
      <c r="S10920">
        <v>0</v>
      </c>
    </row>
    <row r="10921" spans="1:19" x14ac:dyDescent="0.3">
      <c r="A10921" t="s">
        <v>21795</v>
      </c>
      <c r="B10921" s="171" t="s">
        <v>21796</v>
      </c>
      <c r="C10921" s="171" t="s">
        <v>15340</v>
      </c>
      <c r="D10921" s="171" t="s">
        <v>15341</v>
      </c>
      <c r="E10921" s="11">
        <v>43770</v>
      </c>
      <c r="F10921">
        <v>1.5</v>
      </c>
      <c r="G10921">
        <v>1.5</v>
      </c>
      <c r="I10921">
        <v>3</v>
      </c>
      <c r="J10921">
        <v>8</v>
      </c>
      <c r="L10921">
        <v>8</v>
      </c>
      <c r="N10921">
        <v>3</v>
      </c>
      <c r="P10921">
        <v>0</v>
      </c>
      <c r="Q10921">
        <v>0</v>
      </c>
      <c r="S10921">
        <v>0</v>
      </c>
    </row>
    <row r="10922" spans="1:19" x14ac:dyDescent="0.3">
      <c r="A10922" t="s">
        <v>21797</v>
      </c>
      <c r="B10922" s="171" t="s">
        <v>21798</v>
      </c>
      <c r="C10922" s="171" t="s">
        <v>15344</v>
      </c>
      <c r="D10922" s="171" t="s">
        <v>15341</v>
      </c>
      <c r="E10922" s="11">
        <v>43770</v>
      </c>
      <c r="F10922">
        <v>0</v>
      </c>
      <c r="G10922">
        <v>0</v>
      </c>
      <c r="I10922">
        <v>0</v>
      </c>
      <c r="J10922">
        <v>0</v>
      </c>
      <c r="L10922">
        <v>0</v>
      </c>
      <c r="N10922">
        <v>0</v>
      </c>
      <c r="P10922">
        <v>0</v>
      </c>
      <c r="Q10922">
        <v>0</v>
      </c>
      <c r="S10922">
        <v>0</v>
      </c>
    </row>
    <row r="10923" spans="1:19" x14ac:dyDescent="0.3">
      <c r="A10923" t="s">
        <v>21799</v>
      </c>
      <c r="B10923" s="171" t="s">
        <v>21800</v>
      </c>
      <c r="C10923" s="171" t="s">
        <v>15347</v>
      </c>
      <c r="D10923" s="171" t="s">
        <v>15341</v>
      </c>
      <c r="E10923" s="11">
        <v>43770</v>
      </c>
      <c r="F10923">
        <v>2</v>
      </c>
      <c r="G10923">
        <v>2</v>
      </c>
      <c r="I10923">
        <v>14</v>
      </c>
      <c r="J10923">
        <v>11</v>
      </c>
      <c r="L10923">
        <v>10</v>
      </c>
      <c r="N10923">
        <v>12</v>
      </c>
      <c r="P10923">
        <v>0</v>
      </c>
      <c r="Q10923">
        <v>0</v>
      </c>
      <c r="S10923">
        <v>2</v>
      </c>
    </row>
    <row r="10924" spans="1:19" x14ac:dyDescent="0.3">
      <c r="A10924" t="s">
        <v>21801</v>
      </c>
      <c r="B10924" s="171" t="s">
        <v>21802</v>
      </c>
      <c r="C10924" s="171" t="s">
        <v>203</v>
      </c>
      <c r="D10924" s="171" t="s">
        <v>15341</v>
      </c>
      <c r="E10924" s="11">
        <v>43770</v>
      </c>
      <c r="F10924">
        <v>0</v>
      </c>
      <c r="G10924">
        <v>0</v>
      </c>
      <c r="I10924">
        <v>0</v>
      </c>
      <c r="J10924">
        <v>0</v>
      </c>
      <c r="L10924">
        <v>0</v>
      </c>
      <c r="N10924">
        <v>0</v>
      </c>
      <c r="P10924">
        <v>0</v>
      </c>
      <c r="Q10924">
        <v>0</v>
      </c>
      <c r="S10924">
        <v>0</v>
      </c>
    </row>
    <row r="10925" spans="1:19" x14ac:dyDescent="0.3">
      <c r="A10925" t="s">
        <v>21803</v>
      </c>
      <c r="B10925" s="171" t="s">
        <v>21804</v>
      </c>
      <c r="C10925" s="171" t="s">
        <v>18126</v>
      </c>
      <c r="D10925" s="171" t="s">
        <v>80</v>
      </c>
      <c r="E10925" s="11">
        <v>43770</v>
      </c>
      <c r="F10925">
        <v>0</v>
      </c>
      <c r="G10925">
        <v>0</v>
      </c>
      <c r="I10925">
        <v>0</v>
      </c>
      <c r="J10925">
        <v>0</v>
      </c>
      <c r="L10925">
        <v>0</v>
      </c>
      <c r="N10925">
        <v>0</v>
      </c>
      <c r="P10925">
        <v>0</v>
      </c>
      <c r="Q10925">
        <v>0</v>
      </c>
      <c r="S10925">
        <v>0</v>
      </c>
    </row>
    <row r="10926" spans="1:19" x14ac:dyDescent="0.3">
      <c r="A10926" t="s">
        <v>21805</v>
      </c>
      <c r="B10926" s="171" t="s">
        <v>21806</v>
      </c>
      <c r="C10926" s="171" t="s">
        <v>128</v>
      </c>
      <c r="D10926" s="171" t="s">
        <v>80</v>
      </c>
      <c r="E10926" s="11">
        <v>43770</v>
      </c>
      <c r="F10926">
        <v>0</v>
      </c>
      <c r="G10926">
        <v>0</v>
      </c>
      <c r="I10926">
        <v>0</v>
      </c>
      <c r="J10926">
        <v>0</v>
      </c>
      <c r="L10926">
        <v>0</v>
      </c>
      <c r="N10926">
        <v>0</v>
      </c>
      <c r="P10926">
        <v>0</v>
      </c>
      <c r="Q10926">
        <v>0</v>
      </c>
      <c r="S10926">
        <v>0</v>
      </c>
    </row>
    <row r="10927" spans="1:19" x14ac:dyDescent="0.3">
      <c r="A10927" t="s">
        <v>21807</v>
      </c>
      <c r="B10927" s="171" t="s">
        <v>21808</v>
      </c>
      <c r="C10927" s="171" t="s">
        <v>14824</v>
      </c>
      <c r="D10927" s="171" t="s">
        <v>80</v>
      </c>
      <c r="E10927" s="11">
        <v>43770</v>
      </c>
      <c r="F10927">
        <v>0</v>
      </c>
      <c r="G10927">
        <v>0</v>
      </c>
      <c r="I10927">
        <v>0</v>
      </c>
      <c r="J10927">
        <v>0</v>
      </c>
      <c r="L10927">
        <v>0</v>
      </c>
      <c r="N10927">
        <v>0</v>
      </c>
      <c r="P10927">
        <v>0</v>
      </c>
      <c r="Q10927">
        <v>0</v>
      </c>
      <c r="S10927">
        <v>0</v>
      </c>
    </row>
    <row r="10928" spans="1:19" x14ac:dyDescent="0.3">
      <c r="A10928" t="s">
        <v>21809</v>
      </c>
      <c r="B10928" s="171" t="s">
        <v>21810</v>
      </c>
      <c r="C10928" s="171" t="s">
        <v>152</v>
      </c>
      <c r="D10928" s="171" t="s">
        <v>80</v>
      </c>
      <c r="E10928" s="11">
        <v>43770</v>
      </c>
      <c r="F10928">
        <v>2</v>
      </c>
      <c r="G10928">
        <v>4</v>
      </c>
      <c r="I10928">
        <v>3</v>
      </c>
      <c r="J10928">
        <v>12</v>
      </c>
      <c r="L10928">
        <v>24</v>
      </c>
      <c r="N10928">
        <v>3</v>
      </c>
      <c r="O10928">
        <v>1.25</v>
      </c>
      <c r="P10928">
        <v>0</v>
      </c>
      <c r="Q10928">
        <v>0</v>
      </c>
      <c r="S10928">
        <v>0</v>
      </c>
    </row>
    <row r="10929" spans="1:19" x14ac:dyDescent="0.3">
      <c r="A10929" t="s">
        <v>21811</v>
      </c>
      <c r="B10929" s="171" t="s">
        <v>21812</v>
      </c>
      <c r="C10929" s="171" t="s">
        <v>194</v>
      </c>
      <c r="D10929" s="171" t="s">
        <v>80</v>
      </c>
      <c r="E10929" s="11">
        <v>43770</v>
      </c>
      <c r="F10929">
        <v>6</v>
      </c>
      <c r="G10929">
        <v>6</v>
      </c>
      <c r="I10929">
        <v>34</v>
      </c>
      <c r="J10929">
        <v>36</v>
      </c>
      <c r="L10929">
        <v>36</v>
      </c>
      <c r="N10929">
        <v>21</v>
      </c>
      <c r="O10929">
        <v>1.25</v>
      </c>
      <c r="P10929">
        <v>8</v>
      </c>
      <c r="Q10929">
        <v>10</v>
      </c>
      <c r="S10929">
        <v>13</v>
      </c>
    </row>
    <row r="10930" spans="1:19" x14ac:dyDescent="0.3">
      <c r="A10930" t="s">
        <v>21813</v>
      </c>
      <c r="B10930" s="171" t="s">
        <v>21814</v>
      </c>
      <c r="C10930" s="171" t="s">
        <v>18137</v>
      </c>
      <c r="D10930" s="171" t="s">
        <v>80</v>
      </c>
      <c r="E10930" s="11">
        <v>43770</v>
      </c>
      <c r="F10930">
        <v>3</v>
      </c>
      <c r="G10930">
        <v>3</v>
      </c>
      <c r="I10930">
        <v>4</v>
      </c>
      <c r="J10930">
        <v>12</v>
      </c>
      <c r="L10930">
        <v>15</v>
      </c>
      <c r="N10930">
        <v>3</v>
      </c>
      <c r="P10930">
        <v>1</v>
      </c>
      <c r="Q10930">
        <v>3</v>
      </c>
      <c r="S10930">
        <v>1</v>
      </c>
    </row>
    <row r="10931" spans="1:19" x14ac:dyDescent="0.3">
      <c r="A10931" t="s">
        <v>21815</v>
      </c>
      <c r="B10931" s="171" t="s">
        <v>21816</v>
      </c>
      <c r="C10931" s="171" t="s">
        <v>18140</v>
      </c>
      <c r="D10931" s="171" t="s">
        <v>80</v>
      </c>
      <c r="E10931" s="11">
        <v>43770</v>
      </c>
      <c r="F10931">
        <v>3</v>
      </c>
      <c r="G10931">
        <v>3</v>
      </c>
      <c r="I10931">
        <v>8</v>
      </c>
      <c r="J10931">
        <v>12</v>
      </c>
      <c r="L10931">
        <v>15</v>
      </c>
      <c r="N10931">
        <v>7</v>
      </c>
      <c r="P10931">
        <v>1</v>
      </c>
      <c r="Q10931">
        <v>1</v>
      </c>
      <c r="S10931">
        <v>1</v>
      </c>
    </row>
    <row r="10932" spans="1:19" x14ac:dyDescent="0.3">
      <c r="A10932" t="s">
        <v>21817</v>
      </c>
      <c r="B10932" s="171" t="s">
        <v>21818</v>
      </c>
      <c r="C10932" s="171" t="s">
        <v>236</v>
      </c>
      <c r="D10932" s="171" t="s">
        <v>80</v>
      </c>
      <c r="E10932" s="11">
        <v>43770</v>
      </c>
      <c r="F10932">
        <v>0</v>
      </c>
      <c r="G10932">
        <v>0</v>
      </c>
      <c r="I10932">
        <v>0</v>
      </c>
      <c r="J10932">
        <v>0</v>
      </c>
      <c r="L10932">
        <v>0</v>
      </c>
      <c r="N10932">
        <v>0</v>
      </c>
      <c r="P10932">
        <v>0</v>
      </c>
      <c r="Q10932">
        <v>0</v>
      </c>
      <c r="S10932">
        <v>0</v>
      </c>
    </row>
    <row r="10933" spans="1:19" x14ac:dyDescent="0.3">
      <c r="A10933" t="s">
        <v>21819</v>
      </c>
      <c r="B10933" s="171" t="s">
        <v>21820</v>
      </c>
      <c r="C10933" s="171" t="s">
        <v>239</v>
      </c>
      <c r="D10933" s="171" t="s">
        <v>80</v>
      </c>
      <c r="E10933" s="11">
        <v>43770</v>
      </c>
      <c r="F10933">
        <v>0</v>
      </c>
      <c r="G10933">
        <v>0</v>
      </c>
      <c r="I10933">
        <v>0</v>
      </c>
      <c r="J10933">
        <v>0</v>
      </c>
      <c r="L10933">
        <v>0</v>
      </c>
      <c r="N10933">
        <v>0</v>
      </c>
      <c r="P10933">
        <v>0</v>
      </c>
      <c r="Q10933">
        <v>0</v>
      </c>
      <c r="S10933">
        <v>0</v>
      </c>
    </row>
    <row r="10934" spans="1:19" x14ac:dyDescent="0.3">
      <c r="A10934" t="s">
        <v>21821</v>
      </c>
      <c r="B10934" s="171" t="s">
        <v>21822</v>
      </c>
      <c r="C10934" s="171" t="s">
        <v>176</v>
      </c>
      <c r="D10934" s="171" t="s">
        <v>80</v>
      </c>
      <c r="E10934" s="11">
        <v>43770</v>
      </c>
      <c r="F10934">
        <v>3.5</v>
      </c>
      <c r="G10934">
        <v>3</v>
      </c>
      <c r="I10934">
        <v>12</v>
      </c>
      <c r="J10934">
        <v>21</v>
      </c>
      <c r="L10934">
        <v>18</v>
      </c>
      <c r="N10934">
        <v>11</v>
      </c>
      <c r="P10934">
        <v>4</v>
      </c>
      <c r="Q10934">
        <v>4</v>
      </c>
      <c r="S10934">
        <v>1</v>
      </c>
    </row>
    <row r="10935" spans="1:19" x14ac:dyDescent="0.3">
      <c r="A10935" t="s">
        <v>21823</v>
      </c>
      <c r="B10935" s="171" t="s">
        <v>21824</v>
      </c>
      <c r="C10935" s="171" t="s">
        <v>206</v>
      </c>
      <c r="D10935" s="171" t="s">
        <v>80</v>
      </c>
      <c r="E10935" s="11">
        <v>43770</v>
      </c>
      <c r="F10935">
        <v>3</v>
      </c>
      <c r="G10935">
        <v>2</v>
      </c>
      <c r="I10935">
        <v>11</v>
      </c>
      <c r="J10935">
        <v>17</v>
      </c>
      <c r="L10935">
        <v>11</v>
      </c>
      <c r="N10935">
        <v>10</v>
      </c>
      <c r="P10935">
        <v>0</v>
      </c>
      <c r="Q10935">
        <v>0</v>
      </c>
      <c r="S10935">
        <v>1</v>
      </c>
    </row>
    <row r="10936" spans="1:19" x14ac:dyDescent="0.3">
      <c r="A10936" t="s">
        <v>21825</v>
      </c>
      <c r="B10936" s="171" t="s">
        <v>21826</v>
      </c>
      <c r="C10936" s="171" t="s">
        <v>176</v>
      </c>
      <c r="D10936" s="171" t="s">
        <v>15341</v>
      </c>
      <c r="E10936" s="11">
        <v>43770</v>
      </c>
      <c r="F10936">
        <v>1.5</v>
      </c>
      <c r="G10936">
        <v>1.5</v>
      </c>
      <c r="I10936">
        <v>9</v>
      </c>
      <c r="J10936">
        <v>7</v>
      </c>
      <c r="L10936">
        <v>8</v>
      </c>
      <c r="N10936">
        <v>8</v>
      </c>
      <c r="P10936">
        <v>0</v>
      </c>
      <c r="Q10936">
        <v>0</v>
      </c>
      <c r="S10936">
        <v>1</v>
      </c>
    </row>
    <row r="10937" spans="1:19" x14ac:dyDescent="0.3">
      <c r="A10937" t="s">
        <v>21827</v>
      </c>
      <c r="B10937" s="171" t="s">
        <v>21828</v>
      </c>
      <c r="C10937" s="171" t="s">
        <v>206</v>
      </c>
      <c r="D10937" s="171" t="s">
        <v>15341</v>
      </c>
      <c r="E10937" s="11">
        <v>43770</v>
      </c>
      <c r="F10937">
        <v>0</v>
      </c>
      <c r="G10937">
        <v>0</v>
      </c>
      <c r="I10937">
        <v>0</v>
      </c>
      <c r="J10937">
        <v>0</v>
      </c>
      <c r="L10937">
        <v>0</v>
      </c>
      <c r="N10937">
        <v>0</v>
      </c>
      <c r="P10937">
        <v>0</v>
      </c>
      <c r="Q10937">
        <v>0</v>
      </c>
      <c r="S10937">
        <v>0</v>
      </c>
    </row>
    <row r="10938" spans="1:19" x14ac:dyDescent="0.3">
      <c r="A10938" t="s">
        <v>21829</v>
      </c>
      <c r="B10938" s="171" t="s">
        <v>21830</v>
      </c>
      <c r="C10938" s="171" t="s">
        <v>16544</v>
      </c>
      <c r="D10938" s="171" t="s">
        <v>15341</v>
      </c>
      <c r="E10938" s="11">
        <v>43770</v>
      </c>
      <c r="F10938">
        <v>2</v>
      </c>
      <c r="G10938">
        <v>2</v>
      </c>
      <c r="I10938">
        <v>4</v>
      </c>
      <c r="J10938">
        <v>11</v>
      </c>
      <c r="L10938">
        <v>11</v>
      </c>
      <c r="N10938">
        <v>4</v>
      </c>
      <c r="P10938">
        <v>0</v>
      </c>
      <c r="Q10938">
        <v>2</v>
      </c>
      <c r="S10938">
        <v>0</v>
      </c>
    </row>
    <row r="10939" spans="1:19" x14ac:dyDescent="0.3">
      <c r="A10939" t="s">
        <v>21831</v>
      </c>
      <c r="B10939" s="171" t="s">
        <v>21832</v>
      </c>
      <c r="C10939" s="171" t="s">
        <v>113</v>
      </c>
      <c r="D10939" s="171" t="s">
        <v>80</v>
      </c>
      <c r="E10939" s="11">
        <v>43770</v>
      </c>
      <c r="F10939">
        <v>2.5</v>
      </c>
      <c r="G10939">
        <v>3.5</v>
      </c>
      <c r="I10939">
        <v>4</v>
      </c>
      <c r="J10939">
        <v>14</v>
      </c>
      <c r="L10939">
        <v>20</v>
      </c>
      <c r="N10939">
        <v>4</v>
      </c>
      <c r="P10939">
        <v>1</v>
      </c>
      <c r="Q10939">
        <v>2</v>
      </c>
      <c r="S10939">
        <v>0</v>
      </c>
    </row>
    <row r="10940" spans="1:19" x14ac:dyDescent="0.3">
      <c r="A10940" t="s">
        <v>21833</v>
      </c>
      <c r="B10940" s="171" t="s">
        <v>21834</v>
      </c>
      <c r="C10940" s="171" t="s">
        <v>131</v>
      </c>
      <c r="D10940" s="171" t="s">
        <v>80</v>
      </c>
      <c r="E10940" s="11">
        <v>43770</v>
      </c>
      <c r="F10940">
        <v>0</v>
      </c>
      <c r="G10940">
        <v>0</v>
      </c>
      <c r="I10940">
        <v>0</v>
      </c>
      <c r="J10940">
        <v>0</v>
      </c>
      <c r="L10940">
        <v>0</v>
      </c>
      <c r="N10940">
        <v>0</v>
      </c>
      <c r="P10940">
        <v>0</v>
      </c>
      <c r="Q10940">
        <v>0</v>
      </c>
      <c r="S10940">
        <v>0</v>
      </c>
    </row>
    <row r="10941" spans="1:19" x14ac:dyDescent="0.3">
      <c r="A10941" t="s">
        <v>21835</v>
      </c>
      <c r="B10941" s="171" t="s">
        <v>21836</v>
      </c>
      <c r="C10941" s="171" t="s">
        <v>14843</v>
      </c>
      <c r="D10941" s="171" t="s">
        <v>80</v>
      </c>
      <c r="E10941" s="11">
        <v>43770</v>
      </c>
      <c r="F10941">
        <v>0</v>
      </c>
      <c r="G10941">
        <v>0</v>
      </c>
      <c r="I10941">
        <v>0</v>
      </c>
      <c r="J10941">
        <v>0</v>
      </c>
      <c r="L10941">
        <v>0</v>
      </c>
      <c r="N10941">
        <v>0</v>
      </c>
      <c r="P10941">
        <v>0</v>
      </c>
      <c r="Q10941">
        <v>0</v>
      </c>
      <c r="S10941">
        <v>0</v>
      </c>
    </row>
    <row r="10942" spans="1:19" x14ac:dyDescent="0.3">
      <c r="A10942" t="s">
        <v>21837</v>
      </c>
      <c r="B10942" s="171" t="s">
        <v>21838</v>
      </c>
      <c r="C10942" s="171" t="s">
        <v>155</v>
      </c>
      <c r="D10942" s="171" t="s">
        <v>80</v>
      </c>
      <c r="E10942" s="11">
        <v>43770</v>
      </c>
      <c r="F10942">
        <v>2</v>
      </c>
      <c r="G10942">
        <v>1.5</v>
      </c>
      <c r="I10942">
        <v>0</v>
      </c>
      <c r="J10942">
        <v>11</v>
      </c>
      <c r="L10942">
        <v>9</v>
      </c>
      <c r="N10942">
        <v>0</v>
      </c>
      <c r="P10942">
        <v>0</v>
      </c>
      <c r="Q10942">
        <v>0</v>
      </c>
      <c r="S10942">
        <v>0</v>
      </c>
    </row>
    <row r="10943" spans="1:19" x14ac:dyDescent="0.3">
      <c r="A10943" t="s">
        <v>21839</v>
      </c>
      <c r="B10943" s="171" t="s">
        <v>21840</v>
      </c>
      <c r="C10943" s="171" t="s">
        <v>16232</v>
      </c>
      <c r="D10943" s="171" t="s">
        <v>80</v>
      </c>
      <c r="E10943" s="11">
        <v>43770</v>
      </c>
      <c r="F10943">
        <v>2.5</v>
      </c>
      <c r="G10943">
        <v>4</v>
      </c>
      <c r="I10943">
        <v>8</v>
      </c>
      <c r="J10943">
        <v>14</v>
      </c>
      <c r="L10943">
        <v>23</v>
      </c>
      <c r="N10943">
        <v>5</v>
      </c>
      <c r="P10943">
        <v>1</v>
      </c>
      <c r="Q10943">
        <v>1</v>
      </c>
      <c r="S10943">
        <v>3</v>
      </c>
    </row>
    <row r="10944" spans="1:19" x14ac:dyDescent="0.3">
      <c r="A10944" t="s">
        <v>21841</v>
      </c>
      <c r="B10944" s="171" t="s">
        <v>21842</v>
      </c>
      <c r="C10944" s="171" t="s">
        <v>16557</v>
      </c>
      <c r="D10944" s="171" t="s">
        <v>80</v>
      </c>
      <c r="E10944" s="11">
        <v>43770</v>
      </c>
      <c r="F10944">
        <v>2</v>
      </c>
      <c r="G10944">
        <v>2</v>
      </c>
      <c r="I10944">
        <v>0</v>
      </c>
      <c r="J10944">
        <v>11</v>
      </c>
      <c r="L10944">
        <v>11</v>
      </c>
      <c r="N10944">
        <v>0</v>
      </c>
      <c r="P10944">
        <v>0</v>
      </c>
      <c r="Q10944">
        <v>0</v>
      </c>
      <c r="S10944">
        <v>0</v>
      </c>
    </row>
    <row r="10945" spans="1:19" x14ac:dyDescent="0.3">
      <c r="A10945" t="s">
        <v>21843</v>
      </c>
      <c r="B10945" s="171" t="s">
        <v>21844</v>
      </c>
      <c r="C10945" s="171" t="s">
        <v>188</v>
      </c>
      <c r="D10945" s="171" t="s">
        <v>80</v>
      </c>
      <c r="E10945" s="11">
        <v>43770</v>
      </c>
      <c r="F10945">
        <v>6</v>
      </c>
      <c r="G10945">
        <v>6.5</v>
      </c>
      <c r="I10945">
        <v>19</v>
      </c>
      <c r="J10945">
        <v>35</v>
      </c>
      <c r="L10945">
        <v>37</v>
      </c>
      <c r="N10945">
        <v>19</v>
      </c>
      <c r="P10945">
        <v>0</v>
      </c>
      <c r="Q10945">
        <v>0</v>
      </c>
      <c r="S10945">
        <v>0</v>
      </c>
    </row>
    <row r="10946" spans="1:19" x14ac:dyDescent="0.3">
      <c r="A10946" t="s">
        <v>21845</v>
      </c>
      <c r="B10946" s="171" t="s">
        <v>21846</v>
      </c>
      <c r="C10946" s="171" t="s">
        <v>227</v>
      </c>
      <c r="D10946" s="171" t="s">
        <v>80</v>
      </c>
      <c r="E10946" s="11">
        <v>43770</v>
      </c>
      <c r="F10946">
        <v>0</v>
      </c>
      <c r="G10946">
        <v>0</v>
      </c>
      <c r="I10946">
        <v>0</v>
      </c>
      <c r="J10946">
        <v>0</v>
      </c>
      <c r="L10946">
        <v>0</v>
      </c>
      <c r="N10946">
        <v>0</v>
      </c>
      <c r="P10946">
        <v>0</v>
      </c>
      <c r="Q10946">
        <v>0</v>
      </c>
      <c r="S10946">
        <v>0</v>
      </c>
    </row>
    <row r="10947" spans="1:19" x14ac:dyDescent="0.3">
      <c r="A10947" t="s">
        <v>21847</v>
      </c>
      <c r="B10947" s="171" t="s">
        <v>21848</v>
      </c>
      <c r="C10947" s="171" t="s">
        <v>116</v>
      </c>
      <c r="D10947" s="171" t="s">
        <v>80</v>
      </c>
      <c r="E10947" s="11">
        <v>43770</v>
      </c>
      <c r="F10947">
        <v>14.5</v>
      </c>
      <c r="G10947">
        <v>15.5</v>
      </c>
      <c r="I10947">
        <v>100</v>
      </c>
      <c r="J10947">
        <v>161</v>
      </c>
      <c r="L10947">
        <v>172</v>
      </c>
      <c r="N10947">
        <v>92</v>
      </c>
      <c r="P10947">
        <v>0</v>
      </c>
      <c r="Q10947">
        <v>0</v>
      </c>
      <c r="S10947">
        <v>8</v>
      </c>
    </row>
    <row r="10948" spans="1:19" x14ac:dyDescent="0.3">
      <c r="A10948" t="s">
        <v>21849</v>
      </c>
      <c r="B10948" s="171" t="s">
        <v>21850</v>
      </c>
      <c r="C10948" s="171" t="s">
        <v>9862</v>
      </c>
      <c r="D10948" s="171" t="s">
        <v>80</v>
      </c>
      <c r="E10948" s="11">
        <v>43770</v>
      </c>
      <c r="F10948">
        <v>0</v>
      </c>
      <c r="G10948">
        <v>0</v>
      </c>
      <c r="I10948">
        <v>0</v>
      </c>
      <c r="J10948">
        <v>0</v>
      </c>
      <c r="L10948">
        <v>0</v>
      </c>
      <c r="N10948">
        <v>0</v>
      </c>
      <c r="P10948">
        <v>0</v>
      </c>
      <c r="Q10948">
        <v>0</v>
      </c>
      <c r="S10948">
        <v>0</v>
      </c>
    </row>
    <row r="10949" spans="1:19" x14ac:dyDescent="0.3">
      <c r="A10949" t="s">
        <v>21851</v>
      </c>
      <c r="B10949" s="171" t="s">
        <v>21852</v>
      </c>
      <c r="C10949" s="171" t="s">
        <v>140</v>
      </c>
      <c r="D10949" s="171" t="s">
        <v>80</v>
      </c>
      <c r="E10949" s="11">
        <v>43770</v>
      </c>
      <c r="F10949">
        <v>6</v>
      </c>
      <c r="G10949">
        <v>5</v>
      </c>
      <c r="I10949">
        <v>30</v>
      </c>
      <c r="J10949">
        <v>66</v>
      </c>
      <c r="L10949">
        <v>55</v>
      </c>
      <c r="N10949">
        <v>30</v>
      </c>
      <c r="P10949">
        <v>0</v>
      </c>
      <c r="Q10949">
        <v>0</v>
      </c>
      <c r="S10949">
        <v>0</v>
      </c>
    </row>
    <row r="10950" spans="1:19" x14ac:dyDescent="0.3">
      <c r="A10950" t="s">
        <v>21853</v>
      </c>
      <c r="B10950" s="171" t="s">
        <v>21854</v>
      </c>
      <c r="C10950" s="171" t="s">
        <v>8590</v>
      </c>
      <c r="D10950" s="171" t="s">
        <v>80</v>
      </c>
      <c r="E10950" s="11">
        <v>43770</v>
      </c>
      <c r="F10950">
        <v>0</v>
      </c>
      <c r="G10950">
        <v>0</v>
      </c>
      <c r="I10950">
        <v>0</v>
      </c>
      <c r="J10950">
        <v>0</v>
      </c>
      <c r="L10950">
        <v>0</v>
      </c>
      <c r="N10950">
        <v>0</v>
      </c>
      <c r="P10950">
        <v>0</v>
      </c>
      <c r="Q10950">
        <v>0</v>
      </c>
      <c r="S10950">
        <v>0</v>
      </c>
    </row>
    <row r="10951" spans="1:19" x14ac:dyDescent="0.3">
      <c r="A10951" t="s">
        <v>21855</v>
      </c>
      <c r="B10951" s="171" t="s">
        <v>21856</v>
      </c>
      <c r="C10951" s="171" t="s">
        <v>170</v>
      </c>
      <c r="D10951" s="171" t="s">
        <v>80</v>
      </c>
      <c r="E10951" s="11">
        <v>43770</v>
      </c>
      <c r="F10951">
        <v>3</v>
      </c>
      <c r="G10951">
        <v>4</v>
      </c>
      <c r="I10951">
        <v>0</v>
      </c>
      <c r="J10951">
        <v>33</v>
      </c>
      <c r="L10951">
        <v>44</v>
      </c>
      <c r="N10951">
        <v>0</v>
      </c>
      <c r="P10951">
        <v>0</v>
      </c>
      <c r="Q10951">
        <v>13</v>
      </c>
      <c r="S10951">
        <v>0</v>
      </c>
    </row>
    <row r="10952" spans="1:19" x14ac:dyDescent="0.3">
      <c r="A10952" t="s">
        <v>21857</v>
      </c>
      <c r="B10952" s="171" t="s">
        <v>21858</v>
      </c>
      <c r="C10952" s="171" t="s">
        <v>182</v>
      </c>
      <c r="D10952" s="171" t="s">
        <v>80</v>
      </c>
      <c r="E10952" s="11">
        <v>43770</v>
      </c>
      <c r="F10952">
        <v>12</v>
      </c>
      <c r="G10952">
        <v>11.5</v>
      </c>
      <c r="I10952">
        <v>146</v>
      </c>
      <c r="J10952">
        <v>135</v>
      </c>
      <c r="L10952">
        <v>128</v>
      </c>
      <c r="N10952">
        <v>129</v>
      </c>
      <c r="P10952">
        <v>0</v>
      </c>
      <c r="Q10952">
        <v>2</v>
      </c>
      <c r="S10952">
        <v>17</v>
      </c>
    </row>
    <row r="10953" spans="1:19" x14ac:dyDescent="0.3">
      <c r="A10953" t="s">
        <v>21859</v>
      </c>
      <c r="B10953" s="171" t="s">
        <v>21860</v>
      </c>
      <c r="C10953" s="171" t="s">
        <v>197</v>
      </c>
      <c r="D10953" s="171" t="s">
        <v>80</v>
      </c>
      <c r="E10953" s="11">
        <v>43770</v>
      </c>
      <c r="F10953">
        <v>9</v>
      </c>
      <c r="G10953">
        <v>9.5</v>
      </c>
      <c r="I10953">
        <v>64</v>
      </c>
      <c r="J10953">
        <v>90</v>
      </c>
      <c r="L10953">
        <v>95</v>
      </c>
      <c r="N10953">
        <v>50</v>
      </c>
      <c r="P10953">
        <v>5</v>
      </c>
      <c r="Q10953">
        <v>7</v>
      </c>
      <c r="S10953">
        <v>14</v>
      </c>
    </row>
    <row r="10954" spans="1:19" x14ac:dyDescent="0.3">
      <c r="A10954" t="s">
        <v>21861</v>
      </c>
      <c r="B10954" s="171" t="s">
        <v>21862</v>
      </c>
      <c r="C10954" s="171" t="s">
        <v>218</v>
      </c>
      <c r="D10954" s="171" t="s">
        <v>80</v>
      </c>
      <c r="E10954" s="11">
        <v>43770</v>
      </c>
      <c r="F10954">
        <v>0</v>
      </c>
      <c r="G10954">
        <v>0</v>
      </c>
      <c r="I10954">
        <v>0</v>
      </c>
      <c r="J10954">
        <v>0</v>
      </c>
      <c r="L10954">
        <v>0</v>
      </c>
      <c r="N10954">
        <v>0</v>
      </c>
      <c r="P10954">
        <v>0</v>
      </c>
      <c r="Q10954">
        <v>0</v>
      </c>
      <c r="S10954">
        <v>0</v>
      </c>
    </row>
    <row r="10955" spans="1:19" x14ac:dyDescent="0.3">
      <c r="A10955" t="s">
        <v>21863</v>
      </c>
      <c r="B10955" s="171" t="s">
        <v>21864</v>
      </c>
      <c r="C10955" s="171" t="s">
        <v>230</v>
      </c>
      <c r="D10955" s="171" t="s">
        <v>80</v>
      </c>
      <c r="E10955" s="11">
        <v>43770</v>
      </c>
      <c r="F10955">
        <v>0</v>
      </c>
      <c r="G10955">
        <v>0</v>
      </c>
      <c r="I10955">
        <v>0</v>
      </c>
      <c r="J10955">
        <v>0</v>
      </c>
      <c r="L10955">
        <v>0</v>
      </c>
      <c r="N10955">
        <v>0</v>
      </c>
      <c r="P10955">
        <v>0</v>
      </c>
      <c r="Q10955">
        <v>0</v>
      </c>
      <c r="S10955">
        <v>0</v>
      </c>
    </row>
    <row r="10956" spans="1:19" x14ac:dyDescent="0.3">
      <c r="A10956" t="s">
        <v>21865</v>
      </c>
      <c r="B10956" s="171" t="s">
        <v>21866</v>
      </c>
      <c r="C10956" s="171" t="s">
        <v>8193</v>
      </c>
      <c r="D10956" s="171" t="s">
        <v>80</v>
      </c>
      <c r="E10956" s="11">
        <v>43770</v>
      </c>
      <c r="F10956">
        <v>2.5</v>
      </c>
      <c r="G10956">
        <v>3</v>
      </c>
      <c r="I10956">
        <v>27</v>
      </c>
      <c r="J10956">
        <v>29</v>
      </c>
      <c r="L10956">
        <v>36</v>
      </c>
      <c r="N10956">
        <v>24</v>
      </c>
      <c r="P10956">
        <v>2</v>
      </c>
      <c r="Q10956">
        <v>4</v>
      </c>
      <c r="S10956">
        <v>3</v>
      </c>
    </row>
    <row r="10957" spans="1:19" x14ac:dyDescent="0.3">
      <c r="A10957" t="s">
        <v>21867</v>
      </c>
      <c r="B10957" s="171" t="s">
        <v>21868</v>
      </c>
      <c r="C10957" s="171" t="s">
        <v>10522</v>
      </c>
      <c r="D10957" s="171" t="s">
        <v>80</v>
      </c>
      <c r="E10957" s="11">
        <v>43770</v>
      </c>
      <c r="F10957">
        <v>0</v>
      </c>
      <c r="G10957">
        <v>0</v>
      </c>
      <c r="I10957">
        <v>0</v>
      </c>
      <c r="J10957">
        <v>0</v>
      </c>
      <c r="L10957">
        <v>0</v>
      </c>
      <c r="N10957">
        <v>0</v>
      </c>
      <c r="P10957">
        <v>0</v>
      </c>
      <c r="Q10957">
        <v>0</v>
      </c>
      <c r="S10957">
        <v>0</v>
      </c>
    </row>
    <row r="10958" spans="1:19" x14ac:dyDescent="0.3">
      <c r="A10958" t="s">
        <v>21869</v>
      </c>
      <c r="B10958" s="171" t="s">
        <v>21870</v>
      </c>
      <c r="C10958" s="171" t="s">
        <v>10525</v>
      </c>
      <c r="D10958" s="171" t="s">
        <v>80</v>
      </c>
      <c r="E10958" s="11">
        <v>43770</v>
      </c>
      <c r="F10958">
        <v>0</v>
      </c>
      <c r="G10958">
        <v>0</v>
      </c>
      <c r="I10958">
        <v>0</v>
      </c>
      <c r="J10958">
        <v>0</v>
      </c>
      <c r="L10958">
        <v>0</v>
      </c>
      <c r="N10958">
        <v>0</v>
      </c>
      <c r="P10958">
        <v>0</v>
      </c>
      <c r="Q10958">
        <v>0</v>
      </c>
      <c r="S10958">
        <v>0</v>
      </c>
    </row>
    <row r="10959" spans="1:19" x14ac:dyDescent="0.3">
      <c r="A10959" t="s">
        <v>21871</v>
      </c>
      <c r="B10959" s="171" t="s">
        <v>21872</v>
      </c>
      <c r="C10959" s="171" t="s">
        <v>10528</v>
      </c>
      <c r="D10959" s="171" t="s">
        <v>80</v>
      </c>
      <c r="E10959" s="11">
        <v>43770</v>
      </c>
      <c r="F10959">
        <v>0</v>
      </c>
      <c r="G10959">
        <v>0</v>
      </c>
      <c r="I10959">
        <v>0</v>
      </c>
      <c r="J10959">
        <v>0</v>
      </c>
      <c r="L10959">
        <v>0</v>
      </c>
      <c r="N10959">
        <v>0</v>
      </c>
      <c r="P10959">
        <v>0</v>
      </c>
      <c r="Q10959">
        <v>0</v>
      </c>
      <c r="S10959">
        <v>0</v>
      </c>
    </row>
    <row r="10960" spans="1:19" x14ac:dyDescent="0.3">
      <c r="A10960" t="s">
        <v>21873</v>
      </c>
      <c r="B10960" s="171" t="s">
        <v>21874</v>
      </c>
      <c r="C10960" s="171" t="s">
        <v>10531</v>
      </c>
      <c r="D10960" s="171" t="s">
        <v>80</v>
      </c>
      <c r="E10960" s="11">
        <v>43770</v>
      </c>
      <c r="F10960">
        <v>0</v>
      </c>
      <c r="G10960">
        <v>0</v>
      </c>
      <c r="I10960">
        <v>0</v>
      </c>
      <c r="J10960">
        <v>0</v>
      </c>
      <c r="L10960">
        <v>0</v>
      </c>
      <c r="N10960">
        <v>0</v>
      </c>
      <c r="P10960">
        <v>0</v>
      </c>
      <c r="Q10960">
        <v>0</v>
      </c>
      <c r="S10960">
        <v>0</v>
      </c>
    </row>
    <row r="10961" spans="1:19" x14ac:dyDescent="0.3">
      <c r="A10961" t="s">
        <v>21875</v>
      </c>
      <c r="B10961" s="171" t="s">
        <v>21876</v>
      </c>
      <c r="C10961" s="171" t="s">
        <v>14880</v>
      </c>
      <c r="D10961" s="171" t="s">
        <v>80</v>
      </c>
      <c r="E10961" s="11">
        <v>43770</v>
      </c>
      <c r="F10961">
        <v>0</v>
      </c>
      <c r="G10961">
        <v>0</v>
      </c>
      <c r="I10961">
        <v>0</v>
      </c>
      <c r="J10961">
        <v>0</v>
      </c>
      <c r="L10961">
        <v>0</v>
      </c>
      <c r="N10961">
        <v>0</v>
      </c>
      <c r="P10961">
        <v>0</v>
      </c>
      <c r="Q10961">
        <v>0</v>
      </c>
      <c r="S10961">
        <v>0</v>
      </c>
    </row>
    <row r="10962" spans="1:19" x14ac:dyDescent="0.3">
      <c r="A10962" t="s">
        <v>21877</v>
      </c>
      <c r="B10962" s="171" t="s">
        <v>21878</v>
      </c>
      <c r="C10962" s="171" t="s">
        <v>10534</v>
      </c>
      <c r="D10962" s="171" t="s">
        <v>80</v>
      </c>
      <c r="E10962" s="11">
        <v>43770</v>
      </c>
      <c r="F10962">
        <v>1.5</v>
      </c>
      <c r="G10962">
        <v>1.5</v>
      </c>
      <c r="I10962">
        <v>9</v>
      </c>
      <c r="J10962">
        <v>9</v>
      </c>
      <c r="L10962">
        <v>9</v>
      </c>
      <c r="N10962">
        <v>9</v>
      </c>
      <c r="P10962">
        <v>0</v>
      </c>
      <c r="Q10962">
        <v>0</v>
      </c>
      <c r="S10962">
        <v>0</v>
      </c>
    </row>
    <row r="10963" spans="1:19" x14ac:dyDescent="0.3">
      <c r="A10963" t="s">
        <v>21879</v>
      </c>
      <c r="B10963" s="171" t="s">
        <v>21880</v>
      </c>
      <c r="C10963" s="171" t="s">
        <v>10537</v>
      </c>
      <c r="D10963" s="171" t="s">
        <v>80</v>
      </c>
      <c r="E10963" s="11">
        <v>43770</v>
      </c>
      <c r="F10963">
        <v>2</v>
      </c>
      <c r="G10963">
        <v>1</v>
      </c>
      <c r="I10963">
        <v>5</v>
      </c>
      <c r="J10963">
        <v>11</v>
      </c>
      <c r="L10963">
        <v>6</v>
      </c>
      <c r="N10963">
        <v>5</v>
      </c>
      <c r="P10963">
        <v>0</v>
      </c>
      <c r="Q10963">
        <v>0</v>
      </c>
      <c r="S10963">
        <v>0</v>
      </c>
    </row>
    <row r="10964" spans="1:19" x14ac:dyDescent="0.3">
      <c r="A10964" t="s">
        <v>21881</v>
      </c>
      <c r="B10964" s="171" t="s">
        <v>21882</v>
      </c>
      <c r="C10964" s="171" t="s">
        <v>119</v>
      </c>
      <c r="D10964" s="171" t="s">
        <v>4</v>
      </c>
      <c r="E10964" s="11">
        <v>43770</v>
      </c>
      <c r="F10964">
        <v>0</v>
      </c>
      <c r="G10964">
        <v>0</v>
      </c>
      <c r="I10964">
        <v>0</v>
      </c>
      <c r="J10964">
        <v>0</v>
      </c>
      <c r="L10964">
        <v>0</v>
      </c>
      <c r="N10964">
        <v>0</v>
      </c>
      <c r="P10964">
        <v>0</v>
      </c>
      <c r="Q10964">
        <v>0</v>
      </c>
      <c r="S10964">
        <v>0</v>
      </c>
    </row>
    <row r="10965" spans="1:19" x14ac:dyDescent="0.3">
      <c r="A10965" t="s">
        <v>21883</v>
      </c>
      <c r="B10965" s="171" t="s">
        <v>21884</v>
      </c>
      <c r="C10965" s="171" t="s">
        <v>143</v>
      </c>
      <c r="D10965" s="171" t="s">
        <v>4</v>
      </c>
      <c r="E10965" s="11">
        <v>43770</v>
      </c>
      <c r="F10965">
        <v>0</v>
      </c>
      <c r="G10965">
        <v>0</v>
      </c>
      <c r="I10965">
        <v>0</v>
      </c>
      <c r="J10965">
        <v>0</v>
      </c>
      <c r="L10965">
        <v>0</v>
      </c>
      <c r="N10965">
        <v>0</v>
      </c>
      <c r="P10965">
        <v>0</v>
      </c>
      <c r="Q10965">
        <v>0</v>
      </c>
      <c r="S10965">
        <v>0</v>
      </c>
    </row>
    <row r="10966" spans="1:19" x14ac:dyDescent="0.3">
      <c r="A10966" t="s">
        <v>21885</v>
      </c>
      <c r="B10966" s="171" t="s">
        <v>21886</v>
      </c>
      <c r="C10966" s="171" t="s">
        <v>158</v>
      </c>
      <c r="D10966" s="171" t="s">
        <v>4</v>
      </c>
      <c r="E10966" s="11">
        <v>43770</v>
      </c>
      <c r="F10966">
        <v>0</v>
      </c>
      <c r="G10966">
        <v>0</v>
      </c>
      <c r="I10966">
        <v>0</v>
      </c>
      <c r="J10966">
        <v>0</v>
      </c>
      <c r="L10966">
        <v>0</v>
      </c>
      <c r="N10966">
        <v>0</v>
      </c>
      <c r="P10966">
        <v>0</v>
      </c>
      <c r="Q10966">
        <v>0</v>
      </c>
      <c r="S10966">
        <v>0</v>
      </c>
    </row>
    <row r="10967" spans="1:19" x14ac:dyDescent="0.3">
      <c r="A10967" t="s">
        <v>21887</v>
      </c>
      <c r="B10967" s="171" t="s">
        <v>21888</v>
      </c>
      <c r="C10967" s="171" t="s">
        <v>209</v>
      </c>
      <c r="D10967" s="171" t="s">
        <v>4</v>
      </c>
      <c r="E10967" s="11">
        <v>43770</v>
      </c>
      <c r="F10967">
        <v>0</v>
      </c>
      <c r="G10967">
        <v>0</v>
      </c>
      <c r="I10967">
        <v>0</v>
      </c>
      <c r="J10967">
        <v>0</v>
      </c>
      <c r="L10967">
        <v>0</v>
      </c>
      <c r="N10967">
        <v>0</v>
      </c>
      <c r="P10967">
        <v>0</v>
      </c>
      <c r="Q10967">
        <v>0</v>
      </c>
      <c r="S10967">
        <v>0</v>
      </c>
    </row>
    <row r="10968" spans="1:19" x14ac:dyDescent="0.3">
      <c r="A10968" t="s">
        <v>21889</v>
      </c>
      <c r="B10968" s="171" t="s">
        <v>21890</v>
      </c>
      <c r="C10968" s="171" t="s">
        <v>76</v>
      </c>
      <c r="D10968" s="171" t="s">
        <v>4</v>
      </c>
      <c r="E10968" s="11">
        <v>43770</v>
      </c>
      <c r="F10968">
        <v>0</v>
      </c>
      <c r="G10968">
        <v>0</v>
      </c>
      <c r="I10968">
        <v>0</v>
      </c>
      <c r="J10968">
        <v>0</v>
      </c>
      <c r="L10968">
        <v>0</v>
      </c>
      <c r="N10968">
        <v>0</v>
      </c>
      <c r="P10968">
        <v>0</v>
      </c>
      <c r="Q10968">
        <v>0</v>
      </c>
      <c r="S10968">
        <v>0</v>
      </c>
    </row>
    <row r="10969" spans="1:19" x14ac:dyDescent="0.3">
      <c r="A10969" t="s">
        <v>21891</v>
      </c>
      <c r="B10969" s="171" t="s">
        <v>21892</v>
      </c>
      <c r="C10969" s="171" t="s">
        <v>15344</v>
      </c>
      <c r="D10969" s="171" t="s">
        <v>4</v>
      </c>
      <c r="E10969" s="11">
        <v>43770</v>
      </c>
      <c r="F10969">
        <v>0</v>
      </c>
      <c r="G10969">
        <v>0</v>
      </c>
      <c r="I10969">
        <v>0</v>
      </c>
      <c r="J10969">
        <v>0</v>
      </c>
      <c r="L10969">
        <v>0</v>
      </c>
      <c r="N10969">
        <v>0</v>
      </c>
      <c r="P10969">
        <v>0</v>
      </c>
      <c r="Q10969">
        <v>0</v>
      </c>
      <c r="S10969">
        <v>0</v>
      </c>
    </row>
    <row r="10970" spans="1:19" x14ac:dyDescent="0.3">
      <c r="A10970" t="s">
        <v>21893</v>
      </c>
      <c r="B10970" s="171" t="s">
        <v>21894</v>
      </c>
      <c r="C10970" s="171" t="s">
        <v>18126</v>
      </c>
      <c r="D10970" s="171" t="s">
        <v>4</v>
      </c>
      <c r="E10970" s="11">
        <v>43770</v>
      </c>
      <c r="F10970">
        <v>0</v>
      </c>
      <c r="G10970">
        <v>0</v>
      </c>
      <c r="I10970">
        <v>0</v>
      </c>
      <c r="J10970">
        <v>0</v>
      </c>
      <c r="L10970">
        <v>0</v>
      </c>
      <c r="N10970">
        <v>0</v>
      </c>
      <c r="P10970">
        <v>0</v>
      </c>
      <c r="Q10970">
        <v>0</v>
      </c>
      <c r="S10970">
        <v>0</v>
      </c>
    </row>
    <row r="10971" spans="1:19" x14ac:dyDescent="0.3">
      <c r="A10971" t="s">
        <v>21895</v>
      </c>
      <c r="B10971" s="171" t="s">
        <v>21896</v>
      </c>
      <c r="C10971" s="171" t="s">
        <v>128</v>
      </c>
      <c r="D10971" s="171" t="s">
        <v>4</v>
      </c>
      <c r="E10971" s="11">
        <v>43770</v>
      </c>
      <c r="F10971">
        <v>0</v>
      </c>
      <c r="G10971">
        <v>0</v>
      </c>
      <c r="I10971">
        <v>0</v>
      </c>
      <c r="J10971">
        <v>0</v>
      </c>
      <c r="L10971">
        <v>0</v>
      </c>
      <c r="N10971">
        <v>0</v>
      </c>
      <c r="P10971">
        <v>0</v>
      </c>
      <c r="Q10971">
        <v>0</v>
      </c>
      <c r="S10971">
        <v>0</v>
      </c>
    </row>
    <row r="10972" spans="1:19" x14ac:dyDescent="0.3">
      <c r="A10972" t="s">
        <v>21897</v>
      </c>
      <c r="B10972" s="171" t="s">
        <v>21898</v>
      </c>
      <c r="C10972" s="171" t="s">
        <v>14824</v>
      </c>
      <c r="D10972" s="171" t="s">
        <v>4</v>
      </c>
      <c r="E10972" s="11">
        <v>43770</v>
      </c>
      <c r="F10972">
        <v>0</v>
      </c>
      <c r="G10972">
        <v>0</v>
      </c>
      <c r="I10972">
        <v>0</v>
      </c>
      <c r="J10972">
        <v>0</v>
      </c>
      <c r="L10972">
        <v>0</v>
      </c>
      <c r="N10972">
        <v>0</v>
      </c>
      <c r="P10972">
        <v>0</v>
      </c>
      <c r="Q10972">
        <v>0</v>
      </c>
      <c r="S10972">
        <v>0</v>
      </c>
    </row>
    <row r="10973" spans="1:19" x14ac:dyDescent="0.3">
      <c r="A10973" t="s">
        <v>21899</v>
      </c>
      <c r="B10973" s="171" t="s">
        <v>21900</v>
      </c>
      <c r="C10973" s="171" t="s">
        <v>152</v>
      </c>
      <c r="D10973" s="171" t="s">
        <v>4</v>
      </c>
      <c r="E10973" s="11">
        <v>43770</v>
      </c>
      <c r="F10973">
        <v>2</v>
      </c>
      <c r="G10973">
        <v>4</v>
      </c>
      <c r="I10973">
        <v>3</v>
      </c>
      <c r="J10973">
        <v>12</v>
      </c>
      <c r="L10973">
        <v>24</v>
      </c>
      <c r="N10973">
        <v>3</v>
      </c>
      <c r="P10973">
        <v>0</v>
      </c>
      <c r="Q10973">
        <v>0</v>
      </c>
      <c r="S10973">
        <v>0</v>
      </c>
    </row>
    <row r="10974" spans="1:19" x14ac:dyDescent="0.3">
      <c r="A10974" t="s">
        <v>21901</v>
      </c>
      <c r="B10974" s="171" t="s">
        <v>21902</v>
      </c>
      <c r="C10974" s="171" t="s">
        <v>194</v>
      </c>
      <c r="D10974" s="171" t="s">
        <v>4</v>
      </c>
      <c r="E10974" s="11">
        <v>43770</v>
      </c>
      <c r="F10974">
        <v>6</v>
      </c>
      <c r="G10974">
        <v>6</v>
      </c>
      <c r="I10974">
        <v>34</v>
      </c>
      <c r="J10974">
        <v>36</v>
      </c>
      <c r="L10974">
        <v>36</v>
      </c>
      <c r="N10974">
        <v>21</v>
      </c>
      <c r="P10974">
        <v>8</v>
      </c>
      <c r="Q10974">
        <v>10</v>
      </c>
      <c r="S10974">
        <v>13</v>
      </c>
    </row>
    <row r="10975" spans="1:19" x14ac:dyDescent="0.3">
      <c r="A10975" t="s">
        <v>21903</v>
      </c>
      <c r="B10975" s="171" t="s">
        <v>21904</v>
      </c>
      <c r="C10975" s="171" t="s">
        <v>18137</v>
      </c>
      <c r="D10975" s="171" t="s">
        <v>4</v>
      </c>
      <c r="E10975" s="11">
        <v>43770</v>
      </c>
      <c r="F10975">
        <v>3</v>
      </c>
      <c r="G10975">
        <v>3</v>
      </c>
      <c r="I10975">
        <v>4</v>
      </c>
      <c r="J10975">
        <v>12</v>
      </c>
      <c r="L10975">
        <v>15</v>
      </c>
      <c r="N10975">
        <v>3</v>
      </c>
      <c r="P10975">
        <v>1</v>
      </c>
      <c r="Q10975">
        <v>3</v>
      </c>
      <c r="S10975">
        <v>1</v>
      </c>
    </row>
    <row r="10976" spans="1:19" x14ac:dyDescent="0.3">
      <c r="A10976" t="s">
        <v>21905</v>
      </c>
      <c r="B10976" s="171" t="s">
        <v>21906</v>
      </c>
      <c r="C10976" s="171" t="s">
        <v>18140</v>
      </c>
      <c r="D10976" s="171" t="s">
        <v>4</v>
      </c>
      <c r="E10976" s="11">
        <v>43770</v>
      </c>
      <c r="F10976">
        <v>3</v>
      </c>
      <c r="G10976">
        <v>3</v>
      </c>
      <c r="I10976">
        <v>8</v>
      </c>
      <c r="J10976">
        <v>12</v>
      </c>
      <c r="L10976">
        <v>15</v>
      </c>
      <c r="N10976">
        <v>7</v>
      </c>
      <c r="P10976">
        <v>1</v>
      </c>
      <c r="Q10976">
        <v>1</v>
      </c>
      <c r="S10976">
        <v>1</v>
      </c>
    </row>
    <row r="10977" spans="1:19" x14ac:dyDescent="0.3">
      <c r="A10977" t="s">
        <v>21907</v>
      </c>
      <c r="B10977" s="171" t="s">
        <v>21908</v>
      </c>
      <c r="C10977" s="171" t="s">
        <v>236</v>
      </c>
      <c r="D10977" s="171" t="s">
        <v>4</v>
      </c>
      <c r="E10977" s="11">
        <v>43770</v>
      </c>
      <c r="F10977">
        <v>0</v>
      </c>
      <c r="G10977">
        <v>0</v>
      </c>
      <c r="I10977">
        <v>0</v>
      </c>
      <c r="J10977">
        <v>0</v>
      </c>
      <c r="L10977">
        <v>0</v>
      </c>
      <c r="N10977">
        <v>0</v>
      </c>
      <c r="P10977">
        <v>0</v>
      </c>
      <c r="Q10977">
        <v>0</v>
      </c>
      <c r="S10977">
        <v>0</v>
      </c>
    </row>
    <row r="10978" spans="1:19" x14ac:dyDescent="0.3">
      <c r="A10978" t="s">
        <v>21909</v>
      </c>
      <c r="B10978" s="171" t="s">
        <v>21910</v>
      </c>
      <c r="C10978" s="171" t="s">
        <v>239</v>
      </c>
      <c r="D10978" s="171" t="s">
        <v>4</v>
      </c>
      <c r="E10978" s="11">
        <v>43770</v>
      </c>
      <c r="F10978">
        <v>0</v>
      </c>
      <c r="G10978">
        <v>0</v>
      </c>
      <c r="I10978">
        <v>0</v>
      </c>
      <c r="J10978">
        <v>0</v>
      </c>
      <c r="L10978">
        <v>0</v>
      </c>
      <c r="N10978">
        <v>0</v>
      </c>
      <c r="P10978">
        <v>0</v>
      </c>
      <c r="Q10978">
        <v>0</v>
      </c>
      <c r="S10978">
        <v>0</v>
      </c>
    </row>
    <row r="10979" spans="1:19" x14ac:dyDescent="0.3">
      <c r="A10979" t="s">
        <v>21911</v>
      </c>
      <c r="B10979" s="171" t="s">
        <v>21912</v>
      </c>
      <c r="C10979" s="171" t="s">
        <v>113</v>
      </c>
      <c r="D10979" s="171" t="s">
        <v>4</v>
      </c>
      <c r="E10979" s="11">
        <v>43770</v>
      </c>
      <c r="F10979">
        <v>2.5</v>
      </c>
      <c r="G10979">
        <v>3.5</v>
      </c>
      <c r="I10979">
        <v>4</v>
      </c>
      <c r="J10979">
        <v>14</v>
      </c>
      <c r="L10979">
        <v>20</v>
      </c>
      <c r="N10979">
        <v>4</v>
      </c>
      <c r="P10979">
        <v>1</v>
      </c>
      <c r="Q10979">
        <v>2</v>
      </c>
      <c r="S10979">
        <v>0</v>
      </c>
    </row>
    <row r="10980" spans="1:19" x14ac:dyDescent="0.3">
      <c r="A10980" t="s">
        <v>21913</v>
      </c>
      <c r="B10980" s="171" t="s">
        <v>21914</v>
      </c>
      <c r="C10980" s="171" t="s">
        <v>131</v>
      </c>
      <c r="D10980" s="171" t="s">
        <v>4</v>
      </c>
      <c r="E10980" s="11">
        <v>43770</v>
      </c>
      <c r="F10980">
        <v>0</v>
      </c>
      <c r="G10980">
        <v>0</v>
      </c>
      <c r="I10980">
        <v>0</v>
      </c>
      <c r="J10980">
        <v>0</v>
      </c>
      <c r="L10980">
        <v>0</v>
      </c>
      <c r="N10980">
        <v>0</v>
      </c>
      <c r="P10980">
        <v>0</v>
      </c>
      <c r="Q10980">
        <v>0</v>
      </c>
      <c r="S10980">
        <v>0</v>
      </c>
    </row>
    <row r="10981" spans="1:19" x14ac:dyDescent="0.3">
      <c r="A10981" t="s">
        <v>21915</v>
      </c>
      <c r="B10981" s="171" t="s">
        <v>21916</v>
      </c>
      <c r="C10981" s="171" t="s">
        <v>14843</v>
      </c>
      <c r="D10981" s="171" t="s">
        <v>4</v>
      </c>
      <c r="E10981" s="11">
        <v>43770</v>
      </c>
      <c r="F10981">
        <v>0</v>
      </c>
      <c r="G10981">
        <v>0</v>
      </c>
      <c r="I10981">
        <v>0</v>
      </c>
      <c r="J10981">
        <v>0</v>
      </c>
      <c r="L10981">
        <v>0</v>
      </c>
      <c r="N10981">
        <v>0</v>
      </c>
      <c r="P10981">
        <v>0</v>
      </c>
      <c r="Q10981">
        <v>0</v>
      </c>
      <c r="S10981">
        <v>0</v>
      </c>
    </row>
    <row r="10982" spans="1:19" x14ac:dyDescent="0.3">
      <c r="A10982" t="s">
        <v>21917</v>
      </c>
      <c r="B10982" s="171" t="s">
        <v>21918</v>
      </c>
      <c r="C10982" s="171" t="s">
        <v>155</v>
      </c>
      <c r="D10982" s="171" t="s">
        <v>4</v>
      </c>
      <c r="E10982" s="11">
        <v>43770</v>
      </c>
      <c r="F10982">
        <v>2</v>
      </c>
      <c r="G10982">
        <v>1.5</v>
      </c>
      <c r="I10982">
        <v>0</v>
      </c>
      <c r="J10982">
        <v>11</v>
      </c>
      <c r="L10982">
        <v>9</v>
      </c>
      <c r="N10982">
        <v>0</v>
      </c>
      <c r="P10982">
        <v>0</v>
      </c>
      <c r="Q10982">
        <v>0</v>
      </c>
      <c r="S10982">
        <v>0</v>
      </c>
    </row>
    <row r="10983" spans="1:19" x14ac:dyDescent="0.3">
      <c r="A10983" t="s">
        <v>21919</v>
      </c>
      <c r="B10983" s="171" t="s">
        <v>21920</v>
      </c>
      <c r="C10983" s="171" t="s">
        <v>16232</v>
      </c>
      <c r="D10983" s="171" t="s">
        <v>4</v>
      </c>
      <c r="E10983" s="11">
        <v>43770</v>
      </c>
      <c r="F10983">
        <v>2.5</v>
      </c>
      <c r="G10983">
        <v>4</v>
      </c>
      <c r="I10983">
        <v>8</v>
      </c>
      <c r="J10983">
        <v>14</v>
      </c>
      <c r="L10983">
        <v>23</v>
      </c>
      <c r="N10983">
        <v>5</v>
      </c>
      <c r="P10983">
        <v>1</v>
      </c>
      <c r="Q10983">
        <v>1</v>
      </c>
      <c r="S10983">
        <v>3</v>
      </c>
    </row>
    <row r="10984" spans="1:19" x14ac:dyDescent="0.3">
      <c r="A10984" t="s">
        <v>21921</v>
      </c>
      <c r="B10984" s="171" t="s">
        <v>21922</v>
      </c>
      <c r="C10984" s="171" t="s">
        <v>16557</v>
      </c>
      <c r="D10984" s="171" t="s">
        <v>4</v>
      </c>
      <c r="E10984" s="11">
        <v>43770</v>
      </c>
      <c r="F10984">
        <v>2</v>
      </c>
      <c r="G10984">
        <v>2</v>
      </c>
      <c r="I10984">
        <v>0</v>
      </c>
      <c r="J10984">
        <v>11</v>
      </c>
      <c r="L10984">
        <v>11</v>
      </c>
      <c r="N10984">
        <v>0</v>
      </c>
      <c r="P10984">
        <v>0</v>
      </c>
      <c r="Q10984">
        <v>0</v>
      </c>
      <c r="S10984">
        <v>0</v>
      </c>
    </row>
    <row r="10985" spans="1:19" x14ac:dyDescent="0.3">
      <c r="A10985" t="s">
        <v>21923</v>
      </c>
      <c r="B10985" s="171" t="s">
        <v>21924</v>
      </c>
      <c r="C10985" s="171" t="s">
        <v>188</v>
      </c>
      <c r="D10985" s="171" t="s">
        <v>4</v>
      </c>
      <c r="E10985" s="11">
        <v>43770</v>
      </c>
      <c r="F10985">
        <v>6</v>
      </c>
      <c r="G10985">
        <v>6.5</v>
      </c>
      <c r="I10985">
        <v>19</v>
      </c>
      <c r="J10985">
        <v>35</v>
      </c>
      <c r="L10985">
        <v>37</v>
      </c>
      <c r="N10985">
        <v>19</v>
      </c>
      <c r="P10985">
        <v>0</v>
      </c>
      <c r="Q10985">
        <v>0</v>
      </c>
      <c r="S10985">
        <v>0</v>
      </c>
    </row>
    <row r="10986" spans="1:19" x14ac:dyDescent="0.3">
      <c r="A10986" t="s">
        <v>21925</v>
      </c>
      <c r="B10986" s="171" t="s">
        <v>21926</v>
      </c>
      <c r="C10986" s="171" t="s">
        <v>227</v>
      </c>
      <c r="D10986" s="171" t="s">
        <v>4</v>
      </c>
      <c r="E10986" s="11">
        <v>43770</v>
      </c>
      <c r="F10986">
        <v>0</v>
      </c>
      <c r="G10986">
        <v>0</v>
      </c>
      <c r="I10986">
        <v>0</v>
      </c>
      <c r="J10986">
        <v>0</v>
      </c>
      <c r="L10986">
        <v>0</v>
      </c>
      <c r="N10986">
        <v>0</v>
      </c>
      <c r="P10986">
        <v>0</v>
      </c>
      <c r="Q10986">
        <v>0</v>
      </c>
      <c r="S10986">
        <v>0</v>
      </c>
    </row>
    <row r="10987" spans="1:19" x14ac:dyDescent="0.3">
      <c r="A10987" t="s">
        <v>21927</v>
      </c>
      <c r="B10987" s="171" t="s">
        <v>21928</v>
      </c>
      <c r="C10987" s="171" t="s">
        <v>116</v>
      </c>
      <c r="D10987" s="171" t="s">
        <v>4</v>
      </c>
      <c r="E10987" s="11">
        <v>43770</v>
      </c>
      <c r="F10987">
        <v>14.5</v>
      </c>
      <c r="G10987">
        <v>15.5</v>
      </c>
      <c r="I10987">
        <v>100</v>
      </c>
      <c r="J10987">
        <v>161</v>
      </c>
      <c r="L10987">
        <v>172</v>
      </c>
      <c r="N10987">
        <v>92</v>
      </c>
      <c r="P10987">
        <v>0</v>
      </c>
      <c r="Q10987">
        <v>0</v>
      </c>
      <c r="S10987">
        <v>8</v>
      </c>
    </row>
    <row r="10988" spans="1:19" x14ac:dyDescent="0.3">
      <c r="A10988" t="s">
        <v>21929</v>
      </c>
      <c r="B10988" s="171" t="s">
        <v>21930</v>
      </c>
      <c r="C10988" s="171" t="s">
        <v>9862</v>
      </c>
      <c r="D10988" s="171" t="s">
        <v>4</v>
      </c>
      <c r="E10988" s="11">
        <v>43770</v>
      </c>
      <c r="F10988">
        <v>0</v>
      </c>
      <c r="G10988">
        <v>0</v>
      </c>
      <c r="I10988">
        <v>0</v>
      </c>
      <c r="J10988">
        <v>0</v>
      </c>
      <c r="L10988">
        <v>0</v>
      </c>
      <c r="N10988">
        <v>0</v>
      </c>
      <c r="P10988">
        <v>0</v>
      </c>
      <c r="Q10988">
        <v>0</v>
      </c>
      <c r="S10988">
        <v>0</v>
      </c>
    </row>
    <row r="10989" spans="1:19" x14ac:dyDescent="0.3">
      <c r="A10989" t="s">
        <v>21931</v>
      </c>
      <c r="B10989" s="171" t="s">
        <v>21932</v>
      </c>
      <c r="C10989" s="171" t="s">
        <v>140</v>
      </c>
      <c r="D10989" s="171" t="s">
        <v>4</v>
      </c>
      <c r="E10989" s="11">
        <v>43770</v>
      </c>
      <c r="F10989">
        <v>6</v>
      </c>
      <c r="G10989">
        <v>5</v>
      </c>
      <c r="I10989">
        <v>30</v>
      </c>
      <c r="J10989">
        <v>66</v>
      </c>
      <c r="L10989">
        <v>55</v>
      </c>
      <c r="N10989">
        <v>30</v>
      </c>
      <c r="P10989">
        <v>0</v>
      </c>
      <c r="Q10989">
        <v>0</v>
      </c>
      <c r="S10989">
        <v>0</v>
      </c>
    </row>
    <row r="10990" spans="1:19" x14ac:dyDescent="0.3">
      <c r="A10990" t="s">
        <v>21933</v>
      </c>
      <c r="B10990" s="171" t="s">
        <v>21934</v>
      </c>
      <c r="C10990" s="171" t="s">
        <v>8590</v>
      </c>
      <c r="D10990" s="171" t="s">
        <v>4</v>
      </c>
      <c r="E10990" s="11">
        <v>43770</v>
      </c>
      <c r="F10990">
        <v>0</v>
      </c>
      <c r="G10990">
        <v>0</v>
      </c>
      <c r="I10990">
        <v>0</v>
      </c>
      <c r="J10990">
        <v>0</v>
      </c>
      <c r="L10990">
        <v>0</v>
      </c>
      <c r="N10990">
        <v>0</v>
      </c>
      <c r="P10990">
        <v>0</v>
      </c>
      <c r="Q10990">
        <v>0</v>
      </c>
      <c r="S10990">
        <v>0</v>
      </c>
    </row>
    <row r="10991" spans="1:19" x14ac:dyDescent="0.3">
      <c r="A10991" t="s">
        <v>21935</v>
      </c>
      <c r="B10991" s="171" t="s">
        <v>21936</v>
      </c>
      <c r="C10991" s="171" t="s">
        <v>170</v>
      </c>
      <c r="D10991" s="171" t="s">
        <v>4</v>
      </c>
      <c r="E10991" s="11">
        <v>43770</v>
      </c>
      <c r="F10991">
        <v>3</v>
      </c>
      <c r="G10991">
        <v>4</v>
      </c>
      <c r="I10991">
        <v>0</v>
      </c>
      <c r="J10991">
        <v>33</v>
      </c>
      <c r="L10991">
        <v>44</v>
      </c>
      <c r="N10991">
        <v>0</v>
      </c>
      <c r="P10991">
        <v>0</v>
      </c>
      <c r="Q10991">
        <v>13</v>
      </c>
      <c r="S10991">
        <v>0</v>
      </c>
    </row>
    <row r="10992" spans="1:19" x14ac:dyDescent="0.3">
      <c r="A10992" t="s">
        <v>21937</v>
      </c>
      <c r="B10992" s="171" t="s">
        <v>21938</v>
      </c>
      <c r="C10992" s="171" t="s">
        <v>182</v>
      </c>
      <c r="D10992" s="171" t="s">
        <v>4</v>
      </c>
      <c r="E10992" s="11">
        <v>43770</v>
      </c>
      <c r="F10992">
        <v>12</v>
      </c>
      <c r="G10992">
        <v>11.5</v>
      </c>
      <c r="I10992">
        <v>146</v>
      </c>
      <c r="J10992">
        <v>135</v>
      </c>
      <c r="L10992">
        <v>128</v>
      </c>
      <c r="N10992">
        <v>129</v>
      </c>
      <c r="P10992">
        <v>0</v>
      </c>
      <c r="Q10992">
        <v>2</v>
      </c>
      <c r="S10992">
        <v>17</v>
      </c>
    </row>
    <row r="10993" spans="1:19" x14ac:dyDescent="0.3">
      <c r="A10993" t="s">
        <v>21939</v>
      </c>
      <c r="B10993" s="171" t="s">
        <v>21940</v>
      </c>
      <c r="C10993" s="171" t="s">
        <v>197</v>
      </c>
      <c r="D10993" s="171" t="s">
        <v>4</v>
      </c>
      <c r="E10993" s="11">
        <v>43770</v>
      </c>
      <c r="F10993">
        <v>9</v>
      </c>
      <c r="G10993">
        <v>9.5</v>
      </c>
      <c r="I10993">
        <v>64</v>
      </c>
      <c r="J10993">
        <v>90</v>
      </c>
      <c r="L10993">
        <v>95</v>
      </c>
      <c r="N10993">
        <v>50</v>
      </c>
      <c r="P10993">
        <v>5</v>
      </c>
      <c r="Q10993">
        <v>7</v>
      </c>
      <c r="S10993">
        <v>14</v>
      </c>
    </row>
    <row r="10994" spans="1:19" x14ac:dyDescent="0.3">
      <c r="A10994" t="s">
        <v>21941</v>
      </c>
      <c r="B10994" s="171" t="s">
        <v>21942</v>
      </c>
      <c r="C10994" s="171" t="s">
        <v>218</v>
      </c>
      <c r="D10994" s="171" t="s">
        <v>4</v>
      </c>
      <c r="E10994" s="11">
        <v>43770</v>
      </c>
      <c r="F10994">
        <v>0</v>
      </c>
      <c r="G10994">
        <v>0</v>
      </c>
      <c r="I10994">
        <v>0</v>
      </c>
      <c r="J10994">
        <v>0</v>
      </c>
      <c r="L10994">
        <v>0</v>
      </c>
      <c r="N10994">
        <v>0</v>
      </c>
      <c r="P10994">
        <v>0</v>
      </c>
      <c r="Q10994">
        <v>0</v>
      </c>
      <c r="S10994">
        <v>0</v>
      </c>
    </row>
    <row r="10995" spans="1:19" x14ac:dyDescent="0.3">
      <c r="A10995" t="s">
        <v>21943</v>
      </c>
      <c r="B10995" s="171" t="s">
        <v>21944</v>
      </c>
      <c r="C10995" s="171" t="s">
        <v>230</v>
      </c>
      <c r="D10995" s="171" t="s">
        <v>4</v>
      </c>
      <c r="E10995" s="11">
        <v>43770</v>
      </c>
      <c r="F10995">
        <v>0</v>
      </c>
      <c r="G10995">
        <v>0</v>
      </c>
      <c r="I10995">
        <v>0</v>
      </c>
      <c r="J10995">
        <v>0</v>
      </c>
      <c r="L10995">
        <v>0</v>
      </c>
      <c r="N10995">
        <v>0</v>
      </c>
      <c r="P10995">
        <v>0</v>
      </c>
      <c r="Q10995">
        <v>0</v>
      </c>
      <c r="S10995">
        <v>0</v>
      </c>
    </row>
    <row r="10996" spans="1:19" x14ac:dyDescent="0.3">
      <c r="A10996" t="s">
        <v>21945</v>
      </c>
      <c r="B10996" s="171" t="s">
        <v>21946</v>
      </c>
      <c r="C10996" s="171" t="s">
        <v>8193</v>
      </c>
      <c r="D10996" s="171" t="s">
        <v>4</v>
      </c>
      <c r="E10996" s="11">
        <v>43770</v>
      </c>
      <c r="F10996">
        <v>2.5</v>
      </c>
      <c r="G10996">
        <v>3</v>
      </c>
      <c r="I10996">
        <v>27</v>
      </c>
      <c r="J10996">
        <v>29</v>
      </c>
      <c r="L10996">
        <v>36</v>
      </c>
      <c r="N10996">
        <v>24</v>
      </c>
      <c r="P10996">
        <v>2</v>
      </c>
      <c r="Q10996">
        <v>4</v>
      </c>
      <c r="S10996">
        <v>3</v>
      </c>
    </row>
    <row r="10997" spans="1:19" x14ac:dyDescent="0.3">
      <c r="A10997" t="s">
        <v>21947</v>
      </c>
      <c r="B10997" s="171" t="s">
        <v>21948</v>
      </c>
      <c r="C10997" s="171" t="s">
        <v>10522</v>
      </c>
      <c r="D10997" s="171" t="s">
        <v>4</v>
      </c>
      <c r="E10997" s="11">
        <v>43770</v>
      </c>
      <c r="F10997">
        <v>0</v>
      </c>
      <c r="G10997">
        <v>0</v>
      </c>
      <c r="I10997">
        <v>0</v>
      </c>
      <c r="J10997">
        <v>0</v>
      </c>
      <c r="L10997">
        <v>0</v>
      </c>
      <c r="N10997">
        <v>0</v>
      </c>
      <c r="P10997">
        <v>0</v>
      </c>
      <c r="Q10997">
        <v>0</v>
      </c>
      <c r="S10997">
        <v>0</v>
      </c>
    </row>
    <row r="10998" spans="1:19" x14ac:dyDescent="0.3">
      <c r="A10998" t="s">
        <v>21949</v>
      </c>
      <c r="B10998" s="171" t="s">
        <v>21950</v>
      </c>
      <c r="C10998" s="171" t="s">
        <v>10525</v>
      </c>
      <c r="D10998" s="171" t="s">
        <v>4</v>
      </c>
      <c r="E10998" s="11">
        <v>43770</v>
      </c>
      <c r="F10998">
        <v>0</v>
      </c>
      <c r="G10998">
        <v>0</v>
      </c>
      <c r="I10998">
        <v>0</v>
      </c>
      <c r="J10998">
        <v>0</v>
      </c>
      <c r="L10998">
        <v>0</v>
      </c>
      <c r="N10998">
        <v>0</v>
      </c>
      <c r="P10998">
        <v>0</v>
      </c>
      <c r="Q10998">
        <v>0</v>
      </c>
      <c r="S10998">
        <v>0</v>
      </c>
    </row>
    <row r="10999" spans="1:19" x14ac:dyDescent="0.3">
      <c r="A10999" t="s">
        <v>21951</v>
      </c>
      <c r="B10999" s="171" t="s">
        <v>21952</v>
      </c>
      <c r="C10999" s="171" t="s">
        <v>10528</v>
      </c>
      <c r="D10999" s="171" t="s">
        <v>4</v>
      </c>
      <c r="E10999" s="11">
        <v>43770</v>
      </c>
      <c r="F10999">
        <v>0</v>
      </c>
      <c r="G10999">
        <v>0</v>
      </c>
      <c r="I10999">
        <v>0</v>
      </c>
      <c r="J10999">
        <v>0</v>
      </c>
      <c r="L10999">
        <v>0</v>
      </c>
      <c r="N10999">
        <v>0</v>
      </c>
      <c r="P10999">
        <v>0</v>
      </c>
      <c r="Q10999">
        <v>0</v>
      </c>
      <c r="S10999">
        <v>0</v>
      </c>
    </row>
    <row r="11000" spans="1:19" x14ac:dyDescent="0.3">
      <c r="A11000" t="s">
        <v>21953</v>
      </c>
      <c r="B11000" s="171" t="s">
        <v>21954</v>
      </c>
      <c r="C11000" s="171" t="s">
        <v>10531</v>
      </c>
      <c r="D11000" s="171" t="s">
        <v>4</v>
      </c>
      <c r="E11000" s="11">
        <v>43770</v>
      </c>
      <c r="F11000">
        <v>0</v>
      </c>
      <c r="G11000">
        <v>0</v>
      </c>
      <c r="I11000">
        <v>0</v>
      </c>
      <c r="J11000">
        <v>0</v>
      </c>
      <c r="L11000">
        <v>0</v>
      </c>
      <c r="N11000">
        <v>0</v>
      </c>
      <c r="P11000">
        <v>0</v>
      </c>
      <c r="Q11000">
        <v>0</v>
      </c>
      <c r="S11000">
        <v>0</v>
      </c>
    </row>
    <row r="11001" spans="1:19" x14ac:dyDescent="0.3">
      <c r="A11001" t="s">
        <v>21955</v>
      </c>
      <c r="B11001" s="171" t="s">
        <v>21956</v>
      </c>
      <c r="C11001" s="171" t="s">
        <v>14880</v>
      </c>
      <c r="D11001" s="171" t="s">
        <v>4</v>
      </c>
      <c r="E11001" s="11">
        <v>43770</v>
      </c>
      <c r="F11001">
        <v>0</v>
      </c>
      <c r="G11001">
        <v>0</v>
      </c>
      <c r="I11001">
        <v>0</v>
      </c>
      <c r="J11001">
        <v>0</v>
      </c>
      <c r="L11001">
        <v>0</v>
      </c>
      <c r="N11001">
        <v>0</v>
      </c>
      <c r="P11001">
        <v>0</v>
      </c>
      <c r="Q11001">
        <v>0</v>
      </c>
      <c r="S11001">
        <v>0</v>
      </c>
    </row>
    <row r="11002" spans="1:19" x14ac:dyDescent="0.3">
      <c r="A11002" t="s">
        <v>21957</v>
      </c>
      <c r="B11002" s="171" t="s">
        <v>21958</v>
      </c>
      <c r="C11002" s="171" t="s">
        <v>10534</v>
      </c>
      <c r="D11002" s="171" t="s">
        <v>4</v>
      </c>
      <c r="E11002" s="11">
        <v>43770</v>
      </c>
      <c r="F11002">
        <v>1.5</v>
      </c>
      <c r="G11002">
        <v>1.5</v>
      </c>
      <c r="I11002">
        <v>9</v>
      </c>
      <c r="J11002">
        <v>9</v>
      </c>
      <c r="L11002">
        <v>9</v>
      </c>
      <c r="N11002">
        <v>9</v>
      </c>
      <c r="P11002">
        <v>0</v>
      </c>
      <c r="Q11002">
        <v>0</v>
      </c>
      <c r="S11002">
        <v>0</v>
      </c>
    </row>
    <row r="11003" spans="1:19" x14ac:dyDescent="0.3">
      <c r="A11003" t="s">
        <v>21959</v>
      </c>
      <c r="B11003" s="171" t="s">
        <v>21960</v>
      </c>
      <c r="C11003" s="171" t="s">
        <v>10537</v>
      </c>
      <c r="D11003" s="171" t="s">
        <v>4</v>
      </c>
      <c r="E11003" s="11">
        <v>43770</v>
      </c>
      <c r="F11003">
        <v>2</v>
      </c>
      <c r="G11003">
        <v>1</v>
      </c>
      <c r="I11003">
        <v>5</v>
      </c>
      <c r="J11003">
        <v>11</v>
      </c>
      <c r="L11003">
        <v>6</v>
      </c>
      <c r="N11003">
        <v>5</v>
      </c>
      <c r="P11003">
        <v>0</v>
      </c>
      <c r="Q11003">
        <v>0</v>
      </c>
      <c r="S11003">
        <v>0</v>
      </c>
    </row>
    <row r="11004" spans="1:19" x14ac:dyDescent="0.3">
      <c r="A11004" t="s">
        <v>21961</v>
      </c>
      <c r="B11004" s="171" t="s">
        <v>21962</v>
      </c>
      <c r="C11004" s="171" t="s">
        <v>15347</v>
      </c>
      <c r="D11004" s="171" t="s">
        <v>4</v>
      </c>
      <c r="E11004" s="11">
        <v>43770</v>
      </c>
      <c r="F11004">
        <v>2</v>
      </c>
      <c r="G11004">
        <v>2</v>
      </c>
      <c r="I11004">
        <v>14</v>
      </c>
      <c r="J11004">
        <v>11</v>
      </c>
      <c r="L11004">
        <v>10</v>
      </c>
      <c r="N11004">
        <v>12</v>
      </c>
      <c r="P11004">
        <v>0</v>
      </c>
      <c r="Q11004">
        <v>0</v>
      </c>
      <c r="S11004">
        <v>2</v>
      </c>
    </row>
    <row r="11005" spans="1:19" x14ac:dyDescent="0.3">
      <c r="A11005" t="s">
        <v>21963</v>
      </c>
      <c r="B11005" s="171" t="s">
        <v>21964</v>
      </c>
      <c r="C11005" s="171" t="s">
        <v>203</v>
      </c>
      <c r="D11005" s="171" t="s">
        <v>4</v>
      </c>
      <c r="E11005" s="11">
        <v>43770</v>
      </c>
      <c r="F11005">
        <v>3.5</v>
      </c>
      <c r="G11005">
        <v>3</v>
      </c>
      <c r="I11005">
        <v>15</v>
      </c>
      <c r="J11005">
        <v>20</v>
      </c>
      <c r="L11005">
        <v>16</v>
      </c>
      <c r="N11005">
        <v>15</v>
      </c>
      <c r="P11005">
        <v>1</v>
      </c>
      <c r="Q11005">
        <v>1</v>
      </c>
      <c r="S11005">
        <v>0</v>
      </c>
    </row>
    <row r="11006" spans="1:19" x14ac:dyDescent="0.3">
      <c r="A11006" t="s">
        <v>21965</v>
      </c>
      <c r="B11006" s="171" t="s">
        <v>21966</v>
      </c>
      <c r="C11006" s="171" t="s">
        <v>15340</v>
      </c>
      <c r="D11006" s="171" t="s">
        <v>4</v>
      </c>
      <c r="E11006" s="11">
        <v>43770</v>
      </c>
      <c r="F11006">
        <v>1.5</v>
      </c>
      <c r="G11006">
        <v>1.5</v>
      </c>
      <c r="I11006">
        <v>3</v>
      </c>
      <c r="J11006">
        <v>8</v>
      </c>
      <c r="L11006">
        <v>8</v>
      </c>
      <c r="N11006">
        <v>3</v>
      </c>
      <c r="P11006">
        <v>0</v>
      </c>
      <c r="Q11006">
        <v>0</v>
      </c>
      <c r="S11006">
        <v>0</v>
      </c>
    </row>
    <row r="11007" spans="1:19" x14ac:dyDescent="0.3">
      <c r="A11007" t="s">
        <v>21967</v>
      </c>
      <c r="B11007" s="171" t="s">
        <v>21968</v>
      </c>
      <c r="C11007" s="171" t="s">
        <v>16544</v>
      </c>
      <c r="D11007" s="171" t="s">
        <v>4</v>
      </c>
      <c r="E11007" s="11">
        <v>43770</v>
      </c>
      <c r="F11007">
        <v>2</v>
      </c>
      <c r="G11007">
        <v>2</v>
      </c>
      <c r="I11007">
        <v>4</v>
      </c>
      <c r="J11007">
        <v>11</v>
      </c>
      <c r="L11007">
        <v>11</v>
      </c>
      <c r="N11007">
        <v>4</v>
      </c>
      <c r="P11007">
        <v>0</v>
      </c>
      <c r="Q11007">
        <v>2</v>
      </c>
      <c r="S11007">
        <v>0</v>
      </c>
    </row>
    <row r="11008" spans="1:19" x14ac:dyDescent="0.3">
      <c r="A11008" t="s">
        <v>21969</v>
      </c>
      <c r="B11008" s="171" t="s">
        <v>21970</v>
      </c>
      <c r="C11008" s="171" t="s">
        <v>176</v>
      </c>
      <c r="D11008" s="171" t="s">
        <v>4</v>
      </c>
      <c r="E11008" s="11">
        <v>43770</v>
      </c>
      <c r="F11008">
        <v>5</v>
      </c>
      <c r="G11008">
        <v>4.5</v>
      </c>
      <c r="I11008">
        <v>21</v>
      </c>
      <c r="J11008">
        <v>28</v>
      </c>
      <c r="L11008">
        <v>26</v>
      </c>
      <c r="N11008">
        <v>19</v>
      </c>
      <c r="P11008">
        <v>4</v>
      </c>
      <c r="Q11008">
        <v>4</v>
      </c>
      <c r="S11008">
        <v>2</v>
      </c>
    </row>
    <row r="11009" spans="1:19" x14ac:dyDescent="0.3">
      <c r="A11009" t="s">
        <v>21971</v>
      </c>
      <c r="B11009" s="171" t="s">
        <v>21972</v>
      </c>
      <c r="C11009" s="171" t="s">
        <v>206</v>
      </c>
      <c r="D11009" s="171" t="s">
        <v>4</v>
      </c>
      <c r="E11009" s="11">
        <v>43770</v>
      </c>
      <c r="F11009">
        <v>3</v>
      </c>
      <c r="G11009">
        <v>2</v>
      </c>
      <c r="I11009">
        <v>11</v>
      </c>
      <c r="J11009">
        <v>17</v>
      </c>
      <c r="L11009">
        <v>11</v>
      </c>
      <c r="N11009">
        <v>10</v>
      </c>
      <c r="P11009">
        <v>0</v>
      </c>
      <c r="Q11009">
        <v>0</v>
      </c>
      <c r="S11009">
        <v>1</v>
      </c>
    </row>
    <row r="11010" spans="1:19" x14ac:dyDescent="0.3">
      <c r="A11010" t="s">
        <v>21973</v>
      </c>
      <c r="B11010" s="171" t="s">
        <v>21974</v>
      </c>
      <c r="C11010" s="171" t="s">
        <v>18229</v>
      </c>
      <c r="D11010" s="171" t="s">
        <v>80</v>
      </c>
      <c r="E11010" s="11">
        <v>43770</v>
      </c>
      <c r="F11010">
        <v>0</v>
      </c>
      <c r="G11010">
        <v>0</v>
      </c>
      <c r="I11010">
        <v>0</v>
      </c>
      <c r="J11010">
        <v>0</v>
      </c>
      <c r="L11010">
        <v>0</v>
      </c>
      <c r="N11010">
        <v>0</v>
      </c>
      <c r="P11010">
        <v>0</v>
      </c>
      <c r="Q11010">
        <v>0</v>
      </c>
      <c r="S11010">
        <v>0</v>
      </c>
    </row>
    <row r="11011" spans="1:19" x14ac:dyDescent="0.3">
      <c r="A11011" t="s">
        <v>21975</v>
      </c>
      <c r="B11011" s="171" t="s">
        <v>21976</v>
      </c>
      <c r="C11011" s="171" t="s">
        <v>9887</v>
      </c>
      <c r="D11011" s="171" t="s">
        <v>80</v>
      </c>
      <c r="E11011" s="11">
        <v>43770</v>
      </c>
      <c r="F11011">
        <v>0</v>
      </c>
      <c r="G11011">
        <v>0</v>
      </c>
      <c r="I11011">
        <v>0</v>
      </c>
      <c r="J11011">
        <v>0</v>
      </c>
      <c r="L11011">
        <v>0</v>
      </c>
      <c r="N11011">
        <v>0</v>
      </c>
      <c r="P11011">
        <v>0</v>
      </c>
      <c r="Q11011">
        <v>0</v>
      </c>
      <c r="S11011">
        <v>0</v>
      </c>
    </row>
    <row r="11012" spans="1:19" x14ac:dyDescent="0.3">
      <c r="A11012" t="s">
        <v>21977</v>
      </c>
      <c r="B11012" s="171" t="s">
        <v>21978</v>
      </c>
      <c r="C11012" s="171" t="s">
        <v>11260</v>
      </c>
      <c r="D11012" s="171" t="s">
        <v>80</v>
      </c>
      <c r="E11012" s="11">
        <v>43770</v>
      </c>
      <c r="F11012">
        <v>0</v>
      </c>
      <c r="G11012">
        <v>0</v>
      </c>
      <c r="I11012">
        <v>0</v>
      </c>
      <c r="J11012">
        <v>0</v>
      </c>
      <c r="L11012">
        <v>0</v>
      </c>
      <c r="N11012">
        <v>0</v>
      </c>
      <c r="P11012">
        <v>0</v>
      </c>
      <c r="Q11012">
        <v>0</v>
      </c>
      <c r="S11012">
        <v>0</v>
      </c>
    </row>
    <row r="11013" spans="1:19" x14ac:dyDescent="0.3">
      <c r="A11013" t="s">
        <v>21979</v>
      </c>
      <c r="B11013" s="171" t="s">
        <v>21980</v>
      </c>
      <c r="C11013" s="171" t="s">
        <v>21284</v>
      </c>
      <c r="D11013" s="171" t="s">
        <v>80</v>
      </c>
      <c r="E11013" s="11">
        <v>43770</v>
      </c>
      <c r="F11013">
        <v>0</v>
      </c>
      <c r="G11013">
        <v>0</v>
      </c>
      <c r="I11013">
        <v>0</v>
      </c>
      <c r="J11013">
        <v>0</v>
      </c>
      <c r="L11013">
        <v>0</v>
      </c>
      <c r="N11013">
        <v>0</v>
      </c>
      <c r="P11013">
        <v>0</v>
      </c>
      <c r="Q11013">
        <v>0</v>
      </c>
      <c r="S11013">
        <v>0</v>
      </c>
    </row>
    <row r="11014" spans="1:19" x14ac:dyDescent="0.3">
      <c r="A11014" t="s">
        <v>21981</v>
      </c>
      <c r="B11014" s="171" t="s">
        <v>21982</v>
      </c>
      <c r="C11014" s="171" t="s">
        <v>125</v>
      </c>
      <c r="D11014" s="171" t="s">
        <v>80</v>
      </c>
      <c r="E11014" s="11">
        <v>43770</v>
      </c>
      <c r="F11014">
        <v>0</v>
      </c>
      <c r="G11014">
        <v>0</v>
      </c>
      <c r="I11014">
        <v>0</v>
      </c>
      <c r="J11014">
        <v>0</v>
      </c>
      <c r="L11014">
        <v>0</v>
      </c>
      <c r="N11014">
        <v>0</v>
      </c>
      <c r="P11014">
        <v>0</v>
      </c>
      <c r="Q11014">
        <v>0</v>
      </c>
      <c r="S11014">
        <v>0</v>
      </c>
    </row>
    <row r="11015" spans="1:19" x14ac:dyDescent="0.3">
      <c r="A11015" t="s">
        <v>21983</v>
      </c>
      <c r="B11015" s="171" t="s">
        <v>21984</v>
      </c>
      <c r="C11015" s="171" t="s">
        <v>14899</v>
      </c>
      <c r="D11015" s="171" t="s">
        <v>80</v>
      </c>
      <c r="E11015" s="11">
        <v>43770</v>
      </c>
      <c r="F11015">
        <v>0</v>
      </c>
      <c r="G11015">
        <v>0</v>
      </c>
      <c r="I11015">
        <v>0</v>
      </c>
      <c r="J11015">
        <v>0</v>
      </c>
      <c r="L11015">
        <v>0</v>
      </c>
      <c r="N11015">
        <v>0</v>
      </c>
      <c r="P11015">
        <v>0</v>
      </c>
      <c r="Q11015">
        <v>0</v>
      </c>
      <c r="S11015">
        <v>0</v>
      </c>
    </row>
    <row r="11016" spans="1:19" x14ac:dyDescent="0.3">
      <c r="A11016" t="s">
        <v>21985</v>
      </c>
      <c r="B11016" s="171" t="s">
        <v>21986</v>
      </c>
      <c r="C11016" s="171" t="s">
        <v>137</v>
      </c>
      <c r="D11016" s="171" t="s">
        <v>80</v>
      </c>
      <c r="E11016" s="11">
        <v>43770</v>
      </c>
      <c r="F11016">
        <v>6</v>
      </c>
      <c r="G11016">
        <v>5</v>
      </c>
      <c r="I11016">
        <v>30</v>
      </c>
      <c r="J11016">
        <v>66</v>
      </c>
      <c r="L11016">
        <v>55</v>
      </c>
      <c r="N11016">
        <v>30</v>
      </c>
      <c r="P11016">
        <v>0</v>
      </c>
      <c r="Q11016">
        <v>0</v>
      </c>
      <c r="S11016">
        <v>0</v>
      </c>
    </row>
    <row r="11017" spans="1:19" x14ac:dyDescent="0.3">
      <c r="A11017" t="s">
        <v>21987</v>
      </c>
      <c r="B11017" s="171" t="s">
        <v>21988</v>
      </c>
      <c r="C11017" s="171" t="s">
        <v>8615</v>
      </c>
      <c r="D11017" s="171" t="s">
        <v>80</v>
      </c>
      <c r="E11017" s="11">
        <v>43770</v>
      </c>
      <c r="F11017">
        <v>0</v>
      </c>
      <c r="G11017">
        <v>0</v>
      </c>
      <c r="I11017">
        <v>0</v>
      </c>
      <c r="J11017">
        <v>0</v>
      </c>
      <c r="L11017">
        <v>0</v>
      </c>
      <c r="N11017">
        <v>0</v>
      </c>
      <c r="P11017">
        <v>0</v>
      </c>
      <c r="Q11017">
        <v>0</v>
      </c>
      <c r="S11017">
        <v>0</v>
      </c>
    </row>
    <row r="11018" spans="1:19" x14ac:dyDescent="0.3">
      <c r="A11018" t="s">
        <v>21989</v>
      </c>
      <c r="B11018" s="171" t="s">
        <v>21990</v>
      </c>
      <c r="C11018" s="171" t="s">
        <v>146</v>
      </c>
      <c r="D11018" s="171" t="s">
        <v>80</v>
      </c>
      <c r="E11018" s="11">
        <v>43770</v>
      </c>
      <c r="F11018">
        <v>5.5</v>
      </c>
      <c r="G11018">
        <v>7</v>
      </c>
      <c r="I11018">
        <v>12</v>
      </c>
      <c r="J11018">
        <v>32</v>
      </c>
      <c r="L11018">
        <v>42</v>
      </c>
      <c r="N11018">
        <v>12</v>
      </c>
      <c r="P11018">
        <v>0</v>
      </c>
      <c r="Q11018">
        <v>0</v>
      </c>
      <c r="S11018">
        <v>0</v>
      </c>
    </row>
    <row r="11019" spans="1:19" x14ac:dyDescent="0.3">
      <c r="A11019" t="s">
        <v>21991</v>
      </c>
      <c r="B11019" s="171" t="s">
        <v>21992</v>
      </c>
      <c r="C11019" s="171" t="s">
        <v>161</v>
      </c>
      <c r="D11019" s="171" t="s">
        <v>80</v>
      </c>
      <c r="E11019" s="11">
        <v>43770</v>
      </c>
      <c r="F11019">
        <v>2.5</v>
      </c>
      <c r="G11019">
        <v>4</v>
      </c>
      <c r="I11019">
        <v>8</v>
      </c>
      <c r="J11019">
        <v>14</v>
      </c>
      <c r="L11019">
        <v>23</v>
      </c>
      <c r="N11019">
        <v>5</v>
      </c>
      <c r="P11019">
        <v>1</v>
      </c>
      <c r="Q11019">
        <v>1</v>
      </c>
      <c r="S11019">
        <v>3</v>
      </c>
    </row>
    <row r="11020" spans="1:19" x14ac:dyDescent="0.3">
      <c r="A11020" t="s">
        <v>21993</v>
      </c>
      <c r="B11020" s="171" t="s">
        <v>21994</v>
      </c>
      <c r="C11020" s="171" t="s">
        <v>18252</v>
      </c>
      <c r="D11020" s="171" t="s">
        <v>80</v>
      </c>
      <c r="E11020" s="11">
        <v>43770</v>
      </c>
      <c r="F11020">
        <v>3</v>
      </c>
      <c r="G11020">
        <v>3</v>
      </c>
      <c r="I11020">
        <v>4</v>
      </c>
      <c r="J11020">
        <v>12</v>
      </c>
      <c r="L11020">
        <v>15</v>
      </c>
      <c r="N11020">
        <v>3</v>
      </c>
      <c r="P11020">
        <v>1</v>
      </c>
      <c r="Q11020">
        <v>3</v>
      </c>
      <c r="S11020">
        <v>1</v>
      </c>
    </row>
    <row r="11021" spans="1:19" x14ac:dyDescent="0.3">
      <c r="A11021" t="s">
        <v>21995</v>
      </c>
      <c r="B11021" s="171" t="s">
        <v>21996</v>
      </c>
      <c r="C11021" s="171" t="s">
        <v>167</v>
      </c>
      <c r="D11021" s="171" t="s">
        <v>80</v>
      </c>
      <c r="E11021" s="11">
        <v>43770</v>
      </c>
      <c r="F11021">
        <v>5</v>
      </c>
      <c r="G11021">
        <v>6</v>
      </c>
      <c r="I11021">
        <v>0</v>
      </c>
      <c r="J11021">
        <v>44</v>
      </c>
      <c r="L11021">
        <v>55</v>
      </c>
      <c r="N11021">
        <v>0</v>
      </c>
      <c r="P11021">
        <v>0</v>
      </c>
      <c r="Q11021">
        <v>13</v>
      </c>
      <c r="S11021">
        <v>0</v>
      </c>
    </row>
    <row r="11022" spans="1:19" x14ac:dyDescent="0.3">
      <c r="A11022" t="s">
        <v>21997</v>
      </c>
      <c r="B11022" s="171" t="s">
        <v>21998</v>
      </c>
      <c r="C11022" s="171" t="s">
        <v>179</v>
      </c>
      <c r="D11022" s="171" t="s">
        <v>80</v>
      </c>
      <c r="E11022" s="11">
        <v>43770</v>
      </c>
      <c r="F11022">
        <v>15</v>
      </c>
      <c r="G11022">
        <v>14.5</v>
      </c>
      <c r="I11022">
        <v>154</v>
      </c>
      <c r="J11022">
        <v>147</v>
      </c>
      <c r="L11022">
        <v>143</v>
      </c>
      <c r="N11022">
        <v>136</v>
      </c>
      <c r="P11022">
        <v>1</v>
      </c>
      <c r="Q11022">
        <v>3</v>
      </c>
      <c r="S11022">
        <v>18</v>
      </c>
    </row>
    <row r="11023" spans="1:19" x14ac:dyDescent="0.3">
      <c r="A11023" t="s">
        <v>21999</v>
      </c>
      <c r="B11023" s="171" t="s">
        <v>22000</v>
      </c>
      <c r="C11023" s="171" t="s">
        <v>185</v>
      </c>
      <c r="D11023" s="171" t="s">
        <v>80</v>
      </c>
      <c r="E11023" s="11">
        <v>43770</v>
      </c>
      <c r="F11023">
        <v>8</v>
      </c>
      <c r="G11023">
        <v>7.5</v>
      </c>
      <c r="I11023">
        <v>24</v>
      </c>
      <c r="J11023">
        <v>46</v>
      </c>
      <c r="L11023">
        <v>43</v>
      </c>
      <c r="N11023">
        <v>24</v>
      </c>
      <c r="P11023">
        <v>0</v>
      </c>
      <c r="Q11023">
        <v>0</v>
      </c>
      <c r="S11023">
        <v>0</v>
      </c>
    </row>
    <row r="11024" spans="1:19" x14ac:dyDescent="0.3">
      <c r="A11024" t="s">
        <v>22001</v>
      </c>
      <c r="B11024" s="171" t="s">
        <v>22002</v>
      </c>
      <c r="C11024" s="171" t="s">
        <v>191</v>
      </c>
      <c r="D11024" s="171" t="s">
        <v>80</v>
      </c>
      <c r="E11024" s="11">
        <v>43770</v>
      </c>
      <c r="F11024">
        <v>15</v>
      </c>
      <c r="G11024">
        <v>15.5</v>
      </c>
      <c r="I11024">
        <v>98</v>
      </c>
      <c r="J11024">
        <v>126</v>
      </c>
      <c r="L11024">
        <v>131</v>
      </c>
      <c r="N11024">
        <v>71</v>
      </c>
      <c r="P11024">
        <v>13</v>
      </c>
      <c r="Q11024">
        <v>17</v>
      </c>
      <c r="S11024">
        <v>27</v>
      </c>
    </row>
    <row r="11025" spans="1:19" x14ac:dyDescent="0.3">
      <c r="A11025" t="s">
        <v>22003</v>
      </c>
      <c r="B11025" s="171" t="s">
        <v>22004</v>
      </c>
      <c r="C11025" s="171" t="s">
        <v>212</v>
      </c>
      <c r="D11025" s="171" t="s">
        <v>80</v>
      </c>
      <c r="E11025" s="11">
        <v>43770</v>
      </c>
      <c r="F11025">
        <v>0</v>
      </c>
      <c r="G11025">
        <v>0</v>
      </c>
      <c r="I11025">
        <v>0</v>
      </c>
      <c r="J11025">
        <v>0</v>
      </c>
      <c r="L11025">
        <v>0</v>
      </c>
      <c r="N11025">
        <v>0</v>
      </c>
      <c r="P11025">
        <v>0</v>
      </c>
      <c r="Q11025">
        <v>0</v>
      </c>
      <c r="S11025">
        <v>0</v>
      </c>
    </row>
    <row r="11026" spans="1:19" x14ac:dyDescent="0.3">
      <c r="A11026" t="s">
        <v>22005</v>
      </c>
      <c r="B11026" s="171" t="s">
        <v>22006</v>
      </c>
      <c r="C11026" s="171" t="s">
        <v>215</v>
      </c>
      <c r="D11026" s="171" t="s">
        <v>80</v>
      </c>
      <c r="E11026" s="11">
        <v>43770</v>
      </c>
      <c r="F11026">
        <v>0</v>
      </c>
      <c r="G11026">
        <v>0</v>
      </c>
      <c r="I11026">
        <v>0</v>
      </c>
      <c r="J11026">
        <v>0</v>
      </c>
      <c r="L11026">
        <v>0</v>
      </c>
      <c r="N11026">
        <v>0</v>
      </c>
      <c r="P11026">
        <v>0</v>
      </c>
      <c r="Q11026">
        <v>0</v>
      </c>
      <c r="S11026">
        <v>0</v>
      </c>
    </row>
    <row r="11027" spans="1:19" x14ac:dyDescent="0.3">
      <c r="A11027" t="s">
        <v>22007</v>
      </c>
      <c r="B11027" s="171" t="s">
        <v>22008</v>
      </c>
      <c r="C11027" s="171" t="s">
        <v>221</v>
      </c>
      <c r="D11027" s="171" t="s">
        <v>80</v>
      </c>
      <c r="E11027" s="11">
        <v>43770</v>
      </c>
      <c r="F11027">
        <v>0</v>
      </c>
      <c r="G11027">
        <v>0</v>
      </c>
      <c r="I11027">
        <v>0</v>
      </c>
      <c r="J11027">
        <v>0</v>
      </c>
      <c r="L11027">
        <v>0</v>
      </c>
      <c r="N11027">
        <v>0</v>
      </c>
      <c r="P11027">
        <v>0</v>
      </c>
      <c r="Q11027">
        <v>0</v>
      </c>
      <c r="S11027">
        <v>0</v>
      </c>
    </row>
    <row r="11028" spans="1:19" x14ac:dyDescent="0.3">
      <c r="A11028" t="s">
        <v>22009</v>
      </c>
      <c r="B11028" s="171" t="s">
        <v>22010</v>
      </c>
      <c r="C11028" s="171" t="s">
        <v>8233</v>
      </c>
      <c r="D11028" s="171" t="s">
        <v>80</v>
      </c>
      <c r="E11028" s="11">
        <v>43770</v>
      </c>
      <c r="F11028">
        <v>2.5</v>
      </c>
      <c r="G11028">
        <v>3</v>
      </c>
      <c r="I11028">
        <v>27</v>
      </c>
      <c r="J11028">
        <v>29</v>
      </c>
      <c r="L11028">
        <v>36</v>
      </c>
      <c r="N11028">
        <v>24</v>
      </c>
      <c r="P11028">
        <v>2</v>
      </c>
      <c r="Q11028">
        <v>4</v>
      </c>
      <c r="S11028">
        <v>3</v>
      </c>
    </row>
    <row r="11029" spans="1:19" x14ac:dyDescent="0.3">
      <c r="A11029" t="s">
        <v>22011</v>
      </c>
      <c r="B11029" s="171" t="s">
        <v>22012</v>
      </c>
      <c r="C11029" s="171" t="s">
        <v>233</v>
      </c>
      <c r="D11029" s="171" t="s">
        <v>80</v>
      </c>
      <c r="E11029" s="11">
        <v>43770</v>
      </c>
      <c r="F11029">
        <v>0</v>
      </c>
      <c r="G11029">
        <v>0</v>
      </c>
      <c r="I11029">
        <v>0</v>
      </c>
      <c r="J11029">
        <v>0</v>
      </c>
      <c r="L11029">
        <v>0</v>
      </c>
      <c r="N11029">
        <v>0</v>
      </c>
      <c r="P11029">
        <v>0</v>
      </c>
      <c r="Q11029">
        <v>0</v>
      </c>
      <c r="S11029">
        <v>0</v>
      </c>
    </row>
    <row r="11030" spans="1:19" x14ac:dyDescent="0.3">
      <c r="A11030" t="s">
        <v>22013</v>
      </c>
      <c r="B11030" s="171" t="s">
        <v>22014</v>
      </c>
      <c r="C11030" s="171" t="s">
        <v>107</v>
      </c>
      <c r="D11030" s="171" t="s">
        <v>80</v>
      </c>
      <c r="E11030" s="11">
        <v>43770</v>
      </c>
      <c r="F11030">
        <v>17</v>
      </c>
      <c r="G11030">
        <v>19</v>
      </c>
      <c r="I11030">
        <v>104</v>
      </c>
      <c r="J11030">
        <v>175</v>
      </c>
      <c r="L11030">
        <v>192</v>
      </c>
      <c r="N11030">
        <v>96</v>
      </c>
      <c r="P11030">
        <v>1</v>
      </c>
      <c r="Q11030">
        <v>2</v>
      </c>
      <c r="S11030">
        <v>8</v>
      </c>
    </row>
    <row r="11031" spans="1:19" x14ac:dyDescent="0.3">
      <c r="A11031" t="s">
        <v>22015</v>
      </c>
      <c r="B11031" s="171" t="s">
        <v>22016</v>
      </c>
      <c r="C11031" s="171" t="s">
        <v>107</v>
      </c>
      <c r="D11031" s="171" t="s">
        <v>15341</v>
      </c>
      <c r="E11031" s="11">
        <v>43770</v>
      </c>
      <c r="F11031">
        <v>3.5</v>
      </c>
      <c r="G11031">
        <v>3.5</v>
      </c>
      <c r="I11031">
        <v>7</v>
      </c>
      <c r="J11031">
        <v>19</v>
      </c>
      <c r="L11031">
        <v>19</v>
      </c>
      <c r="N11031">
        <v>7</v>
      </c>
      <c r="P11031">
        <v>0</v>
      </c>
      <c r="Q11031">
        <v>2</v>
      </c>
      <c r="S11031">
        <v>0</v>
      </c>
    </row>
    <row r="11032" spans="1:19" x14ac:dyDescent="0.3">
      <c r="A11032" t="s">
        <v>22017</v>
      </c>
      <c r="B11032" s="171" t="s">
        <v>22018</v>
      </c>
      <c r="C11032" s="171" t="s">
        <v>173</v>
      </c>
      <c r="D11032" s="171" t="s">
        <v>80</v>
      </c>
      <c r="E11032" s="11">
        <v>43770</v>
      </c>
      <c r="F11032">
        <v>3.5</v>
      </c>
      <c r="G11032">
        <v>3</v>
      </c>
      <c r="I11032">
        <v>12</v>
      </c>
      <c r="J11032">
        <v>21</v>
      </c>
      <c r="L11032">
        <v>18</v>
      </c>
      <c r="N11032">
        <v>11</v>
      </c>
      <c r="P11032">
        <v>4</v>
      </c>
      <c r="Q11032">
        <v>4</v>
      </c>
      <c r="S11032">
        <v>1</v>
      </c>
    </row>
    <row r="11033" spans="1:19" x14ac:dyDescent="0.3">
      <c r="A11033" t="s">
        <v>22019</v>
      </c>
      <c r="B11033" s="171" t="s">
        <v>22020</v>
      </c>
      <c r="C11033" s="171" t="s">
        <v>173</v>
      </c>
      <c r="D11033" s="171" t="s">
        <v>15341</v>
      </c>
      <c r="E11033" s="11">
        <v>43770</v>
      </c>
      <c r="F11033">
        <v>3.5</v>
      </c>
      <c r="G11033">
        <v>3.5</v>
      </c>
      <c r="I11033">
        <v>23</v>
      </c>
      <c r="J11033">
        <v>18</v>
      </c>
      <c r="L11033">
        <v>18</v>
      </c>
      <c r="N11033">
        <v>20</v>
      </c>
      <c r="P11033">
        <v>0</v>
      </c>
      <c r="Q11033">
        <v>0</v>
      </c>
      <c r="S11033">
        <v>3</v>
      </c>
    </row>
    <row r="11034" spans="1:19" x14ac:dyDescent="0.3">
      <c r="A11034" t="s">
        <v>22021</v>
      </c>
      <c r="B11034" s="171" t="s">
        <v>22022</v>
      </c>
      <c r="C11034" s="171" t="s">
        <v>200</v>
      </c>
      <c r="D11034" s="171" t="s">
        <v>80</v>
      </c>
      <c r="E11034" s="11">
        <v>43770</v>
      </c>
      <c r="F11034">
        <v>6.5</v>
      </c>
      <c r="G11034">
        <v>5</v>
      </c>
      <c r="I11034">
        <v>26</v>
      </c>
      <c r="J11034">
        <v>37</v>
      </c>
      <c r="L11034">
        <v>27</v>
      </c>
      <c r="N11034">
        <v>25</v>
      </c>
      <c r="P11034">
        <v>1</v>
      </c>
      <c r="Q11034">
        <v>1</v>
      </c>
      <c r="S11034">
        <v>1</v>
      </c>
    </row>
    <row r="11035" spans="1:19" x14ac:dyDescent="0.3">
      <c r="A11035" t="s">
        <v>22023</v>
      </c>
      <c r="B11035" s="171" t="s">
        <v>22024</v>
      </c>
      <c r="C11035" s="171" t="s">
        <v>200</v>
      </c>
      <c r="D11035" s="171" t="s">
        <v>15341</v>
      </c>
      <c r="E11035" s="11">
        <v>43770</v>
      </c>
      <c r="F11035">
        <v>0</v>
      </c>
      <c r="G11035">
        <v>0</v>
      </c>
      <c r="I11035">
        <v>0</v>
      </c>
      <c r="J11035">
        <v>0</v>
      </c>
      <c r="L11035">
        <v>0</v>
      </c>
      <c r="N11035">
        <v>0</v>
      </c>
      <c r="P11035">
        <v>0</v>
      </c>
      <c r="Q11035">
        <v>0</v>
      </c>
      <c r="S11035">
        <v>0</v>
      </c>
    </row>
    <row r="11036" spans="1:19" x14ac:dyDescent="0.3">
      <c r="A11036" t="s">
        <v>22025</v>
      </c>
      <c r="B11036" s="171" t="s">
        <v>22026</v>
      </c>
      <c r="C11036" s="171" t="s">
        <v>73</v>
      </c>
      <c r="D11036" s="171" t="s">
        <v>4</v>
      </c>
      <c r="E11036" s="11">
        <v>43770</v>
      </c>
      <c r="F11036">
        <v>0</v>
      </c>
      <c r="G11036">
        <v>0</v>
      </c>
      <c r="I11036">
        <v>0</v>
      </c>
      <c r="J11036">
        <v>0</v>
      </c>
      <c r="L11036">
        <v>0</v>
      </c>
      <c r="N11036">
        <v>0</v>
      </c>
      <c r="P11036">
        <v>0</v>
      </c>
      <c r="Q11036">
        <v>0</v>
      </c>
      <c r="S11036">
        <v>0</v>
      </c>
    </row>
    <row r="11037" spans="1:19" x14ac:dyDescent="0.3">
      <c r="A11037" t="s">
        <v>22027</v>
      </c>
      <c r="B11037" s="171" t="s">
        <v>22028</v>
      </c>
      <c r="C11037" s="171" t="s">
        <v>18229</v>
      </c>
      <c r="D11037" s="171" t="s">
        <v>4</v>
      </c>
      <c r="E11037" s="11">
        <v>43770</v>
      </c>
      <c r="F11037">
        <v>0</v>
      </c>
      <c r="G11037">
        <v>0</v>
      </c>
      <c r="I11037">
        <v>0</v>
      </c>
      <c r="J11037">
        <v>0</v>
      </c>
      <c r="L11037">
        <v>0</v>
      </c>
      <c r="N11037">
        <v>0</v>
      </c>
      <c r="P11037">
        <v>0</v>
      </c>
      <c r="Q11037">
        <v>0</v>
      </c>
      <c r="S11037">
        <v>0</v>
      </c>
    </row>
    <row r="11038" spans="1:19" x14ac:dyDescent="0.3">
      <c r="A11038" t="s">
        <v>22029</v>
      </c>
      <c r="B11038" s="171" t="s">
        <v>22030</v>
      </c>
      <c r="C11038" s="171" t="s">
        <v>107</v>
      </c>
      <c r="D11038" s="171" t="s">
        <v>4</v>
      </c>
      <c r="E11038" s="11">
        <v>43770</v>
      </c>
      <c r="F11038">
        <v>20.5</v>
      </c>
      <c r="G11038">
        <v>22.5</v>
      </c>
      <c r="I11038">
        <v>111</v>
      </c>
      <c r="J11038">
        <v>194</v>
      </c>
      <c r="L11038">
        <v>211</v>
      </c>
      <c r="N11038">
        <v>103</v>
      </c>
      <c r="P11038">
        <v>1</v>
      </c>
      <c r="Q11038">
        <v>4</v>
      </c>
      <c r="S11038">
        <v>8</v>
      </c>
    </row>
    <row r="11039" spans="1:19" x14ac:dyDescent="0.3">
      <c r="A11039" t="s">
        <v>22031</v>
      </c>
      <c r="B11039" s="171" t="s">
        <v>22032</v>
      </c>
      <c r="C11039" s="171" t="s">
        <v>9887</v>
      </c>
      <c r="D11039" s="171" t="s">
        <v>4</v>
      </c>
      <c r="E11039" s="11">
        <v>43770</v>
      </c>
      <c r="F11039">
        <v>0</v>
      </c>
      <c r="G11039">
        <v>0</v>
      </c>
      <c r="I11039">
        <v>0</v>
      </c>
      <c r="J11039">
        <v>0</v>
      </c>
      <c r="L11039">
        <v>0</v>
      </c>
      <c r="N11039">
        <v>0</v>
      </c>
      <c r="P11039">
        <v>0</v>
      </c>
      <c r="Q11039">
        <v>0</v>
      </c>
      <c r="S11039">
        <v>0</v>
      </c>
    </row>
    <row r="11040" spans="1:19" x14ac:dyDescent="0.3">
      <c r="A11040" t="s">
        <v>22033</v>
      </c>
      <c r="B11040" s="171" t="s">
        <v>22034</v>
      </c>
      <c r="C11040" s="171" t="s">
        <v>11260</v>
      </c>
      <c r="D11040" s="171" t="s">
        <v>4</v>
      </c>
      <c r="E11040" s="11">
        <v>43770</v>
      </c>
      <c r="F11040">
        <v>0</v>
      </c>
      <c r="G11040">
        <v>0</v>
      </c>
      <c r="I11040">
        <v>0</v>
      </c>
      <c r="J11040">
        <v>0</v>
      </c>
      <c r="L11040">
        <v>0</v>
      </c>
      <c r="N11040">
        <v>0</v>
      </c>
      <c r="P11040">
        <v>0</v>
      </c>
      <c r="Q11040">
        <v>0</v>
      </c>
      <c r="S11040">
        <v>0</v>
      </c>
    </row>
    <row r="11041" spans="1:19" x14ac:dyDescent="0.3">
      <c r="A11041" t="s">
        <v>22035</v>
      </c>
      <c r="B11041" s="171" t="s">
        <v>22036</v>
      </c>
      <c r="C11041" s="171" t="s">
        <v>122</v>
      </c>
      <c r="D11041" s="171" t="s">
        <v>4</v>
      </c>
      <c r="E11041" s="11">
        <v>43770</v>
      </c>
      <c r="F11041">
        <v>0</v>
      </c>
      <c r="G11041">
        <v>0</v>
      </c>
      <c r="I11041">
        <v>0</v>
      </c>
      <c r="J11041">
        <v>0</v>
      </c>
      <c r="L11041">
        <v>0</v>
      </c>
      <c r="N11041">
        <v>0</v>
      </c>
      <c r="P11041">
        <v>0</v>
      </c>
      <c r="Q11041">
        <v>0</v>
      </c>
      <c r="S11041">
        <v>0</v>
      </c>
    </row>
    <row r="11042" spans="1:19" x14ac:dyDescent="0.3">
      <c r="A11042" t="s">
        <v>22037</v>
      </c>
      <c r="B11042" s="171" t="s">
        <v>22038</v>
      </c>
      <c r="C11042" s="171" t="s">
        <v>125</v>
      </c>
      <c r="D11042" s="171" t="s">
        <v>4</v>
      </c>
      <c r="E11042" s="11">
        <v>43770</v>
      </c>
      <c r="F11042">
        <v>0</v>
      </c>
      <c r="G11042">
        <v>0</v>
      </c>
      <c r="I11042">
        <v>0</v>
      </c>
      <c r="J11042">
        <v>0</v>
      </c>
      <c r="L11042">
        <v>0</v>
      </c>
      <c r="N11042">
        <v>0</v>
      </c>
      <c r="P11042">
        <v>0</v>
      </c>
      <c r="Q11042">
        <v>0</v>
      </c>
      <c r="S11042">
        <v>0</v>
      </c>
    </row>
    <row r="11043" spans="1:19" x14ac:dyDescent="0.3">
      <c r="A11043" t="s">
        <v>22039</v>
      </c>
      <c r="B11043" s="171" t="s">
        <v>22040</v>
      </c>
      <c r="C11043" s="171" t="s">
        <v>14899</v>
      </c>
      <c r="D11043" s="171" t="s">
        <v>4</v>
      </c>
      <c r="E11043" s="11">
        <v>43770</v>
      </c>
      <c r="F11043">
        <v>0</v>
      </c>
      <c r="G11043">
        <v>0</v>
      </c>
      <c r="I11043">
        <v>0</v>
      </c>
      <c r="J11043">
        <v>0</v>
      </c>
      <c r="L11043">
        <v>0</v>
      </c>
      <c r="N11043">
        <v>0</v>
      </c>
      <c r="P11043">
        <v>0</v>
      </c>
      <c r="Q11043">
        <v>0</v>
      </c>
      <c r="S11043">
        <v>0</v>
      </c>
    </row>
    <row r="11044" spans="1:19" x14ac:dyDescent="0.3">
      <c r="A11044" t="s">
        <v>22041</v>
      </c>
      <c r="B11044" s="171" t="s">
        <v>22042</v>
      </c>
      <c r="C11044" s="171" t="s">
        <v>137</v>
      </c>
      <c r="D11044" s="171" t="s">
        <v>4</v>
      </c>
      <c r="E11044" s="11">
        <v>43770</v>
      </c>
      <c r="F11044">
        <v>6</v>
      </c>
      <c r="G11044">
        <v>5</v>
      </c>
      <c r="I11044">
        <v>30</v>
      </c>
      <c r="J11044">
        <v>66</v>
      </c>
      <c r="L11044">
        <v>55</v>
      </c>
      <c r="N11044">
        <v>30</v>
      </c>
      <c r="P11044">
        <v>0</v>
      </c>
      <c r="Q11044">
        <v>0</v>
      </c>
      <c r="S11044">
        <v>0</v>
      </c>
    </row>
    <row r="11045" spans="1:19" x14ac:dyDescent="0.3">
      <c r="A11045" t="s">
        <v>22043</v>
      </c>
      <c r="B11045" s="171" t="s">
        <v>22044</v>
      </c>
      <c r="C11045" s="171" t="s">
        <v>8615</v>
      </c>
      <c r="D11045" s="171" t="s">
        <v>4</v>
      </c>
      <c r="E11045" s="11">
        <v>43770</v>
      </c>
      <c r="F11045">
        <v>0</v>
      </c>
      <c r="G11045">
        <v>0</v>
      </c>
      <c r="I11045">
        <v>0</v>
      </c>
      <c r="J11045">
        <v>0</v>
      </c>
      <c r="L11045">
        <v>0</v>
      </c>
      <c r="N11045">
        <v>0</v>
      </c>
      <c r="P11045">
        <v>0</v>
      </c>
      <c r="Q11045">
        <v>0</v>
      </c>
      <c r="S11045">
        <v>0</v>
      </c>
    </row>
    <row r="11046" spans="1:19" x14ac:dyDescent="0.3">
      <c r="A11046" t="s">
        <v>22045</v>
      </c>
      <c r="B11046" s="171" t="s">
        <v>22046</v>
      </c>
      <c r="C11046" s="171" t="s">
        <v>146</v>
      </c>
      <c r="D11046" s="171" t="s">
        <v>4</v>
      </c>
      <c r="E11046" s="11">
        <v>43770</v>
      </c>
      <c r="F11046">
        <v>5.5</v>
      </c>
      <c r="G11046">
        <v>7</v>
      </c>
      <c r="I11046">
        <v>12</v>
      </c>
      <c r="J11046">
        <v>32</v>
      </c>
      <c r="L11046">
        <v>42</v>
      </c>
      <c r="N11046">
        <v>12</v>
      </c>
      <c r="P11046">
        <v>0</v>
      </c>
      <c r="Q11046">
        <v>0</v>
      </c>
      <c r="S11046">
        <v>0</v>
      </c>
    </row>
    <row r="11047" spans="1:19" x14ac:dyDescent="0.3">
      <c r="A11047" t="s">
        <v>22047</v>
      </c>
      <c r="B11047" s="171" t="s">
        <v>22048</v>
      </c>
      <c r="C11047" s="171" t="s">
        <v>161</v>
      </c>
      <c r="D11047" s="171" t="s">
        <v>4</v>
      </c>
      <c r="E11047" s="11">
        <v>43770</v>
      </c>
      <c r="F11047">
        <v>2.5</v>
      </c>
      <c r="G11047">
        <v>4</v>
      </c>
      <c r="I11047">
        <v>8</v>
      </c>
      <c r="J11047">
        <v>14</v>
      </c>
      <c r="L11047">
        <v>23</v>
      </c>
      <c r="N11047">
        <v>5</v>
      </c>
      <c r="P11047">
        <v>1</v>
      </c>
      <c r="Q11047">
        <v>1</v>
      </c>
      <c r="S11047">
        <v>3</v>
      </c>
    </row>
    <row r="11048" spans="1:19" x14ac:dyDescent="0.3">
      <c r="A11048" t="s">
        <v>22049</v>
      </c>
      <c r="B11048" s="171" t="s">
        <v>22050</v>
      </c>
      <c r="C11048" s="171" t="s">
        <v>18252</v>
      </c>
      <c r="D11048" s="171" t="s">
        <v>4</v>
      </c>
      <c r="E11048" s="11">
        <v>43770</v>
      </c>
      <c r="F11048">
        <v>3</v>
      </c>
      <c r="G11048">
        <v>3</v>
      </c>
      <c r="I11048">
        <v>4</v>
      </c>
      <c r="J11048">
        <v>12</v>
      </c>
      <c r="L11048">
        <v>15</v>
      </c>
      <c r="N11048">
        <v>3</v>
      </c>
      <c r="P11048">
        <v>1</v>
      </c>
      <c r="Q11048">
        <v>3</v>
      </c>
      <c r="S11048">
        <v>1</v>
      </c>
    </row>
    <row r="11049" spans="1:19" x14ac:dyDescent="0.3">
      <c r="A11049" t="s">
        <v>22051</v>
      </c>
      <c r="B11049" s="171" t="s">
        <v>22052</v>
      </c>
      <c r="C11049" s="171" t="s">
        <v>167</v>
      </c>
      <c r="D11049" s="171" t="s">
        <v>4</v>
      </c>
      <c r="E11049" s="11">
        <v>43770</v>
      </c>
      <c r="F11049">
        <v>5</v>
      </c>
      <c r="G11049">
        <v>6</v>
      </c>
      <c r="I11049">
        <v>0</v>
      </c>
      <c r="J11049">
        <v>44</v>
      </c>
      <c r="L11049">
        <v>55</v>
      </c>
      <c r="N11049">
        <v>0</v>
      </c>
      <c r="P11049">
        <v>0</v>
      </c>
      <c r="Q11049">
        <v>13</v>
      </c>
      <c r="S11049">
        <v>0</v>
      </c>
    </row>
    <row r="11050" spans="1:19" x14ac:dyDescent="0.3">
      <c r="A11050" t="s">
        <v>22053</v>
      </c>
      <c r="B11050" s="171" t="s">
        <v>22054</v>
      </c>
      <c r="C11050" s="171" t="s">
        <v>173</v>
      </c>
      <c r="D11050" s="171" t="s">
        <v>4</v>
      </c>
      <c r="E11050" s="11">
        <v>43770</v>
      </c>
      <c r="F11050">
        <v>7</v>
      </c>
      <c r="G11050">
        <v>6.5</v>
      </c>
      <c r="I11050">
        <v>35</v>
      </c>
      <c r="J11050">
        <v>39</v>
      </c>
      <c r="L11050">
        <v>36</v>
      </c>
      <c r="N11050">
        <v>31</v>
      </c>
      <c r="P11050">
        <v>4</v>
      </c>
      <c r="Q11050">
        <v>4</v>
      </c>
      <c r="S11050">
        <v>4</v>
      </c>
    </row>
    <row r="11051" spans="1:19" x14ac:dyDescent="0.3">
      <c r="A11051" t="s">
        <v>22055</v>
      </c>
      <c r="B11051" s="171" t="s">
        <v>22056</v>
      </c>
      <c r="C11051" s="171" t="s">
        <v>179</v>
      </c>
      <c r="D11051" s="171" t="s">
        <v>4</v>
      </c>
      <c r="E11051" s="11">
        <v>43770</v>
      </c>
      <c r="F11051">
        <v>15</v>
      </c>
      <c r="G11051">
        <v>14.5</v>
      </c>
      <c r="I11051">
        <v>154</v>
      </c>
      <c r="J11051">
        <v>147</v>
      </c>
      <c r="L11051">
        <v>143</v>
      </c>
      <c r="N11051">
        <v>136</v>
      </c>
      <c r="P11051">
        <v>1</v>
      </c>
      <c r="Q11051">
        <v>3</v>
      </c>
      <c r="S11051">
        <v>18</v>
      </c>
    </row>
    <row r="11052" spans="1:19" x14ac:dyDescent="0.3">
      <c r="A11052" t="s">
        <v>22057</v>
      </c>
      <c r="B11052" s="171" t="s">
        <v>22058</v>
      </c>
      <c r="C11052" s="171" t="s">
        <v>185</v>
      </c>
      <c r="D11052" s="171" t="s">
        <v>4</v>
      </c>
      <c r="E11052" s="11">
        <v>43770</v>
      </c>
      <c r="F11052">
        <v>8</v>
      </c>
      <c r="G11052">
        <v>7.5</v>
      </c>
      <c r="I11052">
        <v>24</v>
      </c>
      <c r="J11052">
        <v>46</v>
      </c>
      <c r="L11052">
        <v>43</v>
      </c>
      <c r="N11052">
        <v>24</v>
      </c>
      <c r="P11052">
        <v>0</v>
      </c>
      <c r="Q11052">
        <v>0</v>
      </c>
      <c r="S11052">
        <v>0</v>
      </c>
    </row>
    <row r="11053" spans="1:19" x14ac:dyDescent="0.3">
      <c r="A11053" t="s">
        <v>22059</v>
      </c>
      <c r="B11053" s="171" t="s">
        <v>22060</v>
      </c>
      <c r="C11053" s="171" t="s">
        <v>191</v>
      </c>
      <c r="D11053" s="171" t="s">
        <v>4</v>
      </c>
      <c r="E11053" s="11">
        <v>43770</v>
      </c>
      <c r="F11053">
        <v>15</v>
      </c>
      <c r="G11053">
        <v>15.5</v>
      </c>
      <c r="I11053">
        <v>98</v>
      </c>
      <c r="J11053">
        <v>126</v>
      </c>
      <c r="L11053">
        <v>131</v>
      </c>
      <c r="N11053">
        <v>71</v>
      </c>
      <c r="P11053">
        <v>13</v>
      </c>
      <c r="Q11053">
        <v>17</v>
      </c>
      <c r="S11053">
        <v>27</v>
      </c>
    </row>
    <row r="11054" spans="1:19" x14ac:dyDescent="0.3">
      <c r="A11054" t="s">
        <v>22061</v>
      </c>
      <c r="B11054" s="171" t="s">
        <v>22062</v>
      </c>
      <c r="C11054" s="171" t="s">
        <v>200</v>
      </c>
      <c r="D11054" s="171" t="s">
        <v>4</v>
      </c>
      <c r="E11054" s="11">
        <v>43770</v>
      </c>
      <c r="F11054">
        <v>6.5</v>
      </c>
      <c r="G11054">
        <v>5</v>
      </c>
      <c r="I11054">
        <v>26</v>
      </c>
      <c r="J11054">
        <v>37</v>
      </c>
      <c r="L11054">
        <v>27</v>
      </c>
      <c r="N11054">
        <v>25</v>
      </c>
      <c r="P11054">
        <v>1</v>
      </c>
      <c r="Q11054">
        <v>1</v>
      </c>
      <c r="S11054">
        <v>1</v>
      </c>
    </row>
    <row r="11055" spans="1:19" x14ac:dyDescent="0.3">
      <c r="A11055" t="s">
        <v>22063</v>
      </c>
      <c r="B11055" s="171" t="s">
        <v>22064</v>
      </c>
      <c r="C11055" s="171" t="s">
        <v>212</v>
      </c>
      <c r="D11055" s="171" t="s">
        <v>4</v>
      </c>
      <c r="E11055" s="11">
        <v>43770</v>
      </c>
      <c r="F11055">
        <v>0</v>
      </c>
      <c r="G11055">
        <v>0</v>
      </c>
      <c r="I11055">
        <v>0</v>
      </c>
      <c r="J11055">
        <v>0</v>
      </c>
      <c r="L11055">
        <v>0</v>
      </c>
      <c r="N11055">
        <v>0</v>
      </c>
      <c r="P11055">
        <v>0</v>
      </c>
      <c r="Q11055">
        <v>0</v>
      </c>
      <c r="S11055">
        <v>0</v>
      </c>
    </row>
    <row r="11056" spans="1:19" x14ac:dyDescent="0.3">
      <c r="A11056" t="s">
        <v>22065</v>
      </c>
      <c r="B11056" s="171" t="s">
        <v>22066</v>
      </c>
      <c r="C11056" s="171" t="s">
        <v>215</v>
      </c>
      <c r="D11056" s="171" t="s">
        <v>4</v>
      </c>
      <c r="E11056" s="11">
        <v>43770</v>
      </c>
      <c r="F11056">
        <v>0</v>
      </c>
      <c r="G11056">
        <v>0</v>
      </c>
      <c r="I11056">
        <v>0</v>
      </c>
      <c r="J11056">
        <v>0</v>
      </c>
      <c r="L11056">
        <v>0</v>
      </c>
      <c r="N11056">
        <v>0</v>
      </c>
      <c r="P11056">
        <v>0</v>
      </c>
      <c r="Q11056">
        <v>0</v>
      </c>
      <c r="S11056">
        <v>0</v>
      </c>
    </row>
    <row r="11057" spans="1:19" x14ac:dyDescent="0.3">
      <c r="A11057" t="s">
        <v>22067</v>
      </c>
      <c r="B11057" s="171" t="s">
        <v>22068</v>
      </c>
      <c r="C11057" s="171" t="s">
        <v>221</v>
      </c>
      <c r="D11057" s="171" t="s">
        <v>4</v>
      </c>
      <c r="E11057" s="11">
        <v>43770</v>
      </c>
      <c r="F11057">
        <v>0</v>
      </c>
      <c r="G11057">
        <v>0</v>
      </c>
      <c r="I11057">
        <v>0</v>
      </c>
      <c r="J11057">
        <v>0</v>
      </c>
      <c r="L11057">
        <v>0</v>
      </c>
      <c r="N11057">
        <v>0</v>
      </c>
      <c r="P11057">
        <v>0</v>
      </c>
      <c r="Q11057">
        <v>0</v>
      </c>
      <c r="S11057">
        <v>0</v>
      </c>
    </row>
    <row r="11058" spans="1:19" x14ac:dyDescent="0.3">
      <c r="A11058" t="s">
        <v>22069</v>
      </c>
      <c r="B11058" s="171" t="s">
        <v>22070</v>
      </c>
      <c r="C11058" s="171" t="s">
        <v>8233</v>
      </c>
      <c r="D11058" s="171" t="s">
        <v>4</v>
      </c>
      <c r="E11058" s="11">
        <v>43770</v>
      </c>
      <c r="F11058">
        <v>2.5</v>
      </c>
      <c r="G11058">
        <v>3</v>
      </c>
      <c r="I11058">
        <v>27</v>
      </c>
      <c r="J11058">
        <v>29</v>
      </c>
      <c r="L11058">
        <v>36</v>
      </c>
      <c r="N11058">
        <v>24</v>
      </c>
      <c r="P11058">
        <v>2</v>
      </c>
      <c r="Q11058">
        <v>4</v>
      </c>
      <c r="S11058">
        <v>3</v>
      </c>
    </row>
    <row r="11059" spans="1:19" x14ac:dyDescent="0.3">
      <c r="A11059" t="s">
        <v>22071</v>
      </c>
      <c r="B11059" s="171" t="s">
        <v>22072</v>
      </c>
      <c r="C11059" s="171" t="s">
        <v>233</v>
      </c>
      <c r="D11059" s="171" t="s">
        <v>4</v>
      </c>
      <c r="E11059" s="11">
        <v>43770</v>
      </c>
      <c r="F11059">
        <v>0</v>
      </c>
      <c r="G11059">
        <v>0</v>
      </c>
      <c r="I11059">
        <v>0</v>
      </c>
      <c r="J11059">
        <v>0</v>
      </c>
      <c r="L11059">
        <v>0</v>
      </c>
      <c r="N11059">
        <v>0</v>
      </c>
      <c r="P11059">
        <v>0</v>
      </c>
      <c r="Q11059">
        <v>0</v>
      </c>
      <c r="S11059">
        <v>0</v>
      </c>
    </row>
    <row r="11060" spans="1:19" x14ac:dyDescent="0.3">
      <c r="A11060" t="s">
        <v>22073</v>
      </c>
      <c r="B11060" s="171" t="s">
        <v>22074</v>
      </c>
      <c r="C11060" s="171" t="s">
        <v>79</v>
      </c>
      <c r="D11060" s="171" t="s">
        <v>80</v>
      </c>
      <c r="E11060" s="11">
        <v>43770</v>
      </c>
      <c r="F11060">
        <v>0</v>
      </c>
      <c r="G11060">
        <v>0</v>
      </c>
      <c r="I11060">
        <v>0</v>
      </c>
      <c r="J11060">
        <v>0</v>
      </c>
      <c r="L11060">
        <v>0</v>
      </c>
      <c r="N11060">
        <v>0</v>
      </c>
      <c r="P11060">
        <v>0</v>
      </c>
      <c r="Q11060">
        <v>0</v>
      </c>
      <c r="S11060">
        <v>0</v>
      </c>
    </row>
    <row r="11061" spans="1:19" x14ac:dyDescent="0.3">
      <c r="A11061" t="s">
        <v>22075</v>
      </c>
      <c r="B11061" s="171" t="s">
        <v>22076</v>
      </c>
      <c r="C11061" s="171" t="s">
        <v>79</v>
      </c>
      <c r="D11061" s="171" t="s">
        <v>4</v>
      </c>
      <c r="E11061" s="11">
        <v>43770</v>
      </c>
      <c r="F11061">
        <v>0</v>
      </c>
      <c r="G11061">
        <v>0</v>
      </c>
      <c r="I11061">
        <v>0</v>
      </c>
      <c r="J11061">
        <v>0</v>
      </c>
      <c r="L11061">
        <v>0</v>
      </c>
      <c r="N11061">
        <v>0</v>
      </c>
      <c r="P11061">
        <v>0</v>
      </c>
      <c r="Q11061">
        <v>0</v>
      </c>
      <c r="S11061">
        <v>0</v>
      </c>
    </row>
    <row r="11062" spans="1:19" x14ac:dyDescent="0.3">
      <c r="A11062" t="s">
        <v>22077</v>
      </c>
      <c r="B11062" s="171" t="s">
        <v>22078</v>
      </c>
      <c r="C11062" s="171" t="s">
        <v>83</v>
      </c>
      <c r="D11062" s="171" t="s">
        <v>80</v>
      </c>
      <c r="E11062" s="11">
        <v>43770</v>
      </c>
      <c r="F11062">
        <v>3.5</v>
      </c>
      <c r="G11062">
        <v>3</v>
      </c>
      <c r="I11062">
        <v>15</v>
      </c>
      <c r="J11062">
        <v>20</v>
      </c>
      <c r="L11062">
        <v>16</v>
      </c>
      <c r="N11062">
        <v>15</v>
      </c>
      <c r="P11062">
        <v>1</v>
      </c>
      <c r="Q11062">
        <v>1</v>
      </c>
      <c r="S11062">
        <v>0</v>
      </c>
    </row>
    <row r="11063" spans="1:19" x14ac:dyDescent="0.3">
      <c r="A11063" t="s">
        <v>22079</v>
      </c>
      <c r="B11063" s="171" t="s">
        <v>22080</v>
      </c>
      <c r="C11063" s="171" t="s">
        <v>83</v>
      </c>
      <c r="D11063" s="171" t="s">
        <v>15341</v>
      </c>
      <c r="E11063" s="11">
        <v>43770</v>
      </c>
      <c r="F11063">
        <v>3.5</v>
      </c>
      <c r="G11063">
        <v>3.5</v>
      </c>
      <c r="I11063">
        <v>17</v>
      </c>
      <c r="J11063">
        <v>19</v>
      </c>
      <c r="L11063">
        <v>18</v>
      </c>
      <c r="N11063">
        <v>15</v>
      </c>
      <c r="P11063">
        <v>0</v>
      </c>
      <c r="Q11063">
        <v>0</v>
      </c>
      <c r="S11063">
        <v>2</v>
      </c>
    </row>
    <row r="11064" spans="1:19" x14ac:dyDescent="0.3">
      <c r="A11064" t="s">
        <v>22081</v>
      </c>
      <c r="B11064" s="171" t="s">
        <v>22082</v>
      </c>
      <c r="C11064" s="171" t="s">
        <v>83</v>
      </c>
      <c r="D11064" s="171" t="s">
        <v>4</v>
      </c>
      <c r="E11064" s="11">
        <v>43770</v>
      </c>
      <c r="F11064">
        <v>7</v>
      </c>
      <c r="G11064">
        <v>6.5</v>
      </c>
      <c r="I11064">
        <v>32</v>
      </c>
      <c r="J11064">
        <v>39</v>
      </c>
      <c r="L11064">
        <v>34</v>
      </c>
      <c r="N11064">
        <v>30</v>
      </c>
      <c r="P11064">
        <v>1</v>
      </c>
      <c r="Q11064">
        <v>1</v>
      </c>
      <c r="S11064">
        <v>2</v>
      </c>
    </row>
    <row r="11065" spans="1:19" x14ac:dyDescent="0.3">
      <c r="A11065" t="s">
        <v>22083</v>
      </c>
      <c r="B11065" s="171" t="s">
        <v>22084</v>
      </c>
      <c r="C11065" s="171" t="s">
        <v>86</v>
      </c>
      <c r="D11065" s="171" t="s">
        <v>80</v>
      </c>
      <c r="E11065" s="11">
        <v>43770</v>
      </c>
      <c r="F11065">
        <v>8</v>
      </c>
      <c r="G11065">
        <v>10</v>
      </c>
      <c r="I11065">
        <v>37</v>
      </c>
      <c r="J11065">
        <v>48</v>
      </c>
      <c r="L11065">
        <v>60</v>
      </c>
      <c r="N11065">
        <v>24</v>
      </c>
      <c r="P11065">
        <v>8</v>
      </c>
      <c r="Q11065">
        <v>10</v>
      </c>
      <c r="S11065">
        <v>13</v>
      </c>
    </row>
    <row r="11066" spans="1:19" x14ac:dyDescent="0.3">
      <c r="A11066" t="s">
        <v>22085</v>
      </c>
      <c r="B11066" s="171" t="s">
        <v>22086</v>
      </c>
      <c r="C11066" s="171" t="s">
        <v>86</v>
      </c>
      <c r="D11066" s="171" t="s">
        <v>4</v>
      </c>
      <c r="E11066" s="11">
        <v>43770</v>
      </c>
      <c r="F11066">
        <v>8</v>
      </c>
      <c r="G11066">
        <v>10</v>
      </c>
      <c r="I11066">
        <v>37</v>
      </c>
      <c r="J11066">
        <v>48</v>
      </c>
      <c r="L11066">
        <v>60</v>
      </c>
      <c r="N11066">
        <v>24</v>
      </c>
      <c r="P11066">
        <v>8</v>
      </c>
      <c r="Q11066">
        <v>10</v>
      </c>
      <c r="S11066">
        <v>13</v>
      </c>
    </row>
    <row r="11067" spans="1:19" x14ac:dyDescent="0.3">
      <c r="A11067" t="s">
        <v>22087</v>
      </c>
      <c r="B11067" s="171" t="s">
        <v>22088</v>
      </c>
      <c r="C11067" s="171" t="s">
        <v>89</v>
      </c>
      <c r="D11067" s="171" t="s">
        <v>80</v>
      </c>
      <c r="E11067" s="11">
        <v>43770</v>
      </c>
      <c r="F11067">
        <v>6</v>
      </c>
      <c r="G11067">
        <v>6</v>
      </c>
      <c r="I11067">
        <v>12</v>
      </c>
      <c r="J11067">
        <v>24</v>
      </c>
      <c r="L11067">
        <v>30</v>
      </c>
      <c r="N11067">
        <v>10</v>
      </c>
      <c r="P11067">
        <v>2</v>
      </c>
      <c r="Q11067">
        <v>4</v>
      </c>
      <c r="S11067">
        <v>2</v>
      </c>
    </row>
    <row r="11068" spans="1:19" x14ac:dyDescent="0.3">
      <c r="A11068" t="s">
        <v>22089</v>
      </c>
      <c r="B11068" s="171" t="s">
        <v>22090</v>
      </c>
      <c r="C11068" s="171" t="s">
        <v>89</v>
      </c>
      <c r="D11068" s="171" t="s">
        <v>4</v>
      </c>
      <c r="E11068" s="11">
        <v>43770</v>
      </c>
      <c r="F11068">
        <v>6</v>
      </c>
      <c r="G11068">
        <v>6</v>
      </c>
      <c r="I11068">
        <v>12</v>
      </c>
      <c r="J11068">
        <v>24</v>
      </c>
      <c r="L11068">
        <v>30</v>
      </c>
      <c r="N11068">
        <v>10</v>
      </c>
      <c r="P11068">
        <v>2</v>
      </c>
      <c r="Q11068">
        <v>4</v>
      </c>
      <c r="S11068">
        <v>2</v>
      </c>
    </row>
    <row r="11069" spans="1:19" x14ac:dyDescent="0.3">
      <c r="A11069" t="s">
        <v>22091</v>
      </c>
      <c r="B11069" s="171" t="s">
        <v>22092</v>
      </c>
      <c r="C11069" s="171" t="s">
        <v>92</v>
      </c>
      <c r="D11069" s="171" t="s">
        <v>80</v>
      </c>
      <c r="E11069" s="11">
        <v>43770</v>
      </c>
      <c r="F11069">
        <v>0</v>
      </c>
      <c r="G11069">
        <v>0</v>
      </c>
      <c r="I11069">
        <v>0</v>
      </c>
      <c r="J11069">
        <v>0</v>
      </c>
      <c r="L11069">
        <v>0</v>
      </c>
      <c r="N11069">
        <v>0</v>
      </c>
      <c r="P11069">
        <v>0</v>
      </c>
      <c r="Q11069">
        <v>0</v>
      </c>
      <c r="S11069">
        <v>0</v>
      </c>
    </row>
    <row r="11070" spans="1:19" x14ac:dyDescent="0.3">
      <c r="A11070" t="s">
        <v>22093</v>
      </c>
      <c r="B11070" s="171" t="s">
        <v>22094</v>
      </c>
      <c r="C11070" s="171" t="s">
        <v>92</v>
      </c>
      <c r="D11070" s="171" t="s">
        <v>4</v>
      </c>
      <c r="E11070" s="11">
        <v>43770</v>
      </c>
      <c r="F11070">
        <v>0</v>
      </c>
      <c r="G11070">
        <v>0</v>
      </c>
      <c r="I11070">
        <v>0</v>
      </c>
      <c r="J11070">
        <v>0</v>
      </c>
      <c r="L11070">
        <v>0</v>
      </c>
      <c r="N11070">
        <v>0</v>
      </c>
      <c r="P11070">
        <v>0</v>
      </c>
      <c r="Q11070">
        <v>0</v>
      </c>
      <c r="S11070">
        <v>0</v>
      </c>
    </row>
    <row r="11071" spans="1:19" x14ac:dyDescent="0.3">
      <c r="A11071" t="s">
        <v>22095</v>
      </c>
      <c r="B11071" s="171" t="s">
        <v>22096</v>
      </c>
      <c r="C11071" s="171" t="s">
        <v>95</v>
      </c>
      <c r="D11071" s="171" t="s">
        <v>80</v>
      </c>
      <c r="E11071" s="11">
        <v>43770</v>
      </c>
      <c r="F11071">
        <v>6.5</v>
      </c>
      <c r="G11071">
        <v>5</v>
      </c>
      <c r="I11071">
        <v>23</v>
      </c>
      <c r="J11071">
        <v>38</v>
      </c>
      <c r="L11071">
        <v>29</v>
      </c>
      <c r="N11071">
        <v>21</v>
      </c>
      <c r="P11071">
        <v>4</v>
      </c>
      <c r="Q11071">
        <v>4</v>
      </c>
      <c r="S11071">
        <v>2</v>
      </c>
    </row>
    <row r="11072" spans="1:19" x14ac:dyDescent="0.3">
      <c r="A11072" t="s">
        <v>22097</v>
      </c>
      <c r="B11072" s="171" t="s">
        <v>22098</v>
      </c>
      <c r="C11072" s="171" t="s">
        <v>95</v>
      </c>
      <c r="D11072" s="171" t="s">
        <v>15341</v>
      </c>
      <c r="E11072" s="11">
        <v>43770</v>
      </c>
      <c r="F11072">
        <v>3.5</v>
      </c>
      <c r="G11072">
        <v>3.5</v>
      </c>
      <c r="I11072">
        <v>13</v>
      </c>
      <c r="J11072">
        <v>18</v>
      </c>
      <c r="L11072">
        <v>19</v>
      </c>
      <c r="N11072">
        <v>12</v>
      </c>
      <c r="P11072">
        <v>0</v>
      </c>
      <c r="Q11072">
        <v>2</v>
      </c>
      <c r="S11072">
        <v>1</v>
      </c>
    </row>
    <row r="11073" spans="1:19" x14ac:dyDescent="0.3">
      <c r="A11073" t="s">
        <v>22099</v>
      </c>
      <c r="B11073" s="171" t="s">
        <v>22100</v>
      </c>
      <c r="C11073" s="171" t="s">
        <v>95</v>
      </c>
      <c r="D11073" s="171" t="s">
        <v>4</v>
      </c>
      <c r="E11073" s="11">
        <v>43770</v>
      </c>
      <c r="F11073">
        <v>10</v>
      </c>
      <c r="G11073">
        <v>8.5</v>
      </c>
      <c r="I11073">
        <v>36</v>
      </c>
      <c r="J11073">
        <v>56</v>
      </c>
      <c r="L11073">
        <v>48</v>
      </c>
      <c r="N11073">
        <v>33</v>
      </c>
      <c r="P11073">
        <v>4</v>
      </c>
      <c r="Q11073">
        <v>6</v>
      </c>
      <c r="S11073">
        <v>3</v>
      </c>
    </row>
    <row r="11074" spans="1:19" x14ac:dyDescent="0.3">
      <c r="A11074" t="s">
        <v>22101</v>
      </c>
      <c r="B11074" s="171" t="s">
        <v>22102</v>
      </c>
      <c r="C11074" s="171" t="s">
        <v>19659</v>
      </c>
      <c r="D11074" s="171" t="s">
        <v>80</v>
      </c>
      <c r="E11074" s="11">
        <v>43770</v>
      </c>
      <c r="F11074">
        <v>0</v>
      </c>
      <c r="G11074">
        <v>0</v>
      </c>
      <c r="I11074">
        <v>0</v>
      </c>
      <c r="J11074">
        <v>0</v>
      </c>
      <c r="L11074">
        <v>0</v>
      </c>
      <c r="N11074">
        <v>0</v>
      </c>
      <c r="P11074">
        <v>0</v>
      </c>
      <c r="Q11074">
        <v>0</v>
      </c>
      <c r="S11074">
        <v>0</v>
      </c>
    </row>
    <row r="11075" spans="1:19" x14ac:dyDescent="0.3">
      <c r="A11075" t="s">
        <v>22103</v>
      </c>
      <c r="B11075" s="171" t="s">
        <v>22104</v>
      </c>
      <c r="C11075" s="171" t="s">
        <v>19659</v>
      </c>
      <c r="D11075" s="171" t="s">
        <v>4</v>
      </c>
      <c r="E11075" s="11">
        <v>43770</v>
      </c>
      <c r="F11075">
        <v>0</v>
      </c>
      <c r="G11075">
        <v>0</v>
      </c>
      <c r="I11075">
        <v>0</v>
      </c>
      <c r="J11075">
        <v>0</v>
      </c>
      <c r="L11075">
        <v>0</v>
      </c>
      <c r="N11075">
        <v>0</v>
      </c>
      <c r="P11075">
        <v>0</v>
      </c>
      <c r="Q11075">
        <v>0</v>
      </c>
      <c r="S11075">
        <v>0</v>
      </c>
    </row>
    <row r="11076" spans="1:19" x14ac:dyDescent="0.3">
      <c r="A11076" t="s">
        <v>22105</v>
      </c>
      <c r="B11076" s="171" t="s">
        <v>22106</v>
      </c>
      <c r="C11076" s="171" t="s">
        <v>98</v>
      </c>
      <c r="D11076" s="171" t="s">
        <v>80</v>
      </c>
      <c r="E11076" s="11">
        <v>43770</v>
      </c>
      <c r="F11076">
        <v>15</v>
      </c>
      <c r="G11076">
        <v>17.5</v>
      </c>
      <c r="I11076">
        <v>31</v>
      </c>
      <c r="J11076">
        <v>85</v>
      </c>
      <c r="L11076">
        <v>100</v>
      </c>
      <c r="N11076">
        <v>28</v>
      </c>
      <c r="P11076">
        <v>2</v>
      </c>
      <c r="Q11076">
        <v>3</v>
      </c>
      <c r="S11076">
        <v>3</v>
      </c>
    </row>
    <row r="11077" spans="1:19" x14ac:dyDescent="0.3">
      <c r="A11077" t="s">
        <v>22107</v>
      </c>
      <c r="B11077" s="171" t="s">
        <v>22108</v>
      </c>
      <c r="C11077" s="171" t="s">
        <v>98</v>
      </c>
      <c r="D11077" s="171" t="s">
        <v>4</v>
      </c>
      <c r="E11077" s="11">
        <v>43770</v>
      </c>
      <c r="F11077">
        <v>15</v>
      </c>
      <c r="G11077">
        <v>17.5</v>
      </c>
      <c r="I11077">
        <v>31</v>
      </c>
      <c r="J11077">
        <v>85</v>
      </c>
      <c r="L11077">
        <v>100</v>
      </c>
      <c r="N11077">
        <v>28</v>
      </c>
      <c r="P11077">
        <v>2</v>
      </c>
      <c r="Q11077">
        <v>3</v>
      </c>
      <c r="S11077">
        <v>3</v>
      </c>
    </row>
    <row r="11078" spans="1:19" x14ac:dyDescent="0.3">
      <c r="A11078" t="s">
        <v>22109</v>
      </c>
      <c r="B11078" s="171" t="s">
        <v>22110</v>
      </c>
      <c r="C11078" s="171" t="s">
        <v>101</v>
      </c>
      <c r="D11078" s="171" t="s">
        <v>80</v>
      </c>
      <c r="E11078" s="11">
        <v>43770</v>
      </c>
      <c r="F11078">
        <v>47</v>
      </c>
      <c r="G11078">
        <v>48.5</v>
      </c>
      <c r="I11078">
        <v>367</v>
      </c>
      <c r="J11078">
        <v>514</v>
      </c>
      <c r="L11078">
        <v>530</v>
      </c>
      <c r="N11078">
        <v>325</v>
      </c>
      <c r="P11078">
        <v>7</v>
      </c>
      <c r="Q11078">
        <v>26</v>
      </c>
      <c r="S11078">
        <v>42</v>
      </c>
    </row>
    <row r="11079" spans="1:19" x14ac:dyDescent="0.3">
      <c r="A11079" t="s">
        <v>22111</v>
      </c>
      <c r="B11079" s="171" t="s">
        <v>22112</v>
      </c>
      <c r="C11079" s="171" t="s">
        <v>101</v>
      </c>
      <c r="D11079" s="171" t="s">
        <v>4</v>
      </c>
      <c r="E11079" s="11">
        <v>43770</v>
      </c>
      <c r="F11079">
        <v>47</v>
      </c>
      <c r="G11079">
        <v>48.5</v>
      </c>
      <c r="I11079">
        <v>367</v>
      </c>
      <c r="J11079">
        <v>514</v>
      </c>
      <c r="L11079">
        <v>530</v>
      </c>
      <c r="N11079">
        <v>325</v>
      </c>
      <c r="P11079">
        <v>7</v>
      </c>
      <c r="Q11079">
        <v>26</v>
      </c>
      <c r="S11079">
        <v>42</v>
      </c>
    </row>
    <row r="11080" spans="1:19" x14ac:dyDescent="0.3">
      <c r="A11080" t="s">
        <v>22113</v>
      </c>
      <c r="B11080" s="171" t="s">
        <v>22114</v>
      </c>
      <c r="C11080" s="171" t="s">
        <v>6843</v>
      </c>
      <c r="D11080" s="171" t="s">
        <v>80</v>
      </c>
      <c r="E11080" s="11">
        <v>43770</v>
      </c>
      <c r="F11080">
        <v>3.5</v>
      </c>
      <c r="G11080">
        <v>2.5</v>
      </c>
      <c r="I11080">
        <v>14</v>
      </c>
      <c r="J11080">
        <v>20</v>
      </c>
      <c r="L11080">
        <v>15</v>
      </c>
      <c r="N11080">
        <v>14</v>
      </c>
      <c r="P11080">
        <v>0</v>
      </c>
      <c r="Q11080">
        <v>0</v>
      </c>
      <c r="S11080">
        <v>0</v>
      </c>
    </row>
    <row r="11081" spans="1:19" x14ac:dyDescent="0.3">
      <c r="A11081" t="s">
        <v>22115</v>
      </c>
      <c r="B11081" s="171" t="s">
        <v>22116</v>
      </c>
      <c r="C11081" s="171" t="s">
        <v>6843</v>
      </c>
      <c r="D11081" s="171" t="s">
        <v>4</v>
      </c>
      <c r="E11081" s="11">
        <v>43770</v>
      </c>
      <c r="F11081">
        <v>3.5</v>
      </c>
      <c r="G11081">
        <v>2.5</v>
      </c>
      <c r="I11081">
        <v>14</v>
      </c>
      <c r="J11081">
        <v>20</v>
      </c>
      <c r="L11081">
        <v>15</v>
      </c>
      <c r="N11081">
        <v>14</v>
      </c>
      <c r="P11081">
        <v>0</v>
      </c>
      <c r="Q11081">
        <v>0</v>
      </c>
      <c r="S11081">
        <v>0</v>
      </c>
    </row>
    <row r="11082" spans="1:19" x14ac:dyDescent="0.3">
      <c r="A11082" t="s">
        <v>22117</v>
      </c>
      <c r="B11082" s="171" t="s">
        <v>22118</v>
      </c>
      <c r="C11082" s="171" t="s">
        <v>12995</v>
      </c>
      <c r="D11082" s="171" t="s">
        <v>80</v>
      </c>
      <c r="E11082" s="11">
        <v>43770</v>
      </c>
      <c r="F11082">
        <v>89.5</v>
      </c>
      <c r="G11082">
        <v>92.5</v>
      </c>
      <c r="I11082">
        <v>499</v>
      </c>
      <c r="J11082">
        <v>749</v>
      </c>
      <c r="L11082">
        <v>780</v>
      </c>
      <c r="N11082">
        <v>437</v>
      </c>
      <c r="O11082" t="s">
        <v>16361</v>
      </c>
      <c r="P11082">
        <v>24</v>
      </c>
      <c r="Q11082">
        <v>48</v>
      </c>
      <c r="S11082">
        <v>62</v>
      </c>
    </row>
    <row r="11083" spans="1:19" x14ac:dyDescent="0.3">
      <c r="A11083" t="s">
        <v>22119</v>
      </c>
      <c r="B11083" s="171" t="s">
        <v>22120</v>
      </c>
      <c r="C11083" s="171" t="s">
        <v>15504</v>
      </c>
      <c r="D11083" s="171" t="s">
        <v>15341</v>
      </c>
      <c r="E11083" s="11">
        <v>43770</v>
      </c>
      <c r="F11083">
        <v>7</v>
      </c>
      <c r="G11083">
        <v>7</v>
      </c>
      <c r="I11083">
        <v>30</v>
      </c>
      <c r="J11083">
        <v>37</v>
      </c>
      <c r="L11083">
        <v>37</v>
      </c>
      <c r="N11083">
        <v>27</v>
      </c>
      <c r="O11083" t="s">
        <v>16361</v>
      </c>
      <c r="P11083">
        <v>0</v>
      </c>
      <c r="Q11083">
        <v>2</v>
      </c>
      <c r="S11083">
        <v>3</v>
      </c>
    </row>
    <row r="11084" spans="1:19" x14ac:dyDescent="0.3">
      <c r="A11084" t="s">
        <v>22121</v>
      </c>
      <c r="B11084" s="171" t="s">
        <v>22122</v>
      </c>
      <c r="C11084" s="171" t="s">
        <v>15511</v>
      </c>
      <c r="D11084" s="171" t="s">
        <v>80</v>
      </c>
      <c r="E11084" s="11">
        <v>43770</v>
      </c>
      <c r="F11084">
        <v>25</v>
      </c>
      <c r="G11084">
        <v>25.5</v>
      </c>
      <c r="I11084">
        <v>69</v>
      </c>
      <c r="J11084">
        <v>143</v>
      </c>
      <c r="L11084">
        <v>145</v>
      </c>
      <c r="N11084">
        <v>64</v>
      </c>
      <c r="P11084">
        <v>7</v>
      </c>
      <c r="Q11084">
        <v>8</v>
      </c>
      <c r="S11084">
        <v>5</v>
      </c>
    </row>
    <row r="11085" spans="1:19" x14ac:dyDescent="0.3">
      <c r="A11085" t="s">
        <v>22123</v>
      </c>
      <c r="B11085" s="171" t="s">
        <v>22124</v>
      </c>
      <c r="C11085" s="171" t="s">
        <v>15511</v>
      </c>
      <c r="D11085" s="171" t="s">
        <v>15341</v>
      </c>
      <c r="E11085" s="11">
        <v>43770</v>
      </c>
      <c r="F11085">
        <v>7</v>
      </c>
      <c r="G11085">
        <v>7</v>
      </c>
      <c r="I11085">
        <v>30</v>
      </c>
      <c r="J11085">
        <v>37</v>
      </c>
      <c r="L11085">
        <v>37</v>
      </c>
      <c r="N11085">
        <v>27</v>
      </c>
      <c r="P11085">
        <v>0</v>
      </c>
      <c r="Q11085">
        <v>2</v>
      </c>
      <c r="S11085">
        <v>3</v>
      </c>
    </row>
    <row r="11086" spans="1:19" x14ac:dyDescent="0.3">
      <c r="A11086" t="s">
        <v>22125</v>
      </c>
      <c r="B11086" s="171" t="s">
        <v>22126</v>
      </c>
      <c r="C11086" s="171" t="s">
        <v>15511</v>
      </c>
      <c r="D11086" s="171" t="s">
        <v>4</v>
      </c>
      <c r="E11086" s="11">
        <v>43770</v>
      </c>
      <c r="F11086">
        <v>32</v>
      </c>
      <c r="G11086">
        <v>32.5</v>
      </c>
      <c r="I11086">
        <v>99</v>
      </c>
      <c r="J11086">
        <v>180</v>
      </c>
      <c r="L11086">
        <v>182</v>
      </c>
      <c r="N11086">
        <v>91</v>
      </c>
      <c r="P11086">
        <v>7</v>
      </c>
      <c r="Q11086">
        <v>10</v>
      </c>
      <c r="S11086">
        <v>8</v>
      </c>
    </row>
    <row r="11087" spans="1:19" x14ac:dyDescent="0.3">
      <c r="A11087" t="s">
        <v>22127</v>
      </c>
      <c r="B11087" s="171" t="s">
        <v>22128</v>
      </c>
      <c r="C11087" s="171" t="s">
        <v>104</v>
      </c>
      <c r="D11087" s="171" t="s">
        <v>4</v>
      </c>
      <c r="E11087" s="11">
        <v>43770</v>
      </c>
      <c r="F11087">
        <v>96.5</v>
      </c>
      <c r="G11087">
        <v>99.5</v>
      </c>
      <c r="I11087">
        <v>529</v>
      </c>
      <c r="J11087">
        <v>786</v>
      </c>
      <c r="L11087">
        <v>817</v>
      </c>
      <c r="N11087">
        <v>464</v>
      </c>
      <c r="P11087">
        <v>24</v>
      </c>
      <c r="Q11087">
        <v>50</v>
      </c>
      <c r="S11087">
        <v>65</v>
      </c>
    </row>
    <row r="11088" spans="1:19" x14ac:dyDescent="0.3">
      <c r="A11088" t="s">
        <v>22129</v>
      </c>
      <c r="B11088" s="171" t="s">
        <v>22130</v>
      </c>
      <c r="C11088" s="171" t="s">
        <v>119</v>
      </c>
      <c r="D11088" s="171" t="s">
        <v>80</v>
      </c>
      <c r="E11088" s="11">
        <v>43800</v>
      </c>
      <c r="F11088">
        <v>0</v>
      </c>
      <c r="G11088">
        <v>0</v>
      </c>
      <c r="I11088">
        <v>0</v>
      </c>
      <c r="J11088">
        <v>0</v>
      </c>
      <c r="L11088">
        <v>0</v>
      </c>
      <c r="N11088">
        <v>0</v>
      </c>
      <c r="P11088">
        <v>0</v>
      </c>
      <c r="Q11088">
        <v>0</v>
      </c>
      <c r="S11088">
        <v>0</v>
      </c>
    </row>
    <row r="11089" spans="1:19" x14ac:dyDescent="0.3">
      <c r="A11089" t="s">
        <v>22131</v>
      </c>
      <c r="B11089" s="171" t="s">
        <v>22132</v>
      </c>
      <c r="C11089" s="171" t="s">
        <v>143</v>
      </c>
      <c r="D11089" s="171" t="s">
        <v>80</v>
      </c>
      <c r="E11089" s="11">
        <v>43800</v>
      </c>
      <c r="F11089">
        <v>0</v>
      </c>
      <c r="G11089">
        <v>0</v>
      </c>
      <c r="I11089">
        <v>0</v>
      </c>
      <c r="J11089">
        <v>0</v>
      </c>
      <c r="L11089">
        <v>0</v>
      </c>
      <c r="N11089">
        <v>0</v>
      </c>
      <c r="P11089">
        <v>0</v>
      </c>
      <c r="Q11089">
        <v>0</v>
      </c>
      <c r="S11089">
        <v>0</v>
      </c>
    </row>
    <row r="11090" spans="1:19" x14ac:dyDescent="0.3">
      <c r="A11090" t="s">
        <v>22133</v>
      </c>
      <c r="B11090" s="171" t="s">
        <v>22134</v>
      </c>
      <c r="C11090" s="171" t="s">
        <v>158</v>
      </c>
      <c r="D11090" s="171" t="s">
        <v>80</v>
      </c>
      <c r="E11090" s="11">
        <v>43800</v>
      </c>
      <c r="F11090">
        <v>0</v>
      </c>
      <c r="G11090">
        <v>0</v>
      </c>
      <c r="I11090">
        <v>0</v>
      </c>
      <c r="J11090">
        <v>0</v>
      </c>
      <c r="L11090">
        <v>0</v>
      </c>
      <c r="N11090">
        <v>0</v>
      </c>
      <c r="P11090">
        <v>0</v>
      </c>
      <c r="Q11090">
        <v>0</v>
      </c>
      <c r="S11090">
        <v>0</v>
      </c>
    </row>
    <row r="11091" spans="1:19" x14ac:dyDescent="0.3">
      <c r="A11091" t="s">
        <v>22135</v>
      </c>
      <c r="B11091" s="171" t="s">
        <v>22136</v>
      </c>
      <c r="C11091" s="171" t="s">
        <v>209</v>
      </c>
      <c r="D11091" s="171" t="s">
        <v>80</v>
      </c>
      <c r="E11091" s="11">
        <v>43800</v>
      </c>
      <c r="F11091">
        <v>0</v>
      </c>
      <c r="G11091">
        <v>0</v>
      </c>
      <c r="I11091">
        <v>0</v>
      </c>
      <c r="J11091">
        <v>0</v>
      </c>
      <c r="L11091">
        <v>0</v>
      </c>
      <c r="N11091">
        <v>0</v>
      </c>
      <c r="P11091">
        <v>0</v>
      </c>
      <c r="Q11091">
        <v>0</v>
      </c>
      <c r="S11091">
        <v>0</v>
      </c>
    </row>
    <row r="11092" spans="1:19" x14ac:dyDescent="0.3">
      <c r="A11092" t="s">
        <v>22137</v>
      </c>
      <c r="B11092" s="171" t="s">
        <v>22138</v>
      </c>
      <c r="C11092" s="171" t="s">
        <v>76</v>
      </c>
      <c r="D11092" s="171" t="s">
        <v>80</v>
      </c>
      <c r="E11092" s="11">
        <v>43800</v>
      </c>
      <c r="F11092">
        <v>0</v>
      </c>
      <c r="G11092">
        <v>0</v>
      </c>
      <c r="I11092">
        <v>0</v>
      </c>
      <c r="J11092">
        <v>0</v>
      </c>
      <c r="L11092">
        <v>0</v>
      </c>
      <c r="N11092">
        <v>0</v>
      </c>
      <c r="P11092">
        <v>0</v>
      </c>
      <c r="Q11092">
        <v>0</v>
      </c>
      <c r="S11092">
        <v>0</v>
      </c>
    </row>
    <row r="11093" spans="1:19" x14ac:dyDescent="0.3">
      <c r="A11093" t="s">
        <v>22139</v>
      </c>
      <c r="B11093" s="171" t="s">
        <v>22140</v>
      </c>
      <c r="C11093" s="171" t="s">
        <v>15347</v>
      </c>
      <c r="D11093" s="171" t="s">
        <v>80</v>
      </c>
      <c r="E11093" s="11">
        <v>43800</v>
      </c>
      <c r="F11093">
        <v>0</v>
      </c>
      <c r="G11093">
        <v>0</v>
      </c>
      <c r="I11093">
        <v>0</v>
      </c>
      <c r="J11093">
        <v>0</v>
      </c>
      <c r="L11093">
        <v>0</v>
      </c>
      <c r="N11093">
        <v>0</v>
      </c>
      <c r="P11093">
        <v>0</v>
      </c>
      <c r="Q11093">
        <v>0</v>
      </c>
      <c r="S11093">
        <v>0</v>
      </c>
    </row>
    <row r="11094" spans="1:19" x14ac:dyDescent="0.3">
      <c r="A11094" t="s">
        <v>22141</v>
      </c>
      <c r="B11094" s="171" t="s">
        <v>22142</v>
      </c>
      <c r="C11094" s="171" t="s">
        <v>203</v>
      </c>
      <c r="D11094" s="171" t="s">
        <v>80</v>
      </c>
      <c r="E11094" s="11">
        <v>43800</v>
      </c>
      <c r="F11094">
        <v>3.5</v>
      </c>
      <c r="G11094">
        <v>1.5</v>
      </c>
      <c r="I11094">
        <v>15</v>
      </c>
      <c r="J11094">
        <v>20</v>
      </c>
      <c r="L11094">
        <v>8</v>
      </c>
      <c r="N11094">
        <v>14</v>
      </c>
      <c r="P11094">
        <v>1</v>
      </c>
      <c r="Q11094">
        <v>1</v>
      </c>
      <c r="S11094">
        <v>1</v>
      </c>
    </row>
    <row r="11095" spans="1:19" x14ac:dyDescent="0.3">
      <c r="A11095" t="s">
        <v>22143</v>
      </c>
      <c r="B11095" s="171" t="s">
        <v>22144</v>
      </c>
      <c r="C11095" s="171" t="s">
        <v>15340</v>
      </c>
      <c r="D11095" s="171" t="s">
        <v>15341</v>
      </c>
      <c r="E11095" s="11">
        <v>43800</v>
      </c>
      <c r="F11095">
        <v>1.5</v>
      </c>
      <c r="G11095">
        <v>1.5</v>
      </c>
      <c r="I11095">
        <v>4</v>
      </c>
      <c r="J11095">
        <v>8</v>
      </c>
      <c r="L11095">
        <v>8</v>
      </c>
      <c r="N11095">
        <v>3</v>
      </c>
      <c r="P11095">
        <v>0</v>
      </c>
      <c r="Q11095">
        <v>0</v>
      </c>
      <c r="S11095">
        <v>1</v>
      </c>
    </row>
    <row r="11096" spans="1:19" x14ac:dyDescent="0.3">
      <c r="A11096" t="s">
        <v>22145</v>
      </c>
      <c r="B11096" s="171" t="s">
        <v>22146</v>
      </c>
      <c r="C11096" s="171" t="s">
        <v>15344</v>
      </c>
      <c r="D11096" s="171" t="s">
        <v>15341</v>
      </c>
      <c r="E11096" s="11">
        <v>43800</v>
      </c>
      <c r="F11096">
        <v>0</v>
      </c>
      <c r="G11096">
        <v>0</v>
      </c>
      <c r="I11096">
        <v>0</v>
      </c>
      <c r="J11096">
        <v>0</v>
      </c>
      <c r="L11096">
        <v>0</v>
      </c>
      <c r="N11096">
        <v>0</v>
      </c>
      <c r="P11096">
        <v>0</v>
      </c>
      <c r="Q11096">
        <v>0</v>
      </c>
      <c r="S11096">
        <v>0</v>
      </c>
    </row>
    <row r="11097" spans="1:19" x14ac:dyDescent="0.3">
      <c r="A11097" t="s">
        <v>22147</v>
      </c>
      <c r="B11097" s="171" t="s">
        <v>22148</v>
      </c>
      <c r="C11097" s="171" t="s">
        <v>15347</v>
      </c>
      <c r="D11097" s="171" t="s">
        <v>15341</v>
      </c>
      <c r="E11097" s="11">
        <v>43800</v>
      </c>
      <c r="F11097">
        <v>2</v>
      </c>
      <c r="G11097">
        <v>2</v>
      </c>
      <c r="I11097">
        <v>11</v>
      </c>
      <c r="J11097">
        <v>11</v>
      </c>
      <c r="L11097">
        <v>10</v>
      </c>
      <c r="N11097">
        <v>11</v>
      </c>
      <c r="P11097">
        <v>2</v>
      </c>
      <c r="Q11097">
        <v>3</v>
      </c>
      <c r="S11097">
        <v>0</v>
      </c>
    </row>
    <row r="11098" spans="1:19" x14ac:dyDescent="0.3">
      <c r="A11098" t="s">
        <v>22149</v>
      </c>
      <c r="B11098" s="171" t="s">
        <v>22150</v>
      </c>
      <c r="C11098" s="171" t="s">
        <v>203</v>
      </c>
      <c r="D11098" s="171" t="s">
        <v>15341</v>
      </c>
      <c r="E11098" s="11">
        <v>43800</v>
      </c>
      <c r="F11098">
        <v>0</v>
      </c>
      <c r="G11098">
        <v>0</v>
      </c>
      <c r="I11098">
        <v>0</v>
      </c>
      <c r="J11098">
        <v>0</v>
      </c>
      <c r="L11098">
        <v>0</v>
      </c>
      <c r="N11098">
        <v>0</v>
      </c>
      <c r="P11098">
        <v>0</v>
      </c>
      <c r="Q11098">
        <v>0</v>
      </c>
      <c r="S11098">
        <v>0</v>
      </c>
    </row>
    <row r="11099" spans="1:19" x14ac:dyDescent="0.3">
      <c r="A11099" t="s">
        <v>22151</v>
      </c>
      <c r="B11099" s="171" t="s">
        <v>22152</v>
      </c>
      <c r="C11099" s="171" t="s">
        <v>18126</v>
      </c>
      <c r="D11099" s="171" t="s">
        <v>80</v>
      </c>
      <c r="E11099" s="11">
        <v>43800</v>
      </c>
      <c r="F11099">
        <v>0</v>
      </c>
      <c r="G11099">
        <v>0</v>
      </c>
      <c r="I11099">
        <v>0</v>
      </c>
      <c r="J11099">
        <v>0</v>
      </c>
      <c r="L11099">
        <v>0</v>
      </c>
      <c r="N11099">
        <v>0</v>
      </c>
      <c r="P11099">
        <v>0</v>
      </c>
      <c r="Q11099">
        <v>0</v>
      </c>
      <c r="S11099">
        <v>0</v>
      </c>
    </row>
    <row r="11100" spans="1:19" x14ac:dyDescent="0.3">
      <c r="A11100" t="s">
        <v>22153</v>
      </c>
      <c r="B11100" s="171" t="s">
        <v>22154</v>
      </c>
      <c r="C11100" s="171" t="s">
        <v>128</v>
      </c>
      <c r="D11100" s="171" t="s">
        <v>80</v>
      </c>
      <c r="E11100" s="11">
        <v>43800</v>
      </c>
      <c r="F11100">
        <v>0</v>
      </c>
      <c r="G11100">
        <v>0</v>
      </c>
      <c r="I11100">
        <v>0</v>
      </c>
      <c r="J11100">
        <v>0</v>
      </c>
      <c r="L11100">
        <v>0</v>
      </c>
      <c r="N11100">
        <v>0</v>
      </c>
      <c r="P11100">
        <v>0</v>
      </c>
      <c r="Q11100">
        <v>0</v>
      </c>
      <c r="S11100">
        <v>0</v>
      </c>
    </row>
    <row r="11101" spans="1:19" x14ac:dyDescent="0.3">
      <c r="A11101" t="s">
        <v>22155</v>
      </c>
      <c r="B11101" s="171" t="s">
        <v>22156</v>
      </c>
      <c r="C11101" s="171" t="s">
        <v>14824</v>
      </c>
      <c r="D11101" s="171" t="s">
        <v>80</v>
      </c>
      <c r="E11101" s="11">
        <v>43800</v>
      </c>
      <c r="F11101">
        <v>0</v>
      </c>
      <c r="G11101">
        <v>0</v>
      </c>
      <c r="I11101">
        <v>0</v>
      </c>
      <c r="J11101">
        <v>0</v>
      </c>
      <c r="L11101">
        <v>0</v>
      </c>
      <c r="N11101">
        <v>0</v>
      </c>
      <c r="P11101">
        <v>0</v>
      </c>
      <c r="Q11101">
        <v>0</v>
      </c>
      <c r="S11101">
        <v>0</v>
      </c>
    </row>
    <row r="11102" spans="1:19" x14ac:dyDescent="0.3">
      <c r="A11102" t="s">
        <v>22157</v>
      </c>
      <c r="B11102" s="171" t="s">
        <v>22158</v>
      </c>
      <c r="C11102" s="171" t="s">
        <v>152</v>
      </c>
      <c r="D11102" s="171" t="s">
        <v>80</v>
      </c>
      <c r="E11102" s="11">
        <v>43800</v>
      </c>
      <c r="F11102">
        <v>2</v>
      </c>
      <c r="G11102">
        <v>4</v>
      </c>
      <c r="I11102">
        <v>0</v>
      </c>
      <c r="J11102">
        <v>12</v>
      </c>
      <c r="L11102">
        <v>24</v>
      </c>
      <c r="N11102">
        <v>0</v>
      </c>
      <c r="O11102" t="s">
        <v>22159</v>
      </c>
      <c r="P11102">
        <v>1</v>
      </c>
      <c r="Q11102">
        <v>1</v>
      </c>
      <c r="S11102">
        <v>0</v>
      </c>
    </row>
    <row r="11103" spans="1:19" x14ac:dyDescent="0.3">
      <c r="A11103" t="s">
        <v>22160</v>
      </c>
      <c r="B11103" s="171" t="s">
        <v>22161</v>
      </c>
      <c r="C11103" s="171" t="s">
        <v>194</v>
      </c>
      <c r="D11103" s="171" t="s">
        <v>80</v>
      </c>
      <c r="E11103" s="11">
        <v>43800</v>
      </c>
      <c r="F11103">
        <v>6</v>
      </c>
      <c r="G11103">
        <v>6</v>
      </c>
      <c r="I11103">
        <v>37</v>
      </c>
      <c r="J11103">
        <v>36</v>
      </c>
      <c r="L11103">
        <v>36</v>
      </c>
      <c r="N11103">
        <v>26</v>
      </c>
      <c r="O11103">
        <v>1.1499999999999999</v>
      </c>
      <c r="P11103">
        <v>3</v>
      </c>
      <c r="Q11103">
        <v>4</v>
      </c>
      <c r="S11103">
        <v>11</v>
      </c>
    </row>
    <row r="11104" spans="1:19" x14ac:dyDescent="0.3">
      <c r="A11104" t="s">
        <v>22162</v>
      </c>
      <c r="B11104" s="171" t="s">
        <v>22163</v>
      </c>
      <c r="C11104" s="171" t="s">
        <v>18137</v>
      </c>
      <c r="D11104" s="171" t="s">
        <v>80</v>
      </c>
      <c r="E11104" s="11">
        <v>43800</v>
      </c>
      <c r="F11104">
        <v>3</v>
      </c>
      <c r="G11104">
        <v>3</v>
      </c>
      <c r="I11104">
        <v>6</v>
      </c>
      <c r="J11104">
        <v>12</v>
      </c>
      <c r="L11104">
        <v>15</v>
      </c>
      <c r="N11104">
        <v>3</v>
      </c>
      <c r="P11104">
        <v>0</v>
      </c>
      <c r="Q11104">
        <v>0</v>
      </c>
      <c r="S11104">
        <v>3</v>
      </c>
    </row>
    <row r="11105" spans="1:19" x14ac:dyDescent="0.3">
      <c r="A11105" t="s">
        <v>22164</v>
      </c>
      <c r="B11105" s="171" t="s">
        <v>22165</v>
      </c>
      <c r="C11105" s="171" t="s">
        <v>18140</v>
      </c>
      <c r="D11105" s="171" t="s">
        <v>80</v>
      </c>
      <c r="E11105" s="11">
        <v>43800</v>
      </c>
      <c r="F11105">
        <v>2</v>
      </c>
      <c r="G11105">
        <v>3</v>
      </c>
      <c r="I11105">
        <v>9</v>
      </c>
      <c r="J11105">
        <v>10</v>
      </c>
      <c r="L11105">
        <v>15</v>
      </c>
      <c r="N11105">
        <v>8</v>
      </c>
      <c r="P11105">
        <v>0</v>
      </c>
      <c r="Q11105">
        <v>0</v>
      </c>
      <c r="S11105">
        <v>1</v>
      </c>
    </row>
    <row r="11106" spans="1:19" x14ac:dyDescent="0.3">
      <c r="A11106" t="s">
        <v>22166</v>
      </c>
      <c r="B11106" s="171" t="s">
        <v>22167</v>
      </c>
      <c r="C11106" s="171" t="s">
        <v>236</v>
      </c>
      <c r="D11106" s="171" t="s">
        <v>80</v>
      </c>
      <c r="E11106" s="11">
        <v>43800</v>
      </c>
      <c r="F11106">
        <v>0</v>
      </c>
      <c r="G11106">
        <v>0</v>
      </c>
      <c r="I11106">
        <v>0</v>
      </c>
      <c r="J11106">
        <v>0</v>
      </c>
      <c r="L11106">
        <v>0</v>
      </c>
      <c r="N11106">
        <v>0</v>
      </c>
      <c r="P11106">
        <v>0</v>
      </c>
      <c r="Q11106">
        <v>0</v>
      </c>
      <c r="S11106">
        <v>0</v>
      </c>
    </row>
    <row r="11107" spans="1:19" x14ac:dyDescent="0.3">
      <c r="A11107" t="s">
        <v>22168</v>
      </c>
      <c r="B11107" s="171" t="s">
        <v>22169</v>
      </c>
      <c r="C11107" s="171" t="s">
        <v>239</v>
      </c>
      <c r="D11107" s="171" t="s">
        <v>80</v>
      </c>
      <c r="E11107" s="11">
        <v>43800</v>
      </c>
      <c r="F11107">
        <v>0</v>
      </c>
      <c r="G11107">
        <v>0</v>
      </c>
      <c r="I11107">
        <v>0</v>
      </c>
      <c r="J11107">
        <v>0</v>
      </c>
      <c r="L11107">
        <v>0</v>
      </c>
      <c r="N11107">
        <v>0</v>
      </c>
      <c r="P11107">
        <v>0</v>
      </c>
      <c r="Q11107">
        <v>0</v>
      </c>
      <c r="S11107">
        <v>0</v>
      </c>
    </row>
    <row r="11108" spans="1:19" x14ac:dyDescent="0.3">
      <c r="A11108" t="s">
        <v>22170</v>
      </c>
      <c r="B11108" s="171" t="s">
        <v>22171</v>
      </c>
      <c r="C11108" s="171" t="s">
        <v>176</v>
      </c>
      <c r="D11108" s="171" t="s">
        <v>80</v>
      </c>
      <c r="E11108" s="11">
        <v>43800</v>
      </c>
      <c r="F11108">
        <v>3.5</v>
      </c>
      <c r="G11108">
        <v>3</v>
      </c>
      <c r="I11108">
        <v>10</v>
      </c>
      <c r="J11108">
        <v>21</v>
      </c>
      <c r="L11108">
        <v>18</v>
      </c>
      <c r="N11108">
        <v>10</v>
      </c>
      <c r="P11108">
        <v>0</v>
      </c>
      <c r="Q11108">
        <v>1</v>
      </c>
      <c r="S11108">
        <v>0</v>
      </c>
    </row>
    <row r="11109" spans="1:19" x14ac:dyDescent="0.3">
      <c r="A11109" t="s">
        <v>22172</v>
      </c>
      <c r="B11109" s="171" t="s">
        <v>22173</v>
      </c>
      <c r="C11109" s="171" t="s">
        <v>206</v>
      </c>
      <c r="D11109" s="171" t="s">
        <v>80</v>
      </c>
      <c r="E11109" s="11">
        <v>43800</v>
      </c>
      <c r="F11109">
        <v>3</v>
      </c>
      <c r="G11109">
        <v>1.5</v>
      </c>
      <c r="I11109">
        <v>9</v>
      </c>
      <c r="J11109">
        <v>17</v>
      </c>
      <c r="L11109">
        <v>8</v>
      </c>
      <c r="N11109">
        <v>9</v>
      </c>
      <c r="P11109">
        <v>0</v>
      </c>
      <c r="Q11109">
        <v>0</v>
      </c>
      <c r="S11109">
        <v>0</v>
      </c>
    </row>
    <row r="11110" spans="1:19" x14ac:dyDescent="0.3">
      <c r="A11110" t="s">
        <v>22174</v>
      </c>
      <c r="B11110" s="171" t="s">
        <v>22175</v>
      </c>
      <c r="C11110" s="171" t="s">
        <v>176</v>
      </c>
      <c r="D11110" s="171" t="s">
        <v>15341</v>
      </c>
      <c r="E11110" s="11">
        <v>43800</v>
      </c>
      <c r="F11110">
        <v>1.5</v>
      </c>
      <c r="G11110">
        <v>1.5</v>
      </c>
      <c r="I11110">
        <v>10</v>
      </c>
      <c r="J11110">
        <v>7</v>
      </c>
      <c r="L11110">
        <v>8</v>
      </c>
      <c r="N11110">
        <v>9</v>
      </c>
      <c r="P11110">
        <v>4</v>
      </c>
      <c r="Q11110">
        <v>4</v>
      </c>
      <c r="S11110">
        <v>1</v>
      </c>
    </row>
    <row r="11111" spans="1:19" x14ac:dyDescent="0.3">
      <c r="A11111" t="s">
        <v>22176</v>
      </c>
      <c r="B11111" s="171" t="s">
        <v>22177</v>
      </c>
      <c r="C11111" s="171" t="s">
        <v>206</v>
      </c>
      <c r="D11111" s="171" t="s">
        <v>15341</v>
      </c>
      <c r="E11111" s="11">
        <v>43800</v>
      </c>
      <c r="F11111">
        <v>0</v>
      </c>
      <c r="G11111">
        <v>0</v>
      </c>
      <c r="I11111">
        <v>0</v>
      </c>
      <c r="J11111">
        <v>0</v>
      </c>
      <c r="L11111">
        <v>0</v>
      </c>
      <c r="N11111">
        <v>0</v>
      </c>
      <c r="P11111">
        <v>0</v>
      </c>
      <c r="Q11111">
        <v>0</v>
      </c>
      <c r="S11111">
        <v>0</v>
      </c>
    </row>
    <row r="11112" spans="1:19" x14ac:dyDescent="0.3">
      <c r="A11112" t="s">
        <v>22178</v>
      </c>
      <c r="B11112" s="171" t="s">
        <v>22179</v>
      </c>
      <c r="C11112" s="171" t="s">
        <v>16544</v>
      </c>
      <c r="D11112" s="171" t="s">
        <v>15341</v>
      </c>
      <c r="E11112" s="11">
        <v>43800</v>
      </c>
      <c r="F11112">
        <v>2</v>
      </c>
      <c r="G11112">
        <v>2</v>
      </c>
      <c r="I11112">
        <v>4</v>
      </c>
      <c r="J11112">
        <v>11</v>
      </c>
      <c r="L11112">
        <v>11</v>
      </c>
      <c r="N11112">
        <v>4</v>
      </c>
      <c r="P11112">
        <v>0</v>
      </c>
      <c r="Q11112">
        <v>0</v>
      </c>
      <c r="S11112">
        <v>0</v>
      </c>
    </row>
    <row r="11113" spans="1:19" x14ac:dyDescent="0.3">
      <c r="A11113" t="s">
        <v>22180</v>
      </c>
      <c r="B11113" s="171" t="s">
        <v>22181</v>
      </c>
      <c r="C11113" s="171" t="s">
        <v>113</v>
      </c>
      <c r="D11113" s="171" t="s">
        <v>80</v>
      </c>
      <c r="E11113" s="11">
        <v>43800</v>
      </c>
      <c r="F11113">
        <v>2</v>
      </c>
      <c r="G11113">
        <v>3.5</v>
      </c>
      <c r="I11113">
        <v>3</v>
      </c>
      <c r="J11113">
        <v>10</v>
      </c>
      <c r="L11113">
        <v>20</v>
      </c>
      <c r="N11113">
        <v>3</v>
      </c>
      <c r="P11113">
        <v>1</v>
      </c>
      <c r="Q11113">
        <v>1</v>
      </c>
      <c r="S11113">
        <v>0</v>
      </c>
    </row>
    <row r="11114" spans="1:19" x14ac:dyDescent="0.3">
      <c r="A11114" t="s">
        <v>22182</v>
      </c>
      <c r="B11114" s="171" t="s">
        <v>22183</v>
      </c>
      <c r="C11114" s="171" t="s">
        <v>131</v>
      </c>
      <c r="D11114" s="171" t="s">
        <v>80</v>
      </c>
      <c r="E11114" s="11">
        <v>43800</v>
      </c>
      <c r="F11114">
        <v>0</v>
      </c>
      <c r="G11114">
        <v>0</v>
      </c>
      <c r="I11114">
        <v>0</v>
      </c>
      <c r="J11114">
        <v>0</v>
      </c>
      <c r="L11114">
        <v>0</v>
      </c>
      <c r="N11114">
        <v>0</v>
      </c>
      <c r="P11114">
        <v>0</v>
      </c>
      <c r="Q11114">
        <v>0</v>
      </c>
      <c r="S11114">
        <v>0</v>
      </c>
    </row>
    <row r="11115" spans="1:19" x14ac:dyDescent="0.3">
      <c r="A11115" t="s">
        <v>22184</v>
      </c>
      <c r="B11115" s="171" t="s">
        <v>22185</v>
      </c>
      <c r="C11115" s="171" t="s">
        <v>14843</v>
      </c>
      <c r="D11115" s="171" t="s">
        <v>80</v>
      </c>
      <c r="E11115" s="11">
        <v>43800</v>
      </c>
      <c r="F11115">
        <v>0</v>
      </c>
      <c r="G11115">
        <v>0</v>
      </c>
      <c r="I11115">
        <v>0</v>
      </c>
      <c r="J11115">
        <v>0</v>
      </c>
      <c r="L11115">
        <v>0</v>
      </c>
      <c r="N11115">
        <v>0</v>
      </c>
      <c r="P11115">
        <v>0</v>
      </c>
      <c r="Q11115">
        <v>0</v>
      </c>
      <c r="S11115">
        <v>0</v>
      </c>
    </row>
    <row r="11116" spans="1:19" x14ac:dyDescent="0.3">
      <c r="A11116" t="s">
        <v>22186</v>
      </c>
      <c r="B11116" s="171" t="s">
        <v>22187</v>
      </c>
      <c r="C11116" s="171" t="s">
        <v>155</v>
      </c>
      <c r="D11116" s="171" t="s">
        <v>80</v>
      </c>
      <c r="E11116" s="11">
        <v>43800</v>
      </c>
      <c r="F11116">
        <v>2</v>
      </c>
      <c r="G11116">
        <v>1.5</v>
      </c>
      <c r="I11116">
        <v>0</v>
      </c>
      <c r="J11116">
        <v>11</v>
      </c>
      <c r="L11116">
        <v>9</v>
      </c>
      <c r="N11116">
        <v>0</v>
      </c>
      <c r="P11116">
        <v>0</v>
      </c>
      <c r="Q11116">
        <v>0</v>
      </c>
      <c r="S11116">
        <v>0</v>
      </c>
    </row>
    <row r="11117" spans="1:19" x14ac:dyDescent="0.3">
      <c r="A11117" t="s">
        <v>22188</v>
      </c>
      <c r="B11117" s="171" t="s">
        <v>22189</v>
      </c>
      <c r="C11117" s="171" t="s">
        <v>16232</v>
      </c>
      <c r="D11117" s="171" t="s">
        <v>80</v>
      </c>
      <c r="E11117" s="11">
        <v>43800</v>
      </c>
      <c r="F11117">
        <v>2.5</v>
      </c>
      <c r="G11117">
        <v>4</v>
      </c>
      <c r="I11117">
        <v>7</v>
      </c>
      <c r="J11117">
        <v>14</v>
      </c>
      <c r="L11117">
        <v>23</v>
      </c>
      <c r="N11117">
        <v>7</v>
      </c>
      <c r="P11117">
        <v>0</v>
      </c>
      <c r="Q11117">
        <v>0</v>
      </c>
      <c r="S11117">
        <v>0</v>
      </c>
    </row>
    <row r="11118" spans="1:19" x14ac:dyDescent="0.3">
      <c r="A11118" t="s">
        <v>22190</v>
      </c>
      <c r="B11118" s="171" t="s">
        <v>22191</v>
      </c>
      <c r="C11118" s="171" t="s">
        <v>16557</v>
      </c>
      <c r="D11118" s="171" t="s">
        <v>80</v>
      </c>
      <c r="E11118" s="11">
        <v>43800</v>
      </c>
      <c r="F11118">
        <v>1.5</v>
      </c>
      <c r="G11118">
        <v>2</v>
      </c>
      <c r="I11118">
        <v>1</v>
      </c>
      <c r="J11118">
        <v>8</v>
      </c>
      <c r="L11118">
        <v>11</v>
      </c>
      <c r="N11118">
        <v>0</v>
      </c>
      <c r="P11118">
        <v>0</v>
      </c>
      <c r="Q11118">
        <v>0</v>
      </c>
      <c r="S11118">
        <v>1</v>
      </c>
    </row>
    <row r="11119" spans="1:19" x14ac:dyDescent="0.3">
      <c r="A11119" t="s">
        <v>22192</v>
      </c>
      <c r="B11119" s="171" t="s">
        <v>22193</v>
      </c>
      <c r="C11119" s="171" t="s">
        <v>188</v>
      </c>
      <c r="D11119" s="171" t="s">
        <v>80</v>
      </c>
      <c r="E11119" s="11">
        <v>43800</v>
      </c>
      <c r="F11119">
        <v>6</v>
      </c>
      <c r="G11119">
        <v>6.5</v>
      </c>
      <c r="I11119">
        <v>15</v>
      </c>
      <c r="J11119">
        <v>35</v>
      </c>
      <c r="L11119">
        <v>37</v>
      </c>
      <c r="N11119">
        <v>15</v>
      </c>
      <c r="P11119">
        <v>3</v>
      </c>
      <c r="Q11119">
        <v>3</v>
      </c>
      <c r="S11119">
        <v>0</v>
      </c>
    </row>
    <row r="11120" spans="1:19" x14ac:dyDescent="0.3">
      <c r="A11120" t="s">
        <v>22194</v>
      </c>
      <c r="B11120" s="171" t="s">
        <v>22195</v>
      </c>
      <c r="C11120" s="171" t="s">
        <v>227</v>
      </c>
      <c r="D11120" s="171" t="s">
        <v>80</v>
      </c>
      <c r="E11120" s="11">
        <v>43800</v>
      </c>
      <c r="F11120">
        <v>0</v>
      </c>
      <c r="G11120">
        <v>0</v>
      </c>
      <c r="I11120">
        <v>0</v>
      </c>
      <c r="J11120">
        <v>0</v>
      </c>
      <c r="L11120">
        <v>0</v>
      </c>
      <c r="N11120">
        <v>0</v>
      </c>
      <c r="P11120">
        <v>0</v>
      </c>
      <c r="Q11120">
        <v>0</v>
      </c>
      <c r="S11120">
        <v>0</v>
      </c>
    </row>
    <row r="11121" spans="1:19" x14ac:dyDescent="0.3">
      <c r="A11121" t="s">
        <v>22196</v>
      </c>
      <c r="B11121" s="171" t="s">
        <v>22197</v>
      </c>
      <c r="C11121" s="171" t="s">
        <v>116</v>
      </c>
      <c r="D11121" s="171" t="s">
        <v>80</v>
      </c>
      <c r="E11121" s="11">
        <v>43800</v>
      </c>
      <c r="F11121">
        <v>14.5</v>
      </c>
      <c r="G11121">
        <v>15.5</v>
      </c>
      <c r="I11121">
        <v>96</v>
      </c>
      <c r="J11121">
        <v>161</v>
      </c>
      <c r="L11121">
        <v>172</v>
      </c>
      <c r="N11121">
        <v>95</v>
      </c>
      <c r="P11121">
        <v>3</v>
      </c>
      <c r="Q11121">
        <v>5</v>
      </c>
      <c r="S11121">
        <v>1</v>
      </c>
    </row>
    <row r="11122" spans="1:19" x14ac:dyDescent="0.3">
      <c r="A11122" t="s">
        <v>22198</v>
      </c>
      <c r="B11122" s="171" t="s">
        <v>22199</v>
      </c>
      <c r="C11122" s="171" t="s">
        <v>9862</v>
      </c>
      <c r="D11122" s="171" t="s">
        <v>80</v>
      </c>
      <c r="E11122" s="11">
        <v>43800</v>
      </c>
      <c r="F11122">
        <v>0</v>
      </c>
      <c r="G11122">
        <v>0</v>
      </c>
      <c r="I11122">
        <v>0</v>
      </c>
      <c r="J11122">
        <v>0</v>
      </c>
      <c r="L11122">
        <v>0</v>
      </c>
      <c r="N11122">
        <v>0</v>
      </c>
      <c r="P11122">
        <v>0</v>
      </c>
      <c r="Q11122">
        <v>0</v>
      </c>
      <c r="S11122">
        <v>0</v>
      </c>
    </row>
    <row r="11123" spans="1:19" x14ac:dyDescent="0.3">
      <c r="A11123" t="s">
        <v>22200</v>
      </c>
      <c r="B11123" s="171" t="s">
        <v>22201</v>
      </c>
      <c r="C11123" s="171" t="s">
        <v>140</v>
      </c>
      <c r="D11123" s="171" t="s">
        <v>80</v>
      </c>
      <c r="E11123" s="11">
        <v>43800</v>
      </c>
      <c r="F11123">
        <v>6</v>
      </c>
      <c r="G11123">
        <v>5</v>
      </c>
      <c r="I11123">
        <v>0</v>
      </c>
      <c r="J11123">
        <v>66</v>
      </c>
      <c r="L11123">
        <v>55</v>
      </c>
      <c r="N11123">
        <v>0</v>
      </c>
      <c r="P11123">
        <v>0</v>
      </c>
      <c r="Q11123">
        <v>0</v>
      </c>
      <c r="S11123">
        <v>0</v>
      </c>
    </row>
    <row r="11124" spans="1:19" x14ac:dyDescent="0.3">
      <c r="A11124" t="s">
        <v>22202</v>
      </c>
      <c r="B11124" s="171" t="s">
        <v>22203</v>
      </c>
      <c r="C11124" s="171" t="s">
        <v>8590</v>
      </c>
      <c r="D11124" s="171" t="s">
        <v>80</v>
      </c>
      <c r="E11124" s="11">
        <v>43800</v>
      </c>
      <c r="F11124">
        <v>0</v>
      </c>
      <c r="G11124">
        <v>0</v>
      </c>
      <c r="I11124">
        <v>0</v>
      </c>
      <c r="J11124">
        <v>0</v>
      </c>
      <c r="L11124">
        <v>0</v>
      </c>
      <c r="N11124">
        <v>0</v>
      </c>
      <c r="P11124">
        <v>0</v>
      </c>
      <c r="Q11124">
        <v>0</v>
      </c>
      <c r="S11124">
        <v>0</v>
      </c>
    </row>
    <row r="11125" spans="1:19" x14ac:dyDescent="0.3">
      <c r="A11125" t="s">
        <v>22204</v>
      </c>
      <c r="B11125" s="171" t="s">
        <v>22205</v>
      </c>
      <c r="C11125" s="171" t="s">
        <v>170</v>
      </c>
      <c r="D11125" s="171" t="s">
        <v>80</v>
      </c>
      <c r="E11125" s="11">
        <v>43800</v>
      </c>
      <c r="F11125">
        <v>2</v>
      </c>
      <c r="G11125">
        <v>4</v>
      </c>
      <c r="I11125">
        <v>0</v>
      </c>
      <c r="J11125">
        <v>22</v>
      </c>
      <c r="L11125">
        <v>44</v>
      </c>
      <c r="N11125">
        <v>0</v>
      </c>
      <c r="P11125">
        <v>0</v>
      </c>
      <c r="Q11125">
        <v>0</v>
      </c>
      <c r="S11125">
        <v>0</v>
      </c>
    </row>
    <row r="11126" spans="1:19" x14ac:dyDescent="0.3">
      <c r="A11126" t="s">
        <v>22206</v>
      </c>
      <c r="B11126" s="171" t="s">
        <v>22207</v>
      </c>
      <c r="C11126" s="171" t="s">
        <v>182</v>
      </c>
      <c r="D11126" s="171" t="s">
        <v>80</v>
      </c>
      <c r="E11126" s="11">
        <v>43800</v>
      </c>
      <c r="F11126">
        <v>9</v>
      </c>
      <c r="G11126">
        <v>11.5</v>
      </c>
      <c r="I11126">
        <v>166</v>
      </c>
      <c r="J11126">
        <v>102</v>
      </c>
      <c r="L11126">
        <v>128</v>
      </c>
      <c r="N11126">
        <v>133</v>
      </c>
      <c r="P11126">
        <v>0</v>
      </c>
      <c r="Q11126">
        <v>0</v>
      </c>
      <c r="S11126">
        <v>33</v>
      </c>
    </row>
    <row r="11127" spans="1:19" x14ac:dyDescent="0.3">
      <c r="A11127" t="s">
        <v>22208</v>
      </c>
      <c r="B11127" s="171" t="s">
        <v>22209</v>
      </c>
      <c r="C11127" s="171" t="s">
        <v>197</v>
      </c>
      <c r="D11127" s="171" t="s">
        <v>80</v>
      </c>
      <c r="E11127" s="11">
        <v>43800</v>
      </c>
      <c r="F11127">
        <v>9.5</v>
      </c>
      <c r="G11127">
        <v>9.5</v>
      </c>
      <c r="I11127">
        <v>65</v>
      </c>
      <c r="J11127">
        <v>95</v>
      </c>
      <c r="L11127">
        <v>95</v>
      </c>
      <c r="N11127">
        <v>52</v>
      </c>
      <c r="P11127">
        <v>13</v>
      </c>
      <c r="Q11127">
        <v>15</v>
      </c>
      <c r="S11127">
        <v>13</v>
      </c>
    </row>
    <row r="11128" spans="1:19" x14ac:dyDescent="0.3">
      <c r="A11128" t="s">
        <v>22210</v>
      </c>
      <c r="B11128" s="171" t="s">
        <v>22211</v>
      </c>
      <c r="C11128" s="171" t="s">
        <v>218</v>
      </c>
      <c r="D11128" s="171" t="s">
        <v>80</v>
      </c>
      <c r="E11128" s="11">
        <v>43800</v>
      </c>
      <c r="F11128">
        <v>0</v>
      </c>
      <c r="G11128">
        <v>0</v>
      </c>
      <c r="I11128">
        <v>0</v>
      </c>
      <c r="J11128">
        <v>0</v>
      </c>
      <c r="L11128">
        <v>0</v>
      </c>
      <c r="N11128">
        <v>0</v>
      </c>
      <c r="P11128">
        <v>0</v>
      </c>
      <c r="Q11128">
        <v>0</v>
      </c>
      <c r="S11128">
        <v>0</v>
      </c>
    </row>
    <row r="11129" spans="1:19" x14ac:dyDescent="0.3">
      <c r="A11129" t="s">
        <v>22212</v>
      </c>
      <c r="B11129" s="171" t="s">
        <v>22213</v>
      </c>
      <c r="C11129" s="171" t="s">
        <v>230</v>
      </c>
      <c r="D11129" s="171" t="s">
        <v>80</v>
      </c>
      <c r="E11129" s="11">
        <v>43800</v>
      </c>
      <c r="F11129">
        <v>0</v>
      </c>
      <c r="G11129">
        <v>0</v>
      </c>
      <c r="I11129">
        <v>0</v>
      </c>
      <c r="J11129">
        <v>0</v>
      </c>
      <c r="L11129">
        <v>0</v>
      </c>
      <c r="N11129">
        <v>0</v>
      </c>
      <c r="P11129">
        <v>0</v>
      </c>
      <c r="Q11129">
        <v>0</v>
      </c>
      <c r="S11129">
        <v>0</v>
      </c>
    </row>
    <row r="11130" spans="1:19" x14ac:dyDescent="0.3">
      <c r="A11130" t="s">
        <v>22214</v>
      </c>
      <c r="B11130" s="171" t="s">
        <v>22215</v>
      </c>
      <c r="C11130" s="171" t="s">
        <v>8193</v>
      </c>
      <c r="D11130" s="171" t="s">
        <v>80</v>
      </c>
      <c r="E11130" s="11">
        <v>43800</v>
      </c>
      <c r="F11130">
        <v>2.5</v>
      </c>
      <c r="G11130">
        <v>3</v>
      </c>
      <c r="I11130">
        <v>29</v>
      </c>
      <c r="J11130">
        <v>29</v>
      </c>
      <c r="L11130">
        <v>36</v>
      </c>
      <c r="N11130">
        <v>26</v>
      </c>
      <c r="P11130">
        <v>1</v>
      </c>
      <c r="Q11130">
        <v>1</v>
      </c>
      <c r="S11130">
        <v>3</v>
      </c>
    </row>
    <row r="11131" spans="1:19" x14ac:dyDescent="0.3">
      <c r="A11131" t="s">
        <v>22216</v>
      </c>
      <c r="B11131" s="171" t="s">
        <v>22217</v>
      </c>
      <c r="C11131" s="171" t="s">
        <v>10522</v>
      </c>
      <c r="D11131" s="171" t="s">
        <v>80</v>
      </c>
      <c r="E11131" s="11">
        <v>43800</v>
      </c>
      <c r="F11131">
        <v>0</v>
      </c>
      <c r="G11131">
        <v>0</v>
      </c>
      <c r="I11131">
        <v>0</v>
      </c>
      <c r="J11131">
        <v>0</v>
      </c>
      <c r="L11131">
        <v>0</v>
      </c>
      <c r="N11131">
        <v>0</v>
      </c>
      <c r="P11131">
        <v>0</v>
      </c>
      <c r="Q11131">
        <v>0</v>
      </c>
      <c r="S11131">
        <v>0</v>
      </c>
    </row>
    <row r="11132" spans="1:19" x14ac:dyDescent="0.3">
      <c r="A11132" t="s">
        <v>22218</v>
      </c>
      <c r="B11132" s="171" t="s">
        <v>22219</v>
      </c>
      <c r="C11132" s="171" t="s">
        <v>10525</v>
      </c>
      <c r="D11132" s="171" t="s">
        <v>80</v>
      </c>
      <c r="E11132" s="11">
        <v>43800</v>
      </c>
      <c r="F11132">
        <v>0</v>
      </c>
      <c r="G11132">
        <v>0</v>
      </c>
      <c r="I11132">
        <v>0</v>
      </c>
      <c r="J11132">
        <v>0</v>
      </c>
      <c r="L11132">
        <v>0</v>
      </c>
      <c r="N11132">
        <v>0</v>
      </c>
      <c r="P11132">
        <v>0</v>
      </c>
      <c r="Q11132">
        <v>0</v>
      </c>
      <c r="S11132">
        <v>0</v>
      </c>
    </row>
    <row r="11133" spans="1:19" x14ac:dyDescent="0.3">
      <c r="A11133" t="s">
        <v>22220</v>
      </c>
      <c r="B11133" s="171" t="s">
        <v>22221</v>
      </c>
      <c r="C11133" s="171" t="s">
        <v>10528</v>
      </c>
      <c r="D11133" s="171" t="s">
        <v>80</v>
      </c>
      <c r="E11133" s="11">
        <v>43800</v>
      </c>
      <c r="F11133">
        <v>0</v>
      </c>
      <c r="G11133">
        <v>0</v>
      </c>
      <c r="I11133">
        <v>0</v>
      </c>
      <c r="J11133">
        <v>0</v>
      </c>
      <c r="L11133">
        <v>0</v>
      </c>
      <c r="N11133">
        <v>0</v>
      </c>
      <c r="P11133">
        <v>0</v>
      </c>
      <c r="Q11133">
        <v>0</v>
      </c>
      <c r="S11133">
        <v>0</v>
      </c>
    </row>
    <row r="11134" spans="1:19" x14ac:dyDescent="0.3">
      <c r="A11134" t="s">
        <v>22222</v>
      </c>
      <c r="B11134" s="171" t="s">
        <v>22223</v>
      </c>
      <c r="C11134" s="171" t="s">
        <v>10531</v>
      </c>
      <c r="D11134" s="171" t="s">
        <v>80</v>
      </c>
      <c r="E11134" s="11">
        <v>43800</v>
      </c>
      <c r="F11134">
        <v>0</v>
      </c>
      <c r="G11134">
        <v>0</v>
      </c>
      <c r="I11134">
        <v>0</v>
      </c>
      <c r="J11134">
        <v>0</v>
      </c>
      <c r="L11134">
        <v>0</v>
      </c>
      <c r="N11134">
        <v>0</v>
      </c>
      <c r="P11134">
        <v>0</v>
      </c>
      <c r="Q11134">
        <v>0</v>
      </c>
      <c r="S11134">
        <v>0</v>
      </c>
    </row>
    <row r="11135" spans="1:19" x14ac:dyDescent="0.3">
      <c r="A11135" t="s">
        <v>22224</v>
      </c>
      <c r="B11135" s="171" t="s">
        <v>22225</v>
      </c>
      <c r="C11135" s="171" t="s">
        <v>14880</v>
      </c>
      <c r="D11135" s="171" t="s">
        <v>80</v>
      </c>
      <c r="E11135" s="11">
        <v>43800</v>
      </c>
      <c r="F11135">
        <v>0</v>
      </c>
      <c r="G11135">
        <v>0</v>
      </c>
      <c r="I11135">
        <v>0</v>
      </c>
      <c r="J11135">
        <v>0</v>
      </c>
      <c r="L11135">
        <v>0</v>
      </c>
      <c r="N11135">
        <v>0</v>
      </c>
      <c r="P11135">
        <v>0</v>
      </c>
      <c r="Q11135">
        <v>0</v>
      </c>
      <c r="S11135">
        <v>0</v>
      </c>
    </row>
    <row r="11136" spans="1:19" x14ac:dyDescent="0.3">
      <c r="A11136" t="s">
        <v>22226</v>
      </c>
      <c r="B11136" s="171" t="s">
        <v>22227</v>
      </c>
      <c r="C11136" s="171" t="s">
        <v>10534</v>
      </c>
      <c r="D11136" s="171" t="s">
        <v>80</v>
      </c>
      <c r="E11136" s="11">
        <v>43800</v>
      </c>
      <c r="F11136">
        <v>1.5</v>
      </c>
      <c r="G11136">
        <v>1.5</v>
      </c>
      <c r="I11136">
        <v>9</v>
      </c>
      <c r="J11136">
        <v>9</v>
      </c>
      <c r="L11136">
        <v>9</v>
      </c>
      <c r="N11136">
        <v>8</v>
      </c>
      <c r="P11136">
        <v>0</v>
      </c>
      <c r="Q11136">
        <v>0</v>
      </c>
      <c r="S11136">
        <v>1</v>
      </c>
    </row>
    <row r="11137" spans="1:19" x14ac:dyDescent="0.3">
      <c r="A11137" t="s">
        <v>22228</v>
      </c>
      <c r="B11137" s="171" t="s">
        <v>22229</v>
      </c>
      <c r="C11137" s="171" t="s">
        <v>10537</v>
      </c>
      <c r="D11137" s="171" t="s">
        <v>80</v>
      </c>
      <c r="E11137" s="11">
        <v>43800</v>
      </c>
      <c r="F11137">
        <v>2</v>
      </c>
      <c r="G11137">
        <v>1</v>
      </c>
      <c r="I11137">
        <v>5</v>
      </c>
      <c r="J11137">
        <v>11</v>
      </c>
      <c r="L11137">
        <v>6</v>
      </c>
      <c r="N11137">
        <v>5</v>
      </c>
      <c r="P11137">
        <v>0</v>
      </c>
      <c r="Q11137">
        <v>0</v>
      </c>
      <c r="S11137">
        <v>0</v>
      </c>
    </row>
    <row r="11138" spans="1:19" x14ac:dyDescent="0.3">
      <c r="A11138" t="s">
        <v>22230</v>
      </c>
      <c r="B11138" s="171" t="s">
        <v>22231</v>
      </c>
      <c r="C11138" s="171" t="s">
        <v>119</v>
      </c>
      <c r="D11138" s="171" t="s">
        <v>4</v>
      </c>
      <c r="E11138" s="11">
        <v>43800</v>
      </c>
      <c r="F11138">
        <v>0</v>
      </c>
      <c r="G11138">
        <v>0</v>
      </c>
      <c r="I11138">
        <v>0</v>
      </c>
      <c r="J11138">
        <v>0</v>
      </c>
      <c r="L11138">
        <v>0</v>
      </c>
      <c r="N11138">
        <v>0</v>
      </c>
      <c r="P11138">
        <v>0</v>
      </c>
      <c r="Q11138">
        <v>0</v>
      </c>
      <c r="S11138">
        <v>0</v>
      </c>
    </row>
    <row r="11139" spans="1:19" x14ac:dyDescent="0.3">
      <c r="A11139" t="s">
        <v>22232</v>
      </c>
      <c r="B11139" s="171" t="s">
        <v>22233</v>
      </c>
      <c r="C11139" s="171" t="s">
        <v>143</v>
      </c>
      <c r="D11139" s="171" t="s">
        <v>4</v>
      </c>
      <c r="E11139" s="11">
        <v>43800</v>
      </c>
      <c r="F11139">
        <v>0</v>
      </c>
      <c r="G11139">
        <v>0</v>
      </c>
      <c r="I11139">
        <v>0</v>
      </c>
      <c r="J11139">
        <v>0</v>
      </c>
      <c r="L11139">
        <v>0</v>
      </c>
      <c r="N11139">
        <v>0</v>
      </c>
      <c r="P11139">
        <v>0</v>
      </c>
      <c r="Q11139">
        <v>0</v>
      </c>
      <c r="S11139">
        <v>0</v>
      </c>
    </row>
    <row r="11140" spans="1:19" x14ac:dyDescent="0.3">
      <c r="A11140" t="s">
        <v>22234</v>
      </c>
      <c r="B11140" s="171" t="s">
        <v>22235</v>
      </c>
      <c r="C11140" s="171" t="s">
        <v>158</v>
      </c>
      <c r="D11140" s="171" t="s">
        <v>4</v>
      </c>
      <c r="E11140" s="11">
        <v>43800</v>
      </c>
      <c r="F11140">
        <v>0</v>
      </c>
      <c r="G11140">
        <v>0</v>
      </c>
      <c r="I11140">
        <v>0</v>
      </c>
      <c r="J11140">
        <v>0</v>
      </c>
      <c r="L11140">
        <v>0</v>
      </c>
      <c r="N11140">
        <v>0</v>
      </c>
      <c r="P11140">
        <v>0</v>
      </c>
      <c r="Q11140">
        <v>0</v>
      </c>
      <c r="S11140">
        <v>0</v>
      </c>
    </row>
    <row r="11141" spans="1:19" x14ac:dyDescent="0.3">
      <c r="A11141" t="s">
        <v>22236</v>
      </c>
      <c r="B11141" s="171" t="s">
        <v>22237</v>
      </c>
      <c r="C11141" s="171" t="s">
        <v>209</v>
      </c>
      <c r="D11141" s="171" t="s">
        <v>4</v>
      </c>
      <c r="E11141" s="11">
        <v>43800</v>
      </c>
      <c r="F11141">
        <v>0</v>
      </c>
      <c r="G11141">
        <v>0</v>
      </c>
      <c r="I11141">
        <v>0</v>
      </c>
      <c r="J11141">
        <v>0</v>
      </c>
      <c r="L11141">
        <v>0</v>
      </c>
      <c r="N11141">
        <v>0</v>
      </c>
      <c r="P11141">
        <v>0</v>
      </c>
      <c r="Q11141">
        <v>0</v>
      </c>
      <c r="S11141">
        <v>0</v>
      </c>
    </row>
    <row r="11142" spans="1:19" x14ac:dyDescent="0.3">
      <c r="A11142" t="s">
        <v>22238</v>
      </c>
      <c r="B11142" s="171" t="s">
        <v>22239</v>
      </c>
      <c r="C11142" s="171" t="s">
        <v>76</v>
      </c>
      <c r="D11142" s="171" t="s">
        <v>4</v>
      </c>
      <c r="E11142" s="11">
        <v>43800</v>
      </c>
      <c r="F11142">
        <v>0</v>
      </c>
      <c r="G11142">
        <v>0</v>
      </c>
      <c r="I11142">
        <v>0</v>
      </c>
      <c r="J11142">
        <v>0</v>
      </c>
      <c r="L11142">
        <v>0</v>
      </c>
      <c r="N11142">
        <v>0</v>
      </c>
      <c r="P11142">
        <v>0</v>
      </c>
      <c r="Q11142">
        <v>0</v>
      </c>
      <c r="S11142">
        <v>0</v>
      </c>
    </row>
    <row r="11143" spans="1:19" x14ac:dyDescent="0.3">
      <c r="A11143" t="s">
        <v>22240</v>
      </c>
      <c r="B11143" s="171" t="s">
        <v>22241</v>
      </c>
      <c r="C11143" s="171" t="s">
        <v>15344</v>
      </c>
      <c r="D11143" s="171" t="s">
        <v>4</v>
      </c>
      <c r="E11143" s="11">
        <v>43800</v>
      </c>
      <c r="F11143">
        <v>0</v>
      </c>
      <c r="G11143">
        <v>0</v>
      </c>
      <c r="I11143">
        <v>0</v>
      </c>
      <c r="J11143">
        <v>0</v>
      </c>
      <c r="L11143">
        <v>0</v>
      </c>
      <c r="N11143">
        <v>0</v>
      </c>
      <c r="P11143">
        <v>0</v>
      </c>
      <c r="Q11143">
        <v>0</v>
      </c>
      <c r="S11143">
        <v>0</v>
      </c>
    </row>
    <row r="11144" spans="1:19" x14ac:dyDescent="0.3">
      <c r="A11144" t="s">
        <v>22242</v>
      </c>
      <c r="B11144" s="171" t="s">
        <v>22243</v>
      </c>
      <c r="C11144" s="171" t="s">
        <v>18126</v>
      </c>
      <c r="D11144" s="171" t="s">
        <v>4</v>
      </c>
      <c r="E11144" s="11">
        <v>43800</v>
      </c>
      <c r="F11144">
        <v>0</v>
      </c>
      <c r="G11144">
        <v>0</v>
      </c>
      <c r="I11144">
        <v>0</v>
      </c>
      <c r="J11144">
        <v>0</v>
      </c>
      <c r="L11144">
        <v>0</v>
      </c>
      <c r="N11144">
        <v>0</v>
      </c>
      <c r="P11144">
        <v>0</v>
      </c>
      <c r="Q11144">
        <v>0</v>
      </c>
      <c r="S11144">
        <v>0</v>
      </c>
    </row>
    <row r="11145" spans="1:19" x14ac:dyDescent="0.3">
      <c r="A11145" t="s">
        <v>22244</v>
      </c>
      <c r="B11145" s="171" t="s">
        <v>22245</v>
      </c>
      <c r="C11145" s="171" t="s">
        <v>128</v>
      </c>
      <c r="D11145" s="171" t="s">
        <v>4</v>
      </c>
      <c r="E11145" s="11">
        <v>43800</v>
      </c>
      <c r="F11145">
        <v>0</v>
      </c>
      <c r="G11145">
        <v>0</v>
      </c>
      <c r="I11145">
        <v>0</v>
      </c>
      <c r="J11145">
        <v>0</v>
      </c>
      <c r="L11145">
        <v>0</v>
      </c>
      <c r="N11145">
        <v>0</v>
      </c>
      <c r="P11145">
        <v>0</v>
      </c>
      <c r="Q11145">
        <v>0</v>
      </c>
      <c r="S11145">
        <v>0</v>
      </c>
    </row>
    <row r="11146" spans="1:19" x14ac:dyDescent="0.3">
      <c r="A11146" t="s">
        <v>22246</v>
      </c>
      <c r="B11146" s="171" t="s">
        <v>22247</v>
      </c>
      <c r="C11146" s="171" t="s">
        <v>14824</v>
      </c>
      <c r="D11146" s="171" t="s">
        <v>4</v>
      </c>
      <c r="E11146" s="11">
        <v>43800</v>
      </c>
      <c r="F11146">
        <v>0</v>
      </c>
      <c r="G11146">
        <v>0</v>
      </c>
      <c r="I11146">
        <v>0</v>
      </c>
      <c r="J11146">
        <v>0</v>
      </c>
      <c r="L11146">
        <v>0</v>
      </c>
      <c r="N11146">
        <v>0</v>
      </c>
      <c r="P11146">
        <v>0</v>
      </c>
      <c r="Q11146">
        <v>0</v>
      </c>
      <c r="S11146">
        <v>0</v>
      </c>
    </row>
    <row r="11147" spans="1:19" x14ac:dyDescent="0.3">
      <c r="A11147" t="s">
        <v>22248</v>
      </c>
      <c r="B11147" s="171" t="s">
        <v>22249</v>
      </c>
      <c r="C11147" s="171" t="s">
        <v>152</v>
      </c>
      <c r="D11147" s="171" t="s">
        <v>4</v>
      </c>
      <c r="E11147" s="11">
        <v>43800</v>
      </c>
      <c r="F11147">
        <v>2</v>
      </c>
      <c r="G11147">
        <v>4</v>
      </c>
      <c r="I11147">
        <v>0</v>
      </c>
      <c r="J11147">
        <v>12</v>
      </c>
      <c r="L11147">
        <v>24</v>
      </c>
      <c r="N11147">
        <v>0</v>
      </c>
      <c r="P11147">
        <v>1</v>
      </c>
      <c r="Q11147">
        <v>1</v>
      </c>
      <c r="S11147">
        <v>0</v>
      </c>
    </row>
    <row r="11148" spans="1:19" x14ac:dyDescent="0.3">
      <c r="A11148" t="s">
        <v>22250</v>
      </c>
      <c r="B11148" s="171" t="s">
        <v>22251</v>
      </c>
      <c r="C11148" s="171" t="s">
        <v>194</v>
      </c>
      <c r="D11148" s="171" t="s">
        <v>4</v>
      </c>
      <c r="E11148" s="11">
        <v>43800</v>
      </c>
      <c r="F11148">
        <v>6</v>
      </c>
      <c r="G11148">
        <v>6</v>
      </c>
      <c r="I11148">
        <v>37</v>
      </c>
      <c r="J11148">
        <v>36</v>
      </c>
      <c r="L11148">
        <v>36</v>
      </c>
      <c r="N11148">
        <v>26</v>
      </c>
      <c r="P11148">
        <v>3</v>
      </c>
      <c r="Q11148">
        <v>4</v>
      </c>
      <c r="S11148">
        <v>11</v>
      </c>
    </row>
    <row r="11149" spans="1:19" x14ac:dyDescent="0.3">
      <c r="A11149" t="s">
        <v>22252</v>
      </c>
      <c r="B11149" s="171" t="s">
        <v>22253</v>
      </c>
      <c r="C11149" s="171" t="s">
        <v>18137</v>
      </c>
      <c r="D11149" s="171" t="s">
        <v>4</v>
      </c>
      <c r="E11149" s="11">
        <v>43800</v>
      </c>
      <c r="F11149">
        <v>3</v>
      </c>
      <c r="G11149">
        <v>3</v>
      </c>
      <c r="I11149">
        <v>6</v>
      </c>
      <c r="J11149">
        <v>12</v>
      </c>
      <c r="L11149">
        <v>15</v>
      </c>
      <c r="N11149">
        <v>3</v>
      </c>
      <c r="P11149">
        <v>0</v>
      </c>
      <c r="Q11149">
        <v>0</v>
      </c>
      <c r="S11149">
        <v>3</v>
      </c>
    </row>
    <row r="11150" spans="1:19" x14ac:dyDescent="0.3">
      <c r="A11150" t="s">
        <v>22254</v>
      </c>
      <c r="B11150" s="171" t="s">
        <v>22255</v>
      </c>
      <c r="C11150" s="171" t="s">
        <v>18140</v>
      </c>
      <c r="D11150" s="171" t="s">
        <v>4</v>
      </c>
      <c r="E11150" s="11">
        <v>43800</v>
      </c>
      <c r="F11150">
        <v>2</v>
      </c>
      <c r="G11150">
        <v>3</v>
      </c>
      <c r="I11150">
        <v>9</v>
      </c>
      <c r="J11150">
        <v>10</v>
      </c>
      <c r="L11150">
        <v>15</v>
      </c>
      <c r="N11150">
        <v>8</v>
      </c>
      <c r="P11150">
        <v>0</v>
      </c>
      <c r="Q11150">
        <v>0</v>
      </c>
      <c r="S11150">
        <v>1</v>
      </c>
    </row>
    <row r="11151" spans="1:19" x14ac:dyDescent="0.3">
      <c r="A11151" t="s">
        <v>22256</v>
      </c>
      <c r="B11151" s="171" t="s">
        <v>22257</v>
      </c>
      <c r="C11151" s="171" t="s">
        <v>236</v>
      </c>
      <c r="D11151" s="171" t="s">
        <v>4</v>
      </c>
      <c r="E11151" s="11">
        <v>43800</v>
      </c>
      <c r="F11151">
        <v>0</v>
      </c>
      <c r="G11151">
        <v>0</v>
      </c>
      <c r="I11151">
        <v>0</v>
      </c>
      <c r="J11151">
        <v>0</v>
      </c>
      <c r="L11151">
        <v>0</v>
      </c>
      <c r="N11151">
        <v>0</v>
      </c>
      <c r="P11151">
        <v>0</v>
      </c>
      <c r="Q11151">
        <v>0</v>
      </c>
      <c r="S11151">
        <v>0</v>
      </c>
    </row>
    <row r="11152" spans="1:19" x14ac:dyDescent="0.3">
      <c r="A11152" t="s">
        <v>22258</v>
      </c>
      <c r="B11152" s="171" t="s">
        <v>22259</v>
      </c>
      <c r="C11152" s="171" t="s">
        <v>239</v>
      </c>
      <c r="D11152" s="171" t="s">
        <v>4</v>
      </c>
      <c r="E11152" s="11">
        <v>43800</v>
      </c>
      <c r="F11152">
        <v>0</v>
      </c>
      <c r="G11152">
        <v>0</v>
      </c>
      <c r="I11152">
        <v>0</v>
      </c>
      <c r="J11152">
        <v>0</v>
      </c>
      <c r="L11152">
        <v>0</v>
      </c>
      <c r="N11152">
        <v>0</v>
      </c>
      <c r="P11152">
        <v>0</v>
      </c>
      <c r="Q11152">
        <v>0</v>
      </c>
      <c r="S11152">
        <v>0</v>
      </c>
    </row>
    <row r="11153" spans="1:19" x14ac:dyDescent="0.3">
      <c r="A11153" t="s">
        <v>22260</v>
      </c>
      <c r="B11153" s="171" t="s">
        <v>22261</v>
      </c>
      <c r="C11153" s="171" t="s">
        <v>113</v>
      </c>
      <c r="D11153" s="171" t="s">
        <v>4</v>
      </c>
      <c r="E11153" s="11">
        <v>43800</v>
      </c>
      <c r="F11153">
        <v>2</v>
      </c>
      <c r="G11153">
        <v>3.5</v>
      </c>
      <c r="I11153">
        <v>3</v>
      </c>
      <c r="J11153">
        <v>10</v>
      </c>
      <c r="L11153">
        <v>20</v>
      </c>
      <c r="N11153">
        <v>3</v>
      </c>
      <c r="P11153">
        <v>1</v>
      </c>
      <c r="Q11153">
        <v>1</v>
      </c>
      <c r="S11153">
        <v>0</v>
      </c>
    </row>
    <row r="11154" spans="1:19" x14ac:dyDescent="0.3">
      <c r="A11154" t="s">
        <v>22262</v>
      </c>
      <c r="B11154" s="171" t="s">
        <v>22263</v>
      </c>
      <c r="C11154" s="171" t="s">
        <v>131</v>
      </c>
      <c r="D11154" s="171" t="s">
        <v>4</v>
      </c>
      <c r="E11154" s="11">
        <v>43800</v>
      </c>
      <c r="F11154">
        <v>0</v>
      </c>
      <c r="G11154">
        <v>0</v>
      </c>
      <c r="I11154">
        <v>0</v>
      </c>
      <c r="J11154">
        <v>0</v>
      </c>
      <c r="L11154">
        <v>0</v>
      </c>
      <c r="N11154">
        <v>0</v>
      </c>
      <c r="P11154">
        <v>0</v>
      </c>
      <c r="Q11154">
        <v>0</v>
      </c>
      <c r="S11154">
        <v>0</v>
      </c>
    </row>
    <row r="11155" spans="1:19" x14ac:dyDescent="0.3">
      <c r="A11155" t="s">
        <v>22264</v>
      </c>
      <c r="B11155" s="171" t="s">
        <v>22265</v>
      </c>
      <c r="C11155" s="171" t="s">
        <v>14843</v>
      </c>
      <c r="D11155" s="171" t="s">
        <v>4</v>
      </c>
      <c r="E11155" s="11">
        <v>43800</v>
      </c>
      <c r="F11155">
        <v>0</v>
      </c>
      <c r="G11155">
        <v>0</v>
      </c>
      <c r="I11155">
        <v>0</v>
      </c>
      <c r="J11155">
        <v>0</v>
      </c>
      <c r="L11155">
        <v>0</v>
      </c>
      <c r="N11155">
        <v>0</v>
      </c>
      <c r="P11155">
        <v>0</v>
      </c>
      <c r="Q11155">
        <v>0</v>
      </c>
      <c r="S11155">
        <v>0</v>
      </c>
    </row>
    <row r="11156" spans="1:19" x14ac:dyDescent="0.3">
      <c r="A11156" t="s">
        <v>22266</v>
      </c>
      <c r="B11156" s="171" t="s">
        <v>22267</v>
      </c>
      <c r="C11156" s="171" t="s">
        <v>155</v>
      </c>
      <c r="D11156" s="171" t="s">
        <v>4</v>
      </c>
      <c r="E11156" s="11">
        <v>43800</v>
      </c>
      <c r="F11156">
        <v>2</v>
      </c>
      <c r="G11156">
        <v>1.5</v>
      </c>
      <c r="I11156">
        <v>0</v>
      </c>
      <c r="J11156">
        <v>11</v>
      </c>
      <c r="L11156">
        <v>9</v>
      </c>
      <c r="N11156">
        <v>0</v>
      </c>
      <c r="P11156">
        <v>0</v>
      </c>
      <c r="Q11156">
        <v>0</v>
      </c>
      <c r="S11156">
        <v>0</v>
      </c>
    </row>
    <row r="11157" spans="1:19" x14ac:dyDescent="0.3">
      <c r="A11157" t="s">
        <v>22268</v>
      </c>
      <c r="B11157" s="171" t="s">
        <v>22269</v>
      </c>
      <c r="C11157" s="171" t="s">
        <v>16232</v>
      </c>
      <c r="D11157" s="171" t="s">
        <v>4</v>
      </c>
      <c r="E11157" s="11">
        <v>43800</v>
      </c>
      <c r="F11157">
        <v>2.5</v>
      </c>
      <c r="G11157">
        <v>4</v>
      </c>
      <c r="I11157">
        <v>7</v>
      </c>
      <c r="J11157">
        <v>14</v>
      </c>
      <c r="L11157">
        <v>23</v>
      </c>
      <c r="N11157">
        <v>7</v>
      </c>
      <c r="P11157">
        <v>0</v>
      </c>
      <c r="Q11157">
        <v>0</v>
      </c>
      <c r="S11157">
        <v>0</v>
      </c>
    </row>
    <row r="11158" spans="1:19" x14ac:dyDescent="0.3">
      <c r="A11158" t="s">
        <v>22270</v>
      </c>
      <c r="B11158" s="171" t="s">
        <v>22271</v>
      </c>
      <c r="C11158" s="171" t="s">
        <v>16557</v>
      </c>
      <c r="D11158" s="171" t="s">
        <v>4</v>
      </c>
      <c r="E11158" s="11">
        <v>43800</v>
      </c>
      <c r="F11158">
        <v>1.5</v>
      </c>
      <c r="G11158">
        <v>2</v>
      </c>
      <c r="I11158">
        <v>1</v>
      </c>
      <c r="J11158">
        <v>8</v>
      </c>
      <c r="L11158">
        <v>11</v>
      </c>
      <c r="N11158">
        <v>0</v>
      </c>
      <c r="P11158">
        <v>0</v>
      </c>
      <c r="Q11158">
        <v>0</v>
      </c>
      <c r="S11158">
        <v>1</v>
      </c>
    </row>
    <row r="11159" spans="1:19" x14ac:dyDescent="0.3">
      <c r="A11159" t="s">
        <v>22272</v>
      </c>
      <c r="B11159" s="171" t="s">
        <v>22273</v>
      </c>
      <c r="C11159" s="171" t="s">
        <v>188</v>
      </c>
      <c r="D11159" s="171" t="s">
        <v>4</v>
      </c>
      <c r="E11159" s="11">
        <v>43800</v>
      </c>
      <c r="F11159">
        <v>6</v>
      </c>
      <c r="G11159">
        <v>6.5</v>
      </c>
      <c r="I11159">
        <v>15</v>
      </c>
      <c r="J11159">
        <v>35</v>
      </c>
      <c r="L11159">
        <v>37</v>
      </c>
      <c r="N11159">
        <v>15</v>
      </c>
      <c r="P11159">
        <v>3</v>
      </c>
      <c r="Q11159">
        <v>3</v>
      </c>
      <c r="S11159">
        <v>0</v>
      </c>
    </row>
    <row r="11160" spans="1:19" x14ac:dyDescent="0.3">
      <c r="A11160" t="s">
        <v>22274</v>
      </c>
      <c r="B11160" s="171" t="s">
        <v>22275</v>
      </c>
      <c r="C11160" s="171" t="s">
        <v>227</v>
      </c>
      <c r="D11160" s="171" t="s">
        <v>4</v>
      </c>
      <c r="E11160" s="11">
        <v>43800</v>
      </c>
      <c r="F11160">
        <v>0</v>
      </c>
      <c r="G11160">
        <v>0</v>
      </c>
      <c r="I11160">
        <v>0</v>
      </c>
      <c r="J11160">
        <v>0</v>
      </c>
      <c r="L11160">
        <v>0</v>
      </c>
      <c r="N11160">
        <v>0</v>
      </c>
      <c r="P11160">
        <v>0</v>
      </c>
      <c r="Q11160">
        <v>0</v>
      </c>
      <c r="S11160">
        <v>0</v>
      </c>
    </row>
    <row r="11161" spans="1:19" x14ac:dyDescent="0.3">
      <c r="A11161" t="s">
        <v>22276</v>
      </c>
      <c r="B11161" s="171" t="s">
        <v>22277</v>
      </c>
      <c r="C11161" s="171" t="s">
        <v>116</v>
      </c>
      <c r="D11161" s="171" t="s">
        <v>4</v>
      </c>
      <c r="E11161" s="11">
        <v>43800</v>
      </c>
      <c r="F11161">
        <v>14.5</v>
      </c>
      <c r="G11161">
        <v>15.5</v>
      </c>
      <c r="I11161">
        <v>96</v>
      </c>
      <c r="J11161">
        <v>161</v>
      </c>
      <c r="L11161">
        <v>172</v>
      </c>
      <c r="N11161">
        <v>95</v>
      </c>
      <c r="P11161">
        <v>3</v>
      </c>
      <c r="Q11161">
        <v>5</v>
      </c>
      <c r="S11161">
        <v>1</v>
      </c>
    </row>
    <row r="11162" spans="1:19" x14ac:dyDescent="0.3">
      <c r="A11162" t="s">
        <v>22278</v>
      </c>
      <c r="B11162" s="171" t="s">
        <v>22279</v>
      </c>
      <c r="C11162" s="171" t="s">
        <v>9862</v>
      </c>
      <c r="D11162" s="171" t="s">
        <v>4</v>
      </c>
      <c r="E11162" s="11">
        <v>43800</v>
      </c>
      <c r="F11162">
        <v>0</v>
      </c>
      <c r="G11162">
        <v>0</v>
      </c>
      <c r="I11162">
        <v>0</v>
      </c>
      <c r="J11162">
        <v>0</v>
      </c>
      <c r="L11162">
        <v>0</v>
      </c>
      <c r="N11162">
        <v>0</v>
      </c>
      <c r="P11162">
        <v>0</v>
      </c>
      <c r="Q11162">
        <v>0</v>
      </c>
      <c r="S11162">
        <v>0</v>
      </c>
    </row>
    <row r="11163" spans="1:19" x14ac:dyDescent="0.3">
      <c r="A11163" t="s">
        <v>22280</v>
      </c>
      <c r="B11163" s="171" t="s">
        <v>22281</v>
      </c>
      <c r="C11163" s="171" t="s">
        <v>140</v>
      </c>
      <c r="D11163" s="171" t="s">
        <v>4</v>
      </c>
      <c r="E11163" s="11">
        <v>43800</v>
      </c>
      <c r="F11163">
        <v>6</v>
      </c>
      <c r="G11163">
        <v>5</v>
      </c>
      <c r="I11163">
        <v>0</v>
      </c>
      <c r="J11163">
        <v>66</v>
      </c>
      <c r="L11163">
        <v>55</v>
      </c>
      <c r="N11163">
        <v>0</v>
      </c>
      <c r="P11163">
        <v>0</v>
      </c>
      <c r="Q11163">
        <v>0</v>
      </c>
      <c r="S11163">
        <v>0</v>
      </c>
    </row>
    <row r="11164" spans="1:19" x14ac:dyDescent="0.3">
      <c r="A11164" t="s">
        <v>22282</v>
      </c>
      <c r="B11164" s="171" t="s">
        <v>22283</v>
      </c>
      <c r="C11164" s="171" t="s">
        <v>8590</v>
      </c>
      <c r="D11164" s="171" t="s">
        <v>4</v>
      </c>
      <c r="E11164" s="11">
        <v>43800</v>
      </c>
      <c r="F11164">
        <v>0</v>
      </c>
      <c r="G11164">
        <v>0</v>
      </c>
      <c r="I11164">
        <v>0</v>
      </c>
      <c r="J11164">
        <v>0</v>
      </c>
      <c r="L11164">
        <v>0</v>
      </c>
      <c r="N11164">
        <v>0</v>
      </c>
      <c r="P11164">
        <v>0</v>
      </c>
      <c r="Q11164">
        <v>0</v>
      </c>
      <c r="S11164">
        <v>0</v>
      </c>
    </row>
    <row r="11165" spans="1:19" x14ac:dyDescent="0.3">
      <c r="A11165" t="s">
        <v>22284</v>
      </c>
      <c r="B11165" s="171" t="s">
        <v>22285</v>
      </c>
      <c r="C11165" s="171" t="s">
        <v>170</v>
      </c>
      <c r="D11165" s="171" t="s">
        <v>4</v>
      </c>
      <c r="E11165" s="11">
        <v>43800</v>
      </c>
      <c r="F11165">
        <v>2</v>
      </c>
      <c r="G11165">
        <v>4</v>
      </c>
      <c r="I11165">
        <v>0</v>
      </c>
      <c r="J11165">
        <v>22</v>
      </c>
      <c r="L11165">
        <v>44</v>
      </c>
      <c r="N11165">
        <v>0</v>
      </c>
      <c r="P11165">
        <v>0</v>
      </c>
      <c r="Q11165">
        <v>0</v>
      </c>
      <c r="S11165">
        <v>0</v>
      </c>
    </row>
    <row r="11166" spans="1:19" x14ac:dyDescent="0.3">
      <c r="A11166" t="s">
        <v>22286</v>
      </c>
      <c r="B11166" s="171" t="s">
        <v>22287</v>
      </c>
      <c r="C11166" s="171" t="s">
        <v>182</v>
      </c>
      <c r="D11166" s="171" t="s">
        <v>4</v>
      </c>
      <c r="E11166" s="11">
        <v>43800</v>
      </c>
      <c r="F11166">
        <v>9</v>
      </c>
      <c r="G11166">
        <v>11.5</v>
      </c>
      <c r="I11166">
        <v>166</v>
      </c>
      <c r="J11166">
        <v>102</v>
      </c>
      <c r="L11166">
        <v>128</v>
      </c>
      <c r="N11166">
        <v>133</v>
      </c>
      <c r="P11166">
        <v>0</v>
      </c>
      <c r="Q11166">
        <v>0</v>
      </c>
      <c r="S11166">
        <v>33</v>
      </c>
    </row>
    <row r="11167" spans="1:19" x14ac:dyDescent="0.3">
      <c r="A11167" t="s">
        <v>22288</v>
      </c>
      <c r="B11167" s="171" t="s">
        <v>22289</v>
      </c>
      <c r="C11167" s="171" t="s">
        <v>197</v>
      </c>
      <c r="D11167" s="171" t="s">
        <v>4</v>
      </c>
      <c r="E11167" s="11">
        <v>43800</v>
      </c>
      <c r="F11167">
        <v>9.5</v>
      </c>
      <c r="G11167">
        <v>9.5</v>
      </c>
      <c r="I11167">
        <v>65</v>
      </c>
      <c r="J11167">
        <v>95</v>
      </c>
      <c r="L11167">
        <v>95</v>
      </c>
      <c r="N11167">
        <v>52</v>
      </c>
      <c r="P11167">
        <v>13</v>
      </c>
      <c r="Q11167">
        <v>15</v>
      </c>
      <c r="S11167">
        <v>13</v>
      </c>
    </row>
    <row r="11168" spans="1:19" x14ac:dyDescent="0.3">
      <c r="A11168" t="s">
        <v>22290</v>
      </c>
      <c r="B11168" s="171" t="s">
        <v>22291</v>
      </c>
      <c r="C11168" s="171" t="s">
        <v>218</v>
      </c>
      <c r="D11168" s="171" t="s">
        <v>4</v>
      </c>
      <c r="E11168" s="11">
        <v>43800</v>
      </c>
      <c r="F11168">
        <v>0</v>
      </c>
      <c r="G11168">
        <v>0</v>
      </c>
      <c r="I11168">
        <v>0</v>
      </c>
      <c r="J11168">
        <v>0</v>
      </c>
      <c r="L11168">
        <v>0</v>
      </c>
      <c r="N11168">
        <v>0</v>
      </c>
      <c r="P11168">
        <v>0</v>
      </c>
      <c r="Q11168">
        <v>0</v>
      </c>
      <c r="S11168">
        <v>0</v>
      </c>
    </row>
    <row r="11169" spans="1:19" x14ac:dyDescent="0.3">
      <c r="A11169" t="s">
        <v>22292</v>
      </c>
      <c r="B11169" s="171" t="s">
        <v>22293</v>
      </c>
      <c r="C11169" s="171" t="s">
        <v>230</v>
      </c>
      <c r="D11169" s="171" t="s">
        <v>4</v>
      </c>
      <c r="E11169" s="11">
        <v>43800</v>
      </c>
      <c r="F11169">
        <v>0</v>
      </c>
      <c r="G11169">
        <v>0</v>
      </c>
      <c r="I11169">
        <v>0</v>
      </c>
      <c r="J11169">
        <v>0</v>
      </c>
      <c r="L11169">
        <v>0</v>
      </c>
      <c r="N11169">
        <v>0</v>
      </c>
      <c r="P11169">
        <v>0</v>
      </c>
      <c r="Q11169">
        <v>0</v>
      </c>
      <c r="S11169">
        <v>0</v>
      </c>
    </row>
    <row r="11170" spans="1:19" x14ac:dyDescent="0.3">
      <c r="A11170" t="s">
        <v>22294</v>
      </c>
      <c r="B11170" s="171" t="s">
        <v>22295</v>
      </c>
      <c r="C11170" s="171" t="s">
        <v>8193</v>
      </c>
      <c r="D11170" s="171" t="s">
        <v>4</v>
      </c>
      <c r="E11170" s="11">
        <v>43800</v>
      </c>
      <c r="F11170">
        <v>2.5</v>
      </c>
      <c r="G11170">
        <v>3</v>
      </c>
      <c r="I11170">
        <v>29</v>
      </c>
      <c r="J11170">
        <v>29</v>
      </c>
      <c r="L11170">
        <v>36</v>
      </c>
      <c r="N11170">
        <v>26</v>
      </c>
      <c r="P11170">
        <v>1</v>
      </c>
      <c r="Q11170">
        <v>1</v>
      </c>
      <c r="S11170">
        <v>3</v>
      </c>
    </row>
    <row r="11171" spans="1:19" x14ac:dyDescent="0.3">
      <c r="A11171" t="s">
        <v>22296</v>
      </c>
      <c r="B11171" s="171" t="s">
        <v>22297</v>
      </c>
      <c r="C11171" s="171" t="s">
        <v>10522</v>
      </c>
      <c r="D11171" s="171" t="s">
        <v>4</v>
      </c>
      <c r="E11171" s="11">
        <v>43800</v>
      </c>
      <c r="F11171">
        <v>0</v>
      </c>
      <c r="G11171">
        <v>0</v>
      </c>
      <c r="I11171">
        <v>0</v>
      </c>
      <c r="J11171">
        <v>0</v>
      </c>
      <c r="L11171">
        <v>0</v>
      </c>
      <c r="N11171">
        <v>0</v>
      </c>
      <c r="P11171">
        <v>0</v>
      </c>
      <c r="Q11171">
        <v>0</v>
      </c>
      <c r="S11171">
        <v>0</v>
      </c>
    </row>
    <row r="11172" spans="1:19" x14ac:dyDescent="0.3">
      <c r="A11172" t="s">
        <v>22298</v>
      </c>
      <c r="B11172" s="171" t="s">
        <v>22299</v>
      </c>
      <c r="C11172" s="171" t="s">
        <v>10525</v>
      </c>
      <c r="D11172" s="171" t="s">
        <v>4</v>
      </c>
      <c r="E11172" s="11">
        <v>43800</v>
      </c>
      <c r="F11172">
        <v>0</v>
      </c>
      <c r="G11172">
        <v>0</v>
      </c>
      <c r="I11172">
        <v>0</v>
      </c>
      <c r="J11172">
        <v>0</v>
      </c>
      <c r="L11172">
        <v>0</v>
      </c>
      <c r="N11172">
        <v>0</v>
      </c>
      <c r="P11172">
        <v>0</v>
      </c>
      <c r="Q11172">
        <v>0</v>
      </c>
      <c r="S11172">
        <v>0</v>
      </c>
    </row>
    <row r="11173" spans="1:19" x14ac:dyDescent="0.3">
      <c r="A11173" t="s">
        <v>22300</v>
      </c>
      <c r="B11173" s="171" t="s">
        <v>22301</v>
      </c>
      <c r="C11173" s="171" t="s">
        <v>10528</v>
      </c>
      <c r="D11173" s="171" t="s">
        <v>4</v>
      </c>
      <c r="E11173" s="11">
        <v>43800</v>
      </c>
      <c r="F11173">
        <v>0</v>
      </c>
      <c r="G11173">
        <v>0</v>
      </c>
      <c r="I11173">
        <v>0</v>
      </c>
      <c r="J11173">
        <v>0</v>
      </c>
      <c r="L11173">
        <v>0</v>
      </c>
      <c r="N11173">
        <v>0</v>
      </c>
      <c r="P11173">
        <v>0</v>
      </c>
      <c r="Q11173">
        <v>0</v>
      </c>
      <c r="S11173">
        <v>0</v>
      </c>
    </row>
    <row r="11174" spans="1:19" x14ac:dyDescent="0.3">
      <c r="A11174" t="s">
        <v>22302</v>
      </c>
      <c r="B11174" s="171" t="s">
        <v>22303</v>
      </c>
      <c r="C11174" s="171" t="s">
        <v>10531</v>
      </c>
      <c r="D11174" s="171" t="s">
        <v>4</v>
      </c>
      <c r="E11174" s="11">
        <v>43800</v>
      </c>
      <c r="F11174">
        <v>0</v>
      </c>
      <c r="G11174">
        <v>0</v>
      </c>
      <c r="I11174">
        <v>0</v>
      </c>
      <c r="J11174">
        <v>0</v>
      </c>
      <c r="L11174">
        <v>0</v>
      </c>
      <c r="N11174">
        <v>0</v>
      </c>
      <c r="P11174">
        <v>0</v>
      </c>
      <c r="Q11174">
        <v>0</v>
      </c>
      <c r="S11174">
        <v>0</v>
      </c>
    </row>
    <row r="11175" spans="1:19" x14ac:dyDescent="0.3">
      <c r="A11175" t="s">
        <v>22304</v>
      </c>
      <c r="B11175" s="171" t="s">
        <v>22305</v>
      </c>
      <c r="C11175" s="171" t="s">
        <v>14880</v>
      </c>
      <c r="D11175" s="171" t="s">
        <v>4</v>
      </c>
      <c r="E11175" s="11">
        <v>43800</v>
      </c>
      <c r="F11175">
        <v>0</v>
      </c>
      <c r="G11175">
        <v>0</v>
      </c>
      <c r="I11175">
        <v>0</v>
      </c>
      <c r="J11175">
        <v>0</v>
      </c>
      <c r="L11175">
        <v>0</v>
      </c>
      <c r="N11175">
        <v>0</v>
      </c>
      <c r="P11175">
        <v>0</v>
      </c>
      <c r="Q11175">
        <v>0</v>
      </c>
      <c r="S11175">
        <v>0</v>
      </c>
    </row>
    <row r="11176" spans="1:19" x14ac:dyDescent="0.3">
      <c r="A11176" t="s">
        <v>22306</v>
      </c>
      <c r="B11176" s="171" t="s">
        <v>22307</v>
      </c>
      <c r="C11176" s="171" t="s">
        <v>10534</v>
      </c>
      <c r="D11176" s="171" t="s">
        <v>4</v>
      </c>
      <c r="E11176" s="11">
        <v>43800</v>
      </c>
      <c r="F11176">
        <v>1.5</v>
      </c>
      <c r="G11176">
        <v>1.5</v>
      </c>
      <c r="I11176">
        <v>9</v>
      </c>
      <c r="J11176">
        <v>9</v>
      </c>
      <c r="L11176">
        <v>9</v>
      </c>
      <c r="N11176">
        <v>8</v>
      </c>
      <c r="P11176">
        <v>0</v>
      </c>
      <c r="Q11176">
        <v>0</v>
      </c>
      <c r="S11176">
        <v>1</v>
      </c>
    </row>
    <row r="11177" spans="1:19" x14ac:dyDescent="0.3">
      <c r="A11177" t="s">
        <v>22308</v>
      </c>
      <c r="B11177" s="171" t="s">
        <v>22309</v>
      </c>
      <c r="C11177" s="171" t="s">
        <v>10537</v>
      </c>
      <c r="D11177" s="171" t="s">
        <v>4</v>
      </c>
      <c r="E11177" s="11">
        <v>43800</v>
      </c>
      <c r="F11177">
        <v>2</v>
      </c>
      <c r="G11177">
        <v>1</v>
      </c>
      <c r="I11177">
        <v>5</v>
      </c>
      <c r="J11177">
        <v>11</v>
      </c>
      <c r="L11177">
        <v>6</v>
      </c>
      <c r="N11177">
        <v>5</v>
      </c>
      <c r="P11177">
        <v>0</v>
      </c>
      <c r="Q11177">
        <v>0</v>
      </c>
      <c r="S11177">
        <v>0</v>
      </c>
    </row>
    <row r="11178" spans="1:19" x14ac:dyDescent="0.3">
      <c r="A11178" t="s">
        <v>22310</v>
      </c>
      <c r="B11178" s="171" t="s">
        <v>22311</v>
      </c>
      <c r="C11178" s="171" t="s">
        <v>15347</v>
      </c>
      <c r="D11178" s="171" t="s">
        <v>4</v>
      </c>
      <c r="E11178" s="11">
        <v>43800</v>
      </c>
      <c r="F11178">
        <v>2</v>
      </c>
      <c r="G11178">
        <v>2</v>
      </c>
      <c r="I11178">
        <v>11</v>
      </c>
      <c r="J11178">
        <v>11</v>
      </c>
      <c r="L11178">
        <v>10</v>
      </c>
      <c r="N11178">
        <v>11</v>
      </c>
      <c r="P11178">
        <v>2</v>
      </c>
      <c r="Q11178">
        <v>3</v>
      </c>
      <c r="S11178">
        <v>0</v>
      </c>
    </row>
    <row r="11179" spans="1:19" x14ac:dyDescent="0.3">
      <c r="A11179" t="s">
        <v>22312</v>
      </c>
      <c r="B11179" s="171" t="s">
        <v>22313</v>
      </c>
      <c r="C11179" s="171" t="s">
        <v>203</v>
      </c>
      <c r="D11179" s="171" t="s">
        <v>4</v>
      </c>
      <c r="E11179" s="11">
        <v>43800</v>
      </c>
      <c r="F11179">
        <v>3.5</v>
      </c>
      <c r="G11179">
        <v>1.5</v>
      </c>
      <c r="I11179">
        <v>15</v>
      </c>
      <c r="J11179">
        <v>20</v>
      </c>
      <c r="L11179">
        <v>8</v>
      </c>
      <c r="N11179">
        <v>14</v>
      </c>
      <c r="P11179">
        <v>1</v>
      </c>
      <c r="Q11179">
        <v>1</v>
      </c>
      <c r="S11179">
        <v>1</v>
      </c>
    </row>
    <row r="11180" spans="1:19" x14ac:dyDescent="0.3">
      <c r="A11180" t="s">
        <v>22314</v>
      </c>
      <c r="B11180" s="171" t="s">
        <v>22315</v>
      </c>
      <c r="C11180" s="171" t="s">
        <v>15340</v>
      </c>
      <c r="D11180" s="171" t="s">
        <v>4</v>
      </c>
      <c r="E11180" s="11">
        <v>43800</v>
      </c>
      <c r="F11180">
        <v>1.5</v>
      </c>
      <c r="G11180">
        <v>1.5</v>
      </c>
      <c r="I11180">
        <v>4</v>
      </c>
      <c r="J11180">
        <v>8</v>
      </c>
      <c r="L11180">
        <v>8</v>
      </c>
      <c r="N11180">
        <v>3</v>
      </c>
      <c r="P11180">
        <v>0</v>
      </c>
      <c r="Q11180">
        <v>0</v>
      </c>
      <c r="S11180">
        <v>1</v>
      </c>
    </row>
    <row r="11181" spans="1:19" x14ac:dyDescent="0.3">
      <c r="A11181" t="s">
        <v>22316</v>
      </c>
      <c r="B11181" s="171" t="s">
        <v>22317</v>
      </c>
      <c r="C11181" s="171" t="s">
        <v>16544</v>
      </c>
      <c r="D11181" s="171" t="s">
        <v>4</v>
      </c>
      <c r="E11181" s="11">
        <v>43800</v>
      </c>
      <c r="F11181">
        <v>2</v>
      </c>
      <c r="G11181">
        <v>2</v>
      </c>
      <c r="I11181">
        <v>4</v>
      </c>
      <c r="J11181">
        <v>11</v>
      </c>
      <c r="L11181">
        <v>11</v>
      </c>
      <c r="N11181">
        <v>4</v>
      </c>
      <c r="P11181">
        <v>0</v>
      </c>
      <c r="Q11181">
        <v>0</v>
      </c>
      <c r="S11181">
        <v>0</v>
      </c>
    </row>
    <row r="11182" spans="1:19" x14ac:dyDescent="0.3">
      <c r="A11182" t="s">
        <v>22318</v>
      </c>
      <c r="B11182" s="171" t="s">
        <v>22319</v>
      </c>
      <c r="C11182" s="171" t="s">
        <v>176</v>
      </c>
      <c r="D11182" s="171" t="s">
        <v>4</v>
      </c>
      <c r="E11182" s="11">
        <v>43800</v>
      </c>
      <c r="F11182">
        <v>5</v>
      </c>
      <c r="G11182">
        <v>4.5</v>
      </c>
      <c r="I11182">
        <v>20</v>
      </c>
      <c r="J11182">
        <v>28</v>
      </c>
      <c r="L11182">
        <v>26</v>
      </c>
      <c r="N11182">
        <v>19</v>
      </c>
      <c r="P11182">
        <v>4</v>
      </c>
      <c r="Q11182">
        <v>5</v>
      </c>
      <c r="S11182">
        <v>1</v>
      </c>
    </row>
    <row r="11183" spans="1:19" x14ac:dyDescent="0.3">
      <c r="A11183" t="s">
        <v>22320</v>
      </c>
      <c r="B11183" s="171" t="s">
        <v>22321</v>
      </c>
      <c r="C11183" s="171" t="s">
        <v>206</v>
      </c>
      <c r="D11183" s="171" t="s">
        <v>4</v>
      </c>
      <c r="E11183" s="11">
        <v>43800</v>
      </c>
      <c r="F11183">
        <v>3</v>
      </c>
      <c r="G11183">
        <v>1.5</v>
      </c>
      <c r="I11183">
        <v>9</v>
      </c>
      <c r="J11183">
        <v>17</v>
      </c>
      <c r="L11183">
        <v>8</v>
      </c>
      <c r="N11183">
        <v>9</v>
      </c>
      <c r="P11183">
        <v>0</v>
      </c>
      <c r="Q11183">
        <v>0</v>
      </c>
      <c r="S11183">
        <v>0</v>
      </c>
    </row>
    <row r="11184" spans="1:19" x14ac:dyDescent="0.3">
      <c r="A11184" t="s">
        <v>22322</v>
      </c>
      <c r="B11184" s="171" t="s">
        <v>22323</v>
      </c>
      <c r="C11184" s="171" t="s">
        <v>18229</v>
      </c>
      <c r="D11184" s="171" t="s">
        <v>80</v>
      </c>
      <c r="E11184" s="11">
        <v>43800</v>
      </c>
      <c r="F11184">
        <v>0</v>
      </c>
      <c r="G11184">
        <v>0</v>
      </c>
      <c r="I11184">
        <v>0</v>
      </c>
      <c r="J11184">
        <v>0</v>
      </c>
      <c r="L11184">
        <v>0</v>
      </c>
      <c r="N11184">
        <v>0</v>
      </c>
      <c r="P11184">
        <v>0</v>
      </c>
      <c r="Q11184">
        <v>0</v>
      </c>
      <c r="S11184">
        <v>0</v>
      </c>
    </row>
    <row r="11185" spans="1:19" x14ac:dyDescent="0.3">
      <c r="A11185" t="s">
        <v>22324</v>
      </c>
      <c r="B11185" s="171" t="s">
        <v>22325</v>
      </c>
      <c r="C11185" s="171" t="s">
        <v>9887</v>
      </c>
      <c r="D11185" s="171" t="s">
        <v>80</v>
      </c>
      <c r="E11185" s="11">
        <v>43800</v>
      </c>
      <c r="F11185">
        <v>0</v>
      </c>
      <c r="G11185">
        <v>0</v>
      </c>
      <c r="I11185">
        <v>0</v>
      </c>
      <c r="J11185">
        <v>0</v>
      </c>
      <c r="L11185">
        <v>0</v>
      </c>
      <c r="N11185">
        <v>0</v>
      </c>
      <c r="P11185">
        <v>0</v>
      </c>
      <c r="Q11185">
        <v>0</v>
      </c>
      <c r="S11185">
        <v>0</v>
      </c>
    </row>
    <row r="11186" spans="1:19" x14ac:dyDescent="0.3">
      <c r="A11186" t="s">
        <v>22326</v>
      </c>
      <c r="B11186" s="171" t="s">
        <v>22327</v>
      </c>
      <c r="C11186" s="171" t="s">
        <v>11260</v>
      </c>
      <c r="D11186" s="171" t="s">
        <v>80</v>
      </c>
      <c r="E11186" s="11">
        <v>43800</v>
      </c>
      <c r="F11186">
        <v>0</v>
      </c>
      <c r="G11186">
        <v>0</v>
      </c>
      <c r="I11186">
        <v>0</v>
      </c>
      <c r="J11186">
        <v>0</v>
      </c>
      <c r="L11186">
        <v>0</v>
      </c>
      <c r="N11186">
        <v>0</v>
      </c>
      <c r="P11186">
        <v>0</v>
      </c>
      <c r="Q11186">
        <v>0</v>
      </c>
      <c r="S11186">
        <v>0</v>
      </c>
    </row>
    <row r="11187" spans="1:19" x14ac:dyDescent="0.3">
      <c r="A11187" t="s">
        <v>22328</v>
      </c>
      <c r="B11187" s="171" t="s">
        <v>22329</v>
      </c>
      <c r="C11187" s="171" t="s">
        <v>21284</v>
      </c>
      <c r="D11187" s="171" t="s">
        <v>80</v>
      </c>
      <c r="E11187" s="11">
        <v>43800</v>
      </c>
      <c r="F11187">
        <v>0</v>
      </c>
      <c r="G11187">
        <v>0</v>
      </c>
      <c r="I11187">
        <v>0</v>
      </c>
      <c r="J11187">
        <v>0</v>
      </c>
      <c r="L11187">
        <v>0</v>
      </c>
      <c r="N11187">
        <v>0</v>
      </c>
      <c r="P11187">
        <v>0</v>
      </c>
      <c r="Q11187">
        <v>0</v>
      </c>
      <c r="S11187">
        <v>0</v>
      </c>
    </row>
    <row r="11188" spans="1:19" x14ac:dyDescent="0.3">
      <c r="A11188" t="s">
        <v>22330</v>
      </c>
      <c r="B11188" s="171" t="s">
        <v>22331</v>
      </c>
      <c r="C11188" s="171" t="s">
        <v>125</v>
      </c>
      <c r="D11188" s="171" t="s">
        <v>80</v>
      </c>
      <c r="E11188" s="11">
        <v>43800</v>
      </c>
      <c r="F11188">
        <v>0</v>
      </c>
      <c r="G11188">
        <v>0</v>
      </c>
      <c r="I11188">
        <v>0</v>
      </c>
      <c r="J11188">
        <v>0</v>
      </c>
      <c r="L11188">
        <v>0</v>
      </c>
      <c r="N11188">
        <v>0</v>
      </c>
      <c r="P11188">
        <v>0</v>
      </c>
      <c r="Q11188">
        <v>0</v>
      </c>
      <c r="S11188">
        <v>0</v>
      </c>
    </row>
    <row r="11189" spans="1:19" x14ac:dyDescent="0.3">
      <c r="A11189" t="s">
        <v>22332</v>
      </c>
      <c r="B11189" s="171" t="s">
        <v>22333</v>
      </c>
      <c r="C11189" s="171" t="s">
        <v>14899</v>
      </c>
      <c r="D11189" s="171" t="s">
        <v>80</v>
      </c>
      <c r="E11189" s="11">
        <v>43800</v>
      </c>
      <c r="F11189">
        <v>0</v>
      </c>
      <c r="G11189">
        <v>0</v>
      </c>
      <c r="I11189">
        <v>0</v>
      </c>
      <c r="J11189">
        <v>0</v>
      </c>
      <c r="L11189">
        <v>0</v>
      </c>
      <c r="N11189">
        <v>0</v>
      </c>
      <c r="P11189">
        <v>0</v>
      </c>
      <c r="Q11189">
        <v>0</v>
      </c>
      <c r="S11189">
        <v>0</v>
      </c>
    </row>
    <row r="11190" spans="1:19" x14ac:dyDescent="0.3">
      <c r="A11190" t="s">
        <v>22334</v>
      </c>
      <c r="B11190" s="171" t="s">
        <v>22335</v>
      </c>
      <c r="C11190" s="171" t="s">
        <v>137</v>
      </c>
      <c r="D11190" s="171" t="s">
        <v>80</v>
      </c>
      <c r="E11190" s="11">
        <v>43800</v>
      </c>
      <c r="F11190">
        <v>6</v>
      </c>
      <c r="G11190">
        <v>5</v>
      </c>
      <c r="I11190">
        <v>0</v>
      </c>
      <c r="J11190">
        <v>66</v>
      </c>
      <c r="L11190">
        <v>55</v>
      </c>
      <c r="N11190">
        <v>0</v>
      </c>
      <c r="P11190">
        <v>0</v>
      </c>
      <c r="Q11190">
        <v>0</v>
      </c>
      <c r="S11190">
        <v>0</v>
      </c>
    </row>
    <row r="11191" spans="1:19" x14ac:dyDescent="0.3">
      <c r="A11191" t="s">
        <v>22336</v>
      </c>
      <c r="B11191" s="171" t="s">
        <v>22337</v>
      </c>
      <c r="C11191" s="171" t="s">
        <v>8615</v>
      </c>
      <c r="D11191" s="171" t="s">
        <v>80</v>
      </c>
      <c r="E11191" s="11">
        <v>43800</v>
      </c>
      <c r="F11191">
        <v>0</v>
      </c>
      <c r="G11191">
        <v>0</v>
      </c>
      <c r="I11191">
        <v>0</v>
      </c>
      <c r="J11191">
        <v>0</v>
      </c>
      <c r="L11191">
        <v>0</v>
      </c>
      <c r="N11191">
        <v>0</v>
      </c>
      <c r="P11191">
        <v>0</v>
      </c>
      <c r="Q11191">
        <v>0</v>
      </c>
      <c r="S11191">
        <v>0</v>
      </c>
    </row>
    <row r="11192" spans="1:19" x14ac:dyDescent="0.3">
      <c r="A11192" t="s">
        <v>22338</v>
      </c>
      <c r="B11192" s="171" t="s">
        <v>22339</v>
      </c>
      <c r="C11192" s="171" t="s">
        <v>146</v>
      </c>
      <c r="D11192" s="171" t="s">
        <v>80</v>
      </c>
      <c r="E11192" s="11">
        <v>43800</v>
      </c>
      <c r="F11192">
        <v>5.5</v>
      </c>
      <c r="G11192">
        <v>7</v>
      </c>
      <c r="I11192">
        <v>9</v>
      </c>
      <c r="J11192">
        <v>32</v>
      </c>
      <c r="L11192">
        <v>42</v>
      </c>
      <c r="N11192">
        <v>8</v>
      </c>
      <c r="P11192">
        <v>1</v>
      </c>
      <c r="Q11192">
        <v>1</v>
      </c>
      <c r="S11192">
        <v>1</v>
      </c>
    </row>
    <row r="11193" spans="1:19" x14ac:dyDescent="0.3">
      <c r="A11193" t="s">
        <v>22340</v>
      </c>
      <c r="B11193" s="171" t="s">
        <v>22341</v>
      </c>
      <c r="C11193" s="171" t="s">
        <v>161</v>
      </c>
      <c r="D11193" s="171" t="s">
        <v>80</v>
      </c>
      <c r="E11193" s="11">
        <v>43800</v>
      </c>
      <c r="F11193">
        <v>2.5</v>
      </c>
      <c r="G11193">
        <v>4</v>
      </c>
      <c r="I11193">
        <v>7</v>
      </c>
      <c r="J11193">
        <v>14</v>
      </c>
      <c r="L11193">
        <v>23</v>
      </c>
      <c r="N11193">
        <v>7</v>
      </c>
      <c r="P11193">
        <v>0</v>
      </c>
      <c r="Q11193">
        <v>0</v>
      </c>
      <c r="S11193">
        <v>0</v>
      </c>
    </row>
    <row r="11194" spans="1:19" x14ac:dyDescent="0.3">
      <c r="A11194" t="s">
        <v>22342</v>
      </c>
      <c r="B11194" s="171" t="s">
        <v>22343</v>
      </c>
      <c r="C11194" s="171" t="s">
        <v>18252</v>
      </c>
      <c r="D11194" s="171" t="s">
        <v>80</v>
      </c>
      <c r="E11194" s="11">
        <v>43800</v>
      </c>
      <c r="F11194">
        <v>3</v>
      </c>
      <c r="G11194">
        <v>3</v>
      </c>
      <c r="I11194">
        <v>6</v>
      </c>
      <c r="J11194">
        <v>12</v>
      </c>
      <c r="L11194">
        <v>15</v>
      </c>
      <c r="N11194">
        <v>3</v>
      </c>
      <c r="P11194">
        <v>0</v>
      </c>
      <c r="Q11194">
        <v>0</v>
      </c>
      <c r="S11194">
        <v>3</v>
      </c>
    </row>
    <row r="11195" spans="1:19" x14ac:dyDescent="0.3">
      <c r="A11195" t="s">
        <v>22344</v>
      </c>
      <c r="B11195" s="171" t="s">
        <v>22345</v>
      </c>
      <c r="C11195" s="171" t="s">
        <v>167</v>
      </c>
      <c r="D11195" s="171" t="s">
        <v>80</v>
      </c>
      <c r="E11195" s="11">
        <v>43800</v>
      </c>
      <c r="F11195">
        <v>3.5</v>
      </c>
      <c r="G11195">
        <v>6</v>
      </c>
      <c r="I11195">
        <v>1</v>
      </c>
      <c r="J11195">
        <v>30</v>
      </c>
      <c r="L11195">
        <v>55</v>
      </c>
      <c r="N11195">
        <v>0</v>
      </c>
      <c r="P11195">
        <v>0</v>
      </c>
      <c r="Q11195">
        <v>0</v>
      </c>
      <c r="S11195">
        <v>1</v>
      </c>
    </row>
    <row r="11196" spans="1:19" x14ac:dyDescent="0.3">
      <c r="A11196" t="s">
        <v>22346</v>
      </c>
      <c r="B11196" s="171" t="s">
        <v>22347</v>
      </c>
      <c r="C11196" s="171" t="s">
        <v>179</v>
      </c>
      <c r="D11196" s="171" t="s">
        <v>80</v>
      </c>
      <c r="E11196" s="11">
        <v>43800</v>
      </c>
      <c r="F11196">
        <v>11</v>
      </c>
      <c r="G11196">
        <v>14.5</v>
      </c>
      <c r="I11196">
        <v>175</v>
      </c>
      <c r="J11196">
        <v>112</v>
      </c>
      <c r="L11196">
        <v>143</v>
      </c>
      <c r="N11196">
        <v>141</v>
      </c>
      <c r="P11196">
        <v>0</v>
      </c>
      <c r="Q11196">
        <v>0</v>
      </c>
      <c r="S11196">
        <v>34</v>
      </c>
    </row>
    <row r="11197" spans="1:19" x14ac:dyDescent="0.3">
      <c r="A11197" t="s">
        <v>22348</v>
      </c>
      <c r="B11197" s="171" t="s">
        <v>22349</v>
      </c>
      <c r="C11197" s="171" t="s">
        <v>185</v>
      </c>
      <c r="D11197" s="171" t="s">
        <v>80</v>
      </c>
      <c r="E11197" s="11">
        <v>43800</v>
      </c>
      <c r="F11197">
        <v>8</v>
      </c>
      <c r="G11197">
        <v>7.5</v>
      </c>
      <c r="I11197">
        <v>20</v>
      </c>
      <c r="J11197">
        <v>46</v>
      </c>
      <c r="L11197">
        <v>43</v>
      </c>
      <c r="N11197">
        <v>20</v>
      </c>
      <c r="P11197">
        <v>3</v>
      </c>
      <c r="Q11197">
        <v>3</v>
      </c>
      <c r="S11197">
        <v>0</v>
      </c>
    </row>
    <row r="11198" spans="1:19" x14ac:dyDescent="0.3">
      <c r="A11198" t="s">
        <v>22350</v>
      </c>
      <c r="B11198" s="171" t="s">
        <v>22351</v>
      </c>
      <c r="C11198" s="171" t="s">
        <v>191</v>
      </c>
      <c r="D11198" s="171" t="s">
        <v>80</v>
      </c>
      <c r="E11198" s="11">
        <v>43800</v>
      </c>
      <c r="F11198">
        <v>15.5</v>
      </c>
      <c r="G11198">
        <v>15.5</v>
      </c>
      <c r="I11198">
        <v>102</v>
      </c>
      <c r="J11198">
        <v>131</v>
      </c>
      <c r="L11198">
        <v>131</v>
      </c>
      <c r="N11198">
        <v>78</v>
      </c>
      <c r="P11198">
        <v>16</v>
      </c>
      <c r="Q11198">
        <v>19</v>
      </c>
      <c r="S11198">
        <v>24</v>
      </c>
    </row>
    <row r="11199" spans="1:19" x14ac:dyDescent="0.3">
      <c r="A11199" t="s">
        <v>22352</v>
      </c>
      <c r="B11199" s="171" t="s">
        <v>22353</v>
      </c>
      <c r="C11199" s="171" t="s">
        <v>212</v>
      </c>
      <c r="D11199" s="171" t="s">
        <v>80</v>
      </c>
      <c r="E11199" s="11">
        <v>43800</v>
      </c>
      <c r="F11199">
        <v>0</v>
      </c>
      <c r="G11199">
        <v>0</v>
      </c>
      <c r="I11199">
        <v>0</v>
      </c>
      <c r="J11199">
        <v>0</v>
      </c>
      <c r="L11199">
        <v>0</v>
      </c>
      <c r="N11199">
        <v>0</v>
      </c>
      <c r="P11199">
        <v>0</v>
      </c>
      <c r="Q11199">
        <v>0</v>
      </c>
      <c r="S11199">
        <v>0</v>
      </c>
    </row>
    <row r="11200" spans="1:19" x14ac:dyDescent="0.3">
      <c r="A11200" t="s">
        <v>22354</v>
      </c>
      <c r="B11200" s="171" t="s">
        <v>22355</v>
      </c>
      <c r="C11200" s="171" t="s">
        <v>215</v>
      </c>
      <c r="D11200" s="171" t="s">
        <v>80</v>
      </c>
      <c r="E11200" s="11">
        <v>43800</v>
      </c>
      <c r="F11200">
        <v>0</v>
      </c>
      <c r="G11200">
        <v>0</v>
      </c>
      <c r="I11200">
        <v>0</v>
      </c>
      <c r="J11200">
        <v>0</v>
      </c>
      <c r="L11200">
        <v>0</v>
      </c>
      <c r="N11200">
        <v>0</v>
      </c>
      <c r="P11200">
        <v>0</v>
      </c>
      <c r="Q11200">
        <v>0</v>
      </c>
      <c r="S11200">
        <v>0</v>
      </c>
    </row>
    <row r="11201" spans="1:19" x14ac:dyDescent="0.3">
      <c r="A11201" t="s">
        <v>22356</v>
      </c>
      <c r="B11201" s="171" t="s">
        <v>22357</v>
      </c>
      <c r="C11201" s="171" t="s">
        <v>221</v>
      </c>
      <c r="D11201" s="171" t="s">
        <v>80</v>
      </c>
      <c r="E11201" s="11">
        <v>43800</v>
      </c>
      <c r="F11201">
        <v>0</v>
      </c>
      <c r="G11201">
        <v>0</v>
      </c>
      <c r="I11201">
        <v>0</v>
      </c>
      <c r="J11201">
        <v>0</v>
      </c>
      <c r="L11201">
        <v>0</v>
      </c>
      <c r="N11201">
        <v>0</v>
      </c>
      <c r="P11201">
        <v>0</v>
      </c>
      <c r="Q11201">
        <v>0</v>
      </c>
      <c r="S11201">
        <v>0</v>
      </c>
    </row>
    <row r="11202" spans="1:19" x14ac:dyDescent="0.3">
      <c r="A11202" t="s">
        <v>22358</v>
      </c>
      <c r="B11202" s="171" t="s">
        <v>22359</v>
      </c>
      <c r="C11202" s="171" t="s">
        <v>8233</v>
      </c>
      <c r="D11202" s="171" t="s">
        <v>80</v>
      </c>
      <c r="E11202" s="11">
        <v>43800</v>
      </c>
      <c r="F11202">
        <v>2.5</v>
      </c>
      <c r="G11202">
        <v>3</v>
      </c>
      <c r="I11202">
        <v>29</v>
      </c>
      <c r="J11202">
        <v>29</v>
      </c>
      <c r="L11202">
        <v>36</v>
      </c>
      <c r="N11202">
        <v>26</v>
      </c>
      <c r="P11202">
        <v>1</v>
      </c>
      <c r="Q11202">
        <v>1</v>
      </c>
      <c r="S11202">
        <v>3</v>
      </c>
    </row>
    <row r="11203" spans="1:19" x14ac:dyDescent="0.3">
      <c r="A11203" t="s">
        <v>22360</v>
      </c>
      <c r="B11203" s="171" t="s">
        <v>22361</v>
      </c>
      <c r="C11203" s="171" t="s">
        <v>233</v>
      </c>
      <c r="D11203" s="171" t="s">
        <v>80</v>
      </c>
      <c r="E11203" s="11">
        <v>43800</v>
      </c>
      <c r="F11203">
        <v>0</v>
      </c>
      <c r="G11203">
        <v>0</v>
      </c>
      <c r="I11203">
        <v>0</v>
      </c>
      <c r="J11203">
        <v>0</v>
      </c>
      <c r="L11203">
        <v>0</v>
      </c>
      <c r="N11203">
        <v>0</v>
      </c>
      <c r="P11203">
        <v>0</v>
      </c>
      <c r="Q11203">
        <v>0</v>
      </c>
      <c r="S11203">
        <v>0</v>
      </c>
    </row>
    <row r="11204" spans="1:19" x14ac:dyDescent="0.3">
      <c r="A11204" t="s">
        <v>22362</v>
      </c>
      <c r="B11204" s="171" t="s">
        <v>22363</v>
      </c>
      <c r="C11204" s="171" t="s">
        <v>107</v>
      </c>
      <c r="D11204" s="171" t="s">
        <v>80</v>
      </c>
      <c r="E11204" s="11">
        <v>43800</v>
      </c>
      <c r="F11204">
        <v>16.5</v>
      </c>
      <c r="G11204">
        <v>19</v>
      </c>
      <c r="I11204">
        <v>99</v>
      </c>
      <c r="J11204">
        <v>171</v>
      </c>
      <c r="L11204">
        <v>192</v>
      </c>
      <c r="N11204">
        <v>98</v>
      </c>
      <c r="P11204">
        <v>4</v>
      </c>
      <c r="Q11204">
        <v>6</v>
      </c>
      <c r="S11204">
        <v>1</v>
      </c>
    </row>
    <row r="11205" spans="1:19" x14ac:dyDescent="0.3">
      <c r="A11205" t="s">
        <v>22364</v>
      </c>
      <c r="B11205" s="171" t="s">
        <v>22365</v>
      </c>
      <c r="C11205" s="171" t="s">
        <v>107</v>
      </c>
      <c r="D11205" s="171" t="s">
        <v>15341</v>
      </c>
      <c r="E11205" s="11">
        <v>43800</v>
      </c>
      <c r="F11205">
        <v>3.5</v>
      </c>
      <c r="G11205">
        <v>3.5</v>
      </c>
      <c r="I11205">
        <v>8</v>
      </c>
      <c r="J11205">
        <v>19</v>
      </c>
      <c r="L11205">
        <v>19</v>
      </c>
      <c r="N11205">
        <v>7</v>
      </c>
      <c r="P11205">
        <v>0</v>
      </c>
      <c r="Q11205">
        <v>0</v>
      </c>
      <c r="S11205">
        <v>1</v>
      </c>
    </row>
    <row r="11206" spans="1:19" x14ac:dyDescent="0.3">
      <c r="A11206" t="s">
        <v>22366</v>
      </c>
      <c r="B11206" s="171" t="s">
        <v>22367</v>
      </c>
      <c r="C11206" s="171" t="s">
        <v>173</v>
      </c>
      <c r="D11206" s="171" t="s">
        <v>80</v>
      </c>
      <c r="E11206" s="11">
        <v>43800</v>
      </c>
      <c r="F11206">
        <v>3.5</v>
      </c>
      <c r="G11206">
        <v>3</v>
      </c>
      <c r="I11206">
        <v>10</v>
      </c>
      <c r="J11206">
        <v>21</v>
      </c>
      <c r="L11206">
        <v>18</v>
      </c>
      <c r="N11206">
        <v>10</v>
      </c>
      <c r="P11206">
        <v>0</v>
      </c>
      <c r="Q11206">
        <v>1</v>
      </c>
      <c r="S11206">
        <v>0</v>
      </c>
    </row>
    <row r="11207" spans="1:19" x14ac:dyDescent="0.3">
      <c r="A11207" t="s">
        <v>22368</v>
      </c>
      <c r="B11207" s="171" t="s">
        <v>22369</v>
      </c>
      <c r="C11207" s="171" t="s">
        <v>173</v>
      </c>
      <c r="D11207" s="171" t="s">
        <v>15341</v>
      </c>
      <c r="E11207" s="11">
        <v>43800</v>
      </c>
      <c r="F11207">
        <v>3.5</v>
      </c>
      <c r="G11207">
        <v>3.5</v>
      </c>
      <c r="I11207">
        <v>21</v>
      </c>
      <c r="J11207">
        <v>18</v>
      </c>
      <c r="L11207">
        <v>18</v>
      </c>
      <c r="N11207">
        <v>20</v>
      </c>
      <c r="P11207">
        <v>6</v>
      </c>
      <c r="Q11207">
        <v>7</v>
      </c>
      <c r="S11207">
        <v>1</v>
      </c>
    </row>
    <row r="11208" spans="1:19" x14ac:dyDescent="0.3">
      <c r="A11208" t="s">
        <v>22370</v>
      </c>
      <c r="B11208" s="171" t="s">
        <v>22371</v>
      </c>
      <c r="C11208" s="171" t="s">
        <v>200</v>
      </c>
      <c r="D11208" s="171" t="s">
        <v>80</v>
      </c>
      <c r="E11208" s="11">
        <v>43800</v>
      </c>
      <c r="F11208">
        <v>6.5</v>
      </c>
      <c r="G11208">
        <v>3</v>
      </c>
      <c r="I11208">
        <v>24</v>
      </c>
      <c r="J11208">
        <v>37</v>
      </c>
      <c r="L11208">
        <v>16</v>
      </c>
      <c r="N11208">
        <v>23</v>
      </c>
      <c r="P11208">
        <v>1</v>
      </c>
      <c r="Q11208">
        <v>1</v>
      </c>
      <c r="S11208">
        <v>1</v>
      </c>
    </row>
    <row r="11209" spans="1:19" x14ac:dyDescent="0.3">
      <c r="A11209" t="s">
        <v>22372</v>
      </c>
      <c r="B11209" s="171" t="s">
        <v>22373</v>
      </c>
      <c r="C11209" s="171" t="s">
        <v>200</v>
      </c>
      <c r="D11209" s="171" t="s">
        <v>15341</v>
      </c>
      <c r="E11209" s="11">
        <v>43800</v>
      </c>
      <c r="F11209">
        <v>0</v>
      </c>
      <c r="G11209">
        <v>0</v>
      </c>
      <c r="I11209">
        <v>0</v>
      </c>
      <c r="J11209">
        <v>0</v>
      </c>
      <c r="L11209">
        <v>0</v>
      </c>
      <c r="N11209">
        <v>0</v>
      </c>
      <c r="P11209">
        <v>0</v>
      </c>
      <c r="Q11209">
        <v>0</v>
      </c>
      <c r="S11209">
        <v>0</v>
      </c>
    </row>
    <row r="11210" spans="1:19" x14ac:dyDescent="0.3">
      <c r="A11210" t="s">
        <v>22374</v>
      </c>
      <c r="B11210" s="171" t="s">
        <v>22375</v>
      </c>
      <c r="C11210" s="171" t="s">
        <v>73</v>
      </c>
      <c r="D11210" s="171" t="s">
        <v>4</v>
      </c>
      <c r="E11210" s="11">
        <v>43800</v>
      </c>
      <c r="F11210">
        <v>0</v>
      </c>
      <c r="G11210">
        <v>0</v>
      </c>
      <c r="I11210">
        <v>0</v>
      </c>
      <c r="J11210">
        <v>0</v>
      </c>
      <c r="L11210">
        <v>0</v>
      </c>
      <c r="N11210">
        <v>0</v>
      </c>
      <c r="P11210">
        <v>0</v>
      </c>
      <c r="Q11210">
        <v>0</v>
      </c>
      <c r="S11210">
        <v>0</v>
      </c>
    </row>
    <row r="11211" spans="1:19" x14ac:dyDescent="0.3">
      <c r="A11211" t="s">
        <v>22376</v>
      </c>
      <c r="B11211" s="171" t="s">
        <v>22377</v>
      </c>
      <c r="C11211" s="171" t="s">
        <v>18229</v>
      </c>
      <c r="D11211" s="171" t="s">
        <v>4</v>
      </c>
      <c r="E11211" s="11">
        <v>43800</v>
      </c>
      <c r="F11211">
        <v>0</v>
      </c>
      <c r="G11211">
        <v>0</v>
      </c>
      <c r="I11211">
        <v>0</v>
      </c>
      <c r="J11211">
        <v>0</v>
      </c>
      <c r="L11211">
        <v>0</v>
      </c>
      <c r="N11211">
        <v>0</v>
      </c>
      <c r="P11211">
        <v>0</v>
      </c>
      <c r="Q11211">
        <v>0</v>
      </c>
      <c r="S11211">
        <v>0</v>
      </c>
    </row>
    <row r="11212" spans="1:19" x14ac:dyDescent="0.3">
      <c r="A11212" t="s">
        <v>22378</v>
      </c>
      <c r="B11212" s="171" t="s">
        <v>22379</v>
      </c>
      <c r="C11212" s="171" t="s">
        <v>107</v>
      </c>
      <c r="D11212" s="171" t="s">
        <v>4</v>
      </c>
      <c r="E11212" s="11">
        <v>43800</v>
      </c>
      <c r="F11212">
        <v>20</v>
      </c>
      <c r="G11212">
        <v>22.5</v>
      </c>
      <c r="I11212">
        <v>107</v>
      </c>
      <c r="J11212">
        <v>190</v>
      </c>
      <c r="L11212">
        <v>211</v>
      </c>
      <c r="N11212">
        <v>105</v>
      </c>
      <c r="P11212">
        <v>4</v>
      </c>
      <c r="Q11212">
        <v>6</v>
      </c>
      <c r="S11212">
        <v>2</v>
      </c>
    </row>
    <row r="11213" spans="1:19" x14ac:dyDescent="0.3">
      <c r="A11213" t="s">
        <v>22380</v>
      </c>
      <c r="B11213" s="171" t="s">
        <v>22381</v>
      </c>
      <c r="C11213" s="171" t="s">
        <v>9887</v>
      </c>
      <c r="D11213" s="171" t="s">
        <v>4</v>
      </c>
      <c r="E11213" s="11">
        <v>43800</v>
      </c>
      <c r="F11213">
        <v>0</v>
      </c>
      <c r="G11213">
        <v>0</v>
      </c>
      <c r="I11213">
        <v>0</v>
      </c>
      <c r="J11213">
        <v>0</v>
      </c>
      <c r="L11213">
        <v>0</v>
      </c>
      <c r="N11213">
        <v>0</v>
      </c>
      <c r="P11213">
        <v>0</v>
      </c>
      <c r="Q11213">
        <v>0</v>
      </c>
      <c r="S11213">
        <v>0</v>
      </c>
    </row>
    <row r="11214" spans="1:19" x14ac:dyDescent="0.3">
      <c r="A11214" t="s">
        <v>22382</v>
      </c>
      <c r="B11214" s="171" t="s">
        <v>22383</v>
      </c>
      <c r="C11214" s="171" t="s">
        <v>11260</v>
      </c>
      <c r="D11214" s="171" t="s">
        <v>4</v>
      </c>
      <c r="E11214" s="11">
        <v>43800</v>
      </c>
      <c r="F11214">
        <v>0</v>
      </c>
      <c r="G11214">
        <v>0</v>
      </c>
      <c r="I11214">
        <v>0</v>
      </c>
      <c r="J11214">
        <v>0</v>
      </c>
      <c r="L11214">
        <v>0</v>
      </c>
      <c r="N11214">
        <v>0</v>
      </c>
      <c r="P11214">
        <v>0</v>
      </c>
      <c r="Q11214">
        <v>0</v>
      </c>
      <c r="S11214">
        <v>0</v>
      </c>
    </row>
    <row r="11215" spans="1:19" x14ac:dyDescent="0.3">
      <c r="A11215" t="s">
        <v>22384</v>
      </c>
      <c r="B11215" s="171" t="s">
        <v>22385</v>
      </c>
      <c r="C11215" s="171" t="s">
        <v>122</v>
      </c>
      <c r="D11215" s="171" t="s">
        <v>4</v>
      </c>
      <c r="E11215" s="11">
        <v>43800</v>
      </c>
      <c r="F11215">
        <v>0</v>
      </c>
      <c r="G11215">
        <v>0</v>
      </c>
      <c r="I11215">
        <v>0</v>
      </c>
      <c r="J11215">
        <v>0</v>
      </c>
      <c r="L11215">
        <v>0</v>
      </c>
      <c r="N11215">
        <v>0</v>
      </c>
      <c r="P11215">
        <v>0</v>
      </c>
      <c r="Q11215">
        <v>0</v>
      </c>
      <c r="S11215">
        <v>0</v>
      </c>
    </row>
    <row r="11216" spans="1:19" x14ac:dyDescent="0.3">
      <c r="A11216" t="s">
        <v>22386</v>
      </c>
      <c r="B11216" s="171" t="s">
        <v>22387</v>
      </c>
      <c r="C11216" s="171" t="s">
        <v>125</v>
      </c>
      <c r="D11216" s="171" t="s">
        <v>4</v>
      </c>
      <c r="E11216" s="11">
        <v>43800</v>
      </c>
      <c r="F11216">
        <v>0</v>
      </c>
      <c r="G11216">
        <v>0</v>
      </c>
      <c r="I11216">
        <v>0</v>
      </c>
      <c r="J11216">
        <v>0</v>
      </c>
      <c r="L11216">
        <v>0</v>
      </c>
      <c r="N11216">
        <v>0</v>
      </c>
      <c r="P11216">
        <v>0</v>
      </c>
      <c r="Q11216">
        <v>0</v>
      </c>
      <c r="S11216">
        <v>0</v>
      </c>
    </row>
    <row r="11217" spans="1:19" x14ac:dyDescent="0.3">
      <c r="A11217" t="s">
        <v>22388</v>
      </c>
      <c r="B11217" s="171" t="s">
        <v>22389</v>
      </c>
      <c r="C11217" s="171" t="s">
        <v>14899</v>
      </c>
      <c r="D11217" s="171" t="s">
        <v>4</v>
      </c>
      <c r="E11217" s="11">
        <v>43800</v>
      </c>
      <c r="F11217">
        <v>0</v>
      </c>
      <c r="G11217">
        <v>0</v>
      </c>
      <c r="I11217">
        <v>0</v>
      </c>
      <c r="J11217">
        <v>0</v>
      </c>
      <c r="L11217">
        <v>0</v>
      </c>
      <c r="N11217">
        <v>0</v>
      </c>
      <c r="P11217">
        <v>0</v>
      </c>
      <c r="Q11217">
        <v>0</v>
      </c>
      <c r="S11217">
        <v>0</v>
      </c>
    </row>
    <row r="11218" spans="1:19" x14ac:dyDescent="0.3">
      <c r="A11218" t="s">
        <v>22390</v>
      </c>
      <c r="B11218" s="171" t="s">
        <v>22391</v>
      </c>
      <c r="C11218" s="171" t="s">
        <v>137</v>
      </c>
      <c r="D11218" s="171" t="s">
        <v>4</v>
      </c>
      <c r="E11218" s="11">
        <v>43800</v>
      </c>
      <c r="F11218">
        <v>6</v>
      </c>
      <c r="G11218">
        <v>5</v>
      </c>
      <c r="I11218">
        <v>0</v>
      </c>
      <c r="J11218">
        <v>66</v>
      </c>
      <c r="L11218">
        <v>55</v>
      </c>
      <c r="N11218">
        <v>0</v>
      </c>
      <c r="P11218">
        <v>0</v>
      </c>
      <c r="Q11218">
        <v>0</v>
      </c>
      <c r="S11218">
        <v>0</v>
      </c>
    </row>
    <row r="11219" spans="1:19" x14ac:dyDescent="0.3">
      <c r="A11219" t="s">
        <v>22392</v>
      </c>
      <c r="B11219" s="171" t="s">
        <v>22393</v>
      </c>
      <c r="C11219" s="171" t="s">
        <v>8615</v>
      </c>
      <c r="D11219" s="171" t="s">
        <v>4</v>
      </c>
      <c r="E11219" s="11">
        <v>43800</v>
      </c>
      <c r="F11219">
        <v>0</v>
      </c>
      <c r="G11219">
        <v>0</v>
      </c>
      <c r="I11219">
        <v>0</v>
      </c>
      <c r="J11219">
        <v>0</v>
      </c>
      <c r="L11219">
        <v>0</v>
      </c>
      <c r="N11219">
        <v>0</v>
      </c>
      <c r="P11219">
        <v>0</v>
      </c>
      <c r="Q11219">
        <v>0</v>
      </c>
      <c r="S11219">
        <v>0</v>
      </c>
    </row>
    <row r="11220" spans="1:19" x14ac:dyDescent="0.3">
      <c r="A11220" t="s">
        <v>22394</v>
      </c>
      <c r="B11220" s="171" t="s">
        <v>22395</v>
      </c>
      <c r="C11220" s="171" t="s">
        <v>146</v>
      </c>
      <c r="D11220" s="171" t="s">
        <v>4</v>
      </c>
      <c r="E11220" s="11">
        <v>43800</v>
      </c>
      <c r="F11220">
        <v>5.5</v>
      </c>
      <c r="G11220">
        <v>7</v>
      </c>
      <c r="I11220">
        <v>9</v>
      </c>
      <c r="J11220">
        <v>32</v>
      </c>
      <c r="L11220">
        <v>42</v>
      </c>
      <c r="N11220">
        <v>8</v>
      </c>
      <c r="P11220">
        <v>1</v>
      </c>
      <c r="Q11220">
        <v>1</v>
      </c>
      <c r="S11220">
        <v>1</v>
      </c>
    </row>
    <row r="11221" spans="1:19" x14ac:dyDescent="0.3">
      <c r="A11221" t="s">
        <v>22396</v>
      </c>
      <c r="B11221" s="171" t="s">
        <v>22397</v>
      </c>
      <c r="C11221" s="171" t="s">
        <v>161</v>
      </c>
      <c r="D11221" s="171" t="s">
        <v>4</v>
      </c>
      <c r="E11221" s="11">
        <v>43800</v>
      </c>
      <c r="F11221">
        <v>2.5</v>
      </c>
      <c r="G11221">
        <v>4</v>
      </c>
      <c r="I11221">
        <v>7</v>
      </c>
      <c r="J11221">
        <v>14</v>
      </c>
      <c r="L11221">
        <v>23</v>
      </c>
      <c r="N11221">
        <v>7</v>
      </c>
      <c r="P11221">
        <v>0</v>
      </c>
      <c r="Q11221">
        <v>0</v>
      </c>
      <c r="S11221">
        <v>0</v>
      </c>
    </row>
    <row r="11222" spans="1:19" x14ac:dyDescent="0.3">
      <c r="A11222" t="s">
        <v>22398</v>
      </c>
      <c r="B11222" s="171" t="s">
        <v>22399</v>
      </c>
      <c r="C11222" s="171" t="s">
        <v>18252</v>
      </c>
      <c r="D11222" s="171" t="s">
        <v>4</v>
      </c>
      <c r="E11222" s="11">
        <v>43800</v>
      </c>
      <c r="F11222">
        <v>3</v>
      </c>
      <c r="G11222">
        <v>3</v>
      </c>
      <c r="I11222">
        <v>6</v>
      </c>
      <c r="J11222">
        <v>12</v>
      </c>
      <c r="L11222">
        <v>15</v>
      </c>
      <c r="N11222">
        <v>3</v>
      </c>
      <c r="P11222">
        <v>0</v>
      </c>
      <c r="Q11222">
        <v>0</v>
      </c>
      <c r="S11222">
        <v>3</v>
      </c>
    </row>
    <row r="11223" spans="1:19" x14ac:dyDescent="0.3">
      <c r="A11223" t="s">
        <v>22400</v>
      </c>
      <c r="B11223" s="171" t="s">
        <v>22401</v>
      </c>
      <c r="C11223" s="171" t="s">
        <v>167</v>
      </c>
      <c r="D11223" s="171" t="s">
        <v>4</v>
      </c>
      <c r="E11223" s="11">
        <v>43800</v>
      </c>
      <c r="F11223">
        <v>3.5</v>
      </c>
      <c r="G11223">
        <v>6</v>
      </c>
      <c r="I11223">
        <v>1</v>
      </c>
      <c r="J11223">
        <v>30</v>
      </c>
      <c r="L11223">
        <v>55</v>
      </c>
      <c r="N11223">
        <v>0</v>
      </c>
      <c r="P11223">
        <v>0</v>
      </c>
      <c r="Q11223">
        <v>0</v>
      </c>
      <c r="S11223">
        <v>1</v>
      </c>
    </row>
    <row r="11224" spans="1:19" x14ac:dyDescent="0.3">
      <c r="A11224" t="s">
        <v>22402</v>
      </c>
      <c r="B11224" s="171" t="s">
        <v>22403</v>
      </c>
      <c r="C11224" s="171" t="s">
        <v>173</v>
      </c>
      <c r="D11224" s="171" t="s">
        <v>4</v>
      </c>
      <c r="E11224" s="11">
        <v>43800</v>
      </c>
      <c r="F11224">
        <v>7</v>
      </c>
      <c r="G11224">
        <v>6.5</v>
      </c>
      <c r="I11224">
        <v>31</v>
      </c>
      <c r="J11224">
        <v>39</v>
      </c>
      <c r="L11224">
        <v>36</v>
      </c>
      <c r="N11224">
        <v>30</v>
      </c>
      <c r="P11224">
        <v>6</v>
      </c>
      <c r="Q11224">
        <v>8</v>
      </c>
      <c r="S11224">
        <v>1</v>
      </c>
    </row>
    <row r="11225" spans="1:19" x14ac:dyDescent="0.3">
      <c r="A11225" t="s">
        <v>22404</v>
      </c>
      <c r="B11225" s="171" t="s">
        <v>22405</v>
      </c>
      <c r="C11225" s="171" t="s">
        <v>179</v>
      </c>
      <c r="D11225" s="171" t="s">
        <v>4</v>
      </c>
      <c r="E11225" s="11">
        <v>43800</v>
      </c>
      <c r="F11225">
        <v>11</v>
      </c>
      <c r="G11225">
        <v>14.5</v>
      </c>
      <c r="I11225">
        <v>175</v>
      </c>
      <c r="J11225">
        <v>112</v>
      </c>
      <c r="L11225">
        <v>143</v>
      </c>
      <c r="N11225">
        <v>141</v>
      </c>
      <c r="P11225">
        <v>0</v>
      </c>
      <c r="Q11225">
        <v>0</v>
      </c>
      <c r="S11225">
        <v>34</v>
      </c>
    </row>
    <row r="11226" spans="1:19" x14ac:dyDescent="0.3">
      <c r="A11226" t="s">
        <v>22406</v>
      </c>
      <c r="B11226" s="171" t="s">
        <v>22407</v>
      </c>
      <c r="C11226" s="171" t="s">
        <v>185</v>
      </c>
      <c r="D11226" s="171" t="s">
        <v>4</v>
      </c>
      <c r="E11226" s="11">
        <v>43800</v>
      </c>
      <c r="F11226">
        <v>8</v>
      </c>
      <c r="G11226">
        <v>7.5</v>
      </c>
      <c r="I11226">
        <v>20</v>
      </c>
      <c r="J11226">
        <v>46</v>
      </c>
      <c r="L11226">
        <v>43</v>
      </c>
      <c r="N11226">
        <v>20</v>
      </c>
      <c r="P11226">
        <v>3</v>
      </c>
      <c r="Q11226">
        <v>3</v>
      </c>
      <c r="S11226">
        <v>0</v>
      </c>
    </row>
    <row r="11227" spans="1:19" x14ac:dyDescent="0.3">
      <c r="A11227" t="s">
        <v>22408</v>
      </c>
      <c r="B11227" s="171" t="s">
        <v>22409</v>
      </c>
      <c r="C11227" s="171" t="s">
        <v>191</v>
      </c>
      <c r="D11227" s="171" t="s">
        <v>4</v>
      </c>
      <c r="E11227" s="11">
        <v>43800</v>
      </c>
      <c r="F11227">
        <v>15.5</v>
      </c>
      <c r="G11227">
        <v>15.5</v>
      </c>
      <c r="I11227">
        <v>102</v>
      </c>
      <c r="J11227">
        <v>131</v>
      </c>
      <c r="L11227">
        <v>131</v>
      </c>
      <c r="N11227">
        <v>78</v>
      </c>
      <c r="P11227">
        <v>16</v>
      </c>
      <c r="Q11227">
        <v>19</v>
      </c>
      <c r="S11227">
        <v>24</v>
      </c>
    </row>
    <row r="11228" spans="1:19" x14ac:dyDescent="0.3">
      <c r="A11228" t="s">
        <v>22410</v>
      </c>
      <c r="B11228" s="171" t="s">
        <v>22411</v>
      </c>
      <c r="C11228" s="171" t="s">
        <v>200</v>
      </c>
      <c r="D11228" s="171" t="s">
        <v>4</v>
      </c>
      <c r="E11228" s="11">
        <v>43800</v>
      </c>
      <c r="F11228">
        <v>6.5</v>
      </c>
      <c r="G11228">
        <v>3</v>
      </c>
      <c r="I11228">
        <v>24</v>
      </c>
      <c r="J11228">
        <v>37</v>
      </c>
      <c r="L11228">
        <v>16</v>
      </c>
      <c r="N11228">
        <v>23</v>
      </c>
      <c r="P11228">
        <v>1</v>
      </c>
      <c r="Q11228">
        <v>1</v>
      </c>
      <c r="S11228">
        <v>1</v>
      </c>
    </row>
    <row r="11229" spans="1:19" x14ac:dyDescent="0.3">
      <c r="A11229" t="s">
        <v>22412</v>
      </c>
      <c r="B11229" s="171" t="s">
        <v>22413</v>
      </c>
      <c r="C11229" s="171" t="s">
        <v>212</v>
      </c>
      <c r="D11229" s="171" t="s">
        <v>4</v>
      </c>
      <c r="E11229" s="11">
        <v>43800</v>
      </c>
      <c r="F11229">
        <v>0</v>
      </c>
      <c r="G11229">
        <v>0</v>
      </c>
      <c r="I11229">
        <v>0</v>
      </c>
      <c r="J11229">
        <v>0</v>
      </c>
      <c r="L11229">
        <v>0</v>
      </c>
      <c r="N11229">
        <v>0</v>
      </c>
      <c r="P11229">
        <v>0</v>
      </c>
      <c r="Q11229">
        <v>0</v>
      </c>
      <c r="S11229">
        <v>0</v>
      </c>
    </row>
    <row r="11230" spans="1:19" x14ac:dyDescent="0.3">
      <c r="A11230" t="s">
        <v>22414</v>
      </c>
      <c r="B11230" s="171" t="s">
        <v>22415</v>
      </c>
      <c r="C11230" s="171" t="s">
        <v>215</v>
      </c>
      <c r="D11230" s="171" t="s">
        <v>4</v>
      </c>
      <c r="E11230" s="11">
        <v>43800</v>
      </c>
      <c r="F11230">
        <v>0</v>
      </c>
      <c r="G11230">
        <v>0</v>
      </c>
      <c r="I11230">
        <v>0</v>
      </c>
      <c r="J11230">
        <v>0</v>
      </c>
      <c r="L11230">
        <v>0</v>
      </c>
      <c r="N11230">
        <v>0</v>
      </c>
      <c r="P11230">
        <v>0</v>
      </c>
      <c r="Q11230">
        <v>0</v>
      </c>
      <c r="S11230">
        <v>0</v>
      </c>
    </row>
    <row r="11231" spans="1:19" x14ac:dyDescent="0.3">
      <c r="A11231" t="s">
        <v>22416</v>
      </c>
      <c r="B11231" s="171" t="s">
        <v>22417</v>
      </c>
      <c r="C11231" s="171" t="s">
        <v>221</v>
      </c>
      <c r="D11231" s="171" t="s">
        <v>4</v>
      </c>
      <c r="E11231" s="11">
        <v>43800</v>
      </c>
      <c r="F11231">
        <v>0</v>
      </c>
      <c r="G11231">
        <v>0</v>
      </c>
      <c r="I11231">
        <v>0</v>
      </c>
      <c r="J11231">
        <v>0</v>
      </c>
      <c r="L11231">
        <v>0</v>
      </c>
      <c r="N11231">
        <v>0</v>
      </c>
      <c r="P11231">
        <v>0</v>
      </c>
      <c r="Q11231">
        <v>0</v>
      </c>
      <c r="S11231">
        <v>0</v>
      </c>
    </row>
    <row r="11232" spans="1:19" x14ac:dyDescent="0.3">
      <c r="A11232" t="s">
        <v>22418</v>
      </c>
      <c r="B11232" s="171" t="s">
        <v>22419</v>
      </c>
      <c r="C11232" s="171" t="s">
        <v>8233</v>
      </c>
      <c r="D11232" s="171" t="s">
        <v>4</v>
      </c>
      <c r="E11232" s="11">
        <v>43800</v>
      </c>
      <c r="F11232">
        <v>2.5</v>
      </c>
      <c r="G11232">
        <v>3</v>
      </c>
      <c r="I11232">
        <v>29</v>
      </c>
      <c r="J11232">
        <v>29</v>
      </c>
      <c r="L11232">
        <v>36</v>
      </c>
      <c r="N11232">
        <v>26</v>
      </c>
      <c r="P11232">
        <v>1</v>
      </c>
      <c r="Q11232">
        <v>1</v>
      </c>
      <c r="S11232">
        <v>3</v>
      </c>
    </row>
    <row r="11233" spans="1:19" x14ac:dyDescent="0.3">
      <c r="A11233" t="s">
        <v>22420</v>
      </c>
      <c r="B11233" s="171" t="s">
        <v>22421</v>
      </c>
      <c r="C11233" s="171" t="s">
        <v>233</v>
      </c>
      <c r="D11233" s="171" t="s">
        <v>4</v>
      </c>
      <c r="E11233" s="11">
        <v>43800</v>
      </c>
      <c r="F11233">
        <v>0</v>
      </c>
      <c r="G11233">
        <v>0</v>
      </c>
      <c r="I11233">
        <v>0</v>
      </c>
      <c r="J11233">
        <v>0</v>
      </c>
      <c r="L11233">
        <v>0</v>
      </c>
      <c r="N11233">
        <v>0</v>
      </c>
      <c r="P11233">
        <v>0</v>
      </c>
      <c r="Q11233">
        <v>0</v>
      </c>
      <c r="S11233">
        <v>0</v>
      </c>
    </row>
    <row r="11234" spans="1:19" x14ac:dyDescent="0.3">
      <c r="A11234" t="s">
        <v>22422</v>
      </c>
      <c r="B11234" s="171" t="s">
        <v>22423</v>
      </c>
      <c r="C11234" s="171" t="s">
        <v>79</v>
      </c>
      <c r="D11234" s="171" t="s">
        <v>80</v>
      </c>
      <c r="E11234" s="11">
        <v>43800</v>
      </c>
      <c r="F11234">
        <v>0</v>
      </c>
      <c r="G11234">
        <v>0</v>
      </c>
      <c r="I11234">
        <v>0</v>
      </c>
      <c r="J11234">
        <v>0</v>
      </c>
      <c r="L11234">
        <v>0</v>
      </c>
      <c r="N11234">
        <v>0</v>
      </c>
      <c r="P11234">
        <v>0</v>
      </c>
      <c r="Q11234">
        <v>0</v>
      </c>
      <c r="S11234">
        <v>0</v>
      </c>
    </row>
    <row r="11235" spans="1:19" x14ac:dyDescent="0.3">
      <c r="A11235" t="s">
        <v>22424</v>
      </c>
      <c r="B11235" s="171" t="s">
        <v>22425</v>
      </c>
      <c r="C11235" s="171" t="s">
        <v>79</v>
      </c>
      <c r="D11235" s="171" t="s">
        <v>4</v>
      </c>
      <c r="E11235" s="11">
        <v>43800</v>
      </c>
      <c r="F11235">
        <v>0</v>
      </c>
      <c r="G11235">
        <v>0</v>
      </c>
      <c r="I11235">
        <v>0</v>
      </c>
      <c r="J11235">
        <v>0</v>
      </c>
      <c r="L11235">
        <v>0</v>
      </c>
      <c r="N11235">
        <v>0</v>
      </c>
      <c r="P11235">
        <v>0</v>
      </c>
      <c r="Q11235">
        <v>0</v>
      </c>
      <c r="S11235">
        <v>0</v>
      </c>
    </row>
    <row r="11236" spans="1:19" x14ac:dyDescent="0.3">
      <c r="A11236" t="s">
        <v>22426</v>
      </c>
      <c r="B11236" s="171" t="s">
        <v>22427</v>
      </c>
      <c r="C11236" s="171" t="s">
        <v>83</v>
      </c>
      <c r="D11236" s="171" t="s">
        <v>80</v>
      </c>
      <c r="E11236" s="11">
        <v>43800</v>
      </c>
      <c r="F11236">
        <v>3.5</v>
      </c>
      <c r="G11236">
        <v>1.5</v>
      </c>
      <c r="I11236">
        <v>15</v>
      </c>
      <c r="J11236">
        <v>20</v>
      </c>
      <c r="L11236">
        <v>8</v>
      </c>
      <c r="N11236">
        <v>14</v>
      </c>
      <c r="P11236">
        <v>1</v>
      </c>
      <c r="Q11236">
        <v>1</v>
      </c>
      <c r="S11236">
        <v>1</v>
      </c>
    </row>
    <row r="11237" spans="1:19" x14ac:dyDescent="0.3">
      <c r="A11237" t="s">
        <v>22428</v>
      </c>
      <c r="B11237" s="171" t="s">
        <v>22429</v>
      </c>
      <c r="C11237" s="171" t="s">
        <v>83</v>
      </c>
      <c r="D11237" s="171" t="s">
        <v>15341</v>
      </c>
      <c r="E11237" s="11">
        <v>43800</v>
      </c>
      <c r="F11237">
        <v>3.5</v>
      </c>
      <c r="G11237">
        <v>3.5</v>
      </c>
      <c r="I11237">
        <v>15</v>
      </c>
      <c r="J11237">
        <v>19</v>
      </c>
      <c r="L11237">
        <v>18</v>
      </c>
      <c r="N11237">
        <v>14</v>
      </c>
      <c r="P11237">
        <v>2</v>
      </c>
      <c r="Q11237">
        <v>3</v>
      </c>
      <c r="S11237">
        <v>1</v>
      </c>
    </row>
    <row r="11238" spans="1:19" x14ac:dyDescent="0.3">
      <c r="A11238" t="s">
        <v>22430</v>
      </c>
      <c r="B11238" s="171" t="s">
        <v>22431</v>
      </c>
      <c r="C11238" s="171" t="s">
        <v>83</v>
      </c>
      <c r="D11238" s="171" t="s">
        <v>4</v>
      </c>
      <c r="E11238" s="11">
        <v>43800</v>
      </c>
      <c r="F11238">
        <v>7</v>
      </c>
      <c r="G11238">
        <v>5</v>
      </c>
      <c r="I11238">
        <v>30</v>
      </c>
      <c r="J11238">
        <v>39</v>
      </c>
      <c r="L11238">
        <v>26</v>
      </c>
      <c r="N11238">
        <v>28</v>
      </c>
      <c r="P11238">
        <v>3</v>
      </c>
      <c r="Q11238">
        <v>4</v>
      </c>
      <c r="S11238">
        <v>2</v>
      </c>
    </row>
    <row r="11239" spans="1:19" x14ac:dyDescent="0.3">
      <c r="A11239" t="s">
        <v>22432</v>
      </c>
      <c r="B11239" s="171" t="s">
        <v>22433</v>
      </c>
      <c r="C11239" s="171" t="s">
        <v>86</v>
      </c>
      <c r="D11239" s="171" t="s">
        <v>80</v>
      </c>
      <c r="E11239" s="11">
        <v>43800</v>
      </c>
      <c r="F11239">
        <v>8</v>
      </c>
      <c r="G11239">
        <v>10</v>
      </c>
      <c r="I11239">
        <v>37</v>
      </c>
      <c r="J11239">
        <v>48</v>
      </c>
      <c r="L11239">
        <v>60</v>
      </c>
      <c r="N11239">
        <v>26</v>
      </c>
      <c r="P11239">
        <v>4</v>
      </c>
      <c r="Q11239">
        <v>5</v>
      </c>
      <c r="S11239">
        <v>11</v>
      </c>
    </row>
    <row r="11240" spans="1:19" x14ac:dyDescent="0.3">
      <c r="A11240" t="s">
        <v>22434</v>
      </c>
      <c r="B11240" s="171" t="s">
        <v>22435</v>
      </c>
      <c r="C11240" s="171" t="s">
        <v>86</v>
      </c>
      <c r="D11240" s="171" t="s">
        <v>4</v>
      </c>
      <c r="E11240" s="11">
        <v>43800</v>
      </c>
      <c r="F11240">
        <v>8</v>
      </c>
      <c r="G11240">
        <v>10</v>
      </c>
      <c r="I11240">
        <v>37</v>
      </c>
      <c r="J11240">
        <v>48</v>
      </c>
      <c r="L11240">
        <v>60</v>
      </c>
      <c r="N11240">
        <v>26</v>
      </c>
      <c r="P11240">
        <v>4</v>
      </c>
      <c r="Q11240">
        <v>5</v>
      </c>
      <c r="S11240">
        <v>11</v>
      </c>
    </row>
    <row r="11241" spans="1:19" x14ac:dyDescent="0.3">
      <c r="A11241" t="s">
        <v>22436</v>
      </c>
      <c r="B11241" s="171" t="s">
        <v>22437</v>
      </c>
      <c r="C11241" s="171" t="s">
        <v>89</v>
      </c>
      <c r="D11241" s="171" t="s">
        <v>80</v>
      </c>
      <c r="E11241" s="11">
        <v>43800</v>
      </c>
      <c r="F11241">
        <v>5</v>
      </c>
      <c r="G11241">
        <v>6</v>
      </c>
      <c r="I11241">
        <v>15</v>
      </c>
      <c r="J11241">
        <v>22</v>
      </c>
      <c r="L11241">
        <v>30</v>
      </c>
      <c r="N11241">
        <v>11</v>
      </c>
      <c r="P11241">
        <v>0</v>
      </c>
      <c r="Q11241">
        <v>0</v>
      </c>
      <c r="S11241">
        <v>4</v>
      </c>
    </row>
    <row r="11242" spans="1:19" x14ac:dyDescent="0.3">
      <c r="A11242" t="s">
        <v>22438</v>
      </c>
      <c r="B11242" s="171" t="s">
        <v>22439</v>
      </c>
      <c r="C11242" s="171" t="s">
        <v>89</v>
      </c>
      <c r="D11242" s="171" t="s">
        <v>4</v>
      </c>
      <c r="E11242" s="11">
        <v>43800</v>
      </c>
      <c r="F11242">
        <v>5</v>
      </c>
      <c r="G11242">
        <v>6</v>
      </c>
      <c r="I11242">
        <v>15</v>
      </c>
      <c r="J11242">
        <v>22</v>
      </c>
      <c r="L11242">
        <v>30</v>
      </c>
      <c r="N11242">
        <v>11</v>
      </c>
      <c r="P11242">
        <v>0</v>
      </c>
      <c r="Q11242">
        <v>0</v>
      </c>
      <c r="S11242">
        <v>4</v>
      </c>
    </row>
    <row r="11243" spans="1:19" x14ac:dyDescent="0.3">
      <c r="A11243" t="s">
        <v>22440</v>
      </c>
      <c r="B11243" s="171" t="s">
        <v>22441</v>
      </c>
      <c r="C11243" s="171" t="s">
        <v>92</v>
      </c>
      <c r="D11243" s="171" t="s">
        <v>80</v>
      </c>
      <c r="E11243" s="11">
        <v>43800</v>
      </c>
      <c r="F11243">
        <v>0</v>
      </c>
      <c r="G11243">
        <v>0</v>
      </c>
      <c r="I11243">
        <v>0</v>
      </c>
      <c r="J11243">
        <v>0</v>
      </c>
      <c r="L11243">
        <v>0</v>
      </c>
      <c r="N11243">
        <v>0</v>
      </c>
      <c r="P11243">
        <v>0</v>
      </c>
      <c r="Q11243">
        <v>0</v>
      </c>
      <c r="S11243">
        <v>0</v>
      </c>
    </row>
    <row r="11244" spans="1:19" x14ac:dyDescent="0.3">
      <c r="A11244" t="s">
        <v>22442</v>
      </c>
      <c r="B11244" s="171" t="s">
        <v>22443</v>
      </c>
      <c r="C11244" s="171" t="s">
        <v>92</v>
      </c>
      <c r="D11244" s="171" t="s">
        <v>4</v>
      </c>
      <c r="E11244" s="11">
        <v>43800</v>
      </c>
      <c r="F11244">
        <v>0</v>
      </c>
      <c r="G11244">
        <v>0</v>
      </c>
      <c r="I11244">
        <v>0</v>
      </c>
      <c r="J11244">
        <v>0</v>
      </c>
      <c r="L11244">
        <v>0</v>
      </c>
      <c r="N11244">
        <v>0</v>
      </c>
      <c r="P11244">
        <v>0</v>
      </c>
      <c r="Q11244">
        <v>0</v>
      </c>
      <c r="S11244">
        <v>0</v>
      </c>
    </row>
    <row r="11245" spans="1:19" x14ac:dyDescent="0.3">
      <c r="A11245" t="s">
        <v>22444</v>
      </c>
      <c r="B11245" s="171" t="s">
        <v>22445</v>
      </c>
      <c r="C11245" s="171" t="s">
        <v>95</v>
      </c>
      <c r="D11245" s="171" t="s">
        <v>80</v>
      </c>
      <c r="E11245" s="11">
        <v>43800</v>
      </c>
      <c r="F11245">
        <v>6.5</v>
      </c>
      <c r="G11245">
        <v>4.5</v>
      </c>
      <c r="I11245">
        <v>19</v>
      </c>
      <c r="J11245">
        <v>38</v>
      </c>
      <c r="L11245">
        <v>26</v>
      </c>
      <c r="N11245">
        <v>19</v>
      </c>
      <c r="P11245">
        <v>0</v>
      </c>
      <c r="Q11245">
        <v>1</v>
      </c>
      <c r="S11245">
        <v>0</v>
      </c>
    </row>
    <row r="11246" spans="1:19" x14ac:dyDescent="0.3">
      <c r="A11246" t="s">
        <v>22446</v>
      </c>
      <c r="B11246" s="171" t="s">
        <v>22447</v>
      </c>
      <c r="C11246" s="171" t="s">
        <v>95</v>
      </c>
      <c r="D11246" s="171" t="s">
        <v>15341</v>
      </c>
      <c r="E11246" s="11">
        <v>43800</v>
      </c>
      <c r="F11246">
        <v>3.5</v>
      </c>
      <c r="G11246">
        <v>3.5</v>
      </c>
      <c r="I11246">
        <v>14</v>
      </c>
      <c r="J11246">
        <v>18</v>
      </c>
      <c r="L11246">
        <v>19</v>
      </c>
      <c r="N11246">
        <v>13</v>
      </c>
      <c r="P11246">
        <v>4</v>
      </c>
      <c r="Q11246">
        <v>4</v>
      </c>
      <c r="S11246">
        <v>1</v>
      </c>
    </row>
    <row r="11247" spans="1:19" x14ac:dyDescent="0.3">
      <c r="A11247" t="s">
        <v>22448</v>
      </c>
      <c r="B11247" s="171" t="s">
        <v>22449</v>
      </c>
      <c r="C11247" s="171" t="s">
        <v>95</v>
      </c>
      <c r="D11247" s="171" t="s">
        <v>4</v>
      </c>
      <c r="E11247" s="11">
        <v>43800</v>
      </c>
      <c r="F11247">
        <v>10</v>
      </c>
      <c r="G11247">
        <v>8</v>
      </c>
      <c r="I11247">
        <v>33</v>
      </c>
      <c r="J11247">
        <v>56</v>
      </c>
      <c r="L11247">
        <v>45</v>
      </c>
      <c r="N11247">
        <v>32</v>
      </c>
      <c r="P11247">
        <v>4</v>
      </c>
      <c r="Q11247">
        <v>5</v>
      </c>
      <c r="S11247">
        <v>1</v>
      </c>
    </row>
    <row r="11248" spans="1:19" x14ac:dyDescent="0.3">
      <c r="A11248" t="s">
        <v>22450</v>
      </c>
      <c r="B11248" s="171" t="s">
        <v>22451</v>
      </c>
      <c r="C11248" s="171" t="s">
        <v>19659</v>
      </c>
      <c r="D11248" s="171" t="s">
        <v>80</v>
      </c>
      <c r="E11248" s="11">
        <v>43800</v>
      </c>
      <c r="F11248">
        <v>0</v>
      </c>
      <c r="G11248">
        <v>0</v>
      </c>
      <c r="I11248">
        <v>0</v>
      </c>
      <c r="J11248">
        <v>0</v>
      </c>
      <c r="L11248">
        <v>0</v>
      </c>
      <c r="N11248">
        <v>0</v>
      </c>
      <c r="P11248">
        <v>0</v>
      </c>
      <c r="Q11248">
        <v>0</v>
      </c>
      <c r="S11248">
        <v>0</v>
      </c>
    </row>
    <row r="11249" spans="1:19" x14ac:dyDescent="0.3">
      <c r="A11249" t="s">
        <v>22452</v>
      </c>
      <c r="B11249" s="171" t="s">
        <v>22453</v>
      </c>
      <c r="C11249" s="171" t="s">
        <v>19659</v>
      </c>
      <c r="D11249" s="171" t="s">
        <v>4</v>
      </c>
      <c r="E11249" s="11">
        <v>43800</v>
      </c>
      <c r="F11249">
        <v>0</v>
      </c>
      <c r="G11249">
        <v>0</v>
      </c>
      <c r="I11249">
        <v>0</v>
      </c>
      <c r="J11249">
        <v>0</v>
      </c>
      <c r="L11249">
        <v>0</v>
      </c>
      <c r="N11249">
        <v>0</v>
      </c>
      <c r="P11249">
        <v>0</v>
      </c>
      <c r="Q11249">
        <v>0</v>
      </c>
      <c r="S11249">
        <v>0</v>
      </c>
    </row>
    <row r="11250" spans="1:19" x14ac:dyDescent="0.3">
      <c r="A11250" t="s">
        <v>22454</v>
      </c>
      <c r="B11250" s="171" t="s">
        <v>22455</v>
      </c>
      <c r="C11250" s="171" t="s">
        <v>98</v>
      </c>
      <c r="D11250" s="171" t="s">
        <v>80</v>
      </c>
      <c r="E11250" s="11">
        <v>43800</v>
      </c>
      <c r="F11250">
        <v>14</v>
      </c>
      <c r="G11250">
        <v>17.5</v>
      </c>
      <c r="I11250">
        <v>26</v>
      </c>
      <c r="J11250">
        <v>78</v>
      </c>
      <c r="L11250">
        <v>100</v>
      </c>
      <c r="N11250">
        <v>25</v>
      </c>
      <c r="P11250">
        <v>4</v>
      </c>
      <c r="Q11250">
        <v>4</v>
      </c>
      <c r="S11250">
        <v>1</v>
      </c>
    </row>
    <row r="11251" spans="1:19" x14ac:dyDescent="0.3">
      <c r="A11251" t="s">
        <v>22456</v>
      </c>
      <c r="B11251" s="171" t="s">
        <v>22457</v>
      </c>
      <c r="C11251" s="171" t="s">
        <v>98</v>
      </c>
      <c r="D11251" s="171" t="s">
        <v>4</v>
      </c>
      <c r="E11251" s="11">
        <v>43800</v>
      </c>
      <c r="F11251">
        <v>14</v>
      </c>
      <c r="G11251">
        <v>17.5</v>
      </c>
      <c r="I11251">
        <v>26</v>
      </c>
      <c r="J11251">
        <v>78</v>
      </c>
      <c r="L11251">
        <v>100</v>
      </c>
      <c r="N11251">
        <v>25</v>
      </c>
      <c r="P11251">
        <v>4</v>
      </c>
      <c r="Q11251">
        <v>4</v>
      </c>
      <c r="S11251">
        <v>1</v>
      </c>
    </row>
    <row r="11252" spans="1:19" x14ac:dyDescent="0.3">
      <c r="A11252" t="s">
        <v>22458</v>
      </c>
      <c r="B11252" s="171" t="s">
        <v>22459</v>
      </c>
      <c r="C11252" s="171" t="s">
        <v>101</v>
      </c>
      <c r="D11252" s="171" t="s">
        <v>80</v>
      </c>
      <c r="E11252" s="11">
        <v>43800</v>
      </c>
      <c r="F11252">
        <v>43.5</v>
      </c>
      <c r="G11252">
        <v>48.5</v>
      </c>
      <c r="I11252">
        <v>356</v>
      </c>
      <c r="J11252">
        <v>475</v>
      </c>
      <c r="L11252">
        <v>530</v>
      </c>
      <c r="N11252">
        <v>306</v>
      </c>
      <c r="P11252">
        <v>17</v>
      </c>
      <c r="Q11252">
        <v>21</v>
      </c>
      <c r="S11252">
        <v>50</v>
      </c>
    </row>
    <row r="11253" spans="1:19" x14ac:dyDescent="0.3">
      <c r="A11253" t="s">
        <v>22460</v>
      </c>
      <c r="B11253" s="171" t="s">
        <v>22461</v>
      </c>
      <c r="C11253" s="171" t="s">
        <v>101</v>
      </c>
      <c r="D11253" s="171" t="s">
        <v>4</v>
      </c>
      <c r="E11253" s="11">
        <v>43800</v>
      </c>
      <c r="F11253">
        <v>43.5</v>
      </c>
      <c r="G11253">
        <v>48.5</v>
      </c>
      <c r="I11253">
        <v>356</v>
      </c>
      <c r="J11253">
        <v>475</v>
      </c>
      <c r="L11253">
        <v>530</v>
      </c>
      <c r="N11253">
        <v>306</v>
      </c>
      <c r="P11253">
        <v>17</v>
      </c>
      <c r="Q11253">
        <v>21</v>
      </c>
      <c r="S11253">
        <v>50</v>
      </c>
    </row>
    <row r="11254" spans="1:19" x14ac:dyDescent="0.3">
      <c r="A11254" t="s">
        <v>22462</v>
      </c>
      <c r="B11254" s="171" t="s">
        <v>22463</v>
      </c>
      <c r="C11254" s="171" t="s">
        <v>6843</v>
      </c>
      <c r="D11254" s="171" t="s">
        <v>80</v>
      </c>
      <c r="E11254" s="11">
        <v>43800</v>
      </c>
      <c r="F11254">
        <v>3.5</v>
      </c>
      <c r="G11254">
        <v>2.5</v>
      </c>
      <c r="I11254">
        <v>14</v>
      </c>
      <c r="J11254">
        <v>20</v>
      </c>
      <c r="L11254">
        <v>15</v>
      </c>
      <c r="N11254">
        <v>13</v>
      </c>
      <c r="P11254">
        <v>0</v>
      </c>
      <c r="Q11254">
        <v>0</v>
      </c>
      <c r="S11254">
        <v>1</v>
      </c>
    </row>
    <row r="11255" spans="1:19" x14ac:dyDescent="0.3">
      <c r="A11255" t="s">
        <v>22464</v>
      </c>
      <c r="B11255" s="171" t="s">
        <v>22465</v>
      </c>
      <c r="C11255" s="171" t="s">
        <v>6843</v>
      </c>
      <c r="D11255" s="171" t="s">
        <v>4</v>
      </c>
      <c r="E11255" s="11">
        <v>43800</v>
      </c>
      <c r="F11255">
        <v>3.5</v>
      </c>
      <c r="G11255">
        <v>2.5</v>
      </c>
      <c r="I11255">
        <v>14</v>
      </c>
      <c r="J11255">
        <v>20</v>
      </c>
      <c r="L11255">
        <v>15</v>
      </c>
      <c r="N11255">
        <v>13</v>
      </c>
      <c r="P11255">
        <v>0</v>
      </c>
      <c r="Q11255">
        <v>0</v>
      </c>
      <c r="S11255">
        <v>1</v>
      </c>
    </row>
    <row r="11256" spans="1:19" x14ac:dyDescent="0.3">
      <c r="A11256" t="s">
        <v>22466</v>
      </c>
      <c r="B11256" s="171" t="s">
        <v>22467</v>
      </c>
      <c r="C11256" s="171" t="s">
        <v>12995</v>
      </c>
      <c r="D11256" s="171" t="s">
        <v>80</v>
      </c>
      <c r="E11256" s="11">
        <v>43800</v>
      </c>
      <c r="F11256">
        <v>84</v>
      </c>
      <c r="G11256">
        <v>90.5</v>
      </c>
      <c r="I11256">
        <v>482</v>
      </c>
      <c r="J11256">
        <v>701</v>
      </c>
      <c r="L11256">
        <v>769</v>
      </c>
      <c r="N11256">
        <v>414</v>
      </c>
      <c r="O11256" t="s">
        <v>16361</v>
      </c>
      <c r="P11256">
        <v>26</v>
      </c>
      <c r="Q11256">
        <v>32</v>
      </c>
      <c r="S11256">
        <v>68</v>
      </c>
    </row>
    <row r="11257" spans="1:19" x14ac:dyDescent="0.3">
      <c r="A11257" t="s">
        <v>22468</v>
      </c>
      <c r="B11257" s="171" t="s">
        <v>22469</v>
      </c>
      <c r="C11257" s="171" t="s">
        <v>15504</v>
      </c>
      <c r="D11257" s="171" t="s">
        <v>15341</v>
      </c>
      <c r="E11257" s="11">
        <v>43800</v>
      </c>
      <c r="F11257">
        <v>7</v>
      </c>
      <c r="G11257">
        <v>7</v>
      </c>
      <c r="I11257">
        <v>29</v>
      </c>
      <c r="J11257">
        <v>37</v>
      </c>
      <c r="L11257">
        <v>37</v>
      </c>
      <c r="N11257">
        <v>27</v>
      </c>
      <c r="O11257" t="s">
        <v>16361</v>
      </c>
      <c r="P11257">
        <v>6</v>
      </c>
      <c r="Q11257">
        <v>7</v>
      </c>
      <c r="S11257">
        <v>2</v>
      </c>
    </row>
    <row r="11258" spans="1:19" x14ac:dyDescent="0.3">
      <c r="A11258" t="s">
        <v>22470</v>
      </c>
      <c r="B11258" s="171" t="s">
        <v>22471</v>
      </c>
      <c r="C11258" s="171" t="s">
        <v>15511</v>
      </c>
      <c r="D11258" s="171" t="s">
        <v>80</v>
      </c>
      <c r="E11258" s="11">
        <v>43800</v>
      </c>
      <c r="F11258">
        <v>24</v>
      </c>
      <c r="G11258">
        <v>23.5</v>
      </c>
      <c r="I11258">
        <v>60</v>
      </c>
      <c r="J11258">
        <v>136</v>
      </c>
      <c r="L11258">
        <v>134</v>
      </c>
      <c r="N11258">
        <v>58</v>
      </c>
      <c r="P11258">
        <v>5</v>
      </c>
      <c r="Q11258">
        <v>6</v>
      </c>
      <c r="S11258">
        <v>2</v>
      </c>
    </row>
    <row r="11259" spans="1:19" x14ac:dyDescent="0.3">
      <c r="A11259" t="s">
        <v>22472</v>
      </c>
      <c r="B11259" s="171" t="s">
        <v>22473</v>
      </c>
      <c r="C11259" s="171" t="s">
        <v>15511</v>
      </c>
      <c r="D11259" s="171" t="s">
        <v>15341</v>
      </c>
      <c r="E11259" s="11">
        <v>43800</v>
      </c>
      <c r="F11259">
        <v>7</v>
      </c>
      <c r="G11259">
        <v>7</v>
      </c>
      <c r="I11259">
        <v>29</v>
      </c>
      <c r="J11259">
        <v>37</v>
      </c>
      <c r="L11259">
        <v>37</v>
      </c>
      <c r="N11259">
        <v>27</v>
      </c>
      <c r="P11259">
        <v>6</v>
      </c>
      <c r="Q11259">
        <v>7</v>
      </c>
      <c r="S11259">
        <v>2</v>
      </c>
    </row>
    <row r="11260" spans="1:19" x14ac:dyDescent="0.3">
      <c r="A11260" t="s">
        <v>22474</v>
      </c>
      <c r="B11260" s="171" t="s">
        <v>22475</v>
      </c>
      <c r="C11260" s="171" t="s">
        <v>15511</v>
      </c>
      <c r="D11260" s="171" t="s">
        <v>4</v>
      </c>
      <c r="E11260" s="11">
        <v>43800</v>
      </c>
      <c r="F11260">
        <v>31</v>
      </c>
      <c r="G11260">
        <v>30.5</v>
      </c>
      <c r="I11260">
        <v>89</v>
      </c>
      <c r="J11260">
        <v>173</v>
      </c>
      <c r="L11260">
        <v>171</v>
      </c>
      <c r="N11260">
        <v>85</v>
      </c>
      <c r="P11260">
        <v>11</v>
      </c>
      <c r="Q11260">
        <v>13</v>
      </c>
      <c r="S11260">
        <v>4</v>
      </c>
    </row>
    <row r="11261" spans="1:19" x14ac:dyDescent="0.3">
      <c r="A11261" t="s">
        <v>22476</v>
      </c>
      <c r="B11261" s="171" t="s">
        <v>22477</v>
      </c>
      <c r="C11261" s="171" t="s">
        <v>104</v>
      </c>
      <c r="D11261" s="171" t="s">
        <v>4</v>
      </c>
      <c r="E11261" s="11">
        <v>43800</v>
      </c>
      <c r="F11261">
        <v>91</v>
      </c>
      <c r="G11261">
        <v>97.5</v>
      </c>
      <c r="I11261">
        <v>511</v>
      </c>
      <c r="J11261">
        <v>738</v>
      </c>
      <c r="L11261">
        <v>806</v>
      </c>
      <c r="N11261">
        <v>441</v>
      </c>
      <c r="P11261">
        <v>32</v>
      </c>
      <c r="Q11261">
        <v>39</v>
      </c>
      <c r="S11261">
        <v>70</v>
      </c>
    </row>
    <row r="11262" spans="1:19" x14ac:dyDescent="0.3">
      <c r="A11262" t="s">
        <v>22478</v>
      </c>
      <c r="B11262" s="171" t="s">
        <v>22479</v>
      </c>
      <c r="C11262" s="171" t="s">
        <v>119</v>
      </c>
      <c r="D11262" s="171" t="s">
        <v>80</v>
      </c>
      <c r="E11262" s="11">
        <v>43831</v>
      </c>
      <c r="F11262">
        <v>0</v>
      </c>
      <c r="G11262">
        <v>0</v>
      </c>
      <c r="I11262">
        <v>0</v>
      </c>
      <c r="J11262">
        <v>0</v>
      </c>
      <c r="L11262">
        <v>0</v>
      </c>
      <c r="N11262">
        <v>0</v>
      </c>
      <c r="P11262">
        <v>0</v>
      </c>
      <c r="Q11262">
        <v>0</v>
      </c>
      <c r="S11262">
        <v>0</v>
      </c>
    </row>
    <row r="11263" spans="1:19" x14ac:dyDescent="0.3">
      <c r="A11263" t="s">
        <v>22480</v>
      </c>
      <c r="B11263" s="171" t="s">
        <v>22481</v>
      </c>
      <c r="C11263" s="171" t="s">
        <v>143</v>
      </c>
      <c r="D11263" s="171" t="s">
        <v>80</v>
      </c>
      <c r="E11263" s="11">
        <v>43831</v>
      </c>
      <c r="F11263">
        <v>0</v>
      </c>
      <c r="G11263">
        <v>0</v>
      </c>
      <c r="I11263">
        <v>0</v>
      </c>
      <c r="J11263">
        <v>0</v>
      </c>
      <c r="L11263">
        <v>0</v>
      </c>
      <c r="N11263">
        <v>0</v>
      </c>
      <c r="P11263">
        <v>0</v>
      </c>
      <c r="Q11263">
        <v>0</v>
      </c>
      <c r="S11263">
        <v>0</v>
      </c>
    </row>
    <row r="11264" spans="1:19" x14ac:dyDescent="0.3">
      <c r="A11264" t="s">
        <v>22482</v>
      </c>
      <c r="B11264" s="171" t="s">
        <v>22483</v>
      </c>
      <c r="C11264" s="171" t="s">
        <v>158</v>
      </c>
      <c r="D11264" s="171" t="s">
        <v>80</v>
      </c>
      <c r="E11264" s="11">
        <v>43831</v>
      </c>
      <c r="F11264">
        <v>0</v>
      </c>
      <c r="G11264">
        <v>0</v>
      </c>
      <c r="I11264">
        <v>0</v>
      </c>
      <c r="J11264">
        <v>0</v>
      </c>
      <c r="L11264">
        <v>0</v>
      </c>
      <c r="N11264">
        <v>0</v>
      </c>
      <c r="P11264">
        <v>0</v>
      </c>
      <c r="Q11264">
        <v>0</v>
      </c>
      <c r="S11264">
        <v>0</v>
      </c>
    </row>
    <row r="11265" spans="1:19" x14ac:dyDescent="0.3">
      <c r="A11265" t="s">
        <v>22484</v>
      </c>
      <c r="B11265" s="171" t="s">
        <v>22485</v>
      </c>
      <c r="C11265" s="171" t="s">
        <v>209</v>
      </c>
      <c r="D11265" s="171" t="s">
        <v>80</v>
      </c>
      <c r="E11265" s="11">
        <v>43831</v>
      </c>
      <c r="F11265">
        <v>0</v>
      </c>
      <c r="G11265">
        <v>0</v>
      </c>
      <c r="I11265">
        <v>0</v>
      </c>
      <c r="J11265">
        <v>0</v>
      </c>
      <c r="L11265">
        <v>0</v>
      </c>
      <c r="N11265">
        <v>0</v>
      </c>
      <c r="P11265">
        <v>0</v>
      </c>
      <c r="Q11265">
        <v>0</v>
      </c>
      <c r="S11265">
        <v>0</v>
      </c>
    </row>
    <row r="11266" spans="1:19" x14ac:dyDescent="0.3">
      <c r="A11266" t="s">
        <v>22486</v>
      </c>
      <c r="B11266" s="171" t="s">
        <v>22487</v>
      </c>
      <c r="C11266" s="171" t="s">
        <v>76</v>
      </c>
      <c r="D11266" s="171" t="s">
        <v>80</v>
      </c>
      <c r="E11266" s="11">
        <v>43831</v>
      </c>
      <c r="F11266">
        <v>0</v>
      </c>
      <c r="G11266">
        <v>0</v>
      </c>
      <c r="I11266">
        <v>0</v>
      </c>
      <c r="J11266">
        <v>0</v>
      </c>
      <c r="L11266">
        <v>0</v>
      </c>
      <c r="N11266">
        <v>0</v>
      </c>
      <c r="P11266">
        <v>0</v>
      </c>
      <c r="Q11266">
        <v>0</v>
      </c>
      <c r="S11266">
        <v>0</v>
      </c>
    </row>
    <row r="11267" spans="1:19" x14ac:dyDescent="0.3">
      <c r="A11267" t="s">
        <v>22488</v>
      </c>
      <c r="B11267" s="171" t="s">
        <v>22489</v>
      </c>
      <c r="C11267" s="171" t="s">
        <v>15347</v>
      </c>
      <c r="D11267" s="171" t="s">
        <v>80</v>
      </c>
      <c r="E11267" s="11">
        <v>43831</v>
      </c>
      <c r="F11267">
        <v>0</v>
      </c>
      <c r="G11267">
        <v>0</v>
      </c>
      <c r="I11267">
        <v>0</v>
      </c>
      <c r="J11267">
        <v>0</v>
      </c>
      <c r="L11267">
        <v>0</v>
      </c>
      <c r="N11267">
        <v>0</v>
      </c>
      <c r="P11267">
        <v>0</v>
      </c>
      <c r="Q11267">
        <v>0</v>
      </c>
      <c r="S11267">
        <v>0</v>
      </c>
    </row>
    <row r="11268" spans="1:19" x14ac:dyDescent="0.3">
      <c r="A11268" t="s">
        <v>22490</v>
      </c>
      <c r="B11268" s="171" t="s">
        <v>22491</v>
      </c>
      <c r="C11268" s="171" t="s">
        <v>203</v>
      </c>
      <c r="D11268" s="171" t="s">
        <v>80</v>
      </c>
      <c r="E11268" s="11">
        <v>43831</v>
      </c>
      <c r="F11268">
        <v>3.5</v>
      </c>
      <c r="G11268">
        <v>1.5</v>
      </c>
      <c r="I11268">
        <v>13</v>
      </c>
      <c r="J11268">
        <v>20</v>
      </c>
      <c r="L11268">
        <v>8</v>
      </c>
      <c r="N11268">
        <v>13</v>
      </c>
      <c r="P11268">
        <v>2</v>
      </c>
      <c r="Q11268">
        <v>2</v>
      </c>
      <c r="S11268">
        <v>0</v>
      </c>
    </row>
    <row r="11269" spans="1:19" x14ac:dyDescent="0.3">
      <c r="A11269" t="s">
        <v>22492</v>
      </c>
      <c r="B11269" s="171" t="s">
        <v>22493</v>
      </c>
      <c r="C11269" s="171" t="s">
        <v>15340</v>
      </c>
      <c r="D11269" s="171" t="s">
        <v>15341</v>
      </c>
      <c r="E11269" s="11">
        <v>43831</v>
      </c>
      <c r="F11269">
        <v>1.5</v>
      </c>
      <c r="G11269">
        <v>1.5</v>
      </c>
      <c r="I11269">
        <v>4</v>
      </c>
      <c r="J11269">
        <v>8</v>
      </c>
      <c r="L11269">
        <v>8</v>
      </c>
      <c r="N11269">
        <v>4</v>
      </c>
      <c r="P11269">
        <v>0</v>
      </c>
      <c r="Q11269">
        <v>0</v>
      </c>
      <c r="S11269">
        <v>0</v>
      </c>
    </row>
    <row r="11270" spans="1:19" x14ac:dyDescent="0.3">
      <c r="A11270" t="s">
        <v>22494</v>
      </c>
      <c r="B11270" s="171" t="s">
        <v>22495</v>
      </c>
      <c r="C11270" s="171" t="s">
        <v>15344</v>
      </c>
      <c r="D11270" s="171" t="s">
        <v>15341</v>
      </c>
      <c r="E11270" s="11">
        <v>43831</v>
      </c>
      <c r="F11270">
        <v>0</v>
      </c>
      <c r="G11270">
        <v>0</v>
      </c>
      <c r="I11270">
        <v>0</v>
      </c>
      <c r="J11270">
        <v>0</v>
      </c>
      <c r="L11270">
        <v>0</v>
      </c>
      <c r="N11270">
        <v>0</v>
      </c>
      <c r="P11270">
        <v>0</v>
      </c>
      <c r="Q11270">
        <v>0</v>
      </c>
      <c r="S11270">
        <v>0</v>
      </c>
    </row>
    <row r="11271" spans="1:19" x14ac:dyDescent="0.3">
      <c r="A11271" t="s">
        <v>22496</v>
      </c>
      <c r="B11271" s="171" t="s">
        <v>22497</v>
      </c>
      <c r="C11271" s="171" t="s">
        <v>15347</v>
      </c>
      <c r="D11271" s="171" t="s">
        <v>15341</v>
      </c>
      <c r="E11271" s="11">
        <v>43831</v>
      </c>
      <c r="F11271">
        <v>2</v>
      </c>
      <c r="G11271">
        <v>2</v>
      </c>
      <c r="I11271">
        <v>12</v>
      </c>
      <c r="J11271">
        <v>11</v>
      </c>
      <c r="L11271">
        <v>10</v>
      </c>
      <c r="N11271">
        <v>11</v>
      </c>
      <c r="P11271">
        <v>0</v>
      </c>
      <c r="Q11271">
        <v>0</v>
      </c>
      <c r="S11271">
        <v>1</v>
      </c>
    </row>
    <row r="11272" spans="1:19" x14ac:dyDescent="0.3">
      <c r="A11272" t="s">
        <v>22498</v>
      </c>
      <c r="B11272" s="171" t="s">
        <v>22499</v>
      </c>
      <c r="C11272" s="171" t="s">
        <v>203</v>
      </c>
      <c r="D11272" s="171" t="s">
        <v>15341</v>
      </c>
      <c r="E11272" s="11">
        <v>43831</v>
      </c>
      <c r="F11272">
        <v>0</v>
      </c>
      <c r="G11272">
        <v>0</v>
      </c>
      <c r="I11272">
        <v>0</v>
      </c>
      <c r="J11272">
        <v>0</v>
      </c>
      <c r="L11272">
        <v>0</v>
      </c>
      <c r="N11272">
        <v>0</v>
      </c>
      <c r="P11272">
        <v>0</v>
      </c>
      <c r="Q11272">
        <v>0</v>
      </c>
      <c r="S11272">
        <v>0</v>
      </c>
    </row>
    <row r="11273" spans="1:19" x14ac:dyDescent="0.3">
      <c r="A11273" t="s">
        <v>22500</v>
      </c>
      <c r="B11273" s="171" t="s">
        <v>22501</v>
      </c>
      <c r="C11273" s="171" t="s">
        <v>18126</v>
      </c>
      <c r="D11273" s="171" t="s">
        <v>80</v>
      </c>
      <c r="E11273" s="11">
        <v>43831</v>
      </c>
      <c r="F11273">
        <v>0</v>
      </c>
      <c r="G11273">
        <v>0</v>
      </c>
      <c r="I11273">
        <v>0</v>
      </c>
      <c r="J11273">
        <v>0</v>
      </c>
      <c r="L11273">
        <v>0</v>
      </c>
      <c r="N11273">
        <v>0</v>
      </c>
      <c r="P11273">
        <v>0</v>
      </c>
      <c r="Q11273">
        <v>0</v>
      </c>
      <c r="S11273">
        <v>0</v>
      </c>
    </row>
    <row r="11274" spans="1:19" x14ac:dyDescent="0.3">
      <c r="A11274" t="s">
        <v>22502</v>
      </c>
      <c r="B11274" s="171" t="s">
        <v>22503</v>
      </c>
      <c r="C11274" s="171" t="s">
        <v>128</v>
      </c>
      <c r="D11274" s="171" t="s">
        <v>80</v>
      </c>
      <c r="E11274" s="11">
        <v>43831</v>
      </c>
      <c r="F11274">
        <v>0</v>
      </c>
      <c r="G11274">
        <v>0</v>
      </c>
      <c r="I11274">
        <v>0</v>
      </c>
      <c r="J11274">
        <v>0</v>
      </c>
      <c r="L11274">
        <v>0</v>
      </c>
      <c r="N11274">
        <v>0</v>
      </c>
      <c r="P11274">
        <v>0</v>
      </c>
      <c r="Q11274">
        <v>0</v>
      </c>
      <c r="S11274">
        <v>0</v>
      </c>
    </row>
    <row r="11275" spans="1:19" x14ac:dyDescent="0.3">
      <c r="A11275" t="s">
        <v>22504</v>
      </c>
      <c r="B11275" s="171" t="s">
        <v>22505</v>
      </c>
      <c r="C11275" s="171" t="s">
        <v>14824</v>
      </c>
      <c r="D11275" s="171" t="s">
        <v>80</v>
      </c>
      <c r="E11275" s="11">
        <v>43831</v>
      </c>
      <c r="F11275">
        <v>0</v>
      </c>
      <c r="G11275">
        <v>0</v>
      </c>
      <c r="I11275">
        <v>0</v>
      </c>
      <c r="J11275">
        <v>0</v>
      </c>
      <c r="L11275">
        <v>0</v>
      </c>
      <c r="N11275">
        <v>0</v>
      </c>
      <c r="P11275">
        <v>0</v>
      </c>
      <c r="Q11275">
        <v>0</v>
      </c>
      <c r="S11275">
        <v>0</v>
      </c>
    </row>
    <row r="11276" spans="1:19" x14ac:dyDescent="0.3">
      <c r="A11276" t="s">
        <v>22506</v>
      </c>
      <c r="B11276" s="171" t="s">
        <v>22507</v>
      </c>
      <c r="C11276" s="171" t="s">
        <v>152</v>
      </c>
      <c r="D11276" s="171" t="s">
        <v>80</v>
      </c>
      <c r="E11276" s="11">
        <v>43831</v>
      </c>
      <c r="F11276">
        <v>0</v>
      </c>
      <c r="G11276">
        <v>0</v>
      </c>
      <c r="I11276">
        <v>0</v>
      </c>
      <c r="J11276">
        <v>0</v>
      </c>
      <c r="L11276">
        <v>0</v>
      </c>
      <c r="N11276">
        <v>0</v>
      </c>
      <c r="P11276">
        <v>0</v>
      </c>
      <c r="Q11276">
        <v>0</v>
      </c>
      <c r="S11276">
        <v>0</v>
      </c>
    </row>
    <row r="11277" spans="1:19" x14ac:dyDescent="0.3">
      <c r="A11277" t="s">
        <v>22508</v>
      </c>
      <c r="B11277" s="171" t="s">
        <v>22509</v>
      </c>
      <c r="C11277" s="171" t="s">
        <v>194</v>
      </c>
      <c r="D11277" s="171" t="s">
        <v>80</v>
      </c>
      <c r="E11277" s="11">
        <v>43831</v>
      </c>
      <c r="F11277">
        <v>5</v>
      </c>
      <c r="G11277">
        <v>6</v>
      </c>
      <c r="I11277">
        <v>37</v>
      </c>
      <c r="J11277">
        <v>30</v>
      </c>
      <c r="L11277">
        <v>36</v>
      </c>
      <c r="N11277">
        <v>20</v>
      </c>
      <c r="O11277">
        <v>1.1499999999999999</v>
      </c>
      <c r="P11277">
        <v>9</v>
      </c>
      <c r="Q11277">
        <v>11</v>
      </c>
      <c r="S11277">
        <v>17</v>
      </c>
    </row>
    <row r="11278" spans="1:19" x14ac:dyDescent="0.3">
      <c r="A11278" t="s">
        <v>22510</v>
      </c>
      <c r="B11278" s="171" t="s">
        <v>22511</v>
      </c>
      <c r="C11278" s="171" t="s">
        <v>18137</v>
      </c>
      <c r="D11278" s="171" t="s">
        <v>80</v>
      </c>
      <c r="E11278" s="11">
        <v>43831</v>
      </c>
      <c r="F11278">
        <v>3</v>
      </c>
      <c r="G11278">
        <v>3</v>
      </c>
      <c r="I11278">
        <v>8</v>
      </c>
      <c r="J11278">
        <v>12</v>
      </c>
      <c r="L11278">
        <v>15</v>
      </c>
      <c r="N11278">
        <v>5</v>
      </c>
      <c r="P11278">
        <v>1</v>
      </c>
      <c r="Q11278">
        <v>2</v>
      </c>
      <c r="S11278">
        <v>3</v>
      </c>
    </row>
    <row r="11279" spans="1:19" x14ac:dyDescent="0.3">
      <c r="A11279" t="s">
        <v>22512</v>
      </c>
      <c r="B11279" s="171" t="s">
        <v>22513</v>
      </c>
      <c r="C11279" s="171" t="s">
        <v>18140</v>
      </c>
      <c r="D11279" s="171" t="s">
        <v>80</v>
      </c>
      <c r="E11279" s="11">
        <v>43831</v>
      </c>
      <c r="F11279">
        <v>2</v>
      </c>
      <c r="G11279">
        <v>3</v>
      </c>
      <c r="I11279">
        <v>9</v>
      </c>
      <c r="J11279">
        <v>10</v>
      </c>
      <c r="L11279">
        <v>15</v>
      </c>
      <c r="N11279">
        <v>9</v>
      </c>
      <c r="P11279">
        <v>0</v>
      </c>
      <c r="Q11279">
        <v>0</v>
      </c>
      <c r="S11279">
        <v>0</v>
      </c>
    </row>
    <row r="11280" spans="1:19" x14ac:dyDescent="0.3">
      <c r="A11280" t="s">
        <v>22514</v>
      </c>
      <c r="B11280" s="171" t="s">
        <v>22515</v>
      </c>
      <c r="C11280" s="171" t="s">
        <v>236</v>
      </c>
      <c r="D11280" s="171" t="s">
        <v>80</v>
      </c>
      <c r="E11280" s="11">
        <v>43831</v>
      </c>
      <c r="F11280">
        <v>0</v>
      </c>
      <c r="G11280">
        <v>0</v>
      </c>
      <c r="I11280">
        <v>0</v>
      </c>
      <c r="J11280">
        <v>0</v>
      </c>
      <c r="L11280">
        <v>0</v>
      </c>
      <c r="N11280">
        <v>0</v>
      </c>
      <c r="P11280">
        <v>0</v>
      </c>
      <c r="Q11280">
        <v>0</v>
      </c>
      <c r="S11280">
        <v>0</v>
      </c>
    </row>
    <row r="11281" spans="1:19" x14ac:dyDescent="0.3">
      <c r="A11281" t="s">
        <v>22516</v>
      </c>
      <c r="B11281" s="171" t="s">
        <v>22517</v>
      </c>
      <c r="C11281" s="171" t="s">
        <v>239</v>
      </c>
      <c r="D11281" s="171" t="s">
        <v>80</v>
      </c>
      <c r="E11281" s="11">
        <v>43831</v>
      </c>
      <c r="F11281">
        <v>0</v>
      </c>
      <c r="G11281">
        <v>0</v>
      </c>
      <c r="I11281">
        <v>0</v>
      </c>
      <c r="J11281">
        <v>0</v>
      </c>
      <c r="L11281">
        <v>0</v>
      </c>
      <c r="N11281">
        <v>0</v>
      </c>
      <c r="P11281">
        <v>0</v>
      </c>
      <c r="Q11281">
        <v>0</v>
      </c>
      <c r="S11281">
        <v>0</v>
      </c>
    </row>
    <row r="11282" spans="1:19" x14ac:dyDescent="0.3">
      <c r="A11282" t="s">
        <v>22518</v>
      </c>
      <c r="B11282" s="171" t="s">
        <v>22519</v>
      </c>
      <c r="C11282" s="171" t="s">
        <v>176</v>
      </c>
      <c r="D11282" s="171" t="s">
        <v>80</v>
      </c>
      <c r="E11282" s="11">
        <v>43831</v>
      </c>
      <c r="F11282">
        <v>3.5</v>
      </c>
      <c r="G11282">
        <v>3</v>
      </c>
      <c r="I11282">
        <v>9</v>
      </c>
      <c r="J11282">
        <v>21</v>
      </c>
      <c r="L11282">
        <v>18</v>
      </c>
      <c r="N11282">
        <v>9</v>
      </c>
      <c r="P11282">
        <v>1</v>
      </c>
      <c r="Q11282">
        <v>1</v>
      </c>
      <c r="S11282">
        <v>0</v>
      </c>
    </row>
    <row r="11283" spans="1:19" x14ac:dyDescent="0.3">
      <c r="A11283" t="s">
        <v>22520</v>
      </c>
      <c r="B11283" s="171" t="s">
        <v>22521</v>
      </c>
      <c r="C11283" s="171" t="s">
        <v>206</v>
      </c>
      <c r="D11283" s="171" t="s">
        <v>80</v>
      </c>
      <c r="E11283" s="11">
        <v>43831</v>
      </c>
      <c r="F11283">
        <v>3</v>
      </c>
      <c r="G11283">
        <v>1.5</v>
      </c>
      <c r="I11283">
        <v>10</v>
      </c>
      <c r="J11283">
        <v>17</v>
      </c>
      <c r="L11283">
        <v>8</v>
      </c>
      <c r="N11283">
        <v>7</v>
      </c>
      <c r="P11283">
        <v>0</v>
      </c>
      <c r="Q11283">
        <v>0</v>
      </c>
      <c r="S11283">
        <v>3</v>
      </c>
    </row>
    <row r="11284" spans="1:19" x14ac:dyDescent="0.3">
      <c r="A11284" t="s">
        <v>22522</v>
      </c>
      <c r="B11284" s="171" t="s">
        <v>22523</v>
      </c>
      <c r="C11284" s="171" t="s">
        <v>176</v>
      </c>
      <c r="D11284" s="171" t="s">
        <v>15341</v>
      </c>
      <c r="E11284" s="11">
        <v>43831</v>
      </c>
      <c r="F11284">
        <v>1.5</v>
      </c>
      <c r="G11284">
        <v>1.5</v>
      </c>
      <c r="I11284">
        <v>8</v>
      </c>
      <c r="J11284">
        <v>7</v>
      </c>
      <c r="L11284">
        <v>8</v>
      </c>
      <c r="N11284">
        <v>8</v>
      </c>
      <c r="P11284">
        <v>1</v>
      </c>
      <c r="Q11284">
        <v>2</v>
      </c>
      <c r="S11284">
        <v>0</v>
      </c>
    </row>
    <row r="11285" spans="1:19" x14ac:dyDescent="0.3">
      <c r="A11285" t="s">
        <v>22524</v>
      </c>
      <c r="B11285" s="171" t="s">
        <v>22525</v>
      </c>
      <c r="C11285" s="171" t="s">
        <v>206</v>
      </c>
      <c r="D11285" s="171" t="s">
        <v>15341</v>
      </c>
      <c r="E11285" s="11">
        <v>43831</v>
      </c>
      <c r="F11285">
        <v>0</v>
      </c>
      <c r="G11285">
        <v>0</v>
      </c>
      <c r="I11285">
        <v>0</v>
      </c>
      <c r="J11285">
        <v>0</v>
      </c>
      <c r="L11285">
        <v>0</v>
      </c>
      <c r="N11285">
        <v>0</v>
      </c>
      <c r="P11285">
        <v>0</v>
      </c>
      <c r="Q11285">
        <v>0</v>
      </c>
      <c r="S11285">
        <v>0</v>
      </c>
    </row>
    <row r="11286" spans="1:19" x14ac:dyDescent="0.3">
      <c r="A11286" t="s">
        <v>22526</v>
      </c>
      <c r="B11286" s="171" t="s">
        <v>22527</v>
      </c>
      <c r="C11286" s="171" t="s">
        <v>16544</v>
      </c>
      <c r="D11286" s="171" t="s">
        <v>15341</v>
      </c>
      <c r="E11286" s="11">
        <v>43831</v>
      </c>
      <c r="F11286">
        <v>2</v>
      </c>
      <c r="G11286">
        <v>2</v>
      </c>
      <c r="I11286">
        <v>4</v>
      </c>
      <c r="J11286">
        <v>11</v>
      </c>
      <c r="L11286">
        <v>11</v>
      </c>
      <c r="N11286">
        <v>3</v>
      </c>
      <c r="P11286">
        <v>1</v>
      </c>
      <c r="Q11286">
        <v>1</v>
      </c>
      <c r="S11286">
        <v>1</v>
      </c>
    </row>
    <row r="11287" spans="1:19" x14ac:dyDescent="0.3">
      <c r="A11287" t="s">
        <v>22528</v>
      </c>
      <c r="B11287" s="171" t="s">
        <v>22529</v>
      </c>
      <c r="C11287" s="171" t="s">
        <v>113</v>
      </c>
      <c r="D11287" s="171" t="s">
        <v>80</v>
      </c>
      <c r="E11287" s="11">
        <v>43831</v>
      </c>
      <c r="F11287">
        <v>2</v>
      </c>
      <c r="G11287">
        <v>3.5</v>
      </c>
      <c r="I11287">
        <v>6</v>
      </c>
      <c r="J11287">
        <v>10</v>
      </c>
      <c r="L11287">
        <v>20</v>
      </c>
      <c r="N11287">
        <v>3</v>
      </c>
      <c r="P11287">
        <v>0</v>
      </c>
      <c r="Q11287">
        <v>0</v>
      </c>
      <c r="S11287">
        <v>3</v>
      </c>
    </row>
    <row r="11288" spans="1:19" x14ac:dyDescent="0.3">
      <c r="A11288" t="s">
        <v>22530</v>
      </c>
      <c r="B11288" s="171" t="s">
        <v>22531</v>
      </c>
      <c r="C11288" s="171" t="s">
        <v>131</v>
      </c>
      <c r="D11288" s="171" t="s">
        <v>80</v>
      </c>
      <c r="E11288" s="11">
        <v>43831</v>
      </c>
      <c r="F11288">
        <v>0</v>
      </c>
      <c r="G11288">
        <v>0</v>
      </c>
      <c r="I11288">
        <v>0</v>
      </c>
      <c r="J11288">
        <v>0</v>
      </c>
      <c r="L11288">
        <v>0</v>
      </c>
      <c r="N11288">
        <v>0</v>
      </c>
      <c r="P11288">
        <v>0</v>
      </c>
      <c r="Q11288">
        <v>0</v>
      </c>
      <c r="S11288">
        <v>0</v>
      </c>
    </row>
    <row r="11289" spans="1:19" x14ac:dyDescent="0.3">
      <c r="A11289" t="s">
        <v>22532</v>
      </c>
      <c r="B11289" s="171" t="s">
        <v>22533</v>
      </c>
      <c r="C11289" s="171" t="s">
        <v>14843</v>
      </c>
      <c r="D11289" s="171" t="s">
        <v>80</v>
      </c>
      <c r="E11289" s="11">
        <v>43831</v>
      </c>
      <c r="F11289">
        <v>0</v>
      </c>
      <c r="G11289">
        <v>0</v>
      </c>
      <c r="I11289">
        <v>0</v>
      </c>
      <c r="J11289">
        <v>0</v>
      </c>
      <c r="L11289">
        <v>0</v>
      </c>
      <c r="N11289">
        <v>0</v>
      </c>
      <c r="P11289">
        <v>0</v>
      </c>
      <c r="Q11289">
        <v>0</v>
      </c>
      <c r="S11289">
        <v>0</v>
      </c>
    </row>
    <row r="11290" spans="1:19" x14ac:dyDescent="0.3">
      <c r="A11290" t="s">
        <v>22534</v>
      </c>
      <c r="B11290" s="171" t="s">
        <v>22535</v>
      </c>
      <c r="C11290" s="171" t="s">
        <v>155</v>
      </c>
      <c r="D11290" s="171" t="s">
        <v>80</v>
      </c>
      <c r="E11290" s="11">
        <v>43831</v>
      </c>
      <c r="F11290">
        <v>3</v>
      </c>
      <c r="G11290">
        <v>1.5</v>
      </c>
      <c r="I11290">
        <v>4</v>
      </c>
      <c r="J11290">
        <v>17</v>
      </c>
      <c r="L11290">
        <v>9</v>
      </c>
      <c r="N11290">
        <v>0</v>
      </c>
      <c r="P11290">
        <v>0</v>
      </c>
      <c r="Q11290">
        <v>0</v>
      </c>
      <c r="S11290">
        <v>4</v>
      </c>
    </row>
    <row r="11291" spans="1:19" x14ac:dyDescent="0.3">
      <c r="A11291" t="s">
        <v>22536</v>
      </c>
      <c r="B11291" s="171" t="s">
        <v>22537</v>
      </c>
      <c r="C11291" s="171" t="s">
        <v>16232</v>
      </c>
      <c r="D11291" s="171" t="s">
        <v>80</v>
      </c>
      <c r="E11291" s="11">
        <v>43831</v>
      </c>
      <c r="F11291">
        <v>2.5</v>
      </c>
      <c r="G11291">
        <v>4</v>
      </c>
      <c r="I11291">
        <v>8</v>
      </c>
      <c r="J11291">
        <v>14</v>
      </c>
      <c r="L11291">
        <v>23</v>
      </c>
      <c r="N11291">
        <v>6</v>
      </c>
      <c r="P11291">
        <v>0</v>
      </c>
      <c r="Q11291">
        <v>1</v>
      </c>
      <c r="S11291">
        <v>2</v>
      </c>
    </row>
    <row r="11292" spans="1:19" x14ac:dyDescent="0.3">
      <c r="A11292" t="s">
        <v>22538</v>
      </c>
      <c r="B11292" s="171" t="s">
        <v>22539</v>
      </c>
      <c r="C11292" s="171" t="s">
        <v>16557</v>
      </c>
      <c r="D11292" s="171" t="s">
        <v>80</v>
      </c>
      <c r="E11292" s="11">
        <v>43831</v>
      </c>
      <c r="F11292">
        <v>1.5</v>
      </c>
      <c r="G11292">
        <v>2</v>
      </c>
      <c r="I11292">
        <v>1</v>
      </c>
      <c r="J11292">
        <v>8</v>
      </c>
      <c r="L11292">
        <v>11</v>
      </c>
      <c r="N11292">
        <v>1</v>
      </c>
      <c r="P11292">
        <v>0</v>
      </c>
      <c r="Q11292">
        <v>0</v>
      </c>
      <c r="S11292">
        <v>0</v>
      </c>
    </row>
    <row r="11293" spans="1:19" x14ac:dyDescent="0.3">
      <c r="A11293" t="s">
        <v>22540</v>
      </c>
      <c r="B11293" s="171" t="s">
        <v>22541</v>
      </c>
      <c r="C11293" s="171" t="s">
        <v>188</v>
      </c>
      <c r="D11293" s="171" t="s">
        <v>80</v>
      </c>
      <c r="E11293" s="11">
        <v>43831</v>
      </c>
      <c r="F11293">
        <v>6.5</v>
      </c>
      <c r="G11293">
        <v>6.5</v>
      </c>
      <c r="I11293">
        <v>15</v>
      </c>
      <c r="J11293">
        <v>38</v>
      </c>
      <c r="L11293">
        <v>37</v>
      </c>
      <c r="N11293">
        <v>15</v>
      </c>
      <c r="P11293">
        <v>0</v>
      </c>
      <c r="Q11293">
        <v>0</v>
      </c>
      <c r="S11293">
        <v>0</v>
      </c>
    </row>
    <row r="11294" spans="1:19" x14ac:dyDescent="0.3">
      <c r="A11294" t="s">
        <v>22542</v>
      </c>
      <c r="B11294" s="171" t="s">
        <v>22543</v>
      </c>
      <c r="C11294" s="171" t="s">
        <v>227</v>
      </c>
      <c r="D11294" s="171" t="s">
        <v>80</v>
      </c>
      <c r="E11294" s="11">
        <v>43831</v>
      </c>
      <c r="F11294">
        <v>0</v>
      </c>
      <c r="G11294">
        <v>0</v>
      </c>
      <c r="I11294">
        <v>0</v>
      </c>
      <c r="J11294">
        <v>0</v>
      </c>
      <c r="L11294">
        <v>0</v>
      </c>
      <c r="N11294">
        <v>0</v>
      </c>
      <c r="P11294">
        <v>0</v>
      </c>
      <c r="Q11294">
        <v>0</v>
      </c>
      <c r="S11294">
        <v>0</v>
      </c>
    </row>
    <row r="11295" spans="1:19" x14ac:dyDescent="0.3">
      <c r="A11295" t="s">
        <v>22544</v>
      </c>
      <c r="B11295" s="171" t="s">
        <v>22545</v>
      </c>
      <c r="C11295" s="171" t="s">
        <v>116</v>
      </c>
      <c r="D11295" s="171" t="s">
        <v>80</v>
      </c>
      <c r="E11295" s="11">
        <v>43831</v>
      </c>
      <c r="F11295">
        <v>14</v>
      </c>
      <c r="G11295">
        <v>15.5</v>
      </c>
      <c r="I11295">
        <v>93</v>
      </c>
      <c r="J11295">
        <v>154</v>
      </c>
      <c r="L11295">
        <v>172</v>
      </c>
      <c r="N11295">
        <v>93</v>
      </c>
      <c r="P11295">
        <v>1</v>
      </c>
      <c r="Q11295">
        <v>2</v>
      </c>
      <c r="S11295">
        <v>0</v>
      </c>
    </row>
    <row r="11296" spans="1:19" x14ac:dyDescent="0.3">
      <c r="A11296" t="s">
        <v>22546</v>
      </c>
      <c r="B11296" s="171" t="s">
        <v>22547</v>
      </c>
      <c r="C11296" s="171" t="s">
        <v>9862</v>
      </c>
      <c r="D11296" s="171" t="s">
        <v>80</v>
      </c>
      <c r="E11296" s="11">
        <v>43831</v>
      </c>
      <c r="F11296">
        <v>0</v>
      </c>
      <c r="G11296">
        <v>0</v>
      </c>
      <c r="I11296">
        <v>0</v>
      </c>
      <c r="J11296">
        <v>0</v>
      </c>
      <c r="L11296">
        <v>0</v>
      </c>
      <c r="N11296">
        <v>0</v>
      </c>
      <c r="P11296">
        <v>0</v>
      </c>
      <c r="Q11296">
        <v>0</v>
      </c>
      <c r="S11296">
        <v>0</v>
      </c>
    </row>
    <row r="11297" spans="1:19" x14ac:dyDescent="0.3">
      <c r="A11297" t="s">
        <v>22548</v>
      </c>
      <c r="B11297" s="171" t="s">
        <v>22549</v>
      </c>
      <c r="C11297" s="171" t="s">
        <v>140</v>
      </c>
      <c r="D11297" s="171" t="s">
        <v>80</v>
      </c>
      <c r="E11297" s="11">
        <v>43831</v>
      </c>
      <c r="F11297">
        <v>0</v>
      </c>
      <c r="G11297">
        <v>0</v>
      </c>
      <c r="I11297">
        <v>0</v>
      </c>
      <c r="J11297">
        <v>0</v>
      </c>
      <c r="L11297">
        <v>0</v>
      </c>
      <c r="N11297">
        <v>0</v>
      </c>
      <c r="P11297">
        <v>0</v>
      </c>
      <c r="Q11297">
        <v>0</v>
      </c>
      <c r="S11297">
        <v>0</v>
      </c>
    </row>
    <row r="11298" spans="1:19" x14ac:dyDescent="0.3">
      <c r="A11298" t="s">
        <v>22550</v>
      </c>
      <c r="B11298" s="171" t="s">
        <v>22551</v>
      </c>
      <c r="C11298" s="171" t="s">
        <v>8590</v>
      </c>
      <c r="D11298" s="171" t="s">
        <v>80</v>
      </c>
      <c r="E11298" s="11">
        <v>43831</v>
      </c>
      <c r="F11298">
        <v>0</v>
      </c>
      <c r="G11298">
        <v>0</v>
      </c>
      <c r="I11298">
        <v>0</v>
      </c>
      <c r="J11298">
        <v>0</v>
      </c>
      <c r="L11298">
        <v>0</v>
      </c>
      <c r="N11298">
        <v>0</v>
      </c>
      <c r="P11298">
        <v>0</v>
      </c>
      <c r="Q11298">
        <v>0</v>
      </c>
      <c r="S11298">
        <v>0</v>
      </c>
    </row>
    <row r="11299" spans="1:19" x14ac:dyDescent="0.3">
      <c r="A11299" t="s">
        <v>22552</v>
      </c>
      <c r="B11299" s="171" t="s">
        <v>22553</v>
      </c>
      <c r="C11299" s="171" t="s">
        <v>170</v>
      </c>
      <c r="D11299" s="171" t="s">
        <v>80</v>
      </c>
      <c r="E11299" s="11">
        <v>43831</v>
      </c>
      <c r="F11299">
        <v>2</v>
      </c>
      <c r="G11299">
        <v>4</v>
      </c>
      <c r="I11299">
        <v>2</v>
      </c>
      <c r="J11299">
        <v>22</v>
      </c>
      <c r="L11299">
        <v>44</v>
      </c>
      <c r="N11299">
        <v>0</v>
      </c>
      <c r="P11299">
        <v>0</v>
      </c>
      <c r="Q11299">
        <v>0</v>
      </c>
      <c r="S11299">
        <v>2</v>
      </c>
    </row>
    <row r="11300" spans="1:19" x14ac:dyDescent="0.3">
      <c r="A11300" t="s">
        <v>22554</v>
      </c>
      <c r="B11300" s="171" t="s">
        <v>22555</v>
      </c>
      <c r="C11300" s="171" t="s">
        <v>182</v>
      </c>
      <c r="D11300" s="171" t="s">
        <v>80</v>
      </c>
      <c r="E11300" s="11">
        <v>43831</v>
      </c>
      <c r="F11300">
        <v>9</v>
      </c>
      <c r="G11300">
        <v>11.5</v>
      </c>
      <c r="I11300">
        <v>175</v>
      </c>
      <c r="J11300">
        <v>102</v>
      </c>
      <c r="L11300">
        <v>128</v>
      </c>
      <c r="N11300">
        <v>164</v>
      </c>
      <c r="P11300">
        <v>0</v>
      </c>
      <c r="Q11300">
        <v>1</v>
      </c>
      <c r="S11300">
        <v>11</v>
      </c>
    </row>
    <row r="11301" spans="1:19" x14ac:dyDescent="0.3">
      <c r="A11301" t="s">
        <v>22556</v>
      </c>
      <c r="B11301" s="171" t="s">
        <v>22557</v>
      </c>
      <c r="C11301" s="171" t="s">
        <v>197</v>
      </c>
      <c r="D11301" s="171" t="s">
        <v>80</v>
      </c>
      <c r="E11301" s="11">
        <v>43831</v>
      </c>
      <c r="F11301">
        <v>9</v>
      </c>
      <c r="G11301">
        <v>9.5</v>
      </c>
      <c r="I11301">
        <v>63</v>
      </c>
      <c r="J11301">
        <v>90</v>
      </c>
      <c r="L11301">
        <v>95</v>
      </c>
      <c r="N11301">
        <v>46</v>
      </c>
      <c r="P11301">
        <v>13</v>
      </c>
      <c r="Q11301">
        <v>17</v>
      </c>
      <c r="S11301">
        <v>17</v>
      </c>
    </row>
    <row r="11302" spans="1:19" x14ac:dyDescent="0.3">
      <c r="A11302" t="s">
        <v>22558</v>
      </c>
      <c r="B11302" s="171" t="s">
        <v>22559</v>
      </c>
      <c r="C11302" s="171" t="s">
        <v>218</v>
      </c>
      <c r="D11302" s="171" t="s">
        <v>80</v>
      </c>
      <c r="E11302" s="11">
        <v>43831</v>
      </c>
      <c r="F11302">
        <v>0</v>
      </c>
      <c r="G11302">
        <v>0</v>
      </c>
      <c r="I11302">
        <v>0</v>
      </c>
      <c r="J11302">
        <v>0</v>
      </c>
      <c r="L11302">
        <v>0</v>
      </c>
      <c r="N11302">
        <v>0</v>
      </c>
      <c r="P11302">
        <v>0</v>
      </c>
      <c r="Q11302">
        <v>0</v>
      </c>
      <c r="S11302">
        <v>0</v>
      </c>
    </row>
    <row r="11303" spans="1:19" x14ac:dyDescent="0.3">
      <c r="A11303" t="s">
        <v>22560</v>
      </c>
      <c r="B11303" s="171" t="s">
        <v>22561</v>
      </c>
      <c r="C11303" s="171" t="s">
        <v>230</v>
      </c>
      <c r="D11303" s="171" t="s">
        <v>80</v>
      </c>
      <c r="E11303" s="11">
        <v>43831</v>
      </c>
      <c r="F11303">
        <v>0</v>
      </c>
      <c r="G11303">
        <v>0</v>
      </c>
      <c r="I11303">
        <v>0</v>
      </c>
      <c r="J11303">
        <v>0</v>
      </c>
      <c r="L11303">
        <v>0</v>
      </c>
      <c r="N11303">
        <v>0</v>
      </c>
      <c r="P11303">
        <v>0</v>
      </c>
      <c r="Q11303">
        <v>0</v>
      </c>
      <c r="S11303">
        <v>0</v>
      </c>
    </row>
    <row r="11304" spans="1:19" x14ac:dyDescent="0.3">
      <c r="A11304" t="s">
        <v>22562</v>
      </c>
      <c r="B11304" s="171" t="s">
        <v>22563</v>
      </c>
      <c r="C11304" s="171" t="s">
        <v>8193</v>
      </c>
      <c r="D11304" s="171" t="s">
        <v>80</v>
      </c>
      <c r="E11304" s="11">
        <v>43831</v>
      </c>
      <c r="F11304">
        <v>2.5</v>
      </c>
      <c r="G11304">
        <v>3</v>
      </c>
      <c r="I11304">
        <v>26</v>
      </c>
      <c r="J11304">
        <v>29</v>
      </c>
      <c r="L11304">
        <v>36</v>
      </c>
      <c r="N11304">
        <v>26</v>
      </c>
      <c r="P11304">
        <v>1</v>
      </c>
      <c r="Q11304">
        <v>3</v>
      </c>
      <c r="S11304">
        <v>0</v>
      </c>
    </row>
    <row r="11305" spans="1:19" x14ac:dyDescent="0.3">
      <c r="A11305" t="s">
        <v>22564</v>
      </c>
      <c r="B11305" s="171" t="s">
        <v>22565</v>
      </c>
      <c r="C11305" s="171" t="s">
        <v>10522</v>
      </c>
      <c r="D11305" s="171" t="s">
        <v>80</v>
      </c>
      <c r="E11305" s="11">
        <v>43831</v>
      </c>
      <c r="F11305">
        <v>0</v>
      </c>
      <c r="G11305">
        <v>0</v>
      </c>
      <c r="I11305">
        <v>0</v>
      </c>
      <c r="J11305">
        <v>0</v>
      </c>
      <c r="L11305">
        <v>0</v>
      </c>
      <c r="N11305">
        <v>0</v>
      </c>
      <c r="P11305">
        <v>0</v>
      </c>
      <c r="Q11305">
        <v>0</v>
      </c>
      <c r="S11305">
        <v>0</v>
      </c>
    </row>
    <row r="11306" spans="1:19" x14ac:dyDescent="0.3">
      <c r="A11306" t="s">
        <v>22566</v>
      </c>
      <c r="B11306" s="171" t="s">
        <v>22567</v>
      </c>
      <c r="C11306" s="171" t="s">
        <v>10525</v>
      </c>
      <c r="D11306" s="171" t="s">
        <v>80</v>
      </c>
      <c r="E11306" s="11">
        <v>43831</v>
      </c>
      <c r="F11306">
        <v>0</v>
      </c>
      <c r="G11306">
        <v>0</v>
      </c>
      <c r="I11306">
        <v>0</v>
      </c>
      <c r="J11306">
        <v>0</v>
      </c>
      <c r="L11306">
        <v>0</v>
      </c>
      <c r="N11306">
        <v>0</v>
      </c>
      <c r="P11306">
        <v>0</v>
      </c>
      <c r="Q11306">
        <v>0</v>
      </c>
      <c r="S11306">
        <v>0</v>
      </c>
    </row>
    <row r="11307" spans="1:19" x14ac:dyDescent="0.3">
      <c r="A11307" t="s">
        <v>22568</v>
      </c>
      <c r="B11307" s="171" t="s">
        <v>22569</v>
      </c>
      <c r="C11307" s="171" t="s">
        <v>10528</v>
      </c>
      <c r="D11307" s="171" t="s">
        <v>80</v>
      </c>
      <c r="E11307" s="11">
        <v>43831</v>
      </c>
      <c r="F11307">
        <v>0</v>
      </c>
      <c r="G11307">
        <v>0</v>
      </c>
      <c r="I11307">
        <v>0</v>
      </c>
      <c r="J11307">
        <v>0</v>
      </c>
      <c r="L11307">
        <v>0</v>
      </c>
      <c r="N11307">
        <v>0</v>
      </c>
      <c r="P11307">
        <v>0</v>
      </c>
      <c r="Q11307">
        <v>0</v>
      </c>
      <c r="S11307">
        <v>0</v>
      </c>
    </row>
    <row r="11308" spans="1:19" x14ac:dyDescent="0.3">
      <c r="A11308" t="s">
        <v>22570</v>
      </c>
      <c r="B11308" s="171" t="s">
        <v>22571</v>
      </c>
      <c r="C11308" s="171" t="s">
        <v>10531</v>
      </c>
      <c r="D11308" s="171" t="s">
        <v>80</v>
      </c>
      <c r="E11308" s="11">
        <v>43831</v>
      </c>
      <c r="F11308">
        <v>0</v>
      </c>
      <c r="G11308">
        <v>0</v>
      </c>
      <c r="I11308">
        <v>0</v>
      </c>
      <c r="J11308">
        <v>0</v>
      </c>
      <c r="L11308">
        <v>0</v>
      </c>
      <c r="N11308">
        <v>0</v>
      </c>
      <c r="P11308">
        <v>0</v>
      </c>
      <c r="Q11308">
        <v>0</v>
      </c>
      <c r="S11308">
        <v>0</v>
      </c>
    </row>
    <row r="11309" spans="1:19" x14ac:dyDescent="0.3">
      <c r="A11309" t="s">
        <v>22572</v>
      </c>
      <c r="B11309" s="171" t="s">
        <v>22573</v>
      </c>
      <c r="C11309" s="171" t="s">
        <v>14880</v>
      </c>
      <c r="D11309" s="171" t="s">
        <v>80</v>
      </c>
      <c r="E11309" s="11">
        <v>43831</v>
      </c>
      <c r="F11309">
        <v>0</v>
      </c>
      <c r="G11309">
        <v>0</v>
      </c>
      <c r="I11309">
        <v>0</v>
      </c>
      <c r="J11309">
        <v>0</v>
      </c>
      <c r="L11309">
        <v>0</v>
      </c>
      <c r="N11309">
        <v>0</v>
      </c>
      <c r="P11309">
        <v>0</v>
      </c>
      <c r="Q11309">
        <v>0</v>
      </c>
      <c r="S11309">
        <v>0</v>
      </c>
    </row>
    <row r="11310" spans="1:19" x14ac:dyDescent="0.3">
      <c r="A11310" t="s">
        <v>22574</v>
      </c>
      <c r="B11310" s="171" t="s">
        <v>22575</v>
      </c>
      <c r="C11310" s="171" t="s">
        <v>10534</v>
      </c>
      <c r="D11310" s="171" t="s">
        <v>80</v>
      </c>
      <c r="E11310" s="11">
        <v>43831</v>
      </c>
      <c r="F11310">
        <v>1.5</v>
      </c>
      <c r="G11310">
        <v>1.5</v>
      </c>
      <c r="I11310">
        <v>9</v>
      </c>
      <c r="J11310">
        <v>9</v>
      </c>
      <c r="L11310">
        <v>9</v>
      </c>
      <c r="N11310">
        <v>8</v>
      </c>
      <c r="P11310">
        <v>0</v>
      </c>
      <c r="Q11310">
        <v>0</v>
      </c>
      <c r="S11310">
        <v>2</v>
      </c>
    </row>
    <row r="11311" spans="1:19" x14ac:dyDescent="0.3">
      <c r="A11311" t="s">
        <v>22576</v>
      </c>
      <c r="B11311" s="171" t="s">
        <v>22577</v>
      </c>
      <c r="C11311" s="171" t="s">
        <v>10537</v>
      </c>
      <c r="D11311" s="171" t="s">
        <v>80</v>
      </c>
      <c r="E11311" s="11">
        <v>43831</v>
      </c>
      <c r="F11311">
        <v>2</v>
      </c>
      <c r="G11311">
        <v>1</v>
      </c>
      <c r="I11311">
        <v>5</v>
      </c>
      <c r="J11311">
        <v>11</v>
      </c>
      <c r="L11311">
        <v>6</v>
      </c>
      <c r="N11311">
        <v>5</v>
      </c>
      <c r="P11311">
        <v>0</v>
      </c>
      <c r="Q11311">
        <v>0</v>
      </c>
      <c r="S11311">
        <v>0</v>
      </c>
    </row>
    <row r="11312" spans="1:19" x14ac:dyDescent="0.3">
      <c r="A11312" t="s">
        <v>22578</v>
      </c>
      <c r="B11312" s="171" t="s">
        <v>22579</v>
      </c>
      <c r="C11312" s="171" t="s">
        <v>119</v>
      </c>
      <c r="D11312" s="171" t="s">
        <v>4</v>
      </c>
      <c r="E11312" s="11">
        <v>43831</v>
      </c>
      <c r="F11312">
        <v>0</v>
      </c>
      <c r="G11312">
        <v>0</v>
      </c>
      <c r="I11312">
        <v>0</v>
      </c>
      <c r="J11312">
        <v>0</v>
      </c>
      <c r="L11312">
        <v>0</v>
      </c>
      <c r="N11312">
        <v>0</v>
      </c>
      <c r="P11312">
        <v>0</v>
      </c>
      <c r="Q11312">
        <v>0</v>
      </c>
      <c r="S11312">
        <v>0</v>
      </c>
    </row>
    <row r="11313" spans="1:19" x14ac:dyDescent="0.3">
      <c r="A11313" t="s">
        <v>22580</v>
      </c>
      <c r="B11313" s="171" t="s">
        <v>22581</v>
      </c>
      <c r="C11313" s="171" t="s">
        <v>143</v>
      </c>
      <c r="D11313" s="171" t="s">
        <v>4</v>
      </c>
      <c r="E11313" s="11">
        <v>43831</v>
      </c>
      <c r="F11313">
        <v>0</v>
      </c>
      <c r="G11313">
        <v>0</v>
      </c>
      <c r="I11313">
        <v>0</v>
      </c>
      <c r="J11313">
        <v>0</v>
      </c>
      <c r="L11313">
        <v>0</v>
      </c>
      <c r="N11313">
        <v>0</v>
      </c>
      <c r="P11313">
        <v>0</v>
      </c>
      <c r="Q11313">
        <v>0</v>
      </c>
      <c r="S11313">
        <v>0</v>
      </c>
    </row>
    <row r="11314" spans="1:19" x14ac:dyDescent="0.3">
      <c r="A11314" t="s">
        <v>22582</v>
      </c>
      <c r="B11314" s="171" t="s">
        <v>22583</v>
      </c>
      <c r="C11314" s="171" t="s">
        <v>158</v>
      </c>
      <c r="D11314" s="171" t="s">
        <v>4</v>
      </c>
      <c r="E11314" s="11">
        <v>43831</v>
      </c>
      <c r="F11314">
        <v>0</v>
      </c>
      <c r="G11314">
        <v>0</v>
      </c>
      <c r="I11314">
        <v>0</v>
      </c>
      <c r="J11314">
        <v>0</v>
      </c>
      <c r="L11314">
        <v>0</v>
      </c>
      <c r="N11314">
        <v>0</v>
      </c>
      <c r="P11314">
        <v>0</v>
      </c>
      <c r="Q11314">
        <v>0</v>
      </c>
      <c r="S11314">
        <v>0</v>
      </c>
    </row>
    <row r="11315" spans="1:19" x14ac:dyDescent="0.3">
      <c r="A11315" t="s">
        <v>22584</v>
      </c>
      <c r="B11315" s="171" t="s">
        <v>22585</v>
      </c>
      <c r="C11315" s="171" t="s">
        <v>209</v>
      </c>
      <c r="D11315" s="171" t="s">
        <v>4</v>
      </c>
      <c r="E11315" s="11">
        <v>43831</v>
      </c>
      <c r="F11315">
        <v>0</v>
      </c>
      <c r="G11315">
        <v>0</v>
      </c>
      <c r="I11315">
        <v>0</v>
      </c>
      <c r="J11315">
        <v>0</v>
      </c>
      <c r="L11315">
        <v>0</v>
      </c>
      <c r="N11315">
        <v>0</v>
      </c>
      <c r="P11315">
        <v>0</v>
      </c>
      <c r="Q11315">
        <v>0</v>
      </c>
      <c r="S11315">
        <v>0</v>
      </c>
    </row>
    <row r="11316" spans="1:19" x14ac:dyDescent="0.3">
      <c r="A11316" t="s">
        <v>22586</v>
      </c>
      <c r="B11316" s="171" t="s">
        <v>22587</v>
      </c>
      <c r="C11316" s="171" t="s">
        <v>76</v>
      </c>
      <c r="D11316" s="171" t="s">
        <v>4</v>
      </c>
      <c r="E11316" s="11">
        <v>43831</v>
      </c>
      <c r="F11316">
        <v>0</v>
      </c>
      <c r="G11316">
        <v>0</v>
      </c>
      <c r="I11316">
        <v>0</v>
      </c>
      <c r="J11316">
        <v>0</v>
      </c>
      <c r="L11316">
        <v>0</v>
      </c>
      <c r="N11316">
        <v>0</v>
      </c>
      <c r="P11316">
        <v>0</v>
      </c>
      <c r="Q11316">
        <v>0</v>
      </c>
      <c r="S11316">
        <v>0</v>
      </c>
    </row>
    <row r="11317" spans="1:19" x14ac:dyDescent="0.3">
      <c r="A11317" t="s">
        <v>22588</v>
      </c>
      <c r="B11317" s="171" t="s">
        <v>22589</v>
      </c>
      <c r="C11317" s="171" t="s">
        <v>15344</v>
      </c>
      <c r="D11317" s="171" t="s">
        <v>4</v>
      </c>
      <c r="E11317" s="11">
        <v>43831</v>
      </c>
      <c r="F11317">
        <v>0</v>
      </c>
      <c r="G11317">
        <v>0</v>
      </c>
      <c r="I11317">
        <v>0</v>
      </c>
      <c r="J11317">
        <v>0</v>
      </c>
      <c r="L11317">
        <v>0</v>
      </c>
      <c r="N11317">
        <v>0</v>
      </c>
      <c r="P11317">
        <v>0</v>
      </c>
      <c r="Q11317">
        <v>0</v>
      </c>
      <c r="S11317">
        <v>0</v>
      </c>
    </row>
    <row r="11318" spans="1:19" x14ac:dyDescent="0.3">
      <c r="A11318" t="s">
        <v>22590</v>
      </c>
      <c r="B11318" s="171" t="s">
        <v>22591</v>
      </c>
      <c r="C11318" s="171" t="s">
        <v>18126</v>
      </c>
      <c r="D11318" s="171" t="s">
        <v>4</v>
      </c>
      <c r="E11318" s="11">
        <v>43831</v>
      </c>
      <c r="F11318">
        <v>0</v>
      </c>
      <c r="G11318">
        <v>0</v>
      </c>
      <c r="I11318">
        <v>0</v>
      </c>
      <c r="J11318">
        <v>0</v>
      </c>
      <c r="L11318">
        <v>0</v>
      </c>
      <c r="N11318">
        <v>0</v>
      </c>
      <c r="P11318">
        <v>0</v>
      </c>
      <c r="Q11318">
        <v>0</v>
      </c>
      <c r="S11318">
        <v>0</v>
      </c>
    </row>
    <row r="11319" spans="1:19" x14ac:dyDescent="0.3">
      <c r="A11319" t="s">
        <v>22592</v>
      </c>
      <c r="B11319" s="171" t="s">
        <v>22593</v>
      </c>
      <c r="C11319" s="171" t="s">
        <v>128</v>
      </c>
      <c r="D11319" s="171" t="s">
        <v>4</v>
      </c>
      <c r="E11319" s="11">
        <v>43831</v>
      </c>
      <c r="F11319">
        <v>0</v>
      </c>
      <c r="G11319">
        <v>0</v>
      </c>
      <c r="I11319">
        <v>0</v>
      </c>
      <c r="J11319">
        <v>0</v>
      </c>
      <c r="L11319">
        <v>0</v>
      </c>
      <c r="N11319">
        <v>0</v>
      </c>
      <c r="P11319">
        <v>0</v>
      </c>
      <c r="Q11319">
        <v>0</v>
      </c>
      <c r="S11319">
        <v>0</v>
      </c>
    </row>
    <row r="11320" spans="1:19" x14ac:dyDescent="0.3">
      <c r="A11320" t="s">
        <v>22594</v>
      </c>
      <c r="B11320" s="171" t="s">
        <v>22595</v>
      </c>
      <c r="C11320" s="171" t="s">
        <v>14824</v>
      </c>
      <c r="D11320" s="171" t="s">
        <v>4</v>
      </c>
      <c r="E11320" s="11">
        <v>43831</v>
      </c>
      <c r="F11320">
        <v>0</v>
      </c>
      <c r="G11320">
        <v>0</v>
      </c>
      <c r="I11320">
        <v>0</v>
      </c>
      <c r="J11320">
        <v>0</v>
      </c>
      <c r="L11320">
        <v>0</v>
      </c>
      <c r="N11320">
        <v>0</v>
      </c>
      <c r="P11320">
        <v>0</v>
      </c>
      <c r="Q11320">
        <v>0</v>
      </c>
      <c r="S11320">
        <v>0</v>
      </c>
    </row>
    <row r="11321" spans="1:19" x14ac:dyDescent="0.3">
      <c r="A11321" t="s">
        <v>22596</v>
      </c>
      <c r="B11321" s="171" t="s">
        <v>22597</v>
      </c>
      <c r="C11321" s="171" t="s">
        <v>152</v>
      </c>
      <c r="D11321" s="171" t="s">
        <v>4</v>
      </c>
      <c r="E11321" s="11">
        <v>43831</v>
      </c>
      <c r="F11321">
        <v>0</v>
      </c>
      <c r="G11321">
        <v>0</v>
      </c>
      <c r="I11321">
        <v>0</v>
      </c>
      <c r="J11321">
        <v>0</v>
      </c>
      <c r="L11321">
        <v>0</v>
      </c>
      <c r="N11321">
        <v>0</v>
      </c>
      <c r="P11321">
        <v>0</v>
      </c>
      <c r="Q11321">
        <v>0</v>
      </c>
      <c r="S11321">
        <v>0</v>
      </c>
    </row>
    <row r="11322" spans="1:19" x14ac:dyDescent="0.3">
      <c r="A11322" t="s">
        <v>22598</v>
      </c>
      <c r="B11322" s="171" t="s">
        <v>22599</v>
      </c>
      <c r="C11322" s="171" t="s">
        <v>194</v>
      </c>
      <c r="D11322" s="171" t="s">
        <v>4</v>
      </c>
      <c r="E11322" s="11">
        <v>43831</v>
      </c>
      <c r="F11322">
        <v>5</v>
      </c>
      <c r="G11322">
        <v>6</v>
      </c>
      <c r="I11322">
        <v>37</v>
      </c>
      <c r="J11322">
        <v>30</v>
      </c>
      <c r="L11322">
        <v>36</v>
      </c>
      <c r="N11322">
        <v>20</v>
      </c>
      <c r="P11322">
        <v>9</v>
      </c>
      <c r="Q11322">
        <v>11</v>
      </c>
      <c r="S11322">
        <v>17</v>
      </c>
    </row>
    <row r="11323" spans="1:19" x14ac:dyDescent="0.3">
      <c r="A11323" t="s">
        <v>22600</v>
      </c>
      <c r="B11323" s="171" t="s">
        <v>22601</v>
      </c>
      <c r="C11323" s="171" t="s">
        <v>18137</v>
      </c>
      <c r="D11323" s="171" t="s">
        <v>4</v>
      </c>
      <c r="E11323" s="11">
        <v>43831</v>
      </c>
      <c r="F11323">
        <v>3</v>
      </c>
      <c r="G11323">
        <v>3</v>
      </c>
      <c r="I11323">
        <v>8</v>
      </c>
      <c r="J11323">
        <v>12</v>
      </c>
      <c r="L11323">
        <v>15</v>
      </c>
      <c r="N11323">
        <v>5</v>
      </c>
      <c r="P11323">
        <v>1</v>
      </c>
      <c r="Q11323">
        <v>2</v>
      </c>
      <c r="S11323">
        <v>3</v>
      </c>
    </row>
    <row r="11324" spans="1:19" x14ac:dyDescent="0.3">
      <c r="A11324" t="s">
        <v>22602</v>
      </c>
      <c r="B11324" s="171" t="s">
        <v>22603</v>
      </c>
      <c r="C11324" s="171" t="s">
        <v>18140</v>
      </c>
      <c r="D11324" s="171" t="s">
        <v>4</v>
      </c>
      <c r="E11324" s="11">
        <v>43831</v>
      </c>
      <c r="F11324">
        <v>2</v>
      </c>
      <c r="G11324">
        <v>3</v>
      </c>
      <c r="I11324">
        <v>9</v>
      </c>
      <c r="J11324">
        <v>10</v>
      </c>
      <c r="L11324">
        <v>15</v>
      </c>
      <c r="N11324">
        <v>9</v>
      </c>
      <c r="P11324">
        <v>0</v>
      </c>
      <c r="Q11324">
        <v>0</v>
      </c>
      <c r="S11324">
        <v>0</v>
      </c>
    </row>
    <row r="11325" spans="1:19" x14ac:dyDescent="0.3">
      <c r="A11325" t="s">
        <v>22604</v>
      </c>
      <c r="B11325" s="171" t="s">
        <v>22605</v>
      </c>
      <c r="C11325" s="171" t="s">
        <v>236</v>
      </c>
      <c r="D11325" s="171" t="s">
        <v>4</v>
      </c>
      <c r="E11325" s="11">
        <v>43831</v>
      </c>
      <c r="F11325">
        <v>0</v>
      </c>
      <c r="G11325">
        <v>0</v>
      </c>
      <c r="I11325">
        <v>0</v>
      </c>
      <c r="J11325">
        <v>0</v>
      </c>
      <c r="L11325">
        <v>0</v>
      </c>
      <c r="N11325">
        <v>0</v>
      </c>
      <c r="P11325">
        <v>0</v>
      </c>
      <c r="Q11325">
        <v>0</v>
      </c>
      <c r="S11325">
        <v>0</v>
      </c>
    </row>
    <row r="11326" spans="1:19" x14ac:dyDescent="0.3">
      <c r="A11326" t="s">
        <v>22606</v>
      </c>
      <c r="B11326" s="171" t="s">
        <v>22607</v>
      </c>
      <c r="C11326" s="171" t="s">
        <v>239</v>
      </c>
      <c r="D11326" s="171" t="s">
        <v>4</v>
      </c>
      <c r="E11326" s="11">
        <v>43831</v>
      </c>
      <c r="F11326">
        <v>0</v>
      </c>
      <c r="G11326">
        <v>0</v>
      </c>
      <c r="I11326">
        <v>0</v>
      </c>
      <c r="J11326">
        <v>0</v>
      </c>
      <c r="L11326">
        <v>0</v>
      </c>
      <c r="N11326">
        <v>0</v>
      </c>
      <c r="P11326">
        <v>0</v>
      </c>
      <c r="Q11326">
        <v>0</v>
      </c>
      <c r="S11326">
        <v>0</v>
      </c>
    </row>
    <row r="11327" spans="1:19" x14ac:dyDescent="0.3">
      <c r="A11327" t="s">
        <v>22608</v>
      </c>
      <c r="B11327" s="171" t="s">
        <v>22609</v>
      </c>
      <c r="C11327" s="171" t="s">
        <v>113</v>
      </c>
      <c r="D11327" s="171" t="s">
        <v>4</v>
      </c>
      <c r="E11327" s="11">
        <v>43831</v>
      </c>
      <c r="F11327">
        <v>2</v>
      </c>
      <c r="G11327">
        <v>3.5</v>
      </c>
      <c r="I11327">
        <v>6</v>
      </c>
      <c r="J11327">
        <v>10</v>
      </c>
      <c r="L11327">
        <v>20</v>
      </c>
      <c r="N11327">
        <v>3</v>
      </c>
      <c r="P11327">
        <v>0</v>
      </c>
      <c r="Q11327">
        <v>0</v>
      </c>
      <c r="S11327">
        <v>3</v>
      </c>
    </row>
    <row r="11328" spans="1:19" x14ac:dyDescent="0.3">
      <c r="A11328" t="s">
        <v>22610</v>
      </c>
      <c r="B11328" s="171" t="s">
        <v>22611</v>
      </c>
      <c r="C11328" s="171" t="s">
        <v>131</v>
      </c>
      <c r="D11328" s="171" t="s">
        <v>4</v>
      </c>
      <c r="E11328" s="11">
        <v>43831</v>
      </c>
      <c r="F11328">
        <v>0</v>
      </c>
      <c r="G11328">
        <v>0</v>
      </c>
      <c r="I11328">
        <v>0</v>
      </c>
      <c r="J11328">
        <v>0</v>
      </c>
      <c r="L11328">
        <v>0</v>
      </c>
      <c r="N11328">
        <v>0</v>
      </c>
      <c r="P11328">
        <v>0</v>
      </c>
      <c r="Q11328">
        <v>0</v>
      </c>
      <c r="S11328">
        <v>0</v>
      </c>
    </row>
    <row r="11329" spans="1:19" x14ac:dyDescent="0.3">
      <c r="A11329" t="s">
        <v>22612</v>
      </c>
      <c r="B11329" s="171" t="s">
        <v>22613</v>
      </c>
      <c r="C11329" s="171" t="s">
        <v>14843</v>
      </c>
      <c r="D11329" s="171" t="s">
        <v>4</v>
      </c>
      <c r="E11329" s="11">
        <v>43831</v>
      </c>
      <c r="F11329">
        <v>0</v>
      </c>
      <c r="G11329">
        <v>0</v>
      </c>
      <c r="I11329">
        <v>0</v>
      </c>
      <c r="J11329">
        <v>0</v>
      </c>
      <c r="L11329">
        <v>0</v>
      </c>
      <c r="N11329">
        <v>0</v>
      </c>
      <c r="P11329">
        <v>0</v>
      </c>
      <c r="Q11329">
        <v>0</v>
      </c>
      <c r="S11329">
        <v>0</v>
      </c>
    </row>
    <row r="11330" spans="1:19" x14ac:dyDescent="0.3">
      <c r="A11330" t="s">
        <v>22614</v>
      </c>
      <c r="B11330" s="171" t="s">
        <v>22615</v>
      </c>
      <c r="C11330" s="171" t="s">
        <v>155</v>
      </c>
      <c r="D11330" s="171" t="s">
        <v>4</v>
      </c>
      <c r="E11330" s="11">
        <v>43831</v>
      </c>
      <c r="F11330">
        <v>3</v>
      </c>
      <c r="G11330">
        <v>1.5</v>
      </c>
      <c r="I11330">
        <v>4</v>
      </c>
      <c r="J11330">
        <v>17</v>
      </c>
      <c r="L11330">
        <v>9</v>
      </c>
      <c r="N11330">
        <v>0</v>
      </c>
      <c r="P11330">
        <v>0</v>
      </c>
      <c r="Q11330">
        <v>0</v>
      </c>
      <c r="S11330">
        <v>4</v>
      </c>
    </row>
    <row r="11331" spans="1:19" x14ac:dyDescent="0.3">
      <c r="A11331" t="s">
        <v>22616</v>
      </c>
      <c r="B11331" s="171" t="s">
        <v>22617</v>
      </c>
      <c r="C11331" s="171" t="s">
        <v>16232</v>
      </c>
      <c r="D11331" s="171" t="s">
        <v>4</v>
      </c>
      <c r="E11331" s="11">
        <v>43831</v>
      </c>
      <c r="F11331">
        <v>2.5</v>
      </c>
      <c r="G11331">
        <v>4</v>
      </c>
      <c r="I11331">
        <v>8</v>
      </c>
      <c r="J11331">
        <v>14</v>
      </c>
      <c r="L11331">
        <v>23</v>
      </c>
      <c r="N11331">
        <v>6</v>
      </c>
      <c r="P11331">
        <v>0</v>
      </c>
      <c r="Q11331">
        <v>1</v>
      </c>
      <c r="S11331">
        <v>2</v>
      </c>
    </row>
    <row r="11332" spans="1:19" x14ac:dyDescent="0.3">
      <c r="A11332" t="s">
        <v>22618</v>
      </c>
      <c r="B11332" s="171" t="s">
        <v>22619</v>
      </c>
      <c r="C11332" s="171" t="s">
        <v>16557</v>
      </c>
      <c r="D11332" s="171" t="s">
        <v>4</v>
      </c>
      <c r="E11332" s="11">
        <v>43831</v>
      </c>
      <c r="F11332">
        <v>1.5</v>
      </c>
      <c r="G11332">
        <v>2</v>
      </c>
      <c r="I11332">
        <v>1</v>
      </c>
      <c r="J11332">
        <v>8</v>
      </c>
      <c r="L11332">
        <v>11</v>
      </c>
      <c r="N11332">
        <v>1</v>
      </c>
      <c r="P11332">
        <v>0</v>
      </c>
      <c r="Q11332">
        <v>0</v>
      </c>
      <c r="S11332">
        <v>0</v>
      </c>
    </row>
    <row r="11333" spans="1:19" x14ac:dyDescent="0.3">
      <c r="A11333" t="s">
        <v>22620</v>
      </c>
      <c r="B11333" s="171" t="s">
        <v>22621</v>
      </c>
      <c r="C11333" s="171" t="s">
        <v>188</v>
      </c>
      <c r="D11333" s="171" t="s">
        <v>4</v>
      </c>
      <c r="E11333" s="11">
        <v>43831</v>
      </c>
      <c r="F11333">
        <v>6.5</v>
      </c>
      <c r="G11333">
        <v>6.5</v>
      </c>
      <c r="I11333">
        <v>15</v>
      </c>
      <c r="J11333">
        <v>38</v>
      </c>
      <c r="L11333">
        <v>37</v>
      </c>
      <c r="N11333">
        <v>15</v>
      </c>
      <c r="P11333">
        <v>0</v>
      </c>
      <c r="Q11333">
        <v>0</v>
      </c>
      <c r="S11333">
        <v>0</v>
      </c>
    </row>
    <row r="11334" spans="1:19" x14ac:dyDescent="0.3">
      <c r="A11334" t="s">
        <v>22622</v>
      </c>
      <c r="B11334" s="171" t="s">
        <v>22623</v>
      </c>
      <c r="C11334" s="171" t="s">
        <v>227</v>
      </c>
      <c r="D11334" s="171" t="s">
        <v>4</v>
      </c>
      <c r="E11334" s="11">
        <v>43831</v>
      </c>
      <c r="F11334">
        <v>0</v>
      </c>
      <c r="G11334">
        <v>0</v>
      </c>
      <c r="I11334">
        <v>0</v>
      </c>
      <c r="J11334">
        <v>0</v>
      </c>
      <c r="L11334">
        <v>0</v>
      </c>
      <c r="N11334">
        <v>0</v>
      </c>
      <c r="P11334">
        <v>0</v>
      </c>
      <c r="Q11334">
        <v>0</v>
      </c>
      <c r="S11334">
        <v>0</v>
      </c>
    </row>
    <row r="11335" spans="1:19" x14ac:dyDescent="0.3">
      <c r="A11335" t="s">
        <v>22624</v>
      </c>
      <c r="B11335" s="171" t="s">
        <v>22625</v>
      </c>
      <c r="C11335" s="171" t="s">
        <v>116</v>
      </c>
      <c r="D11335" s="171" t="s">
        <v>4</v>
      </c>
      <c r="E11335" s="11">
        <v>43831</v>
      </c>
      <c r="F11335">
        <v>14</v>
      </c>
      <c r="G11335">
        <v>15.5</v>
      </c>
      <c r="I11335">
        <v>93</v>
      </c>
      <c r="J11335">
        <v>154</v>
      </c>
      <c r="L11335">
        <v>172</v>
      </c>
      <c r="N11335">
        <v>93</v>
      </c>
      <c r="P11335">
        <v>1</v>
      </c>
      <c r="Q11335">
        <v>2</v>
      </c>
      <c r="S11335">
        <v>0</v>
      </c>
    </row>
    <row r="11336" spans="1:19" x14ac:dyDescent="0.3">
      <c r="A11336" t="s">
        <v>22626</v>
      </c>
      <c r="B11336" s="171" t="s">
        <v>22627</v>
      </c>
      <c r="C11336" s="171" t="s">
        <v>9862</v>
      </c>
      <c r="D11336" s="171" t="s">
        <v>4</v>
      </c>
      <c r="E11336" s="11">
        <v>43831</v>
      </c>
      <c r="F11336">
        <v>0</v>
      </c>
      <c r="G11336">
        <v>0</v>
      </c>
      <c r="I11336">
        <v>0</v>
      </c>
      <c r="J11336">
        <v>0</v>
      </c>
      <c r="L11336">
        <v>0</v>
      </c>
      <c r="N11336">
        <v>0</v>
      </c>
      <c r="P11336">
        <v>0</v>
      </c>
      <c r="Q11336">
        <v>0</v>
      </c>
      <c r="S11336">
        <v>0</v>
      </c>
    </row>
    <row r="11337" spans="1:19" x14ac:dyDescent="0.3">
      <c r="A11337" t="s">
        <v>22628</v>
      </c>
      <c r="B11337" s="171" t="s">
        <v>22629</v>
      </c>
      <c r="C11337" s="171" t="s">
        <v>140</v>
      </c>
      <c r="D11337" s="171" t="s">
        <v>4</v>
      </c>
      <c r="E11337" s="11">
        <v>43831</v>
      </c>
      <c r="F11337">
        <v>0</v>
      </c>
      <c r="G11337">
        <v>0</v>
      </c>
      <c r="I11337">
        <v>0</v>
      </c>
      <c r="J11337">
        <v>0</v>
      </c>
      <c r="L11337">
        <v>0</v>
      </c>
      <c r="N11337">
        <v>0</v>
      </c>
      <c r="P11337">
        <v>0</v>
      </c>
      <c r="Q11337">
        <v>0</v>
      </c>
      <c r="S11337">
        <v>0</v>
      </c>
    </row>
    <row r="11338" spans="1:19" x14ac:dyDescent="0.3">
      <c r="A11338" t="s">
        <v>22630</v>
      </c>
      <c r="B11338" s="171" t="s">
        <v>22631</v>
      </c>
      <c r="C11338" s="171" t="s">
        <v>8590</v>
      </c>
      <c r="D11338" s="171" t="s">
        <v>4</v>
      </c>
      <c r="E11338" s="11">
        <v>43831</v>
      </c>
      <c r="F11338">
        <v>0</v>
      </c>
      <c r="G11338">
        <v>0</v>
      </c>
      <c r="I11338">
        <v>0</v>
      </c>
      <c r="J11338">
        <v>0</v>
      </c>
      <c r="L11338">
        <v>0</v>
      </c>
      <c r="N11338">
        <v>0</v>
      </c>
      <c r="P11338">
        <v>0</v>
      </c>
      <c r="Q11338">
        <v>0</v>
      </c>
      <c r="S11338">
        <v>0</v>
      </c>
    </row>
    <row r="11339" spans="1:19" x14ac:dyDescent="0.3">
      <c r="A11339" t="s">
        <v>22632</v>
      </c>
      <c r="B11339" s="171" t="s">
        <v>22633</v>
      </c>
      <c r="C11339" s="171" t="s">
        <v>170</v>
      </c>
      <c r="D11339" s="171" t="s">
        <v>4</v>
      </c>
      <c r="E11339" s="11">
        <v>43831</v>
      </c>
      <c r="F11339">
        <v>2</v>
      </c>
      <c r="G11339">
        <v>4</v>
      </c>
      <c r="I11339">
        <v>2</v>
      </c>
      <c r="J11339">
        <v>22</v>
      </c>
      <c r="L11339">
        <v>44</v>
      </c>
      <c r="N11339">
        <v>0</v>
      </c>
      <c r="P11339">
        <v>0</v>
      </c>
      <c r="Q11339">
        <v>0</v>
      </c>
      <c r="S11339">
        <v>2</v>
      </c>
    </row>
    <row r="11340" spans="1:19" x14ac:dyDescent="0.3">
      <c r="A11340" t="s">
        <v>22634</v>
      </c>
      <c r="B11340" s="171" t="s">
        <v>22635</v>
      </c>
      <c r="C11340" s="171" t="s">
        <v>182</v>
      </c>
      <c r="D11340" s="171" t="s">
        <v>4</v>
      </c>
      <c r="E11340" s="11">
        <v>43831</v>
      </c>
      <c r="F11340">
        <v>9</v>
      </c>
      <c r="G11340">
        <v>11.5</v>
      </c>
      <c r="I11340">
        <v>175</v>
      </c>
      <c r="J11340">
        <v>102</v>
      </c>
      <c r="L11340">
        <v>128</v>
      </c>
      <c r="N11340">
        <v>164</v>
      </c>
      <c r="P11340">
        <v>0</v>
      </c>
      <c r="Q11340">
        <v>1</v>
      </c>
      <c r="S11340">
        <v>11</v>
      </c>
    </row>
    <row r="11341" spans="1:19" x14ac:dyDescent="0.3">
      <c r="A11341" t="s">
        <v>22636</v>
      </c>
      <c r="B11341" s="171" t="s">
        <v>22637</v>
      </c>
      <c r="C11341" s="171" t="s">
        <v>197</v>
      </c>
      <c r="D11341" s="171" t="s">
        <v>4</v>
      </c>
      <c r="E11341" s="11">
        <v>43831</v>
      </c>
      <c r="F11341">
        <v>9</v>
      </c>
      <c r="G11341">
        <v>9.5</v>
      </c>
      <c r="I11341">
        <v>63</v>
      </c>
      <c r="J11341">
        <v>90</v>
      </c>
      <c r="L11341">
        <v>95</v>
      </c>
      <c r="N11341">
        <v>46</v>
      </c>
      <c r="P11341">
        <v>13</v>
      </c>
      <c r="Q11341">
        <v>17</v>
      </c>
      <c r="S11341">
        <v>17</v>
      </c>
    </row>
    <row r="11342" spans="1:19" x14ac:dyDescent="0.3">
      <c r="A11342" t="s">
        <v>22638</v>
      </c>
      <c r="B11342" s="171" t="s">
        <v>22639</v>
      </c>
      <c r="C11342" s="171" t="s">
        <v>218</v>
      </c>
      <c r="D11342" s="171" t="s">
        <v>4</v>
      </c>
      <c r="E11342" s="11">
        <v>43831</v>
      </c>
      <c r="F11342">
        <v>0</v>
      </c>
      <c r="G11342">
        <v>0</v>
      </c>
      <c r="I11342">
        <v>0</v>
      </c>
      <c r="J11342">
        <v>0</v>
      </c>
      <c r="L11342">
        <v>0</v>
      </c>
      <c r="N11342">
        <v>0</v>
      </c>
      <c r="P11342">
        <v>0</v>
      </c>
      <c r="Q11342">
        <v>0</v>
      </c>
      <c r="S11342">
        <v>0</v>
      </c>
    </row>
    <row r="11343" spans="1:19" x14ac:dyDescent="0.3">
      <c r="A11343" t="s">
        <v>22640</v>
      </c>
      <c r="B11343" s="171" t="s">
        <v>22641</v>
      </c>
      <c r="C11343" s="171" t="s">
        <v>230</v>
      </c>
      <c r="D11343" s="171" t="s">
        <v>4</v>
      </c>
      <c r="E11343" s="11">
        <v>43831</v>
      </c>
      <c r="F11343">
        <v>0</v>
      </c>
      <c r="G11343">
        <v>0</v>
      </c>
      <c r="I11343">
        <v>0</v>
      </c>
      <c r="J11343">
        <v>0</v>
      </c>
      <c r="L11343">
        <v>0</v>
      </c>
      <c r="N11343">
        <v>0</v>
      </c>
      <c r="P11343">
        <v>0</v>
      </c>
      <c r="Q11343">
        <v>0</v>
      </c>
      <c r="S11343">
        <v>0</v>
      </c>
    </row>
    <row r="11344" spans="1:19" x14ac:dyDescent="0.3">
      <c r="A11344" t="s">
        <v>22642</v>
      </c>
      <c r="B11344" s="171" t="s">
        <v>22643</v>
      </c>
      <c r="C11344" s="171" t="s">
        <v>8193</v>
      </c>
      <c r="D11344" s="171" t="s">
        <v>4</v>
      </c>
      <c r="E11344" s="11">
        <v>43831</v>
      </c>
      <c r="F11344">
        <v>2.5</v>
      </c>
      <c r="G11344">
        <v>3</v>
      </c>
      <c r="I11344">
        <v>26</v>
      </c>
      <c r="J11344">
        <v>29</v>
      </c>
      <c r="L11344">
        <v>36</v>
      </c>
      <c r="N11344">
        <v>26</v>
      </c>
      <c r="P11344">
        <v>1</v>
      </c>
      <c r="Q11344">
        <v>3</v>
      </c>
      <c r="S11344">
        <v>0</v>
      </c>
    </row>
    <row r="11345" spans="1:19" x14ac:dyDescent="0.3">
      <c r="A11345" t="s">
        <v>22644</v>
      </c>
      <c r="B11345" s="171" t="s">
        <v>22645</v>
      </c>
      <c r="C11345" s="171" t="s">
        <v>10522</v>
      </c>
      <c r="D11345" s="171" t="s">
        <v>4</v>
      </c>
      <c r="E11345" s="11">
        <v>43831</v>
      </c>
      <c r="F11345">
        <v>0</v>
      </c>
      <c r="G11345">
        <v>0</v>
      </c>
      <c r="I11345">
        <v>0</v>
      </c>
      <c r="J11345">
        <v>0</v>
      </c>
      <c r="L11345">
        <v>0</v>
      </c>
      <c r="N11345">
        <v>0</v>
      </c>
      <c r="P11345">
        <v>0</v>
      </c>
      <c r="Q11345">
        <v>0</v>
      </c>
      <c r="S11345">
        <v>0</v>
      </c>
    </row>
    <row r="11346" spans="1:19" x14ac:dyDescent="0.3">
      <c r="A11346" t="s">
        <v>22646</v>
      </c>
      <c r="B11346" s="171" t="s">
        <v>22647</v>
      </c>
      <c r="C11346" s="171" t="s">
        <v>10525</v>
      </c>
      <c r="D11346" s="171" t="s">
        <v>4</v>
      </c>
      <c r="E11346" s="11">
        <v>43831</v>
      </c>
      <c r="F11346">
        <v>0</v>
      </c>
      <c r="G11346">
        <v>0</v>
      </c>
      <c r="I11346">
        <v>0</v>
      </c>
      <c r="J11346">
        <v>0</v>
      </c>
      <c r="L11346">
        <v>0</v>
      </c>
      <c r="N11346">
        <v>0</v>
      </c>
      <c r="P11346">
        <v>0</v>
      </c>
      <c r="Q11346">
        <v>0</v>
      </c>
      <c r="S11346">
        <v>0</v>
      </c>
    </row>
    <row r="11347" spans="1:19" x14ac:dyDescent="0.3">
      <c r="A11347" t="s">
        <v>22648</v>
      </c>
      <c r="B11347" s="171" t="s">
        <v>22649</v>
      </c>
      <c r="C11347" s="171" t="s">
        <v>10528</v>
      </c>
      <c r="D11347" s="171" t="s">
        <v>4</v>
      </c>
      <c r="E11347" s="11">
        <v>43831</v>
      </c>
      <c r="F11347">
        <v>0</v>
      </c>
      <c r="G11347">
        <v>0</v>
      </c>
      <c r="I11347">
        <v>0</v>
      </c>
      <c r="J11347">
        <v>0</v>
      </c>
      <c r="L11347">
        <v>0</v>
      </c>
      <c r="N11347">
        <v>0</v>
      </c>
      <c r="P11347">
        <v>0</v>
      </c>
      <c r="Q11347">
        <v>0</v>
      </c>
      <c r="S11347">
        <v>0</v>
      </c>
    </row>
    <row r="11348" spans="1:19" x14ac:dyDescent="0.3">
      <c r="A11348" t="s">
        <v>22650</v>
      </c>
      <c r="B11348" s="171" t="s">
        <v>22651</v>
      </c>
      <c r="C11348" s="171" t="s">
        <v>10531</v>
      </c>
      <c r="D11348" s="171" t="s">
        <v>4</v>
      </c>
      <c r="E11348" s="11">
        <v>43831</v>
      </c>
      <c r="F11348">
        <v>0</v>
      </c>
      <c r="G11348">
        <v>0</v>
      </c>
      <c r="I11348">
        <v>0</v>
      </c>
      <c r="J11348">
        <v>0</v>
      </c>
      <c r="L11348">
        <v>0</v>
      </c>
      <c r="N11348">
        <v>0</v>
      </c>
      <c r="P11348">
        <v>0</v>
      </c>
      <c r="Q11348">
        <v>0</v>
      </c>
      <c r="S11348">
        <v>0</v>
      </c>
    </row>
    <row r="11349" spans="1:19" x14ac:dyDescent="0.3">
      <c r="A11349" t="s">
        <v>22652</v>
      </c>
      <c r="B11349" s="171" t="s">
        <v>22653</v>
      </c>
      <c r="C11349" s="171" t="s">
        <v>14880</v>
      </c>
      <c r="D11349" s="171" t="s">
        <v>4</v>
      </c>
      <c r="E11349" s="11">
        <v>43831</v>
      </c>
      <c r="F11349">
        <v>0</v>
      </c>
      <c r="G11349">
        <v>0</v>
      </c>
      <c r="I11349">
        <v>0</v>
      </c>
      <c r="J11349">
        <v>0</v>
      </c>
      <c r="L11349">
        <v>0</v>
      </c>
      <c r="N11349">
        <v>0</v>
      </c>
      <c r="P11349">
        <v>0</v>
      </c>
      <c r="Q11349">
        <v>0</v>
      </c>
      <c r="S11349">
        <v>0</v>
      </c>
    </row>
    <row r="11350" spans="1:19" x14ac:dyDescent="0.3">
      <c r="A11350" t="s">
        <v>22654</v>
      </c>
      <c r="B11350" s="171" t="s">
        <v>22655</v>
      </c>
      <c r="C11350" s="171" t="s">
        <v>10534</v>
      </c>
      <c r="D11350" s="171" t="s">
        <v>4</v>
      </c>
      <c r="E11350" s="11">
        <v>43831</v>
      </c>
      <c r="F11350">
        <v>1.5</v>
      </c>
      <c r="G11350">
        <v>1.5</v>
      </c>
      <c r="I11350">
        <v>9</v>
      </c>
      <c r="J11350">
        <v>9</v>
      </c>
      <c r="L11350">
        <v>9</v>
      </c>
      <c r="N11350">
        <v>7</v>
      </c>
      <c r="P11350">
        <v>0</v>
      </c>
      <c r="Q11350">
        <v>0</v>
      </c>
      <c r="S11350">
        <v>2</v>
      </c>
    </row>
    <row r="11351" spans="1:19" x14ac:dyDescent="0.3">
      <c r="A11351" t="s">
        <v>22656</v>
      </c>
      <c r="B11351" s="171" t="s">
        <v>22657</v>
      </c>
      <c r="C11351" s="171" t="s">
        <v>10537</v>
      </c>
      <c r="D11351" s="171" t="s">
        <v>4</v>
      </c>
      <c r="E11351" s="11">
        <v>43831</v>
      </c>
      <c r="F11351">
        <v>2</v>
      </c>
      <c r="G11351">
        <v>1</v>
      </c>
      <c r="I11351">
        <v>5</v>
      </c>
      <c r="J11351">
        <v>11</v>
      </c>
      <c r="L11351">
        <v>6</v>
      </c>
      <c r="N11351">
        <v>5</v>
      </c>
      <c r="P11351">
        <v>0</v>
      </c>
      <c r="Q11351">
        <v>0</v>
      </c>
      <c r="S11351">
        <v>0</v>
      </c>
    </row>
    <row r="11352" spans="1:19" x14ac:dyDescent="0.3">
      <c r="A11352" t="s">
        <v>22658</v>
      </c>
      <c r="B11352" s="171" t="s">
        <v>22659</v>
      </c>
      <c r="C11352" s="171" t="s">
        <v>15347</v>
      </c>
      <c r="D11352" s="171" t="s">
        <v>4</v>
      </c>
      <c r="E11352" s="11">
        <v>43831</v>
      </c>
      <c r="F11352">
        <v>2</v>
      </c>
      <c r="G11352">
        <v>2</v>
      </c>
      <c r="I11352">
        <v>12</v>
      </c>
      <c r="J11352">
        <v>11</v>
      </c>
      <c r="L11352">
        <v>10</v>
      </c>
      <c r="N11352">
        <v>11</v>
      </c>
      <c r="P11352">
        <v>0</v>
      </c>
      <c r="Q11352">
        <v>0</v>
      </c>
      <c r="S11352">
        <v>1</v>
      </c>
    </row>
    <row r="11353" spans="1:19" x14ac:dyDescent="0.3">
      <c r="A11353" t="s">
        <v>22660</v>
      </c>
      <c r="B11353" s="171" t="s">
        <v>22661</v>
      </c>
      <c r="C11353" s="171" t="s">
        <v>203</v>
      </c>
      <c r="D11353" s="171" t="s">
        <v>4</v>
      </c>
      <c r="E11353" s="11">
        <v>43831</v>
      </c>
      <c r="F11353">
        <v>3.5</v>
      </c>
      <c r="G11353">
        <v>1.5</v>
      </c>
      <c r="I11353">
        <v>13</v>
      </c>
      <c r="J11353">
        <v>20</v>
      </c>
      <c r="L11353">
        <v>8</v>
      </c>
      <c r="N11353">
        <v>13</v>
      </c>
      <c r="P11353">
        <v>2</v>
      </c>
      <c r="Q11353">
        <v>2</v>
      </c>
      <c r="S11353">
        <v>0</v>
      </c>
    </row>
    <row r="11354" spans="1:19" x14ac:dyDescent="0.3">
      <c r="A11354" t="s">
        <v>22662</v>
      </c>
      <c r="B11354" s="171" t="s">
        <v>22663</v>
      </c>
      <c r="C11354" s="171" t="s">
        <v>15340</v>
      </c>
      <c r="D11354" s="171" t="s">
        <v>4</v>
      </c>
      <c r="E11354" s="11">
        <v>43831</v>
      </c>
      <c r="F11354">
        <v>1.5</v>
      </c>
      <c r="G11354">
        <v>1.5</v>
      </c>
      <c r="I11354">
        <v>4</v>
      </c>
      <c r="J11354">
        <v>8</v>
      </c>
      <c r="L11354">
        <v>8</v>
      </c>
      <c r="N11354">
        <v>4</v>
      </c>
      <c r="P11354">
        <v>0</v>
      </c>
      <c r="Q11354">
        <v>0</v>
      </c>
      <c r="S11354">
        <v>0</v>
      </c>
    </row>
    <row r="11355" spans="1:19" x14ac:dyDescent="0.3">
      <c r="A11355" t="s">
        <v>22664</v>
      </c>
      <c r="B11355" s="171" t="s">
        <v>22665</v>
      </c>
      <c r="C11355" s="171" t="s">
        <v>16544</v>
      </c>
      <c r="D11355" s="171" t="s">
        <v>4</v>
      </c>
      <c r="E11355" s="11">
        <v>43831</v>
      </c>
      <c r="F11355">
        <v>2</v>
      </c>
      <c r="G11355">
        <v>2</v>
      </c>
      <c r="I11355">
        <v>4</v>
      </c>
      <c r="J11355">
        <v>11</v>
      </c>
      <c r="L11355">
        <v>11</v>
      </c>
      <c r="N11355">
        <v>3</v>
      </c>
      <c r="P11355">
        <v>1</v>
      </c>
      <c r="Q11355">
        <v>1</v>
      </c>
      <c r="S11355">
        <v>1</v>
      </c>
    </row>
    <row r="11356" spans="1:19" x14ac:dyDescent="0.3">
      <c r="A11356" t="s">
        <v>22666</v>
      </c>
      <c r="B11356" s="171" t="s">
        <v>22667</v>
      </c>
      <c r="C11356" s="171" t="s">
        <v>176</v>
      </c>
      <c r="D11356" s="171" t="s">
        <v>4</v>
      </c>
      <c r="E11356" s="11">
        <v>43831</v>
      </c>
      <c r="F11356">
        <v>5</v>
      </c>
      <c r="G11356">
        <v>4.5</v>
      </c>
      <c r="I11356">
        <v>17</v>
      </c>
      <c r="J11356">
        <v>28</v>
      </c>
      <c r="L11356">
        <v>26</v>
      </c>
      <c r="N11356">
        <v>17</v>
      </c>
      <c r="P11356">
        <v>2</v>
      </c>
      <c r="Q11356">
        <v>3</v>
      </c>
      <c r="S11356">
        <v>0</v>
      </c>
    </row>
    <row r="11357" spans="1:19" x14ac:dyDescent="0.3">
      <c r="A11357" t="s">
        <v>22668</v>
      </c>
      <c r="B11357" s="171" t="s">
        <v>22669</v>
      </c>
      <c r="C11357" s="171" t="s">
        <v>206</v>
      </c>
      <c r="D11357" s="171" t="s">
        <v>4</v>
      </c>
      <c r="E11357" s="11">
        <v>43831</v>
      </c>
      <c r="F11357">
        <v>3</v>
      </c>
      <c r="G11357">
        <v>1.5</v>
      </c>
      <c r="I11357">
        <v>10</v>
      </c>
      <c r="J11357">
        <v>17</v>
      </c>
      <c r="L11357">
        <v>8</v>
      </c>
      <c r="N11357">
        <v>7</v>
      </c>
      <c r="P11357">
        <v>0</v>
      </c>
      <c r="Q11357">
        <v>0</v>
      </c>
      <c r="S11357">
        <v>3</v>
      </c>
    </row>
    <row r="11358" spans="1:19" x14ac:dyDescent="0.3">
      <c r="A11358" t="s">
        <v>22670</v>
      </c>
      <c r="B11358" s="171" t="s">
        <v>22671</v>
      </c>
      <c r="C11358" s="171" t="s">
        <v>18229</v>
      </c>
      <c r="D11358" s="171" t="s">
        <v>80</v>
      </c>
      <c r="E11358" s="11">
        <v>43831</v>
      </c>
      <c r="F11358">
        <v>0</v>
      </c>
      <c r="G11358">
        <v>0</v>
      </c>
      <c r="I11358">
        <v>0</v>
      </c>
      <c r="J11358">
        <v>0</v>
      </c>
      <c r="L11358">
        <v>0</v>
      </c>
      <c r="N11358">
        <v>0</v>
      </c>
      <c r="P11358">
        <v>0</v>
      </c>
      <c r="Q11358">
        <v>0</v>
      </c>
      <c r="S11358">
        <v>0</v>
      </c>
    </row>
    <row r="11359" spans="1:19" x14ac:dyDescent="0.3">
      <c r="A11359" t="s">
        <v>22672</v>
      </c>
      <c r="B11359" s="171" t="s">
        <v>22673</v>
      </c>
      <c r="C11359" s="171" t="s">
        <v>9887</v>
      </c>
      <c r="D11359" s="171" t="s">
        <v>80</v>
      </c>
      <c r="E11359" s="11">
        <v>43831</v>
      </c>
      <c r="F11359">
        <v>0</v>
      </c>
      <c r="G11359">
        <v>0</v>
      </c>
      <c r="I11359">
        <v>0</v>
      </c>
      <c r="J11359">
        <v>0</v>
      </c>
      <c r="L11359">
        <v>0</v>
      </c>
      <c r="N11359">
        <v>0</v>
      </c>
      <c r="P11359">
        <v>0</v>
      </c>
      <c r="Q11359">
        <v>0</v>
      </c>
      <c r="S11359">
        <v>0</v>
      </c>
    </row>
    <row r="11360" spans="1:19" x14ac:dyDescent="0.3">
      <c r="A11360" t="s">
        <v>22674</v>
      </c>
      <c r="B11360" s="171" t="s">
        <v>22675</v>
      </c>
      <c r="C11360" s="171" t="s">
        <v>11260</v>
      </c>
      <c r="D11360" s="171" t="s">
        <v>80</v>
      </c>
      <c r="E11360" s="11">
        <v>43831</v>
      </c>
      <c r="F11360">
        <v>0</v>
      </c>
      <c r="G11360">
        <v>0</v>
      </c>
      <c r="I11360">
        <v>0</v>
      </c>
      <c r="J11360">
        <v>0</v>
      </c>
      <c r="L11360">
        <v>0</v>
      </c>
      <c r="N11360">
        <v>0</v>
      </c>
      <c r="P11360">
        <v>0</v>
      </c>
      <c r="Q11360">
        <v>0</v>
      </c>
      <c r="S11360">
        <v>0</v>
      </c>
    </row>
    <row r="11361" spans="1:19" x14ac:dyDescent="0.3">
      <c r="A11361" t="s">
        <v>22676</v>
      </c>
      <c r="B11361" s="171" t="s">
        <v>22677</v>
      </c>
      <c r="C11361" s="171" t="s">
        <v>21284</v>
      </c>
      <c r="D11361" s="171" t="s">
        <v>80</v>
      </c>
      <c r="E11361" s="11">
        <v>43831</v>
      </c>
      <c r="F11361">
        <v>0</v>
      </c>
      <c r="G11361">
        <v>0</v>
      </c>
      <c r="I11361">
        <v>0</v>
      </c>
      <c r="J11361">
        <v>0</v>
      </c>
      <c r="L11361">
        <v>0</v>
      </c>
      <c r="N11361">
        <v>0</v>
      </c>
      <c r="P11361">
        <v>0</v>
      </c>
      <c r="Q11361">
        <v>0</v>
      </c>
      <c r="S11361">
        <v>0</v>
      </c>
    </row>
    <row r="11362" spans="1:19" x14ac:dyDescent="0.3">
      <c r="A11362" t="s">
        <v>22678</v>
      </c>
      <c r="B11362" s="171" t="s">
        <v>22679</v>
      </c>
      <c r="C11362" s="171" t="s">
        <v>125</v>
      </c>
      <c r="D11362" s="171" t="s">
        <v>80</v>
      </c>
      <c r="E11362" s="11">
        <v>43831</v>
      </c>
      <c r="F11362">
        <v>0</v>
      </c>
      <c r="G11362">
        <v>0</v>
      </c>
      <c r="I11362">
        <v>0</v>
      </c>
      <c r="J11362">
        <v>0</v>
      </c>
      <c r="L11362">
        <v>0</v>
      </c>
      <c r="N11362">
        <v>0</v>
      </c>
      <c r="P11362">
        <v>0</v>
      </c>
      <c r="Q11362">
        <v>0</v>
      </c>
      <c r="S11362">
        <v>0</v>
      </c>
    </row>
    <row r="11363" spans="1:19" x14ac:dyDescent="0.3">
      <c r="A11363" t="s">
        <v>22680</v>
      </c>
      <c r="B11363" s="171" t="s">
        <v>22681</v>
      </c>
      <c r="C11363" s="171" t="s">
        <v>14899</v>
      </c>
      <c r="D11363" s="171" t="s">
        <v>80</v>
      </c>
      <c r="E11363" s="11">
        <v>43831</v>
      </c>
      <c r="F11363">
        <v>0</v>
      </c>
      <c r="G11363">
        <v>0</v>
      </c>
      <c r="I11363">
        <v>0</v>
      </c>
      <c r="J11363">
        <v>0</v>
      </c>
      <c r="L11363">
        <v>0</v>
      </c>
      <c r="N11363">
        <v>0</v>
      </c>
      <c r="P11363">
        <v>0</v>
      </c>
      <c r="Q11363">
        <v>0</v>
      </c>
      <c r="S11363">
        <v>0</v>
      </c>
    </row>
    <row r="11364" spans="1:19" x14ac:dyDescent="0.3">
      <c r="A11364" t="s">
        <v>22682</v>
      </c>
      <c r="B11364" s="171" t="s">
        <v>22683</v>
      </c>
      <c r="C11364" s="171" t="s">
        <v>137</v>
      </c>
      <c r="D11364" s="171" t="s">
        <v>80</v>
      </c>
      <c r="E11364" s="11">
        <v>43831</v>
      </c>
      <c r="F11364">
        <v>0</v>
      </c>
      <c r="G11364">
        <v>0</v>
      </c>
      <c r="I11364">
        <v>0</v>
      </c>
      <c r="J11364">
        <v>0</v>
      </c>
      <c r="L11364">
        <v>0</v>
      </c>
      <c r="N11364">
        <v>0</v>
      </c>
      <c r="P11364">
        <v>0</v>
      </c>
      <c r="Q11364">
        <v>0</v>
      </c>
      <c r="S11364">
        <v>0</v>
      </c>
    </row>
    <row r="11365" spans="1:19" x14ac:dyDescent="0.3">
      <c r="A11365" t="s">
        <v>22684</v>
      </c>
      <c r="B11365" s="171" t="s">
        <v>22685</v>
      </c>
      <c r="C11365" s="171" t="s">
        <v>8615</v>
      </c>
      <c r="D11365" s="171" t="s">
        <v>80</v>
      </c>
      <c r="E11365" s="11">
        <v>43831</v>
      </c>
      <c r="F11365">
        <v>0</v>
      </c>
      <c r="G11365">
        <v>0</v>
      </c>
      <c r="I11365">
        <v>0</v>
      </c>
      <c r="J11365">
        <v>0</v>
      </c>
      <c r="L11365">
        <v>0</v>
      </c>
      <c r="N11365">
        <v>0</v>
      </c>
      <c r="P11365">
        <v>0</v>
      </c>
      <c r="Q11365">
        <v>0</v>
      </c>
      <c r="S11365">
        <v>0</v>
      </c>
    </row>
    <row r="11366" spans="1:19" x14ac:dyDescent="0.3">
      <c r="A11366" t="s">
        <v>22686</v>
      </c>
      <c r="B11366" s="171" t="s">
        <v>22687</v>
      </c>
      <c r="C11366" s="171" t="s">
        <v>146</v>
      </c>
      <c r="D11366" s="171" t="s">
        <v>80</v>
      </c>
      <c r="E11366" s="11">
        <v>43831</v>
      </c>
      <c r="F11366">
        <v>4.5</v>
      </c>
      <c r="G11366">
        <v>3</v>
      </c>
      <c r="I11366">
        <v>13</v>
      </c>
      <c r="J11366">
        <v>26</v>
      </c>
      <c r="L11366">
        <v>18</v>
      </c>
      <c r="N11366">
        <v>8</v>
      </c>
      <c r="P11366">
        <v>0</v>
      </c>
      <c r="Q11366">
        <v>0</v>
      </c>
      <c r="S11366">
        <v>6</v>
      </c>
    </row>
    <row r="11367" spans="1:19" x14ac:dyDescent="0.3">
      <c r="A11367" t="s">
        <v>22688</v>
      </c>
      <c r="B11367" s="171" t="s">
        <v>22689</v>
      </c>
      <c r="C11367" s="171" t="s">
        <v>161</v>
      </c>
      <c r="D11367" s="171" t="s">
        <v>80</v>
      </c>
      <c r="E11367" s="11">
        <v>43831</v>
      </c>
      <c r="F11367">
        <v>2.5</v>
      </c>
      <c r="G11367">
        <v>4</v>
      </c>
      <c r="I11367">
        <v>8</v>
      </c>
      <c r="J11367">
        <v>14</v>
      </c>
      <c r="L11367">
        <v>23</v>
      </c>
      <c r="N11367">
        <v>6</v>
      </c>
      <c r="P11367">
        <v>0</v>
      </c>
      <c r="Q11367">
        <v>1</v>
      </c>
      <c r="S11367">
        <v>2</v>
      </c>
    </row>
    <row r="11368" spans="1:19" x14ac:dyDescent="0.3">
      <c r="A11368" t="s">
        <v>22690</v>
      </c>
      <c r="B11368" s="171" t="s">
        <v>22691</v>
      </c>
      <c r="C11368" s="171" t="s">
        <v>18252</v>
      </c>
      <c r="D11368" s="171" t="s">
        <v>80</v>
      </c>
      <c r="E11368" s="11">
        <v>43831</v>
      </c>
      <c r="F11368">
        <v>3</v>
      </c>
      <c r="G11368">
        <v>3</v>
      </c>
      <c r="I11368">
        <v>8</v>
      </c>
      <c r="J11368">
        <v>12</v>
      </c>
      <c r="L11368">
        <v>15</v>
      </c>
      <c r="N11368">
        <v>5</v>
      </c>
      <c r="P11368">
        <v>1</v>
      </c>
      <c r="Q11368">
        <v>2</v>
      </c>
      <c r="S11368">
        <v>3</v>
      </c>
    </row>
    <row r="11369" spans="1:19" x14ac:dyDescent="0.3">
      <c r="A11369" t="s">
        <v>22692</v>
      </c>
      <c r="B11369" s="171" t="s">
        <v>22693</v>
      </c>
      <c r="C11369" s="171" t="s">
        <v>167</v>
      </c>
      <c r="D11369" s="171" t="s">
        <v>80</v>
      </c>
      <c r="E11369" s="11">
        <v>43831</v>
      </c>
      <c r="F11369">
        <v>3.5</v>
      </c>
      <c r="G11369">
        <v>6</v>
      </c>
      <c r="I11369">
        <v>3</v>
      </c>
      <c r="J11369">
        <v>30</v>
      </c>
      <c r="L11369">
        <v>55</v>
      </c>
      <c r="N11369">
        <v>1</v>
      </c>
      <c r="P11369">
        <v>0</v>
      </c>
      <c r="Q11369">
        <v>0</v>
      </c>
      <c r="S11369">
        <v>2</v>
      </c>
    </row>
    <row r="11370" spans="1:19" x14ac:dyDescent="0.3">
      <c r="A11370" t="s">
        <v>22694</v>
      </c>
      <c r="B11370" s="171" t="s">
        <v>22695</v>
      </c>
      <c r="C11370" s="171" t="s">
        <v>179</v>
      </c>
      <c r="D11370" s="171" t="s">
        <v>80</v>
      </c>
      <c r="E11370" s="11">
        <v>43831</v>
      </c>
      <c r="F11370">
        <v>11</v>
      </c>
      <c r="G11370">
        <v>14.5</v>
      </c>
      <c r="I11370">
        <v>184</v>
      </c>
      <c r="J11370">
        <v>112</v>
      </c>
      <c r="L11370">
        <v>143</v>
      </c>
      <c r="N11370">
        <v>173</v>
      </c>
      <c r="P11370">
        <v>0</v>
      </c>
      <c r="Q11370">
        <v>1</v>
      </c>
      <c r="S11370">
        <v>11</v>
      </c>
    </row>
    <row r="11371" spans="1:19" x14ac:dyDescent="0.3">
      <c r="A11371" t="s">
        <v>22696</v>
      </c>
      <c r="B11371" s="171" t="s">
        <v>22697</v>
      </c>
      <c r="C11371" s="171" t="s">
        <v>185</v>
      </c>
      <c r="D11371" s="171" t="s">
        <v>80</v>
      </c>
      <c r="E11371" s="11">
        <v>43831</v>
      </c>
      <c r="F11371">
        <v>8.5</v>
      </c>
      <c r="G11371">
        <v>7.5</v>
      </c>
      <c r="I11371">
        <v>20</v>
      </c>
      <c r="J11371">
        <v>49</v>
      </c>
      <c r="L11371">
        <v>43</v>
      </c>
      <c r="N11371">
        <v>20</v>
      </c>
      <c r="P11371">
        <v>0</v>
      </c>
      <c r="Q11371">
        <v>0</v>
      </c>
      <c r="S11371">
        <v>0</v>
      </c>
    </row>
    <row r="11372" spans="1:19" x14ac:dyDescent="0.3">
      <c r="A11372" t="s">
        <v>22698</v>
      </c>
      <c r="B11372" s="171" t="s">
        <v>22699</v>
      </c>
      <c r="C11372" s="171" t="s">
        <v>191</v>
      </c>
      <c r="D11372" s="171" t="s">
        <v>80</v>
      </c>
      <c r="E11372" s="11">
        <v>43831</v>
      </c>
      <c r="F11372">
        <v>14</v>
      </c>
      <c r="G11372">
        <v>15.5</v>
      </c>
      <c r="I11372">
        <v>100</v>
      </c>
      <c r="J11372">
        <v>120</v>
      </c>
      <c r="L11372">
        <v>131</v>
      </c>
      <c r="N11372">
        <v>66</v>
      </c>
      <c r="P11372">
        <v>22</v>
      </c>
      <c r="Q11372">
        <v>28</v>
      </c>
      <c r="S11372">
        <v>34</v>
      </c>
    </row>
    <row r="11373" spans="1:19" x14ac:dyDescent="0.3">
      <c r="A11373" t="s">
        <v>22700</v>
      </c>
      <c r="B11373" s="171" t="s">
        <v>22701</v>
      </c>
      <c r="C11373" s="171" t="s">
        <v>212</v>
      </c>
      <c r="D11373" s="171" t="s">
        <v>80</v>
      </c>
      <c r="E11373" s="11">
        <v>43831</v>
      </c>
      <c r="F11373">
        <v>0</v>
      </c>
      <c r="G11373">
        <v>0</v>
      </c>
      <c r="I11373">
        <v>0</v>
      </c>
      <c r="J11373">
        <v>0</v>
      </c>
      <c r="L11373">
        <v>0</v>
      </c>
      <c r="N11373">
        <v>0</v>
      </c>
      <c r="P11373">
        <v>0</v>
      </c>
      <c r="Q11373">
        <v>0</v>
      </c>
      <c r="S11373">
        <v>0</v>
      </c>
    </row>
    <row r="11374" spans="1:19" x14ac:dyDescent="0.3">
      <c r="A11374" t="s">
        <v>22702</v>
      </c>
      <c r="B11374" s="171" t="s">
        <v>22703</v>
      </c>
      <c r="C11374" s="171" t="s">
        <v>215</v>
      </c>
      <c r="D11374" s="171" t="s">
        <v>80</v>
      </c>
      <c r="E11374" s="11">
        <v>43831</v>
      </c>
      <c r="F11374">
        <v>0</v>
      </c>
      <c r="G11374">
        <v>0</v>
      </c>
      <c r="I11374">
        <v>0</v>
      </c>
      <c r="J11374">
        <v>0</v>
      </c>
      <c r="L11374">
        <v>0</v>
      </c>
      <c r="N11374">
        <v>0</v>
      </c>
      <c r="P11374">
        <v>0</v>
      </c>
      <c r="Q11374">
        <v>0</v>
      </c>
      <c r="S11374">
        <v>0</v>
      </c>
    </row>
    <row r="11375" spans="1:19" x14ac:dyDescent="0.3">
      <c r="A11375" t="s">
        <v>22704</v>
      </c>
      <c r="B11375" s="171" t="s">
        <v>22705</v>
      </c>
      <c r="C11375" s="171" t="s">
        <v>221</v>
      </c>
      <c r="D11375" s="171" t="s">
        <v>80</v>
      </c>
      <c r="E11375" s="11">
        <v>43831</v>
      </c>
      <c r="F11375">
        <v>0</v>
      </c>
      <c r="G11375">
        <v>0</v>
      </c>
      <c r="I11375">
        <v>0</v>
      </c>
      <c r="J11375">
        <v>0</v>
      </c>
      <c r="L11375">
        <v>0</v>
      </c>
      <c r="N11375">
        <v>0</v>
      </c>
      <c r="P11375">
        <v>0</v>
      </c>
      <c r="Q11375">
        <v>0</v>
      </c>
      <c r="S11375">
        <v>0</v>
      </c>
    </row>
    <row r="11376" spans="1:19" x14ac:dyDescent="0.3">
      <c r="A11376" t="s">
        <v>22706</v>
      </c>
      <c r="B11376" s="171" t="s">
        <v>22707</v>
      </c>
      <c r="C11376" s="171" t="s">
        <v>8233</v>
      </c>
      <c r="D11376" s="171" t="s">
        <v>80</v>
      </c>
      <c r="E11376" s="11">
        <v>43831</v>
      </c>
      <c r="F11376">
        <v>2.5</v>
      </c>
      <c r="G11376">
        <v>3</v>
      </c>
      <c r="I11376">
        <v>26</v>
      </c>
      <c r="J11376">
        <v>29</v>
      </c>
      <c r="L11376">
        <v>36</v>
      </c>
      <c r="N11376">
        <v>26</v>
      </c>
      <c r="P11376">
        <v>1</v>
      </c>
      <c r="Q11376">
        <v>3</v>
      </c>
      <c r="S11376">
        <v>0</v>
      </c>
    </row>
    <row r="11377" spans="1:19" x14ac:dyDescent="0.3">
      <c r="A11377" t="s">
        <v>22708</v>
      </c>
      <c r="B11377" s="171" t="s">
        <v>22709</v>
      </c>
      <c r="C11377" s="171" t="s">
        <v>233</v>
      </c>
      <c r="D11377" s="171" t="s">
        <v>80</v>
      </c>
      <c r="E11377" s="11">
        <v>43831</v>
      </c>
      <c r="F11377">
        <v>0</v>
      </c>
      <c r="G11377">
        <v>0</v>
      </c>
      <c r="I11377">
        <v>0</v>
      </c>
      <c r="J11377">
        <v>0</v>
      </c>
      <c r="L11377">
        <v>0</v>
      </c>
      <c r="N11377">
        <v>0</v>
      </c>
      <c r="P11377">
        <v>0</v>
      </c>
      <c r="Q11377">
        <v>0</v>
      </c>
      <c r="S11377">
        <v>0</v>
      </c>
    </row>
    <row r="11378" spans="1:19" x14ac:dyDescent="0.3">
      <c r="A11378" t="s">
        <v>22710</v>
      </c>
      <c r="B11378" s="171" t="s">
        <v>22711</v>
      </c>
      <c r="C11378" s="171" t="s">
        <v>107</v>
      </c>
      <c r="D11378" s="171" t="s">
        <v>80</v>
      </c>
      <c r="E11378" s="11">
        <v>43831</v>
      </c>
      <c r="F11378">
        <v>16</v>
      </c>
      <c r="G11378">
        <v>19</v>
      </c>
      <c r="I11378">
        <v>99</v>
      </c>
      <c r="J11378">
        <v>164</v>
      </c>
      <c r="L11378">
        <v>192</v>
      </c>
      <c r="N11378">
        <v>96</v>
      </c>
      <c r="P11378">
        <v>1</v>
      </c>
      <c r="Q11378">
        <v>2</v>
      </c>
      <c r="S11378">
        <v>3</v>
      </c>
    </row>
    <row r="11379" spans="1:19" x14ac:dyDescent="0.3">
      <c r="A11379" t="s">
        <v>22712</v>
      </c>
      <c r="B11379" s="171" t="s">
        <v>22713</v>
      </c>
      <c r="C11379" s="171" t="s">
        <v>107</v>
      </c>
      <c r="D11379" s="171" t="s">
        <v>15341</v>
      </c>
      <c r="E11379" s="11">
        <v>43831</v>
      </c>
      <c r="F11379">
        <v>3.5</v>
      </c>
      <c r="G11379">
        <v>3.5</v>
      </c>
      <c r="I11379">
        <v>8</v>
      </c>
      <c r="J11379">
        <v>19</v>
      </c>
      <c r="L11379">
        <v>19</v>
      </c>
      <c r="N11379">
        <v>7</v>
      </c>
      <c r="P11379">
        <v>1</v>
      </c>
      <c r="Q11379">
        <v>1</v>
      </c>
      <c r="S11379">
        <v>1</v>
      </c>
    </row>
    <row r="11380" spans="1:19" x14ac:dyDescent="0.3">
      <c r="A11380" t="s">
        <v>22714</v>
      </c>
      <c r="B11380" s="171" t="s">
        <v>22715</v>
      </c>
      <c r="C11380" s="171" t="s">
        <v>173</v>
      </c>
      <c r="D11380" s="171" t="s">
        <v>80</v>
      </c>
      <c r="E11380" s="11">
        <v>43831</v>
      </c>
      <c r="F11380">
        <v>3.5</v>
      </c>
      <c r="G11380">
        <v>3</v>
      </c>
      <c r="I11380">
        <v>9</v>
      </c>
      <c r="J11380">
        <v>21</v>
      </c>
      <c r="L11380">
        <v>18</v>
      </c>
      <c r="N11380">
        <v>9</v>
      </c>
      <c r="P11380">
        <v>1</v>
      </c>
      <c r="Q11380">
        <v>1</v>
      </c>
      <c r="S11380">
        <v>0</v>
      </c>
    </row>
    <row r="11381" spans="1:19" x14ac:dyDescent="0.3">
      <c r="A11381" t="s">
        <v>22716</v>
      </c>
      <c r="B11381" s="171" t="s">
        <v>22717</v>
      </c>
      <c r="C11381" s="171" t="s">
        <v>173</v>
      </c>
      <c r="D11381" s="171" t="s">
        <v>15341</v>
      </c>
      <c r="E11381" s="11">
        <v>43831</v>
      </c>
      <c r="F11381">
        <v>3.5</v>
      </c>
      <c r="G11381">
        <v>3.5</v>
      </c>
      <c r="I11381">
        <v>20</v>
      </c>
      <c r="J11381">
        <v>18</v>
      </c>
      <c r="L11381">
        <v>18</v>
      </c>
      <c r="N11381">
        <v>19</v>
      </c>
      <c r="P11381">
        <v>1</v>
      </c>
      <c r="Q11381">
        <v>2</v>
      </c>
      <c r="S11381">
        <v>1</v>
      </c>
    </row>
    <row r="11382" spans="1:19" x14ac:dyDescent="0.3">
      <c r="A11382" t="s">
        <v>22718</v>
      </c>
      <c r="B11382" s="171" t="s">
        <v>22719</v>
      </c>
      <c r="C11382" s="171" t="s">
        <v>200</v>
      </c>
      <c r="D11382" s="171" t="s">
        <v>80</v>
      </c>
      <c r="E11382" s="11">
        <v>43831</v>
      </c>
      <c r="F11382">
        <v>6.5</v>
      </c>
      <c r="G11382">
        <v>3</v>
      </c>
      <c r="I11382">
        <v>23</v>
      </c>
      <c r="J11382">
        <v>37</v>
      </c>
      <c r="L11382">
        <v>16</v>
      </c>
      <c r="N11382">
        <v>20</v>
      </c>
      <c r="P11382">
        <v>2</v>
      </c>
      <c r="Q11382">
        <v>2</v>
      </c>
      <c r="S11382">
        <v>3</v>
      </c>
    </row>
    <row r="11383" spans="1:19" x14ac:dyDescent="0.3">
      <c r="A11383" t="s">
        <v>22720</v>
      </c>
      <c r="B11383" s="171" t="s">
        <v>22721</v>
      </c>
      <c r="C11383" s="171" t="s">
        <v>200</v>
      </c>
      <c r="D11383" s="171" t="s">
        <v>15341</v>
      </c>
      <c r="E11383" s="11">
        <v>43831</v>
      </c>
      <c r="F11383">
        <v>0</v>
      </c>
      <c r="G11383">
        <v>0</v>
      </c>
      <c r="I11383">
        <v>0</v>
      </c>
      <c r="J11383">
        <v>0</v>
      </c>
      <c r="L11383">
        <v>0</v>
      </c>
      <c r="N11383">
        <v>0</v>
      </c>
      <c r="P11383">
        <v>0</v>
      </c>
      <c r="Q11383">
        <v>0</v>
      </c>
      <c r="S11383">
        <v>0</v>
      </c>
    </row>
    <row r="11384" spans="1:19" x14ac:dyDescent="0.3">
      <c r="A11384" t="s">
        <v>22722</v>
      </c>
      <c r="B11384" s="171" t="s">
        <v>22723</v>
      </c>
      <c r="C11384" s="171" t="s">
        <v>73</v>
      </c>
      <c r="D11384" s="171" t="s">
        <v>4</v>
      </c>
      <c r="E11384" s="11">
        <v>43831</v>
      </c>
      <c r="F11384">
        <v>0</v>
      </c>
      <c r="G11384">
        <v>0</v>
      </c>
      <c r="I11384">
        <v>0</v>
      </c>
      <c r="J11384">
        <v>0</v>
      </c>
      <c r="L11384">
        <v>0</v>
      </c>
      <c r="N11384">
        <v>0</v>
      </c>
      <c r="P11384">
        <v>0</v>
      </c>
      <c r="Q11384">
        <v>0</v>
      </c>
      <c r="S11384">
        <v>0</v>
      </c>
    </row>
    <row r="11385" spans="1:19" x14ac:dyDescent="0.3">
      <c r="A11385" t="s">
        <v>22724</v>
      </c>
      <c r="B11385" s="171" t="s">
        <v>22725</v>
      </c>
      <c r="C11385" s="171" t="s">
        <v>18229</v>
      </c>
      <c r="D11385" s="171" t="s">
        <v>4</v>
      </c>
      <c r="E11385" s="11">
        <v>43831</v>
      </c>
      <c r="F11385">
        <v>0</v>
      </c>
      <c r="G11385">
        <v>0</v>
      </c>
      <c r="I11385">
        <v>0</v>
      </c>
      <c r="J11385">
        <v>0</v>
      </c>
      <c r="L11385">
        <v>0</v>
      </c>
      <c r="N11385">
        <v>0</v>
      </c>
      <c r="P11385">
        <v>0</v>
      </c>
      <c r="Q11385">
        <v>0</v>
      </c>
      <c r="S11385">
        <v>0</v>
      </c>
    </row>
    <row r="11386" spans="1:19" x14ac:dyDescent="0.3">
      <c r="A11386" t="s">
        <v>22726</v>
      </c>
      <c r="B11386" s="171" t="s">
        <v>22727</v>
      </c>
      <c r="C11386" s="171" t="s">
        <v>107</v>
      </c>
      <c r="D11386" s="171" t="s">
        <v>4</v>
      </c>
      <c r="E11386" s="11">
        <v>43831</v>
      </c>
      <c r="F11386">
        <v>19.5</v>
      </c>
      <c r="G11386">
        <v>22.5</v>
      </c>
      <c r="I11386">
        <v>107</v>
      </c>
      <c r="J11386">
        <v>183</v>
      </c>
      <c r="L11386">
        <v>211</v>
      </c>
      <c r="N11386">
        <v>103</v>
      </c>
      <c r="P11386">
        <v>2</v>
      </c>
      <c r="Q11386">
        <v>3</v>
      </c>
      <c r="S11386">
        <v>4</v>
      </c>
    </row>
    <row r="11387" spans="1:19" x14ac:dyDescent="0.3">
      <c r="A11387" t="s">
        <v>22728</v>
      </c>
      <c r="B11387" s="171" t="s">
        <v>22729</v>
      </c>
      <c r="C11387" s="171" t="s">
        <v>9887</v>
      </c>
      <c r="D11387" s="171" t="s">
        <v>4</v>
      </c>
      <c r="E11387" s="11">
        <v>43831</v>
      </c>
      <c r="F11387">
        <v>0</v>
      </c>
      <c r="G11387">
        <v>0</v>
      </c>
      <c r="I11387">
        <v>0</v>
      </c>
      <c r="J11387">
        <v>0</v>
      </c>
      <c r="L11387">
        <v>0</v>
      </c>
      <c r="N11387">
        <v>0</v>
      </c>
      <c r="P11387">
        <v>0</v>
      </c>
      <c r="Q11387">
        <v>0</v>
      </c>
      <c r="S11387">
        <v>0</v>
      </c>
    </row>
    <row r="11388" spans="1:19" x14ac:dyDescent="0.3">
      <c r="A11388" t="s">
        <v>22730</v>
      </c>
      <c r="B11388" s="171" t="s">
        <v>22731</v>
      </c>
      <c r="C11388" s="171" t="s">
        <v>11260</v>
      </c>
      <c r="D11388" s="171" t="s">
        <v>4</v>
      </c>
      <c r="E11388" s="11">
        <v>43831</v>
      </c>
      <c r="F11388">
        <v>0</v>
      </c>
      <c r="G11388">
        <v>0</v>
      </c>
      <c r="I11388">
        <v>0</v>
      </c>
      <c r="J11388">
        <v>0</v>
      </c>
      <c r="L11388">
        <v>0</v>
      </c>
      <c r="N11388">
        <v>0</v>
      </c>
      <c r="P11388">
        <v>0</v>
      </c>
      <c r="Q11388">
        <v>0</v>
      </c>
      <c r="S11388">
        <v>0</v>
      </c>
    </row>
    <row r="11389" spans="1:19" x14ac:dyDescent="0.3">
      <c r="A11389" t="s">
        <v>22732</v>
      </c>
      <c r="B11389" s="171" t="s">
        <v>22733</v>
      </c>
      <c r="C11389" s="171" t="s">
        <v>122</v>
      </c>
      <c r="D11389" s="171" t="s">
        <v>4</v>
      </c>
      <c r="E11389" s="11">
        <v>43831</v>
      </c>
      <c r="F11389">
        <v>0</v>
      </c>
      <c r="G11389">
        <v>0</v>
      </c>
      <c r="I11389">
        <v>0</v>
      </c>
      <c r="J11389">
        <v>0</v>
      </c>
      <c r="L11389">
        <v>0</v>
      </c>
      <c r="N11389">
        <v>0</v>
      </c>
      <c r="P11389">
        <v>0</v>
      </c>
      <c r="Q11389">
        <v>0</v>
      </c>
      <c r="S11389">
        <v>0</v>
      </c>
    </row>
    <row r="11390" spans="1:19" x14ac:dyDescent="0.3">
      <c r="A11390" t="s">
        <v>22734</v>
      </c>
      <c r="B11390" s="171" t="s">
        <v>22735</v>
      </c>
      <c r="C11390" s="171" t="s">
        <v>125</v>
      </c>
      <c r="D11390" s="171" t="s">
        <v>4</v>
      </c>
      <c r="E11390" s="11">
        <v>43831</v>
      </c>
      <c r="F11390">
        <v>0</v>
      </c>
      <c r="G11390">
        <v>0</v>
      </c>
      <c r="I11390">
        <v>0</v>
      </c>
      <c r="J11390">
        <v>0</v>
      </c>
      <c r="L11390">
        <v>0</v>
      </c>
      <c r="N11390">
        <v>0</v>
      </c>
      <c r="P11390">
        <v>0</v>
      </c>
      <c r="Q11390">
        <v>0</v>
      </c>
      <c r="S11390">
        <v>0</v>
      </c>
    </row>
    <row r="11391" spans="1:19" x14ac:dyDescent="0.3">
      <c r="A11391" t="s">
        <v>22736</v>
      </c>
      <c r="B11391" s="171" t="s">
        <v>22737</v>
      </c>
      <c r="C11391" s="171" t="s">
        <v>14899</v>
      </c>
      <c r="D11391" s="171" t="s">
        <v>4</v>
      </c>
      <c r="E11391" s="11">
        <v>43831</v>
      </c>
      <c r="F11391">
        <v>0</v>
      </c>
      <c r="G11391">
        <v>0</v>
      </c>
      <c r="I11391">
        <v>0</v>
      </c>
      <c r="J11391">
        <v>0</v>
      </c>
      <c r="L11391">
        <v>0</v>
      </c>
      <c r="N11391">
        <v>0</v>
      </c>
      <c r="P11391">
        <v>0</v>
      </c>
      <c r="Q11391">
        <v>0</v>
      </c>
      <c r="S11391">
        <v>0</v>
      </c>
    </row>
    <row r="11392" spans="1:19" x14ac:dyDescent="0.3">
      <c r="A11392" t="s">
        <v>22738</v>
      </c>
      <c r="B11392" s="171" t="s">
        <v>22739</v>
      </c>
      <c r="C11392" s="171" t="s">
        <v>137</v>
      </c>
      <c r="D11392" s="171" t="s">
        <v>4</v>
      </c>
      <c r="E11392" s="11">
        <v>43831</v>
      </c>
      <c r="F11392">
        <v>0</v>
      </c>
      <c r="G11392">
        <v>0</v>
      </c>
      <c r="I11392">
        <v>0</v>
      </c>
      <c r="J11392">
        <v>0</v>
      </c>
      <c r="L11392">
        <v>0</v>
      </c>
      <c r="N11392">
        <v>0</v>
      </c>
      <c r="P11392">
        <v>0</v>
      </c>
      <c r="Q11392">
        <v>0</v>
      </c>
      <c r="S11392">
        <v>0</v>
      </c>
    </row>
    <row r="11393" spans="1:19" x14ac:dyDescent="0.3">
      <c r="A11393" t="s">
        <v>22740</v>
      </c>
      <c r="B11393" s="171" t="s">
        <v>22741</v>
      </c>
      <c r="C11393" s="171" t="s">
        <v>8615</v>
      </c>
      <c r="D11393" s="171" t="s">
        <v>4</v>
      </c>
      <c r="E11393" s="11">
        <v>43831</v>
      </c>
      <c r="F11393">
        <v>0</v>
      </c>
      <c r="G11393">
        <v>0</v>
      </c>
      <c r="I11393">
        <v>0</v>
      </c>
      <c r="J11393">
        <v>0</v>
      </c>
      <c r="L11393">
        <v>0</v>
      </c>
      <c r="N11393">
        <v>0</v>
      </c>
      <c r="P11393">
        <v>0</v>
      </c>
      <c r="Q11393">
        <v>0</v>
      </c>
      <c r="S11393">
        <v>0</v>
      </c>
    </row>
    <row r="11394" spans="1:19" x14ac:dyDescent="0.3">
      <c r="A11394" t="s">
        <v>22742</v>
      </c>
      <c r="B11394" s="171" t="s">
        <v>22743</v>
      </c>
      <c r="C11394" s="171" t="s">
        <v>146</v>
      </c>
      <c r="D11394" s="171" t="s">
        <v>4</v>
      </c>
      <c r="E11394" s="11">
        <v>43831</v>
      </c>
      <c r="F11394">
        <v>4.5</v>
      </c>
      <c r="G11394">
        <v>3</v>
      </c>
      <c r="I11394">
        <v>13</v>
      </c>
      <c r="J11394">
        <v>26</v>
      </c>
      <c r="L11394">
        <v>18</v>
      </c>
      <c r="N11394">
        <v>8</v>
      </c>
      <c r="P11394">
        <v>0</v>
      </c>
      <c r="Q11394">
        <v>0</v>
      </c>
      <c r="S11394">
        <v>6</v>
      </c>
    </row>
    <row r="11395" spans="1:19" x14ac:dyDescent="0.3">
      <c r="A11395" t="s">
        <v>22744</v>
      </c>
      <c r="B11395" s="171" t="s">
        <v>22745</v>
      </c>
      <c r="C11395" s="171" t="s">
        <v>161</v>
      </c>
      <c r="D11395" s="171" t="s">
        <v>4</v>
      </c>
      <c r="E11395" s="11">
        <v>43831</v>
      </c>
      <c r="F11395">
        <v>2.5</v>
      </c>
      <c r="G11395">
        <v>4</v>
      </c>
      <c r="I11395">
        <v>8</v>
      </c>
      <c r="J11395">
        <v>14</v>
      </c>
      <c r="L11395">
        <v>23</v>
      </c>
      <c r="N11395">
        <v>6</v>
      </c>
      <c r="P11395">
        <v>0</v>
      </c>
      <c r="Q11395">
        <v>1</v>
      </c>
      <c r="S11395">
        <v>2</v>
      </c>
    </row>
    <row r="11396" spans="1:19" x14ac:dyDescent="0.3">
      <c r="A11396" t="s">
        <v>22746</v>
      </c>
      <c r="B11396" s="171" t="s">
        <v>22747</v>
      </c>
      <c r="C11396" s="171" t="s">
        <v>18252</v>
      </c>
      <c r="D11396" s="171" t="s">
        <v>4</v>
      </c>
      <c r="E11396" s="11">
        <v>43831</v>
      </c>
      <c r="F11396">
        <v>3</v>
      </c>
      <c r="G11396">
        <v>3</v>
      </c>
      <c r="I11396">
        <v>8</v>
      </c>
      <c r="J11396">
        <v>12</v>
      </c>
      <c r="L11396">
        <v>15</v>
      </c>
      <c r="N11396">
        <v>5</v>
      </c>
      <c r="P11396">
        <v>1</v>
      </c>
      <c r="Q11396">
        <v>2</v>
      </c>
      <c r="S11396">
        <v>3</v>
      </c>
    </row>
    <row r="11397" spans="1:19" x14ac:dyDescent="0.3">
      <c r="A11397" t="s">
        <v>22748</v>
      </c>
      <c r="B11397" s="171" t="s">
        <v>22749</v>
      </c>
      <c r="C11397" s="171" t="s">
        <v>167</v>
      </c>
      <c r="D11397" s="171" t="s">
        <v>4</v>
      </c>
      <c r="E11397" s="11">
        <v>43831</v>
      </c>
      <c r="F11397">
        <v>3.5</v>
      </c>
      <c r="G11397">
        <v>6</v>
      </c>
      <c r="I11397">
        <v>3</v>
      </c>
      <c r="J11397">
        <v>30</v>
      </c>
      <c r="L11397">
        <v>55</v>
      </c>
      <c r="N11397">
        <v>1</v>
      </c>
      <c r="P11397">
        <v>0</v>
      </c>
      <c r="Q11397">
        <v>0</v>
      </c>
      <c r="S11397">
        <v>2</v>
      </c>
    </row>
    <row r="11398" spans="1:19" x14ac:dyDescent="0.3">
      <c r="A11398" t="s">
        <v>22750</v>
      </c>
      <c r="B11398" s="171" t="s">
        <v>22751</v>
      </c>
      <c r="C11398" s="171" t="s">
        <v>173</v>
      </c>
      <c r="D11398" s="171" t="s">
        <v>4</v>
      </c>
      <c r="E11398" s="11">
        <v>43831</v>
      </c>
      <c r="F11398">
        <v>7</v>
      </c>
      <c r="G11398">
        <v>6.5</v>
      </c>
      <c r="I11398">
        <v>29</v>
      </c>
      <c r="J11398">
        <v>39</v>
      </c>
      <c r="L11398">
        <v>36</v>
      </c>
      <c r="N11398">
        <v>28</v>
      </c>
      <c r="P11398">
        <v>2</v>
      </c>
      <c r="Q11398">
        <v>3</v>
      </c>
      <c r="S11398">
        <v>1</v>
      </c>
    </row>
    <row r="11399" spans="1:19" x14ac:dyDescent="0.3">
      <c r="A11399" t="s">
        <v>22752</v>
      </c>
      <c r="B11399" s="171" t="s">
        <v>22753</v>
      </c>
      <c r="C11399" s="171" t="s">
        <v>179</v>
      </c>
      <c r="D11399" s="171" t="s">
        <v>4</v>
      </c>
      <c r="E11399" s="11">
        <v>43831</v>
      </c>
      <c r="F11399">
        <v>11</v>
      </c>
      <c r="G11399">
        <v>14.5</v>
      </c>
      <c r="I11399">
        <v>184</v>
      </c>
      <c r="J11399">
        <v>112</v>
      </c>
      <c r="L11399">
        <v>143</v>
      </c>
      <c r="N11399">
        <v>173</v>
      </c>
      <c r="P11399">
        <v>0</v>
      </c>
      <c r="Q11399">
        <v>1</v>
      </c>
      <c r="S11399">
        <v>11</v>
      </c>
    </row>
    <row r="11400" spans="1:19" x14ac:dyDescent="0.3">
      <c r="A11400" t="s">
        <v>22754</v>
      </c>
      <c r="B11400" s="171" t="s">
        <v>22755</v>
      </c>
      <c r="C11400" s="171" t="s">
        <v>185</v>
      </c>
      <c r="D11400" s="171" t="s">
        <v>4</v>
      </c>
      <c r="E11400" s="11">
        <v>43831</v>
      </c>
      <c r="F11400">
        <v>8.5</v>
      </c>
      <c r="G11400">
        <v>7.5</v>
      </c>
      <c r="I11400">
        <v>20</v>
      </c>
      <c r="J11400">
        <v>49</v>
      </c>
      <c r="L11400">
        <v>43</v>
      </c>
      <c r="N11400">
        <v>20</v>
      </c>
      <c r="P11400">
        <v>0</v>
      </c>
      <c r="Q11400">
        <v>0</v>
      </c>
      <c r="S11400">
        <v>0</v>
      </c>
    </row>
    <row r="11401" spans="1:19" x14ac:dyDescent="0.3">
      <c r="A11401" t="s">
        <v>22756</v>
      </c>
      <c r="B11401" s="171" t="s">
        <v>22757</v>
      </c>
      <c r="C11401" s="171" t="s">
        <v>191</v>
      </c>
      <c r="D11401" s="171" t="s">
        <v>4</v>
      </c>
      <c r="E11401" s="11">
        <v>43831</v>
      </c>
      <c r="F11401">
        <v>14</v>
      </c>
      <c r="G11401">
        <v>15.5</v>
      </c>
      <c r="I11401">
        <v>100</v>
      </c>
      <c r="J11401">
        <v>120</v>
      </c>
      <c r="L11401">
        <v>131</v>
      </c>
      <c r="N11401">
        <v>66</v>
      </c>
      <c r="P11401">
        <v>22</v>
      </c>
      <c r="Q11401">
        <v>28</v>
      </c>
      <c r="S11401">
        <v>34</v>
      </c>
    </row>
    <row r="11402" spans="1:19" x14ac:dyDescent="0.3">
      <c r="A11402" t="s">
        <v>22758</v>
      </c>
      <c r="B11402" s="171" t="s">
        <v>22759</v>
      </c>
      <c r="C11402" s="171" t="s">
        <v>200</v>
      </c>
      <c r="D11402" s="171" t="s">
        <v>4</v>
      </c>
      <c r="E11402" s="11">
        <v>43831</v>
      </c>
      <c r="F11402">
        <v>6.5</v>
      </c>
      <c r="G11402">
        <v>3</v>
      </c>
      <c r="I11402">
        <v>23</v>
      </c>
      <c r="J11402">
        <v>37</v>
      </c>
      <c r="L11402">
        <v>16</v>
      </c>
      <c r="N11402">
        <v>20</v>
      </c>
      <c r="P11402">
        <v>2</v>
      </c>
      <c r="Q11402">
        <v>2</v>
      </c>
      <c r="S11402">
        <v>3</v>
      </c>
    </row>
    <row r="11403" spans="1:19" x14ac:dyDescent="0.3">
      <c r="A11403" t="s">
        <v>22760</v>
      </c>
      <c r="B11403" s="171" t="s">
        <v>22761</v>
      </c>
      <c r="C11403" s="171" t="s">
        <v>212</v>
      </c>
      <c r="D11403" s="171" t="s">
        <v>4</v>
      </c>
      <c r="E11403" s="11">
        <v>43831</v>
      </c>
      <c r="F11403">
        <v>0</v>
      </c>
      <c r="G11403">
        <v>0</v>
      </c>
      <c r="I11403">
        <v>0</v>
      </c>
      <c r="J11403">
        <v>0</v>
      </c>
      <c r="L11403">
        <v>0</v>
      </c>
      <c r="N11403">
        <v>0</v>
      </c>
      <c r="P11403">
        <v>0</v>
      </c>
      <c r="Q11403">
        <v>0</v>
      </c>
      <c r="S11403">
        <v>0</v>
      </c>
    </row>
    <row r="11404" spans="1:19" x14ac:dyDescent="0.3">
      <c r="A11404" t="s">
        <v>22762</v>
      </c>
      <c r="B11404" s="171" t="s">
        <v>22763</v>
      </c>
      <c r="C11404" s="171" t="s">
        <v>215</v>
      </c>
      <c r="D11404" s="171" t="s">
        <v>4</v>
      </c>
      <c r="E11404" s="11">
        <v>43831</v>
      </c>
      <c r="F11404">
        <v>0</v>
      </c>
      <c r="G11404">
        <v>0</v>
      </c>
      <c r="I11404">
        <v>0</v>
      </c>
      <c r="J11404">
        <v>0</v>
      </c>
      <c r="L11404">
        <v>0</v>
      </c>
      <c r="N11404">
        <v>0</v>
      </c>
      <c r="P11404">
        <v>0</v>
      </c>
      <c r="Q11404">
        <v>0</v>
      </c>
      <c r="S11404">
        <v>0</v>
      </c>
    </row>
    <row r="11405" spans="1:19" x14ac:dyDescent="0.3">
      <c r="A11405" t="s">
        <v>22764</v>
      </c>
      <c r="B11405" s="171" t="s">
        <v>22765</v>
      </c>
      <c r="C11405" s="171" t="s">
        <v>221</v>
      </c>
      <c r="D11405" s="171" t="s">
        <v>4</v>
      </c>
      <c r="E11405" s="11">
        <v>43831</v>
      </c>
      <c r="F11405">
        <v>0</v>
      </c>
      <c r="G11405">
        <v>0</v>
      </c>
      <c r="I11405">
        <v>0</v>
      </c>
      <c r="J11405">
        <v>0</v>
      </c>
      <c r="L11405">
        <v>0</v>
      </c>
      <c r="N11405">
        <v>0</v>
      </c>
      <c r="P11405">
        <v>0</v>
      </c>
      <c r="Q11405">
        <v>0</v>
      </c>
      <c r="S11405">
        <v>0</v>
      </c>
    </row>
    <row r="11406" spans="1:19" x14ac:dyDescent="0.3">
      <c r="A11406" t="s">
        <v>22766</v>
      </c>
      <c r="B11406" s="171" t="s">
        <v>22767</v>
      </c>
      <c r="C11406" s="171" t="s">
        <v>8233</v>
      </c>
      <c r="D11406" s="171" t="s">
        <v>4</v>
      </c>
      <c r="E11406" s="11">
        <v>43831</v>
      </c>
      <c r="F11406">
        <v>2.5</v>
      </c>
      <c r="G11406">
        <v>3</v>
      </c>
      <c r="I11406">
        <v>26</v>
      </c>
      <c r="J11406">
        <v>29</v>
      </c>
      <c r="L11406">
        <v>36</v>
      </c>
      <c r="N11406">
        <v>26</v>
      </c>
      <c r="P11406">
        <v>1</v>
      </c>
      <c r="Q11406">
        <v>3</v>
      </c>
      <c r="S11406">
        <v>0</v>
      </c>
    </row>
    <row r="11407" spans="1:19" x14ac:dyDescent="0.3">
      <c r="A11407" t="s">
        <v>22768</v>
      </c>
      <c r="B11407" s="171" t="s">
        <v>22769</v>
      </c>
      <c r="C11407" s="171" t="s">
        <v>233</v>
      </c>
      <c r="D11407" s="171" t="s">
        <v>4</v>
      </c>
      <c r="E11407" s="11">
        <v>43831</v>
      </c>
      <c r="F11407">
        <v>0</v>
      </c>
      <c r="G11407">
        <v>0</v>
      </c>
      <c r="I11407">
        <v>0</v>
      </c>
      <c r="J11407">
        <v>0</v>
      </c>
      <c r="L11407">
        <v>0</v>
      </c>
      <c r="N11407">
        <v>0</v>
      </c>
      <c r="P11407">
        <v>0</v>
      </c>
      <c r="Q11407">
        <v>0</v>
      </c>
      <c r="S11407">
        <v>0</v>
      </c>
    </row>
    <row r="11408" spans="1:19" x14ac:dyDescent="0.3">
      <c r="A11408" t="s">
        <v>22770</v>
      </c>
      <c r="B11408" s="171" t="s">
        <v>22771</v>
      </c>
      <c r="C11408" s="171" t="s">
        <v>79</v>
      </c>
      <c r="D11408" s="171" t="s">
        <v>80</v>
      </c>
      <c r="E11408" s="11">
        <v>43831</v>
      </c>
      <c r="F11408">
        <v>0</v>
      </c>
      <c r="G11408">
        <v>0</v>
      </c>
      <c r="I11408">
        <v>0</v>
      </c>
      <c r="J11408">
        <v>0</v>
      </c>
      <c r="L11408">
        <v>0</v>
      </c>
      <c r="N11408">
        <v>0</v>
      </c>
      <c r="P11408">
        <v>0</v>
      </c>
      <c r="Q11408">
        <v>0</v>
      </c>
      <c r="S11408">
        <v>0</v>
      </c>
    </row>
    <row r="11409" spans="1:19" x14ac:dyDescent="0.3">
      <c r="A11409" t="s">
        <v>22772</v>
      </c>
      <c r="B11409" s="171" t="s">
        <v>22773</v>
      </c>
      <c r="C11409" s="171" t="s">
        <v>79</v>
      </c>
      <c r="D11409" s="171" t="s">
        <v>4</v>
      </c>
      <c r="E11409" s="11">
        <v>43831</v>
      </c>
      <c r="F11409">
        <v>0</v>
      </c>
      <c r="G11409">
        <v>0</v>
      </c>
      <c r="I11409">
        <v>0</v>
      </c>
      <c r="J11409">
        <v>0</v>
      </c>
      <c r="L11409">
        <v>0</v>
      </c>
      <c r="N11409">
        <v>0</v>
      </c>
      <c r="P11409">
        <v>0</v>
      </c>
      <c r="Q11409">
        <v>0</v>
      </c>
      <c r="S11409">
        <v>0</v>
      </c>
    </row>
    <row r="11410" spans="1:19" x14ac:dyDescent="0.3">
      <c r="A11410" t="s">
        <v>22774</v>
      </c>
      <c r="B11410" s="171" t="s">
        <v>22775</v>
      </c>
      <c r="C11410" s="171" t="s">
        <v>83</v>
      </c>
      <c r="D11410" s="171" t="s">
        <v>80</v>
      </c>
      <c r="E11410" s="11">
        <v>43831</v>
      </c>
      <c r="F11410">
        <v>3.5</v>
      </c>
      <c r="G11410">
        <v>1.5</v>
      </c>
      <c r="I11410">
        <v>13</v>
      </c>
      <c r="J11410">
        <v>20</v>
      </c>
      <c r="L11410">
        <v>8</v>
      </c>
      <c r="N11410">
        <v>13</v>
      </c>
      <c r="P11410">
        <v>2</v>
      </c>
      <c r="Q11410">
        <v>2</v>
      </c>
      <c r="S11410">
        <v>0</v>
      </c>
    </row>
    <row r="11411" spans="1:19" x14ac:dyDescent="0.3">
      <c r="A11411" t="s">
        <v>22776</v>
      </c>
      <c r="B11411" s="171" t="s">
        <v>22777</v>
      </c>
      <c r="C11411" s="171" t="s">
        <v>83</v>
      </c>
      <c r="D11411" s="171" t="s">
        <v>15341</v>
      </c>
      <c r="E11411" s="11">
        <v>43831</v>
      </c>
      <c r="F11411">
        <v>3.5</v>
      </c>
      <c r="G11411">
        <v>3.5</v>
      </c>
      <c r="I11411">
        <v>16</v>
      </c>
      <c r="J11411">
        <v>19</v>
      </c>
      <c r="L11411">
        <v>18</v>
      </c>
      <c r="N11411">
        <v>15</v>
      </c>
      <c r="P11411">
        <v>0</v>
      </c>
      <c r="Q11411">
        <v>0</v>
      </c>
      <c r="S11411">
        <v>1</v>
      </c>
    </row>
    <row r="11412" spans="1:19" x14ac:dyDescent="0.3">
      <c r="A11412" t="s">
        <v>22778</v>
      </c>
      <c r="B11412" s="171" t="s">
        <v>22779</v>
      </c>
      <c r="C11412" s="171" t="s">
        <v>83</v>
      </c>
      <c r="D11412" s="171" t="s">
        <v>4</v>
      </c>
      <c r="E11412" s="11">
        <v>43831</v>
      </c>
      <c r="F11412">
        <v>7</v>
      </c>
      <c r="G11412">
        <v>5</v>
      </c>
      <c r="I11412">
        <v>29</v>
      </c>
      <c r="J11412">
        <v>39</v>
      </c>
      <c r="L11412">
        <v>26</v>
      </c>
      <c r="N11412">
        <v>28</v>
      </c>
      <c r="P11412">
        <v>2</v>
      </c>
      <c r="Q11412">
        <v>2</v>
      </c>
      <c r="S11412">
        <v>1</v>
      </c>
    </row>
    <row r="11413" spans="1:19" x14ac:dyDescent="0.3">
      <c r="A11413" t="s">
        <v>22780</v>
      </c>
      <c r="B11413" s="171" t="s">
        <v>22781</v>
      </c>
      <c r="C11413" s="171" t="s">
        <v>86</v>
      </c>
      <c r="D11413" s="171" t="s">
        <v>80</v>
      </c>
      <c r="E11413" s="11">
        <v>43831</v>
      </c>
      <c r="F11413">
        <v>5</v>
      </c>
      <c r="G11413">
        <v>6</v>
      </c>
      <c r="I11413">
        <v>37</v>
      </c>
      <c r="J11413">
        <v>30</v>
      </c>
      <c r="L11413">
        <v>36</v>
      </c>
      <c r="N11413">
        <v>20</v>
      </c>
      <c r="P11413">
        <v>9</v>
      </c>
      <c r="Q11413">
        <v>11</v>
      </c>
      <c r="S11413">
        <v>17</v>
      </c>
    </row>
    <row r="11414" spans="1:19" x14ac:dyDescent="0.3">
      <c r="A11414" t="s">
        <v>22782</v>
      </c>
      <c r="B11414" s="171" t="s">
        <v>22783</v>
      </c>
      <c r="C11414" s="171" t="s">
        <v>86</v>
      </c>
      <c r="D11414" s="171" t="s">
        <v>4</v>
      </c>
      <c r="E11414" s="11">
        <v>43831</v>
      </c>
      <c r="F11414">
        <v>5</v>
      </c>
      <c r="G11414">
        <v>6</v>
      </c>
      <c r="I11414">
        <v>37</v>
      </c>
      <c r="J11414">
        <v>30</v>
      </c>
      <c r="L11414">
        <v>36</v>
      </c>
      <c r="N11414">
        <v>20</v>
      </c>
      <c r="P11414">
        <v>9</v>
      </c>
      <c r="Q11414">
        <v>11</v>
      </c>
      <c r="S11414">
        <v>17</v>
      </c>
    </row>
    <row r="11415" spans="1:19" x14ac:dyDescent="0.3">
      <c r="A11415" t="s">
        <v>22784</v>
      </c>
      <c r="B11415" s="171" t="s">
        <v>22785</v>
      </c>
      <c r="C11415" s="171" t="s">
        <v>89</v>
      </c>
      <c r="D11415" s="171" t="s">
        <v>80</v>
      </c>
      <c r="E11415" s="11">
        <v>43831</v>
      </c>
      <c r="F11415">
        <v>5</v>
      </c>
      <c r="G11415">
        <v>6</v>
      </c>
      <c r="I11415">
        <v>17</v>
      </c>
      <c r="J11415">
        <v>22</v>
      </c>
      <c r="L11415">
        <v>30</v>
      </c>
      <c r="N11415">
        <v>14</v>
      </c>
      <c r="P11415">
        <v>1</v>
      </c>
      <c r="Q11415">
        <v>2</v>
      </c>
      <c r="S11415">
        <v>3</v>
      </c>
    </row>
    <row r="11416" spans="1:19" x14ac:dyDescent="0.3">
      <c r="A11416" t="s">
        <v>22786</v>
      </c>
      <c r="B11416" s="171" t="s">
        <v>22787</v>
      </c>
      <c r="C11416" s="171" t="s">
        <v>89</v>
      </c>
      <c r="D11416" s="171" t="s">
        <v>4</v>
      </c>
      <c r="E11416" s="11">
        <v>43831</v>
      </c>
      <c r="F11416">
        <v>5</v>
      </c>
      <c r="G11416">
        <v>6</v>
      </c>
      <c r="I11416">
        <v>17</v>
      </c>
      <c r="J11416">
        <v>22</v>
      </c>
      <c r="L11416">
        <v>30</v>
      </c>
      <c r="N11416">
        <v>14</v>
      </c>
      <c r="P11416">
        <v>1</v>
      </c>
      <c r="Q11416">
        <v>2</v>
      </c>
      <c r="S11416">
        <v>3</v>
      </c>
    </row>
    <row r="11417" spans="1:19" x14ac:dyDescent="0.3">
      <c r="A11417" t="s">
        <v>22788</v>
      </c>
      <c r="B11417" s="171" t="s">
        <v>22789</v>
      </c>
      <c r="C11417" s="171" t="s">
        <v>92</v>
      </c>
      <c r="D11417" s="171" t="s">
        <v>80</v>
      </c>
      <c r="E11417" s="11">
        <v>43831</v>
      </c>
      <c r="F11417">
        <v>0</v>
      </c>
      <c r="G11417">
        <v>0</v>
      </c>
      <c r="I11417">
        <v>0</v>
      </c>
      <c r="J11417">
        <v>0</v>
      </c>
      <c r="L11417">
        <v>0</v>
      </c>
      <c r="N11417">
        <v>0</v>
      </c>
      <c r="P11417">
        <v>0</v>
      </c>
      <c r="Q11417">
        <v>0</v>
      </c>
      <c r="S11417">
        <v>0</v>
      </c>
    </row>
    <row r="11418" spans="1:19" x14ac:dyDescent="0.3">
      <c r="A11418" t="s">
        <v>22790</v>
      </c>
      <c r="B11418" s="171" t="s">
        <v>22791</v>
      </c>
      <c r="C11418" s="171" t="s">
        <v>92</v>
      </c>
      <c r="D11418" s="171" t="s">
        <v>4</v>
      </c>
      <c r="E11418" s="11">
        <v>43831</v>
      </c>
      <c r="F11418">
        <v>0</v>
      </c>
      <c r="G11418">
        <v>0</v>
      </c>
      <c r="I11418">
        <v>0</v>
      </c>
      <c r="J11418">
        <v>0</v>
      </c>
      <c r="L11418">
        <v>0</v>
      </c>
      <c r="N11418">
        <v>0</v>
      </c>
      <c r="P11418">
        <v>0</v>
      </c>
      <c r="Q11418">
        <v>0</v>
      </c>
      <c r="S11418">
        <v>0</v>
      </c>
    </row>
    <row r="11419" spans="1:19" x14ac:dyDescent="0.3">
      <c r="A11419" t="s">
        <v>22792</v>
      </c>
      <c r="B11419" s="171" t="s">
        <v>22793</v>
      </c>
      <c r="C11419" s="171" t="s">
        <v>95</v>
      </c>
      <c r="D11419" s="171" t="s">
        <v>80</v>
      </c>
      <c r="E11419" s="11">
        <v>43831</v>
      </c>
      <c r="F11419">
        <v>6.5</v>
      </c>
      <c r="G11419">
        <v>4.5</v>
      </c>
      <c r="I11419">
        <v>19</v>
      </c>
      <c r="J11419">
        <v>38</v>
      </c>
      <c r="L11419">
        <v>26</v>
      </c>
      <c r="N11419">
        <v>16</v>
      </c>
      <c r="P11419">
        <v>1</v>
      </c>
      <c r="Q11419">
        <v>1</v>
      </c>
      <c r="S11419">
        <v>3</v>
      </c>
    </row>
    <row r="11420" spans="1:19" x14ac:dyDescent="0.3">
      <c r="A11420" t="s">
        <v>22794</v>
      </c>
      <c r="B11420" s="171" t="s">
        <v>22795</v>
      </c>
      <c r="C11420" s="171" t="s">
        <v>95</v>
      </c>
      <c r="D11420" s="171" t="s">
        <v>15341</v>
      </c>
      <c r="E11420" s="11">
        <v>43831</v>
      </c>
      <c r="F11420">
        <v>3.5</v>
      </c>
      <c r="G11420">
        <v>3.5</v>
      </c>
      <c r="I11420">
        <v>12</v>
      </c>
      <c r="J11420">
        <v>18</v>
      </c>
      <c r="L11420">
        <v>19</v>
      </c>
      <c r="N11420">
        <v>11</v>
      </c>
      <c r="P11420">
        <v>2</v>
      </c>
      <c r="Q11420">
        <v>3</v>
      </c>
      <c r="S11420">
        <v>1</v>
      </c>
    </row>
    <row r="11421" spans="1:19" x14ac:dyDescent="0.3">
      <c r="A11421" t="s">
        <v>22796</v>
      </c>
      <c r="B11421" s="171" t="s">
        <v>22797</v>
      </c>
      <c r="C11421" s="171" t="s">
        <v>95</v>
      </c>
      <c r="D11421" s="171" t="s">
        <v>4</v>
      </c>
      <c r="E11421" s="11">
        <v>43831</v>
      </c>
      <c r="F11421">
        <v>10</v>
      </c>
      <c r="G11421">
        <v>8</v>
      </c>
      <c r="I11421">
        <v>31</v>
      </c>
      <c r="J11421">
        <v>56</v>
      </c>
      <c r="L11421">
        <v>45</v>
      </c>
      <c r="N11421">
        <v>27</v>
      </c>
      <c r="P11421">
        <v>3</v>
      </c>
      <c r="Q11421">
        <v>4</v>
      </c>
      <c r="S11421">
        <v>4</v>
      </c>
    </row>
    <row r="11422" spans="1:19" x14ac:dyDescent="0.3">
      <c r="A11422" t="s">
        <v>22798</v>
      </c>
      <c r="B11422" s="171" t="s">
        <v>22799</v>
      </c>
      <c r="C11422" s="171" t="s">
        <v>19659</v>
      </c>
      <c r="D11422" s="171" t="s">
        <v>80</v>
      </c>
      <c r="E11422" s="11">
        <v>43831</v>
      </c>
      <c r="F11422">
        <v>0</v>
      </c>
      <c r="G11422">
        <v>0</v>
      </c>
      <c r="I11422">
        <v>0</v>
      </c>
      <c r="J11422">
        <v>0</v>
      </c>
      <c r="L11422">
        <v>0</v>
      </c>
      <c r="N11422">
        <v>0</v>
      </c>
      <c r="P11422">
        <v>0</v>
      </c>
      <c r="Q11422">
        <v>0</v>
      </c>
      <c r="S11422">
        <v>0</v>
      </c>
    </row>
    <row r="11423" spans="1:19" x14ac:dyDescent="0.3">
      <c r="A11423" t="s">
        <v>22800</v>
      </c>
      <c r="B11423" s="171" t="s">
        <v>22801</v>
      </c>
      <c r="C11423" s="171" t="s">
        <v>19659</v>
      </c>
      <c r="D11423" s="171" t="s">
        <v>4</v>
      </c>
      <c r="E11423" s="11">
        <v>43831</v>
      </c>
      <c r="F11423">
        <v>0</v>
      </c>
      <c r="G11423">
        <v>0</v>
      </c>
      <c r="I11423">
        <v>0</v>
      </c>
      <c r="J11423">
        <v>0</v>
      </c>
      <c r="L11423">
        <v>0</v>
      </c>
      <c r="N11423">
        <v>0</v>
      </c>
      <c r="P11423">
        <v>0</v>
      </c>
      <c r="Q11423">
        <v>0</v>
      </c>
      <c r="S11423">
        <v>0</v>
      </c>
    </row>
    <row r="11424" spans="1:19" x14ac:dyDescent="0.3">
      <c r="A11424" t="s">
        <v>22802</v>
      </c>
      <c r="B11424" s="171" t="s">
        <v>22803</v>
      </c>
      <c r="C11424" s="171" t="s">
        <v>98</v>
      </c>
      <c r="D11424" s="171" t="s">
        <v>80</v>
      </c>
      <c r="E11424" s="11">
        <v>43831</v>
      </c>
      <c r="F11424">
        <v>15.5</v>
      </c>
      <c r="G11424">
        <v>17.5</v>
      </c>
      <c r="I11424">
        <v>34</v>
      </c>
      <c r="J11424">
        <v>87</v>
      </c>
      <c r="L11424">
        <v>100</v>
      </c>
      <c r="N11424">
        <v>25</v>
      </c>
      <c r="P11424">
        <v>0</v>
      </c>
      <c r="Q11424">
        <v>1</v>
      </c>
      <c r="S11424">
        <v>9</v>
      </c>
    </row>
    <row r="11425" spans="1:19" x14ac:dyDescent="0.3">
      <c r="A11425" t="s">
        <v>22804</v>
      </c>
      <c r="B11425" s="171" t="s">
        <v>22805</v>
      </c>
      <c r="C11425" s="171" t="s">
        <v>98</v>
      </c>
      <c r="D11425" s="171" t="s">
        <v>4</v>
      </c>
      <c r="E11425" s="11">
        <v>43831</v>
      </c>
      <c r="F11425">
        <v>15.5</v>
      </c>
      <c r="G11425">
        <v>17.5</v>
      </c>
      <c r="I11425">
        <v>34</v>
      </c>
      <c r="J11425">
        <v>87</v>
      </c>
      <c r="L11425">
        <v>100</v>
      </c>
      <c r="N11425">
        <v>25</v>
      </c>
      <c r="P11425">
        <v>0</v>
      </c>
      <c r="Q11425">
        <v>1</v>
      </c>
      <c r="S11425">
        <v>9</v>
      </c>
    </row>
    <row r="11426" spans="1:19" x14ac:dyDescent="0.3">
      <c r="A11426" t="s">
        <v>22806</v>
      </c>
      <c r="B11426" s="171" t="s">
        <v>22807</v>
      </c>
      <c r="C11426" s="171" t="s">
        <v>101</v>
      </c>
      <c r="D11426" s="171" t="s">
        <v>80</v>
      </c>
      <c r="E11426" s="11">
        <v>43831</v>
      </c>
      <c r="F11426">
        <v>36.5</v>
      </c>
      <c r="G11426">
        <v>43.5</v>
      </c>
      <c r="I11426">
        <v>359</v>
      </c>
      <c r="J11426">
        <v>397</v>
      </c>
      <c r="L11426">
        <v>475</v>
      </c>
      <c r="N11426">
        <v>329</v>
      </c>
      <c r="P11426">
        <v>15</v>
      </c>
      <c r="Q11426">
        <v>23</v>
      </c>
      <c r="S11426">
        <v>30</v>
      </c>
    </row>
    <row r="11427" spans="1:19" x14ac:dyDescent="0.3">
      <c r="A11427" t="s">
        <v>22808</v>
      </c>
      <c r="B11427" s="171" t="s">
        <v>22809</v>
      </c>
      <c r="C11427" s="171" t="s">
        <v>101</v>
      </c>
      <c r="D11427" s="171" t="s">
        <v>4</v>
      </c>
      <c r="E11427" s="11">
        <v>43831</v>
      </c>
      <c r="F11427">
        <v>36.5</v>
      </c>
      <c r="G11427">
        <v>43.5</v>
      </c>
      <c r="I11427">
        <v>359</v>
      </c>
      <c r="J11427">
        <v>397</v>
      </c>
      <c r="L11427">
        <v>475</v>
      </c>
      <c r="N11427">
        <v>329</v>
      </c>
      <c r="P11427">
        <v>15</v>
      </c>
      <c r="Q11427">
        <v>23</v>
      </c>
      <c r="S11427">
        <v>30</v>
      </c>
    </row>
    <row r="11428" spans="1:19" x14ac:dyDescent="0.3">
      <c r="A11428" t="s">
        <v>22810</v>
      </c>
      <c r="B11428" s="171" t="s">
        <v>22811</v>
      </c>
      <c r="C11428" s="171" t="s">
        <v>6843</v>
      </c>
      <c r="D11428" s="171" t="s">
        <v>80</v>
      </c>
      <c r="E11428" s="11">
        <v>43831</v>
      </c>
      <c r="F11428">
        <v>3.5</v>
      </c>
      <c r="G11428">
        <v>2.5</v>
      </c>
      <c r="I11428">
        <v>14</v>
      </c>
      <c r="J11428">
        <v>20</v>
      </c>
      <c r="L11428">
        <v>15</v>
      </c>
      <c r="N11428">
        <v>13</v>
      </c>
      <c r="P11428">
        <v>0</v>
      </c>
      <c r="Q11428">
        <v>0</v>
      </c>
      <c r="S11428">
        <v>2</v>
      </c>
    </row>
    <row r="11429" spans="1:19" x14ac:dyDescent="0.3">
      <c r="A11429" t="s">
        <v>22812</v>
      </c>
      <c r="B11429" s="171" t="s">
        <v>22813</v>
      </c>
      <c r="C11429" s="171" t="s">
        <v>6843</v>
      </c>
      <c r="D11429" s="171" t="s">
        <v>4</v>
      </c>
      <c r="E11429" s="11">
        <v>43831</v>
      </c>
      <c r="F11429">
        <v>3.5</v>
      </c>
      <c r="G11429">
        <v>2.5</v>
      </c>
      <c r="I11429">
        <v>14</v>
      </c>
      <c r="J11429">
        <v>20</v>
      </c>
      <c r="L11429">
        <v>15</v>
      </c>
      <c r="N11429">
        <v>13</v>
      </c>
      <c r="P11429">
        <v>0</v>
      </c>
      <c r="Q11429">
        <v>0</v>
      </c>
      <c r="S11429">
        <v>2</v>
      </c>
    </row>
    <row r="11430" spans="1:19" x14ac:dyDescent="0.3">
      <c r="A11430" t="s">
        <v>22814</v>
      </c>
      <c r="B11430" s="171" t="s">
        <v>22815</v>
      </c>
      <c r="C11430" s="171" t="s">
        <v>12995</v>
      </c>
      <c r="D11430" s="171" t="s">
        <v>80</v>
      </c>
      <c r="E11430" s="11">
        <v>43831</v>
      </c>
      <c r="F11430">
        <v>75.5</v>
      </c>
      <c r="G11430">
        <v>81.5</v>
      </c>
      <c r="I11430">
        <v>493</v>
      </c>
      <c r="J11430">
        <v>614</v>
      </c>
      <c r="L11430">
        <v>690</v>
      </c>
      <c r="N11430">
        <v>430</v>
      </c>
      <c r="O11430" t="s">
        <v>16361</v>
      </c>
      <c r="P11430">
        <v>28</v>
      </c>
      <c r="Q11430">
        <v>40</v>
      </c>
      <c r="S11430">
        <v>64</v>
      </c>
    </row>
    <row r="11431" spans="1:19" x14ac:dyDescent="0.3">
      <c r="A11431" t="s">
        <v>22816</v>
      </c>
      <c r="B11431" s="171" t="s">
        <v>22817</v>
      </c>
      <c r="C11431" s="171" t="s">
        <v>15504</v>
      </c>
      <c r="D11431" s="171" t="s">
        <v>15341</v>
      </c>
      <c r="E11431" s="11">
        <v>43831</v>
      </c>
      <c r="F11431">
        <v>7</v>
      </c>
      <c r="G11431">
        <v>7</v>
      </c>
      <c r="I11431">
        <v>28</v>
      </c>
      <c r="J11431">
        <v>37</v>
      </c>
      <c r="L11431">
        <v>37</v>
      </c>
      <c r="N11431">
        <v>26</v>
      </c>
      <c r="O11431" t="s">
        <v>16361</v>
      </c>
      <c r="P11431">
        <v>2</v>
      </c>
      <c r="Q11431">
        <v>3</v>
      </c>
      <c r="S11431">
        <v>2</v>
      </c>
    </row>
    <row r="11432" spans="1:19" x14ac:dyDescent="0.3">
      <c r="A11432" t="s">
        <v>22818</v>
      </c>
      <c r="B11432" s="171" t="s">
        <v>22819</v>
      </c>
      <c r="C11432" s="171" t="s">
        <v>15511</v>
      </c>
      <c r="D11432" s="171" t="s">
        <v>80</v>
      </c>
      <c r="E11432" s="11">
        <v>43831</v>
      </c>
      <c r="F11432">
        <v>25.5</v>
      </c>
      <c r="G11432">
        <v>23.5</v>
      </c>
      <c r="I11432">
        <v>66</v>
      </c>
      <c r="J11432">
        <v>145</v>
      </c>
      <c r="L11432">
        <v>134</v>
      </c>
      <c r="N11432">
        <v>54</v>
      </c>
      <c r="P11432">
        <v>3</v>
      </c>
      <c r="Q11432">
        <v>4</v>
      </c>
      <c r="S11432">
        <v>12</v>
      </c>
    </row>
    <row r="11433" spans="1:19" x14ac:dyDescent="0.3">
      <c r="A11433" t="s">
        <v>22820</v>
      </c>
      <c r="B11433" s="171" t="s">
        <v>22821</v>
      </c>
      <c r="C11433" s="171" t="s">
        <v>15511</v>
      </c>
      <c r="D11433" s="171" t="s">
        <v>15341</v>
      </c>
      <c r="E11433" s="11">
        <v>43831</v>
      </c>
      <c r="F11433">
        <v>7</v>
      </c>
      <c r="G11433">
        <v>7</v>
      </c>
      <c r="I11433">
        <v>28</v>
      </c>
      <c r="J11433">
        <v>37</v>
      </c>
      <c r="L11433">
        <v>37</v>
      </c>
      <c r="N11433">
        <v>26</v>
      </c>
      <c r="P11433">
        <v>2</v>
      </c>
      <c r="Q11433">
        <v>3</v>
      </c>
      <c r="S11433">
        <v>2</v>
      </c>
    </row>
    <row r="11434" spans="1:19" x14ac:dyDescent="0.3">
      <c r="A11434" t="s">
        <v>22822</v>
      </c>
      <c r="B11434" s="171" t="s">
        <v>22823</v>
      </c>
      <c r="C11434" s="171" t="s">
        <v>15511</v>
      </c>
      <c r="D11434" s="171" t="s">
        <v>4</v>
      </c>
      <c r="E11434" s="11">
        <v>43831</v>
      </c>
      <c r="F11434">
        <v>32.5</v>
      </c>
      <c r="G11434">
        <v>30.5</v>
      </c>
      <c r="I11434">
        <v>94</v>
      </c>
      <c r="J11434">
        <v>182</v>
      </c>
      <c r="L11434">
        <v>171</v>
      </c>
      <c r="N11434">
        <v>80</v>
      </c>
      <c r="P11434">
        <v>5</v>
      </c>
      <c r="Q11434">
        <v>7</v>
      </c>
      <c r="S11434">
        <v>14</v>
      </c>
    </row>
    <row r="11435" spans="1:19" x14ac:dyDescent="0.3">
      <c r="A11435" t="s">
        <v>22824</v>
      </c>
      <c r="B11435" s="171" t="s">
        <v>22825</v>
      </c>
      <c r="C11435" s="171" t="s">
        <v>104</v>
      </c>
      <c r="D11435" s="171" t="s">
        <v>4</v>
      </c>
      <c r="E11435" s="11">
        <v>43831</v>
      </c>
      <c r="F11435">
        <v>82.5</v>
      </c>
      <c r="G11435">
        <v>88.5</v>
      </c>
      <c r="I11435">
        <v>521</v>
      </c>
      <c r="J11435">
        <v>651</v>
      </c>
      <c r="L11435">
        <v>727</v>
      </c>
      <c r="N11435">
        <v>456</v>
      </c>
      <c r="P11435">
        <v>30</v>
      </c>
      <c r="Q11435">
        <v>43</v>
      </c>
      <c r="S11435">
        <v>66</v>
      </c>
    </row>
    <row r="11436" spans="1:19" x14ac:dyDescent="0.3">
      <c r="A11436" t="s">
        <v>22826</v>
      </c>
      <c r="B11436" s="171" t="s">
        <v>22827</v>
      </c>
      <c r="C11436" s="171" t="s">
        <v>119</v>
      </c>
      <c r="D11436" s="171" t="s">
        <v>80</v>
      </c>
      <c r="E11436" s="11">
        <v>43862</v>
      </c>
      <c r="F11436">
        <v>0</v>
      </c>
      <c r="G11436">
        <v>0</v>
      </c>
      <c r="I11436">
        <v>0</v>
      </c>
      <c r="J11436">
        <v>0</v>
      </c>
      <c r="L11436">
        <v>0</v>
      </c>
      <c r="N11436">
        <v>0</v>
      </c>
      <c r="P11436">
        <v>0</v>
      </c>
      <c r="Q11436">
        <v>0</v>
      </c>
      <c r="S11436">
        <v>0</v>
      </c>
    </row>
    <row r="11437" spans="1:19" x14ac:dyDescent="0.3">
      <c r="A11437" t="s">
        <v>22828</v>
      </c>
      <c r="B11437" s="171" t="s">
        <v>22829</v>
      </c>
      <c r="C11437" s="171" t="s">
        <v>143</v>
      </c>
      <c r="D11437" s="171" t="s">
        <v>80</v>
      </c>
      <c r="E11437" s="11">
        <v>43862</v>
      </c>
      <c r="F11437">
        <v>0</v>
      </c>
      <c r="G11437">
        <v>0</v>
      </c>
      <c r="I11437">
        <v>0</v>
      </c>
      <c r="J11437">
        <v>0</v>
      </c>
      <c r="L11437">
        <v>0</v>
      </c>
      <c r="N11437">
        <v>0</v>
      </c>
      <c r="P11437">
        <v>0</v>
      </c>
      <c r="Q11437">
        <v>0</v>
      </c>
      <c r="S11437">
        <v>0</v>
      </c>
    </row>
    <row r="11438" spans="1:19" x14ac:dyDescent="0.3">
      <c r="A11438" t="s">
        <v>22830</v>
      </c>
      <c r="B11438" s="171" t="s">
        <v>22831</v>
      </c>
      <c r="C11438" s="171" t="s">
        <v>158</v>
      </c>
      <c r="D11438" s="171" t="s">
        <v>80</v>
      </c>
      <c r="E11438" s="11">
        <v>43862</v>
      </c>
      <c r="F11438">
        <v>0</v>
      </c>
      <c r="G11438">
        <v>0</v>
      </c>
      <c r="I11438">
        <v>0</v>
      </c>
      <c r="J11438">
        <v>0</v>
      </c>
      <c r="L11438">
        <v>0</v>
      </c>
      <c r="N11438">
        <v>0</v>
      </c>
      <c r="P11438">
        <v>0</v>
      </c>
      <c r="Q11438">
        <v>0</v>
      </c>
      <c r="S11438">
        <v>0</v>
      </c>
    </row>
    <row r="11439" spans="1:19" x14ac:dyDescent="0.3">
      <c r="A11439" t="s">
        <v>22832</v>
      </c>
      <c r="B11439" s="171" t="s">
        <v>22833</v>
      </c>
      <c r="C11439" s="171" t="s">
        <v>209</v>
      </c>
      <c r="D11439" s="171" t="s">
        <v>80</v>
      </c>
      <c r="E11439" s="11">
        <v>43862</v>
      </c>
      <c r="F11439">
        <v>0</v>
      </c>
      <c r="G11439">
        <v>0</v>
      </c>
      <c r="I11439">
        <v>0</v>
      </c>
      <c r="J11439">
        <v>0</v>
      </c>
      <c r="L11439">
        <v>0</v>
      </c>
      <c r="N11439">
        <v>0</v>
      </c>
      <c r="P11439">
        <v>0</v>
      </c>
      <c r="Q11439">
        <v>0</v>
      </c>
      <c r="S11439">
        <v>0</v>
      </c>
    </row>
    <row r="11440" spans="1:19" x14ac:dyDescent="0.3">
      <c r="A11440" t="s">
        <v>22834</v>
      </c>
      <c r="B11440" s="171" t="s">
        <v>22835</v>
      </c>
      <c r="C11440" s="171" t="s">
        <v>76</v>
      </c>
      <c r="D11440" s="171" t="s">
        <v>80</v>
      </c>
      <c r="E11440" s="11">
        <v>43862</v>
      </c>
      <c r="F11440">
        <v>0</v>
      </c>
      <c r="G11440">
        <v>0</v>
      </c>
      <c r="I11440">
        <v>0</v>
      </c>
      <c r="J11440">
        <v>0</v>
      </c>
      <c r="L11440">
        <v>0</v>
      </c>
      <c r="N11440">
        <v>0</v>
      </c>
      <c r="P11440">
        <v>0</v>
      </c>
      <c r="Q11440">
        <v>0</v>
      </c>
      <c r="S11440">
        <v>0</v>
      </c>
    </row>
    <row r="11441" spans="1:19" x14ac:dyDescent="0.3">
      <c r="A11441" t="s">
        <v>22836</v>
      </c>
      <c r="B11441" s="171" t="s">
        <v>22837</v>
      </c>
      <c r="C11441" s="171" t="s">
        <v>15347</v>
      </c>
      <c r="D11441" s="171" t="s">
        <v>80</v>
      </c>
      <c r="E11441" s="11">
        <v>43862</v>
      </c>
      <c r="F11441">
        <v>0</v>
      </c>
      <c r="G11441">
        <v>0</v>
      </c>
      <c r="I11441">
        <v>0</v>
      </c>
      <c r="J11441">
        <v>0</v>
      </c>
      <c r="L11441">
        <v>0</v>
      </c>
      <c r="N11441">
        <v>0</v>
      </c>
      <c r="P11441">
        <v>0</v>
      </c>
      <c r="Q11441">
        <v>0</v>
      </c>
      <c r="S11441">
        <v>0</v>
      </c>
    </row>
    <row r="11442" spans="1:19" x14ac:dyDescent="0.3">
      <c r="A11442" t="s">
        <v>22838</v>
      </c>
      <c r="B11442" s="171" t="s">
        <v>22839</v>
      </c>
      <c r="C11442" s="171" t="s">
        <v>203</v>
      </c>
      <c r="D11442" s="171" t="s">
        <v>80</v>
      </c>
      <c r="E11442" s="11">
        <v>43862</v>
      </c>
      <c r="F11442">
        <v>3.5</v>
      </c>
      <c r="G11442">
        <v>1.5</v>
      </c>
      <c r="I11442">
        <v>14</v>
      </c>
      <c r="J11442">
        <v>20</v>
      </c>
      <c r="L11442">
        <v>8</v>
      </c>
      <c r="N11442">
        <v>13</v>
      </c>
      <c r="P11442">
        <v>0</v>
      </c>
      <c r="Q11442">
        <v>0</v>
      </c>
      <c r="S11442">
        <v>1</v>
      </c>
    </row>
    <row r="11443" spans="1:19" x14ac:dyDescent="0.3">
      <c r="A11443" t="s">
        <v>22840</v>
      </c>
      <c r="B11443" s="171" t="s">
        <v>22841</v>
      </c>
      <c r="C11443" s="171" t="s">
        <v>15340</v>
      </c>
      <c r="D11443" s="171" t="s">
        <v>15341</v>
      </c>
      <c r="E11443" s="11">
        <v>43862</v>
      </c>
      <c r="F11443">
        <v>1.5</v>
      </c>
      <c r="G11443">
        <v>1.5</v>
      </c>
      <c r="I11443">
        <v>4</v>
      </c>
      <c r="J11443">
        <v>8</v>
      </c>
      <c r="L11443">
        <v>8</v>
      </c>
      <c r="N11443">
        <v>4</v>
      </c>
      <c r="P11443">
        <v>0</v>
      </c>
      <c r="Q11443">
        <v>0</v>
      </c>
      <c r="S11443">
        <v>0</v>
      </c>
    </row>
    <row r="11444" spans="1:19" x14ac:dyDescent="0.3">
      <c r="A11444" t="s">
        <v>22842</v>
      </c>
      <c r="B11444" s="171" t="s">
        <v>22843</v>
      </c>
      <c r="C11444" s="171" t="s">
        <v>15344</v>
      </c>
      <c r="D11444" s="171" t="s">
        <v>15341</v>
      </c>
      <c r="E11444" s="11">
        <v>43862</v>
      </c>
      <c r="F11444">
        <v>0</v>
      </c>
      <c r="G11444">
        <v>0</v>
      </c>
      <c r="I11444">
        <v>0</v>
      </c>
      <c r="J11444">
        <v>0</v>
      </c>
      <c r="L11444">
        <v>0</v>
      </c>
      <c r="N11444">
        <v>0</v>
      </c>
      <c r="P11444">
        <v>0</v>
      </c>
      <c r="Q11444">
        <v>0</v>
      </c>
      <c r="S11444">
        <v>0</v>
      </c>
    </row>
    <row r="11445" spans="1:19" x14ac:dyDescent="0.3">
      <c r="A11445" t="s">
        <v>22844</v>
      </c>
      <c r="B11445" s="171" t="s">
        <v>22845</v>
      </c>
      <c r="C11445" s="171" t="s">
        <v>15347</v>
      </c>
      <c r="D11445" s="171" t="s">
        <v>15341</v>
      </c>
      <c r="E11445" s="11">
        <v>43862</v>
      </c>
      <c r="F11445">
        <v>2.5</v>
      </c>
      <c r="G11445">
        <v>2</v>
      </c>
      <c r="I11445">
        <v>9</v>
      </c>
      <c r="J11445">
        <v>14</v>
      </c>
      <c r="L11445">
        <v>10</v>
      </c>
      <c r="N11445">
        <v>9</v>
      </c>
      <c r="P11445">
        <v>0</v>
      </c>
      <c r="Q11445">
        <v>3</v>
      </c>
      <c r="S11445">
        <v>0</v>
      </c>
    </row>
    <row r="11446" spans="1:19" x14ac:dyDescent="0.3">
      <c r="A11446" t="s">
        <v>22846</v>
      </c>
      <c r="B11446" s="171" t="s">
        <v>22847</v>
      </c>
      <c r="C11446" s="171" t="s">
        <v>203</v>
      </c>
      <c r="D11446" s="171" t="s">
        <v>15341</v>
      </c>
      <c r="E11446" s="11">
        <v>43862</v>
      </c>
      <c r="F11446">
        <v>0</v>
      </c>
      <c r="G11446">
        <v>0</v>
      </c>
      <c r="I11446">
        <v>0</v>
      </c>
      <c r="J11446">
        <v>0</v>
      </c>
      <c r="L11446">
        <v>0</v>
      </c>
      <c r="N11446">
        <v>0</v>
      </c>
      <c r="P11446">
        <v>0</v>
      </c>
      <c r="Q11446">
        <v>0</v>
      </c>
      <c r="S11446">
        <v>0</v>
      </c>
    </row>
    <row r="11447" spans="1:19" x14ac:dyDescent="0.3">
      <c r="A11447" t="s">
        <v>22848</v>
      </c>
      <c r="B11447" s="171" t="s">
        <v>22849</v>
      </c>
      <c r="C11447" s="171" t="s">
        <v>18126</v>
      </c>
      <c r="D11447" s="171" t="s">
        <v>80</v>
      </c>
      <c r="E11447" s="11">
        <v>43862</v>
      </c>
      <c r="F11447">
        <v>0</v>
      </c>
      <c r="G11447">
        <v>0</v>
      </c>
      <c r="I11447">
        <v>0</v>
      </c>
      <c r="J11447">
        <v>0</v>
      </c>
      <c r="L11447">
        <v>0</v>
      </c>
      <c r="N11447">
        <v>0</v>
      </c>
      <c r="P11447">
        <v>0</v>
      </c>
      <c r="Q11447">
        <v>0</v>
      </c>
      <c r="S11447">
        <v>0</v>
      </c>
    </row>
    <row r="11448" spans="1:19" x14ac:dyDescent="0.3">
      <c r="A11448" t="s">
        <v>22850</v>
      </c>
      <c r="B11448" s="171" t="s">
        <v>22851</v>
      </c>
      <c r="C11448" s="171" t="s">
        <v>128</v>
      </c>
      <c r="D11448" s="171" t="s">
        <v>80</v>
      </c>
      <c r="E11448" s="11">
        <v>43862</v>
      </c>
      <c r="F11448">
        <v>0</v>
      </c>
      <c r="G11448">
        <v>0</v>
      </c>
      <c r="I11448">
        <v>0</v>
      </c>
      <c r="J11448">
        <v>0</v>
      </c>
      <c r="L11448">
        <v>0</v>
      </c>
      <c r="N11448">
        <v>0</v>
      </c>
      <c r="P11448">
        <v>0</v>
      </c>
      <c r="Q11448">
        <v>0</v>
      </c>
      <c r="S11448">
        <v>0</v>
      </c>
    </row>
    <row r="11449" spans="1:19" x14ac:dyDescent="0.3">
      <c r="A11449" t="s">
        <v>22852</v>
      </c>
      <c r="B11449" s="171" t="s">
        <v>22853</v>
      </c>
      <c r="C11449" s="171" t="s">
        <v>14824</v>
      </c>
      <c r="D11449" s="171" t="s">
        <v>80</v>
      </c>
      <c r="E11449" s="11">
        <v>43862</v>
      </c>
      <c r="F11449">
        <v>0</v>
      </c>
      <c r="G11449">
        <v>0</v>
      </c>
      <c r="I11449">
        <v>0</v>
      </c>
      <c r="J11449">
        <v>0</v>
      </c>
      <c r="L11449">
        <v>0</v>
      </c>
      <c r="N11449">
        <v>0</v>
      </c>
      <c r="P11449">
        <v>0</v>
      </c>
      <c r="Q11449">
        <v>0</v>
      </c>
      <c r="S11449">
        <v>0</v>
      </c>
    </row>
    <row r="11450" spans="1:19" x14ac:dyDescent="0.3">
      <c r="A11450" t="s">
        <v>22854</v>
      </c>
      <c r="B11450" s="171" t="s">
        <v>22855</v>
      </c>
      <c r="C11450" s="171" t="s">
        <v>152</v>
      </c>
      <c r="D11450" s="171" t="s">
        <v>80</v>
      </c>
      <c r="E11450" s="11">
        <v>43862</v>
      </c>
      <c r="F11450">
        <v>0</v>
      </c>
      <c r="G11450">
        <v>0</v>
      </c>
      <c r="I11450">
        <v>0</v>
      </c>
      <c r="J11450">
        <v>0</v>
      </c>
      <c r="L11450">
        <v>0</v>
      </c>
      <c r="N11450">
        <v>0</v>
      </c>
      <c r="P11450">
        <v>0</v>
      </c>
      <c r="Q11450">
        <v>0</v>
      </c>
      <c r="S11450">
        <v>0</v>
      </c>
    </row>
    <row r="11451" spans="1:19" x14ac:dyDescent="0.3">
      <c r="A11451" t="s">
        <v>22856</v>
      </c>
      <c r="B11451" s="171" t="s">
        <v>22857</v>
      </c>
      <c r="C11451" s="171" t="s">
        <v>194</v>
      </c>
      <c r="D11451" s="171" t="s">
        <v>80</v>
      </c>
      <c r="E11451" s="11">
        <v>43862</v>
      </c>
      <c r="F11451">
        <v>5</v>
      </c>
      <c r="G11451">
        <v>6</v>
      </c>
      <c r="I11451">
        <v>36</v>
      </c>
      <c r="J11451">
        <v>30</v>
      </c>
      <c r="L11451">
        <v>36</v>
      </c>
      <c r="N11451">
        <v>27</v>
      </c>
      <c r="O11451">
        <v>1.23</v>
      </c>
      <c r="P11451">
        <v>4</v>
      </c>
      <c r="Q11451">
        <v>9</v>
      </c>
      <c r="S11451">
        <v>9</v>
      </c>
    </row>
    <row r="11452" spans="1:19" x14ac:dyDescent="0.3">
      <c r="A11452" t="s">
        <v>22858</v>
      </c>
      <c r="B11452" s="171" t="s">
        <v>22859</v>
      </c>
      <c r="C11452" s="171" t="s">
        <v>18137</v>
      </c>
      <c r="D11452" s="171" t="s">
        <v>80</v>
      </c>
      <c r="E11452" s="11">
        <v>43862</v>
      </c>
      <c r="F11452">
        <v>3</v>
      </c>
      <c r="G11452">
        <v>3</v>
      </c>
      <c r="I11452">
        <v>7</v>
      </c>
      <c r="J11452">
        <v>12</v>
      </c>
      <c r="L11452">
        <v>15</v>
      </c>
      <c r="N11452">
        <v>7</v>
      </c>
      <c r="P11452">
        <v>1</v>
      </c>
      <c r="Q11452">
        <v>1</v>
      </c>
      <c r="S11452">
        <v>0</v>
      </c>
    </row>
    <row r="11453" spans="1:19" x14ac:dyDescent="0.3">
      <c r="A11453" t="s">
        <v>22860</v>
      </c>
      <c r="B11453" s="171" t="s">
        <v>22861</v>
      </c>
      <c r="C11453" s="171" t="s">
        <v>18140</v>
      </c>
      <c r="D11453" s="171" t="s">
        <v>80</v>
      </c>
      <c r="E11453" s="11">
        <v>43862</v>
      </c>
      <c r="F11453">
        <v>1</v>
      </c>
      <c r="G11453">
        <v>3</v>
      </c>
      <c r="I11453">
        <v>1</v>
      </c>
      <c r="J11453">
        <v>5</v>
      </c>
      <c r="L11453">
        <v>15</v>
      </c>
      <c r="N11453">
        <v>1</v>
      </c>
      <c r="P11453">
        <v>4</v>
      </c>
      <c r="Q11453">
        <v>6</v>
      </c>
      <c r="S11453">
        <v>0</v>
      </c>
    </row>
    <row r="11454" spans="1:19" x14ac:dyDescent="0.3">
      <c r="A11454" t="s">
        <v>22862</v>
      </c>
      <c r="B11454" s="171" t="s">
        <v>22863</v>
      </c>
      <c r="C11454" s="171" t="s">
        <v>236</v>
      </c>
      <c r="D11454" s="171" t="s">
        <v>80</v>
      </c>
      <c r="E11454" s="11">
        <v>43862</v>
      </c>
      <c r="F11454">
        <v>0</v>
      </c>
      <c r="G11454">
        <v>0</v>
      </c>
      <c r="I11454">
        <v>0</v>
      </c>
      <c r="J11454">
        <v>0</v>
      </c>
      <c r="L11454">
        <v>0</v>
      </c>
      <c r="N11454">
        <v>0</v>
      </c>
      <c r="P11454">
        <v>0</v>
      </c>
      <c r="Q11454">
        <v>0</v>
      </c>
      <c r="S11454">
        <v>0</v>
      </c>
    </row>
    <row r="11455" spans="1:19" x14ac:dyDescent="0.3">
      <c r="A11455" t="s">
        <v>22864</v>
      </c>
      <c r="B11455" s="171" t="s">
        <v>22865</v>
      </c>
      <c r="C11455" s="171" t="s">
        <v>239</v>
      </c>
      <c r="D11455" s="171" t="s">
        <v>80</v>
      </c>
      <c r="E11455" s="11">
        <v>43862</v>
      </c>
      <c r="F11455">
        <v>0</v>
      </c>
      <c r="G11455">
        <v>0</v>
      </c>
      <c r="I11455">
        <v>0</v>
      </c>
      <c r="J11455">
        <v>0</v>
      </c>
      <c r="L11455">
        <v>0</v>
      </c>
      <c r="N11455">
        <v>0</v>
      </c>
      <c r="P11455">
        <v>0</v>
      </c>
      <c r="Q11455">
        <v>0</v>
      </c>
      <c r="S11455">
        <v>0</v>
      </c>
    </row>
    <row r="11456" spans="1:19" x14ac:dyDescent="0.3">
      <c r="A11456" t="s">
        <v>22866</v>
      </c>
      <c r="B11456" s="171" t="s">
        <v>22867</v>
      </c>
      <c r="C11456" s="171" t="s">
        <v>176</v>
      </c>
      <c r="D11456" s="171" t="s">
        <v>80</v>
      </c>
      <c r="E11456" s="11">
        <v>43862</v>
      </c>
      <c r="F11456">
        <v>3.5</v>
      </c>
      <c r="G11456">
        <v>3</v>
      </c>
      <c r="I11456">
        <v>7</v>
      </c>
      <c r="J11456">
        <v>21</v>
      </c>
      <c r="L11456">
        <v>18</v>
      </c>
      <c r="N11456">
        <v>5</v>
      </c>
      <c r="P11456">
        <v>0</v>
      </c>
      <c r="Q11456">
        <v>4</v>
      </c>
      <c r="S11456">
        <v>2</v>
      </c>
    </row>
    <row r="11457" spans="1:19" x14ac:dyDescent="0.3">
      <c r="A11457" t="s">
        <v>22868</v>
      </c>
      <c r="B11457" s="171" t="s">
        <v>22869</v>
      </c>
      <c r="C11457" s="171" t="s">
        <v>206</v>
      </c>
      <c r="D11457" s="171" t="s">
        <v>80</v>
      </c>
      <c r="E11457" s="11">
        <v>43862</v>
      </c>
      <c r="F11457">
        <v>3</v>
      </c>
      <c r="G11457">
        <v>1.5</v>
      </c>
      <c r="I11457">
        <v>9</v>
      </c>
      <c r="J11457">
        <v>17</v>
      </c>
      <c r="L11457">
        <v>8</v>
      </c>
      <c r="N11457">
        <v>9</v>
      </c>
      <c r="P11457">
        <v>0</v>
      </c>
      <c r="Q11457">
        <v>0</v>
      </c>
      <c r="S11457">
        <v>0</v>
      </c>
    </row>
    <row r="11458" spans="1:19" x14ac:dyDescent="0.3">
      <c r="A11458" t="s">
        <v>22870</v>
      </c>
      <c r="B11458" s="171" t="s">
        <v>22871</v>
      </c>
      <c r="C11458" s="171" t="s">
        <v>176</v>
      </c>
      <c r="D11458" s="171" t="s">
        <v>15341</v>
      </c>
      <c r="E11458" s="11">
        <v>43862</v>
      </c>
      <c r="F11458">
        <v>1.5</v>
      </c>
      <c r="G11458">
        <v>1.5</v>
      </c>
      <c r="I11458">
        <v>8</v>
      </c>
      <c r="J11458">
        <v>7</v>
      </c>
      <c r="L11458">
        <v>8</v>
      </c>
      <c r="N11458">
        <v>8</v>
      </c>
      <c r="P11458">
        <v>0</v>
      </c>
      <c r="Q11458">
        <v>0</v>
      </c>
      <c r="S11458">
        <v>0</v>
      </c>
    </row>
    <row r="11459" spans="1:19" x14ac:dyDescent="0.3">
      <c r="A11459" t="s">
        <v>22872</v>
      </c>
      <c r="B11459" s="171" t="s">
        <v>22873</v>
      </c>
      <c r="C11459" s="171" t="s">
        <v>206</v>
      </c>
      <c r="D11459" s="171" t="s">
        <v>15341</v>
      </c>
      <c r="E11459" s="11">
        <v>43862</v>
      </c>
      <c r="F11459">
        <v>0</v>
      </c>
      <c r="G11459">
        <v>0</v>
      </c>
      <c r="I11459">
        <v>0</v>
      </c>
      <c r="J11459">
        <v>0</v>
      </c>
      <c r="L11459">
        <v>0</v>
      </c>
      <c r="N11459">
        <v>0</v>
      </c>
      <c r="P11459">
        <v>0</v>
      </c>
      <c r="Q11459">
        <v>0</v>
      </c>
      <c r="S11459">
        <v>0</v>
      </c>
    </row>
    <row r="11460" spans="1:19" x14ac:dyDescent="0.3">
      <c r="A11460" t="s">
        <v>22874</v>
      </c>
      <c r="B11460" s="171" t="s">
        <v>22875</v>
      </c>
      <c r="C11460" s="171" t="s">
        <v>16544</v>
      </c>
      <c r="D11460" s="171" t="s">
        <v>15341</v>
      </c>
      <c r="E11460" s="11">
        <v>43862</v>
      </c>
      <c r="F11460">
        <v>2</v>
      </c>
      <c r="G11460">
        <v>2</v>
      </c>
      <c r="I11460">
        <v>4</v>
      </c>
      <c r="J11460">
        <v>11</v>
      </c>
      <c r="L11460">
        <v>11</v>
      </c>
      <c r="N11460">
        <v>3</v>
      </c>
      <c r="P11460">
        <v>0</v>
      </c>
      <c r="Q11460">
        <v>1</v>
      </c>
      <c r="S11460">
        <v>1</v>
      </c>
    </row>
    <row r="11461" spans="1:19" x14ac:dyDescent="0.3">
      <c r="A11461" t="s">
        <v>22876</v>
      </c>
      <c r="B11461" s="171" t="s">
        <v>22877</v>
      </c>
      <c r="C11461" s="171" t="s">
        <v>113</v>
      </c>
      <c r="D11461" s="171" t="s">
        <v>80</v>
      </c>
      <c r="E11461" s="11">
        <v>43862</v>
      </c>
      <c r="F11461">
        <v>2</v>
      </c>
      <c r="G11461">
        <v>3.5</v>
      </c>
      <c r="I11461">
        <v>6</v>
      </c>
      <c r="J11461">
        <v>10</v>
      </c>
      <c r="L11461">
        <v>20</v>
      </c>
      <c r="N11461">
        <v>5</v>
      </c>
      <c r="P11461">
        <v>1</v>
      </c>
      <c r="Q11461">
        <v>1</v>
      </c>
      <c r="S11461">
        <v>1</v>
      </c>
    </row>
    <row r="11462" spans="1:19" x14ac:dyDescent="0.3">
      <c r="A11462" t="s">
        <v>22878</v>
      </c>
      <c r="B11462" s="171" t="s">
        <v>22879</v>
      </c>
      <c r="C11462" s="171" t="s">
        <v>131</v>
      </c>
      <c r="D11462" s="171" t="s">
        <v>80</v>
      </c>
      <c r="E11462" s="11">
        <v>43862</v>
      </c>
      <c r="F11462">
        <v>0</v>
      </c>
      <c r="G11462">
        <v>0</v>
      </c>
      <c r="I11462">
        <v>0</v>
      </c>
      <c r="J11462">
        <v>0</v>
      </c>
      <c r="L11462">
        <v>0</v>
      </c>
      <c r="N11462">
        <v>0</v>
      </c>
      <c r="P11462">
        <v>0</v>
      </c>
      <c r="Q11462">
        <v>0</v>
      </c>
      <c r="S11462">
        <v>0</v>
      </c>
    </row>
    <row r="11463" spans="1:19" x14ac:dyDescent="0.3">
      <c r="A11463" t="s">
        <v>22880</v>
      </c>
      <c r="B11463" s="171" t="s">
        <v>22881</v>
      </c>
      <c r="C11463" s="171" t="s">
        <v>14843</v>
      </c>
      <c r="D11463" s="171" t="s">
        <v>80</v>
      </c>
      <c r="E11463" s="11">
        <v>43862</v>
      </c>
      <c r="F11463">
        <v>0</v>
      </c>
      <c r="G11463">
        <v>0</v>
      </c>
      <c r="I11463">
        <v>0</v>
      </c>
      <c r="J11463">
        <v>0</v>
      </c>
      <c r="L11463">
        <v>0</v>
      </c>
      <c r="N11463">
        <v>0</v>
      </c>
      <c r="P11463">
        <v>0</v>
      </c>
      <c r="Q11463">
        <v>0</v>
      </c>
      <c r="S11463">
        <v>0</v>
      </c>
    </row>
    <row r="11464" spans="1:19" x14ac:dyDescent="0.3">
      <c r="A11464" t="s">
        <v>22882</v>
      </c>
      <c r="B11464" s="171" t="s">
        <v>22883</v>
      </c>
      <c r="C11464" s="171" t="s">
        <v>155</v>
      </c>
      <c r="D11464" s="171" t="s">
        <v>80</v>
      </c>
      <c r="E11464" s="11">
        <v>43862</v>
      </c>
      <c r="F11464">
        <v>3</v>
      </c>
      <c r="G11464">
        <v>1.5</v>
      </c>
      <c r="I11464">
        <v>6</v>
      </c>
      <c r="J11464">
        <v>17</v>
      </c>
      <c r="L11464">
        <v>9</v>
      </c>
      <c r="N11464">
        <v>4</v>
      </c>
      <c r="P11464">
        <v>0</v>
      </c>
      <c r="Q11464">
        <v>0</v>
      </c>
      <c r="S11464">
        <v>2</v>
      </c>
    </row>
    <row r="11465" spans="1:19" x14ac:dyDescent="0.3">
      <c r="A11465" t="s">
        <v>22884</v>
      </c>
      <c r="B11465" s="171" t="s">
        <v>22885</v>
      </c>
      <c r="C11465" s="171" t="s">
        <v>16232</v>
      </c>
      <c r="D11465" s="171" t="s">
        <v>80</v>
      </c>
      <c r="E11465" s="11">
        <v>43862</v>
      </c>
      <c r="F11465">
        <v>4</v>
      </c>
      <c r="G11465">
        <v>4</v>
      </c>
      <c r="I11465">
        <v>8</v>
      </c>
      <c r="J11465">
        <v>23</v>
      </c>
      <c r="L11465">
        <v>23</v>
      </c>
      <c r="N11465">
        <v>7</v>
      </c>
      <c r="P11465">
        <v>0</v>
      </c>
      <c r="Q11465">
        <v>1</v>
      </c>
      <c r="S11465">
        <v>1</v>
      </c>
    </row>
    <row r="11466" spans="1:19" x14ac:dyDescent="0.3">
      <c r="A11466" t="s">
        <v>22886</v>
      </c>
      <c r="B11466" s="171" t="s">
        <v>22887</v>
      </c>
      <c r="C11466" s="171" t="s">
        <v>16557</v>
      </c>
      <c r="D11466" s="171" t="s">
        <v>80</v>
      </c>
      <c r="E11466" s="11">
        <v>43862</v>
      </c>
      <c r="F11466">
        <v>1.5</v>
      </c>
      <c r="G11466">
        <v>2</v>
      </c>
      <c r="I11466">
        <v>0</v>
      </c>
      <c r="J11466">
        <v>8</v>
      </c>
      <c r="L11466">
        <v>11</v>
      </c>
      <c r="N11466">
        <v>0</v>
      </c>
      <c r="P11466">
        <v>0</v>
      </c>
      <c r="Q11466">
        <v>0</v>
      </c>
      <c r="S11466">
        <v>0</v>
      </c>
    </row>
    <row r="11467" spans="1:19" x14ac:dyDescent="0.3">
      <c r="A11467" t="s">
        <v>22888</v>
      </c>
      <c r="B11467" s="171" t="s">
        <v>22889</v>
      </c>
      <c r="C11467" s="171" t="s">
        <v>188</v>
      </c>
      <c r="D11467" s="171" t="s">
        <v>80</v>
      </c>
      <c r="E11467" s="11">
        <v>43862</v>
      </c>
      <c r="F11467">
        <v>7.5</v>
      </c>
      <c r="G11467">
        <v>6.5</v>
      </c>
      <c r="I11467">
        <v>15</v>
      </c>
      <c r="J11467">
        <v>44</v>
      </c>
      <c r="L11467">
        <v>37</v>
      </c>
      <c r="N11467">
        <v>13</v>
      </c>
      <c r="P11467">
        <v>1</v>
      </c>
      <c r="Q11467">
        <v>1</v>
      </c>
      <c r="S11467">
        <v>2</v>
      </c>
    </row>
    <row r="11468" spans="1:19" x14ac:dyDescent="0.3">
      <c r="A11468" t="s">
        <v>22890</v>
      </c>
      <c r="B11468" s="171" t="s">
        <v>22891</v>
      </c>
      <c r="C11468" s="171" t="s">
        <v>227</v>
      </c>
      <c r="D11468" s="171" t="s">
        <v>80</v>
      </c>
      <c r="E11468" s="11">
        <v>43862</v>
      </c>
      <c r="F11468">
        <v>0</v>
      </c>
      <c r="G11468">
        <v>0</v>
      </c>
      <c r="I11468">
        <v>0</v>
      </c>
      <c r="J11468">
        <v>0</v>
      </c>
      <c r="L11468">
        <v>0</v>
      </c>
      <c r="N11468">
        <v>0</v>
      </c>
      <c r="P11468">
        <v>0</v>
      </c>
      <c r="Q11468">
        <v>0</v>
      </c>
      <c r="S11468">
        <v>0</v>
      </c>
    </row>
    <row r="11469" spans="1:19" x14ac:dyDescent="0.3">
      <c r="A11469" t="s">
        <v>22892</v>
      </c>
      <c r="B11469" s="171" t="s">
        <v>22893</v>
      </c>
      <c r="C11469" s="171" t="s">
        <v>116</v>
      </c>
      <c r="D11469" s="171" t="s">
        <v>80</v>
      </c>
      <c r="E11469" s="11">
        <v>43862</v>
      </c>
      <c r="F11469">
        <v>13</v>
      </c>
      <c r="G11469">
        <v>15.5</v>
      </c>
      <c r="I11469">
        <v>93</v>
      </c>
      <c r="J11469">
        <v>143</v>
      </c>
      <c r="L11469">
        <v>172</v>
      </c>
      <c r="N11469">
        <v>93</v>
      </c>
      <c r="P11469">
        <v>0</v>
      </c>
      <c r="Q11469">
        <v>0</v>
      </c>
      <c r="S11469">
        <v>0</v>
      </c>
    </row>
    <row r="11470" spans="1:19" x14ac:dyDescent="0.3">
      <c r="A11470" t="s">
        <v>22894</v>
      </c>
      <c r="B11470" s="171" t="s">
        <v>22895</v>
      </c>
      <c r="C11470" s="171" t="s">
        <v>9862</v>
      </c>
      <c r="D11470" s="171" t="s">
        <v>80</v>
      </c>
      <c r="E11470" s="11">
        <v>43862</v>
      </c>
      <c r="F11470">
        <v>0</v>
      </c>
      <c r="G11470">
        <v>0</v>
      </c>
      <c r="I11470">
        <v>0</v>
      </c>
      <c r="J11470">
        <v>0</v>
      </c>
      <c r="L11470">
        <v>0</v>
      </c>
      <c r="N11470">
        <v>0</v>
      </c>
      <c r="P11470">
        <v>0</v>
      </c>
      <c r="Q11470">
        <v>0</v>
      </c>
      <c r="S11470">
        <v>0</v>
      </c>
    </row>
    <row r="11471" spans="1:19" x14ac:dyDescent="0.3">
      <c r="A11471" t="s">
        <v>22896</v>
      </c>
      <c r="B11471" s="171" t="s">
        <v>22897</v>
      </c>
      <c r="C11471" s="171" t="s">
        <v>140</v>
      </c>
      <c r="D11471" s="171" t="s">
        <v>80</v>
      </c>
      <c r="E11471" s="11">
        <v>43862</v>
      </c>
      <c r="F11471">
        <v>0</v>
      </c>
      <c r="G11471">
        <v>0</v>
      </c>
      <c r="I11471">
        <v>0</v>
      </c>
      <c r="J11471">
        <v>0</v>
      </c>
      <c r="L11471">
        <v>0</v>
      </c>
      <c r="N11471">
        <v>0</v>
      </c>
      <c r="P11471">
        <v>0</v>
      </c>
      <c r="Q11471">
        <v>0</v>
      </c>
      <c r="S11471">
        <v>0</v>
      </c>
    </row>
    <row r="11472" spans="1:19" x14ac:dyDescent="0.3">
      <c r="A11472" t="s">
        <v>22898</v>
      </c>
      <c r="B11472" s="171" t="s">
        <v>22899</v>
      </c>
      <c r="C11472" s="171" t="s">
        <v>8590</v>
      </c>
      <c r="D11472" s="171" t="s">
        <v>80</v>
      </c>
      <c r="E11472" s="11">
        <v>43862</v>
      </c>
      <c r="F11472">
        <v>0</v>
      </c>
      <c r="G11472">
        <v>0</v>
      </c>
      <c r="I11472">
        <v>0</v>
      </c>
      <c r="J11472">
        <v>0</v>
      </c>
      <c r="L11472">
        <v>0</v>
      </c>
      <c r="N11472">
        <v>0</v>
      </c>
      <c r="P11472">
        <v>0</v>
      </c>
      <c r="Q11472">
        <v>0</v>
      </c>
      <c r="S11472">
        <v>0</v>
      </c>
    </row>
    <row r="11473" spans="1:19" x14ac:dyDescent="0.3">
      <c r="A11473" t="s">
        <v>22900</v>
      </c>
      <c r="B11473" s="171" t="s">
        <v>22901</v>
      </c>
      <c r="C11473" s="171" t="s">
        <v>170</v>
      </c>
      <c r="D11473" s="171" t="s">
        <v>80</v>
      </c>
      <c r="E11473" s="11">
        <v>43862</v>
      </c>
      <c r="F11473">
        <v>2</v>
      </c>
      <c r="G11473">
        <v>4</v>
      </c>
      <c r="I11473">
        <v>5</v>
      </c>
      <c r="J11473">
        <v>22</v>
      </c>
      <c r="L11473">
        <v>44</v>
      </c>
      <c r="N11473">
        <v>2</v>
      </c>
      <c r="P11473">
        <v>0</v>
      </c>
      <c r="Q11473">
        <v>0</v>
      </c>
      <c r="S11473">
        <v>3</v>
      </c>
    </row>
    <row r="11474" spans="1:19" x14ac:dyDescent="0.3">
      <c r="A11474" t="s">
        <v>22902</v>
      </c>
      <c r="B11474" s="171" t="s">
        <v>22903</v>
      </c>
      <c r="C11474" s="171" t="s">
        <v>182</v>
      </c>
      <c r="D11474" s="171" t="s">
        <v>80</v>
      </c>
      <c r="E11474" s="11">
        <v>43862</v>
      </c>
      <c r="F11474">
        <v>10</v>
      </c>
      <c r="G11474">
        <v>11.5</v>
      </c>
      <c r="I11474">
        <v>181</v>
      </c>
      <c r="J11474">
        <v>113</v>
      </c>
      <c r="L11474">
        <v>128</v>
      </c>
      <c r="N11474">
        <v>157</v>
      </c>
      <c r="P11474">
        <v>0</v>
      </c>
      <c r="Q11474">
        <v>18</v>
      </c>
      <c r="S11474">
        <v>24</v>
      </c>
    </row>
    <row r="11475" spans="1:19" x14ac:dyDescent="0.3">
      <c r="A11475" t="s">
        <v>22904</v>
      </c>
      <c r="B11475" s="171" t="s">
        <v>22905</v>
      </c>
      <c r="C11475" s="171" t="s">
        <v>197</v>
      </c>
      <c r="D11475" s="171" t="s">
        <v>80</v>
      </c>
      <c r="E11475" s="11">
        <v>43862</v>
      </c>
      <c r="F11475">
        <v>9</v>
      </c>
      <c r="G11475">
        <v>9.5</v>
      </c>
      <c r="I11475">
        <v>71</v>
      </c>
      <c r="J11475">
        <v>90</v>
      </c>
      <c r="L11475">
        <v>95</v>
      </c>
      <c r="N11475">
        <v>50</v>
      </c>
      <c r="P11475">
        <v>12</v>
      </c>
      <c r="Q11475">
        <v>13</v>
      </c>
      <c r="S11475">
        <v>21</v>
      </c>
    </row>
    <row r="11476" spans="1:19" x14ac:dyDescent="0.3">
      <c r="A11476" t="s">
        <v>22906</v>
      </c>
      <c r="B11476" s="171" t="s">
        <v>22907</v>
      </c>
      <c r="C11476" s="171" t="s">
        <v>218</v>
      </c>
      <c r="D11476" s="171" t="s">
        <v>80</v>
      </c>
      <c r="E11476" s="11">
        <v>43862</v>
      </c>
      <c r="F11476">
        <v>0</v>
      </c>
      <c r="G11476">
        <v>0</v>
      </c>
      <c r="I11476">
        <v>0</v>
      </c>
      <c r="J11476">
        <v>0</v>
      </c>
      <c r="L11476">
        <v>0</v>
      </c>
      <c r="N11476">
        <v>0</v>
      </c>
      <c r="P11476">
        <v>0</v>
      </c>
      <c r="Q11476">
        <v>0</v>
      </c>
      <c r="S11476">
        <v>0</v>
      </c>
    </row>
    <row r="11477" spans="1:19" x14ac:dyDescent="0.3">
      <c r="A11477" t="s">
        <v>22908</v>
      </c>
      <c r="B11477" s="171" t="s">
        <v>22909</v>
      </c>
      <c r="C11477" s="171" t="s">
        <v>230</v>
      </c>
      <c r="D11477" s="171" t="s">
        <v>80</v>
      </c>
      <c r="E11477" s="11">
        <v>43862</v>
      </c>
      <c r="F11477">
        <v>0</v>
      </c>
      <c r="G11477">
        <v>0</v>
      </c>
      <c r="I11477">
        <v>0</v>
      </c>
      <c r="J11477">
        <v>0</v>
      </c>
      <c r="L11477">
        <v>0</v>
      </c>
      <c r="N11477">
        <v>0</v>
      </c>
      <c r="P11477">
        <v>0</v>
      </c>
      <c r="Q11477">
        <v>0</v>
      </c>
      <c r="S11477">
        <v>0</v>
      </c>
    </row>
    <row r="11478" spans="1:19" x14ac:dyDescent="0.3">
      <c r="A11478" t="s">
        <v>22910</v>
      </c>
      <c r="B11478" s="171" t="s">
        <v>22911</v>
      </c>
      <c r="C11478" s="171" t="s">
        <v>8193</v>
      </c>
      <c r="D11478" s="171" t="s">
        <v>80</v>
      </c>
      <c r="E11478" s="11">
        <v>43862</v>
      </c>
      <c r="F11478">
        <v>2.5</v>
      </c>
      <c r="G11478">
        <v>3</v>
      </c>
      <c r="I11478">
        <v>28</v>
      </c>
      <c r="J11478">
        <v>29</v>
      </c>
      <c r="L11478">
        <v>36</v>
      </c>
      <c r="N11478">
        <v>24</v>
      </c>
      <c r="P11478">
        <v>1</v>
      </c>
      <c r="Q11478">
        <v>2</v>
      </c>
      <c r="S11478">
        <v>4</v>
      </c>
    </row>
    <row r="11479" spans="1:19" x14ac:dyDescent="0.3">
      <c r="A11479" t="s">
        <v>22912</v>
      </c>
      <c r="B11479" s="171" t="s">
        <v>22913</v>
      </c>
      <c r="C11479" s="171" t="s">
        <v>10522</v>
      </c>
      <c r="D11479" s="171" t="s">
        <v>80</v>
      </c>
      <c r="E11479" s="11">
        <v>43862</v>
      </c>
      <c r="F11479">
        <v>0</v>
      </c>
      <c r="G11479">
        <v>0</v>
      </c>
      <c r="I11479">
        <v>0</v>
      </c>
      <c r="J11479">
        <v>0</v>
      </c>
      <c r="L11479">
        <v>0</v>
      </c>
      <c r="N11479">
        <v>0</v>
      </c>
      <c r="P11479">
        <v>0</v>
      </c>
      <c r="Q11479">
        <v>0</v>
      </c>
      <c r="S11479">
        <v>0</v>
      </c>
    </row>
    <row r="11480" spans="1:19" x14ac:dyDescent="0.3">
      <c r="A11480" t="s">
        <v>22914</v>
      </c>
      <c r="B11480" s="171" t="s">
        <v>22915</v>
      </c>
      <c r="C11480" s="171" t="s">
        <v>10525</v>
      </c>
      <c r="D11480" s="171" t="s">
        <v>80</v>
      </c>
      <c r="E11480" s="11">
        <v>43862</v>
      </c>
      <c r="F11480">
        <v>0</v>
      </c>
      <c r="G11480">
        <v>0</v>
      </c>
      <c r="I11480">
        <v>0</v>
      </c>
      <c r="J11480">
        <v>0</v>
      </c>
      <c r="L11480">
        <v>0</v>
      </c>
      <c r="N11480">
        <v>0</v>
      </c>
      <c r="P11480">
        <v>0</v>
      </c>
      <c r="Q11480">
        <v>0</v>
      </c>
      <c r="S11480">
        <v>0</v>
      </c>
    </row>
    <row r="11481" spans="1:19" x14ac:dyDescent="0.3">
      <c r="A11481" t="s">
        <v>22916</v>
      </c>
      <c r="B11481" s="171" t="s">
        <v>22917</v>
      </c>
      <c r="C11481" s="171" t="s">
        <v>10528</v>
      </c>
      <c r="D11481" s="171" t="s">
        <v>80</v>
      </c>
      <c r="E11481" s="11">
        <v>43862</v>
      </c>
      <c r="F11481">
        <v>0</v>
      </c>
      <c r="G11481">
        <v>0</v>
      </c>
      <c r="I11481">
        <v>0</v>
      </c>
      <c r="J11481">
        <v>0</v>
      </c>
      <c r="L11481">
        <v>0</v>
      </c>
      <c r="N11481">
        <v>0</v>
      </c>
      <c r="P11481">
        <v>0</v>
      </c>
      <c r="Q11481">
        <v>0</v>
      </c>
      <c r="S11481">
        <v>0</v>
      </c>
    </row>
    <row r="11482" spans="1:19" x14ac:dyDescent="0.3">
      <c r="A11482" t="s">
        <v>22918</v>
      </c>
      <c r="B11482" s="171" t="s">
        <v>22919</v>
      </c>
      <c r="C11482" s="171" t="s">
        <v>10531</v>
      </c>
      <c r="D11482" s="171" t="s">
        <v>80</v>
      </c>
      <c r="E11482" s="11">
        <v>43862</v>
      </c>
      <c r="F11482">
        <v>0</v>
      </c>
      <c r="G11482">
        <v>0</v>
      </c>
      <c r="I11482">
        <v>0</v>
      </c>
      <c r="J11482">
        <v>0</v>
      </c>
      <c r="L11482">
        <v>0</v>
      </c>
      <c r="N11482">
        <v>0</v>
      </c>
      <c r="P11482">
        <v>0</v>
      </c>
      <c r="Q11482">
        <v>0</v>
      </c>
      <c r="S11482">
        <v>0</v>
      </c>
    </row>
    <row r="11483" spans="1:19" x14ac:dyDescent="0.3">
      <c r="A11483" t="s">
        <v>22920</v>
      </c>
      <c r="B11483" s="171" t="s">
        <v>22921</v>
      </c>
      <c r="C11483" s="171" t="s">
        <v>14880</v>
      </c>
      <c r="D11483" s="171" t="s">
        <v>80</v>
      </c>
      <c r="E11483" s="11">
        <v>43862</v>
      </c>
      <c r="F11483">
        <v>0</v>
      </c>
      <c r="G11483">
        <v>0</v>
      </c>
      <c r="I11483">
        <v>0</v>
      </c>
      <c r="J11483">
        <v>0</v>
      </c>
      <c r="L11483">
        <v>0</v>
      </c>
      <c r="N11483">
        <v>0</v>
      </c>
      <c r="P11483">
        <v>0</v>
      </c>
      <c r="Q11483">
        <v>0</v>
      </c>
      <c r="S11483">
        <v>0</v>
      </c>
    </row>
    <row r="11484" spans="1:19" x14ac:dyDescent="0.3">
      <c r="A11484" t="s">
        <v>22922</v>
      </c>
      <c r="B11484" s="171" t="s">
        <v>22923</v>
      </c>
      <c r="C11484" s="171" t="s">
        <v>10534</v>
      </c>
      <c r="D11484" s="171" t="s">
        <v>80</v>
      </c>
      <c r="E11484" s="11">
        <v>43862</v>
      </c>
      <c r="F11484">
        <v>1.5</v>
      </c>
      <c r="G11484">
        <v>1.5</v>
      </c>
      <c r="I11484">
        <v>9</v>
      </c>
      <c r="J11484">
        <v>9</v>
      </c>
      <c r="L11484">
        <v>9</v>
      </c>
      <c r="N11484">
        <v>9</v>
      </c>
      <c r="P11484">
        <v>1</v>
      </c>
      <c r="Q11484">
        <v>1</v>
      </c>
      <c r="S11484">
        <v>0</v>
      </c>
    </row>
    <row r="11485" spans="1:19" x14ac:dyDescent="0.3">
      <c r="A11485" t="s">
        <v>22924</v>
      </c>
      <c r="B11485" s="171" t="s">
        <v>22925</v>
      </c>
      <c r="C11485" s="171" t="s">
        <v>10537</v>
      </c>
      <c r="D11485" s="171" t="s">
        <v>80</v>
      </c>
      <c r="E11485" s="11">
        <v>43862</v>
      </c>
      <c r="F11485">
        <v>1</v>
      </c>
      <c r="G11485">
        <v>1</v>
      </c>
      <c r="I11485">
        <v>5</v>
      </c>
      <c r="J11485">
        <v>6</v>
      </c>
      <c r="L11485">
        <v>6</v>
      </c>
      <c r="N11485">
        <v>5</v>
      </c>
      <c r="P11485">
        <v>0</v>
      </c>
      <c r="Q11485">
        <v>0</v>
      </c>
      <c r="S11485">
        <v>0</v>
      </c>
    </row>
    <row r="11486" spans="1:19" x14ac:dyDescent="0.3">
      <c r="A11486" t="s">
        <v>22926</v>
      </c>
      <c r="B11486" s="171" t="s">
        <v>22927</v>
      </c>
      <c r="C11486" s="171" t="s">
        <v>119</v>
      </c>
      <c r="D11486" s="171" t="s">
        <v>4</v>
      </c>
      <c r="E11486" s="11">
        <v>43862</v>
      </c>
      <c r="F11486">
        <v>0</v>
      </c>
      <c r="G11486">
        <v>0</v>
      </c>
      <c r="I11486">
        <v>0</v>
      </c>
      <c r="J11486">
        <v>0</v>
      </c>
      <c r="L11486">
        <v>0</v>
      </c>
      <c r="N11486">
        <v>0</v>
      </c>
      <c r="P11486">
        <v>0</v>
      </c>
      <c r="Q11486">
        <v>0</v>
      </c>
      <c r="S11486">
        <v>0</v>
      </c>
    </row>
    <row r="11487" spans="1:19" x14ac:dyDescent="0.3">
      <c r="A11487" t="s">
        <v>22928</v>
      </c>
      <c r="B11487" s="171" t="s">
        <v>22929</v>
      </c>
      <c r="C11487" s="171" t="s">
        <v>143</v>
      </c>
      <c r="D11487" s="171" t="s">
        <v>4</v>
      </c>
      <c r="E11487" s="11">
        <v>43862</v>
      </c>
      <c r="F11487">
        <v>0</v>
      </c>
      <c r="G11487">
        <v>0</v>
      </c>
      <c r="I11487">
        <v>0</v>
      </c>
      <c r="J11487">
        <v>0</v>
      </c>
      <c r="L11487">
        <v>0</v>
      </c>
      <c r="N11487">
        <v>0</v>
      </c>
      <c r="P11487">
        <v>0</v>
      </c>
      <c r="Q11487">
        <v>0</v>
      </c>
      <c r="S11487">
        <v>0</v>
      </c>
    </row>
    <row r="11488" spans="1:19" x14ac:dyDescent="0.3">
      <c r="A11488" t="s">
        <v>22930</v>
      </c>
      <c r="B11488" s="171" t="s">
        <v>22931</v>
      </c>
      <c r="C11488" s="171" t="s">
        <v>158</v>
      </c>
      <c r="D11488" s="171" t="s">
        <v>4</v>
      </c>
      <c r="E11488" s="11">
        <v>43862</v>
      </c>
      <c r="F11488">
        <v>0</v>
      </c>
      <c r="G11488">
        <v>0</v>
      </c>
      <c r="I11488">
        <v>0</v>
      </c>
      <c r="J11488">
        <v>0</v>
      </c>
      <c r="L11488">
        <v>0</v>
      </c>
      <c r="N11488">
        <v>0</v>
      </c>
      <c r="P11488">
        <v>0</v>
      </c>
      <c r="Q11488">
        <v>0</v>
      </c>
      <c r="S11488">
        <v>0</v>
      </c>
    </row>
    <row r="11489" spans="1:19" x14ac:dyDescent="0.3">
      <c r="A11489" t="s">
        <v>22932</v>
      </c>
      <c r="B11489" s="171" t="s">
        <v>22933</v>
      </c>
      <c r="C11489" s="171" t="s">
        <v>209</v>
      </c>
      <c r="D11489" s="171" t="s">
        <v>4</v>
      </c>
      <c r="E11489" s="11">
        <v>43862</v>
      </c>
      <c r="F11489">
        <v>0</v>
      </c>
      <c r="G11489">
        <v>0</v>
      </c>
      <c r="I11489">
        <v>0</v>
      </c>
      <c r="J11489">
        <v>0</v>
      </c>
      <c r="L11489">
        <v>0</v>
      </c>
      <c r="N11489">
        <v>0</v>
      </c>
      <c r="P11489">
        <v>0</v>
      </c>
      <c r="Q11489">
        <v>0</v>
      </c>
      <c r="S11489">
        <v>0</v>
      </c>
    </row>
    <row r="11490" spans="1:19" x14ac:dyDescent="0.3">
      <c r="A11490" t="s">
        <v>22934</v>
      </c>
      <c r="B11490" s="171" t="s">
        <v>22935</v>
      </c>
      <c r="C11490" s="171" t="s">
        <v>76</v>
      </c>
      <c r="D11490" s="171" t="s">
        <v>4</v>
      </c>
      <c r="E11490" s="11">
        <v>43862</v>
      </c>
      <c r="F11490">
        <v>0</v>
      </c>
      <c r="G11490">
        <v>0</v>
      </c>
      <c r="I11490">
        <v>0</v>
      </c>
      <c r="J11490">
        <v>0</v>
      </c>
      <c r="L11490">
        <v>0</v>
      </c>
      <c r="N11490">
        <v>0</v>
      </c>
      <c r="P11490">
        <v>0</v>
      </c>
      <c r="Q11490">
        <v>0</v>
      </c>
      <c r="S11490">
        <v>0</v>
      </c>
    </row>
    <row r="11491" spans="1:19" x14ac:dyDescent="0.3">
      <c r="A11491" t="s">
        <v>22936</v>
      </c>
      <c r="B11491" s="171" t="s">
        <v>22937</v>
      </c>
      <c r="C11491" s="171" t="s">
        <v>15344</v>
      </c>
      <c r="D11491" s="171" t="s">
        <v>4</v>
      </c>
      <c r="E11491" s="11">
        <v>43862</v>
      </c>
      <c r="F11491">
        <v>0</v>
      </c>
      <c r="G11491">
        <v>0</v>
      </c>
      <c r="I11491">
        <v>0</v>
      </c>
      <c r="J11491">
        <v>0</v>
      </c>
      <c r="L11491">
        <v>0</v>
      </c>
      <c r="N11491">
        <v>0</v>
      </c>
      <c r="P11491">
        <v>0</v>
      </c>
      <c r="Q11491">
        <v>0</v>
      </c>
      <c r="S11491">
        <v>0</v>
      </c>
    </row>
    <row r="11492" spans="1:19" x14ac:dyDescent="0.3">
      <c r="A11492" t="s">
        <v>22938</v>
      </c>
      <c r="B11492" s="171" t="s">
        <v>22939</v>
      </c>
      <c r="C11492" s="171" t="s">
        <v>18126</v>
      </c>
      <c r="D11492" s="171" t="s">
        <v>4</v>
      </c>
      <c r="E11492" s="11">
        <v>43862</v>
      </c>
      <c r="F11492">
        <v>0</v>
      </c>
      <c r="G11492">
        <v>0</v>
      </c>
      <c r="I11492">
        <v>0</v>
      </c>
      <c r="J11492">
        <v>0</v>
      </c>
      <c r="L11492">
        <v>0</v>
      </c>
      <c r="N11492">
        <v>0</v>
      </c>
      <c r="P11492">
        <v>0</v>
      </c>
      <c r="Q11492">
        <v>0</v>
      </c>
      <c r="S11492">
        <v>0</v>
      </c>
    </row>
    <row r="11493" spans="1:19" x14ac:dyDescent="0.3">
      <c r="A11493" t="s">
        <v>22940</v>
      </c>
      <c r="B11493" s="171" t="s">
        <v>22941</v>
      </c>
      <c r="C11493" s="171" t="s">
        <v>128</v>
      </c>
      <c r="D11493" s="171" t="s">
        <v>4</v>
      </c>
      <c r="E11493" s="11">
        <v>43862</v>
      </c>
      <c r="F11493">
        <v>0</v>
      </c>
      <c r="G11493">
        <v>0</v>
      </c>
      <c r="I11493">
        <v>0</v>
      </c>
      <c r="J11493">
        <v>0</v>
      </c>
      <c r="L11493">
        <v>0</v>
      </c>
      <c r="N11493">
        <v>0</v>
      </c>
      <c r="P11493">
        <v>0</v>
      </c>
      <c r="Q11493">
        <v>0</v>
      </c>
      <c r="S11493">
        <v>0</v>
      </c>
    </row>
    <row r="11494" spans="1:19" x14ac:dyDescent="0.3">
      <c r="A11494" t="s">
        <v>22942</v>
      </c>
      <c r="B11494" s="171" t="s">
        <v>22943</v>
      </c>
      <c r="C11494" s="171" t="s">
        <v>14824</v>
      </c>
      <c r="D11494" s="171" t="s">
        <v>4</v>
      </c>
      <c r="E11494" s="11">
        <v>43862</v>
      </c>
      <c r="F11494">
        <v>0</v>
      </c>
      <c r="G11494">
        <v>0</v>
      </c>
      <c r="I11494">
        <v>0</v>
      </c>
      <c r="J11494">
        <v>0</v>
      </c>
      <c r="L11494">
        <v>0</v>
      </c>
      <c r="N11494">
        <v>0</v>
      </c>
      <c r="P11494">
        <v>0</v>
      </c>
      <c r="Q11494">
        <v>0</v>
      </c>
      <c r="S11494">
        <v>0</v>
      </c>
    </row>
    <row r="11495" spans="1:19" x14ac:dyDescent="0.3">
      <c r="A11495" t="s">
        <v>22944</v>
      </c>
      <c r="B11495" s="171" t="s">
        <v>22945</v>
      </c>
      <c r="C11495" s="171" t="s">
        <v>152</v>
      </c>
      <c r="D11495" s="171" t="s">
        <v>4</v>
      </c>
      <c r="E11495" s="11">
        <v>43862</v>
      </c>
      <c r="F11495">
        <v>0</v>
      </c>
      <c r="G11495">
        <v>0</v>
      </c>
      <c r="I11495">
        <v>0</v>
      </c>
      <c r="J11495">
        <v>0</v>
      </c>
      <c r="L11495">
        <v>0</v>
      </c>
      <c r="N11495">
        <v>0</v>
      </c>
      <c r="P11495">
        <v>0</v>
      </c>
      <c r="Q11495">
        <v>0</v>
      </c>
      <c r="S11495">
        <v>0</v>
      </c>
    </row>
    <row r="11496" spans="1:19" x14ac:dyDescent="0.3">
      <c r="A11496" t="s">
        <v>22946</v>
      </c>
      <c r="B11496" s="171" t="s">
        <v>22947</v>
      </c>
      <c r="C11496" s="171" t="s">
        <v>194</v>
      </c>
      <c r="D11496" s="171" t="s">
        <v>4</v>
      </c>
      <c r="E11496" s="11">
        <v>43862</v>
      </c>
      <c r="F11496">
        <v>5</v>
      </c>
      <c r="G11496">
        <v>6</v>
      </c>
      <c r="I11496">
        <v>36</v>
      </c>
      <c r="J11496">
        <v>30</v>
      </c>
      <c r="L11496">
        <v>36</v>
      </c>
      <c r="N11496">
        <v>27</v>
      </c>
      <c r="P11496">
        <v>4</v>
      </c>
      <c r="Q11496">
        <v>9</v>
      </c>
      <c r="S11496">
        <v>9</v>
      </c>
    </row>
    <row r="11497" spans="1:19" x14ac:dyDescent="0.3">
      <c r="A11497" t="s">
        <v>22948</v>
      </c>
      <c r="B11497" s="171" t="s">
        <v>22949</v>
      </c>
      <c r="C11497" s="171" t="s">
        <v>18137</v>
      </c>
      <c r="D11497" s="171" t="s">
        <v>4</v>
      </c>
      <c r="E11497" s="11">
        <v>43862</v>
      </c>
      <c r="F11497">
        <v>3</v>
      </c>
      <c r="G11497">
        <v>3</v>
      </c>
      <c r="I11497">
        <v>7</v>
      </c>
      <c r="J11497">
        <v>12</v>
      </c>
      <c r="L11497">
        <v>15</v>
      </c>
      <c r="N11497">
        <v>7</v>
      </c>
      <c r="P11497">
        <v>1</v>
      </c>
      <c r="Q11497">
        <v>1</v>
      </c>
      <c r="S11497">
        <v>0</v>
      </c>
    </row>
    <row r="11498" spans="1:19" x14ac:dyDescent="0.3">
      <c r="A11498" t="s">
        <v>22950</v>
      </c>
      <c r="B11498" s="171" t="s">
        <v>22951</v>
      </c>
      <c r="C11498" s="171" t="s">
        <v>18140</v>
      </c>
      <c r="D11498" s="171" t="s">
        <v>4</v>
      </c>
      <c r="E11498" s="11">
        <v>43862</v>
      </c>
      <c r="F11498">
        <v>1</v>
      </c>
      <c r="G11498">
        <v>3</v>
      </c>
      <c r="I11498">
        <v>1</v>
      </c>
      <c r="J11498">
        <v>5</v>
      </c>
      <c r="L11498">
        <v>15</v>
      </c>
      <c r="N11498">
        <v>1</v>
      </c>
      <c r="P11498">
        <v>4</v>
      </c>
      <c r="Q11498">
        <v>6</v>
      </c>
      <c r="S11498">
        <v>0</v>
      </c>
    </row>
    <row r="11499" spans="1:19" x14ac:dyDescent="0.3">
      <c r="A11499" t="s">
        <v>22952</v>
      </c>
      <c r="B11499" s="171" t="s">
        <v>22953</v>
      </c>
      <c r="C11499" s="171" t="s">
        <v>236</v>
      </c>
      <c r="D11499" s="171" t="s">
        <v>4</v>
      </c>
      <c r="E11499" s="11">
        <v>43862</v>
      </c>
      <c r="F11499">
        <v>0</v>
      </c>
      <c r="G11499">
        <v>0</v>
      </c>
      <c r="I11499">
        <v>0</v>
      </c>
      <c r="J11499">
        <v>0</v>
      </c>
      <c r="L11499">
        <v>0</v>
      </c>
      <c r="N11499">
        <v>0</v>
      </c>
      <c r="P11499">
        <v>0</v>
      </c>
      <c r="Q11499">
        <v>0</v>
      </c>
      <c r="S11499">
        <v>0</v>
      </c>
    </row>
    <row r="11500" spans="1:19" x14ac:dyDescent="0.3">
      <c r="A11500" t="s">
        <v>22954</v>
      </c>
      <c r="B11500" s="171" t="s">
        <v>22955</v>
      </c>
      <c r="C11500" s="171" t="s">
        <v>239</v>
      </c>
      <c r="D11500" s="171" t="s">
        <v>4</v>
      </c>
      <c r="E11500" s="11">
        <v>43862</v>
      </c>
      <c r="F11500">
        <v>0</v>
      </c>
      <c r="G11500">
        <v>0</v>
      </c>
      <c r="I11500">
        <v>0</v>
      </c>
      <c r="J11500">
        <v>0</v>
      </c>
      <c r="L11500">
        <v>0</v>
      </c>
      <c r="N11500">
        <v>0</v>
      </c>
      <c r="P11500">
        <v>0</v>
      </c>
      <c r="Q11500">
        <v>0</v>
      </c>
      <c r="S11500">
        <v>0</v>
      </c>
    </row>
    <row r="11501" spans="1:19" x14ac:dyDescent="0.3">
      <c r="A11501" t="s">
        <v>22956</v>
      </c>
      <c r="B11501" s="171" t="s">
        <v>22957</v>
      </c>
      <c r="C11501" s="171" t="s">
        <v>113</v>
      </c>
      <c r="D11501" s="171" t="s">
        <v>4</v>
      </c>
      <c r="E11501" s="11">
        <v>43862</v>
      </c>
      <c r="F11501">
        <v>2</v>
      </c>
      <c r="G11501">
        <v>3.5</v>
      </c>
      <c r="I11501">
        <v>6</v>
      </c>
      <c r="J11501">
        <v>10</v>
      </c>
      <c r="L11501">
        <v>20</v>
      </c>
      <c r="N11501">
        <v>5</v>
      </c>
      <c r="P11501">
        <v>1</v>
      </c>
      <c r="Q11501">
        <v>1</v>
      </c>
      <c r="S11501">
        <v>1</v>
      </c>
    </row>
    <row r="11502" spans="1:19" x14ac:dyDescent="0.3">
      <c r="A11502" t="s">
        <v>22958</v>
      </c>
      <c r="B11502" s="171" t="s">
        <v>22959</v>
      </c>
      <c r="C11502" s="171" t="s">
        <v>131</v>
      </c>
      <c r="D11502" s="171" t="s">
        <v>4</v>
      </c>
      <c r="E11502" s="11">
        <v>43862</v>
      </c>
      <c r="F11502">
        <v>0</v>
      </c>
      <c r="G11502">
        <v>0</v>
      </c>
      <c r="I11502">
        <v>0</v>
      </c>
      <c r="J11502">
        <v>0</v>
      </c>
      <c r="L11502">
        <v>0</v>
      </c>
      <c r="N11502">
        <v>0</v>
      </c>
      <c r="P11502">
        <v>0</v>
      </c>
      <c r="Q11502">
        <v>0</v>
      </c>
      <c r="S11502">
        <v>0</v>
      </c>
    </row>
    <row r="11503" spans="1:19" x14ac:dyDescent="0.3">
      <c r="A11503" t="s">
        <v>22960</v>
      </c>
      <c r="B11503" s="171" t="s">
        <v>22961</v>
      </c>
      <c r="C11503" s="171" t="s">
        <v>14843</v>
      </c>
      <c r="D11503" s="171" t="s">
        <v>4</v>
      </c>
      <c r="E11503" s="11">
        <v>43862</v>
      </c>
      <c r="F11503">
        <v>0</v>
      </c>
      <c r="G11503">
        <v>0</v>
      </c>
      <c r="I11503">
        <v>0</v>
      </c>
      <c r="J11503">
        <v>0</v>
      </c>
      <c r="L11503">
        <v>0</v>
      </c>
      <c r="N11503">
        <v>0</v>
      </c>
      <c r="P11503">
        <v>0</v>
      </c>
      <c r="Q11503">
        <v>0</v>
      </c>
      <c r="S11503">
        <v>0</v>
      </c>
    </row>
    <row r="11504" spans="1:19" x14ac:dyDescent="0.3">
      <c r="A11504" t="s">
        <v>22962</v>
      </c>
      <c r="B11504" s="171" t="s">
        <v>22963</v>
      </c>
      <c r="C11504" s="171" t="s">
        <v>155</v>
      </c>
      <c r="D11504" s="171" t="s">
        <v>4</v>
      </c>
      <c r="E11504" s="11">
        <v>43862</v>
      </c>
      <c r="F11504">
        <v>3</v>
      </c>
      <c r="G11504">
        <v>1.5</v>
      </c>
      <c r="I11504">
        <v>6</v>
      </c>
      <c r="J11504">
        <v>17</v>
      </c>
      <c r="L11504">
        <v>9</v>
      </c>
      <c r="N11504">
        <v>4</v>
      </c>
      <c r="P11504">
        <v>0</v>
      </c>
      <c r="Q11504">
        <v>0</v>
      </c>
      <c r="S11504">
        <v>2</v>
      </c>
    </row>
    <row r="11505" spans="1:19" x14ac:dyDescent="0.3">
      <c r="A11505" t="s">
        <v>22964</v>
      </c>
      <c r="B11505" s="171" t="s">
        <v>22965</v>
      </c>
      <c r="C11505" s="171" t="s">
        <v>16232</v>
      </c>
      <c r="D11505" s="171" t="s">
        <v>4</v>
      </c>
      <c r="E11505" s="11">
        <v>43862</v>
      </c>
      <c r="F11505">
        <v>4</v>
      </c>
      <c r="G11505">
        <v>4</v>
      </c>
      <c r="I11505">
        <v>8</v>
      </c>
      <c r="J11505">
        <v>23</v>
      </c>
      <c r="L11505">
        <v>23</v>
      </c>
      <c r="N11505">
        <v>7</v>
      </c>
      <c r="P11505">
        <v>0</v>
      </c>
      <c r="Q11505">
        <v>1</v>
      </c>
      <c r="S11505">
        <v>1</v>
      </c>
    </row>
    <row r="11506" spans="1:19" x14ac:dyDescent="0.3">
      <c r="A11506" t="s">
        <v>22966</v>
      </c>
      <c r="B11506" s="171" t="s">
        <v>22967</v>
      </c>
      <c r="C11506" s="171" t="s">
        <v>16557</v>
      </c>
      <c r="D11506" s="171" t="s">
        <v>4</v>
      </c>
      <c r="E11506" s="11">
        <v>43862</v>
      </c>
      <c r="F11506">
        <v>1.5</v>
      </c>
      <c r="G11506">
        <v>2</v>
      </c>
      <c r="I11506">
        <v>0</v>
      </c>
      <c r="J11506">
        <v>8</v>
      </c>
      <c r="L11506">
        <v>11</v>
      </c>
      <c r="N11506">
        <v>0</v>
      </c>
      <c r="P11506">
        <v>0</v>
      </c>
      <c r="Q11506">
        <v>0</v>
      </c>
      <c r="S11506">
        <v>0</v>
      </c>
    </row>
    <row r="11507" spans="1:19" x14ac:dyDescent="0.3">
      <c r="A11507" t="s">
        <v>22968</v>
      </c>
      <c r="B11507" s="171" t="s">
        <v>22969</v>
      </c>
      <c r="C11507" s="171" t="s">
        <v>188</v>
      </c>
      <c r="D11507" s="171" t="s">
        <v>4</v>
      </c>
      <c r="E11507" s="11">
        <v>43862</v>
      </c>
      <c r="F11507">
        <v>7.5</v>
      </c>
      <c r="G11507">
        <v>6.5</v>
      </c>
      <c r="I11507">
        <v>15</v>
      </c>
      <c r="J11507">
        <v>44</v>
      </c>
      <c r="L11507">
        <v>37</v>
      </c>
      <c r="N11507">
        <v>13</v>
      </c>
      <c r="P11507">
        <v>1</v>
      </c>
      <c r="Q11507">
        <v>1</v>
      </c>
      <c r="S11507">
        <v>2</v>
      </c>
    </row>
    <row r="11508" spans="1:19" x14ac:dyDescent="0.3">
      <c r="A11508" t="s">
        <v>22970</v>
      </c>
      <c r="B11508" s="171" t="s">
        <v>22971</v>
      </c>
      <c r="C11508" s="171" t="s">
        <v>227</v>
      </c>
      <c r="D11508" s="171" t="s">
        <v>4</v>
      </c>
      <c r="E11508" s="11">
        <v>43862</v>
      </c>
      <c r="F11508">
        <v>0</v>
      </c>
      <c r="G11508">
        <v>0</v>
      </c>
      <c r="I11508">
        <v>0</v>
      </c>
      <c r="J11508">
        <v>0</v>
      </c>
      <c r="L11508">
        <v>0</v>
      </c>
      <c r="N11508">
        <v>0</v>
      </c>
      <c r="P11508">
        <v>0</v>
      </c>
      <c r="Q11508">
        <v>0</v>
      </c>
      <c r="S11508">
        <v>0</v>
      </c>
    </row>
    <row r="11509" spans="1:19" x14ac:dyDescent="0.3">
      <c r="A11509" t="s">
        <v>22972</v>
      </c>
      <c r="B11509" s="171" t="s">
        <v>22973</v>
      </c>
      <c r="C11509" s="171" t="s">
        <v>116</v>
      </c>
      <c r="D11509" s="171" t="s">
        <v>4</v>
      </c>
      <c r="E11509" s="11">
        <v>43862</v>
      </c>
      <c r="F11509">
        <v>13</v>
      </c>
      <c r="G11509">
        <v>15.5</v>
      </c>
      <c r="I11509">
        <v>93</v>
      </c>
      <c r="J11509">
        <v>143</v>
      </c>
      <c r="L11509">
        <v>172</v>
      </c>
      <c r="N11509">
        <v>93</v>
      </c>
      <c r="P11509">
        <v>0</v>
      </c>
      <c r="Q11509">
        <v>0</v>
      </c>
      <c r="S11509">
        <v>0</v>
      </c>
    </row>
    <row r="11510" spans="1:19" x14ac:dyDescent="0.3">
      <c r="A11510" t="s">
        <v>22974</v>
      </c>
      <c r="B11510" s="171" t="s">
        <v>22975</v>
      </c>
      <c r="C11510" s="171" t="s">
        <v>9862</v>
      </c>
      <c r="D11510" s="171" t="s">
        <v>4</v>
      </c>
      <c r="E11510" s="11">
        <v>43862</v>
      </c>
      <c r="F11510">
        <v>0</v>
      </c>
      <c r="G11510">
        <v>0</v>
      </c>
      <c r="I11510">
        <v>0</v>
      </c>
      <c r="J11510">
        <v>0</v>
      </c>
      <c r="L11510">
        <v>0</v>
      </c>
      <c r="N11510">
        <v>0</v>
      </c>
      <c r="P11510">
        <v>0</v>
      </c>
      <c r="Q11510">
        <v>0</v>
      </c>
      <c r="S11510">
        <v>0</v>
      </c>
    </row>
    <row r="11511" spans="1:19" x14ac:dyDescent="0.3">
      <c r="A11511" t="s">
        <v>22976</v>
      </c>
      <c r="B11511" s="171" t="s">
        <v>22977</v>
      </c>
      <c r="C11511" s="171" t="s">
        <v>140</v>
      </c>
      <c r="D11511" s="171" t="s">
        <v>4</v>
      </c>
      <c r="E11511" s="11">
        <v>43862</v>
      </c>
      <c r="F11511">
        <v>0</v>
      </c>
      <c r="G11511">
        <v>0</v>
      </c>
      <c r="I11511">
        <v>0</v>
      </c>
      <c r="J11511">
        <v>0</v>
      </c>
      <c r="L11511">
        <v>0</v>
      </c>
      <c r="N11511">
        <v>0</v>
      </c>
      <c r="P11511">
        <v>0</v>
      </c>
      <c r="Q11511">
        <v>0</v>
      </c>
      <c r="S11511">
        <v>0</v>
      </c>
    </row>
    <row r="11512" spans="1:19" x14ac:dyDescent="0.3">
      <c r="A11512" t="s">
        <v>22978</v>
      </c>
      <c r="B11512" s="171" t="s">
        <v>22979</v>
      </c>
      <c r="C11512" s="171" t="s">
        <v>8590</v>
      </c>
      <c r="D11512" s="171" t="s">
        <v>4</v>
      </c>
      <c r="E11512" s="11">
        <v>43862</v>
      </c>
      <c r="F11512">
        <v>0</v>
      </c>
      <c r="G11512">
        <v>0</v>
      </c>
      <c r="I11512">
        <v>0</v>
      </c>
      <c r="J11512">
        <v>0</v>
      </c>
      <c r="L11512">
        <v>0</v>
      </c>
      <c r="N11512">
        <v>0</v>
      </c>
      <c r="P11512">
        <v>0</v>
      </c>
      <c r="Q11512">
        <v>0</v>
      </c>
      <c r="S11512">
        <v>0</v>
      </c>
    </row>
    <row r="11513" spans="1:19" x14ac:dyDescent="0.3">
      <c r="A11513" t="s">
        <v>22980</v>
      </c>
      <c r="B11513" s="171" t="s">
        <v>22981</v>
      </c>
      <c r="C11513" s="171" t="s">
        <v>170</v>
      </c>
      <c r="D11513" s="171" t="s">
        <v>4</v>
      </c>
      <c r="E11513" s="11">
        <v>43862</v>
      </c>
      <c r="F11513">
        <v>2</v>
      </c>
      <c r="G11513">
        <v>4</v>
      </c>
      <c r="I11513">
        <v>5</v>
      </c>
      <c r="J11513">
        <v>22</v>
      </c>
      <c r="L11513">
        <v>44</v>
      </c>
      <c r="N11513">
        <v>2</v>
      </c>
      <c r="P11513">
        <v>0</v>
      </c>
      <c r="Q11513">
        <v>0</v>
      </c>
      <c r="S11513">
        <v>3</v>
      </c>
    </row>
    <row r="11514" spans="1:19" x14ac:dyDescent="0.3">
      <c r="A11514" t="s">
        <v>22982</v>
      </c>
      <c r="B11514" s="171" t="s">
        <v>22983</v>
      </c>
      <c r="C11514" s="171" t="s">
        <v>182</v>
      </c>
      <c r="D11514" s="171" t="s">
        <v>4</v>
      </c>
      <c r="E11514" s="11">
        <v>43862</v>
      </c>
      <c r="F11514">
        <v>10</v>
      </c>
      <c r="G11514">
        <v>11.5</v>
      </c>
      <c r="I11514">
        <v>181</v>
      </c>
      <c r="J11514">
        <v>113</v>
      </c>
      <c r="L11514">
        <v>128</v>
      </c>
      <c r="N11514">
        <v>157</v>
      </c>
      <c r="P11514">
        <v>0</v>
      </c>
      <c r="Q11514">
        <v>18</v>
      </c>
      <c r="S11514">
        <v>24</v>
      </c>
    </row>
    <row r="11515" spans="1:19" x14ac:dyDescent="0.3">
      <c r="A11515" t="s">
        <v>22984</v>
      </c>
      <c r="B11515" s="171" t="s">
        <v>22985</v>
      </c>
      <c r="C11515" s="171" t="s">
        <v>197</v>
      </c>
      <c r="D11515" s="171" t="s">
        <v>4</v>
      </c>
      <c r="E11515" s="11">
        <v>43862</v>
      </c>
      <c r="F11515">
        <v>9</v>
      </c>
      <c r="G11515">
        <v>9.5</v>
      </c>
      <c r="I11515">
        <v>71</v>
      </c>
      <c r="J11515">
        <v>90</v>
      </c>
      <c r="L11515">
        <v>95</v>
      </c>
      <c r="N11515">
        <v>50</v>
      </c>
      <c r="P11515">
        <v>12</v>
      </c>
      <c r="Q11515">
        <v>13</v>
      </c>
      <c r="S11515">
        <v>21</v>
      </c>
    </row>
    <row r="11516" spans="1:19" x14ac:dyDescent="0.3">
      <c r="A11516" t="s">
        <v>22986</v>
      </c>
      <c r="B11516" s="171" t="s">
        <v>22987</v>
      </c>
      <c r="C11516" s="171" t="s">
        <v>218</v>
      </c>
      <c r="D11516" s="171" t="s">
        <v>4</v>
      </c>
      <c r="E11516" s="11">
        <v>43862</v>
      </c>
      <c r="F11516">
        <v>0</v>
      </c>
      <c r="G11516">
        <v>0</v>
      </c>
      <c r="I11516">
        <v>0</v>
      </c>
      <c r="J11516">
        <v>0</v>
      </c>
      <c r="L11516">
        <v>0</v>
      </c>
      <c r="N11516">
        <v>0</v>
      </c>
      <c r="P11516">
        <v>0</v>
      </c>
      <c r="Q11516">
        <v>0</v>
      </c>
      <c r="S11516">
        <v>0</v>
      </c>
    </row>
    <row r="11517" spans="1:19" x14ac:dyDescent="0.3">
      <c r="A11517" t="s">
        <v>22988</v>
      </c>
      <c r="B11517" s="171" t="s">
        <v>22989</v>
      </c>
      <c r="C11517" s="171" t="s">
        <v>230</v>
      </c>
      <c r="D11517" s="171" t="s">
        <v>4</v>
      </c>
      <c r="E11517" s="11">
        <v>43862</v>
      </c>
      <c r="F11517">
        <v>0</v>
      </c>
      <c r="G11517">
        <v>0</v>
      </c>
      <c r="I11517">
        <v>0</v>
      </c>
      <c r="J11517">
        <v>0</v>
      </c>
      <c r="L11517">
        <v>0</v>
      </c>
      <c r="N11517">
        <v>0</v>
      </c>
      <c r="P11517">
        <v>0</v>
      </c>
      <c r="Q11517">
        <v>0</v>
      </c>
      <c r="S11517">
        <v>0</v>
      </c>
    </row>
    <row r="11518" spans="1:19" x14ac:dyDescent="0.3">
      <c r="A11518" t="s">
        <v>22990</v>
      </c>
      <c r="B11518" s="171" t="s">
        <v>22991</v>
      </c>
      <c r="C11518" s="171" t="s">
        <v>8193</v>
      </c>
      <c r="D11518" s="171" t="s">
        <v>4</v>
      </c>
      <c r="E11518" s="11">
        <v>43862</v>
      </c>
      <c r="F11518">
        <v>2.5</v>
      </c>
      <c r="G11518">
        <v>3</v>
      </c>
      <c r="I11518">
        <v>28</v>
      </c>
      <c r="J11518">
        <v>29</v>
      </c>
      <c r="L11518">
        <v>36</v>
      </c>
      <c r="N11518">
        <v>24</v>
      </c>
      <c r="P11518">
        <v>1</v>
      </c>
      <c r="Q11518">
        <v>2</v>
      </c>
      <c r="S11518">
        <v>4</v>
      </c>
    </row>
    <row r="11519" spans="1:19" x14ac:dyDescent="0.3">
      <c r="A11519" t="s">
        <v>22992</v>
      </c>
      <c r="B11519" s="171" t="s">
        <v>22993</v>
      </c>
      <c r="C11519" s="171" t="s">
        <v>10522</v>
      </c>
      <c r="D11519" s="171" t="s">
        <v>4</v>
      </c>
      <c r="E11519" s="11">
        <v>43862</v>
      </c>
      <c r="F11519">
        <v>0</v>
      </c>
      <c r="G11519">
        <v>0</v>
      </c>
      <c r="I11519">
        <v>0</v>
      </c>
      <c r="J11519">
        <v>0</v>
      </c>
      <c r="L11519">
        <v>0</v>
      </c>
      <c r="N11519">
        <v>0</v>
      </c>
      <c r="P11519">
        <v>0</v>
      </c>
      <c r="Q11519">
        <v>0</v>
      </c>
      <c r="S11519">
        <v>0</v>
      </c>
    </row>
    <row r="11520" spans="1:19" x14ac:dyDescent="0.3">
      <c r="A11520" t="s">
        <v>22994</v>
      </c>
      <c r="B11520" s="171" t="s">
        <v>22995</v>
      </c>
      <c r="C11520" s="171" t="s">
        <v>10525</v>
      </c>
      <c r="D11520" s="171" t="s">
        <v>4</v>
      </c>
      <c r="E11520" s="11">
        <v>43862</v>
      </c>
      <c r="F11520">
        <v>0</v>
      </c>
      <c r="G11520">
        <v>0</v>
      </c>
      <c r="I11520">
        <v>0</v>
      </c>
      <c r="J11520">
        <v>0</v>
      </c>
      <c r="L11520">
        <v>0</v>
      </c>
      <c r="N11520">
        <v>0</v>
      </c>
      <c r="P11520">
        <v>0</v>
      </c>
      <c r="Q11520">
        <v>0</v>
      </c>
      <c r="S11520">
        <v>0</v>
      </c>
    </row>
    <row r="11521" spans="1:19" x14ac:dyDescent="0.3">
      <c r="A11521" t="s">
        <v>22996</v>
      </c>
      <c r="B11521" s="171" t="s">
        <v>22997</v>
      </c>
      <c r="C11521" s="171" t="s">
        <v>10528</v>
      </c>
      <c r="D11521" s="171" t="s">
        <v>4</v>
      </c>
      <c r="E11521" s="11">
        <v>43862</v>
      </c>
      <c r="F11521">
        <v>0</v>
      </c>
      <c r="G11521">
        <v>0</v>
      </c>
      <c r="I11521">
        <v>0</v>
      </c>
      <c r="J11521">
        <v>0</v>
      </c>
      <c r="L11521">
        <v>0</v>
      </c>
      <c r="N11521">
        <v>0</v>
      </c>
      <c r="P11521">
        <v>0</v>
      </c>
      <c r="Q11521">
        <v>0</v>
      </c>
      <c r="S11521">
        <v>0</v>
      </c>
    </row>
    <row r="11522" spans="1:19" x14ac:dyDescent="0.3">
      <c r="A11522" t="s">
        <v>22998</v>
      </c>
      <c r="B11522" s="171" t="s">
        <v>22999</v>
      </c>
      <c r="C11522" s="171" t="s">
        <v>10531</v>
      </c>
      <c r="D11522" s="171" t="s">
        <v>4</v>
      </c>
      <c r="E11522" s="11">
        <v>43862</v>
      </c>
      <c r="F11522">
        <v>0</v>
      </c>
      <c r="G11522">
        <v>0</v>
      </c>
      <c r="I11522">
        <v>0</v>
      </c>
      <c r="J11522">
        <v>0</v>
      </c>
      <c r="L11522">
        <v>0</v>
      </c>
      <c r="N11522">
        <v>0</v>
      </c>
      <c r="P11522">
        <v>0</v>
      </c>
      <c r="Q11522">
        <v>0</v>
      </c>
      <c r="S11522">
        <v>0</v>
      </c>
    </row>
    <row r="11523" spans="1:19" x14ac:dyDescent="0.3">
      <c r="A11523" t="s">
        <v>23000</v>
      </c>
      <c r="B11523" s="171" t="s">
        <v>23001</v>
      </c>
      <c r="C11523" s="171" t="s">
        <v>14880</v>
      </c>
      <c r="D11523" s="171" t="s">
        <v>4</v>
      </c>
      <c r="E11523" s="11">
        <v>43862</v>
      </c>
      <c r="F11523">
        <v>0</v>
      </c>
      <c r="G11523">
        <v>0</v>
      </c>
      <c r="I11523">
        <v>0</v>
      </c>
      <c r="J11523">
        <v>0</v>
      </c>
      <c r="L11523">
        <v>0</v>
      </c>
      <c r="N11523">
        <v>0</v>
      </c>
      <c r="P11523">
        <v>0</v>
      </c>
      <c r="Q11523">
        <v>0</v>
      </c>
      <c r="S11523">
        <v>0</v>
      </c>
    </row>
    <row r="11524" spans="1:19" x14ac:dyDescent="0.3">
      <c r="A11524" t="s">
        <v>23002</v>
      </c>
      <c r="B11524" s="171" t="s">
        <v>23003</v>
      </c>
      <c r="C11524" s="171" t="s">
        <v>10534</v>
      </c>
      <c r="D11524" s="171" t="s">
        <v>4</v>
      </c>
      <c r="E11524" s="11">
        <v>43862</v>
      </c>
      <c r="F11524">
        <v>1.5</v>
      </c>
      <c r="G11524">
        <v>1.5</v>
      </c>
      <c r="I11524">
        <v>9</v>
      </c>
      <c r="J11524">
        <v>9</v>
      </c>
      <c r="L11524">
        <v>9</v>
      </c>
      <c r="N11524">
        <v>9</v>
      </c>
      <c r="P11524">
        <v>1</v>
      </c>
      <c r="Q11524">
        <v>1</v>
      </c>
      <c r="S11524">
        <v>0</v>
      </c>
    </row>
    <row r="11525" spans="1:19" x14ac:dyDescent="0.3">
      <c r="A11525" t="s">
        <v>23004</v>
      </c>
      <c r="B11525" s="171" t="s">
        <v>23005</v>
      </c>
      <c r="C11525" s="171" t="s">
        <v>10537</v>
      </c>
      <c r="D11525" s="171" t="s">
        <v>4</v>
      </c>
      <c r="E11525" s="11">
        <v>43862</v>
      </c>
      <c r="F11525">
        <v>1</v>
      </c>
      <c r="G11525">
        <v>1</v>
      </c>
      <c r="I11525">
        <v>5</v>
      </c>
      <c r="J11525">
        <v>6</v>
      </c>
      <c r="L11525">
        <v>6</v>
      </c>
      <c r="N11525">
        <v>5</v>
      </c>
      <c r="P11525">
        <v>0</v>
      </c>
      <c r="Q11525">
        <v>0</v>
      </c>
      <c r="S11525">
        <v>0</v>
      </c>
    </row>
    <row r="11526" spans="1:19" x14ac:dyDescent="0.3">
      <c r="A11526" t="s">
        <v>23006</v>
      </c>
      <c r="B11526" s="171" t="s">
        <v>23007</v>
      </c>
      <c r="C11526" s="171" t="s">
        <v>15347</v>
      </c>
      <c r="D11526" s="171" t="s">
        <v>4</v>
      </c>
      <c r="E11526" s="11">
        <v>43862</v>
      </c>
      <c r="F11526">
        <v>2.5</v>
      </c>
      <c r="G11526">
        <v>2</v>
      </c>
      <c r="I11526">
        <v>9</v>
      </c>
      <c r="J11526">
        <v>14</v>
      </c>
      <c r="L11526">
        <v>10</v>
      </c>
      <c r="N11526">
        <v>9</v>
      </c>
      <c r="P11526">
        <v>0</v>
      </c>
      <c r="Q11526">
        <v>3</v>
      </c>
      <c r="S11526">
        <v>0</v>
      </c>
    </row>
    <row r="11527" spans="1:19" x14ac:dyDescent="0.3">
      <c r="A11527" t="s">
        <v>23008</v>
      </c>
      <c r="B11527" s="171" t="s">
        <v>23009</v>
      </c>
      <c r="C11527" s="171" t="s">
        <v>203</v>
      </c>
      <c r="D11527" s="171" t="s">
        <v>4</v>
      </c>
      <c r="E11527" s="11">
        <v>43862</v>
      </c>
      <c r="F11527">
        <v>3.5</v>
      </c>
      <c r="G11527">
        <v>1.5</v>
      </c>
      <c r="I11527">
        <v>14</v>
      </c>
      <c r="J11527">
        <v>20</v>
      </c>
      <c r="L11527">
        <v>8</v>
      </c>
      <c r="N11527">
        <v>13</v>
      </c>
      <c r="P11527">
        <v>0</v>
      </c>
      <c r="Q11527">
        <v>0</v>
      </c>
      <c r="S11527">
        <v>1</v>
      </c>
    </row>
    <row r="11528" spans="1:19" x14ac:dyDescent="0.3">
      <c r="A11528" t="s">
        <v>23010</v>
      </c>
      <c r="B11528" s="171" t="s">
        <v>23011</v>
      </c>
      <c r="C11528" s="171" t="s">
        <v>15340</v>
      </c>
      <c r="D11528" s="171" t="s">
        <v>4</v>
      </c>
      <c r="E11528" s="11">
        <v>43862</v>
      </c>
      <c r="F11528">
        <v>1.5</v>
      </c>
      <c r="G11528">
        <v>1.5</v>
      </c>
      <c r="I11528">
        <v>4</v>
      </c>
      <c r="J11528">
        <v>8</v>
      </c>
      <c r="L11528">
        <v>8</v>
      </c>
      <c r="N11528">
        <v>4</v>
      </c>
      <c r="P11528">
        <v>0</v>
      </c>
      <c r="Q11528">
        <v>0</v>
      </c>
      <c r="S11528">
        <v>0</v>
      </c>
    </row>
    <row r="11529" spans="1:19" x14ac:dyDescent="0.3">
      <c r="A11529" t="s">
        <v>23012</v>
      </c>
      <c r="B11529" s="171" t="s">
        <v>23013</v>
      </c>
      <c r="C11529" s="171" t="s">
        <v>16544</v>
      </c>
      <c r="D11529" s="171" t="s">
        <v>4</v>
      </c>
      <c r="E11529" s="11">
        <v>43862</v>
      </c>
      <c r="F11529">
        <v>2</v>
      </c>
      <c r="G11529">
        <v>2</v>
      </c>
      <c r="I11529">
        <v>4</v>
      </c>
      <c r="J11529">
        <v>11</v>
      </c>
      <c r="L11529">
        <v>11</v>
      </c>
      <c r="N11529">
        <v>3</v>
      </c>
      <c r="P11529">
        <v>0</v>
      </c>
      <c r="Q11529">
        <v>1</v>
      </c>
      <c r="S11529">
        <v>1</v>
      </c>
    </row>
    <row r="11530" spans="1:19" x14ac:dyDescent="0.3">
      <c r="A11530" t="s">
        <v>23014</v>
      </c>
      <c r="B11530" s="171" t="s">
        <v>23015</v>
      </c>
      <c r="C11530" s="171" t="s">
        <v>176</v>
      </c>
      <c r="D11530" s="171" t="s">
        <v>4</v>
      </c>
      <c r="E11530" s="11">
        <v>43862</v>
      </c>
      <c r="F11530">
        <v>5</v>
      </c>
      <c r="G11530">
        <v>4.5</v>
      </c>
      <c r="I11530">
        <v>15</v>
      </c>
      <c r="J11530">
        <v>28</v>
      </c>
      <c r="L11530">
        <v>26</v>
      </c>
      <c r="N11530">
        <v>13</v>
      </c>
      <c r="P11530">
        <v>0</v>
      </c>
      <c r="Q11530">
        <v>4</v>
      </c>
      <c r="S11530">
        <v>2</v>
      </c>
    </row>
    <row r="11531" spans="1:19" x14ac:dyDescent="0.3">
      <c r="A11531" t="s">
        <v>23016</v>
      </c>
      <c r="B11531" s="171" t="s">
        <v>23017</v>
      </c>
      <c r="C11531" s="171" t="s">
        <v>206</v>
      </c>
      <c r="D11531" s="171" t="s">
        <v>4</v>
      </c>
      <c r="E11531" s="11">
        <v>43862</v>
      </c>
      <c r="F11531">
        <v>3</v>
      </c>
      <c r="G11531">
        <v>1.5</v>
      </c>
      <c r="I11531">
        <v>9</v>
      </c>
      <c r="J11531">
        <v>17</v>
      </c>
      <c r="L11531">
        <v>8</v>
      </c>
      <c r="N11531">
        <v>9</v>
      </c>
      <c r="P11531">
        <v>0</v>
      </c>
      <c r="Q11531">
        <v>0</v>
      </c>
      <c r="S11531">
        <v>0</v>
      </c>
    </row>
    <row r="11532" spans="1:19" x14ac:dyDescent="0.3">
      <c r="A11532" t="s">
        <v>23018</v>
      </c>
      <c r="B11532" s="171" t="s">
        <v>23019</v>
      </c>
      <c r="C11532" s="171" t="s">
        <v>18229</v>
      </c>
      <c r="D11532" s="171" t="s">
        <v>80</v>
      </c>
      <c r="E11532" s="11">
        <v>43862</v>
      </c>
      <c r="F11532">
        <v>0</v>
      </c>
      <c r="G11532">
        <v>0</v>
      </c>
      <c r="I11532">
        <v>0</v>
      </c>
      <c r="J11532">
        <v>0</v>
      </c>
      <c r="L11532">
        <v>0</v>
      </c>
      <c r="N11532">
        <v>0</v>
      </c>
      <c r="P11532">
        <v>0</v>
      </c>
      <c r="Q11532">
        <v>0</v>
      </c>
      <c r="S11532">
        <v>0</v>
      </c>
    </row>
    <row r="11533" spans="1:19" x14ac:dyDescent="0.3">
      <c r="A11533" t="s">
        <v>23020</v>
      </c>
      <c r="B11533" s="171" t="s">
        <v>23021</v>
      </c>
      <c r="C11533" s="171" t="s">
        <v>9887</v>
      </c>
      <c r="D11533" s="171" t="s">
        <v>80</v>
      </c>
      <c r="E11533" s="11">
        <v>43862</v>
      </c>
      <c r="F11533">
        <v>0</v>
      </c>
      <c r="G11533">
        <v>0</v>
      </c>
      <c r="I11533">
        <v>0</v>
      </c>
      <c r="J11533">
        <v>0</v>
      </c>
      <c r="L11533">
        <v>0</v>
      </c>
      <c r="N11533">
        <v>0</v>
      </c>
      <c r="P11533">
        <v>0</v>
      </c>
      <c r="Q11533">
        <v>0</v>
      </c>
      <c r="S11533">
        <v>0</v>
      </c>
    </row>
    <row r="11534" spans="1:19" x14ac:dyDescent="0.3">
      <c r="A11534" t="s">
        <v>23022</v>
      </c>
      <c r="B11534" s="171" t="s">
        <v>23023</v>
      </c>
      <c r="C11534" s="171" t="s">
        <v>11260</v>
      </c>
      <c r="D11534" s="171" t="s">
        <v>80</v>
      </c>
      <c r="E11534" s="11">
        <v>43862</v>
      </c>
      <c r="F11534">
        <v>0</v>
      </c>
      <c r="G11534">
        <v>0</v>
      </c>
      <c r="I11534">
        <v>0</v>
      </c>
      <c r="J11534">
        <v>0</v>
      </c>
      <c r="L11534">
        <v>0</v>
      </c>
      <c r="N11534">
        <v>0</v>
      </c>
      <c r="P11534">
        <v>0</v>
      </c>
      <c r="Q11534">
        <v>0</v>
      </c>
      <c r="S11534">
        <v>0</v>
      </c>
    </row>
    <row r="11535" spans="1:19" x14ac:dyDescent="0.3">
      <c r="A11535" t="s">
        <v>23024</v>
      </c>
      <c r="B11535" s="171" t="s">
        <v>23025</v>
      </c>
      <c r="C11535" s="171" t="s">
        <v>21284</v>
      </c>
      <c r="D11535" s="171" t="s">
        <v>80</v>
      </c>
      <c r="E11535" s="11">
        <v>43862</v>
      </c>
      <c r="F11535">
        <v>0</v>
      </c>
      <c r="G11535">
        <v>0</v>
      </c>
      <c r="I11535">
        <v>0</v>
      </c>
      <c r="J11535">
        <v>0</v>
      </c>
      <c r="L11535">
        <v>0</v>
      </c>
      <c r="N11535">
        <v>0</v>
      </c>
      <c r="P11535">
        <v>0</v>
      </c>
      <c r="Q11535">
        <v>0</v>
      </c>
      <c r="S11535">
        <v>0</v>
      </c>
    </row>
    <row r="11536" spans="1:19" x14ac:dyDescent="0.3">
      <c r="A11536" t="s">
        <v>23026</v>
      </c>
      <c r="B11536" s="171" t="s">
        <v>23027</v>
      </c>
      <c r="C11536" s="171" t="s">
        <v>125</v>
      </c>
      <c r="D11536" s="171" t="s">
        <v>80</v>
      </c>
      <c r="E11536" s="11">
        <v>43862</v>
      </c>
      <c r="F11536">
        <v>0</v>
      </c>
      <c r="G11536">
        <v>0</v>
      </c>
      <c r="I11536">
        <v>0</v>
      </c>
      <c r="J11536">
        <v>0</v>
      </c>
      <c r="L11536">
        <v>0</v>
      </c>
      <c r="N11536">
        <v>0</v>
      </c>
      <c r="P11536">
        <v>0</v>
      </c>
      <c r="Q11536">
        <v>0</v>
      </c>
      <c r="S11536">
        <v>0</v>
      </c>
    </row>
    <row r="11537" spans="1:19" x14ac:dyDescent="0.3">
      <c r="A11537" t="s">
        <v>23028</v>
      </c>
      <c r="B11537" s="171" t="s">
        <v>23029</v>
      </c>
      <c r="C11537" s="171" t="s">
        <v>14899</v>
      </c>
      <c r="D11537" s="171" t="s">
        <v>80</v>
      </c>
      <c r="E11537" s="11">
        <v>43862</v>
      </c>
      <c r="F11537">
        <v>0</v>
      </c>
      <c r="G11537">
        <v>0</v>
      </c>
      <c r="I11537">
        <v>0</v>
      </c>
      <c r="J11537">
        <v>0</v>
      </c>
      <c r="L11537">
        <v>0</v>
      </c>
      <c r="N11537">
        <v>0</v>
      </c>
      <c r="P11537">
        <v>0</v>
      </c>
      <c r="Q11537">
        <v>0</v>
      </c>
      <c r="S11537">
        <v>0</v>
      </c>
    </row>
    <row r="11538" spans="1:19" x14ac:dyDescent="0.3">
      <c r="A11538" t="s">
        <v>23030</v>
      </c>
      <c r="B11538" s="171" t="s">
        <v>23031</v>
      </c>
      <c r="C11538" s="171" t="s">
        <v>137</v>
      </c>
      <c r="D11538" s="171" t="s">
        <v>80</v>
      </c>
      <c r="E11538" s="11">
        <v>43862</v>
      </c>
      <c r="F11538">
        <v>0</v>
      </c>
      <c r="G11538">
        <v>0</v>
      </c>
      <c r="I11538">
        <v>0</v>
      </c>
      <c r="J11538">
        <v>0</v>
      </c>
      <c r="L11538">
        <v>0</v>
      </c>
      <c r="N11538">
        <v>0</v>
      </c>
      <c r="P11538">
        <v>0</v>
      </c>
      <c r="Q11538">
        <v>0</v>
      </c>
      <c r="S11538">
        <v>0</v>
      </c>
    </row>
    <row r="11539" spans="1:19" x14ac:dyDescent="0.3">
      <c r="A11539" t="s">
        <v>23032</v>
      </c>
      <c r="B11539" s="171" t="s">
        <v>23033</v>
      </c>
      <c r="C11539" s="171" t="s">
        <v>8615</v>
      </c>
      <c r="D11539" s="171" t="s">
        <v>80</v>
      </c>
      <c r="E11539" s="11">
        <v>43862</v>
      </c>
      <c r="F11539">
        <v>0</v>
      </c>
      <c r="G11539">
        <v>0</v>
      </c>
      <c r="I11539">
        <v>0</v>
      </c>
      <c r="J11539">
        <v>0</v>
      </c>
      <c r="L11539">
        <v>0</v>
      </c>
      <c r="N11539">
        <v>0</v>
      </c>
      <c r="P11539">
        <v>0</v>
      </c>
      <c r="Q11539">
        <v>0</v>
      </c>
      <c r="S11539">
        <v>0</v>
      </c>
    </row>
    <row r="11540" spans="1:19" x14ac:dyDescent="0.3">
      <c r="A11540" t="s">
        <v>23034</v>
      </c>
      <c r="B11540" s="171" t="s">
        <v>23035</v>
      </c>
      <c r="C11540" s="171" t="s">
        <v>146</v>
      </c>
      <c r="D11540" s="171" t="s">
        <v>80</v>
      </c>
      <c r="E11540" s="11">
        <v>43862</v>
      </c>
      <c r="F11540">
        <v>4.5</v>
      </c>
      <c r="G11540">
        <v>3</v>
      </c>
      <c r="I11540">
        <v>15</v>
      </c>
      <c r="J11540">
        <v>26</v>
      </c>
      <c r="L11540">
        <v>18</v>
      </c>
      <c r="N11540">
        <v>13</v>
      </c>
      <c r="P11540">
        <v>1</v>
      </c>
      <c r="Q11540">
        <v>1</v>
      </c>
      <c r="S11540">
        <v>2</v>
      </c>
    </row>
    <row r="11541" spans="1:19" x14ac:dyDescent="0.3">
      <c r="A11541" t="s">
        <v>23036</v>
      </c>
      <c r="B11541" s="171" t="s">
        <v>23037</v>
      </c>
      <c r="C11541" s="171" t="s">
        <v>161</v>
      </c>
      <c r="D11541" s="171" t="s">
        <v>80</v>
      </c>
      <c r="E11541" s="11">
        <v>43862</v>
      </c>
      <c r="F11541">
        <v>4</v>
      </c>
      <c r="G11541">
        <v>4</v>
      </c>
      <c r="I11541">
        <v>8</v>
      </c>
      <c r="J11541">
        <v>23</v>
      </c>
      <c r="L11541">
        <v>23</v>
      </c>
      <c r="N11541">
        <v>7</v>
      </c>
      <c r="P11541">
        <v>0</v>
      </c>
      <c r="Q11541">
        <v>1</v>
      </c>
      <c r="S11541">
        <v>1</v>
      </c>
    </row>
    <row r="11542" spans="1:19" x14ac:dyDescent="0.3">
      <c r="A11542" t="s">
        <v>23038</v>
      </c>
      <c r="B11542" s="171" t="s">
        <v>23039</v>
      </c>
      <c r="C11542" s="171" t="s">
        <v>18252</v>
      </c>
      <c r="D11542" s="171" t="s">
        <v>80</v>
      </c>
      <c r="E11542" s="11">
        <v>43862</v>
      </c>
      <c r="F11542">
        <v>3</v>
      </c>
      <c r="G11542">
        <v>3</v>
      </c>
      <c r="I11542">
        <v>7</v>
      </c>
      <c r="J11542">
        <v>12</v>
      </c>
      <c r="L11542">
        <v>15</v>
      </c>
      <c r="N11542">
        <v>7</v>
      </c>
      <c r="P11542">
        <v>1</v>
      </c>
      <c r="Q11542">
        <v>1</v>
      </c>
      <c r="S11542">
        <v>0</v>
      </c>
    </row>
    <row r="11543" spans="1:19" x14ac:dyDescent="0.3">
      <c r="A11543" t="s">
        <v>23040</v>
      </c>
      <c r="B11543" s="171" t="s">
        <v>23041</v>
      </c>
      <c r="C11543" s="171" t="s">
        <v>167</v>
      </c>
      <c r="D11543" s="171" t="s">
        <v>80</v>
      </c>
      <c r="E11543" s="11">
        <v>43862</v>
      </c>
      <c r="F11543">
        <v>3.5</v>
      </c>
      <c r="G11543">
        <v>6</v>
      </c>
      <c r="I11543">
        <v>5</v>
      </c>
      <c r="J11543">
        <v>30</v>
      </c>
      <c r="L11543">
        <v>55</v>
      </c>
      <c r="N11543">
        <v>2</v>
      </c>
      <c r="P11543">
        <v>0</v>
      </c>
      <c r="Q11543">
        <v>0</v>
      </c>
      <c r="S11543">
        <v>3</v>
      </c>
    </row>
    <row r="11544" spans="1:19" x14ac:dyDescent="0.3">
      <c r="A11544" t="s">
        <v>23042</v>
      </c>
      <c r="B11544" s="171" t="s">
        <v>23043</v>
      </c>
      <c r="C11544" s="171" t="s">
        <v>179</v>
      </c>
      <c r="D11544" s="171" t="s">
        <v>80</v>
      </c>
      <c r="E11544" s="11">
        <v>43862</v>
      </c>
      <c r="F11544">
        <v>11</v>
      </c>
      <c r="G11544">
        <v>14.5</v>
      </c>
      <c r="I11544">
        <v>182</v>
      </c>
      <c r="J11544">
        <v>118</v>
      </c>
      <c r="L11544">
        <v>143</v>
      </c>
      <c r="N11544">
        <v>158</v>
      </c>
      <c r="P11544">
        <v>4</v>
      </c>
      <c r="Q11544">
        <v>24</v>
      </c>
      <c r="S11544">
        <v>24</v>
      </c>
    </row>
    <row r="11545" spans="1:19" x14ac:dyDescent="0.3">
      <c r="A11545" t="s">
        <v>23044</v>
      </c>
      <c r="B11545" s="171" t="s">
        <v>23045</v>
      </c>
      <c r="C11545" s="171" t="s">
        <v>185</v>
      </c>
      <c r="D11545" s="171" t="s">
        <v>80</v>
      </c>
      <c r="E11545" s="11">
        <v>43862</v>
      </c>
      <c r="F11545">
        <v>8.5</v>
      </c>
      <c r="G11545">
        <v>7.5</v>
      </c>
      <c r="I11545">
        <v>20</v>
      </c>
      <c r="J11545">
        <v>50</v>
      </c>
      <c r="L11545">
        <v>43</v>
      </c>
      <c r="N11545">
        <v>18</v>
      </c>
      <c r="P11545">
        <v>1</v>
      </c>
      <c r="Q11545">
        <v>1</v>
      </c>
      <c r="S11545">
        <v>2</v>
      </c>
    </row>
    <row r="11546" spans="1:19" x14ac:dyDescent="0.3">
      <c r="A11546" t="s">
        <v>23046</v>
      </c>
      <c r="B11546" s="171" t="s">
        <v>23047</v>
      </c>
      <c r="C11546" s="171" t="s">
        <v>191</v>
      </c>
      <c r="D11546" s="171" t="s">
        <v>80</v>
      </c>
      <c r="E11546" s="11">
        <v>43862</v>
      </c>
      <c r="F11546">
        <v>14</v>
      </c>
      <c r="G11546">
        <v>15.5</v>
      </c>
      <c r="I11546">
        <v>107</v>
      </c>
      <c r="J11546">
        <v>120</v>
      </c>
      <c r="L11546">
        <v>131</v>
      </c>
      <c r="N11546">
        <v>77</v>
      </c>
      <c r="P11546">
        <v>16</v>
      </c>
      <c r="Q11546">
        <v>22</v>
      </c>
      <c r="S11546">
        <v>30</v>
      </c>
    </row>
    <row r="11547" spans="1:19" x14ac:dyDescent="0.3">
      <c r="A11547" t="s">
        <v>23048</v>
      </c>
      <c r="B11547" s="171" t="s">
        <v>23049</v>
      </c>
      <c r="C11547" s="171" t="s">
        <v>212</v>
      </c>
      <c r="D11547" s="171" t="s">
        <v>80</v>
      </c>
      <c r="E11547" s="11">
        <v>43862</v>
      </c>
      <c r="F11547">
        <v>0</v>
      </c>
      <c r="G11547">
        <v>0</v>
      </c>
      <c r="I11547">
        <v>0</v>
      </c>
      <c r="J11547">
        <v>0</v>
      </c>
      <c r="L11547">
        <v>0</v>
      </c>
      <c r="N11547">
        <v>0</v>
      </c>
      <c r="P11547">
        <v>0</v>
      </c>
      <c r="Q11547">
        <v>0</v>
      </c>
      <c r="S11547">
        <v>0</v>
      </c>
    </row>
    <row r="11548" spans="1:19" x14ac:dyDescent="0.3">
      <c r="A11548" t="s">
        <v>23050</v>
      </c>
      <c r="B11548" s="171" t="s">
        <v>23051</v>
      </c>
      <c r="C11548" s="171" t="s">
        <v>215</v>
      </c>
      <c r="D11548" s="171" t="s">
        <v>80</v>
      </c>
      <c r="E11548" s="11">
        <v>43862</v>
      </c>
      <c r="F11548">
        <v>0</v>
      </c>
      <c r="G11548">
        <v>0</v>
      </c>
      <c r="I11548">
        <v>0</v>
      </c>
      <c r="J11548">
        <v>0</v>
      </c>
      <c r="L11548">
        <v>0</v>
      </c>
      <c r="N11548">
        <v>0</v>
      </c>
      <c r="P11548">
        <v>0</v>
      </c>
      <c r="Q11548">
        <v>0</v>
      </c>
      <c r="S11548">
        <v>0</v>
      </c>
    </row>
    <row r="11549" spans="1:19" x14ac:dyDescent="0.3">
      <c r="A11549" t="s">
        <v>23052</v>
      </c>
      <c r="B11549" s="171" t="s">
        <v>23053</v>
      </c>
      <c r="C11549" s="171" t="s">
        <v>221</v>
      </c>
      <c r="D11549" s="171" t="s">
        <v>80</v>
      </c>
      <c r="E11549" s="11">
        <v>43862</v>
      </c>
      <c r="F11549">
        <v>0</v>
      </c>
      <c r="G11549">
        <v>0</v>
      </c>
      <c r="I11549">
        <v>0</v>
      </c>
      <c r="J11549">
        <v>0</v>
      </c>
      <c r="L11549">
        <v>0</v>
      </c>
      <c r="N11549">
        <v>0</v>
      </c>
      <c r="P11549">
        <v>0</v>
      </c>
      <c r="Q11549">
        <v>0</v>
      </c>
      <c r="S11549">
        <v>0</v>
      </c>
    </row>
    <row r="11550" spans="1:19" x14ac:dyDescent="0.3">
      <c r="A11550" t="s">
        <v>23054</v>
      </c>
      <c r="B11550" s="171" t="s">
        <v>23055</v>
      </c>
      <c r="C11550" s="171" t="s">
        <v>8233</v>
      </c>
      <c r="D11550" s="171" t="s">
        <v>80</v>
      </c>
      <c r="E11550" s="11">
        <v>43862</v>
      </c>
      <c r="F11550">
        <v>2.5</v>
      </c>
      <c r="G11550">
        <v>3</v>
      </c>
      <c r="I11550">
        <v>28</v>
      </c>
      <c r="J11550">
        <v>29</v>
      </c>
      <c r="L11550">
        <v>36</v>
      </c>
      <c r="N11550">
        <v>24</v>
      </c>
      <c r="P11550">
        <v>1</v>
      </c>
      <c r="Q11550">
        <v>2</v>
      </c>
      <c r="S11550">
        <v>4</v>
      </c>
    </row>
    <row r="11551" spans="1:19" x14ac:dyDescent="0.3">
      <c r="A11551" t="s">
        <v>23056</v>
      </c>
      <c r="B11551" s="171" t="s">
        <v>23057</v>
      </c>
      <c r="C11551" s="171" t="s">
        <v>233</v>
      </c>
      <c r="D11551" s="171" t="s">
        <v>80</v>
      </c>
      <c r="E11551" s="11">
        <v>43862</v>
      </c>
      <c r="F11551">
        <v>0</v>
      </c>
      <c r="G11551">
        <v>0</v>
      </c>
      <c r="I11551">
        <v>0</v>
      </c>
      <c r="J11551">
        <v>0</v>
      </c>
      <c r="L11551">
        <v>0</v>
      </c>
      <c r="N11551">
        <v>0</v>
      </c>
      <c r="P11551">
        <v>0</v>
      </c>
      <c r="Q11551">
        <v>0</v>
      </c>
      <c r="S11551">
        <v>0</v>
      </c>
    </row>
    <row r="11552" spans="1:19" x14ac:dyDescent="0.3">
      <c r="A11552" t="s">
        <v>23058</v>
      </c>
      <c r="B11552" s="171" t="s">
        <v>23059</v>
      </c>
      <c r="C11552" s="171" t="s">
        <v>107</v>
      </c>
      <c r="D11552" s="171" t="s">
        <v>80</v>
      </c>
      <c r="E11552" s="11">
        <v>43862</v>
      </c>
      <c r="F11552">
        <v>15</v>
      </c>
      <c r="G11552">
        <v>19</v>
      </c>
      <c r="I11552">
        <v>99</v>
      </c>
      <c r="J11552">
        <v>153</v>
      </c>
      <c r="L11552">
        <v>192</v>
      </c>
      <c r="N11552">
        <v>98</v>
      </c>
      <c r="P11552">
        <v>1</v>
      </c>
      <c r="Q11552">
        <v>1</v>
      </c>
      <c r="S11552">
        <v>1</v>
      </c>
    </row>
    <row r="11553" spans="1:19" x14ac:dyDescent="0.3">
      <c r="A11553" t="s">
        <v>23060</v>
      </c>
      <c r="B11553" s="171" t="s">
        <v>23061</v>
      </c>
      <c r="C11553" s="171" t="s">
        <v>107</v>
      </c>
      <c r="D11553" s="171" t="s">
        <v>15341</v>
      </c>
      <c r="E11553" s="11">
        <v>43862</v>
      </c>
      <c r="F11553">
        <v>3.5</v>
      </c>
      <c r="G11553">
        <v>3.5</v>
      </c>
      <c r="I11553">
        <v>8</v>
      </c>
      <c r="J11553">
        <v>19</v>
      </c>
      <c r="L11553">
        <v>19</v>
      </c>
      <c r="N11553">
        <v>7</v>
      </c>
      <c r="P11553">
        <v>0</v>
      </c>
      <c r="Q11553">
        <v>1</v>
      </c>
      <c r="S11553">
        <v>1</v>
      </c>
    </row>
    <row r="11554" spans="1:19" x14ac:dyDescent="0.3">
      <c r="A11554" t="s">
        <v>23062</v>
      </c>
      <c r="B11554" s="171" t="s">
        <v>23063</v>
      </c>
      <c r="C11554" s="171" t="s">
        <v>173</v>
      </c>
      <c r="D11554" s="171" t="s">
        <v>80</v>
      </c>
      <c r="E11554" s="11">
        <v>43862</v>
      </c>
      <c r="F11554">
        <v>3.5</v>
      </c>
      <c r="G11554">
        <v>3</v>
      </c>
      <c r="I11554">
        <v>7</v>
      </c>
      <c r="J11554">
        <v>21</v>
      </c>
      <c r="L11554">
        <v>18</v>
      </c>
      <c r="N11554">
        <v>5</v>
      </c>
      <c r="P11554">
        <v>0</v>
      </c>
      <c r="Q11554">
        <v>4</v>
      </c>
      <c r="S11554">
        <v>2</v>
      </c>
    </row>
    <row r="11555" spans="1:19" x14ac:dyDescent="0.3">
      <c r="A11555" t="s">
        <v>23064</v>
      </c>
      <c r="B11555" s="171" t="s">
        <v>23065</v>
      </c>
      <c r="C11555" s="171" t="s">
        <v>173</v>
      </c>
      <c r="D11555" s="171" t="s">
        <v>15341</v>
      </c>
      <c r="E11555" s="11">
        <v>43862</v>
      </c>
      <c r="F11555">
        <v>4</v>
      </c>
      <c r="G11555">
        <v>3.5</v>
      </c>
      <c r="I11555">
        <v>17</v>
      </c>
      <c r="J11555">
        <v>21</v>
      </c>
      <c r="L11555">
        <v>18</v>
      </c>
      <c r="N11555">
        <v>17</v>
      </c>
      <c r="P11555">
        <v>0</v>
      </c>
      <c r="Q11555">
        <v>3</v>
      </c>
      <c r="S11555">
        <v>0</v>
      </c>
    </row>
    <row r="11556" spans="1:19" x14ac:dyDescent="0.3">
      <c r="A11556" t="s">
        <v>23066</v>
      </c>
      <c r="B11556" s="171" t="s">
        <v>23067</v>
      </c>
      <c r="C11556" s="171" t="s">
        <v>200</v>
      </c>
      <c r="D11556" s="171" t="s">
        <v>80</v>
      </c>
      <c r="E11556" s="11">
        <v>43862</v>
      </c>
      <c r="F11556">
        <v>6.5</v>
      </c>
      <c r="G11556">
        <v>3</v>
      </c>
      <c r="I11556">
        <v>23</v>
      </c>
      <c r="J11556">
        <v>37</v>
      </c>
      <c r="L11556">
        <v>16</v>
      </c>
      <c r="N11556">
        <v>22</v>
      </c>
      <c r="P11556">
        <v>0</v>
      </c>
      <c r="Q11556">
        <v>0</v>
      </c>
      <c r="S11556">
        <v>1</v>
      </c>
    </row>
    <row r="11557" spans="1:19" x14ac:dyDescent="0.3">
      <c r="A11557" t="s">
        <v>23068</v>
      </c>
      <c r="B11557" s="171" t="s">
        <v>23069</v>
      </c>
      <c r="C11557" s="171" t="s">
        <v>200</v>
      </c>
      <c r="D11557" s="171" t="s">
        <v>15341</v>
      </c>
      <c r="E11557" s="11">
        <v>43862</v>
      </c>
      <c r="F11557">
        <v>0</v>
      </c>
      <c r="G11557">
        <v>0</v>
      </c>
      <c r="I11557">
        <v>0</v>
      </c>
      <c r="J11557">
        <v>0</v>
      </c>
      <c r="L11557">
        <v>0</v>
      </c>
      <c r="N11557">
        <v>0</v>
      </c>
      <c r="P11557">
        <v>0</v>
      </c>
      <c r="Q11557">
        <v>0</v>
      </c>
      <c r="S11557">
        <v>0</v>
      </c>
    </row>
    <row r="11558" spans="1:19" x14ac:dyDescent="0.3">
      <c r="A11558" t="s">
        <v>23070</v>
      </c>
      <c r="B11558" s="171" t="s">
        <v>23071</v>
      </c>
      <c r="C11558" s="171" t="s">
        <v>73</v>
      </c>
      <c r="D11558" s="171" t="s">
        <v>4</v>
      </c>
      <c r="E11558" s="11">
        <v>43862</v>
      </c>
      <c r="F11558">
        <v>0</v>
      </c>
      <c r="G11558">
        <v>0</v>
      </c>
      <c r="I11558">
        <v>0</v>
      </c>
      <c r="J11558">
        <v>0</v>
      </c>
      <c r="L11558">
        <v>0</v>
      </c>
      <c r="N11558">
        <v>0</v>
      </c>
      <c r="P11558">
        <v>0</v>
      </c>
      <c r="Q11558">
        <v>0</v>
      </c>
      <c r="S11558">
        <v>0</v>
      </c>
    </row>
    <row r="11559" spans="1:19" x14ac:dyDescent="0.3">
      <c r="A11559" t="s">
        <v>23072</v>
      </c>
      <c r="B11559" s="171" t="s">
        <v>23073</v>
      </c>
      <c r="C11559" s="171" t="s">
        <v>18229</v>
      </c>
      <c r="D11559" s="171" t="s">
        <v>4</v>
      </c>
      <c r="E11559" s="11">
        <v>43862</v>
      </c>
      <c r="F11559">
        <v>0</v>
      </c>
      <c r="G11559">
        <v>0</v>
      </c>
      <c r="I11559">
        <v>0</v>
      </c>
      <c r="J11559">
        <v>0</v>
      </c>
      <c r="L11559">
        <v>0</v>
      </c>
      <c r="N11559">
        <v>0</v>
      </c>
      <c r="P11559">
        <v>0</v>
      </c>
      <c r="Q11559">
        <v>0</v>
      </c>
      <c r="S11559">
        <v>0</v>
      </c>
    </row>
    <row r="11560" spans="1:19" x14ac:dyDescent="0.3">
      <c r="A11560" t="s">
        <v>23074</v>
      </c>
      <c r="B11560" s="171" t="s">
        <v>23075</v>
      </c>
      <c r="C11560" s="171" t="s">
        <v>107</v>
      </c>
      <c r="D11560" s="171" t="s">
        <v>4</v>
      </c>
      <c r="E11560" s="11">
        <v>43862</v>
      </c>
      <c r="F11560">
        <v>18.5</v>
      </c>
      <c r="G11560">
        <v>22.5</v>
      </c>
      <c r="I11560">
        <v>107</v>
      </c>
      <c r="J11560">
        <v>172</v>
      </c>
      <c r="L11560">
        <v>211</v>
      </c>
      <c r="N11560">
        <v>105</v>
      </c>
      <c r="P11560">
        <v>1</v>
      </c>
      <c r="Q11560">
        <v>2</v>
      </c>
      <c r="S11560">
        <v>2</v>
      </c>
    </row>
    <row r="11561" spans="1:19" x14ac:dyDescent="0.3">
      <c r="A11561" t="s">
        <v>23076</v>
      </c>
      <c r="B11561" s="171" t="s">
        <v>23077</v>
      </c>
      <c r="C11561" s="171" t="s">
        <v>9887</v>
      </c>
      <c r="D11561" s="171" t="s">
        <v>4</v>
      </c>
      <c r="E11561" s="11">
        <v>43862</v>
      </c>
      <c r="F11561">
        <v>0</v>
      </c>
      <c r="G11561">
        <v>0</v>
      </c>
      <c r="I11561">
        <v>0</v>
      </c>
      <c r="J11561">
        <v>0</v>
      </c>
      <c r="L11561">
        <v>0</v>
      </c>
      <c r="N11561">
        <v>0</v>
      </c>
      <c r="P11561">
        <v>0</v>
      </c>
      <c r="Q11561">
        <v>0</v>
      </c>
      <c r="S11561">
        <v>0</v>
      </c>
    </row>
    <row r="11562" spans="1:19" x14ac:dyDescent="0.3">
      <c r="A11562" t="s">
        <v>23078</v>
      </c>
      <c r="B11562" s="171" t="s">
        <v>23079</v>
      </c>
      <c r="C11562" s="171" t="s">
        <v>11260</v>
      </c>
      <c r="D11562" s="171" t="s">
        <v>4</v>
      </c>
      <c r="E11562" s="11">
        <v>43862</v>
      </c>
      <c r="F11562">
        <v>0</v>
      </c>
      <c r="G11562">
        <v>0</v>
      </c>
      <c r="I11562">
        <v>0</v>
      </c>
      <c r="J11562">
        <v>0</v>
      </c>
      <c r="L11562">
        <v>0</v>
      </c>
      <c r="N11562">
        <v>0</v>
      </c>
      <c r="P11562">
        <v>0</v>
      </c>
      <c r="Q11562">
        <v>0</v>
      </c>
      <c r="S11562">
        <v>0</v>
      </c>
    </row>
    <row r="11563" spans="1:19" x14ac:dyDescent="0.3">
      <c r="A11563" t="s">
        <v>23080</v>
      </c>
      <c r="B11563" s="171" t="s">
        <v>23081</v>
      </c>
      <c r="C11563" s="171" t="s">
        <v>122</v>
      </c>
      <c r="D11563" s="171" t="s">
        <v>4</v>
      </c>
      <c r="E11563" s="11">
        <v>43862</v>
      </c>
      <c r="F11563">
        <v>0</v>
      </c>
      <c r="G11563">
        <v>0</v>
      </c>
      <c r="I11563">
        <v>0</v>
      </c>
      <c r="J11563">
        <v>0</v>
      </c>
      <c r="L11563">
        <v>0</v>
      </c>
      <c r="N11563">
        <v>0</v>
      </c>
      <c r="P11563">
        <v>0</v>
      </c>
      <c r="Q11563">
        <v>0</v>
      </c>
      <c r="S11563">
        <v>0</v>
      </c>
    </row>
    <row r="11564" spans="1:19" x14ac:dyDescent="0.3">
      <c r="A11564" t="s">
        <v>23082</v>
      </c>
      <c r="B11564" s="171" t="s">
        <v>23083</v>
      </c>
      <c r="C11564" s="171" t="s">
        <v>125</v>
      </c>
      <c r="D11564" s="171" t="s">
        <v>4</v>
      </c>
      <c r="E11564" s="11">
        <v>43862</v>
      </c>
      <c r="F11564">
        <v>0</v>
      </c>
      <c r="G11564">
        <v>0</v>
      </c>
      <c r="I11564">
        <v>0</v>
      </c>
      <c r="J11564">
        <v>0</v>
      </c>
      <c r="L11564">
        <v>0</v>
      </c>
      <c r="N11564">
        <v>0</v>
      </c>
      <c r="P11564">
        <v>0</v>
      </c>
      <c r="Q11564">
        <v>0</v>
      </c>
      <c r="S11564">
        <v>0</v>
      </c>
    </row>
    <row r="11565" spans="1:19" x14ac:dyDescent="0.3">
      <c r="A11565" t="s">
        <v>23084</v>
      </c>
      <c r="B11565" s="171" t="s">
        <v>23085</v>
      </c>
      <c r="C11565" s="171" t="s">
        <v>14899</v>
      </c>
      <c r="D11565" s="171" t="s">
        <v>4</v>
      </c>
      <c r="E11565" s="11">
        <v>43862</v>
      </c>
      <c r="F11565">
        <v>0</v>
      </c>
      <c r="G11565">
        <v>0</v>
      </c>
      <c r="I11565">
        <v>0</v>
      </c>
      <c r="J11565">
        <v>0</v>
      </c>
      <c r="L11565">
        <v>0</v>
      </c>
      <c r="N11565">
        <v>0</v>
      </c>
      <c r="P11565">
        <v>0</v>
      </c>
      <c r="Q11565">
        <v>0</v>
      </c>
      <c r="S11565">
        <v>0</v>
      </c>
    </row>
    <row r="11566" spans="1:19" x14ac:dyDescent="0.3">
      <c r="A11566" t="s">
        <v>23086</v>
      </c>
      <c r="B11566" s="171" t="s">
        <v>23087</v>
      </c>
      <c r="C11566" s="171" t="s">
        <v>137</v>
      </c>
      <c r="D11566" s="171" t="s">
        <v>4</v>
      </c>
      <c r="E11566" s="11">
        <v>43862</v>
      </c>
      <c r="F11566">
        <v>0</v>
      </c>
      <c r="G11566">
        <v>0</v>
      </c>
      <c r="I11566">
        <v>0</v>
      </c>
      <c r="J11566">
        <v>0</v>
      </c>
      <c r="L11566">
        <v>0</v>
      </c>
      <c r="N11566">
        <v>0</v>
      </c>
      <c r="P11566">
        <v>0</v>
      </c>
      <c r="Q11566">
        <v>0</v>
      </c>
      <c r="S11566">
        <v>0</v>
      </c>
    </row>
    <row r="11567" spans="1:19" x14ac:dyDescent="0.3">
      <c r="A11567" t="s">
        <v>23088</v>
      </c>
      <c r="B11567" s="171" t="s">
        <v>23089</v>
      </c>
      <c r="C11567" s="171" t="s">
        <v>8615</v>
      </c>
      <c r="D11567" s="171" t="s">
        <v>4</v>
      </c>
      <c r="E11567" s="11">
        <v>43862</v>
      </c>
      <c r="F11567">
        <v>0</v>
      </c>
      <c r="G11567">
        <v>0</v>
      </c>
      <c r="I11567">
        <v>0</v>
      </c>
      <c r="J11567">
        <v>0</v>
      </c>
      <c r="L11567">
        <v>0</v>
      </c>
      <c r="N11567">
        <v>0</v>
      </c>
      <c r="P11567">
        <v>0</v>
      </c>
      <c r="Q11567">
        <v>0</v>
      </c>
      <c r="S11567">
        <v>0</v>
      </c>
    </row>
    <row r="11568" spans="1:19" x14ac:dyDescent="0.3">
      <c r="A11568" t="s">
        <v>23090</v>
      </c>
      <c r="B11568" s="171" t="s">
        <v>23091</v>
      </c>
      <c r="C11568" s="171" t="s">
        <v>146</v>
      </c>
      <c r="D11568" s="171" t="s">
        <v>4</v>
      </c>
      <c r="E11568" s="11">
        <v>43862</v>
      </c>
      <c r="F11568">
        <v>4.5</v>
      </c>
      <c r="G11568">
        <v>3</v>
      </c>
      <c r="I11568">
        <v>15</v>
      </c>
      <c r="J11568">
        <v>26</v>
      </c>
      <c r="L11568">
        <v>18</v>
      </c>
      <c r="N11568">
        <v>13</v>
      </c>
      <c r="P11568">
        <v>1</v>
      </c>
      <c r="Q11568">
        <v>1</v>
      </c>
      <c r="S11568">
        <v>2</v>
      </c>
    </row>
    <row r="11569" spans="1:19" x14ac:dyDescent="0.3">
      <c r="A11569" t="s">
        <v>23092</v>
      </c>
      <c r="B11569" s="171" t="s">
        <v>23093</v>
      </c>
      <c r="C11569" s="171" t="s">
        <v>161</v>
      </c>
      <c r="D11569" s="171" t="s">
        <v>4</v>
      </c>
      <c r="E11569" s="11">
        <v>43862</v>
      </c>
      <c r="F11569">
        <v>4</v>
      </c>
      <c r="G11569">
        <v>4</v>
      </c>
      <c r="I11569">
        <v>8</v>
      </c>
      <c r="J11569">
        <v>23</v>
      </c>
      <c r="L11569">
        <v>23</v>
      </c>
      <c r="N11569">
        <v>7</v>
      </c>
      <c r="P11569">
        <v>0</v>
      </c>
      <c r="Q11569">
        <v>1</v>
      </c>
      <c r="S11569">
        <v>1</v>
      </c>
    </row>
    <row r="11570" spans="1:19" x14ac:dyDescent="0.3">
      <c r="A11570" t="s">
        <v>23094</v>
      </c>
      <c r="B11570" s="171" t="s">
        <v>23095</v>
      </c>
      <c r="C11570" s="171" t="s">
        <v>18252</v>
      </c>
      <c r="D11570" s="171" t="s">
        <v>4</v>
      </c>
      <c r="E11570" s="11">
        <v>43862</v>
      </c>
      <c r="F11570">
        <v>3</v>
      </c>
      <c r="G11570">
        <v>3</v>
      </c>
      <c r="I11570">
        <v>7</v>
      </c>
      <c r="J11570">
        <v>12</v>
      </c>
      <c r="L11570">
        <v>15</v>
      </c>
      <c r="N11570">
        <v>7</v>
      </c>
      <c r="P11570">
        <v>1</v>
      </c>
      <c r="Q11570">
        <v>1</v>
      </c>
      <c r="S11570">
        <v>0</v>
      </c>
    </row>
    <row r="11571" spans="1:19" x14ac:dyDescent="0.3">
      <c r="A11571" t="s">
        <v>23096</v>
      </c>
      <c r="B11571" s="171" t="s">
        <v>23097</v>
      </c>
      <c r="C11571" s="171" t="s">
        <v>167</v>
      </c>
      <c r="D11571" s="171" t="s">
        <v>4</v>
      </c>
      <c r="E11571" s="11">
        <v>43862</v>
      </c>
      <c r="F11571">
        <v>3.5</v>
      </c>
      <c r="G11571">
        <v>6</v>
      </c>
      <c r="I11571">
        <v>5</v>
      </c>
      <c r="J11571">
        <v>30</v>
      </c>
      <c r="L11571">
        <v>55</v>
      </c>
      <c r="N11571">
        <v>2</v>
      </c>
      <c r="P11571">
        <v>0</v>
      </c>
      <c r="Q11571">
        <v>0</v>
      </c>
      <c r="S11571">
        <v>3</v>
      </c>
    </row>
    <row r="11572" spans="1:19" x14ac:dyDescent="0.3">
      <c r="A11572" t="s">
        <v>23098</v>
      </c>
      <c r="B11572" s="171" t="s">
        <v>23099</v>
      </c>
      <c r="C11572" s="171" t="s">
        <v>173</v>
      </c>
      <c r="D11572" s="171" t="s">
        <v>4</v>
      </c>
      <c r="E11572" s="11">
        <v>43862</v>
      </c>
      <c r="F11572">
        <v>7.5</v>
      </c>
      <c r="G11572">
        <v>6.5</v>
      </c>
      <c r="I11572">
        <v>24</v>
      </c>
      <c r="J11572">
        <v>42</v>
      </c>
      <c r="L11572">
        <v>36</v>
      </c>
      <c r="N11572">
        <v>22</v>
      </c>
      <c r="P11572">
        <v>0</v>
      </c>
      <c r="Q11572">
        <v>7</v>
      </c>
      <c r="S11572">
        <v>2</v>
      </c>
    </row>
    <row r="11573" spans="1:19" x14ac:dyDescent="0.3">
      <c r="A11573" t="s">
        <v>23100</v>
      </c>
      <c r="B11573" s="171" t="s">
        <v>23101</v>
      </c>
      <c r="C11573" s="171" t="s">
        <v>179</v>
      </c>
      <c r="D11573" s="171" t="s">
        <v>4</v>
      </c>
      <c r="E11573" s="11">
        <v>43862</v>
      </c>
      <c r="F11573">
        <v>11</v>
      </c>
      <c r="G11573">
        <v>14.5</v>
      </c>
      <c r="I11573">
        <v>182</v>
      </c>
      <c r="J11573">
        <v>118</v>
      </c>
      <c r="L11573">
        <v>143</v>
      </c>
      <c r="N11573">
        <v>158</v>
      </c>
      <c r="P11573">
        <v>4</v>
      </c>
      <c r="Q11573">
        <v>24</v>
      </c>
      <c r="S11573">
        <v>24</v>
      </c>
    </row>
    <row r="11574" spans="1:19" x14ac:dyDescent="0.3">
      <c r="A11574" t="s">
        <v>23102</v>
      </c>
      <c r="B11574" s="171" t="s">
        <v>23103</v>
      </c>
      <c r="C11574" s="171" t="s">
        <v>185</v>
      </c>
      <c r="D11574" s="171" t="s">
        <v>4</v>
      </c>
      <c r="E11574" s="11">
        <v>43862</v>
      </c>
      <c r="F11574">
        <v>8.5</v>
      </c>
      <c r="G11574">
        <v>7.5</v>
      </c>
      <c r="I11574">
        <v>20</v>
      </c>
      <c r="J11574">
        <v>50</v>
      </c>
      <c r="L11574">
        <v>43</v>
      </c>
      <c r="N11574">
        <v>18</v>
      </c>
      <c r="P11574">
        <v>1</v>
      </c>
      <c r="Q11574">
        <v>1</v>
      </c>
      <c r="S11574">
        <v>2</v>
      </c>
    </row>
    <row r="11575" spans="1:19" x14ac:dyDescent="0.3">
      <c r="A11575" t="s">
        <v>23104</v>
      </c>
      <c r="B11575" s="171" t="s">
        <v>23105</v>
      </c>
      <c r="C11575" s="171" t="s">
        <v>191</v>
      </c>
      <c r="D11575" s="171" t="s">
        <v>4</v>
      </c>
      <c r="E11575" s="11">
        <v>43862</v>
      </c>
      <c r="F11575">
        <v>14</v>
      </c>
      <c r="G11575">
        <v>15.5</v>
      </c>
      <c r="I11575">
        <v>107</v>
      </c>
      <c r="J11575">
        <v>120</v>
      </c>
      <c r="L11575">
        <v>131</v>
      </c>
      <c r="N11575">
        <v>77</v>
      </c>
      <c r="P11575">
        <v>16</v>
      </c>
      <c r="Q11575">
        <v>22</v>
      </c>
      <c r="S11575">
        <v>30</v>
      </c>
    </row>
    <row r="11576" spans="1:19" x14ac:dyDescent="0.3">
      <c r="A11576" t="s">
        <v>23106</v>
      </c>
      <c r="B11576" s="171" t="s">
        <v>23107</v>
      </c>
      <c r="C11576" s="171" t="s">
        <v>200</v>
      </c>
      <c r="D11576" s="171" t="s">
        <v>4</v>
      </c>
      <c r="E11576" s="11">
        <v>43862</v>
      </c>
      <c r="F11576">
        <v>6.5</v>
      </c>
      <c r="G11576">
        <v>3</v>
      </c>
      <c r="I11576">
        <v>23</v>
      </c>
      <c r="J11576">
        <v>37</v>
      </c>
      <c r="L11576">
        <v>16</v>
      </c>
      <c r="N11576">
        <v>22</v>
      </c>
      <c r="P11576">
        <v>0</v>
      </c>
      <c r="Q11576">
        <v>0</v>
      </c>
      <c r="S11576">
        <v>1</v>
      </c>
    </row>
    <row r="11577" spans="1:19" x14ac:dyDescent="0.3">
      <c r="A11577" t="s">
        <v>23108</v>
      </c>
      <c r="B11577" s="171" t="s">
        <v>23109</v>
      </c>
      <c r="C11577" s="171" t="s">
        <v>212</v>
      </c>
      <c r="D11577" s="171" t="s">
        <v>4</v>
      </c>
      <c r="E11577" s="11">
        <v>43862</v>
      </c>
      <c r="F11577">
        <v>0</v>
      </c>
      <c r="G11577">
        <v>0</v>
      </c>
      <c r="I11577">
        <v>0</v>
      </c>
      <c r="J11577">
        <v>0</v>
      </c>
      <c r="L11577">
        <v>0</v>
      </c>
      <c r="N11577">
        <v>0</v>
      </c>
      <c r="P11577">
        <v>0</v>
      </c>
      <c r="Q11577">
        <v>0</v>
      </c>
      <c r="S11577">
        <v>0</v>
      </c>
    </row>
    <row r="11578" spans="1:19" x14ac:dyDescent="0.3">
      <c r="A11578" t="s">
        <v>23110</v>
      </c>
      <c r="B11578" s="171" t="s">
        <v>23111</v>
      </c>
      <c r="C11578" s="171" t="s">
        <v>215</v>
      </c>
      <c r="D11578" s="171" t="s">
        <v>4</v>
      </c>
      <c r="E11578" s="11">
        <v>43862</v>
      </c>
      <c r="F11578">
        <v>0</v>
      </c>
      <c r="G11578">
        <v>0</v>
      </c>
      <c r="I11578">
        <v>0</v>
      </c>
      <c r="J11578">
        <v>0</v>
      </c>
      <c r="L11578">
        <v>0</v>
      </c>
      <c r="N11578">
        <v>0</v>
      </c>
      <c r="P11578">
        <v>0</v>
      </c>
      <c r="Q11578">
        <v>0</v>
      </c>
      <c r="S11578">
        <v>0</v>
      </c>
    </row>
    <row r="11579" spans="1:19" x14ac:dyDescent="0.3">
      <c r="A11579" t="s">
        <v>23112</v>
      </c>
      <c r="B11579" s="171" t="s">
        <v>23113</v>
      </c>
      <c r="C11579" s="171" t="s">
        <v>221</v>
      </c>
      <c r="D11579" s="171" t="s">
        <v>4</v>
      </c>
      <c r="E11579" s="11">
        <v>43862</v>
      </c>
      <c r="F11579">
        <v>0</v>
      </c>
      <c r="G11579">
        <v>0</v>
      </c>
      <c r="I11579">
        <v>0</v>
      </c>
      <c r="J11579">
        <v>0</v>
      </c>
      <c r="L11579">
        <v>0</v>
      </c>
      <c r="N11579">
        <v>0</v>
      </c>
      <c r="P11579">
        <v>0</v>
      </c>
      <c r="Q11579">
        <v>0</v>
      </c>
      <c r="S11579">
        <v>0</v>
      </c>
    </row>
    <row r="11580" spans="1:19" x14ac:dyDescent="0.3">
      <c r="A11580" t="s">
        <v>23114</v>
      </c>
      <c r="B11580" s="171" t="s">
        <v>23115</v>
      </c>
      <c r="C11580" s="171" t="s">
        <v>8233</v>
      </c>
      <c r="D11580" s="171" t="s">
        <v>4</v>
      </c>
      <c r="E11580" s="11">
        <v>43862</v>
      </c>
      <c r="F11580">
        <v>2.5</v>
      </c>
      <c r="G11580">
        <v>3</v>
      </c>
      <c r="I11580">
        <v>28</v>
      </c>
      <c r="J11580">
        <v>29</v>
      </c>
      <c r="L11580">
        <v>36</v>
      </c>
      <c r="N11580">
        <v>24</v>
      </c>
      <c r="P11580">
        <v>1</v>
      </c>
      <c r="Q11580">
        <v>2</v>
      </c>
      <c r="S11580">
        <v>4</v>
      </c>
    </row>
    <row r="11581" spans="1:19" x14ac:dyDescent="0.3">
      <c r="A11581" t="s">
        <v>23116</v>
      </c>
      <c r="B11581" s="171" t="s">
        <v>23117</v>
      </c>
      <c r="C11581" s="171" t="s">
        <v>233</v>
      </c>
      <c r="D11581" s="171" t="s">
        <v>4</v>
      </c>
      <c r="E11581" s="11">
        <v>43862</v>
      </c>
      <c r="F11581">
        <v>0</v>
      </c>
      <c r="G11581">
        <v>0</v>
      </c>
      <c r="I11581">
        <v>0</v>
      </c>
      <c r="J11581">
        <v>0</v>
      </c>
      <c r="L11581">
        <v>0</v>
      </c>
      <c r="N11581">
        <v>0</v>
      </c>
      <c r="P11581">
        <v>0</v>
      </c>
      <c r="Q11581">
        <v>0</v>
      </c>
      <c r="S11581">
        <v>0</v>
      </c>
    </row>
    <row r="11582" spans="1:19" x14ac:dyDescent="0.3">
      <c r="A11582" t="s">
        <v>23118</v>
      </c>
      <c r="B11582" s="171" t="s">
        <v>23119</v>
      </c>
      <c r="C11582" s="171" t="s">
        <v>79</v>
      </c>
      <c r="D11582" s="171" t="s">
        <v>80</v>
      </c>
      <c r="E11582" s="11">
        <v>43862</v>
      </c>
      <c r="F11582">
        <v>0</v>
      </c>
      <c r="G11582">
        <v>0</v>
      </c>
      <c r="I11582">
        <v>0</v>
      </c>
      <c r="J11582">
        <v>0</v>
      </c>
      <c r="L11582">
        <v>0</v>
      </c>
      <c r="N11582">
        <v>0</v>
      </c>
      <c r="P11582">
        <v>0</v>
      </c>
      <c r="Q11582">
        <v>0</v>
      </c>
      <c r="S11582">
        <v>0</v>
      </c>
    </row>
    <row r="11583" spans="1:19" x14ac:dyDescent="0.3">
      <c r="A11583" t="s">
        <v>23120</v>
      </c>
      <c r="B11583" s="171" t="s">
        <v>23121</v>
      </c>
      <c r="C11583" s="171" t="s">
        <v>79</v>
      </c>
      <c r="D11583" s="171" t="s">
        <v>4</v>
      </c>
      <c r="E11583" s="11">
        <v>43862</v>
      </c>
      <c r="F11583">
        <v>0</v>
      </c>
      <c r="G11583">
        <v>0</v>
      </c>
      <c r="I11583">
        <v>0</v>
      </c>
      <c r="J11583">
        <v>0</v>
      </c>
      <c r="L11583">
        <v>0</v>
      </c>
      <c r="N11583">
        <v>0</v>
      </c>
      <c r="P11583">
        <v>0</v>
      </c>
      <c r="Q11583">
        <v>0</v>
      </c>
      <c r="S11583">
        <v>0</v>
      </c>
    </row>
    <row r="11584" spans="1:19" x14ac:dyDescent="0.3">
      <c r="A11584" t="s">
        <v>23122</v>
      </c>
      <c r="B11584" s="171" t="s">
        <v>23123</v>
      </c>
      <c r="C11584" s="171" t="s">
        <v>83</v>
      </c>
      <c r="D11584" s="171" t="s">
        <v>80</v>
      </c>
      <c r="E11584" s="11">
        <v>43862</v>
      </c>
      <c r="F11584">
        <v>3.5</v>
      </c>
      <c r="G11584">
        <v>1.5</v>
      </c>
      <c r="I11584">
        <v>14</v>
      </c>
      <c r="J11584">
        <v>20</v>
      </c>
      <c r="L11584">
        <v>8</v>
      </c>
      <c r="N11584">
        <v>13</v>
      </c>
      <c r="P11584">
        <v>0</v>
      </c>
      <c r="Q11584">
        <v>0</v>
      </c>
      <c r="S11584">
        <v>1</v>
      </c>
    </row>
    <row r="11585" spans="1:19" x14ac:dyDescent="0.3">
      <c r="A11585" t="s">
        <v>23124</v>
      </c>
      <c r="B11585" s="171" t="s">
        <v>23125</v>
      </c>
      <c r="C11585" s="171" t="s">
        <v>83</v>
      </c>
      <c r="D11585" s="171" t="s">
        <v>15341</v>
      </c>
      <c r="E11585" s="11">
        <v>43862</v>
      </c>
      <c r="F11585">
        <v>4</v>
      </c>
      <c r="G11585">
        <v>3.5</v>
      </c>
      <c r="I11585">
        <v>13</v>
      </c>
      <c r="J11585">
        <v>22</v>
      </c>
      <c r="L11585">
        <v>18</v>
      </c>
      <c r="N11585">
        <v>13</v>
      </c>
      <c r="P11585">
        <v>0</v>
      </c>
      <c r="Q11585">
        <v>3</v>
      </c>
      <c r="S11585">
        <v>0</v>
      </c>
    </row>
    <row r="11586" spans="1:19" x14ac:dyDescent="0.3">
      <c r="A11586" t="s">
        <v>23126</v>
      </c>
      <c r="B11586" s="171" t="s">
        <v>23127</v>
      </c>
      <c r="C11586" s="171" t="s">
        <v>83</v>
      </c>
      <c r="D11586" s="171" t="s">
        <v>4</v>
      </c>
      <c r="E11586" s="11">
        <v>43862</v>
      </c>
      <c r="F11586">
        <v>7.5</v>
      </c>
      <c r="G11586">
        <v>5</v>
      </c>
      <c r="I11586">
        <v>27</v>
      </c>
      <c r="J11586">
        <v>42</v>
      </c>
      <c r="L11586">
        <v>26</v>
      </c>
      <c r="N11586">
        <v>26</v>
      </c>
      <c r="P11586">
        <v>0</v>
      </c>
      <c r="Q11586">
        <v>3</v>
      </c>
      <c r="S11586">
        <v>1</v>
      </c>
    </row>
    <row r="11587" spans="1:19" x14ac:dyDescent="0.3">
      <c r="A11587" t="s">
        <v>23128</v>
      </c>
      <c r="B11587" s="171" t="s">
        <v>23129</v>
      </c>
      <c r="C11587" s="171" t="s">
        <v>86</v>
      </c>
      <c r="D11587" s="171" t="s">
        <v>80</v>
      </c>
      <c r="E11587" s="11">
        <v>43862</v>
      </c>
      <c r="F11587">
        <v>5</v>
      </c>
      <c r="G11587">
        <v>6</v>
      </c>
      <c r="I11587">
        <v>36</v>
      </c>
      <c r="J11587">
        <v>30</v>
      </c>
      <c r="L11587">
        <v>36</v>
      </c>
      <c r="N11587">
        <v>27</v>
      </c>
      <c r="P11587">
        <v>4</v>
      </c>
      <c r="Q11587">
        <v>9</v>
      </c>
      <c r="S11587">
        <v>9</v>
      </c>
    </row>
    <row r="11588" spans="1:19" x14ac:dyDescent="0.3">
      <c r="A11588" t="s">
        <v>23130</v>
      </c>
      <c r="B11588" s="171" t="s">
        <v>23131</v>
      </c>
      <c r="C11588" s="171" t="s">
        <v>86</v>
      </c>
      <c r="D11588" s="171" t="s">
        <v>4</v>
      </c>
      <c r="E11588" s="11">
        <v>43862</v>
      </c>
      <c r="F11588">
        <v>5</v>
      </c>
      <c r="G11588">
        <v>6</v>
      </c>
      <c r="I11588">
        <v>36</v>
      </c>
      <c r="J11588">
        <v>30</v>
      </c>
      <c r="L11588">
        <v>36</v>
      </c>
      <c r="N11588">
        <v>27</v>
      </c>
      <c r="P11588">
        <v>4</v>
      </c>
      <c r="Q11588">
        <v>9</v>
      </c>
      <c r="S11588">
        <v>9</v>
      </c>
    </row>
    <row r="11589" spans="1:19" x14ac:dyDescent="0.3">
      <c r="A11589" t="s">
        <v>23132</v>
      </c>
      <c r="B11589" s="171" t="s">
        <v>23133</v>
      </c>
      <c r="C11589" s="171" t="s">
        <v>89</v>
      </c>
      <c r="D11589" s="171" t="s">
        <v>80</v>
      </c>
      <c r="E11589" s="11">
        <v>43862</v>
      </c>
      <c r="F11589">
        <v>4</v>
      </c>
      <c r="G11589">
        <v>6</v>
      </c>
      <c r="I11589">
        <v>8</v>
      </c>
      <c r="J11589">
        <v>17</v>
      </c>
      <c r="L11589">
        <v>30</v>
      </c>
      <c r="N11589">
        <v>8</v>
      </c>
      <c r="P11589">
        <v>5</v>
      </c>
      <c r="Q11589">
        <v>7</v>
      </c>
      <c r="S11589">
        <v>0</v>
      </c>
    </row>
    <row r="11590" spans="1:19" x14ac:dyDescent="0.3">
      <c r="A11590" t="s">
        <v>23134</v>
      </c>
      <c r="B11590" s="171" t="s">
        <v>23135</v>
      </c>
      <c r="C11590" s="171" t="s">
        <v>89</v>
      </c>
      <c r="D11590" s="171" t="s">
        <v>4</v>
      </c>
      <c r="E11590" s="11">
        <v>43862</v>
      </c>
      <c r="F11590">
        <v>4</v>
      </c>
      <c r="G11590">
        <v>6</v>
      </c>
      <c r="I11590">
        <v>8</v>
      </c>
      <c r="J11590">
        <v>17</v>
      </c>
      <c r="L11590">
        <v>30</v>
      </c>
      <c r="N11590">
        <v>8</v>
      </c>
      <c r="P11590">
        <v>5</v>
      </c>
      <c r="Q11590">
        <v>7</v>
      </c>
      <c r="S11590">
        <v>0</v>
      </c>
    </row>
    <row r="11591" spans="1:19" x14ac:dyDescent="0.3">
      <c r="A11591" t="s">
        <v>23136</v>
      </c>
      <c r="B11591" s="171" t="s">
        <v>23137</v>
      </c>
      <c r="C11591" s="171" t="s">
        <v>92</v>
      </c>
      <c r="D11591" s="171" t="s">
        <v>80</v>
      </c>
      <c r="E11591" s="11">
        <v>43862</v>
      </c>
      <c r="F11591">
        <v>0</v>
      </c>
      <c r="G11591">
        <v>0</v>
      </c>
      <c r="I11591">
        <v>0</v>
      </c>
      <c r="J11591">
        <v>0</v>
      </c>
      <c r="L11591">
        <v>0</v>
      </c>
      <c r="N11591">
        <v>0</v>
      </c>
      <c r="P11591">
        <v>0</v>
      </c>
      <c r="Q11591">
        <v>0</v>
      </c>
      <c r="S11591">
        <v>0</v>
      </c>
    </row>
    <row r="11592" spans="1:19" x14ac:dyDescent="0.3">
      <c r="A11592" t="s">
        <v>23138</v>
      </c>
      <c r="B11592" s="171" t="s">
        <v>23139</v>
      </c>
      <c r="C11592" s="171" t="s">
        <v>92</v>
      </c>
      <c r="D11592" s="171" t="s">
        <v>4</v>
      </c>
      <c r="E11592" s="11">
        <v>43862</v>
      </c>
      <c r="F11592">
        <v>0</v>
      </c>
      <c r="G11592">
        <v>0</v>
      </c>
      <c r="I11592">
        <v>0</v>
      </c>
      <c r="J11592">
        <v>0</v>
      </c>
      <c r="L11592">
        <v>0</v>
      </c>
      <c r="N11592">
        <v>0</v>
      </c>
      <c r="P11592">
        <v>0</v>
      </c>
      <c r="Q11592">
        <v>0</v>
      </c>
      <c r="S11592">
        <v>0</v>
      </c>
    </row>
    <row r="11593" spans="1:19" x14ac:dyDescent="0.3">
      <c r="A11593" t="s">
        <v>23140</v>
      </c>
      <c r="B11593" s="171" t="s">
        <v>23141</v>
      </c>
      <c r="C11593" s="171" t="s">
        <v>95</v>
      </c>
      <c r="D11593" s="171" t="s">
        <v>80</v>
      </c>
      <c r="E11593" s="11">
        <v>43862</v>
      </c>
      <c r="F11593">
        <v>6.5</v>
      </c>
      <c r="G11593">
        <v>4.5</v>
      </c>
      <c r="I11593">
        <v>16</v>
      </c>
      <c r="J11593">
        <v>38</v>
      </c>
      <c r="L11593">
        <v>26</v>
      </c>
      <c r="N11593">
        <v>14</v>
      </c>
      <c r="P11593">
        <v>0</v>
      </c>
      <c r="Q11593">
        <v>4</v>
      </c>
      <c r="S11593">
        <v>2</v>
      </c>
    </row>
    <row r="11594" spans="1:19" x14ac:dyDescent="0.3">
      <c r="A11594" t="s">
        <v>23142</v>
      </c>
      <c r="B11594" s="171" t="s">
        <v>23143</v>
      </c>
      <c r="C11594" s="171" t="s">
        <v>95</v>
      </c>
      <c r="D11594" s="171" t="s">
        <v>15341</v>
      </c>
      <c r="E11594" s="11">
        <v>43862</v>
      </c>
      <c r="F11594">
        <v>3.5</v>
      </c>
      <c r="G11594">
        <v>3.5</v>
      </c>
      <c r="I11594">
        <v>12</v>
      </c>
      <c r="J11594">
        <v>18</v>
      </c>
      <c r="L11594">
        <v>19</v>
      </c>
      <c r="N11594">
        <v>11</v>
      </c>
      <c r="P11594">
        <v>0</v>
      </c>
      <c r="Q11594">
        <v>1</v>
      </c>
      <c r="S11594">
        <v>1</v>
      </c>
    </row>
    <row r="11595" spans="1:19" x14ac:dyDescent="0.3">
      <c r="A11595" t="s">
        <v>23144</v>
      </c>
      <c r="B11595" s="171" t="s">
        <v>23145</v>
      </c>
      <c r="C11595" s="171" t="s">
        <v>95</v>
      </c>
      <c r="D11595" s="171" t="s">
        <v>4</v>
      </c>
      <c r="E11595" s="11">
        <v>43862</v>
      </c>
      <c r="F11595">
        <v>10</v>
      </c>
      <c r="G11595">
        <v>8</v>
      </c>
      <c r="I11595">
        <v>28</v>
      </c>
      <c r="J11595">
        <v>56</v>
      </c>
      <c r="L11595">
        <v>45</v>
      </c>
      <c r="N11595">
        <v>25</v>
      </c>
      <c r="P11595">
        <v>0</v>
      </c>
      <c r="Q11595">
        <v>5</v>
      </c>
      <c r="S11595">
        <v>3</v>
      </c>
    </row>
    <row r="11596" spans="1:19" x14ac:dyDescent="0.3">
      <c r="A11596" t="s">
        <v>23146</v>
      </c>
      <c r="B11596" s="171" t="s">
        <v>23147</v>
      </c>
      <c r="C11596" s="171" t="s">
        <v>19659</v>
      </c>
      <c r="D11596" s="171" t="s">
        <v>80</v>
      </c>
      <c r="E11596" s="11">
        <v>43862</v>
      </c>
      <c r="F11596">
        <v>0</v>
      </c>
      <c r="G11596">
        <v>0</v>
      </c>
      <c r="I11596">
        <v>0</v>
      </c>
      <c r="J11596">
        <v>0</v>
      </c>
      <c r="L11596">
        <v>0</v>
      </c>
      <c r="N11596">
        <v>0</v>
      </c>
      <c r="P11596">
        <v>0</v>
      </c>
      <c r="Q11596">
        <v>0</v>
      </c>
      <c r="S11596">
        <v>0</v>
      </c>
    </row>
    <row r="11597" spans="1:19" x14ac:dyDescent="0.3">
      <c r="A11597" t="s">
        <v>23148</v>
      </c>
      <c r="B11597" s="171" t="s">
        <v>23149</v>
      </c>
      <c r="C11597" s="171" t="s">
        <v>19659</v>
      </c>
      <c r="D11597" s="171" t="s">
        <v>4</v>
      </c>
      <c r="E11597" s="11">
        <v>43862</v>
      </c>
      <c r="F11597">
        <v>0</v>
      </c>
      <c r="G11597">
        <v>0</v>
      </c>
      <c r="I11597">
        <v>0</v>
      </c>
      <c r="J11597">
        <v>0</v>
      </c>
      <c r="L11597">
        <v>0</v>
      </c>
      <c r="N11597">
        <v>0</v>
      </c>
      <c r="P11597">
        <v>0</v>
      </c>
      <c r="Q11597">
        <v>0</v>
      </c>
      <c r="S11597">
        <v>0</v>
      </c>
    </row>
    <row r="11598" spans="1:19" x14ac:dyDescent="0.3">
      <c r="A11598" t="s">
        <v>23150</v>
      </c>
      <c r="B11598" s="171" t="s">
        <v>23151</v>
      </c>
      <c r="C11598" s="171" t="s">
        <v>98</v>
      </c>
      <c r="D11598" s="171" t="s">
        <v>80</v>
      </c>
      <c r="E11598" s="11">
        <v>43862</v>
      </c>
      <c r="F11598">
        <v>18</v>
      </c>
      <c r="G11598">
        <v>17.5</v>
      </c>
      <c r="I11598">
        <v>35</v>
      </c>
      <c r="J11598">
        <v>102</v>
      </c>
      <c r="L11598">
        <v>100</v>
      </c>
      <c r="N11598">
        <v>29</v>
      </c>
      <c r="P11598">
        <v>2</v>
      </c>
      <c r="Q11598">
        <v>3</v>
      </c>
      <c r="S11598">
        <v>6</v>
      </c>
    </row>
    <row r="11599" spans="1:19" x14ac:dyDescent="0.3">
      <c r="A11599" t="s">
        <v>23152</v>
      </c>
      <c r="B11599" s="171" t="s">
        <v>23153</v>
      </c>
      <c r="C11599" s="171" t="s">
        <v>98</v>
      </c>
      <c r="D11599" s="171" t="s">
        <v>4</v>
      </c>
      <c r="E11599" s="11">
        <v>43862</v>
      </c>
      <c r="F11599">
        <v>18</v>
      </c>
      <c r="G11599">
        <v>17.5</v>
      </c>
      <c r="I11599">
        <v>35</v>
      </c>
      <c r="J11599">
        <v>102</v>
      </c>
      <c r="L11599">
        <v>100</v>
      </c>
      <c r="N11599">
        <v>29</v>
      </c>
      <c r="P11599">
        <v>2</v>
      </c>
      <c r="Q11599">
        <v>3</v>
      </c>
      <c r="S11599">
        <v>6</v>
      </c>
    </row>
    <row r="11600" spans="1:19" x14ac:dyDescent="0.3">
      <c r="A11600" t="s">
        <v>23154</v>
      </c>
      <c r="B11600" s="171" t="s">
        <v>23155</v>
      </c>
      <c r="C11600" s="171" t="s">
        <v>101</v>
      </c>
      <c r="D11600" s="171" t="s">
        <v>80</v>
      </c>
      <c r="E11600" s="11">
        <v>43862</v>
      </c>
      <c r="F11600">
        <v>36.5</v>
      </c>
      <c r="G11600">
        <v>43.5</v>
      </c>
      <c r="I11600">
        <v>378</v>
      </c>
      <c r="J11600">
        <v>397</v>
      </c>
      <c r="L11600">
        <v>475</v>
      </c>
      <c r="N11600">
        <v>326</v>
      </c>
      <c r="P11600">
        <v>13</v>
      </c>
      <c r="Q11600">
        <v>33</v>
      </c>
      <c r="S11600">
        <v>52</v>
      </c>
    </row>
    <row r="11601" spans="1:19" x14ac:dyDescent="0.3">
      <c r="A11601" t="s">
        <v>23156</v>
      </c>
      <c r="B11601" s="171" t="s">
        <v>23157</v>
      </c>
      <c r="C11601" s="171" t="s">
        <v>101</v>
      </c>
      <c r="D11601" s="171" t="s">
        <v>4</v>
      </c>
      <c r="E11601" s="11">
        <v>43862</v>
      </c>
      <c r="F11601">
        <v>36.5</v>
      </c>
      <c r="G11601">
        <v>43.5</v>
      </c>
      <c r="I11601">
        <v>378</v>
      </c>
      <c r="J11601">
        <v>397</v>
      </c>
      <c r="L11601">
        <v>475</v>
      </c>
      <c r="N11601">
        <v>326</v>
      </c>
      <c r="P11601">
        <v>13</v>
      </c>
      <c r="Q11601">
        <v>33</v>
      </c>
      <c r="S11601">
        <v>52</v>
      </c>
    </row>
    <row r="11602" spans="1:19" x14ac:dyDescent="0.3">
      <c r="A11602" t="s">
        <v>23158</v>
      </c>
      <c r="B11602" s="171" t="s">
        <v>23159</v>
      </c>
      <c r="C11602" s="171" t="s">
        <v>6843</v>
      </c>
      <c r="D11602" s="171" t="s">
        <v>80</v>
      </c>
      <c r="E11602" s="11">
        <v>43862</v>
      </c>
      <c r="F11602">
        <v>2.5</v>
      </c>
      <c r="G11602">
        <v>2.5</v>
      </c>
      <c r="I11602">
        <v>14</v>
      </c>
      <c r="J11602">
        <v>15</v>
      </c>
      <c r="L11602">
        <v>15</v>
      </c>
      <c r="N11602">
        <v>14</v>
      </c>
      <c r="P11602">
        <v>1</v>
      </c>
      <c r="Q11602">
        <v>1</v>
      </c>
      <c r="S11602">
        <v>0</v>
      </c>
    </row>
    <row r="11603" spans="1:19" x14ac:dyDescent="0.3">
      <c r="A11603" t="s">
        <v>23160</v>
      </c>
      <c r="B11603" s="171" t="s">
        <v>23161</v>
      </c>
      <c r="C11603" s="171" t="s">
        <v>6843</v>
      </c>
      <c r="D11603" s="171" t="s">
        <v>4</v>
      </c>
      <c r="E11603" s="11">
        <v>43862</v>
      </c>
      <c r="F11603">
        <v>2.5</v>
      </c>
      <c r="G11603">
        <v>2.5</v>
      </c>
      <c r="I11603">
        <v>14</v>
      </c>
      <c r="J11603">
        <v>15</v>
      </c>
      <c r="L11603">
        <v>15</v>
      </c>
      <c r="N11603">
        <v>14</v>
      </c>
      <c r="P11603">
        <v>1</v>
      </c>
      <c r="Q11603">
        <v>1</v>
      </c>
      <c r="S11603">
        <v>0</v>
      </c>
    </row>
    <row r="11604" spans="1:19" x14ac:dyDescent="0.3">
      <c r="A11604" t="s">
        <v>23162</v>
      </c>
      <c r="B11604" s="171" t="s">
        <v>23163</v>
      </c>
      <c r="C11604" s="171" t="s">
        <v>12995</v>
      </c>
      <c r="D11604" s="171" t="s">
        <v>80</v>
      </c>
      <c r="E11604" s="11">
        <v>43862</v>
      </c>
      <c r="F11604">
        <v>76</v>
      </c>
      <c r="G11604">
        <v>81.5</v>
      </c>
      <c r="I11604">
        <v>501</v>
      </c>
      <c r="J11604">
        <v>619</v>
      </c>
      <c r="L11604">
        <v>690</v>
      </c>
      <c r="N11604">
        <v>431</v>
      </c>
      <c r="O11604" t="s">
        <v>16361</v>
      </c>
      <c r="P11604">
        <v>25</v>
      </c>
      <c r="Q11604">
        <v>57</v>
      </c>
      <c r="S11604">
        <v>70</v>
      </c>
    </row>
    <row r="11605" spans="1:19" x14ac:dyDescent="0.3">
      <c r="A11605" t="s">
        <v>23164</v>
      </c>
      <c r="B11605" s="171" t="s">
        <v>23165</v>
      </c>
      <c r="C11605" s="171" t="s">
        <v>15504</v>
      </c>
      <c r="D11605" s="171" t="s">
        <v>15341</v>
      </c>
      <c r="E11605" s="11">
        <v>43862</v>
      </c>
      <c r="F11605">
        <v>7.5</v>
      </c>
      <c r="G11605">
        <v>7</v>
      </c>
      <c r="I11605">
        <v>25</v>
      </c>
      <c r="J11605">
        <v>40</v>
      </c>
      <c r="L11605">
        <v>37</v>
      </c>
      <c r="N11605">
        <v>24</v>
      </c>
      <c r="O11605" t="s">
        <v>16361</v>
      </c>
      <c r="P11605">
        <v>0</v>
      </c>
      <c r="Q11605">
        <v>4</v>
      </c>
      <c r="S11605">
        <v>1</v>
      </c>
    </row>
    <row r="11606" spans="1:19" x14ac:dyDescent="0.3">
      <c r="A11606" t="s">
        <v>23166</v>
      </c>
      <c r="B11606" s="171" t="s">
        <v>23167</v>
      </c>
      <c r="C11606" s="171" t="s">
        <v>15511</v>
      </c>
      <c r="D11606" s="171" t="s">
        <v>80</v>
      </c>
      <c r="E11606" s="11">
        <v>43862</v>
      </c>
      <c r="F11606">
        <v>28</v>
      </c>
      <c r="G11606">
        <v>23.5</v>
      </c>
      <c r="I11606">
        <v>65</v>
      </c>
      <c r="J11606">
        <v>160</v>
      </c>
      <c r="L11606">
        <v>134</v>
      </c>
      <c r="N11606">
        <v>56</v>
      </c>
      <c r="P11606">
        <v>2</v>
      </c>
      <c r="Q11606">
        <v>7</v>
      </c>
      <c r="S11606">
        <v>9</v>
      </c>
    </row>
    <row r="11607" spans="1:19" x14ac:dyDescent="0.3">
      <c r="A11607" t="s">
        <v>23168</v>
      </c>
      <c r="B11607" s="171" t="s">
        <v>23169</v>
      </c>
      <c r="C11607" s="171" t="s">
        <v>15511</v>
      </c>
      <c r="D11607" s="171" t="s">
        <v>15341</v>
      </c>
      <c r="E11607" s="11">
        <v>43862</v>
      </c>
      <c r="F11607">
        <v>7.5</v>
      </c>
      <c r="G11607">
        <v>7</v>
      </c>
      <c r="I11607">
        <v>25</v>
      </c>
      <c r="J11607">
        <v>40</v>
      </c>
      <c r="L11607">
        <v>37</v>
      </c>
      <c r="N11607">
        <v>24</v>
      </c>
      <c r="P11607">
        <v>0</v>
      </c>
      <c r="Q11607">
        <v>4</v>
      </c>
      <c r="S11607">
        <v>1</v>
      </c>
    </row>
    <row r="11608" spans="1:19" x14ac:dyDescent="0.3">
      <c r="A11608" t="s">
        <v>23170</v>
      </c>
      <c r="B11608" s="171" t="s">
        <v>23171</v>
      </c>
      <c r="C11608" s="171" t="s">
        <v>15511</v>
      </c>
      <c r="D11608" s="171" t="s">
        <v>4</v>
      </c>
      <c r="E11608" s="11">
        <v>43862</v>
      </c>
      <c r="F11608">
        <v>35.5</v>
      </c>
      <c r="G11608">
        <v>30.5</v>
      </c>
      <c r="I11608">
        <v>90</v>
      </c>
      <c r="J11608">
        <v>200</v>
      </c>
      <c r="L11608">
        <v>171</v>
      </c>
      <c r="N11608">
        <v>80</v>
      </c>
      <c r="P11608">
        <v>2</v>
      </c>
      <c r="Q11608">
        <v>11</v>
      </c>
      <c r="S11608">
        <v>10</v>
      </c>
    </row>
    <row r="11609" spans="1:19" x14ac:dyDescent="0.3">
      <c r="A11609" t="s">
        <v>23172</v>
      </c>
      <c r="B11609" s="171" t="s">
        <v>23173</v>
      </c>
      <c r="C11609" s="171" t="s">
        <v>104</v>
      </c>
      <c r="D11609" s="171" t="s">
        <v>4</v>
      </c>
      <c r="E11609" s="11">
        <v>43862</v>
      </c>
      <c r="F11609">
        <v>83.5</v>
      </c>
      <c r="G11609">
        <v>88.5</v>
      </c>
      <c r="I11609">
        <v>526</v>
      </c>
      <c r="J11609">
        <v>659</v>
      </c>
      <c r="L11609">
        <v>727</v>
      </c>
      <c r="N11609">
        <v>455</v>
      </c>
      <c r="P11609">
        <v>25</v>
      </c>
      <c r="Q11609">
        <v>61</v>
      </c>
      <c r="S11609">
        <v>71</v>
      </c>
    </row>
    <row r="11610" spans="1:19" x14ac:dyDescent="0.3">
      <c r="A11610" t="s">
        <v>23174</v>
      </c>
      <c r="B11610" s="171" t="s">
        <v>23175</v>
      </c>
      <c r="C11610" s="171" t="s">
        <v>119</v>
      </c>
      <c r="D11610" s="171" t="s">
        <v>80</v>
      </c>
      <c r="E11610" s="11">
        <v>43891</v>
      </c>
      <c r="F11610">
        <v>0</v>
      </c>
      <c r="G11610">
        <v>0</v>
      </c>
      <c r="I11610">
        <v>0</v>
      </c>
      <c r="J11610">
        <v>0</v>
      </c>
      <c r="L11610">
        <v>0</v>
      </c>
      <c r="N11610">
        <v>0</v>
      </c>
      <c r="P11610">
        <v>0</v>
      </c>
      <c r="Q11610">
        <v>0</v>
      </c>
      <c r="S11610">
        <v>0</v>
      </c>
    </row>
    <row r="11611" spans="1:19" x14ac:dyDescent="0.3">
      <c r="A11611" t="s">
        <v>23176</v>
      </c>
      <c r="B11611" s="171" t="s">
        <v>23177</v>
      </c>
      <c r="C11611" s="171" t="s">
        <v>143</v>
      </c>
      <c r="D11611" s="171" t="s">
        <v>80</v>
      </c>
      <c r="E11611" s="11">
        <v>43891</v>
      </c>
      <c r="F11611">
        <v>0</v>
      </c>
      <c r="G11611">
        <v>0</v>
      </c>
      <c r="I11611">
        <v>0</v>
      </c>
      <c r="J11611">
        <v>0</v>
      </c>
      <c r="L11611">
        <v>0</v>
      </c>
      <c r="N11611">
        <v>0</v>
      </c>
      <c r="P11611">
        <v>0</v>
      </c>
      <c r="Q11611">
        <v>0</v>
      </c>
      <c r="S11611">
        <v>0</v>
      </c>
    </row>
    <row r="11612" spans="1:19" x14ac:dyDescent="0.3">
      <c r="A11612" t="s">
        <v>23178</v>
      </c>
      <c r="B11612" s="171" t="s">
        <v>23179</v>
      </c>
      <c r="C11612" s="171" t="s">
        <v>158</v>
      </c>
      <c r="D11612" s="171" t="s">
        <v>80</v>
      </c>
      <c r="E11612" s="11">
        <v>43891</v>
      </c>
      <c r="F11612">
        <v>0</v>
      </c>
      <c r="G11612">
        <v>0</v>
      </c>
      <c r="I11612">
        <v>0</v>
      </c>
      <c r="J11612">
        <v>0</v>
      </c>
      <c r="L11612">
        <v>0</v>
      </c>
      <c r="N11612">
        <v>0</v>
      </c>
      <c r="P11612">
        <v>0</v>
      </c>
      <c r="Q11612">
        <v>0</v>
      </c>
      <c r="S11612">
        <v>0</v>
      </c>
    </row>
    <row r="11613" spans="1:19" x14ac:dyDescent="0.3">
      <c r="A11613" t="s">
        <v>23180</v>
      </c>
      <c r="B11613" s="171" t="s">
        <v>23181</v>
      </c>
      <c r="C11613" s="171" t="s">
        <v>209</v>
      </c>
      <c r="D11613" s="171" t="s">
        <v>80</v>
      </c>
      <c r="E11613" s="11">
        <v>43891</v>
      </c>
      <c r="F11613">
        <v>0</v>
      </c>
      <c r="G11613">
        <v>0</v>
      </c>
      <c r="I11613">
        <v>0</v>
      </c>
      <c r="J11613">
        <v>0</v>
      </c>
      <c r="L11613">
        <v>0</v>
      </c>
      <c r="N11613">
        <v>0</v>
      </c>
      <c r="P11613">
        <v>0</v>
      </c>
      <c r="Q11613">
        <v>0</v>
      </c>
      <c r="S11613">
        <v>0</v>
      </c>
    </row>
    <row r="11614" spans="1:19" x14ac:dyDescent="0.3">
      <c r="A11614" t="s">
        <v>23182</v>
      </c>
      <c r="B11614" s="171" t="s">
        <v>23183</v>
      </c>
      <c r="C11614" s="171" t="s">
        <v>76</v>
      </c>
      <c r="D11614" s="171" t="s">
        <v>80</v>
      </c>
      <c r="E11614" s="11">
        <v>43891</v>
      </c>
      <c r="F11614">
        <v>0</v>
      </c>
      <c r="G11614">
        <v>0</v>
      </c>
      <c r="I11614">
        <v>0</v>
      </c>
      <c r="J11614">
        <v>0</v>
      </c>
      <c r="L11614">
        <v>0</v>
      </c>
      <c r="N11614">
        <v>0</v>
      </c>
      <c r="P11614">
        <v>0</v>
      </c>
      <c r="Q11614">
        <v>0</v>
      </c>
      <c r="S11614">
        <v>0</v>
      </c>
    </row>
    <row r="11615" spans="1:19" x14ac:dyDescent="0.3">
      <c r="A11615" t="s">
        <v>23184</v>
      </c>
      <c r="B11615" s="171" t="s">
        <v>23185</v>
      </c>
      <c r="C11615" s="171" t="s">
        <v>15347</v>
      </c>
      <c r="D11615" s="171" t="s">
        <v>80</v>
      </c>
      <c r="E11615" s="11">
        <v>43891</v>
      </c>
      <c r="F11615">
        <v>0</v>
      </c>
      <c r="G11615">
        <v>0</v>
      </c>
      <c r="I11615">
        <v>0</v>
      </c>
      <c r="J11615">
        <v>0</v>
      </c>
      <c r="L11615">
        <v>0</v>
      </c>
      <c r="N11615">
        <v>0</v>
      </c>
      <c r="P11615">
        <v>0</v>
      </c>
      <c r="Q11615">
        <v>0</v>
      </c>
      <c r="S11615">
        <v>0</v>
      </c>
    </row>
    <row r="11616" spans="1:19" x14ac:dyDescent="0.3">
      <c r="A11616" t="s">
        <v>23186</v>
      </c>
      <c r="B11616" s="171" t="s">
        <v>23187</v>
      </c>
      <c r="C11616" s="171" t="s">
        <v>203</v>
      </c>
      <c r="D11616" s="171" t="s">
        <v>80</v>
      </c>
      <c r="E11616" s="11">
        <v>43891</v>
      </c>
      <c r="F11616">
        <v>3.5</v>
      </c>
      <c r="G11616">
        <v>1.5</v>
      </c>
      <c r="I11616">
        <v>14</v>
      </c>
      <c r="J11616">
        <v>20</v>
      </c>
      <c r="L11616">
        <v>8</v>
      </c>
      <c r="N11616">
        <v>14</v>
      </c>
      <c r="P11616">
        <v>0</v>
      </c>
      <c r="Q11616">
        <v>0</v>
      </c>
      <c r="S11616">
        <v>0</v>
      </c>
    </row>
    <row r="11617" spans="1:19" x14ac:dyDescent="0.3">
      <c r="A11617" t="s">
        <v>23188</v>
      </c>
      <c r="B11617" s="171" t="s">
        <v>23189</v>
      </c>
      <c r="C11617" s="171" t="s">
        <v>15340</v>
      </c>
      <c r="D11617" s="171" t="s">
        <v>15341</v>
      </c>
      <c r="E11617" s="11">
        <v>43891</v>
      </c>
      <c r="F11617">
        <v>1.5</v>
      </c>
      <c r="G11617">
        <v>1.5</v>
      </c>
      <c r="I11617">
        <v>4</v>
      </c>
      <c r="J11617">
        <v>8</v>
      </c>
      <c r="L11617">
        <v>8</v>
      </c>
      <c r="N11617">
        <v>4</v>
      </c>
      <c r="P11617">
        <v>0</v>
      </c>
      <c r="Q11617">
        <v>0</v>
      </c>
      <c r="S11617">
        <v>0</v>
      </c>
    </row>
    <row r="11618" spans="1:19" x14ac:dyDescent="0.3">
      <c r="A11618" t="s">
        <v>23190</v>
      </c>
      <c r="B11618" s="171" t="s">
        <v>23191</v>
      </c>
      <c r="C11618" s="171" t="s">
        <v>15344</v>
      </c>
      <c r="D11618" s="171" t="s">
        <v>15341</v>
      </c>
      <c r="E11618" s="11">
        <v>43891</v>
      </c>
      <c r="F11618">
        <v>0</v>
      </c>
      <c r="G11618">
        <v>0</v>
      </c>
      <c r="I11618">
        <v>0</v>
      </c>
      <c r="J11618">
        <v>0</v>
      </c>
      <c r="L11618">
        <v>0</v>
      </c>
      <c r="N11618">
        <v>0</v>
      </c>
      <c r="P11618">
        <v>0</v>
      </c>
      <c r="Q11618">
        <v>0</v>
      </c>
      <c r="S11618">
        <v>0</v>
      </c>
    </row>
    <row r="11619" spans="1:19" x14ac:dyDescent="0.3">
      <c r="A11619" t="s">
        <v>23192</v>
      </c>
      <c r="B11619" s="171" t="s">
        <v>23193</v>
      </c>
      <c r="C11619" s="171" t="s">
        <v>15347</v>
      </c>
      <c r="D11619" s="171" t="s">
        <v>15341</v>
      </c>
      <c r="E11619" s="11">
        <v>43891</v>
      </c>
      <c r="F11619">
        <v>3</v>
      </c>
      <c r="G11619">
        <v>2</v>
      </c>
      <c r="I11619">
        <v>12</v>
      </c>
      <c r="J11619">
        <v>17</v>
      </c>
      <c r="L11619">
        <v>10</v>
      </c>
      <c r="N11619">
        <v>8</v>
      </c>
      <c r="P11619">
        <v>0</v>
      </c>
      <c r="Q11619">
        <v>0</v>
      </c>
      <c r="S11619">
        <v>4</v>
      </c>
    </row>
    <row r="11620" spans="1:19" x14ac:dyDescent="0.3">
      <c r="A11620" t="s">
        <v>23194</v>
      </c>
      <c r="B11620" s="171" t="s">
        <v>23195</v>
      </c>
      <c r="C11620" s="171" t="s">
        <v>23196</v>
      </c>
      <c r="D11620" s="171" t="s">
        <v>15341</v>
      </c>
      <c r="E11620" s="11">
        <v>43891</v>
      </c>
      <c r="F11620">
        <v>1.5</v>
      </c>
      <c r="G11620">
        <v>1.5</v>
      </c>
      <c r="I11620">
        <v>5</v>
      </c>
      <c r="J11620">
        <v>8</v>
      </c>
      <c r="L11620">
        <v>8</v>
      </c>
      <c r="N11620">
        <v>0</v>
      </c>
      <c r="P11620">
        <v>0</v>
      </c>
      <c r="Q11620">
        <v>1</v>
      </c>
      <c r="S11620">
        <v>5</v>
      </c>
    </row>
    <row r="11621" spans="1:19" x14ac:dyDescent="0.3">
      <c r="A11621" t="s">
        <v>23197</v>
      </c>
      <c r="B11621" s="171" t="s">
        <v>23198</v>
      </c>
      <c r="C11621" s="171" t="s">
        <v>203</v>
      </c>
      <c r="D11621" s="171" t="s">
        <v>15341</v>
      </c>
      <c r="E11621" s="11">
        <v>43891</v>
      </c>
      <c r="F11621">
        <v>0</v>
      </c>
      <c r="G11621">
        <v>0</v>
      </c>
      <c r="I11621">
        <v>0</v>
      </c>
      <c r="J11621">
        <v>0</v>
      </c>
      <c r="L11621">
        <v>0</v>
      </c>
      <c r="N11621">
        <v>0</v>
      </c>
      <c r="P11621">
        <v>0</v>
      </c>
      <c r="Q11621">
        <v>0</v>
      </c>
      <c r="S11621">
        <v>0</v>
      </c>
    </row>
    <row r="11622" spans="1:19" x14ac:dyDescent="0.3">
      <c r="A11622" t="s">
        <v>23199</v>
      </c>
      <c r="B11622" s="171" t="s">
        <v>23200</v>
      </c>
      <c r="C11622" s="171" t="s">
        <v>18126</v>
      </c>
      <c r="D11622" s="171" t="s">
        <v>80</v>
      </c>
      <c r="E11622" s="11">
        <v>43891</v>
      </c>
      <c r="F11622">
        <v>0</v>
      </c>
      <c r="G11622">
        <v>0</v>
      </c>
      <c r="I11622">
        <v>0</v>
      </c>
      <c r="J11622">
        <v>0</v>
      </c>
      <c r="L11622">
        <v>0</v>
      </c>
      <c r="N11622">
        <v>0</v>
      </c>
      <c r="P11622">
        <v>0</v>
      </c>
      <c r="Q11622">
        <v>0</v>
      </c>
      <c r="S11622">
        <v>0</v>
      </c>
    </row>
    <row r="11623" spans="1:19" x14ac:dyDescent="0.3">
      <c r="A11623" t="s">
        <v>23201</v>
      </c>
      <c r="B11623" s="171" t="s">
        <v>23202</v>
      </c>
      <c r="C11623" s="171" t="s">
        <v>128</v>
      </c>
      <c r="D11623" s="171" t="s">
        <v>80</v>
      </c>
      <c r="E11623" s="11">
        <v>43891</v>
      </c>
      <c r="F11623">
        <v>0</v>
      </c>
      <c r="G11623">
        <v>0</v>
      </c>
      <c r="I11623">
        <v>0</v>
      </c>
      <c r="J11623">
        <v>0</v>
      </c>
      <c r="L11623">
        <v>0</v>
      </c>
      <c r="N11623">
        <v>0</v>
      </c>
      <c r="P11623">
        <v>0</v>
      </c>
      <c r="Q11623">
        <v>0</v>
      </c>
      <c r="S11623">
        <v>0</v>
      </c>
    </row>
    <row r="11624" spans="1:19" x14ac:dyDescent="0.3">
      <c r="A11624" t="s">
        <v>23203</v>
      </c>
      <c r="B11624" s="171" t="s">
        <v>23204</v>
      </c>
      <c r="C11624" s="171" t="s">
        <v>14824</v>
      </c>
      <c r="D11624" s="171" t="s">
        <v>80</v>
      </c>
      <c r="E11624" s="11">
        <v>43891</v>
      </c>
      <c r="F11624">
        <v>0</v>
      </c>
      <c r="G11624">
        <v>0</v>
      </c>
      <c r="I11624">
        <v>0</v>
      </c>
      <c r="J11624">
        <v>0</v>
      </c>
      <c r="L11624">
        <v>0</v>
      </c>
      <c r="N11624">
        <v>0</v>
      </c>
      <c r="P11624">
        <v>0</v>
      </c>
      <c r="Q11624">
        <v>0</v>
      </c>
      <c r="S11624">
        <v>0</v>
      </c>
    </row>
    <row r="11625" spans="1:19" x14ac:dyDescent="0.3">
      <c r="A11625" t="s">
        <v>23205</v>
      </c>
      <c r="B11625" s="171" t="s">
        <v>23206</v>
      </c>
      <c r="C11625" s="171" t="s">
        <v>152</v>
      </c>
      <c r="D11625" s="171" t="s">
        <v>80</v>
      </c>
      <c r="E11625" s="11">
        <v>43891</v>
      </c>
      <c r="F11625">
        <v>0</v>
      </c>
      <c r="G11625">
        <v>0</v>
      </c>
      <c r="I11625">
        <v>0</v>
      </c>
      <c r="J11625">
        <v>0</v>
      </c>
      <c r="L11625">
        <v>0</v>
      </c>
      <c r="N11625">
        <v>0</v>
      </c>
      <c r="P11625">
        <v>0</v>
      </c>
      <c r="Q11625">
        <v>0</v>
      </c>
      <c r="S11625">
        <v>0</v>
      </c>
    </row>
    <row r="11626" spans="1:19" x14ac:dyDescent="0.3">
      <c r="A11626" t="s">
        <v>23207</v>
      </c>
      <c r="B11626" s="171" t="s">
        <v>23208</v>
      </c>
      <c r="C11626" s="171" t="s">
        <v>194</v>
      </c>
      <c r="D11626" s="171" t="s">
        <v>80</v>
      </c>
      <c r="E11626" s="11">
        <v>43891</v>
      </c>
      <c r="F11626">
        <v>5</v>
      </c>
      <c r="G11626">
        <v>6</v>
      </c>
      <c r="I11626">
        <v>32</v>
      </c>
      <c r="J11626">
        <v>30</v>
      </c>
      <c r="L11626">
        <v>36</v>
      </c>
      <c r="N11626">
        <v>25</v>
      </c>
      <c r="O11626">
        <v>1.2</v>
      </c>
      <c r="P11626">
        <v>6</v>
      </c>
      <c r="Q11626">
        <v>8</v>
      </c>
      <c r="S11626">
        <v>7</v>
      </c>
    </row>
    <row r="11627" spans="1:19" x14ac:dyDescent="0.3">
      <c r="A11627" t="s">
        <v>23209</v>
      </c>
      <c r="B11627" s="171" t="s">
        <v>23210</v>
      </c>
      <c r="C11627" s="171" t="s">
        <v>18137</v>
      </c>
      <c r="D11627" s="171" t="s">
        <v>80</v>
      </c>
      <c r="E11627" s="11">
        <v>43891</v>
      </c>
      <c r="F11627">
        <v>3</v>
      </c>
      <c r="G11627">
        <v>3</v>
      </c>
      <c r="I11627">
        <v>8</v>
      </c>
      <c r="J11627">
        <v>12</v>
      </c>
      <c r="L11627">
        <v>15</v>
      </c>
      <c r="N11627">
        <v>6</v>
      </c>
      <c r="P11627">
        <v>1</v>
      </c>
      <c r="Q11627">
        <v>1</v>
      </c>
      <c r="S11627">
        <v>2</v>
      </c>
    </row>
    <row r="11628" spans="1:19" x14ac:dyDescent="0.3">
      <c r="A11628" t="s">
        <v>23211</v>
      </c>
      <c r="B11628" s="171" t="s">
        <v>23212</v>
      </c>
      <c r="C11628" s="171" t="s">
        <v>18140</v>
      </c>
      <c r="D11628" s="171" t="s">
        <v>80</v>
      </c>
      <c r="E11628" s="11">
        <v>43891</v>
      </c>
      <c r="F11628">
        <v>1</v>
      </c>
      <c r="G11628">
        <v>3</v>
      </c>
      <c r="I11628">
        <v>4</v>
      </c>
      <c r="J11628">
        <v>5</v>
      </c>
      <c r="L11628">
        <v>15</v>
      </c>
      <c r="N11628">
        <v>1</v>
      </c>
      <c r="P11628">
        <v>0</v>
      </c>
      <c r="Q11628">
        <v>0</v>
      </c>
      <c r="S11628">
        <v>3</v>
      </c>
    </row>
    <row r="11629" spans="1:19" x14ac:dyDescent="0.3">
      <c r="A11629" t="s">
        <v>23213</v>
      </c>
      <c r="B11629" s="171" t="s">
        <v>23214</v>
      </c>
      <c r="C11629" s="171" t="s">
        <v>236</v>
      </c>
      <c r="D11629" s="171" t="s">
        <v>80</v>
      </c>
      <c r="E11629" s="11">
        <v>43891</v>
      </c>
      <c r="F11629">
        <v>0</v>
      </c>
      <c r="G11629">
        <v>0</v>
      </c>
      <c r="I11629">
        <v>0</v>
      </c>
      <c r="J11629">
        <v>0</v>
      </c>
      <c r="L11629">
        <v>0</v>
      </c>
      <c r="N11629">
        <v>0</v>
      </c>
      <c r="P11629">
        <v>0</v>
      </c>
      <c r="Q11629">
        <v>0</v>
      </c>
      <c r="S11629">
        <v>0</v>
      </c>
    </row>
    <row r="11630" spans="1:19" x14ac:dyDescent="0.3">
      <c r="A11630" t="s">
        <v>23215</v>
      </c>
      <c r="B11630" s="171" t="s">
        <v>23216</v>
      </c>
      <c r="C11630" s="171" t="s">
        <v>239</v>
      </c>
      <c r="D11630" s="171" t="s">
        <v>80</v>
      </c>
      <c r="E11630" s="11">
        <v>43891</v>
      </c>
      <c r="F11630">
        <v>0</v>
      </c>
      <c r="G11630">
        <v>0</v>
      </c>
      <c r="I11630">
        <v>0</v>
      </c>
      <c r="J11630">
        <v>0</v>
      </c>
      <c r="L11630">
        <v>0</v>
      </c>
      <c r="N11630">
        <v>0</v>
      </c>
      <c r="P11630">
        <v>0</v>
      </c>
      <c r="Q11630">
        <v>0</v>
      </c>
      <c r="S11630">
        <v>0</v>
      </c>
    </row>
    <row r="11631" spans="1:19" x14ac:dyDescent="0.3">
      <c r="A11631" t="s">
        <v>23217</v>
      </c>
      <c r="B11631" s="171" t="s">
        <v>23218</v>
      </c>
      <c r="C11631" s="171" t="s">
        <v>176</v>
      </c>
      <c r="D11631" s="171" t="s">
        <v>80</v>
      </c>
      <c r="E11631" s="11">
        <v>43891</v>
      </c>
      <c r="F11631">
        <v>3.5</v>
      </c>
      <c r="G11631">
        <v>3</v>
      </c>
      <c r="I11631">
        <v>6</v>
      </c>
      <c r="J11631">
        <v>21</v>
      </c>
      <c r="L11631">
        <v>18</v>
      </c>
      <c r="N11631">
        <v>6</v>
      </c>
      <c r="P11631">
        <v>1</v>
      </c>
      <c r="Q11631">
        <v>1</v>
      </c>
      <c r="S11631">
        <v>0</v>
      </c>
    </row>
    <row r="11632" spans="1:19" x14ac:dyDescent="0.3">
      <c r="A11632" t="s">
        <v>23219</v>
      </c>
      <c r="B11632" s="171" t="s">
        <v>23220</v>
      </c>
      <c r="C11632" s="171" t="s">
        <v>206</v>
      </c>
      <c r="D11632" s="171" t="s">
        <v>80</v>
      </c>
      <c r="E11632" s="11">
        <v>43891</v>
      </c>
      <c r="F11632">
        <v>3</v>
      </c>
      <c r="G11632">
        <v>1.5</v>
      </c>
      <c r="I11632">
        <v>12</v>
      </c>
      <c r="J11632">
        <v>17</v>
      </c>
      <c r="L11632">
        <v>8</v>
      </c>
      <c r="N11632">
        <v>9</v>
      </c>
      <c r="P11632">
        <v>0</v>
      </c>
      <c r="Q11632">
        <v>0</v>
      </c>
      <c r="S11632">
        <v>3</v>
      </c>
    </row>
    <row r="11633" spans="1:19" x14ac:dyDescent="0.3">
      <c r="A11633" t="s">
        <v>23221</v>
      </c>
      <c r="B11633" s="171" t="s">
        <v>23222</v>
      </c>
      <c r="C11633" s="171" t="s">
        <v>176</v>
      </c>
      <c r="D11633" s="171" t="s">
        <v>15341</v>
      </c>
      <c r="E11633" s="11">
        <v>43891</v>
      </c>
      <c r="F11633">
        <v>1.5</v>
      </c>
      <c r="G11633">
        <v>1.5</v>
      </c>
      <c r="I11633">
        <v>7</v>
      </c>
      <c r="J11633">
        <v>7</v>
      </c>
      <c r="L11633">
        <v>8</v>
      </c>
      <c r="N11633">
        <v>7</v>
      </c>
      <c r="P11633">
        <v>1</v>
      </c>
      <c r="Q11633">
        <v>1</v>
      </c>
      <c r="S11633">
        <v>0</v>
      </c>
    </row>
    <row r="11634" spans="1:19" x14ac:dyDescent="0.3">
      <c r="A11634" t="s">
        <v>23223</v>
      </c>
      <c r="B11634" s="171" t="s">
        <v>23224</v>
      </c>
      <c r="C11634" s="171" t="s">
        <v>206</v>
      </c>
      <c r="D11634" s="171" t="s">
        <v>15341</v>
      </c>
      <c r="E11634" s="11">
        <v>43891</v>
      </c>
      <c r="F11634">
        <v>0</v>
      </c>
      <c r="G11634">
        <v>0</v>
      </c>
      <c r="I11634">
        <v>0</v>
      </c>
      <c r="J11634">
        <v>0</v>
      </c>
      <c r="L11634">
        <v>0</v>
      </c>
      <c r="N11634">
        <v>0</v>
      </c>
      <c r="P11634">
        <v>0</v>
      </c>
      <c r="Q11634">
        <v>0</v>
      </c>
      <c r="S11634">
        <v>0</v>
      </c>
    </row>
    <row r="11635" spans="1:19" x14ac:dyDescent="0.3">
      <c r="A11635" t="s">
        <v>23225</v>
      </c>
      <c r="B11635" s="171" t="s">
        <v>23226</v>
      </c>
      <c r="C11635" s="171" t="s">
        <v>16544</v>
      </c>
      <c r="D11635" s="171" t="s">
        <v>15341</v>
      </c>
      <c r="E11635" s="11">
        <v>43891</v>
      </c>
      <c r="F11635">
        <v>2</v>
      </c>
      <c r="G11635">
        <v>2</v>
      </c>
      <c r="I11635">
        <v>5</v>
      </c>
      <c r="J11635">
        <v>11</v>
      </c>
      <c r="L11635">
        <v>11</v>
      </c>
      <c r="N11635">
        <v>4</v>
      </c>
      <c r="P11635">
        <v>0</v>
      </c>
      <c r="Q11635">
        <v>0</v>
      </c>
      <c r="S11635">
        <v>1</v>
      </c>
    </row>
    <row r="11636" spans="1:19" x14ac:dyDescent="0.3">
      <c r="A11636" t="s">
        <v>23227</v>
      </c>
      <c r="B11636" s="171" t="s">
        <v>23228</v>
      </c>
      <c r="C11636" s="171" t="s">
        <v>23229</v>
      </c>
      <c r="D11636" s="171" t="s">
        <v>15341</v>
      </c>
      <c r="E11636" s="11">
        <v>43891</v>
      </c>
      <c r="F11636">
        <v>1.5</v>
      </c>
      <c r="G11636">
        <v>1.5</v>
      </c>
      <c r="I11636">
        <v>4</v>
      </c>
      <c r="J11636">
        <v>8</v>
      </c>
      <c r="L11636">
        <v>8</v>
      </c>
      <c r="N11636">
        <v>0</v>
      </c>
      <c r="P11636">
        <v>0</v>
      </c>
      <c r="Q11636">
        <v>1</v>
      </c>
      <c r="S11636">
        <v>4</v>
      </c>
    </row>
    <row r="11637" spans="1:19" x14ac:dyDescent="0.3">
      <c r="A11637" t="s">
        <v>23230</v>
      </c>
      <c r="B11637" s="171" t="s">
        <v>23231</v>
      </c>
      <c r="C11637" s="171" t="s">
        <v>113</v>
      </c>
      <c r="D11637" s="171" t="s">
        <v>80</v>
      </c>
      <c r="E11637" s="11">
        <v>43891</v>
      </c>
      <c r="F11637">
        <v>2</v>
      </c>
      <c r="G11637">
        <v>3.5</v>
      </c>
      <c r="I11637">
        <v>6</v>
      </c>
      <c r="J11637">
        <v>10</v>
      </c>
      <c r="L11637">
        <v>20</v>
      </c>
      <c r="N11637">
        <v>6</v>
      </c>
      <c r="P11637">
        <v>0</v>
      </c>
      <c r="Q11637">
        <v>0</v>
      </c>
      <c r="S11637">
        <v>0</v>
      </c>
    </row>
    <row r="11638" spans="1:19" x14ac:dyDescent="0.3">
      <c r="A11638" t="s">
        <v>23232</v>
      </c>
      <c r="B11638" s="171" t="s">
        <v>23233</v>
      </c>
      <c r="C11638" s="171" t="s">
        <v>131</v>
      </c>
      <c r="D11638" s="171" t="s">
        <v>80</v>
      </c>
      <c r="E11638" s="11">
        <v>43891</v>
      </c>
      <c r="F11638">
        <v>0</v>
      </c>
      <c r="G11638">
        <v>0</v>
      </c>
      <c r="I11638">
        <v>0</v>
      </c>
      <c r="J11638">
        <v>0</v>
      </c>
      <c r="L11638">
        <v>0</v>
      </c>
      <c r="N11638">
        <v>0</v>
      </c>
      <c r="P11638">
        <v>0</v>
      </c>
      <c r="Q11638">
        <v>0</v>
      </c>
      <c r="S11638">
        <v>0</v>
      </c>
    </row>
    <row r="11639" spans="1:19" x14ac:dyDescent="0.3">
      <c r="A11639" t="s">
        <v>23234</v>
      </c>
      <c r="B11639" s="171" t="s">
        <v>23235</v>
      </c>
      <c r="C11639" s="171" t="s">
        <v>14843</v>
      </c>
      <c r="D11639" s="171" t="s">
        <v>80</v>
      </c>
      <c r="E11639" s="11">
        <v>43891</v>
      </c>
      <c r="F11639">
        <v>0</v>
      </c>
      <c r="G11639">
        <v>0</v>
      </c>
      <c r="I11639">
        <v>0</v>
      </c>
      <c r="J11639">
        <v>0</v>
      </c>
      <c r="L11639">
        <v>0</v>
      </c>
      <c r="N11639">
        <v>0</v>
      </c>
      <c r="P11639">
        <v>0</v>
      </c>
      <c r="Q11639">
        <v>0</v>
      </c>
      <c r="S11639">
        <v>0</v>
      </c>
    </row>
    <row r="11640" spans="1:19" x14ac:dyDescent="0.3">
      <c r="A11640" t="s">
        <v>23236</v>
      </c>
      <c r="B11640" s="171" t="s">
        <v>23237</v>
      </c>
      <c r="C11640" s="171" t="s">
        <v>155</v>
      </c>
      <c r="D11640" s="171" t="s">
        <v>80</v>
      </c>
      <c r="E11640" s="11">
        <v>43891</v>
      </c>
      <c r="F11640">
        <v>3</v>
      </c>
      <c r="G11640">
        <v>1.5</v>
      </c>
      <c r="I11640">
        <v>6</v>
      </c>
      <c r="J11640">
        <v>17</v>
      </c>
      <c r="L11640">
        <v>9</v>
      </c>
      <c r="N11640">
        <v>6</v>
      </c>
      <c r="P11640">
        <v>0</v>
      </c>
      <c r="Q11640">
        <v>0</v>
      </c>
      <c r="S11640">
        <v>0</v>
      </c>
    </row>
    <row r="11641" spans="1:19" x14ac:dyDescent="0.3">
      <c r="A11641" t="s">
        <v>23238</v>
      </c>
      <c r="B11641" s="171" t="s">
        <v>23239</v>
      </c>
      <c r="C11641" s="171" t="s">
        <v>16232</v>
      </c>
      <c r="D11641" s="171" t="s">
        <v>80</v>
      </c>
      <c r="E11641" s="11">
        <v>43891</v>
      </c>
      <c r="F11641">
        <v>4</v>
      </c>
      <c r="G11641">
        <v>4</v>
      </c>
      <c r="I11641">
        <v>8</v>
      </c>
      <c r="J11641">
        <v>23</v>
      </c>
      <c r="L11641">
        <v>23</v>
      </c>
      <c r="N11641">
        <v>8</v>
      </c>
      <c r="P11641">
        <v>0</v>
      </c>
      <c r="Q11641">
        <v>0</v>
      </c>
      <c r="S11641">
        <v>0</v>
      </c>
    </row>
    <row r="11642" spans="1:19" x14ac:dyDescent="0.3">
      <c r="A11642" t="s">
        <v>23240</v>
      </c>
      <c r="B11642" s="171" t="s">
        <v>23241</v>
      </c>
      <c r="C11642" s="171" t="s">
        <v>16557</v>
      </c>
      <c r="D11642" s="171" t="s">
        <v>80</v>
      </c>
      <c r="E11642" s="11">
        <v>43891</v>
      </c>
      <c r="F11642">
        <v>1.5</v>
      </c>
      <c r="G11642">
        <v>2</v>
      </c>
      <c r="I11642">
        <v>0</v>
      </c>
      <c r="J11642">
        <v>8</v>
      </c>
      <c r="L11642">
        <v>11</v>
      </c>
      <c r="N11642">
        <v>0</v>
      </c>
      <c r="P11642">
        <v>0</v>
      </c>
      <c r="Q11642">
        <v>0</v>
      </c>
      <c r="S11642">
        <v>0</v>
      </c>
    </row>
    <row r="11643" spans="1:19" x14ac:dyDescent="0.3">
      <c r="A11643" t="s">
        <v>23242</v>
      </c>
      <c r="B11643" s="171" t="s">
        <v>23243</v>
      </c>
      <c r="C11643" s="171" t="s">
        <v>188</v>
      </c>
      <c r="D11643" s="171" t="s">
        <v>80</v>
      </c>
      <c r="E11643" s="11">
        <v>43891</v>
      </c>
      <c r="F11643">
        <v>7.5</v>
      </c>
      <c r="G11643">
        <v>6.5</v>
      </c>
      <c r="I11643">
        <v>13</v>
      </c>
      <c r="J11643">
        <v>44</v>
      </c>
      <c r="L11643">
        <v>37</v>
      </c>
      <c r="N11643">
        <v>13</v>
      </c>
      <c r="P11643">
        <v>0</v>
      </c>
      <c r="Q11643">
        <v>0</v>
      </c>
      <c r="S11643">
        <v>0</v>
      </c>
    </row>
    <row r="11644" spans="1:19" x14ac:dyDescent="0.3">
      <c r="A11644" t="s">
        <v>23244</v>
      </c>
      <c r="B11644" s="171" t="s">
        <v>23245</v>
      </c>
      <c r="C11644" s="171" t="s">
        <v>227</v>
      </c>
      <c r="D11644" s="171" t="s">
        <v>80</v>
      </c>
      <c r="E11644" s="11">
        <v>43891</v>
      </c>
      <c r="F11644">
        <v>0</v>
      </c>
      <c r="G11644">
        <v>0</v>
      </c>
      <c r="I11644">
        <v>0</v>
      </c>
      <c r="J11644">
        <v>0</v>
      </c>
      <c r="L11644">
        <v>0</v>
      </c>
      <c r="N11644">
        <v>0</v>
      </c>
      <c r="P11644">
        <v>0</v>
      </c>
      <c r="Q11644">
        <v>0</v>
      </c>
      <c r="S11644">
        <v>0</v>
      </c>
    </row>
    <row r="11645" spans="1:19" x14ac:dyDescent="0.3">
      <c r="A11645" t="s">
        <v>23246</v>
      </c>
      <c r="B11645" s="171" t="s">
        <v>23247</v>
      </c>
      <c r="C11645" s="171" t="s">
        <v>116</v>
      </c>
      <c r="D11645" s="171" t="s">
        <v>80</v>
      </c>
      <c r="E11645" s="11">
        <v>43891</v>
      </c>
      <c r="F11645">
        <v>12.5</v>
      </c>
      <c r="G11645">
        <v>15.5</v>
      </c>
      <c r="I11645">
        <v>98</v>
      </c>
      <c r="J11645">
        <v>139</v>
      </c>
      <c r="L11645">
        <v>172</v>
      </c>
      <c r="N11645">
        <v>92</v>
      </c>
      <c r="P11645">
        <v>1</v>
      </c>
      <c r="Q11645">
        <v>1</v>
      </c>
      <c r="S11645">
        <v>6</v>
      </c>
    </row>
    <row r="11646" spans="1:19" x14ac:dyDescent="0.3">
      <c r="A11646" t="s">
        <v>23248</v>
      </c>
      <c r="B11646" s="171" t="s">
        <v>23249</v>
      </c>
      <c r="C11646" s="171" t="s">
        <v>9862</v>
      </c>
      <c r="D11646" s="171" t="s">
        <v>80</v>
      </c>
      <c r="E11646" s="11">
        <v>43891</v>
      </c>
      <c r="F11646">
        <v>0</v>
      </c>
      <c r="G11646">
        <v>0</v>
      </c>
      <c r="I11646">
        <v>0</v>
      </c>
      <c r="J11646">
        <v>0</v>
      </c>
      <c r="L11646">
        <v>0</v>
      </c>
      <c r="N11646">
        <v>0</v>
      </c>
      <c r="P11646">
        <v>0</v>
      </c>
      <c r="Q11646">
        <v>0</v>
      </c>
      <c r="S11646">
        <v>0</v>
      </c>
    </row>
    <row r="11647" spans="1:19" x14ac:dyDescent="0.3">
      <c r="A11647" t="s">
        <v>23250</v>
      </c>
      <c r="B11647" s="171" t="s">
        <v>23251</v>
      </c>
      <c r="C11647" s="171" t="s">
        <v>140</v>
      </c>
      <c r="D11647" s="171" t="s">
        <v>80</v>
      </c>
      <c r="E11647" s="11">
        <v>43891</v>
      </c>
      <c r="F11647">
        <v>0</v>
      </c>
      <c r="G11647">
        <v>0</v>
      </c>
      <c r="I11647">
        <v>0</v>
      </c>
      <c r="J11647">
        <v>0</v>
      </c>
      <c r="L11647">
        <v>0</v>
      </c>
      <c r="N11647">
        <v>0</v>
      </c>
      <c r="P11647">
        <v>0</v>
      </c>
      <c r="Q11647">
        <v>0</v>
      </c>
      <c r="S11647">
        <v>0</v>
      </c>
    </row>
    <row r="11648" spans="1:19" x14ac:dyDescent="0.3">
      <c r="A11648" t="s">
        <v>23252</v>
      </c>
      <c r="B11648" s="171" t="s">
        <v>23253</v>
      </c>
      <c r="C11648" s="171" t="s">
        <v>8590</v>
      </c>
      <c r="D11648" s="171" t="s">
        <v>80</v>
      </c>
      <c r="E11648" s="11">
        <v>43891</v>
      </c>
      <c r="F11648">
        <v>0</v>
      </c>
      <c r="G11648">
        <v>0</v>
      </c>
      <c r="I11648">
        <v>0</v>
      </c>
      <c r="J11648">
        <v>0</v>
      </c>
      <c r="L11648">
        <v>0</v>
      </c>
      <c r="N11648">
        <v>0</v>
      </c>
      <c r="P11648">
        <v>0</v>
      </c>
      <c r="Q11648">
        <v>0</v>
      </c>
      <c r="S11648">
        <v>0</v>
      </c>
    </row>
    <row r="11649" spans="1:19" x14ac:dyDescent="0.3">
      <c r="A11649" t="s">
        <v>23254</v>
      </c>
      <c r="B11649" s="171" t="s">
        <v>23255</v>
      </c>
      <c r="C11649" s="171" t="s">
        <v>170</v>
      </c>
      <c r="D11649" s="171" t="s">
        <v>80</v>
      </c>
      <c r="E11649" s="11">
        <v>43891</v>
      </c>
      <c r="F11649">
        <v>2</v>
      </c>
      <c r="G11649">
        <v>4</v>
      </c>
      <c r="I11649">
        <v>10</v>
      </c>
      <c r="J11649">
        <v>22</v>
      </c>
      <c r="L11649">
        <v>44</v>
      </c>
      <c r="N11649">
        <v>5</v>
      </c>
      <c r="P11649">
        <v>0</v>
      </c>
      <c r="Q11649">
        <v>0</v>
      </c>
      <c r="S11649">
        <v>5</v>
      </c>
    </row>
    <row r="11650" spans="1:19" x14ac:dyDescent="0.3">
      <c r="A11650" t="s">
        <v>23256</v>
      </c>
      <c r="B11650" s="171" t="s">
        <v>23257</v>
      </c>
      <c r="C11650" s="171" t="s">
        <v>182</v>
      </c>
      <c r="D11650" s="171" t="s">
        <v>80</v>
      </c>
      <c r="E11650" s="11">
        <v>43891</v>
      </c>
      <c r="F11650">
        <v>10</v>
      </c>
      <c r="G11650">
        <v>11.5</v>
      </c>
      <c r="I11650">
        <v>167</v>
      </c>
      <c r="J11650">
        <v>113</v>
      </c>
      <c r="L11650">
        <v>128</v>
      </c>
      <c r="N11650">
        <v>161</v>
      </c>
      <c r="P11650">
        <v>0</v>
      </c>
      <c r="Q11650">
        <v>20</v>
      </c>
      <c r="S11650">
        <v>6</v>
      </c>
    </row>
    <row r="11651" spans="1:19" x14ac:dyDescent="0.3">
      <c r="A11651" t="s">
        <v>23258</v>
      </c>
      <c r="B11651" s="171" t="s">
        <v>23259</v>
      </c>
      <c r="C11651" s="171" t="s">
        <v>197</v>
      </c>
      <c r="D11651" s="171" t="s">
        <v>80</v>
      </c>
      <c r="E11651" s="11">
        <v>43891</v>
      </c>
      <c r="F11651">
        <v>9</v>
      </c>
      <c r="G11651">
        <v>9.5</v>
      </c>
      <c r="I11651">
        <v>71</v>
      </c>
      <c r="J11651">
        <v>90</v>
      </c>
      <c r="L11651">
        <v>95</v>
      </c>
      <c r="N11651">
        <v>66</v>
      </c>
      <c r="P11651">
        <v>2</v>
      </c>
      <c r="Q11651">
        <v>5</v>
      </c>
      <c r="S11651">
        <v>5</v>
      </c>
    </row>
    <row r="11652" spans="1:19" x14ac:dyDescent="0.3">
      <c r="A11652" t="s">
        <v>23260</v>
      </c>
      <c r="B11652" s="171" t="s">
        <v>23261</v>
      </c>
      <c r="C11652" s="171" t="s">
        <v>218</v>
      </c>
      <c r="D11652" s="171" t="s">
        <v>80</v>
      </c>
      <c r="E11652" s="11">
        <v>43891</v>
      </c>
      <c r="F11652">
        <v>0</v>
      </c>
      <c r="G11652">
        <v>0</v>
      </c>
      <c r="I11652">
        <v>0</v>
      </c>
      <c r="J11652">
        <v>0</v>
      </c>
      <c r="L11652">
        <v>0</v>
      </c>
      <c r="N11652">
        <v>0</v>
      </c>
      <c r="P11652">
        <v>0</v>
      </c>
      <c r="Q11652">
        <v>0</v>
      </c>
      <c r="S11652">
        <v>0</v>
      </c>
    </row>
    <row r="11653" spans="1:19" x14ac:dyDescent="0.3">
      <c r="A11653" t="s">
        <v>23262</v>
      </c>
      <c r="B11653" s="171" t="s">
        <v>23263</v>
      </c>
      <c r="C11653" s="171" t="s">
        <v>230</v>
      </c>
      <c r="D11653" s="171" t="s">
        <v>80</v>
      </c>
      <c r="E11653" s="11">
        <v>43891</v>
      </c>
      <c r="F11653">
        <v>0</v>
      </c>
      <c r="G11653">
        <v>0</v>
      </c>
      <c r="I11653">
        <v>0</v>
      </c>
      <c r="J11653">
        <v>0</v>
      </c>
      <c r="L11653">
        <v>0</v>
      </c>
      <c r="N11653">
        <v>0</v>
      </c>
      <c r="P11653">
        <v>0</v>
      </c>
      <c r="Q11653">
        <v>0</v>
      </c>
      <c r="S11653">
        <v>0</v>
      </c>
    </row>
    <row r="11654" spans="1:19" x14ac:dyDescent="0.3">
      <c r="A11654" t="s">
        <v>23264</v>
      </c>
      <c r="B11654" s="171" t="s">
        <v>23265</v>
      </c>
      <c r="C11654" s="171" t="s">
        <v>8193</v>
      </c>
      <c r="D11654" s="171" t="s">
        <v>80</v>
      </c>
      <c r="E11654" s="11">
        <v>43891</v>
      </c>
      <c r="F11654">
        <v>2.5</v>
      </c>
      <c r="G11654">
        <v>3</v>
      </c>
      <c r="I11654">
        <v>31</v>
      </c>
      <c r="J11654">
        <v>29</v>
      </c>
      <c r="L11654">
        <v>36</v>
      </c>
      <c r="N11654">
        <v>27</v>
      </c>
      <c r="P11654">
        <v>0</v>
      </c>
      <c r="Q11654">
        <v>1</v>
      </c>
      <c r="S11654">
        <v>4</v>
      </c>
    </row>
    <row r="11655" spans="1:19" x14ac:dyDescent="0.3">
      <c r="A11655" t="s">
        <v>23266</v>
      </c>
      <c r="B11655" s="171" t="s">
        <v>23267</v>
      </c>
      <c r="C11655" s="171" t="s">
        <v>10522</v>
      </c>
      <c r="D11655" s="171" t="s">
        <v>80</v>
      </c>
      <c r="E11655" s="11">
        <v>43891</v>
      </c>
      <c r="F11655">
        <v>0</v>
      </c>
      <c r="G11655">
        <v>0</v>
      </c>
      <c r="I11655">
        <v>0</v>
      </c>
      <c r="J11655">
        <v>0</v>
      </c>
      <c r="L11655">
        <v>0</v>
      </c>
      <c r="N11655">
        <v>0</v>
      </c>
      <c r="P11655">
        <v>0</v>
      </c>
      <c r="Q11655">
        <v>0</v>
      </c>
      <c r="S11655">
        <v>0</v>
      </c>
    </row>
    <row r="11656" spans="1:19" x14ac:dyDescent="0.3">
      <c r="A11656" t="s">
        <v>23268</v>
      </c>
      <c r="B11656" s="171" t="s">
        <v>23269</v>
      </c>
      <c r="C11656" s="171" t="s">
        <v>10525</v>
      </c>
      <c r="D11656" s="171" t="s">
        <v>80</v>
      </c>
      <c r="E11656" s="11">
        <v>43891</v>
      </c>
      <c r="F11656">
        <v>0</v>
      </c>
      <c r="G11656">
        <v>0</v>
      </c>
      <c r="I11656">
        <v>0</v>
      </c>
      <c r="J11656">
        <v>0</v>
      </c>
      <c r="L11656">
        <v>0</v>
      </c>
      <c r="N11656">
        <v>0</v>
      </c>
      <c r="P11656">
        <v>0</v>
      </c>
      <c r="Q11656">
        <v>0</v>
      </c>
      <c r="S11656">
        <v>0</v>
      </c>
    </row>
    <row r="11657" spans="1:19" x14ac:dyDescent="0.3">
      <c r="A11657" t="s">
        <v>23270</v>
      </c>
      <c r="B11657" s="171" t="s">
        <v>23271</v>
      </c>
      <c r="C11657" s="171" t="s">
        <v>10528</v>
      </c>
      <c r="D11657" s="171" t="s">
        <v>80</v>
      </c>
      <c r="E11657" s="11">
        <v>43891</v>
      </c>
      <c r="F11657">
        <v>0</v>
      </c>
      <c r="G11657">
        <v>0</v>
      </c>
      <c r="I11657">
        <v>0</v>
      </c>
      <c r="J11657">
        <v>0</v>
      </c>
      <c r="L11657">
        <v>0</v>
      </c>
      <c r="N11657">
        <v>0</v>
      </c>
      <c r="P11657">
        <v>0</v>
      </c>
      <c r="Q11657">
        <v>0</v>
      </c>
      <c r="S11657">
        <v>0</v>
      </c>
    </row>
    <row r="11658" spans="1:19" x14ac:dyDescent="0.3">
      <c r="A11658" t="s">
        <v>23272</v>
      </c>
      <c r="B11658" s="171" t="s">
        <v>23273</v>
      </c>
      <c r="C11658" s="171" t="s">
        <v>10531</v>
      </c>
      <c r="D11658" s="171" t="s">
        <v>80</v>
      </c>
      <c r="E11658" s="11">
        <v>43891</v>
      </c>
      <c r="F11658">
        <v>0</v>
      </c>
      <c r="G11658">
        <v>0</v>
      </c>
      <c r="I11658">
        <v>0</v>
      </c>
      <c r="J11658">
        <v>0</v>
      </c>
      <c r="L11658">
        <v>0</v>
      </c>
      <c r="N11658">
        <v>0</v>
      </c>
      <c r="P11658">
        <v>0</v>
      </c>
      <c r="Q11658">
        <v>0</v>
      </c>
      <c r="S11658">
        <v>0</v>
      </c>
    </row>
    <row r="11659" spans="1:19" x14ac:dyDescent="0.3">
      <c r="A11659" t="s">
        <v>23274</v>
      </c>
      <c r="B11659" s="171" t="s">
        <v>23275</v>
      </c>
      <c r="C11659" s="171" t="s">
        <v>14880</v>
      </c>
      <c r="D11659" s="171" t="s">
        <v>80</v>
      </c>
      <c r="E11659" s="11">
        <v>43891</v>
      </c>
      <c r="F11659">
        <v>0</v>
      </c>
      <c r="G11659">
        <v>0</v>
      </c>
      <c r="I11659">
        <v>0</v>
      </c>
      <c r="J11659">
        <v>0</v>
      </c>
      <c r="L11659">
        <v>0</v>
      </c>
      <c r="N11659">
        <v>0</v>
      </c>
      <c r="P11659">
        <v>0</v>
      </c>
      <c r="Q11659">
        <v>0</v>
      </c>
      <c r="S11659">
        <v>0</v>
      </c>
    </row>
    <row r="11660" spans="1:19" x14ac:dyDescent="0.3">
      <c r="A11660" t="s">
        <v>23276</v>
      </c>
      <c r="B11660" s="171" t="s">
        <v>23277</v>
      </c>
      <c r="C11660" s="171" t="s">
        <v>10534</v>
      </c>
      <c r="D11660" s="171" t="s">
        <v>80</v>
      </c>
      <c r="E11660" s="11">
        <v>43891</v>
      </c>
      <c r="F11660">
        <v>1.5</v>
      </c>
      <c r="G11660">
        <v>1.5</v>
      </c>
      <c r="I11660">
        <v>9</v>
      </c>
      <c r="J11660">
        <v>9</v>
      </c>
      <c r="L11660">
        <v>9</v>
      </c>
      <c r="N11660">
        <v>9</v>
      </c>
      <c r="P11660">
        <v>0</v>
      </c>
      <c r="Q11660">
        <v>0</v>
      </c>
      <c r="S11660">
        <v>0</v>
      </c>
    </row>
    <row r="11661" spans="1:19" x14ac:dyDescent="0.3">
      <c r="A11661" t="s">
        <v>23278</v>
      </c>
      <c r="B11661" s="171" t="s">
        <v>23279</v>
      </c>
      <c r="C11661" s="171" t="s">
        <v>10537</v>
      </c>
      <c r="D11661" s="171" t="s">
        <v>80</v>
      </c>
      <c r="E11661" s="11">
        <v>43891</v>
      </c>
      <c r="F11661">
        <v>1</v>
      </c>
      <c r="G11661">
        <v>1</v>
      </c>
      <c r="I11661">
        <v>5</v>
      </c>
      <c r="J11661">
        <v>6</v>
      </c>
      <c r="L11661">
        <v>6</v>
      </c>
      <c r="N11661">
        <v>5</v>
      </c>
      <c r="P11661">
        <v>0</v>
      </c>
      <c r="Q11661">
        <v>0</v>
      </c>
      <c r="S11661">
        <v>0</v>
      </c>
    </row>
    <row r="11662" spans="1:19" x14ac:dyDescent="0.3">
      <c r="A11662" t="s">
        <v>23280</v>
      </c>
      <c r="B11662" s="171" t="s">
        <v>23281</v>
      </c>
      <c r="C11662" s="171" t="s">
        <v>119</v>
      </c>
      <c r="D11662" s="171" t="s">
        <v>4</v>
      </c>
      <c r="E11662" s="11">
        <v>43891</v>
      </c>
      <c r="F11662">
        <v>0</v>
      </c>
      <c r="G11662">
        <v>0</v>
      </c>
      <c r="I11662">
        <v>0</v>
      </c>
      <c r="J11662">
        <v>0</v>
      </c>
      <c r="L11662">
        <v>0</v>
      </c>
      <c r="N11662">
        <v>0</v>
      </c>
      <c r="P11662">
        <v>0</v>
      </c>
      <c r="Q11662">
        <v>0</v>
      </c>
      <c r="S11662">
        <v>0</v>
      </c>
    </row>
    <row r="11663" spans="1:19" x14ac:dyDescent="0.3">
      <c r="A11663" t="s">
        <v>23282</v>
      </c>
      <c r="B11663" s="171" t="s">
        <v>23283</v>
      </c>
      <c r="C11663" s="171" t="s">
        <v>143</v>
      </c>
      <c r="D11663" s="171" t="s">
        <v>4</v>
      </c>
      <c r="E11663" s="11">
        <v>43891</v>
      </c>
      <c r="F11663">
        <v>0</v>
      </c>
      <c r="G11663">
        <v>0</v>
      </c>
      <c r="I11663">
        <v>0</v>
      </c>
      <c r="J11663">
        <v>0</v>
      </c>
      <c r="L11663">
        <v>0</v>
      </c>
      <c r="N11663">
        <v>0</v>
      </c>
      <c r="P11663">
        <v>0</v>
      </c>
      <c r="Q11663">
        <v>0</v>
      </c>
      <c r="S11663">
        <v>0</v>
      </c>
    </row>
    <row r="11664" spans="1:19" x14ac:dyDescent="0.3">
      <c r="A11664" t="s">
        <v>23284</v>
      </c>
      <c r="B11664" s="171" t="s">
        <v>23285</v>
      </c>
      <c r="C11664" s="171" t="s">
        <v>158</v>
      </c>
      <c r="D11664" s="171" t="s">
        <v>4</v>
      </c>
      <c r="E11664" s="11">
        <v>43891</v>
      </c>
      <c r="F11664">
        <v>0</v>
      </c>
      <c r="G11664">
        <v>0</v>
      </c>
      <c r="I11664">
        <v>0</v>
      </c>
      <c r="J11664">
        <v>0</v>
      </c>
      <c r="L11664">
        <v>0</v>
      </c>
      <c r="N11664">
        <v>0</v>
      </c>
      <c r="P11664">
        <v>0</v>
      </c>
      <c r="Q11664">
        <v>0</v>
      </c>
      <c r="S11664">
        <v>0</v>
      </c>
    </row>
    <row r="11665" spans="1:19" x14ac:dyDescent="0.3">
      <c r="A11665" t="s">
        <v>23286</v>
      </c>
      <c r="B11665" s="171" t="s">
        <v>23287</v>
      </c>
      <c r="C11665" s="171" t="s">
        <v>209</v>
      </c>
      <c r="D11665" s="171" t="s">
        <v>4</v>
      </c>
      <c r="E11665" s="11">
        <v>43891</v>
      </c>
      <c r="F11665">
        <v>0</v>
      </c>
      <c r="G11665">
        <v>0</v>
      </c>
      <c r="I11665">
        <v>0</v>
      </c>
      <c r="J11665">
        <v>0</v>
      </c>
      <c r="L11665">
        <v>0</v>
      </c>
      <c r="N11665">
        <v>0</v>
      </c>
      <c r="P11665">
        <v>0</v>
      </c>
      <c r="Q11665">
        <v>0</v>
      </c>
      <c r="S11665">
        <v>0</v>
      </c>
    </row>
    <row r="11666" spans="1:19" x14ac:dyDescent="0.3">
      <c r="A11666" t="s">
        <v>23288</v>
      </c>
      <c r="B11666" s="171" t="s">
        <v>23289</v>
      </c>
      <c r="C11666" s="171" t="s">
        <v>76</v>
      </c>
      <c r="D11666" s="171" t="s">
        <v>4</v>
      </c>
      <c r="E11666" s="11">
        <v>43891</v>
      </c>
      <c r="F11666">
        <v>0</v>
      </c>
      <c r="G11666">
        <v>0</v>
      </c>
      <c r="I11666">
        <v>0</v>
      </c>
      <c r="J11666">
        <v>0</v>
      </c>
      <c r="L11666">
        <v>0</v>
      </c>
      <c r="N11666">
        <v>0</v>
      </c>
      <c r="P11666">
        <v>0</v>
      </c>
      <c r="Q11666">
        <v>0</v>
      </c>
      <c r="S11666">
        <v>0</v>
      </c>
    </row>
    <row r="11667" spans="1:19" x14ac:dyDescent="0.3">
      <c r="A11667" t="s">
        <v>23290</v>
      </c>
      <c r="B11667" s="171" t="s">
        <v>23291</v>
      </c>
      <c r="C11667" s="171" t="s">
        <v>15344</v>
      </c>
      <c r="D11667" s="171" t="s">
        <v>4</v>
      </c>
      <c r="E11667" s="11">
        <v>43891</v>
      </c>
      <c r="F11667">
        <v>0</v>
      </c>
      <c r="G11667">
        <v>0</v>
      </c>
      <c r="I11667">
        <v>0</v>
      </c>
      <c r="J11667">
        <v>0</v>
      </c>
      <c r="L11667">
        <v>0</v>
      </c>
      <c r="N11667">
        <v>0</v>
      </c>
      <c r="P11667">
        <v>0</v>
      </c>
      <c r="Q11667">
        <v>0</v>
      </c>
      <c r="S11667">
        <v>0</v>
      </c>
    </row>
    <row r="11668" spans="1:19" x14ac:dyDescent="0.3">
      <c r="A11668" t="s">
        <v>23292</v>
      </c>
      <c r="B11668" s="171" t="s">
        <v>23293</v>
      </c>
      <c r="C11668" s="171" t="s">
        <v>18126</v>
      </c>
      <c r="D11668" s="171" t="s">
        <v>4</v>
      </c>
      <c r="E11668" s="11">
        <v>43891</v>
      </c>
      <c r="F11668">
        <v>0</v>
      </c>
      <c r="G11668">
        <v>0</v>
      </c>
      <c r="I11668">
        <v>0</v>
      </c>
      <c r="J11668">
        <v>0</v>
      </c>
      <c r="L11668">
        <v>0</v>
      </c>
      <c r="N11668">
        <v>0</v>
      </c>
      <c r="P11668">
        <v>0</v>
      </c>
      <c r="Q11668">
        <v>0</v>
      </c>
      <c r="S11668">
        <v>0</v>
      </c>
    </row>
    <row r="11669" spans="1:19" x14ac:dyDescent="0.3">
      <c r="A11669" t="s">
        <v>23294</v>
      </c>
      <c r="B11669" s="171" t="s">
        <v>23295</v>
      </c>
      <c r="C11669" s="171" t="s">
        <v>128</v>
      </c>
      <c r="D11669" s="171" t="s">
        <v>4</v>
      </c>
      <c r="E11669" s="11">
        <v>43891</v>
      </c>
      <c r="F11669">
        <v>0</v>
      </c>
      <c r="G11669">
        <v>0</v>
      </c>
      <c r="I11669">
        <v>0</v>
      </c>
      <c r="J11669">
        <v>0</v>
      </c>
      <c r="L11669">
        <v>0</v>
      </c>
      <c r="N11669">
        <v>0</v>
      </c>
      <c r="P11669">
        <v>0</v>
      </c>
      <c r="Q11669">
        <v>0</v>
      </c>
      <c r="S11669">
        <v>0</v>
      </c>
    </row>
    <row r="11670" spans="1:19" x14ac:dyDescent="0.3">
      <c r="A11670" t="s">
        <v>23296</v>
      </c>
      <c r="B11670" s="171" t="s">
        <v>23297</v>
      </c>
      <c r="C11670" s="171" t="s">
        <v>14824</v>
      </c>
      <c r="D11670" s="171" t="s">
        <v>4</v>
      </c>
      <c r="E11670" s="11">
        <v>43891</v>
      </c>
      <c r="F11670">
        <v>0</v>
      </c>
      <c r="G11670">
        <v>0</v>
      </c>
      <c r="I11670">
        <v>0</v>
      </c>
      <c r="J11670">
        <v>0</v>
      </c>
      <c r="L11670">
        <v>0</v>
      </c>
      <c r="N11670">
        <v>0</v>
      </c>
      <c r="P11670">
        <v>0</v>
      </c>
      <c r="Q11670">
        <v>0</v>
      </c>
      <c r="S11670">
        <v>0</v>
      </c>
    </row>
    <row r="11671" spans="1:19" x14ac:dyDescent="0.3">
      <c r="A11671" t="s">
        <v>23298</v>
      </c>
      <c r="B11671" s="171" t="s">
        <v>23299</v>
      </c>
      <c r="C11671" s="171" t="s">
        <v>152</v>
      </c>
      <c r="D11671" s="171" t="s">
        <v>4</v>
      </c>
      <c r="E11671" s="11">
        <v>43891</v>
      </c>
      <c r="F11671">
        <v>0</v>
      </c>
      <c r="G11671">
        <v>0</v>
      </c>
      <c r="I11671">
        <v>0</v>
      </c>
      <c r="J11671">
        <v>0</v>
      </c>
      <c r="L11671">
        <v>0</v>
      </c>
      <c r="N11671">
        <v>0</v>
      </c>
      <c r="P11671">
        <v>0</v>
      </c>
      <c r="Q11671">
        <v>0</v>
      </c>
      <c r="S11671">
        <v>0</v>
      </c>
    </row>
    <row r="11672" spans="1:19" x14ac:dyDescent="0.3">
      <c r="A11672" t="s">
        <v>23300</v>
      </c>
      <c r="B11672" s="171" t="s">
        <v>23301</v>
      </c>
      <c r="C11672" s="171" t="s">
        <v>194</v>
      </c>
      <c r="D11672" s="171" t="s">
        <v>4</v>
      </c>
      <c r="E11672" s="11">
        <v>43891</v>
      </c>
      <c r="F11672">
        <v>5</v>
      </c>
      <c r="G11672">
        <v>6</v>
      </c>
      <c r="I11672">
        <v>32</v>
      </c>
      <c r="J11672">
        <v>30</v>
      </c>
      <c r="L11672">
        <v>36</v>
      </c>
      <c r="N11672">
        <v>25</v>
      </c>
      <c r="P11672">
        <v>6</v>
      </c>
      <c r="Q11672">
        <v>8</v>
      </c>
      <c r="S11672">
        <v>7</v>
      </c>
    </row>
    <row r="11673" spans="1:19" x14ac:dyDescent="0.3">
      <c r="A11673" t="s">
        <v>23302</v>
      </c>
      <c r="B11673" s="171" t="s">
        <v>23303</v>
      </c>
      <c r="C11673" s="171" t="s">
        <v>18137</v>
      </c>
      <c r="D11673" s="171" t="s">
        <v>4</v>
      </c>
      <c r="E11673" s="11">
        <v>43891</v>
      </c>
      <c r="F11673">
        <v>3</v>
      </c>
      <c r="G11673">
        <v>3</v>
      </c>
      <c r="I11673">
        <v>8</v>
      </c>
      <c r="J11673">
        <v>12</v>
      </c>
      <c r="L11673">
        <v>15</v>
      </c>
      <c r="N11673">
        <v>6</v>
      </c>
      <c r="P11673">
        <v>1</v>
      </c>
      <c r="Q11673">
        <v>1</v>
      </c>
      <c r="S11673">
        <v>2</v>
      </c>
    </row>
    <row r="11674" spans="1:19" x14ac:dyDescent="0.3">
      <c r="A11674" t="s">
        <v>23304</v>
      </c>
      <c r="B11674" s="171" t="s">
        <v>23305</v>
      </c>
      <c r="C11674" s="171" t="s">
        <v>18140</v>
      </c>
      <c r="D11674" s="171" t="s">
        <v>4</v>
      </c>
      <c r="E11674" s="11">
        <v>43891</v>
      </c>
      <c r="F11674">
        <v>1</v>
      </c>
      <c r="G11674">
        <v>3</v>
      </c>
      <c r="I11674">
        <v>4</v>
      </c>
      <c r="J11674">
        <v>5</v>
      </c>
      <c r="L11674">
        <v>15</v>
      </c>
      <c r="N11674">
        <v>1</v>
      </c>
      <c r="P11674">
        <v>0</v>
      </c>
      <c r="Q11674">
        <v>0</v>
      </c>
      <c r="S11674">
        <v>3</v>
      </c>
    </row>
    <row r="11675" spans="1:19" x14ac:dyDescent="0.3">
      <c r="A11675" t="s">
        <v>23306</v>
      </c>
      <c r="B11675" s="171" t="s">
        <v>23307</v>
      </c>
      <c r="C11675" s="171" t="s">
        <v>236</v>
      </c>
      <c r="D11675" s="171" t="s">
        <v>4</v>
      </c>
      <c r="E11675" s="11">
        <v>43891</v>
      </c>
      <c r="F11675">
        <v>0</v>
      </c>
      <c r="G11675">
        <v>0</v>
      </c>
      <c r="I11675">
        <v>0</v>
      </c>
      <c r="J11675">
        <v>0</v>
      </c>
      <c r="L11675">
        <v>0</v>
      </c>
      <c r="N11675">
        <v>0</v>
      </c>
      <c r="P11675">
        <v>0</v>
      </c>
      <c r="Q11675">
        <v>0</v>
      </c>
      <c r="S11675">
        <v>0</v>
      </c>
    </row>
    <row r="11676" spans="1:19" x14ac:dyDescent="0.3">
      <c r="A11676" t="s">
        <v>23308</v>
      </c>
      <c r="B11676" s="171" t="s">
        <v>23309</v>
      </c>
      <c r="C11676" s="171" t="s">
        <v>239</v>
      </c>
      <c r="D11676" s="171" t="s">
        <v>4</v>
      </c>
      <c r="E11676" s="11">
        <v>43891</v>
      </c>
      <c r="F11676">
        <v>0</v>
      </c>
      <c r="G11676">
        <v>0</v>
      </c>
      <c r="I11676">
        <v>0</v>
      </c>
      <c r="J11676">
        <v>0</v>
      </c>
      <c r="L11676">
        <v>0</v>
      </c>
      <c r="N11676">
        <v>0</v>
      </c>
      <c r="P11676">
        <v>0</v>
      </c>
      <c r="Q11676">
        <v>0</v>
      </c>
      <c r="S11676">
        <v>0</v>
      </c>
    </row>
    <row r="11677" spans="1:19" x14ac:dyDescent="0.3">
      <c r="A11677" t="s">
        <v>23310</v>
      </c>
      <c r="B11677" s="171" t="s">
        <v>23311</v>
      </c>
      <c r="C11677" s="171" t="s">
        <v>113</v>
      </c>
      <c r="D11677" s="171" t="s">
        <v>4</v>
      </c>
      <c r="E11677" s="11">
        <v>43891</v>
      </c>
      <c r="F11677">
        <v>2</v>
      </c>
      <c r="G11677">
        <v>3.5</v>
      </c>
      <c r="I11677">
        <v>6</v>
      </c>
      <c r="J11677">
        <v>10</v>
      </c>
      <c r="L11677">
        <v>20</v>
      </c>
      <c r="N11677">
        <v>6</v>
      </c>
      <c r="P11677">
        <v>0</v>
      </c>
      <c r="Q11677">
        <v>0</v>
      </c>
      <c r="S11677">
        <v>0</v>
      </c>
    </row>
    <row r="11678" spans="1:19" x14ac:dyDescent="0.3">
      <c r="A11678" t="s">
        <v>23312</v>
      </c>
      <c r="B11678" s="171" t="s">
        <v>23313</v>
      </c>
      <c r="C11678" s="171" t="s">
        <v>131</v>
      </c>
      <c r="D11678" s="171" t="s">
        <v>4</v>
      </c>
      <c r="E11678" s="11">
        <v>43891</v>
      </c>
      <c r="F11678">
        <v>0</v>
      </c>
      <c r="G11678">
        <v>0</v>
      </c>
      <c r="I11678">
        <v>0</v>
      </c>
      <c r="J11678">
        <v>0</v>
      </c>
      <c r="L11678">
        <v>0</v>
      </c>
      <c r="N11678">
        <v>0</v>
      </c>
      <c r="P11678">
        <v>0</v>
      </c>
      <c r="Q11678">
        <v>0</v>
      </c>
      <c r="S11678">
        <v>0</v>
      </c>
    </row>
    <row r="11679" spans="1:19" x14ac:dyDescent="0.3">
      <c r="A11679" t="s">
        <v>23314</v>
      </c>
      <c r="B11679" s="171" t="s">
        <v>23315</v>
      </c>
      <c r="C11679" s="171" t="s">
        <v>14843</v>
      </c>
      <c r="D11679" s="171" t="s">
        <v>4</v>
      </c>
      <c r="E11679" s="11">
        <v>43891</v>
      </c>
      <c r="F11679">
        <v>0</v>
      </c>
      <c r="G11679">
        <v>0</v>
      </c>
      <c r="I11679">
        <v>0</v>
      </c>
      <c r="J11679">
        <v>0</v>
      </c>
      <c r="L11679">
        <v>0</v>
      </c>
      <c r="N11679">
        <v>0</v>
      </c>
      <c r="P11679">
        <v>0</v>
      </c>
      <c r="Q11679">
        <v>0</v>
      </c>
      <c r="S11679">
        <v>0</v>
      </c>
    </row>
    <row r="11680" spans="1:19" x14ac:dyDescent="0.3">
      <c r="A11680" t="s">
        <v>23316</v>
      </c>
      <c r="B11680" s="171" t="s">
        <v>23317</v>
      </c>
      <c r="C11680" s="171" t="s">
        <v>155</v>
      </c>
      <c r="D11680" s="171" t="s">
        <v>4</v>
      </c>
      <c r="E11680" s="11">
        <v>43891</v>
      </c>
      <c r="F11680">
        <v>3</v>
      </c>
      <c r="G11680">
        <v>1.5</v>
      </c>
      <c r="I11680">
        <v>6</v>
      </c>
      <c r="J11680">
        <v>17</v>
      </c>
      <c r="L11680">
        <v>9</v>
      </c>
      <c r="N11680">
        <v>6</v>
      </c>
      <c r="P11680">
        <v>0</v>
      </c>
      <c r="Q11680">
        <v>0</v>
      </c>
      <c r="S11680">
        <v>0</v>
      </c>
    </row>
    <row r="11681" spans="1:19" x14ac:dyDescent="0.3">
      <c r="A11681" t="s">
        <v>23318</v>
      </c>
      <c r="B11681" s="171" t="s">
        <v>23319</v>
      </c>
      <c r="C11681" s="171" t="s">
        <v>16232</v>
      </c>
      <c r="D11681" s="171" t="s">
        <v>4</v>
      </c>
      <c r="E11681" s="11">
        <v>43891</v>
      </c>
      <c r="F11681">
        <v>4</v>
      </c>
      <c r="G11681">
        <v>4</v>
      </c>
      <c r="I11681">
        <v>8</v>
      </c>
      <c r="J11681">
        <v>23</v>
      </c>
      <c r="L11681">
        <v>23</v>
      </c>
      <c r="N11681">
        <v>8</v>
      </c>
      <c r="P11681">
        <v>0</v>
      </c>
      <c r="Q11681">
        <v>0</v>
      </c>
      <c r="S11681">
        <v>0</v>
      </c>
    </row>
    <row r="11682" spans="1:19" x14ac:dyDescent="0.3">
      <c r="A11682" t="s">
        <v>23320</v>
      </c>
      <c r="B11682" s="171" t="s">
        <v>23321</v>
      </c>
      <c r="C11682" s="171" t="s">
        <v>16557</v>
      </c>
      <c r="D11682" s="171" t="s">
        <v>4</v>
      </c>
      <c r="E11682" s="11">
        <v>43891</v>
      </c>
      <c r="F11682">
        <v>1.5</v>
      </c>
      <c r="G11682">
        <v>2</v>
      </c>
      <c r="I11682">
        <v>0</v>
      </c>
      <c r="J11682">
        <v>8</v>
      </c>
      <c r="L11682">
        <v>11</v>
      </c>
      <c r="N11682">
        <v>0</v>
      </c>
      <c r="P11682">
        <v>0</v>
      </c>
      <c r="Q11682">
        <v>0</v>
      </c>
      <c r="S11682">
        <v>0</v>
      </c>
    </row>
    <row r="11683" spans="1:19" x14ac:dyDescent="0.3">
      <c r="A11683" t="s">
        <v>23322</v>
      </c>
      <c r="B11683" s="171" t="s">
        <v>23323</v>
      </c>
      <c r="C11683" s="171" t="s">
        <v>188</v>
      </c>
      <c r="D11683" s="171" t="s">
        <v>4</v>
      </c>
      <c r="E11683" s="11">
        <v>43891</v>
      </c>
      <c r="F11683">
        <v>7.5</v>
      </c>
      <c r="G11683">
        <v>6.5</v>
      </c>
      <c r="I11683">
        <v>13</v>
      </c>
      <c r="J11683">
        <v>44</v>
      </c>
      <c r="L11683">
        <v>37</v>
      </c>
      <c r="N11683">
        <v>13</v>
      </c>
      <c r="P11683">
        <v>0</v>
      </c>
      <c r="Q11683">
        <v>0</v>
      </c>
      <c r="S11683">
        <v>0</v>
      </c>
    </row>
    <row r="11684" spans="1:19" x14ac:dyDescent="0.3">
      <c r="A11684" t="s">
        <v>23324</v>
      </c>
      <c r="B11684" s="171" t="s">
        <v>23325</v>
      </c>
      <c r="C11684" s="171" t="s">
        <v>227</v>
      </c>
      <c r="D11684" s="171" t="s">
        <v>4</v>
      </c>
      <c r="E11684" s="11">
        <v>43891</v>
      </c>
      <c r="F11684">
        <v>0</v>
      </c>
      <c r="G11684">
        <v>0</v>
      </c>
      <c r="I11684">
        <v>0</v>
      </c>
      <c r="J11684">
        <v>0</v>
      </c>
      <c r="L11684">
        <v>0</v>
      </c>
      <c r="N11684">
        <v>0</v>
      </c>
      <c r="P11684">
        <v>0</v>
      </c>
      <c r="Q11684">
        <v>0</v>
      </c>
      <c r="S11684">
        <v>0</v>
      </c>
    </row>
    <row r="11685" spans="1:19" x14ac:dyDescent="0.3">
      <c r="A11685" t="s">
        <v>23326</v>
      </c>
      <c r="B11685" s="171" t="s">
        <v>23327</v>
      </c>
      <c r="C11685" s="171" t="s">
        <v>116</v>
      </c>
      <c r="D11685" s="171" t="s">
        <v>4</v>
      </c>
      <c r="E11685" s="11">
        <v>43891</v>
      </c>
      <c r="F11685">
        <v>12.5</v>
      </c>
      <c r="G11685">
        <v>15.5</v>
      </c>
      <c r="I11685">
        <v>98</v>
      </c>
      <c r="J11685">
        <v>139</v>
      </c>
      <c r="L11685">
        <v>172</v>
      </c>
      <c r="N11685">
        <v>92</v>
      </c>
      <c r="P11685">
        <v>1</v>
      </c>
      <c r="Q11685">
        <v>1</v>
      </c>
      <c r="S11685">
        <v>6</v>
      </c>
    </row>
    <row r="11686" spans="1:19" x14ac:dyDescent="0.3">
      <c r="A11686" t="s">
        <v>23328</v>
      </c>
      <c r="B11686" s="171" t="s">
        <v>23329</v>
      </c>
      <c r="C11686" s="171" t="s">
        <v>9862</v>
      </c>
      <c r="D11686" s="171" t="s">
        <v>4</v>
      </c>
      <c r="E11686" s="11">
        <v>43891</v>
      </c>
      <c r="F11686">
        <v>0</v>
      </c>
      <c r="G11686">
        <v>0</v>
      </c>
      <c r="I11686">
        <v>0</v>
      </c>
      <c r="J11686">
        <v>0</v>
      </c>
      <c r="L11686">
        <v>0</v>
      </c>
      <c r="N11686">
        <v>0</v>
      </c>
      <c r="P11686">
        <v>0</v>
      </c>
      <c r="Q11686">
        <v>0</v>
      </c>
      <c r="S11686">
        <v>0</v>
      </c>
    </row>
    <row r="11687" spans="1:19" x14ac:dyDescent="0.3">
      <c r="A11687" t="s">
        <v>23330</v>
      </c>
      <c r="B11687" s="171" t="s">
        <v>23331</v>
      </c>
      <c r="C11687" s="171" t="s">
        <v>140</v>
      </c>
      <c r="D11687" s="171" t="s">
        <v>4</v>
      </c>
      <c r="E11687" s="11">
        <v>43891</v>
      </c>
      <c r="F11687">
        <v>0</v>
      </c>
      <c r="G11687">
        <v>0</v>
      </c>
      <c r="I11687">
        <v>0</v>
      </c>
      <c r="J11687">
        <v>0</v>
      </c>
      <c r="L11687">
        <v>0</v>
      </c>
      <c r="N11687">
        <v>0</v>
      </c>
      <c r="P11687">
        <v>0</v>
      </c>
      <c r="Q11687">
        <v>0</v>
      </c>
      <c r="S11687">
        <v>0</v>
      </c>
    </row>
    <row r="11688" spans="1:19" x14ac:dyDescent="0.3">
      <c r="A11688" t="s">
        <v>23332</v>
      </c>
      <c r="B11688" s="171" t="s">
        <v>23333</v>
      </c>
      <c r="C11688" s="171" t="s">
        <v>8590</v>
      </c>
      <c r="D11688" s="171" t="s">
        <v>4</v>
      </c>
      <c r="E11688" s="11">
        <v>43891</v>
      </c>
      <c r="F11688">
        <v>0</v>
      </c>
      <c r="G11688">
        <v>0</v>
      </c>
      <c r="I11688">
        <v>0</v>
      </c>
      <c r="J11688">
        <v>0</v>
      </c>
      <c r="L11688">
        <v>0</v>
      </c>
      <c r="N11688">
        <v>0</v>
      </c>
      <c r="P11688">
        <v>0</v>
      </c>
      <c r="Q11688">
        <v>0</v>
      </c>
      <c r="S11688">
        <v>0</v>
      </c>
    </row>
    <row r="11689" spans="1:19" x14ac:dyDescent="0.3">
      <c r="A11689" t="s">
        <v>23334</v>
      </c>
      <c r="B11689" s="171" t="s">
        <v>23335</v>
      </c>
      <c r="C11689" s="171" t="s">
        <v>170</v>
      </c>
      <c r="D11689" s="171" t="s">
        <v>4</v>
      </c>
      <c r="E11689" s="11">
        <v>43891</v>
      </c>
      <c r="F11689">
        <v>2</v>
      </c>
      <c r="G11689">
        <v>4</v>
      </c>
      <c r="I11689">
        <v>10</v>
      </c>
      <c r="J11689">
        <v>22</v>
      </c>
      <c r="L11689">
        <v>44</v>
      </c>
      <c r="N11689">
        <v>5</v>
      </c>
      <c r="P11689">
        <v>0</v>
      </c>
      <c r="Q11689">
        <v>0</v>
      </c>
      <c r="S11689">
        <v>5</v>
      </c>
    </row>
    <row r="11690" spans="1:19" x14ac:dyDescent="0.3">
      <c r="A11690" t="s">
        <v>23336</v>
      </c>
      <c r="B11690" s="171" t="s">
        <v>23337</v>
      </c>
      <c r="C11690" s="171" t="s">
        <v>182</v>
      </c>
      <c r="D11690" s="171" t="s">
        <v>4</v>
      </c>
      <c r="E11690" s="11">
        <v>43891</v>
      </c>
      <c r="F11690">
        <v>10</v>
      </c>
      <c r="G11690">
        <v>11.5</v>
      </c>
      <c r="I11690">
        <v>167</v>
      </c>
      <c r="J11690">
        <v>113</v>
      </c>
      <c r="L11690">
        <v>128</v>
      </c>
      <c r="N11690">
        <v>161</v>
      </c>
      <c r="P11690">
        <v>0</v>
      </c>
      <c r="Q11690">
        <v>20</v>
      </c>
      <c r="S11690">
        <v>6</v>
      </c>
    </row>
    <row r="11691" spans="1:19" x14ac:dyDescent="0.3">
      <c r="A11691" t="s">
        <v>23338</v>
      </c>
      <c r="B11691" s="171" t="s">
        <v>23339</v>
      </c>
      <c r="C11691" s="171" t="s">
        <v>197</v>
      </c>
      <c r="D11691" s="171" t="s">
        <v>4</v>
      </c>
      <c r="E11691" s="11">
        <v>43891</v>
      </c>
      <c r="F11691">
        <v>9</v>
      </c>
      <c r="G11691">
        <v>9.5</v>
      </c>
      <c r="I11691">
        <v>71</v>
      </c>
      <c r="J11691">
        <v>90</v>
      </c>
      <c r="L11691">
        <v>95</v>
      </c>
      <c r="N11691">
        <v>66</v>
      </c>
      <c r="P11691">
        <v>2</v>
      </c>
      <c r="Q11691">
        <v>5</v>
      </c>
      <c r="S11691">
        <v>5</v>
      </c>
    </row>
    <row r="11692" spans="1:19" x14ac:dyDescent="0.3">
      <c r="A11692" t="s">
        <v>23340</v>
      </c>
      <c r="B11692" s="171" t="s">
        <v>23341</v>
      </c>
      <c r="C11692" s="171" t="s">
        <v>218</v>
      </c>
      <c r="D11692" s="171" t="s">
        <v>4</v>
      </c>
      <c r="E11692" s="11">
        <v>43891</v>
      </c>
      <c r="F11692">
        <v>0</v>
      </c>
      <c r="G11692">
        <v>0</v>
      </c>
      <c r="I11692">
        <v>0</v>
      </c>
      <c r="J11692">
        <v>0</v>
      </c>
      <c r="L11692">
        <v>0</v>
      </c>
      <c r="N11692">
        <v>0</v>
      </c>
      <c r="P11692">
        <v>0</v>
      </c>
      <c r="Q11692">
        <v>0</v>
      </c>
      <c r="S11692">
        <v>0</v>
      </c>
    </row>
    <row r="11693" spans="1:19" x14ac:dyDescent="0.3">
      <c r="A11693" t="s">
        <v>23342</v>
      </c>
      <c r="B11693" s="171" t="s">
        <v>23343</v>
      </c>
      <c r="C11693" s="171" t="s">
        <v>230</v>
      </c>
      <c r="D11693" s="171" t="s">
        <v>4</v>
      </c>
      <c r="E11693" s="11">
        <v>43891</v>
      </c>
      <c r="F11693">
        <v>0</v>
      </c>
      <c r="G11693">
        <v>0</v>
      </c>
      <c r="I11693">
        <v>0</v>
      </c>
      <c r="J11693">
        <v>0</v>
      </c>
      <c r="L11693">
        <v>0</v>
      </c>
      <c r="N11693">
        <v>0</v>
      </c>
      <c r="P11693">
        <v>0</v>
      </c>
      <c r="Q11693">
        <v>0</v>
      </c>
      <c r="S11693">
        <v>0</v>
      </c>
    </row>
    <row r="11694" spans="1:19" x14ac:dyDescent="0.3">
      <c r="A11694" t="s">
        <v>23344</v>
      </c>
      <c r="B11694" s="171" t="s">
        <v>23345</v>
      </c>
      <c r="C11694" s="171" t="s">
        <v>8193</v>
      </c>
      <c r="D11694" s="171" t="s">
        <v>4</v>
      </c>
      <c r="E11694" s="11">
        <v>43891</v>
      </c>
      <c r="F11694">
        <v>2.5</v>
      </c>
      <c r="G11694">
        <v>3</v>
      </c>
      <c r="I11694">
        <v>31</v>
      </c>
      <c r="J11694">
        <v>29</v>
      </c>
      <c r="L11694">
        <v>36</v>
      </c>
      <c r="N11694">
        <v>27</v>
      </c>
      <c r="P11694">
        <v>0</v>
      </c>
      <c r="Q11694">
        <v>1</v>
      </c>
      <c r="S11694">
        <v>4</v>
      </c>
    </row>
    <row r="11695" spans="1:19" x14ac:dyDescent="0.3">
      <c r="A11695" t="s">
        <v>23346</v>
      </c>
      <c r="B11695" s="171" t="s">
        <v>23347</v>
      </c>
      <c r="C11695" s="171" t="s">
        <v>10522</v>
      </c>
      <c r="D11695" s="171" t="s">
        <v>4</v>
      </c>
      <c r="E11695" s="11">
        <v>43891</v>
      </c>
      <c r="F11695">
        <v>0</v>
      </c>
      <c r="G11695">
        <v>0</v>
      </c>
      <c r="I11695">
        <v>0</v>
      </c>
      <c r="J11695">
        <v>0</v>
      </c>
      <c r="L11695">
        <v>0</v>
      </c>
      <c r="N11695">
        <v>0</v>
      </c>
      <c r="P11695">
        <v>0</v>
      </c>
      <c r="Q11695">
        <v>0</v>
      </c>
      <c r="S11695">
        <v>0</v>
      </c>
    </row>
    <row r="11696" spans="1:19" x14ac:dyDescent="0.3">
      <c r="A11696" t="s">
        <v>23348</v>
      </c>
      <c r="B11696" s="171" t="s">
        <v>23349</v>
      </c>
      <c r="C11696" s="171" t="s">
        <v>10525</v>
      </c>
      <c r="D11696" s="171" t="s">
        <v>4</v>
      </c>
      <c r="E11696" s="11">
        <v>43891</v>
      </c>
      <c r="F11696">
        <v>0</v>
      </c>
      <c r="G11696">
        <v>0</v>
      </c>
      <c r="I11696">
        <v>0</v>
      </c>
      <c r="J11696">
        <v>0</v>
      </c>
      <c r="L11696">
        <v>0</v>
      </c>
      <c r="N11696">
        <v>0</v>
      </c>
      <c r="P11696">
        <v>0</v>
      </c>
      <c r="Q11696">
        <v>0</v>
      </c>
      <c r="S11696">
        <v>0</v>
      </c>
    </row>
    <row r="11697" spans="1:19" x14ac:dyDescent="0.3">
      <c r="A11697" t="s">
        <v>23350</v>
      </c>
      <c r="B11697" s="171" t="s">
        <v>23351</v>
      </c>
      <c r="C11697" s="171" t="s">
        <v>10528</v>
      </c>
      <c r="D11697" s="171" t="s">
        <v>4</v>
      </c>
      <c r="E11697" s="11">
        <v>43891</v>
      </c>
      <c r="F11697">
        <v>0</v>
      </c>
      <c r="G11697">
        <v>0</v>
      </c>
      <c r="I11697">
        <v>0</v>
      </c>
      <c r="J11697">
        <v>0</v>
      </c>
      <c r="L11697">
        <v>0</v>
      </c>
      <c r="N11697">
        <v>0</v>
      </c>
      <c r="P11697">
        <v>0</v>
      </c>
      <c r="Q11697">
        <v>0</v>
      </c>
      <c r="S11697">
        <v>0</v>
      </c>
    </row>
    <row r="11698" spans="1:19" x14ac:dyDescent="0.3">
      <c r="A11698" t="s">
        <v>23352</v>
      </c>
      <c r="B11698" s="171" t="s">
        <v>23353</v>
      </c>
      <c r="C11698" s="171" t="s">
        <v>10531</v>
      </c>
      <c r="D11698" s="171" t="s">
        <v>4</v>
      </c>
      <c r="E11698" s="11">
        <v>43891</v>
      </c>
      <c r="F11698">
        <v>0</v>
      </c>
      <c r="G11698">
        <v>0</v>
      </c>
      <c r="I11698">
        <v>0</v>
      </c>
      <c r="J11698">
        <v>0</v>
      </c>
      <c r="L11698">
        <v>0</v>
      </c>
      <c r="N11698">
        <v>0</v>
      </c>
      <c r="P11698">
        <v>0</v>
      </c>
      <c r="Q11698">
        <v>0</v>
      </c>
      <c r="S11698">
        <v>0</v>
      </c>
    </row>
    <row r="11699" spans="1:19" x14ac:dyDescent="0.3">
      <c r="A11699" t="s">
        <v>23354</v>
      </c>
      <c r="B11699" s="171" t="s">
        <v>23355</v>
      </c>
      <c r="C11699" s="171" t="s">
        <v>14880</v>
      </c>
      <c r="D11699" s="171" t="s">
        <v>4</v>
      </c>
      <c r="E11699" s="11">
        <v>43891</v>
      </c>
      <c r="F11699">
        <v>0</v>
      </c>
      <c r="G11699">
        <v>0</v>
      </c>
      <c r="I11699">
        <v>0</v>
      </c>
      <c r="J11699">
        <v>0</v>
      </c>
      <c r="L11699">
        <v>0</v>
      </c>
      <c r="N11699">
        <v>0</v>
      </c>
      <c r="P11699">
        <v>0</v>
      </c>
      <c r="Q11699">
        <v>0</v>
      </c>
      <c r="S11699">
        <v>0</v>
      </c>
    </row>
    <row r="11700" spans="1:19" x14ac:dyDescent="0.3">
      <c r="A11700" t="s">
        <v>23356</v>
      </c>
      <c r="B11700" s="171" t="s">
        <v>23357</v>
      </c>
      <c r="C11700" s="171" t="s">
        <v>10534</v>
      </c>
      <c r="D11700" s="171" t="s">
        <v>4</v>
      </c>
      <c r="E11700" s="11">
        <v>43891</v>
      </c>
      <c r="F11700">
        <v>1.5</v>
      </c>
      <c r="G11700">
        <v>1.5</v>
      </c>
      <c r="I11700">
        <v>9</v>
      </c>
      <c r="J11700">
        <v>9</v>
      </c>
      <c r="L11700">
        <v>9</v>
      </c>
      <c r="N11700">
        <v>9</v>
      </c>
      <c r="P11700">
        <v>0</v>
      </c>
      <c r="Q11700">
        <v>0</v>
      </c>
      <c r="S11700">
        <v>0</v>
      </c>
    </row>
    <row r="11701" spans="1:19" x14ac:dyDescent="0.3">
      <c r="A11701" t="s">
        <v>23358</v>
      </c>
      <c r="B11701" s="171" t="s">
        <v>23359</v>
      </c>
      <c r="C11701" s="171" t="s">
        <v>10537</v>
      </c>
      <c r="D11701" s="171" t="s">
        <v>4</v>
      </c>
      <c r="E11701" s="11">
        <v>43891</v>
      </c>
      <c r="F11701">
        <v>1</v>
      </c>
      <c r="G11701">
        <v>1</v>
      </c>
      <c r="I11701">
        <v>5</v>
      </c>
      <c r="J11701">
        <v>6</v>
      </c>
      <c r="L11701">
        <v>6</v>
      </c>
      <c r="N11701">
        <v>5</v>
      </c>
      <c r="P11701">
        <v>0</v>
      </c>
      <c r="Q11701">
        <v>0</v>
      </c>
      <c r="S11701">
        <v>0</v>
      </c>
    </row>
    <row r="11702" spans="1:19" x14ac:dyDescent="0.3">
      <c r="A11702" t="s">
        <v>23360</v>
      </c>
      <c r="B11702" s="171" t="s">
        <v>23361</v>
      </c>
      <c r="C11702" s="171" t="s">
        <v>15347</v>
      </c>
      <c r="D11702" s="171" t="s">
        <v>4</v>
      </c>
      <c r="E11702" s="11">
        <v>43891</v>
      </c>
      <c r="F11702">
        <v>3</v>
      </c>
      <c r="G11702">
        <v>2</v>
      </c>
      <c r="I11702">
        <v>12</v>
      </c>
      <c r="J11702">
        <v>17</v>
      </c>
      <c r="L11702">
        <v>10</v>
      </c>
      <c r="N11702">
        <v>8</v>
      </c>
      <c r="P11702">
        <v>0</v>
      </c>
      <c r="Q11702">
        <v>0</v>
      </c>
      <c r="S11702">
        <v>4</v>
      </c>
    </row>
    <row r="11703" spans="1:19" x14ac:dyDescent="0.3">
      <c r="A11703" t="s">
        <v>23362</v>
      </c>
      <c r="B11703" s="171" t="s">
        <v>23363</v>
      </c>
      <c r="C11703" s="171" t="s">
        <v>23196</v>
      </c>
      <c r="D11703" s="171" t="s">
        <v>4</v>
      </c>
      <c r="E11703" s="11">
        <v>43891</v>
      </c>
      <c r="F11703">
        <v>1.5</v>
      </c>
      <c r="G11703">
        <v>1.5</v>
      </c>
      <c r="I11703">
        <v>5</v>
      </c>
      <c r="J11703">
        <v>8</v>
      </c>
      <c r="L11703">
        <v>8</v>
      </c>
      <c r="N11703">
        <v>0</v>
      </c>
      <c r="P11703">
        <v>0</v>
      </c>
      <c r="Q11703">
        <v>1</v>
      </c>
      <c r="S11703">
        <v>5</v>
      </c>
    </row>
    <row r="11704" spans="1:19" x14ac:dyDescent="0.3">
      <c r="A11704" t="s">
        <v>23364</v>
      </c>
      <c r="B11704" s="171" t="s">
        <v>23365</v>
      </c>
      <c r="C11704" s="171" t="s">
        <v>203</v>
      </c>
      <c r="D11704" s="171" t="s">
        <v>4</v>
      </c>
      <c r="E11704" s="11">
        <v>43891</v>
      </c>
      <c r="F11704">
        <v>3.5</v>
      </c>
      <c r="G11704">
        <v>1.5</v>
      </c>
      <c r="I11704">
        <v>14</v>
      </c>
      <c r="J11704">
        <v>20</v>
      </c>
      <c r="L11704">
        <v>8</v>
      </c>
      <c r="N11704">
        <v>14</v>
      </c>
      <c r="P11704">
        <v>0</v>
      </c>
      <c r="Q11704">
        <v>0</v>
      </c>
      <c r="S11704">
        <v>0</v>
      </c>
    </row>
    <row r="11705" spans="1:19" x14ac:dyDescent="0.3">
      <c r="A11705" t="s">
        <v>23366</v>
      </c>
      <c r="B11705" s="171" t="s">
        <v>23367</v>
      </c>
      <c r="C11705" s="171" t="s">
        <v>15340</v>
      </c>
      <c r="D11705" s="171" t="s">
        <v>4</v>
      </c>
      <c r="E11705" s="11">
        <v>43891</v>
      </c>
      <c r="F11705">
        <v>1.5</v>
      </c>
      <c r="G11705">
        <v>1.5</v>
      </c>
      <c r="I11705">
        <v>4</v>
      </c>
      <c r="J11705">
        <v>8</v>
      </c>
      <c r="L11705">
        <v>8</v>
      </c>
      <c r="N11705">
        <v>4</v>
      </c>
      <c r="P11705">
        <v>0</v>
      </c>
      <c r="Q11705">
        <v>0</v>
      </c>
      <c r="S11705">
        <v>0</v>
      </c>
    </row>
    <row r="11706" spans="1:19" x14ac:dyDescent="0.3">
      <c r="A11706" t="s">
        <v>23368</v>
      </c>
      <c r="B11706" s="171" t="s">
        <v>23369</v>
      </c>
      <c r="C11706" s="171" t="s">
        <v>16544</v>
      </c>
      <c r="D11706" s="171" t="s">
        <v>4</v>
      </c>
      <c r="E11706" s="11">
        <v>43891</v>
      </c>
      <c r="F11706">
        <v>2</v>
      </c>
      <c r="G11706">
        <v>2</v>
      </c>
      <c r="I11706">
        <v>5</v>
      </c>
      <c r="J11706">
        <v>11</v>
      </c>
      <c r="L11706">
        <v>11</v>
      </c>
      <c r="N11706">
        <v>4</v>
      </c>
      <c r="P11706">
        <v>0</v>
      </c>
      <c r="Q11706">
        <v>0</v>
      </c>
      <c r="S11706">
        <v>1</v>
      </c>
    </row>
    <row r="11707" spans="1:19" x14ac:dyDescent="0.3">
      <c r="A11707" t="s">
        <v>23370</v>
      </c>
      <c r="B11707" s="171" t="s">
        <v>23371</v>
      </c>
      <c r="C11707" s="171" t="s">
        <v>176</v>
      </c>
      <c r="D11707" s="171" t="s">
        <v>4</v>
      </c>
      <c r="E11707" s="11">
        <v>43891</v>
      </c>
      <c r="F11707">
        <v>5</v>
      </c>
      <c r="G11707">
        <v>4.5</v>
      </c>
      <c r="I11707">
        <v>13</v>
      </c>
      <c r="J11707">
        <v>28</v>
      </c>
      <c r="L11707">
        <v>26</v>
      </c>
      <c r="N11707">
        <v>13</v>
      </c>
      <c r="P11707">
        <v>2</v>
      </c>
      <c r="Q11707">
        <v>2</v>
      </c>
      <c r="S11707">
        <v>0</v>
      </c>
    </row>
    <row r="11708" spans="1:19" x14ac:dyDescent="0.3">
      <c r="A11708" t="s">
        <v>23372</v>
      </c>
      <c r="B11708" s="171" t="s">
        <v>23373</v>
      </c>
      <c r="C11708" s="171" t="s">
        <v>23229</v>
      </c>
      <c r="D11708" s="171" t="s">
        <v>4</v>
      </c>
      <c r="E11708" s="11">
        <v>43891</v>
      </c>
      <c r="F11708">
        <v>1.5</v>
      </c>
      <c r="G11708">
        <v>1.5</v>
      </c>
      <c r="I11708">
        <v>4</v>
      </c>
      <c r="J11708">
        <v>8</v>
      </c>
      <c r="L11708">
        <v>8</v>
      </c>
      <c r="N11708">
        <v>0</v>
      </c>
      <c r="P11708">
        <v>0</v>
      </c>
      <c r="Q11708">
        <v>1</v>
      </c>
      <c r="S11708">
        <v>4</v>
      </c>
    </row>
    <row r="11709" spans="1:19" x14ac:dyDescent="0.3">
      <c r="A11709" t="s">
        <v>23374</v>
      </c>
      <c r="B11709" s="171" t="s">
        <v>23375</v>
      </c>
      <c r="C11709" s="171" t="s">
        <v>206</v>
      </c>
      <c r="D11709" s="171" t="s">
        <v>4</v>
      </c>
      <c r="E11709" s="11">
        <v>43891</v>
      </c>
      <c r="F11709">
        <v>3</v>
      </c>
      <c r="G11709">
        <v>1.5</v>
      </c>
      <c r="I11709">
        <v>12</v>
      </c>
      <c r="J11709">
        <v>17</v>
      </c>
      <c r="L11709">
        <v>8</v>
      </c>
      <c r="N11709">
        <v>9</v>
      </c>
      <c r="P11709">
        <v>0</v>
      </c>
      <c r="Q11709">
        <v>0</v>
      </c>
      <c r="S11709">
        <v>3</v>
      </c>
    </row>
    <row r="11710" spans="1:19" x14ac:dyDescent="0.3">
      <c r="A11710" t="s">
        <v>23376</v>
      </c>
      <c r="B11710" s="171" t="s">
        <v>23377</v>
      </c>
      <c r="C11710" s="171" t="s">
        <v>18229</v>
      </c>
      <c r="D11710" s="171" t="s">
        <v>80</v>
      </c>
      <c r="E11710" s="11">
        <v>43891</v>
      </c>
      <c r="F11710">
        <v>0</v>
      </c>
      <c r="G11710">
        <v>0</v>
      </c>
      <c r="I11710">
        <v>0</v>
      </c>
      <c r="J11710">
        <v>0</v>
      </c>
      <c r="L11710">
        <v>0</v>
      </c>
      <c r="N11710">
        <v>0</v>
      </c>
      <c r="P11710">
        <v>0</v>
      </c>
      <c r="Q11710">
        <v>0</v>
      </c>
      <c r="S11710">
        <v>0</v>
      </c>
    </row>
    <row r="11711" spans="1:19" x14ac:dyDescent="0.3">
      <c r="A11711" t="s">
        <v>23378</v>
      </c>
      <c r="B11711" s="171" t="s">
        <v>23379</v>
      </c>
      <c r="C11711" s="171" t="s">
        <v>9887</v>
      </c>
      <c r="D11711" s="171" t="s">
        <v>80</v>
      </c>
      <c r="E11711" s="11">
        <v>43891</v>
      </c>
      <c r="F11711">
        <v>0</v>
      </c>
      <c r="G11711">
        <v>0</v>
      </c>
      <c r="I11711">
        <v>0</v>
      </c>
      <c r="J11711">
        <v>0</v>
      </c>
      <c r="L11711">
        <v>0</v>
      </c>
      <c r="N11711">
        <v>0</v>
      </c>
      <c r="P11711">
        <v>0</v>
      </c>
      <c r="Q11711">
        <v>0</v>
      </c>
      <c r="S11711">
        <v>0</v>
      </c>
    </row>
    <row r="11712" spans="1:19" x14ac:dyDescent="0.3">
      <c r="A11712" t="s">
        <v>23380</v>
      </c>
      <c r="B11712" s="171" t="s">
        <v>23381</v>
      </c>
      <c r="C11712" s="171" t="s">
        <v>11260</v>
      </c>
      <c r="D11712" s="171" t="s">
        <v>80</v>
      </c>
      <c r="E11712" s="11">
        <v>43891</v>
      </c>
      <c r="F11712">
        <v>0</v>
      </c>
      <c r="G11712">
        <v>0</v>
      </c>
      <c r="I11712">
        <v>0</v>
      </c>
      <c r="J11712">
        <v>0</v>
      </c>
      <c r="L11712">
        <v>0</v>
      </c>
      <c r="N11712">
        <v>0</v>
      </c>
      <c r="P11712">
        <v>0</v>
      </c>
      <c r="Q11712">
        <v>0</v>
      </c>
      <c r="S11712">
        <v>0</v>
      </c>
    </row>
    <row r="11713" spans="1:19" x14ac:dyDescent="0.3">
      <c r="A11713" t="s">
        <v>23382</v>
      </c>
      <c r="B11713" s="171" t="s">
        <v>23383</v>
      </c>
      <c r="C11713" s="171" t="s">
        <v>21284</v>
      </c>
      <c r="D11713" s="171" t="s">
        <v>80</v>
      </c>
      <c r="E11713" s="11">
        <v>43891</v>
      </c>
      <c r="F11713">
        <v>0</v>
      </c>
      <c r="G11713">
        <v>0</v>
      </c>
      <c r="I11713">
        <v>0</v>
      </c>
      <c r="J11713">
        <v>0</v>
      </c>
      <c r="L11713">
        <v>0</v>
      </c>
      <c r="N11713">
        <v>0</v>
      </c>
      <c r="P11713">
        <v>0</v>
      </c>
      <c r="Q11713">
        <v>0</v>
      </c>
      <c r="S11713">
        <v>0</v>
      </c>
    </row>
    <row r="11714" spans="1:19" x14ac:dyDescent="0.3">
      <c r="A11714" t="s">
        <v>23384</v>
      </c>
      <c r="B11714" s="171" t="s">
        <v>23385</v>
      </c>
      <c r="C11714" s="171" t="s">
        <v>125</v>
      </c>
      <c r="D11714" s="171" t="s">
        <v>80</v>
      </c>
      <c r="E11714" s="11">
        <v>43891</v>
      </c>
      <c r="F11714">
        <v>0</v>
      </c>
      <c r="G11714">
        <v>0</v>
      </c>
      <c r="I11714">
        <v>0</v>
      </c>
      <c r="J11714">
        <v>0</v>
      </c>
      <c r="L11714">
        <v>0</v>
      </c>
      <c r="N11714">
        <v>0</v>
      </c>
      <c r="P11714">
        <v>0</v>
      </c>
      <c r="Q11714">
        <v>0</v>
      </c>
      <c r="S11714">
        <v>0</v>
      </c>
    </row>
    <row r="11715" spans="1:19" x14ac:dyDescent="0.3">
      <c r="A11715" t="s">
        <v>23386</v>
      </c>
      <c r="B11715" s="171" t="s">
        <v>23387</v>
      </c>
      <c r="C11715" s="171" t="s">
        <v>14899</v>
      </c>
      <c r="D11715" s="171" t="s">
        <v>80</v>
      </c>
      <c r="E11715" s="11">
        <v>43891</v>
      </c>
      <c r="F11715">
        <v>0</v>
      </c>
      <c r="G11715">
        <v>0</v>
      </c>
      <c r="I11715">
        <v>0</v>
      </c>
      <c r="J11715">
        <v>0</v>
      </c>
      <c r="L11715">
        <v>0</v>
      </c>
      <c r="N11715">
        <v>0</v>
      </c>
      <c r="P11715">
        <v>0</v>
      </c>
      <c r="Q11715">
        <v>0</v>
      </c>
      <c r="S11715">
        <v>0</v>
      </c>
    </row>
    <row r="11716" spans="1:19" x14ac:dyDescent="0.3">
      <c r="A11716" t="s">
        <v>23388</v>
      </c>
      <c r="B11716" s="171" t="s">
        <v>23389</v>
      </c>
      <c r="C11716" s="171" t="s">
        <v>137</v>
      </c>
      <c r="D11716" s="171" t="s">
        <v>80</v>
      </c>
      <c r="E11716" s="11">
        <v>43891</v>
      </c>
      <c r="F11716">
        <v>0</v>
      </c>
      <c r="G11716">
        <v>0</v>
      </c>
      <c r="I11716">
        <v>0</v>
      </c>
      <c r="J11716">
        <v>0</v>
      </c>
      <c r="L11716">
        <v>0</v>
      </c>
      <c r="N11716">
        <v>0</v>
      </c>
      <c r="P11716">
        <v>0</v>
      </c>
      <c r="Q11716">
        <v>0</v>
      </c>
      <c r="S11716">
        <v>0</v>
      </c>
    </row>
    <row r="11717" spans="1:19" x14ac:dyDescent="0.3">
      <c r="A11717" t="s">
        <v>23390</v>
      </c>
      <c r="B11717" s="171" t="s">
        <v>23391</v>
      </c>
      <c r="C11717" s="171" t="s">
        <v>8615</v>
      </c>
      <c r="D11717" s="171" t="s">
        <v>80</v>
      </c>
      <c r="E11717" s="11">
        <v>43891</v>
      </c>
      <c r="F11717">
        <v>0</v>
      </c>
      <c r="G11717">
        <v>0</v>
      </c>
      <c r="I11717">
        <v>0</v>
      </c>
      <c r="J11717">
        <v>0</v>
      </c>
      <c r="L11717">
        <v>0</v>
      </c>
      <c r="N11717">
        <v>0</v>
      </c>
      <c r="P11717">
        <v>0</v>
      </c>
      <c r="Q11717">
        <v>0</v>
      </c>
      <c r="S11717">
        <v>0</v>
      </c>
    </row>
    <row r="11718" spans="1:19" x14ac:dyDescent="0.3">
      <c r="A11718" t="s">
        <v>23392</v>
      </c>
      <c r="B11718" s="171" t="s">
        <v>23393</v>
      </c>
      <c r="C11718" s="171" t="s">
        <v>146</v>
      </c>
      <c r="D11718" s="171" t="s">
        <v>80</v>
      </c>
      <c r="E11718" s="11">
        <v>43891</v>
      </c>
      <c r="F11718">
        <v>4.5</v>
      </c>
      <c r="G11718">
        <v>3</v>
      </c>
      <c r="I11718">
        <v>15</v>
      </c>
      <c r="J11718">
        <v>26</v>
      </c>
      <c r="L11718">
        <v>18</v>
      </c>
      <c r="N11718">
        <v>15</v>
      </c>
      <c r="P11718">
        <v>0</v>
      </c>
      <c r="Q11718">
        <v>0</v>
      </c>
      <c r="S11718">
        <v>0</v>
      </c>
    </row>
    <row r="11719" spans="1:19" x14ac:dyDescent="0.3">
      <c r="A11719" t="s">
        <v>23394</v>
      </c>
      <c r="B11719" s="171" t="s">
        <v>23395</v>
      </c>
      <c r="C11719" s="171" t="s">
        <v>161</v>
      </c>
      <c r="D11719" s="171" t="s">
        <v>80</v>
      </c>
      <c r="E11719" s="11">
        <v>43891</v>
      </c>
      <c r="F11719">
        <v>4</v>
      </c>
      <c r="G11719">
        <v>4</v>
      </c>
      <c r="I11719">
        <v>8</v>
      </c>
      <c r="J11719">
        <v>23</v>
      </c>
      <c r="L11719">
        <v>23</v>
      </c>
      <c r="N11719">
        <v>8</v>
      </c>
      <c r="P11719">
        <v>0</v>
      </c>
      <c r="Q11719">
        <v>0</v>
      </c>
      <c r="S11719">
        <v>0</v>
      </c>
    </row>
    <row r="11720" spans="1:19" x14ac:dyDescent="0.3">
      <c r="A11720" t="s">
        <v>23396</v>
      </c>
      <c r="B11720" s="171" t="s">
        <v>23397</v>
      </c>
      <c r="C11720" s="171" t="s">
        <v>18252</v>
      </c>
      <c r="D11720" s="171" t="s">
        <v>80</v>
      </c>
      <c r="E11720" s="11">
        <v>43891</v>
      </c>
      <c r="F11720">
        <v>3</v>
      </c>
      <c r="G11720">
        <v>3</v>
      </c>
      <c r="I11720">
        <v>8</v>
      </c>
      <c r="J11720">
        <v>12</v>
      </c>
      <c r="L11720">
        <v>15</v>
      </c>
      <c r="N11720">
        <v>6</v>
      </c>
      <c r="P11720">
        <v>1</v>
      </c>
      <c r="Q11720">
        <v>1</v>
      </c>
      <c r="S11720">
        <v>2</v>
      </c>
    </row>
    <row r="11721" spans="1:19" x14ac:dyDescent="0.3">
      <c r="A11721" t="s">
        <v>23398</v>
      </c>
      <c r="B11721" s="171" t="s">
        <v>23399</v>
      </c>
      <c r="C11721" s="171" t="s">
        <v>167</v>
      </c>
      <c r="D11721" s="171" t="s">
        <v>80</v>
      </c>
      <c r="E11721" s="11">
        <v>43891</v>
      </c>
      <c r="F11721">
        <v>3.5</v>
      </c>
      <c r="G11721">
        <v>6</v>
      </c>
      <c r="I11721">
        <v>10</v>
      </c>
      <c r="J11721">
        <v>30</v>
      </c>
      <c r="L11721">
        <v>55</v>
      </c>
      <c r="N11721">
        <v>5</v>
      </c>
      <c r="P11721">
        <v>0</v>
      </c>
      <c r="Q11721">
        <v>0</v>
      </c>
      <c r="S11721">
        <v>5</v>
      </c>
    </row>
    <row r="11722" spans="1:19" x14ac:dyDescent="0.3">
      <c r="A11722" t="s">
        <v>23400</v>
      </c>
      <c r="B11722" s="171" t="s">
        <v>23401</v>
      </c>
      <c r="C11722" s="171" t="s">
        <v>179</v>
      </c>
      <c r="D11722" s="171" t="s">
        <v>80</v>
      </c>
      <c r="E11722" s="11">
        <v>43891</v>
      </c>
      <c r="F11722">
        <v>11</v>
      </c>
      <c r="G11722">
        <v>14.5</v>
      </c>
      <c r="I11722">
        <v>171</v>
      </c>
      <c r="J11722">
        <v>118</v>
      </c>
      <c r="L11722">
        <v>143</v>
      </c>
      <c r="N11722">
        <v>162</v>
      </c>
      <c r="P11722">
        <v>0</v>
      </c>
      <c r="Q11722">
        <v>20</v>
      </c>
      <c r="S11722">
        <v>9</v>
      </c>
    </row>
    <row r="11723" spans="1:19" x14ac:dyDescent="0.3">
      <c r="A11723" t="s">
        <v>23402</v>
      </c>
      <c r="B11723" s="171" t="s">
        <v>23403</v>
      </c>
      <c r="C11723" s="171" t="s">
        <v>185</v>
      </c>
      <c r="D11723" s="171" t="s">
        <v>80</v>
      </c>
      <c r="E11723" s="11">
        <v>43891</v>
      </c>
      <c r="F11723">
        <v>8.5</v>
      </c>
      <c r="G11723">
        <v>7.5</v>
      </c>
      <c r="I11723">
        <v>18</v>
      </c>
      <c r="J11723">
        <v>50</v>
      </c>
      <c r="L11723">
        <v>43</v>
      </c>
      <c r="N11723">
        <v>18</v>
      </c>
      <c r="P11723">
        <v>0</v>
      </c>
      <c r="Q11723">
        <v>0</v>
      </c>
      <c r="S11723">
        <v>0</v>
      </c>
    </row>
    <row r="11724" spans="1:19" x14ac:dyDescent="0.3">
      <c r="A11724" t="s">
        <v>23404</v>
      </c>
      <c r="B11724" s="171" t="s">
        <v>23405</v>
      </c>
      <c r="C11724" s="171" t="s">
        <v>23406</v>
      </c>
      <c r="D11724" s="171" t="s">
        <v>15341</v>
      </c>
      <c r="E11724" s="11">
        <v>43891</v>
      </c>
      <c r="F11724">
        <v>3</v>
      </c>
      <c r="G11724">
        <v>3</v>
      </c>
      <c r="I11724">
        <v>9</v>
      </c>
      <c r="J11724">
        <v>16</v>
      </c>
      <c r="L11724">
        <v>16</v>
      </c>
      <c r="N11724">
        <v>0</v>
      </c>
      <c r="P11724">
        <v>0</v>
      </c>
      <c r="Q11724">
        <v>2</v>
      </c>
      <c r="S11724">
        <v>9</v>
      </c>
    </row>
    <row r="11725" spans="1:19" x14ac:dyDescent="0.3">
      <c r="A11725" t="s">
        <v>23407</v>
      </c>
      <c r="B11725" s="171" t="s">
        <v>23408</v>
      </c>
      <c r="C11725" s="171" t="s">
        <v>191</v>
      </c>
      <c r="D11725" s="171" t="s">
        <v>80</v>
      </c>
      <c r="E11725" s="11">
        <v>43891</v>
      </c>
      <c r="F11725">
        <v>14</v>
      </c>
      <c r="G11725">
        <v>15.5</v>
      </c>
      <c r="I11725">
        <v>103</v>
      </c>
      <c r="J11725">
        <v>120</v>
      </c>
      <c r="L11725">
        <v>131</v>
      </c>
      <c r="N11725">
        <v>91</v>
      </c>
      <c r="P11725">
        <v>8</v>
      </c>
      <c r="Q11725">
        <v>13</v>
      </c>
      <c r="S11725">
        <v>12</v>
      </c>
    </row>
    <row r="11726" spans="1:19" x14ac:dyDescent="0.3">
      <c r="A11726" t="s">
        <v>23409</v>
      </c>
      <c r="B11726" s="171" t="s">
        <v>23410</v>
      </c>
      <c r="C11726" s="171" t="s">
        <v>212</v>
      </c>
      <c r="D11726" s="171" t="s">
        <v>80</v>
      </c>
      <c r="E11726" s="11">
        <v>43891</v>
      </c>
      <c r="F11726">
        <v>0</v>
      </c>
      <c r="G11726">
        <v>0</v>
      </c>
      <c r="I11726">
        <v>0</v>
      </c>
      <c r="J11726">
        <v>0</v>
      </c>
      <c r="L11726">
        <v>0</v>
      </c>
      <c r="N11726">
        <v>0</v>
      </c>
      <c r="P11726">
        <v>0</v>
      </c>
      <c r="Q11726">
        <v>0</v>
      </c>
      <c r="S11726">
        <v>0</v>
      </c>
    </row>
    <row r="11727" spans="1:19" x14ac:dyDescent="0.3">
      <c r="A11727" t="s">
        <v>23411</v>
      </c>
      <c r="B11727" s="171" t="s">
        <v>23412</v>
      </c>
      <c r="C11727" s="171" t="s">
        <v>215</v>
      </c>
      <c r="D11727" s="171" t="s">
        <v>80</v>
      </c>
      <c r="E11727" s="11">
        <v>43891</v>
      </c>
      <c r="F11727">
        <v>0</v>
      </c>
      <c r="G11727">
        <v>0</v>
      </c>
      <c r="I11727">
        <v>0</v>
      </c>
      <c r="J11727">
        <v>0</v>
      </c>
      <c r="L11727">
        <v>0</v>
      </c>
      <c r="N11727">
        <v>0</v>
      </c>
      <c r="P11727">
        <v>0</v>
      </c>
      <c r="Q11727">
        <v>0</v>
      </c>
      <c r="S11727">
        <v>0</v>
      </c>
    </row>
    <row r="11728" spans="1:19" x14ac:dyDescent="0.3">
      <c r="A11728" t="s">
        <v>23413</v>
      </c>
      <c r="B11728" s="171" t="s">
        <v>23414</v>
      </c>
      <c r="C11728" s="171" t="s">
        <v>221</v>
      </c>
      <c r="D11728" s="171" t="s">
        <v>80</v>
      </c>
      <c r="E11728" s="11">
        <v>43891</v>
      </c>
      <c r="F11728">
        <v>0</v>
      </c>
      <c r="G11728">
        <v>0</v>
      </c>
      <c r="I11728">
        <v>0</v>
      </c>
      <c r="J11728">
        <v>0</v>
      </c>
      <c r="L11728">
        <v>0</v>
      </c>
      <c r="N11728">
        <v>0</v>
      </c>
      <c r="P11728">
        <v>0</v>
      </c>
      <c r="Q11728">
        <v>0</v>
      </c>
      <c r="S11728">
        <v>0</v>
      </c>
    </row>
    <row r="11729" spans="1:19" x14ac:dyDescent="0.3">
      <c r="A11729" t="s">
        <v>23415</v>
      </c>
      <c r="B11729" s="171" t="s">
        <v>23416</v>
      </c>
      <c r="C11729" s="171" t="s">
        <v>8233</v>
      </c>
      <c r="D11729" s="171" t="s">
        <v>80</v>
      </c>
      <c r="E11729" s="11">
        <v>43891</v>
      </c>
      <c r="F11729">
        <v>2.5</v>
      </c>
      <c r="G11729">
        <v>3</v>
      </c>
      <c r="I11729">
        <v>31</v>
      </c>
      <c r="J11729">
        <v>29</v>
      </c>
      <c r="L11729">
        <v>36</v>
      </c>
      <c r="N11729">
        <v>27</v>
      </c>
      <c r="P11729">
        <v>0</v>
      </c>
      <c r="Q11729">
        <v>1</v>
      </c>
      <c r="S11729">
        <v>4</v>
      </c>
    </row>
    <row r="11730" spans="1:19" x14ac:dyDescent="0.3">
      <c r="A11730" t="s">
        <v>23417</v>
      </c>
      <c r="B11730" s="171" t="s">
        <v>23418</v>
      </c>
      <c r="C11730" s="171" t="s">
        <v>233</v>
      </c>
      <c r="D11730" s="171" t="s">
        <v>80</v>
      </c>
      <c r="E11730" s="11">
        <v>43891</v>
      </c>
      <c r="F11730">
        <v>0</v>
      </c>
      <c r="G11730">
        <v>0</v>
      </c>
      <c r="I11730">
        <v>0</v>
      </c>
      <c r="J11730">
        <v>0</v>
      </c>
      <c r="L11730">
        <v>0</v>
      </c>
      <c r="N11730">
        <v>0</v>
      </c>
      <c r="P11730">
        <v>0</v>
      </c>
      <c r="Q11730">
        <v>0</v>
      </c>
      <c r="S11730">
        <v>0</v>
      </c>
    </row>
    <row r="11731" spans="1:19" x14ac:dyDescent="0.3">
      <c r="A11731" t="s">
        <v>23419</v>
      </c>
      <c r="B11731" s="171" t="s">
        <v>23420</v>
      </c>
      <c r="C11731" s="171" t="s">
        <v>107</v>
      </c>
      <c r="D11731" s="171" t="s">
        <v>80</v>
      </c>
      <c r="E11731" s="11">
        <v>43891</v>
      </c>
      <c r="F11731">
        <v>14.5</v>
      </c>
      <c r="G11731">
        <v>19</v>
      </c>
      <c r="I11731">
        <v>104</v>
      </c>
      <c r="J11731">
        <v>149</v>
      </c>
      <c r="L11731">
        <v>192</v>
      </c>
      <c r="N11731">
        <v>98</v>
      </c>
      <c r="P11731">
        <v>1</v>
      </c>
      <c r="Q11731">
        <v>1</v>
      </c>
      <c r="S11731">
        <v>6</v>
      </c>
    </row>
    <row r="11732" spans="1:19" x14ac:dyDescent="0.3">
      <c r="A11732" t="s">
        <v>23421</v>
      </c>
      <c r="B11732" s="171" t="s">
        <v>23422</v>
      </c>
      <c r="C11732" s="171" t="s">
        <v>107</v>
      </c>
      <c r="D11732" s="171" t="s">
        <v>15341</v>
      </c>
      <c r="E11732" s="11">
        <v>43891</v>
      </c>
      <c r="F11732">
        <v>3.5</v>
      </c>
      <c r="G11732">
        <v>3.5</v>
      </c>
      <c r="I11732">
        <v>9</v>
      </c>
      <c r="J11732">
        <v>19</v>
      </c>
      <c r="L11732">
        <v>19</v>
      </c>
      <c r="N11732">
        <v>8</v>
      </c>
      <c r="P11732">
        <v>0</v>
      </c>
      <c r="Q11732">
        <v>0</v>
      </c>
      <c r="S11732">
        <v>1</v>
      </c>
    </row>
    <row r="11733" spans="1:19" x14ac:dyDescent="0.3">
      <c r="A11733" t="s">
        <v>23423</v>
      </c>
      <c r="B11733" s="171" t="s">
        <v>23424</v>
      </c>
      <c r="C11733" s="171" t="s">
        <v>173</v>
      </c>
      <c r="D11733" s="171" t="s">
        <v>80</v>
      </c>
      <c r="E11733" s="11">
        <v>43891</v>
      </c>
      <c r="F11733">
        <v>3.5</v>
      </c>
      <c r="G11733">
        <v>3</v>
      </c>
      <c r="I11733">
        <v>6</v>
      </c>
      <c r="J11733">
        <v>21</v>
      </c>
      <c r="L11733">
        <v>18</v>
      </c>
      <c r="N11733">
        <v>6</v>
      </c>
      <c r="P11733">
        <v>1</v>
      </c>
      <c r="Q11733">
        <v>1</v>
      </c>
      <c r="S11733">
        <v>0</v>
      </c>
    </row>
    <row r="11734" spans="1:19" x14ac:dyDescent="0.3">
      <c r="A11734" t="s">
        <v>23425</v>
      </c>
      <c r="B11734" s="171" t="s">
        <v>23426</v>
      </c>
      <c r="C11734" s="171" t="s">
        <v>173</v>
      </c>
      <c r="D11734" s="171" t="s">
        <v>15341</v>
      </c>
      <c r="E11734" s="11">
        <v>43891</v>
      </c>
      <c r="F11734">
        <v>4.5</v>
      </c>
      <c r="G11734">
        <v>3.5</v>
      </c>
      <c r="I11734">
        <v>19</v>
      </c>
      <c r="J11734">
        <v>24</v>
      </c>
      <c r="L11734">
        <v>18</v>
      </c>
      <c r="N11734">
        <v>15</v>
      </c>
      <c r="P11734">
        <v>1</v>
      </c>
      <c r="Q11734">
        <v>1</v>
      </c>
      <c r="S11734">
        <v>4</v>
      </c>
    </row>
    <row r="11735" spans="1:19" x14ac:dyDescent="0.3">
      <c r="A11735" t="s">
        <v>23427</v>
      </c>
      <c r="B11735" s="171" t="s">
        <v>23428</v>
      </c>
      <c r="C11735" s="171" t="s">
        <v>200</v>
      </c>
      <c r="D11735" s="171" t="s">
        <v>80</v>
      </c>
      <c r="E11735" s="11">
        <v>43891</v>
      </c>
      <c r="F11735">
        <v>6.5</v>
      </c>
      <c r="G11735">
        <v>3</v>
      </c>
      <c r="I11735">
        <v>26</v>
      </c>
      <c r="J11735">
        <v>37</v>
      </c>
      <c r="L11735">
        <v>16</v>
      </c>
      <c r="N11735">
        <v>23</v>
      </c>
      <c r="P11735">
        <v>0</v>
      </c>
      <c r="Q11735">
        <v>0</v>
      </c>
      <c r="S11735">
        <v>3</v>
      </c>
    </row>
    <row r="11736" spans="1:19" x14ac:dyDescent="0.3">
      <c r="A11736" t="s">
        <v>23429</v>
      </c>
      <c r="B11736" s="171" t="s">
        <v>23430</v>
      </c>
      <c r="C11736" s="171" t="s">
        <v>200</v>
      </c>
      <c r="D11736" s="171" t="s">
        <v>15341</v>
      </c>
      <c r="E11736" s="11">
        <v>43891</v>
      </c>
      <c r="F11736">
        <v>0</v>
      </c>
      <c r="G11736">
        <v>0</v>
      </c>
      <c r="I11736">
        <v>0</v>
      </c>
      <c r="J11736">
        <v>0</v>
      </c>
      <c r="L11736">
        <v>0</v>
      </c>
      <c r="N11736">
        <v>0</v>
      </c>
      <c r="P11736">
        <v>0</v>
      </c>
      <c r="Q11736">
        <v>0</v>
      </c>
      <c r="S11736">
        <v>0</v>
      </c>
    </row>
    <row r="11737" spans="1:19" x14ac:dyDescent="0.3">
      <c r="A11737" t="s">
        <v>23431</v>
      </c>
      <c r="B11737" s="171" t="s">
        <v>23432</v>
      </c>
      <c r="C11737" s="171" t="s">
        <v>73</v>
      </c>
      <c r="D11737" s="171" t="s">
        <v>4</v>
      </c>
      <c r="E11737" s="11">
        <v>43891</v>
      </c>
      <c r="F11737">
        <v>0</v>
      </c>
      <c r="G11737">
        <v>0</v>
      </c>
      <c r="I11737">
        <v>0</v>
      </c>
      <c r="J11737">
        <v>0</v>
      </c>
      <c r="L11737">
        <v>0</v>
      </c>
      <c r="N11737">
        <v>0</v>
      </c>
      <c r="P11737">
        <v>0</v>
      </c>
      <c r="Q11737">
        <v>0</v>
      </c>
      <c r="S11737">
        <v>0</v>
      </c>
    </row>
    <row r="11738" spans="1:19" x14ac:dyDescent="0.3">
      <c r="A11738" t="s">
        <v>23433</v>
      </c>
      <c r="B11738" s="171" t="s">
        <v>23434</v>
      </c>
      <c r="C11738" s="171" t="s">
        <v>18229</v>
      </c>
      <c r="D11738" s="171" t="s">
        <v>4</v>
      </c>
      <c r="E11738" s="11">
        <v>43891</v>
      </c>
      <c r="F11738">
        <v>0</v>
      </c>
      <c r="G11738">
        <v>0</v>
      </c>
      <c r="I11738">
        <v>0</v>
      </c>
      <c r="J11738">
        <v>0</v>
      </c>
      <c r="L11738">
        <v>0</v>
      </c>
      <c r="N11738">
        <v>0</v>
      </c>
      <c r="P11738">
        <v>0</v>
      </c>
      <c r="Q11738">
        <v>0</v>
      </c>
      <c r="S11738">
        <v>0</v>
      </c>
    </row>
    <row r="11739" spans="1:19" x14ac:dyDescent="0.3">
      <c r="A11739" t="s">
        <v>23435</v>
      </c>
      <c r="B11739" s="171" t="s">
        <v>23436</v>
      </c>
      <c r="C11739" s="171" t="s">
        <v>107</v>
      </c>
      <c r="D11739" s="171" t="s">
        <v>4</v>
      </c>
      <c r="E11739" s="11">
        <v>43891</v>
      </c>
      <c r="F11739">
        <v>18</v>
      </c>
      <c r="G11739">
        <v>22.5</v>
      </c>
      <c r="I11739">
        <v>113</v>
      </c>
      <c r="J11739">
        <v>168</v>
      </c>
      <c r="L11739">
        <v>211</v>
      </c>
      <c r="N11739">
        <v>106</v>
      </c>
      <c r="P11739">
        <v>1</v>
      </c>
      <c r="Q11739">
        <v>1</v>
      </c>
      <c r="S11739">
        <v>7</v>
      </c>
    </row>
    <row r="11740" spans="1:19" x14ac:dyDescent="0.3">
      <c r="A11740" t="s">
        <v>23437</v>
      </c>
      <c r="B11740" s="171" t="s">
        <v>23438</v>
      </c>
      <c r="C11740" s="171" t="s">
        <v>9887</v>
      </c>
      <c r="D11740" s="171" t="s">
        <v>4</v>
      </c>
      <c r="E11740" s="11">
        <v>43891</v>
      </c>
      <c r="F11740">
        <v>0</v>
      </c>
      <c r="G11740">
        <v>0</v>
      </c>
      <c r="I11740">
        <v>0</v>
      </c>
      <c r="J11740">
        <v>0</v>
      </c>
      <c r="L11740">
        <v>0</v>
      </c>
      <c r="N11740">
        <v>0</v>
      </c>
      <c r="P11740">
        <v>0</v>
      </c>
      <c r="Q11740">
        <v>0</v>
      </c>
      <c r="S11740">
        <v>0</v>
      </c>
    </row>
    <row r="11741" spans="1:19" x14ac:dyDescent="0.3">
      <c r="A11741" t="s">
        <v>23439</v>
      </c>
      <c r="B11741" s="171" t="s">
        <v>23440</v>
      </c>
      <c r="C11741" s="171" t="s">
        <v>11260</v>
      </c>
      <c r="D11741" s="171" t="s">
        <v>4</v>
      </c>
      <c r="E11741" s="11">
        <v>43891</v>
      </c>
      <c r="F11741">
        <v>0</v>
      </c>
      <c r="G11741">
        <v>0</v>
      </c>
      <c r="I11741">
        <v>0</v>
      </c>
      <c r="J11741">
        <v>0</v>
      </c>
      <c r="L11741">
        <v>0</v>
      </c>
      <c r="N11741">
        <v>0</v>
      </c>
      <c r="P11741">
        <v>0</v>
      </c>
      <c r="Q11741">
        <v>0</v>
      </c>
      <c r="S11741">
        <v>0</v>
      </c>
    </row>
    <row r="11742" spans="1:19" x14ac:dyDescent="0.3">
      <c r="A11742" t="s">
        <v>23441</v>
      </c>
      <c r="B11742" s="171" t="s">
        <v>23442</v>
      </c>
      <c r="C11742" s="171" t="s">
        <v>122</v>
      </c>
      <c r="D11742" s="171" t="s">
        <v>4</v>
      </c>
      <c r="E11742" s="11">
        <v>43891</v>
      </c>
      <c r="F11742">
        <v>0</v>
      </c>
      <c r="G11742">
        <v>0</v>
      </c>
      <c r="I11742">
        <v>0</v>
      </c>
      <c r="J11742">
        <v>0</v>
      </c>
      <c r="L11742">
        <v>0</v>
      </c>
      <c r="N11742">
        <v>0</v>
      </c>
      <c r="P11742">
        <v>0</v>
      </c>
      <c r="Q11742">
        <v>0</v>
      </c>
      <c r="S11742">
        <v>0</v>
      </c>
    </row>
    <row r="11743" spans="1:19" x14ac:dyDescent="0.3">
      <c r="A11743" t="s">
        <v>23443</v>
      </c>
      <c r="B11743" s="171" t="s">
        <v>23444</v>
      </c>
      <c r="C11743" s="171" t="s">
        <v>125</v>
      </c>
      <c r="D11743" s="171" t="s">
        <v>4</v>
      </c>
      <c r="E11743" s="11">
        <v>43891</v>
      </c>
      <c r="F11743">
        <v>0</v>
      </c>
      <c r="G11743">
        <v>0</v>
      </c>
      <c r="I11743">
        <v>0</v>
      </c>
      <c r="J11743">
        <v>0</v>
      </c>
      <c r="L11743">
        <v>0</v>
      </c>
      <c r="N11743">
        <v>0</v>
      </c>
      <c r="P11743">
        <v>0</v>
      </c>
      <c r="Q11743">
        <v>0</v>
      </c>
      <c r="S11743">
        <v>0</v>
      </c>
    </row>
    <row r="11744" spans="1:19" x14ac:dyDescent="0.3">
      <c r="A11744" t="s">
        <v>23445</v>
      </c>
      <c r="B11744" s="171" t="s">
        <v>23446</v>
      </c>
      <c r="C11744" s="171" t="s">
        <v>14899</v>
      </c>
      <c r="D11744" s="171" t="s">
        <v>4</v>
      </c>
      <c r="E11744" s="11">
        <v>43891</v>
      </c>
      <c r="F11744">
        <v>0</v>
      </c>
      <c r="G11744">
        <v>0</v>
      </c>
      <c r="I11744">
        <v>0</v>
      </c>
      <c r="J11744">
        <v>0</v>
      </c>
      <c r="L11744">
        <v>0</v>
      </c>
      <c r="N11744">
        <v>0</v>
      </c>
      <c r="P11744">
        <v>0</v>
      </c>
      <c r="Q11744">
        <v>0</v>
      </c>
      <c r="S11744">
        <v>0</v>
      </c>
    </row>
    <row r="11745" spans="1:19" x14ac:dyDescent="0.3">
      <c r="A11745" t="s">
        <v>23447</v>
      </c>
      <c r="B11745" s="171" t="s">
        <v>23448</v>
      </c>
      <c r="C11745" s="171" t="s">
        <v>137</v>
      </c>
      <c r="D11745" s="171" t="s">
        <v>4</v>
      </c>
      <c r="E11745" s="11">
        <v>43891</v>
      </c>
      <c r="F11745">
        <v>0</v>
      </c>
      <c r="G11745">
        <v>0</v>
      </c>
      <c r="I11745">
        <v>0</v>
      </c>
      <c r="J11745">
        <v>0</v>
      </c>
      <c r="L11745">
        <v>0</v>
      </c>
      <c r="N11745">
        <v>0</v>
      </c>
      <c r="P11745">
        <v>0</v>
      </c>
      <c r="Q11745">
        <v>0</v>
      </c>
      <c r="S11745">
        <v>0</v>
      </c>
    </row>
    <row r="11746" spans="1:19" x14ac:dyDescent="0.3">
      <c r="A11746" t="s">
        <v>23449</v>
      </c>
      <c r="B11746" s="171" t="s">
        <v>23450</v>
      </c>
      <c r="C11746" s="171" t="s">
        <v>8615</v>
      </c>
      <c r="D11746" s="171" t="s">
        <v>4</v>
      </c>
      <c r="E11746" s="11">
        <v>43891</v>
      </c>
      <c r="F11746">
        <v>0</v>
      </c>
      <c r="G11746">
        <v>0</v>
      </c>
      <c r="I11746">
        <v>0</v>
      </c>
      <c r="J11746">
        <v>0</v>
      </c>
      <c r="L11746">
        <v>0</v>
      </c>
      <c r="N11746">
        <v>0</v>
      </c>
      <c r="P11746">
        <v>0</v>
      </c>
      <c r="Q11746">
        <v>0</v>
      </c>
      <c r="S11746">
        <v>0</v>
      </c>
    </row>
    <row r="11747" spans="1:19" x14ac:dyDescent="0.3">
      <c r="A11747" t="s">
        <v>23451</v>
      </c>
      <c r="B11747" s="171" t="s">
        <v>23452</v>
      </c>
      <c r="C11747" s="171" t="s">
        <v>146</v>
      </c>
      <c r="D11747" s="171" t="s">
        <v>4</v>
      </c>
      <c r="E11747" s="11">
        <v>43891</v>
      </c>
      <c r="F11747">
        <v>4.5</v>
      </c>
      <c r="G11747">
        <v>3</v>
      </c>
      <c r="I11747">
        <v>15</v>
      </c>
      <c r="J11747">
        <v>26</v>
      </c>
      <c r="L11747">
        <v>18</v>
      </c>
      <c r="N11747">
        <v>15</v>
      </c>
      <c r="P11747">
        <v>0</v>
      </c>
      <c r="Q11747">
        <v>0</v>
      </c>
      <c r="S11747">
        <v>0</v>
      </c>
    </row>
    <row r="11748" spans="1:19" x14ac:dyDescent="0.3">
      <c r="A11748" t="s">
        <v>23453</v>
      </c>
      <c r="B11748" s="171" t="s">
        <v>23454</v>
      </c>
      <c r="C11748" s="171" t="s">
        <v>161</v>
      </c>
      <c r="D11748" s="171" t="s">
        <v>4</v>
      </c>
      <c r="E11748" s="11">
        <v>43891</v>
      </c>
      <c r="F11748">
        <v>4</v>
      </c>
      <c r="G11748">
        <v>4</v>
      </c>
      <c r="I11748">
        <v>8</v>
      </c>
      <c r="J11748">
        <v>23</v>
      </c>
      <c r="L11748">
        <v>23</v>
      </c>
      <c r="N11748">
        <v>8</v>
      </c>
      <c r="P11748">
        <v>0</v>
      </c>
      <c r="Q11748">
        <v>0</v>
      </c>
      <c r="S11748">
        <v>0</v>
      </c>
    </row>
    <row r="11749" spans="1:19" x14ac:dyDescent="0.3">
      <c r="A11749" t="s">
        <v>23455</v>
      </c>
      <c r="B11749" s="171" t="s">
        <v>23456</v>
      </c>
      <c r="C11749" s="171" t="s">
        <v>18252</v>
      </c>
      <c r="D11749" s="171" t="s">
        <v>4</v>
      </c>
      <c r="E11749" s="11">
        <v>43891</v>
      </c>
      <c r="F11749">
        <v>3</v>
      </c>
      <c r="G11749">
        <v>3</v>
      </c>
      <c r="I11749">
        <v>8</v>
      </c>
      <c r="J11749">
        <v>12</v>
      </c>
      <c r="L11749">
        <v>15</v>
      </c>
      <c r="N11749">
        <v>6</v>
      </c>
      <c r="P11749">
        <v>1</v>
      </c>
      <c r="Q11749">
        <v>1</v>
      </c>
      <c r="S11749">
        <v>2</v>
      </c>
    </row>
    <row r="11750" spans="1:19" x14ac:dyDescent="0.3">
      <c r="A11750" t="s">
        <v>23457</v>
      </c>
      <c r="B11750" s="171" t="s">
        <v>23458</v>
      </c>
      <c r="C11750" s="171" t="s">
        <v>167</v>
      </c>
      <c r="D11750" s="171" t="s">
        <v>4</v>
      </c>
      <c r="E11750" s="11">
        <v>43891</v>
      </c>
      <c r="F11750">
        <v>3.5</v>
      </c>
      <c r="G11750">
        <v>6</v>
      </c>
      <c r="I11750">
        <v>10</v>
      </c>
      <c r="J11750">
        <v>30</v>
      </c>
      <c r="L11750">
        <v>55</v>
      </c>
      <c r="N11750">
        <v>5</v>
      </c>
      <c r="P11750">
        <v>0</v>
      </c>
      <c r="Q11750">
        <v>0</v>
      </c>
      <c r="S11750">
        <v>5</v>
      </c>
    </row>
    <row r="11751" spans="1:19" x14ac:dyDescent="0.3">
      <c r="A11751" t="s">
        <v>23459</v>
      </c>
      <c r="B11751" s="171" t="s">
        <v>23460</v>
      </c>
      <c r="C11751" s="171" t="s">
        <v>173</v>
      </c>
      <c r="D11751" s="171" t="s">
        <v>4</v>
      </c>
      <c r="E11751" s="11">
        <v>43891</v>
      </c>
      <c r="F11751">
        <v>8</v>
      </c>
      <c r="G11751">
        <v>6.5</v>
      </c>
      <c r="I11751">
        <v>25</v>
      </c>
      <c r="J11751">
        <v>45</v>
      </c>
      <c r="L11751">
        <v>36</v>
      </c>
      <c r="N11751">
        <v>21</v>
      </c>
      <c r="P11751">
        <v>2</v>
      </c>
      <c r="Q11751">
        <v>2</v>
      </c>
      <c r="S11751">
        <v>4</v>
      </c>
    </row>
    <row r="11752" spans="1:19" x14ac:dyDescent="0.3">
      <c r="A11752" t="s">
        <v>23461</v>
      </c>
      <c r="B11752" s="171" t="s">
        <v>23462</v>
      </c>
      <c r="C11752" s="171" t="s">
        <v>179</v>
      </c>
      <c r="D11752" s="171" t="s">
        <v>4</v>
      </c>
      <c r="E11752" s="11">
        <v>43891</v>
      </c>
      <c r="F11752">
        <v>11</v>
      </c>
      <c r="G11752">
        <v>14.5</v>
      </c>
      <c r="I11752">
        <v>171</v>
      </c>
      <c r="J11752">
        <v>118</v>
      </c>
      <c r="L11752">
        <v>143</v>
      </c>
      <c r="N11752">
        <v>162</v>
      </c>
      <c r="P11752">
        <v>0</v>
      </c>
      <c r="Q11752">
        <v>20</v>
      </c>
      <c r="S11752">
        <v>9</v>
      </c>
    </row>
    <row r="11753" spans="1:19" x14ac:dyDescent="0.3">
      <c r="A11753" t="s">
        <v>23463</v>
      </c>
      <c r="B11753" s="171" t="s">
        <v>23464</v>
      </c>
      <c r="C11753" s="171" t="s">
        <v>185</v>
      </c>
      <c r="D11753" s="171" t="s">
        <v>4</v>
      </c>
      <c r="E11753" s="11">
        <v>43891</v>
      </c>
      <c r="F11753">
        <v>8.5</v>
      </c>
      <c r="G11753">
        <v>7.5</v>
      </c>
      <c r="I11753">
        <v>18</v>
      </c>
      <c r="J11753">
        <v>50</v>
      </c>
      <c r="L11753">
        <v>43</v>
      </c>
      <c r="N11753">
        <v>18</v>
      </c>
      <c r="P11753">
        <v>0</v>
      </c>
      <c r="Q11753">
        <v>0</v>
      </c>
      <c r="S11753">
        <v>0</v>
      </c>
    </row>
    <row r="11754" spans="1:19" x14ac:dyDescent="0.3">
      <c r="A11754" t="s">
        <v>23465</v>
      </c>
      <c r="B11754" s="171" t="s">
        <v>23466</v>
      </c>
      <c r="C11754" s="171" t="s">
        <v>23406</v>
      </c>
      <c r="D11754" s="171" t="s">
        <v>4</v>
      </c>
      <c r="E11754" s="11">
        <v>43891</v>
      </c>
      <c r="F11754">
        <v>3</v>
      </c>
      <c r="G11754">
        <v>3</v>
      </c>
      <c r="I11754">
        <v>9</v>
      </c>
      <c r="J11754">
        <v>16</v>
      </c>
      <c r="L11754">
        <v>16</v>
      </c>
      <c r="N11754">
        <v>0</v>
      </c>
      <c r="P11754">
        <v>0</v>
      </c>
      <c r="Q11754">
        <v>2</v>
      </c>
      <c r="S11754">
        <v>9</v>
      </c>
    </row>
    <row r="11755" spans="1:19" x14ac:dyDescent="0.3">
      <c r="A11755" t="s">
        <v>23467</v>
      </c>
      <c r="B11755" s="171" t="s">
        <v>23468</v>
      </c>
      <c r="C11755" s="171" t="s">
        <v>191</v>
      </c>
      <c r="D11755" s="171" t="s">
        <v>4</v>
      </c>
      <c r="E11755" s="11">
        <v>43891</v>
      </c>
      <c r="F11755">
        <v>14</v>
      </c>
      <c r="G11755">
        <v>15.5</v>
      </c>
      <c r="I11755">
        <v>103</v>
      </c>
      <c r="J11755">
        <v>120</v>
      </c>
      <c r="L11755">
        <v>131</v>
      </c>
      <c r="N11755">
        <v>91</v>
      </c>
      <c r="P11755">
        <v>8</v>
      </c>
      <c r="Q11755">
        <v>13</v>
      </c>
      <c r="S11755">
        <v>12</v>
      </c>
    </row>
    <row r="11756" spans="1:19" x14ac:dyDescent="0.3">
      <c r="A11756" t="s">
        <v>23469</v>
      </c>
      <c r="B11756" s="171" t="s">
        <v>23470</v>
      </c>
      <c r="C11756" s="171" t="s">
        <v>200</v>
      </c>
      <c r="D11756" s="171" t="s">
        <v>4</v>
      </c>
      <c r="E11756" s="11">
        <v>43891</v>
      </c>
      <c r="F11756">
        <v>6.5</v>
      </c>
      <c r="G11756">
        <v>3</v>
      </c>
      <c r="I11756">
        <v>26</v>
      </c>
      <c r="J11756">
        <v>37</v>
      </c>
      <c r="L11756">
        <v>16</v>
      </c>
      <c r="N11756">
        <v>23</v>
      </c>
      <c r="P11756">
        <v>0</v>
      </c>
      <c r="Q11756">
        <v>0</v>
      </c>
      <c r="S11756">
        <v>3</v>
      </c>
    </row>
    <row r="11757" spans="1:19" x14ac:dyDescent="0.3">
      <c r="A11757" t="s">
        <v>23471</v>
      </c>
      <c r="B11757" s="171" t="s">
        <v>23472</v>
      </c>
      <c r="C11757" s="171" t="s">
        <v>212</v>
      </c>
      <c r="D11757" s="171" t="s">
        <v>4</v>
      </c>
      <c r="E11757" s="11">
        <v>43891</v>
      </c>
      <c r="F11757">
        <v>0</v>
      </c>
      <c r="G11757">
        <v>0</v>
      </c>
      <c r="I11757">
        <v>0</v>
      </c>
      <c r="J11757">
        <v>0</v>
      </c>
      <c r="L11757">
        <v>0</v>
      </c>
      <c r="N11757">
        <v>0</v>
      </c>
      <c r="P11757">
        <v>0</v>
      </c>
      <c r="Q11757">
        <v>0</v>
      </c>
      <c r="S11757">
        <v>0</v>
      </c>
    </row>
    <row r="11758" spans="1:19" x14ac:dyDescent="0.3">
      <c r="A11758" t="s">
        <v>23473</v>
      </c>
      <c r="B11758" s="171" t="s">
        <v>23474</v>
      </c>
      <c r="C11758" s="171" t="s">
        <v>215</v>
      </c>
      <c r="D11758" s="171" t="s">
        <v>4</v>
      </c>
      <c r="E11758" s="11">
        <v>43891</v>
      </c>
      <c r="F11758">
        <v>0</v>
      </c>
      <c r="G11758">
        <v>0</v>
      </c>
      <c r="I11758">
        <v>0</v>
      </c>
      <c r="J11758">
        <v>0</v>
      </c>
      <c r="L11758">
        <v>0</v>
      </c>
      <c r="N11758">
        <v>0</v>
      </c>
      <c r="P11758">
        <v>0</v>
      </c>
      <c r="Q11758">
        <v>0</v>
      </c>
      <c r="S11758">
        <v>0</v>
      </c>
    </row>
    <row r="11759" spans="1:19" x14ac:dyDescent="0.3">
      <c r="A11759" t="s">
        <v>23475</v>
      </c>
      <c r="B11759" s="171" t="s">
        <v>23476</v>
      </c>
      <c r="C11759" s="171" t="s">
        <v>221</v>
      </c>
      <c r="D11759" s="171" t="s">
        <v>4</v>
      </c>
      <c r="E11759" s="11">
        <v>43891</v>
      </c>
      <c r="F11759">
        <v>0</v>
      </c>
      <c r="G11759">
        <v>0</v>
      </c>
      <c r="I11759">
        <v>0</v>
      </c>
      <c r="J11759">
        <v>0</v>
      </c>
      <c r="L11759">
        <v>0</v>
      </c>
      <c r="N11759">
        <v>0</v>
      </c>
      <c r="P11759">
        <v>0</v>
      </c>
      <c r="Q11759">
        <v>0</v>
      </c>
      <c r="S11759">
        <v>0</v>
      </c>
    </row>
    <row r="11760" spans="1:19" x14ac:dyDescent="0.3">
      <c r="A11760" t="s">
        <v>23477</v>
      </c>
      <c r="B11760" s="171" t="s">
        <v>23478</v>
      </c>
      <c r="C11760" s="171" t="s">
        <v>8233</v>
      </c>
      <c r="D11760" s="171" t="s">
        <v>4</v>
      </c>
      <c r="E11760" s="11">
        <v>43891</v>
      </c>
      <c r="F11760">
        <v>2.5</v>
      </c>
      <c r="G11760">
        <v>3</v>
      </c>
      <c r="I11760">
        <v>31</v>
      </c>
      <c r="J11760">
        <v>29</v>
      </c>
      <c r="L11760">
        <v>36</v>
      </c>
      <c r="N11760">
        <v>27</v>
      </c>
      <c r="P11760">
        <v>0</v>
      </c>
      <c r="Q11760">
        <v>1</v>
      </c>
      <c r="S11760">
        <v>4</v>
      </c>
    </row>
    <row r="11761" spans="1:19" x14ac:dyDescent="0.3">
      <c r="A11761" t="s">
        <v>23479</v>
      </c>
      <c r="B11761" s="171" t="s">
        <v>23480</v>
      </c>
      <c r="C11761" s="171" t="s">
        <v>233</v>
      </c>
      <c r="D11761" s="171" t="s">
        <v>4</v>
      </c>
      <c r="E11761" s="11">
        <v>43891</v>
      </c>
      <c r="F11761">
        <v>0</v>
      </c>
      <c r="G11761">
        <v>0</v>
      </c>
      <c r="I11761">
        <v>0</v>
      </c>
      <c r="J11761">
        <v>0</v>
      </c>
      <c r="L11761">
        <v>0</v>
      </c>
      <c r="N11761">
        <v>0</v>
      </c>
      <c r="P11761">
        <v>0</v>
      </c>
      <c r="Q11761">
        <v>0</v>
      </c>
      <c r="S11761">
        <v>0</v>
      </c>
    </row>
    <row r="11762" spans="1:19" x14ac:dyDescent="0.3">
      <c r="A11762" t="s">
        <v>23481</v>
      </c>
      <c r="B11762" s="171" t="s">
        <v>23482</v>
      </c>
      <c r="C11762" s="171" t="s">
        <v>79</v>
      </c>
      <c r="D11762" s="171" t="s">
        <v>80</v>
      </c>
      <c r="E11762" s="11">
        <v>43891</v>
      </c>
      <c r="F11762">
        <v>0</v>
      </c>
      <c r="G11762">
        <v>0</v>
      </c>
      <c r="I11762">
        <v>0</v>
      </c>
      <c r="J11762">
        <v>0</v>
      </c>
      <c r="L11762">
        <v>0</v>
      </c>
      <c r="N11762">
        <v>0</v>
      </c>
      <c r="P11762">
        <v>0</v>
      </c>
      <c r="Q11762">
        <v>0</v>
      </c>
      <c r="S11762">
        <v>0</v>
      </c>
    </row>
    <row r="11763" spans="1:19" x14ac:dyDescent="0.3">
      <c r="A11763" t="s">
        <v>23483</v>
      </c>
      <c r="B11763" s="171" t="s">
        <v>23484</v>
      </c>
      <c r="C11763" s="171" t="s">
        <v>79</v>
      </c>
      <c r="D11763" s="171" t="s">
        <v>4</v>
      </c>
      <c r="E11763" s="11">
        <v>43891</v>
      </c>
      <c r="F11763">
        <v>0</v>
      </c>
      <c r="G11763">
        <v>0</v>
      </c>
      <c r="I11763">
        <v>0</v>
      </c>
      <c r="J11763">
        <v>0</v>
      </c>
      <c r="L11763">
        <v>0</v>
      </c>
      <c r="N11763">
        <v>0</v>
      </c>
      <c r="P11763">
        <v>0</v>
      </c>
      <c r="Q11763">
        <v>0</v>
      </c>
      <c r="S11763">
        <v>0</v>
      </c>
    </row>
    <row r="11764" spans="1:19" x14ac:dyDescent="0.3">
      <c r="A11764" t="s">
        <v>23485</v>
      </c>
      <c r="B11764" s="171" t="s">
        <v>23486</v>
      </c>
      <c r="C11764" s="171" t="s">
        <v>83</v>
      </c>
      <c r="D11764" s="171" t="s">
        <v>80</v>
      </c>
      <c r="E11764" s="11">
        <v>43891</v>
      </c>
      <c r="F11764">
        <v>3.5</v>
      </c>
      <c r="G11764">
        <v>1.5</v>
      </c>
      <c r="I11764">
        <v>14</v>
      </c>
      <c r="J11764">
        <v>20</v>
      </c>
      <c r="L11764">
        <v>8</v>
      </c>
      <c r="N11764">
        <v>14</v>
      </c>
      <c r="P11764">
        <v>0</v>
      </c>
      <c r="Q11764">
        <v>0</v>
      </c>
      <c r="S11764">
        <v>0</v>
      </c>
    </row>
    <row r="11765" spans="1:19" x14ac:dyDescent="0.3">
      <c r="A11765" t="s">
        <v>23487</v>
      </c>
      <c r="B11765" s="171" t="s">
        <v>23488</v>
      </c>
      <c r="C11765" s="171" t="s">
        <v>83</v>
      </c>
      <c r="D11765" s="171" t="s">
        <v>15341</v>
      </c>
      <c r="E11765" s="11">
        <v>43891</v>
      </c>
      <c r="F11765">
        <v>6</v>
      </c>
      <c r="G11765">
        <v>5</v>
      </c>
      <c r="I11765">
        <v>21</v>
      </c>
      <c r="J11765">
        <v>33</v>
      </c>
      <c r="L11765">
        <v>26</v>
      </c>
      <c r="N11765">
        <v>12</v>
      </c>
      <c r="P11765">
        <v>0</v>
      </c>
      <c r="Q11765">
        <v>1</v>
      </c>
      <c r="S11765">
        <v>9</v>
      </c>
    </row>
    <row r="11766" spans="1:19" x14ac:dyDescent="0.3">
      <c r="A11766" t="s">
        <v>23489</v>
      </c>
      <c r="B11766" s="171" t="s">
        <v>23490</v>
      </c>
      <c r="C11766" s="171" t="s">
        <v>83</v>
      </c>
      <c r="D11766" s="171" t="s">
        <v>4</v>
      </c>
      <c r="E11766" s="11">
        <v>43891</v>
      </c>
      <c r="F11766">
        <v>9.5</v>
      </c>
      <c r="G11766">
        <v>6.5</v>
      </c>
      <c r="I11766">
        <v>35</v>
      </c>
      <c r="J11766">
        <v>53</v>
      </c>
      <c r="L11766">
        <v>34</v>
      </c>
      <c r="N11766">
        <v>26</v>
      </c>
      <c r="P11766">
        <v>0</v>
      </c>
      <c r="Q11766">
        <v>1</v>
      </c>
      <c r="S11766">
        <v>9</v>
      </c>
    </row>
    <row r="11767" spans="1:19" x14ac:dyDescent="0.3">
      <c r="A11767" t="s">
        <v>23491</v>
      </c>
      <c r="B11767" s="171" t="s">
        <v>23492</v>
      </c>
      <c r="C11767" s="171" t="s">
        <v>86</v>
      </c>
      <c r="D11767" s="171" t="s">
        <v>80</v>
      </c>
      <c r="E11767" s="11">
        <v>43891</v>
      </c>
      <c r="F11767">
        <v>5</v>
      </c>
      <c r="G11767">
        <v>6</v>
      </c>
      <c r="I11767">
        <v>32</v>
      </c>
      <c r="J11767">
        <v>30</v>
      </c>
      <c r="L11767">
        <v>36</v>
      </c>
      <c r="N11767">
        <v>25</v>
      </c>
      <c r="P11767">
        <v>6</v>
      </c>
      <c r="Q11767">
        <v>8</v>
      </c>
      <c r="S11767">
        <v>7</v>
      </c>
    </row>
    <row r="11768" spans="1:19" x14ac:dyDescent="0.3">
      <c r="A11768" t="s">
        <v>23493</v>
      </c>
      <c r="B11768" s="171" t="s">
        <v>23494</v>
      </c>
      <c r="C11768" s="171" t="s">
        <v>86</v>
      </c>
      <c r="D11768" s="171" t="s">
        <v>4</v>
      </c>
      <c r="E11768" s="11">
        <v>43891</v>
      </c>
      <c r="F11768">
        <v>5</v>
      </c>
      <c r="G11768">
        <v>6</v>
      </c>
      <c r="I11768">
        <v>32</v>
      </c>
      <c r="J11768">
        <v>30</v>
      </c>
      <c r="L11768">
        <v>36</v>
      </c>
      <c r="N11768">
        <v>25</v>
      </c>
      <c r="P11768">
        <v>6</v>
      </c>
      <c r="Q11768">
        <v>8</v>
      </c>
      <c r="S11768">
        <v>7</v>
      </c>
    </row>
    <row r="11769" spans="1:19" x14ac:dyDescent="0.3">
      <c r="A11769" t="s">
        <v>23495</v>
      </c>
      <c r="B11769" s="171" t="s">
        <v>23496</v>
      </c>
      <c r="C11769" s="171" t="s">
        <v>89</v>
      </c>
      <c r="D11769" s="171" t="s">
        <v>80</v>
      </c>
      <c r="E11769" s="11">
        <v>43891</v>
      </c>
      <c r="F11769">
        <v>4</v>
      </c>
      <c r="G11769">
        <v>6</v>
      </c>
      <c r="I11769">
        <v>12</v>
      </c>
      <c r="J11769">
        <v>17</v>
      </c>
      <c r="L11769">
        <v>30</v>
      </c>
      <c r="N11769">
        <v>7</v>
      </c>
      <c r="P11769">
        <v>1</v>
      </c>
      <c r="Q11769">
        <v>1</v>
      </c>
      <c r="S11769">
        <v>5</v>
      </c>
    </row>
    <row r="11770" spans="1:19" x14ac:dyDescent="0.3">
      <c r="A11770" t="s">
        <v>23497</v>
      </c>
      <c r="B11770" s="171" t="s">
        <v>23498</v>
      </c>
      <c r="C11770" s="171" t="s">
        <v>89</v>
      </c>
      <c r="D11770" s="171" t="s">
        <v>4</v>
      </c>
      <c r="E11770" s="11">
        <v>43891</v>
      </c>
      <c r="F11770">
        <v>4</v>
      </c>
      <c r="G11770">
        <v>6</v>
      </c>
      <c r="I11770">
        <v>12</v>
      </c>
      <c r="J11770">
        <v>17</v>
      </c>
      <c r="L11770">
        <v>30</v>
      </c>
      <c r="N11770">
        <v>7</v>
      </c>
      <c r="P11770">
        <v>1</v>
      </c>
      <c r="Q11770">
        <v>1</v>
      </c>
      <c r="S11770">
        <v>5</v>
      </c>
    </row>
    <row r="11771" spans="1:19" x14ac:dyDescent="0.3">
      <c r="A11771" t="s">
        <v>23499</v>
      </c>
      <c r="B11771" s="171" t="s">
        <v>23500</v>
      </c>
      <c r="C11771" s="171" t="s">
        <v>92</v>
      </c>
      <c r="D11771" s="171" t="s">
        <v>80</v>
      </c>
      <c r="E11771" s="11">
        <v>43891</v>
      </c>
      <c r="F11771">
        <v>0</v>
      </c>
      <c r="G11771">
        <v>0</v>
      </c>
      <c r="I11771">
        <v>0</v>
      </c>
      <c r="J11771">
        <v>0</v>
      </c>
      <c r="L11771">
        <v>0</v>
      </c>
      <c r="N11771">
        <v>0</v>
      </c>
      <c r="P11771">
        <v>0</v>
      </c>
      <c r="Q11771">
        <v>0</v>
      </c>
      <c r="S11771">
        <v>0</v>
      </c>
    </row>
    <row r="11772" spans="1:19" x14ac:dyDescent="0.3">
      <c r="A11772" t="s">
        <v>23501</v>
      </c>
      <c r="B11772" s="171" t="s">
        <v>23502</v>
      </c>
      <c r="C11772" s="171" t="s">
        <v>92</v>
      </c>
      <c r="D11772" s="171" t="s">
        <v>4</v>
      </c>
      <c r="E11772" s="11">
        <v>43891</v>
      </c>
      <c r="F11772">
        <v>0</v>
      </c>
      <c r="G11772">
        <v>0</v>
      </c>
      <c r="I11772">
        <v>0</v>
      </c>
      <c r="J11772">
        <v>0</v>
      </c>
      <c r="L11772">
        <v>0</v>
      </c>
      <c r="N11772">
        <v>0</v>
      </c>
      <c r="P11772">
        <v>0</v>
      </c>
      <c r="Q11772">
        <v>0</v>
      </c>
      <c r="S11772">
        <v>0</v>
      </c>
    </row>
    <row r="11773" spans="1:19" x14ac:dyDescent="0.3">
      <c r="A11773" t="s">
        <v>23503</v>
      </c>
      <c r="B11773" s="171" t="s">
        <v>23504</v>
      </c>
      <c r="C11773" s="171" t="s">
        <v>95</v>
      </c>
      <c r="D11773" s="171" t="s">
        <v>80</v>
      </c>
      <c r="E11773" s="11">
        <v>43891</v>
      </c>
      <c r="F11773">
        <v>6.5</v>
      </c>
      <c r="G11773">
        <v>4.5</v>
      </c>
      <c r="I11773">
        <v>18</v>
      </c>
      <c r="J11773">
        <v>38</v>
      </c>
      <c r="L11773">
        <v>26</v>
      </c>
      <c r="N11773">
        <v>15</v>
      </c>
      <c r="P11773">
        <v>1</v>
      </c>
      <c r="Q11773">
        <v>1</v>
      </c>
      <c r="S11773">
        <v>3</v>
      </c>
    </row>
    <row r="11774" spans="1:19" x14ac:dyDescent="0.3">
      <c r="A11774" t="s">
        <v>23505</v>
      </c>
      <c r="B11774" s="171" t="s">
        <v>23506</v>
      </c>
      <c r="C11774" s="171" t="s">
        <v>95</v>
      </c>
      <c r="D11774" s="171" t="s">
        <v>15341</v>
      </c>
      <c r="E11774" s="11">
        <v>43891</v>
      </c>
      <c r="F11774">
        <v>5</v>
      </c>
      <c r="G11774">
        <v>5</v>
      </c>
      <c r="I11774">
        <v>16</v>
      </c>
      <c r="J11774">
        <v>26</v>
      </c>
      <c r="L11774">
        <v>27</v>
      </c>
      <c r="N11774">
        <v>11</v>
      </c>
      <c r="P11774">
        <v>1</v>
      </c>
      <c r="Q11774">
        <v>2</v>
      </c>
      <c r="S11774">
        <v>5</v>
      </c>
    </row>
    <row r="11775" spans="1:19" x14ac:dyDescent="0.3">
      <c r="A11775" t="s">
        <v>23507</v>
      </c>
      <c r="B11775" s="171" t="s">
        <v>23508</v>
      </c>
      <c r="C11775" s="171" t="s">
        <v>95</v>
      </c>
      <c r="D11775" s="171" t="s">
        <v>4</v>
      </c>
      <c r="E11775" s="11">
        <v>43891</v>
      </c>
      <c r="F11775">
        <v>11.5</v>
      </c>
      <c r="G11775">
        <v>9.5</v>
      </c>
      <c r="I11775">
        <v>34</v>
      </c>
      <c r="J11775">
        <v>64</v>
      </c>
      <c r="L11775">
        <v>53</v>
      </c>
      <c r="N11775">
        <v>26</v>
      </c>
      <c r="P11775">
        <v>2</v>
      </c>
      <c r="Q11775">
        <v>3</v>
      </c>
      <c r="S11775">
        <v>8</v>
      </c>
    </row>
    <row r="11776" spans="1:19" x14ac:dyDescent="0.3">
      <c r="A11776" t="s">
        <v>23509</v>
      </c>
      <c r="B11776" s="171" t="s">
        <v>23510</v>
      </c>
      <c r="C11776" s="171" t="s">
        <v>19659</v>
      </c>
      <c r="D11776" s="171" t="s">
        <v>80</v>
      </c>
      <c r="E11776" s="11">
        <v>43891</v>
      </c>
      <c r="F11776">
        <v>0</v>
      </c>
      <c r="G11776">
        <v>0</v>
      </c>
      <c r="I11776">
        <v>0</v>
      </c>
      <c r="J11776">
        <v>0</v>
      </c>
      <c r="L11776">
        <v>0</v>
      </c>
      <c r="N11776">
        <v>0</v>
      </c>
      <c r="P11776">
        <v>0</v>
      </c>
      <c r="Q11776">
        <v>0</v>
      </c>
      <c r="S11776">
        <v>0</v>
      </c>
    </row>
    <row r="11777" spans="1:19" x14ac:dyDescent="0.3">
      <c r="A11777" t="s">
        <v>23511</v>
      </c>
      <c r="B11777" s="171" t="s">
        <v>23512</v>
      </c>
      <c r="C11777" s="171" t="s">
        <v>19659</v>
      </c>
      <c r="D11777" s="171" t="s">
        <v>4</v>
      </c>
      <c r="E11777" s="11">
        <v>43891</v>
      </c>
      <c r="F11777">
        <v>0</v>
      </c>
      <c r="G11777">
        <v>0</v>
      </c>
      <c r="I11777">
        <v>0</v>
      </c>
      <c r="J11777">
        <v>0</v>
      </c>
      <c r="L11777">
        <v>0</v>
      </c>
      <c r="N11777">
        <v>0</v>
      </c>
      <c r="P11777">
        <v>0</v>
      </c>
      <c r="Q11777">
        <v>0</v>
      </c>
      <c r="S11777">
        <v>0</v>
      </c>
    </row>
    <row r="11778" spans="1:19" x14ac:dyDescent="0.3">
      <c r="A11778" t="s">
        <v>23513</v>
      </c>
      <c r="B11778" s="171" t="s">
        <v>23514</v>
      </c>
      <c r="C11778" s="171" t="s">
        <v>98</v>
      </c>
      <c r="D11778" s="171" t="s">
        <v>80</v>
      </c>
      <c r="E11778" s="11">
        <v>43891</v>
      </c>
      <c r="F11778">
        <v>18</v>
      </c>
      <c r="G11778">
        <v>17.5</v>
      </c>
      <c r="I11778">
        <v>33</v>
      </c>
      <c r="J11778">
        <v>102</v>
      </c>
      <c r="L11778">
        <v>100</v>
      </c>
      <c r="N11778">
        <v>33</v>
      </c>
      <c r="P11778">
        <v>0</v>
      </c>
      <c r="Q11778">
        <v>0</v>
      </c>
      <c r="S11778">
        <v>0</v>
      </c>
    </row>
    <row r="11779" spans="1:19" x14ac:dyDescent="0.3">
      <c r="A11779" t="s">
        <v>23515</v>
      </c>
      <c r="B11779" s="171" t="s">
        <v>23516</v>
      </c>
      <c r="C11779" s="171" t="s">
        <v>98</v>
      </c>
      <c r="D11779" s="171" t="s">
        <v>4</v>
      </c>
      <c r="E11779" s="11">
        <v>43891</v>
      </c>
      <c r="F11779">
        <v>18</v>
      </c>
      <c r="G11779">
        <v>17.5</v>
      </c>
      <c r="I11779">
        <v>33</v>
      </c>
      <c r="J11779">
        <v>102</v>
      </c>
      <c r="L11779">
        <v>100</v>
      </c>
      <c r="N11779">
        <v>33</v>
      </c>
      <c r="P11779">
        <v>0</v>
      </c>
      <c r="Q11779">
        <v>0</v>
      </c>
      <c r="S11779">
        <v>0</v>
      </c>
    </row>
    <row r="11780" spans="1:19" x14ac:dyDescent="0.3">
      <c r="A11780" t="s">
        <v>23517</v>
      </c>
      <c r="B11780" s="171" t="s">
        <v>23518</v>
      </c>
      <c r="C11780" s="171" t="s">
        <v>101</v>
      </c>
      <c r="D11780" s="171" t="s">
        <v>80</v>
      </c>
      <c r="E11780" s="11">
        <v>43891</v>
      </c>
      <c r="F11780">
        <v>36</v>
      </c>
      <c r="G11780">
        <v>43.5</v>
      </c>
      <c r="I11780">
        <v>377</v>
      </c>
      <c r="J11780">
        <v>393</v>
      </c>
      <c r="L11780">
        <v>475</v>
      </c>
      <c r="N11780">
        <v>351</v>
      </c>
      <c r="P11780">
        <v>3</v>
      </c>
      <c r="Q11780">
        <v>27</v>
      </c>
      <c r="S11780">
        <v>26</v>
      </c>
    </row>
    <row r="11781" spans="1:19" x14ac:dyDescent="0.3">
      <c r="A11781" t="s">
        <v>23519</v>
      </c>
      <c r="B11781" s="171" t="s">
        <v>23520</v>
      </c>
      <c r="C11781" s="171" t="s">
        <v>101</v>
      </c>
      <c r="D11781" s="171" t="s">
        <v>4</v>
      </c>
      <c r="E11781" s="11">
        <v>43891</v>
      </c>
      <c r="F11781">
        <v>36</v>
      </c>
      <c r="G11781">
        <v>43.5</v>
      </c>
      <c r="I11781">
        <v>377</v>
      </c>
      <c r="J11781">
        <v>393</v>
      </c>
      <c r="L11781">
        <v>475</v>
      </c>
      <c r="N11781">
        <v>351</v>
      </c>
      <c r="P11781">
        <v>3</v>
      </c>
      <c r="Q11781">
        <v>27</v>
      </c>
      <c r="S11781">
        <v>26</v>
      </c>
    </row>
    <row r="11782" spans="1:19" x14ac:dyDescent="0.3">
      <c r="A11782" t="s">
        <v>23521</v>
      </c>
      <c r="B11782" s="171" t="s">
        <v>23522</v>
      </c>
      <c r="C11782" s="171" t="s">
        <v>6843</v>
      </c>
      <c r="D11782" s="171" t="s">
        <v>80</v>
      </c>
      <c r="E11782" s="11">
        <v>43891</v>
      </c>
      <c r="F11782">
        <v>2.5</v>
      </c>
      <c r="G11782">
        <v>2.5</v>
      </c>
      <c r="I11782">
        <v>14</v>
      </c>
      <c r="J11782">
        <v>15</v>
      </c>
      <c r="L11782">
        <v>15</v>
      </c>
      <c r="N11782">
        <v>14</v>
      </c>
      <c r="P11782">
        <v>0</v>
      </c>
      <c r="Q11782">
        <v>0</v>
      </c>
      <c r="S11782">
        <v>0</v>
      </c>
    </row>
    <row r="11783" spans="1:19" x14ac:dyDescent="0.3">
      <c r="A11783" t="s">
        <v>23523</v>
      </c>
      <c r="B11783" s="171" t="s">
        <v>23524</v>
      </c>
      <c r="C11783" s="171" t="s">
        <v>6843</v>
      </c>
      <c r="D11783" s="171" t="s">
        <v>4</v>
      </c>
      <c r="E11783" s="11">
        <v>43891</v>
      </c>
      <c r="F11783">
        <v>2.5</v>
      </c>
      <c r="G11783">
        <v>2.5</v>
      </c>
      <c r="I11783">
        <v>14</v>
      </c>
      <c r="J11783">
        <v>15</v>
      </c>
      <c r="L11783">
        <v>15</v>
      </c>
      <c r="N11783">
        <v>14</v>
      </c>
      <c r="P11783">
        <v>0</v>
      </c>
      <c r="Q11783">
        <v>0</v>
      </c>
      <c r="S11783">
        <v>0</v>
      </c>
    </row>
    <row r="11784" spans="1:19" x14ac:dyDescent="0.3">
      <c r="A11784" t="s">
        <v>23525</v>
      </c>
      <c r="B11784" s="171" t="s">
        <v>23526</v>
      </c>
      <c r="C11784" s="171" t="s">
        <v>12995</v>
      </c>
      <c r="D11784" s="171" t="s">
        <v>80</v>
      </c>
      <c r="E11784" s="11">
        <v>43891</v>
      </c>
      <c r="F11784">
        <v>75.5</v>
      </c>
      <c r="G11784">
        <v>81.5</v>
      </c>
      <c r="I11784">
        <v>500</v>
      </c>
      <c r="J11784">
        <v>615</v>
      </c>
      <c r="L11784">
        <v>690</v>
      </c>
      <c r="N11784">
        <v>459</v>
      </c>
      <c r="O11784" t="s">
        <v>16361</v>
      </c>
      <c r="P11784">
        <v>11</v>
      </c>
      <c r="Q11784">
        <v>37</v>
      </c>
      <c r="S11784">
        <v>41</v>
      </c>
    </row>
    <row r="11785" spans="1:19" x14ac:dyDescent="0.3">
      <c r="A11785" t="s">
        <v>23527</v>
      </c>
      <c r="B11785" s="171" t="s">
        <v>23528</v>
      </c>
      <c r="C11785" s="171" t="s">
        <v>15504</v>
      </c>
      <c r="D11785" s="171" t="s">
        <v>15341</v>
      </c>
      <c r="E11785" s="11">
        <v>43891</v>
      </c>
      <c r="F11785">
        <v>11</v>
      </c>
      <c r="G11785">
        <v>10</v>
      </c>
      <c r="I11785">
        <v>37</v>
      </c>
      <c r="J11785">
        <v>59</v>
      </c>
      <c r="L11785">
        <v>53</v>
      </c>
      <c r="N11785">
        <v>23</v>
      </c>
      <c r="O11785" t="s">
        <v>16361</v>
      </c>
      <c r="P11785">
        <v>1</v>
      </c>
      <c r="Q11785">
        <v>3</v>
      </c>
      <c r="S11785">
        <v>14</v>
      </c>
    </row>
    <row r="11786" spans="1:19" x14ac:dyDescent="0.3">
      <c r="A11786" t="s">
        <v>23529</v>
      </c>
      <c r="B11786" s="171" t="s">
        <v>23530</v>
      </c>
      <c r="C11786" s="171" t="s">
        <v>15511</v>
      </c>
      <c r="D11786" s="171" t="s">
        <v>80</v>
      </c>
      <c r="E11786" s="11">
        <v>43891</v>
      </c>
      <c r="F11786">
        <v>28</v>
      </c>
      <c r="G11786">
        <v>23.5</v>
      </c>
      <c r="I11786">
        <v>65</v>
      </c>
      <c r="J11786">
        <v>160</v>
      </c>
      <c r="L11786">
        <v>134</v>
      </c>
      <c r="N11786">
        <v>62</v>
      </c>
      <c r="P11786">
        <v>1</v>
      </c>
      <c r="Q11786">
        <v>1</v>
      </c>
      <c r="S11786">
        <v>3</v>
      </c>
    </row>
    <row r="11787" spans="1:19" x14ac:dyDescent="0.3">
      <c r="A11787" t="s">
        <v>23531</v>
      </c>
      <c r="B11787" s="171" t="s">
        <v>23532</v>
      </c>
      <c r="C11787" s="171" t="s">
        <v>15511</v>
      </c>
      <c r="D11787" s="171" t="s">
        <v>15341</v>
      </c>
      <c r="E11787" s="11">
        <v>43891</v>
      </c>
      <c r="F11787">
        <v>11</v>
      </c>
      <c r="G11787">
        <v>10</v>
      </c>
      <c r="I11787">
        <v>37</v>
      </c>
      <c r="J11787">
        <v>59</v>
      </c>
      <c r="L11787">
        <v>53</v>
      </c>
      <c r="N11787">
        <v>23</v>
      </c>
      <c r="P11787">
        <v>1</v>
      </c>
      <c r="Q11787">
        <v>3</v>
      </c>
      <c r="S11787">
        <v>14</v>
      </c>
    </row>
    <row r="11788" spans="1:19" x14ac:dyDescent="0.3">
      <c r="A11788" t="s">
        <v>23533</v>
      </c>
      <c r="B11788" s="171" t="s">
        <v>23534</v>
      </c>
      <c r="C11788" s="171" t="s">
        <v>15511</v>
      </c>
      <c r="D11788" s="171" t="s">
        <v>4</v>
      </c>
      <c r="E11788" s="11">
        <v>43891</v>
      </c>
      <c r="F11788">
        <v>39</v>
      </c>
      <c r="G11788">
        <v>33.5</v>
      </c>
      <c r="I11788">
        <v>102</v>
      </c>
      <c r="J11788">
        <v>219</v>
      </c>
      <c r="L11788">
        <v>187</v>
      </c>
      <c r="N11788">
        <v>85</v>
      </c>
      <c r="P11788">
        <v>2</v>
      </c>
      <c r="Q11788">
        <v>4</v>
      </c>
      <c r="S11788">
        <v>17</v>
      </c>
    </row>
    <row r="11789" spans="1:19" x14ac:dyDescent="0.3">
      <c r="A11789" t="s">
        <v>23535</v>
      </c>
      <c r="B11789" s="171" t="s">
        <v>23536</v>
      </c>
      <c r="C11789" s="171" t="s">
        <v>104</v>
      </c>
      <c r="D11789" s="171" t="s">
        <v>4</v>
      </c>
      <c r="E11789" s="11">
        <v>43891</v>
      </c>
      <c r="F11789">
        <v>86.5</v>
      </c>
      <c r="G11789">
        <v>91.5</v>
      </c>
      <c r="I11789">
        <v>537</v>
      </c>
      <c r="J11789">
        <v>674</v>
      </c>
      <c r="L11789">
        <v>743</v>
      </c>
      <c r="N11789">
        <v>482</v>
      </c>
      <c r="P11789">
        <v>12</v>
      </c>
      <c r="Q11789">
        <v>40</v>
      </c>
      <c r="S11789">
        <v>55</v>
      </c>
    </row>
    <row r="11790" spans="1:19" x14ac:dyDescent="0.3">
      <c r="A11790" t="s">
        <v>23537</v>
      </c>
      <c r="B11790" s="171" t="s">
        <v>23538</v>
      </c>
      <c r="C11790" s="171" t="s">
        <v>119</v>
      </c>
      <c r="D11790" s="171" t="s">
        <v>80</v>
      </c>
      <c r="E11790" s="11">
        <v>43922</v>
      </c>
      <c r="F11790">
        <v>0</v>
      </c>
      <c r="G11790">
        <v>0</v>
      </c>
      <c r="I11790">
        <v>0</v>
      </c>
      <c r="J11790">
        <v>0</v>
      </c>
      <c r="L11790">
        <v>0</v>
      </c>
      <c r="N11790">
        <v>0</v>
      </c>
      <c r="P11790">
        <v>0</v>
      </c>
      <c r="Q11790">
        <v>0</v>
      </c>
      <c r="S11790">
        <v>0</v>
      </c>
    </row>
    <row r="11791" spans="1:19" x14ac:dyDescent="0.3">
      <c r="A11791" t="s">
        <v>23539</v>
      </c>
      <c r="B11791" s="171" t="s">
        <v>23540</v>
      </c>
      <c r="C11791" s="171" t="s">
        <v>143</v>
      </c>
      <c r="D11791" s="171" t="s">
        <v>80</v>
      </c>
      <c r="E11791" s="11">
        <v>43922</v>
      </c>
      <c r="F11791">
        <v>0</v>
      </c>
      <c r="G11791">
        <v>0</v>
      </c>
      <c r="I11791">
        <v>0</v>
      </c>
      <c r="J11791">
        <v>0</v>
      </c>
      <c r="L11791">
        <v>0</v>
      </c>
      <c r="N11791">
        <v>0</v>
      </c>
      <c r="P11791">
        <v>0</v>
      </c>
      <c r="Q11791">
        <v>0</v>
      </c>
      <c r="S11791">
        <v>0</v>
      </c>
    </row>
    <row r="11792" spans="1:19" x14ac:dyDescent="0.3">
      <c r="A11792" t="s">
        <v>23541</v>
      </c>
      <c r="B11792" s="171" t="s">
        <v>23542</v>
      </c>
      <c r="C11792" s="171" t="s">
        <v>158</v>
      </c>
      <c r="D11792" s="171" t="s">
        <v>80</v>
      </c>
      <c r="E11792" s="11">
        <v>43922</v>
      </c>
      <c r="F11792">
        <v>0</v>
      </c>
      <c r="G11792">
        <v>0</v>
      </c>
      <c r="I11792">
        <v>0</v>
      </c>
      <c r="J11792">
        <v>0</v>
      </c>
      <c r="L11792">
        <v>0</v>
      </c>
      <c r="N11792">
        <v>0</v>
      </c>
      <c r="P11792">
        <v>0</v>
      </c>
      <c r="Q11792">
        <v>0</v>
      </c>
      <c r="S11792">
        <v>0</v>
      </c>
    </row>
    <row r="11793" spans="1:19" x14ac:dyDescent="0.3">
      <c r="A11793" t="s">
        <v>23543</v>
      </c>
      <c r="B11793" s="171" t="s">
        <v>23544</v>
      </c>
      <c r="C11793" s="171" t="s">
        <v>209</v>
      </c>
      <c r="D11793" s="171" t="s">
        <v>80</v>
      </c>
      <c r="E11793" s="11">
        <v>43922</v>
      </c>
      <c r="F11793">
        <v>0</v>
      </c>
      <c r="G11793">
        <v>0</v>
      </c>
      <c r="I11793">
        <v>0</v>
      </c>
      <c r="J11793">
        <v>0</v>
      </c>
      <c r="L11793">
        <v>0</v>
      </c>
      <c r="N11793">
        <v>0</v>
      </c>
      <c r="P11793">
        <v>0</v>
      </c>
      <c r="Q11793">
        <v>0</v>
      </c>
      <c r="S11793">
        <v>0</v>
      </c>
    </row>
    <row r="11794" spans="1:19" x14ac:dyDescent="0.3">
      <c r="A11794" t="s">
        <v>23545</v>
      </c>
      <c r="B11794" s="171" t="s">
        <v>23546</v>
      </c>
      <c r="C11794" s="171" t="s">
        <v>76</v>
      </c>
      <c r="D11794" s="171" t="s">
        <v>80</v>
      </c>
      <c r="E11794" s="11">
        <v>43922</v>
      </c>
      <c r="F11794">
        <v>0</v>
      </c>
      <c r="G11794">
        <v>0</v>
      </c>
      <c r="I11794">
        <v>0</v>
      </c>
      <c r="J11794">
        <v>0</v>
      </c>
      <c r="L11794">
        <v>0</v>
      </c>
      <c r="N11794">
        <v>0</v>
      </c>
      <c r="P11794">
        <v>0</v>
      </c>
      <c r="Q11794">
        <v>0</v>
      </c>
      <c r="S11794">
        <v>0</v>
      </c>
    </row>
    <row r="11795" spans="1:19" x14ac:dyDescent="0.3">
      <c r="A11795" t="s">
        <v>23547</v>
      </c>
      <c r="B11795" s="171" t="s">
        <v>23548</v>
      </c>
      <c r="C11795" s="171" t="s">
        <v>15347</v>
      </c>
      <c r="D11795" s="171" t="s">
        <v>80</v>
      </c>
      <c r="E11795" s="11">
        <v>43922</v>
      </c>
      <c r="F11795">
        <v>0</v>
      </c>
      <c r="G11795">
        <v>0</v>
      </c>
      <c r="I11795">
        <v>0</v>
      </c>
      <c r="J11795">
        <v>0</v>
      </c>
      <c r="L11795">
        <v>0</v>
      </c>
      <c r="N11795">
        <v>0</v>
      </c>
      <c r="P11795">
        <v>0</v>
      </c>
      <c r="Q11795">
        <v>0</v>
      </c>
      <c r="S11795">
        <v>0</v>
      </c>
    </row>
    <row r="11796" spans="1:19" x14ac:dyDescent="0.3">
      <c r="A11796" t="s">
        <v>23549</v>
      </c>
      <c r="B11796" s="171" t="s">
        <v>23550</v>
      </c>
      <c r="C11796" s="171" t="s">
        <v>203</v>
      </c>
      <c r="D11796" s="171" t="s">
        <v>80</v>
      </c>
      <c r="E11796" s="11">
        <v>43922</v>
      </c>
      <c r="F11796">
        <v>3.5</v>
      </c>
      <c r="G11796">
        <v>1.5</v>
      </c>
      <c r="I11796">
        <v>14</v>
      </c>
      <c r="J11796">
        <v>20</v>
      </c>
      <c r="L11796">
        <v>8</v>
      </c>
      <c r="N11796">
        <v>14</v>
      </c>
      <c r="P11796">
        <v>0</v>
      </c>
      <c r="Q11796">
        <v>0</v>
      </c>
      <c r="S11796">
        <v>0</v>
      </c>
    </row>
    <row r="11797" spans="1:19" x14ac:dyDescent="0.3">
      <c r="A11797" t="s">
        <v>23551</v>
      </c>
      <c r="B11797" s="171" t="s">
        <v>23552</v>
      </c>
      <c r="C11797" s="171" t="s">
        <v>15340</v>
      </c>
      <c r="D11797" s="171" t="s">
        <v>15341</v>
      </c>
      <c r="E11797" s="11">
        <v>43922</v>
      </c>
      <c r="F11797">
        <v>0.5</v>
      </c>
      <c r="G11797">
        <v>1.5</v>
      </c>
      <c r="I11797">
        <v>3</v>
      </c>
      <c r="J11797">
        <v>3</v>
      </c>
      <c r="L11797">
        <v>8</v>
      </c>
      <c r="N11797">
        <v>3</v>
      </c>
      <c r="P11797">
        <v>0</v>
      </c>
      <c r="Q11797">
        <v>0</v>
      </c>
      <c r="S11797">
        <v>0</v>
      </c>
    </row>
    <row r="11798" spans="1:19" x14ac:dyDescent="0.3">
      <c r="A11798" t="s">
        <v>23553</v>
      </c>
      <c r="B11798" s="171" t="s">
        <v>23554</v>
      </c>
      <c r="C11798" s="171" t="s">
        <v>15344</v>
      </c>
      <c r="D11798" s="171" t="s">
        <v>15341</v>
      </c>
      <c r="E11798" s="11">
        <v>43922</v>
      </c>
      <c r="F11798">
        <v>0</v>
      </c>
      <c r="G11798">
        <v>0</v>
      </c>
      <c r="I11798">
        <v>0</v>
      </c>
      <c r="J11798">
        <v>0</v>
      </c>
      <c r="L11798">
        <v>0</v>
      </c>
      <c r="N11798">
        <v>0</v>
      </c>
      <c r="P11798">
        <v>0</v>
      </c>
      <c r="Q11798">
        <v>0</v>
      </c>
      <c r="S11798">
        <v>0</v>
      </c>
    </row>
    <row r="11799" spans="1:19" x14ac:dyDescent="0.3">
      <c r="A11799" t="s">
        <v>23555</v>
      </c>
      <c r="B11799" s="171" t="s">
        <v>23556</v>
      </c>
      <c r="C11799" s="171" t="s">
        <v>15347</v>
      </c>
      <c r="D11799" s="171" t="s">
        <v>15341</v>
      </c>
      <c r="E11799" s="11">
        <v>43922</v>
      </c>
      <c r="F11799">
        <v>3</v>
      </c>
      <c r="G11799">
        <v>2</v>
      </c>
      <c r="I11799">
        <v>13</v>
      </c>
      <c r="J11799">
        <v>17</v>
      </c>
      <c r="L11799">
        <v>10</v>
      </c>
      <c r="N11799">
        <v>12</v>
      </c>
      <c r="P11799">
        <v>0</v>
      </c>
      <c r="Q11799">
        <v>0</v>
      </c>
      <c r="S11799">
        <v>1</v>
      </c>
    </row>
    <row r="11800" spans="1:19" x14ac:dyDescent="0.3">
      <c r="A11800" t="s">
        <v>23557</v>
      </c>
      <c r="B11800" s="171" t="s">
        <v>23558</v>
      </c>
      <c r="C11800" s="171" t="s">
        <v>23196</v>
      </c>
      <c r="D11800" s="171" t="s">
        <v>15341</v>
      </c>
      <c r="E11800" s="11">
        <v>43922</v>
      </c>
      <c r="F11800">
        <v>1.5</v>
      </c>
      <c r="G11800">
        <v>1.5</v>
      </c>
      <c r="I11800">
        <v>5</v>
      </c>
      <c r="J11800">
        <v>8</v>
      </c>
      <c r="L11800">
        <v>8</v>
      </c>
      <c r="N11800">
        <v>5</v>
      </c>
      <c r="P11800">
        <v>0</v>
      </c>
      <c r="Q11800">
        <v>0</v>
      </c>
      <c r="S11800">
        <v>0</v>
      </c>
    </row>
    <row r="11801" spans="1:19" x14ac:dyDescent="0.3">
      <c r="A11801" t="s">
        <v>23559</v>
      </c>
      <c r="B11801" s="171" t="s">
        <v>23560</v>
      </c>
      <c r="C11801" s="171" t="s">
        <v>203</v>
      </c>
      <c r="D11801" s="171" t="s">
        <v>15341</v>
      </c>
      <c r="E11801" s="11">
        <v>43922</v>
      </c>
      <c r="F11801">
        <v>0</v>
      </c>
      <c r="G11801">
        <v>0</v>
      </c>
      <c r="I11801">
        <v>0</v>
      </c>
      <c r="J11801">
        <v>0</v>
      </c>
      <c r="L11801">
        <v>0</v>
      </c>
      <c r="N11801">
        <v>0</v>
      </c>
      <c r="P11801">
        <v>0</v>
      </c>
      <c r="Q11801">
        <v>0</v>
      </c>
      <c r="S11801">
        <v>0</v>
      </c>
    </row>
    <row r="11802" spans="1:19" x14ac:dyDescent="0.3">
      <c r="A11802" t="s">
        <v>23561</v>
      </c>
      <c r="B11802" s="171" t="s">
        <v>23562</v>
      </c>
      <c r="C11802" s="171" t="s">
        <v>18126</v>
      </c>
      <c r="D11802" s="171" t="s">
        <v>80</v>
      </c>
      <c r="E11802" s="11">
        <v>43922</v>
      </c>
      <c r="F11802">
        <v>0</v>
      </c>
      <c r="G11802">
        <v>0</v>
      </c>
      <c r="I11802">
        <v>0</v>
      </c>
      <c r="J11802">
        <v>0</v>
      </c>
      <c r="L11802">
        <v>0</v>
      </c>
      <c r="N11802">
        <v>0</v>
      </c>
      <c r="P11802">
        <v>0</v>
      </c>
      <c r="Q11802">
        <v>0</v>
      </c>
      <c r="S11802">
        <v>0</v>
      </c>
    </row>
    <row r="11803" spans="1:19" x14ac:dyDescent="0.3">
      <c r="A11803" t="s">
        <v>23563</v>
      </c>
      <c r="B11803" s="171" t="s">
        <v>23564</v>
      </c>
      <c r="C11803" s="171" t="s">
        <v>128</v>
      </c>
      <c r="D11803" s="171" t="s">
        <v>80</v>
      </c>
      <c r="E11803" s="11">
        <v>43922</v>
      </c>
      <c r="F11803">
        <v>0</v>
      </c>
      <c r="G11803">
        <v>0</v>
      </c>
      <c r="I11803">
        <v>0</v>
      </c>
      <c r="J11803">
        <v>0</v>
      </c>
      <c r="L11803">
        <v>0</v>
      </c>
      <c r="N11803">
        <v>0</v>
      </c>
      <c r="P11803">
        <v>0</v>
      </c>
      <c r="Q11803">
        <v>0</v>
      </c>
      <c r="S11803">
        <v>0</v>
      </c>
    </row>
    <row r="11804" spans="1:19" x14ac:dyDescent="0.3">
      <c r="A11804" t="s">
        <v>23565</v>
      </c>
      <c r="B11804" s="171" t="s">
        <v>23566</v>
      </c>
      <c r="C11804" s="171" t="s">
        <v>14824</v>
      </c>
      <c r="D11804" s="171" t="s">
        <v>80</v>
      </c>
      <c r="E11804" s="11">
        <v>43922</v>
      </c>
      <c r="F11804">
        <v>0</v>
      </c>
      <c r="G11804">
        <v>0</v>
      </c>
      <c r="I11804">
        <v>0</v>
      </c>
      <c r="J11804">
        <v>0</v>
      </c>
      <c r="L11804">
        <v>0</v>
      </c>
      <c r="N11804">
        <v>0</v>
      </c>
      <c r="P11804">
        <v>0</v>
      </c>
      <c r="Q11804">
        <v>0</v>
      </c>
      <c r="S11804">
        <v>0</v>
      </c>
    </row>
    <row r="11805" spans="1:19" x14ac:dyDescent="0.3">
      <c r="A11805" t="s">
        <v>23567</v>
      </c>
      <c r="B11805" s="171" t="s">
        <v>23568</v>
      </c>
      <c r="C11805" s="171" t="s">
        <v>152</v>
      </c>
      <c r="D11805" s="171" t="s">
        <v>80</v>
      </c>
      <c r="E11805" s="11">
        <v>43922</v>
      </c>
      <c r="F11805">
        <v>0</v>
      </c>
      <c r="G11805">
        <v>0</v>
      </c>
      <c r="I11805">
        <v>0</v>
      </c>
      <c r="J11805">
        <v>0</v>
      </c>
      <c r="L11805">
        <v>0</v>
      </c>
      <c r="N11805">
        <v>0</v>
      </c>
      <c r="P11805">
        <v>0</v>
      </c>
      <c r="Q11805">
        <v>0</v>
      </c>
      <c r="S11805">
        <v>0</v>
      </c>
    </row>
    <row r="11806" spans="1:19" x14ac:dyDescent="0.3">
      <c r="A11806" t="s">
        <v>23569</v>
      </c>
      <c r="B11806" s="171" t="s">
        <v>23570</v>
      </c>
      <c r="C11806" s="171" t="s">
        <v>194</v>
      </c>
      <c r="D11806" s="171" t="s">
        <v>80</v>
      </c>
      <c r="E11806" s="11">
        <v>43922</v>
      </c>
      <c r="F11806">
        <v>5</v>
      </c>
      <c r="G11806">
        <v>6</v>
      </c>
      <c r="I11806">
        <v>29</v>
      </c>
      <c r="J11806">
        <v>30</v>
      </c>
      <c r="L11806">
        <v>36</v>
      </c>
      <c r="N11806">
        <v>23</v>
      </c>
      <c r="O11806">
        <v>1.2</v>
      </c>
      <c r="P11806">
        <v>5</v>
      </c>
      <c r="Q11806">
        <v>8</v>
      </c>
      <c r="S11806">
        <v>6</v>
      </c>
    </row>
    <row r="11807" spans="1:19" x14ac:dyDescent="0.3">
      <c r="A11807" t="s">
        <v>23571</v>
      </c>
      <c r="B11807" s="171" t="s">
        <v>23572</v>
      </c>
      <c r="C11807" s="171" t="s">
        <v>18137</v>
      </c>
      <c r="D11807" s="171" t="s">
        <v>80</v>
      </c>
      <c r="E11807" s="11">
        <v>43922</v>
      </c>
      <c r="F11807">
        <v>0</v>
      </c>
      <c r="G11807">
        <v>0</v>
      </c>
      <c r="I11807">
        <v>0</v>
      </c>
      <c r="J11807">
        <v>0</v>
      </c>
      <c r="L11807">
        <v>0</v>
      </c>
      <c r="N11807">
        <v>0</v>
      </c>
      <c r="P11807">
        <v>6</v>
      </c>
      <c r="Q11807">
        <v>6</v>
      </c>
      <c r="S11807">
        <v>0</v>
      </c>
    </row>
    <row r="11808" spans="1:19" x14ac:dyDescent="0.3">
      <c r="A11808" t="s">
        <v>23573</v>
      </c>
      <c r="B11808" s="171" t="s">
        <v>23574</v>
      </c>
      <c r="C11808" s="171" t="s">
        <v>18140</v>
      </c>
      <c r="D11808" s="171" t="s">
        <v>80</v>
      </c>
      <c r="E11808" s="11">
        <v>43922</v>
      </c>
      <c r="F11808">
        <v>2</v>
      </c>
      <c r="G11808">
        <v>3</v>
      </c>
      <c r="I11808">
        <v>8</v>
      </c>
      <c r="J11808">
        <v>10</v>
      </c>
      <c r="L11808">
        <v>15</v>
      </c>
      <c r="N11808">
        <v>4</v>
      </c>
      <c r="P11808">
        <v>0</v>
      </c>
      <c r="Q11808">
        <v>0</v>
      </c>
      <c r="S11808">
        <v>4</v>
      </c>
    </row>
    <row r="11809" spans="1:19" x14ac:dyDescent="0.3">
      <c r="A11809" t="s">
        <v>23575</v>
      </c>
      <c r="B11809" s="171" t="s">
        <v>23576</v>
      </c>
      <c r="C11809" s="171" t="s">
        <v>236</v>
      </c>
      <c r="D11809" s="171" t="s">
        <v>80</v>
      </c>
      <c r="E11809" s="11">
        <v>43922</v>
      </c>
      <c r="F11809">
        <v>0</v>
      </c>
      <c r="G11809">
        <v>0</v>
      </c>
      <c r="I11809">
        <v>0</v>
      </c>
      <c r="J11809">
        <v>0</v>
      </c>
      <c r="L11809">
        <v>0</v>
      </c>
      <c r="N11809">
        <v>0</v>
      </c>
      <c r="P11809">
        <v>0</v>
      </c>
      <c r="Q11809">
        <v>0</v>
      </c>
      <c r="S11809">
        <v>0</v>
      </c>
    </row>
    <row r="11810" spans="1:19" x14ac:dyDescent="0.3">
      <c r="A11810" t="s">
        <v>23577</v>
      </c>
      <c r="B11810" s="171" t="s">
        <v>23578</v>
      </c>
      <c r="C11810" s="171" t="s">
        <v>239</v>
      </c>
      <c r="D11810" s="171" t="s">
        <v>80</v>
      </c>
      <c r="E11810" s="11">
        <v>43922</v>
      </c>
      <c r="F11810">
        <v>0</v>
      </c>
      <c r="G11810">
        <v>0</v>
      </c>
      <c r="I11810">
        <v>0</v>
      </c>
      <c r="J11810">
        <v>0</v>
      </c>
      <c r="L11810">
        <v>0</v>
      </c>
      <c r="N11810">
        <v>0</v>
      </c>
      <c r="P11810">
        <v>0</v>
      </c>
      <c r="Q11810">
        <v>0</v>
      </c>
      <c r="S11810">
        <v>0</v>
      </c>
    </row>
    <row r="11811" spans="1:19" x14ac:dyDescent="0.3">
      <c r="A11811" t="s">
        <v>23579</v>
      </c>
      <c r="B11811" s="171" t="s">
        <v>23580</v>
      </c>
      <c r="C11811" s="171" t="s">
        <v>176</v>
      </c>
      <c r="D11811" s="171" t="s">
        <v>80</v>
      </c>
      <c r="E11811" s="11">
        <v>43922</v>
      </c>
      <c r="F11811">
        <v>3.5</v>
      </c>
      <c r="G11811">
        <v>3</v>
      </c>
      <c r="I11811">
        <v>6</v>
      </c>
      <c r="J11811">
        <v>21</v>
      </c>
      <c r="L11811">
        <v>18</v>
      </c>
      <c r="N11811">
        <v>6</v>
      </c>
      <c r="P11811">
        <v>0</v>
      </c>
      <c r="Q11811">
        <v>0</v>
      </c>
      <c r="S11811">
        <v>0</v>
      </c>
    </row>
    <row r="11812" spans="1:19" x14ac:dyDescent="0.3">
      <c r="A11812" t="s">
        <v>23581</v>
      </c>
      <c r="B11812" s="171" t="s">
        <v>23582</v>
      </c>
      <c r="C11812" s="171" t="s">
        <v>206</v>
      </c>
      <c r="D11812" s="171" t="s">
        <v>80</v>
      </c>
      <c r="E11812" s="11">
        <v>43922</v>
      </c>
      <c r="F11812">
        <v>3</v>
      </c>
      <c r="G11812">
        <v>1.5</v>
      </c>
      <c r="I11812">
        <v>14</v>
      </c>
      <c r="J11812">
        <v>17</v>
      </c>
      <c r="L11812">
        <v>8</v>
      </c>
      <c r="N11812">
        <v>10</v>
      </c>
      <c r="P11812">
        <v>0</v>
      </c>
      <c r="Q11812">
        <v>0</v>
      </c>
      <c r="S11812">
        <v>4</v>
      </c>
    </row>
    <row r="11813" spans="1:19" x14ac:dyDescent="0.3">
      <c r="A11813" t="s">
        <v>23583</v>
      </c>
      <c r="B11813" s="171" t="s">
        <v>23584</v>
      </c>
      <c r="C11813" s="171" t="s">
        <v>176</v>
      </c>
      <c r="D11813" s="171" t="s">
        <v>15341</v>
      </c>
      <c r="E11813" s="11">
        <v>43922</v>
      </c>
      <c r="F11813">
        <v>1.5</v>
      </c>
      <c r="G11813">
        <v>1.5</v>
      </c>
      <c r="I11813">
        <v>6</v>
      </c>
      <c r="J11813">
        <v>7</v>
      </c>
      <c r="L11813">
        <v>8</v>
      </c>
      <c r="N11813">
        <v>4</v>
      </c>
      <c r="P11813">
        <v>1</v>
      </c>
      <c r="Q11813">
        <v>3</v>
      </c>
      <c r="S11813">
        <v>2</v>
      </c>
    </row>
    <row r="11814" spans="1:19" x14ac:dyDescent="0.3">
      <c r="A11814" t="s">
        <v>23585</v>
      </c>
      <c r="B11814" s="171" t="s">
        <v>23586</v>
      </c>
      <c r="C11814" s="171" t="s">
        <v>206</v>
      </c>
      <c r="D11814" s="171" t="s">
        <v>15341</v>
      </c>
      <c r="E11814" s="11">
        <v>43922</v>
      </c>
      <c r="F11814">
        <v>0</v>
      </c>
      <c r="G11814">
        <v>0</v>
      </c>
      <c r="I11814">
        <v>0</v>
      </c>
      <c r="J11814">
        <v>0</v>
      </c>
      <c r="L11814">
        <v>0</v>
      </c>
      <c r="N11814">
        <v>0</v>
      </c>
      <c r="P11814">
        <v>0</v>
      </c>
      <c r="Q11814">
        <v>0</v>
      </c>
      <c r="S11814">
        <v>0</v>
      </c>
    </row>
    <row r="11815" spans="1:19" x14ac:dyDescent="0.3">
      <c r="A11815" t="s">
        <v>23587</v>
      </c>
      <c r="B11815" s="171" t="s">
        <v>23588</v>
      </c>
      <c r="C11815" s="171" t="s">
        <v>16544</v>
      </c>
      <c r="D11815" s="171" t="s">
        <v>15341</v>
      </c>
      <c r="E11815" s="11">
        <v>43922</v>
      </c>
      <c r="F11815">
        <v>1.5</v>
      </c>
      <c r="G11815">
        <v>2</v>
      </c>
      <c r="I11815">
        <v>4</v>
      </c>
      <c r="J11815">
        <v>9</v>
      </c>
      <c r="L11815">
        <v>11</v>
      </c>
      <c r="N11815">
        <v>4</v>
      </c>
      <c r="P11815">
        <v>0</v>
      </c>
      <c r="Q11815">
        <v>0</v>
      </c>
      <c r="S11815">
        <v>0</v>
      </c>
    </row>
    <row r="11816" spans="1:19" x14ac:dyDescent="0.3">
      <c r="A11816" t="s">
        <v>23589</v>
      </c>
      <c r="B11816" s="171" t="s">
        <v>23590</v>
      </c>
      <c r="C11816" s="171" t="s">
        <v>23229</v>
      </c>
      <c r="D11816" s="171" t="s">
        <v>15341</v>
      </c>
      <c r="E11816" s="11">
        <v>43922</v>
      </c>
      <c r="F11816">
        <v>1.5</v>
      </c>
      <c r="G11816">
        <v>1.5</v>
      </c>
      <c r="I11816">
        <v>4</v>
      </c>
      <c r="J11816">
        <v>8</v>
      </c>
      <c r="L11816">
        <v>8</v>
      </c>
      <c r="N11816">
        <v>4</v>
      </c>
      <c r="P11816">
        <v>0</v>
      </c>
      <c r="Q11816">
        <v>0</v>
      </c>
      <c r="S11816">
        <v>0</v>
      </c>
    </row>
    <row r="11817" spans="1:19" x14ac:dyDescent="0.3">
      <c r="A11817" t="s">
        <v>23591</v>
      </c>
      <c r="B11817" s="171" t="s">
        <v>23592</v>
      </c>
      <c r="C11817" s="171" t="s">
        <v>113</v>
      </c>
      <c r="D11817" s="171" t="s">
        <v>80</v>
      </c>
      <c r="E11817" s="11">
        <v>43922</v>
      </c>
      <c r="F11817">
        <v>1</v>
      </c>
      <c r="G11817">
        <v>3.5</v>
      </c>
      <c r="I11817">
        <v>2</v>
      </c>
      <c r="J11817">
        <v>5</v>
      </c>
      <c r="L11817">
        <v>20</v>
      </c>
      <c r="N11817">
        <v>2</v>
      </c>
      <c r="P11817">
        <v>0</v>
      </c>
      <c r="Q11817">
        <v>1</v>
      </c>
      <c r="S11817">
        <v>0</v>
      </c>
    </row>
    <row r="11818" spans="1:19" x14ac:dyDescent="0.3">
      <c r="A11818" t="s">
        <v>23593</v>
      </c>
      <c r="B11818" s="171" t="s">
        <v>23594</v>
      </c>
      <c r="C11818" s="171" t="s">
        <v>131</v>
      </c>
      <c r="D11818" s="171" t="s">
        <v>80</v>
      </c>
      <c r="E11818" s="11">
        <v>43922</v>
      </c>
      <c r="F11818">
        <v>0</v>
      </c>
      <c r="G11818">
        <v>0</v>
      </c>
      <c r="I11818">
        <v>0</v>
      </c>
      <c r="J11818">
        <v>0</v>
      </c>
      <c r="L11818">
        <v>0</v>
      </c>
      <c r="N11818">
        <v>0</v>
      </c>
      <c r="P11818">
        <v>0</v>
      </c>
      <c r="Q11818">
        <v>0</v>
      </c>
      <c r="S11818">
        <v>0</v>
      </c>
    </row>
    <row r="11819" spans="1:19" x14ac:dyDescent="0.3">
      <c r="A11819" t="s">
        <v>23595</v>
      </c>
      <c r="B11819" s="171" t="s">
        <v>23596</v>
      </c>
      <c r="C11819" s="171" t="s">
        <v>14843</v>
      </c>
      <c r="D11819" s="171" t="s">
        <v>80</v>
      </c>
      <c r="E11819" s="11">
        <v>43922</v>
      </c>
      <c r="F11819">
        <v>0</v>
      </c>
      <c r="G11819">
        <v>0</v>
      </c>
      <c r="I11819">
        <v>0</v>
      </c>
      <c r="J11819">
        <v>0</v>
      </c>
      <c r="L11819">
        <v>0</v>
      </c>
      <c r="N11819">
        <v>0</v>
      </c>
      <c r="P11819">
        <v>0</v>
      </c>
      <c r="Q11819">
        <v>0</v>
      </c>
      <c r="S11819">
        <v>0</v>
      </c>
    </row>
    <row r="11820" spans="1:19" x14ac:dyDescent="0.3">
      <c r="A11820" t="s">
        <v>23597</v>
      </c>
      <c r="B11820" s="171" t="s">
        <v>23598</v>
      </c>
      <c r="C11820" s="171" t="s">
        <v>155</v>
      </c>
      <c r="D11820" s="171" t="s">
        <v>80</v>
      </c>
      <c r="E11820" s="11">
        <v>43922</v>
      </c>
      <c r="F11820">
        <v>3</v>
      </c>
      <c r="G11820">
        <v>1.5</v>
      </c>
      <c r="I11820">
        <v>10</v>
      </c>
      <c r="J11820">
        <v>17</v>
      </c>
      <c r="L11820">
        <v>9</v>
      </c>
      <c r="N11820">
        <v>6</v>
      </c>
      <c r="P11820">
        <v>0</v>
      </c>
      <c r="Q11820">
        <v>0</v>
      </c>
      <c r="S11820">
        <v>4</v>
      </c>
    </row>
    <row r="11821" spans="1:19" x14ac:dyDescent="0.3">
      <c r="A11821" t="s">
        <v>23599</v>
      </c>
      <c r="B11821" s="171" t="s">
        <v>23600</v>
      </c>
      <c r="C11821" s="171" t="s">
        <v>16232</v>
      </c>
      <c r="D11821" s="171" t="s">
        <v>80</v>
      </c>
      <c r="E11821" s="11">
        <v>43922</v>
      </c>
      <c r="F11821">
        <v>4</v>
      </c>
      <c r="G11821">
        <v>4</v>
      </c>
      <c r="I11821">
        <v>6</v>
      </c>
      <c r="J11821">
        <v>23</v>
      </c>
      <c r="L11821">
        <v>23</v>
      </c>
      <c r="N11821">
        <v>6</v>
      </c>
      <c r="P11821">
        <v>2</v>
      </c>
      <c r="Q11821">
        <v>2</v>
      </c>
      <c r="S11821">
        <v>0</v>
      </c>
    </row>
    <row r="11822" spans="1:19" x14ac:dyDescent="0.3">
      <c r="A11822" t="s">
        <v>23601</v>
      </c>
      <c r="B11822" s="171" t="s">
        <v>23602</v>
      </c>
      <c r="C11822" s="171" t="s">
        <v>16557</v>
      </c>
      <c r="D11822" s="171" t="s">
        <v>80</v>
      </c>
      <c r="E11822" s="11">
        <v>43922</v>
      </c>
      <c r="F11822">
        <v>1.5</v>
      </c>
      <c r="G11822">
        <v>2</v>
      </c>
      <c r="I11822">
        <v>0</v>
      </c>
      <c r="J11822">
        <v>8</v>
      </c>
      <c r="L11822">
        <v>11</v>
      </c>
      <c r="N11822">
        <v>0</v>
      </c>
      <c r="P11822">
        <v>0</v>
      </c>
      <c r="Q11822">
        <v>0</v>
      </c>
      <c r="S11822">
        <v>0</v>
      </c>
    </row>
    <row r="11823" spans="1:19" x14ac:dyDescent="0.3">
      <c r="A11823" t="s">
        <v>23603</v>
      </c>
      <c r="B11823" s="171" t="s">
        <v>23604</v>
      </c>
      <c r="C11823" s="171" t="s">
        <v>188</v>
      </c>
      <c r="D11823" s="171" t="s">
        <v>80</v>
      </c>
      <c r="E11823" s="11">
        <v>43922</v>
      </c>
      <c r="F11823">
        <v>7.5</v>
      </c>
      <c r="G11823">
        <v>6.5</v>
      </c>
      <c r="I11823">
        <v>13</v>
      </c>
      <c r="J11823">
        <v>44</v>
      </c>
      <c r="L11823">
        <v>37</v>
      </c>
      <c r="N11823">
        <v>13</v>
      </c>
      <c r="P11823">
        <v>0</v>
      </c>
      <c r="Q11823">
        <v>0</v>
      </c>
      <c r="S11823">
        <v>0</v>
      </c>
    </row>
    <row r="11824" spans="1:19" x14ac:dyDescent="0.3">
      <c r="A11824" t="s">
        <v>23605</v>
      </c>
      <c r="B11824" s="171" t="s">
        <v>23606</v>
      </c>
      <c r="C11824" s="171" t="s">
        <v>227</v>
      </c>
      <c r="D11824" s="171" t="s">
        <v>80</v>
      </c>
      <c r="E11824" s="11">
        <v>43922</v>
      </c>
      <c r="F11824">
        <v>0</v>
      </c>
      <c r="G11824">
        <v>0</v>
      </c>
      <c r="I11824">
        <v>0</v>
      </c>
      <c r="J11824">
        <v>0</v>
      </c>
      <c r="L11824">
        <v>0</v>
      </c>
      <c r="N11824">
        <v>0</v>
      </c>
      <c r="P11824">
        <v>0</v>
      </c>
      <c r="Q11824">
        <v>0</v>
      </c>
      <c r="S11824">
        <v>0</v>
      </c>
    </row>
    <row r="11825" spans="1:19" x14ac:dyDescent="0.3">
      <c r="A11825" t="s">
        <v>23607</v>
      </c>
      <c r="B11825" s="171" t="s">
        <v>23608</v>
      </c>
      <c r="C11825" s="171" t="s">
        <v>116</v>
      </c>
      <c r="D11825" s="171" t="s">
        <v>80</v>
      </c>
      <c r="E11825" s="11">
        <v>43922</v>
      </c>
      <c r="F11825">
        <v>12</v>
      </c>
      <c r="G11825">
        <v>15.5</v>
      </c>
      <c r="I11825">
        <v>78</v>
      </c>
      <c r="J11825">
        <v>132</v>
      </c>
      <c r="L11825">
        <v>172</v>
      </c>
      <c r="N11825">
        <v>76</v>
      </c>
      <c r="P11825">
        <v>3</v>
      </c>
      <c r="Q11825">
        <v>4</v>
      </c>
      <c r="S11825">
        <v>2</v>
      </c>
    </row>
    <row r="11826" spans="1:19" x14ac:dyDescent="0.3">
      <c r="A11826" t="s">
        <v>23609</v>
      </c>
      <c r="B11826" s="171" t="s">
        <v>23610</v>
      </c>
      <c r="C11826" s="171" t="s">
        <v>9862</v>
      </c>
      <c r="D11826" s="171" t="s">
        <v>80</v>
      </c>
      <c r="E11826" s="11">
        <v>43922</v>
      </c>
      <c r="F11826">
        <v>0</v>
      </c>
      <c r="G11826">
        <v>0</v>
      </c>
      <c r="I11826">
        <v>0</v>
      </c>
      <c r="J11826">
        <v>0</v>
      </c>
      <c r="L11826">
        <v>0</v>
      </c>
      <c r="N11826">
        <v>0</v>
      </c>
      <c r="P11826">
        <v>0</v>
      </c>
      <c r="Q11826">
        <v>0</v>
      </c>
      <c r="S11826">
        <v>0</v>
      </c>
    </row>
    <row r="11827" spans="1:19" x14ac:dyDescent="0.3">
      <c r="A11827" t="s">
        <v>23611</v>
      </c>
      <c r="B11827" s="171" t="s">
        <v>23612</v>
      </c>
      <c r="C11827" s="171" t="s">
        <v>140</v>
      </c>
      <c r="D11827" s="171" t="s">
        <v>80</v>
      </c>
      <c r="E11827" s="11">
        <v>43922</v>
      </c>
      <c r="F11827">
        <v>0</v>
      </c>
      <c r="G11827">
        <v>0</v>
      </c>
      <c r="I11827">
        <v>0</v>
      </c>
      <c r="J11827">
        <v>0</v>
      </c>
      <c r="L11827">
        <v>0</v>
      </c>
      <c r="N11827">
        <v>0</v>
      </c>
      <c r="P11827">
        <v>0</v>
      </c>
      <c r="Q11827">
        <v>0</v>
      </c>
      <c r="S11827">
        <v>0</v>
      </c>
    </row>
    <row r="11828" spans="1:19" x14ac:dyDescent="0.3">
      <c r="A11828" t="s">
        <v>23613</v>
      </c>
      <c r="B11828" s="171" t="s">
        <v>23614</v>
      </c>
      <c r="C11828" s="171" t="s">
        <v>8590</v>
      </c>
      <c r="D11828" s="171" t="s">
        <v>80</v>
      </c>
      <c r="E11828" s="11">
        <v>43922</v>
      </c>
      <c r="F11828">
        <v>0</v>
      </c>
      <c r="G11828">
        <v>0</v>
      </c>
      <c r="I11828">
        <v>0</v>
      </c>
      <c r="J11828">
        <v>0</v>
      </c>
      <c r="L11828">
        <v>0</v>
      </c>
      <c r="N11828">
        <v>0</v>
      </c>
      <c r="P11828">
        <v>0</v>
      </c>
      <c r="Q11828">
        <v>0</v>
      </c>
      <c r="S11828">
        <v>0</v>
      </c>
    </row>
    <row r="11829" spans="1:19" x14ac:dyDescent="0.3">
      <c r="A11829" t="s">
        <v>23615</v>
      </c>
      <c r="B11829" s="171" t="s">
        <v>23616</v>
      </c>
      <c r="C11829" s="171" t="s">
        <v>170</v>
      </c>
      <c r="D11829" s="171" t="s">
        <v>80</v>
      </c>
      <c r="E11829" s="11">
        <v>43922</v>
      </c>
      <c r="F11829">
        <v>2</v>
      </c>
      <c r="G11829">
        <v>4</v>
      </c>
      <c r="I11829">
        <v>12</v>
      </c>
      <c r="J11829">
        <v>22</v>
      </c>
      <c r="L11829">
        <v>44</v>
      </c>
      <c r="N11829">
        <v>10</v>
      </c>
      <c r="P11829">
        <v>0</v>
      </c>
      <c r="Q11829">
        <v>0</v>
      </c>
      <c r="S11829">
        <v>2</v>
      </c>
    </row>
    <row r="11830" spans="1:19" x14ac:dyDescent="0.3">
      <c r="A11830" t="s">
        <v>23617</v>
      </c>
      <c r="B11830" s="171" t="s">
        <v>23618</v>
      </c>
      <c r="C11830" s="171" t="s">
        <v>182</v>
      </c>
      <c r="D11830" s="171" t="s">
        <v>80</v>
      </c>
      <c r="E11830" s="11">
        <v>43922</v>
      </c>
      <c r="F11830">
        <v>9.5</v>
      </c>
      <c r="G11830">
        <v>11.5</v>
      </c>
      <c r="I11830">
        <v>160</v>
      </c>
      <c r="J11830">
        <v>106</v>
      </c>
      <c r="L11830">
        <v>128</v>
      </c>
      <c r="N11830">
        <v>151</v>
      </c>
      <c r="P11830">
        <v>0</v>
      </c>
      <c r="Q11830">
        <v>15</v>
      </c>
      <c r="S11830">
        <v>9</v>
      </c>
    </row>
    <row r="11831" spans="1:19" x14ac:dyDescent="0.3">
      <c r="A11831" t="s">
        <v>23619</v>
      </c>
      <c r="B11831" s="171" t="s">
        <v>23620</v>
      </c>
      <c r="C11831" s="171" t="s">
        <v>197</v>
      </c>
      <c r="D11831" s="171" t="s">
        <v>80</v>
      </c>
      <c r="E11831" s="11">
        <v>43922</v>
      </c>
      <c r="F11831">
        <v>9</v>
      </c>
      <c r="G11831">
        <v>9.5</v>
      </c>
      <c r="I11831">
        <v>74</v>
      </c>
      <c r="J11831">
        <v>90</v>
      </c>
      <c r="L11831">
        <v>95</v>
      </c>
      <c r="N11831">
        <v>65</v>
      </c>
      <c r="P11831">
        <v>4</v>
      </c>
      <c r="Q11831">
        <v>5</v>
      </c>
      <c r="S11831">
        <v>9</v>
      </c>
    </row>
    <row r="11832" spans="1:19" x14ac:dyDescent="0.3">
      <c r="A11832" t="s">
        <v>23621</v>
      </c>
      <c r="B11832" s="171" t="s">
        <v>23622</v>
      </c>
      <c r="C11832" s="171" t="s">
        <v>218</v>
      </c>
      <c r="D11832" s="171" t="s">
        <v>80</v>
      </c>
      <c r="E11832" s="11">
        <v>43922</v>
      </c>
      <c r="F11832">
        <v>0</v>
      </c>
      <c r="G11832">
        <v>0</v>
      </c>
      <c r="I11832">
        <v>0</v>
      </c>
      <c r="J11832">
        <v>0</v>
      </c>
      <c r="L11832">
        <v>0</v>
      </c>
      <c r="N11832">
        <v>0</v>
      </c>
      <c r="P11832">
        <v>0</v>
      </c>
      <c r="Q11832">
        <v>0</v>
      </c>
      <c r="S11832">
        <v>0</v>
      </c>
    </row>
    <row r="11833" spans="1:19" x14ac:dyDescent="0.3">
      <c r="A11833" t="s">
        <v>23623</v>
      </c>
      <c r="B11833" s="171" t="s">
        <v>23624</v>
      </c>
      <c r="C11833" s="171" t="s">
        <v>230</v>
      </c>
      <c r="D11833" s="171" t="s">
        <v>80</v>
      </c>
      <c r="E11833" s="11">
        <v>43922</v>
      </c>
      <c r="F11833">
        <v>0</v>
      </c>
      <c r="G11833">
        <v>0</v>
      </c>
      <c r="I11833">
        <v>0</v>
      </c>
      <c r="J11833">
        <v>0</v>
      </c>
      <c r="L11833">
        <v>0</v>
      </c>
      <c r="N11833">
        <v>0</v>
      </c>
      <c r="P11833">
        <v>0</v>
      </c>
      <c r="Q11833">
        <v>0</v>
      </c>
      <c r="S11833">
        <v>0</v>
      </c>
    </row>
    <row r="11834" spans="1:19" x14ac:dyDescent="0.3">
      <c r="A11834" t="s">
        <v>23625</v>
      </c>
      <c r="B11834" s="171" t="s">
        <v>23626</v>
      </c>
      <c r="C11834" s="171" t="s">
        <v>8193</v>
      </c>
      <c r="D11834" s="171" t="s">
        <v>80</v>
      </c>
      <c r="E11834" s="11">
        <v>43922</v>
      </c>
      <c r="F11834">
        <v>3</v>
      </c>
      <c r="G11834">
        <v>3</v>
      </c>
      <c r="I11834">
        <v>33</v>
      </c>
      <c r="J11834">
        <v>36</v>
      </c>
      <c r="L11834">
        <v>36</v>
      </c>
      <c r="N11834">
        <v>31</v>
      </c>
      <c r="P11834">
        <v>0</v>
      </c>
      <c r="Q11834">
        <v>0</v>
      </c>
      <c r="S11834">
        <v>2</v>
      </c>
    </row>
    <row r="11835" spans="1:19" x14ac:dyDescent="0.3">
      <c r="A11835" t="s">
        <v>23627</v>
      </c>
      <c r="B11835" s="171" t="s">
        <v>23628</v>
      </c>
      <c r="C11835" s="171" t="s">
        <v>10522</v>
      </c>
      <c r="D11835" s="171" t="s">
        <v>80</v>
      </c>
      <c r="E11835" s="11">
        <v>43922</v>
      </c>
      <c r="F11835">
        <v>0</v>
      </c>
      <c r="G11835">
        <v>0</v>
      </c>
      <c r="I11835">
        <v>0</v>
      </c>
      <c r="J11835">
        <v>0</v>
      </c>
      <c r="L11835">
        <v>0</v>
      </c>
      <c r="N11835">
        <v>0</v>
      </c>
      <c r="P11835">
        <v>0</v>
      </c>
      <c r="Q11835">
        <v>0</v>
      </c>
      <c r="S11835">
        <v>0</v>
      </c>
    </row>
    <row r="11836" spans="1:19" x14ac:dyDescent="0.3">
      <c r="A11836" t="s">
        <v>23629</v>
      </c>
      <c r="B11836" s="171" t="s">
        <v>23630</v>
      </c>
      <c r="C11836" s="171" t="s">
        <v>10525</v>
      </c>
      <c r="D11836" s="171" t="s">
        <v>80</v>
      </c>
      <c r="E11836" s="11">
        <v>43922</v>
      </c>
      <c r="F11836">
        <v>0</v>
      </c>
      <c r="G11836">
        <v>0</v>
      </c>
      <c r="I11836">
        <v>0</v>
      </c>
      <c r="J11836">
        <v>0</v>
      </c>
      <c r="L11836">
        <v>0</v>
      </c>
      <c r="N11836">
        <v>0</v>
      </c>
      <c r="P11836">
        <v>0</v>
      </c>
      <c r="Q11836">
        <v>0</v>
      </c>
      <c r="S11836">
        <v>0</v>
      </c>
    </row>
    <row r="11837" spans="1:19" x14ac:dyDescent="0.3">
      <c r="A11837" t="s">
        <v>23631</v>
      </c>
      <c r="B11837" s="171" t="s">
        <v>23632</v>
      </c>
      <c r="C11837" s="171" t="s">
        <v>10528</v>
      </c>
      <c r="D11837" s="171" t="s">
        <v>80</v>
      </c>
      <c r="E11837" s="11">
        <v>43922</v>
      </c>
      <c r="F11837">
        <v>0</v>
      </c>
      <c r="G11837">
        <v>0</v>
      </c>
      <c r="I11837">
        <v>0</v>
      </c>
      <c r="J11837">
        <v>0</v>
      </c>
      <c r="L11837">
        <v>0</v>
      </c>
      <c r="N11837">
        <v>0</v>
      </c>
      <c r="P11837">
        <v>0</v>
      </c>
      <c r="Q11837">
        <v>0</v>
      </c>
      <c r="S11837">
        <v>0</v>
      </c>
    </row>
    <row r="11838" spans="1:19" x14ac:dyDescent="0.3">
      <c r="A11838" t="s">
        <v>23633</v>
      </c>
      <c r="B11838" s="171" t="s">
        <v>23634</v>
      </c>
      <c r="C11838" s="171" t="s">
        <v>10531</v>
      </c>
      <c r="D11838" s="171" t="s">
        <v>80</v>
      </c>
      <c r="E11838" s="11">
        <v>43922</v>
      </c>
      <c r="F11838">
        <v>0</v>
      </c>
      <c r="G11838">
        <v>0</v>
      </c>
      <c r="I11838">
        <v>0</v>
      </c>
      <c r="J11838">
        <v>0</v>
      </c>
      <c r="L11838">
        <v>0</v>
      </c>
      <c r="N11838">
        <v>0</v>
      </c>
      <c r="P11838">
        <v>0</v>
      </c>
      <c r="Q11838">
        <v>0</v>
      </c>
      <c r="S11838">
        <v>0</v>
      </c>
    </row>
    <row r="11839" spans="1:19" x14ac:dyDescent="0.3">
      <c r="A11839" t="s">
        <v>23635</v>
      </c>
      <c r="B11839" s="171" t="s">
        <v>23636</v>
      </c>
      <c r="C11839" s="171" t="s">
        <v>14880</v>
      </c>
      <c r="D11839" s="171" t="s">
        <v>80</v>
      </c>
      <c r="E11839" s="11">
        <v>43922</v>
      </c>
      <c r="F11839">
        <v>0</v>
      </c>
      <c r="G11839">
        <v>0</v>
      </c>
      <c r="I11839">
        <v>0</v>
      </c>
      <c r="J11839">
        <v>0</v>
      </c>
      <c r="L11839">
        <v>0</v>
      </c>
      <c r="N11839">
        <v>0</v>
      </c>
      <c r="P11839">
        <v>0</v>
      </c>
      <c r="Q11839">
        <v>0</v>
      </c>
      <c r="S11839">
        <v>0</v>
      </c>
    </row>
    <row r="11840" spans="1:19" x14ac:dyDescent="0.3">
      <c r="A11840" t="s">
        <v>23637</v>
      </c>
      <c r="B11840" s="171" t="s">
        <v>23638</v>
      </c>
      <c r="C11840" s="171" t="s">
        <v>10534</v>
      </c>
      <c r="D11840" s="171" t="s">
        <v>80</v>
      </c>
      <c r="E11840" s="11">
        <v>43922</v>
      </c>
      <c r="F11840">
        <v>2</v>
      </c>
      <c r="G11840">
        <v>1.5</v>
      </c>
      <c r="I11840">
        <v>9</v>
      </c>
      <c r="J11840">
        <v>12</v>
      </c>
      <c r="L11840">
        <v>9</v>
      </c>
      <c r="N11840">
        <v>8</v>
      </c>
      <c r="P11840">
        <v>0</v>
      </c>
      <c r="Q11840">
        <v>0</v>
      </c>
      <c r="S11840">
        <v>1</v>
      </c>
    </row>
    <row r="11841" spans="1:19" x14ac:dyDescent="0.3">
      <c r="A11841" t="s">
        <v>23639</v>
      </c>
      <c r="B11841" s="171" t="s">
        <v>23640</v>
      </c>
      <c r="C11841" s="171" t="s">
        <v>10537</v>
      </c>
      <c r="D11841" s="171" t="s">
        <v>80</v>
      </c>
      <c r="E11841" s="11">
        <v>43922</v>
      </c>
      <c r="F11841">
        <v>1</v>
      </c>
      <c r="G11841">
        <v>1</v>
      </c>
      <c r="I11841">
        <v>5</v>
      </c>
      <c r="J11841">
        <v>6</v>
      </c>
      <c r="L11841">
        <v>6</v>
      </c>
      <c r="N11841">
        <v>5</v>
      </c>
      <c r="P11841">
        <v>0</v>
      </c>
      <c r="Q11841">
        <v>0</v>
      </c>
      <c r="S11841">
        <v>0</v>
      </c>
    </row>
    <row r="11842" spans="1:19" x14ac:dyDescent="0.3">
      <c r="A11842" t="s">
        <v>23641</v>
      </c>
      <c r="B11842" s="171" t="s">
        <v>23642</v>
      </c>
      <c r="C11842" s="171" t="s">
        <v>119</v>
      </c>
      <c r="D11842" s="171" t="s">
        <v>4</v>
      </c>
      <c r="E11842" s="11">
        <v>43922</v>
      </c>
      <c r="F11842">
        <v>0</v>
      </c>
      <c r="G11842">
        <v>0</v>
      </c>
      <c r="I11842">
        <v>0</v>
      </c>
      <c r="J11842">
        <v>0</v>
      </c>
      <c r="L11842">
        <v>0</v>
      </c>
      <c r="N11842">
        <v>0</v>
      </c>
      <c r="P11842">
        <v>0</v>
      </c>
      <c r="Q11842">
        <v>0</v>
      </c>
      <c r="S11842">
        <v>0</v>
      </c>
    </row>
    <row r="11843" spans="1:19" x14ac:dyDescent="0.3">
      <c r="A11843" t="s">
        <v>23643</v>
      </c>
      <c r="B11843" s="171" t="s">
        <v>23644</v>
      </c>
      <c r="C11843" s="171" t="s">
        <v>143</v>
      </c>
      <c r="D11843" s="171" t="s">
        <v>4</v>
      </c>
      <c r="E11843" s="11">
        <v>43922</v>
      </c>
      <c r="F11843">
        <v>0</v>
      </c>
      <c r="G11843">
        <v>0</v>
      </c>
      <c r="I11843">
        <v>0</v>
      </c>
      <c r="J11843">
        <v>0</v>
      </c>
      <c r="L11843">
        <v>0</v>
      </c>
      <c r="N11843">
        <v>0</v>
      </c>
      <c r="P11843">
        <v>0</v>
      </c>
      <c r="Q11843">
        <v>0</v>
      </c>
      <c r="S11843">
        <v>0</v>
      </c>
    </row>
    <row r="11844" spans="1:19" x14ac:dyDescent="0.3">
      <c r="A11844" t="s">
        <v>23645</v>
      </c>
      <c r="B11844" s="171" t="s">
        <v>23646</v>
      </c>
      <c r="C11844" s="171" t="s">
        <v>158</v>
      </c>
      <c r="D11844" s="171" t="s">
        <v>4</v>
      </c>
      <c r="E11844" s="11">
        <v>43922</v>
      </c>
      <c r="F11844">
        <v>0</v>
      </c>
      <c r="G11844">
        <v>0</v>
      </c>
      <c r="I11844">
        <v>0</v>
      </c>
      <c r="J11844">
        <v>0</v>
      </c>
      <c r="L11844">
        <v>0</v>
      </c>
      <c r="N11844">
        <v>0</v>
      </c>
      <c r="P11844">
        <v>0</v>
      </c>
      <c r="Q11844">
        <v>0</v>
      </c>
      <c r="S11844">
        <v>0</v>
      </c>
    </row>
    <row r="11845" spans="1:19" x14ac:dyDescent="0.3">
      <c r="A11845" t="s">
        <v>23647</v>
      </c>
      <c r="B11845" s="171" t="s">
        <v>23648</v>
      </c>
      <c r="C11845" s="171" t="s">
        <v>209</v>
      </c>
      <c r="D11845" s="171" t="s">
        <v>4</v>
      </c>
      <c r="E11845" s="11">
        <v>43922</v>
      </c>
      <c r="F11845">
        <v>0</v>
      </c>
      <c r="G11845">
        <v>0</v>
      </c>
      <c r="I11845">
        <v>0</v>
      </c>
      <c r="J11845">
        <v>0</v>
      </c>
      <c r="L11845">
        <v>0</v>
      </c>
      <c r="N11845">
        <v>0</v>
      </c>
      <c r="P11845">
        <v>0</v>
      </c>
      <c r="Q11845">
        <v>0</v>
      </c>
      <c r="S11845">
        <v>0</v>
      </c>
    </row>
    <row r="11846" spans="1:19" x14ac:dyDescent="0.3">
      <c r="A11846" t="s">
        <v>23649</v>
      </c>
      <c r="B11846" s="171" t="s">
        <v>23650</v>
      </c>
      <c r="C11846" s="171" t="s">
        <v>76</v>
      </c>
      <c r="D11846" s="171" t="s">
        <v>4</v>
      </c>
      <c r="E11846" s="11">
        <v>43922</v>
      </c>
      <c r="F11846">
        <v>0</v>
      </c>
      <c r="G11846">
        <v>0</v>
      </c>
      <c r="I11846">
        <v>0</v>
      </c>
      <c r="J11846">
        <v>0</v>
      </c>
      <c r="L11846">
        <v>0</v>
      </c>
      <c r="N11846">
        <v>0</v>
      </c>
      <c r="P11846">
        <v>0</v>
      </c>
      <c r="Q11846">
        <v>0</v>
      </c>
      <c r="S11846">
        <v>0</v>
      </c>
    </row>
    <row r="11847" spans="1:19" x14ac:dyDescent="0.3">
      <c r="A11847" t="s">
        <v>23651</v>
      </c>
      <c r="B11847" s="171" t="s">
        <v>23652</v>
      </c>
      <c r="C11847" s="171" t="s">
        <v>15344</v>
      </c>
      <c r="D11847" s="171" t="s">
        <v>4</v>
      </c>
      <c r="E11847" s="11">
        <v>43922</v>
      </c>
      <c r="F11847">
        <v>0</v>
      </c>
      <c r="G11847">
        <v>0</v>
      </c>
      <c r="I11847">
        <v>0</v>
      </c>
      <c r="J11847">
        <v>0</v>
      </c>
      <c r="L11847">
        <v>0</v>
      </c>
      <c r="N11847">
        <v>0</v>
      </c>
      <c r="P11847">
        <v>0</v>
      </c>
      <c r="Q11847">
        <v>0</v>
      </c>
      <c r="S11847">
        <v>0</v>
      </c>
    </row>
    <row r="11848" spans="1:19" x14ac:dyDescent="0.3">
      <c r="A11848" t="s">
        <v>23653</v>
      </c>
      <c r="B11848" s="171" t="s">
        <v>23654</v>
      </c>
      <c r="C11848" s="171" t="s">
        <v>18126</v>
      </c>
      <c r="D11848" s="171" t="s">
        <v>4</v>
      </c>
      <c r="E11848" s="11">
        <v>43922</v>
      </c>
      <c r="F11848">
        <v>0</v>
      </c>
      <c r="G11848">
        <v>0</v>
      </c>
      <c r="I11848">
        <v>0</v>
      </c>
      <c r="J11848">
        <v>0</v>
      </c>
      <c r="L11848">
        <v>0</v>
      </c>
      <c r="N11848">
        <v>0</v>
      </c>
      <c r="P11848">
        <v>0</v>
      </c>
      <c r="Q11848">
        <v>0</v>
      </c>
      <c r="S11848">
        <v>0</v>
      </c>
    </row>
    <row r="11849" spans="1:19" x14ac:dyDescent="0.3">
      <c r="A11849" t="s">
        <v>23655</v>
      </c>
      <c r="B11849" s="171" t="s">
        <v>23656</v>
      </c>
      <c r="C11849" s="171" t="s">
        <v>128</v>
      </c>
      <c r="D11849" s="171" t="s">
        <v>4</v>
      </c>
      <c r="E11849" s="11">
        <v>43922</v>
      </c>
      <c r="F11849">
        <v>0</v>
      </c>
      <c r="G11849">
        <v>0</v>
      </c>
      <c r="I11849">
        <v>0</v>
      </c>
      <c r="J11849">
        <v>0</v>
      </c>
      <c r="L11849">
        <v>0</v>
      </c>
      <c r="N11849">
        <v>0</v>
      </c>
      <c r="P11849">
        <v>0</v>
      </c>
      <c r="Q11849">
        <v>0</v>
      </c>
      <c r="S11849">
        <v>0</v>
      </c>
    </row>
    <row r="11850" spans="1:19" x14ac:dyDescent="0.3">
      <c r="A11850" t="s">
        <v>23657</v>
      </c>
      <c r="B11850" s="171" t="s">
        <v>23658</v>
      </c>
      <c r="C11850" s="171" t="s">
        <v>14824</v>
      </c>
      <c r="D11850" s="171" t="s">
        <v>4</v>
      </c>
      <c r="E11850" s="11">
        <v>43922</v>
      </c>
      <c r="F11850">
        <v>0</v>
      </c>
      <c r="G11850">
        <v>0</v>
      </c>
      <c r="I11850">
        <v>0</v>
      </c>
      <c r="J11850">
        <v>0</v>
      </c>
      <c r="L11850">
        <v>0</v>
      </c>
      <c r="N11850">
        <v>0</v>
      </c>
      <c r="P11850">
        <v>0</v>
      </c>
      <c r="Q11850">
        <v>0</v>
      </c>
      <c r="S11850">
        <v>0</v>
      </c>
    </row>
    <row r="11851" spans="1:19" x14ac:dyDescent="0.3">
      <c r="A11851" t="s">
        <v>23659</v>
      </c>
      <c r="B11851" s="171" t="s">
        <v>23660</v>
      </c>
      <c r="C11851" s="171" t="s">
        <v>152</v>
      </c>
      <c r="D11851" s="171" t="s">
        <v>4</v>
      </c>
      <c r="E11851" s="11">
        <v>43922</v>
      </c>
      <c r="F11851">
        <v>0</v>
      </c>
      <c r="G11851">
        <v>0</v>
      </c>
      <c r="I11851">
        <v>0</v>
      </c>
      <c r="J11851">
        <v>0</v>
      </c>
      <c r="L11851">
        <v>0</v>
      </c>
      <c r="N11851">
        <v>0</v>
      </c>
      <c r="P11851">
        <v>0</v>
      </c>
      <c r="Q11851">
        <v>0</v>
      </c>
      <c r="S11851">
        <v>0</v>
      </c>
    </row>
    <row r="11852" spans="1:19" x14ac:dyDescent="0.3">
      <c r="A11852" t="s">
        <v>23661</v>
      </c>
      <c r="B11852" s="171" t="s">
        <v>23662</v>
      </c>
      <c r="C11852" s="171" t="s">
        <v>194</v>
      </c>
      <c r="D11852" s="171" t="s">
        <v>4</v>
      </c>
      <c r="E11852" s="11">
        <v>43922</v>
      </c>
      <c r="F11852">
        <v>5</v>
      </c>
      <c r="G11852">
        <v>6</v>
      </c>
      <c r="I11852">
        <v>29</v>
      </c>
      <c r="J11852">
        <v>30</v>
      </c>
      <c r="L11852">
        <v>36</v>
      </c>
      <c r="N11852">
        <v>23</v>
      </c>
      <c r="P11852">
        <v>5</v>
      </c>
      <c r="Q11852">
        <v>8</v>
      </c>
      <c r="S11852">
        <v>6</v>
      </c>
    </row>
    <row r="11853" spans="1:19" x14ac:dyDescent="0.3">
      <c r="A11853" t="s">
        <v>23663</v>
      </c>
      <c r="B11853" s="171" t="s">
        <v>23664</v>
      </c>
      <c r="C11853" s="171" t="s">
        <v>18137</v>
      </c>
      <c r="D11853" s="171" t="s">
        <v>4</v>
      </c>
      <c r="E11853" s="11">
        <v>43922</v>
      </c>
      <c r="F11853">
        <v>0</v>
      </c>
      <c r="G11853">
        <v>0</v>
      </c>
      <c r="I11853">
        <v>0</v>
      </c>
      <c r="J11853">
        <v>0</v>
      </c>
      <c r="L11853">
        <v>0</v>
      </c>
      <c r="N11853">
        <v>0</v>
      </c>
      <c r="P11853">
        <v>6</v>
      </c>
      <c r="Q11853">
        <v>6</v>
      </c>
      <c r="S11853">
        <v>0</v>
      </c>
    </row>
    <row r="11854" spans="1:19" x14ac:dyDescent="0.3">
      <c r="A11854" t="s">
        <v>23665</v>
      </c>
      <c r="B11854" s="171" t="s">
        <v>23666</v>
      </c>
      <c r="C11854" s="171" t="s">
        <v>18140</v>
      </c>
      <c r="D11854" s="171" t="s">
        <v>4</v>
      </c>
      <c r="E11854" s="11">
        <v>43922</v>
      </c>
      <c r="F11854">
        <v>2</v>
      </c>
      <c r="G11854">
        <v>3</v>
      </c>
      <c r="I11854">
        <v>8</v>
      </c>
      <c r="J11854">
        <v>10</v>
      </c>
      <c r="L11854">
        <v>15</v>
      </c>
      <c r="N11854">
        <v>4</v>
      </c>
      <c r="P11854">
        <v>0</v>
      </c>
      <c r="Q11854">
        <v>0</v>
      </c>
      <c r="S11854">
        <v>4</v>
      </c>
    </row>
    <row r="11855" spans="1:19" x14ac:dyDescent="0.3">
      <c r="A11855" t="s">
        <v>23667</v>
      </c>
      <c r="B11855" s="171" t="s">
        <v>23668</v>
      </c>
      <c r="C11855" s="171" t="s">
        <v>236</v>
      </c>
      <c r="D11855" s="171" t="s">
        <v>4</v>
      </c>
      <c r="E11855" s="11">
        <v>43922</v>
      </c>
      <c r="F11855">
        <v>0</v>
      </c>
      <c r="G11855">
        <v>0</v>
      </c>
      <c r="I11855">
        <v>0</v>
      </c>
      <c r="J11855">
        <v>0</v>
      </c>
      <c r="L11855">
        <v>0</v>
      </c>
      <c r="N11855">
        <v>0</v>
      </c>
      <c r="P11855">
        <v>0</v>
      </c>
      <c r="Q11855">
        <v>0</v>
      </c>
      <c r="S11855">
        <v>0</v>
      </c>
    </row>
    <row r="11856" spans="1:19" x14ac:dyDescent="0.3">
      <c r="A11856" t="s">
        <v>23669</v>
      </c>
      <c r="B11856" s="171" t="s">
        <v>23670</v>
      </c>
      <c r="C11856" s="171" t="s">
        <v>239</v>
      </c>
      <c r="D11856" s="171" t="s">
        <v>4</v>
      </c>
      <c r="E11856" s="11">
        <v>43922</v>
      </c>
      <c r="F11856">
        <v>0</v>
      </c>
      <c r="G11856">
        <v>0</v>
      </c>
      <c r="I11856">
        <v>0</v>
      </c>
      <c r="J11856">
        <v>0</v>
      </c>
      <c r="L11856">
        <v>0</v>
      </c>
      <c r="N11856">
        <v>0</v>
      </c>
      <c r="P11856">
        <v>0</v>
      </c>
      <c r="Q11856">
        <v>0</v>
      </c>
      <c r="S11856">
        <v>0</v>
      </c>
    </row>
    <row r="11857" spans="1:19" x14ac:dyDescent="0.3">
      <c r="A11857" t="s">
        <v>23671</v>
      </c>
      <c r="B11857" s="171" t="s">
        <v>23672</v>
      </c>
      <c r="C11857" s="171" t="s">
        <v>113</v>
      </c>
      <c r="D11857" s="171" t="s">
        <v>4</v>
      </c>
      <c r="E11857" s="11">
        <v>43922</v>
      </c>
      <c r="F11857">
        <v>1</v>
      </c>
      <c r="G11857">
        <v>3.5</v>
      </c>
      <c r="I11857">
        <v>2</v>
      </c>
      <c r="J11857">
        <v>5</v>
      </c>
      <c r="L11857">
        <v>20</v>
      </c>
      <c r="N11857">
        <v>2</v>
      </c>
      <c r="P11857">
        <v>0</v>
      </c>
      <c r="Q11857">
        <v>1</v>
      </c>
      <c r="S11857">
        <v>0</v>
      </c>
    </row>
    <row r="11858" spans="1:19" x14ac:dyDescent="0.3">
      <c r="A11858" t="s">
        <v>23673</v>
      </c>
      <c r="B11858" s="171" t="s">
        <v>23674</v>
      </c>
      <c r="C11858" s="171" t="s">
        <v>131</v>
      </c>
      <c r="D11858" s="171" t="s">
        <v>4</v>
      </c>
      <c r="E11858" s="11">
        <v>43922</v>
      </c>
      <c r="F11858">
        <v>0</v>
      </c>
      <c r="G11858">
        <v>0</v>
      </c>
      <c r="I11858">
        <v>0</v>
      </c>
      <c r="J11858">
        <v>0</v>
      </c>
      <c r="L11858">
        <v>0</v>
      </c>
      <c r="N11858">
        <v>0</v>
      </c>
      <c r="P11858">
        <v>0</v>
      </c>
      <c r="Q11858">
        <v>0</v>
      </c>
      <c r="S11858">
        <v>0</v>
      </c>
    </row>
    <row r="11859" spans="1:19" x14ac:dyDescent="0.3">
      <c r="A11859" t="s">
        <v>23675</v>
      </c>
      <c r="B11859" s="171" t="s">
        <v>23676</v>
      </c>
      <c r="C11859" s="171" t="s">
        <v>14843</v>
      </c>
      <c r="D11859" s="171" t="s">
        <v>4</v>
      </c>
      <c r="E11859" s="11">
        <v>43922</v>
      </c>
      <c r="F11859">
        <v>0</v>
      </c>
      <c r="G11859">
        <v>0</v>
      </c>
      <c r="I11859">
        <v>0</v>
      </c>
      <c r="J11859">
        <v>0</v>
      </c>
      <c r="L11859">
        <v>0</v>
      </c>
      <c r="N11859">
        <v>0</v>
      </c>
      <c r="P11859">
        <v>0</v>
      </c>
      <c r="Q11859">
        <v>0</v>
      </c>
      <c r="S11859">
        <v>0</v>
      </c>
    </row>
    <row r="11860" spans="1:19" x14ac:dyDescent="0.3">
      <c r="A11860" t="s">
        <v>23677</v>
      </c>
      <c r="B11860" s="171" t="s">
        <v>23678</v>
      </c>
      <c r="C11860" s="171" t="s">
        <v>155</v>
      </c>
      <c r="D11860" s="171" t="s">
        <v>4</v>
      </c>
      <c r="E11860" s="11">
        <v>43922</v>
      </c>
      <c r="F11860">
        <v>3</v>
      </c>
      <c r="G11860">
        <v>1.5</v>
      </c>
      <c r="I11860">
        <v>10</v>
      </c>
      <c r="J11860">
        <v>17</v>
      </c>
      <c r="L11860">
        <v>9</v>
      </c>
      <c r="N11860">
        <v>6</v>
      </c>
      <c r="P11860">
        <v>0</v>
      </c>
      <c r="Q11860">
        <v>0</v>
      </c>
      <c r="S11860">
        <v>4</v>
      </c>
    </row>
    <row r="11861" spans="1:19" x14ac:dyDescent="0.3">
      <c r="A11861" t="s">
        <v>23679</v>
      </c>
      <c r="B11861" s="171" t="s">
        <v>23680</v>
      </c>
      <c r="C11861" s="171" t="s">
        <v>16232</v>
      </c>
      <c r="D11861" s="171" t="s">
        <v>4</v>
      </c>
      <c r="E11861" s="11">
        <v>43922</v>
      </c>
      <c r="F11861">
        <v>4</v>
      </c>
      <c r="G11861">
        <v>4</v>
      </c>
      <c r="I11861">
        <v>6</v>
      </c>
      <c r="J11861">
        <v>23</v>
      </c>
      <c r="L11861">
        <v>23</v>
      </c>
      <c r="N11861">
        <v>6</v>
      </c>
      <c r="P11861">
        <v>2</v>
      </c>
      <c r="Q11861">
        <v>2</v>
      </c>
      <c r="S11861">
        <v>0</v>
      </c>
    </row>
    <row r="11862" spans="1:19" x14ac:dyDescent="0.3">
      <c r="A11862" t="s">
        <v>23681</v>
      </c>
      <c r="B11862" s="171" t="s">
        <v>23682</v>
      </c>
      <c r="C11862" s="171" t="s">
        <v>16557</v>
      </c>
      <c r="D11862" s="171" t="s">
        <v>4</v>
      </c>
      <c r="E11862" s="11">
        <v>43922</v>
      </c>
      <c r="F11862">
        <v>1.5</v>
      </c>
      <c r="G11862">
        <v>2</v>
      </c>
      <c r="I11862">
        <v>0</v>
      </c>
      <c r="J11862">
        <v>8</v>
      </c>
      <c r="L11862">
        <v>11</v>
      </c>
      <c r="N11862">
        <v>0</v>
      </c>
      <c r="P11862">
        <v>0</v>
      </c>
      <c r="Q11862">
        <v>0</v>
      </c>
      <c r="S11862">
        <v>0</v>
      </c>
    </row>
    <row r="11863" spans="1:19" x14ac:dyDescent="0.3">
      <c r="A11863" t="s">
        <v>23683</v>
      </c>
      <c r="B11863" s="171" t="s">
        <v>23684</v>
      </c>
      <c r="C11863" s="171" t="s">
        <v>188</v>
      </c>
      <c r="D11863" s="171" t="s">
        <v>4</v>
      </c>
      <c r="E11863" s="11">
        <v>43922</v>
      </c>
      <c r="F11863">
        <v>7.5</v>
      </c>
      <c r="G11863">
        <v>6.5</v>
      </c>
      <c r="I11863">
        <v>13</v>
      </c>
      <c r="J11863">
        <v>44</v>
      </c>
      <c r="L11863">
        <v>37</v>
      </c>
      <c r="N11863">
        <v>13</v>
      </c>
      <c r="P11863">
        <v>0</v>
      </c>
      <c r="Q11863">
        <v>0</v>
      </c>
      <c r="S11863">
        <v>0</v>
      </c>
    </row>
    <row r="11864" spans="1:19" x14ac:dyDescent="0.3">
      <c r="A11864" t="s">
        <v>23685</v>
      </c>
      <c r="B11864" s="171" t="s">
        <v>23686</v>
      </c>
      <c r="C11864" s="171" t="s">
        <v>227</v>
      </c>
      <c r="D11864" s="171" t="s">
        <v>4</v>
      </c>
      <c r="E11864" s="11">
        <v>43922</v>
      </c>
      <c r="F11864">
        <v>0</v>
      </c>
      <c r="G11864">
        <v>0</v>
      </c>
      <c r="I11864">
        <v>0</v>
      </c>
      <c r="J11864">
        <v>0</v>
      </c>
      <c r="L11864">
        <v>0</v>
      </c>
      <c r="N11864">
        <v>0</v>
      </c>
      <c r="P11864">
        <v>0</v>
      </c>
      <c r="Q11864">
        <v>0</v>
      </c>
      <c r="S11864">
        <v>0</v>
      </c>
    </row>
    <row r="11865" spans="1:19" x14ac:dyDescent="0.3">
      <c r="A11865" t="s">
        <v>23687</v>
      </c>
      <c r="B11865" s="171" t="s">
        <v>23688</v>
      </c>
      <c r="C11865" s="171" t="s">
        <v>116</v>
      </c>
      <c r="D11865" s="171" t="s">
        <v>4</v>
      </c>
      <c r="E11865" s="11">
        <v>43922</v>
      </c>
      <c r="F11865">
        <v>12</v>
      </c>
      <c r="G11865">
        <v>15.5</v>
      </c>
      <c r="I11865">
        <v>78</v>
      </c>
      <c r="J11865">
        <v>132</v>
      </c>
      <c r="L11865">
        <v>172</v>
      </c>
      <c r="N11865">
        <v>76</v>
      </c>
      <c r="P11865">
        <v>3</v>
      </c>
      <c r="Q11865">
        <v>4</v>
      </c>
      <c r="S11865">
        <v>2</v>
      </c>
    </row>
    <row r="11866" spans="1:19" x14ac:dyDescent="0.3">
      <c r="A11866" t="s">
        <v>23689</v>
      </c>
      <c r="B11866" s="171" t="s">
        <v>23690</v>
      </c>
      <c r="C11866" s="171" t="s">
        <v>9862</v>
      </c>
      <c r="D11866" s="171" t="s">
        <v>4</v>
      </c>
      <c r="E11866" s="11">
        <v>43922</v>
      </c>
      <c r="F11866">
        <v>0</v>
      </c>
      <c r="G11866">
        <v>0</v>
      </c>
      <c r="I11866">
        <v>0</v>
      </c>
      <c r="J11866">
        <v>0</v>
      </c>
      <c r="L11866">
        <v>0</v>
      </c>
      <c r="N11866">
        <v>0</v>
      </c>
      <c r="P11866">
        <v>0</v>
      </c>
      <c r="Q11866">
        <v>0</v>
      </c>
      <c r="S11866">
        <v>0</v>
      </c>
    </row>
    <row r="11867" spans="1:19" x14ac:dyDescent="0.3">
      <c r="A11867" t="s">
        <v>23691</v>
      </c>
      <c r="B11867" s="171" t="s">
        <v>23692</v>
      </c>
      <c r="C11867" s="171" t="s">
        <v>140</v>
      </c>
      <c r="D11867" s="171" t="s">
        <v>4</v>
      </c>
      <c r="E11867" s="11">
        <v>43922</v>
      </c>
      <c r="F11867">
        <v>0</v>
      </c>
      <c r="G11867">
        <v>0</v>
      </c>
      <c r="I11867">
        <v>0</v>
      </c>
      <c r="J11867">
        <v>0</v>
      </c>
      <c r="L11867">
        <v>0</v>
      </c>
      <c r="N11867">
        <v>0</v>
      </c>
      <c r="P11867">
        <v>0</v>
      </c>
      <c r="Q11867">
        <v>0</v>
      </c>
      <c r="S11867">
        <v>0</v>
      </c>
    </row>
    <row r="11868" spans="1:19" x14ac:dyDescent="0.3">
      <c r="A11868" t="s">
        <v>23693</v>
      </c>
      <c r="B11868" s="171" t="s">
        <v>23694</v>
      </c>
      <c r="C11868" s="171" t="s">
        <v>8590</v>
      </c>
      <c r="D11868" s="171" t="s">
        <v>4</v>
      </c>
      <c r="E11868" s="11">
        <v>43922</v>
      </c>
      <c r="F11868">
        <v>0</v>
      </c>
      <c r="G11868">
        <v>0</v>
      </c>
      <c r="I11868">
        <v>0</v>
      </c>
      <c r="J11868">
        <v>0</v>
      </c>
      <c r="L11868">
        <v>0</v>
      </c>
      <c r="N11868">
        <v>0</v>
      </c>
      <c r="P11868">
        <v>0</v>
      </c>
      <c r="Q11868">
        <v>0</v>
      </c>
      <c r="S11868">
        <v>0</v>
      </c>
    </row>
    <row r="11869" spans="1:19" x14ac:dyDescent="0.3">
      <c r="A11869" t="s">
        <v>23695</v>
      </c>
      <c r="B11869" s="171" t="s">
        <v>23696</v>
      </c>
      <c r="C11869" s="171" t="s">
        <v>170</v>
      </c>
      <c r="D11869" s="171" t="s">
        <v>4</v>
      </c>
      <c r="E11869" s="11">
        <v>43922</v>
      </c>
      <c r="F11869">
        <v>2</v>
      </c>
      <c r="G11869">
        <v>4</v>
      </c>
      <c r="I11869">
        <v>12</v>
      </c>
      <c r="J11869">
        <v>22</v>
      </c>
      <c r="L11869">
        <v>44</v>
      </c>
      <c r="N11869">
        <v>10</v>
      </c>
      <c r="P11869">
        <v>0</v>
      </c>
      <c r="Q11869">
        <v>0</v>
      </c>
      <c r="S11869">
        <v>2</v>
      </c>
    </row>
    <row r="11870" spans="1:19" x14ac:dyDescent="0.3">
      <c r="A11870" t="s">
        <v>23697</v>
      </c>
      <c r="B11870" s="171" t="s">
        <v>23698</v>
      </c>
      <c r="C11870" s="171" t="s">
        <v>182</v>
      </c>
      <c r="D11870" s="171" t="s">
        <v>4</v>
      </c>
      <c r="E11870" s="11">
        <v>43922</v>
      </c>
      <c r="F11870">
        <v>9.5</v>
      </c>
      <c r="G11870">
        <v>11.5</v>
      </c>
      <c r="I11870">
        <v>160</v>
      </c>
      <c r="J11870">
        <v>106</v>
      </c>
      <c r="L11870">
        <v>128</v>
      </c>
      <c r="N11870">
        <v>151</v>
      </c>
      <c r="P11870">
        <v>0</v>
      </c>
      <c r="Q11870">
        <v>15</v>
      </c>
      <c r="S11870">
        <v>9</v>
      </c>
    </row>
    <row r="11871" spans="1:19" x14ac:dyDescent="0.3">
      <c r="A11871" t="s">
        <v>23699</v>
      </c>
      <c r="B11871" s="171" t="s">
        <v>23700</v>
      </c>
      <c r="C11871" s="171" t="s">
        <v>197</v>
      </c>
      <c r="D11871" s="171" t="s">
        <v>4</v>
      </c>
      <c r="E11871" s="11">
        <v>43922</v>
      </c>
      <c r="F11871">
        <v>9</v>
      </c>
      <c r="G11871">
        <v>9.5</v>
      </c>
      <c r="I11871">
        <v>74</v>
      </c>
      <c r="J11871">
        <v>90</v>
      </c>
      <c r="L11871">
        <v>95</v>
      </c>
      <c r="N11871">
        <v>65</v>
      </c>
      <c r="P11871">
        <v>4</v>
      </c>
      <c r="Q11871">
        <v>5</v>
      </c>
      <c r="S11871">
        <v>9</v>
      </c>
    </row>
    <row r="11872" spans="1:19" x14ac:dyDescent="0.3">
      <c r="A11872" t="s">
        <v>23701</v>
      </c>
      <c r="B11872" s="171" t="s">
        <v>23702</v>
      </c>
      <c r="C11872" s="171" t="s">
        <v>218</v>
      </c>
      <c r="D11872" s="171" t="s">
        <v>4</v>
      </c>
      <c r="E11872" s="11">
        <v>43922</v>
      </c>
      <c r="F11872">
        <v>0</v>
      </c>
      <c r="G11872">
        <v>0</v>
      </c>
      <c r="I11872">
        <v>0</v>
      </c>
      <c r="J11872">
        <v>0</v>
      </c>
      <c r="L11872">
        <v>0</v>
      </c>
      <c r="N11872">
        <v>0</v>
      </c>
      <c r="P11872">
        <v>0</v>
      </c>
      <c r="Q11872">
        <v>0</v>
      </c>
      <c r="S11872">
        <v>0</v>
      </c>
    </row>
    <row r="11873" spans="1:19" x14ac:dyDescent="0.3">
      <c r="A11873" t="s">
        <v>23703</v>
      </c>
      <c r="B11873" s="171" t="s">
        <v>23704</v>
      </c>
      <c r="C11873" s="171" t="s">
        <v>230</v>
      </c>
      <c r="D11873" s="171" t="s">
        <v>4</v>
      </c>
      <c r="E11873" s="11">
        <v>43922</v>
      </c>
      <c r="F11873">
        <v>0</v>
      </c>
      <c r="G11873">
        <v>0</v>
      </c>
      <c r="I11873">
        <v>0</v>
      </c>
      <c r="J11873">
        <v>0</v>
      </c>
      <c r="L11873">
        <v>0</v>
      </c>
      <c r="N11873">
        <v>0</v>
      </c>
      <c r="P11873">
        <v>0</v>
      </c>
      <c r="Q11873">
        <v>0</v>
      </c>
      <c r="S11873">
        <v>0</v>
      </c>
    </row>
    <row r="11874" spans="1:19" x14ac:dyDescent="0.3">
      <c r="A11874" t="s">
        <v>23705</v>
      </c>
      <c r="B11874" s="171" t="s">
        <v>23706</v>
      </c>
      <c r="C11874" s="171" t="s">
        <v>8193</v>
      </c>
      <c r="D11874" s="171" t="s">
        <v>4</v>
      </c>
      <c r="E11874" s="11">
        <v>43922</v>
      </c>
      <c r="F11874">
        <v>3</v>
      </c>
      <c r="G11874">
        <v>3</v>
      </c>
      <c r="I11874">
        <v>33</v>
      </c>
      <c r="J11874">
        <v>36</v>
      </c>
      <c r="L11874">
        <v>36</v>
      </c>
      <c r="N11874">
        <v>31</v>
      </c>
      <c r="P11874">
        <v>0</v>
      </c>
      <c r="Q11874">
        <v>0</v>
      </c>
      <c r="S11874">
        <v>2</v>
      </c>
    </row>
    <row r="11875" spans="1:19" x14ac:dyDescent="0.3">
      <c r="A11875" t="s">
        <v>23707</v>
      </c>
      <c r="B11875" s="171" t="s">
        <v>23708</v>
      </c>
      <c r="C11875" s="171" t="s">
        <v>10522</v>
      </c>
      <c r="D11875" s="171" t="s">
        <v>4</v>
      </c>
      <c r="E11875" s="11">
        <v>43922</v>
      </c>
      <c r="F11875">
        <v>0</v>
      </c>
      <c r="G11875">
        <v>0</v>
      </c>
      <c r="I11875">
        <v>0</v>
      </c>
      <c r="J11875">
        <v>0</v>
      </c>
      <c r="L11875">
        <v>0</v>
      </c>
      <c r="N11875">
        <v>0</v>
      </c>
      <c r="P11875">
        <v>0</v>
      </c>
      <c r="Q11875">
        <v>0</v>
      </c>
      <c r="S11875">
        <v>0</v>
      </c>
    </row>
    <row r="11876" spans="1:19" x14ac:dyDescent="0.3">
      <c r="A11876" t="s">
        <v>23709</v>
      </c>
      <c r="B11876" s="171" t="s">
        <v>23710</v>
      </c>
      <c r="C11876" s="171" t="s">
        <v>10525</v>
      </c>
      <c r="D11876" s="171" t="s">
        <v>4</v>
      </c>
      <c r="E11876" s="11">
        <v>43922</v>
      </c>
      <c r="F11876">
        <v>0</v>
      </c>
      <c r="G11876">
        <v>0</v>
      </c>
      <c r="I11876">
        <v>0</v>
      </c>
      <c r="J11876">
        <v>0</v>
      </c>
      <c r="L11876">
        <v>0</v>
      </c>
      <c r="N11876">
        <v>0</v>
      </c>
      <c r="P11876">
        <v>0</v>
      </c>
      <c r="Q11876">
        <v>0</v>
      </c>
      <c r="S11876">
        <v>0</v>
      </c>
    </row>
    <row r="11877" spans="1:19" x14ac:dyDescent="0.3">
      <c r="A11877" t="s">
        <v>23711</v>
      </c>
      <c r="B11877" s="171" t="s">
        <v>23712</v>
      </c>
      <c r="C11877" s="171" t="s">
        <v>10528</v>
      </c>
      <c r="D11877" s="171" t="s">
        <v>4</v>
      </c>
      <c r="E11877" s="11">
        <v>43922</v>
      </c>
      <c r="F11877">
        <v>0</v>
      </c>
      <c r="G11877">
        <v>0</v>
      </c>
      <c r="I11877">
        <v>0</v>
      </c>
      <c r="J11877">
        <v>0</v>
      </c>
      <c r="L11877">
        <v>0</v>
      </c>
      <c r="N11877">
        <v>0</v>
      </c>
      <c r="P11877">
        <v>0</v>
      </c>
      <c r="Q11877">
        <v>0</v>
      </c>
      <c r="S11877">
        <v>0</v>
      </c>
    </row>
    <row r="11878" spans="1:19" x14ac:dyDescent="0.3">
      <c r="A11878" t="s">
        <v>23713</v>
      </c>
      <c r="B11878" s="171" t="s">
        <v>23714</v>
      </c>
      <c r="C11878" s="171" t="s">
        <v>10531</v>
      </c>
      <c r="D11878" s="171" t="s">
        <v>4</v>
      </c>
      <c r="E11878" s="11">
        <v>43922</v>
      </c>
      <c r="F11878">
        <v>0</v>
      </c>
      <c r="G11878">
        <v>0</v>
      </c>
      <c r="I11878">
        <v>0</v>
      </c>
      <c r="J11878">
        <v>0</v>
      </c>
      <c r="L11878">
        <v>0</v>
      </c>
      <c r="N11878">
        <v>0</v>
      </c>
      <c r="P11878">
        <v>0</v>
      </c>
      <c r="Q11878">
        <v>0</v>
      </c>
      <c r="S11878">
        <v>0</v>
      </c>
    </row>
    <row r="11879" spans="1:19" x14ac:dyDescent="0.3">
      <c r="A11879" t="s">
        <v>23715</v>
      </c>
      <c r="B11879" s="171" t="s">
        <v>23716</v>
      </c>
      <c r="C11879" s="171" t="s">
        <v>14880</v>
      </c>
      <c r="D11879" s="171" t="s">
        <v>4</v>
      </c>
      <c r="E11879" s="11">
        <v>43922</v>
      </c>
      <c r="F11879">
        <v>0</v>
      </c>
      <c r="G11879">
        <v>0</v>
      </c>
      <c r="I11879">
        <v>0</v>
      </c>
      <c r="J11879">
        <v>0</v>
      </c>
      <c r="L11879">
        <v>0</v>
      </c>
      <c r="N11879">
        <v>0</v>
      </c>
      <c r="P11879">
        <v>0</v>
      </c>
      <c r="Q11879">
        <v>0</v>
      </c>
      <c r="S11879">
        <v>0</v>
      </c>
    </row>
    <row r="11880" spans="1:19" x14ac:dyDescent="0.3">
      <c r="A11880" t="s">
        <v>23717</v>
      </c>
      <c r="B11880" s="171" t="s">
        <v>23718</v>
      </c>
      <c r="C11880" s="171" t="s">
        <v>10534</v>
      </c>
      <c r="D11880" s="171" t="s">
        <v>4</v>
      </c>
      <c r="E11880" s="11">
        <v>43922</v>
      </c>
      <c r="F11880">
        <v>2</v>
      </c>
      <c r="G11880">
        <v>1.5</v>
      </c>
      <c r="I11880">
        <v>9</v>
      </c>
      <c r="J11880">
        <v>12</v>
      </c>
      <c r="L11880">
        <v>9</v>
      </c>
      <c r="N11880">
        <v>8</v>
      </c>
      <c r="P11880">
        <v>0</v>
      </c>
      <c r="Q11880">
        <v>0</v>
      </c>
      <c r="S11880">
        <v>1</v>
      </c>
    </row>
    <row r="11881" spans="1:19" x14ac:dyDescent="0.3">
      <c r="A11881" t="s">
        <v>23719</v>
      </c>
      <c r="B11881" s="171" t="s">
        <v>23720</v>
      </c>
      <c r="C11881" s="171" t="s">
        <v>10537</v>
      </c>
      <c r="D11881" s="171" t="s">
        <v>4</v>
      </c>
      <c r="E11881" s="11">
        <v>43922</v>
      </c>
      <c r="F11881">
        <v>1</v>
      </c>
      <c r="G11881">
        <v>1</v>
      </c>
      <c r="I11881">
        <v>5</v>
      </c>
      <c r="J11881">
        <v>6</v>
      </c>
      <c r="L11881">
        <v>6</v>
      </c>
      <c r="N11881">
        <v>5</v>
      </c>
      <c r="P11881">
        <v>0</v>
      </c>
      <c r="Q11881">
        <v>0</v>
      </c>
      <c r="S11881">
        <v>0</v>
      </c>
    </row>
    <row r="11882" spans="1:19" x14ac:dyDescent="0.3">
      <c r="A11882" t="s">
        <v>23721</v>
      </c>
      <c r="B11882" s="171" t="s">
        <v>23722</v>
      </c>
      <c r="C11882" s="171" t="s">
        <v>15347</v>
      </c>
      <c r="D11882" s="171" t="s">
        <v>4</v>
      </c>
      <c r="E11882" s="11">
        <v>43922</v>
      </c>
      <c r="F11882">
        <v>3</v>
      </c>
      <c r="G11882">
        <v>2</v>
      </c>
      <c r="I11882">
        <v>13</v>
      </c>
      <c r="J11882">
        <v>17</v>
      </c>
      <c r="L11882">
        <v>10</v>
      </c>
      <c r="N11882">
        <v>12</v>
      </c>
      <c r="P11882">
        <v>0</v>
      </c>
      <c r="Q11882">
        <v>0</v>
      </c>
      <c r="S11882">
        <v>1</v>
      </c>
    </row>
    <row r="11883" spans="1:19" x14ac:dyDescent="0.3">
      <c r="A11883" t="s">
        <v>23723</v>
      </c>
      <c r="B11883" s="171" t="s">
        <v>23724</v>
      </c>
      <c r="C11883" s="171" t="s">
        <v>23196</v>
      </c>
      <c r="D11883" s="171" t="s">
        <v>4</v>
      </c>
      <c r="E11883" s="11">
        <v>43922</v>
      </c>
      <c r="F11883">
        <v>1.5</v>
      </c>
      <c r="G11883">
        <v>1.5</v>
      </c>
      <c r="I11883">
        <v>5</v>
      </c>
      <c r="J11883">
        <v>8</v>
      </c>
      <c r="L11883">
        <v>8</v>
      </c>
      <c r="N11883">
        <v>5</v>
      </c>
      <c r="P11883">
        <v>0</v>
      </c>
      <c r="Q11883">
        <v>0</v>
      </c>
      <c r="S11883">
        <v>0</v>
      </c>
    </row>
    <row r="11884" spans="1:19" x14ac:dyDescent="0.3">
      <c r="A11884" t="s">
        <v>23725</v>
      </c>
      <c r="B11884" s="171" t="s">
        <v>23726</v>
      </c>
      <c r="C11884" s="171" t="s">
        <v>203</v>
      </c>
      <c r="D11884" s="171" t="s">
        <v>4</v>
      </c>
      <c r="E11884" s="11">
        <v>43922</v>
      </c>
      <c r="F11884">
        <v>3.5</v>
      </c>
      <c r="G11884">
        <v>1.5</v>
      </c>
      <c r="I11884">
        <v>14</v>
      </c>
      <c r="J11884">
        <v>20</v>
      </c>
      <c r="L11884">
        <v>8</v>
      </c>
      <c r="N11884">
        <v>14</v>
      </c>
      <c r="P11884">
        <v>0</v>
      </c>
      <c r="Q11884">
        <v>0</v>
      </c>
      <c r="S11884">
        <v>0</v>
      </c>
    </row>
    <row r="11885" spans="1:19" x14ac:dyDescent="0.3">
      <c r="A11885" t="s">
        <v>23727</v>
      </c>
      <c r="B11885" s="171" t="s">
        <v>23728</v>
      </c>
      <c r="C11885" s="171" t="s">
        <v>15340</v>
      </c>
      <c r="D11885" s="171" t="s">
        <v>4</v>
      </c>
      <c r="E11885" s="11">
        <v>43922</v>
      </c>
      <c r="F11885">
        <v>0.5</v>
      </c>
      <c r="G11885">
        <v>1.5</v>
      </c>
      <c r="I11885">
        <v>3</v>
      </c>
      <c r="J11885">
        <v>3</v>
      </c>
      <c r="L11885">
        <v>8</v>
      </c>
      <c r="N11885">
        <v>3</v>
      </c>
      <c r="P11885">
        <v>0</v>
      </c>
      <c r="Q11885">
        <v>0</v>
      </c>
      <c r="S11885">
        <v>0</v>
      </c>
    </row>
    <row r="11886" spans="1:19" x14ac:dyDescent="0.3">
      <c r="A11886" t="s">
        <v>23729</v>
      </c>
      <c r="B11886" s="171" t="s">
        <v>23730</v>
      </c>
      <c r="C11886" s="171" t="s">
        <v>16544</v>
      </c>
      <c r="D11886" s="171" t="s">
        <v>4</v>
      </c>
      <c r="E11886" s="11">
        <v>43922</v>
      </c>
      <c r="F11886">
        <v>1.5</v>
      </c>
      <c r="G11886">
        <v>2</v>
      </c>
      <c r="I11886">
        <v>4</v>
      </c>
      <c r="J11886">
        <v>9</v>
      </c>
      <c r="L11886">
        <v>11</v>
      </c>
      <c r="N11886">
        <v>4</v>
      </c>
      <c r="P11886">
        <v>0</v>
      </c>
      <c r="Q11886">
        <v>0</v>
      </c>
      <c r="S11886">
        <v>0</v>
      </c>
    </row>
    <row r="11887" spans="1:19" x14ac:dyDescent="0.3">
      <c r="A11887" t="s">
        <v>23731</v>
      </c>
      <c r="B11887" s="171" t="s">
        <v>23732</v>
      </c>
      <c r="C11887" s="171" t="s">
        <v>176</v>
      </c>
      <c r="D11887" s="171" t="s">
        <v>4</v>
      </c>
      <c r="E11887" s="11">
        <v>43922</v>
      </c>
      <c r="F11887">
        <v>5</v>
      </c>
      <c r="G11887">
        <v>4.5</v>
      </c>
      <c r="I11887">
        <v>12</v>
      </c>
      <c r="J11887">
        <v>28</v>
      </c>
      <c r="L11887">
        <v>26</v>
      </c>
      <c r="N11887">
        <v>10</v>
      </c>
      <c r="P11887">
        <v>1</v>
      </c>
      <c r="Q11887">
        <v>3</v>
      </c>
      <c r="S11887">
        <v>2</v>
      </c>
    </row>
    <row r="11888" spans="1:19" x14ac:dyDescent="0.3">
      <c r="A11888" t="s">
        <v>23733</v>
      </c>
      <c r="B11888" s="171" t="s">
        <v>23734</v>
      </c>
      <c r="C11888" s="171" t="s">
        <v>23229</v>
      </c>
      <c r="D11888" s="171" t="s">
        <v>4</v>
      </c>
      <c r="E11888" s="11">
        <v>43922</v>
      </c>
      <c r="F11888">
        <v>1.5</v>
      </c>
      <c r="G11888">
        <v>1.5</v>
      </c>
      <c r="I11888">
        <v>4</v>
      </c>
      <c r="J11888">
        <v>8</v>
      </c>
      <c r="L11888">
        <v>8</v>
      </c>
      <c r="N11888">
        <v>4</v>
      </c>
      <c r="P11888">
        <v>0</v>
      </c>
      <c r="Q11888">
        <v>0</v>
      </c>
      <c r="S11888">
        <v>0</v>
      </c>
    </row>
    <row r="11889" spans="1:19" x14ac:dyDescent="0.3">
      <c r="A11889" t="s">
        <v>23735</v>
      </c>
      <c r="B11889" s="171" t="s">
        <v>23736</v>
      </c>
      <c r="C11889" s="171" t="s">
        <v>206</v>
      </c>
      <c r="D11889" s="171" t="s">
        <v>4</v>
      </c>
      <c r="E11889" s="11">
        <v>43922</v>
      </c>
      <c r="F11889">
        <v>3</v>
      </c>
      <c r="G11889">
        <v>1.5</v>
      </c>
      <c r="I11889">
        <v>14</v>
      </c>
      <c r="J11889">
        <v>17</v>
      </c>
      <c r="L11889">
        <v>8</v>
      </c>
      <c r="N11889">
        <v>10</v>
      </c>
      <c r="P11889">
        <v>0</v>
      </c>
      <c r="Q11889">
        <v>0</v>
      </c>
      <c r="S11889">
        <v>4</v>
      </c>
    </row>
    <row r="11890" spans="1:19" x14ac:dyDescent="0.3">
      <c r="A11890" t="s">
        <v>23737</v>
      </c>
      <c r="B11890" s="171" t="s">
        <v>23738</v>
      </c>
      <c r="C11890" s="171" t="s">
        <v>18229</v>
      </c>
      <c r="D11890" s="171" t="s">
        <v>80</v>
      </c>
      <c r="E11890" s="11">
        <v>43922</v>
      </c>
      <c r="F11890">
        <v>0</v>
      </c>
      <c r="G11890">
        <v>0</v>
      </c>
      <c r="I11890">
        <v>0</v>
      </c>
      <c r="J11890">
        <v>0</v>
      </c>
      <c r="L11890">
        <v>0</v>
      </c>
      <c r="N11890">
        <v>0</v>
      </c>
      <c r="P11890">
        <v>0</v>
      </c>
      <c r="Q11890">
        <v>0</v>
      </c>
      <c r="S11890">
        <v>0</v>
      </c>
    </row>
    <row r="11891" spans="1:19" x14ac:dyDescent="0.3">
      <c r="A11891" t="s">
        <v>23739</v>
      </c>
      <c r="B11891" s="171" t="s">
        <v>23740</v>
      </c>
      <c r="C11891" s="171" t="s">
        <v>9887</v>
      </c>
      <c r="D11891" s="171" t="s">
        <v>80</v>
      </c>
      <c r="E11891" s="11">
        <v>43922</v>
      </c>
      <c r="F11891">
        <v>0</v>
      </c>
      <c r="G11891">
        <v>0</v>
      </c>
      <c r="I11891">
        <v>0</v>
      </c>
      <c r="J11891">
        <v>0</v>
      </c>
      <c r="L11891">
        <v>0</v>
      </c>
      <c r="N11891">
        <v>0</v>
      </c>
      <c r="P11891">
        <v>0</v>
      </c>
      <c r="Q11891">
        <v>0</v>
      </c>
      <c r="S11891">
        <v>0</v>
      </c>
    </row>
    <row r="11892" spans="1:19" x14ac:dyDescent="0.3">
      <c r="A11892" t="s">
        <v>23741</v>
      </c>
      <c r="B11892" s="171" t="s">
        <v>23742</v>
      </c>
      <c r="C11892" s="171" t="s">
        <v>11260</v>
      </c>
      <c r="D11892" s="171" t="s">
        <v>80</v>
      </c>
      <c r="E11892" s="11">
        <v>43922</v>
      </c>
      <c r="F11892">
        <v>0</v>
      </c>
      <c r="G11892">
        <v>0</v>
      </c>
      <c r="I11892">
        <v>0</v>
      </c>
      <c r="J11892">
        <v>0</v>
      </c>
      <c r="L11892">
        <v>0</v>
      </c>
      <c r="N11892">
        <v>0</v>
      </c>
      <c r="P11892">
        <v>0</v>
      </c>
      <c r="Q11892">
        <v>0</v>
      </c>
      <c r="S11892">
        <v>0</v>
      </c>
    </row>
    <row r="11893" spans="1:19" x14ac:dyDescent="0.3">
      <c r="A11893" t="s">
        <v>23743</v>
      </c>
      <c r="B11893" s="171" t="s">
        <v>23744</v>
      </c>
      <c r="C11893" s="171" t="s">
        <v>21284</v>
      </c>
      <c r="D11893" s="171" t="s">
        <v>80</v>
      </c>
      <c r="E11893" s="11">
        <v>43922</v>
      </c>
      <c r="F11893">
        <v>0</v>
      </c>
      <c r="G11893">
        <v>0</v>
      </c>
      <c r="I11893">
        <v>0</v>
      </c>
      <c r="J11893">
        <v>0</v>
      </c>
      <c r="L11893">
        <v>0</v>
      </c>
      <c r="N11893">
        <v>0</v>
      </c>
      <c r="P11893">
        <v>0</v>
      </c>
      <c r="Q11893">
        <v>0</v>
      </c>
      <c r="S11893">
        <v>0</v>
      </c>
    </row>
    <row r="11894" spans="1:19" x14ac:dyDescent="0.3">
      <c r="A11894" t="s">
        <v>23745</v>
      </c>
      <c r="B11894" s="171" t="s">
        <v>23746</v>
      </c>
      <c r="C11894" s="171" t="s">
        <v>125</v>
      </c>
      <c r="D11894" s="171" t="s">
        <v>80</v>
      </c>
      <c r="E11894" s="11">
        <v>43922</v>
      </c>
      <c r="F11894">
        <v>0</v>
      </c>
      <c r="G11894">
        <v>0</v>
      </c>
      <c r="I11894">
        <v>0</v>
      </c>
      <c r="J11894">
        <v>0</v>
      </c>
      <c r="L11894">
        <v>0</v>
      </c>
      <c r="N11894">
        <v>0</v>
      </c>
      <c r="P11894">
        <v>0</v>
      </c>
      <c r="Q11894">
        <v>0</v>
      </c>
      <c r="S11894">
        <v>0</v>
      </c>
    </row>
    <row r="11895" spans="1:19" x14ac:dyDescent="0.3">
      <c r="A11895" t="s">
        <v>23747</v>
      </c>
      <c r="B11895" s="171" t="s">
        <v>23748</v>
      </c>
      <c r="C11895" s="171" t="s">
        <v>14899</v>
      </c>
      <c r="D11895" s="171" t="s">
        <v>80</v>
      </c>
      <c r="E11895" s="11">
        <v>43922</v>
      </c>
      <c r="F11895">
        <v>0</v>
      </c>
      <c r="G11895">
        <v>0</v>
      </c>
      <c r="I11895">
        <v>0</v>
      </c>
      <c r="J11895">
        <v>0</v>
      </c>
      <c r="L11895">
        <v>0</v>
      </c>
      <c r="N11895">
        <v>0</v>
      </c>
      <c r="P11895">
        <v>0</v>
      </c>
      <c r="Q11895">
        <v>0</v>
      </c>
      <c r="S11895">
        <v>0</v>
      </c>
    </row>
    <row r="11896" spans="1:19" x14ac:dyDescent="0.3">
      <c r="A11896" t="s">
        <v>23749</v>
      </c>
      <c r="B11896" s="171" t="s">
        <v>23750</v>
      </c>
      <c r="C11896" s="171" t="s">
        <v>137</v>
      </c>
      <c r="D11896" s="171" t="s">
        <v>80</v>
      </c>
      <c r="E11896" s="11">
        <v>43922</v>
      </c>
      <c r="F11896">
        <v>0</v>
      </c>
      <c r="G11896">
        <v>0</v>
      </c>
      <c r="I11896">
        <v>0</v>
      </c>
      <c r="J11896">
        <v>0</v>
      </c>
      <c r="L11896">
        <v>0</v>
      </c>
      <c r="N11896">
        <v>0</v>
      </c>
      <c r="P11896">
        <v>0</v>
      </c>
      <c r="Q11896">
        <v>0</v>
      </c>
      <c r="S11896">
        <v>0</v>
      </c>
    </row>
    <row r="11897" spans="1:19" x14ac:dyDescent="0.3">
      <c r="A11897" t="s">
        <v>23751</v>
      </c>
      <c r="B11897" s="171" t="s">
        <v>23752</v>
      </c>
      <c r="C11897" s="171" t="s">
        <v>8615</v>
      </c>
      <c r="D11897" s="171" t="s">
        <v>80</v>
      </c>
      <c r="E11897" s="11">
        <v>43922</v>
      </c>
      <c r="F11897">
        <v>0</v>
      </c>
      <c r="G11897">
        <v>0</v>
      </c>
      <c r="I11897">
        <v>0</v>
      </c>
      <c r="J11897">
        <v>0</v>
      </c>
      <c r="L11897">
        <v>0</v>
      </c>
      <c r="N11897">
        <v>0</v>
      </c>
      <c r="P11897">
        <v>0</v>
      </c>
      <c r="Q11897">
        <v>0</v>
      </c>
      <c r="S11897">
        <v>0</v>
      </c>
    </row>
    <row r="11898" spans="1:19" x14ac:dyDescent="0.3">
      <c r="A11898" t="s">
        <v>23753</v>
      </c>
      <c r="B11898" s="171" t="s">
        <v>23754</v>
      </c>
      <c r="C11898" s="171" t="s">
        <v>146</v>
      </c>
      <c r="D11898" s="171" t="s">
        <v>80</v>
      </c>
      <c r="E11898" s="11">
        <v>43922</v>
      </c>
      <c r="F11898">
        <v>5</v>
      </c>
      <c r="G11898">
        <v>3</v>
      </c>
      <c r="I11898">
        <v>19</v>
      </c>
      <c r="J11898">
        <v>29</v>
      </c>
      <c r="L11898">
        <v>18</v>
      </c>
      <c r="N11898">
        <v>14</v>
      </c>
      <c r="P11898">
        <v>0</v>
      </c>
      <c r="Q11898">
        <v>0</v>
      </c>
      <c r="S11898">
        <v>5</v>
      </c>
    </row>
    <row r="11899" spans="1:19" x14ac:dyDescent="0.3">
      <c r="A11899" t="s">
        <v>23755</v>
      </c>
      <c r="B11899" s="171" t="s">
        <v>23756</v>
      </c>
      <c r="C11899" s="171" t="s">
        <v>161</v>
      </c>
      <c r="D11899" s="171" t="s">
        <v>80</v>
      </c>
      <c r="E11899" s="11">
        <v>43922</v>
      </c>
      <c r="F11899">
        <v>4</v>
      </c>
      <c r="G11899">
        <v>4</v>
      </c>
      <c r="I11899">
        <v>6</v>
      </c>
      <c r="J11899">
        <v>23</v>
      </c>
      <c r="L11899">
        <v>23</v>
      </c>
      <c r="N11899">
        <v>6</v>
      </c>
      <c r="P11899">
        <v>2</v>
      </c>
      <c r="Q11899">
        <v>2</v>
      </c>
      <c r="S11899">
        <v>0</v>
      </c>
    </row>
    <row r="11900" spans="1:19" x14ac:dyDescent="0.3">
      <c r="A11900" t="s">
        <v>23757</v>
      </c>
      <c r="B11900" s="171" t="s">
        <v>23758</v>
      </c>
      <c r="C11900" s="171" t="s">
        <v>18252</v>
      </c>
      <c r="D11900" s="171" t="s">
        <v>80</v>
      </c>
      <c r="E11900" s="11">
        <v>43922</v>
      </c>
      <c r="F11900">
        <v>0</v>
      </c>
      <c r="G11900">
        <v>0</v>
      </c>
      <c r="I11900">
        <v>0</v>
      </c>
      <c r="J11900">
        <v>0</v>
      </c>
      <c r="L11900">
        <v>0</v>
      </c>
      <c r="N11900">
        <v>0</v>
      </c>
      <c r="P11900">
        <v>6</v>
      </c>
      <c r="Q11900">
        <v>6</v>
      </c>
      <c r="S11900">
        <v>0</v>
      </c>
    </row>
    <row r="11901" spans="1:19" x14ac:dyDescent="0.3">
      <c r="A11901" t="s">
        <v>23759</v>
      </c>
      <c r="B11901" s="171" t="s">
        <v>23760</v>
      </c>
      <c r="C11901" s="171" t="s">
        <v>167</v>
      </c>
      <c r="D11901" s="171" t="s">
        <v>80</v>
      </c>
      <c r="E11901" s="11">
        <v>43922</v>
      </c>
      <c r="F11901">
        <v>3.5</v>
      </c>
      <c r="G11901">
        <v>6</v>
      </c>
      <c r="I11901">
        <v>12</v>
      </c>
      <c r="J11901">
        <v>30</v>
      </c>
      <c r="L11901">
        <v>55</v>
      </c>
      <c r="N11901">
        <v>10</v>
      </c>
      <c r="P11901">
        <v>0</v>
      </c>
      <c r="Q11901">
        <v>0</v>
      </c>
      <c r="S11901">
        <v>2</v>
      </c>
    </row>
    <row r="11902" spans="1:19" x14ac:dyDescent="0.3">
      <c r="A11902" t="s">
        <v>23761</v>
      </c>
      <c r="B11902" s="171" t="s">
        <v>23762</v>
      </c>
      <c r="C11902" s="171" t="s">
        <v>179</v>
      </c>
      <c r="D11902" s="171" t="s">
        <v>80</v>
      </c>
      <c r="E11902" s="11">
        <v>43922</v>
      </c>
      <c r="F11902">
        <v>11.5</v>
      </c>
      <c r="G11902">
        <v>14.5</v>
      </c>
      <c r="I11902">
        <v>168</v>
      </c>
      <c r="J11902">
        <v>116</v>
      </c>
      <c r="L11902">
        <v>143</v>
      </c>
      <c r="N11902">
        <v>155</v>
      </c>
      <c r="P11902">
        <v>0</v>
      </c>
      <c r="Q11902">
        <v>15</v>
      </c>
      <c r="S11902">
        <v>13</v>
      </c>
    </row>
    <row r="11903" spans="1:19" x14ac:dyDescent="0.3">
      <c r="A11903" t="s">
        <v>23763</v>
      </c>
      <c r="B11903" s="171" t="s">
        <v>23764</v>
      </c>
      <c r="C11903" s="171" t="s">
        <v>185</v>
      </c>
      <c r="D11903" s="171" t="s">
        <v>80</v>
      </c>
      <c r="E11903" s="11">
        <v>43922</v>
      </c>
      <c r="F11903">
        <v>8.5</v>
      </c>
      <c r="G11903">
        <v>7.5</v>
      </c>
      <c r="I11903">
        <v>18</v>
      </c>
      <c r="J11903">
        <v>50</v>
      </c>
      <c r="L11903">
        <v>43</v>
      </c>
      <c r="N11903">
        <v>18</v>
      </c>
      <c r="P11903">
        <v>0</v>
      </c>
      <c r="Q11903">
        <v>0</v>
      </c>
      <c r="S11903">
        <v>0</v>
      </c>
    </row>
    <row r="11904" spans="1:19" x14ac:dyDescent="0.3">
      <c r="A11904" t="s">
        <v>23765</v>
      </c>
      <c r="B11904" s="171" t="s">
        <v>23766</v>
      </c>
      <c r="C11904" s="171" t="s">
        <v>23406</v>
      </c>
      <c r="D11904" s="171" t="s">
        <v>15341</v>
      </c>
      <c r="E11904" s="11">
        <v>43922</v>
      </c>
      <c r="F11904">
        <v>3</v>
      </c>
      <c r="G11904">
        <v>3</v>
      </c>
      <c r="I11904">
        <v>9</v>
      </c>
      <c r="J11904">
        <v>16</v>
      </c>
      <c r="L11904">
        <v>16</v>
      </c>
      <c r="N11904">
        <v>9</v>
      </c>
      <c r="P11904">
        <v>0</v>
      </c>
      <c r="Q11904">
        <v>0</v>
      </c>
      <c r="S11904">
        <v>0</v>
      </c>
    </row>
    <row r="11905" spans="1:19" x14ac:dyDescent="0.3">
      <c r="A11905" t="s">
        <v>23767</v>
      </c>
      <c r="B11905" s="171" t="s">
        <v>23768</v>
      </c>
      <c r="C11905" s="171" t="s">
        <v>191</v>
      </c>
      <c r="D11905" s="171" t="s">
        <v>80</v>
      </c>
      <c r="E11905" s="11">
        <v>43922</v>
      </c>
      <c r="F11905">
        <v>14</v>
      </c>
      <c r="G11905">
        <v>15.5</v>
      </c>
      <c r="I11905">
        <v>103</v>
      </c>
      <c r="J11905">
        <v>120</v>
      </c>
      <c r="L11905">
        <v>131</v>
      </c>
      <c r="N11905">
        <v>88</v>
      </c>
      <c r="P11905">
        <v>9</v>
      </c>
      <c r="Q11905">
        <v>13</v>
      </c>
      <c r="S11905">
        <v>15</v>
      </c>
    </row>
    <row r="11906" spans="1:19" x14ac:dyDescent="0.3">
      <c r="A11906" t="s">
        <v>23769</v>
      </c>
      <c r="B11906" s="171" t="s">
        <v>23770</v>
      </c>
      <c r="C11906" s="171" t="s">
        <v>212</v>
      </c>
      <c r="D11906" s="171" t="s">
        <v>80</v>
      </c>
      <c r="E11906" s="11">
        <v>43922</v>
      </c>
      <c r="F11906">
        <v>0</v>
      </c>
      <c r="G11906">
        <v>0</v>
      </c>
      <c r="I11906">
        <v>0</v>
      </c>
      <c r="J11906">
        <v>0</v>
      </c>
      <c r="L11906">
        <v>0</v>
      </c>
      <c r="N11906">
        <v>0</v>
      </c>
      <c r="P11906">
        <v>0</v>
      </c>
      <c r="Q11906">
        <v>0</v>
      </c>
      <c r="S11906">
        <v>0</v>
      </c>
    </row>
    <row r="11907" spans="1:19" x14ac:dyDescent="0.3">
      <c r="A11907" t="s">
        <v>23771</v>
      </c>
      <c r="B11907" s="171" t="s">
        <v>23772</v>
      </c>
      <c r="C11907" s="171" t="s">
        <v>215</v>
      </c>
      <c r="D11907" s="171" t="s">
        <v>80</v>
      </c>
      <c r="E11907" s="11">
        <v>43922</v>
      </c>
      <c r="F11907">
        <v>0</v>
      </c>
      <c r="G11907">
        <v>0</v>
      </c>
      <c r="I11907">
        <v>0</v>
      </c>
      <c r="J11907">
        <v>0</v>
      </c>
      <c r="L11907">
        <v>0</v>
      </c>
      <c r="N11907">
        <v>0</v>
      </c>
      <c r="P11907">
        <v>0</v>
      </c>
      <c r="Q11907">
        <v>0</v>
      </c>
      <c r="S11907">
        <v>0</v>
      </c>
    </row>
    <row r="11908" spans="1:19" x14ac:dyDescent="0.3">
      <c r="A11908" t="s">
        <v>23773</v>
      </c>
      <c r="B11908" s="171" t="s">
        <v>23774</v>
      </c>
      <c r="C11908" s="171" t="s">
        <v>221</v>
      </c>
      <c r="D11908" s="171" t="s">
        <v>80</v>
      </c>
      <c r="E11908" s="11">
        <v>43922</v>
      </c>
      <c r="F11908">
        <v>0</v>
      </c>
      <c r="G11908">
        <v>0</v>
      </c>
      <c r="I11908">
        <v>0</v>
      </c>
      <c r="J11908">
        <v>0</v>
      </c>
      <c r="L11908">
        <v>0</v>
      </c>
      <c r="N11908">
        <v>0</v>
      </c>
      <c r="P11908">
        <v>0</v>
      </c>
      <c r="Q11908">
        <v>0</v>
      </c>
      <c r="S11908">
        <v>0</v>
      </c>
    </row>
    <row r="11909" spans="1:19" x14ac:dyDescent="0.3">
      <c r="A11909" t="s">
        <v>23775</v>
      </c>
      <c r="B11909" s="171" t="s">
        <v>23776</v>
      </c>
      <c r="C11909" s="171" t="s">
        <v>8233</v>
      </c>
      <c r="D11909" s="171" t="s">
        <v>80</v>
      </c>
      <c r="E11909" s="11">
        <v>43922</v>
      </c>
      <c r="F11909">
        <v>3</v>
      </c>
      <c r="G11909">
        <v>3</v>
      </c>
      <c r="I11909">
        <v>33</v>
      </c>
      <c r="J11909">
        <v>36</v>
      </c>
      <c r="L11909">
        <v>36</v>
      </c>
      <c r="N11909">
        <v>31</v>
      </c>
      <c r="P11909">
        <v>0</v>
      </c>
      <c r="Q11909">
        <v>0</v>
      </c>
      <c r="S11909">
        <v>2</v>
      </c>
    </row>
    <row r="11910" spans="1:19" x14ac:dyDescent="0.3">
      <c r="A11910" t="s">
        <v>23777</v>
      </c>
      <c r="B11910" s="171" t="s">
        <v>23778</v>
      </c>
      <c r="C11910" s="171" t="s">
        <v>233</v>
      </c>
      <c r="D11910" s="171" t="s">
        <v>80</v>
      </c>
      <c r="E11910" s="11">
        <v>43922</v>
      </c>
      <c r="F11910">
        <v>0</v>
      </c>
      <c r="G11910">
        <v>0</v>
      </c>
      <c r="I11910">
        <v>0</v>
      </c>
      <c r="J11910">
        <v>0</v>
      </c>
      <c r="L11910">
        <v>0</v>
      </c>
      <c r="N11910">
        <v>0</v>
      </c>
      <c r="P11910">
        <v>0</v>
      </c>
      <c r="Q11910">
        <v>0</v>
      </c>
      <c r="S11910">
        <v>0</v>
      </c>
    </row>
    <row r="11911" spans="1:19" x14ac:dyDescent="0.3">
      <c r="A11911" t="s">
        <v>23779</v>
      </c>
      <c r="B11911" s="171" t="s">
        <v>23780</v>
      </c>
      <c r="C11911" s="171" t="s">
        <v>107</v>
      </c>
      <c r="D11911" s="171" t="s">
        <v>80</v>
      </c>
      <c r="E11911" s="11">
        <v>43922</v>
      </c>
      <c r="F11911">
        <v>13</v>
      </c>
      <c r="G11911">
        <v>19</v>
      </c>
      <c r="I11911">
        <v>80</v>
      </c>
      <c r="J11911">
        <v>137</v>
      </c>
      <c r="L11911">
        <v>192</v>
      </c>
      <c r="N11911">
        <v>78</v>
      </c>
      <c r="P11911">
        <v>3</v>
      </c>
      <c r="Q11911">
        <v>5</v>
      </c>
      <c r="S11911">
        <v>2</v>
      </c>
    </row>
    <row r="11912" spans="1:19" x14ac:dyDescent="0.3">
      <c r="A11912" t="s">
        <v>23781</v>
      </c>
      <c r="B11912" s="171" t="s">
        <v>23782</v>
      </c>
      <c r="C11912" s="171" t="s">
        <v>107</v>
      </c>
      <c r="D11912" s="171" t="s">
        <v>15341</v>
      </c>
      <c r="E11912" s="11">
        <v>43922</v>
      </c>
      <c r="F11912">
        <v>2</v>
      </c>
      <c r="G11912">
        <v>3.5</v>
      </c>
      <c r="I11912">
        <v>7</v>
      </c>
      <c r="J11912">
        <v>12</v>
      </c>
      <c r="L11912">
        <v>19</v>
      </c>
      <c r="N11912">
        <v>7</v>
      </c>
      <c r="P11912">
        <v>0</v>
      </c>
      <c r="Q11912">
        <v>0</v>
      </c>
      <c r="S11912">
        <v>0</v>
      </c>
    </row>
    <row r="11913" spans="1:19" x14ac:dyDescent="0.3">
      <c r="A11913" t="s">
        <v>23783</v>
      </c>
      <c r="B11913" s="171" t="s">
        <v>23784</v>
      </c>
      <c r="C11913" s="171" t="s">
        <v>173</v>
      </c>
      <c r="D11913" s="171" t="s">
        <v>80</v>
      </c>
      <c r="E11913" s="11">
        <v>43922</v>
      </c>
      <c r="F11913">
        <v>3.5</v>
      </c>
      <c r="G11913">
        <v>3</v>
      </c>
      <c r="I11913">
        <v>6</v>
      </c>
      <c r="J11913">
        <v>21</v>
      </c>
      <c r="L11913">
        <v>18</v>
      </c>
      <c r="N11913">
        <v>6</v>
      </c>
      <c r="P11913">
        <v>0</v>
      </c>
      <c r="Q11913">
        <v>0</v>
      </c>
      <c r="S11913">
        <v>0</v>
      </c>
    </row>
    <row r="11914" spans="1:19" x14ac:dyDescent="0.3">
      <c r="A11914" t="s">
        <v>23785</v>
      </c>
      <c r="B11914" s="171" t="s">
        <v>23786</v>
      </c>
      <c r="C11914" s="171" t="s">
        <v>173</v>
      </c>
      <c r="D11914" s="171" t="s">
        <v>15341</v>
      </c>
      <c r="E11914" s="11">
        <v>43922</v>
      </c>
      <c r="F11914">
        <v>4.5</v>
      </c>
      <c r="G11914">
        <v>3.5</v>
      </c>
      <c r="I11914">
        <v>19</v>
      </c>
      <c r="J11914">
        <v>24</v>
      </c>
      <c r="L11914">
        <v>18</v>
      </c>
      <c r="N11914">
        <v>16</v>
      </c>
      <c r="P11914">
        <v>1</v>
      </c>
      <c r="Q11914">
        <v>3</v>
      </c>
      <c r="S11914">
        <v>3</v>
      </c>
    </row>
    <row r="11915" spans="1:19" x14ac:dyDescent="0.3">
      <c r="A11915" t="s">
        <v>23787</v>
      </c>
      <c r="B11915" s="171" t="s">
        <v>23788</v>
      </c>
      <c r="C11915" s="171" t="s">
        <v>200</v>
      </c>
      <c r="D11915" s="171" t="s">
        <v>80</v>
      </c>
      <c r="E11915" s="11">
        <v>43922</v>
      </c>
      <c r="F11915">
        <v>6.5</v>
      </c>
      <c r="G11915">
        <v>3</v>
      </c>
      <c r="I11915">
        <v>28</v>
      </c>
      <c r="J11915">
        <v>37</v>
      </c>
      <c r="L11915">
        <v>16</v>
      </c>
      <c r="N11915">
        <v>24</v>
      </c>
      <c r="P11915">
        <v>0</v>
      </c>
      <c r="Q11915">
        <v>0</v>
      </c>
      <c r="S11915">
        <v>4</v>
      </c>
    </row>
    <row r="11916" spans="1:19" x14ac:dyDescent="0.3">
      <c r="A11916" t="s">
        <v>23789</v>
      </c>
      <c r="B11916" s="171" t="s">
        <v>23790</v>
      </c>
      <c r="C11916" s="171" t="s">
        <v>200</v>
      </c>
      <c r="D11916" s="171" t="s">
        <v>15341</v>
      </c>
      <c r="E11916" s="11">
        <v>43922</v>
      </c>
      <c r="F11916">
        <v>0</v>
      </c>
      <c r="G11916">
        <v>0</v>
      </c>
      <c r="I11916">
        <v>0</v>
      </c>
      <c r="J11916">
        <v>0</v>
      </c>
      <c r="L11916">
        <v>0</v>
      </c>
      <c r="N11916">
        <v>0</v>
      </c>
      <c r="P11916">
        <v>0</v>
      </c>
      <c r="Q11916">
        <v>0</v>
      </c>
      <c r="S11916">
        <v>0</v>
      </c>
    </row>
    <row r="11917" spans="1:19" x14ac:dyDescent="0.3">
      <c r="A11917" t="s">
        <v>23791</v>
      </c>
      <c r="B11917" s="171" t="s">
        <v>23792</v>
      </c>
      <c r="C11917" s="171" t="s">
        <v>73</v>
      </c>
      <c r="D11917" s="171" t="s">
        <v>4</v>
      </c>
      <c r="E11917" s="11">
        <v>43922</v>
      </c>
      <c r="F11917">
        <v>0</v>
      </c>
      <c r="G11917">
        <v>0</v>
      </c>
      <c r="I11917">
        <v>0</v>
      </c>
      <c r="J11917">
        <v>0</v>
      </c>
      <c r="L11917">
        <v>0</v>
      </c>
      <c r="N11917">
        <v>0</v>
      </c>
      <c r="P11917">
        <v>0</v>
      </c>
      <c r="Q11917">
        <v>0</v>
      </c>
      <c r="S11917">
        <v>0</v>
      </c>
    </row>
    <row r="11918" spans="1:19" x14ac:dyDescent="0.3">
      <c r="A11918" t="s">
        <v>23793</v>
      </c>
      <c r="B11918" s="171" t="s">
        <v>23794</v>
      </c>
      <c r="C11918" s="171" t="s">
        <v>18229</v>
      </c>
      <c r="D11918" s="171" t="s">
        <v>4</v>
      </c>
      <c r="E11918" s="11">
        <v>43922</v>
      </c>
      <c r="F11918">
        <v>0</v>
      </c>
      <c r="G11918">
        <v>0</v>
      </c>
      <c r="I11918">
        <v>0</v>
      </c>
      <c r="J11918">
        <v>0</v>
      </c>
      <c r="L11918">
        <v>0</v>
      </c>
      <c r="N11918">
        <v>0</v>
      </c>
      <c r="P11918">
        <v>0</v>
      </c>
      <c r="Q11918">
        <v>0</v>
      </c>
      <c r="S11918">
        <v>0</v>
      </c>
    </row>
    <row r="11919" spans="1:19" x14ac:dyDescent="0.3">
      <c r="A11919" t="s">
        <v>23795</v>
      </c>
      <c r="B11919" s="171" t="s">
        <v>23796</v>
      </c>
      <c r="C11919" s="171" t="s">
        <v>107</v>
      </c>
      <c r="D11919" s="171" t="s">
        <v>4</v>
      </c>
      <c r="E11919" s="11">
        <v>43922</v>
      </c>
      <c r="F11919">
        <v>15</v>
      </c>
      <c r="G11919">
        <v>22.5</v>
      </c>
      <c r="I11919">
        <v>87</v>
      </c>
      <c r="J11919">
        <v>149</v>
      </c>
      <c r="L11919">
        <v>211</v>
      </c>
      <c r="N11919">
        <v>85</v>
      </c>
      <c r="P11919">
        <v>3</v>
      </c>
      <c r="Q11919">
        <v>5</v>
      </c>
      <c r="S11919">
        <v>2</v>
      </c>
    </row>
    <row r="11920" spans="1:19" x14ac:dyDescent="0.3">
      <c r="A11920" t="s">
        <v>23797</v>
      </c>
      <c r="B11920" s="171" t="s">
        <v>23798</v>
      </c>
      <c r="C11920" s="171" t="s">
        <v>9887</v>
      </c>
      <c r="D11920" s="171" t="s">
        <v>4</v>
      </c>
      <c r="E11920" s="11">
        <v>43922</v>
      </c>
      <c r="F11920">
        <v>0</v>
      </c>
      <c r="G11920">
        <v>0</v>
      </c>
      <c r="I11920">
        <v>0</v>
      </c>
      <c r="J11920">
        <v>0</v>
      </c>
      <c r="L11920">
        <v>0</v>
      </c>
      <c r="N11920">
        <v>0</v>
      </c>
      <c r="P11920">
        <v>0</v>
      </c>
      <c r="Q11920">
        <v>0</v>
      </c>
      <c r="S11920">
        <v>0</v>
      </c>
    </row>
    <row r="11921" spans="1:19" x14ac:dyDescent="0.3">
      <c r="A11921" t="s">
        <v>23799</v>
      </c>
      <c r="B11921" s="171" t="s">
        <v>23800</v>
      </c>
      <c r="C11921" s="171" t="s">
        <v>11260</v>
      </c>
      <c r="D11921" s="171" t="s">
        <v>4</v>
      </c>
      <c r="E11921" s="11">
        <v>43922</v>
      </c>
      <c r="F11921">
        <v>0</v>
      </c>
      <c r="G11921">
        <v>0</v>
      </c>
      <c r="I11921">
        <v>0</v>
      </c>
      <c r="J11921">
        <v>0</v>
      </c>
      <c r="L11921">
        <v>0</v>
      </c>
      <c r="N11921">
        <v>0</v>
      </c>
      <c r="P11921">
        <v>0</v>
      </c>
      <c r="Q11921">
        <v>0</v>
      </c>
      <c r="S11921">
        <v>0</v>
      </c>
    </row>
    <row r="11922" spans="1:19" x14ac:dyDescent="0.3">
      <c r="A11922" t="s">
        <v>23801</v>
      </c>
      <c r="B11922" s="171" t="s">
        <v>23802</v>
      </c>
      <c r="C11922" s="171" t="s">
        <v>122</v>
      </c>
      <c r="D11922" s="171" t="s">
        <v>4</v>
      </c>
      <c r="E11922" s="11">
        <v>43922</v>
      </c>
      <c r="F11922">
        <v>0</v>
      </c>
      <c r="G11922">
        <v>0</v>
      </c>
      <c r="I11922">
        <v>0</v>
      </c>
      <c r="J11922">
        <v>0</v>
      </c>
      <c r="L11922">
        <v>0</v>
      </c>
      <c r="N11922">
        <v>0</v>
      </c>
      <c r="P11922">
        <v>0</v>
      </c>
      <c r="Q11922">
        <v>0</v>
      </c>
      <c r="S11922">
        <v>0</v>
      </c>
    </row>
    <row r="11923" spans="1:19" x14ac:dyDescent="0.3">
      <c r="A11923" t="s">
        <v>23803</v>
      </c>
      <c r="B11923" s="171" t="s">
        <v>23804</v>
      </c>
      <c r="C11923" s="171" t="s">
        <v>125</v>
      </c>
      <c r="D11923" s="171" t="s">
        <v>4</v>
      </c>
      <c r="E11923" s="11">
        <v>43922</v>
      </c>
      <c r="F11923">
        <v>0</v>
      </c>
      <c r="G11923">
        <v>0</v>
      </c>
      <c r="I11923">
        <v>0</v>
      </c>
      <c r="J11923">
        <v>0</v>
      </c>
      <c r="L11923">
        <v>0</v>
      </c>
      <c r="N11923">
        <v>0</v>
      </c>
      <c r="P11923">
        <v>0</v>
      </c>
      <c r="Q11923">
        <v>0</v>
      </c>
      <c r="S11923">
        <v>0</v>
      </c>
    </row>
    <row r="11924" spans="1:19" x14ac:dyDescent="0.3">
      <c r="A11924" t="s">
        <v>23805</v>
      </c>
      <c r="B11924" s="171" t="s">
        <v>23806</v>
      </c>
      <c r="C11924" s="171" t="s">
        <v>14899</v>
      </c>
      <c r="D11924" s="171" t="s">
        <v>4</v>
      </c>
      <c r="E11924" s="11">
        <v>43922</v>
      </c>
      <c r="F11924">
        <v>0</v>
      </c>
      <c r="G11924">
        <v>0</v>
      </c>
      <c r="I11924">
        <v>0</v>
      </c>
      <c r="J11924">
        <v>0</v>
      </c>
      <c r="L11924">
        <v>0</v>
      </c>
      <c r="N11924">
        <v>0</v>
      </c>
      <c r="P11924">
        <v>0</v>
      </c>
      <c r="Q11924">
        <v>0</v>
      </c>
      <c r="S11924">
        <v>0</v>
      </c>
    </row>
    <row r="11925" spans="1:19" x14ac:dyDescent="0.3">
      <c r="A11925" t="s">
        <v>23807</v>
      </c>
      <c r="B11925" s="171" t="s">
        <v>23808</v>
      </c>
      <c r="C11925" s="171" t="s">
        <v>137</v>
      </c>
      <c r="D11925" s="171" t="s">
        <v>4</v>
      </c>
      <c r="E11925" s="11">
        <v>43922</v>
      </c>
      <c r="F11925">
        <v>0</v>
      </c>
      <c r="G11925">
        <v>0</v>
      </c>
      <c r="I11925">
        <v>0</v>
      </c>
      <c r="J11925">
        <v>0</v>
      </c>
      <c r="L11925">
        <v>0</v>
      </c>
      <c r="N11925">
        <v>0</v>
      </c>
      <c r="P11925">
        <v>0</v>
      </c>
      <c r="Q11925">
        <v>0</v>
      </c>
      <c r="S11925">
        <v>0</v>
      </c>
    </row>
    <row r="11926" spans="1:19" x14ac:dyDescent="0.3">
      <c r="A11926" t="s">
        <v>23809</v>
      </c>
      <c r="B11926" s="171" t="s">
        <v>23810</v>
      </c>
      <c r="C11926" s="171" t="s">
        <v>8615</v>
      </c>
      <c r="D11926" s="171" t="s">
        <v>4</v>
      </c>
      <c r="E11926" s="11">
        <v>43922</v>
      </c>
      <c r="F11926">
        <v>0</v>
      </c>
      <c r="G11926">
        <v>0</v>
      </c>
      <c r="I11926">
        <v>0</v>
      </c>
      <c r="J11926">
        <v>0</v>
      </c>
      <c r="L11926">
        <v>0</v>
      </c>
      <c r="N11926">
        <v>0</v>
      </c>
      <c r="P11926">
        <v>0</v>
      </c>
      <c r="Q11926">
        <v>0</v>
      </c>
      <c r="S11926">
        <v>0</v>
      </c>
    </row>
    <row r="11927" spans="1:19" x14ac:dyDescent="0.3">
      <c r="A11927" t="s">
        <v>23811</v>
      </c>
      <c r="B11927" s="171" t="s">
        <v>23812</v>
      </c>
      <c r="C11927" s="171" t="s">
        <v>146</v>
      </c>
      <c r="D11927" s="171" t="s">
        <v>4</v>
      </c>
      <c r="E11927" s="11">
        <v>43922</v>
      </c>
      <c r="F11927">
        <v>5</v>
      </c>
      <c r="G11927">
        <v>3</v>
      </c>
      <c r="I11927">
        <v>19</v>
      </c>
      <c r="J11927">
        <v>29</v>
      </c>
      <c r="L11927">
        <v>18</v>
      </c>
      <c r="N11927">
        <v>14</v>
      </c>
      <c r="P11927">
        <v>0</v>
      </c>
      <c r="Q11927">
        <v>0</v>
      </c>
      <c r="S11927">
        <v>5</v>
      </c>
    </row>
    <row r="11928" spans="1:19" x14ac:dyDescent="0.3">
      <c r="A11928" t="s">
        <v>23813</v>
      </c>
      <c r="B11928" s="171" t="s">
        <v>23814</v>
      </c>
      <c r="C11928" s="171" t="s">
        <v>161</v>
      </c>
      <c r="D11928" s="171" t="s">
        <v>4</v>
      </c>
      <c r="E11928" s="11">
        <v>43922</v>
      </c>
      <c r="F11928">
        <v>4</v>
      </c>
      <c r="G11928">
        <v>4</v>
      </c>
      <c r="I11928">
        <v>6</v>
      </c>
      <c r="J11928">
        <v>23</v>
      </c>
      <c r="L11928">
        <v>23</v>
      </c>
      <c r="N11928">
        <v>6</v>
      </c>
      <c r="P11928">
        <v>2</v>
      </c>
      <c r="Q11928">
        <v>2</v>
      </c>
      <c r="S11928">
        <v>0</v>
      </c>
    </row>
    <row r="11929" spans="1:19" x14ac:dyDescent="0.3">
      <c r="A11929" t="s">
        <v>23815</v>
      </c>
      <c r="B11929" s="171" t="s">
        <v>23816</v>
      </c>
      <c r="C11929" s="171" t="s">
        <v>18252</v>
      </c>
      <c r="D11929" s="171" t="s">
        <v>4</v>
      </c>
      <c r="E11929" s="11">
        <v>43922</v>
      </c>
      <c r="F11929">
        <v>0</v>
      </c>
      <c r="G11929">
        <v>0</v>
      </c>
      <c r="I11929">
        <v>0</v>
      </c>
      <c r="J11929">
        <v>0</v>
      </c>
      <c r="L11929">
        <v>0</v>
      </c>
      <c r="N11929">
        <v>0</v>
      </c>
      <c r="P11929">
        <v>6</v>
      </c>
      <c r="Q11929">
        <v>6</v>
      </c>
      <c r="S11929">
        <v>0</v>
      </c>
    </row>
    <row r="11930" spans="1:19" x14ac:dyDescent="0.3">
      <c r="A11930" t="s">
        <v>23817</v>
      </c>
      <c r="B11930" s="171" t="s">
        <v>23818</v>
      </c>
      <c r="C11930" s="171" t="s">
        <v>167</v>
      </c>
      <c r="D11930" s="171" t="s">
        <v>4</v>
      </c>
      <c r="E11930" s="11">
        <v>43922</v>
      </c>
      <c r="F11930">
        <v>3.5</v>
      </c>
      <c r="G11930">
        <v>6</v>
      </c>
      <c r="I11930">
        <v>12</v>
      </c>
      <c r="J11930">
        <v>30</v>
      </c>
      <c r="L11930">
        <v>55</v>
      </c>
      <c r="N11930">
        <v>10</v>
      </c>
      <c r="P11930">
        <v>0</v>
      </c>
      <c r="Q11930">
        <v>0</v>
      </c>
      <c r="S11930">
        <v>2</v>
      </c>
    </row>
    <row r="11931" spans="1:19" x14ac:dyDescent="0.3">
      <c r="A11931" t="s">
        <v>23819</v>
      </c>
      <c r="B11931" s="171" t="s">
        <v>23820</v>
      </c>
      <c r="C11931" s="171" t="s">
        <v>173</v>
      </c>
      <c r="D11931" s="171" t="s">
        <v>4</v>
      </c>
      <c r="E11931" s="11">
        <v>43922</v>
      </c>
      <c r="F11931">
        <v>8</v>
      </c>
      <c r="G11931">
        <v>6.5</v>
      </c>
      <c r="I11931">
        <v>25</v>
      </c>
      <c r="J11931">
        <v>45</v>
      </c>
      <c r="L11931">
        <v>36</v>
      </c>
      <c r="N11931">
        <v>22</v>
      </c>
      <c r="P11931">
        <v>1</v>
      </c>
      <c r="Q11931">
        <v>3</v>
      </c>
      <c r="S11931">
        <v>3</v>
      </c>
    </row>
    <row r="11932" spans="1:19" x14ac:dyDescent="0.3">
      <c r="A11932" t="s">
        <v>23821</v>
      </c>
      <c r="B11932" s="171" t="s">
        <v>23822</v>
      </c>
      <c r="C11932" s="171" t="s">
        <v>179</v>
      </c>
      <c r="D11932" s="171" t="s">
        <v>4</v>
      </c>
      <c r="E11932" s="11">
        <v>43922</v>
      </c>
      <c r="F11932">
        <v>11.5</v>
      </c>
      <c r="G11932">
        <v>14.5</v>
      </c>
      <c r="I11932">
        <v>168</v>
      </c>
      <c r="J11932">
        <v>116</v>
      </c>
      <c r="L11932">
        <v>143</v>
      </c>
      <c r="N11932">
        <v>155</v>
      </c>
      <c r="P11932">
        <v>0</v>
      </c>
      <c r="Q11932">
        <v>15</v>
      </c>
      <c r="S11932">
        <v>13</v>
      </c>
    </row>
    <row r="11933" spans="1:19" x14ac:dyDescent="0.3">
      <c r="A11933" t="s">
        <v>23823</v>
      </c>
      <c r="B11933" s="171" t="s">
        <v>23824</v>
      </c>
      <c r="C11933" s="171" t="s">
        <v>185</v>
      </c>
      <c r="D11933" s="171" t="s">
        <v>4</v>
      </c>
      <c r="E11933" s="11">
        <v>43922</v>
      </c>
      <c r="F11933">
        <v>8.5</v>
      </c>
      <c r="G11933">
        <v>7.5</v>
      </c>
      <c r="I11933">
        <v>18</v>
      </c>
      <c r="J11933">
        <v>50</v>
      </c>
      <c r="L11933">
        <v>43</v>
      </c>
      <c r="N11933">
        <v>18</v>
      </c>
      <c r="P11933">
        <v>0</v>
      </c>
      <c r="Q11933">
        <v>0</v>
      </c>
      <c r="S11933">
        <v>0</v>
      </c>
    </row>
    <row r="11934" spans="1:19" x14ac:dyDescent="0.3">
      <c r="A11934" t="s">
        <v>23825</v>
      </c>
      <c r="B11934" s="171" t="s">
        <v>23826</v>
      </c>
      <c r="C11934" s="171" t="s">
        <v>23406</v>
      </c>
      <c r="D11934" s="171" t="s">
        <v>4</v>
      </c>
      <c r="E11934" s="11">
        <v>43922</v>
      </c>
      <c r="F11934">
        <v>3</v>
      </c>
      <c r="G11934">
        <v>3</v>
      </c>
      <c r="I11934">
        <v>9</v>
      </c>
      <c r="J11934">
        <v>16</v>
      </c>
      <c r="L11934">
        <v>16</v>
      </c>
      <c r="N11934">
        <v>9</v>
      </c>
      <c r="P11934">
        <v>0</v>
      </c>
      <c r="Q11934">
        <v>0</v>
      </c>
      <c r="S11934">
        <v>0</v>
      </c>
    </row>
    <row r="11935" spans="1:19" x14ac:dyDescent="0.3">
      <c r="A11935" t="s">
        <v>23827</v>
      </c>
      <c r="B11935" s="171" t="s">
        <v>23828</v>
      </c>
      <c r="C11935" s="171" t="s">
        <v>191</v>
      </c>
      <c r="D11935" s="171" t="s">
        <v>4</v>
      </c>
      <c r="E11935" s="11">
        <v>43922</v>
      </c>
      <c r="F11935">
        <v>14</v>
      </c>
      <c r="G11935">
        <v>15.5</v>
      </c>
      <c r="I11935">
        <v>103</v>
      </c>
      <c r="J11935">
        <v>120</v>
      </c>
      <c r="L11935">
        <v>131</v>
      </c>
      <c r="N11935">
        <v>88</v>
      </c>
      <c r="P11935">
        <v>9</v>
      </c>
      <c r="Q11935">
        <v>13</v>
      </c>
      <c r="S11935">
        <v>15</v>
      </c>
    </row>
    <row r="11936" spans="1:19" x14ac:dyDescent="0.3">
      <c r="A11936" t="s">
        <v>23829</v>
      </c>
      <c r="B11936" s="171" t="s">
        <v>23830</v>
      </c>
      <c r="C11936" s="171" t="s">
        <v>200</v>
      </c>
      <c r="D11936" s="171" t="s">
        <v>4</v>
      </c>
      <c r="E11936" s="11">
        <v>43922</v>
      </c>
      <c r="F11936">
        <v>6.5</v>
      </c>
      <c r="G11936">
        <v>3</v>
      </c>
      <c r="I11936">
        <v>28</v>
      </c>
      <c r="J11936">
        <v>37</v>
      </c>
      <c r="L11936">
        <v>16</v>
      </c>
      <c r="N11936">
        <v>24</v>
      </c>
      <c r="P11936">
        <v>0</v>
      </c>
      <c r="Q11936">
        <v>0</v>
      </c>
      <c r="S11936">
        <v>4</v>
      </c>
    </row>
    <row r="11937" spans="1:19" x14ac:dyDescent="0.3">
      <c r="A11937" t="s">
        <v>23831</v>
      </c>
      <c r="B11937" s="171" t="s">
        <v>23832</v>
      </c>
      <c r="C11937" s="171" t="s">
        <v>212</v>
      </c>
      <c r="D11937" s="171" t="s">
        <v>4</v>
      </c>
      <c r="E11937" s="11">
        <v>43922</v>
      </c>
      <c r="F11937">
        <v>0</v>
      </c>
      <c r="G11937">
        <v>0</v>
      </c>
      <c r="I11937">
        <v>0</v>
      </c>
      <c r="J11937">
        <v>0</v>
      </c>
      <c r="L11937">
        <v>0</v>
      </c>
      <c r="N11937">
        <v>0</v>
      </c>
      <c r="P11937">
        <v>0</v>
      </c>
      <c r="Q11937">
        <v>0</v>
      </c>
      <c r="S11937">
        <v>0</v>
      </c>
    </row>
    <row r="11938" spans="1:19" x14ac:dyDescent="0.3">
      <c r="A11938" t="s">
        <v>23833</v>
      </c>
      <c r="B11938" s="171" t="s">
        <v>23834</v>
      </c>
      <c r="C11938" s="171" t="s">
        <v>215</v>
      </c>
      <c r="D11938" s="171" t="s">
        <v>4</v>
      </c>
      <c r="E11938" s="11">
        <v>43922</v>
      </c>
      <c r="F11938">
        <v>0</v>
      </c>
      <c r="G11938">
        <v>0</v>
      </c>
      <c r="I11938">
        <v>0</v>
      </c>
      <c r="J11938">
        <v>0</v>
      </c>
      <c r="L11938">
        <v>0</v>
      </c>
      <c r="N11938">
        <v>0</v>
      </c>
      <c r="P11938">
        <v>0</v>
      </c>
      <c r="Q11938">
        <v>0</v>
      </c>
      <c r="S11938">
        <v>0</v>
      </c>
    </row>
    <row r="11939" spans="1:19" x14ac:dyDescent="0.3">
      <c r="A11939" t="s">
        <v>23835</v>
      </c>
      <c r="B11939" s="171" t="s">
        <v>23836</v>
      </c>
      <c r="C11939" s="171" t="s">
        <v>221</v>
      </c>
      <c r="D11939" s="171" t="s">
        <v>4</v>
      </c>
      <c r="E11939" s="11">
        <v>43922</v>
      </c>
      <c r="F11939">
        <v>0</v>
      </c>
      <c r="G11939">
        <v>0</v>
      </c>
      <c r="I11939">
        <v>0</v>
      </c>
      <c r="J11939">
        <v>0</v>
      </c>
      <c r="L11939">
        <v>0</v>
      </c>
      <c r="N11939">
        <v>0</v>
      </c>
      <c r="P11939">
        <v>0</v>
      </c>
      <c r="Q11939">
        <v>0</v>
      </c>
      <c r="S11939">
        <v>0</v>
      </c>
    </row>
    <row r="11940" spans="1:19" x14ac:dyDescent="0.3">
      <c r="A11940" t="s">
        <v>23837</v>
      </c>
      <c r="B11940" s="171" t="s">
        <v>23838</v>
      </c>
      <c r="C11940" s="171" t="s">
        <v>8233</v>
      </c>
      <c r="D11940" s="171" t="s">
        <v>4</v>
      </c>
      <c r="E11940" s="11">
        <v>43922</v>
      </c>
      <c r="F11940">
        <v>3</v>
      </c>
      <c r="G11940">
        <v>3</v>
      </c>
      <c r="I11940">
        <v>33</v>
      </c>
      <c r="J11940">
        <v>36</v>
      </c>
      <c r="L11940">
        <v>36</v>
      </c>
      <c r="N11940">
        <v>31</v>
      </c>
      <c r="P11940">
        <v>0</v>
      </c>
      <c r="Q11940">
        <v>0</v>
      </c>
      <c r="S11940">
        <v>2</v>
      </c>
    </row>
    <row r="11941" spans="1:19" x14ac:dyDescent="0.3">
      <c r="A11941" t="s">
        <v>23839</v>
      </c>
      <c r="B11941" s="171" t="s">
        <v>23840</v>
      </c>
      <c r="C11941" s="171" t="s">
        <v>233</v>
      </c>
      <c r="D11941" s="171" t="s">
        <v>4</v>
      </c>
      <c r="E11941" s="11">
        <v>43922</v>
      </c>
      <c r="F11941">
        <v>0</v>
      </c>
      <c r="G11941">
        <v>0</v>
      </c>
      <c r="I11941">
        <v>0</v>
      </c>
      <c r="J11941">
        <v>0</v>
      </c>
      <c r="L11941">
        <v>0</v>
      </c>
      <c r="N11941">
        <v>0</v>
      </c>
      <c r="P11941">
        <v>0</v>
      </c>
      <c r="Q11941">
        <v>0</v>
      </c>
      <c r="S11941">
        <v>0</v>
      </c>
    </row>
    <row r="11942" spans="1:19" x14ac:dyDescent="0.3">
      <c r="A11942" t="s">
        <v>23841</v>
      </c>
      <c r="B11942" s="171" t="s">
        <v>23842</v>
      </c>
      <c r="C11942" s="171" t="s">
        <v>79</v>
      </c>
      <c r="D11942" s="171" t="s">
        <v>80</v>
      </c>
      <c r="E11942" s="11">
        <v>43922</v>
      </c>
      <c r="F11942">
        <v>0</v>
      </c>
      <c r="G11942">
        <v>0</v>
      </c>
      <c r="I11942">
        <v>0</v>
      </c>
      <c r="J11942">
        <v>0</v>
      </c>
      <c r="L11942">
        <v>0</v>
      </c>
      <c r="N11942">
        <v>0</v>
      </c>
      <c r="P11942">
        <v>0</v>
      </c>
      <c r="Q11942">
        <v>0</v>
      </c>
      <c r="S11942">
        <v>0</v>
      </c>
    </row>
    <row r="11943" spans="1:19" x14ac:dyDescent="0.3">
      <c r="A11943" t="s">
        <v>23843</v>
      </c>
      <c r="B11943" s="171" t="s">
        <v>23844</v>
      </c>
      <c r="C11943" s="171" t="s">
        <v>79</v>
      </c>
      <c r="D11943" s="171" t="s">
        <v>4</v>
      </c>
      <c r="E11943" s="11">
        <v>43922</v>
      </c>
      <c r="F11943">
        <v>0</v>
      </c>
      <c r="G11943">
        <v>0</v>
      </c>
      <c r="I11943">
        <v>0</v>
      </c>
      <c r="J11943">
        <v>0</v>
      </c>
      <c r="L11943">
        <v>0</v>
      </c>
      <c r="N11943">
        <v>0</v>
      </c>
      <c r="P11943">
        <v>0</v>
      </c>
      <c r="Q11943">
        <v>0</v>
      </c>
      <c r="S11943">
        <v>0</v>
      </c>
    </row>
    <row r="11944" spans="1:19" x14ac:dyDescent="0.3">
      <c r="A11944" t="s">
        <v>23845</v>
      </c>
      <c r="B11944" s="171" t="s">
        <v>23846</v>
      </c>
      <c r="C11944" s="171" t="s">
        <v>83</v>
      </c>
      <c r="D11944" s="171" t="s">
        <v>80</v>
      </c>
      <c r="E11944" s="11">
        <v>43922</v>
      </c>
      <c r="F11944">
        <v>3.5</v>
      </c>
      <c r="G11944">
        <v>1.5</v>
      </c>
      <c r="I11944">
        <v>14</v>
      </c>
      <c r="J11944">
        <v>20</v>
      </c>
      <c r="L11944">
        <v>8</v>
      </c>
      <c r="N11944">
        <v>14</v>
      </c>
      <c r="P11944">
        <v>0</v>
      </c>
      <c r="Q11944">
        <v>0</v>
      </c>
      <c r="S11944">
        <v>0</v>
      </c>
    </row>
    <row r="11945" spans="1:19" x14ac:dyDescent="0.3">
      <c r="A11945" t="s">
        <v>23847</v>
      </c>
      <c r="B11945" s="171" t="s">
        <v>23848</v>
      </c>
      <c r="C11945" s="171" t="s">
        <v>83</v>
      </c>
      <c r="D11945" s="171" t="s">
        <v>15341</v>
      </c>
      <c r="E11945" s="11">
        <v>43922</v>
      </c>
      <c r="F11945">
        <v>5</v>
      </c>
      <c r="G11945">
        <v>5</v>
      </c>
      <c r="I11945">
        <v>21</v>
      </c>
      <c r="J11945">
        <v>28</v>
      </c>
      <c r="L11945">
        <v>26</v>
      </c>
      <c r="N11945">
        <v>20</v>
      </c>
      <c r="P11945">
        <v>0</v>
      </c>
      <c r="Q11945">
        <v>0</v>
      </c>
      <c r="S11945">
        <v>1</v>
      </c>
    </row>
    <row r="11946" spans="1:19" x14ac:dyDescent="0.3">
      <c r="A11946" t="s">
        <v>23849</v>
      </c>
      <c r="B11946" s="171" t="s">
        <v>23850</v>
      </c>
      <c r="C11946" s="171" t="s">
        <v>83</v>
      </c>
      <c r="D11946" s="171" t="s">
        <v>4</v>
      </c>
      <c r="E11946" s="11">
        <v>43922</v>
      </c>
      <c r="F11946">
        <v>8.5</v>
      </c>
      <c r="G11946">
        <v>6.5</v>
      </c>
      <c r="I11946">
        <v>35</v>
      </c>
      <c r="J11946">
        <v>48</v>
      </c>
      <c r="L11946">
        <v>34</v>
      </c>
      <c r="N11946">
        <v>34</v>
      </c>
      <c r="P11946">
        <v>0</v>
      </c>
      <c r="Q11946">
        <v>0</v>
      </c>
      <c r="S11946">
        <v>1</v>
      </c>
    </row>
    <row r="11947" spans="1:19" x14ac:dyDescent="0.3">
      <c r="A11947" t="s">
        <v>23851</v>
      </c>
      <c r="B11947" s="171" t="s">
        <v>23852</v>
      </c>
      <c r="C11947" s="171" t="s">
        <v>86</v>
      </c>
      <c r="D11947" s="171" t="s">
        <v>80</v>
      </c>
      <c r="E11947" s="11">
        <v>43922</v>
      </c>
      <c r="F11947">
        <v>5</v>
      </c>
      <c r="G11947">
        <v>6</v>
      </c>
      <c r="I11947">
        <v>29</v>
      </c>
      <c r="J11947">
        <v>30</v>
      </c>
      <c r="L11947">
        <v>36</v>
      </c>
      <c r="N11947">
        <v>23</v>
      </c>
      <c r="P11947">
        <v>5</v>
      </c>
      <c r="Q11947">
        <v>8</v>
      </c>
      <c r="S11947">
        <v>6</v>
      </c>
    </row>
    <row r="11948" spans="1:19" x14ac:dyDescent="0.3">
      <c r="A11948" t="s">
        <v>23853</v>
      </c>
      <c r="B11948" s="171" t="s">
        <v>23854</v>
      </c>
      <c r="C11948" s="171" t="s">
        <v>86</v>
      </c>
      <c r="D11948" s="171" t="s">
        <v>4</v>
      </c>
      <c r="E11948" s="11">
        <v>43922</v>
      </c>
      <c r="F11948">
        <v>5</v>
      </c>
      <c r="G11948">
        <v>6</v>
      </c>
      <c r="I11948">
        <v>29</v>
      </c>
      <c r="J11948">
        <v>30</v>
      </c>
      <c r="L11948">
        <v>36</v>
      </c>
      <c r="N11948">
        <v>23</v>
      </c>
      <c r="P11948">
        <v>5</v>
      </c>
      <c r="Q11948">
        <v>8</v>
      </c>
      <c r="S11948">
        <v>6</v>
      </c>
    </row>
    <row r="11949" spans="1:19" x14ac:dyDescent="0.3">
      <c r="A11949" t="s">
        <v>23855</v>
      </c>
      <c r="B11949" s="171" t="s">
        <v>23856</v>
      </c>
      <c r="C11949" s="171" t="s">
        <v>89</v>
      </c>
      <c r="D11949" s="171" t="s">
        <v>80</v>
      </c>
      <c r="E11949" s="11">
        <v>43922</v>
      </c>
      <c r="F11949">
        <v>2</v>
      </c>
      <c r="G11949">
        <v>3</v>
      </c>
      <c r="I11949">
        <v>8</v>
      </c>
      <c r="J11949">
        <v>10</v>
      </c>
      <c r="L11949">
        <v>15</v>
      </c>
      <c r="N11949">
        <v>4</v>
      </c>
      <c r="P11949">
        <v>6</v>
      </c>
      <c r="Q11949">
        <v>6</v>
      </c>
      <c r="S11949">
        <v>4</v>
      </c>
    </row>
    <row r="11950" spans="1:19" x14ac:dyDescent="0.3">
      <c r="A11950" t="s">
        <v>23857</v>
      </c>
      <c r="B11950" s="171" t="s">
        <v>23858</v>
      </c>
      <c r="C11950" s="171" t="s">
        <v>89</v>
      </c>
      <c r="D11950" s="171" t="s">
        <v>4</v>
      </c>
      <c r="E11950" s="11">
        <v>43922</v>
      </c>
      <c r="F11950">
        <v>2</v>
      </c>
      <c r="G11950">
        <v>3</v>
      </c>
      <c r="I11950">
        <v>8</v>
      </c>
      <c r="J11950">
        <v>10</v>
      </c>
      <c r="L11950">
        <v>15</v>
      </c>
      <c r="N11950">
        <v>4</v>
      </c>
      <c r="P11950">
        <v>6</v>
      </c>
      <c r="Q11950">
        <v>6</v>
      </c>
      <c r="S11950">
        <v>4</v>
      </c>
    </row>
    <row r="11951" spans="1:19" x14ac:dyDescent="0.3">
      <c r="A11951" t="s">
        <v>23859</v>
      </c>
      <c r="B11951" s="171" t="s">
        <v>23860</v>
      </c>
      <c r="C11951" s="171" t="s">
        <v>92</v>
      </c>
      <c r="D11951" s="171" t="s">
        <v>80</v>
      </c>
      <c r="E11951" s="11">
        <v>43922</v>
      </c>
      <c r="F11951">
        <v>0</v>
      </c>
      <c r="G11951">
        <v>0</v>
      </c>
      <c r="I11951">
        <v>0</v>
      </c>
      <c r="J11951">
        <v>0</v>
      </c>
      <c r="L11951">
        <v>0</v>
      </c>
      <c r="N11951">
        <v>0</v>
      </c>
      <c r="P11951">
        <v>0</v>
      </c>
      <c r="Q11951">
        <v>0</v>
      </c>
      <c r="S11951">
        <v>0</v>
      </c>
    </row>
    <row r="11952" spans="1:19" x14ac:dyDescent="0.3">
      <c r="A11952" t="s">
        <v>23861</v>
      </c>
      <c r="B11952" s="171" t="s">
        <v>23862</v>
      </c>
      <c r="C11952" s="171" t="s">
        <v>92</v>
      </c>
      <c r="D11952" s="171" t="s">
        <v>4</v>
      </c>
      <c r="E11952" s="11">
        <v>43922</v>
      </c>
      <c r="F11952">
        <v>0</v>
      </c>
      <c r="G11952">
        <v>0</v>
      </c>
      <c r="I11952">
        <v>0</v>
      </c>
      <c r="J11952">
        <v>0</v>
      </c>
      <c r="L11952">
        <v>0</v>
      </c>
      <c r="N11952">
        <v>0</v>
      </c>
      <c r="P11952">
        <v>0</v>
      </c>
      <c r="Q11952">
        <v>0</v>
      </c>
      <c r="S11952">
        <v>0</v>
      </c>
    </row>
    <row r="11953" spans="1:19" x14ac:dyDescent="0.3">
      <c r="A11953" t="s">
        <v>23863</v>
      </c>
      <c r="B11953" s="171" t="s">
        <v>23864</v>
      </c>
      <c r="C11953" s="171" t="s">
        <v>95</v>
      </c>
      <c r="D11953" s="171" t="s">
        <v>80</v>
      </c>
      <c r="E11953" s="11">
        <v>43922</v>
      </c>
      <c r="F11953">
        <v>6.5</v>
      </c>
      <c r="G11953">
        <v>4.5</v>
      </c>
      <c r="I11953">
        <v>20</v>
      </c>
      <c r="J11953">
        <v>38</v>
      </c>
      <c r="L11953">
        <v>26</v>
      </c>
      <c r="N11953">
        <v>16</v>
      </c>
      <c r="P11953">
        <v>0</v>
      </c>
      <c r="Q11953">
        <v>0</v>
      </c>
      <c r="S11953">
        <v>4</v>
      </c>
    </row>
    <row r="11954" spans="1:19" x14ac:dyDescent="0.3">
      <c r="A11954" t="s">
        <v>23865</v>
      </c>
      <c r="B11954" s="171" t="s">
        <v>23866</v>
      </c>
      <c r="C11954" s="171" t="s">
        <v>95</v>
      </c>
      <c r="D11954" s="171" t="s">
        <v>15341</v>
      </c>
      <c r="E11954" s="11">
        <v>43922</v>
      </c>
      <c r="F11954">
        <v>4.5</v>
      </c>
      <c r="G11954">
        <v>5</v>
      </c>
      <c r="I11954">
        <v>14</v>
      </c>
      <c r="J11954">
        <v>24</v>
      </c>
      <c r="L11954">
        <v>27</v>
      </c>
      <c r="N11954">
        <v>12</v>
      </c>
      <c r="P11954">
        <v>1</v>
      </c>
      <c r="Q11954">
        <v>3</v>
      </c>
      <c r="S11954">
        <v>2</v>
      </c>
    </row>
    <row r="11955" spans="1:19" x14ac:dyDescent="0.3">
      <c r="A11955" t="s">
        <v>23867</v>
      </c>
      <c r="B11955" s="171" t="s">
        <v>23868</v>
      </c>
      <c r="C11955" s="171" t="s">
        <v>95</v>
      </c>
      <c r="D11955" s="171" t="s">
        <v>4</v>
      </c>
      <c r="E11955" s="11">
        <v>43922</v>
      </c>
      <c r="F11955">
        <v>11</v>
      </c>
      <c r="G11955">
        <v>9.5</v>
      </c>
      <c r="I11955">
        <v>34</v>
      </c>
      <c r="J11955">
        <v>62</v>
      </c>
      <c r="L11955">
        <v>53</v>
      </c>
      <c r="N11955">
        <v>28</v>
      </c>
      <c r="P11955">
        <v>1</v>
      </c>
      <c r="Q11955">
        <v>3</v>
      </c>
      <c r="S11955">
        <v>6</v>
      </c>
    </row>
    <row r="11956" spans="1:19" x14ac:dyDescent="0.3">
      <c r="A11956" t="s">
        <v>23869</v>
      </c>
      <c r="B11956" s="171" t="s">
        <v>23870</v>
      </c>
      <c r="C11956" s="171" t="s">
        <v>19659</v>
      </c>
      <c r="D11956" s="171" t="s">
        <v>80</v>
      </c>
      <c r="E11956" s="11">
        <v>43922</v>
      </c>
      <c r="F11956">
        <v>0</v>
      </c>
      <c r="G11956">
        <v>0</v>
      </c>
      <c r="I11956">
        <v>0</v>
      </c>
      <c r="J11956">
        <v>0</v>
      </c>
      <c r="L11956">
        <v>0</v>
      </c>
      <c r="N11956">
        <v>0</v>
      </c>
      <c r="P11956">
        <v>0</v>
      </c>
      <c r="Q11956">
        <v>0</v>
      </c>
      <c r="S11956">
        <v>0</v>
      </c>
    </row>
    <row r="11957" spans="1:19" x14ac:dyDescent="0.3">
      <c r="A11957" t="s">
        <v>23871</v>
      </c>
      <c r="B11957" s="171" t="s">
        <v>23872</v>
      </c>
      <c r="C11957" s="171" t="s">
        <v>19659</v>
      </c>
      <c r="D11957" s="171" t="s">
        <v>4</v>
      </c>
      <c r="E11957" s="11">
        <v>43922</v>
      </c>
      <c r="F11957">
        <v>0</v>
      </c>
      <c r="G11957">
        <v>0</v>
      </c>
      <c r="I11957">
        <v>0</v>
      </c>
      <c r="J11957">
        <v>0</v>
      </c>
      <c r="L11957">
        <v>0</v>
      </c>
      <c r="N11957">
        <v>0</v>
      </c>
      <c r="P11957">
        <v>0</v>
      </c>
      <c r="Q11957">
        <v>0</v>
      </c>
      <c r="S11957">
        <v>0</v>
      </c>
    </row>
    <row r="11958" spans="1:19" x14ac:dyDescent="0.3">
      <c r="A11958" t="s">
        <v>23873</v>
      </c>
      <c r="B11958" s="171" t="s">
        <v>23874</v>
      </c>
      <c r="C11958" s="171" t="s">
        <v>98</v>
      </c>
      <c r="D11958" s="171" t="s">
        <v>80</v>
      </c>
      <c r="E11958" s="11">
        <v>43922</v>
      </c>
      <c r="F11958">
        <v>17</v>
      </c>
      <c r="G11958">
        <v>17.5</v>
      </c>
      <c r="I11958">
        <v>31</v>
      </c>
      <c r="J11958">
        <v>97</v>
      </c>
      <c r="L11958">
        <v>100</v>
      </c>
      <c r="N11958">
        <v>27</v>
      </c>
      <c r="P11958">
        <v>2</v>
      </c>
      <c r="Q11958">
        <v>3</v>
      </c>
      <c r="S11958">
        <v>4</v>
      </c>
    </row>
    <row r="11959" spans="1:19" x14ac:dyDescent="0.3">
      <c r="A11959" t="s">
        <v>23875</v>
      </c>
      <c r="B11959" s="171" t="s">
        <v>23876</v>
      </c>
      <c r="C11959" s="171" t="s">
        <v>98</v>
      </c>
      <c r="D11959" s="171" t="s">
        <v>4</v>
      </c>
      <c r="E11959" s="11">
        <v>43922</v>
      </c>
      <c r="F11959">
        <v>17</v>
      </c>
      <c r="G11959">
        <v>17.5</v>
      </c>
      <c r="I11959">
        <v>31</v>
      </c>
      <c r="J11959">
        <v>97</v>
      </c>
      <c r="L11959">
        <v>100</v>
      </c>
      <c r="N11959">
        <v>27</v>
      </c>
      <c r="P11959">
        <v>2</v>
      </c>
      <c r="Q11959">
        <v>3</v>
      </c>
      <c r="S11959">
        <v>4</v>
      </c>
    </row>
    <row r="11960" spans="1:19" x14ac:dyDescent="0.3">
      <c r="A11960" t="s">
        <v>23877</v>
      </c>
      <c r="B11960" s="171" t="s">
        <v>23878</v>
      </c>
      <c r="C11960" s="171" t="s">
        <v>101</v>
      </c>
      <c r="D11960" s="171" t="s">
        <v>80</v>
      </c>
      <c r="E11960" s="11">
        <v>43922</v>
      </c>
      <c r="F11960">
        <v>35.5</v>
      </c>
      <c r="G11960">
        <v>43.5</v>
      </c>
      <c r="I11960">
        <v>357</v>
      </c>
      <c r="J11960">
        <v>386</v>
      </c>
      <c r="L11960">
        <v>475</v>
      </c>
      <c r="N11960">
        <v>333</v>
      </c>
      <c r="P11960">
        <v>7</v>
      </c>
      <c r="Q11960">
        <v>24</v>
      </c>
      <c r="S11960">
        <v>24</v>
      </c>
    </row>
    <row r="11961" spans="1:19" x14ac:dyDescent="0.3">
      <c r="A11961" t="s">
        <v>23879</v>
      </c>
      <c r="B11961" s="171" t="s">
        <v>23880</v>
      </c>
      <c r="C11961" s="171" t="s">
        <v>101</v>
      </c>
      <c r="D11961" s="171" t="s">
        <v>4</v>
      </c>
      <c r="E11961" s="11">
        <v>43922</v>
      </c>
      <c r="F11961">
        <v>35.5</v>
      </c>
      <c r="G11961">
        <v>43.5</v>
      </c>
      <c r="I11961">
        <v>357</v>
      </c>
      <c r="J11961">
        <v>386</v>
      </c>
      <c r="L11961">
        <v>475</v>
      </c>
      <c r="N11961">
        <v>333</v>
      </c>
      <c r="P11961">
        <v>7</v>
      </c>
      <c r="Q11961">
        <v>24</v>
      </c>
      <c r="S11961">
        <v>24</v>
      </c>
    </row>
    <row r="11962" spans="1:19" x14ac:dyDescent="0.3">
      <c r="A11962" t="s">
        <v>23881</v>
      </c>
      <c r="B11962" s="171" t="s">
        <v>23882</v>
      </c>
      <c r="C11962" s="171" t="s">
        <v>6843</v>
      </c>
      <c r="D11962" s="171" t="s">
        <v>80</v>
      </c>
      <c r="E11962" s="11">
        <v>43922</v>
      </c>
      <c r="F11962">
        <v>3</v>
      </c>
      <c r="G11962">
        <v>2.5</v>
      </c>
      <c r="I11962">
        <v>14</v>
      </c>
      <c r="J11962">
        <v>18</v>
      </c>
      <c r="L11962">
        <v>15</v>
      </c>
      <c r="N11962">
        <v>13</v>
      </c>
      <c r="P11962">
        <v>0</v>
      </c>
      <c r="Q11962">
        <v>0</v>
      </c>
      <c r="S11962">
        <v>1</v>
      </c>
    </row>
    <row r="11963" spans="1:19" x14ac:dyDescent="0.3">
      <c r="A11963" t="s">
        <v>23883</v>
      </c>
      <c r="B11963" s="171" t="s">
        <v>23884</v>
      </c>
      <c r="C11963" s="171" t="s">
        <v>6843</v>
      </c>
      <c r="D11963" s="171" t="s">
        <v>4</v>
      </c>
      <c r="E11963" s="11">
        <v>43922</v>
      </c>
      <c r="F11963">
        <v>3</v>
      </c>
      <c r="G11963">
        <v>2.5</v>
      </c>
      <c r="I11963">
        <v>14</v>
      </c>
      <c r="J11963">
        <v>18</v>
      </c>
      <c r="L11963">
        <v>15</v>
      </c>
      <c r="N11963">
        <v>13</v>
      </c>
      <c r="P11963">
        <v>0</v>
      </c>
      <c r="Q11963">
        <v>0</v>
      </c>
      <c r="S11963">
        <v>1</v>
      </c>
    </row>
    <row r="11964" spans="1:19" x14ac:dyDescent="0.3">
      <c r="A11964" t="s">
        <v>23885</v>
      </c>
      <c r="B11964" s="171" t="s">
        <v>23886</v>
      </c>
      <c r="C11964" s="171" t="s">
        <v>12995</v>
      </c>
      <c r="D11964" s="171" t="s">
        <v>80</v>
      </c>
      <c r="E11964" s="11">
        <v>43922</v>
      </c>
      <c r="F11964">
        <v>72.5</v>
      </c>
      <c r="G11964">
        <v>78.5</v>
      </c>
      <c r="I11964">
        <v>473</v>
      </c>
      <c r="J11964">
        <v>599</v>
      </c>
      <c r="L11964">
        <v>675</v>
      </c>
      <c r="N11964">
        <v>430</v>
      </c>
      <c r="O11964" t="s">
        <v>16361</v>
      </c>
      <c r="P11964">
        <v>20</v>
      </c>
      <c r="Q11964">
        <v>41</v>
      </c>
      <c r="S11964">
        <v>43</v>
      </c>
    </row>
    <row r="11965" spans="1:19" x14ac:dyDescent="0.3">
      <c r="A11965" t="s">
        <v>23887</v>
      </c>
      <c r="B11965" s="171" t="s">
        <v>23888</v>
      </c>
      <c r="C11965" s="171" t="s">
        <v>15504</v>
      </c>
      <c r="D11965" s="171" t="s">
        <v>15341</v>
      </c>
      <c r="E11965" s="11">
        <v>43922</v>
      </c>
      <c r="F11965">
        <v>9.5</v>
      </c>
      <c r="G11965">
        <v>10</v>
      </c>
      <c r="I11965">
        <v>35</v>
      </c>
      <c r="J11965">
        <v>52</v>
      </c>
      <c r="L11965">
        <v>53</v>
      </c>
      <c r="N11965">
        <v>32</v>
      </c>
      <c r="O11965" t="s">
        <v>16361</v>
      </c>
      <c r="P11965">
        <v>1</v>
      </c>
      <c r="Q11965">
        <v>3</v>
      </c>
      <c r="S11965">
        <v>3</v>
      </c>
    </row>
    <row r="11966" spans="1:19" x14ac:dyDescent="0.3">
      <c r="A11966" t="s">
        <v>23889</v>
      </c>
      <c r="B11966" s="171" t="s">
        <v>23890</v>
      </c>
      <c r="C11966" s="171" t="s">
        <v>15511</v>
      </c>
      <c r="D11966" s="171" t="s">
        <v>80</v>
      </c>
      <c r="E11966" s="11">
        <v>43922</v>
      </c>
      <c r="F11966">
        <v>27</v>
      </c>
      <c r="G11966">
        <v>23.5</v>
      </c>
      <c r="I11966">
        <v>65</v>
      </c>
      <c r="J11966">
        <v>155</v>
      </c>
      <c r="L11966">
        <v>134</v>
      </c>
      <c r="N11966">
        <v>57</v>
      </c>
      <c r="P11966">
        <v>2</v>
      </c>
      <c r="Q11966">
        <v>3</v>
      </c>
      <c r="S11966">
        <v>8</v>
      </c>
    </row>
    <row r="11967" spans="1:19" x14ac:dyDescent="0.3">
      <c r="A11967" t="s">
        <v>23891</v>
      </c>
      <c r="B11967" s="171" t="s">
        <v>23892</v>
      </c>
      <c r="C11967" s="171" t="s">
        <v>15511</v>
      </c>
      <c r="D11967" s="171" t="s">
        <v>15341</v>
      </c>
      <c r="E11967" s="11">
        <v>43922</v>
      </c>
      <c r="F11967">
        <v>9.5</v>
      </c>
      <c r="G11967">
        <v>10</v>
      </c>
      <c r="I11967">
        <v>35</v>
      </c>
      <c r="J11967">
        <v>52</v>
      </c>
      <c r="L11967">
        <v>53</v>
      </c>
      <c r="N11967">
        <v>32</v>
      </c>
      <c r="P11967">
        <v>1</v>
      </c>
      <c r="Q11967">
        <v>3</v>
      </c>
      <c r="S11967">
        <v>3</v>
      </c>
    </row>
    <row r="11968" spans="1:19" x14ac:dyDescent="0.3">
      <c r="A11968" t="s">
        <v>23893</v>
      </c>
      <c r="B11968" s="171" t="s">
        <v>23894</v>
      </c>
      <c r="C11968" s="171" t="s">
        <v>15511</v>
      </c>
      <c r="D11968" s="171" t="s">
        <v>4</v>
      </c>
      <c r="E11968" s="11">
        <v>43922</v>
      </c>
      <c r="F11968">
        <v>36.5</v>
      </c>
      <c r="G11968">
        <v>33.5</v>
      </c>
      <c r="I11968">
        <v>100</v>
      </c>
      <c r="J11968">
        <v>207</v>
      </c>
      <c r="L11968">
        <v>187</v>
      </c>
      <c r="N11968">
        <v>89</v>
      </c>
      <c r="P11968">
        <v>3</v>
      </c>
      <c r="Q11968">
        <v>6</v>
      </c>
      <c r="S11968">
        <v>11</v>
      </c>
    </row>
    <row r="11969" spans="1:19" x14ac:dyDescent="0.3">
      <c r="A11969" t="s">
        <v>23895</v>
      </c>
      <c r="B11969" s="171" t="s">
        <v>23896</v>
      </c>
      <c r="C11969" s="171" t="s">
        <v>104</v>
      </c>
      <c r="D11969" s="171" t="s">
        <v>4</v>
      </c>
      <c r="E11969" s="11">
        <v>43922</v>
      </c>
      <c r="F11969">
        <v>82</v>
      </c>
      <c r="G11969">
        <v>88.5</v>
      </c>
      <c r="I11969">
        <v>508</v>
      </c>
      <c r="J11969">
        <v>651</v>
      </c>
      <c r="L11969">
        <v>728</v>
      </c>
      <c r="N11969">
        <v>462</v>
      </c>
      <c r="P11969">
        <v>21</v>
      </c>
      <c r="Q11969">
        <v>44</v>
      </c>
      <c r="S11969">
        <v>46</v>
      </c>
    </row>
    <row r="11970" spans="1:19" x14ac:dyDescent="0.3">
      <c r="A11970" t="s">
        <v>23897</v>
      </c>
      <c r="B11970" s="171" t="s">
        <v>23898</v>
      </c>
      <c r="C11970" s="171" t="s">
        <v>119</v>
      </c>
      <c r="D11970" s="171" t="s">
        <v>80</v>
      </c>
      <c r="E11970" s="11">
        <v>43952</v>
      </c>
      <c r="F11970">
        <v>0</v>
      </c>
      <c r="G11970">
        <v>0</v>
      </c>
      <c r="I11970">
        <v>0</v>
      </c>
      <c r="J11970">
        <v>0</v>
      </c>
      <c r="L11970">
        <v>0</v>
      </c>
      <c r="N11970">
        <v>0</v>
      </c>
      <c r="P11970">
        <v>0</v>
      </c>
      <c r="Q11970">
        <v>0</v>
      </c>
      <c r="S11970">
        <v>0</v>
      </c>
    </row>
    <row r="11971" spans="1:19" x14ac:dyDescent="0.3">
      <c r="A11971" t="s">
        <v>23899</v>
      </c>
      <c r="B11971" s="171" t="s">
        <v>23900</v>
      </c>
      <c r="C11971" s="171" t="s">
        <v>143</v>
      </c>
      <c r="D11971" s="171" t="s">
        <v>80</v>
      </c>
      <c r="E11971" s="11">
        <v>43952</v>
      </c>
      <c r="F11971">
        <v>0</v>
      </c>
      <c r="G11971">
        <v>0</v>
      </c>
      <c r="I11971">
        <v>0</v>
      </c>
      <c r="J11971">
        <v>0</v>
      </c>
      <c r="L11971">
        <v>0</v>
      </c>
      <c r="N11971">
        <v>0</v>
      </c>
      <c r="P11971">
        <v>0</v>
      </c>
      <c r="Q11971">
        <v>0</v>
      </c>
      <c r="S11971">
        <v>0</v>
      </c>
    </row>
    <row r="11972" spans="1:19" x14ac:dyDescent="0.3">
      <c r="A11972" t="s">
        <v>23901</v>
      </c>
      <c r="B11972" s="171" t="s">
        <v>23902</v>
      </c>
      <c r="C11972" s="171" t="s">
        <v>158</v>
      </c>
      <c r="D11972" s="171" t="s">
        <v>80</v>
      </c>
      <c r="E11972" s="11">
        <v>43952</v>
      </c>
      <c r="F11972">
        <v>0</v>
      </c>
      <c r="G11972">
        <v>0</v>
      </c>
      <c r="I11972">
        <v>0</v>
      </c>
      <c r="J11972">
        <v>0</v>
      </c>
      <c r="L11972">
        <v>0</v>
      </c>
      <c r="N11972">
        <v>0</v>
      </c>
      <c r="P11972">
        <v>0</v>
      </c>
      <c r="Q11972">
        <v>0</v>
      </c>
      <c r="S11972">
        <v>0</v>
      </c>
    </row>
    <row r="11973" spans="1:19" x14ac:dyDescent="0.3">
      <c r="A11973" t="s">
        <v>23903</v>
      </c>
      <c r="B11973" s="171" t="s">
        <v>23904</v>
      </c>
      <c r="C11973" s="171" t="s">
        <v>209</v>
      </c>
      <c r="D11973" s="171" t="s">
        <v>80</v>
      </c>
      <c r="E11973" s="11">
        <v>43952</v>
      </c>
      <c r="F11973">
        <v>0</v>
      </c>
      <c r="G11973">
        <v>0</v>
      </c>
      <c r="I11973">
        <v>0</v>
      </c>
      <c r="J11973">
        <v>0</v>
      </c>
      <c r="L11973">
        <v>0</v>
      </c>
      <c r="N11973">
        <v>0</v>
      </c>
      <c r="P11973">
        <v>0</v>
      </c>
      <c r="Q11973">
        <v>0</v>
      </c>
      <c r="S11973">
        <v>0</v>
      </c>
    </row>
    <row r="11974" spans="1:19" x14ac:dyDescent="0.3">
      <c r="A11974" t="s">
        <v>23905</v>
      </c>
      <c r="B11974" s="171" t="s">
        <v>23906</v>
      </c>
      <c r="C11974" s="171" t="s">
        <v>76</v>
      </c>
      <c r="D11974" s="171" t="s">
        <v>80</v>
      </c>
      <c r="E11974" s="11">
        <v>43952</v>
      </c>
      <c r="F11974">
        <v>0</v>
      </c>
      <c r="G11974">
        <v>0</v>
      </c>
      <c r="I11974">
        <v>0</v>
      </c>
      <c r="J11974">
        <v>0</v>
      </c>
      <c r="L11974">
        <v>0</v>
      </c>
      <c r="N11974">
        <v>0</v>
      </c>
      <c r="P11974">
        <v>0</v>
      </c>
      <c r="Q11974">
        <v>0</v>
      </c>
      <c r="S11974">
        <v>0</v>
      </c>
    </row>
    <row r="11975" spans="1:19" x14ac:dyDescent="0.3">
      <c r="A11975" t="s">
        <v>23907</v>
      </c>
      <c r="B11975" s="171" t="s">
        <v>23908</v>
      </c>
      <c r="C11975" s="171" t="s">
        <v>15347</v>
      </c>
      <c r="D11975" s="171" t="s">
        <v>80</v>
      </c>
      <c r="E11975" s="11">
        <v>43952</v>
      </c>
      <c r="F11975">
        <v>0</v>
      </c>
      <c r="G11975">
        <v>0</v>
      </c>
      <c r="I11975">
        <v>0</v>
      </c>
      <c r="J11975">
        <v>0</v>
      </c>
      <c r="L11975">
        <v>0</v>
      </c>
      <c r="N11975">
        <v>0</v>
      </c>
      <c r="P11975">
        <v>0</v>
      </c>
      <c r="Q11975">
        <v>0</v>
      </c>
      <c r="S11975">
        <v>0</v>
      </c>
    </row>
    <row r="11976" spans="1:19" x14ac:dyDescent="0.3">
      <c r="A11976" t="s">
        <v>23909</v>
      </c>
      <c r="B11976" s="171" t="s">
        <v>23910</v>
      </c>
      <c r="C11976" s="171" t="s">
        <v>203</v>
      </c>
      <c r="D11976" s="171" t="s">
        <v>80</v>
      </c>
      <c r="E11976" s="11">
        <v>43952</v>
      </c>
      <c r="F11976">
        <v>2.5</v>
      </c>
      <c r="G11976">
        <v>1.5</v>
      </c>
      <c r="I11976">
        <v>15</v>
      </c>
      <c r="J11976">
        <v>14</v>
      </c>
      <c r="L11976">
        <v>8</v>
      </c>
      <c r="N11976">
        <v>14</v>
      </c>
      <c r="P11976">
        <v>0</v>
      </c>
      <c r="Q11976">
        <v>0</v>
      </c>
      <c r="S11976">
        <v>1</v>
      </c>
    </row>
    <row r="11977" spans="1:19" x14ac:dyDescent="0.3">
      <c r="A11977" t="s">
        <v>23911</v>
      </c>
      <c r="B11977" s="171" t="s">
        <v>23912</v>
      </c>
      <c r="C11977" s="171" t="s">
        <v>15340</v>
      </c>
      <c r="D11977" s="171" t="s">
        <v>15341</v>
      </c>
      <c r="E11977" s="11">
        <v>43952</v>
      </c>
      <c r="F11977">
        <v>1</v>
      </c>
      <c r="G11977">
        <v>1.5</v>
      </c>
      <c r="I11977">
        <v>3</v>
      </c>
      <c r="J11977">
        <v>5</v>
      </c>
      <c r="L11977">
        <v>8</v>
      </c>
      <c r="N11977">
        <v>3</v>
      </c>
      <c r="P11977">
        <v>0</v>
      </c>
      <c r="Q11977">
        <v>0</v>
      </c>
      <c r="S11977">
        <v>0</v>
      </c>
    </row>
    <row r="11978" spans="1:19" x14ac:dyDescent="0.3">
      <c r="A11978" t="s">
        <v>23913</v>
      </c>
      <c r="B11978" s="171" t="s">
        <v>23914</v>
      </c>
      <c r="C11978" s="171" t="s">
        <v>15344</v>
      </c>
      <c r="D11978" s="171" t="s">
        <v>15341</v>
      </c>
      <c r="E11978" s="11">
        <v>43952</v>
      </c>
      <c r="F11978">
        <v>0</v>
      </c>
      <c r="G11978">
        <v>0</v>
      </c>
      <c r="I11978">
        <v>0</v>
      </c>
      <c r="J11978">
        <v>0</v>
      </c>
      <c r="L11978">
        <v>0</v>
      </c>
      <c r="N11978">
        <v>0</v>
      </c>
      <c r="P11978">
        <v>0</v>
      </c>
      <c r="Q11978">
        <v>0</v>
      </c>
      <c r="S11978">
        <v>0</v>
      </c>
    </row>
    <row r="11979" spans="1:19" x14ac:dyDescent="0.3">
      <c r="A11979" t="s">
        <v>23915</v>
      </c>
      <c r="B11979" s="171" t="s">
        <v>23916</v>
      </c>
      <c r="C11979" s="171" t="s">
        <v>15347</v>
      </c>
      <c r="D11979" s="171" t="s">
        <v>15341</v>
      </c>
      <c r="E11979" s="11">
        <v>43952</v>
      </c>
      <c r="F11979">
        <v>3</v>
      </c>
      <c r="G11979">
        <v>2</v>
      </c>
      <c r="I11979">
        <v>13</v>
      </c>
      <c r="J11979">
        <v>17</v>
      </c>
      <c r="L11979">
        <v>10</v>
      </c>
      <c r="N11979">
        <v>12</v>
      </c>
      <c r="P11979">
        <v>0</v>
      </c>
      <c r="Q11979">
        <v>0</v>
      </c>
      <c r="S11979">
        <v>1</v>
      </c>
    </row>
    <row r="11980" spans="1:19" x14ac:dyDescent="0.3">
      <c r="A11980" t="s">
        <v>23917</v>
      </c>
      <c r="B11980" s="171" t="s">
        <v>23918</v>
      </c>
      <c r="C11980" s="171" t="s">
        <v>23196</v>
      </c>
      <c r="D11980" s="171" t="s">
        <v>15341</v>
      </c>
      <c r="E11980" s="11">
        <v>43952</v>
      </c>
      <c r="F11980">
        <v>1.5</v>
      </c>
      <c r="G11980">
        <v>1.5</v>
      </c>
      <c r="I11980">
        <v>6</v>
      </c>
      <c r="J11980">
        <v>8</v>
      </c>
      <c r="L11980">
        <v>8</v>
      </c>
      <c r="N11980">
        <v>5</v>
      </c>
      <c r="P11980">
        <v>0</v>
      </c>
      <c r="Q11980">
        <v>0</v>
      </c>
      <c r="S11980">
        <v>1</v>
      </c>
    </row>
    <row r="11981" spans="1:19" x14ac:dyDescent="0.3">
      <c r="A11981" t="s">
        <v>23919</v>
      </c>
      <c r="B11981" s="171" t="s">
        <v>23920</v>
      </c>
      <c r="C11981" s="171" t="s">
        <v>203</v>
      </c>
      <c r="D11981" s="171" t="s">
        <v>15341</v>
      </c>
      <c r="E11981" s="11">
        <v>43952</v>
      </c>
      <c r="F11981">
        <v>0</v>
      </c>
      <c r="G11981">
        <v>0</v>
      </c>
      <c r="I11981">
        <v>0</v>
      </c>
      <c r="J11981">
        <v>0</v>
      </c>
      <c r="L11981">
        <v>0</v>
      </c>
      <c r="N11981">
        <v>0</v>
      </c>
      <c r="P11981">
        <v>0</v>
      </c>
      <c r="Q11981">
        <v>0</v>
      </c>
      <c r="S11981">
        <v>0</v>
      </c>
    </row>
    <row r="11982" spans="1:19" x14ac:dyDescent="0.3">
      <c r="A11982" t="s">
        <v>23921</v>
      </c>
      <c r="B11982" s="171" t="s">
        <v>23922</v>
      </c>
      <c r="C11982" s="171" t="s">
        <v>18126</v>
      </c>
      <c r="D11982" s="171" t="s">
        <v>80</v>
      </c>
      <c r="E11982" s="11">
        <v>43952</v>
      </c>
      <c r="F11982">
        <v>0</v>
      </c>
      <c r="G11982">
        <v>0</v>
      </c>
      <c r="I11982">
        <v>0</v>
      </c>
      <c r="J11982">
        <v>0</v>
      </c>
      <c r="L11982">
        <v>0</v>
      </c>
      <c r="N11982">
        <v>0</v>
      </c>
      <c r="P11982">
        <v>0</v>
      </c>
      <c r="Q11982">
        <v>0</v>
      </c>
      <c r="S11982">
        <v>0</v>
      </c>
    </row>
    <row r="11983" spans="1:19" x14ac:dyDescent="0.3">
      <c r="A11983" t="s">
        <v>23923</v>
      </c>
      <c r="B11983" s="171" t="s">
        <v>23924</v>
      </c>
      <c r="C11983" s="171" t="s">
        <v>128</v>
      </c>
      <c r="D11983" s="171" t="s">
        <v>80</v>
      </c>
      <c r="E11983" s="11">
        <v>43952</v>
      </c>
      <c r="F11983">
        <v>0</v>
      </c>
      <c r="G11983">
        <v>0</v>
      </c>
      <c r="I11983">
        <v>0</v>
      </c>
      <c r="J11983">
        <v>0</v>
      </c>
      <c r="L11983">
        <v>0</v>
      </c>
      <c r="N11983">
        <v>0</v>
      </c>
      <c r="P11983">
        <v>0</v>
      </c>
      <c r="Q11983">
        <v>0</v>
      </c>
      <c r="S11983">
        <v>0</v>
      </c>
    </row>
    <row r="11984" spans="1:19" x14ac:dyDescent="0.3">
      <c r="A11984" t="s">
        <v>23925</v>
      </c>
      <c r="B11984" s="171" t="s">
        <v>23926</v>
      </c>
      <c r="C11984" s="171" t="s">
        <v>14824</v>
      </c>
      <c r="D11984" s="171" t="s">
        <v>80</v>
      </c>
      <c r="E11984" s="11">
        <v>43952</v>
      </c>
      <c r="F11984">
        <v>0</v>
      </c>
      <c r="G11984">
        <v>0</v>
      </c>
      <c r="I11984">
        <v>0</v>
      </c>
      <c r="J11984">
        <v>0</v>
      </c>
      <c r="L11984">
        <v>0</v>
      </c>
      <c r="N11984">
        <v>0</v>
      </c>
      <c r="P11984">
        <v>0</v>
      </c>
      <c r="Q11984">
        <v>0</v>
      </c>
      <c r="S11984">
        <v>0</v>
      </c>
    </row>
    <row r="11985" spans="1:19" x14ac:dyDescent="0.3">
      <c r="A11985" t="s">
        <v>23927</v>
      </c>
      <c r="B11985" s="171" t="s">
        <v>23928</v>
      </c>
      <c r="C11985" s="171" t="s">
        <v>152</v>
      </c>
      <c r="D11985" s="171" t="s">
        <v>80</v>
      </c>
      <c r="E11985" s="11">
        <v>43952</v>
      </c>
      <c r="F11985">
        <v>0</v>
      </c>
      <c r="G11985">
        <v>0</v>
      </c>
      <c r="I11985">
        <v>0</v>
      </c>
      <c r="J11985">
        <v>0</v>
      </c>
      <c r="L11985">
        <v>0</v>
      </c>
      <c r="N11985">
        <v>0</v>
      </c>
      <c r="P11985">
        <v>0</v>
      </c>
      <c r="Q11985">
        <v>0</v>
      </c>
      <c r="S11985">
        <v>0</v>
      </c>
    </row>
    <row r="11986" spans="1:19" x14ac:dyDescent="0.3">
      <c r="A11986" t="s">
        <v>23929</v>
      </c>
      <c r="B11986" s="171" t="s">
        <v>23930</v>
      </c>
      <c r="C11986" s="171" t="s">
        <v>194</v>
      </c>
      <c r="D11986" s="171" t="s">
        <v>80</v>
      </c>
      <c r="E11986" s="11">
        <v>43952</v>
      </c>
      <c r="F11986">
        <v>5</v>
      </c>
      <c r="G11986">
        <v>6</v>
      </c>
      <c r="I11986">
        <v>28</v>
      </c>
      <c r="J11986">
        <v>30</v>
      </c>
      <c r="L11986">
        <v>36</v>
      </c>
      <c r="N11986">
        <v>23</v>
      </c>
      <c r="O11986">
        <v>1.23</v>
      </c>
      <c r="P11986">
        <v>4</v>
      </c>
      <c r="Q11986">
        <v>5</v>
      </c>
      <c r="S11986">
        <v>5</v>
      </c>
    </row>
    <row r="11987" spans="1:19" x14ac:dyDescent="0.3">
      <c r="A11987" t="s">
        <v>23931</v>
      </c>
      <c r="B11987" s="171" t="s">
        <v>23932</v>
      </c>
      <c r="C11987" s="171" t="s">
        <v>18137</v>
      </c>
      <c r="D11987" s="171" t="s">
        <v>80</v>
      </c>
      <c r="E11987" s="11">
        <v>43952</v>
      </c>
      <c r="F11987">
        <v>0</v>
      </c>
      <c r="G11987">
        <v>0</v>
      </c>
      <c r="I11987">
        <v>0</v>
      </c>
      <c r="J11987">
        <v>0</v>
      </c>
      <c r="L11987">
        <v>0</v>
      </c>
      <c r="N11987">
        <v>0</v>
      </c>
      <c r="P11987">
        <v>0</v>
      </c>
      <c r="Q11987">
        <v>0</v>
      </c>
      <c r="S11987">
        <v>0</v>
      </c>
    </row>
    <row r="11988" spans="1:19" x14ac:dyDescent="0.3">
      <c r="A11988" t="s">
        <v>23933</v>
      </c>
      <c r="B11988" s="171" t="s">
        <v>23934</v>
      </c>
      <c r="C11988" s="171" t="s">
        <v>18140</v>
      </c>
      <c r="D11988" s="171" t="s">
        <v>80</v>
      </c>
      <c r="E11988" s="11">
        <v>43952</v>
      </c>
      <c r="F11988">
        <v>3</v>
      </c>
      <c r="G11988">
        <v>3</v>
      </c>
      <c r="I11988">
        <v>9</v>
      </c>
      <c r="J11988">
        <v>15</v>
      </c>
      <c r="L11988">
        <v>15</v>
      </c>
      <c r="N11988">
        <v>7</v>
      </c>
      <c r="P11988">
        <v>1</v>
      </c>
      <c r="Q11988">
        <v>1</v>
      </c>
      <c r="S11988">
        <v>2</v>
      </c>
    </row>
    <row r="11989" spans="1:19" x14ac:dyDescent="0.3">
      <c r="A11989" t="s">
        <v>23935</v>
      </c>
      <c r="B11989" s="171" t="s">
        <v>23936</v>
      </c>
      <c r="C11989" s="171" t="s">
        <v>236</v>
      </c>
      <c r="D11989" s="171" t="s">
        <v>80</v>
      </c>
      <c r="E11989" s="11">
        <v>43952</v>
      </c>
      <c r="F11989">
        <v>0</v>
      </c>
      <c r="G11989">
        <v>0</v>
      </c>
      <c r="I11989">
        <v>0</v>
      </c>
      <c r="J11989">
        <v>0</v>
      </c>
      <c r="L11989">
        <v>0</v>
      </c>
      <c r="N11989">
        <v>0</v>
      </c>
      <c r="P11989">
        <v>0</v>
      </c>
      <c r="Q11989">
        <v>0</v>
      </c>
      <c r="S11989">
        <v>0</v>
      </c>
    </row>
    <row r="11990" spans="1:19" x14ac:dyDescent="0.3">
      <c r="A11990" t="s">
        <v>23937</v>
      </c>
      <c r="B11990" s="171" t="s">
        <v>23938</v>
      </c>
      <c r="C11990" s="171" t="s">
        <v>239</v>
      </c>
      <c r="D11990" s="171" t="s">
        <v>80</v>
      </c>
      <c r="E11990" s="11">
        <v>43952</v>
      </c>
      <c r="F11990">
        <v>0</v>
      </c>
      <c r="G11990">
        <v>0</v>
      </c>
      <c r="I11990">
        <v>0</v>
      </c>
      <c r="J11990">
        <v>0</v>
      </c>
      <c r="L11990">
        <v>0</v>
      </c>
      <c r="N11990">
        <v>0</v>
      </c>
      <c r="P11990">
        <v>0</v>
      </c>
      <c r="Q11990">
        <v>0</v>
      </c>
      <c r="S11990">
        <v>0</v>
      </c>
    </row>
    <row r="11991" spans="1:19" x14ac:dyDescent="0.3">
      <c r="A11991" t="s">
        <v>23939</v>
      </c>
      <c r="B11991" s="171" t="s">
        <v>23940</v>
      </c>
      <c r="C11991" s="171" t="s">
        <v>176</v>
      </c>
      <c r="D11991" s="171" t="s">
        <v>80</v>
      </c>
      <c r="E11991" s="11">
        <v>43952</v>
      </c>
      <c r="F11991">
        <v>3.5</v>
      </c>
      <c r="G11991">
        <v>3</v>
      </c>
      <c r="I11991">
        <v>6</v>
      </c>
      <c r="J11991">
        <v>21</v>
      </c>
      <c r="L11991">
        <v>18</v>
      </c>
      <c r="N11991">
        <v>6</v>
      </c>
      <c r="P11991">
        <v>0</v>
      </c>
      <c r="Q11991">
        <v>0</v>
      </c>
      <c r="S11991">
        <v>0</v>
      </c>
    </row>
    <row r="11992" spans="1:19" x14ac:dyDescent="0.3">
      <c r="A11992" t="s">
        <v>23941</v>
      </c>
      <c r="B11992" s="171" t="s">
        <v>23942</v>
      </c>
      <c r="C11992" s="171" t="s">
        <v>206</v>
      </c>
      <c r="D11992" s="171" t="s">
        <v>80</v>
      </c>
      <c r="E11992" s="11">
        <v>43952</v>
      </c>
      <c r="F11992">
        <v>1.5</v>
      </c>
      <c r="G11992">
        <v>1.5</v>
      </c>
      <c r="I11992">
        <v>15</v>
      </c>
      <c r="J11992">
        <v>8</v>
      </c>
      <c r="L11992">
        <v>8</v>
      </c>
      <c r="N11992">
        <v>14</v>
      </c>
      <c r="P11992">
        <v>0</v>
      </c>
      <c r="Q11992">
        <v>0</v>
      </c>
      <c r="S11992">
        <v>1</v>
      </c>
    </row>
    <row r="11993" spans="1:19" x14ac:dyDescent="0.3">
      <c r="A11993" t="s">
        <v>23943</v>
      </c>
      <c r="B11993" s="171" t="s">
        <v>23944</v>
      </c>
      <c r="C11993" s="171" t="s">
        <v>176</v>
      </c>
      <c r="D11993" s="171" t="s">
        <v>15341</v>
      </c>
      <c r="E11993" s="11">
        <v>43952</v>
      </c>
      <c r="F11993">
        <v>1.5</v>
      </c>
      <c r="G11993">
        <v>1.5</v>
      </c>
      <c r="I11993">
        <v>6</v>
      </c>
      <c r="J11993">
        <v>7</v>
      </c>
      <c r="L11993">
        <v>8</v>
      </c>
      <c r="N11993">
        <v>4</v>
      </c>
      <c r="P11993">
        <v>1</v>
      </c>
      <c r="Q11993">
        <v>3</v>
      </c>
      <c r="S11993">
        <v>2</v>
      </c>
    </row>
    <row r="11994" spans="1:19" x14ac:dyDescent="0.3">
      <c r="A11994" t="s">
        <v>23945</v>
      </c>
      <c r="B11994" s="171" t="s">
        <v>23946</v>
      </c>
      <c r="C11994" s="171" t="s">
        <v>206</v>
      </c>
      <c r="D11994" s="171" t="s">
        <v>15341</v>
      </c>
      <c r="E11994" s="11">
        <v>43952</v>
      </c>
      <c r="F11994">
        <v>0</v>
      </c>
      <c r="G11994">
        <v>0</v>
      </c>
      <c r="I11994">
        <v>0</v>
      </c>
      <c r="J11994">
        <v>0</v>
      </c>
      <c r="L11994">
        <v>0</v>
      </c>
      <c r="N11994">
        <v>0</v>
      </c>
      <c r="P11994">
        <v>0</v>
      </c>
      <c r="Q11994">
        <v>0</v>
      </c>
      <c r="S11994">
        <v>0</v>
      </c>
    </row>
    <row r="11995" spans="1:19" x14ac:dyDescent="0.3">
      <c r="A11995" t="s">
        <v>23947</v>
      </c>
      <c r="B11995" s="171" t="s">
        <v>23948</v>
      </c>
      <c r="C11995" s="171" t="s">
        <v>16544</v>
      </c>
      <c r="D11995" s="171" t="s">
        <v>15341</v>
      </c>
      <c r="E11995" s="11">
        <v>43952</v>
      </c>
      <c r="F11995">
        <v>1.5</v>
      </c>
      <c r="G11995">
        <v>2</v>
      </c>
      <c r="I11995">
        <v>4</v>
      </c>
      <c r="J11995">
        <v>9</v>
      </c>
      <c r="L11995">
        <v>11</v>
      </c>
      <c r="N11995">
        <v>4</v>
      </c>
      <c r="P11995">
        <v>0</v>
      </c>
      <c r="Q11995">
        <v>0</v>
      </c>
      <c r="S11995">
        <v>0</v>
      </c>
    </row>
    <row r="11996" spans="1:19" x14ac:dyDescent="0.3">
      <c r="A11996" t="s">
        <v>23949</v>
      </c>
      <c r="B11996" s="171" t="s">
        <v>23950</v>
      </c>
      <c r="C11996" s="171" t="s">
        <v>23229</v>
      </c>
      <c r="D11996" s="171" t="s">
        <v>15341</v>
      </c>
      <c r="E11996" s="11">
        <v>43952</v>
      </c>
      <c r="F11996">
        <v>1.5</v>
      </c>
      <c r="G11996">
        <v>1.5</v>
      </c>
      <c r="I11996">
        <v>5</v>
      </c>
      <c r="J11996">
        <v>8</v>
      </c>
      <c r="L11996">
        <v>8</v>
      </c>
      <c r="N11996">
        <v>3</v>
      </c>
      <c r="P11996">
        <v>0</v>
      </c>
      <c r="Q11996">
        <v>1</v>
      </c>
      <c r="S11996">
        <v>2</v>
      </c>
    </row>
    <row r="11997" spans="1:19" x14ac:dyDescent="0.3">
      <c r="A11997" t="s">
        <v>23951</v>
      </c>
      <c r="B11997" s="171" t="s">
        <v>23952</v>
      </c>
      <c r="C11997" s="171" t="s">
        <v>113</v>
      </c>
      <c r="D11997" s="171" t="s">
        <v>80</v>
      </c>
      <c r="E11997" s="11">
        <v>43952</v>
      </c>
      <c r="F11997">
        <v>1</v>
      </c>
      <c r="G11997">
        <v>3.5</v>
      </c>
      <c r="I11997">
        <v>2</v>
      </c>
      <c r="J11997">
        <v>5</v>
      </c>
      <c r="L11997">
        <v>20</v>
      </c>
      <c r="N11997">
        <v>2</v>
      </c>
      <c r="P11997">
        <v>0</v>
      </c>
      <c r="Q11997">
        <v>0</v>
      </c>
      <c r="S11997">
        <v>0</v>
      </c>
    </row>
    <row r="11998" spans="1:19" x14ac:dyDescent="0.3">
      <c r="A11998" t="s">
        <v>23953</v>
      </c>
      <c r="B11998" s="171" t="s">
        <v>23954</v>
      </c>
      <c r="C11998" s="171" t="s">
        <v>131</v>
      </c>
      <c r="D11998" s="171" t="s">
        <v>80</v>
      </c>
      <c r="E11998" s="11">
        <v>43952</v>
      </c>
      <c r="F11998">
        <v>0</v>
      </c>
      <c r="G11998">
        <v>0</v>
      </c>
      <c r="I11998">
        <v>0</v>
      </c>
      <c r="J11998">
        <v>0</v>
      </c>
      <c r="L11998">
        <v>0</v>
      </c>
      <c r="N11998">
        <v>0</v>
      </c>
      <c r="P11998">
        <v>0</v>
      </c>
      <c r="Q11998">
        <v>0</v>
      </c>
      <c r="S11998">
        <v>0</v>
      </c>
    </row>
    <row r="11999" spans="1:19" x14ac:dyDescent="0.3">
      <c r="A11999" t="s">
        <v>23955</v>
      </c>
      <c r="B11999" s="171" t="s">
        <v>23956</v>
      </c>
      <c r="C11999" s="171" t="s">
        <v>14843</v>
      </c>
      <c r="D11999" s="171" t="s">
        <v>80</v>
      </c>
      <c r="E11999" s="11">
        <v>43952</v>
      </c>
      <c r="F11999">
        <v>0</v>
      </c>
      <c r="G11999">
        <v>0</v>
      </c>
      <c r="I11999">
        <v>0</v>
      </c>
      <c r="J11999">
        <v>0</v>
      </c>
      <c r="L11999">
        <v>0</v>
      </c>
      <c r="N11999">
        <v>0</v>
      </c>
      <c r="P11999">
        <v>0</v>
      </c>
      <c r="Q11999">
        <v>0</v>
      </c>
      <c r="S11999">
        <v>0</v>
      </c>
    </row>
    <row r="12000" spans="1:19" x14ac:dyDescent="0.3">
      <c r="A12000" t="s">
        <v>23957</v>
      </c>
      <c r="B12000" s="171" t="s">
        <v>23958</v>
      </c>
      <c r="C12000" s="171" t="s">
        <v>155</v>
      </c>
      <c r="D12000" s="171" t="s">
        <v>80</v>
      </c>
      <c r="E12000" s="11">
        <v>43952</v>
      </c>
      <c r="F12000">
        <v>3</v>
      </c>
      <c r="G12000">
        <v>1.5</v>
      </c>
      <c r="I12000">
        <v>12</v>
      </c>
      <c r="J12000">
        <v>17</v>
      </c>
      <c r="L12000">
        <v>9</v>
      </c>
      <c r="N12000">
        <v>10</v>
      </c>
      <c r="P12000">
        <v>0</v>
      </c>
      <c r="Q12000">
        <v>0</v>
      </c>
      <c r="S12000">
        <v>2</v>
      </c>
    </row>
    <row r="12001" spans="1:19" x14ac:dyDescent="0.3">
      <c r="A12001" t="s">
        <v>23959</v>
      </c>
      <c r="B12001" s="171" t="s">
        <v>23960</v>
      </c>
      <c r="C12001" s="171" t="s">
        <v>16232</v>
      </c>
      <c r="D12001" s="171" t="s">
        <v>80</v>
      </c>
      <c r="E12001" s="11">
        <v>43952</v>
      </c>
      <c r="F12001">
        <v>4</v>
      </c>
      <c r="G12001">
        <v>4</v>
      </c>
      <c r="I12001">
        <v>10</v>
      </c>
      <c r="J12001">
        <v>23</v>
      </c>
      <c r="L12001">
        <v>23</v>
      </c>
      <c r="N12001">
        <v>6</v>
      </c>
      <c r="P12001">
        <v>0</v>
      </c>
      <c r="Q12001">
        <v>0</v>
      </c>
      <c r="S12001">
        <v>4</v>
      </c>
    </row>
    <row r="12002" spans="1:19" x14ac:dyDescent="0.3">
      <c r="A12002" t="s">
        <v>23961</v>
      </c>
      <c r="B12002" s="171" t="s">
        <v>23962</v>
      </c>
      <c r="C12002" s="171" t="s">
        <v>16557</v>
      </c>
      <c r="D12002" s="171" t="s">
        <v>80</v>
      </c>
      <c r="E12002" s="11">
        <v>43952</v>
      </c>
      <c r="F12002">
        <v>1.5</v>
      </c>
      <c r="G12002">
        <v>2</v>
      </c>
      <c r="I12002">
        <v>0</v>
      </c>
      <c r="J12002">
        <v>8</v>
      </c>
      <c r="L12002">
        <v>11</v>
      </c>
      <c r="N12002">
        <v>0</v>
      </c>
      <c r="P12002">
        <v>0</v>
      </c>
      <c r="Q12002">
        <v>0</v>
      </c>
      <c r="S12002">
        <v>0</v>
      </c>
    </row>
    <row r="12003" spans="1:19" x14ac:dyDescent="0.3">
      <c r="A12003" t="s">
        <v>23963</v>
      </c>
      <c r="B12003" s="171" t="s">
        <v>23964</v>
      </c>
      <c r="C12003" s="171" t="s">
        <v>188</v>
      </c>
      <c r="D12003" s="171" t="s">
        <v>80</v>
      </c>
      <c r="E12003" s="11">
        <v>43952</v>
      </c>
      <c r="F12003">
        <v>6</v>
      </c>
      <c r="G12003">
        <v>6.5</v>
      </c>
      <c r="I12003">
        <v>9</v>
      </c>
      <c r="J12003">
        <v>33</v>
      </c>
      <c r="L12003">
        <v>37</v>
      </c>
      <c r="N12003">
        <v>9</v>
      </c>
      <c r="P12003">
        <v>1</v>
      </c>
      <c r="Q12003">
        <v>1</v>
      </c>
      <c r="S12003">
        <v>0</v>
      </c>
    </row>
    <row r="12004" spans="1:19" x14ac:dyDescent="0.3">
      <c r="A12004" t="s">
        <v>23965</v>
      </c>
      <c r="B12004" s="171" t="s">
        <v>23966</v>
      </c>
      <c r="C12004" s="171" t="s">
        <v>227</v>
      </c>
      <c r="D12004" s="171" t="s">
        <v>80</v>
      </c>
      <c r="E12004" s="11">
        <v>43952</v>
      </c>
      <c r="F12004">
        <v>0</v>
      </c>
      <c r="G12004">
        <v>0</v>
      </c>
      <c r="I12004">
        <v>0</v>
      </c>
      <c r="J12004">
        <v>0</v>
      </c>
      <c r="L12004">
        <v>0</v>
      </c>
      <c r="N12004">
        <v>0</v>
      </c>
      <c r="P12004">
        <v>0</v>
      </c>
      <c r="Q12004">
        <v>0</v>
      </c>
      <c r="S12004">
        <v>0</v>
      </c>
    </row>
    <row r="12005" spans="1:19" x14ac:dyDescent="0.3">
      <c r="A12005" t="s">
        <v>23967</v>
      </c>
      <c r="B12005" s="171" t="s">
        <v>23968</v>
      </c>
      <c r="C12005" s="171" t="s">
        <v>116</v>
      </c>
      <c r="D12005" s="171" t="s">
        <v>80</v>
      </c>
      <c r="E12005" s="11">
        <v>43952</v>
      </c>
      <c r="F12005">
        <v>12</v>
      </c>
      <c r="G12005">
        <v>15.5</v>
      </c>
      <c r="I12005">
        <v>77</v>
      </c>
      <c r="J12005">
        <v>132</v>
      </c>
      <c r="L12005">
        <v>172</v>
      </c>
      <c r="N12005">
        <v>77</v>
      </c>
      <c r="P12005">
        <v>0</v>
      </c>
      <c r="Q12005">
        <v>1</v>
      </c>
      <c r="S12005">
        <v>0</v>
      </c>
    </row>
    <row r="12006" spans="1:19" x14ac:dyDescent="0.3">
      <c r="A12006" t="s">
        <v>23969</v>
      </c>
      <c r="B12006" s="171" t="s">
        <v>23970</v>
      </c>
      <c r="C12006" s="171" t="s">
        <v>9862</v>
      </c>
      <c r="D12006" s="171" t="s">
        <v>80</v>
      </c>
      <c r="E12006" s="11">
        <v>43952</v>
      </c>
      <c r="F12006">
        <v>0</v>
      </c>
      <c r="G12006">
        <v>0</v>
      </c>
      <c r="I12006">
        <v>0</v>
      </c>
      <c r="J12006">
        <v>0</v>
      </c>
      <c r="L12006">
        <v>0</v>
      </c>
      <c r="N12006">
        <v>0</v>
      </c>
      <c r="P12006">
        <v>0</v>
      </c>
      <c r="Q12006">
        <v>0</v>
      </c>
      <c r="S12006">
        <v>0</v>
      </c>
    </row>
    <row r="12007" spans="1:19" x14ac:dyDescent="0.3">
      <c r="A12007" t="s">
        <v>23971</v>
      </c>
      <c r="B12007" s="171" t="s">
        <v>23972</v>
      </c>
      <c r="C12007" s="171" t="s">
        <v>140</v>
      </c>
      <c r="D12007" s="171" t="s">
        <v>80</v>
      </c>
      <c r="E12007" s="11">
        <v>43952</v>
      </c>
      <c r="F12007">
        <v>0</v>
      </c>
      <c r="G12007">
        <v>0</v>
      </c>
      <c r="I12007">
        <v>0</v>
      </c>
      <c r="J12007">
        <v>0</v>
      </c>
      <c r="L12007">
        <v>0</v>
      </c>
      <c r="N12007">
        <v>0</v>
      </c>
      <c r="P12007">
        <v>0</v>
      </c>
      <c r="Q12007">
        <v>0</v>
      </c>
      <c r="S12007">
        <v>0</v>
      </c>
    </row>
    <row r="12008" spans="1:19" x14ac:dyDescent="0.3">
      <c r="A12008" t="s">
        <v>23973</v>
      </c>
      <c r="B12008" s="171" t="s">
        <v>23974</v>
      </c>
      <c r="C12008" s="171" t="s">
        <v>8590</v>
      </c>
      <c r="D12008" s="171" t="s">
        <v>80</v>
      </c>
      <c r="E12008" s="11">
        <v>43952</v>
      </c>
      <c r="F12008">
        <v>0</v>
      </c>
      <c r="G12008">
        <v>0</v>
      </c>
      <c r="I12008">
        <v>0</v>
      </c>
      <c r="J12008">
        <v>0</v>
      </c>
      <c r="L12008">
        <v>0</v>
      </c>
      <c r="N12008">
        <v>0</v>
      </c>
      <c r="P12008">
        <v>0</v>
      </c>
      <c r="Q12008">
        <v>0</v>
      </c>
      <c r="S12008">
        <v>0</v>
      </c>
    </row>
    <row r="12009" spans="1:19" x14ac:dyDescent="0.3">
      <c r="A12009" t="s">
        <v>23975</v>
      </c>
      <c r="B12009" s="171" t="s">
        <v>23976</v>
      </c>
      <c r="C12009" s="171" t="s">
        <v>170</v>
      </c>
      <c r="D12009" s="171" t="s">
        <v>80</v>
      </c>
      <c r="E12009" s="11">
        <v>43952</v>
      </c>
      <c r="F12009">
        <v>2</v>
      </c>
      <c r="G12009">
        <v>4</v>
      </c>
      <c r="I12009">
        <v>12</v>
      </c>
      <c r="J12009">
        <v>22</v>
      </c>
      <c r="L12009">
        <v>44</v>
      </c>
      <c r="N12009">
        <v>12</v>
      </c>
      <c r="P12009">
        <v>0</v>
      </c>
      <c r="Q12009">
        <v>0</v>
      </c>
      <c r="S12009">
        <v>0</v>
      </c>
    </row>
    <row r="12010" spans="1:19" x14ac:dyDescent="0.3">
      <c r="A12010" t="s">
        <v>23977</v>
      </c>
      <c r="B12010" s="171" t="s">
        <v>23978</v>
      </c>
      <c r="C12010" s="171" t="s">
        <v>182</v>
      </c>
      <c r="D12010" s="171" t="s">
        <v>80</v>
      </c>
      <c r="E12010" s="11">
        <v>43952</v>
      </c>
      <c r="F12010">
        <v>9.5</v>
      </c>
      <c r="G12010">
        <v>11.5</v>
      </c>
      <c r="I12010">
        <v>160</v>
      </c>
      <c r="J12010">
        <v>106</v>
      </c>
      <c r="L12010">
        <v>128</v>
      </c>
      <c r="N12010">
        <v>160</v>
      </c>
      <c r="P12010">
        <v>0</v>
      </c>
      <c r="Q12010">
        <v>0</v>
      </c>
      <c r="S12010">
        <v>0</v>
      </c>
    </row>
    <row r="12011" spans="1:19" x14ac:dyDescent="0.3">
      <c r="A12011" t="s">
        <v>23979</v>
      </c>
      <c r="B12011" s="171" t="s">
        <v>23980</v>
      </c>
      <c r="C12011" s="171" t="s">
        <v>197</v>
      </c>
      <c r="D12011" s="171" t="s">
        <v>80</v>
      </c>
      <c r="E12011" s="11">
        <v>43952</v>
      </c>
      <c r="F12011">
        <v>9</v>
      </c>
      <c r="G12011">
        <v>9.5</v>
      </c>
      <c r="I12011">
        <v>66</v>
      </c>
      <c r="J12011">
        <v>90</v>
      </c>
      <c r="L12011">
        <v>95</v>
      </c>
      <c r="N12011">
        <v>63</v>
      </c>
      <c r="P12011">
        <v>10</v>
      </c>
      <c r="Q12011">
        <v>11</v>
      </c>
      <c r="S12011">
        <v>3</v>
      </c>
    </row>
    <row r="12012" spans="1:19" x14ac:dyDescent="0.3">
      <c r="A12012" t="s">
        <v>23981</v>
      </c>
      <c r="B12012" s="171" t="s">
        <v>23982</v>
      </c>
      <c r="C12012" s="171" t="s">
        <v>218</v>
      </c>
      <c r="D12012" s="171" t="s">
        <v>80</v>
      </c>
      <c r="E12012" s="11">
        <v>43952</v>
      </c>
      <c r="F12012">
        <v>0</v>
      </c>
      <c r="G12012">
        <v>0</v>
      </c>
      <c r="I12012">
        <v>0</v>
      </c>
      <c r="J12012">
        <v>0</v>
      </c>
      <c r="L12012">
        <v>0</v>
      </c>
      <c r="N12012">
        <v>0</v>
      </c>
      <c r="P12012">
        <v>0</v>
      </c>
      <c r="Q12012">
        <v>0</v>
      </c>
      <c r="S12012">
        <v>0</v>
      </c>
    </row>
    <row r="12013" spans="1:19" x14ac:dyDescent="0.3">
      <c r="A12013" t="s">
        <v>23983</v>
      </c>
      <c r="B12013" s="171" t="s">
        <v>23984</v>
      </c>
      <c r="C12013" s="171" t="s">
        <v>230</v>
      </c>
      <c r="D12013" s="171" t="s">
        <v>80</v>
      </c>
      <c r="E12013" s="11">
        <v>43952</v>
      </c>
      <c r="F12013">
        <v>0</v>
      </c>
      <c r="G12013">
        <v>0</v>
      </c>
      <c r="I12013">
        <v>0</v>
      </c>
      <c r="J12013">
        <v>0</v>
      </c>
      <c r="L12013">
        <v>0</v>
      </c>
      <c r="N12013">
        <v>0</v>
      </c>
      <c r="P12013">
        <v>0</v>
      </c>
      <c r="Q12013">
        <v>0</v>
      </c>
      <c r="S12013">
        <v>0</v>
      </c>
    </row>
    <row r="12014" spans="1:19" x14ac:dyDescent="0.3">
      <c r="A12014" t="s">
        <v>23985</v>
      </c>
      <c r="B12014" s="171" t="s">
        <v>23986</v>
      </c>
      <c r="C12014" s="171" t="s">
        <v>8193</v>
      </c>
      <c r="D12014" s="171" t="s">
        <v>80</v>
      </c>
      <c r="E12014" s="11">
        <v>43952</v>
      </c>
      <c r="F12014">
        <v>3</v>
      </c>
      <c r="G12014">
        <v>3</v>
      </c>
      <c r="I12014">
        <v>32</v>
      </c>
      <c r="J12014">
        <v>36</v>
      </c>
      <c r="L12014">
        <v>36</v>
      </c>
      <c r="N12014">
        <v>32</v>
      </c>
      <c r="P12014">
        <v>0</v>
      </c>
      <c r="Q12014">
        <v>1</v>
      </c>
      <c r="S12014">
        <v>0</v>
      </c>
    </row>
    <row r="12015" spans="1:19" x14ac:dyDescent="0.3">
      <c r="A12015" t="s">
        <v>23987</v>
      </c>
      <c r="B12015" s="171" t="s">
        <v>23988</v>
      </c>
      <c r="C12015" s="171" t="s">
        <v>10522</v>
      </c>
      <c r="D12015" s="171" t="s">
        <v>80</v>
      </c>
      <c r="E12015" s="11">
        <v>43952</v>
      </c>
      <c r="F12015">
        <v>0</v>
      </c>
      <c r="G12015">
        <v>0</v>
      </c>
      <c r="I12015">
        <v>0</v>
      </c>
      <c r="J12015">
        <v>0</v>
      </c>
      <c r="L12015">
        <v>0</v>
      </c>
      <c r="N12015">
        <v>0</v>
      </c>
      <c r="P12015">
        <v>0</v>
      </c>
      <c r="Q12015">
        <v>0</v>
      </c>
      <c r="S12015">
        <v>0</v>
      </c>
    </row>
    <row r="12016" spans="1:19" x14ac:dyDescent="0.3">
      <c r="A12016" t="s">
        <v>23989</v>
      </c>
      <c r="B12016" s="171" t="s">
        <v>23990</v>
      </c>
      <c r="C12016" s="171" t="s">
        <v>10525</v>
      </c>
      <c r="D12016" s="171" t="s">
        <v>80</v>
      </c>
      <c r="E12016" s="11">
        <v>43952</v>
      </c>
      <c r="F12016">
        <v>0</v>
      </c>
      <c r="G12016">
        <v>0</v>
      </c>
      <c r="I12016">
        <v>0</v>
      </c>
      <c r="J12016">
        <v>0</v>
      </c>
      <c r="L12016">
        <v>0</v>
      </c>
      <c r="N12016">
        <v>0</v>
      </c>
      <c r="P12016">
        <v>0</v>
      </c>
      <c r="Q12016">
        <v>0</v>
      </c>
      <c r="S12016">
        <v>0</v>
      </c>
    </row>
    <row r="12017" spans="1:19" x14ac:dyDescent="0.3">
      <c r="A12017" t="s">
        <v>23991</v>
      </c>
      <c r="B12017" s="171" t="s">
        <v>23992</v>
      </c>
      <c r="C12017" s="171" t="s">
        <v>10528</v>
      </c>
      <c r="D12017" s="171" t="s">
        <v>80</v>
      </c>
      <c r="E12017" s="11">
        <v>43952</v>
      </c>
      <c r="F12017">
        <v>0</v>
      </c>
      <c r="G12017">
        <v>0</v>
      </c>
      <c r="I12017">
        <v>0</v>
      </c>
      <c r="J12017">
        <v>0</v>
      </c>
      <c r="L12017">
        <v>0</v>
      </c>
      <c r="N12017">
        <v>0</v>
      </c>
      <c r="P12017">
        <v>0</v>
      </c>
      <c r="Q12017">
        <v>0</v>
      </c>
      <c r="S12017">
        <v>0</v>
      </c>
    </row>
    <row r="12018" spans="1:19" x14ac:dyDescent="0.3">
      <c r="A12018" t="s">
        <v>23993</v>
      </c>
      <c r="B12018" s="171" t="s">
        <v>23994</v>
      </c>
      <c r="C12018" s="171" t="s">
        <v>10531</v>
      </c>
      <c r="D12018" s="171" t="s">
        <v>80</v>
      </c>
      <c r="E12018" s="11">
        <v>43952</v>
      </c>
      <c r="F12018">
        <v>0</v>
      </c>
      <c r="G12018">
        <v>0</v>
      </c>
      <c r="I12018">
        <v>0</v>
      </c>
      <c r="J12018">
        <v>0</v>
      </c>
      <c r="L12018">
        <v>0</v>
      </c>
      <c r="N12018">
        <v>0</v>
      </c>
      <c r="P12018">
        <v>0</v>
      </c>
      <c r="Q12018">
        <v>0</v>
      </c>
      <c r="S12018">
        <v>0</v>
      </c>
    </row>
    <row r="12019" spans="1:19" x14ac:dyDescent="0.3">
      <c r="A12019" t="s">
        <v>23995</v>
      </c>
      <c r="B12019" s="171" t="s">
        <v>23996</v>
      </c>
      <c r="C12019" s="171" t="s">
        <v>14880</v>
      </c>
      <c r="D12019" s="171" t="s">
        <v>80</v>
      </c>
      <c r="E12019" s="11">
        <v>43952</v>
      </c>
      <c r="F12019">
        <v>0</v>
      </c>
      <c r="G12019">
        <v>0</v>
      </c>
      <c r="I12019">
        <v>0</v>
      </c>
      <c r="J12019">
        <v>0</v>
      </c>
      <c r="L12019">
        <v>0</v>
      </c>
      <c r="N12019">
        <v>0</v>
      </c>
      <c r="P12019">
        <v>0</v>
      </c>
      <c r="Q12019">
        <v>0</v>
      </c>
      <c r="S12019">
        <v>0</v>
      </c>
    </row>
    <row r="12020" spans="1:19" x14ac:dyDescent="0.3">
      <c r="A12020" t="s">
        <v>23997</v>
      </c>
      <c r="B12020" s="171" t="s">
        <v>23998</v>
      </c>
      <c r="C12020" s="171" t="s">
        <v>10534</v>
      </c>
      <c r="D12020" s="171" t="s">
        <v>80</v>
      </c>
      <c r="E12020" s="11">
        <v>43952</v>
      </c>
      <c r="F12020">
        <v>2</v>
      </c>
      <c r="G12020">
        <v>1.5</v>
      </c>
      <c r="I12020">
        <v>8</v>
      </c>
      <c r="J12020">
        <v>12</v>
      </c>
      <c r="L12020">
        <v>9</v>
      </c>
      <c r="N12020">
        <v>8</v>
      </c>
      <c r="P12020">
        <v>0</v>
      </c>
      <c r="Q12020">
        <v>0</v>
      </c>
      <c r="S12020">
        <v>0</v>
      </c>
    </row>
    <row r="12021" spans="1:19" x14ac:dyDescent="0.3">
      <c r="A12021" t="s">
        <v>23999</v>
      </c>
      <c r="B12021" s="171" t="s">
        <v>24000</v>
      </c>
      <c r="C12021" s="171" t="s">
        <v>10537</v>
      </c>
      <c r="D12021" s="171" t="s">
        <v>80</v>
      </c>
      <c r="E12021" s="11">
        <v>43952</v>
      </c>
      <c r="F12021">
        <v>2</v>
      </c>
      <c r="G12021">
        <v>1</v>
      </c>
      <c r="I12021">
        <v>4</v>
      </c>
      <c r="J12021">
        <v>12</v>
      </c>
      <c r="L12021">
        <v>6</v>
      </c>
      <c r="N12021">
        <v>4</v>
      </c>
      <c r="P12021">
        <v>0</v>
      </c>
      <c r="Q12021">
        <v>0</v>
      </c>
      <c r="S12021">
        <v>0</v>
      </c>
    </row>
    <row r="12022" spans="1:19" x14ac:dyDescent="0.3">
      <c r="A12022" t="s">
        <v>24001</v>
      </c>
      <c r="B12022" s="171" t="s">
        <v>24002</v>
      </c>
      <c r="C12022" s="171" t="s">
        <v>119</v>
      </c>
      <c r="D12022" s="171" t="s">
        <v>4</v>
      </c>
      <c r="E12022" s="11">
        <v>43952</v>
      </c>
      <c r="F12022">
        <v>0</v>
      </c>
      <c r="G12022">
        <v>0</v>
      </c>
      <c r="I12022">
        <v>0</v>
      </c>
      <c r="J12022">
        <v>0</v>
      </c>
      <c r="L12022">
        <v>0</v>
      </c>
      <c r="N12022">
        <v>0</v>
      </c>
      <c r="P12022">
        <v>0</v>
      </c>
      <c r="Q12022">
        <v>0</v>
      </c>
      <c r="S12022">
        <v>0</v>
      </c>
    </row>
    <row r="12023" spans="1:19" x14ac:dyDescent="0.3">
      <c r="A12023" t="s">
        <v>24003</v>
      </c>
      <c r="B12023" s="171" t="s">
        <v>24004</v>
      </c>
      <c r="C12023" s="171" t="s">
        <v>143</v>
      </c>
      <c r="D12023" s="171" t="s">
        <v>4</v>
      </c>
      <c r="E12023" s="11">
        <v>43952</v>
      </c>
      <c r="F12023">
        <v>0</v>
      </c>
      <c r="G12023">
        <v>0</v>
      </c>
      <c r="I12023">
        <v>0</v>
      </c>
      <c r="J12023">
        <v>0</v>
      </c>
      <c r="L12023">
        <v>0</v>
      </c>
      <c r="N12023">
        <v>0</v>
      </c>
      <c r="P12023">
        <v>0</v>
      </c>
      <c r="Q12023">
        <v>0</v>
      </c>
      <c r="S12023">
        <v>0</v>
      </c>
    </row>
    <row r="12024" spans="1:19" x14ac:dyDescent="0.3">
      <c r="A12024" t="s">
        <v>24005</v>
      </c>
      <c r="B12024" s="171" t="s">
        <v>24006</v>
      </c>
      <c r="C12024" s="171" t="s">
        <v>158</v>
      </c>
      <c r="D12024" s="171" t="s">
        <v>4</v>
      </c>
      <c r="E12024" s="11">
        <v>43952</v>
      </c>
      <c r="F12024">
        <v>0</v>
      </c>
      <c r="G12024">
        <v>0</v>
      </c>
      <c r="I12024">
        <v>0</v>
      </c>
      <c r="J12024">
        <v>0</v>
      </c>
      <c r="L12024">
        <v>0</v>
      </c>
      <c r="N12024">
        <v>0</v>
      </c>
      <c r="P12024">
        <v>0</v>
      </c>
      <c r="Q12024">
        <v>0</v>
      </c>
      <c r="S12024">
        <v>0</v>
      </c>
    </row>
    <row r="12025" spans="1:19" x14ac:dyDescent="0.3">
      <c r="A12025" t="s">
        <v>24007</v>
      </c>
      <c r="B12025" s="171" t="s">
        <v>24008</v>
      </c>
      <c r="C12025" s="171" t="s">
        <v>209</v>
      </c>
      <c r="D12025" s="171" t="s">
        <v>4</v>
      </c>
      <c r="E12025" s="11">
        <v>43952</v>
      </c>
      <c r="F12025">
        <v>0</v>
      </c>
      <c r="G12025">
        <v>0</v>
      </c>
      <c r="I12025">
        <v>0</v>
      </c>
      <c r="J12025">
        <v>0</v>
      </c>
      <c r="L12025">
        <v>0</v>
      </c>
      <c r="N12025">
        <v>0</v>
      </c>
      <c r="P12025">
        <v>0</v>
      </c>
      <c r="Q12025">
        <v>0</v>
      </c>
      <c r="S12025">
        <v>0</v>
      </c>
    </row>
    <row r="12026" spans="1:19" x14ac:dyDescent="0.3">
      <c r="A12026" t="s">
        <v>24009</v>
      </c>
      <c r="B12026" s="171" t="s">
        <v>24010</v>
      </c>
      <c r="C12026" s="171" t="s">
        <v>76</v>
      </c>
      <c r="D12026" s="171" t="s">
        <v>4</v>
      </c>
      <c r="E12026" s="11">
        <v>43952</v>
      </c>
      <c r="F12026">
        <v>0</v>
      </c>
      <c r="G12026">
        <v>0</v>
      </c>
      <c r="I12026">
        <v>0</v>
      </c>
      <c r="J12026">
        <v>0</v>
      </c>
      <c r="L12026">
        <v>0</v>
      </c>
      <c r="N12026">
        <v>0</v>
      </c>
      <c r="P12026">
        <v>0</v>
      </c>
      <c r="Q12026">
        <v>0</v>
      </c>
      <c r="S12026">
        <v>0</v>
      </c>
    </row>
    <row r="12027" spans="1:19" x14ac:dyDescent="0.3">
      <c r="A12027" t="s">
        <v>24011</v>
      </c>
      <c r="B12027" s="171" t="s">
        <v>24012</v>
      </c>
      <c r="C12027" s="171" t="s">
        <v>15344</v>
      </c>
      <c r="D12027" s="171" t="s">
        <v>4</v>
      </c>
      <c r="E12027" s="11">
        <v>43952</v>
      </c>
      <c r="F12027">
        <v>0</v>
      </c>
      <c r="G12027">
        <v>0</v>
      </c>
      <c r="I12027">
        <v>0</v>
      </c>
      <c r="J12027">
        <v>0</v>
      </c>
      <c r="L12027">
        <v>0</v>
      </c>
      <c r="N12027">
        <v>0</v>
      </c>
      <c r="P12027">
        <v>0</v>
      </c>
      <c r="Q12027">
        <v>0</v>
      </c>
      <c r="S12027">
        <v>0</v>
      </c>
    </row>
    <row r="12028" spans="1:19" x14ac:dyDescent="0.3">
      <c r="A12028" t="s">
        <v>24013</v>
      </c>
      <c r="B12028" s="171" t="s">
        <v>24014</v>
      </c>
      <c r="C12028" s="171" t="s">
        <v>18126</v>
      </c>
      <c r="D12028" s="171" t="s">
        <v>4</v>
      </c>
      <c r="E12028" s="11">
        <v>43952</v>
      </c>
      <c r="F12028">
        <v>0</v>
      </c>
      <c r="G12028">
        <v>0</v>
      </c>
      <c r="I12028">
        <v>0</v>
      </c>
      <c r="J12028">
        <v>0</v>
      </c>
      <c r="L12028">
        <v>0</v>
      </c>
      <c r="N12028">
        <v>0</v>
      </c>
      <c r="P12028">
        <v>0</v>
      </c>
      <c r="Q12028">
        <v>0</v>
      </c>
      <c r="S12028">
        <v>0</v>
      </c>
    </row>
    <row r="12029" spans="1:19" x14ac:dyDescent="0.3">
      <c r="A12029" t="s">
        <v>24015</v>
      </c>
      <c r="B12029" s="171" t="s">
        <v>24016</v>
      </c>
      <c r="C12029" s="171" t="s">
        <v>128</v>
      </c>
      <c r="D12029" s="171" t="s">
        <v>4</v>
      </c>
      <c r="E12029" s="11">
        <v>43952</v>
      </c>
      <c r="F12029">
        <v>0</v>
      </c>
      <c r="G12029">
        <v>0</v>
      </c>
      <c r="I12029">
        <v>0</v>
      </c>
      <c r="J12029">
        <v>0</v>
      </c>
      <c r="L12029">
        <v>0</v>
      </c>
      <c r="N12029">
        <v>0</v>
      </c>
      <c r="P12029">
        <v>0</v>
      </c>
      <c r="Q12029">
        <v>0</v>
      </c>
      <c r="S12029">
        <v>0</v>
      </c>
    </row>
    <row r="12030" spans="1:19" x14ac:dyDescent="0.3">
      <c r="A12030" t="s">
        <v>24017</v>
      </c>
      <c r="B12030" s="171" t="s">
        <v>24018</v>
      </c>
      <c r="C12030" s="171" t="s">
        <v>14824</v>
      </c>
      <c r="D12030" s="171" t="s">
        <v>4</v>
      </c>
      <c r="E12030" s="11">
        <v>43952</v>
      </c>
      <c r="F12030">
        <v>0</v>
      </c>
      <c r="G12030">
        <v>0</v>
      </c>
      <c r="I12030">
        <v>0</v>
      </c>
      <c r="J12030">
        <v>0</v>
      </c>
      <c r="L12030">
        <v>0</v>
      </c>
      <c r="N12030">
        <v>0</v>
      </c>
      <c r="P12030">
        <v>0</v>
      </c>
      <c r="Q12030">
        <v>0</v>
      </c>
      <c r="S12030">
        <v>0</v>
      </c>
    </row>
    <row r="12031" spans="1:19" x14ac:dyDescent="0.3">
      <c r="A12031" t="s">
        <v>24019</v>
      </c>
      <c r="B12031" s="171" t="s">
        <v>24020</v>
      </c>
      <c r="C12031" s="171" t="s">
        <v>152</v>
      </c>
      <c r="D12031" s="171" t="s">
        <v>4</v>
      </c>
      <c r="E12031" s="11">
        <v>43952</v>
      </c>
      <c r="F12031">
        <v>0</v>
      </c>
      <c r="G12031">
        <v>0</v>
      </c>
      <c r="I12031">
        <v>0</v>
      </c>
      <c r="J12031">
        <v>0</v>
      </c>
      <c r="L12031">
        <v>0</v>
      </c>
      <c r="N12031">
        <v>0</v>
      </c>
      <c r="P12031">
        <v>0</v>
      </c>
      <c r="Q12031">
        <v>0</v>
      </c>
      <c r="S12031">
        <v>0</v>
      </c>
    </row>
    <row r="12032" spans="1:19" x14ac:dyDescent="0.3">
      <c r="A12032" t="s">
        <v>24021</v>
      </c>
      <c r="B12032" s="171" t="s">
        <v>24022</v>
      </c>
      <c r="C12032" s="171" t="s">
        <v>194</v>
      </c>
      <c r="D12032" s="171" t="s">
        <v>4</v>
      </c>
      <c r="E12032" s="11">
        <v>43952</v>
      </c>
      <c r="F12032">
        <v>5</v>
      </c>
      <c r="G12032">
        <v>6</v>
      </c>
      <c r="I12032">
        <v>28</v>
      </c>
      <c r="J12032">
        <v>30</v>
      </c>
      <c r="L12032">
        <v>36</v>
      </c>
      <c r="N12032">
        <v>23</v>
      </c>
      <c r="P12032">
        <v>4</v>
      </c>
      <c r="Q12032">
        <v>5</v>
      </c>
      <c r="S12032">
        <v>5</v>
      </c>
    </row>
    <row r="12033" spans="1:19" x14ac:dyDescent="0.3">
      <c r="A12033" t="s">
        <v>24023</v>
      </c>
      <c r="B12033" s="171" t="s">
        <v>24024</v>
      </c>
      <c r="C12033" s="171" t="s">
        <v>18137</v>
      </c>
      <c r="D12033" s="171" t="s">
        <v>4</v>
      </c>
      <c r="E12033" s="11">
        <v>43952</v>
      </c>
      <c r="F12033">
        <v>0</v>
      </c>
      <c r="G12033">
        <v>0</v>
      </c>
      <c r="I12033">
        <v>0</v>
      </c>
      <c r="J12033">
        <v>0</v>
      </c>
      <c r="L12033">
        <v>0</v>
      </c>
      <c r="N12033">
        <v>0</v>
      </c>
      <c r="P12033">
        <v>0</v>
      </c>
      <c r="Q12033">
        <v>0</v>
      </c>
      <c r="S12033">
        <v>0</v>
      </c>
    </row>
    <row r="12034" spans="1:19" x14ac:dyDescent="0.3">
      <c r="A12034" t="s">
        <v>24025</v>
      </c>
      <c r="B12034" s="171" t="s">
        <v>24026</v>
      </c>
      <c r="C12034" s="171" t="s">
        <v>18140</v>
      </c>
      <c r="D12034" s="171" t="s">
        <v>4</v>
      </c>
      <c r="E12034" s="11">
        <v>43952</v>
      </c>
      <c r="F12034">
        <v>3</v>
      </c>
      <c r="G12034">
        <v>3</v>
      </c>
      <c r="I12034">
        <v>9</v>
      </c>
      <c r="J12034">
        <v>15</v>
      </c>
      <c r="L12034">
        <v>15</v>
      </c>
      <c r="N12034">
        <v>7</v>
      </c>
      <c r="P12034">
        <v>1</v>
      </c>
      <c r="Q12034">
        <v>1</v>
      </c>
      <c r="S12034">
        <v>2</v>
      </c>
    </row>
    <row r="12035" spans="1:19" x14ac:dyDescent="0.3">
      <c r="A12035" t="s">
        <v>24027</v>
      </c>
      <c r="B12035" s="171" t="s">
        <v>24028</v>
      </c>
      <c r="C12035" s="171" t="s">
        <v>236</v>
      </c>
      <c r="D12035" s="171" t="s">
        <v>4</v>
      </c>
      <c r="E12035" s="11">
        <v>43952</v>
      </c>
      <c r="F12035">
        <v>0</v>
      </c>
      <c r="G12035">
        <v>0</v>
      </c>
      <c r="I12035">
        <v>0</v>
      </c>
      <c r="J12035">
        <v>0</v>
      </c>
      <c r="L12035">
        <v>0</v>
      </c>
      <c r="N12035">
        <v>0</v>
      </c>
      <c r="P12035">
        <v>0</v>
      </c>
      <c r="Q12035">
        <v>0</v>
      </c>
      <c r="S12035">
        <v>0</v>
      </c>
    </row>
    <row r="12036" spans="1:19" x14ac:dyDescent="0.3">
      <c r="A12036" t="s">
        <v>24029</v>
      </c>
      <c r="B12036" s="171" t="s">
        <v>24030</v>
      </c>
      <c r="C12036" s="171" t="s">
        <v>239</v>
      </c>
      <c r="D12036" s="171" t="s">
        <v>4</v>
      </c>
      <c r="E12036" s="11">
        <v>43952</v>
      </c>
      <c r="F12036">
        <v>0</v>
      </c>
      <c r="G12036">
        <v>0</v>
      </c>
      <c r="I12036">
        <v>0</v>
      </c>
      <c r="J12036">
        <v>0</v>
      </c>
      <c r="L12036">
        <v>0</v>
      </c>
      <c r="N12036">
        <v>0</v>
      </c>
      <c r="P12036">
        <v>0</v>
      </c>
      <c r="Q12036">
        <v>0</v>
      </c>
      <c r="S12036">
        <v>0</v>
      </c>
    </row>
    <row r="12037" spans="1:19" x14ac:dyDescent="0.3">
      <c r="A12037" t="s">
        <v>24031</v>
      </c>
      <c r="B12037" s="171" t="s">
        <v>24032</v>
      </c>
      <c r="C12037" s="171" t="s">
        <v>113</v>
      </c>
      <c r="D12037" s="171" t="s">
        <v>4</v>
      </c>
      <c r="E12037" s="11">
        <v>43952</v>
      </c>
      <c r="F12037">
        <v>1</v>
      </c>
      <c r="G12037">
        <v>3.5</v>
      </c>
      <c r="I12037">
        <v>2</v>
      </c>
      <c r="J12037">
        <v>5</v>
      </c>
      <c r="L12037">
        <v>20</v>
      </c>
      <c r="N12037">
        <v>2</v>
      </c>
      <c r="P12037">
        <v>0</v>
      </c>
      <c r="Q12037">
        <v>0</v>
      </c>
      <c r="S12037">
        <v>0</v>
      </c>
    </row>
    <row r="12038" spans="1:19" x14ac:dyDescent="0.3">
      <c r="A12038" t="s">
        <v>24033</v>
      </c>
      <c r="B12038" s="171" t="s">
        <v>24034</v>
      </c>
      <c r="C12038" s="171" t="s">
        <v>131</v>
      </c>
      <c r="D12038" s="171" t="s">
        <v>4</v>
      </c>
      <c r="E12038" s="11">
        <v>43952</v>
      </c>
      <c r="F12038">
        <v>0</v>
      </c>
      <c r="G12038">
        <v>0</v>
      </c>
      <c r="I12038">
        <v>0</v>
      </c>
      <c r="J12038">
        <v>0</v>
      </c>
      <c r="L12038">
        <v>0</v>
      </c>
      <c r="N12038">
        <v>0</v>
      </c>
      <c r="P12038">
        <v>0</v>
      </c>
      <c r="Q12038">
        <v>0</v>
      </c>
      <c r="S12038">
        <v>0</v>
      </c>
    </row>
    <row r="12039" spans="1:19" x14ac:dyDescent="0.3">
      <c r="A12039" t="s">
        <v>24035</v>
      </c>
      <c r="B12039" s="171" t="s">
        <v>24036</v>
      </c>
      <c r="C12039" s="171" t="s">
        <v>14843</v>
      </c>
      <c r="D12039" s="171" t="s">
        <v>4</v>
      </c>
      <c r="E12039" s="11">
        <v>43952</v>
      </c>
      <c r="F12039">
        <v>0</v>
      </c>
      <c r="G12039">
        <v>0</v>
      </c>
      <c r="I12039">
        <v>0</v>
      </c>
      <c r="J12039">
        <v>0</v>
      </c>
      <c r="L12039">
        <v>0</v>
      </c>
      <c r="N12039">
        <v>0</v>
      </c>
      <c r="P12039">
        <v>0</v>
      </c>
      <c r="Q12039">
        <v>0</v>
      </c>
      <c r="S12039">
        <v>0</v>
      </c>
    </row>
    <row r="12040" spans="1:19" x14ac:dyDescent="0.3">
      <c r="A12040" t="s">
        <v>24037</v>
      </c>
      <c r="B12040" s="171" t="s">
        <v>24038</v>
      </c>
      <c r="C12040" s="171" t="s">
        <v>155</v>
      </c>
      <c r="D12040" s="171" t="s">
        <v>4</v>
      </c>
      <c r="E12040" s="11">
        <v>43952</v>
      </c>
      <c r="F12040">
        <v>3</v>
      </c>
      <c r="G12040">
        <v>1.5</v>
      </c>
      <c r="I12040">
        <v>12</v>
      </c>
      <c r="J12040">
        <v>17</v>
      </c>
      <c r="L12040">
        <v>9</v>
      </c>
      <c r="N12040">
        <v>10</v>
      </c>
      <c r="P12040">
        <v>0</v>
      </c>
      <c r="Q12040">
        <v>0</v>
      </c>
      <c r="S12040">
        <v>2</v>
      </c>
    </row>
    <row r="12041" spans="1:19" x14ac:dyDescent="0.3">
      <c r="A12041" t="s">
        <v>24039</v>
      </c>
      <c r="B12041" s="171" t="s">
        <v>24040</v>
      </c>
      <c r="C12041" s="171" t="s">
        <v>16232</v>
      </c>
      <c r="D12041" s="171" t="s">
        <v>4</v>
      </c>
      <c r="E12041" s="11">
        <v>43952</v>
      </c>
      <c r="F12041">
        <v>4</v>
      </c>
      <c r="G12041">
        <v>4</v>
      </c>
      <c r="I12041">
        <v>10</v>
      </c>
      <c r="J12041">
        <v>23</v>
      </c>
      <c r="L12041">
        <v>23</v>
      </c>
      <c r="N12041">
        <v>6</v>
      </c>
      <c r="P12041">
        <v>0</v>
      </c>
      <c r="Q12041">
        <v>0</v>
      </c>
      <c r="S12041">
        <v>4</v>
      </c>
    </row>
    <row r="12042" spans="1:19" x14ac:dyDescent="0.3">
      <c r="A12042" t="s">
        <v>24041</v>
      </c>
      <c r="B12042" s="171" t="s">
        <v>24042</v>
      </c>
      <c r="C12042" s="171" t="s">
        <v>16557</v>
      </c>
      <c r="D12042" s="171" t="s">
        <v>4</v>
      </c>
      <c r="E12042" s="11">
        <v>43952</v>
      </c>
      <c r="F12042">
        <v>1.5</v>
      </c>
      <c r="G12042">
        <v>2</v>
      </c>
      <c r="I12042">
        <v>0</v>
      </c>
      <c r="J12042">
        <v>8</v>
      </c>
      <c r="L12042">
        <v>11</v>
      </c>
      <c r="N12042">
        <v>0</v>
      </c>
      <c r="P12042">
        <v>0</v>
      </c>
      <c r="Q12042">
        <v>0</v>
      </c>
      <c r="S12042">
        <v>0</v>
      </c>
    </row>
    <row r="12043" spans="1:19" x14ac:dyDescent="0.3">
      <c r="A12043" t="s">
        <v>24043</v>
      </c>
      <c r="B12043" s="171" t="s">
        <v>24044</v>
      </c>
      <c r="C12043" s="171" t="s">
        <v>188</v>
      </c>
      <c r="D12043" s="171" t="s">
        <v>4</v>
      </c>
      <c r="E12043" s="11">
        <v>43952</v>
      </c>
      <c r="F12043">
        <v>6</v>
      </c>
      <c r="G12043">
        <v>6.5</v>
      </c>
      <c r="I12043">
        <v>9</v>
      </c>
      <c r="J12043">
        <v>33</v>
      </c>
      <c r="L12043">
        <v>37</v>
      </c>
      <c r="N12043">
        <v>9</v>
      </c>
      <c r="P12043">
        <v>1</v>
      </c>
      <c r="Q12043">
        <v>1</v>
      </c>
      <c r="S12043">
        <v>0</v>
      </c>
    </row>
    <row r="12044" spans="1:19" x14ac:dyDescent="0.3">
      <c r="A12044" t="s">
        <v>24045</v>
      </c>
      <c r="B12044" s="171" t="s">
        <v>24046</v>
      </c>
      <c r="C12044" s="171" t="s">
        <v>227</v>
      </c>
      <c r="D12044" s="171" t="s">
        <v>4</v>
      </c>
      <c r="E12044" s="11">
        <v>43952</v>
      </c>
      <c r="F12044">
        <v>0</v>
      </c>
      <c r="G12044">
        <v>0</v>
      </c>
      <c r="I12044">
        <v>0</v>
      </c>
      <c r="J12044">
        <v>0</v>
      </c>
      <c r="L12044">
        <v>0</v>
      </c>
      <c r="N12044">
        <v>0</v>
      </c>
      <c r="P12044">
        <v>0</v>
      </c>
      <c r="Q12044">
        <v>0</v>
      </c>
      <c r="S12044">
        <v>0</v>
      </c>
    </row>
    <row r="12045" spans="1:19" x14ac:dyDescent="0.3">
      <c r="A12045" t="s">
        <v>24047</v>
      </c>
      <c r="B12045" s="171" t="s">
        <v>24048</v>
      </c>
      <c r="C12045" s="171" t="s">
        <v>116</v>
      </c>
      <c r="D12045" s="171" t="s">
        <v>4</v>
      </c>
      <c r="E12045" s="11">
        <v>43952</v>
      </c>
      <c r="F12045">
        <v>12</v>
      </c>
      <c r="G12045">
        <v>15.5</v>
      </c>
      <c r="I12045">
        <v>77</v>
      </c>
      <c r="J12045">
        <v>132</v>
      </c>
      <c r="L12045">
        <v>172</v>
      </c>
      <c r="N12045">
        <v>77</v>
      </c>
      <c r="P12045">
        <v>0</v>
      </c>
      <c r="Q12045">
        <v>1</v>
      </c>
      <c r="S12045">
        <v>0</v>
      </c>
    </row>
    <row r="12046" spans="1:19" x14ac:dyDescent="0.3">
      <c r="A12046" t="s">
        <v>24049</v>
      </c>
      <c r="B12046" s="171" t="s">
        <v>24050</v>
      </c>
      <c r="C12046" s="171" t="s">
        <v>9862</v>
      </c>
      <c r="D12046" s="171" t="s">
        <v>4</v>
      </c>
      <c r="E12046" s="11">
        <v>43952</v>
      </c>
      <c r="F12046">
        <v>0</v>
      </c>
      <c r="G12046">
        <v>0</v>
      </c>
      <c r="I12046">
        <v>0</v>
      </c>
      <c r="J12046">
        <v>0</v>
      </c>
      <c r="L12046">
        <v>0</v>
      </c>
      <c r="N12046">
        <v>0</v>
      </c>
      <c r="P12046">
        <v>0</v>
      </c>
      <c r="Q12046">
        <v>0</v>
      </c>
      <c r="S12046">
        <v>0</v>
      </c>
    </row>
    <row r="12047" spans="1:19" x14ac:dyDescent="0.3">
      <c r="A12047" t="s">
        <v>24051</v>
      </c>
      <c r="B12047" s="171" t="s">
        <v>24052</v>
      </c>
      <c r="C12047" s="171" t="s">
        <v>140</v>
      </c>
      <c r="D12047" s="171" t="s">
        <v>4</v>
      </c>
      <c r="E12047" s="11">
        <v>43952</v>
      </c>
      <c r="F12047">
        <v>0</v>
      </c>
      <c r="G12047">
        <v>0</v>
      </c>
      <c r="I12047">
        <v>0</v>
      </c>
      <c r="J12047">
        <v>0</v>
      </c>
      <c r="L12047">
        <v>0</v>
      </c>
      <c r="N12047">
        <v>0</v>
      </c>
      <c r="P12047">
        <v>0</v>
      </c>
      <c r="Q12047">
        <v>0</v>
      </c>
      <c r="S12047">
        <v>0</v>
      </c>
    </row>
    <row r="12048" spans="1:19" x14ac:dyDescent="0.3">
      <c r="A12048" t="s">
        <v>24053</v>
      </c>
      <c r="B12048" s="171" t="s">
        <v>24054</v>
      </c>
      <c r="C12048" s="171" t="s">
        <v>8590</v>
      </c>
      <c r="D12048" s="171" t="s">
        <v>4</v>
      </c>
      <c r="E12048" s="11">
        <v>43952</v>
      </c>
      <c r="F12048">
        <v>0</v>
      </c>
      <c r="G12048">
        <v>0</v>
      </c>
      <c r="I12048">
        <v>0</v>
      </c>
      <c r="J12048">
        <v>0</v>
      </c>
      <c r="L12048">
        <v>0</v>
      </c>
      <c r="N12048">
        <v>0</v>
      </c>
      <c r="P12048">
        <v>0</v>
      </c>
      <c r="Q12048">
        <v>0</v>
      </c>
      <c r="S12048">
        <v>0</v>
      </c>
    </row>
    <row r="12049" spans="1:19" x14ac:dyDescent="0.3">
      <c r="A12049" t="s">
        <v>24055</v>
      </c>
      <c r="B12049" s="171" t="s">
        <v>24056</v>
      </c>
      <c r="C12049" s="171" t="s">
        <v>170</v>
      </c>
      <c r="D12049" s="171" t="s">
        <v>4</v>
      </c>
      <c r="E12049" s="11">
        <v>43952</v>
      </c>
      <c r="F12049">
        <v>2</v>
      </c>
      <c r="G12049">
        <v>4</v>
      </c>
      <c r="I12049">
        <v>12</v>
      </c>
      <c r="J12049">
        <v>22</v>
      </c>
      <c r="L12049">
        <v>44</v>
      </c>
      <c r="N12049">
        <v>12</v>
      </c>
      <c r="P12049">
        <v>0</v>
      </c>
      <c r="Q12049">
        <v>0</v>
      </c>
      <c r="S12049">
        <v>0</v>
      </c>
    </row>
    <row r="12050" spans="1:19" x14ac:dyDescent="0.3">
      <c r="A12050" t="s">
        <v>24057</v>
      </c>
      <c r="B12050" s="171" t="s">
        <v>24058</v>
      </c>
      <c r="C12050" s="171" t="s">
        <v>182</v>
      </c>
      <c r="D12050" s="171" t="s">
        <v>4</v>
      </c>
      <c r="E12050" s="11">
        <v>43952</v>
      </c>
      <c r="F12050">
        <v>9.5</v>
      </c>
      <c r="G12050">
        <v>11.5</v>
      </c>
      <c r="I12050">
        <v>160</v>
      </c>
      <c r="J12050">
        <v>106</v>
      </c>
      <c r="L12050">
        <v>128</v>
      </c>
      <c r="N12050">
        <v>160</v>
      </c>
      <c r="P12050">
        <v>0</v>
      </c>
      <c r="Q12050">
        <v>0</v>
      </c>
      <c r="S12050">
        <v>0</v>
      </c>
    </row>
    <row r="12051" spans="1:19" x14ac:dyDescent="0.3">
      <c r="A12051" t="s">
        <v>24059</v>
      </c>
      <c r="B12051" s="171" t="s">
        <v>24060</v>
      </c>
      <c r="C12051" s="171" t="s">
        <v>197</v>
      </c>
      <c r="D12051" s="171" t="s">
        <v>4</v>
      </c>
      <c r="E12051" s="11">
        <v>43952</v>
      </c>
      <c r="F12051">
        <v>9</v>
      </c>
      <c r="G12051">
        <v>9.5</v>
      </c>
      <c r="I12051">
        <v>66</v>
      </c>
      <c r="J12051">
        <v>90</v>
      </c>
      <c r="L12051">
        <v>95</v>
      </c>
      <c r="N12051">
        <v>63</v>
      </c>
      <c r="P12051">
        <v>10</v>
      </c>
      <c r="Q12051">
        <v>11</v>
      </c>
      <c r="S12051">
        <v>3</v>
      </c>
    </row>
    <row r="12052" spans="1:19" x14ac:dyDescent="0.3">
      <c r="A12052" t="s">
        <v>24061</v>
      </c>
      <c r="B12052" s="171" t="s">
        <v>24062</v>
      </c>
      <c r="C12052" s="171" t="s">
        <v>218</v>
      </c>
      <c r="D12052" s="171" t="s">
        <v>4</v>
      </c>
      <c r="E12052" s="11">
        <v>43952</v>
      </c>
      <c r="F12052">
        <v>0</v>
      </c>
      <c r="G12052">
        <v>0</v>
      </c>
      <c r="I12052">
        <v>0</v>
      </c>
      <c r="J12052">
        <v>0</v>
      </c>
      <c r="L12052">
        <v>0</v>
      </c>
      <c r="N12052">
        <v>0</v>
      </c>
      <c r="P12052">
        <v>0</v>
      </c>
      <c r="Q12052">
        <v>0</v>
      </c>
      <c r="S12052">
        <v>0</v>
      </c>
    </row>
    <row r="12053" spans="1:19" x14ac:dyDescent="0.3">
      <c r="A12053" t="s">
        <v>24063</v>
      </c>
      <c r="B12053" s="171" t="s">
        <v>24064</v>
      </c>
      <c r="C12053" s="171" t="s">
        <v>230</v>
      </c>
      <c r="D12053" s="171" t="s">
        <v>4</v>
      </c>
      <c r="E12053" s="11">
        <v>43952</v>
      </c>
      <c r="F12053">
        <v>0</v>
      </c>
      <c r="G12053">
        <v>0</v>
      </c>
      <c r="I12053">
        <v>0</v>
      </c>
      <c r="J12053">
        <v>0</v>
      </c>
      <c r="L12053">
        <v>0</v>
      </c>
      <c r="N12053">
        <v>0</v>
      </c>
      <c r="P12053">
        <v>0</v>
      </c>
      <c r="Q12053">
        <v>0</v>
      </c>
      <c r="S12053">
        <v>0</v>
      </c>
    </row>
    <row r="12054" spans="1:19" x14ac:dyDescent="0.3">
      <c r="A12054" t="s">
        <v>24065</v>
      </c>
      <c r="B12054" s="171" t="s">
        <v>24066</v>
      </c>
      <c r="C12054" s="171" t="s">
        <v>8193</v>
      </c>
      <c r="D12054" s="171" t="s">
        <v>4</v>
      </c>
      <c r="E12054" s="11">
        <v>43952</v>
      </c>
      <c r="F12054">
        <v>3</v>
      </c>
      <c r="G12054">
        <v>3</v>
      </c>
      <c r="I12054">
        <v>32</v>
      </c>
      <c r="J12054">
        <v>36</v>
      </c>
      <c r="L12054">
        <v>36</v>
      </c>
      <c r="N12054">
        <v>32</v>
      </c>
      <c r="P12054">
        <v>0</v>
      </c>
      <c r="Q12054">
        <v>1</v>
      </c>
      <c r="S12054">
        <v>0</v>
      </c>
    </row>
    <row r="12055" spans="1:19" x14ac:dyDescent="0.3">
      <c r="A12055" t="s">
        <v>24067</v>
      </c>
      <c r="B12055" s="171" t="s">
        <v>24068</v>
      </c>
      <c r="C12055" s="171" t="s">
        <v>10522</v>
      </c>
      <c r="D12055" s="171" t="s">
        <v>4</v>
      </c>
      <c r="E12055" s="11">
        <v>43952</v>
      </c>
      <c r="F12055">
        <v>0</v>
      </c>
      <c r="G12055">
        <v>0</v>
      </c>
      <c r="I12055">
        <v>0</v>
      </c>
      <c r="J12055">
        <v>0</v>
      </c>
      <c r="L12055">
        <v>0</v>
      </c>
      <c r="N12055">
        <v>0</v>
      </c>
      <c r="P12055">
        <v>0</v>
      </c>
      <c r="Q12055">
        <v>0</v>
      </c>
      <c r="S12055">
        <v>0</v>
      </c>
    </row>
    <row r="12056" spans="1:19" x14ac:dyDescent="0.3">
      <c r="A12056" t="s">
        <v>24069</v>
      </c>
      <c r="B12056" s="171" t="s">
        <v>24070</v>
      </c>
      <c r="C12056" s="171" t="s">
        <v>10525</v>
      </c>
      <c r="D12056" s="171" t="s">
        <v>4</v>
      </c>
      <c r="E12056" s="11">
        <v>43952</v>
      </c>
      <c r="F12056">
        <v>0</v>
      </c>
      <c r="G12056">
        <v>0</v>
      </c>
      <c r="I12056">
        <v>0</v>
      </c>
      <c r="J12056">
        <v>0</v>
      </c>
      <c r="L12056">
        <v>0</v>
      </c>
      <c r="N12056">
        <v>0</v>
      </c>
      <c r="P12056">
        <v>0</v>
      </c>
      <c r="Q12056">
        <v>0</v>
      </c>
      <c r="S12056">
        <v>0</v>
      </c>
    </row>
    <row r="12057" spans="1:19" x14ac:dyDescent="0.3">
      <c r="A12057" t="s">
        <v>24071</v>
      </c>
      <c r="B12057" s="171" t="s">
        <v>24072</v>
      </c>
      <c r="C12057" s="171" t="s">
        <v>10528</v>
      </c>
      <c r="D12057" s="171" t="s">
        <v>4</v>
      </c>
      <c r="E12057" s="11">
        <v>43952</v>
      </c>
      <c r="F12057">
        <v>0</v>
      </c>
      <c r="G12057">
        <v>0</v>
      </c>
      <c r="I12057">
        <v>0</v>
      </c>
      <c r="J12057">
        <v>0</v>
      </c>
      <c r="L12057">
        <v>0</v>
      </c>
      <c r="N12057">
        <v>0</v>
      </c>
      <c r="P12057">
        <v>0</v>
      </c>
      <c r="Q12057">
        <v>0</v>
      </c>
      <c r="S12057">
        <v>0</v>
      </c>
    </row>
    <row r="12058" spans="1:19" x14ac:dyDescent="0.3">
      <c r="A12058" t="s">
        <v>24073</v>
      </c>
      <c r="B12058" s="171" t="s">
        <v>24074</v>
      </c>
      <c r="C12058" s="171" t="s">
        <v>10531</v>
      </c>
      <c r="D12058" s="171" t="s">
        <v>4</v>
      </c>
      <c r="E12058" s="11">
        <v>43952</v>
      </c>
      <c r="F12058">
        <v>0</v>
      </c>
      <c r="G12058">
        <v>0</v>
      </c>
      <c r="I12058">
        <v>0</v>
      </c>
      <c r="J12058">
        <v>0</v>
      </c>
      <c r="L12058">
        <v>0</v>
      </c>
      <c r="N12058">
        <v>0</v>
      </c>
      <c r="P12058">
        <v>0</v>
      </c>
      <c r="Q12058">
        <v>0</v>
      </c>
      <c r="S12058">
        <v>0</v>
      </c>
    </row>
    <row r="12059" spans="1:19" x14ac:dyDescent="0.3">
      <c r="A12059" t="s">
        <v>24075</v>
      </c>
      <c r="B12059" s="171" t="s">
        <v>24076</v>
      </c>
      <c r="C12059" s="171" t="s">
        <v>14880</v>
      </c>
      <c r="D12059" s="171" t="s">
        <v>4</v>
      </c>
      <c r="E12059" s="11">
        <v>43952</v>
      </c>
      <c r="F12059">
        <v>0</v>
      </c>
      <c r="G12059">
        <v>0</v>
      </c>
      <c r="I12059">
        <v>0</v>
      </c>
      <c r="J12059">
        <v>0</v>
      </c>
      <c r="L12059">
        <v>0</v>
      </c>
      <c r="N12059">
        <v>0</v>
      </c>
      <c r="P12059">
        <v>0</v>
      </c>
      <c r="Q12059">
        <v>0</v>
      </c>
      <c r="S12059">
        <v>0</v>
      </c>
    </row>
    <row r="12060" spans="1:19" x14ac:dyDescent="0.3">
      <c r="A12060" t="s">
        <v>24077</v>
      </c>
      <c r="B12060" s="171" t="s">
        <v>24078</v>
      </c>
      <c r="C12060" s="171" t="s">
        <v>10534</v>
      </c>
      <c r="D12060" s="171" t="s">
        <v>4</v>
      </c>
      <c r="E12060" s="11">
        <v>43952</v>
      </c>
      <c r="F12060">
        <v>2</v>
      </c>
      <c r="G12060">
        <v>1.5</v>
      </c>
      <c r="I12060">
        <v>8</v>
      </c>
      <c r="J12060">
        <v>12</v>
      </c>
      <c r="L12060">
        <v>9</v>
      </c>
      <c r="N12060">
        <v>8</v>
      </c>
      <c r="P12060">
        <v>0</v>
      </c>
      <c r="Q12060">
        <v>0</v>
      </c>
      <c r="S12060">
        <v>0</v>
      </c>
    </row>
    <row r="12061" spans="1:19" x14ac:dyDescent="0.3">
      <c r="A12061" t="s">
        <v>24079</v>
      </c>
      <c r="B12061" s="171" t="s">
        <v>24080</v>
      </c>
      <c r="C12061" s="171" t="s">
        <v>10537</v>
      </c>
      <c r="D12061" s="171" t="s">
        <v>4</v>
      </c>
      <c r="E12061" s="11">
        <v>43952</v>
      </c>
      <c r="F12061">
        <v>2</v>
      </c>
      <c r="G12061">
        <v>1</v>
      </c>
      <c r="I12061">
        <v>4</v>
      </c>
      <c r="J12061">
        <v>12</v>
      </c>
      <c r="L12061">
        <v>6</v>
      </c>
      <c r="N12061">
        <v>4</v>
      </c>
      <c r="P12061">
        <v>0</v>
      </c>
      <c r="Q12061">
        <v>0</v>
      </c>
      <c r="S12061">
        <v>0</v>
      </c>
    </row>
    <row r="12062" spans="1:19" x14ac:dyDescent="0.3">
      <c r="A12062" t="s">
        <v>24081</v>
      </c>
      <c r="B12062" s="171" t="s">
        <v>24082</v>
      </c>
      <c r="C12062" s="171" t="s">
        <v>15347</v>
      </c>
      <c r="D12062" s="171" t="s">
        <v>4</v>
      </c>
      <c r="E12062" s="11">
        <v>43952</v>
      </c>
      <c r="F12062">
        <v>3</v>
      </c>
      <c r="G12062">
        <v>2</v>
      </c>
      <c r="I12062">
        <v>13</v>
      </c>
      <c r="J12062">
        <v>17</v>
      </c>
      <c r="L12062">
        <v>10</v>
      </c>
      <c r="N12062">
        <v>12</v>
      </c>
      <c r="P12062">
        <v>0</v>
      </c>
      <c r="Q12062">
        <v>0</v>
      </c>
      <c r="S12062">
        <v>1</v>
      </c>
    </row>
    <row r="12063" spans="1:19" x14ac:dyDescent="0.3">
      <c r="A12063" t="s">
        <v>24083</v>
      </c>
      <c r="B12063" s="171" t="s">
        <v>24084</v>
      </c>
      <c r="C12063" s="171" t="s">
        <v>23196</v>
      </c>
      <c r="D12063" s="171" t="s">
        <v>4</v>
      </c>
      <c r="E12063" s="11">
        <v>43952</v>
      </c>
      <c r="F12063">
        <v>1.5</v>
      </c>
      <c r="G12063">
        <v>1.5</v>
      </c>
      <c r="I12063">
        <v>6</v>
      </c>
      <c r="J12063">
        <v>8</v>
      </c>
      <c r="L12063">
        <v>8</v>
      </c>
      <c r="N12063">
        <v>5</v>
      </c>
      <c r="P12063">
        <v>0</v>
      </c>
      <c r="Q12063">
        <v>0</v>
      </c>
      <c r="S12063">
        <v>1</v>
      </c>
    </row>
    <row r="12064" spans="1:19" x14ac:dyDescent="0.3">
      <c r="A12064" t="s">
        <v>24085</v>
      </c>
      <c r="B12064" s="171" t="s">
        <v>24086</v>
      </c>
      <c r="C12064" s="171" t="s">
        <v>203</v>
      </c>
      <c r="D12064" s="171" t="s">
        <v>4</v>
      </c>
      <c r="E12064" s="11">
        <v>43952</v>
      </c>
      <c r="F12064">
        <v>2.5</v>
      </c>
      <c r="G12064">
        <v>1.5</v>
      </c>
      <c r="I12064">
        <v>15</v>
      </c>
      <c r="J12064">
        <v>14</v>
      </c>
      <c r="L12064">
        <v>8</v>
      </c>
      <c r="N12064">
        <v>14</v>
      </c>
      <c r="P12064">
        <v>0</v>
      </c>
      <c r="Q12064">
        <v>0</v>
      </c>
      <c r="S12064">
        <v>1</v>
      </c>
    </row>
    <row r="12065" spans="1:19" x14ac:dyDescent="0.3">
      <c r="A12065" t="s">
        <v>24087</v>
      </c>
      <c r="B12065" s="171" t="s">
        <v>24088</v>
      </c>
      <c r="C12065" s="171" t="s">
        <v>15340</v>
      </c>
      <c r="D12065" s="171" t="s">
        <v>4</v>
      </c>
      <c r="E12065" s="11">
        <v>43952</v>
      </c>
      <c r="F12065">
        <v>1</v>
      </c>
      <c r="G12065">
        <v>1.5</v>
      </c>
      <c r="I12065">
        <v>3</v>
      </c>
      <c r="J12065">
        <v>5</v>
      </c>
      <c r="L12065">
        <v>8</v>
      </c>
      <c r="N12065">
        <v>3</v>
      </c>
      <c r="P12065">
        <v>0</v>
      </c>
      <c r="Q12065">
        <v>0</v>
      </c>
      <c r="S12065">
        <v>0</v>
      </c>
    </row>
    <row r="12066" spans="1:19" x14ac:dyDescent="0.3">
      <c r="A12066" t="s">
        <v>24089</v>
      </c>
      <c r="B12066" s="171" t="s">
        <v>24090</v>
      </c>
      <c r="C12066" s="171" t="s">
        <v>16544</v>
      </c>
      <c r="D12066" s="171" t="s">
        <v>4</v>
      </c>
      <c r="E12066" s="11">
        <v>43952</v>
      </c>
      <c r="F12066">
        <v>1.5</v>
      </c>
      <c r="G12066">
        <v>2</v>
      </c>
      <c r="I12066">
        <v>4</v>
      </c>
      <c r="J12066">
        <v>9</v>
      </c>
      <c r="L12066">
        <v>11</v>
      </c>
      <c r="N12066">
        <v>4</v>
      </c>
      <c r="P12066">
        <v>0</v>
      </c>
      <c r="Q12066">
        <v>0</v>
      </c>
      <c r="S12066">
        <v>0</v>
      </c>
    </row>
    <row r="12067" spans="1:19" x14ac:dyDescent="0.3">
      <c r="A12067" t="s">
        <v>24091</v>
      </c>
      <c r="B12067" s="171" t="s">
        <v>24092</v>
      </c>
      <c r="C12067" s="171" t="s">
        <v>176</v>
      </c>
      <c r="D12067" s="171" t="s">
        <v>4</v>
      </c>
      <c r="E12067" s="11">
        <v>43952</v>
      </c>
      <c r="F12067">
        <v>5</v>
      </c>
      <c r="G12067">
        <v>4.5</v>
      </c>
      <c r="I12067">
        <v>12</v>
      </c>
      <c r="J12067">
        <v>28</v>
      </c>
      <c r="L12067">
        <v>26</v>
      </c>
      <c r="N12067">
        <v>10</v>
      </c>
      <c r="P12067">
        <v>1</v>
      </c>
      <c r="Q12067">
        <v>3</v>
      </c>
      <c r="S12067">
        <v>2</v>
      </c>
    </row>
    <row r="12068" spans="1:19" x14ac:dyDescent="0.3">
      <c r="A12068" t="s">
        <v>24093</v>
      </c>
      <c r="B12068" s="171" t="s">
        <v>24094</v>
      </c>
      <c r="C12068" s="171" t="s">
        <v>23229</v>
      </c>
      <c r="D12068" s="171" t="s">
        <v>4</v>
      </c>
      <c r="E12068" s="11">
        <v>43952</v>
      </c>
      <c r="F12068">
        <v>1.5</v>
      </c>
      <c r="G12068">
        <v>1.5</v>
      </c>
      <c r="I12068">
        <v>5</v>
      </c>
      <c r="J12068">
        <v>8</v>
      </c>
      <c r="L12068">
        <v>8</v>
      </c>
      <c r="N12068">
        <v>3</v>
      </c>
      <c r="P12068">
        <v>0</v>
      </c>
      <c r="Q12068">
        <v>1</v>
      </c>
      <c r="S12068">
        <v>2</v>
      </c>
    </row>
    <row r="12069" spans="1:19" x14ac:dyDescent="0.3">
      <c r="A12069" t="s">
        <v>24095</v>
      </c>
      <c r="B12069" s="171" t="s">
        <v>24096</v>
      </c>
      <c r="C12069" s="171" t="s">
        <v>206</v>
      </c>
      <c r="D12069" s="171" t="s">
        <v>4</v>
      </c>
      <c r="E12069" s="11">
        <v>43952</v>
      </c>
      <c r="F12069">
        <v>1.5</v>
      </c>
      <c r="G12069">
        <v>1.5</v>
      </c>
      <c r="I12069">
        <v>15</v>
      </c>
      <c r="J12069">
        <v>8</v>
      </c>
      <c r="L12069">
        <v>8</v>
      </c>
      <c r="N12069">
        <v>14</v>
      </c>
      <c r="P12069">
        <v>0</v>
      </c>
      <c r="Q12069">
        <v>0</v>
      </c>
      <c r="S12069">
        <v>1</v>
      </c>
    </row>
    <row r="12070" spans="1:19" x14ac:dyDescent="0.3">
      <c r="A12070" t="s">
        <v>24097</v>
      </c>
      <c r="B12070" s="171" t="s">
        <v>24098</v>
      </c>
      <c r="C12070" s="171" t="s">
        <v>18229</v>
      </c>
      <c r="D12070" s="171" t="s">
        <v>80</v>
      </c>
      <c r="E12070" s="11">
        <v>43952</v>
      </c>
      <c r="F12070">
        <v>0</v>
      </c>
      <c r="G12070">
        <v>0</v>
      </c>
      <c r="I12070">
        <v>0</v>
      </c>
      <c r="J12070">
        <v>0</v>
      </c>
      <c r="L12070">
        <v>0</v>
      </c>
      <c r="N12070">
        <v>0</v>
      </c>
      <c r="P12070">
        <v>0</v>
      </c>
      <c r="Q12070">
        <v>0</v>
      </c>
      <c r="S12070">
        <v>0</v>
      </c>
    </row>
    <row r="12071" spans="1:19" x14ac:dyDescent="0.3">
      <c r="A12071" t="s">
        <v>24099</v>
      </c>
      <c r="B12071" s="171" t="s">
        <v>24100</v>
      </c>
      <c r="C12071" s="171" t="s">
        <v>9887</v>
      </c>
      <c r="D12071" s="171" t="s">
        <v>80</v>
      </c>
      <c r="E12071" s="11">
        <v>43952</v>
      </c>
      <c r="F12071">
        <v>0</v>
      </c>
      <c r="G12071">
        <v>0</v>
      </c>
      <c r="I12071">
        <v>0</v>
      </c>
      <c r="J12071">
        <v>0</v>
      </c>
      <c r="L12071">
        <v>0</v>
      </c>
      <c r="N12071">
        <v>0</v>
      </c>
      <c r="P12071">
        <v>0</v>
      </c>
      <c r="Q12071">
        <v>0</v>
      </c>
      <c r="S12071">
        <v>0</v>
      </c>
    </row>
    <row r="12072" spans="1:19" x14ac:dyDescent="0.3">
      <c r="A12072" t="s">
        <v>24101</v>
      </c>
      <c r="B12072" s="171" t="s">
        <v>24102</v>
      </c>
      <c r="C12072" s="171" t="s">
        <v>11260</v>
      </c>
      <c r="D12072" s="171" t="s">
        <v>80</v>
      </c>
      <c r="E12072" s="11">
        <v>43952</v>
      </c>
      <c r="F12072">
        <v>0</v>
      </c>
      <c r="G12072">
        <v>0</v>
      </c>
      <c r="I12072">
        <v>0</v>
      </c>
      <c r="J12072">
        <v>0</v>
      </c>
      <c r="L12072">
        <v>0</v>
      </c>
      <c r="N12072">
        <v>0</v>
      </c>
      <c r="P12072">
        <v>0</v>
      </c>
      <c r="Q12072">
        <v>0</v>
      </c>
      <c r="S12072">
        <v>0</v>
      </c>
    </row>
    <row r="12073" spans="1:19" x14ac:dyDescent="0.3">
      <c r="A12073" t="s">
        <v>24103</v>
      </c>
      <c r="B12073" s="171" t="s">
        <v>24104</v>
      </c>
      <c r="C12073" s="171" t="s">
        <v>21284</v>
      </c>
      <c r="D12073" s="171" t="s">
        <v>80</v>
      </c>
      <c r="E12073" s="11">
        <v>43952</v>
      </c>
      <c r="F12073">
        <v>0</v>
      </c>
      <c r="G12073">
        <v>0</v>
      </c>
      <c r="I12073">
        <v>0</v>
      </c>
      <c r="J12073">
        <v>0</v>
      </c>
      <c r="L12073">
        <v>0</v>
      </c>
      <c r="N12073">
        <v>0</v>
      </c>
      <c r="P12073">
        <v>0</v>
      </c>
      <c r="Q12073">
        <v>0</v>
      </c>
      <c r="S12073">
        <v>0</v>
      </c>
    </row>
    <row r="12074" spans="1:19" x14ac:dyDescent="0.3">
      <c r="A12074" t="s">
        <v>24105</v>
      </c>
      <c r="B12074" s="171" t="s">
        <v>24106</v>
      </c>
      <c r="C12074" s="171" t="s">
        <v>125</v>
      </c>
      <c r="D12074" s="171" t="s">
        <v>80</v>
      </c>
      <c r="E12074" s="11">
        <v>43952</v>
      </c>
      <c r="F12074">
        <v>0</v>
      </c>
      <c r="G12074">
        <v>0</v>
      </c>
      <c r="I12074">
        <v>0</v>
      </c>
      <c r="J12074">
        <v>0</v>
      </c>
      <c r="L12074">
        <v>0</v>
      </c>
      <c r="N12074">
        <v>0</v>
      </c>
      <c r="P12074">
        <v>0</v>
      </c>
      <c r="Q12074">
        <v>0</v>
      </c>
      <c r="S12074">
        <v>0</v>
      </c>
    </row>
    <row r="12075" spans="1:19" x14ac:dyDescent="0.3">
      <c r="A12075" t="s">
        <v>24107</v>
      </c>
      <c r="B12075" s="171" t="s">
        <v>24108</v>
      </c>
      <c r="C12075" s="171" t="s">
        <v>14899</v>
      </c>
      <c r="D12075" s="171" t="s">
        <v>80</v>
      </c>
      <c r="E12075" s="11">
        <v>43952</v>
      </c>
      <c r="F12075">
        <v>0</v>
      </c>
      <c r="G12075">
        <v>0</v>
      </c>
      <c r="I12075">
        <v>0</v>
      </c>
      <c r="J12075">
        <v>0</v>
      </c>
      <c r="L12075">
        <v>0</v>
      </c>
      <c r="N12075">
        <v>0</v>
      </c>
      <c r="P12075">
        <v>0</v>
      </c>
      <c r="Q12075">
        <v>0</v>
      </c>
      <c r="S12075">
        <v>0</v>
      </c>
    </row>
    <row r="12076" spans="1:19" x14ac:dyDescent="0.3">
      <c r="A12076" t="s">
        <v>24109</v>
      </c>
      <c r="B12076" s="171" t="s">
        <v>24110</v>
      </c>
      <c r="C12076" s="171" t="s">
        <v>137</v>
      </c>
      <c r="D12076" s="171" t="s">
        <v>80</v>
      </c>
      <c r="E12076" s="11">
        <v>43952</v>
      </c>
      <c r="F12076">
        <v>0</v>
      </c>
      <c r="G12076">
        <v>0</v>
      </c>
      <c r="I12076">
        <v>0</v>
      </c>
      <c r="J12076">
        <v>0</v>
      </c>
      <c r="L12076">
        <v>0</v>
      </c>
      <c r="N12076">
        <v>0</v>
      </c>
      <c r="P12076">
        <v>0</v>
      </c>
      <c r="Q12076">
        <v>0</v>
      </c>
      <c r="S12076">
        <v>0</v>
      </c>
    </row>
    <row r="12077" spans="1:19" x14ac:dyDescent="0.3">
      <c r="A12077" t="s">
        <v>24111</v>
      </c>
      <c r="B12077" s="171" t="s">
        <v>24112</v>
      </c>
      <c r="C12077" s="171" t="s">
        <v>8615</v>
      </c>
      <c r="D12077" s="171" t="s">
        <v>80</v>
      </c>
      <c r="E12077" s="11">
        <v>43952</v>
      </c>
      <c r="F12077">
        <v>0</v>
      </c>
      <c r="G12077">
        <v>0</v>
      </c>
      <c r="I12077">
        <v>0</v>
      </c>
      <c r="J12077">
        <v>0</v>
      </c>
      <c r="L12077">
        <v>0</v>
      </c>
      <c r="N12077">
        <v>0</v>
      </c>
      <c r="P12077">
        <v>0</v>
      </c>
      <c r="Q12077">
        <v>0</v>
      </c>
      <c r="S12077">
        <v>0</v>
      </c>
    </row>
    <row r="12078" spans="1:19" x14ac:dyDescent="0.3">
      <c r="A12078" t="s">
        <v>24113</v>
      </c>
      <c r="B12078" s="171" t="s">
        <v>24114</v>
      </c>
      <c r="C12078" s="171" t="s">
        <v>146</v>
      </c>
      <c r="D12078" s="171" t="s">
        <v>80</v>
      </c>
      <c r="E12078" s="11">
        <v>43952</v>
      </c>
      <c r="F12078">
        <v>5</v>
      </c>
      <c r="G12078">
        <v>3</v>
      </c>
      <c r="I12078">
        <v>20</v>
      </c>
      <c r="J12078">
        <v>29</v>
      </c>
      <c r="L12078">
        <v>18</v>
      </c>
      <c r="N12078">
        <v>18</v>
      </c>
      <c r="P12078">
        <v>0</v>
      </c>
      <c r="Q12078">
        <v>0</v>
      </c>
      <c r="S12078">
        <v>2</v>
      </c>
    </row>
    <row r="12079" spans="1:19" x14ac:dyDescent="0.3">
      <c r="A12079" t="s">
        <v>24115</v>
      </c>
      <c r="B12079" s="171" t="s">
        <v>24116</v>
      </c>
      <c r="C12079" s="171" t="s">
        <v>161</v>
      </c>
      <c r="D12079" s="171" t="s">
        <v>80</v>
      </c>
      <c r="E12079" s="11">
        <v>43952</v>
      </c>
      <c r="F12079">
        <v>4</v>
      </c>
      <c r="G12079">
        <v>4</v>
      </c>
      <c r="I12079">
        <v>10</v>
      </c>
      <c r="J12079">
        <v>23</v>
      </c>
      <c r="L12079">
        <v>23</v>
      </c>
      <c r="N12079">
        <v>6</v>
      </c>
      <c r="P12079">
        <v>0</v>
      </c>
      <c r="Q12079">
        <v>0</v>
      </c>
      <c r="S12079">
        <v>4</v>
      </c>
    </row>
    <row r="12080" spans="1:19" x14ac:dyDescent="0.3">
      <c r="A12080" t="s">
        <v>24117</v>
      </c>
      <c r="B12080" s="171" t="s">
        <v>24118</v>
      </c>
      <c r="C12080" s="171" t="s">
        <v>18252</v>
      </c>
      <c r="D12080" s="171" t="s">
        <v>80</v>
      </c>
      <c r="E12080" s="11">
        <v>43952</v>
      </c>
      <c r="F12080">
        <v>0</v>
      </c>
      <c r="G12080">
        <v>0</v>
      </c>
      <c r="I12080">
        <v>0</v>
      </c>
      <c r="J12080">
        <v>0</v>
      </c>
      <c r="L12080">
        <v>0</v>
      </c>
      <c r="N12080">
        <v>0</v>
      </c>
      <c r="P12080">
        <v>0</v>
      </c>
      <c r="Q12080">
        <v>0</v>
      </c>
      <c r="S12080">
        <v>0</v>
      </c>
    </row>
    <row r="12081" spans="1:19" x14ac:dyDescent="0.3">
      <c r="A12081" t="s">
        <v>24119</v>
      </c>
      <c r="B12081" s="171" t="s">
        <v>24120</v>
      </c>
      <c r="C12081" s="171" t="s">
        <v>167</v>
      </c>
      <c r="D12081" s="171" t="s">
        <v>80</v>
      </c>
      <c r="E12081" s="11">
        <v>43952</v>
      </c>
      <c r="F12081">
        <v>3.5</v>
      </c>
      <c r="G12081">
        <v>6</v>
      </c>
      <c r="I12081">
        <v>12</v>
      </c>
      <c r="J12081">
        <v>30</v>
      </c>
      <c r="L12081">
        <v>55</v>
      </c>
      <c r="N12081">
        <v>12</v>
      </c>
      <c r="P12081">
        <v>0</v>
      </c>
      <c r="Q12081">
        <v>0</v>
      </c>
      <c r="S12081">
        <v>0</v>
      </c>
    </row>
    <row r="12082" spans="1:19" x14ac:dyDescent="0.3">
      <c r="A12082" t="s">
        <v>24121</v>
      </c>
      <c r="B12082" s="171" t="s">
        <v>24122</v>
      </c>
      <c r="C12082" s="171" t="s">
        <v>179</v>
      </c>
      <c r="D12082" s="171" t="s">
        <v>80</v>
      </c>
      <c r="E12082" s="11">
        <v>43952</v>
      </c>
      <c r="F12082">
        <v>12.5</v>
      </c>
      <c r="G12082">
        <v>14.5</v>
      </c>
      <c r="I12082">
        <v>169</v>
      </c>
      <c r="J12082">
        <v>121</v>
      </c>
      <c r="L12082">
        <v>143</v>
      </c>
      <c r="N12082">
        <v>167</v>
      </c>
      <c r="P12082">
        <v>1</v>
      </c>
      <c r="Q12082">
        <v>1</v>
      </c>
      <c r="S12082">
        <v>2</v>
      </c>
    </row>
    <row r="12083" spans="1:19" x14ac:dyDescent="0.3">
      <c r="A12083" t="s">
        <v>24123</v>
      </c>
      <c r="B12083" s="171" t="s">
        <v>24124</v>
      </c>
      <c r="C12083" s="171" t="s">
        <v>185</v>
      </c>
      <c r="D12083" s="171" t="s">
        <v>80</v>
      </c>
      <c r="E12083" s="11">
        <v>43952</v>
      </c>
      <c r="F12083">
        <v>8</v>
      </c>
      <c r="G12083">
        <v>7.5</v>
      </c>
      <c r="I12083">
        <v>13</v>
      </c>
      <c r="J12083">
        <v>45</v>
      </c>
      <c r="L12083">
        <v>43</v>
      </c>
      <c r="N12083">
        <v>13</v>
      </c>
      <c r="P12083">
        <v>1</v>
      </c>
      <c r="Q12083">
        <v>1</v>
      </c>
      <c r="S12083">
        <v>0</v>
      </c>
    </row>
    <row r="12084" spans="1:19" x14ac:dyDescent="0.3">
      <c r="A12084" t="s">
        <v>24125</v>
      </c>
      <c r="B12084" s="171" t="s">
        <v>24126</v>
      </c>
      <c r="C12084" s="171" t="s">
        <v>23406</v>
      </c>
      <c r="D12084" s="171" t="s">
        <v>15341</v>
      </c>
      <c r="E12084" s="11">
        <v>43952</v>
      </c>
      <c r="F12084">
        <v>3</v>
      </c>
      <c r="G12084">
        <v>3</v>
      </c>
      <c r="I12084">
        <v>11</v>
      </c>
      <c r="J12084">
        <v>16</v>
      </c>
      <c r="L12084">
        <v>16</v>
      </c>
      <c r="N12084">
        <v>8</v>
      </c>
      <c r="P12084">
        <v>0</v>
      </c>
      <c r="Q12084">
        <v>1</v>
      </c>
      <c r="S12084">
        <v>3</v>
      </c>
    </row>
    <row r="12085" spans="1:19" x14ac:dyDescent="0.3">
      <c r="A12085" t="s">
        <v>24127</v>
      </c>
      <c r="B12085" s="171" t="s">
        <v>24128</v>
      </c>
      <c r="C12085" s="171" t="s">
        <v>191</v>
      </c>
      <c r="D12085" s="171" t="s">
        <v>80</v>
      </c>
      <c r="E12085" s="11">
        <v>43952</v>
      </c>
      <c r="F12085">
        <v>14</v>
      </c>
      <c r="G12085">
        <v>15.5</v>
      </c>
      <c r="I12085">
        <v>94</v>
      </c>
      <c r="J12085">
        <v>120</v>
      </c>
      <c r="L12085">
        <v>131</v>
      </c>
      <c r="N12085">
        <v>86</v>
      </c>
      <c r="P12085">
        <v>14</v>
      </c>
      <c r="Q12085">
        <v>16</v>
      </c>
      <c r="S12085">
        <v>8</v>
      </c>
    </row>
    <row r="12086" spans="1:19" x14ac:dyDescent="0.3">
      <c r="A12086" t="s">
        <v>24129</v>
      </c>
      <c r="B12086" s="171" t="s">
        <v>24130</v>
      </c>
      <c r="C12086" s="171" t="s">
        <v>212</v>
      </c>
      <c r="D12086" s="171" t="s">
        <v>80</v>
      </c>
      <c r="E12086" s="11">
        <v>43952</v>
      </c>
      <c r="F12086">
        <v>0</v>
      </c>
      <c r="G12086">
        <v>0</v>
      </c>
      <c r="I12086">
        <v>0</v>
      </c>
      <c r="J12086">
        <v>0</v>
      </c>
      <c r="L12086">
        <v>0</v>
      </c>
      <c r="N12086">
        <v>0</v>
      </c>
      <c r="P12086">
        <v>0</v>
      </c>
      <c r="Q12086">
        <v>0</v>
      </c>
      <c r="S12086">
        <v>0</v>
      </c>
    </row>
    <row r="12087" spans="1:19" x14ac:dyDescent="0.3">
      <c r="A12087" t="s">
        <v>24131</v>
      </c>
      <c r="B12087" s="171" t="s">
        <v>24132</v>
      </c>
      <c r="C12087" s="171" t="s">
        <v>215</v>
      </c>
      <c r="D12087" s="171" t="s">
        <v>80</v>
      </c>
      <c r="E12087" s="11">
        <v>43952</v>
      </c>
      <c r="F12087">
        <v>0</v>
      </c>
      <c r="G12087">
        <v>0</v>
      </c>
      <c r="I12087">
        <v>0</v>
      </c>
      <c r="J12087">
        <v>0</v>
      </c>
      <c r="L12087">
        <v>0</v>
      </c>
      <c r="N12087">
        <v>0</v>
      </c>
      <c r="P12087">
        <v>0</v>
      </c>
      <c r="Q12087">
        <v>0</v>
      </c>
      <c r="S12087">
        <v>0</v>
      </c>
    </row>
    <row r="12088" spans="1:19" x14ac:dyDescent="0.3">
      <c r="A12088" t="s">
        <v>24133</v>
      </c>
      <c r="B12088" s="171" t="s">
        <v>24134</v>
      </c>
      <c r="C12088" s="171" t="s">
        <v>221</v>
      </c>
      <c r="D12088" s="171" t="s">
        <v>80</v>
      </c>
      <c r="E12088" s="11">
        <v>43952</v>
      </c>
      <c r="F12088">
        <v>0</v>
      </c>
      <c r="G12088">
        <v>0</v>
      </c>
      <c r="I12088">
        <v>0</v>
      </c>
      <c r="J12088">
        <v>0</v>
      </c>
      <c r="L12088">
        <v>0</v>
      </c>
      <c r="N12088">
        <v>0</v>
      </c>
      <c r="P12088">
        <v>0</v>
      </c>
      <c r="Q12088">
        <v>0</v>
      </c>
      <c r="S12088">
        <v>0</v>
      </c>
    </row>
    <row r="12089" spans="1:19" x14ac:dyDescent="0.3">
      <c r="A12089" t="s">
        <v>24135</v>
      </c>
      <c r="B12089" s="171" t="s">
        <v>24136</v>
      </c>
      <c r="C12089" s="171" t="s">
        <v>8233</v>
      </c>
      <c r="D12089" s="171" t="s">
        <v>80</v>
      </c>
      <c r="E12089" s="11">
        <v>43952</v>
      </c>
      <c r="F12089">
        <v>3</v>
      </c>
      <c r="G12089">
        <v>3</v>
      </c>
      <c r="I12089">
        <v>32</v>
      </c>
      <c r="J12089">
        <v>36</v>
      </c>
      <c r="L12089">
        <v>36</v>
      </c>
      <c r="N12089">
        <v>32</v>
      </c>
      <c r="P12089">
        <v>0</v>
      </c>
      <c r="Q12089">
        <v>1</v>
      </c>
      <c r="S12089">
        <v>0</v>
      </c>
    </row>
    <row r="12090" spans="1:19" x14ac:dyDescent="0.3">
      <c r="A12090" t="s">
        <v>24137</v>
      </c>
      <c r="B12090" s="171" t="s">
        <v>24138</v>
      </c>
      <c r="C12090" s="171" t="s">
        <v>233</v>
      </c>
      <c r="D12090" s="171" t="s">
        <v>80</v>
      </c>
      <c r="E12090" s="11">
        <v>43952</v>
      </c>
      <c r="F12090">
        <v>0</v>
      </c>
      <c r="G12090">
        <v>0</v>
      </c>
      <c r="I12090">
        <v>0</v>
      </c>
      <c r="J12090">
        <v>0</v>
      </c>
      <c r="L12090">
        <v>0</v>
      </c>
      <c r="N12090">
        <v>0</v>
      </c>
      <c r="P12090">
        <v>0</v>
      </c>
      <c r="Q12090">
        <v>0</v>
      </c>
      <c r="S12090">
        <v>0</v>
      </c>
    </row>
    <row r="12091" spans="1:19" x14ac:dyDescent="0.3">
      <c r="A12091" t="s">
        <v>24139</v>
      </c>
      <c r="B12091" s="171" t="s">
        <v>24140</v>
      </c>
      <c r="C12091" s="171" t="s">
        <v>107</v>
      </c>
      <c r="D12091" s="171" t="s">
        <v>80</v>
      </c>
      <c r="E12091" s="11">
        <v>43952</v>
      </c>
      <c r="F12091">
        <v>13</v>
      </c>
      <c r="G12091">
        <v>19</v>
      </c>
      <c r="I12091">
        <v>79</v>
      </c>
      <c r="J12091">
        <v>137</v>
      </c>
      <c r="L12091">
        <v>192</v>
      </c>
      <c r="N12091">
        <v>79</v>
      </c>
      <c r="P12091">
        <v>0</v>
      </c>
      <c r="Q12091">
        <v>1</v>
      </c>
      <c r="S12091">
        <v>0</v>
      </c>
    </row>
    <row r="12092" spans="1:19" x14ac:dyDescent="0.3">
      <c r="A12092" t="s">
        <v>24141</v>
      </c>
      <c r="B12092" s="171" t="s">
        <v>24142</v>
      </c>
      <c r="C12092" s="171" t="s">
        <v>107</v>
      </c>
      <c r="D12092" s="171" t="s">
        <v>15341</v>
      </c>
      <c r="E12092" s="11">
        <v>43952</v>
      </c>
      <c r="F12092">
        <v>2.5</v>
      </c>
      <c r="G12092">
        <v>3.5</v>
      </c>
      <c r="I12092">
        <v>7</v>
      </c>
      <c r="J12092">
        <v>14</v>
      </c>
      <c r="L12092">
        <v>19</v>
      </c>
      <c r="N12092">
        <v>7</v>
      </c>
      <c r="P12092">
        <v>0</v>
      </c>
      <c r="Q12092">
        <v>0</v>
      </c>
      <c r="S12092">
        <v>0</v>
      </c>
    </row>
    <row r="12093" spans="1:19" x14ac:dyDescent="0.3">
      <c r="A12093" t="s">
        <v>24143</v>
      </c>
      <c r="B12093" s="171" t="s">
        <v>24144</v>
      </c>
      <c r="C12093" s="171" t="s">
        <v>173</v>
      </c>
      <c r="D12093" s="171" t="s">
        <v>80</v>
      </c>
      <c r="E12093" s="11">
        <v>43952</v>
      </c>
      <c r="F12093">
        <v>3.5</v>
      </c>
      <c r="G12093">
        <v>3</v>
      </c>
      <c r="I12093">
        <v>6</v>
      </c>
      <c r="J12093">
        <v>21</v>
      </c>
      <c r="L12093">
        <v>18</v>
      </c>
      <c r="N12093">
        <v>6</v>
      </c>
      <c r="P12093">
        <v>0</v>
      </c>
      <c r="Q12093">
        <v>0</v>
      </c>
      <c r="S12093">
        <v>0</v>
      </c>
    </row>
    <row r="12094" spans="1:19" x14ac:dyDescent="0.3">
      <c r="A12094" t="s">
        <v>24145</v>
      </c>
      <c r="B12094" s="171" t="s">
        <v>24146</v>
      </c>
      <c r="C12094" s="171" t="s">
        <v>173</v>
      </c>
      <c r="D12094" s="171" t="s">
        <v>15341</v>
      </c>
      <c r="E12094" s="11">
        <v>43952</v>
      </c>
      <c r="F12094">
        <v>4.5</v>
      </c>
      <c r="G12094">
        <v>3.5</v>
      </c>
      <c r="I12094">
        <v>19</v>
      </c>
      <c r="J12094">
        <v>24</v>
      </c>
      <c r="L12094">
        <v>18</v>
      </c>
      <c r="N12094">
        <v>16</v>
      </c>
      <c r="P12094">
        <v>1</v>
      </c>
      <c r="Q12094">
        <v>3</v>
      </c>
      <c r="S12094">
        <v>3</v>
      </c>
    </row>
    <row r="12095" spans="1:19" x14ac:dyDescent="0.3">
      <c r="A12095" t="s">
        <v>24147</v>
      </c>
      <c r="B12095" s="171" t="s">
        <v>24148</v>
      </c>
      <c r="C12095" s="171" t="s">
        <v>200</v>
      </c>
      <c r="D12095" s="171" t="s">
        <v>80</v>
      </c>
      <c r="E12095" s="11">
        <v>43952</v>
      </c>
      <c r="F12095">
        <v>4</v>
      </c>
      <c r="G12095">
        <v>3</v>
      </c>
      <c r="I12095">
        <v>30</v>
      </c>
      <c r="J12095">
        <v>22</v>
      </c>
      <c r="L12095">
        <v>16</v>
      </c>
      <c r="N12095">
        <v>28</v>
      </c>
      <c r="P12095">
        <v>0</v>
      </c>
      <c r="Q12095">
        <v>0</v>
      </c>
      <c r="S12095">
        <v>2</v>
      </c>
    </row>
    <row r="12096" spans="1:19" x14ac:dyDescent="0.3">
      <c r="A12096" t="s">
        <v>24149</v>
      </c>
      <c r="B12096" s="171" t="s">
        <v>24150</v>
      </c>
      <c r="C12096" s="171" t="s">
        <v>200</v>
      </c>
      <c r="D12096" s="171" t="s">
        <v>15341</v>
      </c>
      <c r="E12096" s="11">
        <v>43952</v>
      </c>
      <c r="F12096">
        <v>0</v>
      </c>
      <c r="G12096">
        <v>0</v>
      </c>
      <c r="I12096">
        <v>0</v>
      </c>
      <c r="J12096">
        <v>0</v>
      </c>
      <c r="L12096">
        <v>0</v>
      </c>
      <c r="N12096">
        <v>0</v>
      </c>
      <c r="P12096">
        <v>0</v>
      </c>
      <c r="Q12096">
        <v>0</v>
      </c>
      <c r="S12096">
        <v>0</v>
      </c>
    </row>
    <row r="12097" spans="1:19" x14ac:dyDescent="0.3">
      <c r="A12097" t="s">
        <v>24151</v>
      </c>
      <c r="B12097" s="171" t="s">
        <v>24152</v>
      </c>
      <c r="C12097" s="171" t="s">
        <v>73</v>
      </c>
      <c r="D12097" s="171" t="s">
        <v>4</v>
      </c>
      <c r="E12097" s="11">
        <v>43952</v>
      </c>
      <c r="F12097">
        <v>0</v>
      </c>
      <c r="G12097">
        <v>0</v>
      </c>
      <c r="I12097">
        <v>0</v>
      </c>
      <c r="J12097">
        <v>0</v>
      </c>
      <c r="L12097">
        <v>0</v>
      </c>
      <c r="N12097">
        <v>0</v>
      </c>
      <c r="P12097">
        <v>0</v>
      </c>
      <c r="Q12097">
        <v>0</v>
      </c>
      <c r="S12097">
        <v>0</v>
      </c>
    </row>
    <row r="12098" spans="1:19" x14ac:dyDescent="0.3">
      <c r="A12098" t="s">
        <v>24153</v>
      </c>
      <c r="B12098" s="171" t="s">
        <v>24154</v>
      </c>
      <c r="C12098" s="171" t="s">
        <v>18229</v>
      </c>
      <c r="D12098" s="171" t="s">
        <v>4</v>
      </c>
      <c r="E12098" s="11">
        <v>43952</v>
      </c>
      <c r="F12098">
        <v>0</v>
      </c>
      <c r="G12098">
        <v>0</v>
      </c>
      <c r="I12098">
        <v>0</v>
      </c>
      <c r="J12098">
        <v>0</v>
      </c>
      <c r="L12098">
        <v>0</v>
      </c>
      <c r="N12098">
        <v>0</v>
      </c>
      <c r="P12098">
        <v>0</v>
      </c>
      <c r="Q12098">
        <v>0</v>
      </c>
      <c r="S12098">
        <v>0</v>
      </c>
    </row>
    <row r="12099" spans="1:19" x14ac:dyDescent="0.3">
      <c r="A12099" t="s">
        <v>24155</v>
      </c>
      <c r="B12099" s="171" t="s">
        <v>24156</v>
      </c>
      <c r="C12099" s="171" t="s">
        <v>107</v>
      </c>
      <c r="D12099" s="171" t="s">
        <v>4</v>
      </c>
      <c r="E12099" s="11">
        <v>43952</v>
      </c>
      <c r="F12099">
        <v>15.5</v>
      </c>
      <c r="G12099">
        <v>22.5</v>
      </c>
      <c r="I12099">
        <v>86</v>
      </c>
      <c r="J12099">
        <v>151</v>
      </c>
      <c r="L12099">
        <v>211</v>
      </c>
      <c r="N12099">
        <v>86</v>
      </c>
      <c r="P12099">
        <v>0</v>
      </c>
      <c r="Q12099">
        <v>1</v>
      </c>
      <c r="S12099">
        <v>0</v>
      </c>
    </row>
    <row r="12100" spans="1:19" x14ac:dyDescent="0.3">
      <c r="A12100" t="s">
        <v>24157</v>
      </c>
      <c r="B12100" s="171" t="s">
        <v>24158</v>
      </c>
      <c r="C12100" s="171" t="s">
        <v>9887</v>
      </c>
      <c r="D12100" s="171" t="s">
        <v>4</v>
      </c>
      <c r="E12100" s="11">
        <v>43952</v>
      </c>
      <c r="F12100">
        <v>0</v>
      </c>
      <c r="G12100">
        <v>0</v>
      </c>
      <c r="I12100">
        <v>0</v>
      </c>
      <c r="J12100">
        <v>0</v>
      </c>
      <c r="L12100">
        <v>0</v>
      </c>
      <c r="N12100">
        <v>0</v>
      </c>
      <c r="P12100">
        <v>0</v>
      </c>
      <c r="Q12100">
        <v>0</v>
      </c>
      <c r="S12100">
        <v>0</v>
      </c>
    </row>
    <row r="12101" spans="1:19" x14ac:dyDescent="0.3">
      <c r="A12101" t="s">
        <v>24159</v>
      </c>
      <c r="B12101" s="171" t="s">
        <v>24160</v>
      </c>
      <c r="C12101" s="171" t="s">
        <v>11260</v>
      </c>
      <c r="D12101" s="171" t="s">
        <v>4</v>
      </c>
      <c r="E12101" s="11">
        <v>43952</v>
      </c>
      <c r="F12101">
        <v>0</v>
      </c>
      <c r="G12101">
        <v>0</v>
      </c>
      <c r="I12101">
        <v>0</v>
      </c>
      <c r="J12101">
        <v>0</v>
      </c>
      <c r="L12101">
        <v>0</v>
      </c>
      <c r="N12101">
        <v>0</v>
      </c>
      <c r="P12101">
        <v>0</v>
      </c>
      <c r="Q12101">
        <v>0</v>
      </c>
      <c r="S12101">
        <v>0</v>
      </c>
    </row>
    <row r="12102" spans="1:19" x14ac:dyDescent="0.3">
      <c r="A12102" t="s">
        <v>24161</v>
      </c>
      <c r="B12102" s="171" t="s">
        <v>24162</v>
      </c>
      <c r="C12102" s="171" t="s">
        <v>122</v>
      </c>
      <c r="D12102" s="171" t="s">
        <v>4</v>
      </c>
      <c r="E12102" s="11">
        <v>43952</v>
      </c>
      <c r="F12102">
        <v>0</v>
      </c>
      <c r="G12102">
        <v>0</v>
      </c>
      <c r="I12102">
        <v>0</v>
      </c>
      <c r="J12102">
        <v>0</v>
      </c>
      <c r="L12102">
        <v>0</v>
      </c>
      <c r="N12102">
        <v>0</v>
      </c>
      <c r="P12102">
        <v>0</v>
      </c>
      <c r="Q12102">
        <v>0</v>
      </c>
      <c r="S12102">
        <v>0</v>
      </c>
    </row>
    <row r="12103" spans="1:19" x14ac:dyDescent="0.3">
      <c r="A12103" t="s">
        <v>24163</v>
      </c>
      <c r="B12103" s="171" t="s">
        <v>24164</v>
      </c>
      <c r="C12103" s="171" t="s">
        <v>125</v>
      </c>
      <c r="D12103" s="171" t="s">
        <v>4</v>
      </c>
      <c r="E12103" s="11">
        <v>43952</v>
      </c>
      <c r="F12103">
        <v>0</v>
      </c>
      <c r="G12103">
        <v>0</v>
      </c>
      <c r="I12103">
        <v>0</v>
      </c>
      <c r="J12103">
        <v>0</v>
      </c>
      <c r="L12103">
        <v>0</v>
      </c>
      <c r="N12103">
        <v>0</v>
      </c>
      <c r="P12103">
        <v>0</v>
      </c>
      <c r="Q12103">
        <v>0</v>
      </c>
      <c r="S12103">
        <v>0</v>
      </c>
    </row>
    <row r="12104" spans="1:19" x14ac:dyDescent="0.3">
      <c r="A12104" t="s">
        <v>24165</v>
      </c>
      <c r="B12104" s="171" t="s">
        <v>24166</v>
      </c>
      <c r="C12104" s="171" t="s">
        <v>14899</v>
      </c>
      <c r="D12104" s="171" t="s">
        <v>4</v>
      </c>
      <c r="E12104" s="11">
        <v>43952</v>
      </c>
      <c r="F12104">
        <v>0</v>
      </c>
      <c r="G12104">
        <v>0</v>
      </c>
      <c r="I12104">
        <v>0</v>
      </c>
      <c r="J12104">
        <v>0</v>
      </c>
      <c r="L12104">
        <v>0</v>
      </c>
      <c r="N12104">
        <v>0</v>
      </c>
      <c r="P12104">
        <v>0</v>
      </c>
      <c r="Q12104">
        <v>0</v>
      </c>
      <c r="S12104">
        <v>0</v>
      </c>
    </row>
    <row r="12105" spans="1:19" x14ac:dyDescent="0.3">
      <c r="A12105" t="s">
        <v>24167</v>
      </c>
      <c r="B12105" s="171" t="s">
        <v>24168</v>
      </c>
      <c r="C12105" s="171" t="s">
        <v>137</v>
      </c>
      <c r="D12105" s="171" t="s">
        <v>4</v>
      </c>
      <c r="E12105" s="11">
        <v>43952</v>
      </c>
      <c r="F12105">
        <v>0</v>
      </c>
      <c r="G12105">
        <v>0</v>
      </c>
      <c r="I12105">
        <v>0</v>
      </c>
      <c r="J12105">
        <v>0</v>
      </c>
      <c r="L12105">
        <v>0</v>
      </c>
      <c r="N12105">
        <v>0</v>
      </c>
      <c r="P12105">
        <v>0</v>
      </c>
      <c r="Q12105">
        <v>0</v>
      </c>
      <c r="S12105">
        <v>0</v>
      </c>
    </row>
    <row r="12106" spans="1:19" x14ac:dyDescent="0.3">
      <c r="A12106" t="s">
        <v>24169</v>
      </c>
      <c r="B12106" s="171" t="s">
        <v>24170</v>
      </c>
      <c r="C12106" s="171" t="s">
        <v>8615</v>
      </c>
      <c r="D12106" s="171" t="s">
        <v>4</v>
      </c>
      <c r="E12106" s="11">
        <v>43952</v>
      </c>
      <c r="F12106">
        <v>0</v>
      </c>
      <c r="G12106">
        <v>0</v>
      </c>
      <c r="I12106">
        <v>0</v>
      </c>
      <c r="J12106">
        <v>0</v>
      </c>
      <c r="L12106">
        <v>0</v>
      </c>
      <c r="N12106">
        <v>0</v>
      </c>
      <c r="P12106">
        <v>0</v>
      </c>
      <c r="Q12106">
        <v>0</v>
      </c>
      <c r="S12106">
        <v>0</v>
      </c>
    </row>
    <row r="12107" spans="1:19" x14ac:dyDescent="0.3">
      <c r="A12107" t="s">
        <v>24171</v>
      </c>
      <c r="B12107" s="171" t="s">
        <v>24172</v>
      </c>
      <c r="C12107" s="171" t="s">
        <v>146</v>
      </c>
      <c r="D12107" s="171" t="s">
        <v>4</v>
      </c>
      <c r="E12107" s="11">
        <v>43952</v>
      </c>
      <c r="F12107">
        <v>5</v>
      </c>
      <c r="G12107">
        <v>3</v>
      </c>
      <c r="I12107">
        <v>20</v>
      </c>
      <c r="J12107">
        <v>29</v>
      </c>
      <c r="L12107">
        <v>18</v>
      </c>
      <c r="N12107">
        <v>18</v>
      </c>
      <c r="P12107">
        <v>0</v>
      </c>
      <c r="Q12107">
        <v>0</v>
      </c>
      <c r="S12107">
        <v>2</v>
      </c>
    </row>
    <row r="12108" spans="1:19" x14ac:dyDescent="0.3">
      <c r="A12108" t="s">
        <v>24173</v>
      </c>
      <c r="B12108" s="171" t="s">
        <v>24174</v>
      </c>
      <c r="C12108" s="171" t="s">
        <v>161</v>
      </c>
      <c r="D12108" s="171" t="s">
        <v>4</v>
      </c>
      <c r="E12108" s="11">
        <v>43952</v>
      </c>
      <c r="F12108">
        <v>4</v>
      </c>
      <c r="G12108">
        <v>4</v>
      </c>
      <c r="I12108">
        <v>10</v>
      </c>
      <c r="J12108">
        <v>23</v>
      </c>
      <c r="L12108">
        <v>23</v>
      </c>
      <c r="N12108">
        <v>6</v>
      </c>
      <c r="P12108">
        <v>0</v>
      </c>
      <c r="Q12108">
        <v>0</v>
      </c>
      <c r="S12108">
        <v>4</v>
      </c>
    </row>
    <row r="12109" spans="1:19" x14ac:dyDescent="0.3">
      <c r="A12109" t="s">
        <v>24175</v>
      </c>
      <c r="B12109" s="171" t="s">
        <v>24176</v>
      </c>
      <c r="C12109" s="171" t="s">
        <v>18252</v>
      </c>
      <c r="D12109" s="171" t="s">
        <v>4</v>
      </c>
      <c r="E12109" s="11">
        <v>43952</v>
      </c>
      <c r="F12109">
        <v>0</v>
      </c>
      <c r="G12109">
        <v>0</v>
      </c>
      <c r="I12109">
        <v>0</v>
      </c>
      <c r="J12109">
        <v>0</v>
      </c>
      <c r="L12109">
        <v>0</v>
      </c>
      <c r="N12109">
        <v>0</v>
      </c>
      <c r="P12109">
        <v>0</v>
      </c>
      <c r="Q12109">
        <v>0</v>
      </c>
      <c r="S12109">
        <v>0</v>
      </c>
    </row>
    <row r="12110" spans="1:19" x14ac:dyDescent="0.3">
      <c r="A12110" t="s">
        <v>24177</v>
      </c>
      <c r="B12110" s="171" t="s">
        <v>24178</v>
      </c>
      <c r="C12110" s="171" t="s">
        <v>167</v>
      </c>
      <c r="D12110" s="171" t="s">
        <v>4</v>
      </c>
      <c r="E12110" s="11">
        <v>43952</v>
      </c>
      <c r="F12110">
        <v>3.5</v>
      </c>
      <c r="G12110">
        <v>6</v>
      </c>
      <c r="I12110">
        <v>12</v>
      </c>
      <c r="J12110">
        <v>30</v>
      </c>
      <c r="L12110">
        <v>55</v>
      </c>
      <c r="N12110">
        <v>12</v>
      </c>
      <c r="P12110">
        <v>0</v>
      </c>
      <c r="Q12110">
        <v>0</v>
      </c>
      <c r="S12110">
        <v>0</v>
      </c>
    </row>
    <row r="12111" spans="1:19" x14ac:dyDescent="0.3">
      <c r="A12111" t="s">
        <v>24179</v>
      </c>
      <c r="B12111" s="171" t="s">
        <v>24180</v>
      </c>
      <c r="C12111" s="171" t="s">
        <v>173</v>
      </c>
      <c r="D12111" s="171" t="s">
        <v>4</v>
      </c>
      <c r="E12111" s="11">
        <v>43952</v>
      </c>
      <c r="F12111">
        <v>8</v>
      </c>
      <c r="G12111">
        <v>6.5</v>
      </c>
      <c r="I12111">
        <v>25</v>
      </c>
      <c r="J12111">
        <v>45</v>
      </c>
      <c r="L12111">
        <v>36</v>
      </c>
      <c r="N12111">
        <v>22</v>
      </c>
      <c r="P12111">
        <v>1</v>
      </c>
      <c r="Q12111">
        <v>3</v>
      </c>
      <c r="S12111">
        <v>3</v>
      </c>
    </row>
    <row r="12112" spans="1:19" x14ac:dyDescent="0.3">
      <c r="A12112" t="s">
        <v>24181</v>
      </c>
      <c r="B12112" s="171" t="s">
        <v>24182</v>
      </c>
      <c r="C12112" s="171" t="s">
        <v>179</v>
      </c>
      <c r="D12112" s="171" t="s">
        <v>4</v>
      </c>
      <c r="E12112" s="11">
        <v>43952</v>
      </c>
      <c r="F12112">
        <v>12.5</v>
      </c>
      <c r="G12112">
        <v>14.5</v>
      </c>
      <c r="I12112">
        <v>169</v>
      </c>
      <c r="J12112">
        <v>121</v>
      </c>
      <c r="L12112">
        <v>143</v>
      </c>
      <c r="N12112">
        <v>167</v>
      </c>
      <c r="P12112">
        <v>1</v>
      </c>
      <c r="Q12112">
        <v>1</v>
      </c>
      <c r="S12112">
        <v>2</v>
      </c>
    </row>
    <row r="12113" spans="1:19" x14ac:dyDescent="0.3">
      <c r="A12113" t="s">
        <v>24183</v>
      </c>
      <c r="B12113" s="171" t="s">
        <v>24184</v>
      </c>
      <c r="C12113" s="171" t="s">
        <v>185</v>
      </c>
      <c r="D12113" s="171" t="s">
        <v>4</v>
      </c>
      <c r="E12113" s="11">
        <v>43952</v>
      </c>
      <c r="F12113">
        <v>8</v>
      </c>
      <c r="G12113">
        <v>7.5</v>
      </c>
      <c r="I12113">
        <v>13</v>
      </c>
      <c r="J12113">
        <v>45</v>
      </c>
      <c r="L12113">
        <v>43</v>
      </c>
      <c r="N12113">
        <v>13</v>
      </c>
      <c r="P12113">
        <v>1</v>
      </c>
      <c r="Q12113">
        <v>1</v>
      </c>
      <c r="S12113">
        <v>0</v>
      </c>
    </row>
    <row r="12114" spans="1:19" x14ac:dyDescent="0.3">
      <c r="A12114" t="s">
        <v>24185</v>
      </c>
      <c r="B12114" s="171" t="s">
        <v>24186</v>
      </c>
      <c r="C12114" s="171" t="s">
        <v>23406</v>
      </c>
      <c r="D12114" s="171" t="s">
        <v>4</v>
      </c>
      <c r="E12114" s="11">
        <v>43952</v>
      </c>
      <c r="F12114">
        <v>3</v>
      </c>
      <c r="G12114">
        <v>3</v>
      </c>
      <c r="I12114">
        <v>11</v>
      </c>
      <c r="J12114">
        <v>16</v>
      </c>
      <c r="L12114">
        <v>16</v>
      </c>
      <c r="N12114">
        <v>8</v>
      </c>
      <c r="P12114">
        <v>0</v>
      </c>
      <c r="Q12114">
        <v>1</v>
      </c>
      <c r="S12114">
        <v>3</v>
      </c>
    </row>
    <row r="12115" spans="1:19" x14ac:dyDescent="0.3">
      <c r="A12115" t="s">
        <v>24187</v>
      </c>
      <c r="B12115" s="171" t="s">
        <v>24188</v>
      </c>
      <c r="C12115" s="171" t="s">
        <v>191</v>
      </c>
      <c r="D12115" s="171" t="s">
        <v>4</v>
      </c>
      <c r="E12115" s="11">
        <v>43952</v>
      </c>
      <c r="F12115">
        <v>14</v>
      </c>
      <c r="G12115">
        <v>15.5</v>
      </c>
      <c r="I12115">
        <v>94</v>
      </c>
      <c r="J12115">
        <v>120</v>
      </c>
      <c r="L12115">
        <v>131</v>
      </c>
      <c r="N12115">
        <v>86</v>
      </c>
      <c r="P12115">
        <v>14</v>
      </c>
      <c r="Q12115">
        <v>16</v>
      </c>
      <c r="S12115">
        <v>8</v>
      </c>
    </row>
    <row r="12116" spans="1:19" x14ac:dyDescent="0.3">
      <c r="A12116" t="s">
        <v>24189</v>
      </c>
      <c r="B12116" s="171" t="s">
        <v>24190</v>
      </c>
      <c r="C12116" s="171" t="s">
        <v>200</v>
      </c>
      <c r="D12116" s="171" t="s">
        <v>4</v>
      </c>
      <c r="E12116" s="11">
        <v>43952</v>
      </c>
      <c r="F12116">
        <v>4</v>
      </c>
      <c r="G12116">
        <v>3</v>
      </c>
      <c r="I12116">
        <v>30</v>
      </c>
      <c r="J12116">
        <v>22</v>
      </c>
      <c r="L12116">
        <v>16</v>
      </c>
      <c r="N12116">
        <v>28</v>
      </c>
      <c r="P12116">
        <v>0</v>
      </c>
      <c r="Q12116">
        <v>0</v>
      </c>
      <c r="S12116">
        <v>2</v>
      </c>
    </row>
    <row r="12117" spans="1:19" x14ac:dyDescent="0.3">
      <c r="A12117" t="s">
        <v>24191</v>
      </c>
      <c r="B12117" s="171" t="s">
        <v>24192</v>
      </c>
      <c r="C12117" s="171" t="s">
        <v>212</v>
      </c>
      <c r="D12117" s="171" t="s">
        <v>4</v>
      </c>
      <c r="E12117" s="11">
        <v>43952</v>
      </c>
      <c r="F12117">
        <v>0</v>
      </c>
      <c r="G12117">
        <v>0</v>
      </c>
      <c r="I12117">
        <v>0</v>
      </c>
      <c r="J12117">
        <v>0</v>
      </c>
      <c r="L12117">
        <v>0</v>
      </c>
      <c r="N12117">
        <v>0</v>
      </c>
      <c r="P12117">
        <v>0</v>
      </c>
      <c r="Q12117">
        <v>0</v>
      </c>
      <c r="S12117">
        <v>0</v>
      </c>
    </row>
    <row r="12118" spans="1:19" x14ac:dyDescent="0.3">
      <c r="A12118" t="s">
        <v>24193</v>
      </c>
      <c r="B12118" s="171" t="s">
        <v>24194</v>
      </c>
      <c r="C12118" s="171" t="s">
        <v>215</v>
      </c>
      <c r="D12118" s="171" t="s">
        <v>4</v>
      </c>
      <c r="E12118" s="11">
        <v>43952</v>
      </c>
      <c r="F12118">
        <v>0</v>
      </c>
      <c r="G12118">
        <v>0</v>
      </c>
      <c r="I12118">
        <v>0</v>
      </c>
      <c r="J12118">
        <v>0</v>
      </c>
      <c r="L12118">
        <v>0</v>
      </c>
      <c r="N12118">
        <v>0</v>
      </c>
      <c r="P12118">
        <v>0</v>
      </c>
      <c r="Q12118">
        <v>0</v>
      </c>
      <c r="S12118">
        <v>0</v>
      </c>
    </row>
    <row r="12119" spans="1:19" x14ac:dyDescent="0.3">
      <c r="A12119" t="s">
        <v>24195</v>
      </c>
      <c r="B12119" s="171" t="s">
        <v>24196</v>
      </c>
      <c r="C12119" s="171" t="s">
        <v>221</v>
      </c>
      <c r="D12119" s="171" t="s">
        <v>4</v>
      </c>
      <c r="E12119" s="11">
        <v>43952</v>
      </c>
      <c r="F12119">
        <v>0</v>
      </c>
      <c r="G12119">
        <v>0</v>
      </c>
      <c r="I12119">
        <v>0</v>
      </c>
      <c r="J12119">
        <v>0</v>
      </c>
      <c r="L12119">
        <v>0</v>
      </c>
      <c r="N12119">
        <v>0</v>
      </c>
      <c r="P12119">
        <v>0</v>
      </c>
      <c r="Q12119">
        <v>0</v>
      </c>
      <c r="S12119">
        <v>0</v>
      </c>
    </row>
    <row r="12120" spans="1:19" x14ac:dyDescent="0.3">
      <c r="A12120" t="s">
        <v>24197</v>
      </c>
      <c r="B12120" s="171" t="s">
        <v>24198</v>
      </c>
      <c r="C12120" s="171" t="s">
        <v>8233</v>
      </c>
      <c r="D12120" s="171" t="s">
        <v>4</v>
      </c>
      <c r="E12120" s="11">
        <v>43952</v>
      </c>
      <c r="F12120">
        <v>3</v>
      </c>
      <c r="G12120">
        <v>3</v>
      </c>
      <c r="I12120">
        <v>32</v>
      </c>
      <c r="J12120">
        <v>36</v>
      </c>
      <c r="L12120">
        <v>36</v>
      </c>
      <c r="N12120">
        <v>32</v>
      </c>
      <c r="P12120">
        <v>0</v>
      </c>
      <c r="Q12120">
        <v>1</v>
      </c>
      <c r="S12120">
        <v>0</v>
      </c>
    </row>
    <row r="12121" spans="1:19" x14ac:dyDescent="0.3">
      <c r="A12121" t="s">
        <v>24199</v>
      </c>
      <c r="B12121" s="171" t="s">
        <v>24200</v>
      </c>
      <c r="C12121" s="171" t="s">
        <v>233</v>
      </c>
      <c r="D12121" s="171" t="s">
        <v>4</v>
      </c>
      <c r="E12121" s="11">
        <v>43952</v>
      </c>
      <c r="F12121">
        <v>0</v>
      </c>
      <c r="G12121">
        <v>0</v>
      </c>
      <c r="I12121">
        <v>0</v>
      </c>
      <c r="J12121">
        <v>0</v>
      </c>
      <c r="L12121">
        <v>0</v>
      </c>
      <c r="N12121">
        <v>0</v>
      </c>
      <c r="P12121">
        <v>0</v>
      </c>
      <c r="Q12121">
        <v>0</v>
      </c>
      <c r="S12121">
        <v>0</v>
      </c>
    </row>
    <row r="12122" spans="1:19" x14ac:dyDescent="0.3">
      <c r="A12122" t="s">
        <v>24201</v>
      </c>
      <c r="B12122" s="171" t="s">
        <v>24202</v>
      </c>
      <c r="C12122" s="171" t="s">
        <v>79</v>
      </c>
      <c r="D12122" s="171" t="s">
        <v>80</v>
      </c>
      <c r="E12122" s="11">
        <v>43952</v>
      </c>
      <c r="F12122">
        <v>0</v>
      </c>
      <c r="G12122">
        <v>0</v>
      </c>
      <c r="I12122">
        <v>0</v>
      </c>
      <c r="J12122">
        <v>0</v>
      </c>
      <c r="L12122">
        <v>0</v>
      </c>
      <c r="N12122">
        <v>0</v>
      </c>
      <c r="P12122">
        <v>0</v>
      </c>
      <c r="Q12122">
        <v>0</v>
      </c>
      <c r="S12122">
        <v>0</v>
      </c>
    </row>
    <row r="12123" spans="1:19" x14ac:dyDescent="0.3">
      <c r="A12123" t="s">
        <v>24203</v>
      </c>
      <c r="B12123" s="171" t="s">
        <v>24204</v>
      </c>
      <c r="C12123" s="171" t="s">
        <v>79</v>
      </c>
      <c r="D12123" s="171" t="s">
        <v>4</v>
      </c>
      <c r="E12123" s="11">
        <v>43952</v>
      </c>
      <c r="F12123">
        <v>0</v>
      </c>
      <c r="G12123">
        <v>0</v>
      </c>
      <c r="I12123">
        <v>0</v>
      </c>
      <c r="J12123">
        <v>0</v>
      </c>
      <c r="L12123">
        <v>0</v>
      </c>
      <c r="N12123">
        <v>0</v>
      </c>
      <c r="P12123">
        <v>0</v>
      </c>
      <c r="Q12123">
        <v>0</v>
      </c>
      <c r="S12123">
        <v>0</v>
      </c>
    </row>
    <row r="12124" spans="1:19" x14ac:dyDescent="0.3">
      <c r="A12124" t="s">
        <v>24205</v>
      </c>
      <c r="B12124" s="171" t="s">
        <v>24206</v>
      </c>
      <c r="C12124" s="171" t="s">
        <v>83</v>
      </c>
      <c r="D12124" s="171" t="s">
        <v>80</v>
      </c>
      <c r="E12124" s="11">
        <v>43952</v>
      </c>
      <c r="F12124">
        <v>2.5</v>
      </c>
      <c r="G12124">
        <v>1.5</v>
      </c>
      <c r="I12124">
        <v>15</v>
      </c>
      <c r="J12124">
        <v>14</v>
      </c>
      <c r="L12124">
        <v>8</v>
      </c>
      <c r="N12124">
        <v>14</v>
      </c>
      <c r="P12124">
        <v>0</v>
      </c>
      <c r="Q12124">
        <v>0</v>
      </c>
      <c r="S12124">
        <v>1</v>
      </c>
    </row>
    <row r="12125" spans="1:19" x14ac:dyDescent="0.3">
      <c r="A12125" t="s">
        <v>24207</v>
      </c>
      <c r="B12125" s="171" t="s">
        <v>24208</v>
      </c>
      <c r="C12125" s="171" t="s">
        <v>83</v>
      </c>
      <c r="D12125" s="171" t="s">
        <v>15341</v>
      </c>
      <c r="E12125" s="11">
        <v>43952</v>
      </c>
      <c r="F12125">
        <v>5.5</v>
      </c>
      <c r="G12125">
        <v>5</v>
      </c>
      <c r="I12125">
        <v>22</v>
      </c>
      <c r="J12125">
        <v>30</v>
      </c>
      <c r="L12125">
        <v>26</v>
      </c>
      <c r="N12125">
        <v>20</v>
      </c>
      <c r="P12125">
        <v>0</v>
      </c>
      <c r="Q12125">
        <v>0</v>
      </c>
      <c r="S12125">
        <v>2</v>
      </c>
    </row>
    <row r="12126" spans="1:19" x14ac:dyDescent="0.3">
      <c r="A12126" t="s">
        <v>24209</v>
      </c>
      <c r="B12126" s="171" t="s">
        <v>24210</v>
      </c>
      <c r="C12126" s="171" t="s">
        <v>83</v>
      </c>
      <c r="D12126" s="171" t="s">
        <v>4</v>
      </c>
      <c r="E12126" s="11">
        <v>43952</v>
      </c>
      <c r="F12126">
        <v>8</v>
      </c>
      <c r="G12126">
        <v>6.5</v>
      </c>
      <c r="I12126">
        <v>37</v>
      </c>
      <c r="J12126">
        <v>44</v>
      </c>
      <c r="L12126">
        <v>34</v>
      </c>
      <c r="N12126">
        <v>34</v>
      </c>
      <c r="P12126">
        <v>0</v>
      </c>
      <c r="Q12126">
        <v>0</v>
      </c>
      <c r="S12126">
        <v>3</v>
      </c>
    </row>
    <row r="12127" spans="1:19" x14ac:dyDescent="0.3">
      <c r="A12127" t="s">
        <v>24211</v>
      </c>
      <c r="B12127" s="171" t="s">
        <v>24212</v>
      </c>
      <c r="C12127" s="171" t="s">
        <v>86</v>
      </c>
      <c r="D12127" s="171" t="s">
        <v>80</v>
      </c>
      <c r="E12127" s="11">
        <v>43952</v>
      </c>
      <c r="F12127">
        <v>5</v>
      </c>
      <c r="G12127">
        <v>6</v>
      </c>
      <c r="I12127">
        <v>28</v>
      </c>
      <c r="J12127">
        <v>30</v>
      </c>
      <c r="L12127">
        <v>36</v>
      </c>
      <c r="N12127">
        <v>23</v>
      </c>
      <c r="P12127">
        <v>4</v>
      </c>
      <c r="Q12127">
        <v>5</v>
      </c>
      <c r="S12127">
        <v>5</v>
      </c>
    </row>
    <row r="12128" spans="1:19" x14ac:dyDescent="0.3">
      <c r="A12128" t="s">
        <v>24213</v>
      </c>
      <c r="B12128" s="171" t="s">
        <v>24214</v>
      </c>
      <c r="C12128" s="171" t="s">
        <v>86</v>
      </c>
      <c r="D12128" s="171" t="s">
        <v>4</v>
      </c>
      <c r="E12128" s="11">
        <v>43952</v>
      </c>
      <c r="F12128">
        <v>5</v>
      </c>
      <c r="G12128">
        <v>6</v>
      </c>
      <c r="I12128">
        <v>28</v>
      </c>
      <c r="J12128">
        <v>30</v>
      </c>
      <c r="L12128">
        <v>36</v>
      </c>
      <c r="N12128">
        <v>23</v>
      </c>
      <c r="P12128">
        <v>4</v>
      </c>
      <c r="Q12128">
        <v>5</v>
      </c>
      <c r="S12128">
        <v>5</v>
      </c>
    </row>
    <row r="12129" spans="1:19" x14ac:dyDescent="0.3">
      <c r="A12129" t="s">
        <v>24215</v>
      </c>
      <c r="B12129" s="171" t="s">
        <v>24216</v>
      </c>
      <c r="C12129" s="171" t="s">
        <v>89</v>
      </c>
      <c r="D12129" s="171" t="s">
        <v>80</v>
      </c>
      <c r="E12129" s="11">
        <v>43952</v>
      </c>
      <c r="F12129">
        <v>3</v>
      </c>
      <c r="G12129">
        <v>3</v>
      </c>
      <c r="I12129">
        <v>9</v>
      </c>
      <c r="J12129">
        <v>15</v>
      </c>
      <c r="L12129">
        <v>15</v>
      </c>
      <c r="N12129">
        <v>7</v>
      </c>
      <c r="P12129">
        <v>1</v>
      </c>
      <c r="Q12129">
        <v>1</v>
      </c>
      <c r="S12129">
        <v>2</v>
      </c>
    </row>
    <row r="12130" spans="1:19" x14ac:dyDescent="0.3">
      <c r="A12130" t="s">
        <v>24217</v>
      </c>
      <c r="B12130" s="171" t="s">
        <v>24218</v>
      </c>
      <c r="C12130" s="171" t="s">
        <v>89</v>
      </c>
      <c r="D12130" s="171" t="s">
        <v>4</v>
      </c>
      <c r="E12130" s="11">
        <v>43952</v>
      </c>
      <c r="F12130">
        <v>3</v>
      </c>
      <c r="G12130">
        <v>3</v>
      </c>
      <c r="I12130">
        <v>9</v>
      </c>
      <c r="J12130">
        <v>15</v>
      </c>
      <c r="L12130">
        <v>15</v>
      </c>
      <c r="N12130">
        <v>7</v>
      </c>
      <c r="P12130">
        <v>1</v>
      </c>
      <c r="Q12130">
        <v>1</v>
      </c>
      <c r="S12130">
        <v>2</v>
      </c>
    </row>
    <row r="12131" spans="1:19" x14ac:dyDescent="0.3">
      <c r="A12131" t="s">
        <v>24219</v>
      </c>
      <c r="B12131" s="171" t="s">
        <v>24220</v>
      </c>
      <c r="C12131" s="171" t="s">
        <v>92</v>
      </c>
      <c r="D12131" s="171" t="s">
        <v>80</v>
      </c>
      <c r="E12131" s="11">
        <v>43952</v>
      </c>
      <c r="F12131">
        <v>0</v>
      </c>
      <c r="G12131">
        <v>0</v>
      </c>
      <c r="I12131">
        <v>0</v>
      </c>
      <c r="J12131">
        <v>0</v>
      </c>
      <c r="L12131">
        <v>0</v>
      </c>
      <c r="N12131">
        <v>0</v>
      </c>
      <c r="P12131">
        <v>0</v>
      </c>
      <c r="Q12131">
        <v>0</v>
      </c>
      <c r="S12131">
        <v>0</v>
      </c>
    </row>
    <row r="12132" spans="1:19" x14ac:dyDescent="0.3">
      <c r="A12132" t="s">
        <v>24221</v>
      </c>
      <c r="B12132" s="171" t="s">
        <v>24222</v>
      </c>
      <c r="C12132" s="171" t="s">
        <v>92</v>
      </c>
      <c r="D12132" s="171" t="s">
        <v>4</v>
      </c>
      <c r="E12132" s="11">
        <v>43952</v>
      </c>
      <c r="F12132">
        <v>0</v>
      </c>
      <c r="G12132">
        <v>0</v>
      </c>
      <c r="I12132">
        <v>0</v>
      </c>
      <c r="J12132">
        <v>0</v>
      </c>
      <c r="L12132">
        <v>0</v>
      </c>
      <c r="N12132">
        <v>0</v>
      </c>
      <c r="P12132">
        <v>0</v>
      </c>
      <c r="Q12132">
        <v>0</v>
      </c>
      <c r="S12132">
        <v>0</v>
      </c>
    </row>
    <row r="12133" spans="1:19" x14ac:dyDescent="0.3">
      <c r="A12133" t="s">
        <v>24223</v>
      </c>
      <c r="B12133" s="171" t="s">
        <v>24224</v>
      </c>
      <c r="C12133" s="171" t="s">
        <v>95</v>
      </c>
      <c r="D12133" s="171" t="s">
        <v>80</v>
      </c>
      <c r="E12133" s="11">
        <v>43952</v>
      </c>
      <c r="F12133">
        <v>5</v>
      </c>
      <c r="G12133">
        <v>4.5</v>
      </c>
      <c r="I12133">
        <v>21</v>
      </c>
      <c r="J12133">
        <v>29</v>
      </c>
      <c r="L12133">
        <v>26</v>
      </c>
      <c r="N12133">
        <v>20</v>
      </c>
      <c r="P12133">
        <v>0</v>
      </c>
      <c r="Q12133">
        <v>0</v>
      </c>
      <c r="S12133">
        <v>1</v>
      </c>
    </row>
    <row r="12134" spans="1:19" x14ac:dyDescent="0.3">
      <c r="A12134" t="s">
        <v>24225</v>
      </c>
      <c r="B12134" s="171" t="s">
        <v>24226</v>
      </c>
      <c r="C12134" s="171" t="s">
        <v>95</v>
      </c>
      <c r="D12134" s="171" t="s">
        <v>15341</v>
      </c>
      <c r="E12134" s="11">
        <v>43952</v>
      </c>
      <c r="F12134">
        <v>4.5</v>
      </c>
      <c r="G12134">
        <v>5</v>
      </c>
      <c r="I12134">
        <v>15</v>
      </c>
      <c r="J12134">
        <v>24</v>
      </c>
      <c r="L12134">
        <v>27</v>
      </c>
      <c r="N12134">
        <v>11</v>
      </c>
      <c r="P12134">
        <v>1</v>
      </c>
      <c r="Q12134">
        <v>4</v>
      </c>
      <c r="S12134">
        <v>4</v>
      </c>
    </row>
    <row r="12135" spans="1:19" x14ac:dyDescent="0.3">
      <c r="A12135" t="s">
        <v>24227</v>
      </c>
      <c r="B12135" s="171" t="s">
        <v>24228</v>
      </c>
      <c r="C12135" s="171" t="s">
        <v>95</v>
      </c>
      <c r="D12135" s="171" t="s">
        <v>4</v>
      </c>
      <c r="E12135" s="11">
        <v>43952</v>
      </c>
      <c r="F12135">
        <v>9.5</v>
      </c>
      <c r="G12135">
        <v>9.5</v>
      </c>
      <c r="I12135">
        <v>36</v>
      </c>
      <c r="J12135">
        <v>53</v>
      </c>
      <c r="L12135">
        <v>53</v>
      </c>
      <c r="N12135">
        <v>31</v>
      </c>
      <c r="P12135">
        <v>1</v>
      </c>
      <c r="Q12135">
        <v>4</v>
      </c>
      <c r="S12135">
        <v>5</v>
      </c>
    </row>
    <row r="12136" spans="1:19" x14ac:dyDescent="0.3">
      <c r="A12136" t="s">
        <v>24229</v>
      </c>
      <c r="B12136" s="171" t="s">
        <v>24230</v>
      </c>
      <c r="C12136" s="171" t="s">
        <v>19659</v>
      </c>
      <c r="D12136" s="171" t="s">
        <v>80</v>
      </c>
      <c r="E12136" s="11">
        <v>43952</v>
      </c>
      <c r="F12136">
        <v>0</v>
      </c>
      <c r="G12136">
        <v>0</v>
      </c>
      <c r="I12136">
        <v>0</v>
      </c>
      <c r="J12136">
        <v>0</v>
      </c>
      <c r="L12136">
        <v>0</v>
      </c>
      <c r="N12136">
        <v>0</v>
      </c>
      <c r="P12136">
        <v>0</v>
      </c>
      <c r="Q12136">
        <v>0</v>
      </c>
      <c r="S12136">
        <v>0</v>
      </c>
    </row>
    <row r="12137" spans="1:19" x14ac:dyDescent="0.3">
      <c r="A12137" t="s">
        <v>24231</v>
      </c>
      <c r="B12137" s="171" t="s">
        <v>24232</v>
      </c>
      <c r="C12137" s="171" t="s">
        <v>19659</v>
      </c>
      <c r="D12137" s="171" t="s">
        <v>4</v>
      </c>
      <c r="E12137" s="11">
        <v>43952</v>
      </c>
      <c r="F12137">
        <v>0</v>
      </c>
      <c r="G12137">
        <v>0</v>
      </c>
      <c r="I12137">
        <v>0</v>
      </c>
      <c r="J12137">
        <v>0</v>
      </c>
      <c r="L12137">
        <v>0</v>
      </c>
      <c r="N12137">
        <v>0</v>
      </c>
      <c r="P12137">
        <v>0</v>
      </c>
      <c r="Q12137">
        <v>0</v>
      </c>
      <c r="S12137">
        <v>0</v>
      </c>
    </row>
    <row r="12138" spans="1:19" x14ac:dyDescent="0.3">
      <c r="A12138" t="s">
        <v>24233</v>
      </c>
      <c r="B12138" s="171" t="s">
        <v>24234</v>
      </c>
      <c r="C12138" s="171" t="s">
        <v>98</v>
      </c>
      <c r="D12138" s="171" t="s">
        <v>80</v>
      </c>
      <c r="E12138" s="11">
        <v>43952</v>
      </c>
      <c r="F12138">
        <v>15.5</v>
      </c>
      <c r="G12138">
        <v>17.5</v>
      </c>
      <c r="I12138">
        <v>33</v>
      </c>
      <c r="J12138">
        <v>86</v>
      </c>
      <c r="L12138">
        <v>100</v>
      </c>
      <c r="N12138">
        <v>27</v>
      </c>
      <c r="P12138">
        <v>1</v>
      </c>
      <c r="Q12138">
        <v>1</v>
      </c>
      <c r="S12138">
        <v>6</v>
      </c>
    </row>
    <row r="12139" spans="1:19" x14ac:dyDescent="0.3">
      <c r="A12139" t="s">
        <v>24235</v>
      </c>
      <c r="B12139" s="171" t="s">
        <v>24236</v>
      </c>
      <c r="C12139" s="171" t="s">
        <v>98</v>
      </c>
      <c r="D12139" s="171" t="s">
        <v>4</v>
      </c>
      <c r="E12139" s="11">
        <v>43952</v>
      </c>
      <c r="F12139">
        <v>15.5</v>
      </c>
      <c r="G12139">
        <v>17.5</v>
      </c>
      <c r="I12139">
        <v>33</v>
      </c>
      <c r="J12139">
        <v>86</v>
      </c>
      <c r="L12139">
        <v>100</v>
      </c>
      <c r="N12139">
        <v>27</v>
      </c>
      <c r="P12139">
        <v>1</v>
      </c>
      <c r="Q12139">
        <v>1</v>
      </c>
      <c r="S12139">
        <v>6</v>
      </c>
    </row>
    <row r="12140" spans="1:19" x14ac:dyDescent="0.3">
      <c r="A12140" t="s">
        <v>24237</v>
      </c>
      <c r="B12140" s="171" t="s">
        <v>24238</v>
      </c>
      <c r="C12140" s="171" t="s">
        <v>101</v>
      </c>
      <c r="D12140" s="171" t="s">
        <v>80</v>
      </c>
      <c r="E12140" s="11">
        <v>43952</v>
      </c>
      <c r="F12140">
        <v>35.5</v>
      </c>
      <c r="G12140">
        <v>43.5</v>
      </c>
      <c r="I12140">
        <v>347</v>
      </c>
      <c r="J12140">
        <v>386</v>
      </c>
      <c r="L12140">
        <v>475</v>
      </c>
      <c r="N12140">
        <v>344</v>
      </c>
      <c r="P12140">
        <v>10</v>
      </c>
      <c r="Q12140">
        <v>13</v>
      </c>
      <c r="S12140">
        <v>3</v>
      </c>
    </row>
    <row r="12141" spans="1:19" x14ac:dyDescent="0.3">
      <c r="A12141" t="s">
        <v>24239</v>
      </c>
      <c r="B12141" s="171" t="s">
        <v>24240</v>
      </c>
      <c r="C12141" s="171" t="s">
        <v>101</v>
      </c>
      <c r="D12141" s="171" t="s">
        <v>4</v>
      </c>
      <c r="E12141" s="11">
        <v>43952</v>
      </c>
      <c r="F12141">
        <v>35.5</v>
      </c>
      <c r="G12141">
        <v>43.5</v>
      </c>
      <c r="I12141">
        <v>347</v>
      </c>
      <c r="J12141">
        <v>386</v>
      </c>
      <c r="L12141">
        <v>475</v>
      </c>
      <c r="N12141">
        <v>344</v>
      </c>
      <c r="P12141">
        <v>10</v>
      </c>
      <c r="Q12141">
        <v>13</v>
      </c>
      <c r="S12141">
        <v>3</v>
      </c>
    </row>
    <row r="12142" spans="1:19" x14ac:dyDescent="0.3">
      <c r="A12142" t="s">
        <v>24241</v>
      </c>
      <c r="B12142" s="171" t="s">
        <v>24242</v>
      </c>
      <c r="C12142" s="171" t="s">
        <v>6843</v>
      </c>
      <c r="D12142" s="171" t="s">
        <v>80</v>
      </c>
      <c r="E12142" s="11">
        <v>43952</v>
      </c>
      <c r="F12142">
        <v>4</v>
      </c>
      <c r="G12142">
        <v>2.5</v>
      </c>
      <c r="I12142">
        <v>12</v>
      </c>
      <c r="J12142">
        <v>24</v>
      </c>
      <c r="L12142">
        <v>15</v>
      </c>
      <c r="N12142">
        <v>12</v>
      </c>
      <c r="P12142">
        <v>0</v>
      </c>
      <c r="Q12142">
        <v>0</v>
      </c>
      <c r="S12142">
        <v>0</v>
      </c>
    </row>
    <row r="12143" spans="1:19" x14ac:dyDescent="0.3">
      <c r="A12143" t="s">
        <v>24243</v>
      </c>
      <c r="B12143" s="171" t="s">
        <v>24244</v>
      </c>
      <c r="C12143" s="171" t="s">
        <v>6843</v>
      </c>
      <c r="D12143" s="171" t="s">
        <v>4</v>
      </c>
      <c r="E12143" s="11">
        <v>43952</v>
      </c>
      <c r="F12143">
        <v>4</v>
      </c>
      <c r="G12143">
        <v>2.5</v>
      </c>
      <c r="I12143">
        <v>12</v>
      </c>
      <c r="J12143">
        <v>24</v>
      </c>
      <c r="L12143">
        <v>15</v>
      </c>
      <c r="N12143">
        <v>12</v>
      </c>
      <c r="P12143">
        <v>0</v>
      </c>
      <c r="Q12143">
        <v>0</v>
      </c>
      <c r="S12143">
        <v>0</v>
      </c>
    </row>
    <row r="12144" spans="1:19" x14ac:dyDescent="0.3">
      <c r="A12144" t="s">
        <v>24245</v>
      </c>
      <c r="B12144" s="171" t="s">
        <v>24246</v>
      </c>
      <c r="C12144" s="171" t="s">
        <v>12995</v>
      </c>
      <c r="D12144" s="171" t="s">
        <v>80</v>
      </c>
      <c r="E12144" s="11">
        <v>43952</v>
      </c>
      <c r="F12144">
        <v>70.5</v>
      </c>
      <c r="G12144">
        <v>78.5</v>
      </c>
      <c r="I12144">
        <v>465</v>
      </c>
      <c r="J12144">
        <v>584</v>
      </c>
      <c r="L12144">
        <v>675</v>
      </c>
      <c r="N12144">
        <v>447</v>
      </c>
      <c r="O12144" t="s">
        <v>16361</v>
      </c>
      <c r="P12144">
        <v>16</v>
      </c>
      <c r="Q12144">
        <v>20</v>
      </c>
      <c r="S12144">
        <v>18</v>
      </c>
    </row>
    <row r="12145" spans="1:19" x14ac:dyDescent="0.3">
      <c r="A12145" t="s">
        <v>24247</v>
      </c>
      <c r="B12145" s="171" t="s">
        <v>24248</v>
      </c>
      <c r="C12145" s="171" t="s">
        <v>15504</v>
      </c>
      <c r="D12145" s="171" t="s">
        <v>15341</v>
      </c>
      <c r="E12145" s="11">
        <v>43952</v>
      </c>
      <c r="F12145">
        <v>10</v>
      </c>
      <c r="G12145">
        <v>10</v>
      </c>
      <c r="I12145">
        <v>37</v>
      </c>
      <c r="J12145">
        <v>54</v>
      </c>
      <c r="L12145">
        <v>53</v>
      </c>
      <c r="N12145">
        <v>31</v>
      </c>
      <c r="O12145" t="s">
        <v>16361</v>
      </c>
      <c r="P12145">
        <v>1</v>
      </c>
      <c r="Q12145">
        <v>4</v>
      </c>
      <c r="S12145">
        <v>6</v>
      </c>
    </row>
    <row r="12146" spans="1:19" x14ac:dyDescent="0.3">
      <c r="A12146" t="s">
        <v>24249</v>
      </c>
      <c r="B12146" s="171" t="s">
        <v>24250</v>
      </c>
      <c r="C12146" s="171" t="s">
        <v>15511</v>
      </c>
      <c r="D12146" s="171" t="s">
        <v>80</v>
      </c>
      <c r="E12146" s="11">
        <v>43952</v>
      </c>
      <c r="F12146">
        <v>23</v>
      </c>
      <c r="G12146">
        <v>23.5</v>
      </c>
      <c r="I12146">
        <v>69</v>
      </c>
      <c r="J12146">
        <v>129</v>
      </c>
      <c r="L12146">
        <v>134</v>
      </c>
      <c r="N12146">
        <v>61</v>
      </c>
      <c r="P12146">
        <v>1</v>
      </c>
      <c r="Q12146">
        <v>1</v>
      </c>
      <c r="S12146">
        <v>8</v>
      </c>
    </row>
    <row r="12147" spans="1:19" x14ac:dyDescent="0.3">
      <c r="A12147" t="s">
        <v>24251</v>
      </c>
      <c r="B12147" s="171" t="s">
        <v>24252</v>
      </c>
      <c r="C12147" s="171" t="s">
        <v>15511</v>
      </c>
      <c r="D12147" s="171" t="s">
        <v>15341</v>
      </c>
      <c r="E12147" s="11">
        <v>43952</v>
      </c>
      <c r="F12147">
        <v>10</v>
      </c>
      <c r="G12147">
        <v>10</v>
      </c>
      <c r="I12147">
        <v>37</v>
      </c>
      <c r="J12147">
        <v>54</v>
      </c>
      <c r="L12147">
        <v>53</v>
      </c>
      <c r="N12147">
        <v>31</v>
      </c>
      <c r="P12147">
        <v>1</v>
      </c>
      <c r="Q12147">
        <v>4</v>
      </c>
      <c r="S12147">
        <v>6</v>
      </c>
    </row>
    <row r="12148" spans="1:19" x14ac:dyDescent="0.3">
      <c r="A12148" t="s">
        <v>24253</v>
      </c>
      <c r="B12148" s="171" t="s">
        <v>24254</v>
      </c>
      <c r="C12148" s="171" t="s">
        <v>15511</v>
      </c>
      <c r="D12148" s="171" t="s">
        <v>4</v>
      </c>
      <c r="E12148" s="11">
        <v>43952</v>
      </c>
      <c r="F12148">
        <v>33</v>
      </c>
      <c r="G12148">
        <v>33.5</v>
      </c>
      <c r="I12148">
        <v>106</v>
      </c>
      <c r="J12148">
        <v>183</v>
      </c>
      <c r="L12148">
        <v>187</v>
      </c>
      <c r="N12148">
        <v>92</v>
      </c>
      <c r="P12148">
        <v>2</v>
      </c>
      <c r="Q12148">
        <v>5</v>
      </c>
      <c r="S12148">
        <v>14</v>
      </c>
    </row>
    <row r="12149" spans="1:19" x14ac:dyDescent="0.3">
      <c r="A12149" t="s">
        <v>24255</v>
      </c>
      <c r="B12149" s="171" t="s">
        <v>24256</v>
      </c>
      <c r="C12149" s="171" t="s">
        <v>104</v>
      </c>
      <c r="D12149" s="171" t="s">
        <v>4</v>
      </c>
      <c r="E12149" s="11">
        <v>43952</v>
      </c>
      <c r="F12149">
        <v>80.5</v>
      </c>
      <c r="G12149">
        <v>88.5</v>
      </c>
      <c r="I12149">
        <v>502</v>
      </c>
      <c r="J12149">
        <v>638</v>
      </c>
      <c r="L12149">
        <v>728</v>
      </c>
      <c r="N12149">
        <v>478</v>
      </c>
      <c r="P12149">
        <v>17</v>
      </c>
      <c r="Q12149">
        <v>24</v>
      </c>
      <c r="S12149">
        <v>24</v>
      </c>
    </row>
    <row r="12150" spans="1:19" x14ac:dyDescent="0.3">
      <c r="A12150" t="s">
        <v>24257</v>
      </c>
      <c r="B12150" s="171" t="s">
        <v>24258</v>
      </c>
      <c r="C12150" s="171" t="s">
        <v>119</v>
      </c>
      <c r="D12150" s="171" t="s">
        <v>80</v>
      </c>
      <c r="E12150" s="11">
        <v>43983</v>
      </c>
      <c r="F12150">
        <v>0</v>
      </c>
      <c r="G12150">
        <v>0</v>
      </c>
      <c r="I12150">
        <v>0</v>
      </c>
      <c r="J12150">
        <v>0</v>
      </c>
      <c r="L12150">
        <v>0</v>
      </c>
      <c r="N12150">
        <v>0</v>
      </c>
      <c r="P12150">
        <v>0</v>
      </c>
      <c r="Q12150">
        <v>0</v>
      </c>
      <c r="S12150">
        <v>0</v>
      </c>
    </row>
    <row r="12151" spans="1:19" x14ac:dyDescent="0.3">
      <c r="A12151" t="s">
        <v>24259</v>
      </c>
      <c r="B12151" s="171" t="s">
        <v>24260</v>
      </c>
      <c r="C12151" s="171" t="s">
        <v>143</v>
      </c>
      <c r="D12151" s="171" t="s">
        <v>80</v>
      </c>
      <c r="E12151" s="11">
        <v>43983</v>
      </c>
      <c r="F12151">
        <v>0</v>
      </c>
      <c r="G12151">
        <v>0</v>
      </c>
      <c r="I12151">
        <v>0</v>
      </c>
      <c r="J12151">
        <v>0</v>
      </c>
      <c r="L12151">
        <v>0</v>
      </c>
      <c r="N12151">
        <v>0</v>
      </c>
      <c r="P12151">
        <v>0</v>
      </c>
      <c r="Q12151">
        <v>0</v>
      </c>
      <c r="S12151">
        <v>0</v>
      </c>
    </row>
    <row r="12152" spans="1:19" x14ac:dyDescent="0.3">
      <c r="A12152" t="s">
        <v>24261</v>
      </c>
      <c r="B12152" s="171" t="s">
        <v>24262</v>
      </c>
      <c r="C12152" s="171" t="s">
        <v>158</v>
      </c>
      <c r="D12152" s="171" t="s">
        <v>80</v>
      </c>
      <c r="E12152" s="11">
        <v>43983</v>
      </c>
      <c r="F12152">
        <v>0</v>
      </c>
      <c r="G12152">
        <v>0</v>
      </c>
      <c r="I12152">
        <v>0</v>
      </c>
      <c r="J12152">
        <v>0</v>
      </c>
      <c r="L12152">
        <v>0</v>
      </c>
      <c r="N12152">
        <v>0</v>
      </c>
      <c r="P12152">
        <v>0</v>
      </c>
      <c r="Q12152">
        <v>0</v>
      </c>
      <c r="S12152">
        <v>0</v>
      </c>
    </row>
    <row r="12153" spans="1:19" x14ac:dyDescent="0.3">
      <c r="A12153" t="s">
        <v>24263</v>
      </c>
      <c r="B12153" s="171" t="s">
        <v>24264</v>
      </c>
      <c r="C12153" s="171" t="s">
        <v>209</v>
      </c>
      <c r="D12153" s="171" t="s">
        <v>80</v>
      </c>
      <c r="E12153" s="11">
        <v>43983</v>
      </c>
      <c r="F12153">
        <v>0</v>
      </c>
      <c r="G12153">
        <v>0</v>
      </c>
      <c r="I12153">
        <v>0</v>
      </c>
      <c r="J12153">
        <v>0</v>
      </c>
      <c r="L12153">
        <v>0</v>
      </c>
      <c r="N12153">
        <v>0</v>
      </c>
      <c r="P12153">
        <v>0</v>
      </c>
      <c r="Q12153">
        <v>0</v>
      </c>
      <c r="S12153">
        <v>0</v>
      </c>
    </row>
    <row r="12154" spans="1:19" x14ac:dyDescent="0.3">
      <c r="A12154" t="s">
        <v>24265</v>
      </c>
      <c r="B12154" s="171" t="s">
        <v>24266</v>
      </c>
      <c r="C12154" s="171" t="s">
        <v>76</v>
      </c>
      <c r="D12154" s="171" t="s">
        <v>80</v>
      </c>
      <c r="E12154" s="11">
        <v>43983</v>
      </c>
      <c r="F12154">
        <v>0</v>
      </c>
      <c r="G12154">
        <v>0</v>
      </c>
      <c r="I12154">
        <v>0</v>
      </c>
      <c r="J12154">
        <v>0</v>
      </c>
      <c r="L12154">
        <v>0</v>
      </c>
      <c r="N12154">
        <v>0</v>
      </c>
      <c r="P12154">
        <v>0</v>
      </c>
      <c r="Q12154">
        <v>0</v>
      </c>
      <c r="S12154">
        <v>0</v>
      </c>
    </row>
    <row r="12155" spans="1:19" x14ac:dyDescent="0.3">
      <c r="A12155" t="s">
        <v>24267</v>
      </c>
      <c r="B12155" s="171" t="s">
        <v>24268</v>
      </c>
      <c r="C12155" s="171" t="s">
        <v>15347</v>
      </c>
      <c r="D12155" s="171" t="s">
        <v>80</v>
      </c>
      <c r="E12155" s="11">
        <v>43983</v>
      </c>
      <c r="F12155">
        <v>0</v>
      </c>
      <c r="G12155">
        <v>0</v>
      </c>
      <c r="I12155">
        <v>0</v>
      </c>
      <c r="J12155">
        <v>0</v>
      </c>
      <c r="L12155">
        <v>0</v>
      </c>
      <c r="N12155">
        <v>0</v>
      </c>
      <c r="P12155">
        <v>0</v>
      </c>
      <c r="Q12155">
        <v>0</v>
      </c>
      <c r="S12155">
        <v>0</v>
      </c>
    </row>
    <row r="12156" spans="1:19" x14ac:dyDescent="0.3">
      <c r="A12156" t="s">
        <v>24269</v>
      </c>
      <c r="B12156" s="171" t="s">
        <v>24270</v>
      </c>
      <c r="C12156" s="171" t="s">
        <v>203</v>
      </c>
      <c r="D12156" s="171" t="s">
        <v>80</v>
      </c>
      <c r="E12156" s="11">
        <v>43983</v>
      </c>
      <c r="F12156">
        <v>2.5</v>
      </c>
      <c r="G12156">
        <v>1.5</v>
      </c>
      <c r="I12156">
        <v>16</v>
      </c>
      <c r="J12156">
        <v>14</v>
      </c>
      <c r="L12156">
        <v>8</v>
      </c>
      <c r="N12156">
        <v>15</v>
      </c>
      <c r="P12156">
        <v>0</v>
      </c>
      <c r="Q12156">
        <v>0</v>
      </c>
      <c r="S12156">
        <v>1</v>
      </c>
    </row>
    <row r="12157" spans="1:19" x14ac:dyDescent="0.3">
      <c r="A12157" t="s">
        <v>24271</v>
      </c>
      <c r="B12157" s="171" t="s">
        <v>24272</v>
      </c>
      <c r="C12157" s="171" t="s">
        <v>15340</v>
      </c>
      <c r="D12157" s="171" t="s">
        <v>15341</v>
      </c>
      <c r="E12157" s="11">
        <v>43983</v>
      </c>
      <c r="F12157">
        <v>1</v>
      </c>
      <c r="G12157">
        <v>1.5</v>
      </c>
      <c r="I12157">
        <v>4</v>
      </c>
      <c r="J12157">
        <v>5</v>
      </c>
      <c r="L12157">
        <v>8</v>
      </c>
      <c r="N12157">
        <v>3</v>
      </c>
      <c r="P12157">
        <v>0</v>
      </c>
      <c r="Q12157">
        <v>0</v>
      </c>
      <c r="S12157">
        <v>1</v>
      </c>
    </row>
    <row r="12158" spans="1:19" x14ac:dyDescent="0.3">
      <c r="A12158" t="s">
        <v>24273</v>
      </c>
      <c r="B12158" s="171" t="s">
        <v>24274</v>
      </c>
      <c r="C12158" s="171" t="s">
        <v>15344</v>
      </c>
      <c r="D12158" s="171" t="s">
        <v>15341</v>
      </c>
      <c r="E12158" s="11">
        <v>43983</v>
      </c>
      <c r="F12158">
        <v>0</v>
      </c>
      <c r="G12158">
        <v>0</v>
      </c>
      <c r="I12158">
        <v>0</v>
      </c>
      <c r="J12158">
        <v>0</v>
      </c>
      <c r="L12158">
        <v>0</v>
      </c>
      <c r="N12158">
        <v>0</v>
      </c>
      <c r="P12158">
        <v>0</v>
      </c>
      <c r="Q12158">
        <v>0</v>
      </c>
      <c r="S12158">
        <v>0</v>
      </c>
    </row>
    <row r="12159" spans="1:19" x14ac:dyDescent="0.3">
      <c r="A12159" t="s">
        <v>24275</v>
      </c>
      <c r="B12159" s="171" t="s">
        <v>24276</v>
      </c>
      <c r="C12159" s="171" t="s">
        <v>15347</v>
      </c>
      <c r="D12159" s="171" t="s">
        <v>15341</v>
      </c>
      <c r="E12159" s="11">
        <v>43983</v>
      </c>
      <c r="F12159">
        <v>3</v>
      </c>
      <c r="G12159">
        <v>2</v>
      </c>
      <c r="I12159">
        <v>12</v>
      </c>
      <c r="J12159">
        <v>17</v>
      </c>
      <c r="L12159">
        <v>10</v>
      </c>
      <c r="N12159">
        <v>12</v>
      </c>
      <c r="P12159">
        <v>0</v>
      </c>
      <c r="Q12159">
        <v>1</v>
      </c>
      <c r="S12159">
        <v>0</v>
      </c>
    </row>
    <row r="12160" spans="1:19" x14ac:dyDescent="0.3">
      <c r="A12160" t="s">
        <v>24277</v>
      </c>
      <c r="B12160" s="171" t="s">
        <v>24278</v>
      </c>
      <c r="C12160" s="171" t="s">
        <v>203</v>
      </c>
      <c r="D12160" s="171" t="s">
        <v>15341</v>
      </c>
      <c r="E12160" s="11">
        <v>43983</v>
      </c>
      <c r="F12160">
        <v>0</v>
      </c>
      <c r="G12160">
        <v>0</v>
      </c>
      <c r="I12160">
        <v>0</v>
      </c>
      <c r="J12160">
        <v>0</v>
      </c>
      <c r="L12160">
        <v>0</v>
      </c>
      <c r="N12160">
        <v>0</v>
      </c>
      <c r="P12160">
        <v>0</v>
      </c>
      <c r="Q12160">
        <v>0</v>
      </c>
      <c r="S12160">
        <v>0</v>
      </c>
    </row>
    <row r="12161" spans="1:19" x14ac:dyDescent="0.3">
      <c r="A12161" t="s">
        <v>24279</v>
      </c>
      <c r="B12161" s="171" t="s">
        <v>24280</v>
      </c>
      <c r="C12161" s="171" t="s">
        <v>24281</v>
      </c>
      <c r="D12161" s="171" t="s">
        <v>15341</v>
      </c>
      <c r="E12161" s="11">
        <v>43983</v>
      </c>
      <c r="F12161">
        <v>1.5</v>
      </c>
      <c r="G12161">
        <v>1.5</v>
      </c>
      <c r="I12161">
        <v>6</v>
      </c>
      <c r="J12161">
        <v>8</v>
      </c>
      <c r="L12161">
        <v>8</v>
      </c>
      <c r="N12161">
        <v>6</v>
      </c>
      <c r="P12161">
        <v>0</v>
      </c>
      <c r="Q12161">
        <v>0</v>
      </c>
      <c r="S12161">
        <v>0</v>
      </c>
    </row>
    <row r="12162" spans="1:19" x14ac:dyDescent="0.3">
      <c r="A12162" t="s">
        <v>24282</v>
      </c>
      <c r="B12162" s="171" t="s">
        <v>24283</v>
      </c>
      <c r="C12162" s="171" t="s">
        <v>24284</v>
      </c>
      <c r="D12162" s="171" t="s">
        <v>80</v>
      </c>
      <c r="E12162" s="11">
        <v>43983</v>
      </c>
      <c r="F12162">
        <v>0</v>
      </c>
      <c r="G12162">
        <v>0</v>
      </c>
      <c r="I12162">
        <v>0</v>
      </c>
      <c r="J12162">
        <v>0</v>
      </c>
      <c r="L12162">
        <v>0</v>
      </c>
      <c r="N12162">
        <v>0</v>
      </c>
      <c r="P12162">
        <v>0</v>
      </c>
      <c r="Q12162">
        <v>0</v>
      </c>
      <c r="S12162">
        <v>0</v>
      </c>
    </row>
    <row r="12163" spans="1:19" x14ac:dyDescent="0.3">
      <c r="A12163" t="s">
        <v>24285</v>
      </c>
      <c r="B12163" s="171" t="s">
        <v>24286</v>
      </c>
      <c r="C12163" s="171" t="s">
        <v>18126</v>
      </c>
      <c r="D12163" s="171" t="s">
        <v>80</v>
      </c>
      <c r="E12163" s="11">
        <v>43983</v>
      </c>
      <c r="F12163">
        <v>0</v>
      </c>
      <c r="G12163">
        <v>0</v>
      </c>
      <c r="I12163">
        <v>0</v>
      </c>
      <c r="J12163">
        <v>0</v>
      </c>
      <c r="L12163">
        <v>0</v>
      </c>
      <c r="N12163">
        <v>0</v>
      </c>
      <c r="P12163">
        <v>0</v>
      </c>
      <c r="Q12163">
        <v>0</v>
      </c>
      <c r="S12163">
        <v>0</v>
      </c>
    </row>
    <row r="12164" spans="1:19" x14ac:dyDescent="0.3">
      <c r="A12164" t="s">
        <v>24287</v>
      </c>
      <c r="B12164" s="171" t="s">
        <v>24288</v>
      </c>
      <c r="C12164" s="171" t="s">
        <v>128</v>
      </c>
      <c r="D12164" s="171" t="s">
        <v>80</v>
      </c>
      <c r="E12164" s="11">
        <v>43983</v>
      </c>
      <c r="F12164">
        <v>0</v>
      </c>
      <c r="G12164">
        <v>0</v>
      </c>
      <c r="I12164">
        <v>0</v>
      </c>
      <c r="J12164">
        <v>0</v>
      </c>
      <c r="L12164">
        <v>0</v>
      </c>
      <c r="N12164">
        <v>0</v>
      </c>
      <c r="P12164">
        <v>0</v>
      </c>
      <c r="Q12164">
        <v>0</v>
      </c>
      <c r="S12164">
        <v>0</v>
      </c>
    </row>
    <row r="12165" spans="1:19" x14ac:dyDescent="0.3">
      <c r="A12165" t="s">
        <v>24289</v>
      </c>
      <c r="B12165" s="171" t="s">
        <v>24290</v>
      </c>
      <c r="C12165" s="171" t="s">
        <v>14824</v>
      </c>
      <c r="D12165" s="171" t="s">
        <v>80</v>
      </c>
      <c r="E12165" s="11">
        <v>43983</v>
      </c>
      <c r="F12165">
        <v>0</v>
      </c>
      <c r="G12165">
        <v>0</v>
      </c>
      <c r="I12165">
        <v>0</v>
      </c>
      <c r="J12165">
        <v>0</v>
      </c>
      <c r="L12165">
        <v>0</v>
      </c>
      <c r="N12165">
        <v>0</v>
      </c>
      <c r="P12165">
        <v>0</v>
      </c>
      <c r="Q12165">
        <v>0</v>
      </c>
      <c r="S12165">
        <v>0</v>
      </c>
    </row>
    <row r="12166" spans="1:19" x14ac:dyDescent="0.3">
      <c r="A12166" t="s">
        <v>24291</v>
      </c>
      <c r="B12166" s="171" t="s">
        <v>24292</v>
      </c>
      <c r="C12166" s="171" t="s">
        <v>152</v>
      </c>
      <c r="D12166" s="171" t="s">
        <v>80</v>
      </c>
      <c r="E12166" s="11">
        <v>43983</v>
      </c>
      <c r="F12166">
        <v>0</v>
      </c>
      <c r="G12166">
        <v>0</v>
      </c>
      <c r="I12166">
        <v>0</v>
      </c>
      <c r="J12166">
        <v>0</v>
      </c>
      <c r="L12166">
        <v>0</v>
      </c>
      <c r="N12166">
        <v>0</v>
      </c>
      <c r="P12166">
        <v>0</v>
      </c>
      <c r="Q12166">
        <v>0</v>
      </c>
      <c r="S12166">
        <v>0</v>
      </c>
    </row>
    <row r="12167" spans="1:19" x14ac:dyDescent="0.3">
      <c r="A12167" t="s">
        <v>24293</v>
      </c>
      <c r="B12167" s="171" t="s">
        <v>24294</v>
      </c>
      <c r="C12167" s="171" t="s">
        <v>194</v>
      </c>
      <c r="D12167" s="171" t="s">
        <v>80</v>
      </c>
      <c r="E12167" s="11">
        <v>43983</v>
      </c>
      <c r="F12167">
        <v>5</v>
      </c>
      <c r="G12167">
        <v>6</v>
      </c>
      <c r="I12167">
        <v>26</v>
      </c>
      <c r="J12167">
        <v>30</v>
      </c>
      <c r="K12167">
        <v>36</v>
      </c>
      <c r="L12167">
        <v>36</v>
      </c>
      <c r="N12167">
        <v>20</v>
      </c>
      <c r="O12167">
        <v>1.2</v>
      </c>
      <c r="P12167">
        <v>6</v>
      </c>
      <c r="Q12167">
        <v>6</v>
      </c>
      <c r="S12167">
        <v>6</v>
      </c>
    </row>
    <row r="12168" spans="1:19" x14ac:dyDescent="0.3">
      <c r="A12168" t="s">
        <v>24295</v>
      </c>
      <c r="B12168" s="171" t="s">
        <v>24296</v>
      </c>
      <c r="C12168" s="171" t="s">
        <v>18137</v>
      </c>
      <c r="D12168" s="171" t="s">
        <v>80</v>
      </c>
      <c r="E12168" s="11">
        <v>43983</v>
      </c>
      <c r="F12168">
        <v>0</v>
      </c>
      <c r="G12168">
        <v>0</v>
      </c>
      <c r="I12168">
        <v>0</v>
      </c>
      <c r="J12168">
        <v>0</v>
      </c>
      <c r="L12168">
        <v>0</v>
      </c>
      <c r="N12168">
        <v>0</v>
      </c>
      <c r="P12168">
        <v>0</v>
      </c>
      <c r="Q12168">
        <v>0</v>
      </c>
      <c r="S12168">
        <v>0</v>
      </c>
    </row>
    <row r="12169" spans="1:19" x14ac:dyDescent="0.3">
      <c r="A12169" t="s">
        <v>24297</v>
      </c>
      <c r="B12169" s="171" t="s">
        <v>24298</v>
      </c>
      <c r="C12169" s="171" t="s">
        <v>18140</v>
      </c>
      <c r="D12169" s="171" t="s">
        <v>80</v>
      </c>
      <c r="E12169" s="11">
        <v>43983</v>
      </c>
      <c r="F12169">
        <v>3</v>
      </c>
      <c r="G12169">
        <v>3</v>
      </c>
      <c r="I12169">
        <v>12</v>
      </c>
      <c r="J12169">
        <v>15</v>
      </c>
      <c r="L12169">
        <v>15</v>
      </c>
      <c r="N12169">
        <v>9</v>
      </c>
      <c r="P12169">
        <v>0</v>
      </c>
      <c r="Q12169">
        <v>0</v>
      </c>
      <c r="S12169">
        <v>3</v>
      </c>
    </row>
    <row r="12170" spans="1:19" x14ac:dyDescent="0.3">
      <c r="A12170" t="s">
        <v>24299</v>
      </c>
      <c r="B12170" s="171" t="s">
        <v>24300</v>
      </c>
      <c r="C12170" s="171" t="s">
        <v>236</v>
      </c>
      <c r="D12170" s="171" t="s">
        <v>80</v>
      </c>
      <c r="E12170" s="11">
        <v>43983</v>
      </c>
      <c r="F12170">
        <v>0</v>
      </c>
      <c r="G12170">
        <v>0</v>
      </c>
      <c r="I12170">
        <v>0</v>
      </c>
      <c r="J12170">
        <v>0</v>
      </c>
      <c r="L12170">
        <v>0</v>
      </c>
      <c r="N12170">
        <v>0</v>
      </c>
      <c r="P12170">
        <v>0</v>
      </c>
      <c r="Q12170">
        <v>0</v>
      </c>
      <c r="S12170">
        <v>0</v>
      </c>
    </row>
    <row r="12171" spans="1:19" x14ac:dyDescent="0.3">
      <c r="A12171" t="s">
        <v>24301</v>
      </c>
      <c r="B12171" s="171" t="s">
        <v>24302</v>
      </c>
      <c r="C12171" s="171" t="s">
        <v>239</v>
      </c>
      <c r="D12171" s="171" t="s">
        <v>80</v>
      </c>
      <c r="E12171" s="11">
        <v>43983</v>
      </c>
      <c r="F12171">
        <v>0</v>
      </c>
      <c r="G12171">
        <v>0</v>
      </c>
      <c r="I12171">
        <v>0</v>
      </c>
      <c r="J12171">
        <v>0</v>
      </c>
      <c r="L12171">
        <v>0</v>
      </c>
      <c r="N12171">
        <v>0</v>
      </c>
      <c r="P12171">
        <v>0</v>
      </c>
      <c r="Q12171">
        <v>0</v>
      </c>
      <c r="S12171">
        <v>0</v>
      </c>
    </row>
    <row r="12172" spans="1:19" x14ac:dyDescent="0.3">
      <c r="A12172" t="s">
        <v>24303</v>
      </c>
      <c r="B12172" s="171" t="s">
        <v>24304</v>
      </c>
      <c r="C12172" s="171" t="s">
        <v>176</v>
      </c>
      <c r="D12172" s="171" t="s">
        <v>80</v>
      </c>
      <c r="E12172" s="11">
        <v>43983</v>
      </c>
      <c r="F12172">
        <v>3.5</v>
      </c>
      <c r="G12172">
        <v>3</v>
      </c>
      <c r="I12172">
        <v>4</v>
      </c>
      <c r="J12172">
        <v>21</v>
      </c>
      <c r="L12172">
        <v>18</v>
      </c>
      <c r="N12172">
        <v>4</v>
      </c>
      <c r="P12172">
        <v>0</v>
      </c>
      <c r="Q12172">
        <v>2</v>
      </c>
      <c r="S12172">
        <v>0</v>
      </c>
    </row>
    <row r="12173" spans="1:19" x14ac:dyDescent="0.3">
      <c r="A12173" t="s">
        <v>24305</v>
      </c>
      <c r="B12173" s="171" t="s">
        <v>24306</v>
      </c>
      <c r="C12173" s="171" t="s">
        <v>206</v>
      </c>
      <c r="D12173" s="171" t="s">
        <v>80</v>
      </c>
      <c r="E12173" s="11">
        <v>43983</v>
      </c>
      <c r="F12173">
        <v>1.5</v>
      </c>
      <c r="G12173">
        <v>1.5</v>
      </c>
      <c r="I12173">
        <v>9</v>
      </c>
      <c r="J12173">
        <v>8</v>
      </c>
      <c r="L12173">
        <v>8</v>
      </c>
      <c r="N12173">
        <v>8</v>
      </c>
      <c r="P12173">
        <v>2</v>
      </c>
      <c r="Q12173">
        <v>4</v>
      </c>
      <c r="S12173">
        <v>1</v>
      </c>
    </row>
    <row r="12174" spans="1:19" x14ac:dyDescent="0.3">
      <c r="A12174" t="s">
        <v>24307</v>
      </c>
      <c r="B12174" s="171" t="s">
        <v>24308</v>
      </c>
      <c r="C12174" s="171" t="s">
        <v>176</v>
      </c>
      <c r="D12174" s="171" t="s">
        <v>15341</v>
      </c>
      <c r="E12174" s="11">
        <v>43983</v>
      </c>
      <c r="F12174">
        <v>1.5</v>
      </c>
      <c r="G12174">
        <v>1.5</v>
      </c>
      <c r="I12174">
        <v>4</v>
      </c>
      <c r="J12174">
        <v>7</v>
      </c>
      <c r="L12174">
        <v>8</v>
      </c>
      <c r="N12174">
        <v>4</v>
      </c>
      <c r="P12174">
        <v>0</v>
      </c>
      <c r="Q12174">
        <v>0</v>
      </c>
      <c r="S12174">
        <v>0</v>
      </c>
    </row>
    <row r="12175" spans="1:19" x14ac:dyDescent="0.3">
      <c r="A12175" t="s">
        <v>24309</v>
      </c>
      <c r="B12175" s="171" t="s">
        <v>24310</v>
      </c>
      <c r="C12175" s="171" t="s">
        <v>206</v>
      </c>
      <c r="D12175" s="171" t="s">
        <v>15341</v>
      </c>
      <c r="E12175" s="11">
        <v>43983</v>
      </c>
      <c r="F12175">
        <v>0</v>
      </c>
      <c r="G12175">
        <v>0</v>
      </c>
      <c r="I12175">
        <v>0</v>
      </c>
      <c r="J12175">
        <v>0</v>
      </c>
      <c r="L12175">
        <v>0</v>
      </c>
      <c r="N12175">
        <v>0</v>
      </c>
      <c r="P12175">
        <v>0</v>
      </c>
      <c r="Q12175">
        <v>0</v>
      </c>
      <c r="S12175">
        <v>0</v>
      </c>
    </row>
    <row r="12176" spans="1:19" x14ac:dyDescent="0.3">
      <c r="A12176" t="s">
        <v>24311</v>
      </c>
      <c r="B12176" s="171" t="s">
        <v>24312</v>
      </c>
      <c r="C12176" s="171" t="s">
        <v>16544</v>
      </c>
      <c r="D12176" s="171" t="s">
        <v>15341</v>
      </c>
      <c r="E12176" s="11">
        <v>43983</v>
      </c>
      <c r="F12176">
        <v>1.5</v>
      </c>
      <c r="G12176">
        <v>2</v>
      </c>
      <c r="I12176">
        <v>4</v>
      </c>
      <c r="J12176">
        <v>9</v>
      </c>
      <c r="L12176">
        <v>11</v>
      </c>
      <c r="N12176">
        <v>4</v>
      </c>
      <c r="P12176">
        <v>0</v>
      </c>
      <c r="Q12176">
        <v>0</v>
      </c>
      <c r="S12176">
        <v>0</v>
      </c>
    </row>
    <row r="12177" spans="1:19" x14ac:dyDescent="0.3">
      <c r="A12177" t="s">
        <v>24313</v>
      </c>
      <c r="B12177" s="171" t="s">
        <v>24314</v>
      </c>
      <c r="C12177" s="171" t="s">
        <v>24315</v>
      </c>
      <c r="D12177" s="171" t="s">
        <v>15341</v>
      </c>
      <c r="E12177" s="11">
        <v>43983</v>
      </c>
      <c r="F12177">
        <v>1.5</v>
      </c>
      <c r="G12177">
        <v>1.5</v>
      </c>
      <c r="I12177">
        <v>5</v>
      </c>
      <c r="J12177">
        <v>8</v>
      </c>
      <c r="L12177">
        <v>8</v>
      </c>
      <c r="N12177">
        <v>5</v>
      </c>
      <c r="P12177">
        <v>0</v>
      </c>
      <c r="Q12177">
        <v>1</v>
      </c>
      <c r="S12177">
        <v>0</v>
      </c>
    </row>
    <row r="12178" spans="1:19" x14ac:dyDescent="0.3">
      <c r="A12178" t="s">
        <v>24316</v>
      </c>
      <c r="B12178" s="171" t="s">
        <v>24317</v>
      </c>
      <c r="C12178" s="171" t="s">
        <v>113</v>
      </c>
      <c r="D12178" s="171" t="s">
        <v>80</v>
      </c>
      <c r="E12178" s="11">
        <v>43983</v>
      </c>
      <c r="F12178">
        <v>1</v>
      </c>
      <c r="G12178">
        <v>3.5</v>
      </c>
      <c r="I12178">
        <v>3</v>
      </c>
      <c r="J12178">
        <v>5</v>
      </c>
      <c r="L12178">
        <v>20</v>
      </c>
      <c r="N12178">
        <v>2</v>
      </c>
      <c r="P12178">
        <v>0</v>
      </c>
      <c r="Q12178">
        <v>0</v>
      </c>
      <c r="S12178">
        <v>1</v>
      </c>
    </row>
    <row r="12179" spans="1:19" x14ac:dyDescent="0.3">
      <c r="A12179" t="s">
        <v>24318</v>
      </c>
      <c r="B12179" s="171" t="s">
        <v>24319</v>
      </c>
      <c r="C12179" s="171" t="s">
        <v>131</v>
      </c>
      <c r="D12179" s="171" t="s">
        <v>80</v>
      </c>
      <c r="E12179" s="11">
        <v>43983</v>
      </c>
      <c r="F12179">
        <v>0</v>
      </c>
      <c r="G12179">
        <v>0</v>
      </c>
      <c r="I12179">
        <v>0</v>
      </c>
      <c r="J12179">
        <v>0</v>
      </c>
      <c r="L12179">
        <v>0</v>
      </c>
      <c r="N12179">
        <v>0</v>
      </c>
      <c r="P12179">
        <v>0</v>
      </c>
      <c r="Q12179">
        <v>0</v>
      </c>
      <c r="S12179">
        <v>0</v>
      </c>
    </row>
    <row r="12180" spans="1:19" x14ac:dyDescent="0.3">
      <c r="A12180" t="s">
        <v>24320</v>
      </c>
      <c r="B12180" s="171" t="s">
        <v>24321</v>
      </c>
      <c r="C12180" s="171" t="s">
        <v>14843</v>
      </c>
      <c r="D12180" s="171" t="s">
        <v>80</v>
      </c>
      <c r="E12180" s="11">
        <v>43983</v>
      </c>
      <c r="F12180">
        <v>0</v>
      </c>
      <c r="G12180">
        <v>0</v>
      </c>
      <c r="I12180">
        <v>0</v>
      </c>
      <c r="J12180">
        <v>0</v>
      </c>
      <c r="L12180">
        <v>0</v>
      </c>
      <c r="N12180">
        <v>0</v>
      </c>
      <c r="P12180">
        <v>0</v>
      </c>
      <c r="Q12180">
        <v>0</v>
      </c>
      <c r="S12180">
        <v>0</v>
      </c>
    </row>
    <row r="12181" spans="1:19" x14ac:dyDescent="0.3">
      <c r="A12181" t="s">
        <v>24322</v>
      </c>
      <c r="B12181" s="171" t="s">
        <v>24323</v>
      </c>
      <c r="C12181" s="171" t="s">
        <v>155</v>
      </c>
      <c r="D12181" s="171" t="s">
        <v>80</v>
      </c>
      <c r="E12181" s="11">
        <v>43983</v>
      </c>
      <c r="F12181">
        <v>3</v>
      </c>
      <c r="G12181">
        <v>1.5</v>
      </c>
      <c r="I12181">
        <v>12</v>
      </c>
      <c r="J12181">
        <v>17</v>
      </c>
      <c r="L12181">
        <v>9</v>
      </c>
      <c r="N12181">
        <v>12</v>
      </c>
      <c r="P12181">
        <v>0</v>
      </c>
      <c r="Q12181">
        <v>0</v>
      </c>
      <c r="S12181">
        <v>0</v>
      </c>
    </row>
    <row r="12182" spans="1:19" x14ac:dyDescent="0.3">
      <c r="A12182" t="s">
        <v>24324</v>
      </c>
      <c r="B12182" s="171" t="s">
        <v>24325</v>
      </c>
      <c r="C12182" s="171" t="s">
        <v>16232</v>
      </c>
      <c r="D12182" s="171" t="s">
        <v>80</v>
      </c>
      <c r="E12182" s="11">
        <v>43983</v>
      </c>
      <c r="F12182">
        <v>4</v>
      </c>
      <c r="G12182">
        <v>4</v>
      </c>
      <c r="I12182">
        <v>9</v>
      </c>
      <c r="J12182">
        <v>23</v>
      </c>
      <c r="L12182">
        <v>23</v>
      </c>
      <c r="N12182">
        <v>8</v>
      </c>
      <c r="P12182">
        <v>0</v>
      </c>
      <c r="Q12182">
        <v>0</v>
      </c>
      <c r="S12182">
        <v>1</v>
      </c>
    </row>
    <row r="12183" spans="1:19" x14ac:dyDescent="0.3">
      <c r="A12183" t="s">
        <v>24326</v>
      </c>
      <c r="B12183" s="171" t="s">
        <v>24327</v>
      </c>
      <c r="C12183" s="171" t="s">
        <v>16557</v>
      </c>
      <c r="D12183" s="171" t="s">
        <v>80</v>
      </c>
      <c r="E12183" s="11">
        <v>43983</v>
      </c>
      <c r="F12183">
        <v>1.5</v>
      </c>
      <c r="G12183">
        <v>2</v>
      </c>
      <c r="I12183">
        <v>0</v>
      </c>
      <c r="J12183">
        <v>8</v>
      </c>
      <c r="L12183">
        <v>11</v>
      </c>
      <c r="N12183">
        <v>0</v>
      </c>
      <c r="P12183">
        <v>0</v>
      </c>
      <c r="Q12183">
        <v>0</v>
      </c>
      <c r="S12183">
        <v>0</v>
      </c>
    </row>
    <row r="12184" spans="1:19" x14ac:dyDescent="0.3">
      <c r="A12184" t="s">
        <v>24328</v>
      </c>
      <c r="B12184" s="171" t="s">
        <v>24329</v>
      </c>
      <c r="C12184" s="171" t="s">
        <v>188</v>
      </c>
      <c r="D12184" s="171" t="s">
        <v>80</v>
      </c>
      <c r="E12184" s="11">
        <v>43983</v>
      </c>
      <c r="F12184">
        <v>6</v>
      </c>
      <c r="G12184">
        <v>6.5</v>
      </c>
      <c r="I12184">
        <v>6</v>
      </c>
      <c r="J12184">
        <v>33</v>
      </c>
      <c r="L12184">
        <v>37</v>
      </c>
      <c r="N12184">
        <v>6</v>
      </c>
      <c r="P12184">
        <v>3</v>
      </c>
      <c r="Q12184">
        <v>3</v>
      </c>
      <c r="S12184">
        <v>0</v>
      </c>
    </row>
    <row r="12185" spans="1:19" x14ac:dyDescent="0.3">
      <c r="A12185" t="s">
        <v>24330</v>
      </c>
      <c r="B12185" s="171" t="s">
        <v>24331</v>
      </c>
      <c r="C12185" s="171" t="s">
        <v>227</v>
      </c>
      <c r="D12185" s="171" t="s">
        <v>80</v>
      </c>
      <c r="E12185" s="11">
        <v>43983</v>
      </c>
      <c r="F12185">
        <v>0</v>
      </c>
      <c r="G12185">
        <v>0</v>
      </c>
      <c r="I12185">
        <v>0</v>
      </c>
      <c r="J12185">
        <v>0</v>
      </c>
      <c r="L12185">
        <v>0</v>
      </c>
      <c r="N12185">
        <v>0</v>
      </c>
      <c r="P12185">
        <v>0</v>
      </c>
      <c r="Q12185">
        <v>0</v>
      </c>
      <c r="S12185">
        <v>0</v>
      </c>
    </row>
    <row r="12186" spans="1:19" x14ac:dyDescent="0.3">
      <c r="A12186" t="s">
        <v>24332</v>
      </c>
      <c r="B12186" s="171" t="s">
        <v>24333</v>
      </c>
      <c r="C12186" s="171" t="s">
        <v>116</v>
      </c>
      <c r="D12186" s="171" t="s">
        <v>80</v>
      </c>
      <c r="E12186" s="11">
        <v>43983</v>
      </c>
      <c r="F12186">
        <v>12</v>
      </c>
      <c r="G12186">
        <v>15.5</v>
      </c>
      <c r="I12186">
        <v>78</v>
      </c>
      <c r="J12186">
        <v>132</v>
      </c>
      <c r="L12186">
        <v>172</v>
      </c>
      <c r="N12186">
        <v>77</v>
      </c>
      <c r="P12186">
        <v>0</v>
      </c>
      <c r="Q12186">
        <v>0</v>
      </c>
      <c r="S12186">
        <v>1</v>
      </c>
    </row>
    <row r="12187" spans="1:19" x14ac:dyDescent="0.3">
      <c r="A12187" t="s">
        <v>24334</v>
      </c>
      <c r="B12187" s="171" t="s">
        <v>24335</v>
      </c>
      <c r="C12187" s="171" t="s">
        <v>9862</v>
      </c>
      <c r="D12187" s="171" t="s">
        <v>80</v>
      </c>
      <c r="E12187" s="11">
        <v>43983</v>
      </c>
      <c r="F12187">
        <v>0</v>
      </c>
      <c r="G12187">
        <v>0</v>
      </c>
      <c r="I12187">
        <v>0</v>
      </c>
      <c r="J12187">
        <v>0</v>
      </c>
      <c r="L12187">
        <v>0</v>
      </c>
      <c r="N12187">
        <v>0</v>
      </c>
      <c r="P12187">
        <v>0</v>
      </c>
      <c r="Q12187">
        <v>0</v>
      </c>
      <c r="S12187">
        <v>0</v>
      </c>
    </row>
    <row r="12188" spans="1:19" x14ac:dyDescent="0.3">
      <c r="A12188" t="s">
        <v>24336</v>
      </c>
      <c r="B12188" s="171" t="s">
        <v>24337</v>
      </c>
      <c r="C12188" s="171" t="s">
        <v>140</v>
      </c>
      <c r="D12188" s="171" t="s">
        <v>80</v>
      </c>
      <c r="E12188" s="11">
        <v>43983</v>
      </c>
      <c r="F12188">
        <v>0</v>
      </c>
      <c r="G12188">
        <v>0</v>
      </c>
      <c r="I12188">
        <v>0</v>
      </c>
      <c r="J12188">
        <v>0</v>
      </c>
      <c r="L12188">
        <v>0</v>
      </c>
      <c r="N12188">
        <v>0</v>
      </c>
      <c r="P12188">
        <v>0</v>
      </c>
      <c r="Q12188">
        <v>0</v>
      </c>
      <c r="S12188">
        <v>0</v>
      </c>
    </row>
    <row r="12189" spans="1:19" x14ac:dyDescent="0.3">
      <c r="A12189" t="s">
        <v>24338</v>
      </c>
      <c r="B12189" s="171" t="s">
        <v>24339</v>
      </c>
      <c r="C12189" s="171" t="s">
        <v>8590</v>
      </c>
      <c r="D12189" s="171" t="s">
        <v>80</v>
      </c>
      <c r="E12189" s="11">
        <v>43983</v>
      </c>
      <c r="F12189">
        <v>0</v>
      </c>
      <c r="G12189">
        <v>0</v>
      </c>
      <c r="I12189">
        <v>0</v>
      </c>
      <c r="J12189">
        <v>0</v>
      </c>
      <c r="L12189">
        <v>0</v>
      </c>
      <c r="N12189">
        <v>0</v>
      </c>
      <c r="P12189">
        <v>0</v>
      </c>
      <c r="Q12189">
        <v>0</v>
      </c>
      <c r="S12189">
        <v>0</v>
      </c>
    </row>
    <row r="12190" spans="1:19" x14ac:dyDescent="0.3">
      <c r="A12190" t="s">
        <v>24340</v>
      </c>
      <c r="B12190" s="171" t="s">
        <v>24341</v>
      </c>
      <c r="C12190" s="171" t="s">
        <v>170</v>
      </c>
      <c r="D12190" s="171" t="s">
        <v>80</v>
      </c>
      <c r="E12190" s="11">
        <v>43983</v>
      </c>
      <c r="F12190">
        <v>2</v>
      </c>
      <c r="G12190">
        <v>4</v>
      </c>
      <c r="I12190">
        <v>11</v>
      </c>
      <c r="J12190">
        <v>22</v>
      </c>
      <c r="L12190">
        <v>44</v>
      </c>
      <c r="N12190">
        <v>11</v>
      </c>
      <c r="P12190">
        <v>0</v>
      </c>
      <c r="Q12190">
        <v>1</v>
      </c>
      <c r="S12190">
        <v>0</v>
      </c>
    </row>
    <row r="12191" spans="1:19" x14ac:dyDescent="0.3">
      <c r="A12191" t="s">
        <v>24342</v>
      </c>
      <c r="B12191" s="171" t="s">
        <v>24343</v>
      </c>
      <c r="C12191" s="171" t="s">
        <v>182</v>
      </c>
      <c r="D12191" s="171" t="s">
        <v>80</v>
      </c>
      <c r="E12191" s="11">
        <v>43983</v>
      </c>
      <c r="F12191">
        <v>9.5</v>
      </c>
      <c r="G12191">
        <v>11.5</v>
      </c>
      <c r="I12191">
        <v>153</v>
      </c>
      <c r="J12191">
        <v>106</v>
      </c>
      <c r="L12191">
        <v>128</v>
      </c>
      <c r="N12191">
        <v>153</v>
      </c>
      <c r="P12191">
        <v>7</v>
      </c>
      <c r="Q12191">
        <v>7</v>
      </c>
      <c r="S12191">
        <v>0</v>
      </c>
    </row>
    <row r="12192" spans="1:19" x14ac:dyDescent="0.3">
      <c r="A12192" t="s">
        <v>24344</v>
      </c>
      <c r="B12192" s="171" t="s">
        <v>24345</v>
      </c>
      <c r="C12192" s="171" t="s">
        <v>197</v>
      </c>
      <c r="D12192" s="171" t="s">
        <v>80</v>
      </c>
      <c r="E12192" s="11">
        <v>43983</v>
      </c>
      <c r="F12192">
        <v>9</v>
      </c>
      <c r="G12192">
        <v>9.5</v>
      </c>
      <c r="I12192">
        <v>49</v>
      </c>
      <c r="J12192">
        <v>90</v>
      </c>
      <c r="L12192">
        <v>95</v>
      </c>
      <c r="N12192">
        <v>49</v>
      </c>
      <c r="P12192">
        <v>14</v>
      </c>
      <c r="Q12192">
        <v>17</v>
      </c>
      <c r="S12192">
        <v>0</v>
      </c>
    </row>
    <row r="12193" spans="1:19" x14ac:dyDescent="0.3">
      <c r="A12193" t="s">
        <v>24346</v>
      </c>
      <c r="B12193" s="171" t="s">
        <v>24347</v>
      </c>
      <c r="C12193" s="171" t="s">
        <v>218</v>
      </c>
      <c r="D12193" s="171" t="s">
        <v>80</v>
      </c>
      <c r="E12193" s="11">
        <v>43983</v>
      </c>
      <c r="F12193">
        <v>0</v>
      </c>
      <c r="G12193">
        <v>0</v>
      </c>
      <c r="I12193">
        <v>0</v>
      </c>
      <c r="J12193">
        <v>0</v>
      </c>
      <c r="L12193">
        <v>0</v>
      </c>
      <c r="N12193">
        <v>0</v>
      </c>
      <c r="P12193">
        <v>0</v>
      </c>
      <c r="Q12193">
        <v>0</v>
      </c>
      <c r="S12193">
        <v>0</v>
      </c>
    </row>
    <row r="12194" spans="1:19" x14ac:dyDescent="0.3">
      <c r="A12194" t="s">
        <v>24348</v>
      </c>
      <c r="B12194" s="171" t="s">
        <v>24349</v>
      </c>
      <c r="C12194" s="171" t="s">
        <v>230</v>
      </c>
      <c r="D12194" s="171" t="s">
        <v>80</v>
      </c>
      <c r="E12194" s="11">
        <v>43983</v>
      </c>
      <c r="F12194">
        <v>0</v>
      </c>
      <c r="G12194">
        <v>0</v>
      </c>
      <c r="I12194">
        <v>0</v>
      </c>
      <c r="J12194">
        <v>0</v>
      </c>
      <c r="L12194">
        <v>0</v>
      </c>
      <c r="N12194">
        <v>0</v>
      </c>
      <c r="P12194">
        <v>0</v>
      </c>
      <c r="Q12194">
        <v>0</v>
      </c>
      <c r="S12194">
        <v>0</v>
      </c>
    </row>
    <row r="12195" spans="1:19" x14ac:dyDescent="0.3">
      <c r="A12195" t="s">
        <v>24350</v>
      </c>
      <c r="B12195" s="171" t="s">
        <v>24351</v>
      </c>
      <c r="C12195" s="171" t="s">
        <v>8193</v>
      </c>
      <c r="D12195" s="171" t="s">
        <v>80</v>
      </c>
      <c r="E12195" s="11">
        <v>43983</v>
      </c>
      <c r="F12195">
        <v>3</v>
      </c>
      <c r="G12195">
        <v>3</v>
      </c>
      <c r="I12195">
        <v>30</v>
      </c>
      <c r="J12195">
        <v>36</v>
      </c>
      <c r="L12195">
        <v>36</v>
      </c>
      <c r="N12195">
        <v>30</v>
      </c>
      <c r="P12195">
        <v>1</v>
      </c>
      <c r="Q12195">
        <v>2</v>
      </c>
      <c r="S12195">
        <v>0</v>
      </c>
    </row>
    <row r="12196" spans="1:19" x14ac:dyDescent="0.3">
      <c r="A12196" t="s">
        <v>24352</v>
      </c>
      <c r="B12196" s="171" t="s">
        <v>24353</v>
      </c>
      <c r="C12196" s="171" t="s">
        <v>10522</v>
      </c>
      <c r="D12196" s="171" t="s">
        <v>80</v>
      </c>
      <c r="E12196" s="11">
        <v>43983</v>
      </c>
      <c r="F12196">
        <v>0</v>
      </c>
      <c r="G12196">
        <v>0</v>
      </c>
      <c r="I12196">
        <v>0</v>
      </c>
      <c r="J12196">
        <v>0</v>
      </c>
      <c r="L12196">
        <v>0</v>
      </c>
      <c r="N12196">
        <v>0</v>
      </c>
      <c r="P12196">
        <v>0</v>
      </c>
      <c r="Q12196">
        <v>0</v>
      </c>
      <c r="S12196">
        <v>0</v>
      </c>
    </row>
    <row r="12197" spans="1:19" x14ac:dyDescent="0.3">
      <c r="A12197" t="s">
        <v>24354</v>
      </c>
      <c r="B12197" s="171" t="s">
        <v>24355</v>
      </c>
      <c r="C12197" s="171" t="s">
        <v>10525</v>
      </c>
      <c r="D12197" s="171" t="s">
        <v>80</v>
      </c>
      <c r="E12197" s="11">
        <v>43983</v>
      </c>
      <c r="F12197">
        <v>0</v>
      </c>
      <c r="G12197">
        <v>0</v>
      </c>
      <c r="I12197">
        <v>0</v>
      </c>
      <c r="J12197">
        <v>0</v>
      </c>
      <c r="L12197">
        <v>0</v>
      </c>
      <c r="N12197">
        <v>0</v>
      </c>
      <c r="P12197">
        <v>0</v>
      </c>
      <c r="Q12197">
        <v>0</v>
      </c>
      <c r="S12197">
        <v>0</v>
      </c>
    </row>
    <row r="12198" spans="1:19" x14ac:dyDescent="0.3">
      <c r="A12198" t="s">
        <v>24356</v>
      </c>
      <c r="B12198" s="171" t="s">
        <v>24357</v>
      </c>
      <c r="C12198" s="171" t="s">
        <v>10528</v>
      </c>
      <c r="D12198" s="171" t="s">
        <v>80</v>
      </c>
      <c r="E12198" s="11">
        <v>43983</v>
      </c>
      <c r="F12198">
        <v>0</v>
      </c>
      <c r="G12198">
        <v>0</v>
      </c>
      <c r="I12198">
        <v>0</v>
      </c>
      <c r="J12198">
        <v>0</v>
      </c>
      <c r="L12198">
        <v>0</v>
      </c>
      <c r="N12198">
        <v>0</v>
      </c>
      <c r="P12198">
        <v>0</v>
      </c>
      <c r="Q12198">
        <v>0</v>
      </c>
      <c r="S12198">
        <v>0</v>
      </c>
    </row>
    <row r="12199" spans="1:19" x14ac:dyDescent="0.3">
      <c r="A12199" t="s">
        <v>24358</v>
      </c>
      <c r="B12199" s="171" t="s">
        <v>24359</v>
      </c>
      <c r="C12199" s="171" t="s">
        <v>10531</v>
      </c>
      <c r="D12199" s="171" t="s">
        <v>80</v>
      </c>
      <c r="E12199" s="11">
        <v>43983</v>
      </c>
      <c r="F12199">
        <v>0</v>
      </c>
      <c r="G12199">
        <v>0</v>
      </c>
      <c r="I12199">
        <v>0</v>
      </c>
      <c r="J12199">
        <v>0</v>
      </c>
      <c r="L12199">
        <v>0</v>
      </c>
      <c r="N12199">
        <v>0</v>
      </c>
      <c r="P12199">
        <v>0</v>
      </c>
      <c r="Q12199">
        <v>0</v>
      </c>
      <c r="S12199">
        <v>0</v>
      </c>
    </row>
    <row r="12200" spans="1:19" x14ac:dyDescent="0.3">
      <c r="A12200" t="s">
        <v>24360</v>
      </c>
      <c r="B12200" s="171" t="s">
        <v>24361</v>
      </c>
      <c r="C12200" s="171" t="s">
        <v>14880</v>
      </c>
      <c r="D12200" s="171" t="s">
        <v>80</v>
      </c>
      <c r="E12200" s="11">
        <v>43983</v>
      </c>
      <c r="F12200">
        <v>0</v>
      </c>
      <c r="G12200">
        <v>0</v>
      </c>
      <c r="I12200">
        <v>0</v>
      </c>
      <c r="J12200">
        <v>0</v>
      </c>
      <c r="L12200">
        <v>0</v>
      </c>
      <c r="N12200">
        <v>0</v>
      </c>
      <c r="P12200">
        <v>0</v>
      </c>
      <c r="Q12200">
        <v>0</v>
      </c>
      <c r="S12200">
        <v>0</v>
      </c>
    </row>
    <row r="12201" spans="1:19" x14ac:dyDescent="0.3">
      <c r="A12201" t="s">
        <v>24362</v>
      </c>
      <c r="B12201" s="171" t="s">
        <v>24363</v>
      </c>
      <c r="C12201" s="171" t="s">
        <v>10534</v>
      </c>
      <c r="D12201" s="171" t="s">
        <v>80</v>
      </c>
      <c r="E12201" s="11">
        <v>43983</v>
      </c>
      <c r="F12201">
        <v>2</v>
      </c>
      <c r="G12201">
        <v>1.5</v>
      </c>
      <c r="I12201">
        <v>9</v>
      </c>
      <c r="J12201">
        <v>12</v>
      </c>
      <c r="L12201">
        <v>9</v>
      </c>
      <c r="N12201">
        <v>8</v>
      </c>
      <c r="P12201">
        <v>0</v>
      </c>
      <c r="Q12201">
        <v>0</v>
      </c>
      <c r="S12201">
        <v>1</v>
      </c>
    </row>
    <row r="12202" spans="1:19" x14ac:dyDescent="0.3">
      <c r="A12202" t="s">
        <v>24364</v>
      </c>
      <c r="B12202" s="171" t="s">
        <v>24365</v>
      </c>
      <c r="C12202" s="171" t="s">
        <v>10537</v>
      </c>
      <c r="D12202" s="171" t="s">
        <v>80</v>
      </c>
      <c r="E12202" s="11">
        <v>43983</v>
      </c>
      <c r="F12202">
        <v>2</v>
      </c>
      <c r="G12202">
        <v>1</v>
      </c>
      <c r="I12202">
        <v>8</v>
      </c>
      <c r="J12202">
        <v>12</v>
      </c>
      <c r="L12202">
        <v>6</v>
      </c>
      <c r="N12202">
        <v>4</v>
      </c>
      <c r="P12202">
        <v>0</v>
      </c>
      <c r="Q12202">
        <v>0</v>
      </c>
      <c r="S12202">
        <v>4</v>
      </c>
    </row>
    <row r="12203" spans="1:19" x14ac:dyDescent="0.3">
      <c r="A12203" t="s">
        <v>24366</v>
      </c>
      <c r="B12203" s="171" t="s">
        <v>24367</v>
      </c>
      <c r="C12203" s="171" t="s">
        <v>119</v>
      </c>
      <c r="D12203" s="171" t="s">
        <v>4</v>
      </c>
      <c r="E12203" s="11">
        <v>43983</v>
      </c>
      <c r="F12203">
        <v>0</v>
      </c>
      <c r="G12203">
        <v>0</v>
      </c>
      <c r="I12203">
        <v>0</v>
      </c>
      <c r="J12203">
        <v>0</v>
      </c>
      <c r="L12203">
        <v>0</v>
      </c>
      <c r="N12203">
        <v>0</v>
      </c>
      <c r="P12203">
        <v>0</v>
      </c>
      <c r="Q12203">
        <v>0</v>
      </c>
      <c r="S12203">
        <v>0</v>
      </c>
    </row>
    <row r="12204" spans="1:19" x14ac:dyDescent="0.3">
      <c r="A12204" t="s">
        <v>24368</v>
      </c>
      <c r="B12204" s="171" t="s">
        <v>24369</v>
      </c>
      <c r="C12204" s="171" t="s">
        <v>143</v>
      </c>
      <c r="D12204" s="171" t="s">
        <v>4</v>
      </c>
      <c r="E12204" s="11">
        <v>43983</v>
      </c>
      <c r="F12204">
        <v>0</v>
      </c>
      <c r="G12204">
        <v>0</v>
      </c>
      <c r="I12204">
        <v>0</v>
      </c>
      <c r="J12204">
        <v>0</v>
      </c>
      <c r="L12204">
        <v>0</v>
      </c>
      <c r="N12204">
        <v>0</v>
      </c>
      <c r="P12204">
        <v>0</v>
      </c>
      <c r="Q12204">
        <v>0</v>
      </c>
      <c r="S12204">
        <v>0</v>
      </c>
    </row>
    <row r="12205" spans="1:19" x14ac:dyDescent="0.3">
      <c r="A12205" t="s">
        <v>24370</v>
      </c>
      <c r="B12205" s="171" t="s">
        <v>24371</v>
      </c>
      <c r="C12205" s="171" t="s">
        <v>158</v>
      </c>
      <c r="D12205" s="171" t="s">
        <v>4</v>
      </c>
      <c r="E12205" s="11">
        <v>43983</v>
      </c>
      <c r="F12205">
        <v>0</v>
      </c>
      <c r="G12205">
        <v>0</v>
      </c>
      <c r="I12205">
        <v>0</v>
      </c>
      <c r="J12205">
        <v>0</v>
      </c>
      <c r="L12205">
        <v>0</v>
      </c>
      <c r="N12205">
        <v>0</v>
      </c>
      <c r="P12205">
        <v>0</v>
      </c>
      <c r="Q12205">
        <v>0</v>
      </c>
      <c r="S12205">
        <v>0</v>
      </c>
    </row>
    <row r="12206" spans="1:19" x14ac:dyDescent="0.3">
      <c r="A12206" t="s">
        <v>24372</v>
      </c>
      <c r="B12206" s="171" t="s">
        <v>24373</v>
      </c>
      <c r="C12206" s="171" t="s">
        <v>209</v>
      </c>
      <c r="D12206" s="171" t="s">
        <v>4</v>
      </c>
      <c r="E12206" s="11">
        <v>43983</v>
      </c>
      <c r="F12206">
        <v>0</v>
      </c>
      <c r="G12206">
        <v>0</v>
      </c>
      <c r="I12206">
        <v>0</v>
      </c>
      <c r="J12206">
        <v>0</v>
      </c>
      <c r="L12206">
        <v>0</v>
      </c>
      <c r="N12206">
        <v>0</v>
      </c>
      <c r="P12206">
        <v>0</v>
      </c>
      <c r="Q12206">
        <v>0</v>
      </c>
      <c r="S12206">
        <v>0</v>
      </c>
    </row>
    <row r="12207" spans="1:19" x14ac:dyDescent="0.3">
      <c r="A12207" t="s">
        <v>24374</v>
      </c>
      <c r="B12207" s="171" t="s">
        <v>24375</v>
      </c>
      <c r="C12207" s="171" t="s">
        <v>76</v>
      </c>
      <c r="D12207" s="171" t="s">
        <v>4</v>
      </c>
      <c r="E12207" s="11">
        <v>43983</v>
      </c>
      <c r="F12207">
        <v>0</v>
      </c>
      <c r="G12207">
        <v>0</v>
      </c>
      <c r="I12207">
        <v>0</v>
      </c>
      <c r="J12207">
        <v>0</v>
      </c>
      <c r="L12207">
        <v>0</v>
      </c>
      <c r="N12207">
        <v>0</v>
      </c>
      <c r="P12207">
        <v>0</v>
      </c>
      <c r="Q12207">
        <v>0</v>
      </c>
      <c r="S12207">
        <v>0</v>
      </c>
    </row>
    <row r="12208" spans="1:19" x14ac:dyDescent="0.3">
      <c r="A12208" t="s">
        <v>24376</v>
      </c>
      <c r="B12208" s="171" t="s">
        <v>24377</v>
      </c>
      <c r="C12208" s="171" t="s">
        <v>15344</v>
      </c>
      <c r="D12208" s="171" t="s">
        <v>4</v>
      </c>
      <c r="E12208" s="11">
        <v>43983</v>
      </c>
      <c r="F12208">
        <v>0</v>
      </c>
      <c r="G12208">
        <v>0</v>
      </c>
      <c r="I12208">
        <v>0</v>
      </c>
      <c r="J12208">
        <v>0</v>
      </c>
      <c r="L12208">
        <v>0</v>
      </c>
      <c r="N12208">
        <v>0</v>
      </c>
      <c r="P12208">
        <v>0</v>
      </c>
      <c r="Q12208">
        <v>0</v>
      </c>
      <c r="S12208">
        <v>0</v>
      </c>
    </row>
    <row r="12209" spans="1:19" x14ac:dyDescent="0.3">
      <c r="A12209" t="s">
        <v>24378</v>
      </c>
      <c r="B12209" s="171" t="s">
        <v>24379</v>
      </c>
      <c r="C12209" s="171" t="s">
        <v>24281</v>
      </c>
      <c r="D12209" s="171" t="s">
        <v>4</v>
      </c>
      <c r="E12209" s="11">
        <v>43983</v>
      </c>
      <c r="F12209">
        <v>1.5</v>
      </c>
      <c r="G12209">
        <v>1.5</v>
      </c>
      <c r="I12209">
        <v>6</v>
      </c>
      <c r="J12209">
        <v>8</v>
      </c>
      <c r="L12209">
        <v>8</v>
      </c>
      <c r="N12209">
        <v>6</v>
      </c>
      <c r="P12209">
        <v>0</v>
      </c>
      <c r="Q12209">
        <v>0</v>
      </c>
      <c r="S12209">
        <v>0</v>
      </c>
    </row>
    <row r="12210" spans="1:19" x14ac:dyDescent="0.3">
      <c r="A12210" t="s">
        <v>24380</v>
      </c>
      <c r="B12210" s="171" t="s">
        <v>24381</v>
      </c>
      <c r="C12210" s="171" t="s">
        <v>24284</v>
      </c>
      <c r="D12210" s="171" t="s">
        <v>4</v>
      </c>
      <c r="E12210" s="11">
        <v>43983</v>
      </c>
      <c r="F12210">
        <v>0</v>
      </c>
      <c r="G12210">
        <v>0</v>
      </c>
      <c r="I12210">
        <v>0</v>
      </c>
      <c r="J12210">
        <v>0</v>
      </c>
      <c r="L12210">
        <v>0</v>
      </c>
      <c r="N12210">
        <v>0</v>
      </c>
      <c r="P12210">
        <v>0</v>
      </c>
      <c r="Q12210">
        <v>0</v>
      </c>
      <c r="S12210">
        <v>0</v>
      </c>
    </row>
    <row r="12211" spans="1:19" x14ac:dyDescent="0.3">
      <c r="A12211" t="s">
        <v>24382</v>
      </c>
      <c r="B12211" s="171" t="s">
        <v>24383</v>
      </c>
      <c r="C12211" s="171" t="s">
        <v>18126</v>
      </c>
      <c r="D12211" s="171" t="s">
        <v>4</v>
      </c>
      <c r="E12211" s="11">
        <v>43983</v>
      </c>
      <c r="F12211">
        <v>0</v>
      </c>
      <c r="G12211">
        <v>0</v>
      </c>
      <c r="I12211">
        <v>0</v>
      </c>
      <c r="J12211">
        <v>0</v>
      </c>
      <c r="L12211">
        <v>0</v>
      </c>
      <c r="N12211">
        <v>0</v>
      </c>
      <c r="P12211">
        <v>0</v>
      </c>
      <c r="Q12211">
        <v>0</v>
      </c>
      <c r="S12211">
        <v>0</v>
      </c>
    </row>
    <row r="12212" spans="1:19" x14ac:dyDescent="0.3">
      <c r="A12212" t="s">
        <v>24384</v>
      </c>
      <c r="B12212" s="171" t="s">
        <v>24385</v>
      </c>
      <c r="C12212" s="171" t="s">
        <v>128</v>
      </c>
      <c r="D12212" s="171" t="s">
        <v>4</v>
      </c>
      <c r="E12212" s="11">
        <v>43983</v>
      </c>
      <c r="F12212">
        <v>0</v>
      </c>
      <c r="G12212">
        <v>0</v>
      </c>
      <c r="I12212">
        <v>0</v>
      </c>
      <c r="J12212">
        <v>0</v>
      </c>
      <c r="L12212">
        <v>0</v>
      </c>
      <c r="N12212">
        <v>0</v>
      </c>
      <c r="P12212">
        <v>0</v>
      </c>
      <c r="Q12212">
        <v>0</v>
      </c>
      <c r="S12212">
        <v>0</v>
      </c>
    </row>
    <row r="12213" spans="1:19" x14ac:dyDescent="0.3">
      <c r="A12213" t="s">
        <v>24386</v>
      </c>
      <c r="B12213" s="171" t="s">
        <v>24387</v>
      </c>
      <c r="C12213" s="171" t="s">
        <v>14824</v>
      </c>
      <c r="D12213" s="171" t="s">
        <v>4</v>
      </c>
      <c r="E12213" s="11">
        <v>43983</v>
      </c>
      <c r="F12213">
        <v>0</v>
      </c>
      <c r="G12213">
        <v>0</v>
      </c>
      <c r="I12213">
        <v>0</v>
      </c>
      <c r="J12213">
        <v>0</v>
      </c>
      <c r="L12213">
        <v>0</v>
      </c>
      <c r="N12213">
        <v>0</v>
      </c>
      <c r="P12213">
        <v>0</v>
      </c>
      <c r="Q12213">
        <v>0</v>
      </c>
      <c r="S12213">
        <v>0</v>
      </c>
    </row>
    <row r="12214" spans="1:19" x14ac:dyDescent="0.3">
      <c r="A12214" t="s">
        <v>24388</v>
      </c>
      <c r="B12214" s="171" t="s">
        <v>24389</v>
      </c>
      <c r="C12214" s="171" t="s">
        <v>152</v>
      </c>
      <c r="D12214" s="171" t="s">
        <v>4</v>
      </c>
      <c r="E12214" s="11">
        <v>43983</v>
      </c>
      <c r="F12214">
        <v>0</v>
      </c>
      <c r="G12214">
        <v>0</v>
      </c>
      <c r="I12214">
        <v>0</v>
      </c>
      <c r="J12214">
        <v>0</v>
      </c>
      <c r="L12214">
        <v>0</v>
      </c>
      <c r="N12214">
        <v>0</v>
      </c>
      <c r="P12214">
        <v>0</v>
      </c>
      <c r="Q12214">
        <v>0</v>
      </c>
      <c r="S12214">
        <v>0</v>
      </c>
    </row>
    <row r="12215" spans="1:19" x14ac:dyDescent="0.3">
      <c r="A12215" t="s">
        <v>24390</v>
      </c>
      <c r="B12215" s="171" t="s">
        <v>24391</v>
      </c>
      <c r="C12215" s="171" t="s">
        <v>194</v>
      </c>
      <c r="D12215" s="171" t="s">
        <v>4</v>
      </c>
      <c r="E12215" s="11">
        <v>43983</v>
      </c>
      <c r="F12215">
        <v>5</v>
      </c>
      <c r="G12215">
        <v>6</v>
      </c>
      <c r="I12215">
        <v>26</v>
      </c>
      <c r="J12215">
        <v>30</v>
      </c>
      <c r="L12215">
        <v>36</v>
      </c>
      <c r="N12215">
        <v>20</v>
      </c>
      <c r="P12215">
        <v>6</v>
      </c>
      <c r="Q12215">
        <v>6</v>
      </c>
      <c r="S12215">
        <v>6</v>
      </c>
    </row>
    <row r="12216" spans="1:19" x14ac:dyDescent="0.3">
      <c r="A12216" t="s">
        <v>24392</v>
      </c>
      <c r="B12216" s="171" t="s">
        <v>24393</v>
      </c>
      <c r="C12216" s="171" t="s">
        <v>18137</v>
      </c>
      <c r="D12216" s="171" t="s">
        <v>4</v>
      </c>
      <c r="E12216" s="11">
        <v>43983</v>
      </c>
      <c r="F12216">
        <v>0</v>
      </c>
      <c r="G12216">
        <v>0</v>
      </c>
      <c r="I12216">
        <v>0</v>
      </c>
      <c r="J12216">
        <v>0</v>
      </c>
      <c r="L12216">
        <v>0</v>
      </c>
      <c r="N12216">
        <v>0</v>
      </c>
      <c r="P12216">
        <v>0</v>
      </c>
      <c r="Q12216">
        <v>0</v>
      </c>
      <c r="S12216">
        <v>0</v>
      </c>
    </row>
    <row r="12217" spans="1:19" x14ac:dyDescent="0.3">
      <c r="A12217" t="s">
        <v>24394</v>
      </c>
      <c r="B12217" s="171" t="s">
        <v>24395</v>
      </c>
      <c r="C12217" s="171" t="s">
        <v>18140</v>
      </c>
      <c r="D12217" s="171" t="s">
        <v>4</v>
      </c>
      <c r="E12217" s="11">
        <v>43983</v>
      </c>
      <c r="F12217">
        <v>3</v>
      </c>
      <c r="G12217">
        <v>3</v>
      </c>
      <c r="I12217">
        <v>12</v>
      </c>
      <c r="J12217">
        <v>15</v>
      </c>
      <c r="L12217">
        <v>15</v>
      </c>
      <c r="N12217">
        <v>9</v>
      </c>
      <c r="P12217">
        <v>0</v>
      </c>
      <c r="Q12217">
        <v>0</v>
      </c>
      <c r="S12217">
        <v>3</v>
      </c>
    </row>
    <row r="12218" spans="1:19" x14ac:dyDescent="0.3">
      <c r="A12218" t="s">
        <v>24396</v>
      </c>
      <c r="B12218" s="171" t="s">
        <v>24397</v>
      </c>
      <c r="C12218" s="171" t="s">
        <v>236</v>
      </c>
      <c r="D12218" s="171" t="s">
        <v>4</v>
      </c>
      <c r="E12218" s="11">
        <v>43983</v>
      </c>
      <c r="F12218">
        <v>0</v>
      </c>
      <c r="G12218">
        <v>0</v>
      </c>
      <c r="I12218">
        <v>0</v>
      </c>
      <c r="J12218">
        <v>0</v>
      </c>
      <c r="L12218">
        <v>0</v>
      </c>
      <c r="N12218">
        <v>0</v>
      </c>
      <c r="P12218">
        <v>0</v>
      </c>
      <c r="Q12218">
        <v>0</v>
      </c>
      <c r="S12218">
        <v>0</v>
      </c>
    </row>
    <row r="12219" spans="1:19" x14ac:dyDescent="0.3">
      <c r="A12219" t="s">
        <v>24398</v>
      </c>
      <c r="B12219" s="171" t="s">
        <v>24399</v>
      </c>
      <c r="C12219" s="171" t="s">
        <v>239</v>
      </c>
      <c r="D12219" s="171" t="s">
        <v>4</v>
      </c>
      <c r="E12219" s="11">
        <v>43983</v>
      </c>
      <c r="F12219">
        <v>0</v>
      </c>
      <c r="G12219">
        <v>0</v>
      </c>
      <c r="I12219">
        <v>0</v>
      </c>
      <c r="J12219">
        <v>0</v>
      </c>
      <c r="L12219">
        <v>0</v>
      </c>
      <c r="N12219">
        <v>0</v>
      </c>
      <c r="P12219">
        <v>0</v>
      </c>
      <c r="Q12219">
        <v>0</v>
      </c>
      <c r="S12219">
        <v>0</v>
      </c>
    </row>
    <row r="12220" spans="1:19" x14ac:dyDescent="0.3">
      <c r="A12220" t="s">
        <v>24400</v>
      </c>
      <c r="B12220" s="171" t="s">
        <v>24401</v>
      </c>
      <c r="C12220" s="171" t="s">
        <v>24315</v>
      </c>
      <c r="D12220" s="171" t="s">
        <v>4</v>
      </c>
      <c r="E12220" s="11">
        <v>43983</v>
      </c>
      <c r="F12220">
        <v>1.5</v>
      </c>
      <c r="G12220">
        <v>1.5</v>
      </c>
      <c r="I12220">
        <v>5</v>
      </c>
      <c r="J12220">
        <v>8</v>
      </c>
      <c r="L12220">
        <v>8</v>
      </c>
      <c r="N12220">
        <v>5</v>
      </c>
      <c r="P12220">
        <v>0</v>
      </c>
      <c r="Q12220">
        <v>1</v>
      </c>
      <c r="S12220">
        <v>0</v>
      </c>
    </row>
    <row r="12221" spans="1:19" x14ac:dyDescent="0.3">
      <c r="A12221" t="s">
        <v>24402</v>
      </c>
      <c r="B12221" s="171" t="s">
        <v>24403</v>
      </c>
      <c r="C12221" s="171" t="s">
        <v>113</v>
      </c>
      <c r="D12221" s="171" t="s">
        <v>4</v>
      </c>
      <c r="E12221" s="11">
        <v>43983</v>
      </c>
      <c r="F12221">
        <v>1</v>
      </c>
      <c r="G12221">
        <v>3.5</v>
      </c>
      <c r="I12221">
        <v>3</v>
      </c>
      <c r="J12221">
        <v>5</v>
      </c>
      <c r="L12221">
        <v>20</v>
      </c>
      <c r="N12221">
        <v>2</v>
      </c>
      <c r="P12221">
        <v>0</v>
      </c>
      <c r="Q12221">
        <v>0</v>
      </c>
      <c r="S12221">
        <v>1</v>
      </c>
    </row>
    <row r="12222" spans="1:19" x14ac:dyDescent="0.3">
      <c r="A12222" t="s">
        <v>24404</v>
      </c>
      <c r="B12222" s="171" t="s">
        <v>24405</v>
      </c>
      <c r="C12222" s="171" t="s">
        <v>131</v>
      </c>
      <c r="D12222" s="171" t="s">
        <v>4</v>
      </c>
      <c r="E12222" s="11">
        <v>43983</v>
      </c>
      <c r="F12222">
        <v>0</v>
      </c>
      <c r="G12222">
        <v>0</v>
      </c>
      <c r="I12222">
        <v>0</v>
      </c>
      <c r="J12222">
        <v>0</v>
      </c>
      <c r="L12222">
        <v>0</v>
      </c>
      <c r="N12222">
        <v>0</v>
      </c>
      <c r="P12222">
        <v>0</v>
      </c>
      <c r="Q12222">
        <v>0</v>
      </c>
      <c r="S12222">
        <v>0</v>
      </c>
    </row>
    <row r="12223" spans="1:19" x14ac:dyDescent="0.3">
      <c r="A12223" t="s">
        <v>24406</v>
      </c>
      <c r="B12223" s="171" t="s">
        <v>24407</v>
      </c>
      <c r="C12223" s="171" t="s">
        <v>14843</v>
      </c>
      <c r="D12223" s="171" t="s">
        <v>4</v>
      </c>
      <c r="E12223" s="11">
        <v>43983</v>
      </c>
      <c r="F12223">
        <v>0</v>
      </c>
      <c r="G12223">
        <v>0</v>
      </c>
      <c r="I12223">
        <v>0</v>
      </c>
      <c r="J12223">
        <v>0</v>
      </c>
      <c r="L12223">
        <v>0</v>
      </c>
      <c r="N12223">
        <v>0</v>
      </c>
      <c r="P12223">
        <v>0</v>
      </c>
      <c r="Q12223">
        <v>0</v>
      </c>
      <c r="S12223">
        <v>0</v>
      </c>
    </row>
    <row r="12224" spans="1:19" x14ac:dyDescent="0.3">
      <c r="A12224" t="s">
        <v>24408</v>
      </c>
      <c r="B12224" s="171" t="s">
        <v>24409</v>
      </c>
      <c r="C12224" s="171" t="s">
        <v>155</v>
      </c>
      <c r="D12224" s="171" t="s">
        <v>4</v>
      </c>
      <c r="E12224" s="11">
        <v>43983</v>
      </c>
      <c r="F12224">
        <v>3</v>
      </c>
      <c r="G12224">
        <v>1.5</v>
      </c>
      <c r="I12224">
        <v>12</v>
      </c>
      <c r="J12224">
        <v>17</v>
      </c>
      <c r="L12224">
        <v>9</v>
      </c>
      <c r="N12224">
        <v>12</v>
      </c>
      <c r="P12224">
        <v>0</v>
      </c>
      <c r="Q12224">
        <v>0</v>
      </c>
      <c r="S12224">
        <v>0</v>
      </c>
    </row>
    <row r="12225" spans="1:19" x14ac:dyDescent="0.3">
      <c r="A12225" t="s">
        <v>24410</v>
      </c>
      <c r="B12225" s="171" t="s">
        <v>24411</v>
      </c>
      <c r="C12225" s="171" t="s">
        <v>16232</v>
      </c>
      <c r="D12225" s="171" t="s">
        <v>4</v>
      </c>
      <c r="E12225" s="11">
        <v>43983</v>
      </c>
      <c r="F12225">
        <v>4</v>
      </c>
      <c r="G12225">
        <v>4</v>
      </c>
      <c r="I12225">
        <v>9</v>
      </c>
      <c r="J12225">
        <v>23</v>
      </c>
      <c r="L12225">
        <v>23</v>
      </c>
      <c r="N12225">
        <v>8</v>
      </c>
      <c r="P12225">
        <v>0</v>
      </c>
      <c r="Q12225">
        <v>0</v>
      </c>
      <c r="S12225">
        <v>1</v>
      </c>
    </row>
    <row r="12226" spans="1:19" x14ac:dyDescent="0.3">
      <c r="A12226" t="s">
        <v>24412</v>
      </c>
      <c r="B12226" s="171" t="s">
        <v>24413</v>
      </c>
      <c r="C12226" s="171" t="s">
        <v>16557</v>
      </c>
      <c r="D12226" s="171" t="s">
        <v>4</v>
      </c>
      <c r="E12226" s="11">
        <v>43983</v>
      </c>
      <c r="F12226">
        <v>1.5</v>
      </c>
      <c r="G12226">
        <v>2</v>
      </c>
      <c r="I12226">
        <v>0</v>
      </c>
      <c r="J12226">
        <v>8</v>
      </c>
      <c r="L12226">
        <v>11</v>
      </c>
      <c r="N12226">
        <v>0</v>
      </c>
      <c r="P12226">
        <v>0</v>
      </c>
      <c r="Q12226">
        <v>0</v>
      </c>
      <c r="S12226">
        <v>0</v>
      </c>
    </row>
    <row r="12227" spans="1:19" x14ac:dyDescent="0.3">
      <c r="A12227" t="s">
        <v>24414</v>
      </c>
      <c r="B12227" s="171" t="s">
        <v>24415</v>
      </c>
      <c r="C12227" s="171" t="s">
        <v>188</v>
      </c>
      <c r="D12227" s="171" t="s">
        <v>4</v>
      </c>
      <c r="E12227" s="11">
        <v>43983</v>
      </c>
      <c r="F12227">
        <v>6</v>
      </c>
      <c r="G12227">
        <v>6.5</v>
      </c>
      <c r="I12227">
        <v>6</v>
      </c>
      <c r="J12227">
        <v>33</v>
      </c>
      <c r="L12227">
        <v>37</v>
      </c>
      <c r="N12227">
        <v>6</v>
      </c>
      <c r="P12227">
        <v>3</v>
      </c>
      <c r="Q12227">
        <v>3</v>
      </c>
      <c r="S12227">
        <v>0</v>
      </c>
    </row>
    <row r="12228" spans="1:19" x14ac:dyDescent="0.3">
      <c r="A12228" t="s">
        <v>24416</v>
      </c>
      <c r="B12228" s="171" t="s">
        <v>24417</v>
      </c>
      <c r="C12228" s="171" t="s">
        <v>227</v>
      </c>
      <c r="D12228" s="171" t="s">
        <v>4</v>
      </c>
      <c r="E12228" s="11">
        <v>43983</v>
      </c>
      <c r="F12228">
        <v>0</v>
      </c>
      <c r="G12228">
        <v>0</v>
      </c>
      <c r="I12228">
        <v>0</v>
      </c>
      <c r="J12228">
        <v>0</v>
      </c>
      <c r="L12228">
        <v>0</v>
      </c>
      <c r="N12228">
        <v>0</v>
      </c>
      <c r="P12228">
        <v>0</v>
      </c>
      <c r="Q12228">
        <v>0</v>
      </c>
      <c r="S12228">
        <v>0</v>
      </c>
    </row>
    <row r="12229" spans="1:19" x14ac:dyDescent="0.3">
      <c r="A12229" t="s">
        <v>24418</v>
      </c>
      <c r="B12229" s="171" t="s">
        <v>24419</v>
      </c>
      <c r="C12229" s="171" t="s">
        <v>116</v>
      </c>
      <c r="D12229" s="171" t="s">
        <v>4</v>
      </c>
      <c r="E12229" s="11">
        <v>43983</v>
      </c>
      <c r="F12229">
        <v>12</v>
      </c>
      <c r="G12229">
        <v>15.5</v>
      </c>
      <c r="I12229">
        <v>78</v>
      </c>
      <c r="J12229">
        <v>132</v>
      </c>
      <c r="L12229">
        <v>172</v>
      </c>
      <c r="N12229">
        <v>77</v>
      </c>
      <c r="P12229">
        <v>0</v>
      </c>
      <c r="Q12229">
        <v>0</v>
      </c>
      <c r="S12229">
        <v>1</v>
      </c>
    </row>
    <row r="12230" spans="1:19" x14ac:dyDescent="0.3">
      <c r="A12230" t="s">
        <v>24420</v>
      </c>
      <c r="B12230" s="171" t="s">
        <v>24421</v>
      </c>
      <c r="C12230" s="171" t="s">
        <v>9862</v>
      </c>
      <c r="D12230" s="171" t="s">
        <v>4</v>
      </c>
      <c r="E12230" s="11">
        <v>43983</v>
      </c>
      <c r="F12230">
        <v>0</v>
      </c>
      <c r="G12230">
        <v>0</v>
      </c>
      <c r="I12230">
        <v>0</v>
      </c>
      <c r="J12230">
        <v>0</v>
      </c>
      <c r="L12230">
        <v>0</v>
      </c>
      <c r="N12230">
        <v>0</v>
      </c>
      <c r="P12230">
        <v>0</v>
      </c>
      <c r="Q12230">
        <v>0</v>
      </c>
      <c r="S12230">
        <v>0</v>
      </c>
    </row>
    <row r="12231" spans="1:19" x14ac:dyDescent="0.3">
      <c r="A12231" t="s">
        <v>24422</v>
      </c>
      <c r="B12231" s="171" t="s">
        <v>24423</v>
      </c>
      <c r="C12231" s="171" t="s">
        <v>140</v>
      </c>
      <c r="D12231" s="171" t="s">
        <v>4</v>
      </c>
      <c r="E12231" s="11">
        <v>43983</v>
      </c>
      <c r="F12231">
        <v>0</v>
      </c>
      <c r="G12231">
        <v>0</v>
      </c>
      <c r="I12231">
        <v>0</v>
      </c>
      <c r="J12231">
        <v>0</v>
      </c>
      <c r="L12231">
        <v>0</v>
      </c>
      <c r="N12231">
        <v>0</v>
      </c>
      <c r="P12231">
        <v>0</v>
      </c>
      <c r="Q12231">
        <v>0</v>
      </c>
      <c r="S12231">
        <v>0</v>
      </c>
    </row>
    <row r="12232" spans="1:19" x14ac:dyDescent="0.3">
      <c r="A12232" t="s">
        <v>24424</v>
      </c>
      <c r="B12232" s="171" t="s">
        <v>24425</v>
      </c>
      <c r="C12232" s="171" t="s">
        <v>8590</v>
      </c>
      <c r="D12232" s="171" t="s">
        <v>4</v>
      </c>
      <c r="E12232" s="11">
        <v>43983</v>
      </c>
      <c r="F12232">
        <v>0</v>
      </c>
      <c r="G12232">
        <v>0</v>
      </c>
      <c r="I12232">
        <v>0</v>
      </c>
      <c r="J12232">
        <v>0</v>
      </c>
      <c r="L12232">
        <v>0</v>
      </c>
      <c r="N12232">
        <v>0</v>
      </c>
      <c r="P12232">
        <v>0</v>
      </c>
      <c r="Q12232">
        <v>0</v>
      </c>
      <c r="S12232">
        <v>0</v>
      </c>
    </row>
    <row r="12233" spans="1:19" x14ac:dyDescent="0.3">
      <c r="A12233" t="s">
        <v>24426</v>
      </c>
      <c r="B12233" s="171" t="s">
        <v>24427</v>
      </c>
      <c r="C12233" s="171" t="s">
        <v>170</v>
      </c>
      <c r="D12233" s="171" t="s">
        <v>4</v>
      </c>
      <c r="E12233" s="11">
        <v>43983</v>
      </c>
      <c r="F12233">
        <v>2</v>
      </c>
      <c r="G12233">
        <v>4</v>
      </c>
      <c r="I12233">
        <v>11</v>
      </c>
      <c r="J12233">
        <v>22</v>
      </c>
      <c r="L12233">
        <v>44</v>
      </c>
      <c r="N12233">
        <v>11</v>
      </c>
      <c r="P12233">
        <v>0</v>
      </c>
      <c r="Q12233">
        <v>1</v>
      </c>
      <c r="S12233">
        <v>0</v>
      </c>
    </row>
    <row r="12234" spans="1:19" x14ac:dyDescent="0.3">
      <c r="A12234" t="s">
        <v>24428</v>
      </c>
      <c r="B12234" s="171" t="s">
        <v>24429</v>
      </c>
      <c r="C12234" s="171" t="s">
        <v>182</v>
      </c>
      <c r="D12234" s="171" t="s">
        <v>4</v>
      </c>
      <c r="E12234" s="11">
        <v>43983</v>
      </c>
      <c r="F12234">
        <v>9.5</v>
      </c>
      <c r="G12234">
        <v>11.5</v>
      </c>
      <c r="I12234">
        <v>153</v>
      </c>
      <c r="J12234">
        <v>106</v>
      </c>
      <c r="L12234">
        <v>128</v>
      </c>
      <c r="N12234">
        <v>153</v>
      </c>
      <c r="P12234">
        <v>7</v>
      </c>
      <c r="Q12234">
        <v>7</v>
      </c>
      <c r="S12234">
        <v>0</v>
      </c>
    </row>
    <row r="12235" spans="1:19" x14ac:dyDescent="0.3">
      <c r="A12235" t="s">
        <v>24430</v>
      </c>
      <c r="B12235" s="171" t="s">
        <v>24431</v>
      </c>
      <c r="C12235" s="171" t="s">
        <v>197</v>
      </c>
      <c r="D12235" s="171" t="s">
        <v>4</v>
      </c>
      <c r="E12235" s="11">
        <v>43983</v>
      </c>
      <c r="F12235">
        <v>9</v>
      </c>
      <c r="G12235">
        <v>9.5</v>
      </c>
      <c r="I12235">
        <v>49</v>
      </c>
      <c r="J12235">
        <v>90</v>
      </c>
      <c r="L12235">
        <v>95</v>
      </c>
      <c r="N12235">
        <v>49</v>
      </c>
      <c r="P12235">
        <v>14</v>
      </c>
      <c r="Q12235">
        <v>17</v>
      </c>
      <c r="S12235">
        <v>0</v>
      </c>
    </row>
    <row r="12236" spans="1:19" x14ac:dyDescent="0.3">
      <c r="A12236" t="s">
        <v>24432</v>
      </c>
      <c r="B12236" s="171" t="s">
        <v>24433</v>
      </c>
      <c r="C12236" s="171" t="s">
        <v>218</v>
      </c>
      <c r="D12236" s="171" t="s">
        <v>4</v>
      </c>
      <c r="E12236" s="11">
        <v>43983</v>
      </c>
      <c r="F12236">
        <v>0</v>
      </c>
      <c r="G12236">
        <v>0</v>
      </c>
      <c r="I12236">
        <v>0</v>
      </c>
      <c r="J12236">
        <v>0</v>
      </c>
      <c r="L12236">
        <v>0</v>
      </c>
      <c r="N12236">
        <v>0</v>
      </c>
      <c r="P12236">
        <v>0</v>
      </c>
      <c r="Q12236">
        <v>0</v>
      </c>
      <c r="S12236">
        <v>0</v>
      </c>
    </row>
    <row r="12237" spans="1:19" x14ac:dyDescent="0.3">
      <c r="A12237" t="s">
        <v>24434</v>
      </c>
      <c r="B12237" s="171" t="s">
        <v>24435</v>
      </c>
      <c r="C12237" s="171" t="s">
        <v>230</v>
      </c>
      <c r="D12237" s="171" t="s">
        <v>4</v>
      </c>
      <c r="E12237" s="11">
        <v>43983</v>
      </c>
      <c r="F12237">
        <v>0</v>
      </c>
      <c r="G12237">
        <v>0</v>
      </c>
      <c r="I12237">
        <v>0</v>
      </c>
      <c r="J12237">
        <v>0</v>
      </c>
      <c r="L12237">
        <v>0</v>
      </c>
      <c r="N12237">
        <v>0</v>
      </c>
      <c r="P12237">
        <v>0</v>
      </c>
      <c r="Q12237">
        <v>0</v>
      </c>
      <c r="S12237">
        <v>0</v>
      </c>
    </row>
    <row r="12238" spans="1:19" x14ac:dyDescent="0.3">
      <c r="A12238" t="s">
        <v>24436</v>
      </c>
      <c r="B12238" s="171" t="s">
        <v>24437</v>
      </c>
      <c r="C12238" s="171" t="s">
        <v>8193</v>
      </c>
      <c r="D12238" s="171" t="s">
        <v>4</v>
      </c>
      <c r="E12238" s="11">
        <v>43983</v>
      </c>
      <c r="F12238">
        <v>3</v>
      </c>
      <c r="G12238">
        <v>3</v>
      </c>
      <c r="I12238">
        <v>30</v>
      </c>
      <c r="J12238">
        <v>36</v>
      </c>
      <c r="L12238">
        <v>36</v>
      </c>
      <c r="N12238">
        <v>30</v>
      </c>
      <c r="P12238">
        <v>1</v>
      </c>
      <c r="Q12238">
        <v>2</v>
      </c>
      <c r="S12238">
        <v>0</v>
      </c>
    </row>
    <row r="12239" spans="1:19" x14ac:dyDescent="0.3">
      <c r="A12239" t="s">
        <v>24438</v>
      </c>
      <c r="B12239" s="171" t="s">
        <v>24439</v>
      </c>
      <c r="C12239" s="171" t="s">
        <v>10522</v>
      </c>
      <c r="D12239" s="171" t="s">
        <v>4</v>
      </c>
      <c r="E12239" s="11">
        <v>43983</v>
      </c>
      <c r="F12239">
        <v>0</v>
      </c>
      <c r="G12239">
        <v>0</v>
      </c>
      <c r="I12239">
        <v>0</v>
      </c>
      <c r="J12239">
        <v>0</v>
      </c>
      <c r="L12239">
        <v>0</v>
      </c>
      <c r="N12239">
        <v>0</v>
      </c>
      <c r="P12239">
        <v>0</v>
      </c>
      <c r="Q12239">
        <v>0</v>
      </c>
      <c r="S12239">
        <v>0</v>
      </c>
    </row>
    <row r="12240" spans="1:19" x14ac:dyDescent="0.3">
      <c r="A12240" t="s">
        <v>24440</v>
      </c>
      <c r="B12240" s="171" t="s">
        <v>24441</v>
      </c>
      <c r="C12240" s="171" t="s">
        <v>10525</v>
      </c>
      <c r="D12240" s="171" t="s">
        <v>4</v>
      </c>
      <c r="E12240" s="11">
        <v>43983</v>
      </c>
      <c r="F12240">
        <v>0</v>
      </c>
      <c r="G12240">
        <v>0</v>
      </c>
      <c r="I12240">
        <v>0</v>
      </c>
      <c r="J12240">
        <v>0</v>
      </c>
      <c r="L12240">
        <v>0</v>
      </c>
      <c r="N12240">
        <v>0</v>
      </c>
      <c r="P12240">
        <v>0</v>
      </c>
      <c r="Q12240">
        <v>0</v>
      </c>
      <c r="S12240">
        <v>0</v>
      </c>
    </row>
    <row r="12241" spans="1:19" x14ac:dyDescent="0.3">
      <c r="A12241" t="s">
        <v>24442</v>
      </c>
      <c r="B12241" s="171" t="s">
        <v>24443</v>
      </c>
      <c r="C12241" s="171" t="s">
        <v>10528</v>
      </c>
      <c r="D12241" s="171" t="s">
        <v>4</v>
      </c>
      <c r="E12241" s="11">
        <v>43983</v>
      </c>
      <c r="F12241">
        <v>0</v>
      </c>
      <c r="G12241">
        <v>0</v>
      </c>
      <c r="I12241">
        <v>0</v>
      </c>
      <c r="J12241">
        <v>0</v>
      </c>
      <c r="L12241">
        <v>0</v>
      </c>
      <c r="N12241">
        <v>0</v>
      </c>
      <c r="P12241">
        <v>0</v>
      </c>
      <c r="Q12241">
        <v>0</v>
      </c>
      <c r="S12241">
        <v>0</v>
      </c>
    </row>
    <row r="12242" spans="1:19" x14ac:dyDescent="0.3">
      <c r="A12242" t="s">
        <v>24444</v>
      </c>
      <c r="B12242" s="171" t="s">
        <v>24445</v>
      </c>
      <c r="C12242" s="171" t="s">
        <v>10531</v>
      </c>
      <c r="D12242" s="171" t="s">
        <v>4</v>
      </c>
      <c r="E12242" s="11">
        <v>43983</v>
      </c>
      <c r="F12242">
        <v>0</v>
      </c>
      <c r="G12242">
        <v>0</v>
      </c>
      <c r="I12242">
        <v>0</v>
      </c>
      <c r="J12242">
        <v>0</v>
      </c>
      <c r="L12242">
        <v>0</v>
      </c>
      <c r="N12242">
        <v>0</v>
      </c>
      <c r="P12242">
        <v>0</v>
      </c>
      <c r="Q12242">
        <v>0</v>
      </c>
      <c r="S12242">
        <v>0</v>
      </c>
    </row>
    <row r="12243" spans="1:19" x14ac:dyDescent="0.3">
      <c r="A12243" t="s">
        <v>24446</v>
      </c>
      <c r="B12243" s="171" t="s">
        <v>24447</v>
      </c>
      <c r="C12243" s="171" t="s">
        <v>14880</v>
      </c>
      <c r="D12243" s="171" t="s">
        <v>4</v>
      </c>
      <c r="E12243" s="11">
        <v>43983</v>
      </c>
      <c r="F12243">
        <v>0</v>
      </c>
      <c r="G12243">
        <v>0</v>
      </c>
      <c r="I12243">
        <v>0</v>
      </c>
      <c r="J12243">
        <v>0</v>
      </c>
      <c r="L12243">
        <v>0</v>
      </c>
      <c r="N12243">
        <v>0</v>
      </c>
      <c r="P12243">
        <v>0</v>
      </c>
      <c r="Q12243">
        <v>0</v>
      </c>
      <c r="S12243">
        <v>0</v>
      </c>
    </row>
    <row r="12244" spans="1:19" x14ac:dyDescent="0.3">
      <c r="A12244" t="s">
        <v>24448</v>
      </c>
      <c r="B12244" s="171" t="s">
        <v>24449</v>
      </c>
      <c r="C12244" s="171" t="s">
        <v>10534</v>
      </c>
      <c r="D12244" s="171" t="s">
        <v>4</v>
      </c>
      <c r="E12244" s="11">
        <v>43983</v>
      </c>
      <c r="F12244">
        <v>2</v>
      </c>
      <c r="G12244">
        <v>1.5</v>
      </c>
      <c r="I12244">
        <v>9</v>
      </c>
      <c r="J12244">
        <v>12</v>
      </c>
      <c r="L12244">
        <v>9</v>
      </c>
      <c r="N12244">
        <v>8</v>
      </c>
      <c r="P12244">
        <v>0</v>
      </c>
      <c r="Q12244">
        <v>0</v>
      </c>
      <c r="S12244">
        <v>1</v>
      </c>
    </row>
    <row r="12245" spans="1:19" x14ac:dyDescent="0.3">
      <c r="A12245" t="s">
        <v>24450</v>
      </c>
      <c r="B12245" s="171" t="s">
        <v>24451</v>
      </c>
      <c r="C12245" s="171" t="s">
        <v>10537</v>
      </c>
      <c r="D12245" s="171" t="s">
        <v>4</v>
      </c>
      <c r="E12245" s="11">
        <v>43983</v>
      </c>
      <c r="F12245">
        <v>2</v>
      </c>
      <c r="G12245">
        <v>1</v>
      </c>
      <c r="I12245">
        <v>8</v>
      </c>
      <c r="J12245">
        <v>12</v>
      </c>
      <c r="L12245">
        <v>6</v>
      </c>
      <c r="N12245">
        <v>4</v>
      </c>
      <c r="P12245">
        <v>0</v>
      </c>
      <c r="Q12245">
        <v>0</v>
      </c>
      <c r="S12245">
        <v>4</v>
      </c>
    </row>
    <row r="12246" spans="1:19" x14ac:dyDescent="0.3">
      <c r="A12246" t="s">
        <v>24452</v>
      </c>
      <c r="B12246" s="171" t="s">
        <v>24453</v>
      </c>
      <c r="C12246" s="171" t="s">
        <v>15347</v>
      </c>
      <c r="D12246" s="171" t="s">
        <v>4</v>
      </c>
      <c r="E12246" s="11">
        <v>43983</v>
      </c>
      <c r="F12246">
        <v>3</v>
      </c>
      <c r="G12246">
        <v>2</v>
      </c>
      <c r="I12246">
        <v>12</v>
      </c>
      <c r="J12246">
        <v>17</v>
      </c>
      <c r="L12246">
        <v>10</v>
      </c>
      <c r="N12246">
        <v>12</v>
      </c>
      <c r="P12246">
        <v>0</v>
      </c>
      <c r="Q12246">
        <v>1</v>
      </c>
      <c r="S12246">
        <v>0</v>
      </c>
    </row>
    <row r="12247" spans="1:19" x14ac:dyDescent="0.3">
      <c r="A12247" t="s">
        <v>24454</v>
      </c>
      <c r="B12247" s="171" t="s">
        <v>24455</v>
      </c>
      <c r="C12247" s="171" t="s">
        <v>203</v>
      </c>
      <c r="D12247" s="171" t="s">
        <v>4</v>
      </c>
      <c r="E12247" s="11">
        <v>43983</v>
      </c>
      <c r="F12247">
        <v>2.5</v>
      </c>
      <c r="G12247">
        <v>1.5</v>
      </c>
      <c r="I12247">
        <v>16</v>
      </c>
      <c r="J12247">
        <v>14</v>
      </c>
      <c r="L12247">
        <v>8</v>
      </c>
      <c r="N12247">
        <v>15</v>
      </c>
      <c r="P12247">
        <v>0</v>
      </c>
      <c r="Q12247">
        <v>0</v>
      </c>
      <c r="S12247">
        <v>1</v>
      </c>
    </row>
    <row r="12248" spans="1:19" x14ac:dyDescent="0.3">
      <c r="A12248" t="s">
        <v>24456</v>
      </c>
      <c r="B12248" s="171" t="s">
        <v>24457</v>
      </c>
      <c r="C12248" s="171" t="s">
        <v>15340</v>
      </c>
      <c r="D12248" s="171" t="s">
        <v>4</v>
      </c>
      <c r="E12248" s="11">
        <v>43983</v>
      </c>
      <c r="F12248">
        <v>1</v>
      </c>
      <c r="G12248">
        <v>1.5</v>
      </c>
      <c r="I12248">
        <v>4</v>
      </c>
      <c r="J12248">
        <v>5</v>
      </c>
      <c r="L12248">
        <v>8</v>
      </c>
      <c r="N12248">
        <v>3</v>
      </c>
      <c r="P12248">
        <v>0</v>
      </c>
      <c r="Q12248">
        <v>0</v>
      </c>
      <c r="S12248">
        <v>1</v>
      </c>
    </row>
    <row r="12249" spans="1:19" x14ac:dyDescent="0.3">
      <c r="A12249" t="s">
        <v>24458</v>
      </c>
      <c r="B12249" s="171" t="s">
        <v>24459</v>
      </c>
      <c r="C12249" s="171" t="s">
        <v>16544</v>
      </c>
      <c r="D12249" s="171" t="s">
        <v>4</v>
      </c>
      <c r="E12249" s="11">
        <v>43983</v>
      </c>
      <c r="F12249">
        <v>1.5</v>
      </c>
      <c r="G12249">
        <v>2</v>
      </c>
      <c r="I12249">
        <v>4</v>
      </c>
      <c r="J12249">
        <v>9</v>
      </c>
      <c r="L12249">
        <v>11</v>
      </c>
      <c r="N12249">
        <v>4</v>
      </c>
      <c r="P12249">
        <v>0</v>
      </c>
      <c r="Q12249">
        <v>0</v>
      </c>
      <c r="S12249">
        <v>0</v>
      </c>
    </row>
    <row r="12250" spans="1:19" x14ac:dyDescent="0.3">
      <c r="A12250" t="s">
        <v>24460</v>
      </c>
      <c r="B12250" s="171" t="s">
        <v>24461</v>
      </c>
      <c r="C12250" s="171" t="s">
        <v>176</v>
      </c>
      <c r="D12250" s="171" t="s">
        <v>4</v>
      </c>
      <c r="E12250" s="11">
        <v>43983</v>
      </c>
      <c r="F12250">
        <v>5</v>
      </c>
      <c r="G12250">
        <v>4.5</v>
      </c>
      <c r="I12250">
        <v>8</v>
      </c>
      <c r="J12250">
        <v>28</v>
      </c>
      <c r="L12250">
        <v>26</v>
      </c>
      <c r="N12250">
        <v>8</v>
      </c>
      <c r="P12250">
        <v>0</v>
      </c>
      <c r="Q12250">
        <v>2</v>
      </c>
      <c r="S12250">
        <v>0</v>
      </c>
    </row>
    <row r="12251" spans="1:19" x14ac:dyDescent="0.3">
      <c r="A12251" t="s">
        <v>24462</v>
      </c>
      <c r="B12251" s="171" t="s">
        <v>24463</v>
      </c>
      <c r="C12251" s="171" t="s">
        <v>206</v>
      </c>
      <c r="D12251" s="171" t="s">
        <v>4</v>
      </c>
      <c r="E12251" s="11">
        <v>43983</v>
      </c>
      <c r="F12251">
        <v>1.5</v>
      </c>
      <c r="G12251">
        <v>1.5</v>
      </c>
      <c r="I12251">
        <v>9</v>
      </c>
      <c r="J12251">
        <v>8</v>
      </c>
      <c r="L12251">
        <v>8</v>
      </c>
      <c r="N12251">
        <v>8</v>
      </c>
      <c r="P12251">
        <v>2</v>
      </c>
      <c r="Q12251">
        <v>4</v>
      </c>
      <c r="S12251">
        <v>1</v>
      </c>
    </row>
    <row r="12252" spans="1:19" x14ac:dyDescent="0.3">
      <c r="A12252" t="s">
        <v>24464</v>
      </c>
      <c r="B12252" s="171" t="s">
        <v>24465</v>
      </c>
      <c r="C12252" s="171" t="s">
        <v>24284</v>
      </c>
      <c r="D12252" s="171" t="s">
        <v>80</v>
      </c>
      <c r="E12252" s="11">
        <v>43983</v>
      </c>
      <c r="F12252">
        <v>0</v>
      </c>
      <c r="G12252">
        <v>0</v>
      </c>
      <c r="I12252">
        <v>0</v>
      </c>
      <c r="J12252">
        <v>0</v>
      </c>
      <c r="L12252">
        <v>0</v>
      </c>
      <c r="N12252">
        <v>0</v>
      </c>
      <c r="P12252">
        <v>0</v>
      </c>
      <c r="Q12252">
        <v>0</v>
      </c>
      <c r="S12252">
        <v>0</v>
      </c>
    </row>
    <row r="12253" spans="1:19" x14ac:dyDescent="0.3">
      <c r="A12253" t="s">
        <v>24466</v>
      </c>
      <c r="B12253" s="171" t="s">
        <v>24467</v>
      </c>
      <c r="C12253" s="171" t="s">
        <v>18229</v>
      </c>
      <c r="D12253" s="171" t="s">
        <v>80</v>
      </c>
      <c r="E12253" s="11">
        <v>43983</v>
      </c>
      <c r="F12253">
        <v>0</v>
      </c>
      <c r="G12253">
        <v>0</v>
      </c>
      <c r="I12253">
        <v>0</v>
      </c>
      <c r="J12253">
        <v>0</v>
      </c>
      <c r="L12253">
        <v>0</v>
      </c>
      <c r="N12253">
        <v>0</v>
      </c>
      <c r="P12253">
        <v>0</v>
      </c>
      <c r="Q12253">
        <v>0</v>
      </c>
      <c r="S12253">
        <v>0</v>
      </c>
    </row>
    <row r="12254" spans="1:19" x14ac:dyDescent="0.3">
      <c r="A12254" t="s">
        <v>24468</v>
      </c>
      <c r="B12254" s="171" t="s">
        <v>24469</v>
      </c>
      <c r="C12254" s="171" t="s">
        <v>9887</v>
      </c>
      <c r="D12254" s="171" t="s">
        <v>80</v>
      </c>
      <c r="E12254" s="11">
        <v>43983</v>
      </c>
      <c r="F12254">
        <v>0</v>
      </c>
      <c r="G12254">
        <v>0</v>
      </c>
      <c r="I12254">
        <v>0</v>
      </c>
      <c r="J12254">
        <v>0</v>
      </c>
      <c r="L12254">
        <v>0</v>
      </c>
      <c r="N12254">
        <v>0</v>
      </c>
      <c r="P12254">
        <v>0</v>
      </c>
      <c r="Q12254">
        <v>0</v>
      </c>
      <c r="S12254">
        <v>0</v>
      </c>
    </row>
    <row r="12255" spans="1:19" x14ac:dyDescent="0.3">
      <c r="A12255" t="s">
        <v>24470</v>
      </c>
      <c r="B12255" s="171" t="s">
        <v>24471</v>
      </c>
      <c r="C12255" s="171" t="s">
        <v>11260</v>
      </c>
      <c r="D12255" s="171" t="s">
        <v>80</v>
      </c>
      <c r="E12255" s="11">
        <v>43983</v>
      </c>
      <c r="F12255">
        <v>0</v>
      </c>
      <c r="G12255">
        <v>0</v>
      </c>
      <c r="I12255">
        <v>0</v>
      </c>
      <c r="J12255">
        <v>0</v>
      </c>
      <c r="L12255">
        <v>0</v>
      </c>
      <c r="N12255">
        <v>0</v>
      </c>
      <c r="P12255">
        <v>0</v>
      </c>
      <c r="Q12255">
        <v>0</v>
      </c>
      <c r="S12255">
        <v>0</v>
      </c>
    </row>
    <row r="12256" spans="1:19" x14ac:dyDescent="0.3">
      <c r="A12256" t="s">
        <v>24472</v>
      </c>
      <c r="B12256" s="171" t="s">
        <v>24473</v>
      </c>
      <c r="C12256" s="171" t="s">
        <v>21284</v>
      </c>
      <c r="D12256" s="171" t="s">
        <v>80</v>
      </c>
      <c r="E12256" s="11">
        <v>43983</v>
      </c>
      <c r="F12256">
        <v>0</v>
      </c>
      <c r="G12256">
        <v>0</v>
      </c>
      <c r="I12256">
        <v>0</v>
      </c>
      <c r="J12256">
        <v>0</v>
      </c>
      <c r="L12256">
        <v>0</v>
      </c>
      <c r="N12256">
        <v>0</v>
      </c>
      <c r="P12256">
        <v>0</v>
      </c>
      <c r="Q12256">
        <v>0</v>
      </c>
      <c r="S12256">
        <v>0</v>
      </c>
    </row>
    <row r="12257" spans="1:19" x14ac:dyDescent="0.3">
      <c r="A12257" t="s">
        <v>24474</v>
      </c>
      <c r="B12257" s="171" t="s">
        <v>24475</v>
      </c>
      <c r="C12257" s="171" t="s">
        <v>125</v>
      </c>
      <c r="D12257" s="171" t="s">
        <v>80</v>
      </c>
      <c r="E12257" s="11">
        <v>43983</v>
      </c>
      <c r="F12257">
        <v>0</v>
      </c>
      <c r="G12257">
        <v>0</v>
      </c>
      <c r="I12257">
        <v>0</v>
      </c>
      <c r="J12257">
        <v>0</v>
      </c>
      <c r="L12257">
        <v>0</v>
      </c>
      <c r="N12257">
        <v>0</v>
      </c>
      <c r="P12257">
        <v>0</v>
      </c>
      <c r="Q12257">
        <v>0</v>
      </c>
      <c r="S12257">
        <v>0</v>
      </c>
    </row>
    <row r="12258" spans="1:19" x14ac:dyDescent="0.3">
      <c r="A12258" t="s">
        <v>24476</v>
      </c>
      <c r="B12258" s="171" t="s">
        <v>24477</v>
      </c>
      <c r="C12258" s="171" t="s">
        <v>14899</v>
      </c>
      <c r="D12258" s="171" t="s">
        <v>80</v>
      </c>
      <c r="E12258" s="11">
        <v>43983</v>
      </c>
      <c r="F12258">
        <v>0</v>
      </c>
      <c r="G12258">
        <v>0</v>
      </c>
      <c r="I12258">
        <v>0</v>
      </c>
      <c r="J12258">
        <v>0</v>
      </c>
      <c r="L12258">
        <v>0</v>
      </c>
      <c r="N12258">
        <v>0</v>
      </c>
      <c r="P12258">
        <v>0</v>
      </c>
      <c r="Q12258">
        <v>0</v>
      </c>
      <c r="S12258">
        <v>0</v>
      </c>
    </row>
    <row r="12259" spans="1:19" x14ac:dyDescent="0.3">
      <c r="A12259" t="s">
        <v>24478</v>
      </c>
      <c r="B12259" s="171" t="s">
        <v>24479</v>
      </c>
      <c r="C12259" s="171" t="s">
        <v>137</v>
      </c>
      <c r="D12259" s="171" t="s">
        <v>80</v>
      </c>
      <c r="E12259" s="11">
        <v>43983</v>
      </c>
      <c r="F12259">
        <v>0</v>
      </c>
      <c r="G12259">
        <v>0</v>
      </c>
      <c r="I12259">
        <v>0</v>
      </c>
      <c r="J12259">
        <v>0</v>
      </c>
      <c r="L12259">
        <v>0</v>
      </c>
      <c r="N12259">
        <v>0</v>
      </c>
      <c r="P12259">
        <v>0</v>
      </c>
      <c r="Q12259">
        <v>0</v>
      </c>
      <c r="S12259">
        <v>0</v>
      </c>
    </row>
    <row r="12260" spans="1:19" x14ac:dyDescent="0.3">
      <c r="A12260" t="s">
        <v>24480</v>
      </c>
      <c r="B12260" s="171" t="s">
        <v>24481</v>
      </c>
      <c r="C12260" s="171" t="s">
        <v>8615</v>
      </c>
      <c r="D12260" s="171" t="s">
        <v>80</v>
      </c>
      <c r="E12260" s="11">
        <v>43983</v>
      </c>
      <c r="F12260">
        <v>0</v>
      </c>
      <c r="G12260">
        <v>0</v>
      </c>
      <c r="I12260">
        <v>0</v>
      </c>
      <c r="J12260">
        <v>0</v>
      </c>
      <c r="L12260">
        <v>0</v>
      </c>
      <c r="N12260">
        <v>0</v>
      </c>
      <c r="P12260">
        <v>0</v>
      </c>
      <c r="Q12260">
        <v>0</v>
      </c>
      <c r="S12260">
        <v>0</v>
      </c>
    </row>
    <row r="12261" spans="1:19" x14ac:dyDescent="0.3">
      <c r="A12261" t="s">
        <v>24482</v>
      </c>
      <c r="B12261" s="171" t="s">
        <v>24483</v>
      </c>
      <c r="C12261" s="171" t="s">
        <v>146</v>
      </c>
      <c r="D12261" s="171" t="s">
        <v>80</v>
      </c>
      <c r="E12261" s="11">
        <v>43983</v>
      </c>
      <c r="F12261">
        <v>5</v>
      </c>
      <c r="G12261">
        <v>3</v>
      </c>
      <c r="I12261">
        <v>21</v>
      </c>
      <c r="J12261">
        <v>29</v>
      </c>
      <c r="L12261">
        <v>18</v>
      </c>
      <c r="N12261">
        <v>20</v>
      </c>
      <c r="P12261">
        <v>0</v>
      </c>
      <c r="Q12261">
        <v>0</v>
      </c>
      <c r="S12261">
        <v>1</v>
      </c>
    </row>
    <row r="12262" spans="1:19" x14ac:dyDescent="0.3">
      <c r="A12262" t="s">
        <v>24484</v>
      </c>
      <c r="B12262" s="171" t="s">
        <v>24485</v>
      </c>
      <c r="C12262" s="171" t="s">
        <v>161</v>
      </c>
      <c r="D12262" s="171" t="s">
        <v>80</v>
      </c>
      <c r="E12262" s="11">
        <v>43983</v>
      </c>
      <c r="F12262">
        <v>4</v>
      </c>
      <c r="G12262">
        <v>4</v>
      </c>
      <c r="I12262">
        <v>9</v>
      </c>
      <c r="J12262">
        <v>23</v>
      </c>
      <c r="L12262">
        <v>23</v>
      </c>
      <c r="N12262">
        <v>8</v>
      </c>
      <c r="P12262">
        <v>0</v>
      </c>
      <c r="Q12262">
        <v>0</v>
      </c>
      <c r="S12262">
        <v>1</v>
      </c>
    </row>
    <row r="12263" spans="1:19" x14ac:dyDescent="0.3">
      <c r="A12263" t="s">
        <v>24486</v>
      </c>
      <c r="B12263" s="171" t="s">
        <v>24487</v>
      </c>
      <c r="C12263" s="171" t="s">
        <v>18252</v>
      </c>
      <c r="D12263" s="171" t="s">
        <v>80</v>
      </c>
      <c r="E12263" s="11">
        <v>43983</v>
      </c>
      <c r="F12263">
        <v>0</v>
      </c>
      <c r="G12263">
        <v>0</v>
      </c>
      <c r="I12263">
        <v>0</v>
      </c>
      <c r="J12263">
        <v>0</v>
      </c>
      <c r="L12263">
        <v>0</v>
      </c>
      <c r="N12263">
        <v>0</v>
      </c>
      <c r="P12263">
        <v>0</v>
      </c>
      <c r="Q12263">
        <v>0</v>
      </c>
      <c r="S12263">
        <v>0</v>
      </c>
    </row>
    <row r="12264" spans="1:19" x14ac:dyDescent="0.3">
      <c r="A12264" t="s">
        <v>24488</v>
      </c>
      <c r="B12264" s="171" t="s">
        <v>24489</v>
      </c>
      <c r="C12264" s="171" t="s">
        <v>167</v>
      </c>
      <c r="D12264" s="171" t="s">
        <v>80</v>
      </c>
      <c r="E12264" s="11">
        <v>43983</v>
      </c>
      <c r="F12264">
        <v>3.5</v>
      </c>
      <c r="G12264">
        <v>6</v>
      </c>
      <c r="I12264">
        <v>11</v>
      </c>
      <c r="J12264">
        <v>30</v>
      </c>
      <c r="L12264">
        <v>55</v>
      </c>
      <c r="N12264">
        <v>11</v>
      </c>
      <c r="P12264">
        <v>0</v>
      </c>
      <c r="Q12264">
        <v>1</v>
      </c>
      <c r="S12264">
        <v>0</v>
      </c>
    </row>
    <row r="12265" spans="1:19" x14ac:dyDescent="0.3">
      <c r="A12265" t="s">
        <v>24490</v>
      </c>
      <c r="B12265" s="171" t="s">
        <v>24491</v>
      </c>
      <c r="C12265" s="171" t="s">
        <v>179</v>
      </c>
      <c r="D12265" s="171" t="s">
        <v>80</v>
      </c>
      <c r="E12265" s="11">
        <v>43983</v>
      </c>
      <c r="F12265">
        <v>12.5</v>
      </c>
      <c r="G12265">
        <v>14.5</v>
      </c>
      <c r="I12265">
        <v>165</v>
      </c>
      <c r="J12265">
        <v>121</v>
      </c>
      <c r="L12265">
        <v>143</v>
      </c>
      <c r="N12265">
        <v>162</v>
      </c>
      <c r="P12265">
        <v>7</v>
      </c>
      <c r="Q12265">
        <v>7</v>
      </c>
      <c r="S12265">
        <v>3</v>
      </c>
    </row>
    <row r="12266" spans="1:19" x14ac:dyDescent="0.3">
      <c r="A12266" t="s">
        <v>24492</v>
      </c>
      <c r="B12266" s="171" t="s">
        <v>24493</v>
      </c>
      <c r="C12266" s="171" t="s">
        <v>185</v>
      </c>
      <c r="D12266" s="171" t="s">
        <v>80</v>
      </c>
      <c r="E12266" s="11">
        <v>43983</v>
      </c>
      <c r="F12266">
        <v>8</v>
      </c>
      <c r="G12266">
        <v>7.5</v>
      </c>
      <c r="I12266">
        <v>14</v>
      </c>
      <c r="J12266">
        <v>45</v>
      </c>
      <c r="L12266">
        <v>43</v>
      </c>
      <c r="N12266">
        <v>10</v>
      </c>
      <c r="P12266">
        <v>3</v>
      </c>
      <c r="Q12266">
        <v>3</v>
      </c>
      <c r="S12266">
        <v>4</v>
      </c>
    </row>
    <row r="12267" spans="1:19" x14ac:dyDescent="0.3">
      <c r="A12267" t="s">
        <v>24494</v>
      </c>
      <c r="B12267" s="171" t="s">
        <v>24495</v>
      </c>
      <c r="C12267" s="171" t="s">
        <v>191</v>
      </c>
      <c r="D12267" s="171" t="s">
        <v>80</v>
      </c>
      <c r="E12267" s="11">
        <v>43983</v>
      </c>
      <c r="F12267">
        <v>14</v>
      </c>
      <c r="G12267">
        <v>15.5</v>
      </c>
      <c r="I12267">
        <v>75</v>
      </c>
      <c r="J12267">
        <v>120</v>
      </c>
      <c r="L12267">
        <v>131</v>
      </c>
      <c r="N12267">
        <v>69</v>
      </c>
      <c r="P12267">
        <v>20</v>
      </c>
      <c r="Q12267">
        <v>23</v>
      </c>
      <c r="S12267">
        <v>6</v>
      </c>
    </row>
    <row r="12268" spans="1:19" x14ac:dyDescent="0.3">
      <c r="A12268" t="s">
        <v>24496</v>
      </c>
      <c r="B12268" s="171" t="s">
        <v>24497</v>
      </c>
      <c r="C12268" s="171" t="s">
        <v>212</v>
      </c>
      <c r="D12268" s="171" t="s">
        <v>80</v>
      </c>
      <c r="E12268" s="11">
        <v>43983</v>
      </c>
      <c r="F12268">
        <v>0</v>
      </c>
      <c r="G12268">
        <v>0</v>
      </c>
      <c r="I12268">
        <v>0</v>
      </c>
      <c r="J12268">
        <v>0</v>
      </c>
      <c r="L12268">
        <v>0</v>
      </c>
      <c r="N12268">
        <v>0</v>
      </c>
      <c r="P12268">
        <v>0</v>
      </c>
      <c r="Q12268">
        <v>0</v>
      </c>
      <c r="S12268">
        <v>0</v>
      </c>
    </row>
    <row r="12269" spans="1:19" x14ac:dyDescent="0.3">
      <c r="A12269" t="s">
        <v>24498</v>
      </c>
      <c r="B12269" s="171" t="s">
        <v>24499</v>
      </c>
      <c r="C12269" s="171" t="s">
        <v>215</v>
      </c>
      <c r="D12269" s="171" t="s">
        <v>80</v>
      </c>
      <c r="E12269" s="11">
        <v>43983</v>
      </c>
      <c r="F12269">
        <v>0</v>
      </c>
      <c r="G12269">
        <v>0</v>
      </c>
      <c r="I12269">
        <v>0</v>
      </c>
      <c r="J12269">
        <v>0</v>
      </c>
      <c r="L12269">
        <v>0</v>
      </c>
      <c r="N12269">
        <v>0</v>
      </c>
      <c r="P12269">
        <v>0</v>
      </c>
      <c r="Q12269">
        <v>0</v>
      </c>
      <c r="S12269">
        <v>0</v>
      </c>
    </row>
    <row r="12270" spans="1:19" x14ac:dyDescent="0.3">
      <c r="A12270" t="s">
        <v>24500</v>
      </c>
      <c r="B12270" s="171" t="s">
        <v>24501</v>
      </c>
      <c r="C12270" s="171" t="s">
        <v>221</v>
      </c>
      <c r="D12270" s="171" t="s">
        <v>80</v>
      </c>
      <c r="E12270" s="11">
        <v>43983</v>
      </c>
      <c r="F12270">
        <v>0</v>
      </c>
      <c r="G12270">
        <v>0</v>
      </c>
      <c r="I12270">
        <v>0</v>
      </c>
      <c r="J12270">
        <v>0</v>
      </c>
      <c r="L12270">
        <v>0</v>
      </c>
      <c r="N12270">
        <v>0</v>
      </c>
      <c r="P12270">
        <v>0</v>
      </c>
      <c r="Q12270">
        <v>0</v>
      </c>
      <c r="S12270">
        <v>0</v>
      </c>
    </row>
    <row r="12271" spans="1:19" x14ac:dyDescent="0.3">
      <c r="A12271" t="s">
        <v>24502</v>
      </c>
      <c r="B12271" s="171" t="s">
        <v>24503</v>
      </c>
      <c r="C12271" s="171" t="s">
        <v>8233</v>
      </c>
      <c r="D12271" s="171" t="s">
        <v>80</v>
      </c>
      <c r="E12271" s="11">
        <v>43983</v>
      </c>
      <c r="F12271">
        <v>3</v>
      </c>
      <c r="G12271">
        <v>3</v>
      </c>
      <c r="I12271">
        <v>30</v>
      </c>
      <c r="J12271">
        <v>36</v>
      </c>
      <c r="L12271">
        <v>36</v>
      </c>
      <c r="N12271">
        <v>30</v>
      </c>
      <c r="P12271">
        <v>1</v>
      </c>
      <c r="Q12271">
        <v>2</v>
      </c>
      <c r="S12271">
        <v>0</v>
      </c>
    </row>
    <row r="12272" spans="1:19" x14ac:dyDescent="0.3">
      <c r="A12272" t="s">
        <v>24504</v>
      </c>
      <c r="B12272" s="171" t="s">
        <v>24505</v>
      </c>
      <c r="C12272" s="171" t="s">
        <v>233</v>
      </c>
      <c r="D12272" s="171" t="s">
        <v>80</v>
      </c>
      <c r="E12272" s="11">
        <v>43983</v>
      </c>
      <c r="F12272">
        <v>0</v>
      </c>
      <c r="G12272">
        <v>0</v>
      </c>
      <c r="I12272">
        <v>0</v>
      </c>
      <c r="J12272">
        <v>0</v>
      </c>
      <c r="L12272">
        <v>0</v>
      </c>
      <c r="N12272">
        <v>0</v>
      </c>
      <c r="P12272">
        <v>0</v>
      </c>
      <c r="Q12272">
        <v>0</v>
      </c>
      <c r="S12272">
        <v>0</v>
      </c>
    </row>
    <row r="12273" spans="1:19" x14ac:dyDescent="0.3">
      <c r="A12273" t="s">
        <v>24506</v>
      </c>
      <c r="B12273" s="171" t="s">
        <v>24507</v>
      </c>
      <c r="C12273" s="171" t="s">
        <v>24508</v>
      </c>
      <c r="D12273" s="171" t="s">
        <v>15341</v>
      </c>
      <c r="E12273" s="11">
        <v>43983</v>
      </c>
      <c r="F12273">
        <v>3</v>
      </c>
      <c r="G12273">
        <v>3</v>
      </c>
      <c r="I12273">
        <v>11</v>
      </c>
      <c r="J12273">
        <v>16</v>
      </c>
      <c r="L12273">
        <v>16</v>
      </c>
      <c r="N12273">
        <v>11</v>
      </c>
      <c r="P12273">
        <v>0</v>
      </c>
      <c r="Q12273">
        <v>1</v>
      </c>
      <c r="S12273">
        <v>0</v>
      </c>
    </row>
    <row r="12274" spans="1:19" x14ac:dyDescent="0.3">
      <c r="A12274" t="s">
        <v>24509</v>
      </c>
      <c r="B12274" s="171" t="s">
        <v>24510</v>
      </c>
      <c r="C12274" s="171" t="s">
        <v>107</v>
      </c>
      <c r="D12274" s="171" t="s">
        <v>80</v>
      </c>
      <c r="E12274" s="11">
        <v>43983</v>
      </c>
      <c r="F12274">
        <v>13</v>
      </c>
      <c r="G12274">
        <v>19</v>
      </c>
      <c r="I12274">
        <v>81</v>
      </c>
      <c r="J12274">
        <v>137</v>
      </c>
      <c r="L12274">
        <v>192</v>
      </c>
      <c r="N12274">
        <v>79</v>
      </c>
      <c r="P12274">
        <v>0</v>
      </c>
      <c r="Q12274">
        <v>0</v>
      </c>
      <c r="S12274">
        <v>2</v>
      </c>
    </row>
    <row r="12275" spans="1:19" x14ac:dyDescent="0.3">
      <c r="A12275" t="s">
        <v>24511</v>
      </c>
      <c r="B12275" s="171" t="s">
        <v>24512</v>
      </c>
      <c r="C12275" s="171" t="s">
        <v>107</v>
      </c>
      <c r="D12275" s="171" t="s">
        <v>15341</v>
      </c>
      <c r="E12275" s="11">
        <v>43983</v>
      </c>
      <c r="F12275">
        <v>2.5</v>
      </c>
      <c r="G12275">
        <v>3.5</v>
      </c>
      <c r="I12275">
        <v>8</v>
      </c>
      <c r="J12275">
        <v>14</v>
      </c>
      <c r="L12275">
        <v>19</v>
      </c>
      <c r="N12275">
        <v>7</v>
      </c>
      <c r="P12275">
        <v>0</v>
      </c>
      <c r="Q12275">
        <v>0</v>
      </c>
      <c r="S12275">
        <v>1</v>
      </c>
    </row>
    <row r="12276" spans="1:19" x14ac:dyDescent="0.3">
      <c r="A12276" t="s">
        <v>24513</v>
      </c>
      <c r="B12276" s="171" t="s">
        <v>24514</v>
      </c>
      <c r="C12276" s="171" t="s">
        <v>173</v>
      </c>
      <c r="D12276" s="171" t="s">
        <v>80</v>
      </c>
      <c r="E12276" s="11">
        <v>43983</v>
      </c>
      <c r="F12276">
        <v>3.5</v>
      </c>
      <c r="G12276">
        <v>3</v>
      </c>
      <c r="I12276">
        <v>4</v>
      </c>
      <c r="J12276">
        <v>21</v>
      </c>
      <c r="L12276">
        <v>18</v>
      </c>
      <c r="N12276">
        <v>4</v>
      </c>
      <c r="P12276">
        <v>0</v>
      </c>
      <c r="Q12276">
        <v>2</v>
      </c>
      <c r="S12276">
        <v>0</v>
      </c>
    </row>
    <row r="12277" spans="1:19" x14ac:dyDescent="0.3">
      <c r="A12277" t="s">
        <v>24515</v>
      </c>
      <c r="B12277" s="171" t="s">
        <v>24516</v>
      </c>
      <c r="C12277" s="171" t="s">
        <v>173</v>
      </c>
      <c r="D12277" s="171" t="s">
        <v>15341</v>
      </c>
      <c r="E12277" s="11">
        <v>43983</v>
      </c>
      <c r="F12277">
        <v>4.5</v>
      </c>
      <c r="G12277">
        <v>3.5</v>
      </c>
      <c r="I12277">
        <v>16</v>
      </c>
      <c r="J12277">
        <v>24</v>
      </c>
      <c r="L12277">
        <v>18</v>
      </c>
      <c r="N12277">
        <v>16</v>
      </c>
      <c r="P12277">
        <v>0</v>
      </c>
      <c r="Q12277">
        <v>1</v>
      </c>
      <c r="S12277">
        <v>0</v>
      </c>
    </row>
    <row r="12278" spans="1:19" x14ac:dyDescent="0.3">
      <c r="A12278" t="s">
        <v>24517</v>
      </c>
      <c r="B12278" s="171" t="s">
        <v>24518</v>
      </c>
      <c r="C12278" s="171" t="s">
        <v>200</v>
      </c>
      <c r="D12278" s="171" t="s">
        <v>80</v>
      </c>
      <c r="E12278" s="11">
        <v>43983</v>
      </c>
      <c r="F12278">
        <v>4</v>
      </c>
      <c r="G12278">
        <v>3</v>
      </c>
      <c r="I12278">
        <v>25</v>
      </c>
      <c r="J12278">
        <v>22</v>
      </c>
      <c r="L12278">
        <v>16</v>
      </c>
      <c r="N12278">
        <v>23</v>
      </c>
      <c r="P12278">
        <v>2</v>
      </c>
      <c r="Q12278">
        <v>4</v>
      </c>
      <c r="S12278">
        <v>2</v>
      </c>
    </row>
    <row r="12279" spans="1:19" x14ac:dyDescent="0.3">
      <c r="A12279" t="s">
        <v>24519</v>
      </c>
      <c r="B12279" s="171" t="s">
        <v>24520</v>
      </c>
      <c r="C12279" s="171" t="s">
        <v>200</v>
      </c>
      <c r="D12279" s="171" t="s">
        <v>15341</v>
      </c>
      <c r="E12279" s="11">
        <v>43983</v>
      </c>
      <c r="F12279">
        <v>0</v>
      </c>
      <c r="G12279">
        <v>0</v>
      </c>
      <c r="I12279">
        <v>0</v>
      </c>
      <c r="J12279">
        <v>0</v>
      </c>
      <c r="L12279">
        <v>0</v>
      </c>
      <c r="N12279">
        <v>0</v>
      </c>
      <c r="P12279">
        <v>0</v>
      </c>
      <c r="Q12279">
        <v>0</v>
      </c>
      <c r="S12279">
        <v>0</v>
      </c>
    </row>
    <row r="12280" spans="1:19" x14ac:dyDescent="0.3">
      <c r="A12280" t="s">
        <v>24521</v>
      </c>
      <c r="B12280" s="171" t="s">
        <v>24522</v>
      </c>
      <c r="C12280" s="171" t="s">
        <v>73</v>
      </c>
      <c r="D12280" s="171" t="s">
        <v>4</v>
      </c>
      <c r="E12280" s="11">
        <v>43983</v>
      </c>
      <c r="F12280">
        <v>0</v>
      </c>
      <c r="G12280">
        <v>0</v>
      </c>
      <c r="I12280">
        <v>0</v>
      </c>
      <c r="J12280">
        <v>0</v>
      </c>
      <c r="L12280">
        <v>0</v>
      </c>
      <c r="N12280">
        <v>0</v>
      </c>
      <c r="P12280">
        <v>0</v>
      </c>
      <c r="Q12280">
        <v>0</v>
      </c>
      <c r="S12280">
        <v>0</v>
      </c>
    </row>
    <row r="12281" spans="1:19" x14ac:dyDescent="0.3">
      <c r="A12281" t="s">
        <v>24523</v>
      </c>
      <c r="B12281" s="171" t="s">
        <v>24524</v>
      </c>
      <c r="C12281" s="171" t="s">
        <v>24284</v>
      </c>
      <c r="D12281" s="171" t="s">
        <v>4</v>
      </c>
      <c r="E12281" s="11">
        <v>43983</v>
      </c>
      <c r="F12281">
        <v>0</v>
      </c>
      <c r="G12281">
        <v>0</v>
      </c>
      <c r="I12281">
        <v>0</v>
      </c>
      <c r="J12281">
        <v>0</v>
      </c>
      <c r="L12281">
        <v>0</v>
      </c>
      <c r="N12281">
        <v>0</v>
      </c>
      <c r="P12281">
        <v>0</v>
      </c>
      <c r="Q12281">
        <v>0</v>
      </c>
      <c r="S12281">
        <v>0</v>
      </c>
    </row>
    <row r="12282" spans="1:19" x14ac:dyDescent="0.3">
      <c r="A12282" t="s">
        <v>24525</v>
      </c>
      <c r="B12282" s="171" t="s">
        <v>24526</v>
      </c>
      <c r="C12282" s="171" t="s">
        <v>18229</v>
      </c>
      <c r="D12282" s="171" t="s">
        <v>4</v>
      </c>
      <c r="E12282" s="11">
        <v>43983</v>
      </c>
      <c r="F12282">
        <v>0</v>
      </c>
      <c r="G12282">
        <v>0</v>
      </c>
      <c r="I12282">
        <v>0</v>
      </c>
      <c r="J12282">
        <v>0</v>
      </c>
      <c r="L12282">
        <v>0</v>
      </c>
      <c r="N12282">
        <v>0</v>
      </c>
      <c r="P12282">
        <v>0</v>
      </c>
      <c r="Q12282">
        <v>0</v>
      </c>
      <c r="S12282">
        <v>0</v>
      </c>
    </row>
    <row r="12283" spans="1:19" x14ac:dyDescent="0.3">
      <c r="A12283" t="s">
        <v>24527</v>
      </c>
      <c r="B12283" s="171" t="s">
        <v>24528</v>
      </c>
      <c r="C12283" s="171" t="s">
        <v>107</v>
      </c>
      <c r="D12283" s="171" t="s">
        <v>4</v>
      </c>
      <c r="E12283" s="11">
        <v>43983</v>
      </c>
      <c r="F12283">
        <v>15.5</v>
      </c>
      <c r="G12283">
        <v>22.5</v>
      </c>
      <c r="I12283">
        <v>89</v>
      </c>
      <c r="J12283">
        <v>151</v>
      </c>
      <c r="L12283">
        <v>211</v>
      </c>
      <c r="N12283">
        <v>86</v>
      </c>
      <c r="P12283">
        <v>0</v>
      </c>
      <c r="Q12283">
        <v>0</v>
      </c>
      <c r="S12283">
        <v>3</v>
      </c>
    </row>
    <row r="12284" spans="1:19" x14ac:dyDescent="0.3">
      <c r="A12284" t="s">
        <v>24529</v>
      </c>
      <c r="B12284" s="171" t="s">
        <v>24530</v>
      </c>
      <c r="C12284" s="171" t="s">
        <v>9887</v>
      </c>
      <c r="D12284" s="171" t="s">
        <v>4</v>
      </c>
      <c r="E12284" s="11">
        <v>43983</v>
      </c>
      <c r="F12284">
        <v>0</v>
      </c>
      <c r="G12284">
        <v>0</v>
      </c>
      <c r="I12284">
        <v>0</v>
      </c>
      <c r="J12284">
        <v>0</v>
      </c>
      <c r="L12284">
        <v>0</v>
      </c>
      <c r="N12284">
        <v>0</v>
      </c>
      <c r="P12284">
        <v>0</v>
      </c>
      <c r="Q12284">
        <v>0</v>
      </c>
      <c r="S12284">
        <v>0</v>
      </c>
    </row>
    <row r="12285" spans="1:19" x14ac:dyDescent="0.3">
      <c r="A12285" t="s">
        <v>24531</v>
      </c>
      <c r="B12285" s="171" t="s">
        <v>24532</v>
      </c>
      <c r="C12285" s="171" t="s">
        <v>11260</v>
      </c>
      <c r="D12285" s="171" t="s">
        <v>4</v>
      </c>
      <c r="E12285" s="11">
        <v>43983</v>
      </c>
      <c r="F12285">
        <v>0</v>
      </c>
      <c r="G12285">
        <v>0</v>
      </c>
      <c r="I12285">
        <v>0</v>
      </c>
      <c r="J12285">
        <v>0</v>
      </c>
      <c r="L12285">
        <v>0</v>
      </c>
      <c r="N12285">
        <v>0</v>
      </c>
      <c r="P12285">
        <v>0</v>
      </c>
      <c r="Q12285">
        <v>0</v>
      </c>
      <c r="S12285">
        <v>0</v>
      </c>
    </row>
    <row r="12286" spans="1:19" x14ac:dyDescent="0.3">
      <c r="A12286" t="s">
        <v>24533</v>
      </c>
      <c r="B12286" s="171" t="s">
        <v>24534</v>
      </c>
      <c r="C12286" s="171" t="s">
        <v>122</v>
      </c>
      <c r="D12286" s="171" t="s">
        <v>4</v>
      </c>
      <c r="E12286" s="11">
        <v>43983</v>
      </c>
      <c r="F12286">
        <v>0</v>
      </c>
      <c r="G12286">
        <v>0</v>
      </c>
      <c r="I12286">
        <v>0</v>
      </c>
      <c r="J12286">
        <v>0</v>
      </c>
      <c r="L12286">
        <v>0</v>
      </c>
      <c r="N12286">
        <v>0</v>
      </c>
      <c r="P12286">
        <v>0</v>
      </c>
      <c r="Q12286">
        <v>0</v>
      </c>
      <c r="S12286">
        <v>0</v>
      </c>
    </row>
    <row r="12287" spans="1:19" x14ac:dyDescent="0.3">
      <c r="A12287" t="s">
        <v>24535</v>
      </c>
      <c r="B12287" s="171" t="s">
        <v>24536</v>
      </c>
      <c r="C12287" s="171" t="s">
        <v>125</v>
      </c>
      <c r="D12287" s="171" t="s">
        <v>4</v>
      </c>
      <c r="E12287" s="11">
        <v>43983</v>
      </c>
      <c r="F12287">
        <v>0</v>
      </c>
      <c r="G12287">
        <v>0</v>
      </c>
      <c r="I12287">
        <v>0</v>
      </c>
      <c r="J12287">
        <v>0</v>
      </c>
      <c r="L12287">
        <v>0</v>
      </c>
      <c r="N12287">
        <v>0</v>
      </c>
      <c r="P12287">
        <v>0</v>
      </c>
      <c r="Q12287">
        <v>0</v>
      </c>
      <c r="S12287">
        <v>0</v>
      </c>
    </row>
    <row r="12288" spans="1:19" x14ac:dyDescent="0.3">
      <c r="A12288" t="s">
        <v>24537</v>
      </c>
      <c r="B12288" s="171" t="s">
        <v>24538</v>
      </c>
      <c r="C12288" s="171" t="s">
        <v>14899</v>
      </c>
      <c r="D12288" s="171" t="s">
        <v>4</v>
      </c>
      <c r="E12288" s="11">
        <v>43983</v>
      </c>
      <c r="F12288">
        <v>0</v>
      </c>
      <c r="G12288">
        <v>0</v>
      </c>
      <c r="I12288">
        <v>0</v>
      </c>
      <c r="J12288">
        <v>0</v>
      </c>
      <c r="L12288">
        <v>0</v>
      </c>
      <c r="N12288">
        <v>0</v>
      </c>
      <c r="P12288">
        <v>0</v>
      </c>
      <c r="Q12288">
        <v>0</v>
      </c>
      <c r="S12288">
        <v>0</v>
      </c>
    </row>
    <row r="12289" spans="1:19" x14ac:dyDescent="0.3">
      <c r="A12289" t="s">
        <v>24539</v>
      </c>
      <c r="B12289" s="171" t="s">
        <v>24540</v>
      </c>
      <c r="C12289" s="171" t="s">
        <v>137</v>
      </c>
      <c r="D12289" s="171" t="s">
        <v>4</v>
      </c>
      <c r="E12289" s="11">
        <v>43983</v>
      </c>
      <c r="F12289">
        <v>0</v>
      </c>
      <c r="G12289">
        <v>0</v>
      </c>
      <c r="I12289">
        <v>0</v>
      </c>
      <c r="J12289">
        <v>0</v>
      </c>
      <c r="L12289">
        <v>0</v>
      </c>
      <c r="N12289">
        <v>0</v>
      </c>
      <c r="P12289">
        <v>0</v>
      </c>
      <c r="Q12289">
        <v>0</v>
      </c>
      <c r="S12289">
        <v>0</v>
      </c>
    </row>
    <row r="12290" spans="1:19" x14ac:dyDescent="0.3">
      <c r="A12290" t="s">
        <v>24541</v>
      </c>
      <c r="B12290" s="171" t="s">
        <v>24542</v>
      </c>
      <c r="C12290" s="171" t="s">
        <v>8615</v>
      </c>
      <c r="D12290" s="171" t="s">
        <v>4</v>
      </c>
      <c r="E12290" s="11">
        <v>43983</v>
      </c>
      <c r="F12290">
        <v>0</v>
      </c>
      <c r="G12290">
        <v>0</v>
      </c>
      <c r="I12290">
        <v>0</v>
      </c>
      <c r="J12290">
        <v>0</v>
      </c>
      <c r="L12290">
        <v>0</v>
      </c>
      <c r="N12290">
        <v>0</v>
      </c>
      <c r="P12290">
        <v>0</v>
      </c>
      <c r="Q12290">
        <v>0</v>
      </c>
      <c r="S12290">
        <v>0</v>
      </c>
    </row>
    <row r="12291" spans="1:19" x14ac:dyDescent="0.3">
      <c r="A12291" t="s">
        <v>24543</v>
      </c>
      <c r="B12291" s="171" t="s">
        <v>24544</v>
      </c>
      <c r="C12291" s="171" t="s">
        <v>146</v>
      </c>
      <c r="D12291" s="171" t="s">
        <v>4</v>
      </c>
      <c r="E12291" s="11">
        <v>43983</v>
      </c>
      <c r="F12291">
        <v>5</v>
      </c>
      <c r="G12291">
        <v>3</v>
      </c>
      <c r="I12291">
        <v>21</v>
      </c>
      <c r="J12291">
        <v>29</v>
      </c>
      <c r="L12291">
        <v>18</v>
      </c>
      <c r="N12291">
        <v>20</v>
      </c>
      <c r="P12291">
        <v>0</v>
      </c>
      <c r="Q12291">
        <v>0</v>
      </c>
      <c r="S12291">
        <v>1</v>
      </c>
    </row>
    <row r="12292" spans="1:19" x14ac:dyDescent="0.3">
      <c r="A12292" t="s">
        <v>24545</v>
      </c>
      <c r="B12292" s="171" t="s">
        <v>24546</v>
      </c>
      <c r="C12292" s="171" t="s">
        <v>161</v>
      </c>
      <c r="D12292" s="171" t="s">
        <v>4</v>
      </c>
      <c r="E12292" s="11">
        <v>43983</v>
      </c>
      <c r="F12292">
        <v>4</v>
      </c>
      <c r="G12292">
        <v>4</v>
      </c>
      <c r="I12292">
        <v>9</v>
      </c>
      <c r="J12292">
        <v>23</v>
      </c>
      <c r="L12292">
        <v>23</v>
      </c>
      <c r="N12292">
        <v>8</v>
      </c>
      <c r="P12292">
        <v>0</v>
      </c>
      <c r="Q12292">
        <v>0</v>
      </c>
      <c r="S12292">
        <v>1</v>
      </c>
    </row>
    <row r="12293" spans="1:19" x14ac:dyDescent="0.3">
      <c r="A12293" t="s">
        <v>24547</v>
      </c>
      <c r="B12293" s="171" t="s">
        <v>24548</v>
      </c>
      <c r="C12293" s="171" t="s">
        <v>18252</v>
      </c>
      <c r="D12293" s="171" t="s">
        <v>4</v>
      </c>
      <c r="E12293" s="11">
        <v>43983</v>
      </c>
      <c r="F12293">
        <v>0</v>
      </c>
      <c r="G12293">
        <v>0</v>
      </c>
      <c r="I12293">
        <v>0</v>
      </c>
      <c r="J12293">
        <v>0</v>
      </c>
      <c r="L12293">
        <v>0</v>
      </c>
      <c r="N12293">
        <v>0</v>
      </c>
      <c r="P12293">
        <v>0</v>
      </c>
      <c r="Q12293">
        <v>0</v>
      </c>
      <c r="S12293">
        <v>0</v>
      </c>
    </row>
    <row r="12294" spans="1:19" x14ac:dyDescent="0.3">
      <c r="A12294" t="s">
        <v>24549</v>
      </c>
      <c r="B12294" s="171" t="s">
        <v>24550</v>
      </c>
      <c r="C12294" s="171" t="s">
        <v>167</v>
      </c>
      <c r="D12294" s="171" t="s">
        <v>4</v>
      </c>
      <c r="E12294" s="11">
        <v>43983</v>
      </c>
      <c r="F12294">
        <v>3.5</v>
      </c>
      <c r="G12294">
        <v>6</v>
      </c>
      <c r="I12294">
        <v>11</v>
      </c>
      <c r="J12294">
        <v>30</v>
      </c>
      <c r="L12294">
        <v>55</v>
      </c>
      <c r="N12294">
        <v>11</v>
      </c>
      <c r="P12294">
        <v>0</v>
      </c>
      <c r="Q12294">
        <v>1</v>
      </c>
      <c r="S12294">
        <v>0</v>
      </c>
    </row>
    <row r="12295" spans="1:19" x14ac:dyDescent="0.3">
      <c r="A12295" t="s">
        <v>24551</v>
      </c>
      <c r="B12295" s="171" t="s">
        <v>24552</v>
      </c>
      <c r="C12295" s="171" t="s">
        <v>173</v>
      </c>
      <c r="D12295" s="171" t="s">
        <v>4</v>
      </c>
      <c r="E12295" s="11">
        <v>43983</v>
      </c>
      <c r="F12295">
        <v>8</v>
      </c>
      <c r="G12295">
        <v>6.5</v>
      </c>
      <c r="I12295">
        <v>20</v>
      </c>
      <c r="J12295">
        <v>45</v>
      </c>
      <c r="L12295">
        <v>36</v>
      </c>
      <c r="N12295">
        <v>20</v>
      </c>
      <c r="P12295">
        <v>0</v>
      </c>
      <c r="Q12295">
        <v>3</v>
      </c>
      <c r="S12295">
        <v>0</v>
      </c>
    </row>
    <row r="12296" spans="1:19" x14ac:dyDescent="0.3">
      <c r="A12296" t="s">
        <v>24553</v>
      </c>
      <c r="B12296" s="171" t="s">
        <v>24554</v>
      </c>
      <c r="C12296" s="171" t="s">
        <v>179</v>
      </c>
      <c r="D12296" s="171" t="s">
        <v>4</v>
      </c>
      <c r="E12296" s="11">
        <v>43983</v>
      </c>
      <c r="F12296">
        <v>12.5</v>
      </c>
      <c r="G12296">
        <v>14.5</v>
      </c>
      <c r="I12296">
        <v>165</v>
      </c>
      <c r="J12296">
        <v>121</v>
      </c>
      <c r="L12296">
        <v>143</v>
      </c>
      <c r="N12296">
        <v>162</v>
      </c>
      <c r="P12296">
        <v>7</v>
      </c>
      <c r="Q12296">
        <v>7</v>
      </c>
      <c r="S12296">
        <v>3</v>
      </c>
    </row>
    <row r="12297" spans="1:19" x14ac:dyDescent="0.3">
      <c r="A12297" t="s">
        <v>24555</v>
      </c>
      <c r="B12297" s="171" t="s">
        <v>24556</v>
      </c>
      <c r="C12297" s="171" t="s">
        <v>185</v>
      </c>
      <c r="D12297" s="171" t="s">
        <v>4</v>
      </c>
      <c r="E12297" s="11">
        <v>43983</v>
      </c>
      <c r="F12297">
        <v>8</v>
      </c>
      <c r="G12297">
        <v>7.5</v>
      </c>
      <c r="I12297">
        <v>14</v>
      </c>
      <c r="J12297">
        <v>45</v>
      </c>
      <c r="L12297">
        <v>43</v>
      </c>
      <c r="N12297">
        <v>10</v>
      </c>
      <c r="P12297">
        <v>3</v>
      </c>
      <c r="Q12297">
        <v>3</v>
      </c>
      <c r="S12297">
        <v>4</v>
      </c>
    </row>
    <row r="12298" spans="1:19" x14ac:dyDescent="0.3">
      <c r="A12298" t="s">
        <v>24557</v>
      </c>
      <c r="B12298" s="171" t="s">
        <v>24558</v>
      </c>
      <c r="C12298" s="171" t="s">
        <v>24508</v>
      </c>
      <c r="D12298" s="171" t="s">
        <v>4</v>
      </c>
      <c r="E12298" s="11">
        <v>43983</v>
      </c>
      <c r="F12298">
        <v>3</v>
      </c>
      <c r="G12298">
        <v>3</v>
      </c>
      <c r="I12298">
        <v>11</v>
      </c>
      <c r="J12298">
        <v>16</v>
      </c>
      <c r="L12298">
        <v>16</v>
      </c>
      <c r="N12298">
        <v>11</v>
      </c>
      <c r="P12298">
        <v>0</v>
      </c>
      <c r="Q12298">
        <v>1</v>
      </c>
      <c r="S12298">
        <v>0</v>
      </c>
    </row>
    <row r="12299" spans="1:19" x14ac:dyDescent="0.3">
      <c r="A12299" t="s">
        <v>24559</v>
      </c>
      <c r="B12299" s="171" t="s">
        <v>24560</v>
      </c>
      <c r="C12299" s="171" t="s">
        <v>191</v>
      </c>
      <c r="D12299" s="171" t="s">
        <v>4</v>
      </c>
      <c r="E12299" s="11">
        <v>43983</v>
      </c>
      <c r="F12299">
        <v>14</v>
      </c>
      <c r="G12299">
        <v>15.5</v>
      </c>
      <c r="I12299">
        <v>75</v>
      </c>
      <c r="J12299">
        <v>120</v>
      </c>
      <c r="L12299">
        <v>131</v>
      </c>
      <c r="N12299">
        <v>69</v>
      </c>
      <c r="P12299">
        <v>20</v>
      </c>
      <c r="Q12299">
        <v>23</v>
      </c>
      <c r="S12299">
        <v>6</v>
      </c>
    </row>
    <row r="12300" spans="1:19" x14ac:dyDescent="0.3">
      <c r="A12300" t="s">
        <v>24561</v>
      </c>
      <c r="B12300" s="171" t="s">
        <v>24562</v>
      </c>
      <c r="C12300" s="171" t="s">
        <v>200</v>
      </c>
      <c r="D12300" s="171" t="s">
        <v>4</v>
      </c>
      <c r="E12300" s="11">
        <v>43983</v>
      </c>
      <c r="F12300">
        <v>4</v>
      </c>
      <c r="G12300">
        <v>3</v>
      </c>
      <c r="I12300">
        <v>25</v>
      </c>
      <c r="J12300">
        <v>22</v>
      </c>
      <c r="L12300">
        <v>16</v>
      </c>
      <c r="N12300">
        <v>23</v>
      </c>
      <c r="P12300">
        <v>2</v>
      </c>
      <c r="Q12300">
        <v>4</v>
      </c>
      <c r="S12300">
        <v>2</v>
      </c>
    </row>
    <row r="12301" spans="1:19" x14ac:dyDescent="0.3">
      <c r="A12301" t="s">
        <v>24563</v>
      </c>
      <c r="B12301" s="171" t="s">
        <v>24564</v>
      </c>
      <c r="C12301" s="171" t="s">
        <v>212</v>
      </c>
      <c r="D12301" s="171" t="s">
        <v>4</v>
      </c>
      <c r="E12301" s="11">
        <v>43983</v>
      </c>
      <c r="F12301">
        <v>0</v>
      </c>
      <c r="G12301">
        <v>0</v>
      </c>
      <c r="I12301">
        <v>0</v>
      </c>
      <c r="J12301">
        <v>0</v>
      </c>
      <c r="L12301">
        <v>0</v>
      </c>
      <c r="N12301">
        <v>0</v>
      </c>
      <c r="P12301">
        <v>0</v>
      </c>
      <c r="Q12301">
        <v>0</v>
      </c>
      <c r="S12301">
        <v>0</v>
      </c>
    </row>
    <row r="12302" spans="1:19" x14ac:dyDescent="0.3">
      <c r="A12302" t="s">
        <v>24565</v>
      </c>
      <c r="B12302" s="171" t="s">
        <v>24566</v>
      </c>
      <c r="C12302" s="171" t="s">
        <v>215</v>
      </c>
      <c r="D12302" s="171" t="s">
        <v>4</v>
      </c>
      <c r="E12302" s="11">
        <v>43983</v>
      </c>
      <c r="F12302">
        <v>0</v>
      </c>
      <c r="G12302">
        <v>0</v>
      </c>
      <c r="I12302">
        <v>0</v>
      </c>
      <c r="J12302">
        <v>0</v>
      </c>
      <c r="L12302">
        <v>0</v>
      </c>
      <c r="N12302">
        <v>0</v>
      </c>
      <c r="P12302">
        <v>0</v>
      </c>
      <c r="Q12302">
        <v>0</v>
      </c>
      <c r="S12302">
        <v>0</v>
      </c>
    </row>
    <row r="12303" spans="1:19" x14ac:dyDescent="0.3">
      <c r="A12303" t="s">
        <v>24567</v>
      </c>
      <c r="B12303" s="171" t="s">
        <v>24568</v>
      </c>
      <c r="C12303" s="171" t="s">
        <v>221</v>
      </c>
      <c r="D12303" s="171" t="s">
        <v>4</v>
      </c>
      <c r="E12303" s="11">
        <v>43983</v>
      </c>
      <c r="F12303">
        <v>0</v>
      </c>
      <c r="G12303">
        <v>0</v>
      </c>
      <c r="I12303">
        <v>0</v>
      </c>
      <c r="J12303">
        <v>0</v>
      </c>
      <c r="L12303">
        <v>0</v>
      </c>
      <c r="N12303">
        <v>0</v>
      </c>
      <c r="P12303">
        <v>0</v>
      </c>
      <c r="Q12303">
        <v>0</v>
      </c>
      <c r="S12303">
        <v>0</v>
      </c>
    </row>
    <row r="12304" spans="1:19" x14ac:dyDescent="0.3">
      <c r="A12304" t="s">
        <v>24569</v>
      </c>
      <c r="B12304" s="171" t="s">
        <v>24570</v>
      </c>
      <c r="C12304" s="171" t="s">
        <v>8233</v>
      </c>
      <c r="D12304" s="171" t="s">
        <v>4</v>
      </c>
      <c r="E12304" s="11">
        <v>43983</v>
      </c>
      <c r="F12304">
        <v>3</v>
      </c>
      <c r="G12304">
        <v>3</v>
      </c>
      <c r="I12304">
        <v>30</v>
      </c>
      <c r="J12304">
        <v>36</v>
      </c>
      <c r="L12304">
        <v>36</v>
      </c>
      <c r="N12304">
        <v>30</v>
      </c>
      <c r="P12304">
        <v>1</v>
      </c>
      <c r="Q12304">
        <v>2</v>
      </c>
      <c r="S12304">
        <v>0</v>
      </c>
    </row>
    <row r="12305" spans="1:19" x14ac:dyDescent="0.3">
      <c r="A12305" t="s">
        <v>24571</v>
      </c>
      <c r="B12305" s="171" t="s">
        <v>24572</v>
      </c>
      <c r="C12305" s="171" t="s">
        <v>233</v>
      </c>
      <c r="D12305" s="171" t="s">
        <v>4</v>
      </c>
      <c r="E12305" s="11">
        <v>43983</v>
      </c>
      <c r="F12305">
        <v>0</v>
      </c>
      <c r="G12305">
        <v>0</v>
      </c>
      <c r="I12305">
        <v>0</v>
      </c>
      <c r="J12305">
        <v>0</v>
      </c>
      <c r="L12305">
        <v>0</v>
      </c>
      <c r="N12305">
        <v>0</v>
      </c>
      <c r="P12305">
        <v>0</v>
      </c>
      <c r="Q12305">
        <v>0</v>
      </c>
      <c r="S12305">
        <v>0</v>
      </c>
    </row>
    <row r="12306" spans="1:19" x14ac:dyDescent="0.3">
      <c r="A12306" t="s">
        <v>24573</v>
      </c>
      <c r="B12306" s="171" t="s">
        <v>24574</v>
      </c>
      <c r="C12306" s="171" t="s">
        <v>79</v>
      </c>
      <c r="D12306" s="171" t="s">
        <v>80</v>
      </c>
      <c r="E12306" s="11">
        <v>43983</v>
      </c>
      <c r="F12306">
        <v>0</v>
      </c>
      <c r="G12306">
        <v>0</v>
      </c>
      <c r="I12306">
        <v>0</v>
      </c>
      <c r="J12306">
        <v>0</v>
      </c>
      <c r="L12306">
        <v>0</v>
      </c>
      <c r="N12306">
        <v>0</v>
      </c>
      <c r="P12306">
        <v>0</v>
      </c>
      <c r="Q12306">
        <v>0</v>
      </c>
      <c r="S12306">
        <v>0</v>
      </c>
    </row>
    <row r="12307" spans="1:19" x14ac:dyDescent="0.3">
      <c r="A12307" t="s">
        <v>24575</v>
      </c>
      <c r="B12307" s="171" t="s">
        <v>24576</v>
      </c>
      <c r="C12307" s="171" t="s">
        <v>79</v>
      </c>
      <c r="D12307" s="171" t="s">
        <v>4</v>
      </c>
      <c r="E12307" s="11">
        <v>43983</v>
      </c>
      <c r="F12307">
        <v>0</v>
      </c>
      <c r="G12307">
        <v>0</v>
      </c>
      <c r="I12307">
        <v>0</v>
      </c>
      <c r="J12307">
        <v>0</v>
      </c>
      <c r="L12307">
        <v>0</v>
      </c>
      <c r="N12307">
        <v>0</v>
      </c>
      <c r="P12307">
        <v>0</v>
      </c>
      <c r="Q12307">
        <v>0</v>
      </c>
      <c r="S12307">
        <v>0</v>
      </c>
    </row>
    <row r="12308" spans="1:19" x14ac:dyDescent="0.3">
      <c r="A12308" t="s">
        <v>24577</v>
      </c>
      <c r="B12308" s="171" t="s">
        <v>24578</v>
      </c>
      <c r="C12308" s="171" t="s">
        <v>83</v>
      </c>
      <c r="D12308" s="171" t="s">
        <v>80</v>
      </c>
      <c r="E12308" s="11">
        <v>43983</v>
      </c>
      <c r="F12308">
        <v>2.5</v>
      </c>
      <c r="G12308">
        <v>1.5</v>
      </c>
      <c r="I12308">
        <v>16</v>
      </c>
      <c r="J12308">
        <v>14</v>
      </c>
      <c r="L12308">
        <v>8</v>
      </c>
      <c r="N12308">
        <v>15</v>
      </c>
      <c r="P12308">
        <v>0</v>
      </c>
      <c r="Q12308">
        <v>0</v>
      </c>
      <c r="S12308">
        <v>1</v>
      </c>
    </row>
    <row r="12309" spans="1:19" x14ac:dyDescent="0.3">
      <c r="A12309" t="s">
        <v>24579</v>
      </c>
      <c r="B12309" s="171" t="s">
        <v>24580</v>
      </c>
      <c r="C12309" s="171" t="s">
        <v>83</v>
      </c>
      <c r="D12309" s="171" t="s">
        <v>15341</v>
      </c>
      <c r="E12309" s="11">
        <v>43983</v>
      </c>
      <c r="F12309">
        <v>5.5</v>
      </c>
      <c r="G12309">
        <v>5</v>
      </c>
      <c r="I12309">
        <v>22</v>
      </c>
      <c r="J12309">
        <v>30</v>
      </c>
      <c r="L12309">
        <v>26</v>
      </c>
      <c r="N12309">
        <v>21</v>
      </c>
      <c r="P12309">
        <v>0</v>
      </c>
      <c r="Q12309">
        <v>1</v>
      </c>
      <c r="S12309">
        <v>1</v>
      </c>
    </row>
    <row r="12310" spans="1:19" x14ac:dyDescent="0.3">
      <c r="A12310" t="s">
        <v>24581</v>
      </c>
      <c r="B12310" s="171" t="s">
        <v>24582</v>
      </c>
      <c r="C12310" s="171" t="s">
        <v>83</v>
      </c>
      <c r="D12310" s="171" t="s">
        <v>4</v>
      </c>
      <c r="E12310" s="11">
        <v>43983</v>
      </c>
      <c r="F12310">
        <v>8</v>
      </c>
      <c r="G12310">
        <v>6.5</v>
      </c>
      <c r="I12310">
        <v>38</v>
      </c>
      <c r="J12310">
        <v>44</v>
      </c>
      <c r="L12310">
        <v>34</v>
      </c>
      <c r="N12310">
        <v>36</v>
      </c>
      <c r="P12310">
        <v>0</v>
      </c>
      <c r="Q12310">
        <v>1</v>
      </c>
      <c r="S12310">
        <v>2</v>
      </c>
    </row>
    <row r="12311" spans="1:19" x14ac:dyDescent="0.3">
      <c r="A12311" t="s">
        <v>24583</v>
      </c>
      <c r="B12311" s="171" t="s">
        <v>24584</v>
      </c>
      <c r="C12311" s="171" t="s">
        <v>86</v>
      </c>
      <c r="D12311" s="171" t="s">
        <v>80</v>
      </c>
      <c r="E12311" s="11">
        <v>43983</v>
      </c>
      <c r="F12311">
        <v>5</v>
      </c>
      <c r="G12311">
        <v>6</v>
      </c>
      <c r="I12311">
        <v>26</v>
      </c>
      <c r="J12311">
        <v>30</v>
      </c>
      <c r="L12311">
        <v>36</v>
      </c>
      <c r="N12311">
        <v>20</v>
      </c>
      <c r="P12311">
        <v>6</v>
      </c>
      <c r="Q12311">
        <v>6</v>
      </c>
      <c r="S12311">
        <v>6</v>
      </c>
    </row>
    <row r="12312" spans="1:19" x14ac:dyDescent="0.3">
      <c r="A12312" t="s">
        <v>24585</v>
      </c>
      <c r="B12312" s="171" t="s">
        <v>24586</v>
      </c>
      <c r="C12312" s="171" t="s">
        <v>86</v>
      </c>
      <c r="D12312" s="171" t="s">
        <v>4</v>
      </c>
      <c r="E12312" s="11">
        <v>43983</v>
      </c>
      <c r="F12312">
        <v>5</v>
      </c>
      <c r="G12312">
        <v>6</v>
      </c>
      <c r="I12312">
        <v>26</v>
      </c>
      <c r="J12312">
        <v>30</v>
      </c>
      <c r="L12312">
        <v>36</v>
      </c>
      <c r="N12312">
        <v>20</v>
      </c>
      <c r="P12312">
        <v>6</v>
      </c>
      <c r="Q12312">
        <v>6</v>
      </c>
      <c r="S12312">
        <v>6</v>
      </c>
    </row>
    <row r="12313" spans="1:19" x14ac:dyDescent="0.3">
      <c r="A12313" t="s">
        <v>24587</v>
      </c>
      <c r="B12313" s="171" t="s">
        <v>24588</v>
      </c>
      <c r="C12313" s="171" t="s">
        <v>89</v>
      </c>
      <c r="D12313" s="171" t="s">
        <v>80</v>
      </c>
      <c r="E12313" s="11">
        <v>43983</v>
      </c>
      <c r="F12313">
        <v>3</v>
      </c>
      <c r="G12313">
        <v>3</v>
      </c>
      <c r="I12313">
        <v>12</v>
      </c>
      <c r="J12313">
        <v>15</v>
      </c>
      <c r="L12313">
        <v>15</v>
      </c>
      <c r="N12313">
        <v>9</v>
      </c>
      <c r="P12313">
        <v>0</v>
      </c>
      <c r="Q12313">
        <v>0</v>
      </c>
      <c r="S12313">
        <v>3</v>
      </c>
    </row>
    <row r="12314" spans="1:19" x14ac:dyDescent="0.3">
      <c r="A12314" t="s">
        <v>24589</v>
      </c>
      <c r="B12314" s="171" t="s">
        <v>24590</v>
      </c>
      <c r="C12314" s="171" t="s">
        <v>89</v>
      </c>
      <c r="D12314" s="171" t="s">
        <v>4</v>
      </c>
      <c r="E12314" s="11">
        <v>43983</v>
      </c>
      <c r="F12314">
        <v>3</v>
      </c>
      <c r="G12314">
        <v>3</v>
      </c>
      <c r="I12314">
        <v>12</v>
      </c>
      <c r="J12314">
        <v>15</v>
      </c>
      <c r="L12314">
        <v>15</v>
      </c>
      <c r="N12314">
        <v>9</v>
      </c>
      <c r="P12314">
        <v>0</v>
      </c>
      <c r="Q12314">
        <v>0</v>
      </c>
      <c r="S12314">
        <v>3</v>
      </c>
    </row>
    <row r="12315" spans="1:19" x14ac:dyDescent="0.3">
      <c r="A12315" t="s">
        <v>24591</v>
      </c>
      <c r="B12315" s="171" t="s">
        <v>24592</v>
      </c>
      <c r="C12315" s="171" t="s">
        <v>92</v>
      </c>
      <c r="D12315" s="171" t="s">
        <v>80</v>
      </c>
      <c r="E12315" s="11">
        <v>43983</v>
      </c>
      <c r="F12315">
        <v>0</v>
      </c>
      <c r="G12315">
        <v>0</v>
      </c>
      <c r="I12315">
        <v>0</v>
      </c>
      <c r="J12315">
        <v>0</v>
      </c>
      <c r="L12315">
        <v>0</v>
      </c>
      <c r="N12315">
        <v>0</v>
      </c>
      <c r="P12315">
        <v>0</v>
      </c>
      <c r="Q12315">
        <v>0</v>
      </c>
      <c r="S12315">
        <v>0</v>
      </c>
    </row>
    <row r="12316" spans="1:19" x14ac:dyDescent="0.3">
      <c r="A12316" t="s">
        <v>24593</v>
      </c>
      <c r="B12316" s="171" t="s">
        <v>24594</v>
      </c>
      <c r="C12316" s="171" t="s">
        <v>92</v>
      </c>
      <c r="D12316" s="171" t="s">
        <v>4</v>
      </c>
      <c r="E12316" s="11">
        <v>43983</v>
      </c>
      <c r="F12316">
        <v>0</v>
      </c>
      <c r="G12316">
        <v>0</v>
      </c>
      <c r="I12316">
        <v>0</v>
      </c>
      <c r="J12316">
        <v>0</v>
      </c>
      <c r="L12316">
        <v>0</v>
      </c>
      <c r="N12316">
        <v>0</v>
      </c>
      <c r="P12316">
        <v>0</v>
      </c>
      <c r="Q12316">
        <v>0</v>
      </c>
      <c r="S12316">
        <v>0</v>
      </c>
    </row>
    <row r="12317" spans="1:19" x14ac:dyDescent="0.3">
      <c r="A12317" t="s">
        <v>24595</v>
      </c>
      <c r="B12317" s="171" t="s">
        <v>24596</v>
      </c>
      <c r="C12317" s="171" t="s">
        <v>95</v>
      </c>
      <c r="D12317" s="171" t="s">
        <v>80</v>
      </c>
      <c r="E12317" s="11">
        <v>43983</v>
      </c>
      <c r="F12317">
        <v>5</v>
      </c>
      <c r="G12317">
        <v>4.5</v>
      </c>
      <c r="I12317">
        <v>13</v>
      </c>
      <c r="J12317">
        <v>29</v>
      </c>
      <c r="L12317">
        <v>26</v>
      </c>
      <c r="N12317">
        <v>12</v>
      </c>
      <c r="P12317">
        <v>2</v>
      </c>
      <c r="Q12317">
        <v>6</v>
      </c>
      <c r="S12317">
        <v>1</v>
      </c>
    </row>
    <row r="12318" spans="1:19" x14ac:dyDescent="0.3">
      <c r="A12318" t="s">
        <v>24597</v>
      </c>
      <c r="B12318" s="171" t="s">
        <v>24598</v>
      </c>
      <c r="C12318" s="171" t="s">
        <v>95</v>
      </c>
      <c r="D12318" s="171" t="s">
        <v>15341</v>
      </c>
      <c r="E12318" s="11">
        <v>43983</v>
      </c>
      <c r="F12318">
        <v>4.5</v>
      </c>
      <c r="G12318">
        <v>5</v>
      </c>
      <c r="I12318">
        <v>13</v>
      </c>
      <c r="J12318">
        <v>24</v>
      </c>
      <c r="L12318">
        <v>27</v>
      </c>
      <c r="N12318">
        <v>13</v>
      </c>
      <c r="P12318">
        <v>0</v>
      </c>
      <c r="Q12318">
        <v>1</v>
      </c>
      <c r="S12318">
        <v>0</v>
      </c>
    </row>
    <row r="12319" spans="1:19" x14ac:dyDescent="0.3">
      <c r="A12319" t="s">
        <v>24599</v>
      </c>
      <c r="B12319" s="171" t="s">
        <v>24600</v>
      </c>
      <c r="C12319" s="171" t="s">
        <v>95</v>
      </c>
      <c r="D12319" s="171" t="s">
        <v>4</v>
      </c>
      <c r="E12319" s="11">
        <v>43983</v>
      </c>
      <c r="F12319">
        <v>9.5</v>
      </c>
      <c r="G12319">
        <v>9.5</v>
      </c>
      <c r="I12319">
        <v>26</v>
      </c>
      <c r="J12319">
        <v>53</v>
      </c>
      <c r="L12319">
        <v>53</v>
      </c>
      <c r="N12319">
        <v>25</v>
      </c>
      <c r="P12319">
        <v>2</v>
      </c>
      <c r="Q12319">
        <v>7</v>
      </c>
      <c r="S12319">
        <v>1</v>
      </c>
    </row>
    <row r="12320" spans="1:19" x14ac:dyDescent="0.3">
      <c r="A12320" t="s">
        <v>24601</v>
      </c>
      <c r="B12320" s="171" t="s">
        <v>24602</v>
      </c>
      <c r="C12320" s="171" t="s">
        <v>19659</v>
      </c>
      <c r="D12320" s="171" t="s">
        <v>80</v>
      </c>
      <c r="E12320" s="11">
        <v>43983</v>
      </c>
      <c r="F12320">
        <v>0</v>
      </c>
      <c r="G12320">
        <v>0</v>
      </c>
      <c r="I12320">
        <v>0</v>
      </c>
      <c r="J12320">
        <v>0</v>
      </c>
      <c r="L12320">
        <v>0</v>
      </c>
      <c r="N12320">
        <v>0</v>
      </c>
      <c r="P12320">
        <v>0</v>
      </c>
      <c r="Q12320">
        <v>0</v>
      </c>
      <c r="S12320">
        <v>0</v>
      </c>
    </row>
    <row r="12321" spans="1:19" x14ac:dyDescent="0.3">
      <c r="A12321" t="s">
        <v>24603</v>
      </c>
      <c r="B12321" s="171" t="s">
        <v>24604</v>
      </c>
      <c r="C12321" s="171" t="s">
        <v>19659</v>
      </c>
      <c r="D12321" s="171" t="s">
        <v>4</v>
      </c>
      <c r="E12321" s="11">
        <v>43983</v>
      </c>
      <c r="F12321">
        <v>0</v>
      </c>
      <c r="G12321">
        <v>0</v>
      </c>
      <c r="I12321">
        <v>0</v>
      </c>
      <c r="J12321">
        <v>0</v>
      </c>
      <c r="L12321">
        <v>0</v>
      </c>
      <c r="N12321">
        <v>0</v>
      </c>
      <c r="P12321">
        <v>0</v>
      </c>
      <c r="Q12321">
        <v>0</v>
      </c>
      <c r="S12321">
        <v>0</v>
      </c>
    </row>
    <row r="12322" spans="1:19" x14ac:dyDescent="0.3">
      <c r="A12322" t="s">
        <v>24605</v>
      </c>
      <c r="B12322" s="171" t="s">
        <v>24606</v>
      </c>
      <c r="C12322" s="171" t="s">
        <v>98</v>
      </c>
      <c r="D12322" s="171" t="s">
        <v>80</v>
      </c>
      <c r="E12322" s="11">
        <v>43983</v>
      </c>
      <c r="F12322">
        <v>15.5</v>
      </c>
      <c r="G12322">
        <v>17.5</v>
      </c>
      <c r="I12322">
        <v>30</v>
      </c>
      <c r="J12322">
        <v>86</v>
      </c>
      <c r="L12322">
        <v>100</v>
      </c>
      <c r="N12322">
        <v>28</v>
      </c>
      <c r="P12322">
        <v>3</v>
      </c>
      <c r="Q12322">
        <v>3</v>
      </c>
      <c r="S12322">
        <v>2</v>
      </c>
    </row>
    <row r="12323" spans="1:19" x14ac:dyDescent="0.3">
      <c r="A12323" t="s">
        <v>24607</v>
      </c>
      <c r="B12323" s="171" t="s">
        <v>24608</v>
      </c>
      <c r="C12323" s="171" t="s">
        <v>98</v>
      </c>
      <c r="D12323" s="171" t="s">
        <v>4</v>
      </c>
      <c r="E12323" s="11">
        <v>43983</v>
      </c>
      <c r="F12323">
        <v>15.5</v>
      </c>
      <c r="G12323">
        <v>17.5</v>
      </c>
      <c r="I12323">
        <v>30</v>
      </c>
      <c r="J12323">
        <v>86</v>
      </c>
      <c r="L12323">
        <v>100</v>
      </c>
      <c r="N12323">
        <v>28</v>
      </c>
      <c r="P12323">
        <v>3</v>
      </c>
      <c r="Q12323">
        <v>3</v>
      </c>
      <c r="S12323">
        <v>2</v>
      </c>
    </row>
    <row r="12324" spans="1:19" x14ac:dyDescent="0.3">
      <c r="A12324" t="s">
        <v>24609</v>
      </c>
      <c r="B12324" s="171" t="s">
        <v>24610</v>
      </c>
      <c r="C12324" s="171" t="s">
        <v>101</v>
      </c>
      <c r="D12324" s="171" t="s">
        <v>80</v>
      </c>
      <c r="E12324" s="11">
        <v>43983</v>
      </c>
      <c r="F12324">
        <v>35.5</v>
      </c>
      <c r="G12324">
        <v>43.5</v>
      </c>
      <c r="I12324">
        <v>321</v>
      </c>
      <c r="J12324">
        <v>386</v>
      </c>
      <c r="L12324">
        <v>475</v>
      </c>
      <c r="N12324">
        <v>320</v>
      </c>
      <c r="P12324">
        <v>22</v>
      </c>
      <c r="Q12324">
        <v>27</v>
      </c>
      <c r="S12324">
        <v>1</v>
      </c>
    </row>
    <row r="12325" spans="1:19" x14ac:dyDescent="0.3">
      <c r="A12325" t="s">
        <v>24611</v>
      </c>
      <c r="B12325" s="171" t="s">
        <v>24612</v>
      </c>
      <c r="C12325" s="171" t="s">
        <v>101</v>
      </c>
      <c r="D12325" s="171" t="s">
        <v>4</v>
      </c>
      <c r="E12325" s="11">
        <v>43983</v>
      </c>
      <c r="F12325">
        <v>35.5</v>
      </c>
      <c r="G12325">
        <v>43.5</v>
      </c>
      <c r="I12325">
        <v>321</v>
      </c>
      <c r="J12325">
        <v>386</v>
      </c>
      <c r="L12325">
        <v>475</v>
      </c>
      <c r="N12325">
        <v>320</v>
      </c>
      <c r="P12325">
        <v>22</v>
      </c>
      <c r="Q12325">
        <v>27</v>
      </c>
      <c r="S12325">
        <v>1</v>
      </c>
    </row>
    <row r="12326" spans="1:19" x14ac:dyDescent="0.3">
      <c r="A12326" t="s">
        <v>24613</v>
      </c>
      <c r="B12326" s="171" t="s">
        <v>24614</v>
      </c>
      <c r="C12326" s="171" t="s">
        <v>6843</v>
      </c>
      <c r="D12326" s="171" t="s">
        <v>80</v>
      </c>
      <c r="E12326" s="11">
        <v>43983</v>
      </c>
      <c r="F12326">
        <v>4</v>
      </c>
      <c r="G12326">
        <v>2.5</v>
      </c>
      <c r="I12326">
        <v>17</v>
      </c>
      <c r="J12326">
        <v>24</v>
      </c>
      <c r="L12326">
        <v>15</v>
      </c>
      <c r="N12326">
        <v>12</v>
      </c>
      <c r="P12326">
        <v>0</v>
      </c>
      <c r="Q12326">
        <v>0</v>
      </c>
      <c r="S12326">
        <v>5</v>
      </c>
    </row>
    <row r="12327" spans="1:19" x14ac:dyDescent="0.3">
      <c r="A12327" t="s">
        <v>24615</v>
      </c>
      <c r="B12327" s="171" t="s">
        <v>24616</v>
      </c>
      <c r="C12327" s="171" t="s">
        <v>6843</v>
      </c>
      <c r="D12327" s="171" t="s">
        <v>4</v>
      </c>
      <c r="E12327" s="11">
        <v>43983</v>
      </c>
      <c r="F12327">
        <v>4</v>
      </c>
      <c r="G12327">
        <v>2.5</v>
      </c>
      <c r="I12327">
        <v>17</v>
      </c>
      <c r="J12327">
        <v>24</v>
      </c>
      <c r="L12327">
        <v>15</v>
      </c>
      <c r="N12327">
        <v>12</v>
      </c>
      <c r="P12327">
        <v>0</v>
      </c>
      <c r="Q12327">
        <v>0</v>
      </c>
      <c r="S12327">
        <v>5</v>
      </c>
    </row>
    <row r="12328" spans="1:19" x14ac:dyDescent="0.3">
      <c r="A12328" t="s">
        <v>24617</v>
      </c>
      <c r="B12328" s="171" t="s">
        <v>24618</v>
      </c>
      <c r="C12328" s="171" t="s">
        <v>12995</v>
      </c>
      <c r="D12328" s="171" t="s">
        <v>80</v>
      </c>
      <c r="E12328" s="11">
        <v>43983</v>
      </c>
      <c r="F12328">
        <v>70.5</v>
      </c>
      <c r="G12328">
        <v>78.5</v>
      </c>
      <c r="I12328">
        <v>435</v>
      </c>
      <c r="J12328">
        <v>584</v>
      </c>
      <c r="L12328">
        <v>675</v>
      </c>
      <c r="N12328">
        <v>416</v>
      </c>
      <c r="O12328" t="s">
        <v>16361</v>
      </c>
      <c r="P12328">
        <v>33</v>
      </c>
      <c r="Q12328">
        <v>42</v>
      </c>
      <c r="S12328">
        <v>19</v>
      </c>
    </row>
    <row r="12329" spans="1:19" x14ac:dyDescent="0.3">
      <c r="A12329" t="s">
        <v>24619</v>
      </c>
      <c r="B12329" s="171" t="s">
        <v>24620</v>
      </c>
      <c r="C12329" s="171" t="s">
        <v>15504</v>
      </c>
      <c r="D12329" s="171" t="s">
        <v>15341</v>
      </c>
      <c r="E12329" s="11">
        <v>43983</v>
      </c>
      <c r="F12329">
        <v>10</v>
      </c>
      <c r="G12329">
        <v>10</v>
      </c>
      <c r="I12329">
        <v>35</v>
      </c>
      <c r="J12329">
        <v>54</v>
      </c>
      <c r="L12329">
        <v>53</v>
      </c>
      <c r="N12329">
        <v>34</v>
      </c>
      <c r="O12329" t="s">
        <v>16361</v>
      </c>
      <c r="P12329">
        <v>0</v>
      </c>
      <c r="Q12329">
        <v>2</v>
      </c>
      <c r="S12329">
        <v>1</v>
      </c>
    </row>
    <row r="12330" spans="1:19" x14ac:dyDescent="0.3">
      <c r="A12330" t="s">
        <v>24621</v>
      </c>
      <c r="B12330" s="171" t="s">
        <v>24622</v>
      </c>
      <c r="C12330" s="171" t="s">
        <v>15511</v>
      </c>
      <c r="D12330" s="171" t="s">
        <v>80</v>
      </c>
      <c r="E12330" s="11">
        <v>43983</v>
      </c>
      <c r="F12330">
        <v>23</v>
      </c>
      <c r="G12330">
        <v>23.5</v>
      </c>
      <c r="I12330">
        <v>59</v>
      </c>
      <c r="J12330">
        <v>129</v>
      </c>
      <c r="L12330">
        <v>134</v>
      </c>
      <c r="N12330">
        <v>55</v>
      </c>
      <c r="P12330">
        <v>5</v>
      </c>
      <c r="Q12330">
        <v>9</v>
      </c>
      <c r="S12330">
        <v>4</v>
      </c>
    </row>
    <row r="12331" spans="1:19" x14ac:dyDescent="0.3">
      <c r="A12331" t="s">
        <v>24623</v>
      </c>
      <c r="B12331" s="171" t="s">
        <v>24624</v>
      </c>
      <c r="C12331" s="171" t="s">
        <v>15511</v>
      </c>
      <c r="D12331" s="171" t="s">
        <v>15341</v>
      </c>
      <c r="E12331" s="11">
        <v>43983</v>
      </c>
      <c r="F12331">
        <v>10</v>
      </c>
      <c r="G12331">
        <v>10</v>
      </c>
      <c r="I12331">
        <v>35</v>
      </c>
      <c r="J12331">
        <v>54</v>
      </c>
      <c r="L12331">
        <v>53</v>
      </c>
      <c r="N12331">
        <v>34</v>
      </c>
      <c r="P12331">
        <v>0</v>
      </c>
      <c r="Q12331">
        <v>2</v>
      </c>
      <c r="S12331">
        <v>1</v>
      </c>
    </row>
    <row r="12332" spans="1:19" x14ac:dyDescent="0.3">
      <c r="A12332" t="s">
        <v>24625</v>
      </c>
      <c r="B12332" s="171" t="s">
        <v>24626</v>
      </c>
      <c r="C12332" s="171" t="s">
        <v>15511</v>
      </c>
      <c r="D12332" s="171" t="s">
        <v>4</v>
      </c>
      <c r="E12332" s="11">
        <v>43983</v>
      </c>
      <c r="F12332">
        <v>33</v>
      </c>
      <c r="G12332">
        <v>33.5</v>
      </c>
      <c r="I12332">
        <v>94</v>
      </c>
      <c r="J12332">
        <v>183</v>
      </c>
      <c r="L12332">
        <v>187</v>
      </c>
      <c r="N12332">
        <v>89</v>
      </c>
      <c r="P12332">
        <v>5</v>
      </c>
      <c r="Q12332">
        <v>11</v>
      </c>
      <c r="S12332">
        <v>5</v>
      </c>
    </row>
    <row r="12333" spans="1:19" x14ac:dyDescent="0.3">
      <c r="A12333" t="s">
        <v>24627</v>
      </c>
      <c r="B12333" s="171" t="s">
        <v>24628</v>
      </c>
      <c r="C12333" s="171" t="s">
        <v>104</v>
      </c>
      <c r="D12333" s="171" t="s">
        <v>4</v>
      </c>
      <c r="E12333" s="11">
        <v>43983</v>
      </c>
      <c r="F12333">
        <v>80.5</v>
      </c>
      <c r="G12333">
        <v>88.5</v>
      </c>
      <c r="I12333">
        <v>470</v>
      </c>
      <c r="J12333">
        <v>638</v>
      </c>
      <c r="L12333">
        <v>728</v>
      </c>
      <c r="N12333">
        <v>450</v>
      </c>
      <c r="P12333">
        <v>33</v>
      </c>
      <c r="Q12333">
        <v>44</v>
      </c>
      <c r="S12333">
        <v>20</v>
      </c>
    </row>
    <row r="12334" spans="1:19" x14ac:dyDescent="0.3">
      <c r="A12334" t="s">
        <v>24629</v>
      </c>
      <c r="B12334" s="171" t="s">
        <v>24630</v>
      </c>
      <c r="C12334" s="171" t="s">
        <v>119</v>
      </c>
      <c r="D12334" s="171" t="s">
        <v>80</v>
      </c>
      <c r="E12334" s="11">
        <v>44013</v>
      </c>
      <c r="F12334">
        <v>0</v>
      </c>
      <c r="G12334">
        <v>0</v>
      </c>
      <c r="I12334">
        <v>0</v>
      </c>
      <c r="J12334">
        <v>0</v>
      </c>
      <c r="L12334">
        <v>0</v>
      </c>
      <c r="N12334">
        <v>0</v>
      </c>
      <c r="P12334">
        <v>0</v>
      </c>
      <c r="Q12334">
        <v>0</v>
      </c>
      <c r="S12334">
        <v>0</v>
      </c>
    </row>
    <row r="12335" spans="1:19" x14ac:dyDescent="0.3">
      <c r="A12335" t="s">
        <v>24631</v>
      </c>
      <c r="B12335" s="171" t="s">
        <v>24632</v>
      </c>
      <c r="C12335" s="171" t="s">
        <v>143</v>
      </c>
      <c r="D12335" s="171" t="s">
        <v>80</v>
      </c>
      <c r="E12335" s="11">
        <v>44013</v>
      </c>
      <c r="F12335">
        <v>0</v>
      </c>
      <c r="G12335">
        <v>0</v>
      </c>
      <c r="I12335">
        <v>0</v>
      </c>
      <c r="J12335">
        <v>0</v>
      </c>
      <c r="L12335">
        <v>0</v>
      </c>
      <c r="N12335">
        <v>0</v>
      </c>
      <c r="P12335">
        <v>0</v>
      </c>
      <c r="Q12335">
        <v>0</v>
      </c>
      <c r="S12335">
        <v>0</v>
      </c>
    </row>
    <row r="12336" spans="1:19" x14ac:dyDescent="0.3">
      <c r="A12336" t="s">
        <v>24633</v>
      </c>
      <c r="B12336" s="171" t="s">
        <v>24634</v>
      </c>
      <c r="C12336" s="171" t="s">
        <v>158</v>
      </c>
      <c r="D12336" s="171" t="s">
        <v>80</v>
      </c>
      <c r="E12336" s="11">
        <v>44013</v>
      </c>
      <c r="F12336">
        <v>0</v>
      </c>
      <c r="G12336">
        <v>0</v>
      </c>
      <c r="I12336">
        <v>0</v>
      </c>
      <c r="J12336">
        <v>0</v>
      </c>
      <c r="L12336">
        <v>0</v>
      </c>
      <c r="N12336">
        <v>0</v>
      </c>
      <c r="P12336">
        <v>0</v>
      </c>
      <c r="Q12336">
        <v>0</v>
      </c>
      <c r="S12336">
        <v>0</v>
      </c>
    </row>
    <row r="12337" spans="1:19" x14ac:dyDescent="0.3">
      <c r="A12337" t="s">
        <v>24635</v>
      </c>
      <c r="B12337" s="171" t="s">
        <v>24636</v>
      </c>
      <c r="C12337" s="171" t="s">
        <v>209</v>
      </c>
      <c r="D12337" s="171" t="s">
        <v>80</v>
      </c>
      <c r="E12337" s="11">
        <v>44013</v>
      </c>
      <c r="F12337">
        <v>0</v>
      </c>
      <c r="G12337">
        <v>0</v>
      </c>
      <c r="I12337">
        <v>0</v>
      </c>
      <c r="J12337">
        <v>0</v>
      </c>
      <c r="L12337">
        <v>0</v>
      </c>
      <c r="N12337">
        <v>0</v>
      </c>
      <c r="P12337">
        <v>0</v>
      </c>
      <c r="Q12337">
        <v>0</v>
      </c>
      <c r="S12337">
        <v>0</v>
      </c>
    </row>
    <row r="12338" spans="1:19" x14ac:dyDescent="0.3">
      <c r="A12338" t="s">
        <v>24637</v>
      </c>
      <c r="B12338" s="171" t="s">
        <v>24638</v>
      </c>
      <c r="C12338" s="171" t="s">
        <v>76</v>
      </c>
      <c r="D12338" s="171" t="s">
        <v>80</v>
      </c>
      <c r="E12338" s="11">
        <v>44013</v>
      </c>
      <c r="F12338">
        <v>0</v>
      </c>
      <c r="G12338">
        <v>0</v>
      </c>
      <c r="I12338">
        <v>0</v>
      </c>
      <c r="J12338">
        <v>0</v>
      </c>
      <c r="L12338">
        <v>0</v>
      </c>
      <c r="N12338">
        <v>0</v>
      </c>
      <c r="P12338">
        <v>0</v>
      </c>
      <c r="Q12338">
        <v>0</v>
      </c>
      <c r="S12338">
        <v>0</v>
      </c>
    </row>
    <row r="12339" spans="1:19" x14ac:dyDescent="0.3">
      <c r="A12339" t="s">
        <v>24639</v>
      </c>
      <c r="B12339" s="171" t="s">
        <v>24640</v>
      </c>
      <c r="C12339" s="171" t="s">
        <v>15347</v>
      </c>
      <c r="D12339" s="171" t="s">
        <v>80</v>
      </c>
      <c r="E12339" s="11">
        <v>44013</v>
      </c>
      <c r="F12339">
        <v>0</v>
      </c>
      <c r="G12339">
        <v>0</v>
      </c>
      <c r="I12339">
        <v>0</v>
      </c>
      <c r="J12339">
        <v>0</v>
      </c>
      <c r="L12339">
        <v>0</v>
      </c>
      <c r="N12339">
        <v>0</v>
      </c>
      <c r="P12339">
        <v>0</v>
      </c>
      <c r="Q12339">
        <v>0</v>
      </c>
      <c r="S12339">
        <v>0</v>
      </c>
    </row>
    <row r="12340" spans="1:19" x14ac:dyDescent="0.3">
      <c r="A12340" t="s">
        <v>24641</v>
      </c>
      <c r="B12340" s="171" t="s">
        <v>24642</v>
      </c>
      <c r="C12340" s="171" t="s">
        <v>203</v>
      </c>
      <c r="D12340" s="171" t="s">
        <v>80</v>
      </c>
      <c r="E12340" s="11">
        <v>44013</v>
      </c>
      <c r="F12340">
        <v>2.5</v>
      </c>
      <c r="G12340">
        <v>1.5</v>
      </c>
      <c r="I12340">
        <v>16</v>
      </c>
      <c r="J12340">
        <v>14</v>
      </c>
      <c r="L12340">
        <v>8</v>
      </c>
      <c r="N12340">
        <v>14</v>
      </c>
      <c r="P12340">
        <v>2</v>
      </c>
      <c r="Q12340">
        <v>2</v>
      </c>
      <c r="S12340">
        <v>2</v>
      </c>
    </row>
    <row r="12341" spans="1:19" x14ac:dyDescent="0.3">
      <c r="A12341" t="s">
        <v>24643</v>
      </c>
      <c r="B12341" s="171" t="s">
        <v>24644</v>
      </c>
      <c r="C12341" s="171" t="s">
        <v>15340</v>
      </c>
      <c r="D12341" s="171" t="s">
        <v>15341</v>
      </c>
      <c r="E12341" s="11">
        <v>44013</v>
      </c>
      <c r="F12341">
        <v>1</v>
      </c>
      <c r="G12341">
        <v>1.5</v>
      </c>
      <c r="I12341">
        <v>4</v>
      </c>
      <c r="J12341">
        <v>5</v>
      </c>
      <c r="L12341">
        <v>8</v>
      </c>
      <c r="N12341">
        <v>4</v>
      </c>
      <c r="P12341">
        <v>0</v>
      </c>
      <c r="Q12341">
        <v>0</v>
      </c>
      <c r="S12341">
        <v>0</v>
      </c>
    </row>
    <row r="12342" spans="1:19" x14ac:dyDescent="0.3">
      <c r="A12342" t="s">
        <v>24645</v>
      </c>
      <c r="B12342" s="171" t="s">
        <v>24646</v>
      </c>
      <c r="C12342" s="171" t="s">
        <v>15344</v>
      </c>
      <c r="D12342" s="171" t="s">
        <v>15341</v>
      </c>
      <c r="E12342" s="11">
        <v>44013</v>
      </c>
      <c r="F12342">
        <v>0</v>
      </c>
      <c r="G12342">
        <v>0</v>
      </c>
      <c r="I12342">
        <v>0</v>
      </c>
      <c r="J12342">
        <v>0</v>
      </c>
      <c r="L12342">
        <v>0</v>
      </c>
      <c r="N12342">
        <v>0</v>
      </c>
      <c r="P12342">
        <v>0</v>
      </c>
      <c r="Q12342">
        <v>0</v>
      </c>
      <c r="S12342">
        <v>0</v>
      </c>
    </row>
    <row r="12343" spans="1:19" x14ac:dyDescent="0.3">
      <c r="A12343" t="s">
        <v>24647</v>
      </c>
      <c r="B12343" s="171" t="s">
        <v>24648</v>
      </c>
      <c r="C12343" s="171" t="s">
        <v>15347</v>
      </c>
      <c r="D12343" s="171" t="s">
        <v>15341</v>
      </c>
      <c r="E12343" s="11">
        <v>44013</v>
      </c>
      <c r="F12343">
        <v>3</v>
      </c>
      <c r="G12343">
        <v>2</v>
      </c>
      <c r="I12343">
        <v>12</v>
      </c>
      <c r="J12343">
        <v>17</v>
      </c>
      <c r="L12343">
        <v>10</v>
      </c>
      <c r="N12343">
        <v>10</v>
      </c>
      <c r="P12343">
        <v>0</v>
      </c>
      <c r="Q12343">
        <v>2</v>
      </c>
      <c r="S12343">
        <v>2</v>
      </c>
    </row>
    <row r="12344" spans="1:19" x14ac:dyDescent="0.3">
      <c r="A12344" t="s">
        <v>24649</v>
      </c>
      <c r="B12344" s="171" t="s">
        <v>24650</v>
      </c>
      <c r="C12344" s="171" t="s">
        <v>203</v>
      </c>
      <c r="D12344" s="171" t="s">
        <v>15341</v>
      </c>
      <c r="E12344" s="11">
        <v>44013</v>
      </c>
      <c r="F12344">
        <v>0</v>
      </c>
      <c r="G12344">
        <v>0</v>
      </c>
      <c r="I12344">
        <v>0</v>
      </c>
      <c r="J12344">
        <v>0</v>
      </c>
      <c r="L12344">
        <v>0</v>
      </c>
      <c r="N12344">
        <v>0</v>
      </c>
      <c r="P12344">
        <v>0</v>
      </c>
      <c r="Q12344">
        <v>0</v>
      </c>
      <c r="S12344">
        <v>0</v>
      </c>
    </row>
    <row r="12345" spans="1:19" x14ac:dyDescent="0.3">
      <c r="A12345" t="s">
        <v>24651</v>
      </c>
      <c r="B12345" s="171" t="s">
        <v>24652</v>
      </c>
      <c r="C12345" s="171" t="s">
        <v>24281</v>
      </c>
      <c r="D12345" s="171" t="s">
        <v>15341</v>
      </c>
      <c r="E12345" s="11">
        <v>44013</v>
      </c>
      <c r="F12345">
        <v>1.5</v>
      </c>
      <c r="G12345">
        <v>1.5</v>
      </c>
      <c r="I12345">
        <v>6</v>
      </c>
      <c r="J12345">
        <v>8</v>
      </c>
      <c r="L12345">
        <v>8</v>
      </c>
      <c r="N12345">
        <v>6</v>
      </c>
      <c r="P12345">
        <v>0</v>
      </c>
      <c r="Q12345">
        <v>0</v>
      </c>
      <c r="S12345">
        <v>0</v>
      </c>
    </row>
    <row r="12346" spans="1:19" x14ac:dyDescent="0.3">
      <c r="A12346" t="s">
        <v>24653</v>
      </c>
      <c r="B12346" s="171" t="s">
        <v>24654</v>
      </c>
      <c r="C12346" s="171" t="s">
        <v>24284</v>
      </c>
      <c r="D12346" s="171" t="s">
        <v>80</v>
      </c>
      <c r="E12346" s="11">
        <v>44013</v>
      </c>
      <c r="F12346">
        <v>5</v>
      </c>
      <c r="G12346">
        <v>5</v>
      </c>
      <c r="I12346">
        <v>3</v>
      </c>
      <c r="J12346">
        <v>30</v>
      </c>
      <c r="L12346">
        <v>30</v>
      </c>
      <c r="N12346">
        <v>0</v>
      </c>
      <c r="P12346">
        <v>0</v>
      </c>
      <c r="Q12346">
        <v>0</v>
      </c>
      <c r="S12346">
        <v>3</v>
      </c>
    </row>
    <row r="12347" spans="1:19" x14ac:dyDescent="0.3">
      <c r="A12347" t="s">
        <v>24655</v>
      </c>
      <c r="B12347" s="171" t="s">
        <v>24656</v>
      </c>
      <c r="C12347" s="171" t="s">
        <v>18126</v>
      </c>
      <c r="D12347" s="171" t="s">
        <v>80</v>
      </c>
      <c r="E12347" s="11">
        <v>44013</v>
      </c>
      <c r="F12347">
        <v>0</v>
      </c>
      <c r="G12347">
        <v>0</v>
      </c>
      <c r="I12347">
        <v>0</v>
      </c>
      <c r="J12347">
        <v>0</v>
      </c>
      <c r="L12347">
        <v>0</v>
      </c>
      <c r="N12347">
        <v>0</v>
      </c>
      <c r="P12347">
        <v>0</v>
      </c>
      <c r="Q12347">
        <v>0</v>
      </c>
      <c r="S12347">
        <v>0</v>
      </c>
    </row>
    <row r="12348" spans="1:19" x14ac:dyDescent="0.3">
      <c r="A12348" t="s">
        <v>24657</v>
      </c>
      <c r="B12348" s="171" t="s">
        <v>24658</v>
      </c>
      <c r="C12348" s="171" t="s">
        <v>128</v>
      </c>
      <c r="D12348" s="171" t="s">
        <v>80</v>
      </c>
      <c r="E12348" s="11">
        <v>44013</v>
      </c>
      <c r="F12348">
        <v>0</v>
      </c>
      <c r="G12348">
        <v>0</v>
      </c>
      <c r="I12348">
        <v>0</v>
      </c>
      <c r="J12348">
        <v>0</v>
      </c>
      <c r="L12348">
        <v>0</v>
      </c>
      <c r="N12348">
        <v>0</v>
      </c>
      <c r="P12348">
        <v>0</v>
      </c>
      <c r="Q12348">
        <v>0</v>
      </c>
      <c r="S12348">
        <v>0</v>
      </c>
    </row>
    <row r="12349" spans="1:19" x14ac:dyDescent="0.3">
      <c r="A12349" t="s">
        <v>24659</v>
      </c>
      <c r="B12349" s="171" t="s">
        <v>24660</v>
      </c>
      <c r="C12349" s="171" t="s">
        <v>14824</v>
      </c>
      <c r="D12349" s="171" t="s">
        <v>80</v>
      </c>
      <c r="E12349" s="11">
        <v>44013</v>
      </c>
      <c r="F12349">
        <v>0</v>
      </c>
      <c r="G12349">
        <v>0</v>
      </c>
      <c r="I12349">
        <v>0</v>
      </c>
      <c r="J12349">
        <v>0</v>
      </c>
      <c r="L12349">
        <v>0</v>
      </c>
      <c r="N12349">
        <v>0</v>
      </c>
      <c r="P12349">
        <v>0</v>
      </c>
      <c r="Q12349">
        <v>0</v>
      </c>
      <c r="S12349">
        <v>0</v>
      </c>
    </row>
    <row r="12350" spans="1:19" x14ac:dyDescent="0.3">
      <c r="A12350" t="s">
        <v>24661</v>
      </c>
      <c r="B12350" s="171" t="s">
        <v>24662</v>
      </c>
      <c r="C12350" s="171" t="s">
        <v>152</v>
      </c>
      <c r="D12350" s="171" t="s">
        <v>80</v>
      </c>
      <c r="E12350" s="11">
        <v>44013</v>
      </c>
      <c r="F12350">
        <v>0</v>
      </c>
      <c r="G12350">
        <v>0</v>
      </c>
      <c r="I12350">
        <v>0</v>
      </c>
      <c r="J12350">
        <v>0</v>
      </c>
      <c r="L12350">
        <v>0</v>
      </c>
      <c r="N12350">
        <v>0</v>
      </c>
      <c r="P12350">
        <v>0</v>
      </c>
      <c r="Q12350">
        <v>0</v>
      </c>
      <c r="S12350">
        <v>0</v>
      </c>
    </row>
    <row r="12351" spans="1:19" x14ac:dyDescent="0.3">
      <c r="A12351" t="s">
        <v>24663</v>
      </c>
      <c r="B12351" s="171" t="s">
        <v>24664</v>
      </c>
      <c r="C12351" s="171" t="s">
        <v>194</v>
      </c>
      <c r="D12351" s="171" t="s">
        <v>80</v>
      </c>
      <c r="E12351" s="11">
        <v>44013</v>
      </c>
      <c r="F12351">
        <v>5</v>
      </c>
      <c r="G12351">
        <v>6</v>
      </c>
      <c r="I12351">
        <v>25</v>
      </c>
      <c r="J12351">
        <v>30</v>
      </c>
      <c r="K12351">
        <v>36</v>
      </c>
      <c r="L12351">
        <v>36</v>
      </c>
      <c r="N12351">
        <v>19</v>
      </c>
      <c r="O12351">
        <v>1.33</v>
      </c>
      <c r="P12351">
        <v>5</v>
      </c>
      <c r="Q12351">
        <v>6</v>
      </c>
      <c r="S12351">
        <v>6</v>
      </c>
    </row>
    <row r="12352" spans="1:19" x14ac:dyDescent="0.3">
      <c r="A12352" t="s">
        <v>24665</v>
      </c>
      <c r="B12352" s="171" t="s">
        <v>24666</v>
      </c>
      <c r="C12352" s="171" t="s">
        <v>18137</v>
      </c>
      <c r="D12352" s="171" t="s">
        <v>80</v>
      </c>
      <c r="E12352" s="11">
        <v>44013</v>
      </c>
      <c r="F12352">
        <v>0</v>
      </c>
      <c r="G12352">
        <v>0</v>
      </c>
      <c r="I12352">
        <v>0</v>
      </c>
      <c r="J12352">
        <v>0</v>
      </c>
      <c r="L12352">
        <v>0</v>
      </c>
      <c r="N12352">
        <v>0</v>
      </c>
      <c r="P12352">
        <v>0</v>
      </c>
      <c r="Q12352">
        <v>0</v>
      </c>
      <c r="S12352">
        <v>0</v>
      </c>
    </row>
    <row r="12353" spans="1:19" x14ac:dyDescent="0.3">
      <c r="A12353" t="s">
        <v>24667</v>
      </c>
      <c r="B12353" s="171" t="s">
        <v>24668</v>
      </c>
      <c r="C12353" s="171" t="s">
        <v>18140</v>
      </c>
      <c r="D12353" s="171" t="s">
        <v>80</v>
      </c>
      <c r="E12353" s="11">
        <v>44013</v>
      </c>
      <c r="F12353">
        <v>3</v>
      </c>
      <c r="G12353">
        <v>3</v>
      </c>
      <c r="I12353">
        <v>11</v>
      </c>
      <c r="J12353">
        <v>12</v>
      </c>
      <c r="L12353">
        <v>15</v>
      </c>
      <c r="N12353">
        <v>11</v>
      </c>
      <c r="P12353">
        <v>0</v>
      </c>
      <c r="Q12353">
        <v>0</v>
      </c>
      <c r="S12353">
        <v>0</v>
      </c>
    </row>
    <row r="12354" spans="1:19" x14ac:dyDescent="0.3">
      <c r="A12354" t="s">
        <v>24669</v>
      </c>
      <c r="B12354" s="171" t="s">
        <v>24670</v>
      </c>
      <c r="C12354" s="171" t="s">
        <v>236</v>
      </c>
      <c r="D12354" s="171" t="s">
        <v>80</v>
      </c>
      <c r="E12354" s="11">
        <v>44013</v>
      </c>
      <c r="F12354">
        <v>0</v>
      </c>
      <c r="G12354">
        <v>0</v>
      </c>
      <c r="I12354">
        <v>0</v>
      </c>
      <c r="J12354">
        <v>0</v>
      </c>
      <c r="L12354">
        <v>0</v>
      </c>
      <c r="N12354">
        <v>0</v>
      </c>
      <c r="P12354">
        <v>0</v>
      </c>
      <c r="Q12354">
        <v>0</v>
      </c>
      <c r="S12354">
        <v>0</v>
      </c>
    </row>
    <row r="12355" spans="1:19" x14ac:dyDescent="0.3">
      <c r="A12355" t="s">
        <v>24671</v>
      </c>
      <c r="B12355" s="171" t="s">
        <v>24672</v>
      </c>
      <c r="C12355" s="171" t="s">
        <v>239</v>
      </c>
      <c r="D12355" s="171" t="s">
        <v>80</v>
      </c>
      <c r="E12355" s="11">
        <v>44013</v>
      </c>
      <c r="F12355">
        <v>0</v>
      </c>
      <c r="G12355">
        <v>0</v>
      </c>
      <c r="I12355">
        <v>0</v>
      </c>
      <c r="J12355">
        <v>0</v>
      </c>
      <c r="L12355">
        <v>0</v>
      </c>
      <c r="N12355">
        <v>0</v>
      </c>
      <c r="P12355">
        <v>0</v>
      </c>
      <c r="Q12355">
        <v>0</v>
      </c>
      <c r="S12355">
        <v>0</v>
      </c>
    </row>
    <row r="12356" spans="1:19" x14ac:dyDescent="0.3">
      <c r="A12356" t="s">
        <v>24673</v>
      </c>
      <c r="B12356" s="171" t="s">
        <v>24674</v>
      </c>
      <c r="C12356" s="171" t="s">
        <v>176</v>
      </c>
      <c r="D12356" s="171" t="s">
        <v>80</v>
      </c>
      <c r="E12356" s="11">
        <v>44013</v>
      </c>
      <c r="F12356">
        <v>1</v>
      </c>
      <c r="G12356">
        <v>3</v>
      </c>
      <c r="I12356">
        <v>3</v>
      </c>
      <c r="J12356">
        <v>6</v>
      </c>
      <c r="L12356">
        <v>18</v>
      </c>
      <c r="N12356">
        <v>3</v>
      </c>
      <c r="P12356">
        <v>1</v>
      </c>
      <c r="Q12356">
        <v>1</v>
      </c>
      <c r="S12356">
        <v>0</v>
      </c>
    </row>
    <row r="12357" spans="1:19" x14ac:dyDescent="0.3">
      <c r="A12357" t="s">
        <v>24675</v>
      </c>
      <c r="B12357" s="171" t="s">
        <v>24676</v>
      </c>
      <c r="C12357" s="171" t="s">
        <v>206</v>
      </c>
      <c r="D12357" s="171" t="s">
        <v>80</v>
      </c>
      <c r="E12357" s="11">
        <v>44013</v>
      </c>
      <c r="F12357">
        <v>1.5</v>
      </c>
      <c r="G12357">
        <v>1.5</v>
      </c>
      <c r="I12357">
        <v>8</v>
      </c>
      <c r="J12357">
        <v>8</v>
      </c>
      <c r="L12357">
        <v>8</v>
      </c>
      <c r="N12357">
        <v>7</v>
      </c>
      <c r="P12357">
        <v>1</v>
      </c>
      <c r="Q12357">
        <v>2</v>
      </c>
      <c r="S12357">
        <v>1</v>
      </c>
    </row>
    <row r="12358" spans="1:19" x14ac:dyDescent="0.3">
      <c r="A12358" t="s">
        <v>24677</v>
      </c>
      <c r="B12358" s="171" t="s">
        <v>24678</v>
      </c>
      <c r="C12358" s="171" t="s">
        <v>176</v>
      </c>
      <c r="D12358" s="171" t="s">
        <v>15341</v>
      </c>
      <c r="E12358" s="11">
        <v>44013</v>
      </c>
      <c r="F12358">
        <v>1.5</v>
      </c>
      <c r="G12358">
        <v>1.5</v>
      </c>
      <c r="I12358">
        <v>5</v>
      </c>
      <c r="J12358">
        <v>7</v>
      </c>
      <c r="L12358">
        <v>8</v>
      </c>
      <c r="N12358">
        <v>3</v>
      </c>
      <c r="P12358">
        <v>1</v>
      </c>
      <c r="Q12358">
        <v>1</v>
      </c>
      <c r="S12358">
        <v>2</v>
      </c>
    </row>
    <row r="12359" spans="1:19" x14ac:dyDescent="0.3">
      <c r="A12359" t="s">
        <v>24679</v>
      </c>
      <c r="B12359" s="171" t="s">
        <v>24680</v>
      </c>
      <c r="C12359" s="171" t="s">
        <v>206</v>
      </c>
      <c r="D12359" s="171" t="s">
        <v>15341</v>
      </c>
      <c r="E12359" s="11">
        <v>44013</v>
      </c>
      <c r="F12359">
        <v>0</v>
      </c>
      <c r="G12359">
        <v>0</v>
      </c>
      <c r="I12359">
        <v>0</v>
      </c>
      <c r="J12359">
        <v>0</v>
      </c>
      <c r="L12359">
        <v>0</v>
      </c>
      <c r="N12359">
        <v>0</v>
      </c>
      <c r="P12359">
        <v>0</v>
      </c>
      <c r="Q12359">
        <v>0</v>
      </c>
      <c r="S12359">
        <v>0</v>
      </c>
    </row>
    <row r="12360" spans="1:19" x14ac:dyDescent="0.3">
      <c r="A12360" t="s">
        <v>24681</v>
      </c>
      <c r="B12360" s="171" t="s">
        <v>24682</v>
      </c>
      <c r="C12360" s="171" t="s">
        <v>16544</v>
      </c>
      <c r="D12360" s="171" t="s">
        <v>15341</v>
      </c>
      <c r="E12360" s="11">
        <v>44013</v>
      </c>
      <c r="F12360">
        <v>1.5</v>
      </c>
      <c r="G12360">
        <v>2</v>
      </c>
      <c r="I12360">
        <v>4</v>
      </c>
      <c r="J12360">
        <v>8</v>
      </c>
      <c r="L12360">
        <v>11</v>
      </c>
      <c r="N12360">
        <v>4</v>
      </c>
      <c r="P12360">
        <v>0</v>
      </c>
      <c r="Q12360">
        <v>0</v>
      </c>
      <c r="S12360">
        <v>0</v>
      </c>
    </row>
    <row r="12361" spans="1:19" x14ac:dyDescent="0.3">
      <c r="A12361" t="s">
        <v>24683</v>
      </c>
      <c r="B12361" s="171" t="s">
        <v>24684</v>
      </c>
      <c r="C12361" s="171" t="s">
        <v>24315</v>
      </c>
      <c r="D12361" s="171" t="s">
        <v>15341</v>
      </c>
      <c r="E12361" s="11">
        <v>44013</v>
      </c>
      <c r="F12361">
        <v>1.5</v>
      </c>
      <c r="G12361">
        <v>1.5</v>
      </c>
      <c r="I12361">
        <v>6</v>
      </c>
      <c r="J12361">
        <v>8</v>
      </c>
      <c r="L12361">
        <v>8</v>
      </c>
      <c r="N12361">
        <v>5</v>
      </c>
      <c r="P12361">
        <v>0</v>
      </c>
      <c r="Q12361">
        <v>0</v>
      </c>
      <c r="S12361">
        <v>1</v>
      </c>
    </row>
    <row r="12362" spans="1:19" x14ac:dyDescent="0.3">
      <c r="A12362" t="s">
        <v>24685</v>
      </c>
      <c r="B12362" s="171" t="s">
        <v>24686</v>
      </c>
      <c r="C12362" s="171" t="s">
        <v>113</v>
      </c>
      <c r="D12362" s="171" t="s">
        <v>80</v>
      </c>
      <c r="E12362" s="11">
        <v>44013</v>
      </c>
      <c r="F12362">
        <v>1</v>
      </c>
      <c r="G12362">
        <v>3.5</v>
      </c>
      <c r="I12362">
        <v>2</v>
      </c>
      <c r="J12362">
        <v>5</v>
      </c>
      <c r="L12362">
        <v>20</v>
      </c>
      <c r="N12362">
        <v>2</v>
      </c>
      <c r="P12362">
        <v>0</v>
      </c>
      <c r="Q12362">
        <v>1</v>
      </c>
      <c r="S12362">
        <v>0</v>
      </c>
    </row>
    <row r="12363" spans="1:19" x14ac:dyDescent="0.3">
      <c r="A12363" t="s">
        <v>24687</v>
      </c>
      <c r="B12363" s="171" t="s">
        <v>24688</v>
      </c>
      <c r="C12363" s="171" t="s">
        <v>131</v>
      </c>
      <c r="D12363" s="171" t="s">
        <v>80</v>
      </c>
      <c r="E12363" s="11">
        <v>44013</v>
      </c>
      <c r="F12363">
        <v>0</v>
      </c>
      <c r="G12363">
        <v>0</v>
      </c>
      <c r="I12363">
        <v>0</v>
      </c>
      <c r="J12363">
        <v>0</v>
      </c>
      <c r="L12363">
        <v>0</v>
      </c>
      <c r="N12363">
        <v>0</v>
      </c>
      <c r="P12363">
        <v>0</v>
      </c>
      <c r="Q12363">
        <v>0</v>
      </c>
      <c r="S12363">
        <v>0</v>
      </c>
    </row>
    <row r="12364" spans="1:19" x14ac:dyDescent="0.3">
      <c r="A12364" t="s">
        <v>24689</v>
      </c>
      <c r="B12364" s="171" t="s">
        <v>24690</v>
      </c>
      <c r="C12364" s="171" t="s">
        <v>14843</v>
      </c>
      <c r="D12364" s="171" t="s">
        <v>80</v>
      </c>
      <c r="E12364" s="11">
        <v>44013</v>
      </c>
      <c r="F12364">
        <v>0</v>
      </c>
      <c r="G12364">
        <v>0</v>
      </c>
      <c r="I12364">
        <v>0</v>
      </c>
      <c r="J12364">
        <v>0</v>
      </c>
      <c r="L12364">
        <v>0</v>
      </c>
      <c r="N12364">
        <v>0</v>
      </c>
      <c r="P12364">
        <v>0</v>
      </c>
      <c r="Q12364">
        <v>0</v>
      </c>
      <c r="S12364">
        <v>0</v>
      </c>
    </row>
    <row r="12365" spans="1:19" x14ac:dyDescent="0.3">
      <c r="A12365" t="s">
        <v>24691</v>
      </c>
      <c r="B12365" s="171" t="s">
        <v>24692</v>
      </c>
      <c r="C12365" s="171" t="s">
        <v>155</v>
      </c>
      <c r="D12365" s="171" t="s">
        <v>80</v>
      </c>
      <c r="E12365" s="11">
        <v>44013</v>
      </c>
      <c r="F12365">
        <v>3</v>
      </c>
      <c r="G12365">
        <v>1.5</v>
      </c>
      <c r="I12365">
        <v>13</v>
      </c>
      <c r="J12365">
        <v>17</v>
      </c>
      <c r="L12365">
        <v>9</v>
      </c>
      <c r="N12365">
        <v>12</v>
      </c>
      <c r="P12365">
        <v>0</v>
      </c>
      <c r="Q12365">
        <v>0</v>
      </c>
      <c r="S12365">
        <v>1</v>
      </c>
    </row>
    <row r="12366" spans="1:19" x14ac:dyDescent="0.3">
      <c r="A12366" t="s">
        <v>24693</v>
      </c>
      <c r="B12366" s="171" t="s">
        <v>24694</v>
      </c>
      <c r="C12366" s="171" t="s">
        <v>16232</v>
      </c>
      <c r="D12366" s="171" t="s">
        <v>80</v>
      </c>
      <c r="E12366" s="11">
        <v>44013</v>
      </c>
      <c r="F12366">
        <v>3.5</v>
      </c>
      <c r="G12366">
        <v>4</v>
      </c>
      <c r="I12366">
        <v>9</v>
      </c>
      <c r="J12366">
        <v>20</v>
      </c>
      <c r="L12366">
        <v>23</v>
      </c>
      <c r="N12366">
        <v>8</v>
      </c>
      <c r="P12366">
        <v>0</v>
      </c>
      <c r="Q12366">
        <v>1</v>
      </c>
      <c r="S12366">
        <v>1</v>
      </c>
    </row>
    <row r="12367" spans="1:19" x14ac:dyDescent="0.3">
      <c r="A12367" t="s">
        <v>24695</v>
      </c>
      <c r="B12367" s="171" t="s">
        <v>24696</v>
      </c>
      <c r="C12367" s="171" t="s">
        <v>16557</v>
      </c>
      <c r="D12367" s="171" t="s">
        <v>80</v>
      </c>
      <c r="E12367" s="11">
        <v>44013</v>
      </c>
      <c r="F12367">
        <v>1.5</v>
      </c>
      <c r="G12367">
        <v>2</v>
      </c>
      <c r="I12367">
        <v>0</v>
      </c>
      <c r="J12367">
        <v>8</v>
      </c>
      <c r="L12367">
        <v>11</v>
      </c>
      <c r="N12367">
        <v>0</v>
      </c>
      <c r="P12367">
        <v>0</v>
      </c>
      <c r="Q12367">
        <v>0</v>
      </c>
      <c r="S12367">
        <v>0</v>
      </c>
    </row>
    <row r="12368" spans="1:19" x14ac:dyDescent="0.3">
      <c r="A12368" t="s">
        <v>24697</v>
      </c>
      <c r="B12368" s="171" t="s">
        <v>24698</v>
      </c>
      <c r="C12368" s="171" t="s">
        <v>188</v>
      </c>
      <c r="D12368" s="171" t="s">
        <v>80</v>
      </c>
      <c r="E12368" s="11">
        <v>44013</v>
      </c>
      <c r="F12368">
        <v>5</v>
      </c>
      <c r="G12368">
        <v>6.5</v>
      </c>
      <c r="I12368">
        <v>5</v>
      </c>
      <c r="J12368">
        <v>25</v>
      </c>
      <c r="L12368">
        <v>37</v>
      </c>
      <c r="N12368">
        <v>4</v>
      </c>
      <c r="P12368">
        <v>2</v>
      </c>
      <c r="Q12368">
        <v>2</v>
      </c>
      <c r="S12368">
        <v>1</v>
      </c>
    </row>
    <row r="12369" spans="1:19" x14ac:dyDescent="0.3">
      <c r="A12369" t="s">
        <v>24699</v>
      </c>
      <c r="B12369" s="171" t="s">
        <v>24700</v>
      </c>
      <c r="C12369" s="171" t="s">
        <v>227</v>
      </c>
      <c r="D12369" s="171" t="s">
        <v>80</v>
      </c>
      <c r="E12369" s="11">
        <v>44013</v>
      </c>
      <c r="F12369">
        <v>0</v>
      </c>
      <c r="G12369">
        <v>0</v>
      </c>
      <c r="I12369">
        <v>0</v>
      </c>
      <c r="J12369">
        <v>0</v>
      </c>
      <c r="L12369">
        <v>0</v>
      </c>
      <c r="N12369">
        <v>0</v>
      </c>
      <c r="P12369">
        <v>0</v>
      </c>
      <c r="Q12369">
        <v>0</v>
      </c>
      <c r="S12369">
        <v>0</v>
      </c>
    </row>
    <row r="12370" spans="1:19" x14ac:dyDescent="0.3">
      <c r="A12370" t="s">
        <v>24701</v>
      </c>
      <c r="B12370" s="171" t="s">
        <v>24702</v>
      </c>
      <c r="C12370" s="171" t="s">
        <v>116</v>
      </c>
      <c r="D12370" s="171" t="s">
        <v>80</v>
      </c>
      <c r="E12370" s="11">
        <v>44013</v>
      </c>
      <c r="F12370">
        <v>11</v>
      </c>
      <c r="G12370">
        <v>15.5</v>
      </c>
      <c r="I12370">
        <v>78</v>
      </c>
      <c r="J12370">
        <v>117</v>
      </c>
      <c r="L12370">
        <v>172</v>
      </c>
      <c r="N12370">
        <v>73</v>
      </c>
      <c r="P12370">
        <v>1</v>
      </c>
      <c r="Q12370">
        <v>6</v>
      </c>
      <c r="S12370">
        <v>5</v>
      </c>
    </row>
    <row r="12371" spans="1:19" x14ac:dyDescent="0.3">
      <c r="A12371" t="s">
        <v>24703</v>
      </c>
      <c r="B12371" s="171" t="s">
        <v>24704</v>
      </c>
      <c r="C12371" s="171" t="s">
        <v>9862</v>
      </c>
      <c r="D12371" s="171" t="s">
        <v>80</v>
      </c>
      <c r="E12371" s="11">
        <v>44013</v>
      </c>
      <c r="F12371">
        <v>0</v>
      </c>
      <c r="G12371">
        <v>0</v>
      </c>
      <c r="I12371">
        <v>0</v>
      </c>
      <c r="J12371">
        <v>0</v>
      </c>
      <c r="L12371">
        <v>0</v>
      </c>
      <c r="N12371">
        <v>0</v>
      </c>
      <c r="P12371">
        <v>0</v>
      </c>
      <c r="Q12371">
        <v>0</v>
      </c>
      <c r="S12371">
        <v>0</v>
      </c>
    </row>
    <row r="12372" spans="1:19" x14ac:dyDescent="0.3">
      <c r="A12372" t="s">
        <v>24705</v>
      </c>
      <c r="B12372" s="171" t="s">
        <v>24706</v>
      </c>
      <c r="C12372" s="171" t="s">
        <v>140</v>
      </c>
      <c r="D12372" s="171" t="s">
        <v>80</v>
      </c>
      <c r="E12372" s="11">
        <v>44013</v>
      </c>
      <c r="F12372">
        <v>0</v>
      </c>
      <c r="G12372">
        <v>0</v>
      </c>
      <c r="I12372">
        <v>0</v>
      </c>
      <c r="J12372">
        <v>0</v>
      </c>
      <c r="L12372">
        <v>0</v>
      </c>
      <c r="N12372">
        <v>0</v>
      </c>
      <c r="P12372">
        <v>0</v>
      </c>
      <c r="Q12372">
        <v>0</v>
      </c>
      <c r="S12372">
        <v>0</v>
      </c>
    </row>
    <row r="12373" spans="1:19" x14ac:dyDescent="0.3">
      <c r="A12373" t="s">
        <v>24707</v>
      </c>
      <c r="B12373" s="171" t="s">
        <v>24708</v>
      </c>
      <c r="C12373" s="171" t="s">
        <v>8590</v>
      </c>
      <c r="D12373" s="171" t="s">
        <v>80</v>
      </c>
      <c r="E12373" s="11">
        <v>44013</v>
      </c>
      <c r="F12373">
        <v>0</v>
      </c>
      <c r="G12373">
        <v>0</v>
      </c>
      <c r="I12373">
        <v>0</v>
      </c>
      <c r="J12373">
        <v>0</v>
      </c>
      <c r="L12373">
        <v>0</v>
      </c>
      <c r="N12373">
        <v>0</v>
      </c>
      <c r="P12373">
        <v>0</v>
      </c>
      <c r="Q12373">
        <v>0</v>
      </c>
      <c r="S12373">
        <v>0</v>
      </c>
    </row>
    <row r="12374" spans="1:19" x14ac:dyDescent="0.3">
      <c r="A12374" t="s">
        <v>24709</v>
      </c>
      <c r="B12374" s="171" t="s">
        <v>24710</v>
      </c>
      <c r="C12374" s="171" t="s">
        <v>170</v>
      </c>
      <c r="D12374" s="171" t="s">
        <v>80</v>
      </c>
      <c r="E12374" s="11">
        <v>44013</v>
      </c>
      <c r="F12374">
        <v>2</v>
      </c>
      <c r="G12374">
        <v>4</v>
      </c>
      <c r="I12374">
        <v>11</v>
      </c>
      <c r="J12374">
        <v>22</v>
      </c>
      <c r="L12374">
        <v>44</v>
      </c>
      <c r="N12374">
        <v>11</v>
      </c>
      <c r="P12374">
        <v>0</v>
      </c>
      <c r="Q12374">
        <v>0</v>
      </c>
      <c r="S12374">
        <v>0</v>
      </c>
    </row>
    <row r="12375" spans="1:19" x14ac:dyDescent="0.3">
      <c r="A12375" t="s">
        <v>24711</v>
      </c>
      <c r="B12375" s="171" t="s">
        <v>24712</v>
      </c>
      <c r="C12375" s="171" t="s">
        <v>182</v>
      </c>
      <c r="D12375" s="171" t="s">
        <v>80</v>
      </c>
      <c r="E12375" s="11">
        <v>44013</v>
      </c>
      <c r="F12375">
        <v>10.5</v>
      </c>
      <c r="G12375">
        <v>11.5</v>
      </c>
      <c r="I12375">
        <v>142</v>
      </c>
      <c r="J12375">
        <v>117</v>
      </c>
      <c r="L12375">
        <v>128</v>
      </c>
      <c r="N12375">
        <v>142</v>
      </c>
      <c r="P12375">
        <v>0</v>
      </c>
      <c r="Q12375">
        <v>11</v>
      </c>
      <c r="S12375">
        <v>0</v>
      </c>
    </row>
    <row r="12376" spans="1:19" x14ac:dyDescent="0.3">
      <c r="A12376" t="s">
        <v>24713</v>
      </c>
      <c r="B12376" s="171" t="s">
        <v>24714</v>
      </c>
      <c r="C12376" s="171" t="s">
        <v>197</v>
      </c>
      <c r="D12376" s="171" t="s">
        <v>80</v>
      </c>
      <c r="E12376" s="11">
        <v>44013</v>
      </c>
      <c r="F12376">
        <v>9</v>
      </c>
      <c r="G12376">
        <v>9.5</v>
      </c>
      <c r="I12376">
        <v>46</v>
      </c>
      <c r="J12376">
        <v>90</v>
      </c>
      <c r="L12376">
        <v>95</v>
      </c>
      <c r="N12376">
        <v>41</v>
      </c>
      <c r="P12376">
        <v>8</v>
      </c>
      <c r="Q12376">
        <v>9</v>
      </c>
      <c r="S12376">
        <v>5</v>
      </c>
    </row>
    <row r="12377" spans="1:19" x14ac:dyDescent="0.3">
      <c r="A12377" t="s">
        <v>24715</v>
      </c>
      <c r="B12377" s="171" t="s">
        <v>24716</v>
      </c>
      <c r="C12377" s="171" t="s">
        <v>218</v>
      </c>
      <c r="D12377" s="171" t="s">
        <v>80</v>
      </c>
      <c r="E12377" s="11">
        <v>44013</v>
      </c>
      <c r="F12377">
        <v>0</v>
      </c>
      <c r="G12377">
        <v>0</v>
      </c>
      <c r="I12377">
        <v>0</v>
      </c>
      <c r="J12377">
        <v>0</v>
      </c>
      <c r="L12377">
        <v>0</v>
      </c>
      <c r="N12377">
        <v>0</v>
      </c>
      <c r="P12377">
        <v>0</v>
      </c>
      <c r="Q12377">
        <v>0</v>
      </c>
      <c r="S12377">
        <v>0</v>
      </c>
    </row>
    <row r="12378" spans="1:19" x14ac:dyDescent="0.3">
      <c r="A12378" t="s">
        <v>24717</v>
      </c>
      <c r="B12378" s="171" t="s">
        <v>24718</v>
      </c>
      <c r="C12378" s="171" t="s">
        <v>230</v>
      </c>
      <c r="D12378" s="171" t="s">
        <v>80</v>
      </c>
      <c r="E12378" s="11">
        <v>44013</v>
      </c>
      <c r="F12378">
        <v>0</v>
      </c>
      <c r="G12378">
        <v>0</v>
      </c>
      <c r="I12378">
        <v>0</v>
      </c>
      <c r="J12378">
        <v>0</v>
      </c>
      <c r="L12378">
        <v>0</v>
      </c>
      <c r="N12378">
        <v>0</v>
      </c>
      <c r="P12378">
        <v>0</v>
      </c>
      <c r="Q12378">
        <v>0</v>
      </c>
      <c r="S12378">
        <v>0</v>
      </c>
    </row>
    <row r="12379" spans="1:19" x14ac:dyDescent="0.3">
      <c r="A12379" t="s">
        <v>24719</v>
      </c>
      <c r="B12379" s="171" t="s">
        <v>24720</v>
      </c>
      <c r="C12379" s="171" t="s">
        <v>8193</v>
      </c>
      <c r="D12379" s="171" t="s">
        <v>80</v>
      </c>
      <c r="E12379" s="11">
        <v>44013</v>
      </c>
      <c r="F12379">
        <v>2</v>
      </c>
      <c r="G12379">
        <v>3</v>
      </c>
      <c r="I12379">
        <v>30</v>
      </c>
      <c r="J12379">
        <v>18</v>
      </c>
      <c r="L12379">
        <v>36</v>
      </c>
      <c r="N12379">
        <v>29</v>
      </c>
      <c r="P12379">
        <v>0</v>
      </c>
      <c r="Q12379">
        <v>0</v>
      </c>
      <c r="S12379">
        <v>0</v>
      </c>
    </row>
    <row r="12380" spans="1:19" x14ac:dyDescent="0.3">
      <c r="A12380" t="s">
        <v>24721</v>
      </c>
      <c r="B12380" s="171" t="s">
        <v>24722</v>
      </c>
      <c r="C12380" s="171" t="s">
        <v>10522</v>
      </c>
      <c r="D12380" s="171" t="s">
        <v>80</v>
      </c>
      <c r="E12380" s="11">
        <v>44013</v>
      </c>
      <c r="F12380">
        <v>0</v>
      </c>
      <c r="G12380">
        <v>0</v>
      </c>
      <c r="I12380">
        <v>0</v>
      </c>
      <c r="J12380">
        <v>0</v>
      </c>
      <c r="L12380">
        <v>0</v>
      </c>
      <c r="N12380">
        <v>0</v>
      </c>
      <c r="P12380">
        <v>0</v>
      </c>
      <c r="Q12380">
        <v>0</v>
      </c>
      <c r="S12380">
        <v>0</v>
      </c>
    </row>
    <row r="12381" spans="1:19" x14ac:dyDescent="0.3">
      <c r="A12381" t="s">
        <v>24723</v>
      </c>
      <c r="B12381" s="171" t="s">
        <v>24724</v>
      </c>
      <c r="C12381" s="171" t="s">
        <v>10525</v>
      </c>
      <c r="D12381" s="171" t="s">
        <v>80</v>
      </c>
      <c r="E12381" s="11">
        <v>44013</v>
      </c>
      <c r="F12381">
        <v>0</v>
      </c>
      <c r="G12381">
        <v>0</v>
      </c>
      <c r="I12381">
        <v>0</v>
      </c>
      <c r="J12381">
        <v>0</v>
      </c>
      <c r="L12381">
        <v>0</v>
      </c>
      <c r="N12381">
        <v>0</v>
      </c>
      <c r="P12381">
        <v>0</v>
      </c>
      <c r="Q12381">
        <v>0</v>
      </c>
      <c r="S12381">
        <v>0</v>
      </c>
    </row>
    <row r="12382" spans="1:19" x14ac:dyDescent="0.3">
      <c r="A12382" t="s">
        <v>24725</v>
      </c>
      <c r="B12382" s="171" t="s">
        <v>24726</v>
      </c>
      <c r="C12382" s="171" t="s">
        <v>10528</v>
      </c>
      <c r="D12382" s="171" t="s">
        <v>80</v>
      </c>
      <c r="E12382" s="11">
        <v>44013</v>
      </c>
      <c r="F12382">
        <v>0</v>
      </c>
      <c r="G12382">
        <v>0</v>
      </c>
      <c r="I12382">
        <v>0</v>
      </c>
      <c r="J12382">
        <v>0</v>
      </c>
      <c r="L12382">
        <v>0</v>
      </c>
      <c r="N12382">
        <v>0</v>
      </c>
      <c r="P12382">
        <v>0</v>
      </c>
      <c r="Q12382">
        <v>0</v>
      </c>
      <c r="S12382">
        <v>0</v>
      </c>
    </row>
    <row r="12383" spans="1:19" x14ac:dyDescent="0.3">
      <c r="A12383" t="s">
        <v>24727</v>
      </c>
      <c r="B12383" s="171" t="s">
        <v>24728</v>
      </c>
      <c r="C12383" s="171" t="s">
        <v>10531</v>
      </c>
      <c r="D12383" s="171" t="s">
        <v>80</v>
      </c>
      <c r="E12383" s="11">
        <v>44013</v>
      </c>
      <c r="F12383">
        <v>0</v>
      </c>
      <c r="G12383">
        <v>0</v>
      </c>
      <c r="I12383">
        <v>0</v>
      </c>
      <c r="J12383">
        <v>0</v>
      </c>
      <c r="L12383">
        <v>0</v>
      </c>
      <c r="N12383">
        <v>0</v>
      </c>
      <c r="P12383">
        <v>0</v>
      </c>
      <c r="Q12383">
        <v>0</v>
      </c>
      <c r="S12383">
        <v>0</v>
      </c>
    </row>
    <row r="12384" spans="1:19" x14ac:dyDescent="0.3">
      <c r="A12384" t="s">
        <v>24729</v>
      </c>
      <c r="B12384" s="171" t="s">
        <v>24730</v>
      </c>
      <c r="C12384" s="171" t="s">
        <v>14880</v>
      </c>
      <c r="D12384" s="171" t="s">
        <v>80</v>
      </c>
      <c r="E12384" s="11">
        <v>44013</v>
      </c>
      <c r="F12384">
        <v>0</v>
      </c>
      <c r="G12384">
        <v>0</v>
      </c>
      <c r="I12384">
        <v>0</v>
      </c>
      <c r="J12384">
        <v>0</v>
      </c>
      <c r="L12384">
        <v>0</v>
      </c>
      <c r="N12384">
        <v>0</v>
      </c>
      <c r="P12384">
        <v>0</v>
      </c>
      <c r="Q12384">
        <v>0</v>
      </c>
      <c r="S12384">
        <v>0</v>
      </c>
    </row>
    <row r="12385" spans="1:19" x14ac:dyDescent="0.3">
      <c r="A12385" t="s">
        <v>24731</v>
      </c>
      <c r="B12385" s="171" t="s">
        <v>24732</v>
      </c>
      <c r="C12385" s="171" t="s">
        <v>10534</v>
      </c>
      <c r="D12385" s="171" t="s">
        <v>80</v>
      </c>
      <c r="E12385" s="11">
        <v>44013</v>
      </c>
      <c r="F12385">
        <v>1.5</v>
      </c>
      <c r="G12385">
        <v>1.5</v>
      </c>
      <c r="I12385">
        <v>9</v>
      </c>
      <c r="J12385">
        <v>9</v>
      </c>
      <c r="L12385">
        <v>9</v>
      </c>
      <c r="N12385">
        <v>9</v>
      </c>
      <c r="P12385">
        <v>1</v>
      </c>
      <c r="Q12385">
        <v>1</v>
      </c>
      <c r="S12385">
        <v>0</v>
      </c>
    </row>
    <row r="12386" spans="1:19" x14ac:dyDescent="0.3">
      <c r="A12386" t="s">
        <v>24733</v>
      </c>
      <c r="B12386" s="171" t="s">
        <v>24734</v>
      </c>
      <c r="C12386" s="171" t="s">
        <v>10537</v>
      </c>
      <c r="D12386" s="171" t="s">
        <v>80</v>
      </c>
      <c r="E12386" s="11">
        <v>44013</v>
      </c>
      <c r="F12386">
        <v>2.5</v>
      </c>
      <c r="G12386">
        <v>1</v>
      </c>
      <c r="I12386">
        <v>8</v>
      </c>
      <c r="J12386">
        <v>14</v>
      </c>
      <c r="L12386">
        <v>6</v>
      </c>
      <c r="N12386">
        <v>8</v>
      </c>
      <c r="P12386">
        <v>0</v>
      </c>
      <c r="Q12386">
        <v>0</v>
      </c>
      <c r="S12386">
        <v>0</v>
      </c>
    </row>
    <row r="12387" spans="1:19" x14ac:dyDescent="0.3">
      <c r="A12387" t="s">
        <v>24735</v>
      </c>
      <c r="B12387" s="171" t="s">
        <v>24736</v>
      </c>
      <c r="C12387" s="171" t="s">
        <v>119</v>
      </c>
      <c r="D12387" s="171" t="s">
        <v>4</v>
      </c>
      <c r="E12387" s="11">
        <v>44013</v>
      </c>
      <c r="F12387">
        <v>0</v>
      </c>
      <c r="G12387">
        <v>0</v>
      </c>
      <c r="I12387">
        <v>0</v>
      </c>
      <c r="J12387">
        <v>0</v>
      </c>
      <c r="L12387">
        <v>0</v>
      </c>
      <c r="N12387">
        <v>0</v>
      </c>
      <c r="P12387">
        <v>0</v>
      </c>
      <c r="Q12387">
        <v>0</v>
      </c>
      <c r="S12387">
        <v>0</v>
      </c>
    </row>
    <row r="12388" spans="1:19" x14ac:dyDescent="0.3">
      <c r="A12388" t="s">
        <v>24737</v>
      </c>
      <c r="B12388" s="171" t="s">
        <v>24738</v>
      </c>
      <c r="C12388" s="171" t="s">
        <v>143</v>
      </c>
      <c r="D12388" s="171" t="s">
        <v>4</v>
      </c>
      <c r="E12388" s="11">
        <v>44013</v>
      </c>
      <c r="F12388">
        <v>0</v>
      </c>
      <c r="G12388">
        <v>0</v>
      </c>
      <c r="I12388">
        <v>0</v>
      </c>
      <c r="J12388">
        <v>0</v>
      </c>
      <c r="L12388">
        <v>0</v>
      </c>
      <c r="N12388">
        <v>0</v>
      </c>
      <c r="P12388">
        <v>0</v>
      </c>
      <c r="Q12388">
        <v>0</v>
      </c>
      <c r="S12388">
        <v>0</v>
      </c>
    </row>
    <row r="12389" spans="1:19" x14ac:dyDescent="0.3">
      <c r="A12389" t="s">
        <v>24739</v>
      </c>
      <c r="B12389" s="171" t="s">
        <v>24740</v>
      </c>
      <c r="C12389" s="171" t="s">
        <v>158</v>
      </c>
      <c r="D12389" s="171" t="s">
        <v>4</v>
      </c>
      <c r="E12389" s="11">
        <v>44013</v>
      </c>
      <c r="F12389">
        <v>0</v>
      </c>
      <c r="G12389">
        <v>0</v>
      </c>
      <c r="I12389">
        <v>0</v>
      </c>
      <c r="J12389">
        <v>0</v>
      </c>
      <c r="L12389">
        <v>0</v>
      </c>
      <c r="N12389">
        <v>0</v>
      </c>
      <c r="P12389">
        <v>0</v>
      </c>
      <c r="Q12389">
        <v>0</v>
      </c>
      <c r="S12389">
        <v>0</v>
      </c>
    </row>
    <row r="12390" spans="1:19" x14ac:dyDescent="0.3">
      <c r="A12390" t="s">
        <v>24741</v>
      </c>
      <c r="B12390" s="171" t="s">
        <v>24742</v>
      </c>
      <c r="C12390" s="171" t="s">
        <v>209</v>
      </c>
      <c r="D12390" s="171" t="s">
        <v>4</v>
      </c>
      <c r="E12390" s="11">
        <v>44013</v>
      </c>
      <c r="F12390">
        <v>0</v>
      </c>
      <c r="G12390">
        <v>0</v>
      </c>
      <c r="I12390">
        <v>0</v>
      </c>
      <c r="J12390">
        <v>0</v>
      </c>
      <c r="L12390">
        <v>0</v>
      </c>
      <c r="N12390">
        <v>0</v>
      </c>
      <c r="P12390">
        <v>0</v>
      </c>
      <c r="Q12390">
        <v>0</v>
      </c>
      <c r="S12390">
        <v>0</v>
      </c>
    </row>
    <row r="12391" spans="1:19" x14ac:dyDescent="0.3">
      <c r="A12391" t="s">
        <v>24743</v>
      </c>
      <c r="B12391" s="171" t="s">
        <v>24744</v>
      </c>
      <c r="C12391" s="171" t="s">
        <v>76</v>
      </c>
      <c r="D12391" s="171" t="s">
        <v>4</v>
      </c>
      <c r="E12391" s="11">
        <v>44013</v>
      </c>
      <c r="F12391">
        <v>0</v>
      </c>
      <c r="G12391">
        <v>0</v>
      </c>
      <c r="I12391">
        <v>0</v>
      </c>
      <c r="J12391">
        <v>0</v>
      </c>
      <c r="L12391">
        <v>0</v>
      </c>
      <c r="N12391">
        <v>0</v>
      </c>
      <c r="P12391">
        <v>0</v>
      </c>
      <c r="Q12391">
        <v>0</v>
      </c>
      <c r="S12391">
        <v>0</v>
      </c>
    </row>
    <row r="12392" spans="1:19" x14ac:dyDescent="0.3">
      <c r="A12392" t="s">
        <v>24745</v>
      </c>
      <c r="B12392" s="171" t="s">
        <v>24746</v>
      </c>
      <c r="C12392" s="171" t="s">
        <v>15344</v>
      </c>
      <c r="D12392" s="171" t="s">
        <v>4</v>
      </c>
      <c r="E12392" s="11">
        <v>44013</v>
      </c>
      <c r="F12392">
        <v>0</v>
      </c>
      <c r="G12392">
        <v>0</v>
      </c>
      <c r="I12392">
        <v>0</v>
      </c>
      <c r="J12392">
        <v>0</v>
      </c>
      <c r="L12392">
        <v>0</v>
      </c>
      <c r="N12392">
        <v>0</v>
      </c>
      <c r="P12392">
        <v>0</v>
      </c>
      <c r="Q12392">
        <v>0</v>
      </c>
      <c r="S12392">
        <v>0</v>
      </c>
    </row>
    <row r="12393" spans="1:19" x14ac:dyDescent="0.3">
      <c r="A12393" t="s">
        <v>24747</v>
      </c>
      <c r="B12393" s="171" t="s">
        <v>24748</v>
      </c>
      <c r="C12393" s="171" t="s">
        <v>24281</v>
      </c>
      <c r="D12393" s="171" t="s">
        <v>4</v>
      </c>
      <c r="E12393" s="11">
        <v>44013</v>
      </c>
      <c r="F12393">
        <v>1.5</v>
      </c>
      <c r="G12393">
        <v>1.5</v>
      </c>
      <c r="I12393">
        <v>6</v>
      </c>
      <c r="J12393">
        <v>8</v>
      </c>
      <c r="L12393">
        <v>8</v>
      </c>
      <c r="N12393">
        <v>6</v>
      </c>
      <c r="P12393">
        <v>0</v>
      </c>
      <c r="Q12393">
        <v>0</v>
      </c>
      <c r="S12393">
        <v>0</v>
      </c>
    </row>
    <row r="12394" spans="1:19" x14ac:dyDescent="0.3">
      <c r="A12394" t="s">
        <v>24749</v>
      </c>
      <c r="B12394" s="171" t="s">
        <v>24750</v>
      </c>
      <c r="C12394" s="171" t="s">
        <v>24284</v>
      </c>
      <c r="D12394" s="171" t="s">
        <v>4</v>
      </c>
      <c r="E12394" s="11">
        <v>44013</v>
      </c>
      <c r="F12394">
        <v>5</v>
      </c>
      <c r="G12394">
        <v>5</v>
      </c>
      <c r="I12394">
        <v>3</v>
      </c>
      <c r="J12394">
        <v>30</v>
      </c>
      <c r="L12394">
        <v>30</v>
      </c>
      <c r="N12394">
        <v>0</v>
      </c>
      <c r="P12394">
        <v>0</v>
      </c>
      <c r="Q12394">
        <v>0</v>
      </c>
      <c r="S12394">
        <v>3</v>
      </c>
    </row>
    <row r="12395" spans="1:19" x14ac:dyDescent="0.3">
      <c r="A12395" t="s">
        <v>24751</v>
      </c>
      <c r="B12395" s="171" t="s">
        <v>24752</v>
      </c>
      <c r="C12395" s="171" t="s">
        <v>18126</v>
      </c>
      <c r="D12395" s="171" t="s">
        <v>4</v>
      </c>
      <c r="E12395" s="11">
        <v>44013</v>
      </c>
      <c r="F12395">
        <v>0</v>
      </c>
      <c r="G12395">
        <v>0</v>
      </c>
      <c r="I12395">
        <v>0</v>
      </c>
      <c r="J12395">
        <v>0</v>
      </c>
      <c r="L12395">
        <v>0</v>
      </c>
      <c r="N12395">
        <v>0</v>
      </c>
      <c r="P12395">
        <v>0</v>
      </c>
      <c r="Q12395">
        <v>0</v>
      </c>
      <c r="S12395">
        <v>0</v>
      </c>
    </row>
    <row r="12396" spans="1:19" x14ac:dyDescent="0.3">
      <c r="A12396" t="s">
        <v>24753</v>
      </c>
      <c r="B12396" s="171" t="s">
        <v>24754</v>
      </c>
      <c r="C12396" s="171" t="s">
        <v>128</v>
      </c>
      <c r="D12396" s="171" t="s">
        <v>4</v>
      </c>
      <c r="E12396" s="11">
        <v>44013</v>
      </c>
      <c r="F12396">
        <v>0</v>
      </c>
      <c r="G12396">
        <v>0</v>
      </c>
      <c r="I12396">
        <v>0</v>
      </c>
      <c r="J12396">
        <v>0</v>
      </c>
      <c r="L12396">
        <v>0</v>
      </c>
      <c r="N12396">
        <v>0</v>
      </c>
      <c r="P12396">
        <v>0</v>
      </c>
      <c r="Q12396">
        <v>0</v>
      </c>
      <c r="S12396">
        <v>0</v>
      </c>
    </row>
    <row r="12397" spans="1:19" x14ac:dyDescent="0.3">
      <c r="A12397" t="s">
        <v>24755</v>
      </c>
      <c r="B12397" s="171" t="s">
        <v>24756</v>
      </c>
      <c r="C12397" s="171" t="s">
        <v>14824</v>
      </c>
      <c r="D12397" s="171" t="s">
        <v>4</v>
      </c>
      <c r="E12397" s="11">
        <v>44013</v>
      </c>
      <c r="F12397">
        <v>0</v>
      </c>
      <c r="G12397">
        <v>0</v>
      </c>
      <c r="I12397">
        <v>0</v>
      </c>
      <c r="J12397">
        <v>0</v>
      </c>
      <c r="L12397">
        <v>0</v>
      </c>
      <c r="N12397">
        <v>0</v>
      </c>
      <c r="P12397">
        <v>0</v>
      </c>
      <c r="Q12397">
        <v>0</v>
      </c>
      <c r="S12397">
        <v>0</v>
      </c>
    </row>
    <row r="12398" spans="1:19" x14ac:dyDescent="0.3">
      <c r="A12398" t="s">
        <v>24757</v>
      </c>
      <c r="B12398" s="171" t="s">
        <v>24758</v>
      </c>
      <c r="C12398" s="171" t="s">
        <v>152</v>
      </c>
      <c r="D12398" s="171" t="s">
        <v>4</v>
      </c>
      <c r="E12398" s="11">
        <v>44013</v>
      </c>
      <c r="F12398">
        <v>0</v>
      </c>
      <c r="G12398">
        <v>0</v>
      </c>
      <c r="I12398">
        <v>0</v>
      </c>
      <c r="J12398">
        <v>0</v>
      </c>
      <c r="L12398">
        <v>0</v>
      </c>
      <c r="N12398">
        <v>0</v>
      </c>
      <c r="P12398">
        <v>0</v>
      </c>
      <c r="Q12398">
        <v>0</v>
      </c>
      <c r="S12398">
        <v>0</v>
      </c>
    </row>
    <row r="12399" spans="1:19" x14ac:dyDescent="0.3">
      <c r="A12399" t="s">
        <v>24759</v>
      </c>
      <c r="B12399" s="171" t="s">
        <v>24760</v>
      </c>
      <c r="C12399" s="171" t="s">
        <v>194</v>
      </c>
      <c r="D12399" s="171" t="s">
        <v>4</v>
      </c>
      <c r="E12399" s="11">
        <v>44013</v>
      </c>
      <c r="F12399">
        <v>5</v>
      </c>
      <c r="G12399">
        <v>6</v>
      </c>
      <c r="I12399">
        <v>25</v>
      </c>
      <c r="J12399">
        <v>30</v>
      </c>
      <c r="L12399">
        <v>36</v>
      </c>
      <c r="N12399">
        <v>19</v>
      </c>
      <c r="P12399">
        <v>5</v>
      </c>
      <c r="Q12399">
        <v>6</v>
      </c>
      <c r="S12399">
        <v>6</v>
      </c>
    </row>
    <row r="12400" spans="1:19" x14ac:dyDescent="0.3">
      <c r="A12400" t="s">
        <v>24761</v>
      </c>
      <c r="B12400" s="171" t="s">
        <v>24762</v>
      </c>
      <c r="C12400" s="171" t="s">
        <v>18137</v>
      </c>
      <c r="D12400" s="171" t="s">
        <v>4</v>
      </c>
      <c r="E12400" s="11">
        <v>44013</v>
      </c>
      <c r="F12400">
        <v>0</v>
      </c>
      <c r="G12400">
        <v>0</v>
      </c>
      <c r="I12400">
        <v>0</v>
      </c>
      <c r="J12400">
        <v>0</v>
      </c>
      <c r="L12400">
        <v>0</v>
      </c>
      <c r="N12400">
        <v>0</v>
      </c>
      <c r="P12400">
        <v>0</v>
      </c>
      <c r="Q12400">
        <v>0</v>
      </c>
      <c r="S12400">
        <v>0</v>
      </c>
    </row>
    <row r="12401" spans="1:19" x14ac:dyDescent="0.3">
      <c r="A12401" t="s">
        <v>24763</v>
      </c>
      <c r="B12401" s="171" t="s">
        <v>24764</v>
      </c>
      <c r="C12401" s="171" t="s">
        <v>18140</v>
      </c>
      <c r="D12401" s="171" t="s">
        <v>4</v>
      </c>
      <c r="E12401" s="11">
        <v>44013</v>
      </c>
      <c r="F12401">
        <v>3</v>
      </c>
      <c r="G12401">
        <v>3</v>
      </c>
      <c r="I12401">
        <v>11</v>
      </c>
      <c r="J12401">
        <v>12</v>
      </c>
      <c r="L12401">
        <v>15</v>
      </c>
      <c r="N12401">
        <v>11</v>
      </c>
      <c r="P12401">
        <v>0</v>
      </c>
      <c r="Q12401">
        <v>0</v>
      </c>
      <c r="S12401">
        <v>0</v>
      </c>
    </row>
    <row r="12402" spans="1:19" x14ac:dyDescent="0.3">
      <c r="A12402" t="s">
        <v>24765</v>
      </c>
      <c r="B12402" s="171" t="s">
        <v>24766</v>
      </c>
      <c r="C12402" s="171" t="s">
        <v>236</v>
      </c>
      <c r="D12402" s="171" t="s">
        <v>4</v>
      </c>
      <c r="E12402" s="11">
        <v>44013</v>
      </c>
      <c r="F12402">
        <v>0</v>
      </c>
      <c r="G12402">
        <v>0</v>
      </c>
      <c r="I12402">
        <v>0</v>
      </c>
      <c r="J12402">
        <v>0</v>
      </c>
      <c r="L12402">
        <v>0</v>
      </c>
      <c r="N12402">
        <v>0</v>
      </c>
      <c r="P12402">
        <v>0</v>
      </c>
      <c r="Q12402">
        <v>0</v>
      </c>
      <c r="S12402">
        <v>0</v>
      </c>
    </row>
    <row r="12403" spans="1:19" x14ac:dyDescent="0.3">
      <c r="A12403" t="s">
        <v>24767</v>
      </c>
      <c r="B12403" s="171" t="s">
        <v>24768</v>
      </c>
      <c r="C12403" s="171" t="s">
        <v>239</v>
      </c>
      <c r="D12403" s="171" t="s">
        <v>4</v>
      </c>
      <c r="E12403" s="11">
        <v>44013</v>
      </c>
      <c r="F12403">
        <v>0</v>
      </c>
      <c r="G12403">
        <v>0</v>
      </c>
      <c r="I12403">
        <v>0</v>
      </c>
      <c r="J12403">
        <v>0</v>
      </c>
      <c r="L12403">
        <v>0</v>
      </c>
      <c r="N12403">
        <v>0</v>
      </c>
      <c r="P12403">
        <v>0</v>
      </c>
      <c r="Q12403">
        <v>0</v>
      </c>
      <c r="S12403">
        <v>0</v>
      </c>
    </row>
    <row r="12404" spans="1:19" x14ac:dyDescent="0.3">
      <c r="A12404" t="s">
        <v>24769</v>
      </c>
      <c r="B12404" s="171" t="s">
        <v>24770</v>
      </c>
      <c r="C12404" s="171" t="s">
        <v>24315</v>
      </c>
      <c r="D12404" s="171" t="s">
        <v>4</v>
      </c>
      <c r="E12404" s="11">
        <v>44013</v>
      </c>
      <c r="F12404">
        <v>1.5</v>
      </c>
      <c r="G12404">
        <v>1.5</v>
      </c>
      <c r="I12404">
        <v>6</v>
      </c>
      <c r="J12404">
        <v>8</v>
      </c>
      <c r="L12404">
        <v>8</v>
      </c>
      <c r="N12404">
        <v>5</v>
      </c>
      <c r="P12404">
        <v>0</v>
      </c>
      <c r="Q12404">
        <v>0</v>
      </c>
      <c r="S12404">
        <v>1</v>
      </c>
    </row>
    <row r="12405" spans="1:19" x14ac:dyDescent="0.3">
      <c r="A12405" t="s">
        <v>24771</v>
      </c>
      <c r="B12405" s="171" t="s">
        <v>24772</v>
      </c>
      <c r="C12405" s="171" t="s">
        <v>113</v>
      </c>
      <c r="D12405" s="171" t="s">
        <v>4</v>
      </c>
      <c r="E12405" s="11">
        <v>44013</v>
      </c>
      <c r="F12405">
        <v>1</v>
      </c>
      <c r="G12405">
        <v>3.5</v>
      </c>
      <c r="I12405">
        <v>2</v>
      </c>
      <c r="J12405">
        <v>5</v>
      </c>
      <c r="L12405">
        <v>20</v>
      </c>
      <c r="N12405">
        <v>2</v>
      </c>
      <c r="P12405">
        <v>0</v>
      </c>
      <c r="Q12405">
        <v>1</v>
      </c>
      <c r="S12405">
        <v>0</v>
      </c>
    </row>
    <row r="12406" spans="1:19" x14ac:dyDescent="0.3">
      <c r="A12406" t="s">
        <v>24773</v>
      </c>
      <c r="B12406" s="171" t="s">
        <v>24774</v>
      </c>
      <c r="C12406" s="171" t="s">
        <v>131</v>
      </c>
      <c r="D12406" s="171" t="s">
        <v>4</v>
      </c>
      <c r="E12406" s="11">
        <v>44013</v>
      </c>
      <c r="F12406">
        <v>0</v>
      </c>
      <c r="G12406">
        <v>0</v>
      </c>
      <c r="I12406">
        <v>0</v>
      </c>
      <c r="J12406">
        <v>0</v>
      </c>
      <c r="L12406">
        <v>0</v>
      </c>
      <c r="N12406">
        <v>0</v>
      </c>
      <c r="P12406">
        <v>0</v>
      </c>
      <c r="Q12406">
        <v>0</v>
      </c>
      <c r="S12406">
        <v>0</v>
      </c>
    </row>
    <row r="12407" spans="1:19" x14ac:dyDescent="0.3">
      <c r="A12407" t="s">
        <v>24775</v>
      </c>
      <c r="B12407" s="171" t="s">
        <v>24776</v>
      </c>
      <c r="C12407" s="171" t="s">
        <v>14843</v>
      </c>
      <c r="D12407" s="171" t="s">
        <v>4</v>
      </c>
      <c r="E12407" s="11">
        <v>44013</v>
      </c>
      <c r="F12407">
        <v>0</v>
      </c>
      <c r="G12407">
        <v>0</v>
      </c>
      <c r="I12407">
        <v>0</v>
      </c>
      <c r="J12407">
        <v>0</v>
      </c>
      <c r="L12407">
        <v>0</v>
      </c>
      <c r="N12407">
        <v>0</v>
      </c>
      <c r="P12407">
        <v>0</v>
      </c>
      <c r="Q12407">
        <v>0</v>
      </c>
      <c r="S12407">
        <v>0</v>
      </c>
    </row>
    <row r="12408" spans="1:19" x14ac:dyDescent="0.3">
      <c r="A12408" t="s">
        <v>24777</v>
      </c>
      <c r="B12408" s="171" t="s">
        <v>24778</v>
      </c>
      <c r="C12408" s="171" t="s">
        <v>155</v>
      </c>
      <c r="D12408" s="171" t="s">
        <v>4</v>
      </c>
      <c r="E12408" s="11">
        <v>44013</v>
      </c>
      <c r="F12408">
        <v>3</v>
      </c>
      <c r="G12408">
        <v>1.5</v>
      </c>
      <c r="I12408">
        <v>13</v>
      </c>
      <c r="J12408">
        <v>17</v>
      </c>
      <c r="L12408">
        <v>9</v>
      </c>
      <c r="N12408">
        <v>12</v>
      </c>
      <c r="P12408">
        <v>0</v>
      </c>
      <c r="Q12408">
        <v>0</v>
      </c>
      <c r="S12408">
        <v>1</v>
      </c>
    </row>
    <row r="12409" spans="1:19" x14ac:dyDescent="0.3">
      <c r="A12409" t="s">
        <v>24779</v>
      </c>
      <c r="B12409" s="171" t="s">
        <v>24780</v>
      </c>
      <c r="C12409" s="171" t="s">
        <v>16232</v>
      </c>
      <c r="D12409" s="171" t="s">
        <v>4</v>
      </c>
      <c r="E12409" s="11">
        <v>44013</v>
      </c>
      <c r="F12409">
        <v>3.5</v>
      </c>
      <c r="G12409">
        <v>4</v>
      </c>
      <c r="I12409">
        <v>9</v>
      </c>
      <c r="J12409">
        <v>20</v>
      </c>
      <c r="L12409">
        <v>23</v>
      </c>
      <c r="N12409">
        <v>8</v>
      </c>
      <c r="P12409">
        <v>0</v>
      </c>
      <c r="Q12409">
        <v>1</v>
      </c>
      <c r="S12409">
        <v>1</v>
      </c>
    </row>
    <row r="12410" spans="1:19" x14ac:dyDescent="0.3">
      <c r="A12410" t="s">
        <v>24781</v>
      </c>
      <c r="B12410" s="171" t="s">
        <v>24782</v>
      </c>
      <c r="C12410" s="171" t="s">
        <v>16557</v>
      </c>
      <c r="D12410" s="171" t="s">
        <v>4</v>
      </c>
      <c r="E12410" s="11">
        <v>44013</v>
      </c>
      <c r="F12410">
        <v>1.5</v>
      </c>
      <c r="G12410">
        <v>2</v>
      </c>
      <c r="I12410">
        <v>0</v>
      </c>
      <c r="J12410">
        <v>8</v>
      </c>
      <c r="L12410">
        <v>11</v>
      </c>
      <c r="N12410">
        <v>0</v>
      </c>
      <c r="P12410">
        <v>0</v>
      </c>
      <c r="Q12410">
        <v>0</v>
      </c>
      <c r="S12410">
        <v>0</v>
      </c>
    </row>
    <row r="12411" spans="1:19" x14ac:dyDescent="0.3">
      <c r="A12411" t="s">
        <v>24783</v>
      </c>
      <c r="B12411" s="171" t="s">
        <v>24784</v>
      </c>
      <c r="C12411" s="171" t="s">
        <v>188</v>
      </c>
      <c r="D12411" s="171" t="s">
        <v>4</v>
      </c>
      <c r="E12411" s="11">
        <v>44013</v>
      </c>
      <c r="F12411">
        <v>5</v>
      </c>
      <c r="G12411">
        <v>6.5</v>
      </c>
      <c r="I12411">
        <v>5</v>
      </c>
      <c r="J12411">
        <v>25</v>
      </c>
      <c r="L12411">
        <v>37</v>
      </c>
      <c r="N12411">
        <v>4</v>
      </c>
      <c r="P12411">
        <v>2</v>
      </c>
      <c r="Q12411">
        <v>2</v>
      </c>
      <c r="S12411">
        <v>1</v>
      </c>
    </row>
    <row r="12412" spans="1:19" x14ac:dyDescent="0.3">
      <c r="A12412" t="s">
        <v>24785</v>
      </c>
      <c r="B12412" s="171" t="s">
        <v>24786</v>
      </c>
      <c r="C12412" s="171" t="s">
        <v>227</v>
      </c>
      <c r="D12412" s="171" t="s">
        <v>4</v>
      </c>
      <c r="E12412" s="11">
        <v>44013</v>
      </c>
      <c r="F12412">
        <v>0</v>
      </c>
      <c r="G12412">
        <v>0</v>
      </c>
      <c r="I12412">
        <v>0</v>
      </c>
      <c r="J12412">
        <v>0</v>
      </c>
      <c r="L12412">
        <v>0</v>
      </c>
      <c r="N12412">
        <v>0</v>
      </c>
      <c r="P12412">
        <v>0</v>
      </c>
      <c r="Q12412">
        <v>0</v>
      </c>
      <c r="S12412">
        <v>0</v>
      </c>
    </row>
    <row r="12413" spans="1:19" x14ac:dyDescent="0.3">
      <c r="A12413" t="s">
        <v>24787</v>
      </c>
      <c r="B12413" s="171" t="s">
        <v>24788</v>
      </c>
      <c r="C12413" s="171" t="s">
        <v>116</v>
      </c>
      <c r="D12413" s="171" t="s">
        <v>4</v>
      </c>
      <c r="E12413" s="11">
        <v>44013</v>
      </c>
      <c r="F12413">
        <v>11</v>
      </c>
      <c r="G12413">
        <v>15.5</v>
      </c>
      <c r="I12413">
        <v>78</v>
      </c>
      <c r="J12413">
        <v>117</v>
      </c>
      <c r="L12413">
        <v>172</v>
      </c>
      <c r="N12413">
        <v>73</v>
      </c>
      <c r="P12413">
        <v>1</v>
      </c>
      <c r="Q12413">
        <v>6</v>
      </c>
      <c r="S12413">
        <v>5</v>
      </c>
    </row>
    <row r="12414" spans="1:19" x14ac:dyDescent="0.3">
      <c r="A12414" t="s">
        <v>24789</v>
      </c>
      <c r="B12414" s="171" t="s">
        <v>24790</v>
      </c>
      <c r="C12414" s="171" t="s">
        <v>9862</v>
      </c>
      <c r="D12414" s="171" t="s">
        <v>4</v>
      </c>
      <c r="E12414" s="11">
        <v>44013</v>
      </c>
      <c r="F12414">
        <v>0</v>
      </c>
      <c r="G12414">
        <v>0</v>
      </c>
      <c r="I12414">
        <v>0</v>
      </c>
      <c r="J12414">
        <v>0</v>
      </c>
      <c r="L12414">
        <v>0</v>
      </c>
      <c r="N12414">
        <v>0</v>
      </c>
      <c r="P12414">
        <v>0</v>
      </c>
      <c r="Q12414">
        <v>0</v>
      </c>
      <c r="S12414">
        <v>0</v>
      </c>
    </row>
    <row r="12415" spans="1:19" x14ac:dyDescent="0.3">
      <c r="A12415" t="s">
        <v>24791</v>
      </c>
      <c r="B12415" s="171" t="s">
        <v>24792</v>
      </c>
      <c r="C12415" s="171" t="s">
        <v>140</v>
      </c>
      <c r="D12415" s="171" t="s">
        <v>4</v>
      </c>
      <c r="E12415" s="11">
        <v>44013</v>
      </c>
      <c r="F12415">
        <v>0</v>
      </c>
      <c r="G12415">
        <v>0</v>
      </c>
      <c r="I12415">
        <v>0</v>
      </c>
      <c r="J12415">
        <v>0</v>
      </c>
      <c r="L12415">
        <v>0</v>
      </c>
      <c r="N12415">
        <v>0</v>
      </c>
      <c r="P12415">
        <v>0</v>
      </c>
      <c r="Q12415">
        <v>0</v>
      </c>
      <c r="S12415">
        <v>0</v>
      </c>
    </row>
    <row r="12416" spans="1:19" x14ac:dyDescent="0.3">
      <c r="A12416" t="s">
        <v>24793</v>
      </c>
      <c r="B12416" s="171" t="s">
        <v>24794</v>
      </c>
      <c r="C12416" s="171" t="s">
        <v>8590</v>
      </c>
      <c r="D12416" s="171" t="s">
        <v>4</v>
      </c>
      <c r="E12416" s="11">
        <v>44013</v>
      </c>
      <c r="F12416">
        <v>0</v>
      </c>
      <c r="G12416">
        <v>0</v>
      </c>
      <c r="I12416">
        <v>0</v>
      </c>
      <c r="J12416">
        <v>0</v>
      </c>
      <c r="L12416">
        <v>0</v>
      </c>
      <c r="N12416">
        <v>0</v>
      </c>
      <c r="P12416">
        <v>0</v>
      </c>
      <c r="Q12416">
        <v>0</v>
      </c>
      <c r="S12416">
        <v>0</v>
      </c>
    </row>
    <row r="12417" spans="1:19" x14ac:dyDescent="0.3">
      <c r="A12417" t="s">
        <v>24795</v>
      </c>
      <c r="B12417" s="171" t="s">
        <v>24796</v>
      </c>
      <c r="C12417" s="171" t="s">
        <v>170</v>
      </c>
      <c r="D12417" s="171" t="s">
        <v>4</v>
      </c>
      <c r="E12417" s="11">
        <v>44013</v>
      </c>
      <c r="F12417">
        <v>2</v>
      </c>
      <c r="G12417">
        <v>4</v>
      </c>
      <c r="I12417">
        <v>11</v>
      </c>
      <c r="J12417">
        <v>22</v>
      </c>
      <c r="L12417">
        <v>44</v>
      </c>
      <c r="N12417">
        <v>11</v>
      </c>
      <c r="P12417">
        <v>0</v>
      </c>
      <c r="Q12417">
        <v>0</v>
      </c>
      <c r="S12417">
        <v>0</v>
      </c>
    </row>
    <row r="12418" spans="1:19" x14ac:dyDescent="0.3">
      <c r="A12418" t="s">
        <v>24797</v>
      </c>
      <c r="B12418" s="171" t="s">
        <v>24798</v>
      </c>
      <c r="C12418" s="171" t="s">
        <v>182</v>
      </c>
      <c r="D12418" s="171" t="s">
        <v>4</v>
      </c>
      <c r="E12418" s="11">
        <v>44013</v>
      </c>
      <c r="F12418">
        <v>10.5</v>
      </c>
      <c r="G12418">
        <v>11.5</v>
      </c>
      <c r="I12418">
        <v>142</v>
      </c>
      <c r="J12418">
        <v>117</v>
      </c>
      <c r="L12418">
        <v>128</v>
      </c>
      <c r="N12418">
        <v>142</v>
      </c>
      <c r="P12418">
        <v>0</v>
      </c>
      <c r="Q12418">
        <v>11</v>
      </c>
      <c r="S12418">
        <v>0</v>
      </c>
    </row>
    <row r="12419" spans="1:19" x14ac:dyDescent="0.3">
      <c r="A12419" t="s">
        <v>24799</v>
      </c>
      <c r="B12419" s="171" t="s">
        <v>24800</v>
      </c>
      <c r="C12419" s="171" t="s">
        <v>197</v>
      </c>
      <c r="D12419" s="171" t="s">
        <v>4</v>
      </c>
      <c r="E12419" s="11">
        <v>44013</v>
      </c>
      <c r="F12419">
        <v>9</v>
      </c>
      <c r="G12419">
        <v>9.5</v>
      </c>
      <c r="I12419">
        <v>46</v>
      </c>
      <c r="J12419">
        <v>90</v>
      </c>
      <c r="L12419">
        <v>95</v>
      </c>
      <c r="N12419">
        <v>41</v>
      </c>
      <c r="P12419">
        <v>8</v>
      </c>
      <c r="Q12419">
        <v>9</v>
      </c>
      <c r="S12419">
        <v>5</v>
      </c>
    </row>
    <row r="12420" spans="1:19" x14ac:dyDescent="0.3">
      <c r="A12420" t="s">
        <v>24801</v>
      </c>
      <c r="B12420" s="171" t="s">
        <v>24802</v>
      </c>
      <c r="C12420" s="171" t="s">
        <v>218</v>
      </c>
      <c r="D12420" s="171" t="s">
        <v>4</v>
      </c>
      <c r="E12420" s="11">
        <v>44013</v>
      </c>
      <c r="F12420">
        <v>0</v>
      </c>
      <c r="G12420">
        <v>0</v>
      </c>
      <c r="I12420">
        <v>0</v>
      </c>
      <c r="J12420">
        <v>0</v>
      </c>
      <c r="L12420">
        <v>0</v>
      </c>
      <c r="N12420">
        <v>0</v>
      </c>
      <c r="P12420">
        <v>0</v>
      </c>
      <c r="Q12420">
        <v>0</v>
      </c>
      <c r="S12420">
        <v>0</v>
      </c>
    </row>
    <row r="12421" spans="1:19" x14ac:dyDescent="0.3">
      <c r="A12421" t="s">
        <v>24803</v>
      </c>
      <c r="B12421" s="171" t="s">
        <v>24804</v>
      </c>
      <c r="C12421" s="171" t="s">
        <v>230</v>
      </c>
      <c r="D12421" s="171" t="s">
        <v>4</v>
      </c>
      <c r="E12421" s="11">
        <v>44013</v>
      </c>
      <c r="F12421">
        <v>0</v>
      </c>
      <c r="G12421">
        <v>0</v>
      </c>
      <c r="I12421">
        <v>0</v>
      </c>
      <c r="J12421">
        <v>0</v>
      </c>
      <c r="L12421">
        <v>0</v>
      </c>
      <c r="N12421">
        <v>0</v>
      </c>
      <c r="P12421">
        <v>0</v>
      </c>
      <c r="Q12421">
        <v>0</v>
      </c>
      <c r="S12421">
        <v>0</v>
      </c>
    </row>
    <row r="12422" spans="1:19" x14ac:dyDescent="0.3">
      <c r="A12422" t="s">
        <v>24805</v>
      </c>
      <c r="B12422" s="171" t="s">
        <v>24806</v>
      </c>
      <c r="C12422" s="171" t="s">
        <v>8193</v>
      </c>
      <c r="D12422" s="171" t="s">
        <v>4</v>
      </c>
      <c r="E12422" s="11">
        <v>44013</v>
      </c>
      <c r="F12422">
        <v>2</v>
      </c>
      <c r="G12422">
        <v>3</v>
      </c>
      <c r="I12422">
        <v>30</v>
      </c>
      <c r="J12422">
        <v>18</v>
      </c>
      <c r="L12422">
        <v>36</v>
      </c>
      <c r="N12422">
        <v>30</v>
      </c>
      <c r="P12422">
        <v>0</v>
      </c>
      <c r="Q12422">
        <v>0</v>
      </c>
      <c r="S12422">
        <v>0</v>
      </c>
    </row>
    <row r="12423" spans="1:19" x14ac:dyDescent="0.3">
      <c r="A12423" t="s">
        <v>24807</v>
      </c>
      <c r="B12423" s="171" t="s">
        <v>24808</v>
      </c>
      <c r="C12423" s="171" t="s">
        <v>10522</v>
      </c>
      <c r="D12423" s="171" t="s">
        <v>4</v>
      </c>
      <c r="E12423" s="11">
        <v>44013</v>
      </c>
      <c r="F12423">
        <v>0</v>
      </c>
      <c r="G12423">
        <v>0</v>
      </c>
      <c r="I12423">
        <v>0</v>
      </c>
      <c r="J12423">
        <v>0</v>
      </c>
      <c r="L12423">
        <v>0</v>
      </c>
      <c r="N12423">
        <v>0</v>
      </c>
      <c r="P12423">
        <v>0</v>
      </c>
      <c r="Q12423">
        <v>0</v>
      </c>
      <c r="S12423">
        <v>0</v>
      </c>
    </row>
    <row r="12424" spans="1:19" x14ac:dyDescent="0.3">
      <c r="A12424" t="s">
        <v>24809</v>
      </c>
      <c r="B12424" s="171" t="s">
        <v>24810</v>
      </c>
      <c r="C12424" s="171" t="s">
        <v>10525</v>
      </c>
      <c r="D12424" s="171" t="s">
        <v>4</v>
      </c>
      <c r="E12424" s="11">
        <v>44013</v>
      </c>
      <c r="F12424">
        <v>0</v>
      </c>
      <c r="G12424">
        <v>0</v>
      </c>
      <c r="I12424">
        <v>0</v>
      </c>
      <c r="J12424">
        <v>0</v>
      </c>
      <c r="L12424">
        <v>0</v>
      </c>
      <c r="N12424">
        <v>0</v>
      </c>
      <c r="P12424">
        <v>0</v>
      </c>
      <c r="Q12424">
        <v>0</v>
      </c>
      <c r="S12424">
        <v>0</v>
      </c>
    </row>
    <row r="12425" spans="1:19" x14ac:dyDescent="0.3">
      <c r="A12425" t="s">
        <v>24811</v>
      </c>
      <c r="B12425" s="171" t="s">
        <v>24812</v>
      </c>
      <c r="C12425" s="171" t="s">
        <v>10528</v>
      </c>
      <c r="D12425" s="171" t="s">
        <v>4</v>
      </c>
      <c r="E12425" s="11">
        <v>44013</v>
      </c>
      <c r="F12425">
        <v>0</v>
      </c>
      <c r="G12425">
        <v>0</v>
      </c>
      <c r="I12425">
        <v>0</v>
      </c>
      <c r="J12425">
        <v>0</v>
      </c>
      <c r="L12425">
        <v>0</v>
      </c>
      <c r="N12425">
        <v>0</v>
      </c>
      <c r="P12425">
        <v>0</v>
      </c>
      <c r="Q12425">
        <v>0</v>
      </c>
      <c r="S12425">
        <v>0</v>
      </c>
    </row>
    <row r="12426" spans="1:19" x14ac:dyDescent="0.3">
      <c r="A12426" t="s">
        <v>24813</v>
      </c>
      <c r="B12426" s="171" t="s">
        <v>24814</v>
      </c>
      <c r="C12426" s="171" t="s">
        <v>10531</v>
      </c>
      <c r="D12426" s="171" t="s">
        <v>4</v>
      </c>
      <c r="E12426" s="11">
        <v>44013</v>
      </c>
      <c r="F12426">
        <v>0</v>
      </c>
      <c r="G12426">
        <v>0</v>
      </c>
      <c r="I12426">
        <v>0</v>
      </c>
      <c r="J12426">
        <v>0</v>
      </c>
      <c r="L12426">
        <v>0</v>
      </c>
      <c r="N12426">
        <v>0</v>
      </c>
      <c r="P12426">
        <v>0</v>
      </c>
      <c r="Q12426">
        <v>0</v>
      </c>
      <c r="S12426">
        <v>0</v>
      </c>
    </row>
    <row r="12427" spans="1:19" x14ac:dyDescent="0.3">
      <c r="A12427" t="s">
        <v>24815</v>
      </c>
      <c r="B12427" s="171" t="s">
        <v>24816</v>
      </c>
      <c r="C12427" s="171" t="s">
        <v>14880</v>
      </c>
      <c r="D12427" s="171" t="s">
        <v>4</v>
      </c>
      <c r="E12427" s="11">
        <v>44013</v>
      </c>
      <c r="F12427">
        <v>0</v>
      </c>
      <c r="G12427">
        <v>0</v>
      </c>
      <c r="I12427">
        <v>0</v>
      </c>
      <c r="J12427">
        <v>0</v>
      </c>
      <c r="L12427">
        <v>0</v>
      </c>
      <c r="N12427">
        <v>0</v>
      </c>
      <c r="P12427">
        <v>0</v>
      </c>
      <c r="Q12427">
        <v>0</v>
      </c>
      <c r="S12427">
        <v>0</v>
      </c>
    </row>
    <row r="12428" spans="1:19" x14ac:dyDescent="0.3">
      <c r="A12428" t="s">
        <v>24817</v>
      </c>
      <c r="B12428" s="171" t="s">
        <v>24818</v>
      </c>
      <c r="C12428" s="171" t="s">
        <v>10534</v>
      </c>
      <c r="D12428" s="171" t="s">
        <v>4</v>
      </c>
      <c r="E12428" s="11">
        <v>44013</v>
      </c>
      <c r="F12428">
        <v>1.5</v>
      </c>
      <c r="G12428">
        <v>1.5</v>
      </c>
      <c r="I12428">
        <v>9</v>
      </c>
      <c r="J12428">
        <v>9</v>
      </c>
      <c r="L12428">
        <v>9</v>
      </c>
      <c r="N12428">
        <v>9</v>
      </c>
      <c r="P12428">
        <v>1</v>
      </c>
      <c r="Q12428">
        <v>1</v>
      </c>
      <c r="S12428">
        <v>0</v>
      </c>
    </row>
    <row r="12429" spans="1:19" x14ac:dyDescent="0.3">
      <c r="A12429" t="s">
        <v>24819</v>
      </c>
      <c r="B12429" s="171" t="s">
        <v>24820</v>
      </c>
      <c r="C12429" s="171" t="s">
        <v>10537</v>
      </c>
      <c r="D12429" s="171" t="s">
        <v>4</v>
      </c>
      <c r="E12429" s="11">
        <v>44013</v>
      </c>
      <c r="F12429">
        <v>2.5</v>
      </c>
      <c r="G12429">
        <v>1</v>
      </c>
      <c r="I12429">
        <v>8</v>
      </c>
      <c r="J12429">
        <v>14</v>
      </c>
      <c r="L12429">
        <v>6</v>
      </c>
      <c r="N12429">
        <v>8</v>
      </c>
      <c r="P12429">
        <v>0</v>
      </c>
      <c r="Q12429">
        <v>0</v>
      </c>
      <c r="S12429">
        <v>0</v>
      </c>
    </row>
    <row r="12430" spans="1:19" x14ac:dyDescent="0.3">
      <c r="A12430" t="s">
        <v>24821</v>
      </c>
      <c r="B12430" s="171" t="s">
        <v>24822</v>
      </c>
      <c r="C12430" s="171" t="s">
        <v>15347</v>
      </c>
      <c r="D12430" s="171" t="s">
        <v>4</v>
      </c>
      <c r="E12430" s="11">
        <v>44013</v>
      </c>
      <c r="F12430">
        <v>3</v>
      </c>
      <c r="G12430">
        <v>2</v>
      </c>
      <c r="I12430">
        <v>12</v>
      </c>
      <c r="J12430">
        <v>17</v>
      </c>
      <c r="L12430">
        <v>10</v>
      </c>
      <c r="N12430">
        <v>10</v>
      </c>
      <c r="P12430">
        <v>0</v>
      </c>
      <c r="Q12430">
        <v>2</v>
      </c>
      <c r="S12430">
        <v>2</v>
      </c>
    </row>
    <row r="12431" spans="1:19" x14ac:dyDescent="0.3">
      <c r="A12431" t="s">
        <v>24823</v>
      </c>
      <c r="B12431" s="171" t="s">
        <v>24824</v>
      </c>
      <c r="C12431" s="171" t="s">
        <v>203</v>
      </c>
      <c r="D12431" s="171" t="s">
        <v>4</v>
      </c>
      <c r="E12431" s="11">
        <v>44013</v>
      </c>
      <c r="F12431">
        <v>2.5</v>
      </c>
      <c r="G12431">
        <v>1.5</v>
      </c>
      <c r="I12431">
        <v>16</v>
      </c>
      <c r="J12431">
        <v>14</v>
      </c>
      <c r="L12431">
        <v>8</v>
      </c>
      <c r="N12431">
        <v>14</v>
      </c>
      <c r="P12431">
        <v>2</v>
      </c>
      <c r="Q12431">
        <v>2</v>
      </c>
      <c r="S12431">
        <v>2</v>
      </c>
    </row>
    <row r="12432" spans="1:19" x14ac:dyDescent="0.3">
      <c r="A12432" t="s">
        <v>24825</v>
      </c>
      <c r="B12432" s="171" t="s">
        <v>24826</v>
      </c>
      <c r="C12432" s="171" t="s">
        <v>15340</v>
      </c>
      <c r="D12432" s="171" t="s">
        <v>4</v>
      </c>
      <c r="E12432" s="11">
        <v>44013</v>
      </c>
      <c r="F12432">
        <v>1</v>
      </c>
      <c r="G12432">
        <v>1.5</v>
      </c>
      <c r="I12432">
        <v>4</v>
      </c>
      <c r="J12432">
        <v>5</v>
      </c>
      <c r="L12432">
        <v>8</v>
      </c>
      <c r="N12432">
        <v>4</v>
      </c>
      <c r="P12432">
        <v>0</v>
      </c>
      <c r="Q12432">
        <v>0</v>
      </c>
      <c r="S12432">
        <v>0</v>
      </c>
    </row>
    <row r="12433" spans="1:19" x14ac:dyDescent="0.3">
      <c r="A12433" t="s">
        <v>24827</v>
      </c>
      <c r="B12433" s="171" t="s">
        <v>24828</v>
      </c>
      <c r="C12433" s="171" t="s">
        <v>16544</v>
      </c>
      <c r="D12433" s="171" t="s">
        <v>4</v>
      </c>
      <c r="E12433" s="11">
        <v>44013</v>
      </c>
      <c r="F12433">
        <v>1.5</v>
      </c>
      <c r="G12433">
        <v>2</v>
      </c>
      <c r="I12433">
        <v>4</v>
      </c>
      <c r="J12433">
        <v>8</v>
      </c>
      <c r="L12433">
        <v>11</v>
      </c>
      <c r="N12433">
        <v>4</v>
      </c>
      <c r="P12433">
        <v>0</v>
      </c>
      <c r="Q12433">
        <v>0</v>
      </c>
      <c r="S12433">
        <v>0</v>
      </c>
    </row>
    <row r="12434" spans="1:19" x14ac:dyDescent="0.3">
      <c r="A12434" t="s">
        <v>24829</v>
      </c>
      <c r="B12434" s="171" t="s">
        <v>24830</v>
      </c>
      <c r="C12434" s="171" t="s">
        <v>176</v>
      </c>
      <c r="D12434" s="171" t="s">
        <v>4</v>
      </c>
      <c r="E12434" s="11">
        <v>44013</v>
      </c>
      <c r="F12434">
        <v>2.5</v>
      </c>
      <c r="G12434">
        <v>4.5</v>
      </c>
      <c r="I12434">
        <v>8</v>
      </c>
      <c r="J12434">
        <v>13</v>
      </c>
      <c r="L12434">
        <v>26</v>
      </c>
      <c r="N12434">
        <v>6</v>
      </c>
      <c r="P12434">
        <v>2</v>
      </c>
      <c r="Q12434">
        <v>2</v>
      </c>
      <c r="S12434">
        <v>2</v>
      </c>
    </row>
    <row r="12435" spans="1:19" x14ac:dyDescent="0.3">
      <c r="A12435" t="s">
        <v>24831</v>
      </c>
      <c r="B12435" s="171" t="s">
        <v>24832</v>
      </c>
      <c r="C12435" s="171" t="s">
        <v>206</v>
      </c>
      <c r="D12435" s="171" t="s">
        <v>4</v>
      </c>
      <c r="E12435" s="11">
        <v>44013</v>
      </c>
      <c r="F12435">
        <v>1.5</v>
      </c>
      <c r="G12435">
        <v>1.5</v>
      </c>
      <c r="I12435">
        <v>8</v>
      </c>
      <c r="J12435">
        <v>8</v>
      </c>
      <c r="L12435">
        <v>8</v>
      </c>
      <c r="N12435">
        <v>7</v>
      </c>
      <c r="P12435">
        <v>1</v>
      </c>
      <c r="Q12435">
        <v>2</v>
      </c>
      <c r="S12435">
        <v>1</v>
      </c>
    </row>
    <row r="12436" spans="1:19" x14ac:dyDescent="0.3">
      <c r="A12436" t="s">
        <v>24653</v>
      </c>
      <c r="B12436" s="171" t="s">
        <v>24654</v>
      </c>
      <c r="C12436" s="171" t="s">
        <v>24284</v>
      </c>
      <c r="D12436" s="171" t="s">
        <v>80</v>
      </c>
      <c r="E12436" s="11">
        <v>44013</v>
      </c>
      <c r="F12436">
        <v>5</v>
      </c>
      <c r="G12436">
        <v>5</v>
      </c>
      <c r="I12436">
        <v>3</v>
      </c>
      <c r="J12436">
        <v>30</v>
      </c>
      <c r="L12436">
        <v>30</v>
      </c>
      <c r="N12436">
        <v>0</v>
      </c>
      <c r="P12436">
        <v>0</v>
      </c>
      <c r="Q12436">
        <v>0</v>
      </c>
      <c r="S12436">
        <v>3</v>
      </c>
    </row>
    <row r="12437" spans="1:19" x14ac:dyDescent="0.3">
      <c r="A12437" t="s">
        <v>24833</v>
      </c>
      <c r="B12437" s="171" t="s">
        <v>24834</v>
      </c>
      <c r="C12437" s="171" t="s">
        <v>18229</v>
      </c>
      <c r="D12437" s="171" t="s">
        <v>80</v>
      </c>
      <c r="E12437" s="11">
        <v>44013</v>
      </c>
      <c r="F12437">
        <v>0</v>
      </c>
      <c r="G12437">
        <v>0</v>
      </c>
      <c r="I12437">
        <v>0</v>
      </c>
      <c r="J12437">
        <v>0</v>
      </c>
      <c r="L12437">
        <v>0</v>
      </c>
      <c r="N12437">
        <v>0</v>
      </c>
      <c r="P12437">
        <v>0</v>
      </c>
      <c r="Q12437">
        <v>0</v>
      </c>
      <c r="S12437">
        <v>0</v>
      </c>
    </row>
    <row r="12438" spans="1:19" x14ac:dyDescent="0.3">
      <c r="A12438" t="s">
        <v>24835</v>
      </c>
      <c r="B12438" s="171" t="s">
        <v>24836</v>
      </c>
      <c r="C12438" s="171" t="s">
        <v>9887</v>
      </c>
      <c r="D12438" s="171" t="s">
        <v>80</v>
      </c>
      <c r="E12438" s="11">
        <v>44013</v>
      </c>
      <c r="F12438">
        <v>0</v>
      </c>
      <c r="G12438">
        <v>0</v>
      </c>
      <c r="I12438">
        <v>0</v>
      </c>
      <c r="J12438">
        <v>0</v>
      </c>
      <c r="L12438">
        <v>0</v>
      </c>
      <c r="N12438">
        <v>0</v>
      </c>
      <c r="P12438">
        <v>0</v>
      </c>
      <c r="Q12438">
        <v>0</v>
      </c>
      <c r="S12438">
        <v>0</v>
      </c>
    </row>
    <row r="12439" spans="1:19" x14ac:dyDescent="0.3">
      <c r="A12439" t="s">
        <v>24837</v>
      </c>
      <c r="B12439" s="171" t="s">
        <v>24838</v>
      </c>
      <c r="C12439" s="171" t="s">
        <v>11260</v>
      </c>
      <c r="D12439" s="171" t="s">
        <v>80</v>
      </c>
      <c r="E12439" s="11">
        <v>44013</v>
      </c>
      <c r="F12439">
        <v>0</v>
      </c>
      <c r="G12439">
        <v>0</v>
      </c>
      <c r="I12439">
        <v>0</v>
      </c>
      <c r="J12439">
        <v>0</v>
      </c>
      <c r="L12439">
        <v>0</v>
      </c>
      <c r="N12439">
        <v>0</v>
      </c>
      <c r="P12439">
        <v>0</v>
      </c>
      <c r="Q12439">
        <v>0</v>
      </c>
      <c r="S12439">
        <v>0</v>
      </c>
    </row>
    <row r="12440" spans="1:19" x14ac:dyDescent="0.3">
      <c r="A12440" t="s">
        <v>24839</v>
      </c>
      <c r="B12440" s="171" t="s">
        <v>24840</v>
      </c>
      <c r="C12440" s="171" t="s">
        <v>21284</v>
      </c>
      <c r="D12440" s="171" t="s">
        <v>80</v>
      </c>
      <c r="E12440" s="11">
        <v>44013</v>
      </c>
      <c r="F12440">
        <v>0</v>
      </c>
      <c r="G12440">
        <v>0</v>
      </c>
      <c r="I12440">
        <v>0</v>
      </c>
      <c r="J12440">
        <v>0</v>
      </c>
      <c r="L12440">
        <v>0</v>
      </c>
      <c r="N12440">
        <v>0</v>
      </c>
      <c r="P12440">
        <v>0</v>
      </c>
      <c r="Q12440">
        <v>0</v>
      </c>
      <c r="S12440">
        <v>0</v>
      </c>
    </row>
    <row r="12441" spans="1:19" x14ac:dyDescent="0.3">
      <c r="A12441" t="s">
        <v>24841</v>
      </c>
      <c r="B12441" s="171" t="s">
        <v>24842</v>
      </c>
      <c r="C12441" s="171" t="s">
        <v>125</v>
      </c>
      <c r="D12441" s="171" t="s">
        <v>80</v>
      </c>
      <c r="E12441" s="11">
        <v>44013</v>
      </c>
      <c r="F12441">
        <v>0</v>
      </c>
      <c r="G12441">
        <v>0</v>
      </c>
      <c r="I12441">
        <v>0</v>
      </c>
      <c r="J12441">
        <v>0</v>
      </c>
      <c r="L12441">
        <v>0</v>
      </c>
      <c r="N12441">
        <v>0</v>
      </c>
      <c r="P12441">
        <v>0</v>
      </c>
      <c r="Q12441">
        <v>0</v>
      </c>
      <c r="S12441">
        <v>0</v>
      </c>
    </row>
    <row r="12442" spans="1:19" x14ac:dyDescent="0.3">
      <c r="A12442" t="s">
        <v>24843</v>
      </c>
      <c r="B12442" s="171" t="s">
        <v>24844</v>
      </c>
      <c r="C12442" s="171" t="s">
        <v>14899</v>
      </c>
      <c r="D12442" s="171" t="s">
        <v>80</v>
      </c>
      <c r="E12442" s="11">
        <v>44013</v>
      </c>
      <c r="F12442">
        <v>0</v>
      </c>
      <c r="G12442">
        <v>0</v>
      </c>
      <c r="I12442">
        <v>0</v>
      </c>
      <c r="J12442">
        <v>0</v>
      </c>
      <c r="L12442">
        <v>0</v>
      </c>
      <c r="N12442">
        <v>0</v>
      </c>
      <c r="P12442">
        <v>0</v>
      </c>
      <c r="Q12442">
        <v>0</v>
      </c>
      <c r="S12442">
        <v>0</v>
      </c>
    </row>
    <row r="12443" spans="1:19" x14ac:dyDescent="0.3">
      <c r="A12443" t="s">
        <v>24845</v>
      </c>
      <c r="B12443" s="171" t="s">
        <v>24846</v>
      </c>
      <c r="C12443" s="171" t="s">
        <v>137</v>
      </c>
      <c r="D12443" s="171" t="s">
        <v>80</v>
      </c>
      <c r="E12443" s="11">
        <v>44013</v>
      </c>
      <c r="F12443">
        <v>0</v>
      </c>
      <c r="G12443">
        <v>0</v>
      </c>
      <c r="I12443">
        <v>0</v>
      </c>
      <c r="J12443">
        <v>0</v>
      </c>
      <c r="L12443">
        <v>0</v>
      </c>
      <c r="N12443">
        <v>0</v>
      </c>
      <c r="P12443">
        <v>0</v>
      </c>
      <c r="Q12443">
        <v>0</v>
      </c>
      <c r="S12443">
        <v>0</v>
      </c>
    </row>
    <row r="12444" spans="1:19" x14ac:dyDescent="0.3">
      <c r="A12444" t="s">
        <v>24847</v>
      </c>
      <c r="B12444" s="171" t="s">
        <v>24848</v>
      </c>
      <c r="C12444" s="171" t="s">
        <v>8615</v>
      </c>
      <c r="D12444" s="171" t="s">
        <v>80</v>
      </c>
      <c r="E12444" s="11">
        <v>44013</v>
      </c>
      <c r="F12444">
        <v>0</v>
      </c>
      <c r="G12444">
        <v>0</v>
      </c>
      <c r="I12444">
        <v>0</v>
      </c>
      <c r="J12444">
        <v>0</v>
      </c>
      <c r="L12444">
        <v>0</v>
      </c>
      <c r="N12444">
        <v>0</v>
      </c>
      <c r="P12444">
        <v>0</v>
      </c>
      <c r="Q12444">
        <v>0</v>
      </c>
      <c r="S12444">
        <v>0</v>
      </c>
    </row>
    <row r="12445" spans="1:19" x14ac:dyDescent="0.3">
      <c r="A12445" t="s">
        <v>24849</v>
      </c>
      <c r="B12445" s="171" t="s">
        <v>24850</v>
      </c>
      <c r="C12445" s="171" t="s">
        <v>146</v>
      </c>
      <c r="D12445" s="171" t="s">
        <v>80</v>
      </c>
      <c r="E12445" s="11">
        <v>44013</v>
      </c>
      <c r="F12445">
        <v>4.5</v>
      </c>
      <c r="G12445">
        <v>3</v>
      </c>
      <c r="I12445">
        <v>22</v>
      </c>
      <c r="J12445">
        <v>26</v>
      </c>
      <c r="L12445">
        <v>18</v>
      </c>
      <c r="N12445">
        <v>21</v>
      </c>
      <c r="P12445">
        <v>1</v>
      </c>
      <c r="Q12445">
        <v>1</v>
      </c>
      <c r="S12445">
        <v>1</v>
      </c>
    </row>
    <row r="12446" spans="1:19" x14ac:dyDescent="0.3">
      <c r="A12446" t="s">
        <v>24851</v>
      </c>
      <c r="B12446" s="171" t="s">
        <v>24852</v>
      </c>
      <c r="C12446" s="171" t="s">
        <v>161</v>
      </c>
      <c r="D12446" s="171" t="s">
        <v>80</v>
      </c>
      <c r="E12446" s="11">
        <v>44013</v>
      </c>
      <c r="F12446">
        <v>3.5</v>
      </c>
      <c r="G12446">
        <v>4</v>
      </c>
      <c r="I12446">
        <v>9</v>
      </c>
      <c r="J12446">
        <v>20</v>
      </c>
      <c r="L12446">
        <v>23</v>
      </c>
      <c r="N12446">
        <v>8</v>
      </c>
      <c r="P12446">
        <v>0</v>
      </c>
      <c r="Q12446">
        <v>1</v>
      </c>
      <c r="S12446">
        <v>1</v>
      </c>
    </row>
    <row r="12447" spans="1:19" x14ac:dyDescent="0.3">
      <c r="A12447" t="s">
        <v>24853</v>
      </c>
      <c r="B12447" s="171" t="s">
        <v>24854</v>
      </c>
      <c r="C12447" s="171" t="s">
        <v>18252</v>
      </c>
      <c r="D12447" s="171" t="s">
        <v>80</v>
      </c>
      <c r="E12447" s="11">
        <v>44013</v>
      </c>
      <c r="F12447">
        <v>0</v>
      </c>
      <c r="G12447">
        <v>0</v>
      </c>
      <c r="I12447">
        <v>0</v>
      </c>
      <c r="J12447">
        <v>0</v>
      </c>
      <c r="L12447">
        <v>0</v>
      </c>
      <c r="N12447">
        <v>0</v>
      </c>
      <c r="P12447">
        <v>0</v>
      </c>
      <c r="Q12447">
        <v>0</v>
      </c>
      <c r="S12447">
        <v>0</v>
      </c>
    </row>
    <row r="12448" spans="1:19" x14ac:dyDescent="0.3">
      <c r="A12448" t="s">
        <v>24855</v>
      </c>
      <c r="B12448" s="171" t="s">
        <v>24856</v>
      </c>
      <c r="C12448" s="171" t="s">
        <v>167</v>
      </c>
      <c r="D12448" s="171" t="s">
        <v>80</v>
      </c>
      <c r="E12448" s="11">
        <v>44013</v>
      </c>
      <c r="F12448">
        <v>3.5</v>
      </c>
      <c r="G12448">
        <v>6</v>
      </c>
      <c r="I12448">
        <v>11</v>
      </c>
      <c r="J12448">
        <v>30</v>
      </c>
      <c r="L12448">
        <v>55</v>
      </c>
      <c r="N12448">
        <v>11</v>
      </c>
      <c r="P12448">
        <v>0</v>
      </c>
      <c r="Q12448">
        <v>0</v>
      </c>
      <c r="S12448">
        <v>0</v>
      </c>
    </row>
    <row r="12449" spans="1:19" x14ac:dyDescent="0.3">
      <c r="A12449" t="s">
        <v>24857</v>
      </c>
      <c r="B12449" s="171" t="s">
        <v>24858</v>
      </c>
      <c r="C12449" s="171" t="s">
        <v>179</v>
      </c>
      <c r="D12449" s="171" t="s">
        <v>80</v>
      </c>
      <c r="E12449" s="11">
        <v>44013</v>
      </c>
      <c r="F12449">
        <v>13.5</v>
      </c>
      <c r="G12449">
        <v>14.5</v>
      </c>
      <c r="I12449">
        <v>153</v>
      </c>
      <c r="J12449">
        <v>129</v>
      </c>
      <c r="L12449">
        <v>143</v>
      </c>
      <c r="N12449">
        <v>153</v>
      </c>
      <c r="P12449">
        <v>0</v>
      </c>
      <c r="Q12449">
        <v>11</v>
      </c>
      <c r="S12449">
        <v>0</v>
      </c>
    </row>
    <row r="12450" spans="1:19" x14ac:dyDescent="0.3">
      <c r="A12450" t="s">
        <v>24859</v>
      </c>
      <c r="B12450" s="171" t="s">
        <v>24860</v>
      </c>
      <c r="C12450" s="171" t="s">
        <v>185</v>
      </c>
      <c r="D12450" s="171" t="s">
        <v>80</v>
      </c>
      <c r="E12450" s="11">
        <v>44013</v>
      </c>
      <c r="F12450">
        <v>7.5</v>
      </c>
      <c r="G12450">
        <v>7.5</v>
      </c>
      <c r="I12450">
        <v>13</v>
      </c>
      <c r="J12450">
        <v>39</v>
      </c>
      <c r="L12450">
        <v>43</v>
      </c>
      <c r="N12450">
        <v>12</v>
      </c>
      <c r="P12450">
        <v>2</v>
      </c>
      <c r="Q12450">
        <v>2</v>
      </c>
      <c r="S12450">
        <v>1</v>
      </c>
    </row>
    <row r="12451" spans="1:19" x14ac:dyDescent="0.3">
      <c r="A12451" t="s">
        <v>24861</v>
      </c>
      <c r="B12451" s="171" t="s">
        <v>24862</v>
      </c>
      <c r="C12451" s="171" t="s">
        <v>191</v>
      </c>
      <c r="D12451" s="171" t="s">
        <v>80</v>
      </c>
      <c r="E12451" s="11">
        <v>44013</v>
      </c>
      <c r="F12451">
        <v>14</v>
      </c>
      <c r="G12451">
        <v>15.5</v>
      </c>
      <c r="I12451">
        <v>71</v>
      </c>
      <c r="J12451">
        <v>120</v>
      </c>
      <c r="L12451">
        <v>131</v>
      </c>
      <c r="N12451">
        <v>60</v>
      </c>
      <c r="P12451">
        <v>13</v>
      </c>
      <c r="Q12451">
        <v>15</v>
      </c>
      <c r="S12451">
        <v>11</v>
      </c>
    </row>
    <row r="12452" spans="1:19" x14ac:dyDescent="0.3">
      <c r="A12452" t="s">
        <v>24863</v>
      </c>
      <c r="B12452" s="171" t="s">
        <v>24864</v>
      </c>
      <c r="C12452" s="171" t="s">
        <v>212</v>
      </c>
      <c r="D12452" s="171" t="s">
        <v>80</v>
      </c>
      <c r="E12452" s="11">
        <v>44013</v>
      </c>
      <c r="F12452">
        <v>0</v>
      </c>
      <c r="G12452">
        <v>0</v>
      </c>
      <c r="I12452">
        <v>0</v>
      </c>
      <c r="J12452">
        <v>0</v>
      </c>
      <c r="L12452">
        <v>0</v>
      </c>
      <c r="N12452">
        <v>0</v>
      </c>
      <c r="P12452">
        <v>0</v>
      </c>
      <c r="Q12452">
        <v>0</v>
      </c>
      <c r="S12452">
        <v>0</v>
      </c>
    </row>
    <row r="12453" spans="1:19" x14ac:dyDescent="0.3">
      <c r="A12453" t="s">
        <v>24865</v>
      </c>
      <c r="B12453" s="171" t="s">
        <v>24866</v>
      </c>
      <c r="C12453" s="171" t="s">
        <v>215</v>
      </c>
      <c r="D12453" s="171" t="s">
        <v>80</v>
      </c>
      <c r="E12453" s="11">
        <v>44013</v>
      </c>
      <c r="F12453">
        <v>0</v>
      </c>
      <c r="G12453">
        <v>0</v>
      </c>
      <c r="I12453">
        <v>0</v>
      </c>
      <c r="J12453">
        <v>0</v>
      </c>
      <c r="L12453">
        <v>0</v>
      </c>
      <c r="N12453">
        <v>0</v>
      </c>
      <c r="P12453">
        <v>0</v>
      </c>
      <c r="Q12453">
        <v>0</v>
      </c>
      <c r="S12453">
        <v>0</v>
      </c>
    </row>
    <row r="12454" spans="1:19" x14ac:dyDescent="0.3">
      <c r="A12454" t="s">
        <v>24867</v>
      </c>
      <c r="B12454" s="171" t="s">
        <v>24868</v>
      </c>
      <c r="C12454" s="171" t="s">
        <v>221</v>
      </c>
      <c r="D12454" s="171" t="s">
        <v>80</v>
      </c>
      <c r="E12454" s="11">
        <v>44013</v>
      </c>
      <c r="F12454">
        <v>0</v>
      </c>
      <c r="G12454">
        <v>0</v>
      </c>
      <c r="I12454">
        <v>0</v>
      </c>
      <c r="J12454">
        <v>0</v>
      </c>
      <c r="L12454">
        <v>0</v>
      </c>
      <c r="N12454">
        <v>0</v>
      </c>
      <c r="P12454">
        <v>0</v>
      </c>
      <c r="Q12454">
        <v>0</v>
      </c>
      <c r="S12454">
        <v>0</v>
      </c>
    </row>
    <row r="12455" spans="1:19" x14ac:dyDescent="0.3">
      <c r="A12455" t="s">
        <v>24869</v>
      </c>
      <c r="B12455" s="171" t="s">
        <v>24870</v>
      </c>
      <c r="C12455" s="171" t="s">
        <v>8233</v>
      </c>
      <c r="D12455" s="171" t="s">
        <v>80</v>
      </c>
      <c r="E12455" s="11">
        <v>44013</v>
      </c>
      <c r="F12455">
        <v>2</v>
      </c>
      <c r="G12455">
        <v>3</v>
      </c>
      <c r="I12455">
        <v>30</v>
      </c>
      <c r="J12455">
        <v>18</v>
      </c>
      <c r="L12455">
        <v>36</v>
      </c>
      <c r="N12455">
        <v>29</v>
      </c>
      <c r="P12455">
        <v>0</v>
      </c>
      <c r="Q12455">
        <v>0</v>
      </c>
      <c r="S12455">
        <v>0</v>
      </c>
    </row>
    <row r="12456" spans="1:19" x14ac:dyDescent="0.3">
      <c r="A12456" t="s">
        <v>24871</v>
      </c>
      <c r="B12456" s="171" t="s">
        <v>24872</v>
      </c>
      <c r="C12456" s="171" t="s">
        <v>233</v>
      </c>
      <c r="D12456" s="171" t="s">
        <v>80</v>
      </c>
      <c r="E12456" s="11">
        <v>44013</v>
      </c>
      <c r="F12456">
        <v>0</v>
      </c>
      <c r="G12456">
        <v>0</v>
      </c>
      <c r="I12456">
        <v>0</v>
      </c>
      <c r="J12456">
        <v>0</v>
      </c>
      <c r="L12456">
        <v>0</v>
      </c>
      <c r="N12456">
        <v>0</v>
      </c>
      <c r="P12456">
        <v>0</v>
      </c>
      <c r="Q12456">
        <v>0</v>
      </c>
      <c r="S12456">
        <v>0</v>
      </c>
    </row>
    <row r="12457" spans="1:19" x14ac:dyDescent="0.3">
      <c r="A12457" t="s">
        <v>24873</v>
      </c>
      <c r="B12457" s="171" t="s">
        <v>24874</v>
      </c>
      <c r="C12457" s="171" t="s">
        <v>24508</v>
      </c>
      <c r="D12457" s="171" t="s">
        <v>15341</v>
      </c>
      <c r="E12457" s="11">
        <v>44013</v>
      </c>
      <c r="F12457">
        <v>3</v>
      </c>
      <c r="G12457">
        <v>3</v>
      </c>
      <c r="I12457">
        <v>12</v>
      </c>
      <c r="J12457">
        <v>16</v>
      </c>
      <c r="L12457">
        <v>16</v>
      </c>
      <c r="N12457">
        <v>11</v>
      </c>
      <c r="P12457">
        <v>0</v>
      </c>
      <c r="Q12457">
        <v>0</v>
      </c>
      <c r="S12457">
        <v>1</v>
      </c>
    </row>
    <row r="12458" spans="1:19" x14ac:dyDescent="0.3">
      <c r="A12458" t="s">
        <v>24875</v>
      </c>
      <c r="B12458" s="171" t="s">
        <v>24876</v>
      </c>
      <c r="C12458" s="171" t="s">
        <v>107</v>
      </c>
      <c r="D12458" s="171" t="s">
        <v>80</v>
      </c>
      <c r="E12458" s="11">
        <v>44013</v>
      </c>
      <c r="F12458">
        <v>12</v>
      </c>
      <c r="G12458">
        <v>19</v>
      </c>
      <c r="I12458">
        <v>80</v>
      </c>
      <c r="J12458">
        <v>122</v>
      </c>
      <c r="L12458">
        <v>192</v>
      </c>
      <c r="N12458">
        <v>75</v>
      </c>
      <c r="P12458">
        <v>1</v>
      </c>
      <c r="Q12458">
        <v>7</v>
      </c>
      <c r="S12458">
        <v>5</v>
      </c>
    </row>
    <row r="12459" spans="1:19" x14ac:dyDescent="0.3">
      <c r="A12459" t="s">
        <v>24877</v>
      </c>
      <c r="B12459" s="171" t="s">
        <v>24878</v>
      </c>
      <c r="C12459" s="171" t="s">
        <v>107</v>
      </c>
      <c r="D12459" s="171" t="s">
        <v>15341</v>
      </c>
      <c r="E12459" s="11">
        <v>44013</v>
      </c>
      <c r="F12459">
        <v>2.5</v>
      </c>
      <c r="G12459">
        <v>3.5</v>
      </c>
      <c r="I12459">
        <v>8</v>
      </c>
      <c r="J12459">
        <v>13</v>
      </c>
      <c r="L12459">
        <v>19</v>
      </c>
      <c r="N12459">
        <v>8</v>
      </c>
      <c r="P12459">
        <v>0</v>
      </c>
      <c r="Q12459">
        <v>0</v>
      </c>
      <c r="S12459">
        <v>0</v>
      </c>
    </row>
    <row r="12460" spans="1:19" x14ac:dyDescent="0.3">
      <c r="A12460" t="s">
        <v>24879</v>
      </c>
      <c r="B12460" s="171" t="s">
        <v>24880</v>
      </c>
      <c r="C12460" s="171" t="s">
        <v>173</v>
      </c>
      <c r="D12460" s="171" t="s">
        <v>80</v>
      </c>
      <c r="E12460" s="11">
        <v>44013</v>
      </c>
      <c r="F12460">
        <v>1</v>
      </c>
      <c r="G12460">
        <v>3</v>
      </c>
      <c r="I12460">
        <v>3</v>
      </c>
      <c r="J12460">
        <v>6</v>
      </c>
      <c r="L12460">
        <v>18</v>
      </c>
      <c r="N12460">
        <v>3</v>
      </c>
      <c r="P12460">
        <v>1</v>
      </c>
      <c r="Q12460">
        <v>1</v>
      </c>
      <c r="S12460">
        <v>0</v>
      </c>
    </row>
    <row r="12461" spans="1:19" x14ac:dyDescent="0.3">
      <c r="A12461" t="s">
        <v>24881</v>
      </c>
      <c r="B12461" s="171" t="s">
        <v>24882</v>
      </c>
      <c r="C12461" s="171" t="s">
        <v>173</v>
      </c>
      <c r="D12461" s="171" t="s">
        <v>15341</v>
      </c>
      <c r="E12461" s="11">
        <v>44013</v>
      </c>
      <c r="F12461">
        <v>4.5</v>
      </c>
      <c r="G12461">
        <v>3.5</v>
      </c>
      <c r="I12461">
        <v>17</v>
      </c>
      <c r="J12461">
        <v>24</v>
      </c>
      <c r="L12461">
        <v>18</v>
      </c>
      <c r="N12461">
        <v>13</v>
      </c>
      <c r="P12461">
        <v>1</v>
      </c>
      <c r="Q12461">
        <v>3</v>
      </c>
      <c r="S12461">
        <v>4</v>
      </c>
    </row>
    <row r="12462" spans="1:19" x14ac:dyDescent="0.3">
      <c r="A12462" t="s">
        <v>24883</v>
      </c>
      <c r="B12462" s="171" t="s">
        <v>24884</v>
      </c>
      <c r="C12462" s="171" t="s">
        <v>200</v>
      </c>
      <c r="D12462" s="171" t="s">
        <v>80</v>
      </c>
      <c r="E12462" s="11">
        <v>44013</v>
      </c>
      <c r="F12462">
        <v>4</v>
      </c>
      <c r="G12462">
        <v>3</v>
      </c>
      <c r="I12462">
        <v>24</v>
      </c>
      <c r="J12462">
        <v>22</v>
      </c>
      <c r="L12462">
        <v>16</v>
      </c>
      <c r="N12462">
        <v>21</v>
      </c>
      <c r="P12462">
        <v>3</v>
      </c>
      <c r="Q12462">
        <v>4</v>
      </c>
      <c r="S12462">
        <v>3</v>
      </c>
    </row>
    <row r="12463" spans="1:19" x14ac:dyDescent="0.3">
      <c r="A12463" t="s">
        <v>24885</v>
      </c>
      <c r="B12463" s="171" t="s">
        <v>24886</v>
      </c>
      <c r="C12463" s="171" t="s">
        <v>200</v>
      </c>
      <c r="D12463" s="171" t="s">
        <v>15341</v>
      </c>
      <c r="E12463" s="11">
        <v>44013</v>
      </c>
      <c r="F12463">
        <v>0</v>
      </c>
      <c r="G12463">
        <v>0</v>
      </c>
      <c r="I12463">
        <v>0</v>
      </c>
      <c r="J12463">
        <v>0</v>
      </c>
      <c r="L12463">
        <v>0</v>
      </c>
      <c r="N12463">
        <v>0</v>
      </c>
      <c r="P12463">
        <v>0</v>
      </c>
      <c r="Q12463">
        <v>0</v>
      </c>
      <c r="S12463">
        <v>0</v>
      </c>
    </row>
    <row r="12464" spans="1:19" x14ac:dyDescent="0.3">
      <c r="A12464" t="s">
        <v>24887</v>
      </c>
      <c r="B12464" s="171" t="s">
        <v>24888</v>
      </c>
      <c r="C12464" s="171" t="s">
        <v>73</v>
      </c>
      <c r="D12464" s="171" t="s">
        <v>4</v>
      </c>
      <c r="E12464" s="11">
        <v>44013</v>
      </c>
      <c r="F12464">
        <v>0</v>
      </c>
      <c r="G12464">
        <v>0</v>
      </c>
      <c r="I12464">
        <v>0</v>
      </c>
      <c r="J12464">
        <v>0</v>
      </c>
      <c r="L12464">
        <v>0</v>
      </c>
      <c r="N12464">
        <v>0</v>
      </c>
      <c r="P12464">
        <v>0</v>
      </c>
      <c r="Q12464">
        <v>0</v>
      </c>
      <c r="S12464">
        <v>0</v>
      </c>
    </row>
    <row r="12465" spans="1:19" x14ac:dyDescent="0.3">
      <c r="A12465" t="s">
        <v>24889</v>
      </c>
      <c r="B12465" s="171" t="s">
        <v>24890</v>
      </c>
      <c r="C12465" s="171" t="s">
        <v>24891</v>
      </c>
      <c r="D12465" s="171" t="s">
        <v>4</v>
      </c>
      <c r="E12465" s="11">
        <v>44013</v>
      </c>
      <c r="F12465">
        <v>5</v>
      </c>
      <c r="G12465">
        <v>5</v>
      </c>
      <c r="I12465">
        <v>3</v>
      </c>
      <c r="J12465">
        <v>30</v>
      </c>
      <c r="L12465">
        <v>30</v>
      </c>
      <c r="N12465">
        <v>0</v>
      </c>
      <c r="P12465">
        <v>0</v>
      </c>
      <c r="Q12465">
        <v>0</v>
      </c>
      <c r="S12465">
        <v>3</v>
      </c>
    </row>
    <row r="12466" spans="1:19" x14ac:dyDescent="0.3">
      <c r="A12466" t="s">
        <v>24892</v>
      </c>
      <c r="B12466" s="171" t="s">
        <v>24893</v>
      </c>
      <c r="C12466" s="171" t="s">
        <v>18229</v>
      </c>
      <c r="D12466" s="171" t="s">
        <v>4</v>
      </c>
      <c r="E12466" s="11">
        <v>44013</v>
      </c>
      <c r="F12466">
        <v>0</v>
      </c>
      <c r="G12466">
        <v>0</v>
      </c>
      <c r="I12466">
        <v>0</v>
      </c>
      <c r="J12466">
        <v>0</v>
      </c>
      <c r="L12466">
        <v>0</v>
      </c>
      <c r="N12466">
        <v>0</v>
      </c>
      <c r="P12466">
        <v>0</v>
      </c>
      <c r="Q12466">
        <v>0</v>
      </c>
      <c r="S12466">
        <v>0</v>
      </c>
    </row>
    <row r="12467" spans="1:19" x14ac:dyDescent="0.3">
      <c r="A12467" t="s">
        <v>24894</v>
      </c>
      <c r="B12467" s="171" t="s">
        <v>24895</v>
      </c>
      <c r="C12467" s="171" t="s">
        <v>107</v>
      </c>
      <c r="D12467" s="171" t="s">
        <v>4</v>
      </c>
      <c r="E12467" s="11">
        <v>44013</v>
      </c>
      <c r="F12467">
        <v>14.5</v>
      </c>
      <c r="G12467">
        <v>22.5</v>
      </c>
      <c r="I12467">
        <v>88</v>
      </c>
      <c r="J12467">
        <v>135</v>
      </c>
      <c r="L12467">
        <v>211</v>
      </c>
      <c r="N12467">
        <v>83</v>
      </c>
      <c r="P12467">
        <v>1</v>
      </c>
      <c r="Q12467">
        <v>7</v>
      </c>
      <c r="S12467">
        <v>5</v>
      </c>
    </row>
    <row r="12468" spans="1:19" x14ac:dyDescent="0.3">
      <c r="A12468" t="s">
        <v>24896</v>
      </c>
      <c r="B12468" s="171" t="s">
        <v>24897</v>
      </c>
      <c r="C12468" s="171" t="s">
        <v>9887</v>
      </c>
      <c r="D12468" s="171" t="s">
        <v>4</v>
      </c>
      <c r="E12468" s="11">
        <v>44013</v>
      </c>
      <c r="F12468">
        <v>0</v>
      </c>
      <c r="G12468">
        <v>0</v>
      </c>
      <c r="I12468">
        <v>0</v>
      </c>
      <c r="J12468">
        <v>0</v>
      </c>
      <c r="L12468">
        <v>0</v>
      </c>
      <c r="N12468">
        <v>0</v>
      </c>
      <c r="P12468">
        <v>0</v>
      </c>
      <c r="Q12468">
        <v>0</v>
      </c>
      <c r="S12468">
        <v>0</v>
      </c>
    </row>
    <row r="12469" spans="1:19" x14ac:dyDescent="0.3">
      <c r="A12469" t="s">
        <v>24898</v>
      </c>
      <c r="B12469" s="171" t="s">
        <v>24899</v>
      </c>
      <c r="C12469" s="171" t="s">
        <v>11260</v>
      </c>
      <c r="D12469" s="171" t="s">
        <v>4</v>
      </c>
      <c r="E12469" s="11">
        <v>44013</v>
      </c>
      <c r="F12469">
        <v>0</v>
      </c>
      <c r="G12469">
        <v>0</v>
      </c>
      <c r="I12469">
        <v>0</v>
      </c>
      <c r="J12469">
        <v>0</v>
      </c>
      <c r="L12469">
        <v>0</v>
      </c>
      <c r="N12469">
        <v>0</v>
      </c>
      <c r="P12469">
        <v>0</v>
      </c>
      <c r="Q12469">
        <v>0</v>
      </c>
      <c r="S12469">
        <v>0</v>
      </c>
    </row>
    <row r="12470" spans="1:19" x14ac:dyDescent="0.3">
      <c r="A12470" t="s">
        <v>24900</v>
      </c>
      <c r="B12470" s="171" t="s">
        <v>24901</v>
      </c>
      <c r="C12470" s="171" t="s">
        <v>122</v>
      </c>
      <c r="D12470" s="171" t="s">
        <v>4</v>
      </c>
      <c r="E12470" s="11">
        <v>44013</v>
      </c>
      <c r="F12470">
        <v>0</v>
      </c>
      <c r="G12470">
        <v>0</v>
      </c>
      <c r="I12470">
        <v>0</v>
      </c>
      <c r="J12470">
        <v>0</v>
      </c>
      <c r="L12470">
        <v>0</v>
      </c>
      <c r="N12470">
        <v>0</v>
      </c>
      <c r="P12470">
        <v>0</v>
      </c>
      <c r="Q12470">
        <v>0</v>
      </c>
      <c r="S12470">
        <v>0</v>
      </c>
    </row>
    <row r="12471" spans="1:19" x14ac:dyDescent="0.3">
      <c r="A12471" t="s">
        <v>24902</v>
      </c>
      <c r="B12471" s="171" t="s">
        <v>24903</v>
      </c>
      <c r="C12471" s="171" t="s">
        <v>125</v>
      </c>
      <c r="D12471" s="171" t="s">
        <v>4</v>
      </c>
      <c r="E12471" s="11">
        <v>44013</v>
      </c>
      <c r="F12471">
        <v>0</v>
      </c>
      <c r="G12471">
        <v>0</v>
      </c>
      <c r="I12471">
        <v>0</v>
      </c>
      <c r="J12471">
        <v>0</v>
      </c>
      <c r="L12471">
        <v>0</v>
      </c>
      <c r="N12471">
        <v>0</v>
      </c>
      <c r="P12471">
        <v>0</v>
      </c>
      <c r="Q12471">
        <v>0</v>
      </c>
      <c r="S12471">
        <v>0</v>
      </c>
    </row>
    <row r="12472" spans="1:19" x14ac:dyDescent="0.3">
      <c r="A12472" t="s">
        <v>24904</v>
      </c>
      <c r="B12472" s="171" t="s">
        <v>24905</v>
      </c>
      <c r="C12472" s="171" t="s">
        <v>14899</v>
      </c>
      <c r="D12472" s="171" t="s">
        <v>4</v>
      </c>
      <c r="E12472" s="11">
        <v>44013</v>
      </c>
      <c r="F12472">
        <v>0</v>
      </c>
      <c r="G12472">
        <v>0</v>
      </c>
      <c r="I12472">
        <v>0</v>
      </c>
      <c r="J12472">
        <v>0</v>
      </c>
      <c r="L12472">
        <v>0</v>
      </c>
      <c r="N12472">
        <v>0</v>
      </c>
      <c r="P12472">
        <v>0</v>
      </c>
      <c r="Q12472">
        <v>0</v>
      </c>
      <c r="S12472">
        <v>0</v>
      </c>
    </row>
    <row r="12473" spans="1:19" x14ac:dyDescent="0.3">
      <c r="A12473" t="s">
        <v>24906</v>
      </c>
      <c r="B12473" s="171" t="s">
        <v>24907</v>
      </c>
      <c r="C12473" s="171" t="s">
        <v>137</v>
      </c>
      <c r="D12473" s="171" t="s">
        <v>4</v>
      </c>
      <c r="E12473" s="11">
        <v>44013</v>
      </c>
      <c r="F12473">
        <v>0</v>
      </c>
      <c r="G12473">
        <v>0</v>
      </c>
      <c r="I12473">
        <v>0</v>
      </c>
      <c r="J12473">
        <v>0</v>
      </c>
      <c r="L12473">
        <v>0</v>
      </c>
      <c r="N12473">
        <v>0</v>
      </c>
      <c r="P12473">
        <v>0</v>
      </c>
      <c r="Q12473">
        <v>0</v>
      </c>
      <c r="S12473">
        <v>0</v>
      </c>
    </row>
    <row r="12474" spans="1:19" x14ac:dyDescent="0.3">
      <c r="A12474" t="s">
        <v>24908</v>
      </c>
      <c r="B12474" s="171" t="s">
        <v>24909</v>
      </c>
      <c r="C12474" s="171" t="s">
        <v>8615</v>
      </c>
      <c r="D12474" s="171" t="s">
        <v>4</v>
      </c>
      <c r="E12474" s="11">
        <v>44013</v>
      </c>
      <c r="F12474">
        <v>0</v>
      </c>
      <c r="G12474">
        <v>0</v>
      </c>
      <c r="I12474">
        <v>0</v>
      </c>
      <c r="J12474">
        <v>0</v>
      </c>
      <c r="L12474">
        <v>0</v>
      </c>
      <c r="N12474">
        <v>0</v>
      </c>
      <c r="P12474">
        <v>0</v>
      </c>
      <c r="Q12474">
        <v>0</v>
      </c>
      <c r="S12474">
        <v>0</v>
      </c>
    </row>
    <row r="12475" spans="1:19" x14ac:dyDescent="0.3">
      <c r="A12475" t="s">
        <v>24910</v>
      </c>
      <c r="B12475" s="171" t="s">
        <v>24911</v>
      </c>
      <c r="C12475" s="171" t="s">
        <v>146</v>
      </c>
      <c r="D12475" s="171" t="s">
        <v>4</v>
      </c>
      <c r="E12475" s="11">
        <v>44013</v>
      </c>
      <c r="F12475">
        <v>4.5</v>
      </c>
      <c r="G12475">
        <v>3</v>
      </c>
      <c r="I12475">
        <v>22</v>
      </c>
      <c r="J12475">
        <v>26</v>
      </c>
      <c r="L12475">
        <v>18</v>
      </c>
      <c r="N12475">
        <v>21</v>
      </c>
      <c r="P12475">
        <v>1</v>
      </c>
      <c r="Q12475">
        <v>1</v>
      </c>
      <c r="S12475">
        <v>1</v>
      </c>
    </row>
    <row r="12476" spans="1:19" x14ac:dyDescent="0.3">
      <c r="A12476" t="s">
        <v>24912</v>
      </c>
      <c r="B12476" s="171" t="s">
        <v>24913</v>
      </c>
      <c r="C12476" s="171" t="s">
        <v>161</v>
      </c>
      <c r="D12476" s="171" t="s">
        <v>4</v>
      </c>
      <c r="E12476" s="11">
        <v>44013</v>
      </c>
      <c r="F12476">
        <v>3.5</v>
      </c>
      <c r="G12476">
        <v>4</v>
      </c>
      <c r="I12476">
        <v>9</v>
      </c>
      <c r="J12476">
        <v>20</v>
      </c>
      <c r="L12476">
        <v>23</v>
      </c>
      <c r="N12476">
        <v>8</v>
      </c>
      <c r="P12476">
        <v>0</v>
      </c>
      <c r="Q12476">
        <v>1</v>
      </c>
      <c r="S12476">
        <v>1</v>
      </c>
    </row>
    <row r="12477" spans="1:19" x14ac:dyDescent="0.3">
      <c r="A12477" t="s">
        <v>24914</v>
      </c>
      <c r="B12477" s="171" t="s">
        <v>24915</v>
      </c>
      <c r="C12477" s="171" t="s">
        <v>18252</v>
      </c>
      <c r="D12477" s="171" t="s">
        <v>4</v>
      </c>
      <c r="E12477" s="11">
        <v>44013</v>
      </c>
      <c r="F12477">
        <v>0</v>
      </c>
      <c r="G12477">
        <v>0</v>
      </c>
      <c r="I12477">
        <v>0</v>
      </c>
      <c r="J12477">
        <v>0</v>
      </c>
      <c r="L12477">
        <v>0</v>
      </c>
      <c r="N12477">
        <v>0</v>
      </c>
      <c r="P12477">
        <v>0</v>
      </c>
      <c r="Q12477">
        <v>0</v>
      </c>
      <c r="S12477">
        <v>0</v>
      </c>
    </row>
    <row r="12478" spans="1:19" x14ac:dyDescent="0.3">
      <c r="A12478" t="s">
        <v>24916</v>
      </c>
      <c r="B12478" s="171" t="s">
        <v>24917</v>
      </c>
      <c r="C12478" s="171" t="s">
        <v>167</v>
      </c>
      <c r="D12478" s="171" t="s">
        <v>4</v>
      </c>
      <c r="E12478" s="11">
        <v>44013</v>
      </c>
      <c r="F12478">
        <v>3.5</v>
      </c>
      <c r="G12478">
        <v>6</v>
      </c>
      <c r="I12478">
        <v>11</v>
      </c>
      <c r="J12478">
        <v>30</v>
      </c>
      <c r="L12478">
        <v>55</v>
      </c>
      <c r="N12478">
        <v>11</v>
      </c>
      <c r="P12478">
        <v>0</v>
      </c>
      <c r="Q12478">
        <v>0</v>
      </c>
      <c r="S12478">
        <v>0</v>
      </c>
    </row>
    <row r="12479" spans="1:19" x14ac:dyDescent="0.3">
      <c r="A12479" t="s">
        <v>24918</v>
      </c>
      <c r="B12479" s="171" t="s">
        <v>24919</v>
      </c>
      <c r="C12479" s="171" t="s">
        <v>173</v>
      </c>
      <c r="D12479" s="171" t="s">
        <v>4</v>
      </c>
      <c r="E12479" s="11">
        <v>44013</v>
      </c>
      <c r="F12479">
        <v>5.5</v>
      </c>
      <c r="G12479">
        <v>6.5</v>
      </c>
      <c r="I12479">
        <v>20</v>
      </c>
      <c r="J12479">
        <v>30</v>
      </c>
      <c r="L12479">
        <v>36</v>
      </c>
      <c r="N12479">
        <v>16</v>
      </c>
      <c r="P12479">
        <v>2</v>
      </c>
      <c r="Q12479">
        <v>4</v>
      </c>
      <c r="S12479">
        <v>4</v>
      </c>
    </row>
    <row r="12480" spans="1:19" x14ac:dyDescent="0.3">
      <c r="A12480" t="s">
        <v>24920</v>
      </c>
      <c r="B12480" s="171" t="s">
        <v>24921</v>
      </c>
      <c r="C12480" s="171" t="s">
        <v>179</v>
      </c>
      <c r="D12480" s="171" t="s">
        <v>4</v>
      </c>
      <c r="E12480" s="11">
        <v>44013</v>
      </c>
      <c r="F12480">
        <v>13.5</v>
      </c>
      <c r="G12480">
        <v>14.5</v>
      </c>
      <c r="I12480">
        <v>153</v>
      </c>
      <c r="J12480">
        <v>129</v>
      </c>
      <c r="L12480">
        <v>143</v>
      </c>
      <c r="N12480">
        <v>153</v>
      </c>
      <c r="P12480">
        <v>0</v>
      </c>
      <c r="Q12480">
        <v>11</v>
      </c>
      <c r="S12480">
        <v>0</v>
      </c>
    </row>
    <row r="12481" spans="1:19" x14ac:dyDescent="0.3">
      <c r="A12481" t="s">
        <v>24922</v>
      </c>
      <c r="B12481" s="171" t="s">
        <v>24923</v>
      </c>
      <c r="C12481" s="171" t="s">
        <v>185</v>
      </c>
      <c r="D12481" s="171" t="s">
        <v>4</v>
      </c>
      <c r="E12481" s="11">
        <v>44013</v>
      </c>
      <c r="F12481">
        <v>7.5</v>
      </c>
      <c r="G12481">
        <v>7.5</v>
      </c>
      <c r="I12481">
        <v>13</v>
      </c>
      <c r="J12481">
        <v>39</v>
      </c>
      <c r="L12481">
        <v>43</v>
      </c>
      <c r="N12481">
        <v>12</v>
      </c>
      <c r="P12481">
        <v>2</v>
      </c>
      <c r="Q12481">
        <v>2</v>
      </c>
      <c r="S12481">
        <v>1</v>
      </c>
    </row>
    <row r="12482" spans="1:19" x14ac:dyDescent="0.3">
      <c r="A12482" t="s">
        <v>24924</v>
      </c>
      <c r="B12482" s="171" t="s">
        <v>24925</v>
      </c>
      <c r="C12482" s="171" t="s">
        <v>24508</v>
      </c>
      <c r="D12482" s="171" t="s">
        <v>4</v>
      </c>
      <c r="E12482" s="11">
        <v>44013</v>
      </c>
      <c r="F12482">
        <v>3</v>
      </c>
      <c r="G12482">
        <v>3</v>
      </c>
      <c r="I12482">
        <v>12</v>
      </c>
      <c r="J12482">
        <v>16</v>
      </c>
      <c r="L12482">
        <v>16</v>
      </c>
      <c r="N12482">
        <v>11</v>
      </c>
      <c r="P12482">
        <v>0</v>
      </c>
      <c r="Q12482">
        <v>0</v>
      </c>
      <c r="S12482">
        <v>1</v>
      </c>
    </row>
    <row r="12483" spans="1:19" x14ac:dyDescent="0.3">
      <c r="A12483" t="s">
        <v>24926</v>
      </c>
      <c r="B12483" s="171" t="s">
        <v>24927</v>
      </c>
      <c r="C12483" s="171" t="s">
        <v>191</v>
      </c>
      <c r="D12483" s="171" t="s">
        <v>4</v>
      </c>
      <c r="E12483" s="11">
        <v>44013</v>
      </c>
      <c r="F12483">
        <v>14</v>
      </c>
      <c r="G12483">
        <v>15.5</v>
      </c>
      <c r="I12483">
        <v>71</v>
      </c>
      <c r="J12483">
        <v>120</v>
      </c>
      <c r="L12483">
        <v>131</v>
      </c>
      <c r="N12483">
        <v>60</v>
      </c>
      <c r="P12483">
        <v>13</v>
      </c>
      <c r="Q12483">
        <v>15</v>
      </c>
      <c r="S12483">
        <v>11</v>
      </c>
    </row>
    <row r="12484" spans="1:19" x14ac:dyDescent="0.3">
      <c r="A12484" t="s">
        <v>24928</v>
      </c>
      <c r="B12484" s="171" t="s">
        <v>24929</v>
      </c>
      <c r="C12484" s="171" t="s">
        <v>200</v>
      </c>
      <c r="D12484" s="171" t="s">
        <v>4</v>
      </c>
      <c r="E12484" s="11">
        <v>44013</v>
      </c>
      <c r="F12484">
        <v>4</v>
      </c>
      <c r="G12484">
        <v>3</v>
      </c>
      <c r="I12484">
        <v>24</v>
      </c>
      <c r="J12484">
        <v>22</v>
      </c>
      <c r="L12484">
        <v>16</v>
      </c>
      <c r="N12484">
        <v>21</v>
      </c>
      <c r="P12484">
        <v>3</v>
      </c>
      <c r="Q12484">
        <v>4</v>
      </c>
      <c r="S12484">
        <v>3</v>
      </c>
    </row>
    <row r="12485" spans="1:19" x14ac:dyDescent="0.3">
      <c r="A12485" t="s">
        <v>24930</v>
      </c>
      <c r="B12485" s="171" t="s">
        <v>24931</v>
      </c>
      <c r="C12485" s="171" t="s">
        <v>212</v>
      </c>
      <c r="D12485" s="171" t="s">
        <v>4</v>
      </c>
      <c r="E12485" s="11">
        <v>44013</v>
      </c>
      <c r="F12485">
        <v>0</v>
      </c>
      <c r="G12485">
        <v>0</v>
      </c>
      <c r="I12485">
        <v>0</v>
      </c>
      <c r="J12485">
        <v>0</v>
      </c>
      <c r="L12485">
        <v>0</v>
      </c>
      <c r="N12485">
        <v>0</v>
      </c>
      <c r="P12485">
        <v>0</v>
      </c>
      <c r="Q12485">
        <v>0</v>
      </c>
      <c r="S12485">
        <v>0</v>
      </c>
    </row>
    <row r="12486" spans="1:19" x14ac:dyDescent="0.3">
      <c r="A12486" t="s">
        <v>24932</v>
      </c>
      <c r="B12486" s="171" t="s">
        <v>24933</v>
      </c>
      <c r="C12486" s="171" t="s">
        <v>215</v>
      </c>
      <c r="D12486" s="171" t="s">
        <v>4</v>
      </c>
      <c r="E12486" s="11">
        <v>44013</v>
      </c>
      <c r="F12486">
        <v>0</v>
      </c>
      <c r="G12486">
        <v>0</v>
      </c>
      <c r="I12486">
        <v>0</v>
      </c>
      <c r="J12486">
        <v>0</v>
      </c>
      <c r="L12486">
        <v>0</v>
      </c>
      <c r="N12486">
        <v>0</v>
      </c>
      <c r="P12486">
        <v>0</v>
      </c>
      <c r="Q12486">
        <v>0</v>
      </c>
      <c r="S12486">
        <v>0</v>
      </c>
    </row>
    <row r="12487" spans="1:19" x14ac:dyDescent="0.3">
      <c r="A12487" t="s">
        <v>24934</v>
      </c>
      <c r="B12487" s="171" t="s">
        <v>24935</v>
      </c>
      <c r="C12487" s="171" t="s">
        <v>221</v>
      </c>
      <c r="D12487" s="171" t="s">
        <v>4</v>
      </c>
      <c r="E12487" s="11">
        <v>44013</v>
      </c>
      <c r="F12487">
        <v>0</v>
      </c>
      <c r="G12487">
        <v>0</v>
      </c>
      <c r="I12487">
        <v>0</v>
      </c>
      <c r="J12487">
        <v>0</v>
      </c>
      <c r="L12487">
        <v>0</v>
      </c>
      <c r="N12487">
        <v>0</v>
      </c>
      <c r="P12487">
        <v>0</v>
      </c>
      <c r="Q12487">
        <v>0</v>
      </c>
      <c r="S12487">
        <v>0</v>
      </c>
    </row>
    <row r="12488" spans="1:19" x14ac:dyDescent="0.3">
      <c r="A12488" t="s">
        <v>24936</v>
      </c>
      <c r="B12488" s="171" t="s">
        <v>24937</v>
      </c>
      <c r="C12488" s="171" t="s">
        <v>8233</v>
      </c>
      <c r="D12488" s="171" t="s">
        <v>4</v>
      </c>
      <c r="E12488" s="11">
        <v>44013</v>
      </c>
      <c r="F12488">
        <v>2</v>
      </c>
      <c r="G12488">
        <v>3</v>
      </c>
      <c r="I12488">
        <v>30</v>
      </c>
      <c r="J12488">
        <v>18</v>
      </c>
      <c r="L12488">
        <v>36</v>
      </c>
      <c r="N12488">
        <v>29</v>
      </c>
      <c r="P12488">
        <v>0</v>
      </c>
      <c r="Q12488">
        <v>0</v>
      </c>
      <c r="S12488">
        <v>0</v>
      </c>
    </row>
    <row r="12489" spans="1:19" x14ac:dyDescent="0.3">
      <c r="A12489" t="s">
        <v>24938</v>
      </c>
      <c r="B12489" s="171" t="s">
        <v>24939</v>
      </c>
      <c r="C12489" s="171" t="s">
        <v>233</v>
      </c>
      <c r="D12489" s="171" t="s">
        <v>4</v>
      </c>
      <c r="E12489" s="11">
        <v>44013</v>
      </c>
      <c r="F12489">
        <v>0</v>
      </c>
      <c r="G12489">
        <v>0</v>
      </c>
      <c r="I12489">
        <v>0</v>
      </c>
      <c r="J12489">
        <v>0</v>
      </c>
      <c r="L12489">
        <v>0</v>
      </c>
      <c r="N12489">
        <v>0</v>
      </c>
      <c r="P12489">
        <v>0</v>
      </c>
      <c r="Q12489">
        <v>0</v>
      </c>
      <c r="S12489">
        <v>0</v>
      </c>
    </row>
    <row r="12490" spans="1:19" x14ac:dyDescent="0.3">
      <c r="A12490" t="s">
        <v>24940</v>
      </c>
      <c r="B12490" s="171" t="s">
        <v>24941</v>
      </c>
      <c r="C12490" s="171" t="s">
        <v>79</v>
      </c>
      <c r="D12490" s="171" t="s">
        <v>80</v>
      </c>
      <c r="E12490" s="11">
        <v>44013</v>
      </c>
      <c r="F12490">
        <v>0</v>
      </c>
      <c r="G12490">
        <v>0</v>
      </c>
      <c r="I12490">
        <v>0</v>
      </c>
      <c r="J12490">
        <v>0</v>
      </c>
      <c r="L12490">
        <v>0</v>
      </c>
      <c r="N12490">
        <v>0</v>
      </c>
      <c r="P12490">
        <v>0</v>
      </c>
      <c r="Q12490">
        <v>0</v>
      </c>
      <c r="S12490">
        <v>0</v>
      </c>
    </row>
    <row r="12491" spans="1:19" x14ac:dyDescent="0.3">
      <c r="A12491" t="s">
        <v>24942</v>
      </c>
      <c r="B12491" s="171" t="s">
        <v>24943</v>
      </c>
      <c r="C12491" s="171" t="s">
        <v>79</v>
      </c>
      <c r="D12491" s="171" t="s">
        <v>4</v>
      </c>
      <c r="E12491" s="11">
        <v>44013</v>
      </c>
      <c r="F12491">
        <v>0</v>
      </c>
      <c r="G12491">
        <v>0</v>
      </c>
      <c r="I12491">
        <v>0</v>
      </c>
      <c r="J12491">
        <v>0</v>
      </c>
      <c r="L12491">
        <v>0</v>
      </c>
      <c r="N12491">
        <v>0</v>
      </c>
      <c r="P12491">
        <v>0</v>
      </c>
      <c r="Q12491">
        <v>0</v>
      </c>
      <c r="S12491">
        <v>0</v>
      </c>
    </row>
    <row r="12492" spans="1:19" x14ac:dyDescent="0.3">
      <c r="A12492" t="s">
        <v>24944</v>
      </c>
      <c r="B12492" s="171" t="s">
        <v>24945</v>
      </c>
      <c r="C12492" s="171" t="s">
        <v>83</v>
      </c>
      <c r="D12492" s="171" t="s">
        <v>80</v>
      </c>
      <c r="E12492" s="11">
        <v>44013</v>
      </c>
      <c r="F12492">
        <v>2.5</v>
      </c>
      <c r="G12492">
        <v>1.5</v>
      </c>
      <c r="I12492">
        <v>16</v>
      </c>
      <c r="J12492">
        <v>14</v>
      </c>
      <c r="L12492">
        <v>8</v>
      </c>
      <c r="N12492">
        <v>14</v>
      </c>
      <c r="P12492">
        <v>2</v>
      </c>
      <c r="Q12492">
        <v>2</v>
      </c>
      <c r="S12492">
        <v>2</v>
      </c>
    </row>
    <row r="12493" spans="1:19" x14ac:dyDescent="0.3">
      <c r="A12493" t="s">
        <v>24946</v>
      </c>
      <c r="B12493" s="171" t="s">
        <v>24947</v>
      </c>
      <c r="C12493" s="171" t="s">
        <v>83</v>
      </c>
      <c r="D12493" s="171" t="s">
        <v>15341</v>
      </c>
      <c r="E12493" s="11">
        <v>44013</v>
      </c>
      <c r="F12493">
        <v>5.5</v>
      </c>
      <c r="G12493">
        <v>5</v>
      </c>
      <c r="I12493">
        <v>22</v>
      </c>
      <c r="J12493">
        <v>30</v>
      </c>
      <c r="L12493">
        <v>26</v>
      </c>
      <c r="N12493">
        <v>20</v>
      </c>
      <c r="P12493">
        <v>0</v>
      </c>
      <c r="Q12493">
        <v>2</v>
      </c>
      <c r="S12493">
        <v>2</v>
      </c>
    </row>
    <row r="12494" spans="1:19" x14ac:dyDescent="0.3">
      <c r="A12494" t="s">
        <v>24948</v>
      </c>
      <c r="B12494" s="171" t="s">
        <v>24949</v>
      </c>
      <c r="C12494" s="171" t="s">
        <v>83</v>
      </c>
      <c r="D12494" s="171" t="s">
        <v>4</v>
      </c>
      <c r="E12494" s="11">
        <v>44013</v>
      </c>
      <c r="F12494">
        <v>8</v>
      </c>
      <c r="G12494">
        <v>6.5</v>
      </c>
      <c r="I12494">
        <v>38</v>
      </c>
      <c r="J12494">
        <v>44</v>
      </c>
      <c r="L12494">
        <v>34</v>
      </c>
      <c r="N12494">
        <v>34</v>
      </c>
      <c r="P12494">
        <v>2</v>
      </c>
      <c r="Q12494">
        <v>4</v>
      </c>
      <c r="S12494">
        <v>4</v>
      </c>
    </row>
    <row r="12495" spans="1:19" x14ac:dyDescent="0.3">
      <c r="A12495" t="s">
        <v>24950</v>
      </c>
      <c r="B12495" s="171" t="s">
        <v>24951</v>
      </c>
      <c r="C12495" s="171" t="s">
        <v>86</v>
      </c>
      <c r="D12495" s="171" t="s">
        <v>80</v>
      </c>
      <c r="E12495" s="11">
        <v>44013</v>
      </c>
      <c r="F12495">
        <v>10</v>
      </c>
      <c r="G12495">
        <v>11</v>
      </c>
      <c r="I12495">
        <v>28</v>
      </c>
      <c r="J12495">
        <v>60</v>
      </c>
      <c r="L12495">
        <v>66</v>
      </c>
      <c r="N12495">
        <v>19</v>
      </c>
      <c r="P12495">
        <v>5</v>
      </c>
      <c r="Q12495">
        <v>6</v>
      </c>
      <c r="S12495">
        <v>9</v>
      </c>
    </row>
    <row r="12496" spans="1:19" x14ac:dyDescent="0.3">
      <c r="A12496" t="s">
        <v>24952</v>
      </c>
      <c r="B12496" s="171" t="s">
        <v>24953</v>
      </c>
      <c r="C12496" s="171" t="s">
        <v>86</v>
      </c>
      <c r="D12496" s="171" t="s">
        <v>4</v>
      </c>
      <c r="E12496" s="11">
        <v>44013</v>
      </c>
      <c r="F12496">
        <v>10</v>
      </c>
      <c r="G12496">
        <v>11</v>
      </c>
      <c r="I12496">
        <v>28</v>
      </c>
      <c r="J12496">
        <v>60</v>
      </c>
      <c r="L12496">
        <v>66</v>
      </c>
      <c r="N12496">
        <v>19</v>
      </c>
      <c r="P12496">
        <v>5</v>
      </c>
      <c r="Q12496">
        <v>6</v>
      </c>
      <c r="S12496">
        <v>9</v>
      </c>
    </row>
    <row r="12497" spans="1:19" x14ac:dyDescent="0.3">
      <c r="A12497" t="s">
        <v>24954</v>
      </c>
      <c r="B12497" s="171" t="s">
        <v>24955</v>
      </c>
      <c r="C12497" s="171" t="s">
        <v>89</v>
      </c>
      <c r="D12497" s="171" t="s">
        <v>80</v>
      </c>
      <c r="E12497" s="11">
        <v>44013</v>
      </c>
      <c r="F12497">
        <v>3</v>
      </c>
      <c r="G12497">
        <v>3</v>
      </c>
      <c r="I12497">
        <v>11</v>
      </c>
      <c r="J12497">
        <v>12</v>
      </c>
      <c r="L12497">
        <v>15</v>
      </c>
      <c r="N12497">
        <v>11</v>
      </c>
      <c r="P12497">
        <v>0</v>
      </c>
      <c r="Q12497">
        <v>0</v>
      </c>
      <c r="S12497">
        <v>0</v>
      </c>
    </row>
    <row r="12498" spans="1:19" x14ac:dyDescent="0.3">
      <c r="A12498" t="s">
        <v>24956</v>
      </c>
      <c r="B12498" s="171" t="s">
        <v>24957</v>
      </c>
      <c r="C12498" s="171" t="s">
        <v>89</v>
      </c>
      <c r="D12498" s="171" t="s">
        <v>4</v>
      </c>
      <c r="E12498" s="11">
        <v>44013</v>
      </c>
      <c r="F12498">
        <v>3</v>
      </c>
      <c r="G12498">
        <v>3</v>
      </c>
      <c r="I12498">
        <v>11</v>
      </c>
      <c r="J12498">
        <v>12</v>
      </c>
      <c r="L12498">
        <v>15</v>
      </c>
      <c r="N12498">
        <v>11</v>
      </c>
      <c r="P12498">
        <v>0</v>
      </c>
      <c r="Q12498">
        <v>0</v>
      </c>
      <c r="S12498">
        <v>0</v>
      </c>
    </row>
    <row r="12499" spans="1:19" x14ac:dyDescent="0.3">
      <c r="A12499" t="s">
        <v>24958</v>
      </c>
      <c r="B12499" s="171" t="s">
        <v>24959</v>
      </c>
      <c r="C12499" s="171" t="s">
        <v>92</v>
      </c>
      <c r="D12499" s="171" t="s">
        <v>80</v>
      </c>
      <c r="E12499" s="11">
        <v>44013</v>
      </c>
      <c r="F12499">
        <v>0</v>
      </c>
      <c r="G12499">
        <v>0</v>
      </c>
      <c r="I12499">
        <v>0</v>
      </c>
      <c r="J12499">
        <v>0</v>
      </c>
      <c r="L12499">
        <v>0</v>
      </c>
      <c r="N12499">
        <v>0</v>
      </c>
      <c r="P12499">
        <v>0</v>
      </c>
      <c r="Q12499">
        <v>0</v>
      </c>
      <c r="S12499">
        <v>0</v>
      </c>
    </row>
    <row r="12500" spans="1:19" x14ac:dyDescent="0.3">
      <c r="A12500" t="s">
        <v>24960</v>
      </c>
      <c r="B12500" s="171" t="s">
        <v>24961</v>
      </c>
      <c r="C12500" s="171" t="s">
        <v>92</v>
      </c>
      <c r="D12500" s="171" t="s">
        <v>4</v>
      </c>
      <c r="E12500" s="11">
        <v>44013</v>
      </c>
      <c r="F12500">
        <v>0</v>
      </c>
      <c r="G12500">
        <v>0</v>
      </c>
      <c r="I12500">
        <v>0</v>
      </c>
      <c r="J12500">
        <v>0</v>
      </c>
      <c r="L12500">
        <v>0</v>
      </c>
      <c r="N12500">
        <v>0</v>
      </c>
      <c r="P12500">
        <v>0</v>
      </c>
      <c r="Q12500">
        <v>0</v>
      </c>
      <c r="S12500">
        <v>0</v>
      </c>
    </row>
    <row r="12501" spans="1:19" x14ac:dyDescent="0.3">
      <c r="A12501" t="s">
        <v>24962</v>
      </c>
      <c r="B12501" s="171" t="s">
        <v>24963</v>
      </c>
      <c r="C12501" s="171" t="s">
        <v>95</v>
      </c>
      <c r="D12501" s="171" t="s">
        <v>80</v>
      </c>
      <c r="E12501" s="11">
        <v>44013</v>
      </c>
      <c r="F12501">
        <v>2.5</v>
      </c>
      <c r="G12501">
        <v>4.5</v>
      </c>
      <c r="I12501">
        <v>11</v>
      </c>
      <c r="J12501">
        <v>14</v>
      </c>
      <c r="L12501">
        <v>26</v>
      </c>
      <c r="N12501">
        <v>10</v>
      </c>
      <c r="P12501">
        <v>2</v>
      </c>
      <c r="Q12501">
        <v>3</v>
      </c>
      <c r="S12501">
        <v>1</v>
      </c>
    </row>
    <row r="12502" spans="1:19" x14ac:dyDescent="0.3">
      <c r="A12502" t="s">
        <v>24964</v>
      </c>
      <c r="B12502" s="171" t="s">
        <v>24965</v>
      </c>
      <c r="C12502" s="171" t="s">
        <v>95</v>
      </c>
      <c r="D12502" s="171" t="s">
        <v>15341</v>
      </c>
      <c r="E12502" s="11">
        <v>44013</v>
      </c>
      <c r="F12502">
        <v>4.5</v>
      </c>
      <c r="G12502">
        <v>5</v>
      </c>
      <c r="I12502">
        <v>15</v>
      </c>
      <c r="J12502">
        <v>23</v>
      </c>
      <c r="L12502">
        <v>27</v>
      </c>
      <c r="N12502">
        <v>12</v>
      </c>
      <c r="P12502">
        <v>1</v>
      </c>
      <c r="Q12502">
        <v>1</v>
      </c>
      <c r="S12502">
        <v>3</v>
      </c>
    </row>
    <row r="12503" spans="1:19" x14ac:dyDescent="0.3">
      <c r="A12503" t="s">
        <v>24966</v>
      </c>
      <c r="B12503" s="171" t="s">
        <v>24967</v>
      </c>
      <c r="C12503" s="171" t="s">
        <v>95</v>
      </c>
      <c r="D12503" s="171" t="s">
        <v>4</v>
      </c>
      <c r="E12503" s="11">
        <v>44013</v>
      </c>
      <c r="F12503">
        <v>7</v>
      </c>
      <c r="G12503">
        <v>9.5</v>
      </c>
      <c r="I12503">
        <v>26</v>
      </c>
      <c r="J12503">
        <v>37</v>
      </c>
      <c r="L12503">
        <v>53</v>
      </c>
      <c r="N12503">
        <v>22</v>
      </c>
      <c r="P12503">
        <v>3</v>
      </c>
      <c r="Q12503">
        <v>4</v>
      </c>
      <c r="S12503">
        <v>4</v>
      </c>
    </row>
    <row r="12504" spans="1:19" x14ac:dyDescent="0.3">
      <c r="A12504" t="s">
        <v>24968</v>
      </c>
      <c r="B12504" s="171" t="s">
        <v>24969</v>
      </c>
      <c r="C12504" s="171" t="s">
        <v>19659</v>
      </c>
      <c r="D12504" s="171" t="s">
        <v>80</v>
      </c>
      <c r="E12504" s="11">
        <v>44013</v>
      </c>
      <c r="F12504">
        <v>0</v>
      </c>
      <c r="G12504">
        <v>0</v>
      </c>
      <c r="I12504">
        <v>0</v>
      </c>
      <c r="J12504">
        <v>0</v>
      </c>
      <c r="L12504">
        <v>0</v>
      </c>
      <c r="N12504">
        <v>0</v>
      </c>
      <c r="P12504">
        <v>0</v>
      </c>
      <c r="Q12504">
        <v>0</v>
      </c>
      <c r="S12504">
        <v>0</v>
      </c>
    </row>
    <row r="12505" spans="1:19" x14ac:dyDescent="0.3">
      <c r="A12505" t="s">
        <v>24970</v>
      </c>
      <c r="B12505" s="171" t="s">
        <v>24971</v>
      </c>
      <c r="C12505" s="171" t="s">
        <v>19659</v>
      </c>
      <c r="D12505" s="171" t="s">
        <v>4</v>
      </c>
      <c r="E12505" s="11">
        <v>44013</v>
      </c>
      <c r="F12505">
        <v>0</v>
      </c>
      <c r="G12505">
        <v>0</v>
      </c>
      <c r="I12505">
        <v>0</v>
      </c>
      <c r="J12505">
        <v>0</v>
      </c>
      <c r="L12505">
        <v>0</v>
      </c>
      <c r="N12505">
        <v>0</v>
      </c>
      <c r="P12505">
        <v>0</v>
      </c>
      <c r="Q12505">
        <v>0</v>
      </c>
      <c r="S12505">
        <v>0</v>
      </c>
    </row>
    <row r="12506" spans="1:19" x14ac:dyDescent="0.3">
      <c r="A12506" t="s">
        <v>24972</v>
      </c>
      <c r="B12506" s="171" t="s">
        <v>24973</v>
      </c>
      <c r="C12506" s="171" t="s">
        <v>98</v>
      </c>
      <c r="D12506" s="171" t="s">
        <v>80</v>
      </c>
      <c r="E12506" s="11">
        <v>44013</v>
      </c>
      <c r="F12506">
        <v>14</v>
      </c>
      <c r="G12506">
        <v>17.5</v>
      </c>
      <c r="I12506">
        <v>29</v>
      </c>
      <c r="J12506">
        <v>75</v>
      </c>
      <c r="L12506">
        <v>100</v>
      </c>
      <c r="N12506">
        <v>26</v>
      </c>
      <c r="P12506">
        <v>2</v>
      </c>
      <c r="Q12506">
        <v>4</v>
      </c>
      <c r="S12506">
        <v>3</v>
      </c>
    </row>
    <row r="12507" spans="1:19" x14ac:dyDescent="0.3">
      <c r="A12507" t="s">
        <v>24974</v>
      </c>
      <c r="B12507" s="171" t="s">
        <v>24975</v>
      </c>
      <c r="C12507" s="171" t="s">
        <v>98</v>
      </c>
      <c r="D12507" s="171" t="s">
        <v>4</v>
      </c>
      <c r="E12507" s="11">
        <v>44013</v>
      </c>
      <c r="F12507">
        <v>14</v>
      </c>
      <c r="G12507">
        <v>17.5</v>
      </c>
      <c r="I12507">
        <v>29</v>
      </c>
      <c r="J12507">
        <v>75</v>
      </c>
      <c r="L12507">
        <v>100</v>
      </c>
      <c r="N12507">
        <v>26</v>
      </c>
      <c r="P12507">
        <v>2</v>
      </c>
      <c r="Q12507">
        <v>4</v>
      </c>
      <c r="S12507">
        <v>3</v>
      </c>
    </row>
    <row r="12508" spans="1:19" x14ac:dyDescent="0.3">
      <c r="A12508" t="s">
        <v>24976</v>
      </c>
      <c r="B12508" s="171" t="s">
        <v>24977</v>
      </c>
      <c r="C12508" s="171" t="s">
        <v>101</v>
      </c>
      <c r="D12508" s="171" t="s">
        <v>80</v>
      </c>
      <c r="E12508" s="11">
        <v>44013</v>
      </c>
      <c r="F12508">
        <v>34.5</v>
      </c>
      <c r="G12508">
        <v>43.5</v>
      </c>
      <c r="I12508">
        <v>307</v>
      </c>
      <c r="J12508">
        <v>364</v>
      </c>
      <c r="L12508">
        <v>475</v>
      </c>
      <c r="N12508">
        <v>296</v>
      </c>
      <c r="P12508">
        <v>9</v>
      </c>
      <c r="Q12508">
        <v>26</v>
      </c>
      <c r="S12508">
        <v>10</v>
      </c>
    </row>
    <row r="12509" spans="1:19" x14ac:dyDescent="0.3">
      <c r="A12509" t="s">
        <v>24978</v>
      </c>
      <c r="B12509" s="171" t="s">
        <v>24979</v>
      </c>
      <c r="C12509" s="171" t="s">
        <v>101</v>
      </c>
      <c r="D12509" s="171" t="s">
        <v>4</v>
      </c>
      <c r="E12509" s="11">
        <v>44013</v>
      </c>
      <c r="F12509">
        <v>34.5</v>
      </c>
      <c r="G12509">
        <v>43.5</v>
      </c>
      <c r="I12509">
        <v>307</v>
      </c>
      <c r="J12509">
        <v>364</v>
      </c>
      <c r="L12509">
        <v>475</v>
      </c>
      <c r="N12509">
        <v>296</v>
      </c>
      <c r="P12509">
        <v>9</v>
      </c>
      <c r="Q12509">
        <v>26</v>
      </c>
      <c r="S12509">
        <v>10</v>
      </c>
    </row>
    <row r="12510" spans="1:19" x14ac:dyDescent="0.3">
      <c r="A12510" t="s">
        <v>24980</v>
      </c>
      <c r="B12510" s="171" t="s">
        <v>24981</v>
      </c>
      <c r="C12510" s="171" t="s">
        <v>6843</v>
      </c>
      <c r="D12510" s="171" t="s">
        <v>80</v>
      </c>
      <c r="E12510" s="11">
        <v>44013</v>
      </c>
      <c r="F12510">
        <v>4</v>
      </c>
      <c r="G12510">
        <v>2.5</v>
      </c>
      <c r="I12510">
        <v>17</v>
      </c>
      <c r="J12510">
        <v>23</v>
      </c>
      <c r="L12510">
        <v>15</v>
      </c>
      <c r="N12510">
        <v>17</v>
      </c>
      <c r="P12510">
        <v>1</v>
      </c>
      <c r="Q12510">
        <v>1</v>
      </c>
      <c r="S12510">
        <v>0</v>
      </c>
    </row>
    <row r="12511" spans="1:19" x14ac:dyDescent="0.3">
      <c r="A12511" t="s">
        <v>24982</v>
      </c>
      <c r="B12511" s="171" t="s">
        <v>24983</v>
      </c>
      <c r="C12511" s="171" t="s">
        <v>6843</v>
      </c>
      <c r="D12511" s="171" t="s">
        <v>4</v>
      </c>
      <c r="E12511" s="11">
        <v>44013</v>
      </c>
      <c r="F12511">
        <v>4</v>
      </c>
      <c r="G12511">
        <v>2.5</v>
      </c>
      <c r="I12511">
        <v>17</v>
      </c>
      <c r="J12511">
        <v>23</v>
      </c>
      <c r="L12511">
        <v>15</v>
      </c>
      <c r="N12511">
        <v>17</v>
      </c>
      <c r="P12511">
        <v>1</v>
      </c>
      <c r="Q12511">
        <v>1</v>
      </c>
      <c r="S12511">
        <v>0</v>
      </c>
    </row>
    <row r="12512" spans="1:19" x14ac:dyDescent="0.3">
      <c r="A12512" t="s">
        <v>24984</v>
      </c>
      <c r="B12512" s="171" t="s">
        <v>24985</v>
      </c>
      <c r="C12512" s="171" t="s">
        <v>12995</v>
      </c>
      <c r="D12512" s="171" t="s">
        <v>80</v>
      </c>
      <c r="E12512" s="11">
        <v>44013</v>
      </c>
      <c r="F12512">
        <v>70.5</v>
      </c>
      <c r="G12512">
        <v>83.5</v>
      </c>
      <c r="I12512">
        <v>419</v>
      </c>
      <c r="J12512">
        <v>562</v>
      </c>
      <c r="L12512">
        <v>705</v>
      </c>
      <c r="N12512">
        <v>393</v>
      </c>
      <c r="O12512" t="s">
        <v>16361</v>
      </c>
      <c r="P12512">
        <v>21</v>
      </c>
      <c r="Q12512">
        <v>42</v>
      </c>
      <c r="S12512">
        <v>25</v>
      </c>
    </row>
    <row r="12513" spans="1:19" x14ac:dyDescent="0.3">
      <c r="A12513" t="s">
        <v>24986</v>
      </c>
      <c r="B12513" s="171" t="s">
        <v>24987</v>
      </c>
      <c r="C12513" s="171" t="s">
        <v>15504</v>
      </c>
      <c r="D12513" s="171" t="s">
        <v>15341</v>
      </c>
      <c r="E12513" s="11">
        <v>44013</v>
      </c>
      <c r="F12513">
        <v>10</v>
      </c>
      <c r="G12513">
        <v>10</v>
      </c>
      <c r="I12513">
        <v>37</v>
      </c>
      <c r="J12513">
        <v>53</v>
      </c>
      <c r="L12513">
        <v>53</v>
      </c>
      <c r="N12513">
        <v>32</v>
      </c>
      <c r="O12513" t="s">
        <v>16361</v>
      </c>
      <c r="P12513">
        <v>1</v>
      </c>
      <c r="Q12513">
        <v>3</v>
      </c>
      <c r="S12513">
        <v>5</v>
      </c>
    </row>
    <row r="12514" spans="1:19" x14ac:dyDescent="0.3">
      <c r="A12514" t="s">
        <v>24988</v>
      </c>
      <c r="B12514" s="171" t="s">
        <v>24989</v>
      </c>
      <c r="C12514" s="171" t="s">
        <v>15511</v>
      </c>
      <c r="D12514" s="171" t="s">
        <v>80</v>
      </c>
      <c r="E12514" s="11">
        <v>44013</v>
      </c>
      <c r="F12514">
        <v>19</v>
      </c>
      <c r="G12514">
        <v>23.5</v>
      </c>
      <c r="I12514">
        <v>56</v>
      </c>
      <c r="J12514">
        <v>103</v>
      </c>
      <c r="L12514">
        <v>134</v>
      </c>
      <c r="N12514">
        <v>50</v>
      </c>
      <c r="P12514">
        <v>6</v>
      </c>
      <c r="Q12514">
        <v>9</v>
      </c>
      <c r="S12514">
        <v>6</v>
      </c>
    </row>
    <row r="12515" spans="1:19" x14ac:dyDescent="0.3">
      <c r="A12515" t="s">
        <v>24990</v>
      </c>
      <c r="B12515" s="171" t="s">
        <v>24991</v>
      </c>
      <c r="C12515" s="171" t="s">
        <v>15511</v>
      </c>
      <c r="D12515" s="171" t="s">
        <v>15341</v>
      </c>
      <c r="E12515" s="11">
        <v>44013</v>
      </c>
      <c r="F12515">
        <v>10</v>
      </c>
      <c r="G12515">
        <v>10</v>
      </c>
      <c r="I12515">
        <v>37</v>
      </c>
      <c r="J12515">
        <v>53</v>
      </c>
      <c r="L12515">
        <v>53</v>
      </c>
      <c r="N12515">
        <v>32</v>
      </c>
      <c r="P12515">
        <v>1</v>
      </c>
      <c r="Q12515">
        <v>3</v>
      </c>
      <c r="S12515">
        <v>5</v>
      </c>
    </row>
    <row r="12516" spans="1:19" x14ac:dyDescent="0.3">
      <c r="A12516" t="s">
        <v>24992</v>
      </c>
      <c r="B12516" s="171" t="s">
        <v>24993</v>
      </c>
      <c r="C12516" s="171" t="s">
        <v>15511</v>
      </c>
      <c r="D12516" s="171" t="s">
        <v>4</v>
      </c>
      <c r="E12516" s="11">
        <v>44013</v>
      </c>
      <c r="F12516">
        <v>29</v>
      </c>
      <c r="G12516">
        <v>33.5</v>
      </c>
      <c r="I12516">
        <v>93</v>
      </c>
      <c r="J12516">
        <v>156</v>
      </c>
      <c r="L12516">
        <v>187</v>
      </c>
      <c r="N12516">
        <v>82</v>
      </c>
      <c r="P12516">
        <v>7</v>
      </c>
      <c r="Q12516">
        <v>12</v>
      </c>
      <c r="S12516">
        <v>11</v>
      </c>
    </row>
    <row r="12517" spans="1:19" x14ac:dyDescent="0.3">
      <c r="A12517" t="s">
        <v>24994</v>
      </c>
      <c r="B12517" s="171" t="s">
        <v>24995</v>
      </c>
      <c r="C12517" s="171" t="s">
        <v>104</v>
      </c>
      <c r="D12517" s="171" t="s">
        <v>4</v>
      </c>
      <c r="E12517" s="11">
        <v>44013</v>
      </c>
      <c r="F12517">
        <v>80.5</v>
      </c>
      <c r="G12517">
        <v>93.5</v>
      </c>
      <c r="I12517">
        <v>456</v>
      </c>
      <c r="J12517">
        <v>615</v>
      </c>
      <c r="L12517">
        <v>758</v>
      </c>
      <c r="N12517">
        <v>425</v>
      </c>
      <c r="P12517">
        <v>22</v>
      </c>
      <c r="Q12517">
        <v>45</v>
      </c>
      <c r="S12517">
        <v>30</v>
      </c>
    </row>
    <row r="12518" spans="1:19" x14ac:dyDescent="0.3">
      <c r="A12518" t="s">
        <v>24996</v>
      </c>
      <c r="B12518" s="171" t="s">
        <v>24997</v>
      </c>
      <c r="C12518" s="171" t="s">
        <v>119</v>
      </c>
      <c r="D12518" s="171" t="s">
        <v>80</v>
      </c>
      <c r="E12518" s="11">
        <v>44044</v>
      </c>
      <c r="F12518">
        <v>0</v>
      </c>
      <c r="G12518">
        <v>0</v>
      </c>
      <c r="I12518">
        <v>0</v>
      </c>
      <c r="J12518">
        <v>0</v>
      </c>
      <c r="L12518">
        <v>0</v>
      </c>
      <c r="N12518">
        <v>0</v>
      </c>
      <c r="P12518">
        <v>0</v>
      </c>
      <c r="Q12518">
        <v>0</v>
      </c>
      <c r="S12518">
        <v>0</v>
      </c>
    </row>
    <row r="12519" spans="1:19" x14ac:dyDescent="0.3">
      <c r="A12519" t="s">
        <v>24998</v>
      </c>
      <c r="B12519" s="171" t="s">
        <v>24999</v>
      </c>
      <c r="C12519" s="171" t="s">
        <v>143</v>
      </c>
      <c r="D12519" s="171" t="s">
        <v>80</v>
      </c>
      <c r="E12519" s="11">
        <v>44044</v>
      </c>
      <c r="F12519">
        <v>0</v>
      </c>
      <c r="G12519">
        <v>0</v>
      </c>
      <c r="I12519">
        <v>0</v>
      </c>
      <c r="J12519">
        <v>0</v>
      </c>
      <c r="L12519">
        <v>0</v>
      </c>
      <c r="N12519">
        <v>0</v>
      </c>
      <c r="P12519">
        <v>0</v>
      </c>
      <c r="Q12519">
        <v>0</v>
      </c>
      <c r="S12519">
        <v>0</v>
      </c>
    </row>
    <row r="12520" spans="1:19" x14ac:dyDescent="0.3">
      <c r="A12520" t="s">
        <v>25000</v>
      </c>
      <c r="B12520" s="171" t="s">
        <v>25001</v>
      </c>
      <c r="C12520" s="171" t="s">
        <v>158</v>
      </c>
      <c r="D12520" s="171" t="s">
        <v>80</v>
      </c>
      <c r="E12520" s="11">
        <v>44044</v>
      </c>
      <c r="F12520">
        <v>0</v>
      </c>
      <c r="G12520">
        <v>0</v>
      </c>
      <c r="I12520">
        <v>0</v>
      </c>
      <c r="J12520">
        <v>0</v>
      </c>
      <c r="L12520">
        <v>0</v>
      </c>
      <c r="N12520">
        <v>0</v>
      </c>
      <c r="P12520">
        <v>0</v>
      </c>
      <c r="Q12520">
        <v>0</v>
      </c>
      <c r="S12520">
        <v>0</v>
      </c>
    </row>
    <row r="12521" spans="1:19" x14ac:dyDescent="0.3">
      <c r="A12521" t="s">
        <v>25002</v>
      </c>
      <c r="B12521" s="171" t="s">
        <v>25003</v>
      </c>
      <c r="C12521" s="171" t="s">
        <v>209</v>
      </c>
      <c r="D12521" s="171" t="s">
        <v>80</v>
      </c>
      <c r="E12521" s="11">
        <v>44044</v>
      </c>
      <c r="F12521">
        <v>0</v>
      </c>
      <c r="G12521">
        <v>0</v>
      </c>
      <c r="I12521">
        <v>0</v>
      </c>
      <c r="J12521">
        <v>0</v>
      </c>
      <c r="L12521">
        <v>0</v>
      </c>
      <c r="N12521">
        <v>0</v>
      </c>
      <c r="P12521">
        <v>0</v>
      </c>
      <c r="Q12521">
        <v>0</v>
      </c>
      <c r="S12521">
        <v>0</v>
      </c>
    </row>
    <row r="12522" spans="1:19" x14ac:dyDescent="0.3">
      <c r="A12522" t="s">
        <v>25004</v>
      </c>
      <c r="B12522" s="171" t="s">
        <v>25005</v>
      </c>
      <c r="C12522" s="171" t="s">
        <v>76</v>
      </c>
      <c r="D12522" s="171" t="s">
        <v>80</v>
      </c>
      <c r="E12522" s="11">
        <v>44044</v>
      </c>
      <c r="F12522">
        <v>0</v>
      </c>
      <c r="G12522">
        <v>0</v>
      </c>
      <c r="I12522">
        <v>0</v>
      </c>
      <c r="J12522">
        <v>0</v>
      </c>
      <c r="L12522">
        <v>0</v>
      </c>
      <c r="N12522">
        <v>0</v>
      </c>
      <c r="P12522">
        <v>0</v>
      </c>
      <c r="Q12522">
        <v>0</v>
      </c>
      <c r="S12522">
        <v>0</v>
      </c>
    </row>
    <row r="12523" spans="1:19" x14ac:dyDescent="0.3">
      <c r="A12523" t="s">
        <v>25006</v>
      </c>
      <c r="B12523" s="171" t="s">
        <v>25007</v>
      </c>
      <c r="C12523" s="171" t="s">
        <v>15347</v>
      </c>
      <c r="D12523" s="171" t="s">
        <v>80</v>
      </c>
      <c r="E12523" s="11">
        <v>44044</v>
      </c>
      <c r="F12523">
        <v>0</v>
      </c>
      <c r="G12523">
        <v>0</v>
      </c>
      <c r="I12523">
        <v>0</v>
      </c>
      <c r="J12523">
        <v>0</v>
      </c>
      <c r="L12523">
        <v>0</v>
      </c>
      <c r="N12523">
        <v>0</v>
      </c>
      <c r="P12523">
        <v>0</v>
      </c>
      <c r="Q12523">
        <v>0</v>
      </c>
      <c r="S12523">
        <v>0</v>
      </c>
    </row>
    <row r="12524" spans="1:19" x14ac:dyDescent="0.3">
      <c r="A12524" t="s">
        <v>25008</v>
      </c>
      <c r="B12524" s="171" t="s">
        <v>25009</v>
      </c>
      <c r="C12524" s="171" t="s">
        <v>203</v>
      </c>
      <c r="D12524" s="171" t="s">
        <v>80</v>
      </c>
      <c r="E12524" s="11">
        <v>44044</v>
      </c>
      <c r="F12524">
        <v>2.5</v>
      </c>
      <c r="G12524">
        <v>1.5</v>
      </c>
      <c r="I12524">
        <v>9</v>
      </c>
      <c r="J12524">
        <v>14</v>
      </c>
      <c r="L12524">
        <v>8</v>
      </c>
      <c r="N12524">
        <v>9</v>
      </c>
      <c r="P12524">
        <v>7</v>
      </c>
      <c r="Q12524">
        <v>7</v>
      </c>
      <c r="S12524">
        <v>0</v>
      </c>
    </row>
    <row r="12525" spans="1:19" x14ac:dyDescent="0.3">
      <c r="A12525" t="s">
        <v>25010</v>
      </c>
      <c r="B12525" s="171" t="s">
        <v>25011</v>
      </c>
      <c r="C12525" s="171" t="s">
        <v>15340</v>
      </c>
      <c r="D12525" s="171" t="s">
        <v>15341</v>
      </c>
      <c r="E12525" s="11">
        <v>44044</v>
      </c>
      <c r="F12525">
        <v>1</v>
      </c>
      <c r="G12525">
        <v>1.5</v>
      </c>
      <c r="I12525">
        <v>4</v>
      </c>
      <c r="J12525">
        <v>5</v>
      </c>
      <c r="L12525">
        <v>8</v>
      </c>
      <c r="N12525">
        <v>4</v>
      </c>
      <c r="P12525">
        <v>0</v>
      </c>
      <c r="Q12525">
        <v>0</v>
      </c>
      <c r="S12525">
        <v>0</v>
      </c>
    </row>
    <row r="12526" spans="1:19" x14ac:dyDescent="0.3">
      <c r="A12526" t="s">
        <v>25012</v>
      </c>
      <c r="B12526" s="171" t="s">
        <v>25013</v>
      </c>
      <c r="C12526" s="171" t="s">
        <v>15344</v>
      </c>
      <c r="D12526" s="171" t="s">
        <v>15341</v>
      </c>
      <c r="E12526" s="11">
        <v>44044</v>
      </c>
      <c r="F12526">
        <v>0</v>
      </c>
      <c r="G12526">
        <v>0</v>
      </c>
      <c r="I12526">
        <v>0</v>
      </c>
      <c r="J12526">
        <v>0</v>
      </c>
      <c r="L12526">
        <v>0</v>
      </c>
      <c r="N12526">
        <v>0</v>
      </c>
      <c r="P12526">
        <v>0</v>
      </c>
      <c r="Q12526">
        <v>0</v>
      </c>
      <c r="S12526">
        <v>0</v>
      </c>
    </row>
    <row r="12527" spans="1:19" x14ac:dyDescent="0.3">
      <c r="A12527" t="s">
        <v>25014</v>
      </c>
      <c r="B12527" s="171" t="s">
        <v>25015</v>
      </c>
      <c r="C12527" s="171" t="s">
        <v>15347</v>
      </c>
      <c r="D12527" s="171" t="s">
        <v>15341</v>
      </c>
      <c r="E12527" s="11">
        <v>44044</v>
      </c>
      <c r="F12527">
        <v>3</v>
      </c>
      <c r="G12527">
        <v>2</v>
      </c>
      <c r="I12527">
        <v>10</v>
      </c>
      <c r="J12527">
        <v>17</v>
      </c>
      <c r="L12527">
        <v>10</v>
      </c>
      <c r="N12527">
        <v>10</v>
      </c>
      <c r="P12527">
        <v>0</v>
      </c>
      <c r="Q12527">
        <v>0</v>
      </c>
      <c r="S12527">
        <v>0</v>
      </c>
    </row>
    <row r="12528" spans="1:19" x14ac:dyDescent="0.3">
      <c r="A12528" t="s">
        <v>25016</v>
      </c>
      <c r="B12528" s="171" t="s">
        <v>25017</v>
      </c>
      <c r="C12528" s="171" t="s">
        <v>203</v>
      </c>
      <c r="D12528" s="171" t="s">
        <v>15341</v>
      </c>
      <c r="E12528" s="11">
        <v>44044</v>
      </c>
      <c r="F12528">
        <v>0</v>
      </c>
      <c r="G12528">
        <v>0</v>
      </c>
      <c r="I12528">
        <v>0</v>
      </c>
      <c r="J12528">
        <v>0</v>
      </c>
      <c r="L12528">
        <v>0</v>
      </c>
      <c r="N12528">
        <v>0</v>
      </c>
      <c r="P12528">
        <v>0</v>
      </c>
      <c r="Q12528">
        <v>0</v>
      </c>
      <c r="S12528">
        <v>0</v>
      </c>
    </row>
    <row r="12529" spans="1:19" x14ac:dyDescent="0.3">
      <c r="A12529" t="s">
        <v>25018</v>
      </c>
      <c r="B12529" s="171" t="s">
        <v>25019</v>
      </c>
      <c r="C12529" s="171" t="s">
        <v>24281</v>
      </c>
      <c r="D12529" s="171" t="s">
        <v>15341</v>
      </c>
      <c r="E12529" s="11">
        <v>44044</v>
      </c>
      <c r="F12529">
        <v>1.5</v>
      </c>
      <c r="G12529">
        <v>1.5</v>
      </c>
      <c r="I12529">
        <v>6</v>
      </c>
      <c r="J12529">
        <v>8</v>
      </c>
      <c r="L12529">
        <v>8</v>
      </c>
      <c r="N12529">
        <v>6</v>
      </c>
      <c r="P12529">
        <v>0</v>
      </c>
      <c r="Q12529">
        <v>0</v>
      </c>
      <c r="S12529">
        <v>0</v>
      </c>
    </row>
    <row r="12530" spans="1:19" x14ac:dyDescent="0.3">
      <c r="A12530" t="s">
        <v>25020</v>
      </c>
      <c r="B12530" s="171" t="s">
        <v>25021</v>
      </c>
      <c r="C12530" s="171" t="s">
        <v>24284</v>
      </c>
      <c r="D12530" s="171" t="s">
        <v>80</v>
      </c>
      <c r="E12530" s="11">
        <v>44044</v>
      </c>
      <c r="F12530">
        <v>5</v>
      </c>
      <c r="G12530">
        <v>5</v>
      </c>
      <c r="I12530">
        <v>8</v>
      </c>
      <c r="J12530">
        <v>30</v>
      </c>
      <c r="L12530">
        <v>30</v>
      </c>
      <c r="N12530">
        <v>3</v>
      </c>
      <c r="P12530">
        <v>0</v>
      </c>
      <c r="Q12530">
        <v>0</v>
      </c>
      <c r="S12530">
        <v>5</v>
      </c>
    </row>
    <row r="12531" spans="1:19" x14ac:dyDescent="0.3">
      <c r="A12531" t="s">
        <v>25022</v>
      </c>
      <c r="B12531" s="171" t="s">
        <v>25023</v>
      </c>
      <c r="C12531" s="171" t="s">
        <v>18126</v>
      </c>
      <c r="D12531" s="171" t="s">
        <v>80</v>
      </c>
      <c r="E12531" s="11">
        <v>44044</v>
      </c>
      <c r="F12531">
        <v>0</v>
      </c>
      <c r="G12531">
        <v>0</v>
      </c>
      <c r="I12531">
        <v>0</v>
      </c>
      <c r="J12531">
        <v>0</v>
      </c>
      <c r="L12531">
        <v>0</v>
      </c>
      <c r="N12531">
        <v>0</v>
      </c>
      <c r="P12531">
        <v>0</v>
      </c>
      <c r="Q12531">
        <v>0</v>
      </c>
      <c r="S12531">
        <v>0</v>
      </c>
    </row>
    <row r="12532" spans="1:19" x14ac:dyDescent="0.3">
      <c r="A12532" t="s">
        <v>25024</v>
      </c>
      <c r="B12532" s="171" t="s">
        <v>25025</v>
      </c>
      <c r="C12532" s="171" t="s">
        <v>128</v>
      </c>
      <c r="D12532" s="171" t="s">
        <v>80</v>
      </c>
      <c r="E12532" s="11">
        <v>44044</v>
      </c>
      <c r="F12532">
        <v>0</v>
      </c>
      <c r="G12532">
        <v>0</v>
      </c>
      <c r="I12532">
        <v>0</v>
      </c>
      <c r="J12532">
        <v>0</v>
      </c>
      <c r="L12532">
        <v>0</v>
      </c>
      <c r="N12532">
        <v>0</v>
      </c>
      <c r="P12532">
        <v>0</v>
      </c>
      <c r="Q12532">
        <v>0</v>
      </c>
      <c r="S12532">
        <v>0</v>
      </c>
    </row>
    <row r="12533" spans="1:19" x14ac:dyDescent="0.3">
      <c r="A12533" t="s">
        <v>25026</v>
      </c>
      <c r="B12533" s="171" t="s">
        <v>25027</v>
      </c>
      <c r="C12533" s="171" t="s">
        <v>14824</v>
      </c>
      <c r="D12533" s="171" t="s">
        <v>80</v>
      </c>
      <c r="E12533" s="11">
        <v>44044</v>
      </c>
      <c r="F12533">
        <v>0</v>
      </c>
      <c r="G12533">
        <v>0</v>
      </c>
      <c r="I12533">
        <v>0</v>
      </c>
      <c r="J12533">
        <v>0</v>
      </c>
      <c r="L12533">
        <v>0</v>
      </c>
      <c r="N12533">
        <v>0</v>
      </c>
      <c r="P12533">
        <v>0</v>
      </c>
      <c r="Q12533">
        <v>0</v>
      </c>
      <c r="S12533">
        <v>0</v>
      </c>
    </row>
    <row r="12534" spans="1:19" x14ac:dyDescent="0.3">
      <c r="A12534" t="s">
        <v>25028</v>
      </c>
      <c r="B12534" s="171" t="s">
        <v>25029</v>
      </c>
      <c r="C12534" s="171" t="s">
        <v>152</v>
      </c>
      <c r="D12534" s="171" t="s">
        <v>80</v>
      </c>
      <c r="E12534" s="11">
        <v>44044</v>
      </c>
      <c r="F12534">
        <v>0</v>
      </c>
      <c r="G12534">
        <v>0</v>
      </c>
      <c r="I12534">
        <v>0</v>
      </c>
      <c r="J12534">
        <v>0</v>
      </c>
      <c r="L12534">
        <v>0</v>
      </c>
      <c r="N12534">
        <v>0</v>
      </c>
      <c r="P12534">
        <v>0</v>
      </c>
      <c r="Q12534">
        <v>0</v>
      </c>
      <c r="S12534">
        <v>0</v>
      </c>
    </row>
    <row r="12535" spans="1:19" x14ac:dyDescent="0.3">
      <c r="A12535" t="s">
        <v>25030</v>
      </c>
      <c r="B12535" s="171" t="s">
        <v>25031</v>
      </c>
      <c r="C12535" s="171" t="s">
        <v>194</v>
      </c>
      <c r="D12535" s="171" t="s">
        <v>80</v>
      </c>
      <c r="E12535" s="11">
        <v>44044</v>
      </c>
      <c r="F12535">
        <v>5</v>
      </c>
      <c r="G12535">
        <v>6</v>
      </c>
      <c r="I12535">
        <v>25</v>
      </c>
      <c r="J12535">
        <v>30</v>
      </c>
      <c r="K12535">
        <v>36</v>
      </c>
      <c r="L12535">
        <v>36</v>
      </c>
      <c r="N12535">
        <v>15</v>
      </c>
      <c r="O12535">
        <v>1.18</v>
      </c>
      <c r="P12535">
        <v>6</v>
      </c>
      <c r="Q12535">
        <v>8</v>
      </c>
      <c r="S12535">
        <v>10</v>
      </c>
    </row>
    <row r="12536" spans="1:19" x14ac:dyDescent="0.3">
      <c r="A12536" t="s">
        <v>25032</v>
      </c>
      <c r="B12536" s="171" t="s">
        <v>25033</v>
      </c>
      <c r="C12536" s="171" t="s">
        <v>18137</v>
      </c>
      <c r="D12536" s="171" t="s">
        <v>80</v>
      </c>
      <c r="E12536" s="11">
        <v>44044</v>
      </c>
      <c r="F12536">
        <v>0</v>
      </c>
      <c r="G12536">
        <v>0</v>
      </c>
      <c r="I12536">
        <v>0</v>
      </c>
      <c r="J12536">
        <v>0</v>
      </c>
      <c r="L12536">
        <v>0</v>
      </c>
      <c r="N12536">
        <v>0</v>
      </c>
      <c r="P12536">
        <v>0</v>
      </c>
      <c r="Q12536">
        <v>0</v>
      </c>
      <c r="S12536">
        <v>0</v>
      </c>
    </row>
    <row r="12537" spans="1:19" x14ac:dyDescent="0.3">
      <c r="A12537" t="s">
        <v>25034</v>
      </c>
      <c r="B12537" s="171" t="s">
        <v>25035</v>
      </c>
      <c r="C12537" s="171" t="s">
        <v>18140</v>
      </c>
      <c r="D12537" s="171" t="s">
        <v>80</v>
      </c>
      <c r="E12537" s="11">
        <v>44044</v>
      </c>
      <c r="F12537">
        <v>3</v>
      </c>
      <c r="G12537">
        <v>3</v>
      </c>
      <c r="I12537">
        <v>12</v>
      </c>
      <c r="J12537">
        <v>12</v>
      </c>
      <c r="L12537">
        <v>15</v>
      </c>
      <c r="N12537">
        <v>7</v>
      </c>
      <c r="P12537">
        <v>4</v>
      </c>
      <c r="Q12537">
        <v>4</v>
      </c>
      <c r="S12537">
        <v>5</v>
      </c>
    </row>
    <row r="12538" spans="1:19" x14ac:dyDescent="0.3">
      <c r="A12538" t="s">
        <v>25036</v>
      </c>
      <c r="B12538" s="171" t="s">
        <v>25037</v>
      </c>
      <c r="C12538" s="171" t="s">
        <v>236</v>
      </c>
      <c r="D12538" s="171" t="s">
        <v>80</v>
      </c>
      <c r="E12538" s="11">
        <v>44044</v>
      </c>
      <c r="F12538">
        <v>0</v>
      </c>
      <c r="G12538">
        <v>0</v>
      </c>
      <c r="I12538">
        <v>0</v>
      </c>
      <c r="J12538">
        <v>0</v>
      </c>
      <c r="L12538">
        <v>0</v>
      </c>
      <c r="N12538">
        <v>0</v>
      </c>
      <c r="P12538">
        <v>0</v>
      </c>
      <c r="Q12538">
        <v>0</v>
      </c>
      <c r="S12538">
        <v>0</v>
      </c>
    </row>
    <row r="12539" spans="1:19" x14ac:dyDescent="0.3">
      <c r="A12539" t="s">
        <v>25038</v>
      </c>
      <c r="B12539" s="171" t="s">
        <v>25039</v>
      </c>
      <c r="C12539" s="171" t="s">
        <v>239</v>
      </c>
      <c r="D12539" s="171" t="s">
        <v>80</v>
      </c>
      <c r="E12539" s="11">
        <v>44044</v>
      </c>
      <c r="F12539">
        <v>0</v>
      </c>
      <c r="G12539">
        <v>0</v>
      </c>
      <c r="I12539">
        <v>0</v>
      </c>
      <c r="J12539">
        <v>0</v>
      </c>
      <c r="L12539">
        <v>0</v>
      </c>
      <c r="N12539">
        <v>0</v>
      </c>
      <c r="P12539">
        <v>0</v>
      </c>
      <c r="Q12539">
        <v>0</v>
      </c>
      <c r="S12539">
        <v>0</v>
      </c>
    </row>
    <row r="12540" spans="1:19" x14ac:dyDescent="0.3">
      <c r="A12540" t="s">
        <v>25040</v>
      </c>
      <c r="B12540" s="171" t="s">
        <v>25041</v>
      </c>
      <c r="C12540" s="171" t="s">
        <v>176</v>
      </c>
      <c r="D12540" s="171" t="s">
        <v>80</v>
      </c>
      <c r="E12540" s="11">
        <v>44044</v>
      </c>
      <c r="F12540">
        <v>1</v>
      </c>
      <c r="G12540">
        <v>3</v>
      </c>
      <c r="I12540">
        <v>3</v>
      </c>
      <c r="J12540">
        <v>6</v>
      </c>
      <c r="L12540">
        <v>18</v>
      </c>
      <c r="N12540">
        <v>3</v>
      </c>
      <c r="P12540">
        <v>0</v>
      </c>
      <c r="Q12540">
        <v>0</v>
      </c>
      <c r="S12540">
        <v>0</v>
      </c>
    </row>
    <row r="12541" spans="1:19" x14ac:dyDescent="0.3">
      <c r="A12541" t="s">
        <v>25042</v>
      </c>
      <c r="B12541" s="171" t="s">
        <v>25043</v>
      </c>
      <c r="C12541" s="171" t="s">
        <v>206</v>
      </c>
      <c r="D12541" s="171" t="s">
        <v>80</v>
      </c>
      <c r="E12541" s="11">
        <v>44044</v>
      </c>
      <c r="F12541">
        <v>1.5</v>
      </c>
      <c r="G12541">
        <v>1.5</v>
      </c>
      <c r="I12541">
        <v>8</v>
      </c>
      <c r="J12541">
        <v>8</v>
      </c>
      <c r="L12541">
        <v>8</v>
      </c>
      <c r="N12541">
        <v>8</v>
      </c>
      <c r="P12541">
        <v>0</v>
      </c>
      <c r="Q12541">
        <v>0</v>
      </c>
      <c r="S12541">
        <v>0</v>
      </c>
    </row>
    <row r="12542" spans="1:19" x14ac:dyDescent="0.3">
      <c r="A12542" t="s">
        <v>25044</v>
      </c>
      <c r="B12542" s="171" t="s">
        <v>25045</v>
      </c>
      <c r="C12542" s="171" t="s">
        <v>176</v>
      </c>
      <c r="D12542" s="171" t="s">
        <v>15341</v>
      </c>
      <c r="E12542" s="11">
        <v>44044</v>
      </c>
      <c r="F12542">
        <v>1.5</v>
      </c>
      <c r="G12542">
        <v>1.5</v>
      </c>
      <c r="I12542">
        <v>6</v>
      </c>
      <c r="J12542">
        <v>7</v>
      </c>
      <c r="L12542">
        <v>8</v>
      </c>
      <c r="N12542">
        <v>5</v>
      </c>
      <c r="P12542">
        <v>0</v>
      </c>
      <c r="Q12542">
        <v>0</v>
      </c>
      <c r="S12542">
        <v>1</v>
      </c>
    </row>
    <row r="12543" spans="1:19" x14ac:dyDescent="0.3">
      <c r="A12543" t="s">
        <v>25046</v>
      </c>
      <c r="B12543" s="171" t="s">
        <v>25047</v>
      </c>
      <c r="C12543" s="171" t="s">
        <v>206</v>
      </c>
      <c r="D12543" s="171" t="s">
        <v>15341</v>
      </c>
      <c r="E12543" s="11">
        <v>44044</v>
      </c>
      <c r="F12543">
        <v>0</v>
      </c>
      <c r="G12543">
        <v>0</v>
      </c>
      <c r="I12543">
        <v>0</v>
      </c>
      <c r="J12543">
        <v>0</v>
      </c>
      <c r="L12543">
        <v>0</v>
      </c>
      <c r="N12543">
        <v>0</v>
      </c>
      <c r="P12543">
        <v>0</v>
      </c>
      <c r="Q12543">
        <v>0</v>
      </c>
      <c r="S12543">
        <v>0</v>
      </c>
    </row>
    <row r="12544" spans="1:19" x14ac:dyDescent="0.3">
      <c r="A12544" t="s">
        <v>25048</v>
      </c>
      <c r="B12544" s="171" t="s">
        <v>25049</v>
      </c>
      <c r="C12544" s="171" t="s">
        <v>16544</v>
      </c>
      <c r="D12544" s="171" t="s">
        <v>15341</v>
      </c>
      <c r="E12544" s="11">
        <v>44044</v>
      </c>
      <c r="F12544">
        <v>1.5</v>
      </c>
      <c r="G12544">
        <v>2</v>
      </c>
      <c r="I12544">
        <v>3</v>
      </c>
      <c r="J12544">
        <v>8</v>
      </c>
      <c r="L12544">
        <v>11</v>
      </c>
      <c r="N12544">
        <v>3</v>
      </c>
      <c r="P12544">
        <v>0</v>
      </c>
      <c r="Q12544">
        <v>0</v>
      </c>
      <c r="S12544">
        <v>0</v>
      </c>
    </row>
    <row r="12545" spans="1:19" x14ac:dyDescent="0.3">
      <c r="A12545" t="s">
        <v>25050</v>
      </c>
      <c r="B12545" s="171" t="s">
        <v>25051</v>
      </c>
      <c r="C12545" s="171" t="s">
        <v>24315</v>
      </c>
      <c r="D12545" s="171" t="s">
        <v>15341</v>
      </c>
      <c r="E12545" s="11">
        <v>44044</v>
      </c>
      <c r="F12545">
        <v>1.5</v>
      </c>
      <c r="G12545">
        <v>1.5</v>
      </c>
      <c r="I12545">
        <v>6</v>
      </c>
      <c r="J12545">
        <v>8</v>
      </c>
      <c r="L12545">
        <v>8</v>
      </c>
      <c r="N12545">
        <v>6</v>
      </c>
      <c r="P12545">
        <v>0</v>
      </c>
      <c r="Q12545">
        <v>0</v>
      </c>
      <c r="S12545">
        <v>0</v>
      </c>
    </row>
    <row r="12546" spans="1:19" x14ac:dyDescent="0.3">
      <c r="A12546" t="s">
        <v>25052</v>
      </c>
      <c r="B12546" s="171" t="s">
        <v>25053</v>
      </c>
      <c r="C12546" s="171" t="s">
        <v>113</v>
      </c>
      <c r="D12546" s="171" t="s">
        <v>80</v>
      </c>
      <c r="E12546" s="11">
        <v>44044</v>
      </c>
      <c r="F12546">
        <v>1</v>
      </c>
      <c r="G12546">
        <v>3.5</v>
      </c>
      <c r="I12546">
        <v>2</v>
      </c>
      <c r="J12546">
        <v>5</v>
      </c>
      <c r="L12546">
        <v>20</v>
      </c>
      <c r="N12546">
        <v>2</v>
      </c>
      <c r="P12546">
        <v>0</v>
      </c>
      <c r="Q12546">
        <v>0</v>
      </c>
      <c r="S12546">
        <v>0</v>
      </c>
    </row>
    <row r="12547" spans="1:19" x14ac:dyDescent="0.3">
      <c r="A12547" t="s">
        <v>25054</v>
      </c>
      <c r="B12547" s="171" t="s">
        <v>25055</v>
      </c>
      <c r="C12547" s="171" t="s">
        <v>131</v>
      </c>
      <c r="D12547" s="171" t="s">
        <v>80</v>
      </c>
      <c r="E12547" s="11">
        <v>44044</v>
      </c>
      <c r="F12547">
        <v>0</v>
      </c>
      <c r="G12547">
        <v>0</v>
      </c>
      <c r="I12547">
        <v>0</v>
      </c>
      <c r="J12547">
        <v>0</v>
      </c>
      <c r="L12547">
        <v>0</v>
      </c>
      <c r="N12547">
        <v>0</v>
      </c>
      <c r="P12547">
        <v>0</v>
      </c>
      <c r="Q12547">
        <v>0</v>
      </c>
      <c r="S12547">
        <v>0</v>
      </c>
    </row>
    <row r="12548" spans="1:19" x14ac:dyDescent="0.3">
      <c r="A12548" t="s">
        <v>25056</v>
      </c>
      <c r="B12548" s="171" t="s">
        <v>25057</v>
      </c>
      <c r="C12548" s="171" t="s">
        <v>14843</v>
      </c>
      <c r="D12548" s="171" t="s">
        <v>80</v>
      </c>
      <c r="E12548" s="11">
        <v>44044</v>
      </c>
      <c r="F12548">
        <v>0</v>
      </c>
      <c r="G12548">
        <v>0</v>
      </c>
      <c r="I12548">
        <v>0</v>
      </c>
      <c r="J12548">
        <v>0</v>
      </c>
      <c r="L12548">
        <v>0</v>
      </c>
      <c r="N12548">
        <v>0</v>
      </c>
      <c r="P12548">
        <v>0</v>
      </c>
      <c r="Q12548">
        <v>0</v>
      </c>
      <c r="S12548">
        <v>0</v>
      </c>
    </row>
    <row r="12549" spans="1:19" x14ac:dyDescent="0.3">
      <c r="A12549" t="s">
        <v>25058</v>
      </c>
      <c r="B12549" s="171" t="s">
        <v>25059</v>
      </c>
      <c r="C12549" s="171" t="s">
        <v>155</v>
      </c>
      <c r="D12549" s="171" t="s">
        <v>80</v>
      </c>
      <c r="E12549" s="11">
        <v>44044</v>
      </c>
      <c r="F12549">
        <v>3</v>
      </c>
      <c r="G12549">
        <v>1.5</v>
      </c>
      <c r="I12549">
        <v>15</v>
      </c>
      <c r="J12549">
        <v>17</v>
      </c>
      <c r="L12549">
        <v>9</v>
      </c>
      <c r="N12549">
        <v>13</v>
      </c>
      <c r="P12549">
        <v>0</v>
      </c>
      <c r="Q12549">
        <v>0</v>
      </c>
      <c r="S12549">
        <v>2</v>
      </c>
    </row>
    <row r="12550" spans="1:19" x14ac:dyDescent="0.3">
      <c r="A12550" t="s">
        <v>25060</v>
      </c>
      <c r="B12550" s="171" t="s">
        <v>25061</v>
      </c>
      <c r="C12550" s="171" t="s">
        <v>16232</v>
      </c>
      <c r="D12550" s="171" t="s">
        <v>80</v>
      </c>
      <c r="E12550" s="11">
        <v>44044</v>
      </c>
      <c r="F12550">
        <v>3.5</v>
      </c>
      <c r="G12550">
        <v>4</v>
      </c>
      <c r="I12550">
        <v>10</v>
      </c>
      <c r="J12550">
        <v>20</v>
      </c>
      <c r="L12550">
        <v>23</v>
      </c>
      <c r="N12550">
        <v>8</v>
      </c>
      <c r="P12550">
        <v>0</v>
      </c>
      <c r="Q12550">
        <v>0</v>
      </c>
      <c r="S12550">
        <v>2</v>
      </c>
    </row>
    <row r="12551" spans="1:19" x14ac:dyDescent="0.3">
      <c r="A12551" t="s">
        <v>25062</v>
      </c>
      <c r="B12551" s="171" t="s">
        <v>25063</v>
      </c>
      <c r="C12551" s="171" t="s">
        <v>16557</v>
      </c>
      <c r="D12551" s="171" t="s">
        <v>80</v>
      </c>
      <c r="E12551" s="11">
        <v>44044</v>
      </c>
      <c r="F12551">
        <v>1</v>
      </c>
      <c r="G12551">
        <v>2</v>
      </c>
      <c r="I12551">
        <v>0</v>
      </c>
      <c r="J12551">
        <v>5</v>
      </c>
      <c r="L12551">
        <v>11</v>
      </c>
      <c r="N12551">
        <v>0</v>
      </c>
      <c r="P12551">
        <v>0</v>
      </c>
      <c r="Q12551">
        <v>0</v>
      </c>
      <c r="S12551">
        <v>0</v>
      </c>
    </row>
    <row r="12552" spans="1:19" x14ac:dyDescent="0.3">
      <c r="A12552" t="s">
        <v>25064</v>
      </c>
      <c r="B12552" s="171" t="s">
        <v>25065</v>
      </c>
      <c r="C12552" s="171" t="s">
        <v>188</v>
      </c>
      <c r="D12552" s="171" t="s">
        <v>80</v>
      </c>
      <c r="E12552" s="11">
        <v>44044</v>
      </c>
      <c r="F12552">
        <v>5</v>
      </c>
      <c r="G12552">
        <v>6.5</v>
      </c>
      <c r="I12552">
        <v>5</v>
      </c>
      <c r="J12552">
        <v>25</v>
      </c>
      <c r="L12552">
        <v>37</v>
      </c>
      <c r="N12552">
        <v>5</v>
      </c>
      <c r="P12552">
        <v>0</v>
      </c>
      <c r="Q12552">
        <v>0</v>
      </c>
      <c r="S12552">
        <v>0</v>
      </c>
    </row>
    <row r="12553" spans="1:19" x14ac:dyDescent="0.3">
      <c r="A12553" t="s">
        <v>25066</v>
      </c>
      <c r="B12553" s="171" t="s">
        <v>25067</v>
      </c>
      <c r="C12553" s="171" t="s">
        <v>227</v>
      </c>
      <c r="D12553" s="171" t="s">
        <v>80</v>
      </c>
      <c r="E12553" s="11">
        <v>44044</v>
      </c>
      <c r="F12553">
        <v>0</v>
      </c>
      <c r="G12553">
        <v>0</v>
      </c>
      <c r="I12553">
        <v>0</v>
      </c>
      <c r="J12553">
        <v>0</v>
      </c>
      <c r="L12553">
        <v>0</v>
      </c>
      <c r="N12553">
        <v>0</v>
      </c>
      <c r="P12553">
        <v>0</v>
      </c>
      <c r="Q12553">
        <v>0</v>
      </c>
      <c r="S12553">
        <v>0</v>
      </c>
    </row>
    <row r="12554" spans="1:19" x14ac:dyDescent="0.3">
      <c r="A12554" t="s">
        <v>25068</v>
      </c>
      <c r="B12554" s="171" t="s">
        <v>25069</v>
      </c>
      <c r="C12554" s="171" t="s">
        <v>116</v>
      </c>
      <c r="D12554" s="171" t="s">
        <v>80</v>
      </c>
      <c r="E12554" s="11">
        <v>44044</v>
      </c>
      <c r="F12554">
        <v>11</v>
      </c>
      <c r="G12554">
        <v>15.5</v>
      </c>
      <c r="I12554">
        <v>78</v>
      </c>
      <c r="J12554">
        <v>117</v>
      </c>
      <c r="L12554">
        <v>172</v>
      </c>
      <c r="N12554">
        <v>77</v>
      </c>
      <c r="P12554">
        <v>1</v>
      </c>
      <c r="Q12554">
        <v>1</v>
      </c>
      <c r="S12554">
        <v>1</v>
      </c>
    </row>
    <row r="12555" spans="1:19" x14ac:dyDescent="0.3">
      <c r="A12555" t="s">
        <v>25070</v>
      </c>
      <c r="B12555" s="171" t="s">
        <v>25071</v>
      </c>
      <c r="C12555" s="171" t="s">
        <v>9862</v>
      </c>
      <c r="D12555" s="171" t="s">
        <v>80</v>
      </c>
      <c r="E12555" s="11">
        <v>44044</v>
      </c>
      <c r="F12555">
        <v>0</v>
      </c>
      <c r="G12555">
        <v>0</v>
      </c>
      <c r="I12555">
        <v>0</v>
      </c>
      <c r="J12555">
        <v>0</v>
      </c>
      <c r="L12555">
        <v>0</v>
      </c>
      <c r="N12555">
        <v>0</v>
      </c>
      <c r="P12555">
        <v>0</v>
      </c>
      <c r="Q12555">
        <v>0</v>
      </c>
      <c r="S12555">
        <v>0</v>
      </c>
    </row>
    <row r="12556" spans="1:19" x14ac:dyDescent="0.3">
      <c r="A12556" t="s">
        <v>25072</v>
      </c>
      <c r="B12556" s="171" t="s">
        <v>25073</v>
      </c>
      <c r="C12556" s="171" t="s">
        <v>140</v>
      </c>
      <c r="D12556" s="171" t="s">
        <v>80</v>
      </c>
      <c r="E12556" s="11">
        <v>44044</v>
      </c>
      <c r="F12556">
        <v>0</v>
      </c>
      <c r="G12556">
        <v>0</v>
      </c>
      <c r="I12556">
        <v>0</v>
      </c>
      <c r="J12556">
        <v>0</v>
      </c>
      <c r="L12556">
        <v>0</v>
      </c>
      <c r="N12556">
        <v>0</v>
      </c>
      <c r="P12556">
        <v>0</v>
      </c>
      <c r="Q12556">
        <v>0</v>
      </c>
      <c r="S12556">
        <v>0</v>
      </c>
    </row>
    <row r="12557" spans="1:19" x14ac:dyDescent="0.3">
      <c r="A12557" t="s">
        <v>25074</v>
      </c>
      <c r="B12557" s="171" t="s">
        <v>25075</v>
      </c>
      <c r="C12557" s="171" t="s">
        <v>8590</v>
      </c>
      <c r="D12557" s="171" t="s">
        <v>80</v>
      </c>
      <c r="E12557" s="11">
        <v>44044</v>
      </c>
      <c r="F12557">
        <v>0</v>
      </c>
      <c r="G12557">
        <v>0</v>
      </c>
      <c r="I12557">
        <v>0</v>
      </c>
      <c r="J12557">
        <v>0</v>
      </c>
      <c r="L12557">
        <v>0</v>
      </c>
      <c r="N12557">
        <v>0</v>
      </c>
      <c r="P12557">
        <v>0</v>
      </c>
      <c r="Q12557">
        <v>0</v>
      </c>
      <c r="S12557">
        <v>0</v>
      </c>
    </row>
    <row r="12558" spans="1:19" x14ac:dyDescent="0.3">
      <c r="A12558" t="s">
        <v>25076</v>
      </c>
      <c r="B12558" s="171" t="s">
        <v>25077</v>
      </c>
      <c r="C12558" s="171" t="s">
        <v>170</v>
      </c>
      <c r="D12558" s="171" t="s">
        <v>80</v>
      </c>
      <c r="E12558" s="11">
        <v>44044</v>
      </c>
      <c r="F12558">
        <v>2</v>
      </c>
      <c r="G12558">
        <v>4</v>
      </c>
      <c r="I12558">
        <v>11</v>
      </c>
      <c r="J12558">
        <v>22</v>
      </c>
      <c r="L12558">
        <v>44</v>
      </c>
      <c r="N12558">
        <v>11</v>
      </c>
      <c r="P12558">
        <v>0</v>
      </c>
      <c r="Q12558">
        <v>0</v>
      </c>
      <c r="S12558">
        <v>0</v>
      </c>
    </row>
    <row r="12559" spans="1:19" x14ac:dyDescent="0.3">
      <c r="A12559" t="s">
        <v>25078</v>
      </c>
      <c r="B12559" s="171" t="s">
        <v>25079</v>
      </c>
      <c r="C12559" s="171" t="s">
        <v>182</v>
      </c>
      <c r="D12559" s="171" t="s">
        <v>80</v>
      </c>
      <c r="E12559" s="11">
        <v>44044</v>
      </c>
      <c r="F12559">
        <v>10.5</v>
      </c>
      <c r="G12559">
        <v>11.5</v>
      </c>
      <c r="I12559">
        <v>167</v>
      </c>
      <c r="J12559">
        <v>117</v>
      </c>
      <c r="L12559">
        <v>128</v>
      </c>
      <c r="N12559">
        <v>129</v>
      </c>
      <c r="P12559">
        <v>5</v>
      </c>
      <c r="Q12559">
        <v>23</v>
      </c>
      <c r="S12559">
        <v>38</v>
      </c>
    </row>
    <row r="12560" spans="1:19" x14ac:dyDescent="0.3">
      <c r="A12560" t="s">
        <v>25080</v>
      </c>
      <c r="B12560" s="171" t="s">
        <v>25081</v>
      </c>
      <c r="C12560" s="171" t="s">
        <v>197</v>
      </c>
      <c r="D12560" s="171" t="s">
        <v>80</v>
      </c>
      <c r="E12560" s="11">
        <v>44044</v>
      </c>
      <c r="F12560">
        <v>9</v>
      </c>
      <c r="G12560">
        <v>9.5</v>
      </c>
      <c r="I12560">
        <v>47</v>
      </c>
      <c r="J12560">
        <v>90</v>
      </c>
      <c r="L12560">
        <v>95</v>
      </c>
      <c r="N12560">
        <v>41</v>
      </c>
      <c r="P12560">
        <v>5</v>
      </c>
      <c r="Q12560">
        <v>5</v>
      </c>
      <c r="S12560">
        <v>6</v>
      </c>
    </row>
    <row r="12561" spans="1:19" x14ac:dyDescent="0.3">
      <c r="A12561" t="s">
        <v>25082</v>
      </c>
      <c r="B12561" s="171" t="s">
        <v>25083</v>
      </c>
      <c r="C12561" s="171" t="s">
        <v>218</v>
      </c>
      <c r="D12561" s="171" t="s">
        <v>80</v>
      </c>
      <c r="E12561" s="11">
        <v>44044</v>
      </c>
      <c r="F12561">
        <v>0</v>
      </c>
      <c r="G12561">
        <v>0</v>
      </c>
      <c r="I12561">
        <v>0</v>
      </c>
      <c r="J12561">
        <v>0</v>
      </c>
      <c r="L12561">
        <v>0</v>
      </c>
      <c r="N12561">
        <v>0</v>
      </c>
      <c r="P12561">
        <v>0</v>
      </c>
      <c r="Q12561">
        <v>0</v>
      </c>
      <c r="S12561">
        <v>0</v>
      </c>
    </row>
    <row r="12562" spans="1:19" x14ac:dyDescent="0.3">
      <c r="A12562" t="s">
        <v>25084</v>
      </c>
      <c r="B12562" s="171" t="s">
        <v>25085</v>
      </c>
      <c r="C12562" s="171" t="s">
        <v>230</v>
      </c>
      <c r="D12562" s="171" t="s">
        <v>80</v>
      </c>
      <c r="E12562" s="11">
        <v>44044</v>
      </c>
      <c r="F12562">
        <v>0</v>
      </c>
      <c r="G12562">
        <v>0</v>
      </c>
      <c r="I12562">
        <v>0</v>
      </c>
      <c r="J12562">
        <v>0</v>
      </c>
      <c r="L12562">
        <v>0</v>
      </c>
      <c r="N12562">
        <v>0</v>
      </c>
      <c r="P12562">
        <v>0</v>
      </c>
      <c r="Q12562">
        <v>0</v>
      </c>
      <c r="S12562">
        <v>0</v>
      </c>
    </row>
    <row r="12563" spans="1:19" x14ac:dyDescent="0.3">
      <c r="A12563" t="s">
        <v>25086</v>
      </c>
      <c r="B12563" s="171" t="s">
        <v>25087</v>
      </c>
      <c r="C12563" s="171" t="s">
        <v>8193</v>
      </c>
      <c r="D12563" s="171" t="s">
        <v>80</v>
      </c>
      <c r="E12563" s="11">
        <v>44044</v>
      </c>
      <c r="F12563">
        <v>2</v>
      </c>
      <c r="G12563">
        <v>3</v>
      </c>
      <c r="I12563">
        <v>0</v>
      </c>
      <c r="J12563">
        <v>18</v>
      </c>
      <c r="L12563">
        <v>36</v>
      </c>
      <c r="N12563">
        <v>0</v>
      </c>
      <c r="P12563">
        <v>0</v>
      </c>
      <c r="Q12563">
        <v>0</v>
      </c>
      <c r="S12563">
        <v>0</v>
      </c>
    </row>
    <row r="12564" spans="1:19" x14ac:dyDescent="0.3">
      <c r="A12564" t="s">
        <v>25088</v>
      </c>
      <c r="B12564" s="171" t="s">
        <v>25089</v>
      </c>
      <c r="C12564" s="171" t="s">
        <v>10522</v>
      </c>
      <c r="D12564" s="171" t="s">
        <v>80</v>
      </c>
      <c r="E12564" s="11">
        <v>44044</v>
      </c>
      <c r="F12564">
        <v>0</v>
      </c>
      <c r="G12564">
        <v>0</v>
      </c>
      <c r="I12564">
        <v>0</v>
      </c>
      <c r="J12564">
        <v>0</v>
      </c>
      <c r="L12564">
        <v>0</v>
      </c>
      <c r="N12564">
        <v>0</v>
      </c>
      <c r="P12564">
        <v>0</v>
      </c>
      <c r="Q12564">
        <v>0</v>
      </c>
      <c r="S12564">
        <v>0</v>
      </c>
    </row>
    <row r="12565" spans="1:19" x14ac:dyDescent="0.3">
      <c r="A12565" t="s">
        <v>25090</v>
      </c>
      <c r="B12565" s="171" t="s">
        <v>25091</v>
      </c>
      <c r="C12565" s="171" t="s">
        <v>10525</v>
      </c>
      <c r="D12565" s="171" t="s">
        <v>80</v>
      </c>
      <c r="E12565" s="11">
        <v>44044</v>
      </c>
      <c r="F12565">
        <v>0</v>
      </c>
      <c r="G12565">
        <v>0</v>
      </c>
      <c r="I12565">
        <v>0</v>
      </c>
      <c r="J12565">
        <v>0</v>
      </c>
      <c r="L12565">
        <v>0</v>
      </c>
      <c r="N12565">
        <v>0</v>
      </c>
      <c r="P12565">
        <v>0</v>
      </c>
      <c r="Q12565">
        <v>0</v>
      </c>
      <c r="S12565">
        <v>0</v>
      </c>
    </row>
    <row r="12566" spans="1:19" x14ac:dyDescent="0.3">
      <c r="A12566" t="s">
        <v>25092</v>
      </c>
      <c r="B12566" s="171" t="s">
        <v>25093</v>
      </c>
      <c r="C12566" s="171" t="s">
        <v>10528</v>
      </c>
      <c r="D12566" s="171" t="s">
        <v>80</v>
      </c>
      <c r="E12566" s="11">
        <v>44044</v>
      </c>
      <c r="F12566">
        <v>0</v>
      </c>
      <c r="G12566">
        <v>0</v>
      </c>
      <c r="I12566">
        <v>0</v>
      </c>
      <c r="J12566">
        <v>0</v>
      </c>
      <c r="L12566">
        <v>0</v>
      </c>
      <c r="N12566">
        <v>0</v>
      </c>
      <c r="P12566">
        <v>0</v>
      </c>
      <c r="Q12566">
        <v>0</v>
      </c>
      <c r="S12566">
        <v>0</v>
      </c>
    </row>
    <row r="12567" spans="1:19" x14ac:dyDescent="0.3">
      <c r="A12567" t="s">
        <v>25094</v>
      </c>
      <c r="B12567" s="171" t="s">
        <v>25095</v>
      </c>
      <c r="C12567" s="171" t="s">
        <v>10531</v>
      </c>
      <c r="D12567" s="171" t="s">
        <v>80</v>
      </c>
      <c r="E12567" s="11">
        <v>44044</v>
      </c>
      <c r="F12567">
        <v>0</v>
      </c>
      <c r="G12567">
        <v>0</v>
      </c>
      <c r="I12567">
        <v>0</v>
      </c>
      <c r="J12567">
        <v>0</v>
      </c>
      <c r="L12567">
        <v>0</v>
      </c>
      <c r="N12567">
        <v>0</v>
      </c>
      <c r="P12567">
        <v>0</v>
      </c>
      <c r="Q12567">
        <v>0</v>
      </c>
      <c r="S12567">
        <v>0</v>
      </c>
    </row>
    <row r="12568" spans="1:19" x14ac:dyDescent="0.3">
      <c r="A12568" t="s">
        <v>25096</v>
      </c>
      <c r="B12568" s="171" t="s">
        <v>25097</v>
      </c>
      <c r="C12568" s="171" t="s">
        <v>14880</v>
      </c>
      <c r="D12568" s="171" t="s">
        <v>80</v>
      </c>
      <c r="E12568" s="11">
        <v>44044</v>
      </c>
      <c r="F12568">
        <v>0</v>
      </c>
      <c r="G12568">
        <v>0</v>
      </c>
      <c r="I12568">
        <v>0</v>
      </c>
      <c r="J12568">
        <v>0</v>
      </c>
      <c r="L12568">
        <v>0</v>
      </c>
      <c r="N12568">
        <v>0</v>
      </c>
      <c r="P12568">
        <v>0</v>
      </c>
      <c r="Q12568">
        <v>0</v>
      </c>
      <c r="S12568">
        <v>0</v>
      </c>
    </row>
    <row r="12569" spans="1:19" x14ac:dyDescent="0.3">
      <c r="A12569" t="s">
        <v>25098</v>
      </c>
      <c r="B12569" s="171" t="s">
        <v>25099</v>
      </c>
      <c r="C12569" s="171" t="s">
        <v>10534</v>
      </c>
      <c r="D12569" s="171" t="s">
        <v>80</v>
      </c>
      <c r="E12569" s="11">
        <v>44044</v>
      </c>
      <c r="F12569">
        <v>1.5</v>
      </c>
      <c r="G12569">
        <v>1.5</v>
      </c>
      <c r="I12569">
        <v>9</v>
      </c>
      <c r="J12569">
        <v>9</v>
      </c>
      <c r="L12569">
        <v>9</v>
      </c>
      <c r="N12569">
        <v>9</v>
      </c>
      <c r="P12569">
        <v>0</v>
      </c>
      <c r="Q12569">
        <v>0</v>
      </c>
      <c r="S12569">
        <v>0</v>
      </c>
    </row>
    <row r="12570" spans="1:19" x14ac:dyDescent="0.3">
      <c r="A12570" t="s">
        <v>25100</v>
      </c>
      <c r="B12570" s="171" t="s">
        <v>25101</v>
      </c>
      <c r="C12570" s="171" t="s">
        <v>10537</v>
      </c>
      <c r="D12570" s="171" t="s">
        <v>80</v>
      </c>
      <c r="E12570" s="11">
        <v>44044</v>
      </c>
      <c r="F12570">
        <v>2.5</v>
      </c>
      <c r="G12570">
        <v>1</v>
      </c>
      <c r="I12570">
        <v>8</v>
      </c>
      <c r="J12570">
        <v>14</v>
      </c>
      <c r="L12570">
        <v>6</v>
      </c>
      <c r="N12570">
        <v>8</v>
      </c>
      <c r="P12570">
        <v>0</v>
      </c>
      <c r="Q12570">
        <v>0</v>
      </c>
      <c r="S12570">
        <v>0</v>
      </c>
    </row>
    <row r="12571" spans="1:19" x14ac:dyDescent="0.3">
      <c r="A12571" t="s">
        <v>25102</v>
      </c>
      <c r="B12571" s="171" t="s">
        <v>25103</v>
      </c>
      <c r="C12571" s="171" t="s">
        <v>119</v>
      </c>
      <c r="D12571" s="171" t="s">
        <v>4</v>
      </c>
      <c r="E12571" s="11">
        <v>44044</v>
      </c>
      <c r="F12571">
        <v>0</v>
      </c>
      <c r="G12571">
        <v>0</v>
      </c>
      <c r="I12571">
        <v>0</v>
      </c>
      <c r="J12571">
        <v>0</v>
      </c>
      <c r="L12571">
        <v>0</v>
      </c>
      <c r="N12571">
        <v>0</v>
      </c>
      <c r="P12571">
        <v>0</v>
      </c>
      <c r="Q12571">
        <v>0</v>
      </c>
      <c r="S12571">
        <v>0</v>
      </c>
    </row>
    <row r="12572" spans="1:19" x14ac:dyDescent="0.3">
      <c r="A12572" t="s">
        <v>25104</v>
      </c>
      <c r="B12572" s="171" t="s">
        <v>25105</v>
      </c>
      <c r="C12572" s="171" t="s">
        <v>143</v>
      </c>
      <c r="D12572" s="171" t="s">
        <v>4</v>
      </c>
      <c r="E12572" s="11">
        <v>44044</v>
      </c>
      <c r="F12572">
        <v>0</v>
      </c>
      <c r="G12572">
        <v>0</v>
      </c>
      <c r="I12572">
        <v>0</v>
      </c>
      <c r="J12572">
        <v>0</v>
      </c>
      <c r="L12572">
        <v>0</v>
      </c>
      <c r="N12572">
        <v>0</v>
      </c>
      <c r="P12572">
        <v>0</v>
      </c>
      <c r="Q12572">
        <v>0</v>
      </c>
      <c r="S12572">
        <v>0</v>
      </c>
    </row>
    <row r="12573" spans="1:19" x14ac:dyDescent="0.3">
      <c r="A12573" t="s">
        <v>25106</v>
      </c>
      <c r="B12573" s="171" t="s">
        <v>25107</v>
      </c>
      <c r="C12573" s="171" t="s">
        <v>158</v>
      </c>
      <c r="D12573" s="171" t="s">
        <v>4</v>
      </c>
      <c r="E12573" s="11">
        <v>44044</v>
      </c>
      <c r="F12573">
        <v>0</v>
      </c>
      <c r="G12573">
        <v>0</v>
      </c>
      <c r="I12573">
        <v>0</v>
      </c>
      <c r="J12573">
        <v>0</v>
      </c>
      <c r="L12573">
        <v>0</v>
      </c>
      <c r="N12573">
        <v>0</v>
      </c>
      <c r="P12573">
        <v>0</v>
      </c>
      <c r="Q12573">
        <v>0</v>
      </c>
      <c r="S12573">
        <v>0</v>
      </c>
    </row>
    <row r="12574" spans="1:19" x14ac:dyDescent="0.3">
      <c r="A12574" t="s">
        <v>25108</v>
      </c>
      <c r="B12574" s="171" t="s">
        <v>25109</v>
      </c>
      <c r="C12574" s="171" t="s">
        <v>209</v>
      </c>
      <c r="D12574" s="171" t="s">
        <v>4</v>
      </c>
      <c r="E12574" s="11">
        <v>44044</v>
      </c>
      <c r="F12574">
        <v>0</v>
      </c>
      <c r="G12574">
        <v>0</v>
      </c>
      <c r="I12574">
        <v>0</v>
      </c>
      <c r="J12574">
        <v>0</v>
      </c>
      <c r="L12574">
        <v>0</v>
      </c>
      <c r="N12574">
        <v>0</v>
      </c>
      <c r="P12574">
        <v>0</v>
      </c>
      <c r="Q12574">
        <v>0</v>
      </c>
      <c r="S12574">
        <v>0</v>
      </c>
    </row>
    <row r="12575" spans="1:19" x14ac:dyDescent="0.3">
      <c r="A12575" t="s">
        <v>25110</v>
      </c>
      <c r="B12575" s="171" t="s">
        <v>25111</v>
      </c>
      <c r="C12575" s="171" t="s">
        <v>76</v>
      </c>
      <c r="D12575" s="171" t="s">
        <v>4</v>
      </c>
      <c r="E12575" s="11">
        <v>44044</v>
      </c>
      <c r="F12575">
        <v>0</v>
      </c>
      <c r="G12575">
        <v>0</v>
      </c>
      <c r="I12575">
        <v>0</v>
      </c>
      <c r="J12575">
        <v>0</v>
      </c>
      <c r="L12575">
        <v>0</v>
      </c>
      <c r="N12575">
        <v>0</v>
      </c>
      <c r="P12575">
        <v>0</v>
      </c>
      <c r="Q12575">
        <v>0</v>
      </c>
      <c r="S12575">
        <v>0</v>
      </c>
    </row>
    <row r="12576" spans="1:19" x14ac:dyDescent="0.3">
      <c r="A12576" t="s">
        <v>25112</v>
      </c>
      <c r="B12576" s="171" t="s">
        <v>25113</v>
      </c>
      <c r="C12576" s="171" t="s">
        <v>15344</v>
      </c>
      <c r="D12576" s="171" t="s">
        <v>4</v>
      </c>
      <c r="E12576" s="11">
        <v>44044</v>
      </c>
      <c r="F12576">
        <v>0</v>
      </c>
      <c r="G12576">
        <v>0</v>
      </c>
      <c r="I12576">
        <v>0</v>
      </c>
      <c r="J12576">
        <v>0</v>
      </c>
      <c r="L12576">
        <v>0</v>
      </c>
      <c r="N12576">
        <v>0</v>
      </c>
      <c r="P12576">
        <v>0</v>
      </c>
      <c r="Q12576">
        <v>0</v>
      </c>
      <c r="S12576">
        <v>0</v>
      </c>
    </row>
    <row r="12577" spans="1:19" x14ac:dyDescent="0.3">
      <c r="A12577" t="s">
        <v>25114</v>
      </c>
      <c r="B12577" s="171" t="s">
        <v>25115</v>
      </c>
      <c r="C12577" s="171" t="s">
        <v>24281</v>
      </c>
      <c r="D12577" s="171" t="s">
        <v>4</v>
      </c>
      <c r="E12577" s="11">
        <v>44044</v>
      </c>
      <c r="F12577">
        <v>1.5</v>
      </c>
      <c r="G12577">
        <v>1.5</v>
      </c>
      <c r="I12577">
        <v>6</v>
      </c>
      <c r="J12577">
        <v>8</v>
      </c>
      <c r="L12577">
        <v>8</v>
      </c>
      <c r="N12577">
        <v>6</v>
      </c>
      <c r="P12577">
        <v>0</v>
      </c>
      <c r="Q12577">
        <v>0</v>
      </c>
      <c r="S12577">
        <v>0</v>
      </c>
    </row>
    <row r="12578" spans="1:19" x14ac:dyDescent="0.3">
      <c r="A12578" t="s">
        <v>25116</v>
      </c>
      <c r="B12578" s="171" t="s">
        <v>25117</v>
      </c>
      <c r="C12578" s="171" t="s">
        <v>24284</v>
      </c>
      <c r="D12578" s="171" t="s">
        <v>4</v>
      </c>
      <c r="E12578" s="11">
        <v>44044</v>
      </c>
      <c r="F12578">
        <v>5</v>
      </c>
      <c r="G12578">
        <v>5</v>
      </c>
      <c r="I12578">
        <v>8</v>
      </c>
      <c r="J12578">
        <v>30</v>
      </c>
      <c r="L12578">
        <v>30</v>
      </c>
      <c r="N12578">
        <v>3</v>
      </c>
      <c r="P12578">
        <v>0</v>
      </c>
      <c r="Q12578">
        <v>0</v>
      </c>
      <c r="S12578">
        <v>5</v>
      </c>
    </row>
    <row r="12579" spans="1:19" x14ac:dyDescent="0.3">
      <c r="A12579" t="s">
        <v>25118</v>
      </c>
      <c r="B12579" s="171" t="s">
        <v>25119</v>
      </c>
      <c r="C12579" s="171" t="s">
        <v>18126</v>
      </c>
      <c r="D12579" s="171" t="s">
        <v>4</v>
      </c>
      <c r="E12579" s="11">
        <v>44044</v>
      </c>
      <c r="F12579">
        <v>0</v>
      </c>
      <c r="G12579">
        <v>0</v>
      </c>
      <c r="I12579">
        <v>0</v>
      </c>
      <c r="J12579">
        <v>0</v>
      </c>
      <c r="L12579">
        <v>0</v>
      </c>
      <c r="N12579">
        <v>0</v>
      </c>
      <c r="P12579">
        <v>0</v>
      </c>
      <c r="Q12579">
        <v>0</v>
      </c>
      <c r="S12579">
        <v>0</v>
      </c>
    </row>
    <row r="12580" spans="1:19" x14ac:dyDescent="0.3">
      <c r="A12580" t="s">
        <v>25120</v>
      </c>
      <c r="B12580" s="171" t="s">
        <v>25121</v>
      </c>
      <c r="C12580" s="171" t="s">
        <v>128</v>
      </c>
      <c r="D12580" s="171" t="s">
        <v>4</v>
      </c>
      <c r="E12580" s="11">
        <v>44044</v>
      </c>
      <c r="F12580">
        <v>0</v>
      </c>
      <c r="G12580">
        <v>0</v>
      </c>
      <c r="I12580">
        <v>0</v>
      </c>
      <c r="J12580">
        <v>0</v>
      </c>
      <c r="L12580">
        <v>0</v>
      </c>
      <c r="N12580">
        <v>0</v>
      </c>
      <c r="P12580">
        <v>0</v>
      </c>
      <c r="Q12580">
        <v>0</v>
      </c>
      <c r="S12580">
        <v>0</v>
      </c>
    </row>
    <row r="12581" spans="1:19" x14ac:dyDescent="0.3">
      <c r="A12581" t="s">
        <v>25122</v>
      </c>
      <c r="B12581" s="171" t="s">
        <v>25123</v>
      </c>
      <c r="C12581" s="171" t="s">
        <v>14824</v>
      </c>
      <c r="D12581" s="171" t="s">
        <v>4</v>
      </c>
      <c r="E12581" s="11">
        <v>44044</v>
      </c>
      <c r="F12581">
        <v>0</v>
      </c>
      <c r="G12581">
        <v>0</v>
      </c>
      <c r="I12581">
        <v>0</v>
      </c>
      <c r="J12581">
        <v>0</v>
      </c>
      <c r="L12581">
        <v>0</v>
      </c>
      <c r="N12581">
        <v>0</v>
      </c>
      <c r="P12581">
        <v>0</v>
      </c>
      <c r="Q12581">
        <v>0</v>
      </c>
      <c r="S12581">
        <v>0</v>
      </c>
    </row>
    <row r="12582" spans="1:19" x14ac:dyDescent="0.3">
      <c r="A12582" t="s">
        <v>25124</v>
      </c>
      <c r="B12582" s="171" t="s">
        <v>25125</v>
      </c>
      <c r="C12582" s="171" t="s">
        <v>152</v>
      </c>
      <c r="D12582" s="171" t="s">
        <v>4</v>
      </c>
      <c r="E12582" s="11">
        <v>44044</v>
      </c>
      <c r="F12582">
        <v>0</v>
      </c>
      <c r="G12582">
        <v>0</v>
      </c>
      <c r="I12582">
        <v>0</v>
      </c>
      <c r="J12582">
        <v>0</v>
      </c>
      <c r="L12582">
        <v>0</v>
      </c>
      <c r="N12582">
        <v>0</v>
      </c>
      <c r="P12582">
        <v>0</v>
      </c>
      <c r="Q12582">
        <v>0</v>
      </c>
      <c r="S12582">
        <v>0</v>
      </c>
    </row>
    <row r="12583" spans="1:19" x14ac:dyDescent="0.3">
      <c r="A12583" t="s">
        <v>25126</v>
      </c>
      <c r="B12583" s="171" t="s">
        <v>25127</v>
      </c>
      <c r="C12583" s="171" t="s">
        <v>194</v>
      </c>
      <c r="D12583" s="171" t="s">
        <v>4</v>
      </c>
      <c r="E12583" s="11">
        <v>44044</v>
      </c>
      <c r="F12583">
        <v>5</v>
      </c>
      <c r="G12583">
        <v>6</v>
      </c>
      <c r="I12583">
        <v>25</v>
      </c>
      <c r="J12583">
        <v>30</v>
      </c>
      <c r="L12583">
        <v>36</v>
      </c>
      <c r="N12583">
        <v>15</v>
      </c>
      <c r="P12583">
        <v>6</v>
      </c>
      <c r="Q12583">
        <v>8</v>
      </c>
      <c r="S12583">
        <v>10</v>
      </c>
    </row>
    <row r="12584" spans="1:19" x14ac:dyDescent="0.3">
      <c r="A12584" t="s">
        <v>25128</v>
      </c>
      <c r="B12584" s="171" t="s">
        <v>25129</v>
      </c>
      <c r="C12584" s="171" t="s">
        <v>18137</v>
      </c>
      <c r="D12584" s="171" t="s">
        <v>4</v>
      </c>
      <c r="E12584" s="11">
        <v>44044</v>
      </c>
      <c r="F12584">
        <v>0</v>
      </c>
      <c r="G12584">
        <v>0</v>
      </c>
      <c r="I12584">
        <v>0</v>
      </c>
      <c r="J12584">
        <v>0</v>
      </c>
      <c r="L12584">
        <v>0</v>
      </c>
      <c r="N12584">
        <v>0</v>
      </c>
      <c r="P12584">
        <v>0</v>
      </c>
      <c r="Q12584">
        <v>0</v>
      </c>
      <c r="S12584">
        <v>0</v>
      </c>
    </row>
    <row r="12585" spans="1:19" x14ac:dyDescent="0.3">
      <c r="A12585" t="s">
        <v>25130</v>
      </c>
      <c r="B12585" s="171" t="s">
        <v>25131</v>
      </c>
      <c r="C12585" s="171" t="s">
        <v>18140</v>
      </c>
      <c r="D12585" s="171" t="s">
        <v>4</v>
      </c>
      <c r="E12585" s="11">
        <v>44044</v>
      </c>
      <c r="F12585">
        <v>3</v>
      </c>
      <c r="G12585">
        <v>3</v>
      </c>
      <c r="I12585">
        <v>12</v>
      </c>
      <c r="J12585">
        <v>12</v>
      </c>
      <c r="L12585">
        <v>15</v>
      </c>
      <c r="N12585">
        <v>7</v>
      </c>
      <c r="P12585">
        <v>4</v>
      </c>
      <c r="Q12585">
        <v>4</v>
      </c>
      <c r="S12585">
        <v>5</v>
      </c>
    </row>
    <row r="12586" spans="1:19" x14ac:dyDescent="0.3">
      <c r="A12586" t="s">
        <v>25132</v>
      </c>
      <c r="B12586" s="171" t="s">
        <v>25133</v>
      </c>
      <c r="C12586" s="171" t="s">
        <v>236</v>
      </c>
      <c r="D12586" s="171" t="s">
        <v>4</v>
      </c>
      <c r="E12586" s="11">
        <v>44044</v>
      </c>
      <c r="F12586">
        <v>0</v>
      </c>
      <c r="G12586">
        <v>0</v>
      </c>
      <c r="I12586">
        <v>0</v>
      </c>
      <c r="J12586">
        <v>0</v>
      </c>
      <c r="L12586">
        <v>0</v>
      </c>
      <c r="N12586">
        <v>0</v>
      </c>
      <c r="P12586">
        <v>0</v>
      </c>
      <c r="Q12586">
        <v>0</v>
      </c>
      <c r="S12586">
        <v>0</v>
      </c>
    </row>
    <row r="12587" spans="1:19" x14ac:dyDescent="0.3">
      <c r="A12587" t="s">
        <v>25134</v>
      </c>
      <c r="B12587" s="171" t="s">
        <v>25135</v>
      </c>
      <c r="C12587" s="171" t="s">
        <v>239</v>
      </c>
      <c r="D12587" s="171" t="s">
        <v>4</v>
      </c>
      <c r="E12587" s="11">
        <v>44044</v>
      </c>
      <c r="F12587">
        <v>0</v>
      </c>
      <c r="G12587">
        <v>0</v>
      </c>
      <c r="I12587">
        <v>0</v>
      </c>
      <c r="J12587">
        <v>0</v>
      </c>
      <c r="L12587">
        <v>0</v>
      </c>
      <c r="N12587">
        <v>0</v>
      </c>
      <c r="P12587">
        <v>0</v>
      </c>
      <c r="Q12587">
        <v>0</v>
      </c>
      <c r="S12587">
        <v>0</v>
      </c>
    </row>
    <row r="12588" spans="1:19" x14ac:dyDescent="0.3">
      <c r="A12588" t="s">
        <v>25136</v>
      </c>
      <c r="B12588" s="171" t="s">
        <v>25137</v>
      </c>
      <c r="C12588" s="171" t="s">
        <v>24315</v>
      </c>
      <c r="D12588" s="171" t="s">
        <v>4</v>
      </c>
      <c r="E12588" s="11">
        <v>44044</v>
      </c>
      <c r="F12588">
        <v>1.5</v>
      </c>
      <c r="G12588">
        <v>1.5</v>
      </c>
      <c r="I12588">
        <v>6</v>
      </c>
      <c r="J12588">
        <v>8</v>
      </c>
      <c r="L12588">
        <v>8</v>
      </c>
      <c r="N12588">
        <v>6</v>
      </c>
      <c r="P12588">
        <v>0</v>
      </c>
      <c r="Q12588">
        <v>0</v>
      </c>
      <c r="S12588">
        <v>0</v>
      </c>
    </row>
    <row r="12589" spans="1:19" x14ac:dyDescent="0.3">
      <c r="A12589" t="s">
        <v>25138</v>
      </c>
      <c r="B12589" s="171" t="s">
        <v>25139</v>
      </c>
      <c r="C12589" s="171" t="s">
        <v>113</v>
      </c>
      <c r="D12589" s="171" t="s">
        <v>4</v>
      </c>
      <c r="E12589" s="11">
        <v>44044</v>
      </c>
      <c r="F12589">
        <v>1</v>
      </c>
      <c r="G12589">
        <v>3.5</v>
      </c>
      <c r="I12589">
        <v>2</v>
      </c>
      <c r="J12589">
        <v>5</v>
      </c>
      <c r="L12589">
        <v>20</v>
      </c>
      <c r="N12589">
        <v>2</v>
      </c>
      <c r="P12589">
        <v>0</v>
      </c>
      <c r="Q12589">
        <v>0</v>
      </c>
      <c r="S12589">
        <v>0</v>
      </c>
    </row>
    <row r="12590" spans="1:19" x14ac:dyDescent="0.3">
      <c r="A12590" t="s">
        <v>25140</v>
      </c>
      <c r="B12590" s="171" t="s">
        <v>25141</v>
      </c>
      <c r="C12590" s="171" t="s">
        <v>131</v>
      </c>
      <c r="D12590" s="171" t="s">
        <v>4</v>
      </c>
      <c r="E12590" s="11">
        <v>44044</v>
      </c>
      <c r="F12590">
        <v>0</v>
      </c>
      <c r="G12590">
        <v>0</v>
      </c>
      <c r="I12590">
        <v>0</v>
      </c>
      <c r="J12590">
        <v>0</v>
      </c>
      <c r="L12590">
        <v>0</v>
      </c>
      <c r="N12590">
        <v>0</v>
      </c>
      <c r="P12590">
        <v>0</v>
      </c>
      <c r="Q12590">
        <v>0</v>
      </c>
      <c r="S12590">
        <v>0</v>
      </c>
    </row>
    <row r="12591" spans="1:19" x14ac:dyDescent="0.3">
      <c r="A12591" t="s">
        <v>25142</v>
      </c>
      <c r="B12591" s="171" t="s">
        <v>25143</v>
      </c>
      <c r="C12591" s="171" t="s">
        <v>14843</v>
      </c>
      <c r="D12591" s="171" t="s">
        <v>4</v>
      </c>
      <c r="E12591" s="11">
        <v>44044</v>
      </c>
      <c r="F12591">
        <v>0</v>
      </c>
      <c r="G12591">
        <v>0</v>
      </c>
      <c r="I12591">
        <v>0</v>
      </c>
      <c r="J12591">
        <v>0</v>
      </c>
      <c r="L12591">
        <v>0</v>
      </c>
      <c r="N12591">
        <v>0</v>
      </c>
      <c r="P12591">
        <v>0</v>
      </c>
      <c r="Q12591">
        <v>0</v>
      </c>
      <c r="S12591">
        <v>0</v>
      </c>
    </row>
    <row r="12592" spans="1:19" x14ac:dyDescent="0.3">
      <c r="A12592" t="s">
        <v>25144</v>
      </c>
      <c r="B12592" s="171" t="s">
        <v>25145</v>
      </c>
      <c r="C12592" s="171" t="s">
        <v>155</v>
      </c>
      <c r="D12592" s="171" t="s">
        <v>4</v>
      </c>
      <c r="E12592" s="11">
        <v>44044</v>
      </c>
      <c r="F12592">
        <v>3</v>
      </c>
      <c r="G12592">
        <v>1.5</v>
      </c>
      <c r="I12592">
        <v>15</v>
      </c>
      <c r="J12592">
        <v>17</v>
      </c>
      <c r="L12592">
        <v>9</v>
      </c>
      <c r="N12592">
        <v>13</v>
      </c>
      <c r="P12592">
        <v>0</v>
      </c>
      <c r="Q12592">
        <v>0</v>
      </c>
      <c r="S12592">
        <v>2</v>
      </c>
    </row>
    <row r="12593" spans="1:19" x14ac:dyDescent="0.3">
      <c r="A12593" t="s">
        <v>25146</v>
      </c>
      <c r="B12593" s="171" t="s">
        <v>25147</v>
      </c>
      <c r="C12593" s="171" t="s">
        <v>16232</v>
      </c>
      <c r="D12593" s="171" t="s">
        <v>4</v>
      </c>
      <c r="E12593" s="11">
        <v>44044</v>
      </c>
      <c r="F12593">
        <v>3.5</v>
      </c>
      <c r="G12593">
        <v>4</v>
      </c>
      <c r="I12593">
        <v>10</v>
      </c>
      <c r="J12593">
        <v>20</v>
      </c>
      <c r="L12593">
        <v>23</v>
      </c>
      <c r="N12593">
        <v>8</v>
      </c>
      <c r="P12593">
        <v>0</v>
      </c>
      <c r="Q12593">
        <v>0</v>
      </c>
      <c r="S12593">
        <v>2</v>
      </c>
    </row>
    <row r="12594" spans="1:19" x14ac:dyDescent="0.3">
      <c r="A12594" t="s">
        <v>25148</v>
      </c>
      <c r="B12594" s="171" t="s">
        <v>25149</v>
      </c>
      <c r="C12594" s="171" t="s">
        <v>16557</v>
      </c>
      <c r="D12594" s="171" t="s">
        <v>4</v>
      </c>
      <c r="E12594" s="11">
        <v>44044</v>
      </c>
      <c r="F12594">
        <v>1</v>
      </c>
      <c r="G12594">
        <v>2</v>
      </c>
      <c r="I12594">
        <v>0</v>
      </c>
      <c r="J12594">
        <v>5</v>
      </c>
      <c r="L12594">
        <v>11</v>
      </c>
      <c r="N12594">
        <v>0</v>
      </c>
      <c r="P12594">
        <v>0</v>
      </c>
      <c r="Q12594">
        <v>0</v>
      </c>
      <c r="S12594">
        <v>0</v>
      </c>
    </row>
    <row r="12595" spans="1:19" x14ac:dyDescent="0.3">
      <c r="A12595" t="s">
        <v>25150</v>
      </c>
      <c r="B12595" s="171" t="s">
        <v>25151</v>
      </c>
      <c r="C12595" s="171" t="s">
        <v>188</v>
      </c>
      <c r="D12595" s="171" t="s">
        <v>4</v>
      </c>
      <c r="E12595" s="11">
        <v>44044</v>
      </c>
      <c r="F12595">
        <v>5</v>
      </c>
      <c r="G12595">
        <v>6.5</v>
      </c>
      <c r="I12595">
        <v>5</v>
      </c>
      <c r="J12595">
        <v>25</v>
      </c>
      <c r="L12595">
        <v>37</v>
      </c>
      <c r="N12595">
        <v>5</v>
      </c>
      <c r="P12595">
        <v>0</v>
      </c>
      <c r="Q12595">
        <v>0</v>
      </c>
      <c r="S12595">
        <v>0</v>
      </c>
    </row>
    <row r="12596" spans="1:19" x14ac:dyDescent="0.3">
      <c r="A12596" t="s">
        <v>25152</v>
      </c>
      <c r="B12596" s="171" t="s">
        <v>25153</v>
      </c>
      <c r="C12596" s="171" t="s">
        <v>227</v>
      </c>
      <c r="D12596" s="171" t="s">
        <v>4</v>
      </c>
      <c r="E12596" s="11">
        <v>44044</v>
      </c>
      <c r="F12596">
        <v>0</v>
      </c>
      <c r="G12596">
        <v>0</v>
      </c>
      <c r="I12596">
        <v>0</v>
      </c>
      <c r="J12596">
        <v>0</v>
      </c>
      <c r="L12596">
        <v>0</v>
      </c>
      <c r="N12596">
        <v>0</v>
      </c>
      <c r="P12596">
        <v>0</v>
      </c>
      <c r="Q12596">
        <v>0</v>
      </c>
      <c r="S12596">
        <v>0</v>
      </c>
    </row>
    <row r="12597" spans="1:19" x14ac:dyDescent="0.3">
      <c r="A12597" t="s">
        <v>25154</v>
      </c>
      <c r="B12597" s="171" t="s">
        <v>25155</v>
      </c>
      <c r="C12597" s="171" t="s">
        <v>116</v>
      </c>
      <c r="D12597" s="171" t="s">
        <v>4</v>
      </c>
      <c r="E12597" s="11">
        <v>44044</v>
      </c>
      <c r="F12597">
        <v>11</v>
      </c>
      <c r="G12597">
        <v>15.5</v>
      </c>
      <c r="I12597">
        <v>78</v>
      </c>
      <c r="J12597">
        <v>117</v>
      </c>
      <c r="L12597">
        <v>172</v>
      </c>
      <c r="N12597">
        <v>77</v>
      </c>
      <c r="P12597">
        <v>1</v>
      </c>
      <c r="Q12597">
        <v>1</v>
      </c>
      <c r="S12597">
        <v>1</v>
      </c>
    </row>
    <row r="12598" spans="1:19" x14ac:dyDescent="0.3">
      <c r="A12598" t="s">
        <v>25156</v>
      </c>
      <c r="B12598" s="171" t="s">
        <v>25157</v>
      </c>
      <c r="C12598" s="171" t="s">
        <v>9862</v>
      </c>
      <c r="D12598" s="171" t="s">
        <v>4</v>
      </c>
      <c r="E12598" s="11">
        <v>44044</v>
      </c>
      <c r="F12598">
        <v>0</v>
      </c>
      <c r="G12598">
        <v>0</v>
      </c>
      <c r="I12598">
        <v>0</v>
      </c>
      <c r="J12598">
        <v>0</v>
      </c>
      <c r="L12598">
        <v>0</v>
      </c>
      <c r="N12598">
        <v>0</v>
      </c>
      <c r="P12598">
        <v>0</v>
      </c>
      <c r="Q12598">
        <v>0</v>
      </c>
      <c r="S12598">
        <v>0</v>
      </c>
    </row>
    <row r="12599" spans="1:19" x14ac:dyDescent="0.3">
      <c r="A12599" t="s">
        <v>25158</v>
      </c>
      <c r="B12599" s="171" t="s">
        <v>25159</v>
      </c>
      <c r="C12599" s="171" t="s">
        <v>140</v>
      </c>
      <c r="D12599" s="171" t="s">
        <v>4</v>
      </c>
      <c r="E12599" s="11">
        <v>44044</v>
      </c>
      <c r="F12599">
        <v>0</v>
      </c>
      <c r="G12599">
        <v>0</v>
      </c>
      <c r="I12599">
        <v>0</v>
      </c>
      <c r="J12599">
        <v>0</v>
      </c>
      <c r="L12599">
        <v>0</v>
      </c>
      <c r="N12599">
        <v>0</v>
      </c>
      <c r="P12599">
        <v>0</v>
      </c>
      <c r="Q12599">
        <v>0</v>
      </c>
      <c r="S12599">
        <v>0</v>
      </c>
    </row>
    <row r="12600" spans="1:19" x14ac:dyDescent="0.3">
      <c r="A12600" t="s">
        <v>25160</v>
      </c>
      <c r="B12600" s="171" t="s">
        <v>25161</v>
      </c>
      <c r="C12600" s="171" t="s">
        <v>8590</v>
      </c>
      <c r="D12600" s="171" t="s">
        <v>4</v>
      </c>
      <c r="E12600" s="11">
        <v>44044</v>
      </c>
      <c r="F12600">
        <v>0</v>
      </c>
      <c r="G12600">
        <v>0</v>
      </c>
      <c r="I12600">
        <v>0</v>
      </c>
      <c r="J12600">
        <v>0</v>
      </c>
      <c r="L12600">
        <v>0</v>
      </c>
      <c r="N12600">
        <v>0</v>
      </c>
      <c r="P12600">
        <v>0</v>
      </c>
      <c r="Q12600">
        <v>0</v>
      </c>
      <c r="S12600">
        <v>0</v>
      </c>
    </row>
    <row r="12601" spans="1:19" x14ac:dyDescent="0.3">
      <c r="A12601" t="s">
        <v>25162</v>
      </c>
      <c r="B12601" s="171" t="s">
        <v>25163</v>
      </c>
      <c r="C12601" s="171" t="s">
        <v>170</v>
      </c>
      <c r="D12601" s="171" t="s">
        <v>4</v>
      </c>
      <c r="E12601" s="11">
        <v>44044</v>
      </c>
      <c r="F12601">
        <v>2</v>
      </c>
      <c r="G12601">
        <v>4</v>
      </c>
      <c r="I12601">
        <v>11</v>
      </c>
      <c r="J12601">
        <v>22</v>
      </c>
      <c r="L12601">
        <v>44</v>
      </c>
      <c r="N12601">
        <v>11</v>
      </c>
      <c r="P12601">
        <v>0</v>
      </c>
      <c r="Q12601">
        <v>0</v>
      </c>
      <c r="S12601">
        <v>0</v>
      </c>
    </row>
    <row r="12602" spans="1:19" x14ac:dyDescent="0.3">
      <c r="A12602" t="s">
        <v>25164</v>
      </c>
      <c r="B12602" s="171" t="s">
        <v>25165</v>
      </c>
      <c r="C12602" s="171" t="s">
        <v>182</v>
      </c>
      <c r="D12602" s="171" t="s">
        <v>4</v>
      </c>
      <c r="E12602" s="11">
        <v>44044</v>
      </c>
      <c r="F12602">
        <v>10.5</v>
      </c>
      <c r="G12602">
        <v>11.5</v>
      </c>
      <c r="I12602">
        <v>167</v>
      </c>
      <c r="J12602">
        <v>117</v>
      </c>
      <c r="L12602">
        <v>128</v>
      </c>
      <c r="N12602">
        <v>129</v>
      </c>
      <c r="P12602">
        <v>5</v>
      </c>
      <c r="Q12602">
        <v>23</v>
      </c>
      <c r="S12602">
        <v>38</v>
      </c>
    </row>
    <row r="12603" spans="1:19" x14ac:dyDescent="0.3">
      <c r="A12603" t="s">
        <v>25166</v>
      </c>
      <c r="B12603" s="171" t="s">
        <v>25167</v>
      </c>
      <c r="C12603" s="171" t="s">
        <v>197</v>
      </c>
      <c r="D12603" s="171" t="s">
        <v>4</v>
      </c>
      <c r="E12603" s="11">
        <v>44044</v>
      </c>
      <c r="F12603">
        <v>9</v>
      </c>
      <c r="G12603">
        <v>9.5</v>
      </c>
      <c r="I12603">
        <v>47</v>
      </c>
      <c r="J12603">
        <v>90</v>
      </c>
      <c r="L12603">
        <v>95</v>
      </c>
      <c r="N12603">
        <v>41</v>
      </c>
      <c r="P12603">
        <v>5</v>
      </c>
      <c r="Q12603">
        <v>5</v>
      </c>
      <c r="S12603">
        <v>6</v>
      </c>
    </row>
    <row r="12604" spans="1:19" x14ac:dyDescent="0.3">
      <c r="A12604" t="s">
        <v>25168</v>
      </c>
      <c r="B12604" s="171" t="s">
        <v>25169</v>
      </c>
      <c r="C12604" s="171" t="s">
        <v>218</v>
      </c>
      <c r="D12604" s="171" t="s">
        <v>4</v>
      </c>
      <c r="E12604" s="11">
        <v>44044</v>
      </c>
      <c r="F12604">
        <v>0</v>
      </c>
      <c r="G12604">
        <v>0</v>
      </c>
      <c r="I12604">
        <v>0</v>
      </c>
      <c r="J12604">
        <v>0</v>
      </c>
      <c r="L12604">
        <v>0</v>
      </c>
      <c r="N12604">
        <v>0</v>
      </c>
      <c r="P12604">
        <v>0</v>
      </c>
      <c r="Q12604">
        <v>0</v>
      </c>
      <c r="S12604">
        <v>0</v>
      </c>
    </row>
    <row r="12605" spans="1:19" x14ac:dyDescent="0.3">
      <c r="A12605" t="s">
        <v>25170</v>
      </c>
      <c r="B12605" s="171" t="s">
        <v>25171</v>
      </c>
      <c r="C12605" s="171" t="s">
        <v>230</v>
      </c>
      <c r="D12605" s="171" t="s">
        <v>4</v>
      </c>
      <c r="E12605" s="11">
        <v>44044</v>
      </c>
      <c r="F12605">
        <v>0</v>
      </c>
      <c r="G12605">
        <v>0</v>
      </c>
      <c r="I12605">
        <v>0</v>
      </c>
      <c r="J12605">
        <v>0</v>
      </c>
      <c r="L12605">
        <v>0</v>
      </c>
      <c r="N12605">
        <v>0</v>
      </c>
      <c r="P12605">
        <v>0</v>
      </c>
      <c r="Q12605">
        <v>0</v>
      </c>
      <c r="S12605">
        <v>0</v>
      </c>
    </row>
    <row r="12606" spans="1:19" x14ac:dyDescent="0.3">
      <c r="A12606" t="s">
        <v>25172</v>
      </c>
      <c r="B12606" s="171" t="s">
        <v>25173</v>
      </c>
      <c r="C12606" s="171" t="s">
        <v>8193</v>
      </c>
      <c r="D12606" s="171" t="s">
        <v>4</v>
      </c>
      <c r="E12606" s="11">
        <v>44044</v>
      </c>
      <c r="F12606">
        <v>2</v>
      </c>
      <c r="G12606">
        <v>3</v>
      </c>
      <c r="I12606">
        <v>0</v>
      </c>
      <c r="J12606">
        <v>18</v>
      </c>
      <c r="L12606">
        <v>36</v>
      </c>
      <c r="N12606">
        <v>0</v>
      </c>
      <c r="P12606">
        <v>0</v>
      </c>
      <c r="Q12606">
        <v>0</v>
      </c>
      <c r="S12606">
        <v>0</v>
      </c>
    </row>
    <row r="12607" spans="1:19" x14ac:dyDescent="0.3">
      <c r="A12607" t="s">
        <v>25174</v>
      </c>
      <c r="B12607" s="171" t="s">
        <v>25175</v>
      </c>
      <c r="C12607" s="171" t="s">
        <v>10522</v>
      </c>
      <c r="D12607" s="171" t="s">
        <v>4</v>
      </c>
      <c r="E12607" s="11">
        <v>44044</v>
      </c>
      <c r="F12607">
        <v>0</v>
      </c>
      <c r="G12607">
        <v>0</v>
      </c>
      <c r="I12607">
        <v>0</v>
      </c>
      <c r="J12607">
        <v>0</v>
      </c>
      <c r="L12607">
        <v>0</v>
      </c>
      <c r="N12607">
        <v>0</v>
      </c>
      <c r="P12607">
        <v>0</v>
      </c>
      <c r="Q12607">
        <v>0</v>
      </c>
      <c r="S12607">
        <v>0</v>
      </c>
    </row>
    <row r="12608" spans="1:19" x14ac:dyDescent="0.3">
      <c r="A12608" t="s">
        <v>25176</v>
      </c>
      <c r="B12608" s="171" t="s">
        <v>25177</v>
      </c>
      <c r="C12608" s="171" t="s">
        <v>10525</v>
      </c>
      <c r="D12608" s="171" t="s">
        <v>4</v>
      </c>
      <c r="E12608" s="11">
        <v>44044</v>
      </c>
      <c r="F12608">
        <v>0</v>
      </c>
      <c r="G12608">
        <v>0</v>
      </c>
      <c r="I12608">
        <v>0</v>
      </c>
      <c r="J12608">
        <v>0</v>
      </c>
      <c r="L12608">
        <v>0</v>
      </c>
      <c r="N12608">
        <v>0</v>
      </c>
      <c r="P12608">
        <v>0</v>
      </c>
      <c r="Q12608">
        <v>0</v>
      </c>
      <c r="S12608">
        <v>0</v>
      </c>
    </row>
    <row r="12609" spans="1:19" x14ac:dyDescent="0.3">
      <c r="A12609" t="s">
        <v>25178</v>
      </c>
      <c r="B12609" s="171" t="s">
        <v>25179</v>
      </c>
      <c r="C12609" s="171" t="s">
        <v>10528</v>
      </c>
      <c r="D12609" s="171" t="s">
        <v>4</v>
      </c>
      <c r="E12609" s="11">
        <v>44044</v>
      </c>
      <c r="F12609">
        <v>0</v>
      </c>
      <c r="G12609">
        <v>0</v>
      </c>
      <c r="I12609">
        <v>0</v>
      </c>
      <c r="J12609">
        <v>0</v>
      </c>
      <c r="L12609">
        <v>0</v>
      </c>
      <c r="N12609">
        <v>0</v>
      </c>
      <c r="P12609">
        <v>0</v>
      </c>
      <c r="Q12609">
        <v>0</v>
      </c>
      <c r="S12609">
        <v>0</v>
      </c>
    </row>
    <row r="12610" spans="1:19" x14ac:dyDescent="0.3">
      <c r="A12610" t="s">
        <v>25180</v>
      </c>
      <c r="B12610" s="171" t="s">
        <v>25181</v>
      </c>
      <c r="C12610" s="171" t="s">
        <v>10531</v>
      </c>
      <c r="D12610" s="171" t="s">
        <v>4</v>
      </c>
      <c r="E12610" s="11">
        <v>44044</v>
      </c>
      <c r="F12610">
        <v>0</v>
      </c>
      <c r="G12610">
        <v>0</v>
      </c>
      <c r="I12610">
        <v>0</v>
      </c>
      <c r="J12610">
        <v>0</v>
      </c>
      <c r="L12610">
        <v>0</v>
      </c>
      <c r="N12610">
        <v>0</v>
      </c>
      <c r="P12610">
        <v>0</v>
      </c>
      <c r="Q12610">
        <v>0</v>
      </c>
      <c r="S12610">
        <v>0</v>
      </c>
    </row>
    <row r="12611" spans="1:19" x14ac:dyDescent="0.3">
      <c r="A12611" t="s">
        <v>25182</v>
      </c>
      <c r="B12611" s="171" t="s">
        <v>25183</v>
      </c>
      <c r="C12611" s="171" t="s">
        <v>14880</v>
      </c>
      <c r="D12611" s="171" t="s">
        <v>4</v>
      </c>
      <c r="E12611" s="11">
        <v>44044</v>
      </c>
      <c r="F12611">
        <v>0</v>
      </c>
      <c r="G12611">
        <v>0</v>
      </c>
      <c r="I12611">
        <v>0</v>
      </c>
      <c r="J12611">
        <v>0</v>
      </c>
      <c r="L12611">
        <v>0</v>
      </c>
      <c r="N12611">
        <v>0</v>
      </c>
      <c r="P12611">
        <v>0</v>
      </c>
      <c r="Q12611">
        <v>0</v>
      </c>
      <c r="S12611">
        <v>0</v>
      </c>
    </row>
    <row r="12612" spans="1:19" x14ac:dyDescent="0.3">
      <c r="A12612" t="s">
        <v>25184</v>
      </c>
      <c r="B12612" s="171" t="s">
        <v>25185</v>
      </c>
      <c r="C12612" s="171" t="s">
        <v>10534</v>
      </c>
      <c r="D12612" s="171" t="s">
        <v>4</v>
      </c>
      <c r="E12612" s="11">
        <v>44044</v>
      </c>
      <c r="F12612">
        <v>1.5</v>
      </c>
      <c r="G12612">
        <v>1.5</v>
      </c>
      <c r="I12612">
        <v>9</v>
      </c>
      <c r="J12612">
        <v>9</v>
      </c>
      <c r="L12612">
        <v>9</v>
      </c>
      <c r="N12612">
        <v>9</v>
      </c>
      <c r="P12612">
        <v>0</v>
      </c>
      <c r="Q12612">
        <v>0</v>
      </c>
      <c r="S12612">
        <v>0</v>
      </c>
    </row>
    <row r="12613" spans="1:19" x14ac:dyDescent="0.3">
      <c r="A12613" t="s">
        <v>25186</v>
      </c>
      <c r="B12613" s="171" t="s">
        <v>25187</v>
      </c>
      <c r="C12613" s="171" t="s">
        <v>10537</v>
      </c>
      <c r="D12613" s="171" t="s">
        <v>4</v>
      </c>
      <c r="E12613" s="11">
        <v>44044</v>
      </c>
      <c r="F12613">
        <v>2.5</v>
      </c>
      <c r="G12613">
        <v>1</v>
      </c>
      <c r="I12613">
        <v>8</v>
      </c>
      <c r="J12613">
        <v>14</v>
      </c>
      <c r="L12613">
        <v>6</v>
      </c>
      <c r="N12613">
        <v>8</v>
      </c>
      <c r="P12613">
        <v>0</v>
      </c>
      <c r="Q12613">
        <v>0</v>
      </c>
      <c r="S12613">
        <v>0</v>
      </c>
    </row>
    <row r="12614" spans="1:19" x14ac:dyDescent="0.3">
      <c r="A12614" t="s">
        <v>25188</v>
      </c>
      <c r="B12614" s="171" t="s">
        <v>25189</v>
      </c>
      <c r="C12614" s="171" t="s">
        <v>15347</v>
      </c>
      <c r="D12614" s="171" t="s">
        <v>4</v>
      </c>
      <c r="E12614" s="11">
        <v>44044</v>
      </c>
      <c r="F12614">
        <v>3</v>
      </c>
      <c r="G12614">
        <v>2</v>
      </c>
      <c r="I12614">
        <v>10</v>
      </c>
      <c r="J12614">
        <v>17</v>
      </c>
      <c r="L12614">
        <v>10</v>
      </c>
      <c r="N12614">
        <v>10</v>
      </c>
      <c r="P12614">
        <v>0</v>
      </c>
      <c r="Q12614">
        <v>0</v>
      </c>
      <c r="S12614">
        <v>0</v>
      </c>
    </row>
    <row r="12615" spans="1:19" x14ac:dyDescent="0.3">
      <c r="A12615" t="s">
        <v>25190</v>
      </c>
      <c r="B12615" s="171" t="s">
        <v>25191</v>
      </c>
      <c r="C12615" s="171" t="s">
        <v>203</v>
      </c>
      <c r="D12615" s="171" t="s">
        <v>4</v>
      </c>
      <c r="E12615" s="11">
        <v>44044</v>
      </c>
      <c r="F12615">
        <v>2.5</v>
      </c>
      <c r="G12615">
        <v>1.5</v>
      </c>
      <c r="I12615">
        <v>9</v>
      </c>
      <c r="J12615">
        <v>14</v>
      </c>
      <c r="L12615">
        <v>8</v>
      </c>
      <c r="N12615">
        <v>9</v>
      </c>
      <c r="P12615">
        <v>7</v>
      </c>
      <c r="Q12615">
        <v>7</v>
      </c>
      <c r="S12615">
        <v>0</v>
      </c>
    </row>
    <row r="12616" spans="1:19" x14ac:dyDescent="0.3">
      <c r="A12616" t="s">
        <v>25192</v>
      </c>
      <c r="B12616" s="171" t="s">
        <v>25193</v>
      </c>
      <c r="C12616" s="171" t="s">
        <v>15340</v>
      </c>
      <c r="D12616" s="171" t="s">
        <v>4</v>
      </c>
      <c r="E12616" s="11">
        <v>44044</v>
      </c>
      <c r="F12616">
        <v>1</v>
      </c>
      <c r="G12616">
        <v>1.5</v>
      </c>
      <c r="I12616">
        <v>4</v>
      </c>
      <c r="J12616">
        <v>5</v>
      </c>
      <c r="L12616">
        <v>8</v>
      </c>
      <c r="N12616">
        <v>4</v>
      </c>
      <c r="P12616">
        <v>0</v>
      </c>
      <c r="Q12616">
        <v>0</v>
      </c>
      <c r="S12616">
        <v>0</v>
      </c>
    </row>
    <row r="12617" spans="1:19" x14ac:dyDescent="0.3">
      <c r="A12617" t="s">
        <v>25194</v>
      </c>
      <c r="B12617" s="171" t="s">
        <v>25195</v>
      </c>
      <c r="C12617" s="171" t="s">
        <v>16544</v>
      </c>
      <c r="D12617" s="171" t="s">
        <v>4</v>
      </c>
      <c r="E12617" s="11">
        <v>44044</v>
      </c>
      <c r="F12617">
        <v>1.5</v>
      </c>
      <c r="G12617">
        <v>2</v>
      </c>
      <c r="I12617">
        <v>3</v>
      </c>
      <c r="J12617">
        <v>8</v>
      </c>
      <c r="L12617">
        <v>11</v>
      </c>
      <c r="N12617">
        <v>3</v>
      </c>
      <c r="P12617">
        <v>0</v>
      </c>
      <c r="Q12617">
        <v>0</v>
      </c>
      <c r="S12617">
        <v>0</v>
      </c>
    </row>
    <row r="12618" spans="1:19" x14ac:dyDescent="0.3">
      <c r="A12618" t="s">
        <v>25196</v>
      </c>
      <c r="B12618" s="171" t="s">
        <v>25197</v>
      </c>
      <c r="C12618" s="171" t="s">
        <v>176</v>
      </c>
      <c r="D12618" s="171" t="s">
        <v>4</v>
      </c>
      <c r="E12618" s="11">
        <v>44044</v>
      </c>
      <c r="F12618">
        <v>2.5</v>
      </c>
      <c r="G12618">
        <v>4.5</v>
      </c>
      <c r="I12618">
        <v>9</v>
      </c>
      <c r="J12618">
        <v>13</v>
      </c>
      <c r="L12618">
        <v>26</v>
      </c>
      <c r="N12618">
        <v>8</v>
      </c>
      <c r="P12618">
        <v>0</v>
      </c>
      <c r="Q12618">
        <v>0</v>
      </c>
      <c r="S12618">
        <v>1</v>
      </c>
    </row>
    <row r="12619" spans="1:19" x14ac:dyDescent="0.3">
      <c r="A12619" t="s">
        <v>25198</v>
      </c>
      <c r="B12619" s="171" t="s">
        <v>25199</v>
      </c>
      <c r="C12619" s="171" t="s">
        <v>206</v>
      </c>
      <c r="D12619" s="171" t="s">
        <v>4</v>
      </c>
      <c r="E12619" s="11">
        <v>44044</v>
      </c>
      <c r="F12619">
        <v>1.5</v>
      </c>
      <c r="G12619">
        <v>1.5</v>
      </c>
      <c r="I12619">
        <v>8</v>
      </c>
      <c r="J12619">
        <v>8</v>
      </c>
      <c r="L12619">
        <v>8</v>
      </c>
      <c r="N12619">
        <v>8</v>
      </c>
      <c r="P12619">
        <v>0</v>
      </c>
      <c r="Q12619">
        <v>0</v>
      </c>
      <c r="S12619">
        <v>0</v>
      </c>
    </row>
    <row r="12620" spans="1:19" x14ac:dyDescent="0.3">
      <c r="A12620" t="s">
        <v>25020</v>
      </c>
      <c r="B12620" s="171" t="s">
        <v>25021</v>
      </c>
      <c r="C12620" s="171" t="s">
        <v>24284</v>
      </c>
      <c r="D12620" s="171" t="s">
        <v>80</v>
      </c>
      <c r="E12620" s="11">
        <v>44044</v>
      </c>
      <c r="F12620">
        <v>5</v>
      </c>
      <c r="G12620">
        <v>5</v>
      </c>
      <c r="I12620">
        <v>8</v>
      </c>
      <c r="J12620">
        <v>30</v>
      </c>
      <c r="L12620">
        <v>30</v>
      </c>
      <c r="N12620">
        <v>3</v>
      </c>
      <c r="P12620">
        <v>0</v>
      </c>
      <c r="Q12620">
        <v>0</v>
      </c>
      <c r="S12620">
        <v>5</v>
      </c>
    </row>
    <row r="12621" spans="1:19" x14ac:dyDescent="0.3">
      <c r="A12621" t="s">
        <v>25200</v>
      </c>
      <c r="B12621" s="171" t="s">
        <v>25201</v>
      </c>
      <c r="C12621" s="171" t="s">
        <v>18229</v>
      </c>
      <c r="D12621" s="171" t="s">
        <v>80</v>
      </c>
      <c r="E12621" s="11">
        <v>44044</v>
      </c>
      <c r="F12621">
        <v>0</v>
      </c>
      <c r="G12621">
        <v>0</v>
      </c>
      <c r="I12621">
        <v>0</v>
      </c>
      <c r="J12621">
        <v>0</v>
      </c>
      <c r="L12621">
        <v>0</v>
      </c>
      <c r="N12621">
        <v>0</v>
      </c>
      <c r="P12621">
        <v>0</v>
      </c>
      <c r="Q12621">
        <v>0</v>
      </c>
      <c r="S12621">
        <v>0</v>
      </c>
    </row>
    <row r="12622" spans="1:19" x14ac:dyDescent="0.3">
      <c r="A12622" t="s">
        <v>25202</v>
      </c>
      <c r="B12622" s="171" t="s">
        <v>25203</v>
      </c>
      <c r="C12622" s="171" t="s">
        <v>9887</v>
      </c>
      <c r="D12622" s="171" t="s">
        <v>80</v>
      </c>
      <c r="E12622" s="11">
        <v>44044</v>
      </c>
      <c r="F12622">
        <v>0</v>
      </c>
      <c r="G12622">
        <v>0</v>
      </c>
      <c r="I12622">
        <v>0</v>
      </c>
      <c r="J12622">
        <v>0</v>
      </c>
      <c r="L12622">
        <v>0</v>
      </c>
      <c r="N12622">
        <v>0</v>
      </c>
      <c r="P12622">
        <v>0</v>
      </c>
      <c r="Q12622">
        <v>0</v>
      </c>
      <c r="S12622">
        <v>0</v>
      </c>
    </row>
    <row r="12623" spans="1:19" x14ac:dyDescent="0.3">
      <c r="A12623" t="s">
        <v>25204</v>
      </c>
      <c r="B12623" s="171" t="s">
        <v>25205</v>
      </c>
      <c r="C12623" s="171" t="s">
        <v>11260</v>
      </c>
      <c r="D12623" s="171" t="s">
        <v>80</v>
      </c>
      <c r="E12623" s="11">
        <v>44044</v>
      </c>
      <c r="F12623">
        <v>0</v>
      </c>
      <c r="G12623">
        <v>0</v>
      </c>
      <c r="I12623">
        <v>0</v>
      </c>
      <c r="J12623">
        <v>0</v>
      </c>
      <c r="L12623">
        <v>0</v>
      </c>
      <c r="N12623">
        <v>0</v>
      </c>
      <c r="P12623">
        <v>0</v>
      </c>
      <c r="Q12623">
        <v>0</v>
      </c>
      <c r="S12623">
        <v>0</v>
      </c>
    </row>
    <row r="12624" spans="1:19" x14ac:dyDescent="0.3">
      <c r="A12624" t="s">
        <v>25206</v>
      </c>
      <c r="B12624" s="171" t="s">
        <v>25207</v>
      </c>
      <c r="C12624" s="171" t="s">
        <v>21284</v>
      </c>
      <c r="D12624" s="171" t="s">
        <v>80</v>
      </c>
      <c r="E12624" s="11">
        <v>44044</v>
      </c>
      <c r="F12624">
        <v>0</v>
      </c>
      <c r="G12624">
        <v>0</v>
      </c>
      <c r="I12624">
        <v>0</v>
      </c>
      <c r="J12624">
        <v>0</v>
      </c>
      <c r="L12624">
        <v>0</v>
      </c>
      <c r="N12624">
        <v>0</v>
      </c>
      <c r="P12624">
        <v>0</v>
      </c>
      <c r="Q12624">
        <v>0</v>
      </c>
      <c r="S12624">
        <v>0</v>
      </c>
    </row>
    <row r="12625" spans="1:19" x14ac:dyDescent="0.3">
      <c r="A12625" t="s">
        <v>25208</v>
      </c>
      <c r="B12625" s="171" t="s">
        <v>25209</v>
      </c>
      <c r="C12625" s="171" t="s">
        <v>125</v>
      </c>
      <c r="D12625" s="171" t="s">
        <v>80</v>
      </c>
      <c r="E12625" s="11">
        <v>44044</v>
      </c>
      <c r="F12625">
        <v>0</v>
      </c>
      <c r="G12625">
        <v>0</v>
      </c>
      <c r="I12625">
        <v>0</v>
      </c>
      <c r="J12625">
        <v>0</v>
      </c>
      <c r="L12625">
        <v>0</v>
      </c>
      <c r="N12625">
        <v>0</v>
      </c>
      <c r="P12625">
        <v>0</v>
      </c>
      <c r="Q12625">
        <v>0</v>
      </c>
      <c r="S12625">
        <v>0</v>
      </c>
    </row>
    <row r="12626" spans="1:19" x14ac:dyDescent="0.3">
      <c r="A12626" t="s">
        <v>25210</v>
      </c>
      <c r="B12626" s="171" t="s">
        <v>25211</v>
      </c>
      <c r="C12626" s="171" t="s">
        <v>14899</v>
      </c>
      <c r="D12626" s="171" t="s">
        <v>80</v>
      </c>
      <c r="E12626" s="11">
        <v>44044</v>
      </c>
      <c r="F12626">
        <v>0</v>
      </c>
      <c r="G12626">
        <v>0</v>
      </c>
      <c r="I12626">
        <v>0</v>
      </c>
      <c r="J12626">
        <v>0</v>
      </c>
      <c r="L12626">
        <v>0</v>
      </c>
      <c r="N12626">
        <v>0</v>
      </c>
      <c r="P12626">
        <v>0</v>
      </c>
      <c r="Q12626">
        <v>0</v>
      </c>
      <c r="S12626">
        <v>0</v>
      </c>
    </row>
    <row r="12627" spans="1:19" x14ac:dyDescent="0.3">
      <c r="A12627" t="s">
        <v>25212</v>
      </c>
      <c r="B12627" s="171" t="s">
        <v>25213</v>
      </c>
      <c r="C12627" s="171" t="s">
        <v>137</v>
      </c>
      <c r="D12627" s="171" t="s">
        <v>80</v>
      </c>
      <c r="E12627" s="11">
        <v>44044</v>
      </c>
      <c r="F12627">
        <v>0</v>
      </c>
      <c r="G12627">
        <v>0</v>
      </c>
      <c r="I12627">
        <v>0</v>
      </c>
      <c r="J12627">
        <v>0</v>
      </c>
      <c r="L12627">
        <v>0</v>
      </c>
      <c r="N12627">
        <v>0</v>
      </c>
      <c r="P12627">
        <v>0</v>
      </c>
      <c r="Q12627">
        <v>0</v>
      </c>
      <c r="S12627">
        <v>0</v>
      </c>
    </row>
    <row r="12628" spans="1:19" x14ac:dyDescent="0.3">
      <c r="A12628" t="s">
        <v>25214</v>
      </c>
      <c r="B12628" s="171" t="s">
        <v>25215</v>
      </c>
      <c r="C12628" s="171" t="s">
        <v>8615</v>
      </c>
      <c r="D12628" s="171" t="s">
        <v>80</v>
      </c>
      <c r="E12628" s="11">
        <v>44044</v>
      </c>
      <c r="F12628">
        <v>0</v>
      </c>
      <c r="G12628">
        <v>0</v>
      </c>
      <c r="I12628">
        <v>0</v>
      </c>
      <c r="J12628">
        <v>0</v>
      </c>
      <c r="L12628">
        <v>0</v>
      </c>
      <c r="N12628">
        <v>0</v>
      </c>
      <c r="P12628">
        <v>0</v>
      </c>
      <c r="Q12628">
        <v>0</v>
      </c>
      <c r="S12628">
        <v>0</v>
      </c>
    </row>
    <row r="12629" spans="1:19" x14ac:dyDescent="0.3">
      <c r="A12629" t="s">
        <v>25216</v>
      </c>
      <c r="B12629" s="171" t="s">
        <v>25217</v>
      </c>
      <c r="C12629" s="171" t="s">
        <v>146</v>
      </c>
      <c r="D12629" s="171" t="s">
        <v>80</v>
      </c>
      <c r="E12629" s="11">
        <v>44044</v>
      </c>
      <c r="F12629">
        <v>4.5</v>
      </c>
      <c r="G12629">
        <v>3</v>
      </c>
      <c r="I12629">
        <v>24</v>
      </c>
      <c r="J12629">
        <v>26</v>
      </c>
      <c r="L12629">
        <v>18</v>
      </c>
      <c r="N12629">
        <v>22</v>
      </c>
      <c r="P12629">
        <v>0</v>
      </c>
      <c r="Q12629">
        <v>0</v>
      </c>
      <c r="S12629">
        <v>2</v>
      </c>
    </row>
    <row r="12630" spans="1:19" x14ac:dyDescent="0.3">
      <c r="A12630" t="s">
        <v>25218</v>
      </c>
      <c r="B12630" s="171" t="s">
        <v>25219</v>
      </c>
      <c r="C12630" s="171" t="s">
        <v>161</v>
      </c>
      <c r="D12630" s="171" t="s">
        <v>80</v>
      </c>
      <c r="E12630" s="11">
        <v>44044</v>
      </c>
      <c r="F12630">
        <v>3.5</v>
      </c>
      <c r="G12630">
        <v>4</v>
      </c>
      <c r="I12630">
        <v>10</v>
      </c>
      <c r="J12630">
        <v>20</v>
      </c>
      <c r="L12630">
        <v>23</v>
      </c>
      <c r="N12630">
        <v>8</v>
      </c>
      <c r="P12630">
        <v>0</v>
      </c>
      <c r="Q12630">
        <v>0</v>
      </c>
      <c r="S12630">
        <v>2</v>
      </c>
    </row>
    <row r="12631" spans="1:19" x14ac:dyDescent="0.3">
      <c r="A12631" t="s">
        <v>25220</v>
      </c>
      <c r="B12631" s="171" t="s">
        <v>25221</v>
      </c>
      <c r="C12631" s="171" t="s">
        <v>18252</v>
      </c>
      <c r="D12631" s="171" t="s">
        <v>80</v>
      </c>
      <c r="E12631" s="11">
        <v>44044</v>
      </c>
      <c r="F12631">
        <v>0</v>
      </c>
      <c r="G12631">
        <v>0</v>
      </c>
      <c r="I12631">
        <v>0</v>
      </c>
      <c r="J12631">
        <v>0</v>
      </c>
      <c r="L12631">
        <v>0</v>
      </c>
      <c r="N12631">
        <v>0</v>
      </c>
      <c r="P12631">
        <v>0</v>
      </c>
      <c r="Q12631">
        <v>0</v>
      </c>
      <c r="S12631">
        <v>0</v>
      </c>
    </row>
    <row r="12632" spans="1:19" x14ac:dyDescent="0.3">
      <c r="A12632" t="s">
        <v>25222</v>
      </c>
      <c r="B12632" s="171" t="s">
        <v>25223</v>
      </c>
      <c r="C12632" s="171" t="s">
        <v>167</v>
      </c>
      <c r="D12632" s="171" t="s">
        <v>80</v>
      </c>
      <c r="E12632" s="11">
        <v>44044</v>
      </c>
      <c r="F12632">
        <v>3</v>
      </c>
      <c r="G12632">
        <v>6</v>
      </c>
      <c r="I12632">
        <v>11</v>
      </c>
      <c r="J12632">
        <v>27</v>
      </c>
      <c r="L12632">
        <v>55</v>
      </c>
      <c r="N12632">
        <v>11</v>
      </c>
      <c r="P12632">
        <v>0</v>
      </c>
      <c r="Q12632">
        <v>0</v>
      </c>
      <c r="S12632">
        <v>0</v>
      </c>
    </row>
    <row r="12633" spans="1:19" x14ac:dyDescent="0.3">
      <c r="A12633" t="s">
        <v>25224</v>
      </c>
      <c r="B12633" s="171" t="s">
        <v>25225</v>
      </c>
      <c r="C12633" s="171" t="s">
        <v>179</v>
      </c>
      <c r="D12633" s="171" t="s">
        <v>80</v>
      </c>
      <c r="E12633" s="11">
        <v>44044</v>
      </c>
      <c r="F12633">
        <v>13.5</v>
      </c>
      <c r="G12633">
        <v>14.5</v>
      </c>
      <c r="I12633">
        <v>179</v>
      </c>
      <c r="J12633">
        <v>129</v>
      </c>
      <c r="L12633">
        <v>143</v>
      </c>
      <c r="N12633">
        <v>136</v>
      </c>
      <c r="P12633">
        <v>9</v>
      </c>
      <c r="Q12633">
        <v>27</v>
      </c>
      <c r="S12633">
        <v>43</v>
      </c>
    </row>
    <row r="12634" spans="1:19" x14ac:dyDescent="0.3">
      <c r="A12634" t="s">
        <v>25226</v>
      </c>
      <c r="B12634" s="171" t="s">
        <v>25227</v>
      </c>
      <c r="C12634" s="171" t="s">
        <v>185</v>
      </c>
      <c r="D12634" s="171" t="s">
        <v>80</v>
      </c>
      <c r="E12634" s="11">
        <v>44044</v>
      </c>
      <c r="F12634">
        <v>7.5</v>
      </c>
      <c r="G12634">
        <v>7.5</v>
      </c>
      <c r="I12634">
        <v>13</v>
      </c>
      <c r="J12634">
        <v>39</v>
      </c>
      <c r="L12634">
        <v>43</v>
      </c>
      <c r="N12634">
        <v>13</v>
      </c>
      <c r="P12634">
        <v>0</v>
      </c>
      <c r="Q12634">
        <v>0</v>
      </c>
      <c r="S12634">
        <v>0</v>
      </c>
    </row>
    <row r="12635" spans="1:19" x14ac:dyDescent="0.3">
      <c r="A12635" t="s">
        <v>25228</v>
      </c>
      <c r="B12635" s="171" t="s">
        <v>25229</v>
      </c>
      <c r="C12635" s="171" t="s">
        <v>191</v>
      </c>
      <c r="D12635" s="171" t="s">
        <v>80</v>
      </c>
      <c r="E12635" s="11">
        <v>44044</v>
      </c>
      <c r="F12635">
        <v>14</v>
      </c>
      <c r="G12635">
        <v>15.5</v>
      </c>
      <c r="I12635">
        <v>72</v>
      </c>
      <c r="J12635">
        <v>120</v>
      </c>
      <c r="L12635">
        <v>131</v>
      </c>
      <c r="N12635">
        <v>56</v>
      </c>
      <c r="P12635">
        <v>11</v>
      </c>
      <c r="Q12635">
        <v>13</v>
      </c>
      <c r="S12635">
        <v>16</v>
      </c>
    </row>
    <row r="12636" spans="1:19" x14ac:dyDescent="0.3">
      <c r="A12636" t="s">
        <v>25230</v>
      </c>
      <c r="B12636" s="171" t="s">
        <v>25231</v>
      </c>
      <c r="C12636" s="171" t="s">
        <v>212</v>
      </c>
      <c r="D12636" s="171" t="s">
        <v>80</v>
      </c>
      <c r="E12636" s="11">
        <v>44044</v>
      </c>
      <c r="F12636">
        <v>0</v>
      </c>
      <c r="G12636">
        <v>0</v>
      </c>
      <c r="I12636">
        <v>0</v>
      </c>
      <c r="J12636">
        <v>0</v>
      </c>
      <c r="L12636">
        <v>0</v>
      </c>
      <c r="N12636">
        <v>0</v>
      </c>
      <c r="P12636">
        <v>0</v>
      </c>
      <c r="Q12636">
        <v>0</v>
      </c>
      <c r="S12636">
        <v>0</v>
      </c>
    </row>
    <row r="12637" spans="1:19" x14ac:dyDescent="0.3">
      <c r="A12637" t="s">
        <v>25232</v>
      </c>
      <c r="B12637" s="171" t="s">
        <v>25233</v>
      </c>
      <c r="C12637" s="171" t="s">
        <v>215</v>
      </c>
      <c r="D12637" s="171" t="s">
        <v>80</v>
      </c>
      <c r="E12637" s="11">
        <v>44044</v>
      </c>
      <c r="F12637">
        <v>0</v>
      </c>
      <c r="G12637">
        <v>0</v>
      </c>
      <c r="I12637">
        <v>0</v>
      </c>
      <c r="J12637">
        <v>0</v>
      </c>
      <c r="L12637">
        <v>0</v>
      </c>
      <c r="N12637">
        <v>0</v>
      </c>
      <c r="P12637">
        <v>0</v>
      </c>
      <c r="Q12637">
        <v>0</v>
      </c>
      <c r="S12637">
        <v>0</v>
      </c>
    </row>
    <row r="12638" spans="1:19" x14ac:dyDescent="0.3">
      <c r="A12638" t="s">
        <v>25234</v>
      </c>
      <c r="B12638" s="171" t="s">
        <v>25235</v>
      </c>
      <c r="C12638" s="171" t="s">
        <v>221</v>
      </c>
      <c r="D12638" s="171" t="s">
        <v>80</v>
      </c>
      <c r="E12638" s="11">
        <v>44044</v>
      </c>
      <c r="F12638">
        <v>0</v>
      </c>
      <c r="G12638">
        <v>0</v>
      </c>
      <c r="I12638">
        <v>0</v>
      </c>
      <c r="J12638">
        <v>0</v>
      </c>
      <c r="L12638">
        <v>0</v>
      </c>
      <c r="N12638">
        <v>0</v>
      </c>
      <c r="P12638">
        <v>0</v>
      </c>
      <c r="Q12638">
        <v>0</v>
      </c>
      <c r="S12638">
        <v>0</v>
      </c>
    </row>
    <row r="12639" spans="1:19" x14ac:dyDescent="0.3">
      <c r="A12639" t="s">
        <v>25236</v>
      </c>
      <c r="B12639" s="171" t="s">
        <v>25237</v>
      </c>
      <c r="C12639" s="171" t="s">
        <v>8233</v>
      </c>
      <c r="D12639" s="171" t="s">
        <v>80</v>
      </c>
      <c r="E12639" s="11">
        <v>44044</v>
      </c>
      <c r="F12639">
        <v>2</v>
      </c>
      <c r="G12639">
        <v>3</v>
      </c>
      <c r="I12639">
        <v>0</v>
      </c>
      <c r="J12639">
        <v>18</v>
      </c>
      <c r="L12639">
        <v>36</v>
      </c>
      <c r="N12639">
        <v>0</v>
      </c>
      <c r="P12639">
        <v>0</v>
      </c>
      <c r="Q12639">
        <v>0</v>
      </c>
      <c r="S12639">
        <v>0</v>
      </c>
    </row>
    <row r="12640" spans="1:19" x14ac:dyDescent="0.3">
      <c r="A12640" t="s">
        <v>25238</v>
      </c>
      <c r="B12640" s="171" t="s">
        <v>25239</v>
      </c>
      <c r="C12640" s="171" t="s">
        <v>233</v>
      </c>
      <c r="D12640" s="171" t="s">
        <v>80</v>
      </c>
      <c r="E12640" s="11">
        <v>44044</v>
      </c>
      <c r="F12640">
        <v>0</v>
      </c>
      <c r="G12640">
        <v>0</v>
      </c>
      <c r="I12640">
        <v>0</v>
      </c>
      <c r="J12640">
        <v>0</v>
      </c>
      <c r="L12640">
        <v>0</v>
      </c>
      <c r="N12640">
        <v>0</v>
      </c>
      <c r="P12640">
        <v>0</v>
      </c>
      <c r="Q12640">
        <v>0</v>
      </c>
      <c r="S12640">
        <v>0</v>
      </c>
    </row>
    <row r="12641" spans="1:19" x14ac:dyDescent="0.3">
      <c r="A12641" t="s">
        <v>25240</v>
      </c>
      <c r="B12641" s="171" t="s">
        <v>25241</v>
      </c>
      <c r="C12641" s="171" t="s">
        <v>24508</v>
      </c>
      <c r="D12641" s="171" t="s">
        <v>15341</v>
      </c>
      <c r="E12641" s="11">
        <v>44044</v>
      </c>
      <c r="F12641">
        <v>3</v>
      </c>
      <c r="G12641">
        <v>3</v>
      </c>
      <c r="I12641">
        <v>12</v>
      </c>
      <c r="J12641">
        <v>16</v>
      </c>
      <c r="L12641">
        <v>16</v>
      </c>
      <c r="N12641">
        <v>12</v>
      </c>
      <c r="P12641">
        <v>0</v>
      </c>
      <c r="Q12641">
        <v>0</v>
      </c>
      <c r="S12641">
        <v>0</v>
      </c>
    </row>
    <row r="12642" spans="1:19" x14ac:dyDescent="0.3">
      <c r="A12642" t="s">
        <v>25242</v>
      </c>
      <c r="B12642" s="171" t="s">
        <v>25243</v>
      </c>
      <c r="C12642" s="171" t="s">
        <v>107</v>
      </c>
      <c r="D12642" s="171" t="s">
        <v>80</v>
      </c>
      <c r="E12642" s="11">
        <v>44044</v>
      </c>
      <c r="F12642">
        <v>12</v>
      </c>
      <c r="G12642">
        <v>19</v>
      </c>
      <c r="I12642">
        <v>80</v>
      </c>
      <c r="J12642">
        <v>122</v>
      </c>
      <c r="L12642">
        <v>192</v>
      </c>
      <c r="N12642">
        <v>79</v>
      </c>
      <c r="P12642">
        <v>1</v>
      </c>
      <c r="Q12642">
        <v>1</v>
      </c>
      <c r="S12642">
        <v>1</v>
      </c>
    </row>
    <row r="12643" spans="1:19" x14ac:dyDescent="0.3">
      <c r="A12643" t="s">
        <v>25244</v>
      </c>
      <c r="B12643" s="171" t="s">
        <v>25245</v>
      </c>
      <c r="C12643" s="171" t="s">
        <v>107</v>
      </c>
      <c r="D12643" s="171" t="s">
        <v>15341</v>
      </c>
      <c r="E12643" s="11">
        <v>44044</v>
      </c>
      <c r="F12643">
        <v>2.5</v>
      </c>
      <c r="G12643">
        <v>3.5</v>
      </c>
      <c r="I12643">
        <v>7</v>
      </c>
      <c r="J12643">
        <v>13</v>
      </c>
      <c r="L12643">
        <v>19</v>
      </c>
      <c r="N12643">
        <v>7</v>
      </c>
      <c r="P12643">
        <v>0</v>
      </c>
      <c r="Q12643">
        <v>0</v>
      </c>
      <c r="S12643">
        <v>0</v>
      </c>
    </row>
    <row r="12644" spans="1:19" x14ac:dyDescent="0.3">
      <c r="A12644" t="s">
        <v>25246</v>
      </c>
      <c r="B12644" s="171" t="s">
        <v>25247</v>
      </c>
      <c r="C12644" s="171" t="s">
        <v>173</v>
      </c>
      <c r="D12644" s="171" t="s">
        <v>80</v>
      </c>
      <c r="E12644" s="11">
        <v>44044</v>
      </c>
      <c r="F12644">
        <v>1</v>
      </c>
      <c r="G12644">
        <v>3</v>
      </c>
      <c r="I12644">
        <v>3</v>
      </c>
      <c r="J12644">
        <v>6</v>
      </c>
      <c r="L12644">
        <v>18</v>
      </c>
      <c r="N12644">
        <v>3</v>
      </c>
      <c r="P12644">
        <v>0</v>
      </c>
      <c r="Q12644">
        <v>0</v>
      </c>
      <c r="S12644">
        <v>0</v>
      </c>
    </row>
    <row r="12645" spans="1:19" x14ac:dyDescent="0.3">
      <c r="A12645" t="s">
        <v>25248</v>
      </c>
      <c r="B12645" s="171" t="s">
        <v>25249</v>
      </c>
      <c r="C12645" s="171" t="s">
        <v>173</v>
      </c>
      <c r="D12645" s="171" t="s">
        <v>15341</v>
      </c>
      <c r="E12645" s="11">
        <v>44044</v>
      </c>
      <c r="F12645">
        <v>4.5</v>
      </c>
      <c r="G12645">
        <v>3.5</v>
      </c>
      <c r="I12645">
        <v>16</v>
      </c>
      <c r="J12645">
        <v>24</v>
      </c>
      <c r="L12645">
        <v>18</v>
      </c>
      <c r="N12645">
        <v>15</v>
      </c>
      <c r="P12645">
        <v>0</v>
      </c>
      <c r="Q12645">
        <v>0</v>
      </c>
      <c r="S12645">
        <v>1</v>
      </c>
    </row>
    <row r="12646" spans="1:19" x14ac:dyDescent="0.3">
      <c r="A12646" t="s">
        <v>25250</v>
      </c>
      <c r="B12646" s="171" t="s">
        <v>25251</v>
      </c>
      <c r="C12646" s="171" t="s">
        <v>200</v>
      </c>
      <c r="D12646" s="171" t="s">
        <v>80</v>
      </c>
      <c r="E12646" s="11">
        <v>44044</v>
      </c>
      <c r="F12646">
        <v>4</v>
      </c>
      <c r="G12646">
        <v>3</v>
      </c>
      <c r="I12646">
        <v>17</v>
      </c>
      <c r="J12646">
        <v>22</v>
      </c>
      <c r="L12646">
        <v>16</v>
      </c>
      <c r="N12646">
        <v>17</v>
      </c>
      <c r="P12646">
        <v>7</v>
      </c>
      <c r="Q12646">
        <v>7</v>
      </c>
      <c r="S12646">
        <v>0</v>
      </c>
    </row>
    <row r="12647" spans="1:19" x14ac:dyDescent="0.3">
      <c r="A12647" t="s">
        <v>25252</v>
      </c>
      <c r="B12647" s="171" t="s">
        <v>25253</v>
      </c>
      <c r="C12647" s="171" t="s">
        <v>200</v>
      </c>
      <c r="D12647" s="171" t="s">
        <v>15341</v>
      </c>
      <c r="E12647" s="11">
        <v>44044</v>
      </c>
      <c r="F12647">
        <v>0</v>
      </c>
      <c r="G12647">
        <v>0</v>
      </c>
      <c r="I12647">
        <v>0</v>
      </c>
      <c r="J12647">
        <v>0</v>
      </c>
      <c r="L12647">
        <v>0</v>
      </c>
      <c r="N12647">
        <v>0</v>
      </c>
      <c r="P12647">
        <v>0</v>
      </c>
      <c r="Q12647">
        <v>0</v>
      </c>
      <c r="S12647">
        <v>0</v>
      </c>
    </row>
    <row r="12648" spans="1:19" x14ac:dyDescent="0.3">
      <c r="A12648" t="s">
        <v>25254</v>
      </c>
      <c r="B12648" s="171" t="s">
        <v>25255</v>
      </c>
      <c r="C12648" s="171" t="s">
        <v>73</v>
      </c>
      <c r="D12648" s="171" t="s">
        <v>4</v>
      </c>
      <c r="E12648" s="11">
        <v>44044</v>
      </c>
      <c r="F12648">
        <v>0</v>
      </c>
      <c r="G12648">
        <v>0</v>
      </c>
      <c r="I12648">
        <v>0</v>
      </c>
      <c r="J12648">
        <v>0</v>
      </c>
      <c r="L12648">
        <v>0</v>
      </c>
      <c r="N12648">
        <v>0</v>
      </c>
      <c r="P12648">
        <v>0</v>
      </c>
      <c r="Q12648">
        <v>0</v>
      </c>
      <c r="S12648">
        <v>0</v>
      </c>
    </row>
    <row r="12649" spans="1:19" x14ac:dyDescent="0.3">
      <c r="A12649" t="s">
        <v>25256</v>
      </c>
      <c r="B12649" s="171" t="s">
        <v>25257</v>
      </c>
      <c r="C12649" s="171" t="s">
        <v>24891</v>
      </c>
      <c r="D12649" s="171" t="s">
        <v>4</v>
      </c>
      <c r="E12649" s="11">
        <v>44044</v>
      </c>
      <c r="F12649">
        <v>5</v>
      </c>
      <c r="G12649">
        <v>5</v>
      </c>
      <c r="I12649">
        <v>8</v>
      </c>
      <c r="J12649">
        <v>30</v>
      </c>
      <c r="L12649">
        <v>30</v>
      </c>
      <c r="N12649">
        <v>3</v>
      </c>
      <c r="P12649">
        <v>0</v>
      </c>
      <c r="Q12649">
        <v>0</v>
      </c>
      <c r="S12649">
        <v>5</v>
      </c>
    </row>
    <row r="12650" spans="1:19" x14ac:dyDescent="0.3">
      <c r="A12650" t="s">
        <v>25258</v>
      </c>
      <c r="B12650" s="171" t="s">
        <v>25259</v>
      </c>
      <c r="C12650" s="171" t="s">
        <v>18229</v>
      </c>
      <c r="D12650" s="171" t="s">
        <v>4</v>
      </c>
      <c r="E12650" s="11">
        <v>44044</v>
      </c>
      <c r="F12650">
        <v>0</v>
      </c>
      <c r="G12650">
        <v>0</v>
      </c>
      <c r="I12650">
        <v>0</v>
      </c>
      <c r="J12650">
        <v>0</v>
      </c>
      <c r="L12650">
        <v>0</v>
      </c>
      <c r="N12650">
        <v>0</v>
      </c>
      <c r="P12650">
        <v>0</v>
      </c>
      <c r="Q12650">
        <v>0</v>
      </c>
      <c r="S12650">
        <v>0</v>
      </c>
    </row>
    <row r="12651" spans="1:19" x14ac:dyDescent="0.3">
      <c r="A12651" t="s">
        <v>25260</v>
      </c>
      <c r="B12651" s="171" t="s">
        <v>25261</v>
      </c>
      <c r="C12651" s="171" t="s">
        <v>107</v>
      </c>
      <c r="D12651" s="171" t="s">
        <v>4</v>
      </c>
      <c r="E12651" s="11">
        <v>44044</v>
      </c>
      <c r="F12651">
        <v>14.5</v>
      </c>
      <c r="G12651">
        <v>22.5</v>
      </c>
      <c r="I12651">
        <v>87</v>
      </c>
      <c r="J12651">
        <v>135</v>
      </c>
      <c r="L12651">
        <v>211</v>
      </c>
      <c r="N12651">
        <v>86</v>
      </c>
      <c r="P12651">
        <v>1</v>
      </c>
      <c r="Q12651">
        <v>1</v>
      </c>
      <c r="S12651">
        <v>1</v>
      </c>
    </row>
    <row r="12652" spans="1:19" x14ac:dyDescent="0.3">
      <c r="A12652" t="s">
        <v>25262</v>
      </c>
      <c r="B12652" s="171" t="s">
        <v>25263</v>
      </c>
      <c r="C12652" s="171" t="s">
        <v>9887</v>
      </c>
      <c r="D12652" s="171" t="s">
        <v>4</v>
      </c>
      <c r="E12652" s="11">
        <v>44044</v>
      </c>
      <c r="F12652">
        <v>0</v>
      </c>
      <c r="G12652">
        <v>0</v>
      </c>
      <c r="I12652">
        <v>0</v>
      </c>
      <c r="J12652">
        <v>0</v>
      </c>
      <c r="L12652">
        <v>0</v>
      </c>
      <c r="N12652">
        <v>0</v>
      </c>
      <c r="P12652">
        <v>0</v>
      </c>
      <c r="Q12652">
        <v>0</v>
      </c>
      <c r="S12652">
        <v>0</v>
      </c>
    </row>
    <row r="12653" spans="1:19" x14ac:dyDescent="0.3">
      <c r="A12653" t="s">
        <v>25264</v>
      </c>
      <c r="B12653" s="171" t="s">
        <v>25265</v>
      </c>
      <c r="C12653" s="171" t="s">
        <v>11260</v>
      </c>
      <c r="D12653" s="171" t="s">
        <v>4</v>
      </c>
      <c r="E12653" s="11">
        <v>44044</v>
      </c>
      <c r="F12653">
        <v>0</v>
      </c>
      <c r="G12653">
        <v>0</v>
      </c>
      <c r="I12653">
        <v>0</v>
      </c>
      <c r="J12653">
        <v>0</v>
      </c>
      <c r="L12653">
        <v>0</v>
      </c>
      <c r="N12653">
        <v>0</v>
      </c>
      <c r="P12653">
        <v>0</v>
      </c>
      <c r="Q12653">
        <v>0</v>
      </c>
      <c r="S12653">
        <v>0</v>
      </c>
    </row>
    <row r="12654" spans="1:19" x14ac:dyDescent="0.3">
      <c r="A12654" t="s">
        <v>25266</v>
      </c>
      <c r="B12654" s="171" t="s">
        <v>25267</v>
      </c>
      <c r="C12654" s="171" t="s">
        <v>122</v>
      </c>
      <c r="D12654" s="171" t="s">
        <v>4</v>
      </c>
      <c r="E12654" s="11">
        <v>44044</v>
      </c>
      <c r="F12654">
        <v>0</v>
      </c>
      <c r="G12654">
        <v>0</v>
      </c>
      <c r="I12654">
        <v>0</v>
      </c>
      <c r="J12654">
        <v>0</v>
      </c>
      <c r="L12654">
        <v>0</v>
      </c>
      <c r="N12654">
        <v>0</v>
      </c>
      <c r="P12654">
        <v>0</v>
      </c>
      <c r="Q12654">
        <v>0</v>
      </c>
      <c r="S12654">
        <v>0</v>
      </c>
    </row>
    <row r="12655" spans="1:19" x14ac:dyDescent="0.3">
      <c r="A12655" t="s">
        <v>25268</v>
      </c>
      <c r="B12655" s="171" t="s">
        <v>25269</v>
      </c>
      <c r="C12655" s="171" t="s">
        <v>125</v>
      </c>
      <c r="D12655" s="171" t="s">
        <v>4</v>
      </c>
      <c r="E12655" s="11">
        <v>44044</v>
      </c>
      <c r="F12655">
        <v>0</v>
      </c>
      <c r="G12655">
        <v>0</v>
      </c>
      <c r="I12655">
        <v>0</v>
      </c>
      <c r="J12655">
        <v>0</v>
      </c>
      <c r="L12655">
        <v>0</v>
      </c>
      <c r="N12655">
        <v>0</v>
      </c>
      <c r="P12655">
        <v>0</v>
      </c>
      <c r="Q12655">
        <v>0</v>
      </c>
      <c r="S12655">
        <v>0</v>
      </c>
    </row>
    <row r="12656" spans="1:19" x14ac:dyDescent="0.3">
      <c r="A12656" t="s">
        <v>25270</v>
      </c>
      <c r="B12656" s="171" t="s">
        <v>25271</v>
      </c>
      <c r="C12656" s="171" t="s">
        <v>14899</v>
      </c>
      <c r="D12656" s="171" t="s">
        <v>4</v>
      </c>
      <c r="E12656" s="11">
        <v>44044</v>
      </c>
      <c r="F12656">
        <v>0</v>
      </c>
      <c r="G12656">
        <v>0</v>
      </c>
      <c r="I12656">
        <v>0</v>
      </c>
      <c r="J12656">
        <v>0</v>
      </c>
      <c r="L12656">
        <v>0</v>
      </c>
      <c r="N12656">
        <v>0</v>
      </c>
      <c r="P12656">
        <v>0</v>
      </c>
      <c r="Q12656">
        <v>0</v>
      </c>
      <c r="S12656">
        <v>0</v>
      </c>
    </row>
    <row r="12657" spans="1:19" x14ac:dyDescent="0.3">
      <c r="A12657" t="s">
        <v>25272</v>
      </c>
      <c r="B12657" s="171" t="s">
        <v>25273</v>
      </c>
      <c r="C12657" s="171" t="s">
        <v>137</v>
      </c>
      <c r="D12657" s="171" t="s">
        <v>4</v>
      </c>
      <c r="E12657" s="11">
        <v>44044</v>
      </c>
      <c r="F12657">
        <v>0</v>
      </c>
      <c r="G12657">
        <v>0</v>
      </c>
      <c r="I12657">
        <v>0</v>
      </c>
      <c r="J12657">
        <v>0</v>
      </c>
      <c r="L12657">
        <v>0</v>
      </c>
      <c r="N12657">
        <v>0</v>
      </c>
      <c r="P12657">
        <v>0</v>
      </c>
      <c r="Q12657">
        <v>0</v>
      </c>
      <c r="S12657">
        <v>0</v>
      </c>
    </row>
    <row r="12658" spans="1:19" x14ac:dyDescent="0.3">
      <c r="A12658" t="s">
        <v>25274</v>
      </c>
      <c r="B12658" s="171" t="s">
        <v>25275</v>
      </c>
      <c r="C12658" s="171" t="s">
        <v>8615</v>
      </c>
      <c r="D12658" s="171" t="s">
        <v>4</v>
      </c>
      <c r="E12658" s="11">
        <v>44044</v>
      </c>
      <c r="F12658">
        <v>0</v>
      </c>
      <c r="G12658">
        <v>0</v>
      </c>
      <c r="I12658">
        <v>0</v>
      </c>
      <c r="J12658">
        <v>0</v>
      </c>
      <c r="L12658">
        <v>0</v>
      </c>
      <c r="N12658">
        <v>0</v>
      </c>
      <c r="P12658">
        <v>0</v>
      </c>
      <c r="Q12658">
        <v>0</v>
      </c>
      <c r="S12658">
        <v>0</v>
      </c>
    </row>
    <row r="12659" spans="1:19" x14ac:dyDescent="0.3">
      <c r="A12659" t="s">
        <v>25276</v>
      </c>
      <c r="B12659" s="171" t="s">
        <v>25277</v>
      </c>
      <c r="C12659" s="171" t="s">
        <v>146</v>
      </c>
      <c r="D12659" s="171" t="s">
        <v>4</v>
      </c>
      <c r="E12659" s="11">
        <v>44044</v>
      </c>
      <c r="F12659">
        <v>4.5</v>
      </c>
      <c r="G12659">
        <v>3</v>
      </c>
      <c r="I12659">
        <v>24</v>
      </c>
      <c r="J12659">
        <v>26</v>
      </c>
      <c r="L12659">
        <v>18</v>
      </c>
      <c r="N12659">
        <v>22</v>
      </c>
      <c r="P12659">
        <v>0</v>
      </c>
      <c r="Q12659">
        <v>0</v>
      </c>
      <c r="S12659">
        <v>2</v>
      </c>
    </row>
    <row r="12660" spans="1:19" x14ac:dyDescent="0.3">
      <c r="A12660" t="s">
        <v>25278</v>
      </c>
      <c r="B12660" s="171" t="s">
        <v>25279</v>
      </c>
      <c r="C12660" s="171" t="s">
        <v>161</v>
      </c>
      <c r="D12660" s="171" t="s">
        <v>4</v>
      </c>
      <c r="E12660" s="11">
        <v>44044</v>
      </c>
      <c r="F12660">
        <v>3.5</v>
      </c>
      <c r="G12660">
        <v>4</v>
      </c>
      <c r="I12660">
        <v>10</v>
      </c>
      <c r="J12660">
        <v>20</v>
      </c>
      <c r="L12660">
        <v>23</v>
      </c>
      <c r="N12660">
        <v>8</v>
      </c>
      <c r="P12660">
        <v>0</v>
      </c>
      <c r="Q12660">
        <v>0</v>
      </c>
      <c r="S12660">
        <v>2</v>
      </c>
    </row>
    <row r="12661" spans="1:19" x14ac:dyDescent="0.3">
      <c r="A12661" t="s">
        <v>25280</v>
      </c>
      <c r="B12661" s="171" t="s">
        <v>25281</v>
      </c>
      <c r="C12661" s="171" t="s">
        <v>18252</v>
      </c>
      <c r="D12661" s="171" t="s">
        <v>4</v>
      </c>
      <c r="E12661" s="11">
        <v>44044</v>
      </c>
      <c r="F12661">
        <v>0</v>
      </c>
      <c r="G12661">
        <v>0</v>
      </c>
      <c r="I12661">
        <v>0</v>
      </c>
      <c r="J12661">
        <v>0</v>
      </c>
      <c r="L12661">
        <v>0</v>
      </c>
      <c r="N12661">
        <v>0</v>
      </c>
      <c r="P12661">
        <v>0</v>
      </c>
      <c r="Q12661">
        <v>0</v>
      </c>
      <c r="S12661">
        <v>0</v>
      </c>
    </row>
    <row r="12662" spans="1:19" x14ac:dyDescent="0.3">
      <c r="A12662" t="s">
        <v>25282</v>
      </c>
      <c r="B12662" s="171" t="s">
        <v>25283</v>
      </c>
      <c r="C12662" s="171" t="s">
        <v>167</v>
      </c>
      <c r="D12662" s="171" t="s">
        <v>4</v>
      </c>
      <c r="E12662" s="11">
        <v>44044</v>
      </c>
      <c r="F12662">
        <v>3</v>
      </c>
      <c r="G12662">
        <v>6</v>
      </c>
      <c r="I12662">
        <v>11</v>
      </c>
      <c r="J12662">
        <v>27</v>
      </c>
      <c r="L12662">
        <v>55</v>
      </c>
      <c r="N12662">
        <v>11</v>
      </c>
      <c r="P12662">
        <v>0</v>
      </c>
      <c r="Q12662">
        <v>0</v>
      </c>
      <c r="S12662">
        <v>0</v>
      </c>
    </row>
    <row r="12663" spans="1:19" x14ac:dyDescent="0.3">
      <c r="A12663" t="s">
        <v>25284</v>
      </c>
      <c r="B12663" s="171" t="s">
        <v>25285</v>
      </c>
      <c r="C12663" s="171" t="s">
        <v>173</v>
      </c>
      <c r="D12663" s="171" t="s">
        <v>4</v>
      </c>
      <c r="E12663" s="11">
        <v>44044</v>
      </c>
      <c r="F12663">
        <v>5.5</v>
      </c>
      <c r="G12663">
        <v>6.5</v>
      </c>
      <c r="I12663">
        <v>19</v>
      </c>
      <c r="J12663">
        <v>30</v>
      </c>
      <c r="L12663">
        <v>36</v>
      </c>
      <c r="N12663">
        <v>18</v>
      </c>
      <c r="P12663">
        <v>0</v>
      </c>
      <c r="Q12663">
        <v>0</v>
      </c>
      <c r="S12663">
        <v>1</v>
      </c>
    </row>
    <row r="12664" spans="1:19" x14ac:dyDescent="0.3">
      <c r="A12664" t="s">
        <v>25286</v>
      </c>
      <c r="B12664" s="171" t="s">
        <v>25287</v>
      </c>
      <c r="C12664" s="171" t="s">
        <v>179</v>
      </c>
      <c r="D12664" s="171" t="s">
        <v>4</v>
      </c>
      <c r="E12664" s="11">
        <v>44044</v>
      </c>
      <c r="F12664">
        <v>13.5</v>
      </c>
      <c r="G12664">
        <v>14.5</v>
      </c>
      <c r="I12664">
        <v>179</v>
      </c>
      <c r="J12664">
        <v>129</v>
      </c>
      <c r="L12664">
        <v>143</v>
      </c>
      <c r="N12664">
        <v>136</v>
      </c>
      <c r="P12664">
        <v>9</v>
      </c>
      <c r="Q12664">
        <v>27</v>
      </c>
      <c r="S12664">
        <v>43</v>
      </c>
    </row>
    <row r="12665" spans="1:19" x14ac:dyDescent="0.3">
      <c r="A12665" t="s">
        <v>25288</v>
      </c>
      <c r="B12665" s="171" t="s">
        <v>25289</v>
      </c>
      <c r="C12665" s="171" t="s">
        <v>185</v>
      </c>
      <c r="D12665" s="171" t="s">
        <v>4</v>
      </c>
      <c r="E12665" s="11">
        <v>44044</v>
      </c>
      <c r="F12665">
        <v>7.5</v>
      </c>
      <c r="G12665">
        <v>7.5</v>
      </c>
      <c r="I12665">
        <v>13</v>
      </c>
      <c r="J12665">
        <v>39</v>
      </c>
      <c r="L12665">
        <v>43</v>
      </c>
      <c r="N12665">
        <v>13</v>
      </c>
      <c r="P12665">
        <v>0</v>
      </c>
      <c r="Q12665">
        <v>0</v>
      </c>
      <c r="S12665">
        <v>0</v>
      </c>
    </row>
    <row r="12666" spans="1:19" x14ac:dyDescent="0.3">
      <c r="A12666" t="s">
        <v>25290</v>
      </c>
      <c r="B12666" s="171" t="s">
        <v>25291</v>
      </c>
      <c r="C12666" s="171" t="s">
        <v>24508</v>
      </c>
      <c r="D12666" s="171" t="s">
        <v>4</v>
      </c>
      <c r="E12666" s="11">
        <v>44044</v>
      </c>
      <c r="F12666">
        <v>3</v>
      </c>
      <c r="G12666">
        <v>3</v>
      </c>
      <c r="I12666">
        <v>12</v>
      </c>
      <c r="J12666">
        <v>16</v>
      </c>
      <c r="L12666">
        <v>16</v>
      </c>
      <c r="N12666">
        <v>12</v>
      </c>
      <c r="P12666">
        <v>0</v>
      </c>
      <c r="Q12666">
        <v>0</v>
      </c>
      <c r="S12666">
        <v>0</v>
      </c>
    </row>
    <row r="12667" spans="1:19" x14ac:dyDescent="0.3">
      <c r="A12667" t="s">
        <v>25292</v>
      </c>
      <c r="B12667" s="171" t="s">
        <v>25293</v>
      </c>
      <c r="C12667" s="171" t="s">
        <v>191</v>
      </c>
      <c r="D12667" s="171" t="s">
        <v>4</v>
      </c>
      <c r="E12667" s="11">
        <v>44044</v>
      </c>
      <c r="F12667">
        <v>14</v>
      </c>
      <c r="G12667">
        <v>15.5</v>
      </c>
      <c r="I12667">
        <v>72</v>
      </c>
      <c r="J12667">
        <v>120</v>
      </c>
      <c r="L12667">
        <v>131</v>
      </c>
      <c r="N12667">
        <v>56</v>
      </c>
      <c r="P12667">
        <v>11</v>
      </c>
      <c r="Q12667">
        <v>13</v>
      </c>
      <c r="S12667">
        <v>16</v>
      </c>
    </row>
    <row r="12668" spans="1:19" x14ac:dyDescent="0.3">
      <c r="A12668" t="s">
        <v>25294</v>
      </c>
      <c r="B12668" s="171" t="s">
        <v>25295</v>
      </c>
      <c r="C12668" s="171" t="s">
        <v>200</v>
      </c>
      <c r="D12668" s="171" t="s">
        <v>4</v>
      </c>
      <c r="E12668" s="11">
        <v>44044</v>
      </c>
      <c r="F12668">
        <v>4</v>
      </c>
      <c r="G12668">
        <v>3</v>
      </c>
      <c r="I12668">
        <v>17</v>
      </c>
      <c r="J12668">
        <v>22</v>
      </c>
      <c r="L12668">
        <v>16</v>
      </c>
      <c r="N12668">
        <v>17</v>
      </c>
      <c r="P12668">
        <v>7</v>
      </c>
      <c r="Q12668">
        <v>7</v>
      </c>
      <c r="S12668">
        <v>0</v>
      </c>
    </row>
    <row r="12669" spans="1:19" x14ac:dyDescent="0.3">
      <c r="A12669" t="s">
        <v>25296</v>
      </c>
      <c r="B12669" s="171" t="s">
        <v>25297</v>
      </c>
      <c r="C12669" s="171" t="s">
        <v>212</v>
      </c>
      <c r="D12669" s="171" t="s">
        <v>4</v>
      </c>
      <c r="E12669" s="11">
        <v>44044</v>
      </c>
      <c r="F12669">
        <v>0</v>
      </c>
      <c r="G12669">
        <v>0</v>
      </c>
      <c r="I12669">
        <v>0</v>
      </c>
      <c r="J12669">
        <v>0</v>
      </c>
      <c r="L12669">
        <v>0</v>
      </c>
      <c r="N12669">
        <v>0</v>
      </c>
      <c r="P12669">
        <v>0</v>
      </c>
      <c r="Q12669">
        <v>0</v>
      </c>
      <c r="S12669">
        <v>0</v>
      </c>
    </row>
    <row r="12670" spans="1:19" x14ac:dyDescent="0.3">
      <c r="A12670" t="s">
        <v>25298</v>
      </c>
      <c r="B12670" s="171" t="s">
        <v>25299</v>
      </c>
      <c r="C12670" s="171" t="s">
        <v>215</v>
      </c>
      <c r="D12670" s="171" t="s">
        <v>4</v>
      </c>
      <c r="E12670" s="11">
        <v>44044</v>
      </c>
      <c r="F12670">
        <v>0</v>
      </c>
      <c r="G12670">
        <v>0</v>
      </c>
      <c r="I12670">
        <v>0</v>
      </c>
      <c r="J12670">
        <v>0</v>
      </c>
      <c r="L12670">
        <v>0</v>
      </c>
      <c r="N12670">
        <v>0</v>
      </c>
      <c r="P12670">
        <v>0</v>
      </c>
      <c r="Q12670">
        <v>0</v>
      </c>
      <c r="S12670">
        <v>0</v>
      </c>
    </row>
    <row r="12671" spans="1:19" x14ac:dyDescent="0.3">
      <c r="A12671" t="s">
        <v>25300</v>
      </c>
      <c r="B12671" s="171" t="s">
        <v>25301</v>
      </c>
      <c r="C12671" s="171" t="s">
        <v>221</v>
      </c>
      <c r="D12671" s="171" t="s">
        <v>4</v>
      </c>
      <c r="E12671" s="11">
        <v>44044</v>
      </c>
      <c r="F12671">
        <v>0</v>
      </c>
      <c r="G12671">
        <v>0</v>
      </c>
      <c r="I12671">
        <v>0</v>
      </c>
      <c r="J12671">
        <v>0</v>
      </c>
      <c r="L12671">
        <v>0</v>
      </c>
      <c r="N12671">
        <v>0</v>
      </c>
      <c r="P12671">
        <v>0</v>
      </c>
      <c r="Q12671">
        <v>0</v>
      </c>
      <c r="S12671">
        <v>0</v>
      </c>
    </row>
    <row r="12672" spans="1:19" x14ac:dyDescent="0.3">
      <c r="A12672" t="s">
        <v>25302</v>
      </c>
      <c r="B12672" s="171" t="s">
        <v>25303</v>
      </c>
      <c r="C12672" s="171" t="s">
        <v>8233</v>
      </c>
      <c r="D12672" s="171" t="s">
        <v>4</v>
      </c>
      <c r="E12672" s="11">
        <v>44044</v>
      </c>
      <c r="F12672">
        <v>2</v>
      </c>
      <c r="G12672">
        <v>3</v>
      </c>
      <c r="I12672">
        <v>0</v>
      </c>
      <c r="J12672">
        <v>18</v>
      </c>
      <c r="L12672">
        <v>36</v>
      </c>
      <c r="N12672">
        <v>0</v>
      </c>
      <c r="P12672">
        <v>0</v>
      </c>
      <c r="Q12672">
        <v>0</v>
      </c>
      <c r="S12672">
        <v>0</v>
      </c>
    </row>
    <row r="12673" spans="1:19" x14ac:dyDescent="0.3">
      <c r="A12673" t="s">
        <v>25304</v>
      </c>
      <c r="B12673" s="171" t="s">
        <v>25305</v>
      </c>
      <c r="C12673" s="171" t="s">
        <v>233</v>
      </c>
      <c r="D12673" s="171" t="s">
        <v>4</v>
      </c>
      <c r="E12673" s="11">
        <v>44044</v>
      </c>
      <c r="F12673">
        <v>0</v>
      </c>
      <c r="G12673">
        <v>0</v>
      </c>
      <c r="I12673">
        <v>0</v>
      </c>
      <c r="J12673">
        <v>0</v>
      </c>
      <c r="L12673">
        <v>0</v>
      </c>
      <c r="N12673">
        <v>0</v>
      </c>
      <c r="P12673">
        <v>0</v>
      </c>
      <c r="Q12673">
        <v>0</v>
      </c>
      <c r="S12673">
        <v>0</v>
      </c>
    </row>
    <row r="12674" spans="1:19" x14ac:dyDescent="0.3">
      <c r="A12674" t="s">
        <v>25306</v>
      </c>
      <c r="B12674" s="171" t="s">
        <v>25307</v>
      </c>
      <c r="C12674" s="171" t="s">
        <v>79</v>
      </c>
      <c r="D12674" s="171" t="s">
        <v>80</v>
      </c>
      <c r="E12674" s="11">
        <v>44044</v>
      </c>
      <c r="F12674">
        <v>0</v>
      </c>
      <c r="G12674">
        <v>0</v>
      </c>
      <c r="I12674">
        <v>0</v>
      </c>
      <c r="J12674">
        <v>0</v>
      </c>
      <c r="L12674">
        <v>0</v>
      </c>
      <c r="N12674">
        <v>0</v>
      </c>
      <c r="P12674">
        <v>0</v>
      </c>
      <c r="Q12674">
        <v>0</v>
      </c>
      <c r="S12674">
        <v>0</v>
      </c>
    </row>
    <row r="12675" spans="1:19" x14ac:dyDescent="0.3">
      <c r="A12675" t="s">
        <v>25308</v>
      </c>
      <c r="B12675" s="171" t="s">
        <v>25309</v>
      </c>
      <c r="C12675" s="171" t="s">
        <v>79</v>
      </c>
      <c r="D12675" s="171" t="s">
        <v>4</v>
      </c>
      <c r="E12675" s="11">
        <v>44044</v>
      </c>
      <c r="F12675">
        <v>0</v>
      </c>
      <c r="G12675">
        <v>0</v>
      </c>
      <c r="I12675">
        <v>0</v>
      </c>
      <c r="J12675">
        <v>0</v>
      </c>
      <c r="L12675">
        <v>0</v>
      </c>
      <c r="N12675">
        <v>0</v>
      </c>
      <c r="P12675">
        <v>0</v>
      </c>
      <c r="Q12675">
        <v>0</v>
      </c>
      <c r="S12675">
        <v>0</v>
      </c>
    </row>
    <row r="12676" spans="1:19" x14ac:dyDescent="0.3">
      <c r="A12676" t="s">
        <v>25310</v>
      </c>
      <c r="B12676" s="171" t="s">
        <v>25311</v>
      </c>
      <c r="C12676" s="171" t="s">
        <v>83</v>
      </c>
      <c r="D12676" s="171" t="s">
        <v>80</v>
      </c>
      <c r="E12676" s="11">
        <v>44044</v>
      </c>
      <c r="F12676">
        <v>2.5</v>
      </c>
      <c r="G12676">
        <v>1.5</v>
      </c>
      <c r="I12676">
        <v>9</v>
      </c>
      <c r="J12676">
        <v>14</v>
      </c>
      <c r="L12676">
        <v>8</v>
      </c>
      <c r="N12676">
        <v>9</v>
      </c>
      <c r="P12676">
        <v>7</v>
      </c>
      <c r="Q12676">
        <v>7</v>
      </c>
      <c r="S12676">
        <v>0</v>
      </c>
    </row>
    <row r="12677" spans="1:19" x14ac:dyDescent="0.3">
      <c r="A12677" t="s">
        <v>25312</v>
      </c>
      <c r="B12677" s="171" t="s">
        <v>25313</v>
      </c>
      <c r="C12677" s="171" t="s">
        <v>83</v>
      </c>
      <c r="D12677" s="171" t="s">
        <v>15341</v>
      </c>
      <c r="E12677" s="11">
        <v>44044</v>
      </c>
      <c r="F12677">
        <v>5.5</v>
      </c>
      <c r="G12677">
        <v>5</v>
      </c>
      <c r="I12677">
        <v>20</v>
      </c>
      <c r="J12677">
        <v>30</v>
      </c>
      <c r="L12677">
        <v>26</v>
      </c>
      <c r="N12677">
        <v>20</v>
      </c>
      <c r="P12677">
        <v>0</v>
      </c>
      <c r="Q12677">
        <v>0</v>
      </c>
      <c r="S12677">
        <v>0</v>
      </c>
    </row>
    <row r="12678" spans="1:19" x14ac:dyDescent="0.3">
      <c r="A12678" t="s">
        <v>25314</v>
      </c>
      <c r="B12678" s="171" t="s">
        <v>25315</v>
      </c>
      <c r="C12678" s="171" t="s">
        <v>83</v>
      </c>
      <c r="D12678" s="171" t="s">
        <v>4</v>
      </c>
      <c r="E12678" s="11">
        <v>44044</v>
      </c>
      <c r="F12678">
        <v>8</v>
      </c>
      <c r="G12678">
        <v>6.5</v>
      </c>
      <c r="I12678">
        <v>29</v>
      </c>
      <c r="J12678">
        <v>44</v>
      </c>
      <c r="L12678">
        <v>34</v>
      </c>
      <c r="N12678">
        <v>29</v>
      </c>
      <c r="P12678">
        <v>7</v>
      </c>
      <c r="Q12678">
        <v>7</v>
      </c>
      <c r="S12678">
        <v>0</v>
      </c>
    </row>
    <row r="12679" spans="1:19" x14ac:dyDescent="0.3">
      <c r="A12679" t="s">
        <v>25316</v>
      </c>
      <c r="B12679" s="171" t="s">
        <v>25317</v>
      </c>
      <c r="C12679" s="171" t="s">
        <v>86</v>
      </c>
      <c r="D12679" s="171" t="s">
        <v>80</v>
      </c>
      <c r="E12679" s="11">
        <v>44044</v>
      </c>
      <c r="F12679">
        <v>10</v>
      </c>
      <c r="G12679">
        <v>11</v>
      </c>
      <c r="I12679">
        <v>33</v>
      </c>
      <c r="J12679">
        <v>60</v>
      </c>
      <c r="L12679">
        <v>66</v>
      </c>
      <c r="N12679">
        <v>18</v>
      </c>
      <c r="P12679">
        <v>6</v>
      </c>
      <c r="Q12679">
        <v>8</v>
      </c>
      <c r="S12679">
        <v>15</v>
      </c>
    </row>
    <row r="12680" spans="1:19" x14ac:dyDescent="0.3">
      <c r="A12680" t="s">
        <v>25318</v>
      </c>
      <c r="B12680" s="171" t="s">
        <v>25319</v>
      </c>
      <c r="C12680" s="171" t="s">
        <v>86</v>
      </c>
      <c r="D12680" s="171" t="s">
        <v>4</v>
      </c>
      <c r="E12680" s="11">
        <v>44044</v>
      </c>
      <c r="F12680">
        <v>10</v>
      </c>
      <c r="G12680">
        <v>11</v>
      </c>
      <c r="I12680">
        <v>33</v>
      </c>
      <c r="J12680">
        <v>60</v>
      </c>
      <c r="L12680">
        <v>66</v>
      </c>
      <c r="N12680">
        <v>18</v>
      </c>
      <c r="P12680">
        <v>6</v>
      </c>
      <c r="Q12680">
        <v>8</v>
      </c>
      <c r="S12680">
        <v>15</v>
      </c>
    </row>
    <row r="12681" spans="1:19" x14ac:dyDescent="0.3">
      <c r="A12681" t="s">
        <v>25320</v>
      </c>
      <c r="B12681" s="171" t="s">
        <v>25321</v>
      </c>
      <c r="C12681" s="171" t="s">
        <v>89</v>
      </c>
      <c r="D12681" s="171" t="s">
        <v>80</v>
      </c>
      <c r="E12681" s="11">
        <v>44044</v>
      </c>
      <c r="F12681">
        <v>3</v>
      </c>
      <c r="G12681">
        <v>3</v>
      </c>
      <c r="I12681">
        <v>12</v>
      </c>
      <c r="J12681">
        <v>12</v>
      </c>
      <c r="L12681">
        <v>15</v>
      </c>
      <c r="N12681">
        <v>7</v>
      </c>
      <c r="P12681">
        <v>4</v>
      </c>
      <c r="Q12681">
        <v>4</v>
      </c>
      <c r="S12681">
        <v>5</v>
      </c>
    </row>
    <row r="12682" spans="1:19" x14ac:dyDescent="0.3">
      <c r="A12682" t="s">
        <v>25322</v>
      </c>
      <c r="B12682" s="171" t="s">
        <v>25323</v>
      </c>
      <c r="C12682" s="171" t="s">
        <v>89</v>
      </c>
      <c r="D12682" s="171" t="s">
        <v>4</v>
      </c>
      <c r="E12682" s="11">
        <v>44044</v>
      </c>
      <c r="F12682">
        <v>3</v>
      </c>
      <c r="G12682">
        <v>3</v>
      </c>
      <c r="I12682">
        <v>12</v>
      </c>
      <c r="J12682">
        <v>12</v>
      </c>
      <c r="L12682">
        <v>15</v>
      </c>
      <c r="N12682">
        <v>7</v>
      </c>
      <c r="P12682">
        <v>4</v>
      </c>
      <c r="Q12682">
        <v>4</v>
      </c>
      <c r="S12682">
        <v>5</v>
      </c>
    </row>
    <row r="12683" spans="1:19" x14ac:dyDescent="0.3">
      <c r="A12683" t="s">
        <v>25324</v>
      </c>
      <c r="B12683" s="171" t="s">
        <v>25325</v>
      </c>
      <c r="C12683" s="171" t="s">
        <v>92</v>
      </c>
      <c r="D12683" s="171" t="s">
        <v>80</v>
      </c>
      <c r="E12683" s="11">
        <v>44044</v>
      </c>
      <c r="F12683">
        <v>0</v>
      </c>
      <c r="G12683">
        <v>0</v>
      </c>
      <c r="I12683">
        <v>0</v>
      </c>
      <c r="J12683">
        <v>0</v>
      </c>
      <c r="L12683">
        <v>0</v>
      </c>
      <c r="N12683">
        <v>0</v>
      </c>
      <c r="P12683">
        <v>0</v>
      </c>
      <c r="Q12683">
        <v>0</v>
      </c>
      <c r="S12683">
        <v>0</v>
      </c>
    </row>
    <row r="12684" spans="1:19" x14ac:dyDescent="0.3">
      <c r="A12684" t="s">
        <v>25326</v>
      </c>
      <c r="B12684" s="171" t="s">
        <v>25327</v>
      </c>
      <c r="C12684" s="171" t="s">
        <v>92</v>
      </c>
      <c r="D12684" s="171" t="s">
        <v>4</v>
      </c>
      <c r="E12684" s="11">
        <v>44044</v>
      </c>
      <c r="F12684">
        <v>0</v>
      </c>
      <c r="G12684">
        <v>0</v>
      </c>
      <c r="I12684">
        <v>0</v>
      </c>
      <c r="J12684">
        <v>0</v>
      </c>
      <c r="L12684">
        <v>0</v>
      </c>
      <c r="N12684">
        <v>0</v>
      </c>
      <c r="P12684">
        <v>0</v>
      </c>
      <c r="Q12684">
        <v>0</v>
      </c>
      <c r="S12684">
        <v>0</v>
      </c>
    </row>
    <row r="12685" spans="1:19" x14ac:dyDescent="0.3">
      <c r="A12685" t="s">
        <v>25328</v>
      </c>
      <c r="B12685" s="171" t="s">
        <v>25329</v>
      </c>
      <c r="C12685" s="171" t="s">
        <v>95</v>
      </c>
      <c r="D12685" s="171" t="s">
        <v>80</v>
      </c>
      <c r="E12685" s="11">
        <v>44044</v>
      </c>
      <c r="F12685">
        <v>2.5</v>
      </c>
      <c r="G12685">
        <v>4.5</v>
      </c>
      <c r="I12685">
        <v>11</v>
      </c>
      <c r="J12685">
        <v>14</v>
      </c>
      <c r="L12685">
        <v>26</v>
      </c>
      <c r="N12685">
        <v>11</v>
      </c>
      <c r="P12685">
        <v>0</v>
      </c>
      <c r="Q12685">
        <v>0</v>
      </c>
      <c r="S12685">
        <v>0</v>
      </c>
    </row>
    <row r="12686" spans="1:19" x14ac:dyDescent="0.3">
      <c r="A12686" t="s">
        <v>25330</v>
      </c>
      <c r="B12686" s="171" t="s">
        <v>25331</v>
      </c>
      <c r="C12686" s="171" t="s">
        <v>95</v>
      </c>
      <c r="D12686" s="171" t="s">
        <v>15341</v>
      </c>
      <c r="E12686" s="11">
        <v>44044</v>
      </c>
      <c r="F12686">
        <v>4.5</v>
      </c>
      <c r="G12686">
        <v>5</v>
      </c>
      <c r="I12686">
        <v>15</v>
      </c>
      <c r="J12686">
        <v>23</v>
      </c>
      <c r="L12686">
        <v>27</v>
      </c>
      <c r="N12686">
        <v>14</v>
      </c>
      <c r="P12686">
        <v>0</v>
      </c>
      <c r="Q12686">
        <v>0</v>
      </c>
      <c r="S12686">
        <v>1</v>
      </c>
    </row>
    <row r="12687" spans="1:19" x14ac:dyDescent="0.3">
      <c r="A12687" t="s">
        <v>25332</v>
      </c>
      <c r="B12687" s="171" t="s">
        <v>25333</v>
      </c>
      <c r="C12687" s="171" t="s">
        <v>95</v>
      </c>
      <c r="D12687" s="171" t="s">
        <v>4</v>
      </c>
      <c r="E12687" s="11">
        <v>44044</v>
      </c>
      <c r="F12687">
        <v>7</v>
      </c>
      <c r="G12687">
        <v>9.5</v>
      </c>
      <c r="I12687">
        <v>26</v>
      </c>
      <c r="J12687">
        <v>37</v>
      </c>
      <c r="L12687">
        <v>53</v>
      </c>
      <c r="N12687">
        <v>25</v>
      </c>
      <c r="P12687">
        <v>0</v>
      </c>
      <c r="Q12687">
        <v>0</v>
      </c>
      <c r="S12687">
        <v>1</v>
      </c>
    </row>
    <row r="12688" spans="1:19" x14ac:dyDescent="0.3">
      <c r="A12688" t="s">
        <v>25334</v>
      </c>
      <c r="B12688" s="171" t="s">
        <v>25335</v>
      </c>
      <c r="C12688" s="171" t="s">
        <v>19659</v>
      </c>
      <c r="D12688" s="171" t="s">
        <v>80</v>
      </c>
      <c r="E12688" s="11">
        <v>44044</v>
      </c>
      <c r="F12688">
        <v>0</v>
      </c>
      <c r="G12688">
        <v>0</v>
      </c>
      <c r="I12688">
        <v>0</v>
      </c>
      <c r="J12688">
        <v>0</v>
      </c>
      <c r="L12688">
        <v>0</v>
      </c>
      <c r="N12688">
        <v>0</v>
      </c>
      <c r="P12688">
        <v>0</v>
      </c>
      <c r="Q12688">
        <v>0</v>
      </c>
      <c r="S12688">
        <v>0</v>
      </c>
    </row>
    <row r="12689" spans="1:19" x14ac:dyDescent="0.3">
      <c r="A12689" t="s">
        <v>25336</v>
      </c>
      <c r="B12689" s="171" t="s">
        <v>25337</v>
      </c>
      <c r="C12689" s="171" t="s">
        <v>19659</v>
      </c>
      <c r="D12689" s="171" t="s">
        <v>4</v>
      </c>
      <c r="E12689" s="11">
        <v>44044</v>
      </c>
      <c r="F12689">
        <v>0</v>
      </c>
      <c r="G12689">
        <v>0</v>
      </c>
      <c r="I12689">
        <v>0</v>
      </c>
      <c r="J12689">
        <v>0</v>
      </c>
      <c r="L12689">
        <v>0</v>
      </c>
      <c r="N12689">
        <v>0</v>
      </c>
      <c r="P12689">
        <v>0</v>
      </c>
      <c r="Q12689">
        <v>0</v>
      </c>
      <c r="S12689">
        <v>0</v>
      </c>
    </row>
    <row r="12690" spans="1:19" x14ac:dyDescent="0.3">
      <c r="A12690" t="s">
        <v>25338</v>
      </c>
      <c r="B12690" s="171" t="s">
        <v>25339</v>
      </c>
      <c r="C12690" s="171" t="s">
        <v>98</v>
      </c>
      <c r="D12690" s="171" t="s">
        <v>80</v>
      </c>
      <c r="E12690" s="11">
        <v>44044</v>
      </c>
      <c r="F12690">
        <v>13.5</v>
      </c>
      <c r="G12690">
        <v>17.5</v>
      </c>
      <c r="I12690">
        <v>32</v>
      </c>
      <c r="J12690">
        <v>72</v>
      </c>
      <c r="L12690">
        <v>100</v>
      </c>
      <c r="N12690">
        <v>28</v>
      </c>
      <c r="P12690">
        <v>0</v>
      </c>
      <c r="Q12690">
        <v>0</v>
      </c>
      <c r="S12690">
        <v>4</v>
      </c>
    </row>
    <row r="12691" spans="1:19" x14ac:dyDescent="0.3">
      <c r="A12691" t="s">
        <v>25340</v>
      </c>
      <c r="B12691" s="171" t="s">
        <v>25341</v>
      </c>
      <c r="C12691" s="171" t="s">
        <v>98</v>
      </c>
      <c r="D12691" s="171" t="s">
        <v>4</v>
      </c>
      <c r="E12691" s="11">
        <v>44044</v>
      </c>
      <c r="F12691">
        <v>13.5</v>
      </c>
      <c r="G12691">
        <v>17.5</v>
      </c>
      <c r="I12691">
        <v>32</v>
      </c>
      <c r="J12691">
        <v>72</v>
      </c>
      <c r="L12691">
        <v>100</v>
      </c>
      <c r="N12691">
        <v>28</v>
      </c>
      <c r="P12691">
        <v>0</v>
      </c>
      <c r="Q12691">
        <v>0</v>
      </c>
      <c r="S12691">
        <v>4</v>
      </c>
    </row>
    <row r="12692" spans="1:19" x14ac:dyDescent="0.3">
      <c r="A12692" t="s">
        <v>25342</v>
      </c>
      <c r="B12692" s="171" t="s">
        <v>25343</v>
      </c>
      <c r="C12692" s="171" t="s">
        <v>101</v>
      </c>
      <c r="D12692" s="171" t="s">
        <v>80</v>
      </c>
      <c r="E12692" s="11">
        <v>44044</v>
      </c>
      <c r="F12692">
        <v>34.5</v>
      </c>
      <c r="G12692">
        <v>43.5</v>
      </c>
      <c r="I12692">
        <v>303</v>
      </c>
      <c r="J12692">
        <v>364</v>
      </c>
      <c r="L12692">
        <v>475</v>
      </c>
      <c r="N12692">
        <v>258</v>
      </c>
      <c r="P12692">
        <v>11</v>
      </c>
      <c r="Q12692">
        <v>29</v>
      </c>
      <c r="S12692">
        <v>45</v>
      </c>
    </row>
    <row r="12693" spans="1:19" x14ac:dyDescent="0.3">
      <c r="A12693" t="s">
        <v>25344</v>
      </c>
      <c r="B12693" s="171" t="s">
        <v>25345</v>
      </c>
      <c r="C12693" s="171" t="s">
        <v>101</v>
      </c>
      <c r="D12693" s="171" t="s">
        <v>4</v>
      </c>
      <c r="E12693" s="11">
        <v>44044</v>
      </c>
      <c r="F12693">
        <v>34.5</v>
      </c>
      <c r="G12693">
        <v>43.5</v>
      </c>
      <c r="I12693">
        <v>303</v>
      </c>
      <c r="J12693">
        <v>364</v>
      </c>
      <c r="L12693">
        <v>475</v>
      </c>
      <c r="N12693">
        <v>258</v>
      </c>
      <c r="P12693">
        <v>11</v>
      </c>
      <c r="Q12693">
        <v>29</v>
      </c>
      <c r="S12693">
        <v>45</v>
      </c>
    </row>
    <row r="12694" spans="1:19" x14ac:dyDescent="0.3">
      <c r="A12694" t="s">
        <v>25346</v>
      </c>
      <c r="B12694" s="171" t="s">
        <v>25347</v>
      </c>
      <c r="C12694" s="171" t="s">
        <v>6843</v>
      </c>
      <c r="D12694" s="171" t="s">
        <v>80</v>
      </c>
      <c r="E12694" s="11">
        <v>44044</v>
      </c>
      <c r="F12694">
        <v>4</v>
      </c>
      <c r="G12694">
        <v>2.5</v>
      </c>
      <c r="I12694">
        <v>17</v>
      </c>
      <c r="J12694">
        <v>23</v>
      </c>
      <c r="L12694">
        <v>15</v>
      </c>
      <c r="N12694">
        <v>17</v>
      </c>
      <c r="P12694">
        <v>0</v>
      </c>
      <c r="Q12694">
        <v>0</v>
      </c>
      <c r="S12694">
        <v>0</v>
      </c>
    </row>
    <row r="12695" spans="1:19" x14ac:dyDescent="0.3">
      <c r="A12695" t="s">
        <v>25348</v>
      </c>
      <c r="B12695" s="171" t="s">
        <v>25349</v>
      </c>
      <c r="C12695" s="171" t="s">
        <v>6843</v>
      </c>
      <c r="D12695" s="171" t="s">
        <v>4</v>
      </c>
      <c r="E12695" s="11">
        <v>44044</v>
      </c>
      <c r="F12695">
        <v>4</v>
      </c>
      <c r="G12695">
        <v>2.5</v>
      </c>
      <c r="I12695">
        <v>17</v>
      </c>
      <c r="J12695">
        <v>23</v>
      </c>
      <c r="L12695">
        <v>15</v>
      </c>
      <c r="N12695">
        <v>17</v>
      </c>
      <c r="P12695">
        <v>0</v>
      </c>
      <c r="Q12695">
        <v>0</v>
      </c>
      <c r="S12695">
        <v>0</v>
      </c>
    </row>
    <row r="12696" spans="1:19" x14ac:dyDescent="0.3">
      <c r="A12696" t="s">
        <v>25350</v>
      </c>
      <c r="B12696" s="171" t="s">
        <v>25351</v>
      </c>
      <c r="C12696" s="171" t="s">
        <v>12995</v>
      </c>
      <c r="D12696" s="171" t="s">
        <v>80</v>
      </c>
      <c r="E12696" s="11">
        <v>44044</v>
      </c>
      <c r="F12696">
        <v>70</v>
      </c>
      <c r="G12696">
        <v>83.5</v>
      </c>
      <c r="I12696">
        <v>417</v>
      </c>
      <c r="J12696">
        <v>559</v>
      </c>
      <c r="L12696">
        <v>705</v>
      </c>
      <c r="N12696">
        <v>348</v>
      </c>
      <c r="O12696" t="s">
        <v>16361</v>
      </c>
      <c r="P12696">
        <v>28</v>
      </c>
      <c r="Q12696">
        <v>48</v>
      </c>
      <c r="S12696">
        <v>69</v>
      </c>
    </row>
    <row r="12697" spans="1:19" x14ac:dyDescent="0.3">
      <c r="A12697" t="s">
        <v>25352</v>
      </c>
      <c r="B12697" s="171" t="s">
        <v>25353</v>
      </c>
      <c r="C12697" s="171" t="s">
        <v>15504</v>
      </c>
      <c r="D12697" s="171" t="s">
        <v>15341</v>
      </c>
      <c r="E12697" s="11">
        <v>44044</v>
      </c>
      <c r="F12697">
        <v>10</v>
      </c>
      <c r="G12697">
        <v>10</v>
      </c>
      <c r="I12697">
        <v>35</v>
      </c>
      <c r="J12697">
        <v>53</v>
      </c>
      <c r="L12697">
        <v>53</v>
      </c>
      <c r="N12697">
        <v>34</v>
      </c>
      <c r="O12697" t="s">
        <v>16361</v>
      </c>
      <c r="P12697">
        <v>0</v>
      </c>
      <c r="Q12697">
        <v>0</v>
      </c>
      <c r="S12697">
        <v>1</v>
      </c>
    </row>
    <row r="12698" spans="1:19" x14ac:dyDescent="0.3">
      <c r="A12698" t="s">
        <v>25354</v>
      </c>
      <c r="B12698" s="171" t="s">
        <v>25355</v>
      </c>
      <c r="C12698" s="171" t="s">
        <v>15511</v>
      </c>
      <c r="D12698" s="171" t="s">
        <v>80</v>
      </c>
      <c r="E12698" s="11">
        <v>44044</v>
      </c>
      <c r="F12698">
        <v>18.5</v>
      </c>
      <c r="G12698">
        <v>23.5</v>
      </c>
      <c r="I12698">
        <v>52</v>
      </c>
      <c r="J12698">
        <v>100</v>
      </c>
      <c r="L12698">
        <v>134</v>
      </c>
      <c r="N12698">
        <v>48</v>
      </c>
      <c r="P12698">
        <v>7</v>
      </c>
      <c r="Q12698">
        <v>7</v>
      </c>
      <c r="S12698">
        <v>4</v>
      </c>
    </row>
    <row r="12699" spans="1:19" x14ac:dyDescent="0.3">
      <c r="A12699" t="s">
        <v>25356</v>
      </c>
      <c r="B12699" s="171" t="s">
        <v>25357</v>
      </c>
      <c r="C12699" s="171" t="s">
        <v>15511</v>
      </c>
      <c r="D12699" s="171" t="s">
        <v>15341</v>
      </c>
      <c r="E12699" s="11">
        <v>44044</v>
      </c>
      <c r="F12699">
        <v>10</v>
      </c>
      <c r="G12699">
        <v>10</v>
      </c>
      <c r="I12699">
        <v>35</v>
      </c>
      <c r="J12699">
        <v>53</v>
      </c>
      <c r="L12699">
        <v>53</v>
      </c>
      <c r="N12699">
        <v>34</v>
      </c>
      <c r="P12699">
        <v>0</v>
      </c>
      <c r="Q12699">
        <v>0</v>
      </c>
      <c r="S12699">
        <v>1</v>
      </c>
    </row>
    <row r="12700" spans="1:19" x14ac:dyDescent="0.3">
      <c r="A12700" t="s">
        <v>25358</v>
      </c>
      <c r="B12700" s="171" t="s">
        <v>25359</v>
      </c>
      <c r="C12700" s="171" t="s">
        <v>15511</v>
      </c>
      <c r="D12700" s="171" t="s">
        <v>4</v>
      </c>
      <c r="E12700" s="11">
        <v>44044</v>
      </c>
      <c r="F12700">
        <v>28.5</v>
      </c>
      <c r="G12700">
        <v>33.5</v>
      </c>
      <c r="I12700">
        <v>87</v>
      </c>
      <c r="J12700">
        <v>153</v>
      </c>
      <c r="L12700">
        <v>187</v>
      </c>
      <c r="N12700">
        <v>82</v>
      </c>
      <c r="P12700">
        <v>7</v>
      </c>
      <c r="Q12700">
        <v>7</v>
      </c>
      <c r="S12700">
        <v>5</v>
      </c>
    </row>
    <row r="12701" spans="1:19" x14ac:dyDescent="0.3">
      <c r="A12701" t="s">
        <v>25360</v>
      </c>
      <c r="B12701" s="171" t="s">
        <v>25361</v>
      </c>
      <c r="C12701" s="171" t="s">
        <v>104</v>
      </c>
      <c r="D12701" s="171" t="s">
        <v>4</v>
      </c>
      <c r="E12701" s="11">
        <v>44044</v>
      </c>
      <c r="F12701">
        <v>80</v>
      </c>
      <c r="G12701">
        <v>93.5</v>
      </c>
      <c r="I12701">
        <v>452</v>
      </c>
      <c r="J12701">
        <v>612</v>
      </c>
      <c r="L12701">
        <v>758</v>
      </c>
      <c r="N12701">
        <v>382</v>
      </c>
      <c r="P12701">
        <v>28</v>
      </c>
      <c r="Q12701">
        <v>48</v>
      </c>
      <c r="S12701">
        <v>70</v>
      </c>
    </row>
    <row r="12702" spans="1:19" x14ac:dyDescent="0.3">
      <c r="A12702" t="s">
        <v>25362</v>
      </c>
      <c r="B12702" s="171" t="s">
        <v>25363</v>
      </c>
      <c r="C12702" s="171" t="s">
        <v>119</v>
      </c>
      <c r="D12702" s="171" t="s">
        <v>80</v>
      </c>
      <c r="E12702" s="11">
        <v>44075</v>
      </c>
      <c r="F12702">
        <v>0</v>
      </c>
      <c r="G12702">
        <v>0</v>
      </c>
      <c r="I12702">
        <v>0</v>
      </c>
      <c r="J12702">
        <v>0</v>
      </c>
      <c r="L12702">
        <v>0</v>
      </c>
      <c r="N12702">
        <v>0</v>
      </c>
      <c r="P12702">
        <v>0</v>
      </c>
      <c r="Q12702">
        <v>0</v>
      </c>
      <c r="S12702">
        <v>0</v>
      </c>
    </row>
    <row r="12703" spans="1:19" x14ac:dyDescent="0.3">
      <c r="A12703" t="s">
        <v>25364</v>
      </c>
      <c r="B12703" s="171" t="s">
        <v>25365</v>
      </c>
      <c r="C12703" s="171" t="s">
        <v>143</v>
      </c>
      <c r="D12703" s="171" t="s">
        <v>80</v>
      </c>
      <c r="E12703" s="11">
        <v>44075</v>
      </c>
      <c r="F12703">
        <v>0</v>
      </c>
      <c r="G12703">
        <v>0</v>
      </c>
      <c r="I12703">
        <v>0</v>
      </c>
      <c r="J12703">
        <v>0</v>
      </c>
      <c r="L12703">
        <v>0</v>
      </c>
      <c r="N12703">
        <v>0</v>
      </c>
      <c r="P12703">
        <v>0</v>
      </c>
      <c r="Q12703">
        <v>0</v>
      </c>
      <c r="S12703">
        <v>0</v>
      </c>
    </row>
    <row r="12704" spans="1:19" x14ac:dyDescent="0.3">
      <c r="A12704" t="s">
        <v>25366</v>
      </c>
      <c r="B12704" s="171" t="s">
        <v>25367</v>
      </c>
      <c r="C12704" s="171" t="s">
        <v>158</v>
      </c>
      <c r="D12704" s="171" t="s">
        <v>80</v>
      </c>
      <c r="E12704" s="11">
        <v>44075</v>
      </c>
      <c r="F12704">
        <v>0</v>
      </c>
      <c r="G12704">
        <v>0</v>
      </c>
      <c r="I12704">
        <v>0</v>
      </c>
      <c r="J12704">
        <v>0</v>
      </c>
      <c r="L12704">
        <v>0</v>
      </c>
      <c r="N12704">
        <v>0</v>
      </c>
      <c r="P12704">
        <v>0</v>
      </c>
      <c r="Q12704">
        <v>0</v>
      </c>
      <c r="S12704">
        <v>0</v>
      </c>
    </row>
    <row r="12705" spans="1:19" x14ac:dyDescent="0.3">
      <c r="A12705" t="s">
        <v>25368</v>
      </c>
      <c r="B12705" s="171" t="s">
        <v>25369</v>
      </c>
      <c r="C12705" s="171" t="s">
        <v>209</v>
      </c>
      <c r="D12705" s="171" t="s">
        <v>80</v>
      </c>
      <c r="E12705" s="11">
        <v>44075</v>
      </c>
      <c r="F12705">
        <v>0</v>
      </c>
      <c r="G12705">
        <v>0</v>
      </c>
      <c r="I12705">
        <v>0</v>
      </c>
      <c r="J12705">
        <v>0</v>
      </c>
      <c r="L12705">
        <v>0</v>
      </c>
      <c r="N12705">
        <v>0</v>
      </c>
      <c r="P12705">
        <v>0</v>
      </c>
      <c r="Q12705">
        <v>0</v>
      </c>
      <c r="S12705">
        <v>0</v>
      </c>
    </row>
    <row r="12706" spans="1:19" x14ac:dyDescent="0.3">
      <c r="A12706" t="s">
        <v>25370</v>
      </c>
      <c r="B12706" s="171" t="s">
        <v>25371</v>
      </c>
      <c r="C12706" s="171" t="s">
        <v>76</v>
      </c>
      <c r="D12706" s="171" t="s">
        <v>80</v>
      </c>
      <c r="E12706" s="11">
        <v>44075</v>
      </c>
      <c r="F12706">
        <v>0</v>
      </c>
      <c r="G12706">
        <v>0</v>
      </c>
      <c r="I12706">
        <v>0</v>
      </c>
      <c r="J12706">
        <v>0</v>
      </c>
      <c r="L12706">
        <v>0</v>
      </c>
      <c r="N12706">
        <v>0</v>
      </c>
      <c r="P12706">
        <v>0</v>
      </c>
      <c r="Q12706">
        <v>0</v>
      </c>
      <c r="S12706">
        <v>0</v>
      </c>
    </row>
    <row r="12707" spans="1:19" x14ac:dyDescent="0.3">
      <c r="A12707" t="s">
        <v>25372</v>
      </c>
      <c r="B12707" s="171" t="s">
        <v>25373</v>
      </c>
      <c r="C12707" s="171" t="s">
        <v>15347</v>
      </c>
      <c r="D12707" s="171" t="s">
        <v>80</v>
      </c>
      <c r="E12707" s="11">
        <v>44075</v>
      </c>
      <c r="F12707">
        <v>0</v>
      </c>
      <c r="G12707">
        <v>0</v>
      </c>
      <c r="I12707">
        <v>0</v>
      </c>
      <c r="J12707">
        <v>0</v>
      </c>
      <c r="L12707">
        <v>0</v>
      </c>
      <c r="N12707">
        <v>0</v>
      </c>
      <c r="P12707">
        <v>0</v>
      </c>
      <c r="Q12707">
        <v>0</v>
      </c>
      <c r="S12707">
        <v>0</v>
      </c>
    </row>
    <row r="12708" spans="1:19" x14ac:dyDescent="0.3">
      <c r="A12708" t="s">
        <v>25374</v>
      </c>
      <c r="B12708" s="171" t="s">
        <v>25375</v>
      </c>
      <c r="C12708" s="171" t="s">
        <v>203</v>
      </c>
      <c r="D12708" s="171" t="s">
        <v>80</v>
      </c>
      <c r="E12708" s="11">
        <v>44075</v>
      </c>
      <c r="F12708">
        <v>2.5</v>
      </c>
      <c r="G12708">
        <v>1.5</v>
      </c>
      <c r="I12708">
        <v>11</v>
      </c>
      <c r="J12708">
        <v>14</v>
      </c>
      <c r="L12708">
        <v>8</v>
      </c>
      <c r="N12708">
        <v>8</v>
      </c>
      <c r="P12708">
        <v>1</v>
      </c>
      <c r="Q12708">
        <v>1</v>
      </c>
      <c r="S12708">
        <v>3</v>
      </c>
    </row>
    <row r="12709" spans="1:19" x14ac:dyDescent="0.3">
      <c r="A12709" t="s">
        <v>25376</v>
      </c>
      <c r="B12709" s="171" t="s">
        <v>25377</v>
      </c>
      <c r="C12709" s="171" t="s">
        <v>15340</v>
      </c>
      <c r="D12709" s="171" t="s">
        <v>15341</v>
      </c>
      <c r="E12709" s="11">
        <v>44075</v>
      </c>
      <c r="F12709">
        <v>1</v>
      </c>
      <c r="G12709">
        <v>1.5</v>
      </c>
      <c r="I12709">
        <v>2</v>
      </c>
      <c r="J12709">
        <v>5</v>
      </c>
      <c r="L12709">
        <v>8</v>
      </c>
      <c r="N12709">
        <v>2</v>
      </c>
      <c r="P12709">
        <v>0</v>
      </c>
      <c r="Q12709">
        <v>1</v>
      </c>
      <c r="S12709">
        <v>0</v>
      </c>
    </row>
    <row r="12710" spans="1:19" x14ac:dyDescent="0.3">
      <c r="A12710" t="s">
        <v>25378</v>
      </c>
      <c r="B12710" s="171" t="s">
        <v>25379</v>
      </c>
      <c r="C12710" s="171" t="s">
        <v>15344</v>
      </c>
      <c r="D12710" s="171" t="s">
        <v>15341</v>
      </c>
      <c r="E12710" s="11">
        <v>44075</v>
      </c>
      <c r="F12710">
        <v>0</v>
      </c>
      <c r="G12710">
        <v>0</v>
      </c>
      <c r="I12710">
        <v>0</v>
      </c>
      <c r="J12710">
        <v>0</v>
      </c>
      <c r="L12710">
        <v>0</v>
      </c>
      <c r="N12710">
        <v>0</v>
      </c>
      <c r="P12710">
        <v>0</v>
      </c>
      <c r="Q12710">
        <v>0</v>
      </c>
      <c r="S12710">
        <v>0</v>
      </c>
    </row>
    <row r="12711" spans="1:19" x14ac:dyDescent="0.3">
      <c r="A12711" t="s">
        <v>25380</v>
      </c>
      <c r="B12711" s="171" t="s">
        <v>25381</v>
      </c>
      <c r="C12711" s="171" t="s">
        <v>15347</v>
      </c>
      <c r="D12711" s="171" t="s">
        <v>15341</v>
      </c>
      <c r="E12711" s="11">
        <v>44075</v>
      </c>
      <c r="F12711">
        <v>3</v>
      </c>
      <c r="G12711">
        <v>2</v>
      </c>
      <c r="I12711">
        <v>8</v>
      </c>
      <c r="J12711">
        <v>17</v>
      </c>
      <c r="L12711">
        <v>10</v>
      </c>
      <c r="N12711">
        <v>7</v>
      </c>
      <c r="P12711">
        <v>3</v>
      </c>
      <c r="Q12711">
        <v>3</v>
      </c>
      <c r="S12711">
        <v>1</v>
      </c>
    </row>
    <row r="12712" spans="1:19" x14ac:dyDescent="0.3">
      <c r="A12712" t="s">
        <v>25382</v>
      </c>
      <c r="B12712" s="171" t="s">
        <v>25383</v>
      </c>
      <c r="C12712" s="171" t="s">
        <v>203</v>
      </c>
      <c r="D12712" s="171" t="s">
        <v>15341</v>
      </c>
      <c r="E12712" s="11">
        <v>44075</v>
      </c>
      <c r="F12712">
        <v>0</v>
      </c>
      <c r="G12712">
        <v>0</v>
      </c>
      <c r="I12712">
        <v>0</v>
      </c>
      <c r="J12712">
        <v>0</v>
      </c>
      <c r="L12712">
        <v>0</v>
      </c>
      <c r="N12712">
        <v>0</v>
      </c>
      <c r="P12712">
        <v>0</v>
      </c>
      <c r="Q12712">
        <v>0</v>
      </c>
      <c r="S12712">
        <v>0</v>
      </c>
    </row>
    <row r="12713" spans="1:19" x14ac:dyDescent="0.3">
      <c r="A12713" t="s">
        <v>25384</v>
      </c>
      <c r="B12713" s="171" t="s">
        <v>25385</v>
      </c>
      <c r="C12713" s="171" t="s">
        <v>24281</v>
      </c>
      <c r="D12713" s="171" t="s">
        <v>15341</v>
      </c>
      <c r="E12713" s="11">
        <v>44075</v>
      </c>
      <c r="F12713">
        <v>1.5</v>
      </c>
      <c r="G12713">
        <v>1.5</v>
      </c>
      <c r="I12713">
        <v>6</v>
      </c>
      <c r="J12713">
        <v>8</v>
      </c>
      <c r="L12713">
        <v>8</v>
      </c>
      <c r="N12713">
        <v>6</v>
      </c>
      <c r="P12713">
        <v>0</v>
      </c>
      <c r="Q12713">
        <v>0</v>
      </c>
      <c r="S12713">
        <v>0</v>
      </c>
    </row>
    <row r="12714" spans="1:19" x14ac:dyDescent="0.3">
      <c r="A12714" t="s">
        <v>25386</v>
      </c>
      <c r="B12714" s="171" t="s">
        <v>25387</v>
      </c>
      <c r="C12714" s="171" t="s">
        <v>24284</v>
      </c>
      <c r="D12714" s="171" t="s">
        <v>80</v>
      </c>
      <c r="E12714" s="11">
        <v>44075</v>
      </c>
      <c r="F12714">
        <v>4</v>
      </c>
      <c r="G12714">
        <v>5</v>
      </c>
      <c r="I12714">
        <v>10</v>
      </c>
      <c r="J12714">
        <v>24</v>
      </c>
      <c r="L12714">
        <v>30</v>
      </c>
      <c r="N12714">
        <v>8</v>
      </c>
      <c r="P12714">
        <v>0</v>
      </c>
      <c r="Q12714">
        <v>0</v>
      </c>
      <c r="S12714">
        <v>2</v>
      </c>
    </row>
    <row r="12715" spans="1:19" x14ac:dyDescent="0.3">
      <c r="A12715" t="s">
        <v>25388</v>
      </c>
      <c r="B12715" s="171" t="s">
        <v>25389</v>
      </c>
      <c r="C12715" s="171" t="s">
        <v>18126</v>
      </c>
      <c r="D12715" s="171" t="s">
        <v>80</v>
      </c>
      <c r="E12715" s="11">
        <v>44075</v>
      </c>
      <c r="F12715">
        <v>0</v>
      </c>
      <c r="G12715">
        <v>0</v>
      </c>
      <c r="I12715">
        <v>0</v>
      </c>
      <c r="J12715">
        <v>0</v>
      </c>
      <c r="L12715">
        <v>0</v>
      </c>
      <c r="N12715">
        <v>0</v>
      </c>
      <c r="P12715">
        <v>0</v>
      </c>
      <c r="Q12715">
        <v>0</v>
      </c>
      <c r="S12715">
        <v>0</v>
      </c>
    </row>
    <row r="12716" spans="1:19" x14ac:dyDescent="0.3">
      <c r="A12716" t="s">
        <v>25390</v>
      </c>
      <c r="B12716" s="171" t="s">
        <v>25391</v>
      </c>
      <c r="C12716" s="171" t="s">
        <v>128</v>
      </c>
      <c r="D12716" s="171" t="s">
        <v>80</v>
      </c>
      <c r="E12716" s="11">
        <v>44075</v>
      </c>
      <c r="F12716">
        <v>0</v>
      </c>
      <c r="G12716">
        <v>0</v>
      </c>
      <c r="I12716">
        <v>0</v>
      </c>
      <c r="J12716">
        <v>0</v>
      </c>
      <c r="L12716">
        <v>0</v>
      </c>
      <c r="N12716">
        <v>0</v>
      </c>
      <c r="P12716">
        <v>0</v>
      </c>
      <c r="Q12716">
        <v>0</v>
      </c>
      <c r="S12716">
        <v>0</v>
      </c>
    </row>
    <row r="12717" spans="1:19" x14ac:dyDescent="0.3">
      <c r="A12717" t="s">
        <v>25392</v>
      </c>
      <c r="B12717" s="171" t="s">
        <v>25393</v>
      </c>
      <c r="C12717" s="171" t="s">
        <v>14824</v>
      </c>
      <c r="D12717" s="171" t="s">
        <v>80</v>
      </c>
      <c r="E12717" s="11">
        <v>44075</v>
      </c>
      <c r="F12717">
        <v>0</v>
      </c>
      <c r="G12717">
        <v>0</v>
      </c>
      <c r="I12717">
        <v>0</v>
      </c>
      <c r="J12717">
        <v>0</v>
      </c>
      <c r="L12717">
        <v>0</v>
      </c>
      <c r="N12717">
        <v>0</v>
      </c>
      <c r="P12717">
        <v>0</v>
      </c>
      <c r="Q12717">
        <v>0</v>
      </c>
      <c r="S12717">
        <v>0</v>
      </c>
    </row>
    <row r="12718" spans="1:19" x14ac:dyDescent="0.3">
      <c r="A12718" t="s">
        <v>25394</v>
      </c>
      <c r="B12718" s="171" t="s">
        <v>25395</v>
      </c>
      <c r="C12718" s="171" t="s">
        <v>152</v>
      </c>
      <c r="D12718" s="171" t="s">
        <v>80</v>
      </c>
      <c r="E12718" s="11">
        <v>44075</v>
      </c>
      <c r="F12718">
        <v>0</v>
      </c>
      <c r="G12718">
        <v>0</v>
      </c>
      <c r="I12718">
        <v>0</v>
      </c>
      <c r="J12718">
        <v>0</v>
      </c>
      <c r="L12718">
        <v>0</v>
      </c>
      <c r="N12718">
        <v>0</v>
      </c>
      <c r="P12718">
        <v>0</v>
      </c>
      <c r="Q12718">
        <v>0</v>
      </c>
      <c r="S12718">
        <v>0</v>
      </c>
    </row>
    <row r="12719" spans="1:19" x14ac:dyDescent="0.3">
      <c r="A12719" t="s">
        <v>25396</v>
      </c>
      <c r="B12719" s="171" t="s">
        <v>25397</v>
      </c>
      <c r="C12719" s="171" t="s">
        <v>194</v>
      </c>
      <c r="D12719" s="171" t="s">
        <v>80</v>
      </c>
      <c r="E12719" s="11">
        <v>44075</v>
      </c>
      <c r="F12719">
        <v>5</v>
      </c>
      <c r="G12719">
        <v>6</v>
      </c>
      <c r="I12719">
        <v>24</v>
      </c>
      <c r="J12719">
        <v>30</v>
      </c>
      <c r="K12719">
        <v>36</v>
      </c>
      <c r="L12719">
        <v>36</v>
      </c>
      <c r="N12719">
        <v>16</v>
      </c>
      <c r="O12719">
        <v>1.33</v>
      </c>
      <c r="P12719">
        <v>4</v>
      </c>
      <c r="Q12719">
        <v>6</v>
      </c>
      <c r="S12719">
        <v>8</v>
      </c>
    </row>
    <row r="12720" spans="1:19" x14ac:dyDescent="0.3">
      <c r="A12720" t="s">
        <v>25398</v>
      </c>
      <c r="B12720" s="171" t="s">
        <v>25399</v>
      </c>
      <c r="C12720" s="171" t="s">
        <v>18137</v>
      </c>
      <c r="D12720" s="171" t="s">
        <v>80</v>
      </c>
      <c r="E12720" s="11">
        <v>44075</v>
      </c>
      <c r="F12720">
        <v>0</v>
      </c>
      <c r="G12720">
        <v>0</v>
      </c>
      <c r="I12720">
        <v>0</v>
      </c>
      <c r="J12720">
        <v>0</v>
      </c>
      <c r="L12720">
        <v>0</v>
      </c>
      <c r="N12720">
        <v>0</v>
      </c>
      <c r="P12720">
        <v>0</v>
      </c>
      <c r="Q12720">
        <v>0</v>
      </c>
      <c r="S12720">
        <v>0</v>
      </c>
    </row>
    <row r="12721" spans="1:19" x14ac:dyDescent="0.3">
      <c r="A12721" t="s">
        <v>25400</v>
      </c>
      <c r="B12721" s="171" t="s">
        <v>25401</v>
      </c>
      <c r="C12721" s="171" t="s">
        <v>18140</v>
      </c>
      <c r="D12721" s="171" t="s">
        <v>80</v>
      </c>
      <c r="E12721" s="11">
        <v>44075</v>
      </c>
      <c r="F12721">
        <v>3</v>
      </c>
      <c r="G12721">
        <v>3</v>
      </c>
      <c r="I12721">
        <v>9</v>
      </c>
      <c r="J12721">
        <v>12</v>
      </c>
      <c r="L12721">
        <v>15</v>
      </c>
      <c r="N12721">
        <v>8</v>
      </c>
      <c r="P12721">
        <v>3</v>
      </c>
      <c r="Q12721">
        <v>4</v>
      </c>
      <c r="S12721">
        <v>1</v>
      </c>
    </row>
    <row r="12722" spans="1:19" x14ac:dyDescent="0.3">
      <c r="A12722" t="s">
        <v>25402</v>
      </c>
      <c r="B12722" s="171" t="s">
        <v>25403</v>
      </c>
      <c r="C12722" s="171" t="s">
        <v>236</v>
      </c>
      <c r="D12722" s="171" t="s">
        <v>80</v>
      </c>
      <c r="E12722" s="11">
        <v>44075</v>
      </c>
      <c r="F12722">
        <v>0</v>
      </c>
      <c r="G12722">
        <v>0</v>
      </c>
      <c r="I12722">
        <v>0</v>
      </c>
      <c r="J12722">
        <v>0</v>
      </c>
      <c r="L12722">
        <v>0</v>
      </c>
      <c r="N12722">
        <v>0</v>
      </c>
      <c r="P12722">
        <v>0</v>
      </c>
      <c r="Q12722">
        <v>0</v>
      </c>
      <c r="S12722">
        <v>0</v>
      </c>
    </row>
    <row r="12723" spans="1:19" x14ac:dyDescent="0.3">
      <c r="A12723" t="s">
        <v>25404</v>
      </c>
      <c r="B12723" s="171" t="s">
        <v>25405</v>
      </c>
      <c r="C12723" s="171" t="s">
        <v>239</v>
      </c>
      <c r="D12723" s="171" t="s">
        <v>80</v>
      </c>
      <c r="E12723" s="11">
        <v>44075</v>
      </c>
      <c r="F12723">
        <v>0</v>
      </c>
      <c r="G12723">
        <v>0</v>
      </c>
      <c r="I12723">
        <v>0</v>
      </c>
      <c r="J12723">
        <v>0</v>
      </c>
      <c r="L12723">
        <v>0</v>
      </c>
      <c r="N12723">
        <v>0</v>
      </c>
      <c r="P12723">
        <v>0</v>
      </c>
      <c r="Q12723">
        <v>0</v>
      </c>
      <c r="S12723">
        <v>0</v>
      </c>
    </row>
    <row r="12724" spans="1:19" x14ac:dyDescent="0.3">
      <c r="A12724" t="s">
        <v>25406</v>
      </c>
      <c r="B12724" s="171" t="s">
        <v>25407</v>
      </c>
      <c r="C12724" s="171" t="s">
        <v>176</v>
      </c>
      <c r="D12724" s="171" t="s">
        <v>80</v>
      </c>
      <c r="E12724" s="11">
        <v>44075</v>
      </c>
      <c r="F12724">
        <v>1</v>
      </c>
      <c r="G12724">
        <v>3</v>
      </c>
      <c r="I12724">
        <v>3</v>
      </c>
      <c r="J12724">
        <v>6</v>
      </c>
      <c r="L12724">
        <v>18</v>
      </c>
      <c r="N12724">
        <v>3</v>
      </c>
      <c r="P12724">
        <v>0</v>
      </c>
      <c r="Q12724">
        <v>0</v>
      </c>
      <c r="S12724">
        <v>0</v>
      </c>
    </row>
    <row r="12725" spans="1:19" x14ac:dyDescent="0.3">
      <c r="A12725" t="s">
        <v>25408</v>
      </c>
      <c r="B12725" s="171" t="s">
        <v>25409</v>
      </c>
      <c r="C12725" s="171" t="s">
        <v>206</v>
      </c>
      <c r="D12725" s="171" t="s">
        <v>80</v>
      </c>
      <c r="E12725" s="11">
        <v>44075</v>
      </c>
      <c r="F12725">
        <v>1.5</v>
      </c>
      <c r="G12725">
        <v>1.5</v>
      </c>
      <c r="I12725">
        <v>5</v>
      </c>
      <c r="J12725">
        <v>8</v>
      </c>
      <c r="L12725">
        <v>8</v>
      </c>
      <c r="N12725">
        <v>5</v>
      </c>
      <c r="P12725">
        <v>1</v>
      </c>
      <c r="Q12725">
        <v>1</v>
      </c>
      <c r="S12725">
        <v>0</v>
      </c>
    </row>
    <row r="12726" spans="1:19" x14ac:dyDescent="0.3">
      <c r="A12726" t="s">
        <v>25410</v>
      </c>
      <c r="B12726" s="171" t="s">
        <v>25411</v>
      </c>
      <c r="C12726" s="171" t="s">
        <v>176</v>
      </c>
      <c r="D12726" s="171" t="s">
        <v>15341</v>
      </c>
      <c r="E12726" s="11">
        <v>44075</v>
      </c>
      <c r="F12726">
        <v>1.5</v>
      </c>
      <c r="G12726">
        <v>1.5</v>
      </c>
      <c r="I12726">
        <v>4</v>
      </c>
      <c r="J12726">
        <v>7</v>
      </c>
      <c r="L12726">
        <v>8</v>
      </c>
      <c r="N12726">
        <v>3</v>
      </c>
      <c r="P12726">
        <v>1</v>
      </c>
      <c r="Q12726">
        <v>1</v>
      </c>
      <c r="S12726">
        <v>1</v>
      </c>
    </row>
    <row r="12727" spans="1:19" x14ac:dyDescent="0.3">
      <c r="A12727" t="s">
        <v>25412</v>
      </c>
      <c r="B12727" s="171" t="s">
        <v>25413</v>
      </c>
      <c r="C12727" s="171" t="s">
        <v>206</v>
      </c>
      <c r="D12727" s="171" t="s">
        <v>15341</v>
      </c>
      <c r="E12727" s="11">
        <v>44075</v>
      </c>
      <c r="F12727">
        <v>0</v>
      </c>
      <c r="G12727">
        <v>0</v>
      </c>
      <c r="I12727">
        <v>0</v>
      </c>
      <c r="J12727">
        <v>0</v>
      </c>
      <c r="L12727">
        <v>0</v>
      </c>
      <c r="N12727">
        <v>0</v>
      </c>
      <c r="P12727">
        <v>0</v>
      </c>
      <c r="Q12727">
        <v>0</v>
      </c>
      <c r="S12727">
        <v>0</v>
      </c>
    </row>
    <row r="12728" spans="1:19" x14ac:dyDescent="0.3">
      <c r="A12728" t="s">
        <v>25414</v>
      </c>
      <c r="B12728" s="171" t="s">
        <v>25415</v>
      </c>
      <c r="C12728" s="171" t="s">
        <v>16544</v>
      </c>
      <c r="D12728" s="171" t="s">
        <v>15341</v>
      </c>
      <c r="E12728" s="11">
        <v>44075</v>
      </c>
      <c r="F12728">
        <v>1.5</v>
      </c>
      <c r="G12728">
        <v>2</v>
      </c>
      <c r="I12728">
        <v>2</v>
      </c>
      <c r="J12728">
        <v>8</v>
      </c>
      <c r="L12728">
        <v>11</v>
      </c>
      <c r="N12728">
        <v>2</v>
      </c>
      <c r="P12728">
        <v>0</v>
      </c>
      <c r="Q12728">
        <v>0</v>
      </c>
      <c r="S12728">
        <v>0</v>
      </c>
    </row>
    <row r="12729" spans="1:19" x14ac:dyDescent="0.3">
      <c r="A12729" t="s">
        <v>25416</v>
      </c>
      <c r="B12729" s="171" t="s">
        <v>25417</v>
      </c>
      <c r="C12729" s="171" t="s">
        <v>24315</v>
      </c>
      <c r="D12729" s="171" t="s">
        <v>15341</v>
      </c>
      <c r="E12729" s="11">
        <v>44075</v>
      </c>
      <c r="F12729">
        <v>1.5</v>
      </c>
      <c r="G12729">
        <v>1.5</v>
      </c>
      <c r="I12729">
        <v>6</v>
      </c>
      <c r="J12729">
        <v>8</v>
      </c>
      <c r="L12729">
        <v>8</v>
      </c>
      <c r="N12729">
        <v>6</v>
      </c>
      <c r="P12729">
        <v>0</v>
      </c>
      <c r="Q12729">
        <v>0</v>
      </c>
      <c r="S12729">
        <v>0</v>
      </c>
    </row>
    <row r="12730" spans="1:19" x14ac:dyDescent="0.3">
      <c r="A12730" t="s">
        <v>25418</v>
      </c>
      <c r="B12730" s="171" t="s">
        <v>25419</v>
      </c>
      <c r="C12730" s="171" t="s">
        <v>113</v>
      </c>
      <c r="D12730" s="171" t="s">
        <v>80</v>
      </c>
      <c r="E12730" s="11">
        <v>44075</v>
      </c>
      <c r="F12730">
        <v>1</v>
      </c>
      <c r="G12730">
        <v>3.5</v>
      </c>
      <c r="I12730">
        <v>3</v>
      </c>
      <c r="J12730">
        <v>5</v>
      </c>
      <c r="L12730">
        <v>20</v>
      </c>
      <c r="N12730">
        <v>2</v>
      </c>
      <c r="P12730">
        <v>0</v>
      </c>
      <c r="Q12730">
        <v>0</v>
      </c>
      <c r="S12730">
        <v>1</v>
      </c>
    </row>
    <row r="12731" spans="1:19" x14ac:dyDescent="0.3">
      <c r="A12731" t="s">
        <v>25420</v>
      </c>
      <c r="B12731" s="171" t="s">
        <v>25421</v>
      </c>
      <c r="C12731" s="171" t="s">
        <v>131</v>
      </c>
      <c r="D12731" s="171" t="s">
        <v>80</v>
      </c>
      <c r="E12731" s="11">
        <v>44075</v>
      </c>
      <c r="F12731">
        <v>0</v>
      </c>
      <c r="G12731">
        <v>0</v>
      </c>
      <c r="I12731">
        <v>0</v>
      </c>
      <c r="J12731">
        <v>0</v>
      </c>
      <c r="L12731">
        <v>0</v>
      </c>
      <c r="N12731">
        <v>0</v>
      </c>
      <c r="P12731">
        <v>0</v>
      </c>
      <c r="Q12731">
        <v>0</v>
      </c>
      <c r="S12731">
        <v>0</v>
      </c>
    </row>
    <row r="12732" spans="1:19" x14ac:dyDescent="0.3">
      <c r="A12732" t="s">
        <v>25422</v>
      </c>
      <c r="B12732" s="171" t="s">
        <v>25423</v>
      </c>
      <c r="C12732" s="171" t="s">
        <v>14843</v>
      </c>
      <c r="D12732" s="171" t="s">
        <v>80</v>
      </c>
      <c r="E12732" s="11">
        <v>44075</v>
      </c>
      <c r="F12732">
        <v>0</v>
      </c>
      <c r="G12732">
        <v>0</v>
      </c>
      <c r="I12732">
        <v>0</v>
      </c>
      <c r="J12732">
        <v>0</v>
      </c>
      <c r="L12732">
        <v>0</v>
      </c>
      <c r="N12732">
        <v>0</v>
      </c>
      <c r="P12732">
        <v>0</v>
      </c>
      <c r="Q12732">
        <v>0</v>
      </c>
      <c r="S12732">
        <v>0</v>
      </c>
    </row>
    <row r="12733" spans="1:19" x14ac:dyDescent="0.3">
      <c r="A12733" t="s">
        <v>25424</v>
      </c>
      <c r="B12733" s="171" t="s">
        <v>25425</v>
      </c>
      <c r="C12733" s="171" t="s">
        <v>155</v>
      </c>
      <c r="D12733" s="171" t="s">
        <v>80</v>
      </c>
      <c r="E12733" s="11">
        <v>44075</v>
      </c>
      <c r="F12733">
        <v>3</v>
      </c>
      <c r="G12733">
        <v>1.5</v>
      </c>
      <c r="I12733">
        <v>15</v>
      </c>
      <c r="J12733">
        <v>17</v>
      </c>
      <c r="L12733">
        <v>9</v>
      </c>
      <c r="N12733">
        <v>15</v>
      </c>
      <c r="P12733">
        <v>0</v>
      </c>
      <c r="Q12733">
        <v>0</v>
      </c>
      <c r="S12733">
        <v>0</v>
      </c>
    </row>
    <row r="12734" spans="1:19" x14ac:dyDescent="0.3">
      <c r="A12734" t="s">
        <v>25426</v>
      </c>
      <c r="B12734" s="171" t="s">
        <v>25427</v>
      </c>
      <c r="C12734" s="171" t="s">
        <v>16232</v>
      </c>
      <c r="D12734" s="171" t="s">
        <v>80</v>
      </c>
      <c r="E12734" s="11">
        <v>44075</v>
      </c>
      <c r="F12734">
        <v>3.5</v>
      </c>
      <c r="G12734">
        <v>4</v>
      </c>
      <c r="I12734">
        <v>10</v>
      </c>
      <c r="J12734">
        <v>20</v>
      </c>
      <c r="L12734">
        <v>23</v>
      </c>
      <c r="N12734">
        <v>10</v>
      </c>
      <c r="P12734">
        <v>0</v>
      </c>
      <c r="Q12734">
        <v>0</v>
      </c>
      <c r="S12734">
        <v>0</v>
      </c>
    </row>
    <row r="12735" spans="1:19" x14ac:dyDescent="0.3">
      <c r="A12735" t="s">
        <v>25428</v>
      </c>
      <c r="B12735" s="171" t="s">
        <v>25429</v>
      </c>
      <c r="C12735" s="171" t="s">
        <v>16557</v>
      </c>
      <c r="D12735" s="171" t="s">
        <v>80</v>
      </c>
      <c r="E12735" s="11">
        <v>44075</v>
      </c>
      <c r="F12735">
        <v>1</v>
      </c>
      <c r="G12735">
        <v>2</v>
      </c>
      <c r="I12735">
        <v>0</v>
      </c>
      <c r="J12735">
        <v>5</v>
      </c>
      <c r="L12735">
        <v>11</v>
      </c>
      <c r="N12735">
        <v>0</v>
      </c>
      <c r="P12735">
        <v>0</v>
      </c>
      <c r="Q12735">
        <v>0</v>
      </c>
      <c r="S12735">
        <v>0</v>
      </c>
    </row>
    <row r="12736" spans="1:19" x14ac:dyDescent="0.3">
      <c r="A12736" t="s">
        <v>25430</v>
      </c>
      <c r="B12736" s="171" t="s">
        <v>25431</v>
      </c>
      <c r="C12736" s="171" t="s">
        <v>188</v>
      </c>
      <c r="D12736" s="171" t="s">
        <v>80</v>
      </c>
      <c r="E12736" s="11">
        <v>44075</v>
      </c>
      <c r="F12736">
        <v>5</v>
      </c>
      <c r="G12736">
        <v>6.5</v>
      </c>
      <c r="I12736">
        <v>5</v>
      </c>
      <c r="J12736">
        <v>25</v>
      </c>
      <c r="L12736">
        <v>37</v>
      </c>
      <c r="N12736">
        <v>5</v>
      </c>
      <c r="P12736">
        <v>0</v>
      </c>
      <c r="Q12736">
        <v>0</v>
      </c>
      <c r="S12736">
        <v>0</v>
      </c>
    </row>
    <row r="12737" spans="1:19" x14ac:dyDescent="0.3">
      <c r="A12737" t="s">
        <v>25432</v>
      </c>
      <c r="B12737" s="171" t="s">
        <v>25433</v>
      </c>
      <c r="C12737" s="171" t="s">
        <v>227</v>
      </c>
      <c r="D12737" s="171" t="s">
        <v>80</v>
      </c>
      <c r="E12737" s="11">
        <v>44075</v>
      </c>
      <c r="F12737">
        <v>0</v>
      </c>
      <c r="G12737">
        <v>0</v>
      </c>
      <c r="I12737">
        <v>0</v>
      </c>
      <c r="J12737">
        <v>0</v>
      </c>
      <c r="L12737">
        <v>0</v>
      </c>
      <c r="N12737">
        <v>0</v>
      </c>
      <c r="P12737">
        <v>0</v>
      </c>
      <c r="Q12737">
        <v>0</v>
      </c>
      <c r="S12737">
        <v>0</v>
      </c>
    </row>
    <row r="12738" spans="1:19" x14ac:dyDescent="0.3">
      <c r="A12738" t="s">
        <v>25434</v>
      </c>
      <c r="B12738" s="171" t="s">
        <v>25435</v>
      </c>
      <c r="C12738" s="171" t="s">
        <v>116</v>
      </c>
      <c r="D12738" s="171" t="s">
        <v>80</v>
      </c>
      <c r="E12738" s="11">
        <v>44075</v>
      </c>
      <c r="F12738">
        <v>10</v>
      </c>
      <c r="G12738">
        <v>15.5</v>
      </c>
      <c r="I12738">
        <v>76</v>
      </c>
      <c r="J12738">
        <v>106</v>
      </c>
      <c r="L12738">
        <v>172</v>
      </c>
      <c r="N12738">
        <v>76</v>
      </c>
      <c r="P12738">
        <v>1</v>
      </c>
      <c r="Q12738">
        <v>2</v>
      </c>
      <c r="S12738">
        <v>0</v>
      </c>
    </row>
    <row r="12739" spans="1:19" x14ac:dyDescent="0.3">
      <c r="A12739" t="s">
        <v>25436</v>
      </c>
      <c r="B12739" s="171" t="s">
        <v>25437</v>
      </c>
      <c r="C12739" s="171" t="s">
        <v>9862</v>
      </c>
      <c r="D12739" s="171" t="s">
        <v>80</v>
      </c>
      <c r="E12739" s="11">
        <v>44075</v>
      </c>
      <c r="F12739">
        <v>0</v>
      </c>
      <c r="G12739">
        <v>0</v>
      </c>
      <c r="I12739">
        <v>0</v>
      </c>
      <c r="J12739">
        <v>0</v>
      </c>
      <c r="L12739">
        <v>0</v>
      </c>
      <c r="N12739">
        <v>0</v>
      </c>
      <c r="P12739">
        <v>0</v>
      </c>
      <c r="Q12739">
        <v>0</v>
      </c>
      <c r="S12739">
        <v>0</v>
      </c>
    </row>
    <row r="12740" spans="1:19" x14ac:dyDescent="0.3">
      <c r="A12740" t="s">
        <v>25438</v>
      </c>
      <c r="B12740" s="171" t="s">
        <v>25439</v>
      </c>
      <c r="C12740" s="171" t="s">
        <v>140</v>
      </c>
      <c r="D12740" s="171" t="s">
        <v>80</v>
      </c>
      <c r="E12740" s="11">
        <v>44075</v>
      </c>
      <c r="F12740">
        <v>0</v>
      </c>
      <c r="G12740">
        <v>0</v>
      </c>
      <c r="I12740">
        <v>0</v>
      </c>
      <c r="J12740">
        <v>0</v>
      </c>
      <c r="L12740">
        <v>0</v>
      </c>
      <c r="N12740">
        <v>0</v>
      </c>
      <c r="P12740">
        <v>0</v>
      </c>
      <c r="Q12740">
        <v>0</v>
      </c>
      <c r="S12740">
        <v>0</v>
      </c>
    </row>
    <row r="12741" spans="1:19" x14ac:dyDescent="0.3">
      <c r="A12741" t="s">
        <v>25440</v>
      </c>
      <c r="B12741" s="171" t="s">
        <v>25441</v>
      </c>
      <c r="C12741" s="171" t="s">
        <v>8590</v>
      </c>
      <c r="D12741" s="171" t="s">
        <v>80</v>
      </c>
      <c r="E12741" s="11">
        <v>44075</v>
      </c>
      <c r="F12741">
        <v>0</v>
      </c>
      <c r="G12741">
        <v>0</v>
      </c>
      <c r="I12741">
        <v>0</v>
      </c>
      <c r="J12741">
        <v>0</v>
      </c>
      <c r="L12741">
        <v>0</v>
      </c>
      <c r="N12741">
        <v>0</v>
      </c>
      <c r="P12741">
        <v>0</v>
      </c>
      <c r="Q12741">
        <v>0</v>
      </c>
      <c r="S12741">
        <v>0</v>
      </c>
    </row>
    <row r="12742" spans="1:19" x14ac:dyDescent="0.3">
      <c r="A12742" t="s">
        <v>25442</v>
      </c>
      <c r="B12742" s="171" t="s">
        <v>25443</v>
      </c>
      <c r="C12742" s="171" t="s">
        <v>170</v>
      </c>
      <c r="D12742" s="171" t="s">
        <v>80</v>
      </c>
      <c r="E12742" s="11">
        <v>44075</v>
      </c>
      <c r="F12742">
        <v>2</v>
      </c>
      <c r="G12742">
        <v>4</v>
      </c>
      <c r="I12742">
        <v>10</v>
      </c>
      <c r="J12742">
        <v>22</v>
      </c>
      <c r="L12742">
        <v>44</v>
      </c>
      <c r="N12742">
        <v>10</v>
      </c>
      <c r="P12742">
        <v>0</v>
      </c>
      <c r="Q12742">
        <v>1</v>
      </c>
      <c r="S12742">
        <v>0</v>
      </c>
    </row>
    <row r="12743" spans="1:19" x14ac:dyDescent="0.3">
      <c r="A12743" t="s">
        <v>25444</v>
      </c>
      <c r="B12743" s="171" t="s">
        <v>25445</v>
      </c>
      <c r="C12743" s="171" t="s">
        <v>182</v>
      </c>
      <c r="D12743" s="171" t="s">
        <v>80</v>
      </c>
      <c r="E12743" s="11">
        <v>44075</v>
      </c>
      <c r="F12743">
        <v>10.5</v>
      </c>
      <c r="G12743">
        <v>11.5</v>
      </c>
      <c r="I12743">
        <v>187</v>
      </c>
      <c r="J12743">
        <v>117</v>
      </c>
      <c r="L12743">
        <v>128</v>
      </c>
      <c r="N12743">
        <v>165</v>
      </c>
      <c r="P12743">
        <v>1</v>
      </c>
      <c r="Q12743">
        <v>2</v>
      </c>
      <c r="S12743">
        <v>22</v>
      </c>
    </row>
    <row r="12744" spans="1:19" x14ac:dyDescent="0.3">
      <c r="A12744" t="s">
        <v>25446</v>
      </c>
      <c r="B12744" s="171" t="s">
        <v>25447</v>
      </c>
      <c r="C12744" s="171" t="s">
        <v>197</v>
      </c>
      <c r="D12744" s="171" t="s">
        <v>80</v>
      </c>
      <c r="E12744" s="11">
        <v>44075</v>
      </c>
      <c r="F12744">
        <v>9</v>
      </c>
      <c r="G12744">
        <v>9.5</v>
      </c>
      <c r="I12744">
        <v>45</v>
      </c>
      <c r="J12744">
        <v>90</v>
      </c>
      <c r="L12744">
        <v>95</v>
      </c>
      <c r="N12744">
        <v>40</v>
      </c>
      <c r="P12744">
        <v>5</v>
      </c>
      <c r="Q12744">
        <v>7</v>
      </c>
      <c r="S12744">
        <v>5</v>
      </c>
    </row>
    <row r="12745" spans="1:19" x14ac:dyDescent="0.3">
      <c r="A12745" t="s">
        <v>25448</v>
      </c>
      <c r="B12745" s="171" t="s">
        <v>25449</v>
      </c>
      <c r="C12745" s="171" t="s">
        <v>218</v>
      </c>
      <c r="D12745" s="171" t="s">
        <v>80</v>
      </c>
      <c r="E12745" s="11">
        <v>44075</v>
      </c>
      <c r="F12745">
        <v>0</v>
      </c>
      <c r="G12745">
        <v>0</v>
      </c>
      <c r="I12745">
        <v>0</v>
      </c>
      <c r="J12745">
        <v>0</v>
      </c>
      <c r="L12745">
        <v>0</v>
      </c>
      <c r="N12745">
        <v>0</v>
      </c>
      <c r="P12745">
        <v>0</v>
      </c>
      <c r="Q12745">
        <v>0</v>
      </c>
      <c r="S12745">
        <v>0</v>
      </c>
    </row>
    <row r="12746" spans="1:19" x14ac:dyDescent="0.3">
      <c r="A12746" t="s">
        <v>25450</v>
      </c>
      <c r="B12746" s="171" t="s">
        <v>25451</v>
      </c>
      <c r="C12746" s="171" t="s">
        <v>230</v>
      </c>
      <c r="D12746" s="171" t="s">
        <v>80</v>
      </c>
      <c r="E12746" s="11">
        <v>44075</v>
      </c>
      <c r="F12746">
        <v>0</v>
      </c>
      <c r="G12746">
        <v>0</v>
      </c>
      <c r="I12746">
        <v>0</v>
      </c>
      <c r="J12746">
        <v>0</v>
      </c>
      <c r="L12746">
        <v>0</v>
      </c>
      <c r="N12746">
        <v>0</v>
      </c>
      <c r="P12746">
        <v>0</v>
      </c>
      <c r="Q12746">
        <v>0</v>
      </c>
      <c r="S12746">
        <v>0</v>
      </c>
    </row>
    <row r="12747" spans="1:19" x14ac:dyDescent="0.3">
      <c r="A12747" t="s">
        <v>25452</v>
      </c>
      <c r="B12747" s="171" t="s">
        <v>25453</v>
      </c>
      <c r="C12747" s="171" t="s">
        <v>8193</v>
      </c>
      <c r="D12747" s="171" t="s">
        <v>80</v>
      </c>
      <c r="E12747" s="11">
        <v>44075</v>
      </c>
      <c r="F12747">
        <v>2</v>
      </c>
      <c r="G12747">
        <v>3</v>
      </c>
      <c r="I12747">
        <v>24</v>
      </c>
      <c r="J12747">
        <v>18</v>
      </c>
      <c r="L12747">
        <v>36</v>
      </c>
      <c r="N12747">
        <v>24</v>
      </c>
      <c r="P12747">
        <v>5</v>
      </c>
      <c r="Q12747">
        <v>5</v>
      </c>
      <c r="S12747">
        <v>0</v>
      </c>
    </row>
    <row r="12748" spans="1:19" x14ac:dyDescent="0.3">
      <c r="A12748" t="s">
        <v>25454</v>
      </c>
      <c r="B12748" s="171" t="s">
        <v>25455</v>
      </c>
      <c r="C12748" s="171" t="s">
        <v>10522</v>
      </c>
      <c r="D12748" s="171" t="s">
        <v>80</v>
      </c>
      <c r="E12748" s="11">
        <v>44075</v>
      </c>
      <c r="F12748">
        <v>0</v>
      </c>
      <c r="G12748">
        <v>0</v>
      </c>
      <c r="I12748">
        <v>0</v>
      </c>
      <c r="J12748">
        <v>0</v>
      </c>
      <c r="L12748">
        <v>0</v>
      </c>
      <c r="N12748">
        <v>0</v>
      </c>
      <c r="P12748">
        <v>0</v>
      </c>
      <c r="Q12748">
        <v>0</v>
      </c>
      <c r="S12748">
        <v>0</v>
      </c>
    </row>
    <row r="12749" spans="1:19" x14ac:dyDescent="0.3">
      <c r="A12749" t="s">
        <v>25456</v>
      </c>
      <c r="B12749" s="171" t="s">
        <v>25457</v>
      </c>
      <c r="C12749" s="171" t="s">
        <v>10525</v>
      </c>
      <c r="D12749" s="171" t="s">
        <v>80</v>
      </c>
      <c r="E12749" s="11">
        <v>44075</v>
      </c>
      <c r="F12749">
        <v>0</v>
      </c>
      <c r="G12749">
        <v>0</v>
      </c>
      <c r="I12749">
        <v>0</v>
      </c>
      <c r="J12749">
        <v>0</v>
      </c>
      <c r="L12749">
        <v>0</v>
      </c>
      <c r="N12749">
        <v>0</v>
      </c>
      <c r="P12749">
        <v>0</v>
      </c>
      <c r="Q12749">
        <v>0</v>
      </c>
      <c r="S12749">
        <v>0</v>
      </c>
    </row>
    <row r="12750" spans="1:19" x14ac:dyDescent="0.3">
      <c r="A12750" t="s">
        <v>25458</v>
      </c>
      <c r="B12750" s="171" t="s">
        <v>25459</v>
      </c>
      <c r="C12750" s="171" t="s">
        <v>10528</v>
      </c>
      <c r="D12750" s="171" t="s">
        <v>80</v>
      </c>
      <c r="E12750" s="11">
        <v>44075</v>
      </c>
      <c r="F12750">
        <v>0</v>
      </c>
      <c r="G12750">
        <v>0</v>
      </c>
      <c r="I12750">
        <v>0</v>
      </c>
      <c r="J12750">
        <v>0</v>
      </c>
      <c r="L12750">
        <v>0</v>
      </c>
      <c r="N12750">
        <v>0</v>
      </c>
      <c r="P12750">
        <v>0</v>
      </c>
      <c r="Q12750">
        <v>0</v>
      </c>
      <c r="S12750">
        <v>0</v>
      </c>
    </row>
    <row r="12751" spans="1:19" x14ac:dyDescent="0.3">
      <c r="A12751" t="s">
        <v>25460</v>
      </c>
      <c r="B12751" s="171" t="s">
        <v>25461</v>
      </c>
      <c r="C12751" s="171" t="s">
        <v>10531</v>
      </c>
      <c r="D12751" s="171" t="s">
        <v>80</v>
      </c>
      <c r="E12751" s="11">
        <v>44075</v>
      </c>
      <c r="F12751">
        <v>0</v>
      </c>
      <c r="G12751">
        <v>0</v>
      </c>
      <c r="I12751">
        <v>0</v>
      </c>
      <c r="J12751">
        <v>0</v>
      </c>
      <c r="L12751">
        <v>0</v>
      </c>
      <c r="N12751">
        <v>0</v>
      </c>
      <c r="P12751">
        <v>0</v>
      </c>
      <c r="Q12751">
        <v>0</v>
      </c>
      <c r="S12751">
        <v>0</v>
      </c>
    </row>
    <row r="12752" spans="1:19" x14ac:dyDescent="0.3">
      <c r="A12752" t="s">
        <v>25462</v>
      </c>
      <c r="B12752" s="171" t="s">
        <v>25463</v>
      </c>
      <c r="C12752" s="171" t="s">
        <v>14880</v>
      </c>
      <c r="D12752" s="171" t="s">
        <v>80</v>
      </c>
      <c r="E12752" s="11">
        <v>44075</v>
      </c>
      <c r="F12752">
        <v>0</v>
      </c>
      <c r="G12752">
        <v>0</v>
      </c>
      <c r="I12752">
        <v>0</v>
      </c>
      <c r="J12752">
        <v>0</v>
      </c>
      <c r="L12752">
        <v>0</v>
      </c>
      <c r="N12752">
        <v>0</v>
      </c>
      <c r="P12752">
        <v>0</v>
      </c>
      <c r="Q12752">
        <v>0</v>
      </c>
      <c r="S12752">
        <v>0</v>
      </c>
    </row>
    <row r="12753" spans="1:19" x14ac:dyDescent="0.3">
      <c r="A12753" t="s">
        <v>25464</v>
      </c>
      <c r="B12753" s="171" t="s">
        <v>25465</v>
      </c>
      <c r="C12753" s="171" t="s">
        <v>10534</v>
      </c>
      <c r="D12753" s="171" t="s">
        <v>80</v>
      </c>
      <c r="E12753" s="11">
        <v>44075</v>
      </c>
      <c r="F12753">
        <v>1.5</v>
      </c>
      <c r="G12753">
        <v>1.5</v>
      </c>
      <c r="I12753">
        <v>9</v>
      </c>
      <c r="J12753">
        <v>9</v>
      </c>
      <c r="L12753">
        <v>9</v>
      </c>
      <c r="N12753">
        <v>9</v>
      </c>
      <c r="P12753">
        <v>0</v>
      </c>
      <c r="Q12753">
        <v>0</v>
      </c>
      <c r="S12753">
        <v>0</v>
      </c>
    </row>
    <row r="12754" spans="1:19" x14ac:dyDescent="0.3">
      <c r="A12754" t="s">
        <v>25466</v>
      </c>
      <c r="B12754" s="171" t="s">
        <v>25467</v>
      </c>
      <c r="C12754" s="171" t="s">
        <v>10537</v>
      </c>
      <c r="D12754" s="171" t="s">
        <v>80</v>
      </c>
      <c r="E12754" s="11">
        <v>44075</v>
      </c>
      <c r="F12754">
        <v>2.5</v>
      </c>
      <c r="G12754">
        <v>1</v>
      </c>
      <c r="I12754">
        <v>5</v>
      </c>
      <c r="J12754">
        <v>14</v>
      </c>
      <c r="L12754">
        <v>6</v>
      </c>
      <c r="N12754">
        <v>5</v>
      </c>
      <c r="P12754">
        <v>0</v>
      </c>
      <c r="Q12754">
        <v>0</v>
      </c>
      <c r="S12754">
        <v>0</v>
      </c>
    </row>
    <row r="12755" spans="1:19" x14ac:dyDescent="0.3">
      <c r="A12755" t="s">
        <v>25468</v>
      </c>
      <c r="B12755" s="171" t="s">
        <v>25469</v>
      </c>
      <c r="C12755" s="171" t="s">
        <v>119</v>
      </c>
      <c r="D12755" s="171" t="s">
        <v>4</v>
      </c>
      <c r="E12755" s="11">
        <v>44075</v>
      </c>
      <c r="F12755">
        <v>0</v>
      </c>
      <c r="G12755">
        <v>0</v>
      </c>
      <c r="I12755">
        <v>0</v>
      </c>
      <c r="J12755">
        <v>0</v>
      </c>
      <c r="L12755">
        <v>0</v>
      </c>
      <c r="N12755">
        <v>0</v>
      </c>
      <c r="P12755">
        <v>0</v>
      </c>
      <c r="Q12755">
        <v>0</v>
      </c>
      <c r="S12755">
        <v>0</v>
      </c>
    </row>
    <row r="12756" spans="1:19" x14ac:dyDescent="0.3">
      <c r="A12756" t="s">
        <v>25470</v>
      </c>
      <c r="B12756" s="171" t="s">
        <v>25471</v>
      </c>
      <c r="C12756" s="171" t="s">
        <v>143</v>
      </c>
      <c r="D12756" s="171" t="s">
        <v>4</v>
      </c>
      <c r="E12756" s="11">
        <v>44075</v>
      </c>
      <c r="F12756">
        <v>0</v>
      </c>
      <c r="G12756">
        <v>0</v>
      </c>
      <c r="I12756">
        <v>0</v>
      </c>
      <c r="J12756">
        <v>0</v>
      </c>
      <c r="L12756">
        <v>0</v>
      </c>
      <c r="N12756">
        <v>0</v>
      </c>
      <c r="P12756">
        <v>0</v>
      </c>
      <c r="Q12756">
        <v>0</v>
      </c>
      <c r="S12756">
        <v>0</v>
      </c>
    </row>
    <row r="12757" spans="1:19" x14ac:dyDescent="0.3">
      <c r="A12757" t="s">
        <v>25472</v>
      </c>
      <c r="B12757" s="171" t="s">
        <v>25473</v>
      </c>
      <c r="C12757" s="171" t="s">
        <v>158</v>
      </c>
      <c r="D12757" s="171" t="s">
        <v>4</v>
      </c>
      <c r="E12757" s="11">
        <v>44075</v>
      </c>
      <c r="F12757">
        <v>0</v>
      </c>
      <c r="G12757">
        <v>0</v>
      </c>
      <c r="I12757">
        <v>0</v>
      </c>
      <c r="J12757">
        <v>0</v>
      </c>
      <c r="L12757">
        <v>0</v>
      </c>
      <c r="N12757">
        <v>0</v>
      </c>
      <c r="P12757">
        <v>0</v>
      </c>
      <c r="Q12757">
        <v>0</v>
      </c>
      <c r="S12757">
        <v>0</v>
      </c>
    </row>
    <row r="12758" spans="1:19" x14ac:dyDescent="0.3">
      <c r="A12758" t="s">
        <v>25474</v>
      </c>
      <c r="B12758" s="171" t="s">
        <v>25475</v>
      </c>
      <c r="C12758" s="171" t="s">
        <v>209</v>
      </c>
      <c r="D12758" s="171" t="s">
        <v>4</v>
      </c>
      <c r="E12758" s="11">
        <v>44075</v>
      </c>
      <c r="F12758">
        <v>0</v>
      </c>
      <c r="G12758">
        <v>0</v>
      </c>
      <c r="I12758">
        <v>0</v>
      </c>
      <c r="J12758">
        <v>0</v>
      </c>
      <c r="L12758">
        <v>0</v>
      </c>
      <c r="N12758">
        <v>0</v>
      </c>
      <c r="P12758">
        <v>0</v>
      </c>
      <c r="Q12758">
        <v>0</v>
      </c>
      <c r="S12758">
        <v>0</v>
      </c>
    </row>
    <row r="12759" spans="1:19" x14ac:dyDescent="0.3">
      <c r="A12759" t="s">
        <v>25476</v>
      </c>
      <c r="B12759" s="171" t="s">
        <v>25477</v>
      </c>
      <c r="C12759" s="171" t="s">
        <v>76</v>
      </c>
      <c r="D12759" s="171" t="s">
        <v>4</v>
      </c>
      <c r="E12759" s="11">
        <v>44075</v>
      </c>
      <c r="F12759">
        <v>0</v>
      </c>
      <c r="G12759">
        <v>0</v>
      </c>
      <c r="I12759">
        <v>0</v>
      </c>
      <c r="J12759">
        <v>0</v>
      </c>
      <c r="L12759">
        <v>0</v>
      </c>
      <c r="N12759">
        <v>0</v>
      </c>
      <c r="P12759">
        <v>0</v>
      </c>
      <c r="Q12759">
        <v>0</v>
      </c>
      <c r="S12759">
        <v>0</v>
      </c>
    </row>
    <row r="12760" spans="1:19" x14ac:dyDescent="0.3">
      <c r="A12760" t="s">
        <v>25478</v>
      </c>
      <c r="B12760" s="171" t="s">
        <v>25479</v>
      </c>
      <c r="C12760" s="171" t="s">
        <v>15344</v>
      </c>
      <c r="D12760" s="171" t="s">
        <v>4</v>
      </c>
      <c r="E12760" s="11">
        <v>44075</v>
      </c>
      <c r="F12760">
        <v>0</v>
      </c>
      <c r="G12760">
        <v>0</v>
      </c>
      <c r="I12760">
        <v>0</v>
      </c>
      <c r="J12760">
        <v>0</v>
      </c>
      <c r="L12760">
        <v>0</v>
      </c>
      <c r="N12760">
        <v>0</v>
      </c>
      <c r="P12760">
        <v>0</v>
      </c>
      <c r="Q12760">
        <v>0</v>
      </c>
      <c r="S12760">
        <v>0</v>
      </c>
    </row>
    <row r="12761" spans="1:19" x14ac:dyDescent="0.3">
      <c r="A12761" t="s">
        <v>25480</v>
      </c>
      <c r="B12761" s="171" t="s">
        <v>25481</v>
      </c>
      <c r="C12761" s="171" t="s">
        <v>24281</v>
      </c>
      <c r="D12761" s="171" t="s">
        <v>4</v>
      </c>
      <c r="E12761" s="11">
        <v>44075</v>
      </c>
      <c r="F12761">
        <v>1.5</v>
      </c>
      <c r="G12761">
        <v>1.5</v>
      </c>
      <c r="I12761">
        <v>6</v>
      </c>
      <c r="J12761">
        <v>8</v>
      </c>
      <c r="L12761">
        <v>8</v>
      </c>
      <c r="N12761">
        <v>6</v>
      </c>
      <c r="P12761">
        <v>0</v>
      </c>
      <c r="Q12761">
        <v>0</v>
      </c>
      <c r="S12761">
        <v>0</v>
      </c>
    </row>
    <row r="12762" spans="1:19" x14ac:dyDescent="0.3">
      <c r="A12762" t="s">
        <v>25482</v>
      </c>
      <c r="B12762" s="171" t="s">
        <v>25483</v>
      </c>
      <c r="C12762" s="171" t="s">
        <v>24284</v>
      </c>
      <c r="D12762" s="171" t="s">
        <v>4</v>
      </c>
      <c r="E12762" s="11">
        <v>44075</v>
      </c>
      <c r="F12762">
        <v>4</v>
      </c>
      <c r="G12762">
        <v>5</v>
      </c>
      <c r="I12762">
        <v>10</v>
      </c>
      <c r="J12762">
        <v>24</v>
      </c>
      <c r="L12762">
        <v>30</v>
      </c>
      <c r="N12762">
        <v>8</v>
      </c>
      <c r="P12762">
        <v>0</v>
      </c>
      <c r="Q12762">
        <v>0</v>
      </c>
      <c r="S12762">
        <v>2</v>
      </c>
    </row>
    <row r="12763" spans="1:19" x14ac:dyDescent="0.3">
      <c r="A12763" t="s">
        <v>25484</v>
      </c>
      <c r="B12763" s="171" t="s">
        <v>25485</v>
      </c>
      <c r="C12763" s="171" t="s">
        <v>18126</v>
      </c>
      <c r="D12763" s="171" t="s">
        <v>4</v>
      </c>
      <c r="E12763" s="11">
        <v>44075</v>
      </c>
      <c r="F12763">
        <v>0</v>
      </c>
      <c r="G12763">
        <v>0</v>
      </c>
      <c r="I12763">
        <v>0</v>
      </c>
      <c r="J12763">
        <v>0</v>
      </c>
      <c r="L12763">
        <v>0</v>
      </c>
      <c r="N12763">
        <v>0</v>
      </c>
      <c r="P12763">
        <v>0</v>
      </c>
      <c r="Q12763">
        <v>0</v>
      </c>
      <c r="S12763">
        <v>0</v>
      </c>
    </row>
    <row r="12764" spans="1:19" x14ac:dyDescent="0.3">
      <c r="A12764" t="s">
        <v>25486</v>
      </c>
      <c r="B12764" s="171" t="s">
        <v>25487</v>
      </c>
      <c r="C12764" s="171" t="s">
        <v>128</v>
      </c>
      <c r="D12764" s="171" t="s">
        <v>4</v>
      </c>
      <c r="E12764" s="11">
        <v>44075</v>
      </c>
      <c r="F12764">
        <v>0</v>
      </c>
      <c r="G12764">
        <v>0</v>
      </c>
      <c r="I12764">
        <v>0</v>
      </c>
      <c r="J12764">
        <v>0</v>
      </c>
      <c r="L12764">
        <v>0</v>
      </c>
      <c r="N12764">
        <v>0</v>
      </c>
      <c r="P12764">
        <v>0</v>
      </c>
      <c r="Q12764">
        <v>0</v>
      </c>
      <c r="S12764">
        <v>0</v>
      </c>
    </row>
    <row r="12765" spans="1:19" x14ac:dyDescent="0.3">
      <c r="A12765" t="s">
        <v>25488</v>
      </c>
      <c r="B12765" s="171" t="s">
        <v>25489</v>
      </c>
      <c r="C12765" s="171" t="s">
        <v>14824</v>
      </c>
      <c r="D12765" s="171" t="s">
        <v>4</v>
      </c>
      <c r="E12765" s="11">
        <v>44075</v>
      </c>
      <c r="F12765">
        <v>0</v>
      </c>
      <c r="G12765">
        <v>0</v>
      </c>
      <c r="I12765">
        <v>0</v>
      </c>
      <c r="J12765">
        <v>0</v>
      </c>
      <c r="L12765">
        <v>0</v>
      </c>
      <c r="N12765">
        <v>0</v>
      </c>
      <c r="P12765">
        <v>0</v>
      </c>
      <c r="Q12765">
        <v>0</v>
      </c>
      <c r="S12765">
        <v>0</v>
      </c>
    </row>
    <row r="12766" spans="1:19" x14ac:dyDescent="0.3">
      <c r="A12766" t="s">
        <v>25490</v>
      </c>
      <c r="B12766" s="171" t="s">
        <v>25491</v>
      </c>
      <c r="C12766" s="171" t="s">
        <v>152</v>
      </c>
      <c r="D12766" s="171" t="s">
        <v>4</v>
      </c>
      <c r="E12766" s="11">
        <v>44075</v>
      </c>
      <c r="F12766">
        <v>0</v>
      </c>
      <c r="G12766">
        <v>0</v>
      </c>
      <c r="I12766">
        <v>0</v>
      </c>
      <c r="J12766">
        <v>0</v>
      </c>
      <c r="L12766">
        <v>0</v>
      </c>
      <c r="N12766">
        <v>0</v>
      </c>
      <c r="P12766">
        <v>0</v>
      </c>
      <c r="Q12766">
        <v>0</v>
      </c>
      <c r="S12766">
        <v>0</v>
      </c>
    </row>
    <row r="12767" spans="1:19" x14ac:dyDescent="0.3">
      <c r="A12767" t="s">
        <v>25492</v>
      </c>
      <c r="B12767" s="171" t="s">
        <v>25493</v>
      </c>
      <c r="C12767" s="171" t="s">
        <v>194</v>
      </c>
      <c r="D12767" s="171" t="s">
        <v>4</v>
      </c>
      <c r="E12767" s="11">
        <v>44075</v>
      </c>
      <c r="F12767">
        <v>5</v>
      </c>
      <c r="G12767">
        <v>6</v>
      </c>
      <c r="I12767">
        <v>24</v>
      </c>
      <c r="J12767">
        <v>30</v>
      </c>
      <c r="L12767">
        <v>36</v>
      </c>
      <c r="N12767">
        <v>16</v>
      </c>
      <c r="P12767">
        <v>4</v>
      </c>
      <c r="Q12767">
        <v>6</v>
      </c>
      <c r="S12767">
        <v>8</v>
      </c>
    </row>
    <row r="12768" spans="1:19" x14ac:dyDescent="0.3">
      <c r="A12768" t="s">
        <v>25494</v>
      </c>
      <c r="B12768" s="171" t="s">
        <v>25495</v>
      </c>
      <c r="C12768" s="171" t="s">
        <v>18137</v>
      </c>
      <c r="D12768" s="171" t="s">
        <v>4</v>
      </c>
      <c r="E12768" s="11">
        <v>44075</v>
      </c>
      <c r="F12768">
        <v>0</v>
      </c>
      <c r="G12768">
        <v>0</v>
      </c>
      <c r="I12768">
        <v>0</v>
      </c>
      <c r="J12768">
        <v>0</v>
      </c>
      <c r="L12768">
        <v>0</v>
      </c>
      <c r="N12768">
        <v>0</v>
      </c>
      <c r="P12768">
        <v>0</v>
      </c>
      <c r="Q12768">
        <v>0</v>
      </c>
      <c r="S12768">
        <v>0</v>
      </c>
    </row>
    <row r="12769" spans="1:19" x14ac:dyDescent="0.3">
      <c r="A12769" t="s">
        <v>25496</v>
      </c>
      <c r="B12769" s="171" t="s">
        <v>25497</v>
      </c>
      <c r="C12769" s="171" t="s">
        <v>18140</v>
      </c>
      <c r="D12769" s="171" t="s">
        <v>4</v>
      </c>
      <c r="E12769" s="11">
        <v>44075</v>
      </c>
      <c r="F12769">
        <v>3</v>
      </c>
      <c r="G12769">
        <v>3</v>
      </c>
      <c r="I12769">
        <v>9</v>
      </c>
      <c r="J12769">
        <v>12</v>
      </c>
      <c r="L12769">
        <v>15</v>
      </c>
      <c r="N12769">
        <v>8</v>
      </c>
      <c r="P12769">
        <v>3</v>
      </c>
      <c r="Q12769">
        <v>4</v>
      </c>
      <c r="S12769">
        <v>1</v>
      </c>
    </row>
    <row r="12770" spans="1:19" x14ac:dyDescent="0.3">
      <c r="A12770" t="s">
        <v>25498</v>
      </c>
      <c r="B12770" s="171" t="s">
        <v>25499</v>
      </c>
      <c r="C12770" s="171" t="s">
        <v>236</v>
      </c>
      <c r="D12770" s="171" t="s">
        <v>4</v>
      </c>
      <c r="E12770" s="11">
        <v>44075</v>
      </c>
      <c r="F12770">
        <v>0</v>
      </c>
      <c r="G12770">
        <v>0</v>
      </c>
      <c r="I12770">
        <v>0</v>
      </c>
      <c r="J12770">
        <v>0</v>
      </c>
      <c r="L12770">
        <v>0</v>
      </c>
      <c r="N12770">
        <v>0</v>
      </c>
      <c r="P12770">
        <v>0</v>
      </c>
      <c r="Q12770">
        <v>0</v>
      </c>
      <c r="S12770">
        <v>0</v>
      </c>
    </row>
    <row r="12771" spans="1:19" x14ac:dyDescent="0.3">
      <c r="A12771" t="s">
        <v>25500</v>
      </c>
      <c r="B12771" s="171" t="s">
        <v>25501</v>
      </c>
      <c r="C12771" s="171" t="s">
        <v>239</v>
      </c>
      <c r="D12771" s="171" t="s">
        <v>4</v>
      </c>
      <c r="E12771" s="11">
        <v>44075</v>
      </c>
      <c r="F12771">
        <v>0</v>
      </c>
      <c r="G12771">
        <v>0</v>
      </c>
      <c r="I12771">
        <v>0</v>
      </c>
      <c r="J12771">
        <v>0</v>
      </c>
      <c r="L12771">
        <v>0</v>
      </c>
      <c r="N12771">
        <v>0</v>
      </c>
      <c r="P12771">
        <v>0</v>
      </c>
      <c r="Q12771">
        <v>0</v>
      </c>
      <c r="S12771">
        <v>0</v>
      </c>
    </row>
    <row r="12772" spans="1:19" x14ac:dyDescent="0.3">
      <c r="A12772" t="s">
        <v>25502</v>
      </c>
      <c r="B12772" s="171" t="s">
        <v>25503</v>
      </c>
      <c r="C12772" s="171" t="s">
        <v>24315</v>
      </c>
      <c r="D12772" s="171" t="s">
        <v>4</v>
      </c>
      <c r="E12772" s="11">
        <v>44075</v>
      </c>
      <c r="F12772">
        <v>1.5</v>
      </c>
      <c r="G12772">
        <v>1.5</v>
      </c>
      <c r="I12772">
        <v>6</v>
      </c>
      <c r="J12772">
        <v>8</v>
      </c>
      <c r="L12772">
        <v>8</v>
      </c>
      <c r="N12772">
        <v>6</v>
      </c>
      <c r="P12772">
        <v>0</v>
      </c>
      <c r="Q12772">
        <v>0</v>
      </c>
      <c r="S12772">
        <v>0</v>
      </c>
    </row>
    <row r="12773" spans="1:19" x14ac:dyDescent="0.3">
      <c r="A12773" t="s">
        <v>25504</v>
      </c>
      <c r="B12773" s="171" t="s">
        <v>25505</v>
      </c>
      <c r="C12773" s="171" t="s">
        <v>113</v>
      </c>
      <c r="D12773" s="171" t="s">
        <v>4</v>
      </c>
      <c r="E12773" s="11">
        <v>44075</v>
      </c>
      <c r="F12773">
        <v>1</v>
      </c>
      <c r="G12773">
        <v>3.5</v>
      </c>
      <c r="I12773">
        <v>3</v>
      </c>
      <c r="J12773">
        <v>5</v>
      </c>
      <c r="L12773">
        <v>20</v>
      </c>
      <c r="N12773">
        <v>2</v>
      </c>
      <c r="P12773">
        <v>0</v>
      </c>
      <c r="Q12773">
        <v>0</v>
      </c>
      <c r="S12773">
        <v>1</v>
      </c>
    </row>
    <row r="12774" spans="1:19" x14ac:dyDescent="0.3">
      <c r="A12774" t="s">
        <v>25506</v>
      </c>
      <c r="B12774" s="171" t="s">
        <v>25507</v>
      </c>
      <c r="C12774" s="171" t="s">
        <v>131</v>
      </c>
      <c r="D12774" s="171" t="s">
        <v>4</v>
      </c>
      <c r="E12774" s="11">
        <v>44075</v>
      </c>
      <c r="F12774">
        <v>0</v>
      </c>
      <c r="G12774">
        <v>0</v>
      </c>
      <c r="I12774">
        <v>0</v>
      </c>
      <c r="J12774">
        <v>0</v>
      </c>
      <c r="L12774">
        <v>0</v>
      </c>
      <c r="N12774">
        <v>0</v>
      </c>
      <c r="P12774">
        <v>0</v>
      </c>
      <c r="Q12774">
        <v>0</v>
      </c>
      <c r="S12774">
        <v>0</v>
      </c>
    </row>
    <row r="12775" spans="1:19" x14ac:dyDescent="0.3">
      <c r="A12775" t="s">
        <v>25508</v>
      </c>
      <c r="B12775" s="171" t="s">
        <v>25509</v>
      </c>
      <c r="C12775" s="171" t="s">
        <v>14843</v>
      </c>
      <c r="D12775" s="171" t="s">
        <v>4</v>
      </c>
      <c r="E12775" s="11">
        <v>44075</v>
      </c>
      <c r="F12775">
        <v>0</v>
      </c>
      <c r="G12775">
        <v>0</v>
      </c>
      <c r="I12775">
        <v>0</v>
      </c>
      <c r="J12775">
        <v>0</v>
      </c>
      <c r="L12775">
        <v>0</v>
      </c>
      <c r="N12775">
        <v>0</v>
      </c>
      <c r="P12775">
        <v>0</v>
      </c>
      <c r="Q12775">
        <v>0</v>
      </c>
      <c r="S12775">
        <v>0</v>
      </c>
    </row>
    <row r="12776" spans="1:19" x14ac:dyDescent="0.3">
      <c r="A12776" t="s">
        <v>25510</v>
      </c>
      <c r="B12776" s="171" t="s">
        <v>25511</v>
      </c>
      <c r="C12776" s="171" t="s">
        <v>155</v>
      </c>
      <c r="D12776" s="171" t="s">
        <v>4</v>
      </c>
      <c r="E12776" s="11">
        <v>44075</v>
      </c>
      <c r="F12776">
        <v>3</v>
      </c>
      <c r="G12776">
        <v>1.5</v>
      </c>
      <c r="I12776">
        <v>15</v>
      </c>
      <c r="J12776">
        <v>17</v>
      </c>
      <c r="L12776">
        <v>9</v>
      </c>
      <c r="N12776">
        <v>15</v>
      </c>
      <c r="P12776">
        <v>0</v>
      </c>
      <c r="Q12776">
        <v>0</v>
      </c>
      <c r="S12776">
        <v>0</v>
      </c>
    </row>
    <row r="12777" spans="1:19" x14ac:dyDescent="0.3">
      <c r="A12777" t="s">
        <v>25512</v>
      </c>
      <c r="B12777" s="171" t="s">
        <v>25513</v>
      </c>
      <c r="C12777" s="171" t="s">
        <v>16232</v>
      </c>
      <c r="D12777" s="171" t="s">
        <v>4</v>
      </c>
      <c r="E12777" s="11">
        <v>44075</v>
      </c>
      <c r="F12777">
        <v>3.5</v>
      </c>
      <c r="G12777">
        <v>4</v>
      </c>
      <c r="I12777">
        <v>10</v>
      </c>
      <c r="J12777">
        <v>20</v>
      </c>
      <c r="L12777">
        <v>23</v>
      </c>
      <c r="N12777">
        <v>10</v>
      </c>
      <c r="P12777">
        <v>0</v>
      </c>
      <c r="Q12777">
        <v>0</v>
      </c>
      <c r="S12777">
        <v>0</v>
      </c>
    </row>
    <row r="12778" spans="1:19" x14ac:dyDescent="0.3">
      <c r="A12778" t="s">
        <v>25514</v>
      </c>
      <c r="B12778" s="171" t="s">
        <v>25515</v>
      </c>
      <c r="C12778" s="171" t="s">
        <v>16557</v>
      </c>
      <c r="D12778" s="171" t="s">
        <v>4</v>
      </c>
      <c r="E12778" s="11">
        <v>44075</v>
      </c>
      <c r="F12778">
        <v>1</v>
      </c>
      <c r="G12778">
        <v>2</v>
      </c>
      <c r="I12778">
        <v>0</v>
      </c>
      <c r="J12778">
        <v>5</v>
      </c>
      <c r="L12778">
        <v>11</v>
      </c>
      <c r="N12778">
        <v>0</v>
      </c>
      <c r="P12778">
        <v>0</v>
      </c>
      <c r="Q12778">
        <v>0</v>
      </c>
      <c r="S12778">
        <v>0</v>
      </c>
    </row>
    <row r="12779" spans="1:19" x14ac:dyDescent="0.3">
      <c r="A12779" t="s">
        <v>25516</v>
      </c>
      <c r="B12779" s="171" t="s">
        <v>25517</v>
      </c>
      <c r="C12779" s="171" t="s">
        <v>188</v>
      </c>
      <c r="D12779" s="171" t="s">
        <v>4</v>
      </c>
      <c r="E12779" s="11">
        <v>44075</v>
      </c>
      <c r="F12779">
        <v>5</v>
      </c>
      <c r="G12779">
        <v>6.5</v>
      </c>
      <c r="I12779">
        <v>5</v>
      </c>
      <c r="J12779">
        <v>25</v>
      </c>
      <c r="L12779">
        <v>37</v>
      </c>
      <c r="N12779">
        <v>5</v>
      </c>
      <c r="P12779">
        <v>0</v>
      </c>
      <c r="Q12779">
        <v>0</v>
      </c>
      <c r="S12779">
        <v>0</v>
      </c>
    </row>
    <row r="12780" spans="1:19" x14ac:dyDescent="0.3">
      <c r="A12780" t="s">
        <v>25518</v>
      </c>
      <c r="B12780" s="171" t="s">
        <v>25519</v>
      </c>
      <c r="C12780" s="171" t="s">
        <v>227</v>
      </c>
      <c r="D12780" s="171" t="s">
        <v>4</v>
      </c>
      <c r="E12780" s="11">
        <v>44075</v>
      </c>
      <c r="F12780">
        <v>0</v>
      </c>
      <c r="G12780">
        <v>0</v>
      </c>
      <c r="I12780">
        <v>0</v>
      </c>
      <c r="J12780">
        <v>0</v>
      </c>
      <c r="L12780">
        <v>0</v>
      </c>
      <c r="N12780">
        <v>0</v>
      </c>
      <c r="P12780">
        <v>0</v>
      </c>
      <c r="Q12780">
        <v>0</v>
      </c>
      <c r="S12780">
        <v>0</v>
      </c>
    </row>
    <row r="12781" spans="1:19" x14ac:dyDescent="0.3">
      <c r="A12781" t="s">
        <v>25520</v>
      </c>
      <c r="B12781" s="171" t="s">
        <v>25521</v>
      </c>
      <c r="C12781" s="171" t="s">
        <v>116</v>
      </c>
      <c r="D12781" s="171" t="s">
        <v>4</v>
      </c>
      <c r="E12781" s="11">
        <v>44075</v>
      </c>
      <c r="F12781">
        <v>10</v>
      </c>
      <c r="G12781">
        <v>15.5</v>
      </c>
      <c r="I12781">
        <v>76</v>
      </c>
      <c r="J12781">
        <v>106</v>
      </c>
      <c r="L12781">
        <v>172</v>
      </c>
      <c r="N12781">
        <v>76</v>
      </c>
      <c r="P12781">
        <v>1</v>
      </c>
      <c r="Q12781">
        <v>2</v>
      </c>
      <c r="S12781">
        <v>0</v>
      </c>
    </row>
    <row r="12782" spans="1:19" x14ac:dyDescent="0.3">
      <c r="A12782" t="s">
        <v>25522</v>
      </c>
      <c r="B12782" s="171" t="s">
        <v>25523</v>
      </c>
      <c r="C12782" s="171" t="s">
        <v>9862</v>
      </c>
      <c r="D12782" s="171" t="s">
        <v>4</v>
      </c>
      <c r="E12782" s="11">
        <v>44075</v>
      </c>
      <c r="F12782">
        <v>0</v>
      </c>
      <c r="G12782">
        <v>0</v>
      </c>
      <c r="I12782">
        <v>0</v>
      </c>
      <c r="J12782">
        <v>0</v>
      </c>
      <c r="L12782">
        <v>0</v>
      </c>
      <c r="N12782">
        <v>0</v>
      </c>
      <c r="P12782">
        <v>0</v>
      </c>
      <c r="Q12782">
        <v>0</v>
      </c>
      <c r="S12782">
        <v>0</v>
      </c>
    </row>
    <row r="12783" spans="1:19" x14ac:dyDescent="0.3">
      <c r="A12783" t="s">
        <v>25524</v>
      </c>
      <c r="B12783" s="171" t="s">
        <v>25525</v>
      </c>
      <c r="C12783" s="171" t="s">
        <v>140</v>
      </c>
      <c r="D12783" s="171" t="s">
        <v>4</v>
      </c>
      <c r="E12783" s="11">
        <v>44075</v>
      </c>
      <c r="F12783">
        <v>0</v>
      </c>
      <c r="G12783">
        <v>0</v>
      </c>
      <c r="I12783">
        <v>0</v>
      </c>
      <c r="J12783">
        <v>0</v>
      </c>
      <c r="L12783">
        <v>0</v>
      </c>
      <c r="N12783">
        <v>0</v>
      </c>
      <c r="P12783">
        <v>0</v>
      </c>
      <c r="Q12783">
        <v>0</v>
      </c>
      <c r="S12783">
        <v>0</v>
      </c>
    </row>
    <row r="12784" spans="1:19" x14ac:dyDescent="0.3">
      <c r="A12784" t="s">
        <v>25526</v>
      </c>
      <c r="B12784" s="171" t="s">
        <v>25527</v>
      </c>
      <c r="C12784" s="171" t="s">
        <v>8590</v>
      </c>
      <c r="D12784" s="171" t="s">
        <v>4</v>
      </c>
      <c r="E12784" s="11">
        <v>44075</v>
      </c>
      <c r="F12784">
        <v>0</v>
      </c>
      <c r="G12784">
        <v>0</v>
      </c>
      <c r="I12784">
        <v>0</v>
      </c>
      <c r="J12784">
        <v>0</v>
      </c>
      <c r="L12784">
        <v>0</v>
      </c>
      <c r="N12784">
        <v>0</v>
      </c>
      <c r="P12784">
        <v>0</v>
      </c>
      <c r="Q12784">
        <v>0</v>
      </c>
      <c r="S12784">
        <v>0</v>
      </c>
    </row>
    <row r="12785" spans="1:19" x14ac:dyDescent="0.3">
      <c r="A12785" t="s">
        <v>25528</v>
      </c>
      <c r="B12785" s="171" t="s">
        <v>25529</v>
      </c>
      <c r="C12785" s="171" t="s">
        <v>170</v>
      </c>
      <c r="D12785" s="171" t="s">
        <v>4</v>
      </c>
      <c r="E12785" s="11">
        <v>44075</v>
      </c>
      <c r="F12785">
        <v>2</v>
      </c>
      <c r="G12785">
        <v>4</v>
      </c>
      <c r="I12785">
        <v>10</v>
      </c>
      <c r="J12785">
        <v>22</v>
      </c>
      <c r="L12785">
        <v>44</v>
      </c>
      <c r="N12785">
        <v>10</v>
      </c>
      <c r="P12785">
        <v>0</v>
      </c>
      <c r="Q12785">
        <v>1</v>
      </c>
      <c r="S12785">
        <v>0</v>
      </c>
    </row>
    <row r="12786" spans="1:19" x14ac:dyDescent="0.3">
      <c r="A12786" t="s">
        <v>25530</v>
      </c>
      <c r="B12786" s="171" t="s">
        <v>25531</v>
      </c>
      <c r="C12786" s="171" t="s">
        <v>182</v>
      </c>
      <c r="D12786" s="171" t="s">
        <v>4</v>
      </c>
      <c r="E12786" s="11">
        <v>44075</v>
      </c>
      <c r="F12786">
        <v>10.5</v>
      </c>
      <c r="G12786">
        <v>11.5</v>
      </c>
      <c r="I12786">
        <v>187</v>
      </c>
      <c r="J12786">
        <v>117</v>
      </c>
      <c r="L12786">
        <v>128</v>
      </c>
      <c r="N12786">
        <v>165</v>
      </c>
      <c r="P12786">
        <v>1</v>
      </c>
      <c r="Q12786">
        <v>2</v>
      </c>
      <c r="S12786">
        <v>22</v>
      </c>
    </row>
    <row r="12787" spans="1:19" x14ac:dyDescent="0.3">
      <c r="A12787" t="s">
        <v>25532</v>
      </c>
      <c r="B12787" s="171" t="s">
        <v>25533</v>
      </c>
      <c r="C12787" s="171" t="s">
        <v>197</v>
      </c>
      <c r="D12787" s="171" t="s">
        <v>4</v>
      </c>
      <c r="E12787" s="11">
        <v>44075</v>
      </c>
      <c r="F12787">
        <v>9</v>
      </c>
      <c r="G12787">
        <v>9.5</v>
      </c>
      <c r="I12787">
        <v>45</v>
      </c>
      <c r="J12787">
        <v>90</v>
      </c>
      <c r="L12787">
        <v>95</v>
      </c>
      <c r="N12787">
        <v>40</v>
      </c>
      <c r="P12787">
        <v>5</v>
      </c>
      <c r="Q12787">
        <v>7</v>
      </c>
      <c r="S12787">
        <v>5</v>
      </c>
    </row>
    <row r="12788" spans="1:19" x14ac:dyDescent="0.3">
      <c r="A12788" t="s">
        <v>25534</v>
      </c>
      <c r="B12788" s="171" t="s">
        <v>25535</v>
      </c>
      <c r="C12788" s="171" t="s">
        <v>218</v>
      </c>
      <c r="D12788" s="171" t="s">
        <v>4</v>
      </c>
      <c r="E12788" s="11">
        <v>44075</v>
      </c>
      <c r="F12788">
        <v>0</v>
      </c>
      <c r="G12788">
        <v>0</v>
      </c>
      <c r="I12788">
        <v>0</v>
      </c>
      <c r="J12788">
        <v>0</v>
      </c>
      <c r="L12788">
        <v>0</v>
      </c>
      <c r="N12788">
        <v>0</v>
      </c>
      <c r="P12788">
        <v>0</v>
      </c>
      <c r="Q12788">
        <v>0</v>
      </c>
      <c r="S12788">
        <v>0</v>
      </c>
    </row>
    <row r="12789" spans="1:19" x14ac:dyDescent="0.3">
      <c r="A12789" t="s">
        <v>25536</v>
      </c>
      <c r="B12789" s="171" t="s">
        <v>25537</v>
      </c>
      <c r="C12789" s="171" t="s">
        <v>230</v>
      </c>
      <c r="D12789" s="171" t="s">
        <v>4</v>
      </c>
      <c r="E12789" s="11">
        <v>44075</v>
      </c>
      <c r="F12789">
        <v>0</v>
      </c>
      <c r="G12789">
        <v>0</v>
      </c>
      <c r="I12789">
        <v>0</v>
      </c>
      <c r="J12789">
        <v>0</v>
      </c>
      <c r="L12789">
        <v>0</v>
      </c>
      <c r="N12789">
        <v>0</v>
      </c>
      <c r="P12789">
        <v>0</v>
      </c>
      <c r="Q12789">
        <v>0</v>
      </c>
      <c r="S12789">
        <v>0</v>
      </c>
    </row>
    <row r="12790" spans="1:19" x14ac:dyDescent="0.3">
      <c r="A12790" t="s">
        <v>25538</v>
      </c>
      <c r="B12790" s="171" t="s">
        <v>25539</v>
      </c>
      <c r="C12790" s="171" t="s">
        <v>8193</v>
      </c>
      <c r="D12790" s="171" t="s">
        <v>4</v>
      </c>
      <c r="E12790" s="11">
        <v>44075</v>
      </c>
      <c r="F12790">
        <v>2</v>
      </c>
      <c r="G12790">
        <v>3</v>
      </c>
      <c r="I12790">
        <v>24</v>
      </c>
      <c r="J12790">
        <v>18</v>
      </c>
      <c r="L12790">
        <v>36</v>
      </c>
      <c r="N12790">
        <v>24</v>
      </c>
      <c r="P12790">
        <v>5</v>
      </c>
      <c r="Q12790">
        <v>5</v>
      </c>
      <c r="S12790">
        <v>0</v>
      </c>
    </row>
    <row r="12791" spans="1:19" x14ac:dyDescent="0.3">
      <c r="A12791" t="s">
        <v>25540</v>
      </c>
      <c r="B12791" s="171" t="s">
        <v>25541</v>
      </c>
      <c r="C12791" s="171" t="s">
        <v>10522</v>
      </c>
      <c r="D12791" s="171" t="s">
        <v>4</v>
      </c>
      <c r="E12791" s="11">
        <v>44075</v>
      </c>
      <c r="F12791">
        <v>0</v>
      </c>
      <c r="G12791">
        <v>0</v>
      </c>
      <c r="I12791">
        <v>0</v>
      </c>
      <c r="J12791">
        <v>0</v>
      </c>
      <c r="L12791">
        <v>0</v>
      </c>
      <c r="N12791">
        <v>0</v>
      </c>
      <c r="P12791">
        <v>0</v>
      </c>
      <c r="Q12791">
        <v>0</v>
      </c>
      <c r="S12791">
        <v>0</v>
      </c>
    </row>
    <row r="12792" spans="1:19" x14ac:dyDescent="0.3">
      <c r="A12792" t="s">
        <v>25542</v>
      </c>
      <c r="B12792" s="171" t="s">
        <v>25543</v>
      </c>
      <c r="C12792" s="171" t="s">
        <v>10525</v>
      </c>
      <c r="D12792" s="171" t="s">
        <v>4</v>
      </c>
      <c r="E12792" s="11">
        <v>44075</v>
      </c>
      <c r="F12792">
        <v>0</v>
      </c>
      <c r="G12792">
        <v>0</v>
      </c>
      <c r="I12792">
        <v>0</v>
      </c>
      <c r="J12792">
        <v>0</v>
      </c>
      <c r="L12792">
        <v>0</v>
      </c>
      <c r="N12792">
        <v>0</v>
      </c>
      <c r="P12792">
        <v>0</v>
      </c>
      <c r="Q12792">
        <v>0</v>
      </c>
      <c r="S12792">
        <v>0</v>
      </c>
    </row>
    <row r="12793" spans="1:19" x14ac:dyDescent="0.3">
      <c r="A12793" t="s">
        <v>25544</v>
      </c>
      <c r="B12793" s="171" t="s">
        <v>25545</v>
      </c>
      <c r="C12793" s="171" t="s">
        <v>10528</v>
      </c>
      <c r="D12793" s="171" t="s">
        <v>4</v>
      </c>
      <c r="E12793" s="11">
        <v>44075</v>
      </c>
      <c r="F12793">
        <v>0</v>
      </c>
      <c r="G12793">
        <v>0</v>
      </c>
      <c r="I12793">
        <v>0</v>
      </c>
      <c r="J12793">
        <v>0</v>
      </c>
      <c r="L12793">
        <v>0</v>
      </c>
      <c r="N12793">
        <v>0</v>
      </c>
      <c r="P12793">
        <v>0</v>
      </c>
      <c r="Q12793">
        <v>0</v>
      </c>
      <c r="S12793">
        <v>0</v>
      </c>
    </row>
    <row r="12794" spans="1:19" x14ac:dyDescent="0.3">
      <c r="A12794" t="s">
        <v>25546</v>
      </c>
      <c r="B12794" s="171" t="s">
        <v>25547</v>
      </c>
      <c r="C12794" s="171" t="s">
        <v>10531</v>
      </c>
      <c r="D12794" s="171" t="s">
        <v>4</v>
      </c>
      <c r="E12794" s="11">
        <v>44075</v>
      </c>
      <c r="F12794">
        <v>0</v>
      </c>
      <c r="G12794">
        <v>0</v>
      </c>
      <c r="I12794">
        <v>0</v>
      </c>
      <c r="J12794">
        <v>0</v>
      </c>
      <c r="L12794">
        <v>0</v>
      </c>
      <c r="N12794">
        <v>0</v>
      </c>
      <c r="P12794">
        <v>0</v>
      </c>
      <c r="Q12794">
        <v>0</v>
      </c>
      <c r="S12794">
        <v>0</v>
      </c>
    </row>
    <row r="12795" spans="1:19" x14ac:dyDescent="0.3">
      <c r="A12795" t="s">
        <v>25548</v>
      </c>
      <c r="B12795" s="171" t="s">
        <v>25549</v>
      </c>
      <c r="C12795" s="171" t="s">
        <v>14880</v>
      </c>
      <c r="D12795" s="171" t="s">
        <v>4</v>
      </c>
      <c r="E12795" s="11">
        <v>44075</v>
      </c>
      <c r="F12795">
        <v>0</v>
      </c>
      <c r="G12795">
        <v>0</v>
      </c>
      <c r="I12795">
        <v>0</v>
      </c>
      <c r="J12795">
        <v>0</v>
      </c>
      <c r="L12795">
        <v>0</v>
      </c>
      <c r="N12795">
        <v>0</v>
      </c>
      <c r="P12795">
        <v>0</v>
      </c>
      <c r="Q12795">
        <v>0</v>
      </c>
      <c r="S12795">
        <v>0</v>
      </c>
    </row>
    <row r="12796" spans="1:19" x14ac:dyDescent="0.3">
      <c r="A12796" t="s">
        <v>25550</v>
      </c>
      <c r="B12796" s="171" t="s">
        <v>25551</v>
      </c>
      <c r="C12796" s="171" t="s">
        <v>10534</v>
      </c>
      <c r="D12796" s="171" t="s">
        <v>4</v>
      </c>
      <c r="E12796" s="11">
        <v>44075</v>
      </c>
      <c r="F12796">
        <v>1.5</v>
      </c>
      <c r="G12796">
        <v>1.5</v>
      </c>
      <c r="I12796">
        <v>9</v>
      </c>
      <c r="J12796">
        <v>9</v>
      </c>
      <c r="L12796">
        <v>9</v>
      </c>
      <c r="N12796">
        <v>9</v>
      </c>
      <c r="P12796">
        <v>0</v>
      </c>
      <c r="Q12796">
        <v>0</v>
      </c>
      <c r="S12796">
        <v>0</v>
      </c>
    </row>
    <row r="12797" spans="1:19" x14ac:dyDescent="0.3">
      <c r="A12797" t="s">
        <v>25552</v>
      </c>
      <c r="B12797" s="171" t="s">
        <v>25553</v>
      </c>
      <c r="C12797" s="171" t="s">
        <v>10537</v>
      </c>
      <c r="D12797" s="171" t="s">
        <v>4</v>
      </c>
      <c r="E12797" s="11">
        <v>44075</v>
      </c>
      <c r="F12797">
        <v>2.5</v>
      </c>
      <c r="G12797">
        <v>1</v>
      </c>
      <c r="I12797">
        <v>5</v>
      </c>
      <c r="J12797">
        <v>14</v>
      </c>
      <c r="L12797">
        <v>6</v>
      </c>
      <c r="N12797">
        <v>5</v>
      </c>
      <c r="P12797">
        <v>0</v>
      </c>
      <c r="Q12797">
        <v>0</v>
      </c>
      <c r="S12797">
        <v>0</v>
      </c>
    </row>
    <row r="12798" spans="1:19" x14ac:dyDescent="0.3">
      <c r="A12798" t="s">
        <v>25554</v>
      </c>
      <c r="B12798" s="171" t="s">
        <v>25555</v>
      </c>
      <c r="C12798" s="171" t="s">
        <v>15347</v>
      </c>
      <c r="D12798" s="171" t="s">
        <v>4</v>
      </c>
      <c r="E12798" s="11">
        <v>44075</v>
      </c>
      <c r="F12798">
        <v>3</v>
      </c>
      <c r="G12798">
        <v>2</v>
      </c>
      <c r="I12798">
        <v>8</v>
      </c>
      <c r="J12798">
        <v>17</v>
      </c>
      <c r="L12798">
        <v>10</v>
      </c>
      <c r="N12798">
        <v>7</v>
      </c>
      <c r="P12798">
        <v>3</v>
      </c>
      <c r="Q12798">
        <v>3</v>
      </c>
      <c r="S12798">
        <v>1</v>
      </c>
    </row>
    <row r="12799" spans="1:19" x14ac:dyDescent="0.3">
      <c r="A12799" t="s">
        <v>25556</v>
      </c>
      <c r="B12799" s="171" t="s">
        <v>25557</v>
      </c>
      <c r="C12799" s="171" t="s">
        <v>203</v>
      </c>
      <c r="D12799" s="171" t="s">
        <v>4</v>
      </c>
      <c r="E12799" s="11">
        <v>44075</v>
      </c>
      <c r="F12799">
        <v>2.5</v>
      </c>
      <c r="G12799">
        <v>1.5</v>
      </c>
      <c r="I12799">
        <v>11</v>
      </c>
      <c r="J12799">
        <v>14</v>
      </c>
      <c r="L12799">
        <v>8</v>
      </c>
      <c r="N12799">
        <v>8</v>
      </c>
      <c r="P12799">
        <v>1</v>
      </c>
      <c r="Q12799">
        <v>1</v>
      </c>
      <c r="S12799">
        <v>3</v>
      </c>
    </row>
    <row r="12800" spans="1:19" x14ac:dyDescent="0.3">
      <c r="A12800" t="s">
        <v>25558</v>
      </c>
      <c r="B12800" s="171" t="s">
        <v>25559</v>
      </c>
      <c r="C12800" s="171" t="s">
        <v>15340</v>
      </c>
      <c r="D12800" s="171" t="s">
        <v>4</v>
      </c>
      <c r="E12800" s="11">
        <v>44075</v>
      </c>
      <c r="F12800">
        <v>1</v>
      </c>
      <c r="G12800">
        <v>1.5</v>
      </c>
      <c r="I12800">
        <v>2</v>
      </c>
      <c r="J12800">
        <v>5</v>
      </c>
      <c r="L12800">
        <v>8</v>
      </c>
      <c r="N12800">
        <v>2</v>
      </c>
      <c r="P12800">
        <v>0</v>
      </c>
      <c r="Q12800">
        <v>1</v>
      </c>
      <c r="S12800">
        <v>0</v>
      </c>
    </row>
    <row r="12801" spans="1:19" x14ac:dyDescent="0.3">
      <c r="A12801" t="s">
        <v>25560</v>
      </c>
      <c r="B12801" s="171" t="s">
        <v>25561</v>
      </c>
      <c r="C12801" s="171" t="s">
        <v>16544</v>
      </c>
      <c r="D12801" s="171" t="s">
        <v>4</v>
      </c>
      <c r="E12801" s="11">
        <v>44075</v>
      </c>
      <c r="F12801">
        <v>1.5</v>
      </c>
      <c r="G12801">
        <v>2</v>
      </c>
      <c r="I12801">
        <v>2</v>
      </c>
      <c r="J12801">
        <v>8</v>
      </c>
      <c r="L12801">
        <v>11</v>
      </c>
      <c r="N12801">
        <v>2</v>
      </c>
      <c r="P12801">
        <v>0</v>
      </c>
      <c r="Q12801">
        <v>0</v>
      </c>
      <c r="S12801">
        <v>0</v>
      </c>
    </row>
    <row r="12802" spans="1:19" x14ac:dyDescent="0.3">
      <c r="A12802" t="s">
        <v>25562</v>
      </c>
      <c r="B12802" s="171" t="s">
        <v>25563</v>
      </c>
      <c r="C12802" s="171" t="s">
        <v>176</v>
      </c>
      <c r="D12802" s="171" t="s">
        <v>4</v>
      </c>
      <c r="E12802" s="11">
        <v>44075</v>
      </c>
      <c r="F12802">
        <v>2.5</v>
      </c>
      <c r="G12802">
        <v>4.5</v>
      </c>
      <c r="I12802">
        <v>7</v>
      </c>
      <c r="J12802">
        <v>13</v>
      </c>
      <c r="L12802">
        <v>26</v>
      </c>
      <c r="N12802">
        <v>6</v>
      </c>
      <c r="P12802">
        <v>1</v>
      </c>
      <c r="Q12802">
        <v>1</v>
      </c>
      <c r="S12802">
        <v>1</v>
      </c>
    </row>
    <row r="12803" spans="1:19" x14ac:dyDescent="0.3">
      <c r="A12803" t="s">
        <v>25564</v>
      </c>
      <c r="B12803" s="171" t="s">
        <v>25565</v>
      </c>
      <c r="C12803" s="171" t="s">
        <v>206</v>
      </c>
      <c r="D12803" s="171" t="s">
        <v>4</v>
      </c>
      <c r="E12803" s="11">
        <v>44075</v>
      </c>
      <c r="F12803">
        <v>1.5</v>
      </c>
      <c r="G12803">
        <v>1.5</v>
      </c>
      <c r="I12803">
        <v>5</v>
      </c>
      <c r="J12803">
        <v>8</v>
      </c>
      <c r="L12803">
        <v>8</v>
      </c>
      <c r="N12803">
        <v>5</v>
      </c>
      <c r="P12803">
        <v>1</v>
      </c>
      <c r="Q12803">
        <v>1</v>
      </c>
      <c r="S12803">
        <v>0</v>
      </c>
    </row>
    <row r="12804" spans="1:19" x14ac:dyDescent="0.3">
      <c r="A12804" t="s">
        <v>25386</v>
      </c>
      <c r="B12804" s="171" t="s">
        <v>25387</v>
      </c>
      <c r="C12804" s="171" t="s">
        <v>24284</v>
      </c>
      <c r="D12804" s="171" t="s">
        <v>80</v>
      </c>
      <c r="E12804" s="11">
        <v>44075</v>
      </c>
      <c r="F12804">
        <v>4</v>
      </c>
      <c r="G12804">
        <v>5</v>
      </c>
      <c r="I12804">
        <v>10</v>
      </c>
      <c r="J12804">
        <v>24</v>
      </c>
      <c r="L12804">
        <v>30</v>
      </c>
      <c r="N12804">
        <v>8</v>
      </c>
      <c r="P12804">
        <v>0</v>
      </c>
      <c r="Q12804">
        <v>0</v>
      </c>
      <c r="S12804">
        <v>2</v>
      </c>
    </row>
    <row r="12805" spans="1:19" x14ac:dyDescent="0.3">
      <c r="A12805" t="s">
        <v>25566</v>
      </c>
      <c r="B12805" s="171" t="s">
        <v>25567</v>
      </c>
      <c r="C12805" s="171" t="s">
        <v>18229</v>
      </c>
      <c r="D12805" s="171" t="s">
        <v>80</v>
      </c>
      <c r="E12805" s="11">
        <v>44075</v>
      </c>
      <c r="F12805">
        <v>0</v>
      </c>
      <c r="G12805">
        <v>0</v>
      </c>
      <c r="I12805">
        <v>0</v>
      </c>
      <c r="J12805">
        <v>0</v>
      </c>
      <c r="L12805">
        <v>0</v>
      </c>
      <c r="N12805">
        <v>0</v>
      </c>
      <c r="P12805">
        <v>0</v>
      </c>
      <c r="Q12805">
        <v>0</v>
      </c>
      <c r="S12805">
        <v>0</v>
      </c>
    </row>
    <row r="12806" spans="1:19" x14ac:dyDescent="0.3">
      <c r="A12806" t="s">
        <v>25568</v>
      </c>
      <c r="B12806" s="171" t="s">
        <v>25569</v>
      </c>
      <c r="C12806" s="171" t="s">
        <v>9887</v>
      </c>
      <c r="D12806" s="171" t="s">
        <v>80</v>
      </c>
      <c r="E12806" s="11">
        <v>44075</v>
      </c>
      <c r="F12806">
        <v>0</v>
      </c>
      <c r="G12806">
        <v>0</v>
      </c>
      <c r="I12806">
        <v>0</v>
      </c>
      <c r="J12806">
        <v>0</v>
      </c>
      <c r="L12806">
        <v>0</v>
      </c>
      <c r="N12806">
        <v>0</v>
      </c>
      <c r="P12806">
        <v>0</v>
      </c>
      <c r="Q12806">
        <v>0</v>
      </c>
      <c r="S12806">
        <v>0</v>
      </c>
    </row>
    <row r="12807" spans="1:19" x14ac:dyDescent="0.3">
      <c r="A12807" t="s">
        <v>25570</v>
      </c>
      <c r="B12807" s="171" t="s">
        <v>25571</v>
      </c>
      <c r="C12807" s="171" t="s">
        <v>11260</v>
      </c>
      <c r="D12807" s="171" t="s">
        <v>80</v>
      </c>
      <c r="E12807" s="11">
        <v>44075</v>
      </c>
      <c r="F12807">
        <v>0</v>
      </c>
      <c r="G12807">
        <v>0</v>
      </c>
      <c r="I12807">
        <v>0</v>
      </c>
      <c r="J12807">
        <v>0</v>
      </c>
      <c r="L12807">
        <v>0</v>
      </c>
      <c r="N12807">
        <v>0</v>
      </c>
      <c r="P12807">
        <v>0</v>
      </c>
      <c r="Q12807">
        <v>0</v>
      </c>
      <c r="S12807">
        <v>0</v>
      </c>
    </row>
    <row r="12808" spans="1:19" x14ac:dyDescent="0.3">
      <c r="A12808" t="s">
        <v>25572</v>
      </c>
      <c r="B12808" s="171" t="s">
        <v>25573</v>
      </c>
      <c r="C12808" s="171" t="s">
        <v>21284</v>
      </c>
      <c r="D12808" s="171" t="s">
        <v>80</v>
      </c>
      <c r="E12808" s="11">
        <v>44075</v>
      </c>
      <c r="F12808">
        <v>0</v>
      </c>
      <c r="G12808">
        <v>0</v>
      </c>
      <c r="I12808">
        <v>0</v>
      </c>
      <c r="J12808">
        <v>0</v>
      </c>
      <c r="L12808">
        <v>0</v>
      </c>
      <c r="N12808">
        <v>0</v>
      </c>
      <c r="P12808">
        <v>0</v>
      </c>
      <c r="Q12808">
        <v>0</v>
      </c>
      <c r="S12808">
        <v>0</v>
      </c>
    </row>
    <row r="12809" spans="1:19" x14ac:dyDescent="0.3">
      <c r="A12809" t="s">
        <v>25574</v>
      </c>
      <c r="B12809" s="171" t="s">
        <v>25575</v>
      </c>
      <c r="C12809" s="171" t="s">
        <v>125</v>
      </c>
      <c r="D12809" s="171" t="s">
        <v>80</v>
      </c>
      <c r="E12809" s="11">
        <v>44075</v>
      </c>
      <c r="F12809">
        <v>0</v>
      </c>
      <c r="G12809">
        <v>0</v>
      </c>
      <c r="I12809">
        <v>0</v>
      </c>
      <c r="J12809">
        <v>0</v>
      </c>
      <c r="L12809">
        <v>0</v>
      </c>
      <c r="N12809">
        <v>0</v>
      </c>
      <c r="P12809">
        <v>0</v>
      </c>
      <c r="Q12809">
        <v>0</v>
      </c>
      <c r="S12809">
        <v>0</v>
      </c>
    </row>
    <row r="12810" spans="1:19" x14ac:dyDescent="0.3">
      <c r="A12810" t="s">
        <v>25576</v>
      </c>
      <c r="B12810" s="171" t="s">
        <v>25577</v>
      </c>
      <c r="C12810" s="171" t="s">
        <v>14899</v>
      </c>
      <c r="D12810" s="171" t="s">
        <v>80</v>
      </c>
      <c r="E12810" s="11">
        <v>44075</v>
      </c>
      <c r="F12810">
        <v>0</v>
      </c>
      <c r="G12810">
        <v>0</v>
      </c>
      <c r="I12810">
        <v>0</v>
      </c>
      <c r="J12810">
        <v>0</v>
      </c>
      <c r="L12810">
        <v>0</v>
      </c>
      <c r="N12810">
        <v>0</v>
      </c>
      <c r="P12810">
        <v>0</v>
      </c>
      <c r="Q12810">
        <v>0</v>
      </c>
      <c r="S12810">
        <v>0</v>
      </c>
    </row>
    <row r="12811" spans="1:19" x14ac:dyDescent="0.3">
      <c r="A12811" t="s">
        <v>25578</v>
      </c>
      <c r="B12811" s="171" t="s">
        <v>25579</v>
      </c>
      <c r="C12811" s="171" t="s">
        <v>137</v>
      </c>
      <c r="D12811" s="171" t="s">
        <v>80</v>
      </c>
      <c r="E12811" s="11">
        <v>44075</v>
      </c>
      <c r="F12811">
        <v>0</v>
      </c>
      <c r="G12811">
        <v>0</v>
      </c>
      <c r="I12811">
        <v>0</v>
      </c>
      <c r="J12811">
        <v>0</v>
      </c>
      <c r="L12811">
        <v>0</v>
      </c>
      <c r="N12811">
        <v>0</v>
      </c>
      <c r="P12811">
        <v>0</v>
      </c>
      <c r="Q12811">
        <v>0</v>
      </c>
      <c r="S12811">
        <v>0</v>
      </c>
    </row>
    <row r="12812" spans="1:19" x14ac:dyDescent="0.3">
      <c r="A12812" t="s">
        <v>25580</v>
      </c>
      <c r="B12812" s="171" t="s">
        <v>25581</v>
      </c>
      <c r="C12812" s="171" t="s">
        <v>8615</v>
      </c>
      <c r="D12812" s="171" t="s">
        <v>80</v>
      </c>
      <c r="E12812" s="11">
        <v>44075</v>
      </c>
      <c r="F12812">
        <v>0</v>
      </c>
      <c r="G12812">
        <v>0</v>
      </c>
      <c r="I12812">
        <v>0</v>
      </c>
      <c r="J12812">
        <v>0</v>
      </c>
      <c r="L12812">
        <v>0</v>
      </c>
      <c r="N12812">
        <v>0</v>
      </c>
      <c r="P12812">
        <v>0</v>
      </c>
      <c r="Q12812">
        <v>0</v>
      </c>
      <c r="S12812">
        <v>0</v>
      </c>
    </row>
    <row r="12813" spans="1:19" x14ac:dyDescent="0.3">
      <c r="A12813" t="s">
        <v>25582</v>
      </c>
      <c r="B12813" s="171" t="s">
        <v>25583</v>
      </c>
      <c r="C12813" s="171" t="s">
        <v>146</v>
      </c>
      <c r="D12813" s="171" t="s">
        <v>80</v>
      </c>
      <c r="E12813" s="11">
        <v>44075</v>
      </c>
      <c r="F12813">
        <v>4.5</v>
      </c>
      <c r="G12813">
        <v>3</v>
      </c>
      <c r="I12813">
        <v>24</v>
      </c>
      <c r="J12813">
        <v>26</v>
      </c>
      <c r="L12813">
        <v>18</v>
      </c>
      <c r="N12813">
        <v>24</v>
      </c>
      <c r="P12813">
        <v>0</v>
      </c>
      <c r="Q12813">
        <v>0</v>
      </c>
      <c r="S12813">
        <v>0</v>
      </c>
    </row>
    <row r="12814" spans="1:19" x14ac:dyDescent="0.3">
      <c r="A12814" t="s">
        <v>25584</v>
      </c>
      <c r="B12814" s="171" t="s">
        <v>25585</v>
      </c>
      <c r="C12814" s="171" t="s">
        <v>161</v>
      </c>
      <c r="D12814" s="171" t="s">
        <v>80</v>
      </c>
      <c r="E12814" s="11">
        <v>44075</v>
      </c>
      <c r="F12814">
        <v>3.5</v>
      </c>
      <c r="G12814">
        <v>4</v>
      </c>
      <c r="I12814">
        <v>10</v>
      </c>
      <c r="J12814">
        <v>20</v>
      </c>
      <c r="L12814">
        <v>23</v>
      </c>
      <c r="N12814">
        <v>10</v>
      </c>
      <c r="P12814">
        <v>0</v>
      </c>
      <c r="Q12814">
        <v>0</v>
      </c>
      <c r="S12814">
        <v>0</v>
      </c>
    </row>
    <row r="12815" spans="1:19" x14ac:dyDescent="0.3">
      <c r="A12815" t="s">
        <v>25586</v>
      </c>
      <c r="B12815" s="171" t="s">
        <v>25587</v>
      </c>
      <c r="C12815" s="171" t="s">
        <v>18252</v>
      </c>
      <c r="D12815" s="171" t="s">
        <v>80</v>
      </c>
      <c r="E12815" s="11">
        <v>44075</v>
      </c>
      <c r="F12815">
        <v>0</v>
      </c>
      <c r="G12815">
        <v>0</v>
      </c>
      <c r="I12815">
        <v>0</v>
      </c>
      <c r="J12815">
        <v>0</v>
      </c>
      <c r="L12815">
        <v>0</v>
      </c>
      <c r="N12815">
        <v>0</v>
      </c>
      <c r="P12815">
        <v>0</v>
      </c>
      <c r="Q12815">
        <v>0</v>
      </c>
      <c r="S12815">
        <v>0</v>
      </c>
    </row>
    <row r="12816" spans="1:19" x14ac:dyDescent="0.3">
      <c r="A12816" t="s">
        <v>25588</v>
      </c>
      <c r="B12816" s="171" t="s">
        <v>25589</v>
      </c>
      <c r="C12816" s="171" t="s">
        <v>167</v>
      </c>
      <c r="D12816" s="171" t="s">
        <v>80</v>
      </c>
      <c r="E12816" s="11">
        <v>44075</v>
      </c>
      <c r="F12816">
        <v>3</v>
      </c>
      <c r="G12816">
        <v>6</v>
      </c>
      <c r="I12816">
        <v>10</v>
      </c>
      <c r="J12816">
        <v>27</v>
      </c>
      <c r="L12816">
        <v>55</v>
      </c>
      <c r="N12816">
        <v>10</v>
      </c>
      <c r="P12816">
        <v>0</v>
      </c>
      <c r="Q12816">
        <v>1</v>
      </c>
      <c r="S12816">
        <v>0</v>
      </c>
    </row>
    <row r="12817" spans="1:19" x14ac:dyDescent="0.3">
      <c r="A12817" t="s">
        <v>25590</v>
      </c>
      <c r="B12817" s="171" t="s">
        <v>25591</v>
      </c>
      <c r="C12817" s="171" t="s">
        <v>179</v>
      </c>
      <c r="D12817" s="171" t="s">
        <v>80</v>
      </c>
      <c r="E12817" s="11">
        <v>44075</v>
      </c>
      <c r="F12817">
        <v>13.5</v>
      </c>
      <c r="G12817">
        <v>14.5</v>
      </c>
      <c r="I12817">
        <v>196</v>
      </c>
      <c r="J12817">
        <v>129</v>
      </c>
      <c r="L12817">
        <v>143</v>
      </c>
      <c r="N12817">
        <v>173</v>
      </c>
      <c r="P12817">
        <v>4</v>
      </c>
      <c r="Q12817">
        <v>6</v>
      </c>
      <c r="S12817">
        <v>23</v>
      </c>
    </row>
    <row r="12818" spans="1:19" x14ac:dyDescent="0.3">
      <c r="A12818" t="s">
        <v>25592</v>
      </c>
      <c r="B12818" s="171" t="s">
        <v>25593</v>
      </c>
      <c r="C12818" s="171" t="s">
        <v>185</v>
      </c>
      <c r="D12818" s="171" t="s">
        <v>80</v>
      </c>
      <c r="E12818" s="11">
        <v>44075</v>
      </c>
      <c r="F12818">
        <v>7.5</v>
      </c>
      <c r="G12818">
        <v>7.5</v>
      </c>
      <c r="I12818">
        <v>10</v>
      </c>
      <c r="J12818">
        <v>39</v>
      </c>
      <c r="L12818">
        <v>43</v>
      </c>
      <c r="N12818">
        <v>10</v>
      </c>
      <c r="P12818">
        <v>0</v>
      </c>
      <c r="Q12818">
        <v>0</v>
      </c>
      <c r="S12818">
        <v>0</v>
      </c>
    </row>
    <row r="12819" spans="1:19" x14ac:dyDescent="0.3">
      <c r="A12819" t="s">
        <v>25594</v>
      </c>
      <c r="B12819" s="171" t="s">
        <v>25595</v>
      </c>
      <c r="C12819" s="171" t="s">
        <v>191</v>
      </c>
      <c r="D12819" s="171" t="s">
        <v>80</v>
      </c>
      <c r="E12819" s="11">
        <v>44075</v>
      </c>
      <c r="F12819">
        <v>14</v>
      </c>
      <c r="G12819">
        <v>15.5</v>
      </c>
      <c r="I12819">
        <v>69</v>
      </c>
      <c r="J12819">
        <v>120</v>
      </c>
      <c r="L12819">
        <v>131</v>
      </c>
      <c r="N12819">
        <v>56</v>
      </c>
      <c r="P12819">
        <v>9</v>
      </c>
      <c r="Q12819">
        <v>13</v>
      </c>
      <c r="S12819">
        <v>13</v>
      </c>
    </row>
    <row r="12820" spans="1:19" x14ac:dyDescent="0.3">
      <c r="A12820" t="s">
        <v>25596</v>
      </c>
      <c r="B12820" s="171" t="s">
        <v>25597</v>
      </c>
      <c r="C12820" s="171" t="s">
        <v>212</v>
      </c>
      <c r="D12820" s="171" t="s">
        <v>80</v>
      </c>
      <c r="E12820" s="11">
        <v>44075</v>
      </c>
      <c r="F12820">
        <v>0</v>
      </c>
      <c r="G12820">
        <v>0</v>
      </c>
      <c r="I12820">
        <v>0</v>
      </c>
      <c r="J12820">
        <v>0</v>
      </c>
      <c r="L12820">
        <v>0</v>
      </c>
      <c r="N12820">
        <v>0</v>
      </c>
      <c r="P12820">
        <v>0</v>
      </c>
      <c r="Q12820">
        <v>0</v>
      </c>
      <c r="S12820">
        <v>0</v>
      </c>
    </row>
    <row r="12821" spans="1:19" x14ac:dyDescent="0.3">
      <c r="A12821" t="s">
        <v>25598</v>
      </c>
      <c r="B12821" s="171" t="s">
        <v>25599</v>
      </c>
      <c r="C12821" s="171" t="s">
        <v>215</v>
      </c>
      <c r="D12821" s="171" t="s">
        <v>80</v>
      </c>
      <c r="E12821" s="11">
        <v>44075</v>
      </c>
      <c r="F12821">
        <v>0</v>
      </c>
      <c r="G12821">
        <v>0</v>
      </c>
      <c r="I12821">
        <v>0</v>
      </c>
      <c r="J12821">
        <v>0</v>
      </c>
      <c r="L12821">
        <v>0</v>
      </c>
      <c r="N12821">
        <v>0</v>
      </c>
      <c r="P12821">
        <v>0</v>
      </c>
      <c r="Q12821">
        <v>0</v>
      </c>
      <c r="S12821">
        <v>0</v>
      </c>
    </row>
    <row r="12822" spans="1:19" x14ac:dyDescent="0.3">
      <c r="A12822" t="s">
        <v>25600</v>
      </c>
      <c r="B12822" s="171" t="s">
        <v>25601</v>
      </c>
      <c r="C12822" s="171" t="s">
        <v>221</v>
      </c>
      <c r="D12822" s="171" t="s">
        <v>80</v>
      </c>
      <c r="E12822" s="11">
        <v>44075</v>
      </c>
      <c r="F12822">
        <v>0</v>
      </c>
      <c r="G12822">
        <v>0</v>
      </c>
      <c r="I12822">
        <v>0</v>
      </c>
      <c r="J12822">
        <v>0</v>
      </c>
      <c r="L12822">
        <v>0</v>
      </c>
      <c r="N12822">
        <v>0</v>
      </c>
      <c r="P12822">
        <v>0</v>
      </c>
      <c r="Q12822">
        <v>0</v>
      </c>
      <c r="S12822">
        <v>0</v>
      </c>
    </row>
    <row r="12823" spans="1:19" x14ac:dyDescent="0.3">
      <c r="A12823" t="s">
        <v>25602</v>
      </c>
      <c r="B12823" s="171" t="s">
        <v>25603</v>
      </c>
      <c r="C12823" s="171" t="s">
        <v>8233</v>
      </c>
      <c r="D12823" s="171" t="s">
        <v>80</v>
      </c>
      <c r="E12823" s="11">
        <v>44075</v>
      </c>
      <c r="F12823">
        <v>2</v>
      </c>
      <c r="G12823">
        <v>3</v>
      </c>
      <c r="I12823">
        <v>24</v>
      </c>
      <c r="J12823">
        <v>18</v>
      </c>
      <c r="L12823">
        <v>36</v>
      </c>
      <c r="N12823">
        <v>24</v>
      </c>
      <c r="P12823">
        <v>5</v>
      </c>
      <c r="Q12823">
        <v>5</v>
      </c>
      <c r="S12823">
        <v>0</v>
      </c>
    </row>
    <row r="12824" spans="1:19" x14ac:dyDescent="0.3">
      <c r="A12824" t="s">
        <v>25604</v>
      </c>
      <c r="B12824" s="171" t="s">
        <v>25605</v>
      </c>
      <c r="C12824" s="171" t="s">
        <v>233</v>
      </c>
      <c r="D12824" s="171" t="s">
        <v>80</v>
      </c>
      <c r="E12824" s="11">
        <v>44075</v>
      </c>
      <c r="F12824">
        <v>0</v>
      </c>
      <c r="G12824">
        <v>0</v>
      </c>
      <c r="I12824">
        <v>0</v>
      </c>
      <c r="J12824">
        <v>0</v>
      </c>
      <c r="L12824">
        <v>0</v>
      </c>
      <c r="N12824">
        <v>0</v>
      </c>
      <c r="P12824">
        <v>0</v>
      </c>
      <c r="Q12824">
        <v>0</v>
      </c>
      <c r="S12824">
        <v>0</v>
      </c>
    </row>
    <row r="12825" spans="1:19" x14ac:dyDescent="0.3">
      <c r="A12825" t="s">
        <v>25606</v>
      </c>
      <c r="B12825" s="171" t="s">
        <v>25607</v>
      </c>
      <c r="C12825" s="171" t="s">
        <v>24508</v>
      </c>
      <c r="D12825" s="171" t="s">
        <v>15341</v>
      </c>
      <c r="E12825" s="11">
        <v>44075</v>
      </c>
      <c r="F12825">
        <v>3</v>
      </c>
      <c r="G12825">
        <v>3</v>
      </c>
      <c r="I12825">
        <v>12</v>
      </c>
      <c r="J12825">
        <v>16</v>
      </c>
      <c r="L12825">
        <v>16</v>
      </c>
      <c r="N12825">
        <v>12</v>
      </c>
      <c r="P12825">
        <v>0</v>
      </c>
      <c r="Q12825">
        <v>0</v>
      </c>
      <c r="S12825">
        <v>0</v>
      </c>
    </row>
    <row r="12826" spans="1:19" x14ac:dyDescent="0.3">
      <c r="A12826" t="s">
        <v>25608</v>
      </c>
      <c r="B12826" s="171" t="s">
        <v>25609</v>
      </c>
      <c r="C12826" s="171" t="s">
        <v>107</v>
      </c>
      <c r="D12826" s="171" t="s">
        <v>80</v>
      </c>
      <c r="E12826" s="11">
        <v>44075</v>
      </c>
      <c r="F12826">
        <v>11</v>
      </c>
      <c r="G12826">
        <v>19</v>
      </c>
      <c r="I12826">
        <v>79</v>
      </c>
      <c r="J12826">
        <v>111</v>
      </c>
      <c r="L12826">
        <v>192</v>
      </c>
      <c r="N12826">
        <v>78</v>
      </c>
      <c r="P12826">
        <v>1</v>
      </c>
      <c r="Q12826">
        <v>2</v>
      </c>
      <c r="S12826">
        <v>1</v>
      </c>
    </row>
    <row r="12827" spans="1:19" x14ac:dyDescent="0.3">
      <c r="A12827" t="s">
        <v>25610</v>
      </c>
      <c r="B12827" s="171" t="s">
        <v>25611</v>
      </c>
      <c r="C12827" s="171" t="s">
        <v>107</v>
      </c>
      <c r="D12827" s="171" t="s">
        <v>15341</v>
      </c>
      <c r="E12827" s="11">
        <v>44075</v>
      </c>
      <c r="F12827">
        <v>2.5</v>
      </c>
      <c r="G12827">
        <v>3.5</v>
      </c>
      <c r="I12827">
        <v>4</v>
      </c>
      <c r="J12827">
        <v>13</v>
      </c>
      <c r="L12827">
        <v>19</v>
      </c>
      <c r="N12827">
        <v>4</v>
      </c>
      <c r="P12827">
        <v>0</v>
      </c>
      <c r="Q12827">
        <v>1</v>
      </c>
      <c r="S12827">
        <v>0</v>
      </c>
    </row>
    <row r="12828" spans="1:19" x14ac:dyDescent="0.3">
      <c r="A12828" t="s">
        <v>25612</v>
      </c>
      <c r="B12828" s="171" t="s">
        <v>25613</v>
      </c>
      <c r="C12828" s="171" t="s">
        <v>173</v>
      </c>
      <c r="D12828" s="171" t="s">
        <v>80</v>
      </c>
      <c r="E12828" s="11">
        <v>44075</v>
      </c>
      <c r="F12828">
        <v>1</v>
      </c>
      <c r="G12828">
        <v>3</v>
      </c>
      <c r="I12828">
        <v>3</v>
      </c>
      <c r="J12828">
        <v>6</v>
      </c>
      <c r="L12828">
        <v>18</v>
      </c>
      <c r="N12828">
        <v>3</v>
      </c>
      <c r="P12828">
        <v>0</v>
      </c>
      <c r="Q12828">
        <v>0</v>
      </c>
      <c r="S12828">
        <v>0</v>
      </c>
    </row>
    <row r="12829" spans="1:19" x14ac:dyDescent="0.3">
      <c r="A12829" t="s">
        <v>25614</v>
      </c>
      <c r="B12829" s="171" t="s">
        <v>25615</v>
      </c>
      <c r="C12829" s="171" t="s">
        <v>173</v>
      </c>
      <c r="D12829" s="171" t="s">
        <v>15341</v>
      </c>
      <c r="E12829" s="11">
        <v>44075</v>
      </c>
      <c r="F12829">
        <v>4.5</v>
      </c>
      <c r="G12829">
        <v>3.5</v>
      </c>
      <c r="I12829">
        <v>12</v>
      </c>
      <c r="J12829">
        <v>24</v>
      </c>
      <c r="L12829">
        <v>18</v>
      </c>
      <c r="N12829">
        <v>10</v>
      </c>
      <c r="P12829">
        <v>4</v>
      </c>
      <c r="Q12829">
        <v>4</v>
      </c>
      <c r="S12829">
        <v>2</v>
      </c>
    </row>
    <row r="12830" spans="1:19" x14ac:dyDescent="0.3">
      <c r="A12830" t="s">
        <v>25616</v>
      </c>
      <c r="B12830" s="171" t="s">
        <v>25617</v>
      </c>
      <c r="C12830" s="171" t="s">
        <v>200</v>
      </c>
      <c r="D12830" s="171" t="s">
        <v>80</v>
      </c>
      <c r="E12830" s="11">
        <v>44075</v>
      </c>
      <c r="F12830">
        <v>4</v>
      </c>
      <c r="G12830">
        <v>3</v>
      </c>
      <c r="I12830">
        <v>16</v>
      </c>
      <c r="J12830">
        <v>22</v>
      </c>
      <c r="L12830">
        <v>16</v>
      </c>
      <c r="N12830">
        <v>13</v>
      </c>
      <c r="P12830">
        <v>2</v>
      </c>
      <c r="Q12830">
        <v>2</v>
      </c>
      <c r="S12830">
        <v>3</v>
      </c>
    </row>
    <row r="12831" spans="1:19" x14ac:dyDescent="0.3">
      <c r="A12831" t="s">
        <v>25618</v>
      </c>
      <c r="B12831" s="171" t="s">
        <v>25619</v>
      </c>
      <c r="C12831" s="171" t="s">
        <v>200</v>
      </c>
      <c r="D12831" s="171" t="s">
        <v>15341</v>
      </c>
      <c r="E12831" s="11">
        <v>44075</v>
      </c>
      <c r="F12831">
        <v>0</v>
      </c>
      <c r="G12831">
        <v>0</v>
      </c>
      <c r="I12831">
        <v>0</v>
      </c>
      <c r="J12831">
        <v>0</v>
      </c>
      <c r="L12831">
        <v>0</v>
      </c>
      <c r="N12831">
        <v>0</v>
      </c>
      <c r="P12831">
        <v>0</v>
      </c>
      <c r="Q12831">
        <v>0</v>
      </c>
      <c r="S12831">
        <v>0</v>
      </c>
    </row>
    <row r="12832" spans="1:19" x14ac:dyDescent="0.3">
      <c r="A12832" t="s">
        <v>25620</v>
      </c>
      <c r="B12832" s="171" t="s">
        <v>25621</v>
      </c>
      <c r="C12832" s="171" t="s">
        <v>73</v>
      </c>
      <c r="D12832" s="171" t="s">
        <v>4</v>
      </c>
      <c r="E12832" s="11">
        <v>44075</v>
      </c>
      <c r="F12832">
        <v>0</v>
      </c>
      <c r="G12832">
        <v>0</v>
      </c>
      <c r="I12832">
        <v>0</v>
      </c>
      <c r="J12832">
        <v>0</v>
      </c>
      <c r="L12832">
        <v>0</v>
      </c>
      <c r="N12832">
        <v>0</v>
      </c>
      <c r="P12832">
        <v>0</v>
      </c>
      <c r="Q12832">
        <v>0</v>
      </c>
      <c r="S12832">
        <v>0</v>
      </c>
    </row>
    <row r="12833" spans="1:19" x14ac:dyDescent="0.3">
      <c r="A12833" t="s">
        <v>25622</v>
      </c>
      <c r="B12833" s="171" t="s">
        <v>25623</v>
      </c>
      <c r="C12833" s="171" t="s">
        <v>24891</v>
      </c>
      <c r="D12833" s="171" t="s">
        <v>4</v>
      </c>
      <c r="E12833" s="11">
        <v>44075</v>
      </c>
      <c r="F12833">
        <v>4</v>
      </c>
      <c r="G12833">
        <v>5</v>
      </c>
      <c r="I12833">
        <v>10</v>
      </c>
      <c r="J12833">
        <v>24</v>
      </c>
      <c r="L12833">
        <v>30</v>
      </c>
      <c r="N12833">
        <v>8</v>
      </c>
      <c r="P12833">
        <v>0</v>
      </c>
      <c r="Q12833">
        <v>0</v>
      </c>
      <c r="S12833">
        <v>2</v>
      </c>
    </row>
    <row r="12834" spans="1:19" x14ac:dyDescent="0.3">
      <c r="A12834" t="s">
        <v>25624</v>
      </c>
      <c r="B12834" s="171" t="s">
        <v>25625</v>
      </c>
      <c r="C12834" s="171" t="s">
        <v>18229</v>
      </c>
      <c r="D12834" s="171" t="s">
        <v>4</v>
      </c>
      <c r="E12834" s="11">
        <v>44075</v>
      </c>
      <c r="F12834">
        <v>0</v>
      </c>
      <c r="G12834">
        <v>0</v>
      </c>
      <c r="I12834">
        <v>0</v>
      </c>
      <c r="J12834">
        <v>0</v>
      </c>
      <c r="L12834">
        <v>0</v>
      </c>
      <c r="N12834">
        <v>0</v>
      </c>
      <c r="P12834">
        <v>0</v>
      </c>
      <c r="Q12834">
        <v>0</v>
      </c>
      <c r="S12834">
        <v>0</v>
      </c>
    </row>
    <row r="12835" spans="1:19" x14ac:dyDescent="0.3">
      <c r="A12835" t="s">
        <v>25626</v>
      </c>
      <c r="B12835" s="171" t="s">
        <v>25627</v>
      </c>
      <c r="C12835" s="171" t="s">
        <v>107</v>
      </c>
      <c r="D12835" s="171" t="s">
        <v>4</v>
      </c>
      <c r="E12835" s="11">
        <v>44075</v>
      </c>
      <c r="F12835">
        <v>13.5</v>
      </c>
      <c r="G12835">
        <v>22.5</v>
      </c>
      <c r="I12835">
        <v>83</v>
      </c>
      <c r="J12835">
        <v>124</v>
      </c>
      <c r="L12835">
        <v>211</v>
      </c>
      <c r="N12835">
        <v>82</v>
      </c>
      <c r="P12835">
        <v>1</v>
      </c>
      <c r="Q12835">
        <v>3</v>
      </c>
      <c r="S12835">
        <v>1</v>
      </c>
    </row>
    <row r="12836" spans="1:19" x14ac:dyDescent="0.3">
      <c r="A12836" t="s">
        <v>25628</v>
      </c>
      <c r="B12836" s="171" t="s">
        <v>25629</v>
      </c>
      <c r="C12836" s="171" t="s">
        <v>9887</v>
      </c>
      <c r="D12836" s="171" t="s">
        <v>4</v>
      </c>
      <c r="E12836" s="11">
        <v>44075</v>
      </c>
      <c r="F12836">
        <v>0</v>
      </c>
      <c r="G12836">
        <v>0</v>
      </c>
      <c r="I12836">
        <v>0</v>
      </c>
      <c r="J12836">
        <v>0</v>
      </c>
      <c r="L12836">
        <v>0</v>
      </c>
      <c r="N12836">
        <v>0</v>
      </c>
      <c r="P12836">
        <v>0</v>
      </c>
      <c r="Q12836">
        <v>0</v>
      </c>
      <c r="S12836">
        <v>0</v>
      </c>
    </row>
    <row r="12837" spans="1:19" x14ac:dyDescent="0.3">
      <c r="A12837" t="s">
        <v>25630</v>
      </c>
      <c r="B12837" s="171" t="s">
        <v>25631</v>
      </c>
      <c r="C12837" s="171" t="s">
        <v>11260</v>
      </c>
      <c r="D12837" s="171" t="s">
        <v>4</v>
      </c>
      <c r="E12837" s="11">
        <v>44075</v>
      </c>
      <c r="F12837">
        <v>0</v>
      </c>
      <c r="G12837">
        <v>0</v>
      </c>
      <c r="I12837">
        <v>0</v>
      </c>
      <c r="J12837">
        <v>0</v>
      </c>
      <c r="L12837">
        <v>0</v>
      </c>
      <c r="N12837">
        <v>0</v>
      </c>
      <c r="P12837">
        <v>0</v>
      </c>
      <c r="Q12837">
        <v>0</v>
      </c>
      <c r="S12837">
        <v>0</v>
      </c>
    </row>
    <row r="12838" spans="1:19" x14ac:dyDescent="0.3">
      <c r="A12838" t="s">
        <v>25632</v>
      </c>
      <c r="B12838" s="171" t="s">
        <v>25633</v>
      </c>
      <c r="C12838" s="171" t="s">
        <v>122</v>
      </c>
      <c r="D12838" s="171" t="s">
        <v>4</v>
      </c>
      <c r="E12838" s="11">
        <v>44075</v>
      </c>
      <c r="F12838">
        <v>0</v>
      </c>
      <c r="G12838">
        <v>0</v>
      </c>
      <c r="I12838">
        <v>0</v>
      </c>
      <c r="J12838">
        <v>0</v>
      </c>
      <c r="L12838">
        <v>0</v>
      </c>
      <c r="N12838">
        <v>0</v>
      </c>
      <c r="P12838">
        <v>0</v>
      </c>
      <c r="Q12838">
        <v>0</v>
      </c>
      <c r="S12838">
        <v>0</v>
      </c>
    </row>
    <row r="12839" spans="1:19" x14ac:dyDescent="0.3">
      <c r="A12839" t="s">
        <v>25634</v>
      </c>
      <c r="B12839" s="171" t="s">
        <v>25635</v>
      </c>
      <c r="C12839" s="171" t="s">
        <v>125</v>
      </c>
      <c r="D12839" s="171" t="s">
        <v>4</v>
      </c>
      <c r="E12839" s="11">
        <v>44075</v>
      </c>
      <c r="F12839">
        <v>0</v>
      </c>
      <c r="G12839">
        <v>0</v>
      </c>
      <c r="I12839">
        <v>0</v>
      </c>
      <c r="J12839">
        <v>0</v>
      </c>
      <c r="L12839">
        <v>0</v>
      </c>
      <c r="N12839">
        <v>0</v>
      </c>
      <c r="P12839">
        <v>0</v>
      </c>
      <c r="Q12839">
        <v>0</v>
      </c>
      <c r="S12839">
        <v>0</v>
      </c>
    </row>
    <row r="12840" spans="1:19" x14ac:dyDescent="0.3">
      <c r="A12840" t="s">
        <v>25636</v>
      </c>
      <c r="B12840" s="171" t="s">
        <v>25637</v>
      </c>
      <c r="C12840" s="171" t="s">
        <v>14899</v>
      </c>
      <c r="D12840" s="171" t="s">
        <v>4</v>
      </c>
      <c r="E12840" s="11">
        <v>44075</v>
      </c>
      <c r="F12840">
        <v>0</v>
      </c>
      <c r="G12840">
        <v>0</v>
      </c>
      <c r="I12840">
        <v>0</v>
      </c>
      <c r="J12840">
        <v>0</v>
      </c>
      <c r="L12840">
        <v>0</v>
      </c>
      <c r="N12840">
        <v>0</v>
      </c>
      <c r="P12840">
        <v>0</v>
      </c>
      <c r="Q12840">
        <v>0</v>
      </c>
      <c r="S12840">
        <v>0</v>
      </c>
    </row>
    <row r="12841" spans="1:19" x14ac:dyDescent="0.3">
      <c r="A12841" t="s">
        <v>25638</v>
      </c>
      <c r="B12841" s="171" t="s">
        <v>25639</v>
      </c>
      <c r="C12841" s="171" t="s">
        <v>137</v>
      </c>
      <c r="D12841" s="171" t="s">
        <v>4</v>
      </c>
      <c r="E12841" s="11">
        <v>44075</v>
      </c>
      <c r="F12841">
        <v>0</v>
      </c>
      <c r="G12841">
        <v>0</v>
      </c>
      <c r="I12841">
        <v>0</v>
      </c>
      <c r="J12841">
        <v>0</v>
      </c>
      <c r="L12841">
        <v>0</v>
      </c>
      <c r="N12841">
        <v>0</v>
      </c>
      <c r="P12841">
        <v>0</v>
      </c>
      <c r="Q12841">
        <v>0</v>
      </c>
      <c r="S12841">
        <v>0</v>
      </c>
    </row>
    <row r="12842" spans="1:19" x14ac:dyDescent="0.3">
      <c r="A12842" t="s">
        <v>25640</v>
      </c>
      <c r="B12842" s="171" t="s">
        <v>25641</v>
      </c>
      <c r="C12842" s="171" t="s">
        <v>8615</v>
      </c>
      <c r="D12842" s="171" t="s">
        <v>4</v>
      </c>
      <c r="E12842" s="11">
        <v>44075</v>
      </c>
      <c r="F12842">
        <v>0</v>
      </c>
      <c r="G12842">
        <v>0</v>
      </c>
      <c r="I12842">
        <v>0</v>
      </c>
      <c r="J12842">
        <v>0</v>
      </c>
      <c r="L12842">
        <v>0</v>
      </c>
      <c r="N12842">
        <v>0</v>
      </c>
      <c r="P12842">
        <v>0</v>
      </c>
      <c r="Q12842">
        <v>0</v>
      </c>
      <c r="S12842">
        <v>0</v>
      </c>
    </row>
    <row r="12843" spans="1:19" x14ac:dyDescent="0.3">
      <c r="A12843" t="s">
        <v>25642</v>
      </c>
      <c r="B12843" s="171" t="s">
        <v>25643</v>
      </c>
      <c r="C12843" s="171" t="s">
        <v>146</v>
      </c>
      <c r="D12843" s="171" t="s">
        <v>4</v>
      </c>
      <c r="E12843" s="11">
        <v>44075</v>
      </c>
      <c r="F12843">
        <v>4.5</v>
      </c>
      <c r="G12843">
        <v>3</v>
      </c>
      <c r="I12843">
        <v>24</v>
      </c>
      <c r="J12843">
        <v>26</v>
      </c>
      <c r="L12843">
        <v>18</v>
      </c>
      <c r="N12843">
        <v>24</v>
      </c>
      <c r="P12843">
        <v>0</v>
      </c>
      <c r="Q12843">
        <v>0</v>
      </c>
      <c r="S12843">
        <v>0</v>
      </c>
    </row>
    <row r="12844" spans="1:19" x14ac:dyDescent="0.3">
      <c r="A12844" t="s">
        <v>25644</v>
      </c>
      <c r="B12844" s="171" t="s">
        <v>25645</v>
      </c>
      <c r="C12844" s="171" t="s">
        <v>161</v>
      </c>
      <c r="D12844" s="171" t="s">
        <v>4</v>
      </c>
      <c r="E12844" s="11">
        <v>44075</v>
      </c>
      <c r="F12844">
        <v>3.5</v>
      </c>
      <c r="G12844">
        <v>4</v>
      </c>
      <c r="I12844">
        <v>10</v>
      </c>
      <c r="J12844">
        <v>20</v>
      </c>
      <c r="L12844">
        <v>23</v>
      </c>
      <c r="N12844">
        <v>10</v>
      </c>
      <c r="P12844">
        <v>0</v>
      </c>
      <c r="Q12844">
        <v>0</v>
      </c>
      <c r="S12844">
        <v>0</v>
      </c>
    </row>
    <row r="12845" spans="1:19" x14ac:dyDescent="0.3">
      <c r="A12845" t="s">
        <v>25646</v>
      </c>
      <c r="B12845" s="171" t="s">
        <v>25647</v>
      </c>
      <c r="C12845" s="171" t="s">
        <v>18252</v>
      </c>
      <c r="D12845" s="171" t="s">
        <v>4</v>
      </c>
      <c r="E12845" s="11">
        <v>44075</v>
      </c>
      <c r="F12845">
        <v>0</v>
      </c>
      <c r="G12845">
        <v>0</v>
      </c>
      <c r="I12845">
        <v>0</v>
      </c>
      <c r="J12845">
        <v>0</v>
      </c>
      <c r="L12845">
        <v>0</v>
      </c>
      <c r="N12845">
        <v>0</v>
      </c>
      <c r="P12845">
        <v>0</v>
      </c>
      <c r="Q12845">
        <v>0</v>
      </c>
      <c r="S12845">
        <v>0</v>
      </c>
    </row>
    <row r="12846" spans="1:19" x14ac:dyDescent="0.3">
      <c r="A12846" t="s">
        <v>25648</v>
      </c>
      <c r="B12846" s="171" t="s">
        <v>25649</v>
      </c>
      <c r="C12846" s="171" t="s">
        <v>167</v>
      </c>
      <c r="D12846" s="171" t="s">
        <v>4</v>
      </c>
      <c r="E12846" s="11">
        <v>44075</v>
      </c>
      <c r="F12846">
        <v>3</v>
      </c>
      <c r="G12846">
        <v>6</v>
      </c>
      <c r="I12846">
        <v>10</v>
      </c>
      <c r="J12846">
        <v>27</v>
      </c>
      <c r="L12846">
        <v>55</v>
      </c>
      <c r="N12846">
        <v>10</v>
      </c>
      <c r="P12846">
        <v>0</v>
      </c>
      <c r="Q12846">
        <v>1</v>
      </c>
      <c r="S12846">
        <v>0</v>
      </c>
    </row>
    <row r="12847" spans="1:19" x14ac:dyDescent="0.3">
      <c r="A12847" t="s">
        <v>25650</v>
      </c>
      <c r="B12847" s="171" t="s">
        <v>25651</v>
      </c>
      <c r="C12847" s="171" t="s">
        <v>173</v>
      </c>
      <c r="D12847" s="171" t="s">
        <v>4</v>
      </c>
      <c r="E12847" s="11">
        <v>44075</v>
      </c>
      <c r="F12847">
        <v>5.5</v>
      </c>
      <c r="G12847">
        <v>6.5</v>
      </c>
      <c r="I12847">
        <v>15</v>
      </c>
      <c r="J12847">
        <v>30</v>
      </c>
      <c r="L12847">
        <v>36</v>
      </c>
      <c r="N12847">
        <v>13</v>
      </c>
      <c r="P12847">
        <v>4</v>
      </c>
      <c r="Q12847">
        <v>4</v>
      </c>
      <c r="S12847">
        <v>2</v>
      </c>
    </row>
    <row r="12848" spans="1:19" x14ac:dyDescent="0.3">
      <c r="A12848" t="s">
        <v>25652</v>
      </c>
      <c r="B12848" s="171" t="s">
        <v>25653</v>
      </c>
      <c r="C12848" s="171" t="s">
        <v>179</v>
      </c>
      <c r="D12848" s="171" t="s">
        <v>4</v>
      </c>
      <c r="E12848" s="11">
        <v>44075</v>
      </c>
      <c r="F12848">
        <v>13.5</v>
      </c>
      <c r="G12848">
        <v>14.5</v>
      </c>
      <c r="I12848">
        <v>196</v>
      </c>
      <c r="J12848">
        <v>129</v>
      </c>
      <c r="L12848">
        <v>143</v>
      </c>
      <c r="N12848">
        <v>173</v>
      </c>
      <c r="P12848">
        <v>4</v>
      </c>
      <c r="Q12848">
        <v>6</v>
      </c>
      <c r="S12848">
        <v>23</v>
      </c>
    </row>
    <row r="12849" spans="1:19" x14ac:dyDescent="0.3">
      <c r="A12849" t="s">
        <v>25654</v>
      </c>
      <c r="B12849" s="171" t="s">
        <v>25655</v>
      </c>
      <c r="C12849" s="171" t="s">
        <v>185</v>
      </c>
      <c r="D12849" s="171" t="s">
        <v>4</v>
      </c>
      <c r="E12849" s="11">
        <v>44075</v>
      </c>
      <c r="F12849">
        <v>7.5</v>
      </c>
      <c r="G12849">
        <v>7.5</v>
      </c>
      <c r="I12849">
        <v>10</v>
      </c>
      <c r="J12849">
        <v>39</v>
      </c>
      <c r="L12849">
        <v>43</v>
      </c>
      <c r="N12849">
        <v>10</v>
      </c>
      <c r="P12849">
        <v>0</v>
      </c>
      <c r="Q12849">
        <v>0</v>
      </c>
      <c r="S12849">
        <v>0</v>
      </c>
    </row>
    <row r="12850" spans="1:19" x14ac:dyDescent="0.3">
      <c r="A12850" t="s">
        <v>25656</v>
      </c>
      <c r="B12850" s="171" t="s">
        <v>25657</v>
      </c>
      <c r="C12850" s="171" t="s">
        <v>24508</v>
      </c>
      <c r="D12850" s="171" t="s">
        <v>4</v>
      </c>
      <c r="E12850" s="11">
        <v>44075</v>
      </c>
      <c r="F12850">
        <v>3</v>
      </c>
      <c r="G12850">
        <v>3</v>
      </c>
      <c r="I12850">
        <v>12</v>
      </c>
      <c r="J12850">
        <v>16</v>
      </c>
      <c r="L12850">
        <v>16</v>
      </c>
      <c r="N12850">
        <v>12</v>
      </c>
      <c r="P12850">
        <v>0</v>
      </c>
      <c r="Q12850">
        <v>0</v>
      </c>
      <c r="S12850">
        <v>0</v>
      </c>
    </row>
    <row r="12851" spans="1:19" x14ac:dyDescent="0.3">
      <c r="A12851" t="s">
        <v>25658</v>
      </c>
      <c r="B12851" s="171" t="s">
        <v>25659</v>
      </c>
      <c r="C12851" s="171" t="s">
        <v>191</v>
      </c>
      <c r="D12851" s="171" t="s">
        <v>4</v>
      </c>
      <c r="E12851" s="11">
        <v>44075</v>
      </c>
      <c r="F12851">
        <v>14</v>
      </c>
      <c r="G12851">
        <v>15.5</v>
      </c>
      <c r="I12851">
        <v>69</v>
      </c>
      <c r="J12851">
        <v>120</v>
      </c>
      <c r="L12851">
        <v>131</v>
      </c>
      <c r="N12851">
        <v>56</v>
      </c>
      <c r="P12851">
        <v>9</v>
      </c>
      <c r="Q12851">
        <v>13</v>
      </c>
      <c r="S12851">
        <v>13</v>
      </c>
    </row>
    <row r="12852" spans="1:19" x14ac:dyDescent="0.3">
      <c r="A12852" t="s">
        <v>25660</v>
      </c>
      <c r="B12852" s="171" t="s">
        <v>25661</v>
      </c>
      <c r="C12852" s="171" t="s">
        <v>200</v>
      </c>
      <c r="D12852" s="171" t="s">
        <v>4</v>
      </c>
      <c r="E12852" s="11">
        <v>44075</v>
      </c>
      <c r="F12852">
        <v>4</v>
      </c>
      <c r="G12852">
        <v>3</v>
      </c>
      <c r="I12852">
        <v>16</v>
      </c>
      <c r="J12852">
        <v>22</v>
      </c>
      <c r="L12852">
        <v>16</v>
      </c>
      <c r="N12852">
        <v>13</v>
      </c>
      <c r="P12852">
        <v>2</v>
      </c>
      <c r="Q12852">
        <v>2</v>
      </c>
      <c r="S12852">
        <v>3</v>
      </c>
    </row>
    <row r="12853" spans="1:19" x14ac:dyDescent="0.3">
      <c r="A12853" t="s">
        <v>25662</v>
      </c>
      <c r="B12853" s="171" t="s">
        <v>25663</v>
      </c>
      <c r="C12853" s="171" t="s">
        <v>212</v>
      </c>
      <c r="D12853" s="171" t="s">
        <v>4</v>
      </c>
      <c r="E12853" s="11">
        <v>44075</v>
      </c>
      <c r="F12853">
        <v>0</v>
      </c>
      <c r="G12853">
        <v>0</v>
      </c>
      <c r="I12853">
        <v>0</v>
      </c>
      <c r="J12853">
        <v>0</v>
      </c>
      <c r="L12853">
        <v>0</v>
      </c>
      <c r="N12853">
        <v>0</v>
      </c>
      <c r="P12853">
        <v>0</v>
      </c>
      <c r="Q12853">
        <v>0</v>
      </c>
      <c r="S12853">
        <v>0</v>
      </c>
    </row>
    <row r="12854" spans="1:19" x14ac:dyDescent="0.3">
      <c r="A12854" t="s">
        <v>25664</v>
      </c>
      <c r="B12854" s="171" t="s">
        <v>25665</v>
      </c>
      <c r="C12854" s="171" t="s">
        <v>215</v>
      </c>
      <c r="D12854" s="171" t="s">
        <v>4</v>
      </c>
      <c r="E12854" s="11">
        <v>44075</v>
      </c>
      <c r="F12854">
        <v>0</v>
      </c>
      <c r="G12854">
        <v>0</v>
      </c>
      <c r="I12854">
        <v>0</v>
      </c>
      <c r="J12854">
        <v>0</v>
      </c>
      <c r="L12854">
        <v>0</v>
      </c>
      <c r="N12854">
        <v>0</v>
      </c>
      <c r="P12854">
        <v>0</v>
      </c>
      <c r="Q12854">
        <v>0</v>
      </c>
      <c r="S12854">
        <v>0</v>
      </c>
    </row>
    <row r="12855" spans="1:19" x14ac:dyDescent="0.3">
      <c r="A12855" t="s">
        <v>25666</v>
      </c>
      <c r="B12855" s="171" t="s">
        <v>25667</v>
      </c>
      <c r="C12855" s="171" t="s">
        <v>221</v>
      </c>
      <c r="D12855" s="171" t="s">
        <v>4</v>
      </c>
      <c r="E12855" s="11">
        <v>44075</v>
      </c>
      <c r="F12855">
        <v>0</v>
      </c>
      <c r="G12855">
        <v>0</v>
      </c>
      <c r="I12855">
        <v>0</v>
      </c>
      <c r="J12855">
        <v>0</v>
      </c>
      <c r="L12855">
        <v>0</v>
      </c>
      <c r="N12855">
        <v>0</v>
      </c>
      <c r="P12855">
        <v>0</v>
      </c>
      <c r="Q12855">
        <v>0</v>
      </c>
      <c r="S12855">
        <v>0</v>
      </c>
    </row>
    <row r="12856" spans="1:19" x14ac:dyDescent="0.3">
      <c r="A12856" t="s">
        <v>25668</v>
      </c>
      <c r="B12856" s="171" t="s">
        <v>25669</v>
      </c>
      <c r="C12856" s="171" t="s">
        <v>8233</v>
      </c>
      <c r="D12856" s="171" t="s">
        <v>4</v>
      </c>
      <c r="E12856" s="11">
        <v>44075</v>
      </c>
      <c r="F12856">
        <v>2</v>
      </c>
      <c r="G12856">
        <v>3</v>
      </c>
      <c r="I12856">
        <v>24</v>
      </c>
      <c r="J12856">
        <v>18</v>
      </c>
      <c r="L12856">
        <v>36</v>
      </c>
      <c r="N12856">
        <v>24</v>
      </c>
      <c r="P12856">
        <v>5</v>
      </c>
      <c r="Q12856">
        <v>5</v>
      </c>
      <c r="S12856">
        <v>0</v>
      </c>
    </row>
    <row r="12857" spans="1:19" x14ac:dyDescent="0.3">
      <c r="A12857" t="s">
        <v>25670</v>
      </c>
      <c r="B12857" s="171" t="s">
        <v>25671</v>
      </c>
      <c r="C12857" s="171" t="s">
        <v>233</v>
      </c>
      <c r="D12857" s="171" t="s">
        <v>4</v>
      </c>
      <c r="E12857" s="11">
        <v>44075</v>
      </c>
      <c r="F12857">
        <v>0</v>
      </c>
      <c r="G12857">
        <v>0</v>
      </c>
      <c r="I12857">
        <v>0</v>
      </c>
      <c r="J12857">
        <v>0</v>
      </c>
      <c r="L12857">
        <v>0</v>
      </c>
      <c r="N12857">
        <v>0</v>
      </c>
      <c r="P12857">
        <v>0</v>
      </c>
      <c r="Q12857">
        <v>0</v>
      </c>
      <c r="S12857">
        <v>0</v>
      </c>
    </row>
    <row r="12858" spans="1:19" x14ac:dyDescent="0.3">
      <c r="A12858" t="s">
        <v>25672</v>
      </c>
      <c r="B12858" s="171" t="s">
        <v>25673</v>
      </c>
      <c r="C12858" s="171" t="s">
        <v>79</v>
      </c>
      <c r="D12858" s="171" t="s">
        <v>80</v>
      </c>
      <c r="E12858" s="11">
        <v>44075</v>
      </c>
      <c r="F12858">
        <v>0</v>
      </c>
      <c r="G12858">
        <v>0</v>
      </c>
      <c r="I12858">
        <v>0</v>
      </c>
      <c r="J12858">
        <v>0</v>
      </c>
      <c r="L12858">
        <v>0</v>
      </c>
      <c r="N12858">
        <v>0</v>
      </c>
      <c r="P12858">
        <v>0</v>
      </c>
      <c r="Q12858">
        <v>0</v>
      </c>
      <c r="S12858">
        <v>0</v>
      </c>
    </row>
    <row r="12859" spans="1:19" x14ac:dyDescent="0.3">
      <c r="A12859" t="s">
        <v>25674</v>
      </c>
      <c r="B12859" s="171" t="s">
        <v>25675</v>
      </c>
      <c r="C12859" s="171" t="s">
        <v>79</v>
      </c>
      <c r="D12859" s="171" t="s">
        <v>4</v>
      </c>
      <c r="E12859" s="11">
        <v>44075</v>
      </c>
      <c r="F12859">
        <v>0</v>
      </c>
      <c r="G12859">
        <v>0</v>
      </c>
      <c r="I12859">
        <v>0</v>
      </c>
      <c r="J12859">
        <v>0</v>
      </c>
      <c r="L12859">
        <v>0</v>
      </c>
      <c r="N12859">
        <v>0</v>
      </c>
      <c r="P12859">
        <v>0</v>
      </c>
      <c r="Q12859">
        <v>0</v>
      </c>
      <c r="S12859">
        <v>0</v>
      </c>
    </row>
    <row r="12860" spans="1:19" x14ac:dyDescent="0.3">
      <c r="A12860" t="s">
        <v>25676</v>
      </c>
      <c r="B12860" s="171" t="s">
        <v>25677</v>
      </c>
      <c r="C12860" s="171" t="s">
        <v>83</v>
      </c>
      <c r="D12860" s="171" t="s">
        <v>80</v>
      </c>
      <c r="E12860" s="11">
        <v>44075</v>
      </c>
      <c r="F12860">
        <v>2.5</v>
      </c>
      <c r="G12860">
        <v>1.5</v>
      </c>
      <c r="I12860">
        <v>11</v>
      </c>
      <c r="J12860">
        <v>14</v>
      </c>
      <c r="L12860">
        <v>8</v>
      </c>
      <c r="N12860">
        <v>8</v>
      </c>
      <c r="P12860">
        <v>1</v>
      </c>
      <c r="Q12860">
        <v>1</v>
      </c>
      <c r="S12860">
        <v>3</v>
      </c>
    </row>
    <row r="12861" spans="1:19" x14ac:dyDescent="0.3">
      <c r="A12861" t="s">
        <v>25678</v>
      </c>
      <c r="B12861" s="171" t="s">
        <v>25679</v>
      </c>
      <c r="C12861" s="171" t="s">
        <v>83</v>
      </c>
      <c r="D12861" s="171" t="s">
        <v>15341</v>
      </c>
      <c r="E12861" s="11">
        <v>44075</v>
      </c>
      <c r="F12861">
        <v>5.5</v>
      </c>
      <c r="G12861">
        <v>5</v>
      </c>
      <c r="I12861">
        <v>16</v>
      </c>
      <c r="J12861">
        <v>30</v>
      </c>
      <c r="L12861">
        <v>26</v>
      </c>
      <c r="N12861">
        <v>15</v>
      </c>
      <c r="P12861">
        <v>3</v>
      </c>
      <c r="Q12861">
        <v>4</v>
      </c>
      <c r="S12861">
        <v>1</v>
      </c>
    </row>
    <row r="12862" spans="1:19" x14ac:dyDescent="0.3">
      <c r="A12862" t="s">
        <v>25680</v>
      </c>
      <c r="B12862" s="171" t="s">
        <v>25681</v>
      </c>
      <c r="C12862" s="171" t="s">
        <v>83</v>
      </c>
      <c r="D12862" s="171" t="s">
        <v>4</v>
      </c>
      <c r="E12862" s="11">
        <v>44075</v>
      </c>
      <c r="F12862">
        <v>8</v>
      </c>
      <c r="G12862">
        <v>6.5</v>
      </c>
      <c r="I12862">
        <v>27</v>
      </c>
      <c r="J12862">
        <v>44</v>
      </c>
      <c r="L12862">
        <v>34</v>
      </c>
      <c r="N12862">
        <v>23</v>
      </c>
      <c r="P12862">
        <v>4</v>
      </c>
      <c r="Q12862">
        <v>5</v>
      </c>
      <c r="S12862">
        <v>4</v>
      </c>
    </row>
    <row r="12863" spans="1:19" x14ac:dyDescent="0.3">
      <c r="A12863" t="s">
        <v>25682</v>
      </c>
      <c r="B12863" s="171" t="s">
        <v>25683</v>
      </c>
      <c r="C12863" s="171" t="s">
        <v>86</v>
      </c>
      <c r="D12863" s="171" t="s">
        <v>80</v>
      </c>
      <c r="E12863" s="11">
        <v>44075</v>
      </c>
      <c r="F12863">
        <v>9</v>
      </c>
      <c r="G12863">
        <v>11</v>
      </c>
      <c r="I12863">
        <v>34</v>
      </c>
      <c r="J12863">
        <v>54</v>
      </c>
      <c r="L12863">
        <v>66</v>
      </c>
      <c r="N12863">
        <v>24</v>
      </c>
      <c r="P12863">
        <v>4</v>
      </c>
      <c r="Q12863">
        <v>6</v>
      </c>
      <c r="S12863">
        <v>10</v>
      </c>
    </row>
    <row r="12864" spans="1:19" x14ac:dyDescent="0.3">
      <c r="A12864" t="s">
        <v>25684</v>
      </c>
      <c r="B12864" s="171" t="s">
        <v>25685</v>
      </c>
      <c r="C12864" s="171" t="s">
        <v>86</v>
      </c>
      <c r="D12864" s="171" t="s">
        <v>4</v>
      </c>
      <c r="E12864" s="11">
        <v>44075</v>
      </c>
      <c r="F12864">
        <v>9</v>
      </c>
      <c r="G12864">
        <v>11</v>
      </c>
      <c r="I12864">
        <v>34</v>
      </c>
      <c r="J12864">
        <v>54</v>
      </c>
      <c r="L12864">
        <v>66</v>
      </c>
      <c r="N12864">
        <v>24</v>
      </c>
      <c r="P12864">
        <v>4</v>
      </c>
      <c r="Q12864">
        <v>6</v>
      </c>
      <c r="S12864">
        <v>10</v>
      </c>
    </row>
    <row r="12865" spans="1:19" x14ac:dyDescent="0.3">
      <c r="A12865" t="s">
        <v>25686</v>
      </c>
      <c r="B12865" s="171" t="s">
        <v>25687</v>
      </c>
      <c r="C12865" s="171" t="s">
        <v>89</v>
      </c>
      <c r="D12865" s="171" t="s">
        <v>80</v>
      </c>
      <c r="E12865" s="11">
        <v>44075</v>
      </c>
      <c r="F12865">
        <v>3</v>
      </c>
      <c r="G12865">
        <v>3</v>
      </c>
      <c r="I12865">
        <v>9</v>
      </c>
      <c r="J12865">
        <v>12</v>
      </c>
      <c r="L12865">
        <v>15</v>
      </c>
      <c r="N12865">
        <v>8</v>
      </c>
      <c r="P12865">
        <v>3</v>
      </c>
      <c r="Q12865">
        <v>4</v>
      </c>
      <c r="S12865">
        <v>1</v>
      </c>
    </row>
    <row r="12866" spans="1:19" x14ac:dyDescent="0.3">
      <c r="A12866" t="s">
        <v>25688</v>
      </c>
      <c r="B12866" s="171" t="s">
        <v>25689</v>
      </c>
      <c r="C12866" s="171" t="s">
        <v>89</v>
      </c>
      <c r="D12866" s="171" t="s">
        <v>4</v>
      </c>
      <c r="E12866" s="11">
        <v>44075</v>
      </c>
      <c r="F12866">
        <v>3</v>
      </c>
      <c r="G12866">
        <v>3</v>
      </c>
      <c r="I12866">
        <v>9</v>
      </c>
      <c r="J12866">
        <v>12</v>
      </c>
      <c r="L12866">
        <v>15</v>
      </c>
      <c r="N12866">
        <v>8</v>
      </c>
      <c r="P12866">
        <v>3</v>
      </c>
      <c r="Q12866">
        <v>4</v>
      </c>
      <c r="S12866">
        <v>1</v>
      </c>
    </row>
    <row r="12867" spans="1:19" x14ac:dyDescent="0.3">
      <c r="A12867" t="s">
        <v>25690</v>
      </c>
      <c r="B12867" s="171" t="s">
        <v>25691</v>
      </c>
      <c r="C12867" s="171" t="s">
        <v>92</v>
      </c>
      <c r="D12867" s="171" t="s">
        <v>80</v>
      </c>
      <c r="E12867" s="11">
        <v>44075</v>
      </c>
      <c r="F12867">
        <v>0</v>
      </c>
      <c r="G12867">
        <v>0</v>
      </c>
      <c r="I12867">
        <v>0</v>
      </c>
      <c r="J12867">
        <v>0</v>
      </c>
      <c r="L12867">
        <v>0</v>
      </c>
      <c r="N12867">
        <v>0</v>
      </c>
      <c r="P12867">
        <v>0</v>
      </c>
      <c r="Q12867">
        <v>0</v>
      </c>
      <c r="S12867">
        <v>0</v>
      </c>
    </row>
    <row r="12868" spans="1:19" x14ac:dyDescent="0.3">
      <c r="A12868" t="s">
        <v>25692</v>
      </c>
      <c r="B12868" s="171" t="s">
        <v>25693</v>
      </c>
      <c r="C12868" s="171" t="s">
        <v>92</v>
      </c>
      <c r="D12868" s="171" t="s">
        <v>4</v>
      </c>
      <c r="E12868" s="11">
        <v>44075</v>
      </c>
      <c r="F12868">
        <v>0</v>
      </c>
      <c r="G12868">
        <v>0</v>
      </c>
      <c r="I12868">
        <v>0</v>
      </c>
      <c r="J12868">
        <v>0</v>
      </c>
      <c r="L12868">
        <v>0</v>
      </c>
      <c r="N12868">
        <v>0</v>
      </c>
      <c r="P12868">
        <v>0</v>
      </c>
      <c r="Q12868">
        <v>0</v>
      </c>
      <c r="S12868">
        <v>0</v>
      </c>
    </row>
    <row r="12869" spans="1:19" x14ac:dyDescent="0.3">
      <c r="A12869" t="s">
        <v>25694</v>
      </c>
      <c r="B12869" s="171" t="s">
        <v>25695</v>
      </c>
      <c r="C12869" s="171" t="s">
        <v>95</v>
      </c>
      <c r="D12869" s="171" t="s">
        <v>80</v>
      </c>
      <c r="E12869" s="11">
        <v>44075</v>
      </c>
      <c r="F12869">
        <v>2.5</v>
      </c>
      <c r="G12869">
        <v>4.5</v>
      </c>
      <c r="I12869">
        <v>8</v>
      </c>
      <c r="J12869">
        <v>14</v>
      </c>
      <c r="L12869">
        <v>26</v>
      </c>
      <c r="N12869">
        <v>8</v>
      </c>
      <c r="P12869">
        <v>1</v>
      </c>
      <c r="Q12869">
        <v>1</v>
      </c>
      <c r="S12869">
        <v>0</v>
      </c>
    </row>
    <row r="12870" spans="1:19" x14ac:dyDescent="0.3">
      <c r="A12870" t="s">
        <v>25696</v>
      </c>
      <c r="B12870" s="171" t="s">
        <v>25697</v>
      </c>
      <c r="C12870" s="171" t="s">
        <v>95</v>
      </c>
      <c r="D12870" s="171" t="s">
        <v>15341</v>
      </c>
      <c r="E12870" s="11">
        <v>44075</v>
      </c>
      <c r="F12870">
        <v>4.5</v>
      </c>
      <c r="G12870">
        <v>5</v>
      </c>
      <c r="I12870">
        <v>12</v>
      </c>
      <c r="J12870">
        <v>23</v>
      </c>
      <c r="L12870">
        <v>27</v>
      </c>
      <c r="N12870">
        <v>11</v>
      </c>
      <c r="P12870">
        <v>1</v>
      </c>
      <c r="Q12870">
        <v>1</v>
      </c>
      <c r="S12870">
        <v>1</v>
      </c>
    </row>
    <row r="12871" spans="1:19" x14ac:dyDescent="0.3">
      <c r="A12871" t="s">
        <v>25698</v>
      </c>
      <c r="B12871" s="171" t="s">
        <v>25699</v>
      </c>
      <c r="C12871" s="171" t="s">
        <v>95</v>
      </c>
      <c r="D12871" s="171" t="s">
        <v>4</v>
      </c>
      <c r="E12871" s="11">
        <v>44075</v>
      </c>
      <c r="F12871">
        <v>7</v>
      </c>
      <c r="G12871">
        <v>9.5</v>
      </c>
      <c r="I12871">
        <v>20</v>
      </c>
      <c r="J12871">
        <v>37</v>
      </c>
      <c r="L12871">
        <v>53</v>
      </c>
      <c r="N12871">
        <v>19</v>
      </c>
      <c r="P12871">
        <v>2</v>
      </c>
      <c r="Q12871">
        <v>2</v>
      </c>
      <c r="S12871">
        <v>1</v>
      </c>
    </row>
    <row r="12872" spans="1:19" x14ac:dyDescent="0.3">
      <c r="A12872" t="s">
        <v>25700</v>
      </c>
      <c r="B12872" s="171" t="s">
        <v>25701</v>
      </c>
      <c r="C12872" s="171" t="s">
        <v>19659</v>
      </c>
      <c r="D12872" s="171" t="s">
        <v>80</v>
      </c>
      <c r="E12872" s="11">
        <v>44075</v>
      </c>
      <c r="F12872">
        <v>0</v>
      </c>
      <c r="G12872">
        <v>0</v>
      </c>
      <c r="I12872">
        <v>0</v>
      </c>
      <c r="J12872">
        <v>0</v>
      </c>
      <c r="L12872">
        <v>0</v>
      </c>
      <c r="N12872">
        <v>0</v>
      </c>
      <c r="P12872">
        <v>0</v>
      </c>
      <c r="Q12872">
        <v>0</v>
      </c>
      <c r="S12872">
        <v>0</v>
      </c>
    </row>
    <row r="12873" spans="1:19" x14ac:dyDescent="0.3">
      <c r="A12873" t="s">
        <v>25702</v>
      </c>
      <c r="B12873" s="171" t="s">
        <v>25703</v>
      </c>
      <c r="C12873" s="171" t="s">
        <v>19659</v>
      </c>
      <c r="D12873" s="171" t="s">
        <v>4</v>
      </c>
      <c r="E12873" s="11">
        <v>44075</v>
      </c>
      <c r="F12873">
        <v>0</v>
      </c>
      <c r="G12873">
        <v>0</v>
      </c>
      <c r="I12873">
        <v>0</v>
      </c>
      <c r="J12873">
        <v>0</v>
      </c>
      <c r="L12873">
        <v>0</v>
      </c>
      <c r="N12873">
        <v>0</v>
      </c>
      <c r="P12873">
        <v>0</v>
      </c>
      <c r="Q12873">
        <v>0</v>
      </c>
      <c r="S12873">
        <v>0</v>
      </c>
    </row>
    <row r="12874" spans="1:19" x14ac:dyDescent="0.3">
      <c r="A12874" t="s">
        <v>25704</v>
      </c>
      <c r="B12874" s="171" t="s">
        <v>25705</v>
      </c>
      <c r="C12874" s="171" t="s">
        <v>98</v>
      </c>
      <c r="D12874" s="171" t="s">
        <v>80</v>
      </c>
      <c r="E12874" s="11">
        <v>44075</v>
      </c>
      <c r="F12874">
        <v>13.5</v>
      </c>
      <c r="G12874">
        <v>17.5</v>
      </c>
      <c r="I12874">
        <v>33</v>
      </c>
      <c r="J12874">
        <v>72</v>
      </c>
      <c r="L12874">
        <v>100</v>
      </c>
      <c r="N12874">
        <v>32</v>
      </c>
      <c r="P12874">
        <v>0</v>
      </c>
      <c r="Q12874">
        <v>0</v>
      </c>
      <c r="S12874">
        <v>1</v>
      </c>
    </row>
    <row r="12875" spans="1:19" x14ac:dyDescent="0.3">
      <c r="A12875" t="s">
        <v>25706</v>
      </c>
      <c r="B12875" s="171" t="s">
        <v>25707</v>
      </c>
      <c r="C12875" s="171" t="s">
        <v>98</v>
      </c>
      <c r="D12875" s="171" t="s">
        <v>4</v>
      </c>
      <c r="E12875" s="11">
        <v>44075</v>
      </c>
      <c r="F12875">
        <v>13.5</v>
      </c>
      <c r="G12875">
        <v>17.5</v>
      </c>
      <c r="I12875">
        <v>33</v>
      </c>
      <c r="J12875">
        <v>72</v>
      </c>
      <c r="L12875">
        <v>100</v>
      </c>
      <c r="N12875">
        <v>32</v>
      </c>
      <c r="P12875">
        <v>0</v>
      </c>
      <c r="Q12875">
        <v>0</v>
      </c>
      <c r="S12875">
        <v>1</v>
      </c>
    </row>
    <row r="12876" spans="1:19" x14ac:dyDescent="0.3">
      <c r="A12876" t="s">
        <v>25708</v>
      </c>
      <c r="B12876" s="171" t="s">
        <v>25709</v>
      </c>
      <c r="C12876" s="171" t="s">
        <v>101</v>
      </c>
      <c r="D12876" s="171" t="s">
        <v>80</v>
      </c>
      <c r="E12876" s="11">
        <v>44075</v>
      </c>
      <c r="F12876">
        <v>33.5</v>
      </c>
      <c r="G12876">
        <v>43.5</v>
      </c>
      <c r="I12876">
        <v>342</v>
      </c>
      <c r="J12876">
        <v>353</v>
      </c>
      <c r="L12876">
        <v>475</v>
      </c>
      <c r="N12876">
        <v>315</v>
      </c>
      <c r="P12876">
        <v>12</v>
      </c>
      <c r="Q12876">
        <v>17</v>
      </c>
      <c r="S12876">
        <v>27</v>
      </c>
    </row>
    <row r="12877" spans="1:19" x14ac:dyDescent="0.3">
      <c r="A12877" t="s">
        <v>25710</v>
      </c>
      <c r="B12877" s="171" t="s">
        <v>25711</v>
      </c>
      <c r="C12877" s="171" t="s">
        <v>101</v>
      </c>
      <c r="D12877" s="171" t="s">
        <v>4</v>
      </c>
      <c r="E12877" s="11">
        <v>44075</v>
      </c>
      <c r="F12877">
        <v>33.5</v>
      </c>
      <c r="G12877">
        <v>43.5</v>
      </c>
      <c r="I12877">
        <v>342</v>
      </c>
      <c r="J12877">
        <v>353</v>
      </c>
      <c r="L12877">
        <v>475</v>
      </c>
      <c r="N12877">
        <v>315</v>
      </c>
      <c r="P12877">
        <v>12</v>
      </c>
      <c r="Q12877">
        <v>17</v>
      </c>
      <c r="S12877">
        <v>27</v>
      </c>
    </row>
    <row r="12878" spans="1:19" x14ac:dyDescent="0.3">
      <c r="A12878" t="s">
        <v>25712</v>
      </c>
      <c r="B12878" s="171" t="s">
        <v>25713</v>
      </c>
      <c r="C12878" s="171" t="s">
        <v>6843</v>
      </c>
      <c r="D12878" s="171" t="s">
        <v>80</v>
      </c>
      <c r="E12878" s="11">
        <v>44075</v>
      </c>
      <c r="F12878">
        <v>4</v>
      </c>
      <c r="G12878">
        <v>2.5</v>
      </c>
      <c r="I12878">
        <v>14</v>
      </c>
      <c r="J12878">
        <v>23</v>
      </c>
      <c r="L12878">
        <v>15</v>
      </c>
      <c r="N12878">
        <v>14</v>
      </c>
      <c r="P12878">
        <v>0</v>
      </c>
      <c r="Q12878">
        <v>0</v>
      </c>
      <c r="S12878">
        <v>0</v>
      </c>
    </row>
    <row r="12879" spans="1:19" x14ac:dyDescent="0.3">
      <c r="A12879" t="s">
        <v>25714</v>
      </c>
      <c r="B12879" s="171" t="s">
        <v>25715</v>
      </c>
      <c r="C12879" s="171" t="s">
        <v>6843</v>
      </c>
      <c r="D12879" s="171" t="s">
        <v>4</v>
      </c>
      <c r="E12879" s="11">
        <v>44075</v>
      </c>
      <c r="F12879">
        <v>4</v>
      </c>
      <c r="G12879">
        <v>2.5</v>
      </c>
      <c r="I12879">
        <v>14</v>
      </c>
      <c r="J12879">
        <v>23</v>
      </c>
      <c r="L12879">
        <v>15</v>
      </c>
      <c r="N12879">
        <v>14</v>
      </c>
      <c r="P12879">
        <v>0</v>
      </c>
      <c r="Q12879">
        <v>0</v>
      </c>
      <c r="S12879">
        <v>0</v>
      </c>
    </row>
    <row r="12880" spans="1:19" x14ac:dyDescent="0.3">
      <c r="A12880" t="s">
        <v>25716</v>
      </c>
      <c r="B12880" s="171" t="s">
        <v>25717</v>
      </c>
      <c r="C12880" s="171" t="s">
        <v>12995</v>
      </c>
      <c r="D12880" s="171" t="s">
        <v>80</v>
      </c>
      <c r="E12880" s="11">
        <v>44075</v>
      </c>
      <c r="F12880">
        <v>68</v>
      </c>
      <c r="G12880">
        <v>83.5</v>
      </c>
      <c r="I12880">
        <v>451</v>
      </c>
      <c r="J12880">
        <v>542</v>
      </c>
      <c r="L12880">
        <v>705</v>
      </c>
      <c r="N12880">
        <v>409</v>
      </c>
      <c r="O12880" t="s">
        <v>16361</v>
      </c>
      <c r="P12880">
        <v>21</v>
      </c>
      <c r="Q12880">
        <v>29</v>
      </c>
      <c r="S12880">
        <v>42</v>
      </c>
    </row>
    <row r="12881" spans="1:19" x14ac:dyDescent="0.3">
      <c r="A12881" t="s">
        <v>25718</v>
      </c>
      <c r="B12881" s="171" t="s">
        <v>25719</v>
      </c>
      <c r="C12881" s="171" t="s">
        <v>15504</v>
      </c>
      <c r="D12881" s="171" t="s">
        <v>15341</v>
      </c>
      <c r="E12881" s="11">
        <v>44075</v>
      </c>
      <c r="F12881">
        <v>10</v>
      </c>
      <c r="G12881">
        <v>10</v>
      </c>
      <c r="I12881">
        <v>28</v>
      </c>
      <c r="J12881">
        <v>53</v>
      </c>
      <c r="L12881">
        <v>53</v>
      </c>
      <c r="N12881">
        <v>26</v>
      </c>
      <c r="O12881" t="s">
        <v>16361</v>
      </c>
      <c r="P12881">
        <v>4</v>
      </c>
      <c r="Q12881">
        <v>5</v>
      </c>
      <c r="S12881">
        <v>2</v>
      </c>
    </row>
    <row r="12882" spans="1:19" x14ac:dyDescent="0.3">
      <c r="A12882" t="s">
        <v>25720</v>
      </c>
      <c r="B12882" s="171" t="s">
        <v>25721</v>
      </c>
      <c r="C12882" s="171" t="s">
        <v>15511</v>
      </c>
      <c r="D12882" s="171" t="s">
        <v>80</v>
      </c>
      <c r="E12882" s="11">
        <v>44075</v>
      </c>
      <c r="F12882">
        <v>18.5</v>
      </c>
      <c r="G12882">
        <v>23.5</v>
      </c>
      <c r="I12882">
        <v>52</v>
      </c>
      <c r="J12882">
        <v>100</v>
      </c>
      <c r="L12882">
        <v>134</v>
      </c>
      <c r="N12882">
        <v>48</v>
      </c>
      <c r="P12882">
        <v>2</v>
      </c>
      <c r="Q12882">
        <v>2</v>
      </c>
      <c r="S12882">
        <v>4</v>
      </c>
    </row>
    <row r="12883" spans="1:19" x14ac:dyDescent="0.3">
      <c r="A12883" t="s">
        <v>25722</v>
      </c>
      <c r="B12883" s="171" t="s">
        <v>25723</v>
      </c>
      <c r="C12883" s="171" t="s">
        <v>15511</v>
      </c>
      <c r="D12883" s="171" t="s">
        <v>15341</v>
      </c>
      <c r="E12883" s="11">
        <v>44075</v>
      </c>
      <c r="F12883">
        <v>10</v>
      </c>
      <c r="G12883">
        <v>10</v>
      </c>
      <c r="I12883">
        <v>28</v>
      </c>
      <c r="J12883">
        <v>53</v>
      </c>
      <c r="L12883">
        <v>53</v>
      </c>
      <c r="N12883">
        <v>26</v>
      </c>
      <c r="P12883">
        <v>4</v>
      </c>
      <c r="Q12883">
        <v>5</v>
      </c>
      <c r="S12883">
        <v>2</v>
      </c>
    </row>
    <row r="12884" spans="1:19" x14ac:dyDescent="0.3">
      <c r="A12884" t="s">
        <v>25724</v>
      </c>
      <c r="B12884" s="171" t="s">
        <v>25725</v>
      </c>
      <c r="C12884" s="171" t="s">
        <v>15511</v>
      </c>
      <c r="D12884" s="171" t="s">
        <v>4</v>
      </c>
      <c r="E12884" s="11">
        <v>44075</v>
      </c>
      <c r="F12884">
        <v>28.5</v>
      </c>
      <c r="G12884">
        <v>33.5</v>
      </c>
      <c r="I12884">
        <v>80</v>
      </c>
      <c r="J12884">
        <v>153</v>
      </c>
      <c r="L12884">
        <v>187</v>
      </c>
      <c r="N12884">
        <v>74</v>
      </c>
      <c r="P12884">
        <v>6</v>
      </c>
      <c r="Q12884">
        <v>7</v>
      </c>
      <c r="S12884">
        <v>6</v>
      </c>
    </row>
    <row r="12885" spans="1:19" x14ac:dyDescent="0.3">
      <c r="A12885" t="s">
        <v>25726</v>
      </c>
      <c r="B12885" s="171" t="s">
        <v>25727</v>
      </c>
      <c r="C12885" s="171" t="s">
        <v>104</v>
      </c>
      <c r="D12885" s="171" t="s">
        <v>4</v>
      </c>
      <c r="E12885" s="11">
        <v>44075</v>
      </c>
      <c r="F12885">
        <v>78</v>
      </c>
      <c r="G12885">
        <v>93.5</v>
      </c>
      <c r="I12885">
        <v>479</v>
      </c>
      <c r="J12885">
        <v>595</v>
      </c>
      <c r="L12885">
        <v>758</v>
      </c>
      <c r="N12885">
        <v>435</v>
      </c>
      <c r="P12885">
        <v>25</v>
      </c>
      <c r="Q12885">
        <v>34</v>
      </c>
      <c r="S12885">
        <v>44</v>
      </c>
    </row>
    <row r="12886" spans="1:19" x14ac:dyDescent="0.3">
      <c r="A12886" t="s">
        <v>25728</v>
      </c>
      <c r="B12886" s="171" t="s">
        <v>25729</v>
      </c>
      <c r="C12886" s="171" t="s">
        <v>119</v>
      </c>
      <c r="D12886" s="171" t="s">
        <v>80</v>
      </c>
      <c r="E12886" s="11">
        <v>44105</v>
      </c>
      <c r="F12886">
        <v>0</v>
      </c>
      <c r="G12886">
        <v>0</v>
      </c>
      <c r="I12886">
        <v>0</v>
      </c>
      <c r="J12886">
        <v>0</v>
      </c>
      <c r="L12886">
        <v>0</v>
      </c>
      <c r="N12886">
        <v>0</v>
      </c>
      <c r="P12886">
        <v>0</v>
      </c>
      <c r="Q12886">
        <v>0</v>
      </c>
      <c r="S12886">
        <v>0</v>
      </c>
    </row>
    <row r="12887" spans="1:19" x14ac:dyDescent="0.3">
      <c r="A12887" t="s">
        <v>25730</v>
      </c>
      <c r="B12887" s="171" t="s">
        <v>25731</v>
      </c>
      <c r="C12887" s="171" t="s">
        <v>143</v>
      </c>
      <c r="D12887" s="171" t="s">
        <v>80</v>
      </c>
      <c r="E12887" s="11">
        <v>44105</v>
      </c>
      <c r="F12887">
        <v>0</v>
      </c>
      <c r="G12887">
        <v>0</v>
      </c>
      <c r="I12887">
        <v>0</v>
      </c>
      <c r="J12887">
        <v>0</v>
      </c>
      <c r="L12887">
        <v>0</v>
      </c>
      <c r="N12887">
        <v>0</v>
      </c>
      <c r="P12887">
        <v>0</v>
      </c>
      <c r="Q12887">
        <v>0</v>
      </c>
      <c r="S12887">
        <v>0</v>
      </c>
    </row>
    <row r="12888" spans="1:19" x14ac:dyDescent="0.3">
      <c r="A12888" t="s">
        <v>25732</v>
      </c>
      <c r="B12888" s="171" t="s">
        <v>25733</v>
      </c>
      <c r="C12888" s="171" t="s">
        <v>158</v>
      </c>
      <c r="D12888" s="171" t="s">
        <v>80</v>
      </c>
      <c r="E12888" s="11">
        <v>44105</v>
      </c>
      <c r="F12888">
        <v>0</v>
      </c>
      <c r="G12888">
        <v>0</v>
      </c>
      <c r="I12888">
        <v>0</v>
      </c>
      <c r="J12888">
        <v>0</v>
      </c>
      <c r="L12888">
        <v>0</v>
      </c>
      <c r="N12888">
        <v>0</v>
      </c>
      <c r="P12888">
        <v>0</v>
      </c>
      <c r="Q12888">
        <v>0</v>
      </c>
      <c r="S12888">
        <v>0</v>
      </c>
    </row>
    <row r="12889" spans="1:19" x14ac:dyDescent="0.3">
      <c r="A12889" t="s">
        <v>25734</v>
      </c>
      <c r="B12889" s="171" t="s">
        <v>25735</v>
      </c>
      <c r="C12889" s="171" t="s">
        <v>209</v>
      </c>
      <c r="D12889" s="171" t="s">
        <v>80</v>
      </c>
      <c r="E12889" s="11">
        <v>44105</v>
      </c>
      <c r="F12889">
        <v>0</v>
      </c>
      <c r="G12889">
        <v>0</v>
      </c>
      <c r="I12889">
        <v>0</v>
      </c>
      <c r="J12889">
        <v>0</v>
      </c>
      <c r="L12889">
        <v>0</v>
      </c>
      <c r="N12889">
        <v>0</v>
      </c>
      <c r="P12889">
        <v>0</v>
      </c>
      <c r="Q12889">
        <v>0</v>
      </c>
      <c r="S12889">
        <v>0</v>
      </c>
    </row>
    <row r="12890" spans="1:19" x14ac:dyDescent="0.3">
      <c r="A12890" t="s">
        <v>25736</v>
      </c>
      <c r="B12890" s="171" t="s">
        <v>25737</v>
      </c>
      <c r="C12890" s="171" t="s">
        <v>76</v>
      </c>
      <c r="D12890" s="171" t="s">
        <v>80</v>
      </c>
      <c r="E12890" s="11">
        <v>44105</v>
      </c>
      <c r="F12890">
        <v>0</v>
      </c>
      <c r="G12890">
        <v>0</v>
      </c>
      <c r="I12890">
        <v>0</v>
      </c>
      <c r="J12890">
        <v>0</v>
      </c>
      <c r="L12890">
        <v>0</v>
      </c>
      <c r="N12890">
        <v>0</v>
      </c>
      <c r="P12890">
        <v>0</v>
      </c>
      <c r="Q12890">
        <v>0</v>
      </c>
      <c r="S12890">
        <v>0</v>
      </c>
    </row>
    <row r="12891" spans="1:19" x14ac:dyDescent="0.3">
      <c r="A12891" t="s">
        <v>25738</v>
      </c>
      <c r="B12891" s="171" t="s">
        <v>25739</v>
      </c>
      <c r="C12891" s="171" t="s">
        <v>15347</v>
      </c>
      <c r="D12891" s="171" t="s">
        <v>80</v>
      </c>
      <c r="E12891" s="11">
        <v>44105</v>
      </c>
      <c r="F12891">
        <v>0</v>
      </c>
      <c r="G12891">
        <v>0</v>
      </c>
      <c r="I12891">
        <v>0</v>
      </c>
      <c r="J12891">
        <v>0</v>
      </c>
      <c r="L12891">
        <v>0</v>
      </c>
      <c r="N12891">
        <v>0</v>
      </c>
      <c r="P12891">
        <v>0</v>
      </c>
      <c r="Q12891">
        <v>0</v>
      </c>
      <c r="S12891">
        <v>0</v>
      </c>
    </row>
    <row r="12892" spans="1:19" x14ac:dyDescent="0.3">
      <c r="A12892" t="s">
        <v>25740</v>
      </c>
      <c r="B12892" s="171" t="s">
        <v>25741</v>
      </c>
      <c r="C12892" s="171" t="s">
        <v>203</v>
      </c>
      <c r="D12892" s="171" t="s">
        <v>80</v>
      </c>
      <c r="E12892" s="11">
        <v>44105</v>
      </c>
      <c r="F12892">
        <v>1.5</v>
      </c>
      <c r="G12892">
        <v>1.5</v>
      </c>
      <c r="I12892">
        <v>15</v>
      </c>
      <c r="J12892">
        <v>8</v>
      </c>
      <c r="L12892">
        <v>8</v>
      </c>
      <c r="N12892">
        <v>11</v>
      </c>
      <c r="P12892">
        <v>0</v>
      </c>
      <c r="Q12892">
        <v>0</v>
      </c>
      <c r="S12892">
        <v>4</v>
      </c>
    </row>
    <row r="12893" spans="1:19" x14ac:dyDescent="0.3">
      <c r="A12893" t="s">
        <v>25742</v>
      </c>
      <c r="B12893" s="171" t="s">
        <v>25743</v>
      </c>
      <c r="C12893" s="171" t="s">
        <v>15340</v>
      </c>
      <c r="D12893" s="171" t="s">
        <v>15341</v>
      </c>
      <c r="E12893" s="11">
        <v>44105</v>
      </c>
      <c r="F12893">
        <v>0</v>
      </c>
      <c r="G12893">
        <v>0</v>
      </c>
      <c r="I12893">
        <v>2</v>
      </c>
      <c r="J12893">
        <v>0</v>
      </c>
      <c r="L12893">
        <v>0</v>
      </c>
      <c r="N12893">
        <v>2</v>
      </c>
      <c r="P12893">
        <v>0</v>
      </c>
      <c r="Q12893">
        <v>0</v>
      </c>
      <c r="S12893">
        <v>0</v>
      </c>
    </row>
    <row r="12894" spans="1:19" x14ac:dyDescent="0.3">
      <c r="A12894" t="s">
        <v>25744</v>
      </c>
      <c r="B12894" s="171" t="s">
        <v>25745</v>
      </c>
      <c r="C12894" s="171" t="s">
        <v>15340</v>
      </c>
      <c r="D12894" s="171" t="s">
        <v>80</v>
      </c>
      <c r="E12894" s="11">
        <v>44105</v>
      </c>
      <c r="F12894">
        <v>1</v>
      </c>
      <c r="G12894">
        <v>1</v>
      </c>
      <c r="I12894">
        <v>0</v>
      </c>
      <c r="J12894">
        <v>5</v>
      </c>
      <c r="L12894">
        <v>5</v>
      </c>
      <c r="N12894">
        <v>0</v>
      </c>
      <c r="P12894">
        <v>0</v>
      </c>
      <c r="Q12894">
        <v>0</v>
      </c>
      <c r="S12894">
        <v>0</v>
      </c>
    </row>
    <row r="12895" spans="1:19" x14ac:dyDescent="0.3">
      <c r="A12895" t="s">
        <v>25746</v>
      </c>
      <c r="B12895" s="171" t="s">
        <v>25747</v>
      </c>
      <c r="C12895" s="171" t="s">
        <v>15344</v>
      </c>
      <c r="D12895" s="171" t="s">
        <v>15341</v>
      </c>
      <c r="E12895" s="11">
        <v>44105</v>
      </c>
      <c r="F12895">
        <v>0</v>
      </c>
      <c r="G12895">
        <v>0</v>
      </c>
      <c r="I12895">
        <v>0</v>
      </c>
      <c r="J12895">
        <v>0</v>
      </c>
      <c r="L12895">
        <v>0</v>
      </c>
      <c r="N12895">
        <v>0</v>
      </c>
      <c r="P12895">
        <v>0</v>
      </c>
      <c r="Q12895">
        <v>0</v>
      </c>
      <c r="S12895">
        <v>0</v>
      </c>
    </row>
    <row r="12896" spans="1:19" x14ac:dyDescent="0.3">
      <c r="A12896" t="s">
        <v>25748</v>
      </c>
      <c r="B12896" s="171" t="s">
        <v>25749</v>
      </c>
      <c r="C12896" s="171" t="s">
        <v>15347</v>
      </c>
      <c r="D12896" s="171" t="s">
        <v>15341</v>
      </c>
      <c r="E12896" s="11">
        <v>44105</v>
      </c>
      <c r="F12896">
        <v>0</v>
      </c>
      <c r="G12896">
        <v>0</v>
      </c>
      <c r="I12896">
        <v>7</v>
      </c>
      <c r="J12896">
        <v>0</v>
      </c>
      <c r="L12896">
        <v>0</v>
      </c>
      <c r="N12896">
        <v>7</v>
      </c>
      <c r="P12896">
        <v>0</v>
      </c>
      <c r="Q12896">
        <v>1</v>
      </c>
      <c r="S12896">
        <v>0</v>
      </c>
    </row>
    <row r="12897" spans="1:19" x14ac:dyDescent="0.3">
      <c r="A12897" t="s">
        <v>25738</v>
      </c>
      <c r="B12897" s="171" t="s">
        <v>25739</v>
      </c>
      <c r="C12897" s="171" t="s">
        <v>15347</v>
      </c>
      <c r="D12897" s="171" t="s">
        <v>80</v>
      </c>
      <c r="E12897" s="11">
        <v>44105</v>
      </c>
      <c r="F12897">
        <v>2.5</v>
      </c>
      <c r="G12897">
        <v>2.5</v>
      </c>
      <c r="I12897">
        <v>0</v>
      </c>
      <c r="J12897">
        <v>14</v>
      </c>
      <c r="L12897">
        <v>14</v>
      </c>
      <c r="N12897">
        <v>0</v>
      </c>
      <c r="P12897">
        <v>0</v>
      </c>
      <c r="Q12897">
        <v>0</v>
      </c>
      <c r="S12897">
        <v>0</v>
      </c>
    </row>
    <row r="12898" spans="1:19" x14ac:dyDescent="0.3">
      <c r="A12898" t="s">
        <v>25750</v>
      </c>
      <c r="B12898" s="171" t="s">
        <v>25751</v>
      </c>
      <c r="C12898" s="171" t="s">
        <v>203</v>
      </c>
      <c r="D12898" s="171" t="s">
        <v>15341</v>
      </c>
      <c r="E12898" s="11">
        <v>44105</v>
      </c>
      <c r="F12898">
        <v>0</v>
      </c>
      <c r="G12898">
        <v>0</v>
      </c>
      <c r="I12898">
        <v>0</v>
      </c>
      <c r="J12898">
        <v>0</v>
      </c>
      <c r="L12898">
        <v>0</v>
      </c>
      <c r="N12898">
        <v>0</v>
      </c>
      <c r="P12898">
        <v>0</v>
      </c>
      <c r="Q12898">
        <v>0</v>
      </c>
      <c r="S12898">
        <v>0</v>
      </c>
    </row>
    <row r="12899" spans="1:19" x14ac:dyDescent="0.3">
      <c r="A12899" t="s">
        <v>25752</v>
      </c>
      <c r="B12899" s="171" t="s">
        <v>25753</v>
      </c>
      <c r="C12899" s="171" t="s">
        <v>24281</v>
      </c>
      <c r="D12899" s="171" t="s">
        <v>15341</v>
      </c>
      <c r="E12899" s="11">
        <v>44105</v>
      </c>
      <c r="F12899">
        <v>0</v>
      </c>
      <c r="G12899">
        <v>0</v>
      </c>
      <c r="I12899">
        <v>4</v>
      </c>
      <c r="J12899">
        <v>0</v>
      </c>
      <c r="L12899">
        <v>0</v>
      </c>
      <c r="N12899">
        <v>4</v>
      </c>
      <c r="P12899">
        <v>0</v>
      </c>
      <c r="Q12899">
        <v>2</v>
      </c>
      <c r="S12899">
        <v>0</v>
      </c>
    </row>
    <row r="12900" spans="1:19" x14ac:dyDescent="0.3">
      <c r="A12900" t="s">
        <v>25754</v>
      </c>
      <c r="B12900" s="171" t="s">
        <v>25755</v>
      </c>
      <c r="C12900" s="171" t="s">
        <v>24281</v>
      </c>
      <c r="D12900" s="171" t="s">
        <v>80</v>
      </c>
      <c r="E12900" s="11">
        <v>44105</v>
      </c>
      <c r="F12900">
        <v>1.5</v>
      </c>
      <c r="G12900">
        <v>1.5</v>
      </c>
      <c r="I12900">
        <v>0</v>
      </c>
      <c r="J12900">
        <v>8</v>
      </c>
      <c r="L12900">
        <v>8</v>
      </c>
      <c r="N12900">
        <v>0</v>
      </c>
      <c r="P12900">
        <v>0</v>
      </c>
      <c r="Q12900">
        <v>0</v>
      </c>
      <c r="S12900">
        <v>0</v>
      </c>
    </row>
    <row r="12901" spans="1:19" x14ac:dyDescent="0.3">
      <c r="A12901" t="s">
        <v>25756</v>
      </c>
      <c r="B12901" s="171" t="s">
        <v>25757</v>
      </c>
      <c r="C12901" s="171" t="s">
        <v>24284</v>
      </c>
      <c r="D12901" s="171" t="s">
        <v>80</v>
      </c>
      <c r="E12901" s="11">
        <v>44105</v>
      </c>
      <c r="F12901">
        <v>3</v>
      </c>
      <c r="G12901">
        <v>4</v>
      </c>
      <c r="I12901">
        <v>12</v>
      </c>
      <c r="J12901">
        <v>15</v>
      </c>
      <c r="L12901">
        <v>21</v>
      </c>
      <c r="N12901">
        <v>8</v>
      </c>
      <c r="P12901">
        <v>0</v>
      </c>
      <c r="Q12901">
        <v>1</v>
      </c>
      <c r="S12901">
        <v>4</v>
      </c>
    </row>
    <row r="12902" spans="1:19" x14ac:dyDescent="0.3">
      <c r="A12902" t="s">
        <v>25758</v>
      </c>
      <c r="B12902" s="171" t="s">
        <v>25759</v>
      </c>
      <c r="C12902" s="171" t="s">
        <v>18126</v>
      </c>
      <c r="D12902" s="171" t="s">
        <v>80</v>
      </c>
      <c r="E12902" s="11">
        <v>44105</v>
      </c>
      <c r="F12902">
        <v>0</v>
      </c>
      <c r="G12902">
        <v>0</v>
      </c>
      <c r="I12902">
        <v>0</v>
      </c>
      <c r="J12902">
        <v>0</v>
      </c>
      <c r="L12902">
        <v>0</v>
      </c>
      <c r="N12902">
        <v>0</v>
      </c>
      <c r="P12902">
        <v>0</v>
      </c>
      <c r="Q12902">
        <v>0</v>
      </c>
      <c r="S12902">
        <v>0</v>
      </c>
    </row>
    <row r="12903" spans="1:19" x14ac:dyDescent="0.3">
      <c r="A12903" t="s">
        <v>25760</v>
      </c>
      <c r="B12903" s="171" t="s">
        <v>25761</v>
      </c>
      <c r="C12903" s="171" t="s">
        <v>128</v>
      </c>
      <c r="D12903" s="171" t="s">
        <v>80</v>
      </c>
      <c r="E12903" s="11">
        <v>44105</v>
      </c>
      <c r="F12903">
        <v>0</v>
      </c>
      <c r="G12903">
        <v>0</v>
      </c>
      <c r="I12903">
        <v>0</v>
      </c>
      <c r="J12903">
        <v>0</v>
      </c>
      <c r="L12903">
        <v>0</v>
      </c>
      <c r="N12903">
        <v>0</v>
      </c>
      <c r="P12903">
        <v>0</v>
      </c>
      <c r="Q12903">
        <v>0</v>
      </c>
      <c r="S12903">
        <v>0</v>
      </c>
    </row>
    <row r="12904" spans="1:19" x14ac:dyDescent="0.3">
      <c r="A12904" t="s">
        <v>25762</v>
      </c>
      <c r="B12904" s="171" t="s">
        <v>25763</v>
      </c>
      <c r="C12904" s="171" t="s">
        <v>14824</v>
      </c>
      <c r="D12904" s="171" t="s">
        <v>80</v>
      </c>
      <c r="E12904" s="11">
        <v>44105</v>
      </c>
      <c r="F12904">
        <v>0</v>
      </c>
      <c r="G12904">
        <v>0</v>
      </c>
      <c r="I12904">
        <v>0</v>
      </c>
      <c r="J12904">
        <v>0</v>
      </c>
      <c r="L12904">
        <v>0</v>
      </c>
      <c r="N12904">
        <v>0</v>
      </c>
      <c r="P12904">
        <v>0</v>
      </c>
      <c r="Q12904">
        <v>0</v>
      </c>
      <c r="S12904">
        <v>0</v>
      </c>
    </row>
    <row r="12905" spans="1:19" x14ac:dyDescent="0.3">
      <c r="A12905" t="s">
        <v>25764</v>
      </c>
      <c r="B12905" s="171" t="s">
        <v>25765</v>
      </c>
      <c r="C12905" s="171" t="s">
        <v>152</v>
      </c>
      <c r="D12905" s="171" t="s">
        <v>80</v>
      </c>
      <c r="E12905" s="11">
        <v>44105</v>
      </c>
      <c r="F12905">
        <v>0</v>
      </c>
      <c r="G12905">
        <v>0</v>
      </c>
      <c r="I12905">
        <v>0</v>
      </c>
      <c r="J12905">
        <v>0</v>
      </c>
      <c r="L12905">
        <v>0</v>
      </c>
      <c r="N12905">
        <v>0</v>
      </c>
      <c r="P12905">
        <v>0</v>
      </c>
      <c r="Q12905">
        <v>0</v>
      </c>
      <c r="S12905">
        <v>0</v>
      </c>
    </row>
    <row r="12906" spans="1:19" x14ac:dyDescent="0.3">
      <c r="A12906" t="s">
        <v>25766</v>
      </c>
      <c r="B12906" s="171" t="s">
        <v>25767</v>
      </c>
      <c r="C12906" s="171" t="s">
        <v>194</v>
      </c>
      <c r="D12906" s="171" t="s">
        <v>80</v>
      </c>
      <c r="E12906" s="11">
        <v>44105</v>
      </c>
      <c r="F12906">
        <v>4</v>
      </c>
      <c r="G12906">
        <v>7</v>
      </c>
      <c r="I12906">
        <v>20</v>
      </c>
      <c r="J12906">
        <v>24</v>
      </c>
      <c r="K12906">
        <v>36</v>
      </c>
      <c r="L12906">
        <v>39</v>
      </c>
      <c r="N12906">
        <v>17</v>
      </c>
      <c r="P12906">
        <v>4</v>
      </c>
      <c r="Q12906">
        <v>5</v>
      </c>
      <c r="S12906">
        <v>3</v>
      </c>
    </row>
    <row r="12907" spans="1:19" x14ac:dyDescent="0.3">
      <c r="A12907" t="s">
        <v>25768</v>
      </c>
      <c r="B12907" s="171" t="s">
        <v>25769</v>
      </c>
      <c r="C12907" s="171" t="s">
        <v>18137</v>
      </c>
      <c r="D12907" s="171" t="s">
        <v>80</v>
      </c>
      <c r="E12907" s="11">
        <v>44105</v>
      </c>
      <c r="F12907">
        <v>0</v>
      </c>
      <c r="G12907">
        <v>0</v>
      </c>
      <c r="I12907">
        <v>0</v>
      </c>
      <c r="J12907">
        <v>0</v>
      </c>
      <c r="L12907">
        <v>0</v>
      </c>
      <c r="N12907">
        <v>0</v>
      </c>
      <c r="P12907">
        <v>0</v>
      </c>
      <c r="Q12907">
        <v>0</v>
      </c>
      <c r="S12907">
        <v>0</v>
      </c>
    </row>
    <row r="12908" spans="1:19" x14ac:dyDescent="0.3">
      <c r="A12908" t="s">
        <v>25770</v>
      </c>
      <c r="B12908" s="171" t="s">
        <v>25771</v>
      </c>
      <c r="C12908" s="171" t="s">
        <v>18140</v>
      </c>
      <c r="D12908" s="171" t="s">
        <v>80</v>
      </c>
      <c r="E12908" s="11">
        <v>44105</v>
      </c>
      <c r="F12908">
        <v>3</v>
      </c>
      <c r="G12908">
        <v>5</v>
      </c>
      <c r="I12908">
        <v>10</v>
      </c>
      <c r="J12908">
        <v>12</v>
      </c>
      <c r="L12908">
        <v>22</v>
      </c>
      <c r="N12908">
        <v>6</v>
      </c>
      <c r="P12908">
        <v>2</v>
      </c>
      <c r="Q12908">
        <v>3</v>
      </c>
      <c r="S12908">
        <v>4</v>
      </c>
    </row>
    <row r="12909" spans="1:19" x14ac:dyDescent="0.3">
      <c r="A12909" t="s">
        <v>25772</v>
      </c>
      <c r="B12909" s="171" t="s">
        <v>25773</v>
      </c>
      <c r="C12909" s="171" t="s">
        <v>236</v>
      </c>
      <c r="D12909" s="171" t="s">
        <v>80</v>
      </c>
      <c r="E12909" s="11">
        <v>44105</v>
      </c>
      <c r="F12909">
        <v>0</v>
      </c>
      <c r="G12909">
        <v>0</v>
      </c>
      <c r="I12909">
        <v>0</v>
      </c>
      <c r="J12909">
        <v>0</v>
      </c>
      <c r="L12909">
        <v>0</v>
      </c>
      <c r="N12909">
        <v>0</v>
      </c>
      <c r="P12909">
        <v>0</v>
      </c>
      <c r="Q12909">
        <v>0</v>
      </c>
      <c r="S12909">
        <v>0</v>
      </c>
    </row>
    <row r="12910" spans="1:19" x14ac:dyDescent="0.3">
      <c r="A12910" t="s">
        <v>25774</v>
      </c>
      <c r="B12910" s="171" t="s">
        <v>25775</v>
      </c>
      <c r="C12910" s="171" t="s">
        <v>239</v>
      </c>
      <c r="D12910" s="171" t="s">
        <v>80</v>
      </c>
      <c r="E12910" s="11">
        <v>44105</v>
      </c>
      <c r="F12910">
        <v>0</v>
      </c>
      <c r="G12910">
        <v>0</v>
      </c>
      <c r="I12910">
        <v>0</v>
      </c>
      <c r="J12910">
        <v>0</v>
      </c>
      <c r="L12910">
        <v>0</v>
      </c>
      <c r="N12910">
        <v>0</v>
      </c>
      <c r="P12910">
        <v>0</v>
      </c>
      <c r="Q12910">
        <v>0</v>
      </c>
      <c r="S12910">
        <v>0</v>
      </c>
    </row>
    <row r="12911" spans="1:19" x14ac:dyDescent="0.3">
      <c r="A12911" t="s">
        <v>25776</v>
      </c>
      <c r="B12911" s="171" t="s">
        <v>25777</v>
      </c>
      <c r="C12911" s="171" t="s">
        <v>176</v>
      </c>
      <c r="D12911" s="171" t="s">
        <v>80</v>
      </c>
      <c r="E12911" s="11">
        <v>44105</v>
      </c>
      <c r="F12911">
        <v>2.5</v>
      </c>
      <c r="G12911">
        <v>2.5</v>
      </c>
      <c r="I12911">
        <v>3</v>
      </c>
      <c r="J12911">
        <v>13</v>
      </c>
      <c r="L12911">
        <v>13</v>
      </c>
      <c r="N12911">
        <v>2</v>
      </c>
      <c r="P12911">
        <v>0</v>
      </c>
      <c r="Q12911">
        <v>1</v>
      </c>
      <c r="S12911">
        <v>1</v>
      </c>
    </row>
    <row r="12912" spans="1:19" x14ac:dyDescent="0.3">
      <c r="A12912" t="s">
        <v>25778</v>
      </c>
      <c r="B12912" s="171" t="s">
        <v>25779</v>
      </c>
      <c r="C12912" s="171" t="s">
        <v>206</v>
      </c>
      <c r="D12912" s="171" t="s">
        <v>80</v>
      </c>
      <c r="E12912" s="11">
        <v>44105</v>
      </c>
      <c r="F12912">
        <v>1.5</v>
      </c>
      <c r="G12912">
        <v>1.5</v>
      </c>
      <c r="I12912">
        <v>3</v>
      </c>
      <c r="J12912">
        <v>8</v>
      </c>
      <c r="L12912">
        <v>8</v>
      </c>
      <c r="N12912">
        <v>2</v>
      </c>
      <c r="P12912">
        <v>1</v>
      </c>
      <c r="Q12912">
        <v>3</v>
      </c>
      <c r="S12912">
        <v>1</v>
      </c>
    </row>
    <row r="12913" spans="1:19" x14ac:dyDescent="0.3">
      <c r="A12913" t="s">
        <v>25780</v>
      </c>
      <c r="B12913" s="171" t="s">
        <v>25781</v>
      </c>
      <c r="C12913" s="171" t="s">
        <v>176</v>
      </c>
      <c r="D12913" s="171" t="s">
        <v>15341</v>
      </c>
      <c r="E12913" s="11">
        <v>44105</v>
      </c>
      <c r="F12913">
        <v>0</v>
      </c>
      <c r="G12913">
        <v>0</v>
      </c>
      <c r="I12913">
        <v>5</v>
      </c>
      <c r="J12913">
        <v>0</v>
      </c>
      <c r="L12913">
        <v>0</v>
      </c>
      <c r="N12913">
        <v>5</v>
      </c>
      <c r="P12913">
        <v>0</v>
      </c>
      <c r="Q12913">
        <v>0</v>
      </c>
      <c r="S12913">
        <v>0</v>
      </c>
    </row>
    <row r="12914" spans="1:19" x14ac:dyDescent="0.3">
      <c r="A12914" t="s">
        <v>25782</v>
      </c>
      <c r="B12914" s="171" t="s">
        <v>25783</v>
      </c>
      <c r="C12914" s="171" t="s">
        <v>206</v>
      </c>
      <c r="D12914" s="171" t="s">
        <v>15341</v>
      </c>
      <c r="E12914" s="11">
        <v>44105</v>
      </c>
      <c r="F12914">
        <v>0</v>
      </c>
      <c r="G12914">
        <v>0</v>
      </c>
      <c r="I12914">
        <v>0</v>
      </c>
      <c r="J12914">
        <v>0</v>
      </c>
      <c r="L12914">
        <v>0</v>
      </c>
      <c r="N12914">
        <v>0</v>
      </c>
      <c r="P12914">
        <v>0</v>
      </c>
      <c r="Q12914">
        <v>0</v>
      </c>
      <c r="S12914">
        <v>0</v>
      </c>
    </row>
    <row r="12915" spans="1:19" x14ac:dyDescent="0.3">
      <c r="A12915" t="s">
        <v>25784</v>
      </c>
      <c r="B12915" s="171" t="s">
        <v>25785</v>
      </c>
      <c r="C12915" s="171" t="s">
        <v>16544</v>
      </c>
      <c r="D12915" s="171" t="s">
        <v>15341</v>
      </c>
      <c r="E12915" s="11">
        <v>44105</v>
      </c>
      <c r="F12915">
        <v>0</v>
      </c>
      <c r="G12915">
        <v>0</v>
      </c>
      <c r="I12915">
        <v>2</v>
      </c>
      <c r="J12915">
        <v>0</v>
      </c>
      <c r="L12915">
        <v>0</v>
      </c>
      <c r="N12915">
        <v>2</v>
      </c>
      <c r="P12915">
        <v>0</v>
      </c>
      <c r="Q12915">
        <v>0</v>
      </c>
      <c r="S12915">
        <v>0</v>
      </c>
    </row>
    <row r="12916" spans="1:19" x14ac:dyDescent="0.3">
      <c r="A12916" t="s">
        <v>25786</v>
      </c>
      <c r="B12916" s="171" t="s">
        <v>25787</v>
      </c>
      <c r="C12916" s="171" t="s">
        <v>16544</v>
      </c>
      <c r="D12916" s="171" t="s">
        <v>80</v>
      </c>
      <c r="E12916" s="11">
        <v>44105</v>
      </c>
      <c r="F12916">
        <v>1.5</v>
      </c>
      <c r="G12916">
        <v>1.5</v>
      </c>
      <c r="I12916">
        <v>0</v>
      </c>
      <c r="J12916">
        <v>8</v>
      </c>
      <c r="L12916">
        <v>8</v>
      </c>
      <c r="N12916">
        <v>0</v>
      </c>
      <c r="P12916">
        <v>0</v>
      </c>
      <c r="Q12916">
        <v>0</v>
      </c>
      <c r="S12916">
        <v>0</v>
      </c>
    </row>
    <row r="12917" spans="1:19" x14ac:dyDescent="0.3">
      <c r="A12917" t="s">
        <v>25788</v>
      </c>
      <c r="B12917" s="171" t="s">
        <v>25789</v>
      </c>
      <c r="C12917" s="171" t="s">
        <v>24315</v>
      </c>
      <c r="D12917" s="171" t="s">
        <v>15341</v>
      </c>
      <c r="E12917" s="11">
        <v>44105</v>
      </c>
      <c r="F12917">
        <v>0</v>
      </c>
      <c r="G12917">
        <v>0</v>
      </c>
      <c r="I12917">
        <v>4</v>
      </c>
      <c r="J12917">
        <v>0</v>
      </c>
      <c r="L12917">
        <v>0</v>
      </c>
      <c r="N12917">
        <v>4</v>
      </c>
      <c r="P12917">
        <v>1</v>
      </c>
      <c r="Q12917">
        <v>2</v>
      </c>
      <c r="S12917">
        <v>0</v>
      </c>
    </row>
    <row r="12918" spans="1:19" x14ac:dyDescent="0.3">
      <c r="A12918" t="s">
        <v>25790</v>
      </c>
      <c r="B12918" s="171" t="s">
        <v>25791</v>
      </c>
      <c r="C12918" s="171" t="s">
        <v>24315</v>
      </c>
      <c r="D12918" s="171" t="s">
        <v>80</v>
      </c>
      <c r="E12918" s="11">
        <v>44105</v>
      </c>
      <c r="F12918">
        <v>1.5</v>
      </c>
      <c r="G12918">
        <v>1.5</v>
      </c>
      <c r="I12918">
        <v>0</v>
      </c>
      <c r="J12918">
        <v>8</v>
      </c>
      <c r="L12918">
        <v>8</v>
      </c>
      <c r="N12918">
        <v>0</v>
      </c>
      <c r="P12918">
        <v>0</v>
      </c>
      <c r="Q12918">
        <v>0</v>
      </c>
      <c r="S12918">
        <v>0</v>
      </c>
    </row>
    <row r="12919" spans="1:19" x14ac:dyDescent="0.3">
      <c r="A12919" t="s">
        <v>25792</v>
      </c>
      <c r="B12919" s="171" t="s">
        <v>25793</v>
      </c>
      <c r="C12919" s="171" t="s">
        <v>113</v>
      </c>
      <c r="D12919" s="171" t="s">
        <v>80</v>
      </c>
      <c r="E12919" s="11">
        <v>44105</v>
      </c>
      <c r="F12919">
        <v>1</v>
      </c>
      <c r="G12919">
        <v>1</v>
      </c>
      <c r="I12919">
        <v>3</v>
      </c>
      <c r="J12919">
        <v>5</v>
      </c>
      <c r="L12919">
        <v>6</v>
      </c>
      <c r="N12919">
        <v>3</v>
      </c>
      <c r="P12919">
        <v>0</v>
      </c>
      <c r="Q12919">
        <v>0</v>
      </c>
      <c r="S12919">
        <v>0</v>
      </c>
    </row>
    <row r="12920" spans="1:19" x14ac:dyDescent="0.3">
      <c r="A12920" t="s">
        <v>25794</v>
      </c>
      <c r="B12920" s="171" t="s">
        <v>25795</v>
      </c>
      <c r="C12920" s="171" t="s">
        <v>131</v>
      </c>
      <c r="D12920" s="171" t="s">
        <v>80</v>
      </c>
      <c r="E12920" s="11">
        <v>44105</v>
      </c>
      <c r="F12920">
        <v>0</v>
      </c>
      <c r="G12920">
        <v>0</v>
      </c>
      <c r="I12920">
        <v>0</v>
      </c>
      <c r="J12920">
        <v>0</v>
      </c>
      <c r="L12920">
        <v>0</v>
      </c>
      <c r="N12920">
        <v>0</v>
      </c>
      <c r="P12920">
        <v>0</v>
      </c>
      <c r="Q12920">
        <v>0</v>
      </c>
      <c r="S12920">
        <v>0</v>
      </c>
    </row>
    <row r="12921" spans="1:19" x14ac:dyDescent="0.3">
      <c r="A12921" t="s">
        <v>25796</v>
      </c>
      <c r="B12921" s="171" t="s">
        <v>25797</v>
      </c>
      <c r="C12921" s="171" t="s">
        <v>14843</v>
      </c>
      <c r="D12921" s="171" t="s">
        <v>80</v>
      </c>
      <c r="E12921" s="11">
        <v>44105</v>
      </c>
      <c r="F12921">
        <v>0</v>
      </c>
      <c r="G12921">
        <v>0</v>
      </c>
      <c r="I12921">
        <v>0</v>
      </c>
      <c r="J12921">
        <v>0</v>
      </c>
      <c r="L12921">
        <v>0</v>
      </c>
      <c r="N12921">
        <v>0</v>
      </c>
      <c r="P12921">
        <v>0</v>
      </c>
      <c r="Q12921">
        <v>0</v>
      </c>
      <c r="S12921">
        <v>0</v>
      </c>
    </row>
    <row r="12922" spans="1:19" x14ac:dyDescent="0.3">
      <c r="A12922" t="s">
        <v>25798</v>
      </c>
      <c r="B12922" s="171" t="s">
        <v>25799</v>
      </c>
      <c r="C12922" s="171" t="s">
        <v>155</v>
      </c>
      <c r="D12922" s="171" t="s">
        <v>80</v>
      </c>
      <c r="E12922" s="11">
        <v>44105</v>
      </c>
      <c r="F12922">
        <v>3</v>
      </c>
      <c r="G12922">
        <v>3</v>
      </c>
      <c r="I12922">
        <v>12</v>
      </c>
      <c r="J12922">
        <v>17</v>
      </c>
      <c r="L12922">
        <v>17</v>
      </c>
      <c r="N12922">
        <v>12</v>
      </c>
      <c r="P12922">
        <v>1</v>
      </c>
      <c r="Q12922">
        <v>2</v>
      </c>
      <c r="S12922">
        <v>0</v>
      </c>
    </row>
    <row r="12923" spans="1:19" x14ac:dyDescent="0.3">
      <c r="A12923" t="s">
        <v>25800</v>
      </c>
      <c r="B12923" s="171" t="s">
        <v>25801</v>
      </c>
      <c r="C12923" s="171" t="s">
        <v>16232</v>
      </c>
      <c r="D12923" s="171" t="s">
        <v>80</v>
      </c>
      <c r="E12923" s="11">
        <v>44105</v>
      </c>
      <c r="F12923">
        <v>3.5</v>
      </c>
      <c r="G12923">
        <v>3.5</v>
      </c>
      <c r="I12923">
        <v>11</v>
      </c>
      <c r="J12923">
        <v>20</v>
      </c>
      <c r="L12923">
        <v>20</v>
      </c>
      <c r="N12923">
        <v>9</v>
      </c>
      <c r="P12923">
        <v>0</v>
      </c>
      <c r="Q12923">
        <v>0</v>
      </c>
      <c r="S12923">
        <v>2</v>
      </c>
    </row>
    <row r="12924" spans="1:19" x14ac:dyDescent="0.3">
      <c r="A12924" t="s">
        <v>25802</v>
      </c>
      <c r="B12924" s="171" t="s">
        <v>25803</v>
      </c>
      <c r="C12924" s="171" t="s">
        <v>16557</v>
      </c>
      <c r="D12924" s="171" t="s">
        <v>80</v>
      </c>
      <c r="E12924" s="11">
        <v>44105</v>
      </c>
      <c r="F12924">
        <v>0</v>
      </c>
      <c r="G12924">
        <v>0</v>
      </c>
      <c r="I12924">
        <v>0</v>
      </c>
      <c r="J12924">
        <v>0</v>
      </c>
      <c r="L12924">
        <v>0</v>
      </c>
      <c r="N12924">
        <v>0</v>
      </c>
      <c r="P12924">
        <v>0</v>
      </c>
      <c r="Q12924">
        <v>0</v>
      </c>
      <c r="S12924">
        <v>0</v>
      </c>
    </row>
    <row r="12925" spans="1:19" x14ac:dyDescent="0.3">
      <c r="A12925" t="s">
        <v>25804</v>
      </c>
      <c r="B12925" s="171" t="s">
        <v>25805</v>
      </c>
      <c r="C12925" s="171" t="s">
        <v>188</v>
      </c>
      <c r="D12925" s="171" t="s">
        <v>80</v>
      </c>
      <c r="E12925" s="11">
        <v>44105</v>
      </c>
      <c r="F12925">
        <v>4</v>
      </c>
      <c r="G12925">
        <v>4</v>
      </c>
      <c r="I12925">
        <v>3</v>
      </c>
      <c r="J12925">
        <v>22</v>
      </c>
      <c r="L12925">
        <v>22</v>
      </c>
      <c r="N12925">
        <v>3</v>
      </c>
      <c r="P12925">
        <v>0</v>
      </c>
      <c r="Q12925">
        <v>0</v>
      </c>
      <c r="S12925">
        <v>0</v>
      </c>
    </row>
    <row r="12926" spans="1:19" x14ac:dyDescent="0.3">
      <c r="A12926" t="s">
        <v>25806</v>
      </c>
      <c r="B12926" s="171" t="s">
        <v>25807</v>
      </c>
      <c r="C12926" s="171" t="s">
        <v>227</v>
      </c>
      <c r="D12926" s="171" t="s">
        <v>80</v>
      </c>
      <c r="E12926" s="11">
        <v>44105</v>
      </c>
      <c r="F12926">
        <v>0</v>
      </c>
      <c r="G12926">
        <v>0</v>
      </c>
      <c r="I12926">
        <v>0</v>
      </c>
      <c r="J12926">
        <v>0</v>
      </c>
      <c r="L12926">
        <v>0</v>
      </c>
      <c r="N12926">
        <v>0</v>
      </c>
      <c r="P12926">
        <v>0</v>
      </c>
      <c r="Q12926">
        <v>0</v>
      </c>
      <c r="S12926">
        <v>0</v>
      </c>
    </row>
    <row r="12927" spans="1:19" x14ac:dyDescent="0.3">
      <c r="A12927" t="s">
        <v>25808</v>
      </c>
      <c r="B12927" s="171" t="s">
        <v>25809</v>
      </c>
      <c r="C12927" s="171" t="s">
        <v>116</v>
      </c>
      <c r="D12927" s="171" t="s">
        <v>80</v>
      </c>
      <c r="E12927" s="11">
        <v>44105</v>
      </c>
      <c r="F12927">
        <v>8</v>
      </c>
      <c r="G12927">
        <v>8</v>
      </c>
      <c r="I12927">
        <v>76</v>
      </c>
      <c r="J12927">
        <v>90</v>
      </c>
      <c r="L12927">
        <v>90</v>
      </c>
      <c r="N12927">
        <v>75</v>
      </c>
      <c r="P12927">
        <v>1</v>
      </c>
      <c r="Q12927">
        <v>1</v>
      </c>
      <c r="S12927">
        <v>1</v>
      </c>
    </row>
    <row r="12928" spans="1:19" x14ac:dyDescent="0.3">
      <c r="A12928" t="s">
        <v>25810</v>
      </c>
      <c r="B12928" s="171" t="s">
        <v>25811</v>
      </c>
      <c r="C12928" s="171" t="s">
        <v>9862</v>
      </c>
      <c r="D12928" s="171" t="s">
        <v>80</v>
      </c>
      <c r="E12928" s="11">
        <v>44105</v>
      </c>
      <c r="F12928">
        <v>0</v>
      </c>
      <c r="G12928">
        <v>0</v>
      </c>
      <c r="I12928">
        <v>0</v>
      </c>
      <c r="J12928">
        <v>0</v>
      </c>
      <c r="L12928">
        <v>0</v>
      </c>
      <c r="N12928">
        <v>0</v>
      </c>
      <c r="P12928">
        <v>0</v>
      </c>
      <c r="Q12928">
        <v>0</v>
      </c>
      <c r="S12928">
        <v>0</v>
      </c>
    </row>
    <row r="12929" spans="1:19" x14ac:dyDescent="0.3">
      <c r="A12929" t="s">
        <v>25812</v>
      </c>
      <c r="B12929" s="171" t="s">
        <v>25813</v>
      </c>
      <c r="C12929" s="171" t="s">
        <v>140</v>
      </c>
      <c r="D12929" s="171" t="s">
        <v>80</v>
      </c>
      <c r="E12929" s="11">
        <v>44105</v>
      </c>
      <c r="F12929">
        <v>0</v>
      </c>
      <c r="G12929">
        <v>0</v>
      </c>
      <c r="I12929">
        <v>0</v>
      </c>
      <c r="J12929">
        <v>0</v>
      </c>
      <c r="L12929">
        <v>0</v>
      </c>
      <c r="N12929">
        <v>0</v>
      </c>
      <c r="P12929">
        <v>0</v>
      </c>
      <c r="Q12929">
        <v>0</v>
      </c>
      <c r="S12929">
        <v>0</v>
      </c>
    </row>
    <row r="12930" spans="1:19" x14ac:dyDescent="0.3">
      <c r="A12930" t="s">
        <v>25814</v>
      </c>
      <c r="B12930" s="171" t="s">
        <v>25815</v>
      </c>
      <c r="C12930" s="171" t="s">
        <v>8590</v>
      </c>
      <c r="D12930" s="171" t="s">
        <v>80</v>
      </c>
      <c r="E12930" s="11">
        <v>44105</v>
      </c>
      <c r="F12930">
        <v>0</v>
      </c>
      <c r="G12930">
        <v>0</v>
      </c>
      <c r="I12930">
        <v>0</v>
      </c>
      <c r="J12930">
        <v>0</v>
      </c>
      <c r="L12930">
        <v>0</v>
      </c>
      <c r="N12930">
        <v>0</v>
      </c>
      <c r="P12930">
        <v>0</v>
      </c>
      <c r="Q12930">
        <v>0</v>
      </c>
      <c r="S12930">
        <v>0</v>
      </c>
    </row>
    <row r="12931" spans="1:19" x14ac:dyDescent="0.3">
      <c r="A12931" t="s">
        <v>25816</v>
      </c>
      <c r="B12931" s="171" t="s">
        <v>25817</v>
      </c>
      <c r="C12931" s="171" t="s">
        <v>170</v>
      </c>
      <c r="D12931" s="171" t="s">
        <v>80</v>
      </c>
      <c r="E12931" s="11">
        <v>44105</v>
      </c>
      <c r="F12931">
        <v>11</v>
      </c>
      <c r="G12931">
        <v>11</v>
      </c>
      <c r="I12931">
        <v>10</v>
      </c>
      <c r="J12931">
        <v>121</v>
      </c>
      <c r="L12931">
        <v>121</v>
      </c>
      <c r="N12931">
        <v>10</v>
      </c>
      <c r="P12931">
        <v>0</v>
      </c>
      <c r="Q12931">
        <v>0</v>
      </c>
      <c r="S12931">
        <v>0</v>
      </c>
    </row>
    <row r="12932" spans="1:19" x14ac:dyDescent="0.3">
      <c r="A12932" t="s">
        <v>25818</v>
      </c>
      <c r="B12932" s="171" t="s">
        <v>25819</v>
      </c>
      <c r="C12932" s="171" t="s">
        <v>182</v>
      </c>
      <c r="D12932" s="171" t="s">
        <v>80</v>
      </c>
      <c r="E12932" s="11">
        <v>44105</v>
      </c>
      <c r="F12932">
        <v>11.5</v>
      </c>
      <c r="G12932">
        <v>11.5</v>
      </c>
      <c r="I12932">
        <v>183</v>
      </c>
      <c r="J12932">
        <v>128</v>
      </c>
      <c r="L12932">
        <v>128</v>
      </c>
      <c r="N12932">
        <v>180</v>
      </c>
      <c r="P12932">
        <v>3</v>
      </c>
      <c r="Q12932">
        <v>7</v>
      </c>
      <c r="S12932">
        <v>3</v>
      </c>
    </row>
    <row r="12933" spans="1:19" x14ac:dyDescent="0.3">
      <c r="A12933" t="s">
        <v>25820</v>
      </c>
      <c r="B12933" s="171" t="s">
        <v>25821</v>
      </c>
      <c r="C12933" s="171" t="s">
        <v>197</v>
      </c>
      <c r="D12933" s="171" t="s">
        <v>80</v>
      </c>
      <c r="E12933" s="11">
        <v>44105</v>
      </c>
      <c r="F12933">
        <v>9</v>
      </c>
      <c r="G12933">
        <v>9</v>
      </c>
      <c r="I12933">
        <v>42</v>
      </c>
      <c r="J12933">
        <v>90</v>
      </c>
      <c r="L12933">
        <v>90</v>
      </c>
      <c r="N12933">
        <v>37</v>
      </c>
      <c r="P12933">
        <v>6</v>
      </c>
      <c r="Q12933">
        <v>8</v>
      </c>
      <c r="S12933">
        <v>5</v>
      </c>
    </row>
    <row r="12934" spans="1:19" x14ac:dyDescent="0.3">
      <c r="A12934" t="s">
        <v>25822</v>
      </c>
      <c r="B12934" s="171" t="s">
        <v>25823</v>
      </c>
      <c r="C12934" s="171" t="s">
        <v>218</v>
      </c>
      <c r="D12934" s="171" t="s">
        <v>80</v>
      </c>
      <c r="E12934" s="11">
        <v>44105</v>
      </c>
      <c r="F12934">
        <v>0</v>
      </c>
      <c r="G12934">
        <v>0</v>
      </c>
      <c r="I12934">
        <v>0</v>
      </c>
      <c r="J12934">
        <v>0</v>
      </c>
      <c r="L12934">
        <v>0</v>
      </c>
      <c r="N12934">
        <v>0</v>
      </c>
      <c r="P12934">
        <v>0</v>
      </c>
      <c r="Q12934">
        <v>0</v>
      </c>
      <c r="S12934">
        <v>0</v>
      </c>
    </row>
    <row r="12935" spans="1:19" x14ac:dyDescent="0.3">
      <c r="A12935" t="s">
        <v>25824</v>
      </c>
      <c r="B12935" s="171" t="s">
        <v>25825</v>
      </c>
      <c r="C12935" s="171" t="s">
        <v>230</v>
      </c>
      <c r="D12935" s="171" t="s">
        <v>80</v>
      </c>
      <c r="E12935" s="11">
        <v>44105</v>
      </c>
      <c r="F12935">
        <v>0</v>
      </c>
      <c r="G12935">
        <v>0</v>
      </c>
      <c r="I12935">
        <v>0</v>
      </c>
      <c r="J12935">
        <v>0</v>
      </c>
      <c r="L12935">
        <v>0</v>
      </c>
      <c r="N12935">
        <v>0</v>
      </c>
      <c r="P12935">
        <v>0</v>
      </c>
      <c r="Q12935">
        <v>0</v>
      </c>
      <c r="S12935">
        <v>0</v>
      </c>
    </row>
    <row r="12936" spans="1:19" x14ac:dyDescent="0.3">
      <c r="A12936" t="s">
        <v>25826</v>
      </c>
      <c r="B12936" s="171" t="s">
        <v>25827</v>
      </c>
      <c r="C12936" s="171" t="s">
        <v>8193</v>
      </c>
      <c r="D12936" s="171" t="s">
        <v>80</v>
      </c>
      <c r="E12936" s="11">
        <v>44105</v>
      </c>
      <c r="F12936">
        <v>3</v>
      </c>
      <c r="G12936">
        <v>3</v>
      </c>
      <c r="I12936">
        <v>23</v>
      </c>
      <c r="J12936">
        <v>32</v>
      </c>
      <c r="L12936">
        <v>32</v>
      </c>
      <c r="N12936">
        <v>23</v>
      </c>
      <c r="P12936">
        <v>0</v>
      </c>
      <c r="Q12936">
        <v>0</v>
      </c>
      <c r="S12936">
        <v>0</v>
      </c>
    </row>
    <row r="12937" spans="1:19" x14ac:dyDescent="0.3">
      <c r="A12937" t="s">
        <v>25828</v>
      </c>
      <c r="B12937" s="171" t="s">
        <v>25829</v>
      </c>
      <c r="C12937" s="171" t="s">
        <v>10522</v>
      </c>
      <c r="D12937" s="171" t="s">
        <v>80</v>
      </c>
      <c r="E12937" s="11">
        <v>44105</v>
      </c>
      <c r="F12937">
        <v>0</v>
      </c>
      <c r="G12937">
        <v>0</v>
      </c>
      <c r="I12937">
        <v>0</v>
      </c>
      <c r="J12937">
        <v>0</v>
      </c>
      <c r="L12937">
        <v>0</v>
      </c>
      <c r="N12937">
        <v>0</v>
      </c>
      <c r="P12937">
        <v>0</v>
      </c>
      <c r="Q12937">
        <v>0</v>
      </c>
      <c r="S12937">
        <v>0</v>
      </c>
    </row>
    <row r="12938" spans="1:19" x14ac:dyDescent="0.3">
      <c r="A12938" t="s">
        <v>25830</v>
      </c>
      <c r="B12938" s="171" t="s">
        <v>25831</v>
      </c>
      <c r="C12938" s="171" t="s">
        <v>10525</v>
      </c>
      <c r="D12938" s="171" t="s">
        <v>80</v>
      </c>
      <c r="E12938" s="11">
        <v>44105</v>
      </c>
      <c r="F12938">
        <v>0</v>
      </c>
      <c r="G12938">
        <v>0</v>
      </c>
      <c r="I12938">
        <v>0</v>
      </c>
      <c r="J12938">
        <v>0</v>
      </c>
      <c r="L12938">
        <v>0</v>
      </c>
      <c r="N12938">
        <v>0</v>
      </c>
      <c r="P12938">
        <v>0</v>
      </c>
      <c r="Q12938">
        <v>0</v>
      </c>
      <c r="S12938">
        <v>0</v>
      </c>
    </row>
    <row r="12939" spans="1:19" x14ac:dyDescent="0.3">
      <c r="A12939" t="s">
        <v>25832</v>
      </c>
      <c r="B12939" s="171" t="s">
        <v>25833</v>
      </c>
      <c r="C12939" s="171" t="s">
        <v>10528</v>
      </c>
      <c r="D12939" s="171" t="s">
        <v>80</v>
      </c>
      <c r="E12939" s="11">
        <v>44105</v>
      </c>
      <c r="F12939">
        <v>0</v>
      </c>
      <c r="G12939">
        <v>0</v>
      </c>
      <c r="I12939">
        <v>0</v>
      </c>
      <c r="J12939">
        <v>0</v>
      </c>
      <c r="L12939">
        <v>0</v>
      </c>
      <c r="N12939">
        <v>0</v>
      </c>
      <c r="P12939">
        <v>0</v>
      </c>
      <c r="Q12939">
        <v>0</v>
      </c>
      <c r="S12939">
        <v>0</v>
      </c>
    </row>
    <row r="12940" spans="1:19" x14ac:dyDescent="0.3">
      <c r="A12940" t="s">
        <v>25834</v>
      </c>
      <c r="B12940" s="171" t="s">
        <v>25835</v>
      </c>
      <c r="C12940" s="171" t="s">
        <v>10531</v>
      </c>
      <c r="D12940" s="171" t="s">
        <v>80</v>
      </c>
      <c r="E12940" s="11">
        <v>44105</v>
      </c>
      <c r="F12940">
        <v>0</v>
      </c>
      <c r="G12940">
        <v>0</v>
      </c>
      <c r="I12940">
        <v>0</v>
      </c>
      <c r="J12940">
        <v>0</v>
      </c>
      <c r="L12940">
        <v>0</v>
      </c>
      <c r="N12940">
        <v>0</v>
      </c>
      <c r="P12940">
        <v>0</v>
      </c>
      <c r="Q12940">
        <v>0</v>
      </c>
      <c r="S12940">
        <v>0</v>
      </c>
    </row>
    <row r="12941" spans="1:19" x14ac:dyDescent="0.3">
      <c r="A12941" t="s">
        <v>25836</v>
      </c>
      <c r="B12941" s="171" t="s">
        <v>25837</v>
      </c>
      <c r="C12941" s="171" t="s">
        <v>14880</v>
      </c>
      <c r="D12941" s="171" t="s">
        <v>80</v>
      </c>
      <c r="E12941" s="11">
        <v>44105</v>
      </c>
      <c r="F12941">
        <v>0</v>
      </c>
      <c r="G12941">
        <v>0</v>
      </c>
      <c r="I12941">
        <v>0</v>
      </c>
      <c r="J12941">
        <v>0</v>
      </c>
      <c r="L12941">
        <v>0</v>
      </c>
      <c r="N12941">
        <v>0</v>
      </c>
      <c r="P12941">
        <v>0</v>
      </c>
      <c r="Q12941">
        <v>0</v>
      </c>
      <c r="S12941">
        <v>0</v>
      </c>
    </row>
    <row r="12942" spans="1:19" x14ac:dyDescent="0.3">
      <c r="A12942" t="s">
        <v>25838</v>
      </c>
      <c r="B12942" s="171" t="s">
        <v>25839</v>
      </c>
      <c r="C12942" s="171" t="s">
        <v>10534</v>
      </c>
      <c r="D12942" s="171" t="s">
        <v>80</v>
      </c>
      <c r="E12942" s="11">
        <v>44105</v>
      </c>
      <c r="F12942">
        <v>4</v>
      </c>
      <c r="G12942">
        <v>4</v>
      </c>
      <c r="I12942">
        <v>9</v>
      </c>
      <c r="J12942">
        <v>24</v>
      </c>
      <c r="L12942">
        <v>24</v>
      </c>
      <c r="N12942">
        <v>9</v>
      </c>
      <c r="P12942">
        <v>0</v>
      </c>
      <c r="Q12942">
        <v>0</v>
      </c>
      <c r="S12942">
        <v>0</v>
      </c>
    </row>
    <row r="12943" spans="1:19" x14ac:dyDescent="0.3">
      <c r="A12943" t="s">
        <v>25840</v>
      </c>
      <c r="B12943" s="171" t="s">
        <v>25841</v>
      </c>
      <c r="C12943" s="171" t="s">
        <v>10537</v>
      </c>
      <c r="D12943" s="171" t="s">
        <v>80</v>
      </c>
      <c r="E12943" s="11">
        <v>44105</v>
      </c>
      <c r="F12943">
        <v>2</v>
      </c>
      <c r="G12943">
        <v>2</v>
      </c>
      <c r="I12943">
        <v>5</v>
      </c>
      <c r="J12943">
        <v>11</v>
      </c>
      <c r="L12943">
        <v>11</v>
      </c>
      <c r="N12943">
        <v>5</v>
      </c>
      <c r="P12943">
        <v>0</v>
      </c>
      <c r="Q12943">
        <v>0</v>
      </c>
      <c r="S12943">
        <v>0</v>
      </c>
    </row>
    <row r="12944" spans="1:19" x14ac:dyDescent="0.3">
      <c r="A12944" t="s">
        <v>25842</v>
      </c>
      <c r="B12944" s="171" t="s">
        <v>25843</v>
      </c>
      <c r="C12944" s="171" t="s">
        <v>119</v>
      </c>
      <c r="D12944" s="171" t="s">
        <v>4</v>
      </c>
      <c r="E12944" s="11">
        <v>44105</v>
      </c>
      <c r="F12944">
        <v>0</v>
      </c>
      <c r="G12944">
        <v>0</v>
      </c>
      <c r="I12944">
        <v>0</v>
      </c>
      <c r="J12944">
        <v>0</v>
      </c>
      <c r="L12944">
        <v>0</v>
      </c>
      <c r="N12944">
        <v>0</v>
      </c>
      <c r="P12944">
        <v>0</v>
      </c>
      <c r="Q12944">
        <v>0</v>
      </c>
      <c r="S12944">
        <v>0</v>
      </c>
    </row>
    <row r="12945" spans="1:19" x14ac:dyDescent="0.3">
      <c r="A12945" t="s">
        <v>25844</v>
      </c>
      <c r="B12945" s="171" t="s">
        <v>25845</v>
      </c>
      <c r="C12945" s="171" t="s">
        <v>143</v>
      </c>
      <c r="D12945" s="171" t="s">
        <v>4</v>
      </c>
      <c r="E12945" s="11">
        <v>44105</v>
      </c>
      <c r="F12945">
        <v>0</v>
      </c>
      <c r="G12945">
        <v>0</v>
      </c>
      <c r="I12945">
        <v>0</v>
      </c>
      <c r="J12945">
        <v>0</v>
      </c>
      <c r="L12945">
        <v>0</v>
      </c>
      <c r="N12945">
        <v>0</v>
      </c>
      <c r="P12945">
        <v>0</v>
      </c>
      <c r="Q12945">
        <v>0</v>
      </c>
      <c r="S12945">
        <v>0</v>
      </c>
    </row>
    <row r="12946" spans="1:19" x14ac:dyDescent="0.3">
      <c r="A12946" t="s">
        <v>25846</v>
      </c>
      <c r="B12946" s="171" t="s">
        <v>25847</v>
      </c>
      <c r="C12946" s="171" t="s">
        <v>158</v>
      </c>
      <c r="D12946" s="171" t="s">
        <v>4</v>
      </c>
      <c r="E12946" s="11">
        <v>44105</v>
      </c>
      <c r="F12946">
        <v>0</v>
      </c>
      <c r="G12946">
        <v>0</v>
      </c>
      <c r="I12946">
        <v>0</v>
      </c>
      <c r="J12946">
        <v>0</v>
      </c>
      <c r="L12946">
        <v>0</v>
      </c>
      <c r="N12946">
        <v>0</v>
      </c>
      <c r="P12946">
        <v>0</v>
      </c>
      <c r="Q12946">
        <v>0</v>
      </c>
      <c r="S12946">
        <v>0</v>
      </c>
    </row>
    <row r="12947" spans="1:19" x14ac:dyDescent="0.3">
      <c r="A12947" t="s">
        <v>25848</v>
      </c>
      <c r="B12947" s="171" t="s">
        <v>25849</v>
      </c>
      <c r="C12947" s="171" t="s">
        <v>209</v>
      </c>
      <c r="D12947" s="171" t="s">
        <v>4</v>
      </c>
      <c r="E12947" s="11">
        <v>44105</v>
      </c>
      <c r="F12947">
        <v>0</v>
      </c>
      <c r="G12947">
        <v>0</v>
      </c>
      <c r="I12947">
        <v>0</v>
      </c>
      <c r="J12947">
        <v>0</v>
      </c>
      <c r="L12947">
        <v>0</v>
      </c>
      <c r="N12947">
        <v>0</v>
      </c>
      <c r="P12947">
        <v>0</v>
      </c>
      <c r="Q12947">
        <v>0</v>
      </c>
      <c r="S12947">
        <v>0</v>
      </c>
    </row>
    <row r="12948" spans="1:19" x14ac:dyDescent="0.3">
      <c r="A12948" t="s">
        <v>25850</v>
      </c>
      <c r="B12948" s="171" t="s">
        <v>25851</v>
      </c>
      <c r="C12948" s="171" t="s">
        <v>76</v>
      </c>
      <c r="D12948" s="171" t="s">
        <v>4</v>
      </c>
      <c r="E12948" s="11">
        <v>44105</v>
      </c>
      <c r="F12948">
        <v>0</v>
      </c>
      <c r="G12948">
        <v>0</v>
      </c>
      <c r="I12948">
        <v>0</v>
      </c>
      <c r="J12948">
        <v>0</v>
      </c>
      <c r="L12948">
        <v>0</v>
      </c>
      <c r="N12948">
        <v>0</v>
      </c>
      <c r="P12948">
        <v>0</v>
      </c>
      <c r="Q12948">
        <v>0</v>
      </c>
      <c r="S12948">
        <v>0</v>
      </c>
    </row>
    <row r="12949" spans="1:19" x14ac:dyDescent="0.3">
      <c r="A12949" t="s">
        <v>25852</v>
      </c>
      <c r="B12949" s="171" t="s">
        <v>25853</v>
      </c>
      <c r="C12949" s="171" t="s">
        <v>15344</v>
      </c>
      <c r="D12949" s="171" t="s">
        <v>4</v>
      </c>
      <c r="E12949" s="11">
        <v>44105</v>
      </c>
      <c r="F12949">
        <v>0</v>
      </c>
      <c r="G12949">
        <v>0</v>
      </c>
      <c r="I12949">
        <v>0</v>
      </c>
      <c r="J12949">
        <v>0</v>
      </c>
      <c r="L12949">
        <v>0</v>
      </c>
      <c r="N12949">
        <v>0</v>
      </c>
      <c r="P12949">
        <v>0</v>
      </c>
      <c r="Q12949">
        <v>0</v>
      </c>
      <c r="S12949">
        <v>0</v>
      </c>
    </row>
    <row r="12950" spans="1:19" x14ac:dyDescent="0.3">
      <c r="A12950" t="s">
        <v>25854</v>
      </c>
      <c r="B12950" s="171" t="s">
        <v>25855</v>
      </c>
      <c r="C12950" s="171" t="s">
        <v>24281</v>
      </c>
      <c r="D12950" s="171" t="s">
        <v>4</v>
      </c>
      <c r="E12950" s="11">
        <v>44105</v>
      </c>
      <c r="F12950">
        <v>1.5</v>
      </c>
      <c r="G12950">
        <v>1.5</v>
      </c>
      <c r="I12950">
        <v>4</v>
      </c>
      <c r="J12950">
        <v>8</v>
      </c>
      <c r="L12950">
        <v>8</v>
      </c>
      <c r="N12950">
        <v>4</v>
      </c>
      <c r="P12950">
        <v>0</v>
      </c>
      <c r="Q12950">
        <v>2</v>
      </c>
      <c r="S12950">
        <v>0</v>
      </c>
    </row>
    <row r="12951" spans="1:19" x14ac:dyDescent="0.3">
      <c r="A12951" t="s">
        <v>25856</v>
      </c>
      <c r="B12951" s="171" t="s">
        <v>25857</v>
      </c>
      <c r="C12951" s="171" t="s">
        <v>24284</v>
      </c>
      <c r="D12951" s="171" t="s">
        <v>4</v>
      </c>
      <c r="E12951" s="11">
        <v>44105</v>
      </c>
      <c r="F12951">
        <v>3</v>
      </c>
      <c r="G12951">
        <v>4</v>
      </c>
      <c r="I12951">
        <v>12</v>
      </c>
      <c r="J12951">
        <v>15</v>
      </c>
      <c r="L12951">
        <v>21</v>
      </c>
      <c r="N12951">
        <v>8</v>
      </c>
      <c r="P12951">
        <v>0</v>
      </c>
      <c r="Q12951">
        <v>1</v>
      </c>
      <c r="S12951">
        <v>4</v>
      </c>
    </row>
    <row r="12952" spans="1:19" x14ac:dyDescent="0.3">
      <c r="A12952" t="s">
        <v>25858</v>
      </c>
      <c r="B12952" s="171" t="s">
        <v>25859</v>
      </c>
      <c r="C12952" s="171" t="s">
        <v>18126</v>
      </c>
      <c r="D12952" s="171" t="s">
        <v>4</v>
      </c>
      <c r="E12952" s="11">
        <v>44105</v>
      </c>
      <c r="F12952">
        <v>0</v>
      </c>
      <c r="G12952">
        <v>0</v>
      </c>
      <c r="I12952">
        <v>0</v>
      </c>
      <c r="J12952">
        <v>0</v>
      </c>
      <c r="L12952">
        <v>0</v>
      </c>
      <c r="N12952">
        <v>0</v>
      </c>
      <c r="P12952">
        <v>0</v>
      </c>
      <c r="Q12952">
        <v>0</v>
      </c>
      <c r="S12952">
        <v>0</v>
      </c>
    </row>
    <row r="12953" spans="1:19" x14ac:dyDescent="0.3">
      <c r="A12953" t="s">
        <v>25860</v>
      </c>
      <c r="B12953" s="171" t="s">
        <v>25861</v>
      </c>
      <c r="C12953" s="171" t="s">
        <v>128</v>
      </c>
      <c r="D12953" s="171" t="s">
        <v>4</v>
      </c>
      <c r="E12953" s="11">
        <v>44105</v>
      </c>
      <c r="F12953">
        <v>0</v>
      </c>
      <c r="G12953">
        <v>0</v>
      </c>
      <c r="I12953">
        <v>0</v>
      </c>
      <c r="J12953">
        <v>0</v>
      </c>
      <c r="L12953">
        <v>0</v>
      </c>
      <c r="N12953">
        <v>0</v>
      </c>
      <c r="P12953">
        <v>0</v>
      </c>
      <c r="Q12953">
        <v>0</v>
      </c>
      <c r="S12953">
        <v>0</v>
      </c>
    </row>
    <row r="12954" spans="1:19" x14ac:dyDescent="0.3">
      <c r="A12954" t="s">
        <v>25862</v>
      </c>
      <c r="B12954" s="171" t="s">
        <v>25863</v>
      </c>
      <c r="C12954" s="171" t="s">
        <v>14824</v>
      </c>
      <c r="D12954" s="171" t="s">
        <v>4</v>
      </c>
      <c r="E12954" s="11">
        <v>44105</v>
      </c>
      <c r="F12954">
        <v>0</v>
      </c>
      <c r="G12954">
        <v>0</v>
      </c>
      <c r="I12954">
        <v>0</v>
      </c>
      <c r="J12954">
        <v>0</v>
      </c>
      <c r="L12954">
        <v>0</v>
      </c>
      <c r="N12954">
        <v>0</v>
      </c>
      <c r="P12954">
        <v>0</v>
      </c>
      <c r="Q12954">
        <v>0</v>
      </c>
      <c r="S12954">
        <v>0</v>
      </c>
    </row>
    <row r="12955" spans="1:19" x14ac:dyDescent="0.3">
      <c r="A12955" t="s">
        <v>25864</v>
      </c>
      <c r="B12955" s="171" t="s">
        <v>25865</v>
      </c>
      <c r="C12955" s="171" t="s">
        <v>152</v>
      </c>
      <c r="D12955" s="171" t="s">
        <v>4</v>
      </c>
      <c r="E12955" s="11">
        <v>44105</v>
      </c>
      <c r="F12955">
        <v>0</v>
      </c>
      <c r="G12955">
        <v>0</v>
      </c>
      <c r="I12955">
        <v>0</v>
      </c>
      <c r="J12955">
        <v>0</v>
      </c>
      <c r="L12955">
        <v>0</v>
      </c>
      <c r="N12955">
        <v>0</v>
      </c>
      <c r="P12955">
        <v>0</v>
      </c>
      <c r="Q12955">
        <v>0</v>
      </c>
      <c r="S12955">
        <v>0</v>
      </c>
    </row>
    <row r="12956" spans="1:19" x14ac:dyDescent="0.3">
      <c r="A12956" t="s">
        <v>25866</v>
      </c>
      <c r="B12956" s="171" t="s">
        <v>25867</v>
      </c>
      <c r="C12956" s="171" t="s">
        <v>194</v>
      </c>
      <c r="D12956" s="171" t="s">
        <v>4</v>
      </c>
      <c r="E12956" s="11">
        <v>44105</v>
      </c>
      <c r="F12956">
        <v>4</v>
      </c>
      <c r="G12956">
        <v>7</v>
      </c>
      <c r="I12956">
        <v>20</v>
      </c>
      <c r="J12956">
        <v>24</v>
      </c>
      <c r="L12956">
        <v>39</v>
      </c>
      <c r="N12956">
        <v>17</v>
      </c>
      <c r="P12956">
        <v>4</v>
      </c>
      <c r="Q12956">
        <v>5</v>
      </c>
      <c r="S12956">
        <v>3</v>
      </c>
    </row>
    <row r="12957" spans="1:19" x14ac:dyDescent="0.3">
      <c r="A12957" t="s">
        <v>25868</v>
      </c>
      <c r="B12957" s="171" t="s">
        <v>25869</v>
      </c>
      <c r="C12957" s="171" t="s">
        <v>18137</v>
      </c>
      <c r="D12957" s="171" t="s">
        <v>4</v>
      </c>
      <c r="E12957" s="11">
        <v>44105</v>
      </c>
      <c r="F12957">
        <v>0</v>
      </c>
      <c r="G12957">
        <v>0</v>
      </c>
      <c r="I12957">
        <v>0</v>
      </c>
      <c r="J12957">
        <v>0</v>
      </c>
      <c r="L12957">
        <v>0</v>
      </c>
      <c r="N12957">
        <v>0</v>
      </c>
      <c r="P12957">
        <v>0</v>
      </c>
      <c r="Q12957">
        <v>0</v>
      </c>
      <c r="S12957">
        <v>0</v>
      </c>
    </row>
    <row r="12958" spans="1:19" x14ac:dyDescent="0.3">
      <c r="A12958" t="s">
        <v>25870</v>
      </c>
      <c r="B12958" s="171" t="s">
        <v>25871</v>
      </c>
      <c r="C12958" s="171" t="s">
        <v>18140</v>
      </c>
      <c r="D12958" s="171" t="s">
        <v>4</v>
      </c>
      <c r="E12958" s="11">
        <v>44105</v>
      </c>
      <c r="F12958">
        <v>3</v>
      </c>
      <c r="G12958">
        <v>5</v>
      </c>
      <c r="I12958">
        <v>10</v>
      </c>
      <c r="J12958">
        <v>12</v>
      </c>
      <c r="L12958">
        <v>22</v>
      </c>
      <c r="N12958">
        <v>6</v>
      </c>
      <c r="P12958">
        <v>2</v>
      </c>
      <c r="Q12958">
        <v>3</v>
      </c>
      <c r="S12958">
        <v>4</v>
      </c>
    </row>
    <row r="12959" spans="1:19" x14ac:dyDescent="0.3">
      <c r="A12959" t="s">
        <v>25872</v>
      </c>
      <c r="B12959" s="171" t="s">
        <v>25873</v>
      </c>
      <c r="C12959" s="171" t="s">
        <v>236</v>
      </c>
      <c r="D12959" s="171" t="s">
        <v>4</v>
      </c>
      <c r="E12959" s="11">
        <v>44105</v>
      </c>
      <c r="F12959">
        <v>0</v>
      </c>
      <c r="G12959">
        <v>0</v>
      </c>
      <c r="I12959">
        <v>0</v>
      </c>
      <c r="J12959">
        <v>0</v>
      </c>
      <c r="L12959">
        <v>0</v>
      </c>
      <c r="N12959">
        <v>0</v>
      </c>
      <c r="P12959">
        <v>0</v>
      </c>
      <c r="Q12959">
        <v>0</v>
      </c>
      <c r="S12959">
        <v>0</v>
      </c>
    </row>
    <row r="12960" spans="1:19" x14ac:dyDescent="0.3">
      <c r="A12960" t="s">
        <v>25874</v>
      </c>
      <c r="B12960" s="171" t="s">
        <v>25875</v>
      </c>
      <c r="C12960" s="171" t="s">
        <v>239</v>
      </c>
      <c r="D12960" s="171" t="s">
        <v>4</v>
      </c>
      <c r="E12960" s="11">
        <v>44105</v>
      </c>
      <c r="F12960">
        <v>0</v>
      </c>
      <c r="G12960">
        <v>0</v>
      </c>
      <c r="I12960">
        <v>0</v>
      </c>
      <c r="J12960">
        <v>0</v>
      </c>
      <c r="L12960">
        <v>0</v>
      </c>
      <c r="N12960">
        <v>0</v>
      </c>
      <c r="P12960">
        <v>0</v>
      </c>
      <c r="Q12960">
        <v>0</v>
      </c>
      <c r="S12960">
        <v>0</v>
      </c>
    </row>
    <row r="12961" spans="1:19" x14ac:dyDescent="0.3">
      <c r="A12961" t="s">
        <v>25876</v>
      </c>
      <c r="B12961" s="171" t="s">
        <v>25877</v>
      </c>
      <c r="C12961" s="171" t="s">
        <v>24315</v>
      </c>
      <c r="D12961" s="171" t="s">
        <v>4</v>
      </c>
      <c r="E12961" s="11">
        <v>44105</v>
      </c>
      <c r="F12961">
        <v>1.5</v>
      </c>
      <c r="G12961">
        <v>1.5</v>
      </c>
      <c r="I12961">
        <v>4</v>
      </c>
      <c r="J12961">
        <v>8</v>
      </c>
      <c r="L12961">
        <v>8</v>
      </c>
      <c r="N12961">
        <v>4</v>
      </c>
      <c r="P12961">
        <v>1</v>
      </c>
      <c r="Q12961">
        <v>2</v>
      </c>
      <c r="S12961">
        <v>0</v>
      </c>
    </row>
    <row r="12962" spans="1:19" x14ac:dyDescent="0.3">
      <c r="A12962" t="s">
        <v>25878</v>
      </c>
      <c r="B12962" s="171" t="s">
        <v>25879</v>
      </c>
      <c r="C12962" s="171" t="s">
        <v>113</v>
      </c>
      <c r="D12962" s="171" t="s">
        <v>4</v>
      </c>
      <c r="E12962" s="11">
        <v>44105</v>
      </c>
      <c r="F12962">
        <v>1</v>
      </c>
      <c r="G12962">
        <v>1</v>
      </c>
      <c r="I12962">
        <v>3</v>
      </c>
      <c r="J12962">
        <v>5</v>
      </c>
      <c r="L12962">
        <v>6</v>
      </c>
      <c r="N12962">
        <v>3</v>
      </c>
      <c r="P12962">
        <v>0</v>
      </c>
      <c r="Q12962">
        <v>0</v>
      </c>
      <c r="S12962">
        <v>0</v>
      </c>
    </row>
    <row r="12963" spans="1:19" x14ac:dyDescent="0.3">
      <c r="A12963" t="s">
        <v>25880</v>
      </c>
      <c r="B12963" s="171" t="s">
        <v>25881</v>
      </c>
      <c r="C12963" s="171" t="s">
        <v>131</v>
      </c>
      <c r="D12963" s="171" t="s">
        <v>4</v>
      </c>
      <c r="E12963" s="11">
        <v>44105</v>
      </c>
      <c r="F12963">
        <v>0</v>
      </c>
      <c r="G12963">
        <v>0</v>
      </c>
      <c r="I12963">
        <v>0</v>
      </c>
      <c r="J12963">
        <v>0</v>
      </c>
      <c r="L12963">
        <v>0</v>
      </c>
      <c r="N12963">
        <v>0</v>
      </c>
      <c r="P12963">
        <v>0</v>
      </c>
      <c r="Q12963">
        <v>0</v>
      </c>
      <c r="S12963">
        <v>0</v>
      </c>
    </row>
    <row r="12964" spans="1:19" x14ac:dyDescent="0.3">
      <c r="A12964" t="s">
        <v>25882</v>
      </c>
      <c r="B12964" s="171" t="s">
        <v>25883</v>
      </c>
      <c r="C12964" s="171" t="s">
        <v>14843</v>
      </c>
      <c r="D12964" s="171" t="s">
        <v>4</v>
      </c>
      <c r="E12964" s="11">
        <v>44105</v>
      </c>
      <c r="F12964">
        <v>0</v>
      </c>
      <c r="G12964">
        <v>0</v>
      </c>
      <c r="I12964">
        <v>0</v>
      </c>
      <c r="J12964">
        <v>0</v>
      </c>
      <c r="L12964">
        <v>0</v>
      </c>
      <c r="N12964">
        <v>0</v>
      </c>
      <c r="P12964">
        <v>0</v>
      </c>
      <c r="Q12964">
        <v>0</v>
      </c>
      <c r="S12964">
        <v>0</v>
      </c>
    </row>
    <row r="12965" spans="1:19" x14ac:dyDescent="0.3">
      <c r="A12965" t="s">
        <v>25884</v>
      </c>
      <c r="B12965" s="171" t="s">
        <v>25885</v>
      </c>
      <c r="C12965" s="171" t="s">
        <v>155</v>
      </c>
      <c r="D12965" s="171" t="s">
        <v>4</v>
      </c>
      <c r="E12965" s="11">
        <v>44105</v>
      </c>
      <c r="F12965">
        <v>3</v>
      </c>
      <c r="G12965">
        <v>3</v>
      </c>
      <c r="I12965">
        <v>12</v>
      </c>
      <c r="J12965">
        <v>17</v>
      </c>
      <c r="L12965">
        <v>17</v>
      </c>
      <c r="N12965">
        <v>12</v>
      </c>
      <c r="P12965">
        <v>1</v>
      </c>
      <c r="Q12965">
        <v>2</v>
      </c>
      <c r="S12965">
        <v>0</v>
      </c>
    </row>
    <row r="12966" spans="1:19" x14ac:dyDescent="0.3">
      <c r="A12966" t="s">
        <v>25886</v>
      </c>
      <c r="B12966" s="171" t="s">
        <v>25887</v>
      </c>
      <c r="C12966" s="171" t="s">
        <v>16232</v>
      </c>
      <c r="D12966" s="171" t="s">
        <v>4</v>
      </c>
      <c r="E12966" s="11">
        <v>44105</v>
      </c>
      <c r="F12966">
        <v>3.5</v>
      </c>
      <c r="G12966">
        <v>3.5</v>
      </c>
      <c r="I12966">
        <v>11</v>
      </c>
      <c r="J12966">
        <v>20</v>
      </c>
      <c r="L12966">
        <v>20</v>
      </c>
      <c r="N12966">
        <v>9</v>
      </c>
      <c r="P12966">
        <v>0</v>
      </c>
      <c r="Q12966">
        <v>0</v>
      </c>
      <c r="S12966">
        <v>2</v>
      </c>
    </row>
    <row r="12967" spans="1:19" x14ac:dyDescent="0.3">
      <c r="A12967" t="s">
        <v>25888</v>
      </c>
      <c r="B12967" s="171" t="s">
        <v>25889</v>
      </c>
      <c r="C12967" s="171" t="s">
        <v>16557</v>
      </c>
      <c r="D12967" s="171" t="s">
        <v>4</v>
      </c>
      <c r="E12967" s="11">
        <v>44105</v>
      </c>
      <c r="F12967">
        <v>0</v>
      </c>
      <c r="G12967">
        <v>0</v>
      </c>
      <c r="I12967">
        <v>0</v>
      </c>
      <c r="J12967">
        <v>0</v>
      </c>
      <c r="L12967">
        <v>0</v>
      </c>
      <c r="N12967">
        <v>0</v>
      </c>
      <c r="P12967">
        <v>0</v>
      </c>
      <c r="Q12967">
        <v>0</v>
      </c>
      <c r="S12967">
        <v>0</v>
      </c>
    </row>
    <row r="12968" spans="1:19" x14ac:dyDescent="0.3">
      <c r="A12968" t="s">
        <v>25890</v>
      </c>
      <c r="B12968" s="171" t="s">
        <v>25891</v>
      </c>
      <c r="C12968" s="171" t="s">
        <v>188</v>
      </c>
      <c r="D12968" s="171" t="s">
        <v>4</v>
      </c>
      <c r="E12968" s="11">
        <v>44105</v>
      </c>
      <c r="F12968">
        <v>4</v>
      </c>
      <c r="G12968">
        <v>4</v>
      </c>
      <c r="I12968">
        <v>3</v>
      </c>
      <c r="J12968">
        <v>22</v>
      </c>
      <c r="L12968">
        <v>22</v>
      </c>
      <c r="N12968">
        <v>3</v>
      </c>
      <c r="P12968">
        <v>0</v>
      </c>
      <c r="Q12968">
        <v>0</v>
      </c>
      <c r="S12968">
        <v>0</v>
      </c>
    </row>
    <row r="12969" spans="1:19" x14ac:dyDescent="0.3">
      <c r="A12969" t="s">
        <v>25892</v>
      </c>
      <c r="B12969" s="171" t="s">
        <v>25893</v>
      </c>
      <c r="C12969" s="171" t="s">
        <v>227</v>
      </c>
      <c r="D12969" s="171" t="s">
        <v>4</v>
      </c>
      <c r="E12969" s="11">
        <v>44105</v>
      </c>
      <c r="F12969">
        <v>0</v>
      </c>
      <c r="G12969">
        <v>0</v>
      </c>
      <c r="I12969">
        <v>0</v>
      </c>
      <c r="J12969">
        <v>0</v>
      </c>
      <c r="L12969">
        <v>0</v>
      </c>
      <c r="N12969">
        <v>0</v>
      </c>
      <c r="P12969">
        <v>0</v>
      </c>
      <c r="Q12969">
        <v>0</v>
      </c>
      <c r="S12969">
        <v>0</v>
      </c>
    </row>
    <row r="12970" spans="1:19" x14ac:dyDescent="0.3">
      <c r="A12970" t="s">
        <v>25894</v>
      </c>
      <c r="B12970" s="171" t="s">
        <v>25895</v>
      </c>
      <c r="C12970" s="171" t="s">
        <v>116</v>
      </c>
      <c r="D12970" s="171" t="s">
        <v>4</v>
      </c>
      <c r="E12970" s="11">
        <v>44105</v>
      </c>
      <c r="F12970">
        <v>8</v>
      </c>
      <c r="G12970">
        <v>8</v>
      </c>
      <c r="I12970">
        <v>76</v>
      </c>
      <c r="J12970">
        <v>90</v>
      </c>
      <c r="L12970">
        <v>90</v>
      </c>
      <c r="N12970">
        <v>75</v>
      </c>
      <c r="P12970">
        <v>1</v>
      </c>
      <c r="Q12970">
        <v>1</v>
      </c>
      <c r="S12970">
        <v>1</v>
      </c>
    </row>
    <row r="12971" spans="1:19" x14ac:dyDescent="0.3">
      <c r="A12971" t="s">
        <v>25896</v>
      </c>
      <c r="B12971" s="171" t="s">
        <v>25897</v>
      </c>
      <c r="C12971" s="171" t="s">
        <v>9862</v>
      </c>
      <c r="D12971" s="171" t="s">
        <v>4</v>
      </c>
      <c r="E12971" s="11">
        <v>44105</v>
      </c>
      <c r="F12971">
        <v>0</v>
      </c>
      <c r="G12971">
        <v>0</v>
      </c>
      <c r="I12971">
        <v>0</v>
      </c>
      <c r="J12971">
        <v>0</v>
      </c>
      <c r="L12971">
        <v>0</v>
      </c>
      <c r="N12971">
        <v>0</v>
      </c>
      <c r="P12971">
        <v>0</v>
      </c>
      <c r="Q12971">
        <v>0</v>
      </c>
      <c r="S12971">
        <v>0</v>
      </c>
    </row>
    <row r="12972" spans="1:19" x14ac:dyDescent="0.3">
      <c r="A12972" t="s">
        <v>25898</v>
      </c>
      <c r="B12972" s="171" t="s">
        <v>25899</v>
      </c>
      <c r="C12972" s="171" t="s">
        <v>140</v>
      </c>
      <c r="D12972" s="171" t="s">
        <v>4</v>
      </c>
      <c r="E12972" s="11">
        <v>44105</v>
      </c>
      <c r="F12972">
        <v>0</v>
      </c>
      <c r="G12972">
        <v>0</v>
      </c>
      <c r="I12972">
        <v>0</v>
      </c>
      <c r="J12972">
        <v>0</v>
      </c>
      <c r="L12972">
        <v>0</v>
      </c>
      <c r="N12972">
        <v>0</v>
      </c>
      <c r="P12972">
        <v>0</v>
      </c>
      <c r="Q12972">
        <v>0</v>
      </c>
      <c r="S12972">
        <v>0</v>
      </c>
    </row>
    <row r="12973" spans="1:19" x14ac:dyDescent="0.3">
      <c r="A12973" t="s">
        <v>25900</v>
      </c>
      <c r="B12973" s="171" t="s">
        <v>25901</v>
      </c>
      <c r="C12973" s="171" t="s">
        <v>8590</v>
      </c>
      <c r="D12973" s="171" t="s">
        <v>4</v>
      </c>
      <c r="E12973" s="11">
        <v>44105</v>
      </c>
      <c r="F12973">
        <v>0</v>
      </c>
      <c r="G12973">
        <v>0</v>
      </c>
      <c r="I12973">
        <v>0</v>
      </c>
      <c r="J12973">
        <v>0</v>
      </c>
      <c r="L12973">
        <v>0</v>
      </c>
      <c r="N12973">
        <v>0</v>
      </c>
      <c r="P12973">
        <v>0</v>
      </c>
      <c r="Q12973">
        <v>0</v>
      </c>
      <c r="S12973">
        <v>0</v>
      </c>
    </row>
    <row r="12974" spans="1:19" x14ac:dyDescent="0.3">
      <c r="A12974" t="s">
        <v>25902</v>
      </c>
      <c r="B12974" s="171" t="s">
        <v>25903</v>
      </c>
      <c r="C12974" s="171" t="s">
        <v>170</v>
      </c>
      <c r="D12974" s="171" t="s">
        <v>4</v>
      </c>
      <c r="E12974" s="11">
        <v>44105</v>
      </c>
      <c r="F12974">
        <v>11</v>
      </c>
      <c r="G12974">
        <v>11</v>
      </c>
      <c r="I12974">
        <v>10</v>
      </c>
      <c r="J12974">
        <v>121</v>
      </c>
      <c r="L12974">
        <v>121</v>
      </c>
      <c r="N12974">
        <v>10</v>
      </c>
      <c r="P12974">
        <v>0</v>
      </c>
      <c r="Q12974">
        <v>0</v>
      </c>
      <c r="S12974">
        <v>0</v>
      </c>
    </row>
    <row r="12975" spans="1:19" x14ac:dyDescent="0.3">
      <c r="A12975" t="s">
        <v>25904</v>
      </c>
      <c r="B12975" s="171" t="s">
        <v>25905</v>
      </c>
      <c r="C12975" s="171" t="s">
        <v>182</v>
      </c>
      <c r="D12975" s="171" t="s">
        <v>4</v>
      </c>
      <c r="E12975" s="11">
        <v>44105</v>
      </c>
      <c r="F12975">
        <v>11.5</v>
      </c>
      <c r="G12975">
        <v>11.5</v>
      </c>
      <c r="I12975">
        <v>183</v>
      </c>
      <c r="J12975">
        <v>128</v>
      </c>
      <c r="L12975">
        <v>128</v>
      </c>
      <c r="N12975">
        <v>180</v>
      </c>
      <c r="P12975">
        <v>3</v>
      </c>
      <c r="Q12975">
        <v>7</v>
      </c>
      <c r="S12975">
        <v>3</v>
      </c>
    </row>
    <row r="12976" spans="1:19" x14ac:dyDescent="0.3">
      <c r="A12976" t="s">
        <v>25906</v>
      </c>
      <c r="B12976" s="171" t="s">
        <v>25907</v>
      </c>
      <c r="C12976" s="171" t="s">
        <v>197</v>
      </c>
      <c r="D12976" s="171" t="s">
        <v>4</v>
      </c>
      <c r="E12976" s="11">
        <v>44105</v>
      </c>
      <c r="F12976">
        <v>9</v>
      </c>
      <c r="G12976">
        <v>9</v>
      </c>
      <c r="I12976">
        <v>42</v>
      </c>
      <c r="J12976">
        <v>90</v>
      </c>
      <c r="L12976">
        <v>90</v>
      </c>
      <c r="N12976">
        <v>37</v>
      </c>
      <c r="P12976">
        <v>6</v>
      </c>
      <c r="Q12976">
        <v>8</v>
      </c>
      <c r="S12976">
        <v>5</v>
      </c>
    </row>
    <row r="12977" spans="1:19" x14ac:dyDescent="0.3">
      <c r="A12977" t="s">
        <v>25908</v>
      </c>
      <c r="B12977" s="171" t="s">
        <v>25909</v>
      </c>
      <c r="C12977" s="171" t="s">
        <v>218</v>
      </c>
      <c r="D12977" s="171" t="s">
        <v>4</v>
      </c>
      <c r="E12977" s="11">
        <v>44105</v>
      </c>
      <c r="F12977">
        <v>0</v>
      </c>
      <c r="G12977">
        <v>0</v>
      </c>
      <c r="I12977">
        <v>0</v>
      </c>
      <c r="J12977">
        <v>0</v>
      </c>
      <c r="L12977">
        <v>0</v>
      </c>
      <c r="N12977">
        <v>0</v>
      </c>
      <c r="P12977">
        <v>0</v>
      </c>
      <c r="Q12977">
        <v>0</v>
      </c>
      <c r="S12977">
        <v>0</v>
      </c>
    </row>
    <row r="12978" spans="1:19" x14ac:dyDescent="0.3">
      <c r="A12978" t="s">
        <v>25910</v>
      </c>
      <c r="B12978" s="171" t="s">
        <v>25911</v>
      </c>
      <c r="C12978" s="171" t="s">
        <v>230</v>
      </c>
      <c r="D12978" s="171" t="s">
        <v>4</v>
      </c>
      <c r="E12978" s="11">
        <v>44105</v>
      </c>
      <c r="F12978">
        <v>0</v>
      </c>
      <c r="G12978">
        <v>0</v>
      </c>
      <c r="I12978">
        <v>0</v>
      </c>
      <c r="J12978">
        <v>0</v>
      </c>
      <c r="L12978">
        <v>0</v>
      </c>
      <c r="N12978">
        <v>0</v>
      </c>
      <c r="P12978">
        <v>0</v>
      </c>
      <c r="Q12978">
        <v>0</v>
      </c>
      <c r="S12978">
        <v>0</v>
      </c>
    </row>
    <row r="12979" spans="1:19" x14ac:dyDescent="0.3">
      <c r="A12979" t="s">
        <v>25912</v>
      </c>
      <c r="B12979" s="171" t="s">
        <v>25913</v>
      </c>
      <c r="C12979" s="171" t="s">
        <v>8193</v>
      </c>
      <c r="D12979" s="171" t="s">
        <v>4</v>
      </c>
      <c r="E12979" s="11">
        <v>44105</v>
      </c>
      <c r="F12979">
        <v>3</v>
      </c>
      <c r="G12979">
        <v>3</v>
      </c>
      <c r="I12979">
        <v>23</v>
      </c>
      <c r="J12979">
        <v>32</v>
      </c>
      <c r="L12979">
        <v>32</v>
      </c>
      <c r="N12979">
        <v>23</v>
      </c>
      <c r="P12979">
        <v>0</v>
      </c>
      <c r="Q12979">
        <v>0</v>
      </c>
      <c r="S12979">
        <v>0</v>
      </c>
    </row>
    <row r="12980" spans="1:19" x14ac:dyDescent="0.3">
      <c r="A12980" t="s">
        <v>25914</v>
      </c>
      <c r="B12980" s="171" t="s">
        <v>25915</v>
      </c>
      <c r="C12980" s="171" t="s">
        <v>10522</v>
      </c>
      <c r="D12980" s="171" t="s">
        <v>4</v>
      </c>
      <c r="E12980" s="11">
        <v>44105</v>
      </c>
      <c r="F12980">
        <v>0</v>
      </c>
      <c r="G12980">
        <v>0</v>
      </c>
      <c r="I12980">
        <v>0</v>
      </c>
      <c r="J12980">
        <v>0</v>
      </c>
      <c r="L12980">
        <v>0</v>
      </c>
      <c r="N12980">
        <v>0</v>
      </c>
      <c r="P12980">
        <v>0</v>
      </c>
      <c r="Q12980">
        <v>0</v>
      </c>
      <c r="S12980">
        <v>0</v>
      </c>
    </row>
    <row r="12981" spans="1:19" x14ac:dyDescent="0.3">
      <c r="A12981" t="s">
        <v>25916</v>
      </c>
      <c r="B12981" s="171" t="s">
        <v>25917</v>
      </c>
      <c r="C12981" s="171" t="s">
        <v>10525</v>
      </c>
      <c r="D12981" s="171" t="s">
        <v>4</v>
      </c>
      <c r="E12981" s="11">
        <v>44105</v>
      </c>
      <c r="F12981">
        <v>0</v>
      </c>
      <c r="G12981">
        <v>0</v>
      </c>
      <c r="I12981">
        <v>0</v>
      </c>
      <c r="J12981">
        <v>0</v>
      </c>
      <c r="L12981">
        <v>0</v>
      </c>
      <c r="N12981">
        <v>0</v>
      </c>
      <c r="P12981">
        <v>0</v>
      </c>
      <c r="Q12981">
        <v>0</v>
      </c>
      <c r="S12981">
        <v>0</v>
      </c>
    </row>
    <row r="12982" spans="1:19" x14ac:dyDescent="0.3">
      <c r="A12982" t="s">
        <v>25918</v>
      </c>
      <c r="B12982" s="171" t="s">
        <v>25919</v>
      </c>
      <c r="C12982" s="171" t="s">
        <v>10528</v>
      </c>
      <c r="D12982" s="171" t="s">
        <v>4</v>
      </c>
      <c r="E12982" s="11">
        <v>44105</v>
      </c>
      <c r="F12982">
        <v>0</v>
      </c>
      <c r="G12982">
        <v>0</v>
      </c>
      <c r="I12982">
        <v>0</v>
      </c>
      <c r="J12982">
        <v>0</v>
      </c>
      <c r="L12982">
        <v>0</v>
      </c>
      <c r="N12982">
        <v>0</v>
      </c>
      <c r="P12982">
        <v>0</v>
      </c>
      <c r="Q12982">
        <v>0</v>
      </c>
      <c r="S12982">
        <v>0</v>
      </c>
    </row>
    <row r="12983" spans="1:19" x14ac:dyDescent="0.3">
      <c r="A12983" t="s">
        <v>25920</v>
      </c>
      <c r="B12983" s="171" t="s">
        <v>25921</v>
      </c>
      <c r="C12983" s="171" t="s">
        <v>10531</v>
      </c>
      <c r="D12983" s="171" t="s">
        <v>4</v>
      </c>
      <c r="E12983" s="11">
        <v>44105</v>
      </c>
      <c r="F12983">
        <v>0</v>
      </c>
      <c r="G12983">
        <v>0</v>
      </c>
      <c r="I12983">
        <v>0</v>
      </c>
      <c r="J12983">
        <v>0</v>
      </c>
      <c r="L12983">
        <v>0</v>
      </c>
      <c r="N12983">
        <v>0</v>
      </c>
      <c r="P12983">
        <v>0</v>
      </c>
      <c r="Q12983">
        <v>0</v>
      </c>
      <c r="S12983">
        <v>0</v>
      </c>
    </row>
    <row r="12984" spans="1:19" x14ac:dyDescent="0.3">
      <c r="A12984" t="s">
        <v>25922</v>
      </c>
      <c r="B12984" s="171" t="s">
        <v>25923</v>
      </c>
      <c r="C12984" s="171" t="s">
        <v>14880</v>
      </c>
      <c r="D12984" s="171" t="s">
        <v>4</v>
      </c>
      <c r="E12984" s="11">
        <v>44105</v>
      </c>
      <c r="F12984">
        <v>0</v>
      </c>
      <c r="G12984">
        <v>0</v>
      </c>
      <c r="I12984">
        <v>0</v>
      </c>
      <c r="J12984">
        <v>0</v>
      </c>
      <c r="L12984">
        <v>0</v>
      </c>
      <c r="N12984">
        <v>0</v>
      </c>
      <c r="P12984">
        <v>0</v>
      </c>
      <c r="Q12984">
        <v>0</v>
      </c>
      <c r="S12984">
        <v>0</v>
      </c>
    </row>
    <row r="12985" spans="1:19" x14ac:dyDescent="0.3">
      <c r="A12985" t="s">
        <v>25924</v>
      </c>
      <c r="B12985" s="171" t="s">
        <v>25925</v>
      </c>
      <c r="C12985" s="171" t="s">
        <v>10534</v>
      </c>
      <c r="D12985" s="171" t="s">
        <v>4</v>
      </c>
      <c r="E12985" s="11">
        <v>44105</v>
      </c>
      <c r="F12985">
        <v>4</v>
      </c>
      <c r="G12985">
        <v>4</v>
      </c>
      <c r="I12985">
        <v>9</v>
      </c>
      <c r="J12985">
        <v>24</v>
      </c>
      <c r="L12985">
        <v>24</v>
      </c>
      <c r="N12985">
        <v>9</v>
      </c>
      <c r="P12985">
        <v>0</v>
      </c>
      <c r="Q12985">
        <v>0</v>
      </c>
      <c r="S12985">
        <v>0</v>
      </c>
    </row>
    <row r="12986" spans="1:19" x14ac:dyDescent="0.3">
      <c r="A12986" t="s">
        <v>25926</v>
      </c>
      <c r="B12986" s="171" t="s">
        <v>25927</v>
      </c>
      <c r="C12986" s="171" t="s">
        <v>10537</v>
      </c>
      <c r="D12986" s="171" t="s">
        <v>4</v>
      </c>
      <c r="E12986" s="11">
        <v>44105</v>
      </c>
      <c r="F12986">
        <v>2</v>
      </c>
      <c r="G12986">
        <v>2</v>
      </c>
      <c r="I12986">
        <v>5</v>
      </c>
      <c r="J12986">
        <v>11</v>
      </c>
      <c r="L12986">
        <v>11</v>
      </c>
      <c r="N12986">
        <v>5</v>
      </c>
      <c r="P12986">
        <v>0</v>
      </c>
      <c r="Q12986">
        <v>0</v>
      </c>
      <c r="S12986">
        <v>0</v>
      </c>
    </row>
    <row r="12987" spans="1:19" x14ac:dyDescent="0.3">
      <c r="A12987" t="s">
        <v>25928</v>
      </c>
      <c r="B12987" s="171" t="s">
        <v>25929</v>
      </c>
      <c r="C12987" s="171" t="s">
        <v>15347</v>
      </c>
      <c r="D12987" s="171" t="s">
        <v>4</v>
      </c>
      <c r="E12987" s="11">
        <v>44105</v>
      </c>
      <c r="F12987">
        <v>2.5</v>
      </c>
      <c r="G12987">
        <v>2.5</v>
      </c>
      <c r="I12987">
        <v>7</v>
      </c>
      <c r="J12987">
        <v>14</v>
      </c>
      <c r="L12987">
        <v>14</v>
      </c>
      <c r="N12987">
        <v>7</v>
      </c>
      <c r="P12987">
        <v>0</v>
      </c>
      <c r="Q12987">
        <v>1</v>
      </c>
      <c r="S12987">
        <v>0</v>
      </c>
    </row>
    <row r="12988" spans="1:19" x14ac:dyDescent="0.3">
      <c r="A12988" t="s">
        <v>25930</v>
      </c>
      <c r="B12988" s="171" t="s">
        <v>25931</v>
      </c>
      <c r="C12988" s="171" t="s">
        <v>203</v>
      </c>
      <c r="D12988" s="171" t="s">
        <v>4</v>
      </c>
      <c r="E12988" s="11">
        <v>44105</v>
      </c>
      <c r="F12988">
        <v>1.5</v>
      </c>
      <c r="G12988">
        <v>1.5</v>
      </c>
      <c r="I12988">
        <v>15</v>
      </c>
      <c r="J12988">
        <v>8</v>
      </c>
      <c r="L12988">
        <v>8</v>
      </c>
      <c r="N12988">
        <v>11</v>
      </c>
      <c r="P12988">
        <v>0</v>
      </c>
      <c r="Q12988">
        <v>0</v>
      </c>
      <c r="S12988">
        <v>4</v>
      </c>
    </row>
    <row r="12989" spans="1:19" x14ac:dyDescent="0.3">
      <c r="A12989" t="s">
        <v>25932</v>
      </c>
      <c r="B12989" s="171" t="s">
        <v>25933</v>
      </c>
      <c r="C12989" s="171" t="s">
        <v>15340</v>
      </c>
      <c r="D12989" s="171" t="s">
        <v>4</v>
      </c>
      <c r="E12989" s="11">
        <v>44105</v>
      </c>
      <c r="F12989">
        <v>1</v>
      </c>
      <c r="G12989">
        <v>1</v>
      </c>
      <c r="I12989">
        <v>2</v>
      </c>
      <c r="J12989">
        <v>5</v>
      </c>
      <c r="L12989">
        <v>5</v>
      </c>
      <c r="N12989">
        <v>2</v>
      </c>
      <c r="P12989">
        <v>0</v>
      </c>
      <c r="Q12989">
        <v>0</v>
      </c>
      <c r="S12989">
        <v>0</v>
      </c>
    </row>
    <row r="12990" spans="1:19" x14ac:dyDescent="0.3">
      <c r="A12990" t="s">
        <v>25934</v>
      </c>
      <c r="B12990" s="171" t="s">
        <v>25935</v>
      </c>
      <c r="C12990" s="171" t="s">
        <v>16544</v>
      </c>
      <c r="D12990" s="171" t="s">
        <v>4</v>
      </c>
      <c r="E12990" s="11">
        <v>44105</v>
      </c>
      <c r="F12990">
        <v>1.5</v>
      </c>
      <c r="G12990">
        <v>1.5</v>
      </c>
      <c r="I12990">
        <v>2</v>
      </c>
      <c r="J12990">
        <v>8</v>
      </c>
      <c r="L12990">
        <v>8</v>
      </c>
      <c r="N12990">
        <v>2</v>
      </c>
      <c r="P12990">
        <v>0</v>
      </c>
      <c r="Q12990">
        <v>0</v>
      </c>
      <c r="S12990">
        <v>0</v>
      </c>
    </row>
    <row r="12991" spans="1:19" x14ac:dyDescent="0.3">
      <c r="A12991" t="s">
        <v>25936</v>
      </c>
      <c r="B12991" s="171" t="s">
        <v>25937</v>
      </c>
      <c r="C12991" s="171" t="s">
        <v>176</v>
      </c>
      <c r="D12991" s="171" t="s">
        <v>4</v>
      </c>
      <c r="E12991" s="11">
        <v>44105</v>
      </c>
      <c r="F12991">
        <v>2.5</v>
      </c>
      <c r="G12991">
        <v>2.5</v>
      </c>
      <c r="I12991">
        <v>8</v>
      </c>
      <c r="J12991">
        <v>13</v>
      </c>
      <c r="L12991">
        <v>13</v>
      </c>
      <c r="N12991">
        <v>7</v>
      </c>
      <c r="P12991">
        <v>0</v>
      </c>
      <c r="Q12991">
        <v>1</v>
      </c>
      <c r="S12991">
        <v>1</v>
      </c>
    </row>
    <row r="12992" spans="1:19" x14ac:dyDescent="0.3">
      <c r="A12992" t="s">
        <v>25938</v>
      </c>
      <c r="B12992" s="171" t="s">
        <v>25939</v>
      </c>
      <c r="C12992" s="171" t="s">
        <v>206</v>
      </c>
      <c r="D12992" s="171" t="s">
        <v>4</v>
      </c>
      <c r="E12992" s="11">
        <v>44105</v>
      </c>
      <c r="F12992">
        <v>1.5</v>
      </c>
      <c r="G12992">
        <v>1.5</v>
      </c>
      <c r="I12992">
        <v>3</v>
      </c>
      <c r="J12992">
        <v>8</v>
      </c>
      <c r="L12992">
        <v>8</v>
      </c>
      <c r="N12992">
        <v>2</v>
      </c>
      <c r="P12992">
        <v>1</v>
      </c>
      <c r="Q12992">
        <v>3</v>
      </c>
      <c r="S12992">
        <v>1</v>
      </c>
    </row>
    <row r="12993" spans="1:19" x14ac:dyDescent="0.3">
      <c r="A12993" t="s">
        <v>25756</v>
      </c>
      <c r="B12993" s="171" t="s">
        <v>25757</v>
      </c>
      <c r="C12993" s="171" t="s">
        <v>24284</v>
      </c>
      <c r="D12993" s="171" t="s">
        <v>80</v>
      </c>
      <c r="E12993" s="11">
        <v>44105</v>
      </c>
      <c r="F12993">
        <v>3</v>
      </c>
      <c r="G12993">
        <v>4</v>
      </c>
      <c r="I12993">
        <v>12</v>
      </c>
      <c r="J12993">
        <v>15</v>
      </c>
      <c r="L12993">
        <v>21</v>
      </c>
      <c r="N12993">
        <v>8</v>
      </c>
      <c r="P12993">
        <v>0</v>
      </c>
      <c r="Q12993">
        <v>1</v>
      </c>
      <c r="S12993">
        <v>4</v>
      </c>
    </row>
    <row r="12994" spans="1:19" x14ac:dyDescent="0.3">
      <c r="A12994" t="s">
        <v>25940</v>
      </c>
      <c r="B12994" s="171" t="s">
        <v>25941</v>
      </c>
      <c r="C12994" s="171" t="s">
        <v>18229</v>
      </c>
      <c r="D12994" s="171" t="s">
        <v>80</v>
      </c>
      <c r="E12994" s="11">
        <v>44105</v>
      </c>
      <c r="F12994">
        <v>0</v>
      </c>
      <c r="G12994">
        <v>0</v>
      </c>
      <c r="I12994">
        <v>0</v>
      </c>
      <c r="J12994">
        <v>0</v>
      </c>
      <c r="L12994">
        <v>0</v>
      </c>
      <c r="N12994">
        <v>0</v>
      </c>
      <c r="P12994">
        <v>0</v>
      </c>
      <c r="Q12994">
        <v>0</v>
      </c>
      <c r="S12994">
        <v>0</v>
      </c>
    </row>
    <row r="12995" spans="1:19" x14ac:dyDescent="0.3">
      <c r="A12995" t="s">
        <v>25942</v>
      </c>
      <c r="B12995" s="171" t="s">
        <v>25943</v>
      </c>
      <c r="C12995" s="171" t="s">
        <v>9887</v>
      </c>
      <c r="D12995" s="171" t="s">
        <v>80</v>
      </c>
      <c r="E12995" s="11">
        <v>44105</v>
      </c>
      <c r="F12995">
        <v>0</v>
      </c>
      <c r="G12995">
        <v>0</v>
      </c>
      <c r="I12995">
        <v>0</v>
      </c>
      <c r="J12995">
        <v>0</v>
      </c>
      <c r="L12995">
        <v>0</v>
      </c>
      <c r="N12995">
        <v>0</v>
      </c>
      <c r="P12995">
        <v>0</v>
      </c>
      <c r="Q12995">
        <v>0</v>
      </c>
      <c r="S12995">
        <v>0</v>
      </c>
    </row>
    <row r="12996" spans="1:19" x14ac:dyDescent="0.3">
      <c r="A12996" t="s">
        <v>25944</v>
      </c>
      <c r="B12996" s="171" t="s">
        <v>25945</v>
      </c>
      <c r="C12996" s="171" t="s">
        <v>11260</v>
      </c>
      <c r="D12996" s="171" t="s">
        <v>80</v>
      </c>
      <c r="E12996" s="11">
        <v>44105</v>
      </c>
      <c r="F12996">
        <v>0</v>
      </c>
      <c r="G12996">
        <v>0</v>
      </c>
      <c r="I12996">
        <v>0</v>
      </c>
      <c r="J12996">
        <v>0</v>
      </c>
      <c r="L12996">
        <v>0</v>
      </c>
      <c r="N12996">
        <v>0</v>
      </c>
      <c r="P12996">
        <v>0</v>
      </c>
      <c r="Q12996">
        <v>0</v>
      </c>
      <c r="S12996">
        <v>0</v>
      </c>
    </row>
    <row r="12997" spans="1:19" x14ac:dyDescent="0.3">
      <c r="A12997" t="s">
        <v>25946</v>
      </c>
      <c r="B12997" s="171" t="s">
        <v>25947</v>
      </c>
      <c r="C12997" s="171" t="s">
        <v>21284</v>
      </c>
      <c r="D12997" s="171" t="s">
        <v>80</v>
      </c>
      <c r="E12997" s="11">
        <v>44105</v>
      </c>
      <c r="F12997">
        <v>0</v>
      </c>
      <c r="G12997">
        <v>0</v>
      </c>
      <c r="I12997">
        <v>0</v>
      </c>
      <c r="J12997">
        <v>0</v>
      </c>
      <c r="L12997">
        <v>0</v>
      </c>
      <c r="N12997">
        <v>0</v>
      </c>
      <c r="P12997">
        <v>0</v>
      </c>
      <c r="Q12997">
        <v>0</v>
      </c>
      <c r="S12997">
        <v>0</v>
      </c>
    </row>
    <row r="12998" spans="1:19" x14ac:dyDescent="0.3">
      <c r="A12998" t="s">
        <v>25948</v>
      </c>
      <c r="B12998" s="171" t="s">
        <v>25949</v>
      </c>
      <c r="C12998" s="171" t="s">
        <v>125</v>
      </c>
      <c r="D12998" s="171" t="s">
        <v>80</v>
      </c>
      <c r="E12998" s="11">
        <v>44105</v>
      </c>
      <c r="F12998">
        <v>0</v>
      </c>
      <c r="G12998">
        <v>0</v>
      </c>
      <c r="I12998">
        <v>0</v>
      </c>
      <c r="J12998">
        <v>0</v>
      </c>
      <c r="L12998">
        <v>0</v>
      </c>
      <c r="N12998">
        <v>0</v>
      </c>
      <c r="P12998">
        <v>0</v>
      </c>
      <c r="Q12998">
        <v>0</v>
      </c>
      <c r="S12998">
        <v>0</v>
      </c>
    </row>
    <row r="12999" spans="1:19" x14ac:dyDescent="0.3">
      <c r="A12999" t="s">
        <v>25950</v>
      </c>
      <c r="B12999" s="171" t="s">
        <v>25951</v>
      </c>
      <c r="C12999" s="171" t="s">
        <v>14899</v>
      </c>
      <c r="D12999" s="171" t="s">
        <v>80</v>
      </c>
      <c r="E12999" s="11">
        <v>44105</v>
      </c>
      <c r="F12999">
        <v>0</v>
      </c>
      <c r="G12999">
        <v>0</v>
      </c>
      <c r="I12999">
        <v>0</v>
      </c>
      <c r="J12999">
        <v>0</v>
      </c>
      <c r="L12999">
        <v>0</v>
      </c>
      <c r="N12999">
        <v>0</v>
      </c>
      <c r="P12999">
        <v>0</v>
      </c>
      <c r="Q12999">
        <v>0</v>
      </c>
      <c r="S12999">
        <v>0</v>
      </c>
    </row>
    <row r="13000" spans="1:19" x14ac:dyDescent="0.3">
      <c r="A13000" t="s">
        <v>25952</v>
      </c>
      <c r="B13000" s="171" t="s">
        <v>25953</v>
      </c>
      <c r="C13000" s="171" t="s">
        <v>137</v>
      </c>
      <c r="D13000" s="171" t="s">
        <v>80</v>
      </c>
      <c r="E13000" s="11">
        <v>44105</v>
      </c>
      <c r="F13000">
        <v>0</v>
      </c>
      <c r="G13000">
        <v>0</v>
      </c>
      <c r="I13000">
        <v>0</v>
      </c>
      <c r="J13000">
        <v>0</v>
      </c>
      <c r="L13000">
        <v>0</v>
      </c>
      <c r="N13000">
        <v>0</v>
      </c>
      <c r="P13000">
        <v>0</v>
      </c>
      <c r="Q13000">
        <v>0</v>
      </c>
      <c r="S13000">
        <v>0</v>
      </c>
    </row>
    <row r="13001" spans="1:19" x14ac:dyDescent="0.3">
      <c r="A13001" t="s">
        <v>25954</v>
      </c>
      <c r="B13001" s="171" t="s">
        <v>25955</v>
      </c>
      <c r="C13001" s="171" t="s">
        <v>8615</v>
      </c>
      <c r="D13001" s="171" t="s">
        <v>80</v>
      </c>
      <c r="E13001" s="11">
        <v>44105</v>
      </c>
      <c r="F13001">
        <v>0</v>
      </c>
      <c r="G13001">
        <v>0</v>
      </c>
      <c r="I13001">
        <v>0</v>
      </c>
      <c r="J13001">
        <v>0</v>
      </c>
      <c r="L13001">
        <v>0</v>
      </c>
      <c r="N13001">
        <v>0</v>
      </c>
      <c r="P13001">
        <v>0</v>
      </c>
      <c r="Q13001">
        <v>0</v>
      </c>
      <c r="S13001">
        <v>0</v>
      </c>
    </row>
    <row r="13002" spans="1:19" x14ac:dyDescent="0.3">
      <c r="A13002" t="s">
        <v>25956</v>
      </c>
      <c r="B13002" s="171" t="s">
        <v>25957</v>
      </c>
      <c r="C13002" s="171" t="s">
        <v>146</v>
      </c>
      <c r="D13002" s="171" t="s">
        <v>80</v>
      </c>
      <c r="E13002" s="11">
        <v>44105</v>
      </c>
      <c r="F13002">
        <v>7</v>
      </c>
      <c r="G13002">
        <v>7</v>
      </c>
      <c r="I13002">
        <v>21</v>
      </c>
      <c r="J13002">
        <v>41</v>
      </c>
      <c r="L13002">
        <v>41</v>
      </c>
      <c r="N13002">
        <v>21</v>
      </c>
      <c r="P13002">
        <v>1</v>
      </c>
      <c r="Q13002">
        <v>2</v>
      </c>
      <c r="S13002">
        <v>0</v>
      </c>
    </row>
    <row r="13003" spans="1:19" x14ac:dyDescent="0.3">
      <c r="A13003" t="s">
        <v>25958</v>
      </c>
      <c r="B13003" s="171" t="s">
        <v>25959</v>
      </c>
      <c r="C13003" s="171" t="s">
        <v>161</v>
      </c>
      <c r="D13003" s="171" t="s">
        <v>80</v>
      </c>
      <c r="E13003" s="11">
        <v>44105</v>
      </c>
      <c r="F13003">
        <v>3.5</v>
      </c>
      <c r="G13003">
        <v>3.5</v>
      </c>
      <c r="I13003">
        <v>11</v>
      </c>
      <c r="J13003">
        <v>20</v>
      </c>
      <c r="L13003">
        <v>20</v>
      </c>
      <c r="N13003">
        <v>9</v>
      </c>
      <c r="P13003">
        <v>0</v>
      </c>
      <c r="Q13003">
        <v>0</v>
      </c>
      <c r="S13003">
        <v>2</v>
      </c>
    </row>
    <row r="13004" spans="1:19" x14ac:dyDescent="0.3">
      <c r="A13004" t="s">
        <v>25960</v>
      </c>
      <c r="B13004" s="171" t="s">
        <v>25961</v>
      </c>
      <c r="C13004" s="171" t="s">
        <v>18252</v>
      </c>
      <c r="D13004" s="171" t="s">
        <v>80</v>
      </c>
      <c r="E13004" s="11">
        <v>44105</v>
      </c>
      <c r="F13004">
        <v>0</v>
      </c>
      <c r="G13004">
        <v>0</v>
      </c>
      <c r="I13004">
        <v>0</v>
      </c>
      <c r="J13004">
        <v>0</v>
      </c>
      <c r="L13004">
        <v>0</v>
      </c>
      <c r="N13004">
        <v>0</v>
      </c>
      <c r="P13004">
        <v>0</v>
      </c>
      <c r="Q13004">
        <v>0</v>
      </c>
      <c r="S13004">
        <v>0</v>
      </c>
    </row>
    <row r="13005" spans="1:19" x14ac:dyDescent="0.3">
      <c r="A13005" t="s">
        <v>25962</v>
      </c>
      <c r="B13005" s="171" t="s">
        <v>25963</v>
      </c>
      <c r="C13005" s="171" t="s">
        <v>167</v>
      </c>
      <c r="D13005" s="171" t="s">
        <v>80</v>
      </c>
      <c r="E13005" s="11">
        <v>44105</v>
      </c>
      <c r="F13005">
        <v>11</v>
      </c>
      <c r="G13005">
        <v>11</v>
      </c>
      <c r="I13005">
        <v>10</v>
      </c>
      <c r="J13005">
        <v>121</v>
      </c>
      <c r="L13005">
        <v>121</v>
      </c>
      <c r="N13005">
        <v>10</v>
      </c>
      <c r="P13005">
        <v>0</v>
      </c>
      <c r="Q13005">
        <v>0</v>
      </c>
      <c r="S13005">
        <v>0</v>
      </c>
    </row>
    <row r="13006" spans="1:19" x14ac:dyDescent="0.3">
      <c r="A13006" t="s">
        <v>25964</v>
      </c>
      <c r="B13006" s="171" t="s">
        <v>25965</v>
      </c>
      <c r="C13006" s="171" t="s">
        <v>179</v>
      </c>
      <c r="D13006" s="171" t="s">
        <v>80</v>
      </c>
      <c r="E13006" s="11">
        <v>44105</v>
      </c>
      <c r="F13006">
        <v>14.5</v>
      </c>
      <c r="G13006">
        <v>16.5</v>
      </c>
      <c r="I13006">
        <v>193</v>
      </c>
      <c r="J13006">
        <v>140</v>
      </c>
      <c r="L13006">
        <v>150</v>
      </c>
      <c r="N13006">
        <v>186</v>
      </c>
      <c r="P13006">
        <v>5</v>
      </c>
      <c r="Q13006">
        <v>10</v>
      </c>
      <c r="S13006">
        <v>7</v>
      </c>
    </row>
    <row r="13007" spans="1:19" x14ac:dyDescent="0.3">
      <c r="A13007" t="s">
        <v>25966</v>
      </c>
      <c r="B13007" s="171" t="s">
        <v>25967</v>
      </c>
      <c r="C13007" s="171" t="s">
        <v>185</v>
      </c>
      <c r="D13007" s="171" t="s">
        <v>80</v>
      </c>
      <c r="E13007" s="11">
        <v>44105</v>
      </c>
      <c r="F13007">
        <v>6</v>
      </c>
      <c r="G13007">
        <v>6</v>
      </c>
      <c r="I13007">
        <v>8</v>
      </c>
      <c r="J13007">
        <v>33</v>
      </c>
      <c r="L13007">
        <v>33</v>
      </c>
      <c r="N13007">
        <v>8</v>
      </c>
      <c r="P13007">
        <v>0</v>
      </c>
      <c r="Q13007">
        <v>0</v>
      </c>
      <c r="S13007">
        <v>0</v>
      </c>
    </row>
    <row r="13008" spans="1:19" x14ac:dyDescent="0.3">
      <c r="A13008" t="s">
        <v>25968</v>
      </c>
      <c r="B13008" s="171" t="s">
        <v>25969</v>
      </c>
      <c r="C13008" s="171" t="s">
        <v>191</v>
      </c>
      <c r="D13008" s="171" t="s">
        <v>80</v>
      </c>
      <c r="E13008" s="11">
        <v>44105</v>
      </c>
      <c r="F13008">
        <v>13</v>
      </c>
      <c r="G13008">
        <v>16</v>
      </c>
      <c r="I13008">
        <v>62</v>
      </c>
      <c r="J13008">
        <v>114</v>
      </c>
      <c r="L13008">
        <v>129</v>
      </c>
      <c r="N13008">
        <v>54</v>
      </c>
      <c r="P13008">
        <v>10</v>
      </c>
      <c r="Q13008">
        <v>13</v>
      </c>
      <c r="S13008">
        <v>8</v>
      </c>
    </row>
    <row r="13009" spans="1:19" x14ac:dyDescent="0.3">
      <c r="A13009" t="s">
        <v>25970</v>
      </c>
      <c r="B13009" s="171" t="s">
        <v>25971</v>
      </c>
      <c r="C13009" s="171" t="s">
        <v>212</v>
      </c>
      <c r="D13009" s="171" t="s">
        <v>80</v>
      </c>
      <c r="E13009" s="11">
        <v>44105</v>
      </c>
      <c r="F13009">
        <v>0</v>
      </c>
      <c r="G13009">
        <v>0</v>
      </c>
      <c r="I13009">
        <v>0</v>
      </c>
      <c r="J13009">
        <v>0</v>
      </c>
      <c r="L13009">
        <v>0</v>
      </c>
      <c r="N13009">
        <v>0</v>
      </c>
      <c r="P13009">
        <v>0</v>
      </c>
      <c r="Q13009">
        <v>0</v>
      </c>
      <c r="S13009">
        <v>0</v>
      </c>
    </row>
    <row r="13010" spans="1:19" x14ac:dyDescent="0.3">
      <c r="A13010" t="s">
        <v>25972</v>
      </c>
      <c r="B13010" s="171" t="s">
        <v>25973</v>
      </c>
      <c r="C13010" s="171" t="s">
        <v>215</v>
      </c>
      <c r="D13010" s="171" t="s">
        <v>80</v>
      </c>
      <c r="E13010" s="11">
        <v>44105</v>
      </c>
      <c r="F13010">
        <v>0</v>
      </c>
      <c r="G13010">
        <v>0</v>
      </c>
      <c r="I13010">
        <v>0</v>
      </c>
      <c r="J13010">
        <v>0</v>
      </c>
      <c r="L13010">
        <v>0</v>
      </c>
      <c r="N13010">
        <v>0</v>
      </c>
      <c r="P13010">
        <v>0</v>
      </c>
      <c r="Q13010">
        <v>0</v>
      </c>
      <c r="S13010">
        <v>0</v>
      </c>
    </row>
    <row r="13011" spans="1:19" x14ac:dyDescent="0.3">
      <c r="A13011" t="s">
        <v>25974</v>
      </c>
      <c r="B13011" s="171" t="s">
        <v>25975</v>
      </c>
      <c r="C13011" s="171" t="s">
        <v>221</v>
      </c>
      <c r="D13011" s="171" t="s">
        <v>80</v>
      </c>
      <c r="E13011" s="11">
        <v>44105</v>
      </c>
      <c r="F13011">
        <v>0</v>
      </c>
      <c r="G13011">
        <v>0</v>
      </c>
      <c r="I13011">
        <v>0</v>
      </c>
      <c r="J13011">
        <v>0</v>
      </c>
      <c r="L13011">
        <v>0</v>
      </c>
      <c r="N13011">
        <v>0</v>
      </c>
      <c r="P13011">
        <v>0</v>
      </c>
      <c r="Q13011">
        <v>0</v>
      </c>
      <c r="S13011">
        <v>0</v>
      </c>
    </row>
    <row r="13012" spans="1:19" x14ac:dyDescent="0.3">
      <c r="A13012" t="s">
        <v>25976</v>
      </c>
      <c r="B13012" s="171" t="s">
        <v>25977</v>
      </c>
      <c r="C13012" s="171" t="s">
        <v>8233</v>
      </c>
      <c r="D13012" s="171" t="s">
        <v>80</v>
      </c>
      <c r="E13012" s="11">
        <v>44105</v>
      </c>
      <c r="F13012">
        <v>3</v>
      </c>
      <c r="G13012">
        <v>3</v>
      </c>
      <c r="I13012">
        <v>23</v>
      </c>
      <c r="J13012">
        <v>32</v>
      </c>
      <c r="L13012">
        <v>32</v>
      </c>
      <c r="N13012">
        <v>23</v>
      </c>
      <c r="P13012">
        <v>0</v>
      </c>
      <c r="Q13012">
        <v>0</v>
      </c>
      <c r="S13012">
        <v>0</v>
      </c>
    </row>
    <row r="13013" spans="1:19" x14ac:dyDescent="0.3">
      <c r="A13013" t="s">
        <v>25978</v>
      </c>
      <c r="B13013" s="171" t="s">
        <v>25979</v>
      </c>
      <c r="C13013" s="171" t="s">
        <v>233</v>
      </c>
      <c r="D13013" s="171" t="s">
        <v>80</v>
      </c>
      <c r="E13013" s="11">
        <v>44105</v>
      </c>
      <c r="F13013">
        <v>0</v>
      </c>
      <c r="G13013">
        <v>0</v>
      </c>
      <c r="I13013">
        <v>0</v>
      </c>
      <c r="J13013">
        <v>0</v>
      </c>
      <c r="L13013">
        <v>0</v>
      </c>
      <c r="N13013">
        <v>0</v>
      </c>
      <c r="P13013">
        <v>0</v>
      </c>
      <c r="Q13013">
        <v>0</v>
      </c>
      <c r="S13013">
        <v>0</v>
      </c>
    </row>
    <row r="13014" spans="1:19" x14ac:dyDescent="0.3">
      <c r="A13014" t="s">
        <v>25980</v>
      </c>
      <c r="B13014" s="171" t="s">
        <v>25981</v>
      </c>
      <c r="C13014" s="171" t="s">
        <v>24508</v>
      </c>
      <c r="D13014" s="171" t="s">
        <v>15341</v>
      </c>
      <c r="E13014" s="11">
        <v>44105</v>
      </c>
      <c r="F13014">
        <v>0</v>
      </c>
      <c r="G13014">
        <v>0</v>
      </c>
      <c r="I13014">
        <v>8</v>
      </c>
      <c r="J13014">
        <v>0</v>
      </c>
      <c r="L13014">
        <v>0</v>
      </c>
      <c r="N13014">
        <v>8</v>
      </c>
      <c r="P13014">
        <v>1</v>
      </c>
      <c r="Q13014">
        <v>4</v>
      </c>
      <c r="S13014">
        <v>0</v>
      </c>
    </row>
    <row r="13015" spans="1:19" x14ac:dyDescent="0.3">
      <c r="A13015" t="s">
        <v>25982</v>
      </c>
      <c r="B13015" s="171" t="s">
        <v>25983</v>
      </c>
      <c r="C13015" s="171" t="s">
        <v>24508</v>
      </c>
      <c r="D13015" s="171" t="s">
        <v>80</v>
      </c>
      <c r="E13015" s="11">
        <v>44105</v>
      </c>
      <c r="F13015">
        <v>3</v>
      </c>
      <c r="G13015">
        <v>3</v>
      </c>
      <c r="I13015">
        <v>0</v>
      </c>
      <c r="J13015">
        <v>16</v>
      </c>
      <c r="L13015">
        <v>16</v>
      </c>
      <c r="N13015">
        <v>0</v>
      </c>
      <c r="P13015">
        <v>0</v>
      </c>
      <c r="Q13015">
        <v>0</v>
      </c>
      <c r="S13015">
        <v>0</v>
      </c>
    </row>
    <row r="13016" spans="1:19" x14ac:dyDescent="0.3">
      <c r="A13016" t="s">
        <v>25984</v>
      </c>
      <c r="B13016" s="171" t="s">
        <v>25985</v>
      </c>
      <c r="C13016" s="171" t="s">
        <v>107</v>
      </c>
      <c r="D13016" s="171" t="s">
        <v>80</v>
      </c>
      <c r="E13016" s="11">
        <v>44105</v>
      </c>
      <c r="F13016">
        <v>11.5</v>
      </c>
      <c r="G13016">
        <v>11.5</v>
      </c>
      <c r="I13016">
        <v>79</v>
      </c>
      <c r="J13016">
        <v>108</v>
      </c>
      <c r="L13016">
        <v>109</v>
      </c>
      <c r="N13016">
        <v>78</v>
      </c>
      <c r="P13016">
        <v>1</v>
      </c>
      <c r="Q13016">
        <v>1</v>
      </c>
      <c r="S13016">
        <v>1</v>
      </c>
    </row>
    <row r="13017" spans="1:19" x14ac:dyDescent="0.3">
      <c r="A13017" t="s">
        <v>25986</v>
      </c>
      <c r="B13017" s="171" t="s">
        <v>25987</v>
      </c>
      <c r="C13017" s="171" t="s">
        <v>107</v>
      </c>
      <c r="D13017" s="171" t="s">
        <v>15341</v>
      </c>
      <c r="E13017" s="11">
        <v>44105</v>
      </c>
      <c r="F13017">
        <v>0</v>
      </c>
      <c r="G13017">
        <v>0</v>
      </c>
      <c r="I13017">
        <v>4</v>
      </c>
      <c r="J13017">
        <v>0</v>
      </c>
      <c r="L13017">
        <v>0</v>
      </c>
      <c r="N13017">
        <v>4</v>
      </c>
      <c r="P13017">
        <v>0</v>
      </c>
      <c r="Q13017">
        <v>0</v>
      </c>
      <c r="S13017">
        <v>0</v>
      </c>
    </row>
    <row r="13018" spans="1:19" x14ac:dyDescent="0.3">
      <c r="A13018" t="s">
        <v>25988</v>
      </c>
      <c r="B13018" s="171" t="s">
        <v>25989</v>
      </c>
      <c r="C13018" s="171" t="s">
        <v>173</v>
      </c>
      <c r="D13018" s="171" t="s">
        <v>80</v>
      </c>
      <c r="E13018" s="11">
        <v>44105</v>
      </c>
      <c r="F13018">
        <v>5</v>
      </c>
      <c r="G13018">
        <v>5</v>
      </c>
      <c r="I13018">
        <v>3</v>
      </c>
      <c r="J13018">
        <v>27</v>
      </c>
      <c r="L13018">
        <v>27</v>
      </c>
      <c r="N13018">
        <v>2</v>
      </c>
      <c r="P13018">
        <v>0</v>
      </c>
      <c r="Q13018">
        <v>1</v>
      </c>
      <c r="S13018">
        <v>1</v>
      </c>
    </row>
    <row r="13019" spans="1:19" x14ac:dyDescent="0.3">
      <c r="A13019" t="s">
        <v>25990</v>
      </c>
      <c r="B13019" s="171" t="s">
        <v>25991</v>
      </c>
      <c r="C13019" s="171" t="s">
        <v>173</v>
      </c>
      <c r="D13019" s="171" t="s">
        <v>15341</v>
      </c>
      <c r="E13019" s="11">
        <v>44105</v>
      </c>
      <c r="F13019">
        <v>0</v>
      </c>
      <c r="G13019">
        <v>0</v>
      </c>
      <c r="I13019">
        <v>12</v>
      </c>
      <c r="J13019">
        <v>0</v>
      </c>
      <c r="L13019">
        <v>0</v>
      </c>
      <c r="N13019">
        <v>12</v>
      </c>
      <c r="P13019">
        <v>0</v>
      </c>
      <c r="Q13019">
        <v>1</v>
      </c>
      <c r="S13019">
        <v>0</v>
      </c>
    </row>
    <row r="13020" spans="1:19" x14ac:dyDescent="0.3">
      <c r="A13020" t="s">
        <v>25992</v>
      </c>
      <c r="B13020" s="171" t="s">
        <v>25993</v>
      </c>
      <c r="C13020" s="171" t="s">
        <v>200</v>
      </c>
      <c r="D13020" s="171" t="s">
        <v>80</v>
      </c>
      <c r="E13020" s="11">
        <v>44105</v>
      </c>
      <c r="F13020">
        <v>3</v>
      </c>
      <c r="G13020">
        <v>3</v>
      </c>
      <c r="I13020">
        <v>18</v>
      </c>
      <c r="J13020">
        <v>16</v>
      </c>
      <c r="L13020">
        <v>16</v>
      </c>
      <c r="N13020">
        <v>13</v>
      </c>
      <c r="P13020">
        <v>1</v>
      </c>
      <c r="Q13020">
        <v>3</v>
      </c>
      <c r="S13020">
        <v>5</v>
      </c>
    </row>
    <row r="13021" spans="1:19" x14ac:dyDescent="0.3">
      <c r="A13021" t="s">
        <v>25994</v>
      </c>
      <c r="B13021" s="171" t="s">
        <v>25995</v>
      </c>
      <c r="C13021" s="171" t="s">
        <v>200</v>
      </c>
      <c r="D13021" s="171" t="s">
        <v>15341</v>
      </c>
      <c r="E13021" s="11">
        <v>44105</v>
      </c>
      <c r="F13021">
        <v>0</v>
      </c>
      <c r="G13021">
        <v>0</v>
      </c>
      <c r="I13021">
        <v>0</v>
      </c>
      <c r="J13021">
        <v>0</v>
      </c>
      <c r="L13021">
        <v>0</v>
      </c>
      <c r="N13021">
        <v>0</v>
      </c>
      <c r="P13021">
        <v>0</v>
      </c>
      <c r="Q13021">
        <v>0</v>
      </c>
      <c r="S13021">
        <v>0</v>
      </c>
    </row>
    <row r="13022" spans="1:19" x14ac:dyDescent="0.3">
      <c r="A13022" t="s">
        <v>25996</v>
      </c>
      <c r="B13022" s="171" t="s">
        <v>25997</v>
      </c>
      <c r="C13022" s="171" t="s">
        <v>73</v>
      </c>
      <c r="D13022" s="171" t="s">
        <v>4</v>
      </c>
      <c r="E13022" s="11">
        <v>44105</v>
      </c>
      <c r="F13022">
        <v>0</v>
      </c>
      <c r="G13022">
        <v>0</v>
      </c>
      <c r="I13022">
        <v>0</v>
      </c>
      <c r="J13022">
        <v>0</v>
      </c>
      <c r="L13022">
        <v>0</v>
      </c>
      <c r="N13022">
        <v>0</v>
      </c>
      <c r="P13022">
        <v>0</v>
      </c>
      <c r="Q13022">
        <v>0</v>
      </c>
      <c r="S13022">
        <v>0</v>
      </c>
    </row>
    <row r="13023" spans="1:19" x14ac:dyDescent="0.3">
      <c r="A13023" t="s">
        <v>25998</v>
      </c>
      <c r="B13023" s="171" t="s">
        <v>25999</v>
      </c>
      <c r="C13023" s="171" t="s">
        <v>24891</v>
      </c>
      <c r="D13023" s="171" t="s">
        <v>4</v>
      </c>
      <c r="E13023" s="11">
        <v>44105</v>
      </c>
      <c r="F13023">
        <v>3</v>
      </c>
      <c r="G13023">
        <v>4</v>
      </c>
      <c r="I13023">
        <v>12</v>
      </c>
      <c r="J13023">
        <v>15</v>
      </c>
      <c r="L13023">
        <v>21</v>
      </c>
      <c r="N13023">
        <v>8</v>
      </c>
      <c r="P13023">
        <v>0</v>
      </c>
      <c r="Q13023">
        <v>1</v>
      </c>
      <c r="S13023">
        <v>4</v>
      </c>
    </row>
    <row r="13024" spans="1:19" x14ac:dyDescent="0.3">
      <c r="A13024" t="s">
        <v>26000</v>
      </c>
      <c r="B13024" s="171" t="s">
        <v>26001</v>
      </c>
      <c r="C13024" s="171" t="s">
        <v>18229</v>
      </c>
      <c r="D13024" s="171" t="s">
        <v>4</v>
      </c>
      <c r="E13024" s="11">
        <v>44105</v>
      </c>
      <c r="F13024">
        <v>0</v>
      </c>
      <c r="G13024">
        <v>0</v>
      </c>
      <c r="I13024">
        <v>0</v>
      </c>
      <c r="J13024">
        <v>0</v>
      </c>
      <c r="L13024">
        <v>0</v>
      </c>
      <c r="N13024">
        <v>0</v>
      </c>
      <c r="P13024">
        <v>0</v>
      </c>
      <c r="Q13024">
        <v>0</v>
      </c>
      <c r="S13024">
        <v>0</v>
      </c>
    </row>
    <row r="13025" spans="1:19" x14ac:dyDescent="0.3">
      <c r="A13025" t="s">
        <v>26002</v>
      </c>
      <c r="B13025" s="171" t="s">
        <v>26003</v>
      </c>
      <c r="C13025" s="171" t="s">
        <v>107</v>
      </c>
      <c r="D13025" s="171" t="s">
        <v>4</v>
      </c>
      <c r="E13025" s="11">
        <v>44105</v>
      </c>
      <c r="F13025">
        <v>11.5</v>
      </c>
      <c r="G13025">
        <v>11.5</v>
      </c>
      <c r="I13025">
        <v>83</v>
      </c>
      <c r="J13025">
        <v>108</v>
      </c>
      <c r="L13025">
        <v>109</v>
      </c>
      <c r="N13025">
        <v>82</v>
      </c>
      <c r="P13025">
        <v>1</v>
      </c>
      <c r="Q13025">
        <v>1</v>
      </c>
      <c r="S13025">
        <v>1</v>
      </c>
    </row>
    <row r="13026" spans="1:19" x14ac:dyDescent="0.3">
      <c r="A13026" t="s">
        <v>26004</v>
      </c>
      <c r="B13026" s="171" t="s">
        <v>26005</v>
      </c>
      <c r="C13026" s="171" t="s">
        <v>9887</v>
      </c>
      <c r="D13026" s="171" t="s">
        <v>4</v>
      </c>
      <c r="E13026" s="11">
        <v>44105</v>
      </c>
      <c r="F13026">
        <v>0</v>
      </c>
      <c r="G13026">
        <v>0</v>
      </c>
      <c r="I13026">
        <v>0</v>
      </c>
      <c r="J13026">
        <v>0</v>
      </c>
      <c r="L13026">
        <v>0</v>
      </c>
      <c r="N13026">
        <v>0</v>
      </c>
      <c r="P13026">
        <v>0</v>
      </c>
      <c r="Q13026">
        <v>0</v>
      </c>
      <c r="S13026">
        <v>0</v>
      </c>
    </row>
    <row r="13027" spans="1:19" x14ac:dyDescent="0.3">
      <c r="A13027" t="s">
        <v>26006</v>
      </c>
      <c r="B13027" s="171" t="s">
        <v>26007</v>
      </c>
      <c r="C13027" s="171" t="s">
        <v>11260</v>
      </c>
      <c r="D13027" s="171" t="s">
        <v>4</v>
      </c>
      <c r="E13027" s="11">
        <v>44105</v>
      </c>
      <c r="F13027">
        <v>0</v>
      </c>
      <c r="G13027">
        <v>0</v>
      </c>
      <c r="I13027">
        <v>0</v>
      </c>
      <c r="J13027">
        <v>0</v>
      </c>
      <c r="L13027">
        <v>0</v>
      </c>
      <c r="N13027">
        <v>0</v>
      </c>
      <c r="P13027">
        <v>0</v>
      </c>
      <c r="Q13027">
        <v>0</v>
      </c>
      <c r="S13027">
        <v>0</v>
      </c>
    </row>
    <row r="13028" spans="1:19" x14ac:dyDescent="0.3">
      <c r="A13028" t="s">
        <v>26008</v>
      </c>
      <c r="B13028" s="171" t="s">
        <v>26009</v>
      </c>
      <c r="C13028" s="171" t="s">
        <v>122</v>
      </c>
      <c r="D13028" s="171" t="s">
        <v>4</v>
      </c>
      <c r="E13028" s="11">
        <v>44105</v>
      </c>
      <c r="F13028">
        <v>0</v>
      </c>
      <c r="G13028">
        <v>0</v>
      </c>
      <c r="I13028">
        <v>0</v>
      </c>
      <c r="J13028">
        <v>0</v>
      </c>
      <c r="L13028">
        <v>0</v>
      </c>
      <c r="N13028">
        <v>0</v>
      </c>
      <c r="P13028">
        <v>0</v>
      </c>
      <c r="Q13028">
        <v>0</v>
      </c>
      <c r="S13028">
        <v>0</v>
      </c>
    </row>
    <row r="13029" spans="1:19" x14ac:dyDescent="0.3">
      <c r="A13029" t="s">
        <v>26010</v>
      </c>
      <c r="B13029" s="171" t="s">
        <v>26011</v>
      </c>
      <c r="C13029" s="171" t="s">
        <v>125</v>
      </c>
      <c r="D13029" s="171" t="s">
        <v>4</v>
      </c>
      <c r="E13029" s="11">
        <v>44105</v>
      </c>
      <c r="F13029">
        <v>0</v>
      </c>
      <c r="G13029">
        <v>0</v>
      </c>
      <c r="I13029">
        <v>0</v>
      </c>
      <c r="J13029">
        <v>0</v>
      </c>
      <c r="L13029">
        <v>0</v>
      </c>
      <c r="N13029">
        <v>0</v>
      </c>
      <c r="P13029">
        <v>0</v>
      </c>
      <c r="Q13029">
        <v>0</v>
      </c>
      <c r="S13029">
        <v>0</v>
      </c>
    </row>
    <row r="13030" spans="1:19" x14ac:dyDescent="0.3">
      <c r="A13030" t="s">
        <v>26012</v>
      </c>
      <c r="B13030" s="171" t="s">
        <v>26013</v>
      </c>
      <c r="C13030" s="171" t="s">
        <v>14899</v>
      </c>
      <c r="D13030" s="171" t="s">
        <v>4</v>
      </c>
      <c r="E13030" s="11">
        <v>44105</v>
      </c>
      <c r="F13030">
        <v>0</v>
      </c>
      <c r="G13030">
        <v>0</v>
      </c>
      <c r="I13030">
        <v>0</v>
      </c>
      <c r="J13030">
        <v>0</v>
      </c>
      <c r="L13030">
        <v>0</v>
      </c>
      <c r="N13030">
        <v>0</v>
      </c>
      <c r="P13030">
        <v>0</v>
      </c>
      <c r="Q13030">
        <v>0</v>
      </c>
      <c r="S13030">
        <v>0</v>
      </c>
    </row>
    <row r="13031" spans="1:19" x14ac:dyDescent="0.3">
      <c r="A13031" t="s">
        <v>26014</v>
      </c>
      <c r="B13031" s="171" t="s">
        <v>26015</v>
      </c>
      <c r="C13031" s="171" t="s">
        <v>137</v>
      </c>
      <c r="D13031" s="171" t="s">
        <v>4</v>
      </c>
      <c r="E13031" s="11">
        <v>44105</v>
      </c>
      <c r="F13031">
        <v>0</v>
      </c>
      <c r="G13031">
        <v>0</v>
      </c>
      <c r="I13031">
        <v>0</v>
      </c>
      <c r="J13031">
        <v>0</v>
      </c>
      <c r="L13031">
        <v>0</v>
      </c>
      <c r="N13031">
        <v>0</v>
      </c>
      <c r="P13031">
        <v>0</v>
      </c>
      <c r="Q13031">
        <v>0</v>
      </c>
      <c r="S13031">
        <v>0</v>
      </c>
    </row>
    <row r="13032" spans="1:19" x14ac:dyDescent="0.3">
      <c r="A13032" t="s">
        <v>26016</v>
      </c>
      <c r="B13032" s="171" t="s">
        <v>26017</v>
      </c>
      <c r="C13032" s="171" t="s">
        <v>8615</v>
      </c>
      <c r="D13032" s="171" t="s">
        <v>4</v>
      </c>
      <c r="E13032" s="11">
        <v>44105</v>
      </c>
      <c r="F13032">
        <v>0</v>
      </c>
      <c r="G13032">
        <v>0</v>
      </c>
      <c r="I13032">
        <v>0</v>
      </c>
      <c r="J13032">
        <v>0</v>
      </c>
      <c r="L13032">
        <v>0</v>
      </c>
      <c r="N13032">
        <v>0</v>
      </c>
      <c r="P13032">
        <v>0</v>
      </c>
      <c r="Q13032">
        <v>0</v>
      </c>
      <c r="S13032">
        <v>0</v>
      </c>
    </row>
    <row r="13033" spans="1:19" x14ac:dyDescent="0.3">
      <c r="A13033" t="s">
        <v>26018</v>
      </c>
      <c r="B13033" s="171" t="s">
        <v>26019</v>
      </c>
      <c r="C13033" s="171" t="s">
        <v>146</v>
      </c>
      <c r="D13033" s="171" t="s">
        <v>4</v>
      </c>
      <c r="E13033" s="11">
        <v>44105</v>
      </c>
      <c r="F13033">
        <v>7</v>
      </c>
      <c r="G13033">
        <v>7</v>
      </c>
      <c r="I13033">
        <v>21</v>
      </c>
      <c r="J13033">
        <v>41</v>
      </c>
      <c r="L13033">
        <v>41</v>
      </c>
      <c r="N13033">
        <v>21</v>
      </c>
      <c r="P13033">
        <v>1</v>
      </c>
      <c r="Q13033">
        <v>2</v>
      </c>
      <c r="S13033">
        <v>0</v>
      </c>
    </row>
    <row r="13034" spans="1:19" x14ac:dyDescent="0.3">
      <c r="A13034" t="s">
        <v>26020</v>
      </c>
      <c r="B13034" s="171" t="s">
        <v>26021</v>
      </c>
      <c r="C13034" s="171" t="s">
        <v>161</v>
      </c>
      <c r="D13034" s="171" t="s">
        <v>4</v>
      </c>
      <c r="E13034" s="11">
        <v>44105</v>
      </c>
      <c r="F13034">
        <v>3.5</v>
      </c>
      <c r="G13034">
        <v>3.5</v>
      </c>
      <c r="I13034">
        <v>11</v>
      </c>
      <c r="J13034">
        <v>20</v>
      </c>
      <c r="L13034">
        <v>20</v>
      </c>
      <c r="N13034">
        <v>9</v>
      </c>
      <c r="P13034">
        <v>0</v>
      </c>
      <c r="Q13034">
        <v>0</v>
      </c>
      <c r="S13034">
        <v>2</v>
      </c>
    </row>
    <row r="13035" spans="1:19" x14ac:dyDescent="0.3">
      <c r="A13035" t="s">
        <v>26022</v>
      </c>
      <c r="B13035" s="171" t="s">
        <v>26023</v>
      </c>
      <c r="C13035" s="171" t="s">
        <v>18252</v>
      </c>
      <c r="D13035" s="171" t="s">
        <v>4</v>
      </c>
      <c r="E13035" s="11">
        <v>44105</v>
      </c>
      <c r="F13035">
        <v>0</v>
      </c>
      <c r="G13035">
        <v>0</v>
      </c>
      <c r="I13035">
        <v>0</v>
      </c>
      <c r="J13035">
        <v>0</v>
      </c>
      <c r="L13035">
        <v>0</v>
      </c>
      <c r="N13035">
        <v>0</v>
      </c>
      <c r="P13035">
        <v>0</v>
      </c>
      <c r="Q13035">
        <v>0</v>
      </c>
      <c r="S13035">
        <v>0</v>
      </c>
    </row>
    <row r="13036" spans="1:19" x14ac:dyDescent="0.3">
      <c r="A13036" t="s">
        <v>26024</v>
      </c>
      <c r="B13036" s="171" t="s">
        <v>26025</v>
      </c>
      <c r="C13036" s="171" t="s">
        <v>167</v>
      </c>
      <c r="D13036" s="171" t="s">
        <v>4</v>
      </c>
      <c r="E13036" s="11">
        <v>44105</v>
      </c>
      <c r="F13036">
        <v>11</v>
      </c>
      <c r="G13036">
        <v>11</v>
      </c>
      <c r="I13036">
        <v>10</v>
      </c>
      <c r="J13036">
        <v>121</v>
      </c>
      <c r="L13036">
        <v>121</v>
      </c>
      <c r="N13036">
        <v>10</v>
      </c>
      <c r="P13036">
        <v>0</v>
      </c>
      <c r="Q13036">
        <v>0</v>
      </c>
      <c r="S13036">
        <v>0</v>
      </c>
    </row>
    <row r="13037" spans="1:19" x14ac:dyDescent="0.3">
      <c r="A13037" t="s">
        <v>26026</v>
      </c>
      <c r="B13037" s="171" t="s">
        <v>26027</v>
      </c>
      <c r="C13037" s="171" t="s">
        <v>173</v>
      </c>
      <c r="D13037" s="171" t="s">
        <v>4</v>
      </c>
      <c r="E13037" s="11">
        <v>44105</v>
      </c>
      <c r="F13037">
        <v>5</v>
      </c>
      <c r="G13037">
        <v>5</v>
      </c>
      <c r="I13037">
        <v>15</v>
      </c>
      <c r="J13037">
        <v>27</v>
      </c>
      <c r="L13037">
        <v>27</v>
      </c>
      <c r="N13037">
        <v>14</v>
      </c>
      <c r="P13037">
        <v>0</v>
      </c>
      <c r="Q13037">
        <v>2</v>
      </c>
      <c r="S13037">
        <v>1</v>
      </c>
    </row>
    <row r="13038" spans="1:19" x14ac:dyDescent="0.3">
      <c r="A13038" t="s">
        <v>26028</v>
      </c>
      <c r="B13038" s="171" t="s">
        <v>26029</v>
      </c>
      <c r="C13038" s="171" t="s">
        <v>179</v>
      </c>
      <c r="D13038" s="171" t="s">
        <v>4</v>
      </c>
      <c r="E13038" s="11">
        <v>44105</v>
      </c>
      <c r="F13038">
        <v>14.5</v>
      </c>
      <c r="G13038">
        <v>16.5</v>
      </c>
      <c r="I13038">
        <v>193</v>
      </c>
      <c r="J13038">
        <v>140</v>
      </c>
      <c r="L13038">
        <v>150</v>
      </c>
      <c r="N13038">
        <v>186</v>
      </c>
      <c r="P13038">
        <v>5</v>
      </c>
      <c r="Q13038">
        <v>10</v>
      </c>
      <c r="S13038">
        <v>7</v>
      </c>
    </row>
    <row r="13039" spans="1:19" x14ac:dyDescent="0.3">
      <c r="A13039" t="s">
        <v>26030</v>
      </c>
      <c r="B13039" s="171" t="s">
        <v>26031</v>
      </c>
      <c r="C13039" s="171" t="s">
        <v>185</v>
      </c>
      <c r="D13039" s="171" t="s">
        <v>4</v>
      </c>
      <c r="E13039" s="11">
        <v>44105</v>
      </c>
      <c r="F13039">
        <v>6</v>
      </c>
      <c r="G13039">
        <v>6</v>
      </c>
      <c r="I13039">
        <v>8</v>
      </c>
      <c r="J13039">
        <v>33</v>
      </c>
      <c r="L13039">
        <v>33</v>
      </c>
      <c r="N13039">
        <v>8</v>
      </c>
      <c r="P13039">
        <v>0</v>
      </c>
      <c r="Q13039">
        <v>0</v>
      </c>
      <c r="S13039">
        <v>0</v>
      </c>
    </row>
    <row r="13040" spans="1:19" x14ac:dyDescent="0.3">
      <c r="A13040" t="s">
        <v>26032</v>
      </c>
      <c r="B13040" s="171" t="s">
        <v>26033</v>
      </c>
      <c r="C13040" s="171" t="s">
        <v>24508</v>
      </c>
      <c r="D13040" s="171" t="s">
        <v>4</v>
      </c>
      <c r="E13040" s="11">
        <v>44105</v>
      </c>
      <c r="F13040">
        <v>3</v>
      </c>
      <c r="G13040">
        <v>3</v>
      </c>
      <c r="I13040">
        <v>8</v>
      </c>
      <c r="J13040">
        <v>16</v>
      </c>
      <c r="L13040">
        <v>16</v>
      </c>
      <c r="N13040">
        <v>8</v>
      </c>
      <c r="P13040">
        <v>1</v>
      </c>
      <c r="Q13040">
        <v>4</v>
      </c>
      <c r="S13040">
        <v>0</v>
      </c>
    </row>
    <row r="13041" spans="1:19" x14ac:dyDescent="0.3">
      <c r="A13041" t="s">
        <v>26034</v>
      </c>
      <c r="B13041" s="171" t="s">
        <v>26035</v>
      </c>
      <c r="C13041" s="171" t="s">
        <v>191</v>
      </c>
      <c r="D13041" s="171" t="s">
        <v>4</v>
      </c>
      <c r="E13041" s="11">
        <v>44105</v>
      </c>
      <c r="F13041">
        <v>13</v>
      </c>
      <c r="G13041">
        <v>16</v>
      </c>
      <c r="I13041">
        <v>62</v>
      </c>
      <c r="J13041">
        <v>114</v>
      </c>
      <c r="L13041">
        <v>129</v>
      </c>
      <c r="N13041">
        <v>54</v>
      </c>
      <c r="P13041">
        <v>10</v>
      </c>
      <c r="Q13041">
        <v>13</v>
      </c>
      <c r="S13041">
        <v>8</v>
      </c>
    </row>
    <row r="13042" spans="1:19" x14ac:dyDescent="0.3">
      <c r="A13042" t="s">
        <v>26036</v>
      </c>
      <c r="B13042" s="171" t="s">
        <v>26037</v>
      </c>
      <c r="C13042" s="171" t="s">
        <v>200</v>
      </c>
      <c r="D13042" s="171" t="s">
        <v>4</v>
      </c>
      <c r="E13042" s="11">
        <v>44105</v>
      </c>
      <c r="F13042">
        <v>3</v>
      </c>
      <c r="G13042">
        <v>3</v>
      </c>
      <c r="I13042">
        <v>18</v>
      </c>
      <c r="J13042">
        <v>16</v>
      </c>
      <c r="L13042">
        <v>16</v>
      </c>
      <c r="N13042">
        <v>13</v>
      </c>
      <c r="P13042">
        <v>1</v>
      </c>
      <c r="Q13042">
        <v>3</v>
      </c>
      <c r="S13042">
        <v>5</v>
      </c>
    </row>
    <row r="13043" spans="1:19" x14ac:dyDescent="0.3">
      <c r="A13043" t="s">
        <v>26038</v>
      </c>
      <c r="B13043" s="171" t="s">
        <v>26039</v>
      </c>
      <c r="C13043" s="171" t="s">
        <v>212</v>
      </c>
      <c r="D13043" s="171" t="s">
        <v>4</v>
      </c>
      <c r="E13043" s="11">
        <v>44105</v>
      </c>
      <c r="F13043">
        <v>0</v>
      </c>
      <c r="G13043">
        <v>0</v>
      </c>
      <c r="I13043">
        <v>0</v>
      </c>
      <c r="J13043">
        <v>0</v>
      </c>
      <c r="L13043">
        <v>0</v>
      </c>
      <c r="N13043">
        <v>0</v>
      </c>
      <c r="P13043">
        <v>0</v>
      </c>
      <c r="Q13043">
        <v>0</v>
      </c>
      <c r="S13043">
        <v>0</v>
      </c>
    </row>
    <row r="13044" spans="1:19" x14ac:dyDescent="0.3">
      <c r="A13044" t="s">
        <v>26040</v>
      </c>
      <c r="B13044" s="171" t="s">
        <v>26041</v>
      </c>
      <c r="C13044" s="171" t="s">
        <v>215</v>
      </c>
      <c r="D13044" s="171" t="s">
        <v>4</v>
      </c>
      <c r="E13044" s="11">
        <v>44105</v>
      </c>
      <c r="F13044">
        <v>0</v>
      </c>
      <c r="G13044">
        <v>0</v>
      </c>
      <c r="I13044">
        <v>0</v>
      </c>
      <c r="J13044">
        <v>0</v>
      </c>
      <c r="L13044">
        <v>0</v>
      </c>
      <c r="N13044">
        <v>0</v>
      </c>
      <c r="P13044">
        <v>0</v>
      </c>
      <c r="Q13044">
        <v>0</v>
      </c>
      <c r="S13044">
        <v>0</v>
      </c>
    </row>
    <row r="13045" spans="1:19" x14ac:dyDescent="0.3">
      <c r="A13045" t="s">
        <v>26042</v>
      </c>
      <c r="B13045" s="171" t="s">
        <v>26043</v>
      </c>
      <c r="C13045" s="171" t="s">
        <v>221</v>
      </c>
      <c r="D13045" s="171" t="s">
        <v>4</v>
      </c>
      <c r="E13045" s="11">
        <v>44105</v>
      </c>
      <c r="F13045">
        <v>0</v>
      </c>
      <c r="G13045">
        <v>0</v>
      </c>
      <c r="I13045">
        <v>0</v>
      </c>
      <c r="J13045">
        <v>0</v>
      </c>
      <c r="L13045">
        <v>0</v>
      </c>
      <c r="N13045">
        <v>0</v>
      </c>
      <c r="P13045">
        <v>0</v>
      </c>
      <c r="Q13045">
        <v>0</v>
      </c>
      <c r="S13045">
        <v>0</v>
      </c>
    </row>
    <row r="13046" spans="1:19" x14ac:dyDescent="0.3">
      <c r="A13046" t="s">
        <v>26044</v>
      </c>
      <c r="B13046" s="171" t="s">
        <v>26045</v>
      </c>
      <c r="C13046" s="171" t="s">
        <v>8233</v>
      </c>
      <c r="D13046" s="171" t="s">
        <v>4</v>
      </c>
      <c r="E13046" s="11">
        <v>44105</v>
      </c>
      <c r="F13046">
        <v>3</v>
      </c>
      <c r="G13046">
        <v>3</v>
      </c>
      <c r="I13046">
        <v>23</v>
      </c>
      <c r="J13046">
        <v>32</v>
      </c>
      <c r="L13046">
        <v>32</v>
      </c>
      <c r="N13046">
        <v>23</v>
      </c>
      <c r="P13046">
        <v>0</v>
      </c>
      <c r="Q13046">
        <v>0</v>
      </c>
      <c r="S13046">
        <v>0</v>
      </c>
    </row>
    <row r="13047" spans="1:19" x14ac:dyDescent="0.3">
      <c r="A13047" t="s">
        <v>26046</v>
      </c>
      <c r="B13047" s="171" t="s">
        <v>26047</v>
      </c>
      <c r="C13047" s="171" t="s">
        <v>233</v>
      </c>
      <c r="D13047" s="171" t="s">
        <v>4</v>
      </c>
      <c r="E13047" s="11">
        <v>44105</v>
      </c>
      <c r="F13047">
        <v>0</v>
      </c>
      <c r="G13047">
        <v>0</v>
      </c>
      <c r="I13047">
        <v>0</v>
      </c>
      <c r="J13047">
        <v>0</v>
      </c>
      <c r="L13047">
        <v>0</v>
      </c>
      <c r="N13047">
        <v>0</v>
      </c>
      <c r="P13047">
        <v>0</v>
      </c>
      <c r="Q13047">
        <v>0</v>
      </c>
      <c r="S13047">
        <v>0</v>
      </c>
    </row>
    <row r="13048" spans="1:19" x14ac:dyDescent="0.3">
      <c r="A13048" t="s">
        <v>26048</v>
      </c>
      <c r="B13048" s="171" t="s">
        <v>26049</v>
      </c>
      <c r="C13048" s="171" t="s">
        <v>79</v>
      </c>
      <c r="D13048" s="171" t="s">
        <v>80</v>
      </c>
      <c r="E13048" s="11">
        <v>44105</v>
      </c>
      <c r="F13048">
        <v>0</v>
      </c>
      <c r="G13048">
        <v>0</v>
      </c>
      <c r="I13048">
        <v>0</v>
      </c>
      <c r="J13048">
        <v>0</v>
      </c>
      <c r="L13048">
        <v>0</v>
      </c>
      <c r="N13048">
        <v>0</v>
      </c>
      <c r="P13048">
        <v>0</v>
      </c>
      <c r="Q13048">
        <v>0</v>
      </c>
      <c r="S13048">
        <v>0</v>
      </c>
    </row>
    <row r="13049" spans="1:19" x14ac:dyDescent="0.3">
      <c r="A13049" t="s">
        <v>26050</v>
      </c>
      <c r="B13049" s="171" t="s">
        <v>26051</v>
      </c>
      <c r="C13049" s="171" t="s">
        <v>79</v>
      </c>
      <c r="D13049" s="171" t="s">
        <v>4</v>
      </c>
      <c r="E13049" s="11">
        <v>44105</v>
      </c>
      <c r="F13049">
        <v>0</v>
      </c>
      <c r="G13049">
        <v>0</v>
      </c>
      <c r="I13049">
        <v>0</v>
      </c>
      <c r="J13049">
        <v>0</v>
      </c>
      <c r="L13049">
        <v>0</v>
      </c>
      <c r="N13049">
        <v>0</v>
      </c>
      <c r="P13049">
        <v>0</v>
      </c>
      <c r="Q13049">
        <v>0</v>
      </c>
      <c r="S13049">
        <v>0</v>
      </c>
    </row>
    <row r="13050" spans="1:19" x14ac:dyDescent="0.3">
      <c r="A13050" t="s">
        <v>26052</v>
      </c>
      <c r="B13050" s="171" t="s">
        <v>26053</v>
      </c>
      <c r="C13050" s="171" t="s">
        <v>83</v>
      </c>
      <c r="D13050" s="171" t="s">
        <v>80</v>
      </c>
      <c r="E13050" s="11">
        <v>44105</v>
      </c>
      <c r="F13050">
        <v>6.5</v>
      </c>
      <c r="G13050">
        <v>6.5</v>
      </c>
      <c r="I13050">
        <v>15</v>
      </c>
      <c r="J13050">
        <v>35</v>
      </c>
      <c r="L13050">
        <v>35</v>
      </c>
      <c r="N13050">
        <v>11</v>
      </c>
      <c r="P13050">
        <v>0</v>
      </c>
      <c r="Q13050">
        <v>0</v>
      </c>
      <c r="S13050">
        <v>4</v>
      </c>
    </row>
    <row r="13051" spans="1:19" x14ac:dyDescent="0.3">
      <c r="A13051" t="s">
        <v>26054</v>
      </c>
      <c r="B13051" s="171" t="s">
        <v>26055</v>
      </c>
      <c r="C13051" s="171" t="s">
        <v>83</v>
      </c>
      <c r="D13051" s="171" t="s">
        <v>15341</v>
      </c>
      <c r="E13051" s="11">
        <v>44105</v>
      </c>
      <c r="F13051">
        <v>0</v>
      </c>
      <c r="G13051">
        <v>0</v>
      </c>
      <c r="I13051">
        <v>13</v>
      </c>
      <c r="J13051">
        <v>0</v>
      </c>
      <c r="L13051">
        <v>0</v>
      </c>
      <c r="N13051">
        <v>13</v>
      </c>
      <c r="P13051">
        <v>0</v>
      </c>
      <c r="Q13051">
        <v>3</v>
      </c>
      <c r="S13051">
        <v>0</v>
      </c>
    </row>
    <row r="13052" spans="1:19" x14ac:dyDescent="0.3">
      <c r="A13052" t="s">
        <v>26056</v>
      </c>
      <c r="B13052" s="171" t="s">
        <v>26057</v>
      </c>
      <c r="C13052" s="171" t="s">
        <v>83</v>
      </c>
      <c r="D13052" s="171" t="s">
        <v>4</v>
      </c>
      <c r="E13052" s="11">
        <v>44105</v>
      </c>
      <c r="F13052">
        <v>6.5</v>
      </c>
      <c r="G13052">
        <v>6.5</v>
      </c>
      <c r="I13052">
        <v>28</v>
      </c>
      <c r="J13052">
        <v>35</v>
      </c>
      <c r="L13052">
        <v>35</v>
      </c>
      <c r="N13052">
        <v>24</v>
      </c>
      <c r="P13052">
        <v>0</v>
      </c>
      <c r="Q13052">
        <v>3</v>
      </c>
      <c r="S13052">
        <v>4</v>
      </c>
    </row>
    <row r="13053" spans="1:19" x14ac:dyDescent="0.3">
      <c r="A13053" t="s">
        <v>26058</v>
      </c>
      <c r="B13053" s="171" t="s">
        <v>26059</v>
      </c>
      <c r="C13053" s="171" t="s">
        <v>86</v>
      </c>
      <c r="D13053" s="171" t="s">
        <v>80</v>
      </c>
      <c r="E13053" s="11">
        <v>44105</v>
      </c>
      <c r="F13053">
        <v>7</v>
      </c>
      <c r="G13053">
        <v>11</v>
      </c>
      <c r="I13053">
        <v>32</v>
      </c>
      <c r="J13053">
        <v>39</v>
      </c>
      <c r="L13053">
        <v>60</v>
      </c>
      <c r="N13053">
        <v>25</v>
      </c>
      <c r="P13053">
        <v>4</v>
      </c>
      <c r="Q13053">
        <v>6</v>
      </c>
      <c r="S13053">
        <v>7</v>
      </c>
    </row>
    <row r="13054" spans="1:19" x14ac:dyDescent="0.3">
      <c r="A13054" t="s">
        <v>26060</v>
      </c>
      <c r="B13054" s="171" t="s">
        <v>26061</v>
      </c>
      <c r="C13054" s="171" t="s">
        <v>86</v>
      </c>
      <c r="D13054" s="171" t="s">
        <v>4</v>
      </c>
      <c r="E13054" s="11">
        <v>44105</v>
      </c>
      <c r="F13054">
        <v>7</v>
      </c>
      <c r="G13054">
        <v>11</v>
      </c>
      <c r="I13054">
        <v>32</v>
      </c>
      <c r="J13054">
        <v>39</v>
      </c>
      <c r="L13054">
        <v>60</v>
      </c>
      <c r="N13054">
        <v>25</v>
      </c>
      <c r="P13054">
        <v>4</v>
      </c>
      <c r="Q13054">
        <v>6</v>
      </c>
      <c r="S13054">
        <v>7</v>
      </c>
    </row>
    <row r="13055" spans="1:19" x14ac:dyDescent="0.3">
      <c r="A13055" t="s">
        <v>26062</v>
      </c>
      <c r="B13055" s="171" t="s">
        <v>26063</v>
      </c>
      <c r="C13055" s="171" t="s">
        <v>89</v>
      </c>
      <c r="D13055" s="171" t="s">
        <v>80</v>
      </c>
      <c r="E13055" s="11">
        <v>44105</v>
      </c>
      <c r="F13055">
        <v>3</v>
      </c>
      <c r="G13055">
        <v>5</v>
      </c>
      <c r="I13055">
        <v>10</v>
      </c>
      <c r="J13055">
        <v>12</v>
      </c>
      <c r="L13055">
        <v>22</v>
      </c>
      <c r="N13055">
        <v>6</v>
      </c>
      <c r="P13055">
        <v>2</v>
      </c>
      <c r="Q13055">
        <v>3</v>
      </c>
      <c r="S13055">
        <v>4</v>
      </c>
    </row>
    <row r="13056" spans="1:19" x14ac:dyDescent="0.3">
      <c r="A13056" t="s">
        <v>26064</v>
      </c>
      <c r="B13056" s="171" t="s">
        <v>26065</v>
      </c>
      <c r="C13056" s="171" t="s">
        <v>89</v>
      </c>
      <c r="D13056" s="171" t="s">
        <v>4</v>
      </c>
      <c r="E13056" s="11">
        <v>44105</v>
      </c>
      <c r="F13056">
        <v>3</v>
      </c>
      <c r="G13056">
        <v>5</v>
      </c>
      <c r="I13056">
        <v>10</v>
      </c>
      <c r="J13056">
        <v>12</v>
      </c>
      <c r="L13056">
        <v>22</v>
      </c>
      <c r="N13056">
        <v>6</v>
      </c>
      <c r="P13056">
        <v>2</v>
      </c>
      <c r="Q13056">
        <v>3</v>
      </c>
      <c r="S13056">
        <v>4</v>
      </c>
    </row>
    <row r="13057" spans="1:19" x14ac:dyDescent="0.3">
      <c r="A13057" t="s">
        <v>26066</v>
      </c>
      <c r="B13057" s="171" t="s">
        <v>26067</v>
      </c>
      <c r="C13057" s="171" t="s">
        <v>92</v>
      </c>
      <c r="D13057" s="171" t="s">
        <v>80</v>
      </c>
      <c r="E13057" s="11">
        <v>44105</v>
      </c>
      <c r="F13057">
        <v>0</v>
      </c>
      <c r="G13057">
        <v>0</v>
      </c>
      <c r="I13057">
        <v>0</v>
      </c>
      <c r="J13057">
        <v>0</v>
      </c>
      <c r="L13057">
        <v>0</v>
      </c>
      <c r="N13057">
        <v>0</v>
      </c>
      <c r="P13057">
        <v>0</v>
      </c>
      <c r="Q13057">
        <v>0</v>
      </c>
      <c r="S13057">
        <v>0</v>
      </c>
    </row>
    <row r="13058" spans="1:19" x14ac:dyDescent="0.3">
      <c r="A13058" t="s">
        <v>26068</v>
      </c>
      <c r="B13058" s="171" t="s">
        <v>26069</v>
      </c>
      <c r="C13058" s="171" t="s">
        <v>92</v>
      </c>
      <c r="D13058" s="171" t="s">
        <v>4</v>
      </c>
      <c r="E13058" s="11">
        <v>44105</v>
      </c>
      <c r="F13058">
        <v>0</v>
      </c>
      <c r="G13058">
        <v>0</v>
      </c>
      <c r="I13058">
        <v>0</v>
      </c>
      <c r="J13058">
        <v>0</v>
      </c>
      <c r="L13058">
        <v>0</v>
      </c>
      <c r="N13058">
        <v>0</v>
      </c>
      <c r="P13058">
        <v>0</v>
      </c>
      <c r="Q13058">
        <v>0</v>
      </c>
      <c r="S13058">
        <v>0</v>
      </c>
    </row>
    <row r="13059" spans="1:19" x14ac:dyDescent="0.3">
      <c r="A13059" t="s">
        <v>26070</v>
      </c>
      <c r="B13059" s="171" t="s">
        <v>26071</v>
      </c>
      <c r="C13059" s="171" t="s">
        <v>95</v>
      </c>
      <c r="D13059" s="171" t="s">
        <v>80</v>
      </c>
      <c r="E13059" s="11">
        <v>44105</v>
      </c>
      <c r="F13059">
        <v>7</v>
      </c>
      <c r="G13059">
        <v>7</v>
      </c>
      <c r="I13059">
        <v>6</v>
      </c>
      <c r="J13059">
        <v>37</v>
      </c>
      <c r="L13059">
        <v>37</v>
      </c>
      <c r="N13059">
        <v>4</v>
      </c>
      <c r="P13059">
        <v>1</v>
      </c>
      <c r="Q13059">
        <v>4</v>
      </c>
      <c r="S13059">
        <v>2</v>
      </c>
    </row>
    <row r="13060" spans="1:19" x14ac:dyDescent="0.3">
      <c r="A13060" t="s">
        <v>26072</v>
      </c>
      <c r="B13060" s="171" t="s">
        <v>26073</v>
      </c>
      <c r="C13060" s="171" t="s">
        <v>95</v>
      </c>
      <c r="D13060" s="171" t="s">
        <v>15341</v>
      </c>
      <c r="E13060" s="11">
        <v>44105</v>
      </c>
      <c r="F13060">
        <v>0</v>
      </c>
      <c r="G13060">
        <v>0</v>
      </c>
      <c r="I13060">
        <v>11</v>
      </c>
      <c r="J13060">
        <v>0</v>
      </c>
      <c r="L13060">
        <v>0</v>
      </c>
      <c r="N13060">
        <v>11</v>
      </c>
      <c r="P13060">
        <v>1</v>
      </c>
      <c r="Q13060">
        <v>2</v>
      </c>
      <c r="S13060">
        <v>0</v>
      </c>
    </row>
    <row r="13061" spans="1:19" x14ac:dyDescent="0.3">
      <c r="A13061" t="s">
        <v>26074</v>
      </c>
      <c r="B13061" s="171" t="s">
        <v>26075</v>
      </c>
      <c r="C13061" s="171" t="s">
        <v>95</v>
      </c>
      <c r="D13061" s="171" t="s">
        <v>4</v>
      </c>
      <c r="E13061" s="11">
        <v>44105</v>
      </c>
      <c r="F13061">
        <v>7</v>
      </c>
      <c r="G13061">
        <v>7</v>
      </c>
      <c r="I13061">
        <v>17</v>
      </c>
      <c r="J13061">
        <v>37</v>
      </c>
      <c r="L13061">
        <v>37</v>
      </c>
      <c r="N13061">
        <v>15</v>
      </c>
      <c r="P13061">
        <v>2</v>
      </c>
      <c r="Q13061">
        <v>6</v>
      </c>
      <c r="S13061">
        <v>2</v>
      </c>
    </row>
    <row r="13062" spans="1:19" x14ac:dyDescent="0.3">
      <c r="A13062" t="s">
        <v>26076</v>
      </c>
      <c r="B13062" s="171" t="s">
        <v>26077</v>
      </c>
      <c r="C13062" s="171" t="s">
        <v>19659</v>
      </c>
      <c r="D13062" s="171" t="s">
        <v>80</v>
      </c>
      <c r="E13062" s="11">
        <v>44105</v>
      </c>
      <c r="F13062">
        <v>0</v>
      </c>
      <c r="G13062">
        <v>0</v>
      </c>
      <c r="I13062">
        <v>0</v>
      </c>
      <c r="J13062">
        <v>0</v>
      </c>
      <c r="L13062">
        <v>0</v>
      </c>
      <c r="N13062">
        <v>0</v>
      </c>
      <c r="P13062">
        <v>0</v>
      </c>
      <c r="Q13062">
        <v>0</v>
      </c>
      <c r="S13062">
        <v>0</v>
      </c>
    </row>
    <row r="13063" spans="1:19" x14ac:dyDescent="0.3">
      <c r="A13063" t="s">
        <v>26078</v>
      </c>
      <c r="B13063" s="171" t="s">
        <v>26079</v>
      </c>
      <c r="C13063" s="171" t="s">
        <v>19659</v>
      </c>
      <c r="D13063" s="171" t="s">
        <v>4</v>
      </c>
      <c r="E13063" s="11">
        <v>44105</v>
      </c>
      <c r="F13063">
        <v>0</v>
      </c>
      <c r="G13063">
        <v>0</v>
      </c>
      <c r="I13063">
        <v>0</v>
      </c>
      <c r="J13063">
        <v>0</v>
      </c>
      <c r="L13063">
        <v>0</v>
      </c>
      <c r="N13063">
        <v>0</v>
      </c>
      <c r="P13063">
        <v>0</v>
      </c>
      <c r="Q13063">
        <v>0</v>
      </c>
      <c r="S13063">
        <v>0</v>
      </c>
    </row>
    <row r="13064" spans="1:19" x14ac:dyDescent="0.3">
      <c r="A13064" t="s">
        <v>26080</v>
      </c>
      <c r="B13064" s="171" t="s">
        <v>26081</v>
      </c>
      <c r="C13064" s="171" t="s">
        <v>98</v>
      </c>
      <c r="D13064" s="171" t="s">
        <v>80</v>
      </c>
      <c r="E13064" s="11">
        <v>44105</v>
      </c>
      <c r="F13064">
        <v>11.5</v>
      </c>
      <c r="G13064">
        <v>11.5</v>
      </c>
      <c r="I13064">
        <v>29</v>
      </c>
      <c r="J13064">
        <v>64</v>
      </c>
      <c r="L13064">
        <v>65</v>
      </c>
      <c r="N13064">
        <v>27</v>
      </c>
      <c r="P13064">
        <v>1</v>
      </c>
      <c r="Q13064">
        <v>2</v>
      </c>
      <c r="S13064">
        <v>2</v>
      </c>
    </row>
    <row r="13065" spans="1:19" x14ac:dyDescent="0.3">
      <c r="A13065" t="s">
        <v>26082</v>
      </c>
      <c r="B13065" s="171" t="s">
        <v>26083</v>
      </c>
      <c r="C13065" s="171" t="s">
        <v>98</v>
      </c>
      <c r="D13065" s="171" t="s">
        <v>4</v>
      </c>
      <c r="E13065" s="11">
        <v>44105</v>
      </c>
      <c r="F13065">
        <v>11.5</v>
      </c>
      <c r="G13065">
        <v>11.5</v>
      </c>
      <c r="I13065">
        <v>29</v>
      </c>
      <c r="J13065">
        <v>64</v>
      </c>
      <c r="L13065">
        <v>65</v>
      </c>
      <c r="N13065">
        <v>27</v>
      </c>
      <c r="P13065">
        <v>1</v>
      </c>
      <c r="Q13065">
        <v>2</v>
      </c>
      <c r="S13065">
        <v>2</v>
      </c>
    </row>
    <row r="13066" spans="1:19" x14ac:dyDescent="0.3">
      <c r="A13066" t="s">
        <v>26084</v>
      </c>
      <c r="B13066" s="171" t="s">
        <v>26085</v>
      </c>
      <c r="C13066" s="171" t="s">
        <v>101</v>
      </c>
      <c r="D13066" s="171" t="s">
        <v>80</v>
      </c>
      <c r="E13066" s="11">
        <v>44105</v>
      </c>
      <c r="F13066">
        <v>42.5</v>
      </c>
      <c r="G13066">
        <v>42.5</v>
      </c>
      <c r="I13066">
        <v>334</v>
      </c>
      <c r="J13066">
        <v>461</v>
      </c>
      <c r="L13066">
        <v>461</v>
      </c>
      <c r="N13066">
        <v>325</v>
      </c>
      <c r="P13066">
        <v>10</v>
      </c>
      <c r="Q13066">
        <v>16</v>
      </c>
      <c r="S13066">
        <v>9</v>
      </c>
    </row>
    <row r="13067" spans="1:19" x14ac:dyDescent="0.3">
      <c r="A13067" t="s">
        <v>26086</v>
      </c>
      <c r="B13067" s="171" t="s">
        <v>26087</v>
      </c>
      <c r="C13067" s="171" t="s">
        <v>101</v>
      </c>
      <c r="D13067" s="171" t="s">
        <v>4</v>
      </c>
      <c r="E13067" s="11">
        <v>44105</v>
      </c>
      <c r="F13067">
        <v>42.5</v>
      </c>
      <c r="G13067">
        <v>42.5</v>
      </c>
      <c r="I13067">
        <v>334</v>
      </c>
      <c r="J13067">
        <v>461</v>
      </c>
      <c r="L13067">
        <v>461</v>
      </c>
      <c r="N13067">
        <v>325</v>
      </c>
      <c r="P13067">
        <v>10</v>
      </c>
      <c r="Q13067">
        <v>16</v>
      </c>
      <c r="S13067">
        <v>9</v>
      </c>
    </row>
    <row r="13068" spans="1:19" x14ac:dyDescent="0.3">
      <c r="A13068" t="s">
        <v>26088</v>
      </c>
      <c r="B13068" s="171" t="s">
        <v>26089</v>
      </c>
      <c r="C13068" s="171" t="s">
        <v>6843</v>
      </c>
      <c r="D13068" s="171" t="s">
        <v>80</v>
      </c>
      <c r="E13068" s="11">
        <v>44105</v>
      </c>
      <c r="F13068">
        <v>6</v>
      </c>
      <c r="G13068">
        <v>6</v>
      </c>
      <c r="I13068">
        <v>14</v>
      </c>
      <c r="J13068">
        <v>35</v>
      </c>
      <c r="L13068">
        <v>35</v>
      </c>
      <c r="N13068">
        <v>14</v>
      </c>
      <c r="P13068">
        <v>0</v>
      </c>
      <c r="Q13068">
        <v>0</v>
      </c>
      <c r="S13068">
        <v>0</v>
      </c>
    </row>
    <row r="13069" spans="1:19" x14ac:dyDescent="0.3">
      <c r="A13069" t="s">
        <v>26090</v>
      </c>
      <c r="B13069" s="171" t="s">
        <v>26091</v>
      </c>
      <c r="C13069" s="171" t="s">
        <v>6843</v>
      </c>
      <c r="D13069" s="171" t="s">
        <v>4</v>
      </c>
      <c r="E13069" s="11">
        <v>44105</v>
      </c>
      <c r="F13069">
        <v>6</v>
      </c>
      <c r="G13069">
        <v>6</v>
      </c>
      <c r="I13069">
        <v>14</v>
      </c>
      <c r="J13069">
        <v>35</v>
      </c>
      <c r="L13069">
        <v>35</v>
      </c>
      <c r="N13069">
        <v>14</v>
      </c>
      <c r="P13069">
        <v>0</v>
      </c>
      <c r="Q13069">
        <v>0</v>
      </c>
      <c r="S13069">
        <v>0</v>
      </c>
    </row>
    <row r="13070" spans="1:19" x14ac:dyDescent="0.3">
      <c r="A13070" t="s">
        <v>26092</v>
      </c>
      <c r="B13070" s="171" t="s">
        <v>26093</v>
      </c>
      <c r="C13070" s="171" t="s">
        <v>12995</v>
      </c>
      <c r="D13070" s="171" t="s">
        <v>80</v>
      </c>
      <c r="E13070" s="11">
        <v>44105</v>
      </c>
      <c r="F13070">
        <v>83.5</v>
      </c>
      <c r="G13070">
        <v>89.5</v>
      </c>
      <c r="I13070">
        <v>440</v>
      </c>
      <c r="J13070">
        <v>683</v>
      </c>
      <c r="L13070">
        <v>715</v>
      </c>
      <c r="N13070">
        <v>412</v>
      </c>
      <c r="O13070" t="s">
        <v>16361</v>
      </c>
      <c r="P13070">
        <v>18</v>
      </c>
      <c r="Q13070">
        <v>31</v>
      </c>
      <c r="S13070">
        <v>28</v>
      </c>
    </row>
    <row r="13071" spans="1:19" x14ac:dyDescent="0.3">
      <c r="A13071" t="s">
        <v>26094</v>
      </c>
      <c r="B13071" s="171" t="s">
        <v>26095</v>
      </c>
      <c r="C13071" s="171" t="s">
        <v>15504</v>
      </c>
      <c r="D13071" s="171" t="s">
        <v>15341</v>
      </c>
      <c r="E13071" s="11">
        <v>44105</v>
      </c>
      <c r="F13071">
        <v>0</v>
      </c>
      <c r="G13071">
        <v>0</v>
      </c>
      <c r="I13071">
        <v>24</v>
      </c>
      <c r="J13071">
        <v>0</v>
      </c>
      <c r="L13071">
        <v>0</v>
      </c>
      <c r="N13071">
        <v>24</v>
      </c>
      <c r="O13071" t="s">
        <v>16361</v>
      </c>
      <c r="P13071">
        <v>1</v>
      </c>
      <c r="Q13071">
        <v>5</v>
      </c>
      <c r="S13071">
        <v>0</v>
      </c>
    </row>
    <row r="13072" spans="1:19" x14ac:dyDescent="0.3">
      <c r="A13072" t="s">
        <v>26096</v>
      </c>
      <c r="B13072" s="171" t="s">
        <v>26097</v>
      </c>
      <c r="C13072" s="171" t="s">
        <v>15511</v>
      </c>
      <c r="D13072" s="171" t="s">
        <v>80</v>
      </c>
      <c r="E13072" s="11">
        <v>44105</v>
      </c>
      <c r="F13072">
        <v>25</v>
      </c>
      <c r="G13072">
        <v>25</v>
      </c>
      <c r="I13072">
        <v>50</v>
      </c>
      <c r="J13072">
        <v>136</v>
      </c>
      <c r="L13072">
        <v>137</v>
      </c>
      <c r="N13072">
        <v>42</v>
      </c>
      <c r="P13072">
        <v>2</v>
      </c>
      <c r="Q13072">
        <v>6</v>
      </c>
      <c r="S13072">
        <v>8</v>
      </c>
    </row>
    <row r="13073" spans="1:19" x14ac:dyDescent="0.3">
      <c r="A13073" t="s">
        <v>26098</v>
      </c>
      <c r="B13073" s="171" t="s">
        <v>26099</v>
      </c>
      <c r="C13073" s="171" t="s">
        <v>15511</v>
      </c>
      <c r="D13073" s="171" t="s">
        <v>15341</v>
      </c>
      <c r="E13073" s="11">
        <v>44105</v>
      </c>
      <c r="F13073">
        <v>0</v>
      </c>
      <c r="G13073">
        <v>0</v>
      </c>
      <c r="I13073">
        <v>24</v>
      </c>
      <c r="J13073">
        <v>0</v>
      </c>
      <c r="L13073">
        <v>0</v>
      </c>
      <c r="N13073">
        <v>24</v>
      </c>
      <c r="P13073">
        <v>1</v>
      </c>
      <c r="Q13073">
        <v>5</v>
      </c>
      <c r="S13073">
        <v>0</v>
      </c>
    </row>
    <row r="13074" spans="1:19" x14ac:dyDescent="0.3">
      <c r="A13074" t="s">
        <v>26100</v>
      </c>
      <c r="B13074" s="171" t="s">
        <v>26101</v>
      </c>
      <c r="C13074" s="171" t="s">
        <v>15511</v>
      </c>
      <c r="D13074" s="171" t="s">
        <v>4</v>
      </c>
      <c r="E13074" s="11">
        <v>44105</v>
      </c>
      <c r="F13074">
        <v>25</v>
      </c>
      <c r="G13074">
        <v>25</v>
      </c>
      <c r="I13074">
        <v>74</v>
      </c>
      <c r="J13074">
        <v>136</v>
      </c>
      <c r="L13074">
        <v>137</v>
      </c>
      <c r="N13074">
        <v>66</v>
      </c>
      <c r="P13074">
        <v>3</v>
      </c>
      <c r="Q13074">
        <v>11</v>
      </c>
      <c r="S13074">
        <v>8</v>
      </c>
    </row>
    <row r="13075" spans="1:19" x14ac:dyDescent="0.3">
      <c r="A13075" t="s">
        <v>26102</v>
      </c>
      <c r="B13075" s="171" t="s">
        <v>26103</v>
      </c>
      <c r="C13075" s="171" t="s">
        <v>104</v>
      </c>
      <c r="D13075" s="171" t="s">
        <v>4</v>
      </c>
      <c r="E13075" s="11">
        <v>44105</v>
      </c>
      <c r="F13075">
        <v>83.5</v>
      </c>
      <c r="G13075">
        <v>89.5</v>
      </c>
      <c r="I13075">
        <v>464</v>
      </c>
      <c r="J13075">
        <v>683</v>
      </c>
      <c r="L13075">
        <v>715</v>
      </c>
      <c r="N13075">
        <v>436</v>
      </c>
      <c r="P13075">
        <v>19</v>
      </c>
      <c r="Q13075">
        <v>36</v>
      </c>
      <c r="S13075">
        <v>28</v>
      </c>
    </row>
    <row r="13076" spans="1:19" x14ac:dyDescent="0.3">
      <c r="A13076" t="s">
        <v>26104</v>
      </c>
      <c r="B13076" s="171" t="s">
        <v>26105</v>
      </c>
      <c r="C13076" s="171" t="s">
        <v>119</v>
      </c>
      <c r="D13076" s="171" t="s">
        <v>80</v>
      </c>
      <c r="E13076" s="11">
        <v>44136</v>
      </c>
      <c r="F13076">
        <v>0</v>
      </c>
      <c r="G13076">
        <v>0</v>
      </c>
      <c r="I13076">
        <v>0</v>
      </c>
      <c r="J13076">
        <v>0</v>
      </c>
      <c r="L13076">
        <v>0</v>
      </c>
      <c r="N13076">
        <v>0</v>
      </c>
      <c r="P13076">
        <v>0</v>
      </c>
      <c r="Q13076">
        <v>0</v>
      </c>
      <c r="S13076">
        <v>0</v>
      </c>
    </row>
    <row r="13077" spans="1:19" x14ac:dyDescent="0.3">
      <c r="A13077" t="s">
        <v>26106</v>
      </c>
      <c r="B13077" s="171" t="s">
        <v>26107</v>
      </c>
      <c r="C13077" s="171" t="s">
        <v>143</v>
      </c>
      <c r="D13077" s="171" t="s">
        <v>80</v>
      </c>
      <c r="E13077" s="11">
        <v>44136</v>
      </c>
      <c r="F13077">
        <v>0</v>
      </c>
      <c r="G13077">
        <v>0</v>
      </c>
      <c r="I13077">
        <v>0</v>
      </c>
      <c r="J13077">
        <v>0</v>
      </c>
      <c r="L13077">
        <v>0</v>
      </c>
      <c r="N13077">
        <v>0</v>
      </c>
      <c r="P13077">
        <v>0</v>
      </c>
      <c r="Q13077">
        <v>0</v>
      </c>
      <c r="S13077">
        <v>0</v>
      </c>
    </row>
    <row r="13078" spans="1:19" x14ac:dyDescent="0.3">
      <c r="A13078" t="s">
        <v>26108</v>
      </c>
      <c r="B13078" s="171" t="s">
        <v>26109</v>
      </c>
      <c r="C13078" s="171" t="s">
        <v>158</v>
      </c>
      <c r="D13078" s="171" t="s">
        <v>80</v>
      </c>
      <c r="E13078" s="11">
        <v>44136</v>
      </c>
      <c r="F13078">
        <v>0</v>
      </c>
      <c r="G13078">
        <v>0</v>
      </c>
      <c r="I13078">
        <v>0</v>
      </c>
      <c r="J13078">
        <v>0</v>
      </c>
      <c r="L13078">
        <v>0</v>
      </c>
      <c r="N13078">
        <v>0</v>
      </c>
      <c r="P13078">
        <v>0</v>
      </c>
      <c r="Q13078">
        <v>0</v>
      </c>
      <c r="S13078">
        <v>0</v>
      </c>
    </row>
    <row r="13079" spans="1:19" x14ac:dyDescent="0.3">
      <c r="A13079" t="s">
        <v>26110</v>
      </c>
      <c r="B13079" s="171" t="s">
        <v>26111</v>
      </c>
      <c r="C13079" s="171" t="s">
        <v>209</v>
      </c>
      <c r="D13079" s="171" t="s">
        <v>80</v>
      </c>
      <c r="E13079" s="11">
        <v>44136</v>
      </c>
      <c r="F13079">
        <v>0</v>
      </c>
      <c r="G13079">
        <v>0</v>
      </c>
      <c r="I13079">
        <v>0</v>
      </c>
      <c r="J13079">
        <v>0</v>
      </c>
      <c r="L13079">
        <v>0</v>
      </c>
      <c r="N13079">
        <v>0</v>
      </c>
      <c r="P13079">
        <v>0</v>
      </c>
      <c r="Q13079">
        <v>0</v>
      </c>
      <c r="S13079">
        <v>0</v>
      </c>
    </row>
    <row r="13080" spans="1:19" x14ac:dyDescent="0.3">
      <c r="A13080" t="s">
        <v>26112</v>
      </c>
      <c r="B13080" s="171" t="s">
        <v>26113</v>
      </c>
      <c r="C13080" s="171" t="s">
        <v>76</v>
      </c>
      <c r="D13080" s="171" t="s">
        <v>80</v>
      </c>
      <c r="E13080" s="11">
        <v>44136</v>
      </c>
      <c r="F13080">
        <v>0</v>
      </c>
      <c r="G13080">
        <v>0</v>
      </c>
      <c r="I13080">
        <v>0</v>
      </c>
      <c r="J13080">
        <v>0</v>
      </c>
      <c r="L13080">
        <v>0</v>
      </c>
      <c r="N13080">
        <v>0</v>
      </c>
      <c r="P13080">
        <v>0</v>
      </c>
      <c r="Q13080">
        <v>0</v>
      </c>
      <c r="S13080">
        <v>0</v>
      </c>
    </row>
    <row r="13081" spans="1:19" x14ac:dyDescent="0.3">
      <c r="A13081" t="s">
        <v>26114</v>
      </c>
      <c r="B13081" s="171" t="s">
        <v>26115</v>
      </c>
      <c r="C13081" s="171" t="s">
        <v>15347</v>
      </c>
      <c r="D13081" s="171" t="s">
        <v>80</v>
      </c>
      <c r="E13081" s="11">
        <v>44136</v>
      </c>
      <c r="F13081">
        <v>0</v>
      </c>
      <c r="G13081">
        <v>0</v>
      </c>
      <c r="I13081">
        <v>0</v>
      </c>
      <c r="J13081">
        <v>0</v>
      </c>
      <c r="L13081">
        <v>0</v>
      </c>
      <c r="N13081">
        <v>0</v>
      </c>
      <c r="P13081">
        <v>0</v>
      </c>
      <c r="Q13081">
        <v>0</v>
      </c>
      <c r="S13081">
        <v>0</v>
      </c>
    </row>
    <row r="13082" spans="1:19" x14ac:dyDescent="0.3">
      <c r="A13082" t="s">
        <v>26116</v>
      </c>
      <c r="B13082" s="171" t="s">
        <v>26117</v>
      </c>
      <c r="C13082" s="171" t="s">
        <v>203</v>
      </c>
      <c r="D13082" s="171" t="s">
        <v>80</v>
      </c>
      <c r="E13082" s="11">
        <v>44136</v>
      </c>
      <c r="F13082">
        <v>1.5</v>
      </c>
      <c r="G13082">
        <v>1.5</v>
      </c>
      <c r="I13082">
        <v>15</v>
      </c>
      <c r="J13082">
        <v>8</v>
      </c>
      <c r="L13082">
        <v>8</v>
      </c>
      <c r="N13082">
        <v>15</v>
      </c>
      <c r="P13082">
        <v>0</v>
      </c>
      <c r="Q13082">
        <v>0</v>
      </c>
      <c r="S13082">
        <v>0</v>
      </c>
    </row>
    <row r="13083" spans="1:19" x14ac:dyDescent="0.3">
      <c r="A13083" t="s">
        <v>26118</v>
      </c>
      <c r="B13083" s="171" t="s">
        <v>26119</v>
      </c>
      <c r="C13083" s="171" t="s">
        <v>15340</v>
      </c>
      <c r="D13083" s="171" t="s">
        <v>15341</v>
      </c>
      <c r="E13083" s="11">
        <v>44136</v>
      </c>
      <c r="F13083">
        <v>0</v>
      </c>
      <c r="G13083">
        <v>0</v>
      </c>
      <c r="I13083">
        <v>2</v>
      </c>
      <c r="J13083">
        <v>0</v>
      </c>
      <c r="L13083">
        <v>0</v>
      </c>
      <c r="N13083">
        <v>2</v>
      </c>
      <c r="P13083">
        <v>0</v>
      </c>
      <c r="Q13083">
        <v>0</v>
      </c>
      <c r="S13083">
        <v>0</v>
      </c>
    </row>
    <row r="13084" spans="1:19" x14ac:dyDescent="0.3">
      <c r="A13084" t="s">
        <v>26120</v>
      </c>
      <c r="B13084" s="171" t="s">
        <v>26121</v>
      </c>
      <c r="C13084" s="171" t="s">
        <v>15340</v>
      </c>
      <c r="D13084" s="171" t="s">
        <v>80</v>
      </c>
      <c r="E13084" s="11">
        <v>44136</v>
      </c>
      <c r="F13084">
        <v>1</v>
      </c>
      <c r="G13084">
        <v>1</v>
      </c>
      <c r="I13084">
        <v>0</v>
      </c>
      <c r="J13084">
        <v>5</v>
      </c>
      <c r="L13084">
        <v>5</v>
      </c>
      <c r="N13084">
        <v>0</v>
      </c>
      <c r="P13084">
        <v>0</v>
      </c>
      <c r="Q13084">
        <v>0</v>
      </c>
      <c r="S13084">
        <v>0</v>
      </c>
    </row>
    <row r="13085" spans="1:19" x14ac:dyDescent="0.3">
      <c r="A13085" t="s">
        <v>26122</v>
      </c>
      <c r="B13085" s="171" t="s">
        <v>26123</v>
      </c>
      <c r="C13085" s="171" t="s">
        <v>15344</v>
      </c>
      <c r="D13085" s="171" t="s">
        <v>15341</v>
      </c>
      <c r="E13085" s="11">
        <v>44136</v>
      </c>
      <c r="F13085">
        <v>0</v>
      </c>
      <c r="G13085">
        <v>0</v>
      </c>
      <c r="I13085">
        <v>0</v>
      </c>
      <c r="J13085">
        <v>0</v>
      </c>
      <c r="L13085">
        <v>0</v>
      </c>
      <c r="N13085">
        <v>0</v>
      </c>
      <c r="P13085">
        <v>0</v>
      </c>
      <c r="Q13085">
        <v>0</v>
      </c>
      <c r="S13085">
        <v>0</v>
      </c>
    </row>
    <row r="13086" spans="1:19" x14ac:dyDescent="0.3">
      <c r="A13086" t="s">
        <v>26124</v>
      </c>
      <c r="B13086" s="171" t="s">
        <v>26125</v>
      </c>
      <c r="C13086" s="171" t="s">
        <v>15347</v>
      </c>
      <c r="D13086" s="171" t="s">
        <v>15341</v>
      </c>
      <c r="E13086" s="11">
        <v>44136</v>
      </c>
      <c r="F13086">
        <v>0</v>
      </c>
      <c r="G13086">
        <v>0</v>
      </c>
      <c r="I13086">
        <v>7</v>
      </c>
      <c r="J13086">
        <v>0</v>
      </c>
      <c r="L13086">
        <v>0</v>
      </c>
      <c r="N13086">
        <v>7</v>
      </c>
      <c r="P13086">
        <v>0</v>
      </c>
      <c r="Q13086">
        <v>0</v>
      </c>
      <c r="S13086">
        <v>0</v>
      </c>
    </row>
    <row r="13087" spans="1:19" x14ac:dyDescent="0.3">
      <c r="A13087" t="s">
        <v>26114</v>
      </c>
      <c r="B13087" s="171" t="s">
        <v>26115</v>
      </c>
      <c r="C13087" s="171" t="s">
        <v>15347</v>
      </c>
      <c r="D13087" s="171" t="s">
        <v>80</v>
      </c>
      <c r="E13087" s="11">
        <v>44136</v>
      </c>
      <c r="F13087">
        <v>2.5</v>
      </c>
      <c r="G13087">
        <v>2.5</v>
      </c>
      <c r="I13087">
        <v>0</v>
      </c>
      <c r="J13087">
        <v>14</v>
      </c>
      <c r="L13087">
        <v>14</v>
      </c>
      <c r="N13087">
        <v>0</v>
      </c>
      <c r="P13087">
        <v>0</v>
      </c>
      <c r="Q13087">
        <v>0</v>
      </c>
      <c r="S13087">
        <v>0</v>
      </c>
    </row>
    <row r="13088" spans="1:19" x14ac:dyDescent="0.3">
      <c r="A13088" t="s">
        <v>26126</v>
      </c>
      <c r="B13088" s="171" t="s">
        <v>26127</v>
      </c>
      <c r="C13088" s="171" t="s">
        <v>203</v>
      </c>
      <c r="D13088" s="171" t="s">
        <v>15341</v>
      </c>
      <c r="E13088" s="11">
        <v>44136</v>
      </c>
      <c r="F13088">
        <v>0</v>
      </c>
      <c r="G13088">
        <v>0</v>
      </c>
      <c r="I13088">
        <v>0</v>
      </c>
      <c r="J13088">
        <v>0</v>
      </c>
      <c r="L13088">
        <v>0</v>
      </c>
      <c r="N13088">
        <v>0</v>
      </c>
      <c r="P13088">
        <v>0</v>
      </c>
      <c r="Q13088">
        <v>0</v>
      </c>
      <c r="S13088">
        <v>0</v>
      </c>
    </row>
    <row r="13089" spans="1:19" x14ac:dyDescent="0.3">
      <c r="A13089" t="s">
        <v>26128</v>
      </c>
      <c r="B13089" s="171" t="s">
        <v>26129</v>
      </c>
      <c r="C13089" s="171" t="s">
        <v>24281</v>
      </c>
      <c r="D13089" s="171" t="s">
        <v>15341</v>
      </c>
      <c r="E13089" s="11">
        <v>44136</v>
      </c>
      <c r="F13089">
        <v>0</v>
      </c>
      <c r="G13089">
        <v>0</v>
      </c>
      <c r="I13089">
        <v>3</v>
      </c>
      <c r="J13089">
        <v>0</v>
      </c>
      <c r="L13089">
        <v>0</v>
      </c>
      <c r="N13089">
        <v>3</v>
      </c>
      <c r="P13089">
        <v>0</v>
      </c>
      <c r="Q13089">
        <v>1</v>
      </c>
      <c r="S13089">
        <v>0</v>
      </c>
    </row>
    <row r="13090" spans="1:19" x14ac:dyDescent="0.3">
      <c r="A13090" t="s">
        <v>26130</v>
      </c>
      <c r="B13090" s="171" t="s">
        <v>26131</v>
      </c>
      <c r="C13090" s="171" t="s">
        <v>24281</v>
      </c>
      <c r="D13090" s="171" t="s">
        <v>80</v>
      </c>
      <c r="E13090" s="11">
        <v>44136</v>
      </c>
      <c r="F13090">
        <v>1.5</v>
      </c>
      <c r="G13090">
        <v>1.5</v>
      </c>
      <c r="I13090">
        <v>0</v>
      </c>
      <c r="J13090">
        <v>8</v>
      </c>
      <c r="L13090">
        <v>8</v>
      </c>
      <c r="N13090">
        <v>0</v>
      </c>
      <c r="P13090">
        <v>0</v>
      </c>
      <c r="Q13090">
        <v>0</v>
      </c>
      <c r="S13090">
        <v>0</v>
      </c>
    </row>
    <row r="13091" spans="1:19" x14ac:dyDescent="0.3">
      <c r="A13091" t="s">
        <v>26132</v>
      </c>
      <c r="B13091" s="171" t="s">
        <v>26133</v>
      </c>
      <c r="C13091" s="171" t="s">
        <v>24284</v>
      </c>
      <c r="D13091" s="171" t="s">
        <v>80</v>
      </c>
      <c r="E13091" s="11">
        <v>44136</v>
      </c>
      <c r="F13091">
        <v>3</v>
      </c>
      <c r="G13091">
        <v>4</v>
      </c>
      <c r="I13091">
        <v>9</v>
      </c>
      <c r="J13091">
        <v>15</v>
      </c>
      <c r="L13091">
        <v>21</v>
      </c>
      <c r="N13091">
        <v>9</v>
      </c>
      <c r="P13091">
        <v>1</v>
      </c>
      <c r="Q13091">
        <v>2</v>
      </c>
      <c r="S13091">
        <v>0</v>
      </c>
    </row>
    <row r="13092" spans="1:19" x14ac:dyDescent="0.3">
      <c r="A13092" t="s">
        <v>26134</v>
      </c>
      <c r="B13092" s="171" t="s">
        <v>26135</v>
      </c>
      <c r="C13092" s="171" t="s">
        <v>18126</v>
      </c>
      <c r="D13092" s="171" t="s">
        <v>80</v>
      </c>
      <c r="E13092" s="11">
        <v>44136</v>
      </c>
      <c r="F13092">
        <v>0</v>
      </c>
      <c r="G13092">
        <v>0</v>
      </c>
      <c r="I13092">
        <v>0</v>
      </c>
      <c r="J13092">
        <v>0</v>
      </c>
      <c r="L13092">
        <v>0</v>
      </c>
      <c r="N13092">
        <v>0</v>
      </c>
      <c r="P13092">
        <v>0</v>
      </c>
      <c r="Q13092">
        <v>0</v>
      </c>
      <c r="S13092">
        <v>0</v>
      </c>
    </row>
    <row r="13093" spans="1:19" x14ac:dyDescent="0.3">
      <c r="A13093" t="s">
        <v>26136</v>
      </c>
      <c r="B13093" s="171" t="s">
        <v>26137</v>
      </c>
      <c r="C13093" s="171" t="s">
        <v>128</v>
      </c>
      <c r="D13093" s="171" t="s">
        <v>80</v>
      </c>
      <c r="E13093" s="11">
        <v>44136</v>
      </c>
      <c r="F13093">
        <v>0</v>
      </c>
      <c r="G13093">
        <v>0</v>
      </c>
      <c r="I13093">
        <v>0</v>
      </c>
      <c r="J13093">
        <v>0</v>
      </c>
      <c r="L13093">
        <v>0</v>
      </c>
      <c r="N13093">
        <v>0</v>
      </c>
      <c r="P13093">
        <v>0</v>
      </c>
      <c r="Q13093">
        <v>0</v>
      </c>
      <c r="S13093">
        <v>0</v>
      </c>
    </row>
    <row r="13094" spans="1:19" x14ac:dyDescent="0.3">
      <c r="A13094" t="s">
        <v>26138</v>
      </c>
      <c r="B13094" s="171" t="s">
        <v>26139</v>
      </c>
      <c r="C13094" s="171" t="s">
        <v>14824</v>
      </c>
      <c r="D13094" s="171" t="s">
        <v>80</v>
      </c>
      <c r="E13094" s="11">
        <v>44136</v>
      </c>
      <c r="F13094">
        <v>0</v>
      </c>
      <c r="G13094">
        <v>0</v>
      </c>
      <c r="I13094">
        <v>0</v>
      </c>
      <c r="J13094">
        <v>0</v>
      </c>
      <c r="L13094">
        <v>0</v>
      </c>
      <c r="N13094">
        <v>0</v>
      </c>
      <c r="P13094">
        <v>0</v>
      </c>
      <c r="Q13094">
        <v>0</v>
      </c>
      <c r="S13094">
        <v>0</v>
      </c>
    </row>
    <row r="13095" spans="1:19" x14ac:dyDescent="0.3">
      <c r="A13095" t="s">
        <v>26140</v>
      </c>
      <c r="B13095" s="171" t="s">
        <v>26141</v>
      </c>
      <c r="C13095" s="171" t="s">
        <v>152</v>
      </c>
      <c r="D13095" s="171" t="s">
        <v>80</v>
      </c>
      <c r="E13095" s="11">
        <v>44136</v>
      </c>
      <c r="F13095">
        <v>0</v>
      </c>
      <c r="G13095">
        <v>0</v>
      </c>
      <c r="I13095">
        <v>0</v>
      </c>
      <c r="J13095">
        <v>0</v>
      </c>
      <c r="L13095">
        <v>0</v>
      </c>
      <c r="N13095">
        <v>0</v>
      </c>
      <c r="P13095">
        <v>0</v>
      </c>
      <c r="Q13095">
        <v>0</v>
      </c>
      <c r="S13095">
        <v>0</v>
      </c>
    </row>
    <row r="13096" spans="1:19" x14ac:dyDescent="0.3">
      <c r="A13096" t="s">
        <v>26142</v>
      </c>
      <c r="B13096" s="171" t="s">
        <v>26143</v>
      </c>
      <c r="C13096" s="171" t="s">
        <v>194</v>
      </c>
      <c r="D13096" s="171" t="s">
        <v>80</v>
      </c>
      <c r="E13096" s="11">
        <v>44136</v>
      </c>
      <c r="F13096">
        <v>4</v>
      </c>
      <c r="G13096">
        <v>7</v>
      </c>
      <c r="I13096">
        <v>21</v>
      </c>
      <c r="J13096">
        <v>24</v>
      </c>
      <c r="K13096">
        <v>36</v>
      </c>
      <c r="L13096">
        <v>39</v>
      </c>
      <c r="N13096">
        <v>13</v>
      </c>
      <c r="P13096">
        <v>4</v>
      </c>
      <c r="Q13096">
        <v>5</v>
      </c>
      <c r="S13096">
        <v>8</v>
      </c>
    </row>
    <row r="13097" spans="1:19" x14ac:dyDescent="0.3">
      <c r="A13097" t="s">
        <v>26144</v>
      </c>
      <c r="B13097" s="171" t="s">
        <v>26145</v>
      </c>
      <c r="C13097" s="171" t="s">
        <v>18137</v>
      </c>
      <c r="D13097" s="171" t="s">
        <v>80</v>
      </c>
      <c r="E13097" s="11">
        <v>44136</v>
      </c>
      <c r="F13097">
        <v>0</v>
      </c>
      <c r="G13097">
        <v>0</v>
      </c>
      <c r="I13097">
        <v>0</v>
      </c>
      <c r="J13097">
        <v>0</v>
      </c>
      <c r="L13097">
        <v>0</v>
      </c>
      <c r="N13097">
        <v>0</v>
      </c>
      <c r="P13097">
        <v>0</v>
      </c>
      <c r="Q13097">
        <v>0</v>
      </c>
      <c r="S13097">
        <v>0</v>
      </c>
    </row>
    <row r="13098" spans="1:19" x14ac:dyDescent="0.3">
      <c r="A13098" t="s">
        <v>26146</v>
      </c>
      <c r="B13098" s="171" t="s">
        <v>26147</v>
      </c>
      <c r="C13098" s="171" t="s">
        <v>18140</v>
      </c>
      <c r="D13098" s="171" t="s">
        <v>80</v>
      </c>
      <c r="E13098" s="11">
        <v>44136</v>
      </c>
      <c r="F13098">
        <v>3</v>
      </c>
      <c r="G13098">
        <v>5</v>
      </c>
      <c r="I13098">
        <v>9</v>
      </c>
      <c r="J13098">
        <v>12</v>
      </c>
      <c r="L13098">
        <v>22</v>
      </c>
      <c r="N13098">
        <v>5</v>
      </c>
      <c r="P13098">
        <v>1</v>
      </c>
      <c r="Q13098">
        <v>3</v>
      </c>
      <c r="S13098">
        <v>4</v>
      </c>
    </row>
    <row r="13099" spans="1:19" x14ac:dyDescent="0.3">
      <c r="A13099" t="s">
        <v>26148</v>
      </c>
      <c r="B13099" s="171" t="s">
        <v>26149</v>
      </c>
      <c r="C13099" s="171" t="s">
        <v>236</v>
      </c>
      <c r="D13099" s="171" t="s">
        <v>80</v>
      </c>
      <c r="E13099" s="11">
        <v>44136</v>
      </c>
      <c r="F13099">
        <v>0</v>
      </c>
      <c r="G13099">
        <v>0</v>
      </c>
      <c r="I13099">
        <v>0</v>
      </c>
      <c r="J13099">
        <v>0</v>
      </c>
      <c r="L13099">
        <v>0</v>
      </c>
      <c r="N13099">
        <v>0</v>
      </c>
      <c r="P13099">
        <v>0</v>
      </c>
      <c r="Q13099">
        <v>0</v>
      </c>
      <c r="S13099">
        <v>0</v>
      </c>
    </row>
    <row r="13100" spans="1:19" x14ac:dyDescent="0.3">
      <c r="A13100" t="s">
        <v>26150</v>
      </c>
      <c r="B13100" s="171" t="s">
        <v>26151</v>
      </c>
      <c r="C13100" s="171" t="s">
        <v>239</v>
      </c>
      <c r="D13100" s="171" t="s">
        <v>80</v>
      </c>
      <c r="E13100" s="11">
        <v>44136</v>
      </c>
      <c r="F13100">
        <v>0</v>
      </c>
      <c r="G13100">
        <v>0</v>
      </c>
      <c r="I13100">
        <v>0</v>
      </c>
      <c r="J13100">
        <v>0</v>
      </c>
      <c r="L13100">
        <v>0</v>
      </c>
      <c r="N13100">
        <v>0</v>
      </c>
      <c r="P13100">
        <v>0</v>
      </c>
      <c r="Q13100">
        <v>0</v>
      </c>
      <c r="S13100">
        <v>0</v>
      </c>
    </row>
    <row r="13101" spans="1:19" x14ac:dyDescent="0.3">
      <c r="A13101" t="s">
        <v>26152</v>
      </c>
      <c r="B13101" s="171" t="s">
        <v>26153</v>
      </c>
      <c r="C13101" s="171" t="s">
        <v>176</v>
      </c>
      <c r="D13101" s="171" t="s">
        <v>80</v>
      </c>
      <c r="E13101" s="11">
        <v>44136</v>
      </c>
      <c r="F13101">
        <v>2.5</v>
      </c>
      <c r="G13101">
        <v>2.5</v>
      </c>
      <c r="I13101">
        <v>2</v>
      </c>
      <c r="J13101">
        <v>13</v>
      </c>
      <c r="L13101">
        <v>13</v>
      </c>
      <c r="N13101">
        <v>2</v>
      </c>
      <c r="P13101">
        <v>0</v>
      </c>
      <c r="Q13101">
        <v>1</v>
      </c>
      <c r="S13101">
        <v>0</v>
      </c>
    </row>
    <row r="13102" spans="1:19" x14ac:dyDescent="0.3">
      <c r="A13102" t="s">
        <v>26154</v>
      </c>
      <c r="B13102" s="171" t="s">
        <v>26155</v>
      </c>
      <c r="C13102" s="171" t="s">
        <v>206</v>
      </c>
      <c r="D13102" s="171" t="s">
        <v>80</v>
      </c>
      <c r="E13102" s="11">
        <v>44136</v>
      </c>
      <c r="F13102">
        <v>1.5</v>
      </c>
      <c r="G13102">
        <v>1.5</v>
      </c>
      <c r="I13102">
        <v>0</v>
      </c>
      <c r="J13102">
        <v>8</v>
      </c>
      <c r="L13102">
        <v>8</v>
      </c>
      <c r="N13102">
        <v>0</v>
      </c>
      <c r="P13102">
        <v>2</v>
      </c>
      <c r="Q13102">
        <v>3</v>
      </c>
      <c r="S13102">
        <v>0</v>
      </c>
    </row>
    <row r="13103" spans="1:19" x14ac:dyDescent="0.3">
      <c r="A13103" t="s">
        <v>26156</v>
      </c>
      <c r="B13103" s="171" t="s">
        <v>26157</v>
      </c>
      <c r="C13103" s="171" t="s">
        <v>176</v>
      </c>
      <c r="D13103" s="171" t="s">
        <v>15341</v>
      </c>
      <c r="E13103" s="11">
        <v>44136</v>
      </c>
      <c r="F13103">
        <v>0</v>
      </c>
      <c r="G13103">
        <v>0</v>
      </c>
      <c r="I13103">
        <v>3</v>
      </c>
      <c r="J13103">
        <v>0</v>
      </c>
      <c r="L13103">
        <v>0</v>
      </c>
      <c r="N13103">
        <v>3</v>
      </c>
      <c r="P13103">
        <v>1</v>
      </c>
      <c r="Q13103">
        <v>1</v>
      </c>
      <c r="S13103">
        <v>0</v>
      </c>
    </row>
    <row r="13104" spans="1:19" x14ac:dyDescent="0.3">
      <c r="A13104" t="s">
        <v>26158</v>
      </c>
      <c r="B13104" s="171" t="s">
        <v>26159</v>
      </c>
      <c r="C13104" s="171" t="s">
        <v>206</v>
      </c>
      <c r="D13104" s="171" t="s">
        <v>15341</v>
      </c>
      <c r="E13104" s="11">
        <v>44136</v>
      </c>
      <c r="F13104">
        <v>0</v>
      </c>
      <c r="G13104">
        <v>0</v>
      </c>
      <c r="I13104">
        <v>0</v>
      </c>
      <c r="J13104">
        <v>0</v>
      </c>
      <c r="L13104">
        <v>0</v>
      </c>
      <c r="N13104">
        <v>0</v>
      </c>
      <c r="P13104">
        <v>0</v>
      </c>
      <c r="Q13104">
        <v>0</v>
      </c>
      <c r="S13104">
        <v>0</v>
      </c>
    </row>
    <row r="13105" spans="1:19" x14ac:dyDescent="0.3">
      <c r="A13105" t="s">
        <v>26160</v>
      </c>
      <c r="B13105" s="171" t="s">
        <v>26161</v>
      </c>
      <c r="C13105" s="171" t="s">
        <v>16544</v>
      </c>
      <c r="D13105" s="171" t="s">
        <v>15341</v>
      </c>
      <c r="E13105" s="11">
        <v>44136</v>
      </c>
      <c r="F13105">
        <v>0</v>
      </c>
      <c r="G13105">
        <v>0</v>
      </c>
      <c r="I13105">
        <v>1</v>
      </c>
      <c r="J13105">
        <v>0</v>
      </c>
      <c r="L13105">
        <v>0</v>
      </c>
      <c r="N13105">
        <v>1</v>
      </c>
      <c r="P13105">
        <v>0</v>
      </c>
      <c r="Q13105">
        <v>0</v>
      </c>
      <c r="S13105">
        <v>0</v>
      </c>
    </row>
    <row r="13106" spans="1:19" x14ac:dyDescent="0.3">
      <c r="A13106" t="s">
        <v>26162</v>
      </c>
      <c r="B13106" s="171" t="s">
        <v>26163</v>
      </c>
      <c r="C13106" s="171" t="s">
        <v>16544</v>
      </c>
      <c r="D13106" s="171" t="s">
        <v>80</v>
      </c>
      <c r="E13106" s="11">
        <v>44136</v>
      </c>
      <c r="F13106">
        <v>1.5</v>
      </c>
      <c r="G13106">
        <v>1.5</v>
      </c>
      <c r="I13106">
        <v>0</v>
      </c>
      <c r="J13106">
        <v>8</v>
      </c>
      <c r="L13106">
        <v>8</v>
      </c>
      <c r="N13106">
        <v>0</v>
      </c>
      <c r="P13106">
        <v>0</v>
      </c>
      <c r="Q13106">
        <v>0</v>
      </c>
      <c r="S13106">
        <v>0</v>
      </c>
    </row>
    <row r="13107" spans="1:19" x14ac:dyDescent="0.3">
      <c r="A13107" t="s">
        <v>26164</v>
      </c>
      <c r="B13107" s="171" t="s">
        <v>26165</v>
      </c>
      <c r="C13107" s="171" t="s">
        <v>24315</v>
      </c>
      <c r="D13107" s="171" t="s">
        <v>15341</v>
      </c>
      <c r="E13107" s="11">
        <v>44136</v>
      </c>
      <c r="F13107">
        <v>0</v>
      </c>
      <c r="G13107">
        <v>0</v>
      </c>
      <c r="I13107">
        <v>4</v>
      </c>
      <c r="J13107">
        <v>0</v>
      </c>
      <c r="L13107">
        <v>0</v>
      </c>
      <c r="N13107">
        <v>4</v>
      </c>
      <c r="P13107">
        <v>0</v>
      </c>
      <c r="Q13107">
        <v>0</v>
      </c>
      <c r="S13107">
        <v>0</v>
      </c>
    </row>
    <row r="13108" spans="1:19" x14ac:dyDescent="0.3">
      <c r="A13108" t="s">
        <v>26166</v>
      </c>
      <c r="B13108" s="171" t="s">
        <v>26167</v>
      </c>
      <c r="C13108" s="171" t="s">
        <v>24315</v>
      </c>
      <c r="D13108" s="171" t="s">
        <v>80</v>
      </c>
      <c r="E13108" s="11">
        <v>44136</v>
      </c>
      <c r="F13108">
        <v>1.5</v>
      </c>
      <c r="G13108">
        <v>1.5</v>
      </c>
      <c r="I13108">
        <v>0</v>
      </c>
      <c r="J13108">
        <v>8</v>
      </c>
      <c r="L13108">
        <v>8</v>
      </c>
      <c r="N13108">
        <v>0</v>
      </c>
      <c r="P13108">
        <v>0</v>
      </c>
      <c r="Q13108">
        <v>0</v>
      </c>
      <c r="S13108">
        <v>0</v>
      </c>
    </row>
    <row r="13109" spans="1:19" x14ac:dyDescent="0.3">
      <c r="A13109" t="s">
        <v>26168</v>
      </c>
      <c r="B13109" s="171" t="s">
        <v>26169</v>
      </c>
      <c r="C13109" s="171" t="s">
        <v>113</v>
      </c>
      <c r="D13109" s="171" t="s">
        <v>80</v>
      </c>
      <c r="E13109" s="11">
        <v>44136</v>
      </c>
      <c r="F13109">
        <v>1</v>
      </c>
      <c r="G13109">
        <v>1</v>
      </c>
      <c r="I13109">
        <v>3</v>
      </c>
      <c r="J13109">
        <v>5</v>
      </c>
      <c r="L13109">
        <v>6</v>
      </c>
      <c r="N13109">
        <v>3</v>
      </c>
      <c r="P13109">
        <v>0</v>
      </c>
      <c r="Q13109">
        <v>0</v>
      </c>
      <c r="S13109">
        <v>0</v>
      </c>
    </row>
    <row r="13110" spans="1:19" x14ac:dyDescent="0.3">
      <c r="A13110" t="s">
        <v>26170</v>
      </c>
      <c r="B13110" s="171" t="s">
        <v>26171</v>
      </c>
      <c r="C13110" s="171" t="s">
        <v>131</v>
      </c>
      <c r="D13110" s="171" t="s">
        <v>80</v>
      </c>
      <c r="E13110" s="11">
        <v>44136</v>
      </c>
      <c r="F13110">
        <v>0</v>
      </c>
      <c r="G13110">
        <v>0</v>
      </c>
      <c r="I13110">
        <v>0</v>
      </c>
      <c r="J13110">
        <v>0</v>
      </c>
      <c r="L13110">
        <v>0</v>
      </c>
      <c r="N13110">
        <v>0</v>
      </c>
      <c r="P13110">
        <v>0</v>
      </c>
      <c r="Q13110">
        <v>0</v>
      </c>
      <c r="S13110">
        <v>0</v>
      </c>
    </row>
    <row r="13111" spans="1:19" x14ac:dyDescent="0.3">
      <c r="A13111" t="s">
        <v>26172</v>
      </c>
      <c r="B13111" s="171" t="s">
        <v>26173</v>
      </c>
      <c r="C13111" s="171" t="s">
        <v>14843</v>
      </c>
      <c r="D13111" s="171" t="s">
        <v>80</v>
      </c>
      <c r="E13111" s="11">
        <v>44136</v>
      </c>
      <c r="F13111">
        <v>0</v>
      </c>
      <c r="G13111">
        <v>0</v>
      </c>
      <c r="I13111">
        <v>0</v>
      </c>
      <c r="J13111">
        <v>0</v>
      </c>
      <c r="L13111">
        <v>0</v>
      </c>
      <c r="N13111">
        <v>0</v>
      </c>
      <c r="P13111">
        <v>0</v>
      </c>
      <c r="Q13111">
        <v>0</v>
      </c>
      <c r="S13111">
        <v>0</v>
      </c>
    </row>
    <row r="13112" spans="1:19" x14ac:dyDescent="0.3">
      <c r="A13112" t="s">
        <v>26174</v>
      </c>
      <c r="B13112" s="171" t="s">
        <v>26175</v>
      </c>
      <c r="C13112" s="171" t="s">
        <v>155</v>
      </c>
      <c r="D13112" s="171" t="s">
        <v>80</v>
      </c>
      <c r="E13112" s="11">
        <v>44136</v>
      </c>
      <c r="F13112">
        <v>2</v>
      </c>
      <c r="G13112">
        <v>3</v>
      </c>
      <c r="I13112">
        <v>12</v>
      </c>
      <c r="J13112">
        <v>11</v>
      </c>
      <c r="L13112">
        <v>17</v>
      </c>
      <c r="N13112">
        <v>12</v>
      </c>
      <c r="P13112">
        <v>0</v>
      </c>
      <c r="Q13112">
        <v>0</v>
      </c>
      <c r="S13112">
        <v>0</v>
      </c>
    </row>
    <row r="13113" spans="1:19" x14ac:dyDescent="0.3">
      <c r="A13113" t="s">
        <v>26176</v>
      </c>
      <c r="B13113" s="171" t="s">
        <v>26177</v>
      </c>
      <c r="C13113" s="171" t="s">
        <v>16232</v>
      </c>
      <c r="D13113" s="171" t="s">
        <v>80</v>
      </c>
      <c r="E13113" s="11">
        <v>44136</v>
      </c>
      <c r="F13113">
        <v>3.5</v>
      </c>
      <c r="G13113">
        <v>3.5</v>
      </c>
      <c r="I13113">
        <v>8</v>
      </c>
      <c r="J13113">
        <v>20</v>
      </c>
      <c r="L13113">
        <v>20</v>
      </c>
      <c r="N13113">
        <v>8</v>
      </c>
      <c r="P13113">
        <v>0</v>
      </c>
      <c r="Q13113">
        <v>2</v>
      </c>
      <c r="S13113">
        <v>0</v>
      </c>
    </row>
    <row r="13114" spans="1:19" x14ac:dyDescent="0.3">
      <c r="A13114" t="s">
        <v>26178</v>
      </c>
      <c r="B13114" s="171" t="s">
        <v>26179</v>
      </c>
      <c r="C13114" s="171" t="s">
        <v>16557</v>
      </c>
      <c r="D13114" s="171" t="s">
        <v>80</v>
      </c>
      <c r="E13114" s="11">
        <v>44136</v>
      </c>
      <c r="F13114">
        <v>0</v>
      </c>
      <c r="G13114">
        <v>0</v>
      </c>
      <c r="I13114">
        <v>0</v>
      </c>
      <c r="J13114">
        <v>0</v>
      </c>
      <c r="L13114">
        <v>0</v>
      </c>
      <c r="N13114">
        <v>0</v>
      </c>
      <c r="P13114">
        <v>0</v>
      </c>
      <c r="Q13114">
        <v>0</v>
      </c>
      <c r="S13114">
        <v>0</v>
      </c>
    </row>
    <row r="13115" spans="1:19" x14ac:dyDescent="0.3">
      <c r="A13115" t="s">
        <v>26180</v>
      </c>
      <c r="B13115" s="171" t="s">
        <v>26181</v>
      </c>
      <c r="C13115" s="171" t="s">
        <v>188</v>
      </c>
      <c r="D13115" s="171" t="s">
        <v>80</v>
      </c>
      <c r="E13115" s="11">
        <v>44136</v>
      </c>
      <c r="F13115">
        <v>4</v>
      </c>
      <c r="G13115">
        <v>4</v>
      </c>
      <c r="I13115">
        <v>3</v>
      </c>
      <c r="J13115">
        <v>22</v>
      </c>
      <c r="L13115">
        <v>22</v>
      </c>
      <c r="N13115">
        <v>3</v>
      </c>
      <c r="P13115">
        <v>0</v>
      </c>
      <c r="Q13115">
        <v>0</v>
      </c>
      <c r="S13115">
        <v>0</v>
      </c>
    </row>
    <row r="13116" spans="1:19" x14ac:dyDescent="0.3">
      <c r="A13116" t="s">
        <v>26182</v>
      </c>
      <c r="B13116" s="171" t="s">
        <v>26183</v>
      </c>
      <c r="C13116" s="171" t="s">
        <v>227</v>
      </c>
      <c r="D13116" s="171" t="s">
        <v>80</v>
      </c>
      <c r="E13116" s="11">
        <v>44136</v>
      </c>
      <c r="F13116">
        <v>0</v>
      </c>
      <c r="G13116">
        <v>0</v>
      </c>
      <c r="I13116">
        <v>0</v>
      </c>
      <c r="J13116">
        <v>0</v>
      </c>
      <c r="L13116">
        <v>0</v>
      </c>
      <c r="N13116">
        <v>0</v>
      </c>
      <c r="P13116">
        <v>0</v>
      </c>
      <c r="Q13116">
        <v>0</v>
      </c>
      <c r="S13116">
        <v>0</v>
      </c>
    </row>
    <row r="13117" spans="1:19" x14ac:dyDescent="0.3">
      <c r="A13117" t="s">
        <v>26184</v>
      </c>
      <c r="B13117" s="171" t="s">
        <v>26185</v>
      </c>
      <c r="C13117" s="171" t="s">
        <v>116</v>
      </c>
      <c r="D13117" s="171" t="s">
        <v>80</v>
      </c>
      <c r="E13117" s="11">
        <v>44136</v>
      </c>
      <c r="F13117">
        <v>8</v>
      </c>
      <c r="G13117">
        <v>8</v>
      </c>
      <c r="I13117">
        <v>76</v>
      </c>
      <c r="J13117">
        <v>90</v>
      </c>
      <c r="L13117">
        <v>90</v>
      </c>
      <c r="N13117">
        <v>76</v>
      </c>
      <c r="P13117">
        <v>0</v>
      </c>
      <c r="Q13117">
        <v>3</v>
      </c>
      <c r="S13117">
        <v>0</v>
      </c>
    </row>
    <row r="13118" spans="1:19" x14ac:dyDescent="0.3">
      <c r="A13118" t="s">
        <v>26186</v>
      </c>
      <c r="B13118" s="171" t="s">
        <v>26187</v>
      </c>
      <c r="C13118" s="171" t="s">
        <v>9862</v>
      </c>
      <c r="D13118" s="171" t="s">
        <v>80</v>
      </c>
      <c r="E13118" s="11">
        <v>44136</v>
      </c>
      <c r="F13118">
        <v>0</v>
      </c>
      <c r="G13118">
        <v>0</v>
      </c>
      <c r="I13118">
        <v>0</v>
      </c>
      <c r="J13118">
        <v>0</v>
      </c>
      <c r="L13118">
        <v>0</v>
      </c>
      <c r="N13118">
        <v>0</v>
      </c>
      <c r="P13118">
        <v>0</v>
      </c>
      <c r="Q13118">
        <v>0</v>
      </c>
      <c r="S13118">
        <v>0</v>
      </c>
    </row>
    <row r="13119" spans="1:19" x14ac:dyDescent="0.3">
      <c r="A13119" t="s">
        <v>26188</v>
      </c>
      <c r="B13119" s="171" t="s">
        <v>26189</v>
      </c>
      <c r="C13119" s="171" t="s">
        <v>140</v>
      </c>
      <c r="D13119" s="171" t="s">
        <v>80</v>
      </c>
      <c r="E13119" s="11">
        <v>44136</v>
      </c>
      <c r="F13119">
        <v>0</v>
      </c>
      <c r="G13119">
        <v>0</v>
      </c>
      <c r="I13119">
        <v>0</v>
      </c>
      <c r="J13119">
        <v>0</v>
      </c>
      <c r="L13119">
        <v>0</v>
      </c>
      <c r="N13119">
        <v>0</v>
      </c>
      <c r="P13119">
        <v>0</v>
      </c>
      <c r="Q13119">
        <v>0</v>
      </c>
      <c r="S13119">
        <v>0</v>
      </c>
    </row>
    <row r="13120" spans="1:19" x14ac:dyDescent="0.3">
      <c r="A13120" t="s">
        <v>26190</v>
      </c>
      <c r="B13120" s="171" t="s">
        <v>26191</v>
      </c>
      <c r="C13120" s="171" t="s">
        <v>8590</v>
      </c>
      <c r="D13120" s="171" t="s">
        <v>80</v>
      </c>
      <c r="E13120" s="11">
        <v>44136</v>
      </c>
      <c r="F13120">
        <v>0</v>
      </c>
      <c r="G13120">
        <v>0</v>
      </c>
      <c r="I13120">
        <v>0</v>
      </c>
      <c r="J13120">
        <v>0</v>
      </c>
      <c r="L13120">
        <v>0</v>
      </c>
      <c r="N13120">
        <v>0</v>
      </c>
      <c r="P13120">
        <v>0</v>
      </c>
      <c r="Q13120">
        <v>0</v>
      </c>
      <c r="S13120">
        <v>0</v>
      </c>
    </row>
    <row r="13121" spans="1:19" x14ac:dyDescent="0.3">
      <c r="A13121" t="s">
        <v>26192</v>
      </c>
      <c r="B13121" s="171" t="s">
        <v>26193</v>
      </c>
      <c r="C13121" s="171" t="s">
        <v>170</v>
      </c>
      <c r="D13121" s="171" t="s">
        <v>80</v>
      </c>
      <c r="E13121" s="11">
        <v>44136</v>
      </c>
      <c r="F13121">
        <v>11</v>
      </c>
      <c r="G13121">
        <v>11</v>
      </c>
      <c r="I13121">
        <v>8</v>
      </c>
      <c r="J13121">
        <v>121</v>
      </c>
      <c r="L13121">
        <v>121</v>
      </c>
      <c r="N13121">
        <v>8</v>
      </c>
      <c r="P13121">
        <v>0</v>
      </c>
      <c r="Q13121">
        <v>2</v>
      </c>
      <c r="S13121">
        <v>0</v>
      </c>
    </row>
    <row r="13122" spans="1:19" x14ac:dyDescent="0.3">
      <c r="A13122" t="s">
        <v>26194</v>
      </c>
      <c r="B13122" s="171" t="s">
        <v>26195</v>
      </c>
      <c r="C13122" s="171" t="s">
        <v>182</v>
      </c>
      <c r="D13122" s="171" t="s">
        <v>80</v>
      </c>
      <c r="E13122" s="11">
        <v>44136</v>
      </c>
      <c r="F13122">
        <v>11.5</v>
      </c>
      <c r="G13122">
        <v>11.5</v>
      </c>
      <c r="I13122">
        <v>181</v>
      </c>
      <c r="J13122">
        <v>128</v>
      </c>
      <c r="L13122">
        <v>128</v>
      </c>
      <c r="N13122">
        <v>171</v>
      </c>
      <c r="P13122">
        <v>3</v>
      </c>
      <c r="Q13122">
        <v>8</v>
      </c>
      <c r="S13122">
        <v>10</v>
      </c>
    </row>
    <row r="13123" spans="1:19" x14ac:dyDescent="0.3">
      <c r="A13123" t="s">
        <v>26196</v>
      </c>
      <c r="B13123" s="171" t="s">
        <v>26197</v>
      </c>
      <c r="C13123" s="171" t="s">
        <v>197</v>
      </c>
      <c r="D13123" s="171" t="s">
        <v>80</v>
      </c>
      <c r="E13123" s="11">
        <v>44136</v>
      </c>
      <c r="F13123">
        <v>9</v>
      </c>
      <c r="G13123">
        <v>9</v>
      </c>
      <c r="I13123">
        <v>43</v>
      </c>
      <c r="J13123">
        <v>90</v>
      </c>
      <c r="L13123">
        <v>90</v>
      </c>
      <c r="N13123">
        <v>34</v>
      </c>
      <c r="P13123">
        <v>6</v>
      </c>
      <c r="Q13123">
        <v>8</v>
      </c>
      <c r="S13123">
        <v>9</v>
      </c>
    </row>
    <row r="13124" spans="1:19" x14ac:dyDescent="0.3">
      <c r="A13124" t="s">
        <v>26198</v>
      </c>
      <c r="B13124" s="171" t="s">
        <v>26199</v>
      </c>
      <c r="C13124" s="171" t="s">
        <v>218</v>
      </c>
      <c r="D13124" s="171" t="s">
        <v>80</v>
      </c>
      <c r="E13124" s="11">
        <v>44136</v>
      </c>
      <c r="F13124">
        <v>0</v>
      </c>
      <c r="G13124">
        <v>0</v>
      </c>
      <c r="I13124">
        <v>0</v>
      </c>
      <c r="J13124">
        <v>0</v>
      </c>
      <c r="L13124">
        <v>0</v>
      </c>
      <c r="N13124">
        <v>0</v>
      </c>
      <c r="P13124">
        <v>0</v>
      </c>
      <c r="Q13124">
        <v>0</v>
      </c>
      <c r="S13124">
        <v>0</v>
      </c>
    </row>
    <row r="13125" spans="1:19" x14ac:dyDescent="0.3">
      <c r="A13125" t="s">
        <v>26200</v>
      </c>
      <c r="B13125" s="171" t="s">
        <v>26201</v>
      </c>
      <c r="C13125" s="171" t="s">
        <v>230</v>
      </c>
      <c r="D13125" s="171" t="s">
        <v>80</v>
      </c>
      <c r="E13125" s="11">
        <v>44136</v>
      </c>
      <c r="F13125">
        <v>0</v>
      </c>
      <c r="G13125">
        <v>0</v>
      </c>
      <c r="I13125">
        <v>0</v>
      </c>
      <c r="J13125">
        <v>0</v>
      </c>
      <c r="L13125">
        <v>0</v>
      </c>
      <c r="N13125">
        <v>0</v>
      </c>
      <c r="P13125">
        <v>0</v>
      </c>
      <c r="Q13125">
        <v>0</v>
      </c>
      <c r="S13125">
        <v>0</v>
      </c>
    </row>
    <row r="13126" spans="1:19" x14ac:dyDescent="0.3">
      <c r="A13126" t="s">
        <v>26202</v>
      </c>
      <c r="B13126" s="171" t="s">
        <v>26203</v>
      </c>
      <c r="C13126" s="171" t="s">
        <v>8193</v>
      </c>
      <c r="D13126" s="171" t="s">
        <v>80</v>
      </c>
      <c r="E13126" s="11">
        <v>44136</v>
      </c>
      <c r="F13126">
        <v>3</v>
      </c>
      <c r="G13126">
        <v>3</v>
      </c>
      <c r="I13126">
        <v>18</v>
      </c>
      <c r="J13126">
        <v>32</v>
      </c>
      <c r="L13126">
        <v>32</v>
      </c>
      <c r="N13126">
        <v>18</v>
      </c>
      <c r="P13126">
        <v>3</v>
      </c>
      <c r="Q13126">
        <v>4</v>
      </c>
      <c r="S13126">
        <v>0</v>
      </c>
    </row>
    <row r="13127" spans="1:19" x14ac:dyDescent="0.3">
      <c r="A13127" t="s">
        <v>26204</v>
      </c>
      <c r="B13127" s="171" t="s">
        <v>26205</v>
      </c>
      <c r="C13127" s="171" t="s">
        <v>10522</v>
      </c>
      <c r="D13127" s="171" t="s">
        <v>80</v>
      </c>
      <c r="E13127" s="11">
        <v>44136</v>
      </c>
      <c r="F13127">
        <v>0</v>
      </c>
      <c r="G13127">
        <v>0</v>
      </c>
      <c r="I13127">
        <v>0</v>
      </c>
      <c r="J13127">
        <v>0</v>
      </c>
      <c r="L13127">
        <v>0</v>
      </c>
      <c r="N13127">
        <v>0</v>
      </c>
      <c r="P13127">
        <v>0</v>
      </c>
      <c r="Q13127">
        <v>0</v>
      </c>
      <c r="S13127">
        <v>0</v>
      </c>
    </row>
    <row r="13128" spans="1:19" x14ac:dyDescent="0.3">
      <c r="A13128" t="s">
        <v>26206</v>
      </c>
      <c r="B13128" s="171" t="s">
        <v>26207</v>
      </c>
      <c r="C13128" s="171" t="s">
        <v>10525</v>
      </c>
      <c r="D13128" s="171" t="s">
        <v>80</v>
      </c>
      <c r="E13128" s="11">
        <v>44136</v>
      </c>
      <c r="F13128">
        <v>0</v>
      </c>
      <c r="G13128">
        <v>0</v>
      </c>
      <c r="I13128">
        <v>0</v>
      </c>
      <c r="J13128">
        <v>0</v>
      </c>
      <c r="L13128">
        <v>0</v>
      </c>
      <c r="N13128">
        <v>0</v>
      </c>
      <c r="P13128">
        <v>0</v>
      </c>
      <c r="Q13128">
        <v>0</v>
      </c>
      <c r="S13128">
        <v>0</v>
      </c>
    </row>
    <row r="13129" spans="1:19" x14ac:dyDescent="0.3">
      <c r="A13129" t="s">
        <v>26208</v>
      </c>
      <c r="B13129" s="171" t="s">
        <v>26209</v>
      </c>
      <c r="C13129" s="171" t="s">
        <v>10528</v>
      </c>
      <c r="D13129" s="171" t="s">
        <v>80</v>
      </c>
      <c r="E13129" s="11">
        <v>44136</v>
      </c>
      <c r="F13129">
        <v>0</v>
      </c>
      <c r="G13129">
        <v>0</v>
      </c>
      <c r="I13129">
        <v>0</v>
      </c>
      <c r="J13129">
        <v>0</v>
      </c>
      <c r="L13129">
        <v>0</v>
      </c>
      <c r="N13129">
        <v>0</v>
      </c>
      <c r="P13129">
        <v>0</v>
      </c>
      <c r="Q13129">
        <v>0</v>
      </c>
      <c r="S13129">
        <v>0</v>
      </c>
    </row>
    <row r="13130" spans="1:19" x14ac:dyDescent="0.3">
      <c r="A13130" t="s">
        <v>26210</v>
      </c>
      <c r="B13130" s="171" t="s">
        <v>26211</v>
      </c>
      <c r="C13130" s="171" t="s">
        <v>10531</v>
      </c>
      <c r="D13130" s="171" t="s">
        <v>80</v>
      </c>
      <c r="E13130" s="11">
        <v>44136</v>
      </c>
      <c r="F13130">
        <v>0</v>
      </c>
      <c r="G13130">
        <v>0</v>
      </c>
      <c r="I13130">
        <v>0</v>
      </c>
      <c r="J13130">
        <v>0</v>
      </c>
      <c r="L13130">
        <v>0</v>
      </c>
      <c r="N13130">
        <v>0</v>
      </c>
      <c r="P13130">
        <v>0</v>
      </c>
      <c r="Q13130">
        <v>0</v>
      </c>
      <c r="S13130">
        <v>0</v>
      </c>
    </row>
    <row r="13131" spans="1:19" x14ac:dyDescent="0.3">
      <c r="A13131" t="s">
        <v>26212</v>
      </c>
      <c r="B13131" s="171" t="s">
        <v>26213</v>
      </c>
      <c r="C13131" s="171" t="s">
        <v>14880</v>
      </c>
      <c r="D13131" s="171" t="s">
        <v>80</v>
      </c>
      <c r="E13131" s="11">
        <v>44136</v>
      </c>
      <c r="F13131">
        <v>0</v>
      </c>
      <c r="G13131">
        <v>0</v>
      </c>
      <c r="I13131">
        <v>0</v>
      </c>
      <c r="J13131">
        <v>0</v>
      </c>
      <c r="L13131">
        <v>0</v>
      </c>
      <c r="N13131">
        <v>0</v>
      </c>
      <c r="P13131">
        <v>0</v>
      </c>
      <c r="Q13131">
        <v>0</v>
      </c>
      <c r="S13131">
        <v>0</v>
      </c>
    </row>
    <row r="13132" spans="1:19" x14ac:dyDescent="0.3">
      <c r="A13132" t="s">
        <v>26214</v>
      </c>
      <c r="B13132" s="171" t="s">
        <v>26215</v>
      </c>
      <c r="C13132" s="171" t="s">
        <v>10534</v>
      </c>
      <c r="D13132" s="171" t="s">
        <v>80</v>
      </c>
      <c r="E13132" s="11">
        <v>44136</v>
      </c>
      <c r="F13132">
        <v>4</v>
      </c>
      <c r="G13132">
        <v>4</v>
      </c>
      <c r="I13132">
        <v>9</v>
      </c>
      <c r="J13132">
        <v>24</v>
      </c>
      <c r="L13132">
        <v>24</v>
      </c>
      <c r="N13132">
        <v>9</v>
      </c>
      <c r="P13132">
        <v>0</v>
      </c>
      <c r="Q13132">
        <v>0</v>
      </c>
      <c r="S13132">
        <v>0</v>
      </c>
    </row>
    <row r="13133" spans="1:19" x14ac:dyDescent="0.3">
      <c r="A13133" t="s">
        <v>26216</v>
      </c>
      <c r="B13133" s="171" t="s">
        <v>26217</v>
      </c>
      <c r="C13133" s="171" t="s">
        <v>10537</v>
      </c>
      <c r="D13133" s="171" t="s">
        <v>80</v>
      </c>
      <c r="E13133" s="11">
        <v>44136</v>
      </c>
      <c r="F13133">
        <v>2</v>
      </c>
      <c r="G13133">
        <v>2</v>
      </c>
      <c r="I13133">
        <v>5</v>
      </c>
      <c r="J13133">
        <v>11</v>
      </c>
      <c r="L13133">
        <v>11</v>
      </c>
      <c r="N13133">
        <v>5</v>
      </c>
      <c r="P13133">
        <v>0</v>
      </c>
      <c r="Q13133">
        <v>0</v>
      </c>
      <c r="S13133">
        <v>0</v>
      </c>
    </row>
    <row r="13134" spans="1:19" x14ac:dyDescent="0.3">
      <c r="A13134" t="s">
        <v>26218</v>
      </c>
      <c r="B13134" s="171" t="s">
        <v>26219</v>
      </c>
      <c r="C13134" s="171" t="s">
        <v>119</v>
      </c>
      <c r="D13134" s="171" t="s">
        <v>4</v>
      </c>
      <c r="E13134" s="11">
        <v>44136</v>
      </c>
      <c r="F13134">
        <v>0</v>
      </c>
      <c r="G13134">
        <v>0</v>
      </c>
      <c r="I13134">
        <v>0</v>
      </c>
      <c r="J13134">
        <v>0</v>
      </c>
      <c r="L13134">
        <v>0</v>
      </c>
      <c r="N13134">
        <v>0</v>
      </c>
      <c r="P13134">
        <v>0</v>
      </c>
      <c r="Q13134">
        <v>0</v>
      </c>
      <c r="S13134">
        <v>0</v>
      </c>
    </row>
    <row r="13135" spans="1:19" x14ac:dyDescent="0.3">
      <c r="A13135" t="s">
        <v>26220</v>
      </c>
      <c r="B13135" s="171" t="s">
        <v>26221</v>
      </c>
      <c r="C13135" s="171" t="s">
        <v>143</v>
      </c>
      <c r="D13135" s="171" t="s">
        <v>4</v>
      </c>
      <c r="E13135" s="11">
        <v>44136</v>
      </c>
      <c r="F13135">
        <v>0</v>
      </c>
      <c r="G13135">
        <v>0</v>
      </c>
      <c r="I13135">
        <v>0</v>
      </c>
      <c r="J13135">
        <v>0</v>
      </c>
      <c r="L13135">
        <v>0</v>
      </c>
      <c r="N13135">
        <v>0</v>
      </c>
      <c r="P13135">
        <v>0</v>
      </c>
      <c r="Q13135">
        <v>0</v>
      </c>
      <c r="S13135">
        <v>0</v>
      </c>
    </row>
    <row r="13136" spans="1:19" x14ac:dyDescent="0.3">
      <c r="A13136" t="s">
        <v>26222</v>
      </c>
      <c r="B13136" s="171" t="s">
        <v>26223</v>
      </c>
      <c r="C13136" s="171" t="s">
        <v>158</v>
      </c>
      <c r="D13136" s="171" t="s">
        <v>4</v>
      </c>
      <c r="E13136" s="11">
        <v>44136</v>
      </c>
      <c r="F13136">
        <v>0</v>
      </c>
      <c r="G13136">
        <v>0</v>
      </c>
      <c r="I13136">
        <v>0</v>
      </c>
      <c r="J13136">
        <v>0</v>
      </c>
      <c r="L13136">
        <v>0</v>
      </c>
      <c r="N13136">
        <v>0</v>
      </c>
      <c r="P13136">
        <v>0</v>
      </c>
      <c r="Q13136">
        <v>0</v>
      </c>
      <c r="S13136">
        <v>0</v>
      </c>
    </row>
    <row r="13137" spans="1:19" x14ac:dyDescent="0.3">
      <c r="A13137" t="s">
        <v>26224</v>
      </c>
      <c r="B13137" s="171" t="s">
        <v>26225</v>
      </c>
      <c r="C13137" s="171" t="s">
        <v>209</v>
      </c>
      <c r="D13137" s="171" t="s">
        <v>4</v>
      </c>
      <c r="E13137" s="11">
        <v>44136</v>
      </c>
      <c r="F13137">
        <v>0</v>
      </c>
      <c r="G13137">
        <v>0</v>
      </c>
      <c r="I13137">
        <v>0</v>
      </c>
      <c r="J13137">
        <v>0</v>
      </c>
      <c r="L13137">
        <v>0</v>
      </c>
      <c r="N13137">
        <v>0</v>
      </c>
      <c r="P13137">
        <v>0</v>
      </c>
      <c r="Q13137">
        <v>0</v>
      </c>
      <c r="S13137">
        <v>0</v>
      </c>
    </row>
    <row r="13138" spans="1:19" x14ac:dyDescent="0.3">
      <c r="A13138" t="s">
        <v>26226</v>
      </c>
      <c r="B13138" s="171" t="s">
        <v>26227</v>
      </c>
      <c r="C13138" s="171" t="s">
        <v>76</v>
      </c>
      <c r="D13138" s="171" t="s">
        <v>4</v>
      </c>
      <c r="E13138" s="11">
        <v>44136</v>
      </c>
      <c r="F13138">
        <v>0</v>
      </c>
      <c r="G13138">
        <v>0</v>
      </c>
      <c r="I13138">
        <v>0</v>
      </c>
      <c r="J13138">
        <v>0</v>
      </c>
      <c r="L13138">
        <v>0</v>
      </c>
      <c r="N13138">
        <v>0</v>
      </c>
      <c r="P13138">
        <v>0</v>
      </c>
      <c r="Q13138">
        <v>0</v>
      </c>
      <c r="S13138">
        <v>0</v>
      </c>
    </row>
    <row r="13139" spans="1:19" x14ac:dyDescent="0.3">
      <c r="A13139" t="s">
        <v>26228</v>
      </c>
      <c r="B13139" s="171" t="s">
        <v>26229</v>
      </c>
      <c r="C13139" s="171" t="s">
        <v>15344</v>
      </c>
      <c r="D13139" s="171" t="s">
        <v>4</v>
      </c>
      <c r="E13139" s="11">
        <v>44136</v>
      </c>
      <c r="F13139">
        <v>0</v>
      </c>
      <c r="G13139">
        <v>0</v>
      </c>
      <c r="I13139">
        <v>0</v>
      </c>
      <c r="J13139">
        <v>0</v>
      </c>
      <c r="L13139">
        <v>0</v>
      </c>
      <c r="N13139">
        <v>0</v>
      </c>
      <c r="P13139">
        <v>0</v>
      </c>
      <c r="Q13139">
        <v>0</v>
      </c>
      <c r="S13139">
        <v>0</v>
      </c>
    </row>
    <row r="13140" spans="1:19" x14ac:dyDescent="0.3">
      <c r="A13140" t="s">
        <v>26230</v>
      </c>
      <c r="B13140" s="171" t="s">
        <v>26231</v>
      </c>
      <c r="C13140" s="171" t="s">
        <v>24281</v>
      </c>
      <c r="D13140" s="171" t="s">
        <v>4</v>
      </c>
      <c r="E13140" s="11">
        <v>44136</v>
      </c>
      <c r="F13140">
        <v>1.5</v>
      </c>
      <c r="G13140">
        <v>1.5</v>
      </c>
      <c r="I13140">
        <v>3</v>
      </c>
      <c r="J13140">
        <v>8</v>
      </c>
      <c r="L13140">
        <v>8</v>
      </c>
      <c r="N13140">
        <v>3</v>
      </c>
      <c r="P13140">
        <v>0</v>
      </c>
      <c r="Q13140">
        <v>1</v>
      </c>
      <c r="S13140">
        <v>0</v>
      </c>
    </row>
    <row r="13141" spans="1:19" x14ac:dyDescent="0.3">
      <c r="A13141" t="s">
        <v>26232</v>
      </c>
      <c r="B13141" s="171" t="s">
        <v>26233</v>
      </c>
      <c r="C13141" s="171" t="s">
        <v>24284</v>
      </c>
      <c r="D13141" s="171" t="s">
        <v>4</v>
      </c>
      <c r="E13141" s="11">
        <v>44136</v>
      </c>
      <c r="F13141">
        <v>3</v>
      </c>
      <c r="G13141">
        <v>4</v>
      </c>
      <c r="I13141">
        <v>9</v>
      </c>
      <c r="J13141">
        <v>15</v>
      </c>
      <c r="L13141">
        <v>21</v>
      </c>
      <c r="N13141">
        <v>9</v>
      </c>
      <c r="P13141">
        <v>1</v>
      </c>
      <c r="Q13141">
        <v>2</v>
      </c>
      <c r="S13141">
        <v>0</v>
      </c>
    </row>
    <row r="13142" spans="1:19" x14ac:dyDescent="0.3">
      <c r="A13142" t="s">
        <v>26234</v>
      </c>
      <c r="B13142" s="171" t="s">
        <v>26235</v>
      </c>
      <c r="C13142" s="171" t="s">
        <v>18126</v>
      </c>
      <c r="D13142" s="171" t="s">
        <v>4</v>
      </c>
      <c r="E13142" s="11">
        <v>44136</v>
      </c>
      <c r="F13142">
        <v>0</v>
      </c>
      <c r="G13142">
        <v>0</v>
      </c>
      <c r="I13142">
        <v>0</v>
      </c>
      <c r="J13142">
        <v>0</v>
      </c>
      <c r="L13142">
        <v>0</v>
      </c>
      <c r="N13142">
        <v>0</v>
      </c>
      <c r="P13142">
        <v>0</v>
      </c>
      <c r="Q13142">
        <v>0</v>
      </c>
      <c r="S13142">
        <v>0</v>
      </c>
    </row>
    <row r="13143" spans="1:19" x14ac:dyDescent="0.3">
      <c r="A13143" t="s">
        <v>26236</v>
      </c>
      <c r="B13143" s="171" t="s">
        <v>26237</v>
      </c>
      <c r="C13143" s="171" t="s">
        <v>128</v>
      </c>
      <c r="D13143" s="171" t="s">
        <v>4</v>
      </c>
      <c r="E13143" s="11">
        <v>44136</v>
      </c>
      <c r="F13143">
        <v>0</v>
      </c>
      <c r="G13143">
        <v>0</v>
      </c>
      <c r="I13143">
        <v>0</v>
      </c>
      <c r="J13143">
        <v>0</v>
      </c>
      <c r="L13143">
        <v>0</v>
      </c>
      <c r="N13143">
        <v>0</v>
      </c>
      <c r="P13143">
        <v>0</v>
      </c>
      <c r="Q13143">
        <v>0</v>
      </c>
      <c r="S13143">
        <v>0</v>
      </c>
    </row>
    <row r="13144" spans="1:19" x14ac:dyDescent="0.3">
      <c r="A13144" t="s">
        <v>26238</v>
      </c>
      <c r="B13144" s="171" t="s">
        <v>26239</v>
      </c>
      <c r="C13144" s="171" t="s">
        <v>14824</v>
      </c>
      <c r="D13144" s="171" t="s">
        <v>4</v>
      </c>
      <c r="E13144" s="11">
        <v>44136</v>
      </c>
      <c r="F13144">
        <v>0</v>
      </c>
      <c r="G13144">
        <v>0</v>
      </c>
      <c r="I13144">
        <v>0</v>
      </c>
      <c r="J13144">
        <v>0</v>
      </c>
      <c r="L13144">
        <v>0</v>
      </c>
      <c r="N13144">
        <v>0</v>
      </c>
      <c r="P13144">
        <v>0</v>
      </c>
      <c r="Q13144">
        <v>0</v>
      </c>
      <c r="S13144">
        <v>0</v>
      </c>
    </row>
    <row r="13145" spans="1:19" x14ac:dyDescent="0.3">
      <c r="A13145" t="s">
        <v>26240</v>
      </c>
      <c r="B13145" s="171" t="s">
        <v>26241</v>
      </c>
      <c r="C13145" s="171" t="s">
        <v>152</v>
      </c>
      <c r="D13145" s="171" t="s">
        <v>4</v>
      </c>
      <c r="E13145" s="11">
        <v>44136</v>
      </c>
      <c r="F13145">
        <v>0</v>
      </c>
      <c r="G13145">
        <v>0</v>
      </c>
      <c r="I13145">
        <v>0</v>
      </c>
      <c r="J13145">
        <v>0</v>
      </c>
      <c r="L13145">
        <v>0</v>
      </c>
      <c r="N13145">
        <v>0</v>
      </c>
      <c r="P13145">
        <v>0</v>
      </c>
      <c r="Q13145">
        <v>0</v>
      </c>
      <c r="S13145">
        <v>0</v>
      </c>
    </row>
    <row r="13146" spans="1:19" x14ac:dyDescent="0.3">
      <c r="A13146" t="s">
        <v>26242</v>
      </c>
      <c r="B13146" s="171" t="s">
        <v>26243</v>
      </c>
      <c r="C13146" s="171" t="s">
        <v>194</v>
      </c>
      <c r="D13146" s="171" t="s">
        <v>4</v>
      </c>
      <c r="E13146" s="11">
        <v>44136</v>
      </c>
      <c r="F13146">
        <v>4</v>
      </c>
      <c r="G13146">
        <v>7</v>
      </c>
      <c r="I13146">
        <v>21</v>
      </c>
      <c r="J13146">
        <v>24</v>
      </c>
      <c r="L13146">
        <v>39</v>
      </c>
      <c r="N13146">
        <v>13</v>
      </c>
      <c r="P13146">
        <v>4</v>
      </c>
      <c r="Q13146">
        <v>5</v>
      </c>
      <c r="S13146">
        <v>8</v>
      </c>
    </row>
    <row r="13147" spans="1:19" x14ac:dyDescent="0.3">
      <c r="A13147" t="s">
        <v>26244</v>
      </c>
      <c r="B13147" s="171" t="s">
        <v>26245</v>
      </c>
      <c r="C13147" s="171" t="s">
        <v>18137</v>
      </c>
      <c r="D13147" s="171" t="s">
        <v>4</v>
      </c>
      <c r="E13147" s="11">
        <v>44136</v>
      </c>
      <c r="F13147">
        <v>0</v>
      </c>
      <c r="G13147">
        <v>0</v>
      </c>
      <c r="I13147">
        <v>0</v>
      </c>
      <c r="J13147">
        <v>0</v>
      </c>
      <c r="L13147">
        <v>0</v>
      </c>
      <c r="N13147">
        <v>0</v>
      </c>
      <c r="P13147">
        <v>0</v>
      </c>
      <c r="Q13147">
        <v>0</v>
      </c>
      <c r="S13147">
        <v>0</v>
      </c>
    </row>
    <row r="13148" spans="1:19" x14ac:dyDescent="0.3">
      <c r="A13148" t="s">
        <v>26246</v>
      </c>
      <c r="B13148" s="171" t="s">
        <v>26247</v>
      </c>
      <c r="C13148" s="171" t="s">
        <v>18140</v>
      </c>
      <c r="D13148" s="171" t="s">
        <v>4</v>
      </c>
      <c r="E13148" s="11">
        <v>44136</v>
      </c>
      <c r="F13148">
        <v>3</v>
      </c>
      <c r="G13148">
        <v>5</v>
      </c>
      <c r="I13148">
        <v>9</v>
      </c>
      <c r="J13148">
        <v>12</v>
      </c>
      <c r="L13148">
        <v>22</v>
      </c>
      <c r="N13148">
        <v>5</v>
      </c>
      <c r="P13148">
        <v>1</v>
      </c>
      <c r="Q13148">
        <v>3</v>
      </c>
      <c r="S13148">
        <v>4</v>
      </c>
    </row>
    <row r="13149" spans="1:19" x14ac:dyDescent="0.3">
      <c r="A13149" t="s">
        <v>26248</v>
      </c>
      <c r="B13149" s="171" t="s">
        <v>26249</v>
      </c>
      <c r="C13149" s="171" t="s">
        <v>236</v>
      </c>
      <c r="D13149" s="171" t="s">
        <v>4</v>
      </c>
      <c r="E13149" s="11">
        <v>44136</v>
      </c>
      <c r="F13149">
        <v>0</v>
      </c>
      <c r="G13149">
        <v>0</v>
      </c>
      <c r="I13149">
        <v>0</v>
      </c>
      <c r="J13149">
        <v>0</v>
      </c>
      <c r="L13149">
        <v>0</v>
      </c>
      <c r="N13149">
        <v>0</v>
      </c>
      <c r="P13149">
        <v>0</v>
      </c>
      <c r="Q13149">
        <v>0</v>
      </c>
      <c r="S13149">
        <v>0</v>
      </c>
    </row>
    <row r="13150" spans="1:19" x14ac:dyDescent="0.3">
      <c r="A13150" t="s">
        <v>26250</v>
      </c>
      <c r="B13150" s="171" t="s">
        <v>26251</v>
      </c>
      <c r="C13150" s="171" t="s">
        <v>239</v>
      </c>
      <c r="D13150" s="171" t="s">
        <v>4</v>
      </c>
      <c r="E13150" s="11">
        <v>44136</v>
      </c>
      <c r="F13150">
        <v>0</v>
      </c>
      <c r="G13150">
        <v>0</v>
      </c>
      <c r="I13150">
        <v>0</v>
      </c>
      <c r="J13150">
        <v>0</v>
      </c>
      <c r="L13150">
        <v>0</v>
      </c>
      <c r="N13150">
        <v>0</v>
      </c>
      <c r="P13150">
        <v>0</v>
      </c>
      <c r="Q13150">
        <v>0</v>
      </c>
      <c r="S13150">
        <v>0</v>
      </c>
    </row>
    <row r="13151" spans="1:19" x14ac:dyDescent="0.3">
      <c r="A13151" t="s">
        <v>26252</v>
      </c>
      <c r="B13151" s="171" t="s">
        <v>26253</v>
      </c>
      <c r="C13151" s="171" t="s">
        <v>24315</v>
      </c>
      <c r="D13151" s="171" t="s">
        <v>4</v>
      </c>
      <c r="E13151" s="11">
        <v>44136</v>
      </c>
      <c r="F13151">
        <v>1.5</v>
      </c>
      <c r="G13151">
        <v>1.5</v>
      </c>
      <c r="I13151">
        <v>4</v>
      </c>
      <c r="J13151">
        <v>8</v>
      </c>
      <c r="L13151">
        <v>8</v>
      </c>
      <c r="N13151">
        <v>4</v>
      </c>
      <c r="P13151">
        <v>0</v>
      </c>
      <c r="Q13151">
        <v>0</v>
      </c>
      <c r="S13151">
        <v>0</v>
      </c>
    </row>
    <row r="13152" spans="1:19" x14ac:dyDescent="0.3">
      <c r="A13152" t="s">
        <v>26254</v>
      </c>
      <c r="B13152" s="171" t="s">
        <v>26255</v>
      </c>
      <c r="C13152" s="171" t="s">
        <v>113</v>
      </c>
      <c r="D13152" s="171" t="s">
        <v>4</v>
      </c>
      <c r="E13152" s="11">
        <v>44136</v>
      </c>
      <c r="F13152">
        <v>1</v>
      </c>
      <c r="G13152">
        <v>1</v>
      </c>
      <c r="I13152">
        <v>3</v>
      </c>
      <c r="J13152">
        <v>5</v>
      </c>
      <c r="L13152">
        <v>6</v>
      </c>
      <c r="N13152">
        <v>3</v>
      </c>
      <c r="P13152">
        <v>0</v>
      </c>
      <c r="Q13152">
        <v>0</v>
      </c>
      <c r="S13152">
        <v>0</v>
      </c>
    </row>
    <row r="13153" spans="1:19" x14ac:dyDescent="0.3">
      <c r="A13153" t="s">
        <v>26256</v>
      </c>
      <c r="B13153" s="171" t="s">
        <v>26257</v>
      </c>
      <c r="C13153" s="171" t="s">
        <v>131</v>
      </c>
      <c r="D13153" s="171" t="s">
        <v>4</v>
      </c>
      <c r="E13153" s="11">
        <v>44136</v>
      </c>
      <c r="F13153">
        <v>0</v>
      </c>
      <c r="G13153">
        <v>0</v>
      </c>
      <c r="I13153">
        <v>0</v>
      </c>
      <c r="J13153">
        <v>0</v>
      </c>
      <c r="L13153">
        <v>0</v>
      </c>
      <c r="N13153">
        <v>0</v>
      </c>
      <c r="P13153">
        <v>0</v>
      </c>
      <c r="Q13153">
        <v>0</v>
      </c>
      <c r="S13153">
        <v>0</v>
      </c>
    </row>
    <row r="13154" spans="1:19" x14ac:dyDescent="0.3">
      <c r="A13154" t="s">
        <v>26258</v>
      </c>
      <c r="B13154" s="171" t="s">
        <v>26259</v>
      </c>
      <c r="C13154" s="171" t="s">
        <v>14843</v>
      </c>
      <c r="D13154" s="171" t="s">
        <v>4</v>
      </c>
      <c r="E13154" s="11">
        <v>44136</v>
      </c>
      <c r="F13154">
        <v>0</v>
      </c>
      <c r="G13154">
        <v>0</v>
      </c>
      <c r="I13154">
        <v>0</v>
      </c>
      <c r="J13154">
        <v>0</v>
      </c>
      <c r="L13154">
        <v>0</v>
      </c>
      <c r="N13154">
        <v>0</v>
      </c>
      <c r="P13154">
        <v>0</v>
      </c>
      <c r="Q13154">
        <v>0</v>
      </c>
      <c r="S13154">
        <v>0</v>
      </c>
    </row>
    <row r="13155" spans="1:19" x14ac:dyDescent="0.3">
      <c r="A13155" t="s">
        <v>26260</v>
      </c>
      <c r="B13155" s="171" t="s">
        <v>26261</v>
      </c>
      <c r="C13155" s="171" t="s">
        <v>155</v>
      </c>
      <c r="D13155" s="171" t="s">
        <v>4</v>
      </c>
      <c r="E13155" s="11">
        <v>44136</v>
      </c>
      <c r="F13155">
        <v>2</v>
      </c>
      <c r="G13155">
        <v>3</v>
      </c>
      <c r="I13155">
        <v>12</v>
      </c>
      <c r="J13155">
        <v>11</v>
      </c>
      <c r="L13155">
        <v>17</v>
      </c>
      <c r="N13155">
        <v>12</v>
      </c>
      <c r="P13155">
        <v>0</v>
      </c>
      <c r="Q13155">
        <v>0</v>
      </c>
      <c r="S13155">
        <v>0</v>
      </c>
    </row>
    <row r="13156" spans="1:19" x14ac:dyDescent="0.3">
      <c r="A13156" t="s">
        <v>26262</v>
      </c>
      <c r="B13156" s="171" t="s">
        <v>26263</v>
      </c>
      <c r="C13156" s="171" t="s">
        <v>16232</v>
      </c>
      <c r="D13156" s="171" t="s">
        <v>4</v>
      </c>
      <c r="E13156" s="11">
        <v>44136</v>
      </c>
      <c r="F13156">
        <v>3.5</v>
      </c>
      <c r="G13156">
        <v>3.5</v>
      </c>
      <c r="I13156">
        <v>8</v>
      </c>
      <c r="J13156">
        <v>20</v>
      </c>
      <c r="L13156">
        <v>20</v>
      </c>
      <c r="N13156">
        <v>8</v>
      </c>
      <c r="P13156">
        <v>0</v>
      </c>
      <c r="Q13156">
        <v>2</v>
      </c>
      <c r="S13156">
        <v>0</v>
      </c>
    </row>
    <row r="13157" spans="1:19" x14ac:dyDescent="0.3">
      <c r="A13157" t="s">
        <v>26264</v>
      </c>
      <c r="B13157" s="171" t="s">
        <v>26265</v>
      </c>
      <c r="C13157" s="171" t="s">
        <v>16557</v>
      </c>
      <c r="D13157" s="171" t="s">
        <v>4</v>
      </c>
      <c r="E13157" s="11">
        <v>44136</v>
      </c>
      <c r="F13157">
        <v>0</v>
      </c>
      <c r="G13157">
        <v>0</v>
      </c>
      <c r="I13157">
        <v>0</v>
      </c>
      <c r="J13157">
        <v>0</v>
      </c>
      <c r="L13157">
        <v>0</v>
      </c>
      <c r="N13157">
        <v>0</v>
      </c>
      <c r="P13157">
        <v>0</v>
      </c>
      <c r="Q13157">
        <v>0</v>
      </c>
      <c r="S13157">
        <v>0</v>
      </c>
    </row>
    <row r="13158" spans="1:19" x14ac:dyDescent="0.3">
      <c r="A13158" t="s">
        <v>26266</v>
      </c>
      <c r="B13158" s="171" t="s">
        <v>26267</v>
      </c>
      <c r="C13158" s="171" t="s">
        <v>188</v>
      </c>
      <c r="D13158" s="171" t="s">
        <v>4</v>
      </c>
      <c r="E13158" s="11">
        <v>44136</v>
      </c>
      <c r="F13158">
        <v>4</v>
      </c>
      <c r="G13158">
        <v>4</v>
      </c>
      <c r="I13158">
        <v>3</v>
      </c>
      <c r="J13158">
        <v>22</v>
      </c>
      <c r="L13158">
        <v>22</v>
      </c>
      <c r="N13158">
        <v>3</v>
      </c>
      <c r="P13158">
        <v>0</v>
      </c>
      <c r="Q13158">
        <v>0</v>
      </c>
      <c r="S13158">
        <v>0</v>
      </c>
    </row>
    <row r="13159" spans="1:19" x14ac:dyDescent="0.3">
      <c r="A13159" t="s">
        <v>26268</v>
      </c>
      <c r="B13159" s="171" t="s">
        <v>26269</v>
      </c>
      <c r="C13159" s="171" t="s">
        <v>227</v>
      </c>
      <c r="D13159" s="171" t="s">
        <v>4</v>
      </c>
      <c r="E13159" s="11">
        <v>44136</v>
      </c>
      <c r="F13159">
        <v>0</v>
      </c>
      <c r="G13159">
        <v>0</v>
      </c>
      <c r="I13159">
        <v>0</v>
      </c>
      <c r="J13159">
        <v>0</v>
      </c>
      <c r="L13159">
        <v>0</v>
      </c>
      <c r="N13159">
        <v>0</v>
      </c>
      <c r="P13159">
        <v>0</v>
      </c>
      <c r="Q13159">
        <v>0</v>
      </c>
      <c r="S13159">
        <v>0</v>
      </c>
    </row>
    <row r="13160" spans="1:19" x14ac:dyDescent="0.3">
      <c r="A13160" t="s">
        <v>26270</v>
      </c>
      <c r="B13160" s="171" t="s">
        <v>26271</v>
      </c>
      <c r="C13160" s="171" t="s">
        <v>116</v>
      </c>
      <c r="D13160" s="171" t="s">
        <v>4</v>
      </c>
      <c r="E13160" s="11">
        <v>44136</v>
      </c>
      <c r="F13160">
        <v>8</v>
      </c>
      <c r="G13160">
        <v>8</v>
      </c>
      <c r="I13160">
        <v>76</v>
      </c>
      <c r="J13160">
        <v>90</v>
      </c>
      <c r="L13160">
        <v>90</v>
      </c>
      <c r="N13160">
        <v>76</v>
      </c>
      <c r="P13160">
        <v>0</v>
      </c>
      <c r="Q13160">
        <v>3</v>
      </c>
      <c r="S13160">
        <v>0</v>
      </c>
    </row>
    <row r="13161" spans="1:19" x14ac:dyDescent="0.3">
      <c r="A13161" t="s">
        <v>26272</v>
      </c>
      <c r="B13161" s="171" t="s">
        <v>26273</v>
      </c>
      <c r="C13161" s="171" t="s">
        <v>9862</v>
      </c>
      <c r="D13161" s="171" t="s">
        <v>4</v>
      </c>
      <c r="E13161" s="11">
        <v>44136</v>
      </c>
      <c r="F13161">
        <v>0</v>
      </c>
      <c r="G13161">
        <v>0</v>
      </c>
      <c r="I13161">
        <v>0</v>
      </c>
      <c r="J13161">
        <v>0</v>
      </c>
      <c r="L13161">
        <v>0</v>
      </c>
      <c r="N13161">
        <v>0</v>
      </c>
      <c r="P13161">
        <v>0</v>
      </c>
      <c r="Q13161">
        <v>0</v>
      </c>
      <c r="S13161">
        <v>0</v>
      </c>
    </row>
    <row r="13162" spans="1:19" x14ac:dyDescent="0.3">
      <c r="A13162" t="s">
        <v>26274</v>
      </c>
      <c r="B13162" s="171" t="s">
        <v>26275</v>
      </c>
      <c r="C13162" s="171" t="s">
        <v>140</v>
      </c>
      <c r="D13162" s="171" t="s">
        <v>4</v>
      </c>
      <c r="E13162" s="11">
        <v>44136</v>
      </c>
      <c r="F13162">
        <v>0</v>
      </c>
      <c r="G13162">
        <v>0</v>
      </c>
      <c r="I13162">
        <v>0</v>
      </c>
      <c r="J13162">
        <v>0</v>
      </c>
      <c r="L13162">
        <v>0</v>
      </c>
      <c r="N13162">
        <v>0</v>
      </c>
      <c r="P13162">
        <v>0</v>
      </c>
      <c r="Q13162">
        <v>0</v>
      </c>
      <c r="S13162">
        <v>0</v>
      </c>
    </row>
    <row r="13163" spans="1:19" x14ac:dyDescent="0.3">
      <c r="A13163" t="s">
        <v>26276</v>
      </c>
      <c r="B13163" s="171" t="s">
        <v>26277</v>
      </c>
      <c r="C13163" s="171" t="s">
        <v>8590</v>
      </c>
      <c r="D13163" s="171" t="s">
        <v>4</v>
      </c>
      <c r="E13163" s="11">
        <v>44136</v>
      </c>
      <c r="F13163">
        <v>0</v>
      </c>
      <c r="G13163">
        <v>0</v>
      </c>
      <c r="I13163">
        <v>0</v>
      </c>
      <c r="J13163">
        <v>0</v>
      </c>
      <c r="L13163">
        <v>0</v>
      </c>
      <c r="N13163">
        <v>0</v>
      </c>
      <c r="P13163">
        <v>0</v>
      </c>
      <c r="Q13163">
        <v>0</v>
      </c>
      <c r="S13163">
        <v>0</v>
      </c>
    </row>
    <row r="13164" spans="1:19" x14ac:dyDescent="0.3">
      <c r="A13164" t="s">
        <v>26278</v>
      </c>
      <c r="B13164" s="171" t="s">
        <v>26279</v>
      </c>
      <c r="C13164" s="171" t="s">
        <v>170</v>
      </c>
      <c r="D13164" s="171" t="s">
        <v>4</v>
      </c>
      <c r="E13164" s="11">
        <v>44136</v>
      </c>
      <c r="F13164">
        <v>11</v>
      </c>
      <c r="G13164">
        <v>11</v>
      </c>
      <c r="I13164">
        <v>8</v>
      </c>
      <c r="J13164">
        <v>121</v>
      </c>
      <c r="L13164">
        <v>121</v>
      </c>
      <c r="N13164">
        <v>8</v>
      </c>
      <c r="P13164">
        <v>0</v>
      </c>
      <c r="Q13164">
        <v>2</v>
      </c>
      <c r="S13164">
        <v>0</v>
      </c>
    </row>
    <row r="13165" spans="1:19" x14ac:dyDescent="0.3">
      <c r="A13165" t="s">
        <v>26280</v>
      </c>
      <c r="B13165" s="171" t="s">
        <v>26281</v>
      </c>
      <c r="C13165" s="171" t="s">
        <v>182</v>
      </c>
      <c r="D13165" s="171" t="s">
        <v>4</v>
      </c>
      <c r="E13165" s="11">
        <v>44136</v>
      </c>
      <c r="F13165">
        <v>11.5</v>
      </c>
      <c r="G13165">
        <v>11.5</v>
      </c>
      <c r="I13165">
        <v>181</v>
      </c>
      <c r="J13165">
        <v>128</v>
      </c>
      <c r="L13165">
        <v>128</v>
      </c>
      <c r="N13165">
        <v>171</v>
      </c>
      <c r="P13165">
        <v>3</v>
      </c>
      <c r="Q13165">
        <v>8</v>
      </c>
      <c r="S13165">
        <v>10</v>
      </c>
    </row>
    <row r="13166" spans="1:19" x14ac:dyDescent="0.3">
      <c r="A13166" t="s">
        <v>26282</v>
      </c>
      <c r="B13166" s="171" t="s">
        <v>26283</v>
      </c>
      <c r="C13166" s="171" t="s">
        <v>197</v>
      </c>
      <c r="D13166" s="171" t="s">
        <v>4</v>
      </c>
      <c r="E13166" s="11">
        <v>44136</v>
      </c>
      <c r="F13166">
        <v>9</v>
      </c>
      <c r="G13166">
        <v>9</v>
      </c>
      <c r="I13166">
        <v>43</v>
      </c>
      <c r="J13166">
        <v>90</v>
      </c>
      <c r="L13166">
        <v>90</v>
      </c>
      <c r="N13166">
        <v>34</v>
      </c>
      <c r="P13166">
        <v>6</v>
      </c>
      <c r="Q13166">
        <v>8</v>
      </c>
      <c r="S13166">
        <v>9</v>
      </c>
    </row>
    <row r="13167" spans="1:19" x14ac:dyDescent="0.3">
      <c r="A13167" t="s">
        <v>26284</v>
      </c>
      <c r="B13167" s="171" t="s">
        <v>26285</v>
      </c>
      <c r="C13167" s="171" t="s">
        <v>218</v>
      </c>
      <c r="D13167" s="171" t="s">
        <v>4</v>
      </c>
      <c r="E13167" s="11">
        <v>44136</v>
      </c>
      <c r="F13167">
        <v>0</v>
      </c>
      <c r="G13167">
        <v>0</v>
      </c>
      <c r="I13167">
        <v>0</v>
      </c>
      <c r="J13167">
        <v>0</v>
      </c>
      <c r="L13167">
        <v>0</v>
      </c>
      <c r="N13167">
        <v>0</v>
      </c>
      <c r="P13167">
        <v>0</v>
      </c>
      <c r="Q13167">
        <v>0</v>
      </c>
      <c r="S13167">
        <v>0</v>
      </c>
    </row>
    <row r="13168" spans="1:19" x14ac:dyDescent="0.3">
      <c r="A13168" t="s">
        <v>26286</v>
      </c>
      <c r="B13168" s="171" t="s">
        <v>26287</v>
      </c>
      <c r="C13168" s="171" t="s">
        <v>230</v>
      </c>
      <c r="D13168" s="171" t="s">
        <v>4</v>
      </c>
      <c r="E13168" s="11">
        <v>44136</v>
      </c>
      <c r="F13168">
        <v>0</v>
      </c>
      <c r="G13168">
        <v>0</v>
      </c>
      <c r="I13168">
        <v>0</v>
      </c>
      <c r="J13168">
        <v>0</v>
      </c>
      <c r="L13168">
        <v>0</v>
      </c>
      <c r="N13168">
        <v>0</v>
      </c>
      <c r="P13168">
        <v>0</v>
      </c>
      <c r="Q13168">
        <v>0</v>
      </c>
      <c r="S13168">
        <v>0</v>
      </c>
    </row>
    <row r="13169" spans="1:19" x14ac:dyDescent="0.3">
      <c r="A13169" t="s">
        <v>26288</v>
      </c>
      <c r="B13169" s="171" t="s">
        <v>26289</v>
      </c>
      <c r="C13169" s="171" t="s">
        <v>8193</v>
      </c>
      <c r="D13169" s="171" t="s">
        <v>4</v>
      </c>
      <c r="E13169" s="11">
        <v>44136</v>
      </c>
      <c r="F13169">
        <v>3</v>
      </c>
      <c r="G13169">
        <v>3</v>
      </c>
      <c r="I13169">
        <v>18</v>
      </c>
      <c r="J13169">
        <v>32</v>
      </c>
      <c r="L13169">
        <v>32</v>
      </c>
      <c r="N13169">
        <v>18</v>
      </c>
      <c r="P13169">
        <v>3</v>
      </c>
      <c r="Q13169">
        <v>4</v>
      </c>
      <c r="S13169">
        <v>0</v>
      </c>
    </row>
    <row r="13170" spans="1:19" x14ac:dyDescent="0.3">
      <c r="A13170" t="s">
        <v>26290</v>
      </c>
      <c r="B13170" s="171" t="s">
        <v>26291</v>
      </c>
      <c r="C13170" s="171" t="s">
        <v>10522</v>
      </c>
      <c r="D13170" s="171" t="s">
        <v>4</v>
      </c>
      <c r="E13170" s="11">
        <v>44136</v>
      </c>
      <c r="F13170">
        <v>0</v>
      </c>
      <c r="G13170">
        <v>0</v>
      </c>
      <c r="I13170">
        <v>0</v>
      </c>
      <c r="J13170">
        <v>0</v>
      </c>
      <c r="L13170">
        <v>0</v>
      </c>
      <c r="N13170">
        <v>0</v>
      </c>
      <c r="P13170">
        <v>0</v>
      </c>
      <c r="Q13170">
        <v>0</v>
      </c>
      <c r="S13170">
        <v>0</v>
      </c>
    </row>
    <row r="13171" spans="1:19" x14ac:dyDescent="0.3">
      <c r="A13171" t="s">
        <v>26292</v>
      </c>
      <c r="B13171" s="171" t="s">
        <v>26293</v>
      </c>
      <c r="C13171" s="171" t="s">
        <v>10525</v>
      </c>
      <c r="D13171" s="171" t="s">
        <v>4</v>
      </c>
      <c r="E13171" s="11">
        <v>44136</v>
      </c>
      <c r="F13171">
        <v>0</v>
      </c>
      <c r="G13171">
        <v>0</v>
      </c>
      <c r="I13171">
        <v>0</v>
      </c>
      <c r="J13171">
        <v>0</v>
      </c>
      <c r="L13171">
        <v>0</v>
      </c>
      <c r="N13171">
        <v>0</v>
      </c>
      <c r="P13171">
        <v>0</v>
      </c>
      <c r="Q13171">
        <v>0</v>
      </c>
      <c r="S13171">
        <v>0</v>
      </c>
    </row>
    <row r="13172" spans="1:19" x14ac:dyDescent="0.3">
      <c r="A13172" t="s">
        <v>26294</v>
      </c>
      <c r="B13172" s="171" t="s">
        <v>26295</v>
      </c>
      <c r="C13172" s="171" t="s">
        <v>10528</v>
      </c>
      <c r="D13172" s="171" t="s">
        <v>4</v>
      </c>
      <c r="E13172" s="11">
        <v>44136</v>
      </c>
      <c r="F13172">
        <v>0</v>
      </c>
      <c r="G13172">
        <v>0</v>
      </c>
      <c r="I13172">
        <v>0</v>
      </c>
      <c r="J13172">
        <v>0</v>
      </c>
      <c r="L13172">
        <v>0</v>
      </c>
      <c r="N13172">
        <v>0</v>
      </c>
      <c r="P13172">
        <v>0</v>
      </c>
      <c r="Q13172">
        <v>0</v>
      </c>
      <c r="S13172">
        <v>0</v>
      </c>
    </row>
    <row r="13173" spans="1:19" x14ac:dyDescent="0.3">
      <c r="A13173" t="s">
        <v>26296</v>
      </c>
      <c r="B13173" s="171" t="s">
        <v>26297</v>
      </c>
      <c r="C13173" s="171" t="s">
        <v>10531</v>
      </c>
      <c r="D13173" s="171" t="s">
        <v>4</v>
      </c>
      <c r="E13173" s="11">
        <v>44136</v>
      </c>
      <c r="F13173">
        <v>0</v>
      </c>
      <c r="G13173">
        <v>0</v>
      </c>
      <c r="I13173">
        <v>0</v>
      </c>
      <c r="J13173">
        <v>0</v>
      </c>
      <c r="L13173">
        <v>0</v>
      </c>
      <c r="N13173">
        <v>0</v>
      </c>
      <c r="P13173">
        <v>0</v>
      </c>
      <c r="Q13173">
        <v>0</v>
      </c>
      <c r="S13173">
        <v>0</v>
      </c>
    </row>
    <row r="13174" spans="1:19" x14ac:dyDescent="0.3">
      <c r="A13174" t="s">
        <v>26298</v>
      </c>
      <c r="B13174" s="171" t="s">
        <v>26299</v>
      </c>
      <c r="C13174" s="171" t="s">
        <v>14880</v>
      </c>
      <c r="D13174" s="171" t="s">
        <v>4</v>
      </c>
      <c r="E13174" s="11">
        <v>44136</v>
      </c>
      <c r="F13174">
        <v>0</v>
      </c>
      <c r="G13174">
        <v>0</v>
      </c>
      <c r="I13174">
        <v>0</v>
      </c>
      <c r="J13174">
        <v>0</v>
      </c>
      <c r="L13174">
        <v>0</v>
      </c>
      <c r="N13174">
        <v>0</v>
      </c>
      <c r="P13174">
        <v>0</v>
      </c>
      <c r="Q13174">
        <v>0</v>
      </c>
      <c r="S13174">
        <v>0</v>
      </c>
    </row>
    <row r="13175" spans="1:19" x14ac:dyDescent="0.3">
      <c r="A13175" t="s">
        <v>26300</v>
      </c>
      <c r="B13175" s="171" t="s">
        <v>26301</v>
      </c>
      <c r="C13175" s="171" t="s">
        <v>10534</v>
      </c>
      <c r="D13175" s="171" t="s">
        <v>4</v>
      </c>
      <c r="E13175" s="11">
        <v>44136</v>
      </c>
      <c r="F13175">
        <v>4</v>
      </c>
      <c r="G13175">
        <v>4</v>
      </c>
      <c r="I13175">
        <v>9</v>
      </c>
      <c r="J13175">
        <v>24</v>
      </c>
      <c r="L13175">
        <v>24</v>
      </c>
      <c r="N13175">
        <v>9</v>
      </c>
      <c r="P13175">
        <v>0</v>
      </c>
      <c r="Q13175">
        <v>0</v>
      </c>
      <c r="S13175">
        <v>0</v>
      </c>
    </row>
    <row r="13176" spans="1:19" x14ac:dyDescent="0.3">
      <c r="A13176" t="s">
        <v>26302</v>
      </c>
      <c r="B13176" s="171" t="s">
        <v>26303</v>
      </c>
      <c r="C13176" s="171" t="s">
        <v>10537</v>
      </c>
      <c r="D13176" s="171" t="s">
        <v>4</v>
      </c>
      <c r="E13176" s="11">
        <v>44136</v>
      </c>
      <c r="F13176">
        <v>2</v>
      </c>
      <c r="G13176">
        <v>2</v>
      </c>
      <c r="I13176">
        <v>5</v>
      </c>
      <c r="J13176">
        <v>11</v>
      </c>
      <c r="L13176">
        <v>11</v>
      </c>
      <c r="N13176">
        <v>5</v>
      </c>
      <c r="P13176">
        <v>0</v>
      </c>
      <c r="Q13176">
        <v>0</v>
      </c>
      <c r="S13176">
        <v>0</v>
      </c>
    </row>
    <row r="13177" spans="1:19" x14ac:dyDescent="0.3">
      <c r="A13177" t="s">
        <v>26304</v>
      </c>
      <c r="B13177" s="171" t="s">
        <v>26305</v>
      </c>
      <c r="C13177" s="171" t="s">
        <v>15347</v>
      </c>
      <c r="D13177" s="171" t="s">
        <v>4</v>
      </c>
      <c r="E13177" s="11">
        <v>44136</v>
      </c>
      <c r="F13177">
        <v>2.5</v>
      </c>
      <c r="G13177">
        <v>2.5</v>
      </c>
      <c r="I13177">
        <v>7</v>
      </c>
      <c r="J13177">
        <v>14</v>
      </c>
      <c r="L13177">
        <v>14</v>
      </c>
      <c r="N13177">
        <v>7</v>
      </c>
      <c r="P13177">
        <v>0</v>
      </c>
      <c r="Q13177">
        <v>0</v>
      </c>
      <c r="S13177">
        <v>0</v>
      </c>
    </row>
    <row r="13178" spans="1:19" x14ac:dyDescent="0.3">
      <c r="A13178" t="s">
        <v>26306</v>
      </c>
      <c r="B13178" s="171" t="s">
        <v>26307</v>
      </c>
      <c r="C13178" s="171" t="s">
        <v>203</v>
      </c>
      <c r="D13178" s="171" t="s">
        <v>4</v>
      </c>
      <c r="E13178" s="11">
        <v>44136</v>
      </c>
      <c r="F13178">
        <v>1.5</v>
      </c>
      <c r="G13178">
        <v>1.5</v>
      </c>
      <c r="I13178">
        <v>15</v>
      </c>
      <c r="J13178">
        <v>8</v>
      </c>
      <c r="L13178">
        <v>8</v>
      </c>
      <c r="N13178">
        <v>15</v>
      </c>
      <c r="P13178">
        <v>0</v>
      </c>
      <c r="Q13178">
        <v>0</v>
      </c>
      <c r="S13178">
        <v>0</v>
      </c>
    </row>
    <row r="13179" spans="1:19" x14ac:dyDescent="0.3">
      <c r="A13179" t="s">
        <v>26308</v>
      </c>
      <c r="B13179" s="171" t="s">
        <v>26309</v>
      </c>
      <c r="C13179" s="171" t="s">
        <v>15340</v>
      </c>
      <c r="D13179" s="171" t="s">
        <v>4</v>
      </c>
      <c r="E13179" s="11">
        <v>44136</v>
      </c>
      <c r="F13179">
        <v>1</v>
      </c>
      <c r="G13179">
        <v>1</v>
      </c>
      <c r="I13179">
        <v>2</v>
      </c>
      <c r="J13179">
        <v>5</v>
      </c>
      <c r="L13179">
        <v>5</v>
      </c>
      <c r="N13179">
        <v>2</v>
      </c>
      <c r="P13179">
        <v>0</v>
      </c>
      <c r="Q13179">
        <v>0</v>
      </c>
      <c r="S13179">
        <v>0</v>
      </c>
    </row>
    <row r="13180" spans="1:19" x14ac:dyDescent="0.3">
      <c r="A13180" t="s">
        <v>26310</v>
      </c>
      <c r="B13180" s="171" t="s">
        <v>26311</v>
      </c>
      <c r="C13180" s="171" t="s">
        <v>16544</v>
      </c>
      <c r="D13180" s="171" t="s">
        <v>4</v>
      </c>
      <c r="E13180" s="11">
        <v>44136</v>
      </c>
      <c r="F13180">
        <v>1.5</v>
      </c>
      <c r="G13180">
        <v>1.5</v>
      </c>
      <c r="I13180">
        <v>1</v>
      </c>
      <c r="J13180">
        <v>8</v>
      </c>
      <c r="L13180">
        <v>8</v>
      </c>
      <c r="N13180">
        <v>1</v>
      </c>
      <c r="P13180">
        <v>0</v>
      </c>
      <c r="Q13180">
        <v>0</v>
      </c>
      <c r="S13180">
        <v>0</v>
      </c>
    </row>
    <row r="13181" spans="1:19" x14ac:dyDescent="0.3">
      <c r="A13181" t="s">
        <v>26312</v>
      </c>
      <c r="B13181" s="171" t="s">
        <v>26313</v>
      </c>
      <c r="C13181" s="171" t="s">
        <v>176</v>
      </c>
      <c r="D13181" s="171" t="s">
        <v>4</v>
      </c>
      <c r="E13181" s="11">
        <v>44136</v>
      </c>
      <c r="F13181">
        <v>2.5</v>
      </c>
      <c r="G13181">
        <v>2.5</v>
      </c>
      <c r="I13181">
        <v>5</v>
      </c>
      <c r="J13181">
        <v>13</v>
      </c>
      <c r="L13181">
        <v>13</v>
      </c>
      <c r="N13181">
        <v>5</v>
      </c>
      <c r="P13181">
        <v>1</v>
      </c>
      <c r="Q13181">
        <v>2</v>
      </c>
      <c r="S13181">
        <v>0</v>
      </c>
    </row>
    <row r="13182" spans="1:19" x14ac:dyDescent="0.3">
      <c r="A13182" t="s">
        <v>26314</v>
      </c>
      <c r="B13182" s="171" t="s">
        <v>26315</v>
      </c>
      <c r="C13182" s="171" t="s">
        <v>206</v>
      </c>
      <c r="D13182" s="171" t="s">
        <v>4</v>
      </c>
      <c r="E13182" s="11">
        <v>44136</v>
      </c>
      <c r="F13182">
        <v>1.5</v>
      </c>
      <c r="G13182">
        <v>1.5</v>
      </c>
      <c r="I13182">
        <v>0</v>
      </c>
      <c r="J13182">
        <v>8</v>
      </c>
      <c r="L13182">
        <v>8</v>
      </c>
      <c r="N13182">
        <v>0</v>
      </c>
      <c r="P13182">
        <v>2</v>
      </c>
      <c r="Q13182">
        <v>3</v>
      </c>
      <c r="S13182">
        <v>0</v>
      </c>
    </row>
    <row r="13183" spans="1:19" x14ac:dyDescent="0.3">
      <c r="A13183" t="s">
        <v>26132</v>
      </c>
      <c r="B13183" s="171" t="s">
        <v>26133</v>
      </c>
      <c r="C13183" s="171" t="s">
        <v>24284</v>
      </c>
      <c r="D13183" s="171" t="s">
        <v>80</v>
      </c>
      <c r="E13183" s="11">
        <v>44136</v>
      </c>
      <c r="F13183">
        <v>3</v>
      </c>
      <c r="G13183">
        <v>4</v>
      </c>
      <c r="I13183">
        <v>9</v>
      </c>
      <c r="J13183">
        <v>15</v>
      </c>
      <c r="L13183">
        <v>21</v>
      </c>
      <c r="N13183">
        <v>9</v>
      </c>
      <c r="P13183">
        <v>1</v>
      </c>
      <c r="Q13183">
        <v>2</v>
      </c>
      <c r="S13183">
        <v>0</v>
      </c>
    </row>
    <row r="13184" spans="1:19" x14ac:dyDescent="0.3">
      <c r="A13184" t="s">
        <v>26316</v>
      </c>
      <c r="B13184" s="171" t="s">
        <v>26317</v>
      </c>
      <c r="C13184" s="171" t="s">
        <v>18229</v>
      </c>
      <c r="D13184" s="171" t="s">
        <v>80</v>
      </c>
      <c r="E13184" s="11">
        <v>44136</v>
      </c>
      <c r="F13184">
        <v>0</v>
      </c>
      <c r="G13184">
        <v>0</v>
      </c>
      <c r="I13184">
        <v>0</v>
      </c>
      <c r="J13184">
        <v>0</v>
      </c>
      <c r="L13184">
        <v>0</v>
      </c>
      <c r="N13184">
        <v>0</v>
      </c>
      <c r="P13184">
        <v>0</v>
      </c>
      <c r="Q13184">
        <v>0</v>
      </c>
      <c r="S13184">
        <v>0</v>
      </c>
    </row>
    <row r="13185" spans="1:19" x14ac:dyDescent="0.3">
      <c r="A13185" t="s">
        <v>26318</v>
      </c>
      <c r="B13185" s="171" t="s">
        <v>26319</v>
      </c>
      <c r="C13185" s="171" t="s">
        <v>9887</v>
      </c>
      <c r="D13185" s="171" t="s">
        <v>80</v>
      </c>
      <c r="E13185" s="11">
        <v>44136</v>
      </c>
      <c r="F13185">
        <v>0</v>
      </c>
      <c r="G13185">
        <v>0</v>
      </c>
      <c r="I13185">
        <v>0</v>
      </c>
      <c r="J13185">
        <v>0</v>
      </c>
      <c r="L13185">
        <v>0</v>
      </c>
      <c r="N13185">
        <v>0</v>
      </c>
      <c r="P13185">
        <v>0</v>
      </c>
      <c r="Q13185">
        <v>0</v>
      </c>
      <c r="S13185">
        <v>0</v>
      </c>
    </row>
    <row r="13186" spans="1:19" x14ac:dyDescent="0.3">
      <c r="A13186" t="s">
        <v>26320</v>
      </c>
      <c r="B13186" s="171" t="s">
        <v>26321</v>
      </c>
      <c r="C13186" s="171" t="s">
        <v>11260</v>
      </c>
      <c r="D13186" s="171" t="s">
        <v>80</v>
      </c>
      <c r="E13186" s="11">
        <v>44136</v>
      </c>
      <c r="F13186">
        <v>0</v>
      </c>
      <c r="G13186">
        <v>0</v>
      </c>
      <c r="I13186">
        <v>0</v>
      </c>
      <c r="J13186">
        <v>0</v>
      </c>
      <c r="L13186">
        <v>0</v>
      </c>
      <c r="N13186">
        <v>0</v>
      </c>
      <c r="P13186">
        <v>0</v>
      </c>
      <c r="Q13186">
        <v>0</v>
      </c>
      <c r="S13186">
        <v>0</v>
      </c>
    </row>
    <row r="13187" spans="1:19" x14ac:dyDescent="0.3">
      <c r="A13187" t="s">
        <v>26322</v>
      </c>
      <c r="B13187" s="171" t="s">
        <v>26323</v>
      </c>
      <c r="C13187" s="171" t="s">
        <v>21284</v>
      </c>
      <c r="D13187" s="171" t="s">
        <v>80</v>
      </c>
      <c r="E13187" s="11">
        <v>44136</v>
      </c>
      <c r="F13187">
        <v>0</v>
      </c>
      <c r="G13187">
        <v>0</v>
      </c>
      <c r="I13187">
        <v>0</v>
      </c>
      <c r="J13187">
        <v>0</v>
      </c>
      <c r="L13187">
        <v>0</v>
      </c>
      <c r="N13187">
        <v>0</v>
      </c>
      <c r="P13187">
        <v>0</v>
      </c>
      <c r="Q13187">
        <v>0</v>
      </c>
      <c r="S13187">
        <v>0</v>
      </c>
    </row>
    <row r="13188" spans="1:19" x14ac:dyDescent="0.3">
      <c r="A13188" t="s">
        <v>26324</v>
      </c>
      <c r="B13188" s="171" t="s">
        <v>26325</v>
      </c>
      <c r="C13188" s="171" t="s">
        <v>125</v>
      </c>
      <c r="D13188" s="171" t="s">
        <v>80</v>
      </c>
      <c r="E13188" s="11">
        <v>44136</v>
      </c>
      <c r="F13188">
        <v>0</v>
      </c>
      <c r="G13188">
        <v>0</v>
      </c>
      <c r="I13188">
        <v>0</v>
      </c>
      <c r="J13188">
        <v>0</v>
      </c>
      <c r="L13188">
        <v>0</v>
      </c>
      <c r="N13188">
        <v>0</v>
      </c>
      <c r="P13188">
        <v>0</v>
      </c>
      <c r="Q13188">
        <v>0</v>
      </c>
      <c r="S13188">
        <v>0</v>
      </c>
    </row>
    <row r="13189" spans="1:19" x14ac:dyDescent="0.3">
      <c r="A13189" t="s">
        <v>26326</v>
      </c>
      <c r="B13189" s="171" t="s">
        <v>26327</v>
      </c>
      <c r="C13189" s="171" t="s">
        <v>14899</v>
      </c>
      <c r="D13189" s="171" t="s">
        <v>80</v>
      </c>
      <c r="E13189" s="11">
        <v>44136</v>
      </c>
      <c r="F13189">
        <v>0</v>
      </c>
      <c r="G13189">
        <v>0</v>
      </c>
      <c r="I13189">
        <v>0</v>
      </c>
      <c r="J13189">
        <v>0</v>
      </c>
      <c r="L13189">
        <v>0</v>
      </c>
      <c r="N13189">
        <v>0</v>
      </c>
      <c r="P13189">
        <v>0</v>
      </c>
      <c r="Q13189">
        <v>0</v>
      </c>
      <c r="S13189">
        <v>0</v>
      </c>
    </row>
    <row r="13190" spans="1:19" x14ac:dyDescent="0.3">
      <c r="A13190" t="s">
        <v>26328</v>
      </c>
      <c r="B13190" s="171" t="s">
        <v>26329</v>
      </c>
      <c r="C13190" s="171" t="s">
        <v>137</v>
      </c>
      <c r="D13190" s="171" t="s">
        <v>80</v>
      </c>
      <c r="E13190" s="11">
        <v>44136</v>
      </c>
      <c r="F13190">
        <v>0</v>
      </c>
      <c r="G13190">
        <v>0</v>
      </c>
      <c r="I13190">
        <v>0</v>
      </c>
      <c r="J13190">
        <v>0</v>
      </c>
      <c r="L13190">
        <v>0</v>
      </c>
      <c r="N13190">
        <v>0</v>
      </c>
      <c r="P13190">
        <v>0</v>
      </c>
      <c r="Q13190">
        <v>0</v>
      </c>
      <c r="S13190">
        <v>0</v>
      </c>
    </row>
    <row r="13191" spans="1:19" x14ac:dyDescent="0.3">
      <c r="A13191" t="s">
        <v>26330</v>
      </c>
      <c r="B13191" s="171" t="s">
        <v>26331</v>
      </c>
      <c r="C13191" s="171" t="s">
        <v>8615</v>
      </c>
      <c r="D13191" s="171" t="s">
        <v>80</v>
      </c>
      <c r="E13191" s="11">
        <v>44136</v>
      </c>
      <c r="F13191">
        <v>0</v>
      </c>
      <c r="G13191">
        <v>0</v>
      </c>
      <c r="I13191">
        <v>0</v>
      </c>
      <c r="J13191">
        <v>0</v>
      </c>
      <c r="L13191">
        <v>0</v>
      </c>
      <c r="N13191">
        <v>0</v>
      </c>
      <c r="P13191">
        <v>0</v>
      </c>
      <c r="Q13191">
        <v>0</v>
      </c>
      <c r="S13191">
        <v>0</v>
      </c>
    </row>
    <row r="13192" spans="1:19" x14ac:dyDescent="0.3">
      <c r="A13192" t="s">
        <v>26332</v>
      </c>
      <c r="B13192" s="171" t="s">
        <v>26333</v>
      </c>
      <c r="C13192" s="171" t="s">
        <v>146</v>
      </c>
      <c r="D13192" s="171" t="s">
        <v>80</v>
      </c>
      <c r="E13192" s="11">
        <v>44136</v>
      </c>
      <c r="F13192">
        <v>6</v>
      </c>
      <c r="G13192">
        <v>7</v>
      </c>
      <c r="I13192">
        <v>21</v>
      </c>
      <c r="J13192">
        <v>35</v>
      </c>
      <c r="L13192">
        <v>41</v>
      </c>
      <c r="N13192">
        <v>21</v>
      </c>
      <c r="P13192">
        <v>0</v>
      </c>
      <c r="Q13192">
        <v>0</v>
      </c>
      <c r="S13192">
        <v>0</v>
      </c>
    </row>
    <row r="13193" spans="1:19" x14ac:dyDescent="0.3">
      <c r="A13193" t="s">
        <v>26334</v>
      </c>
      <c r="B13193" s="171" t="s">
        <v>26335</v>
      </c>
      <c r="C13193" s="171" t="s">
        <v>161</v>
      </c>
      <c r="D13193" s="171" t="s">
        <v>80</v>
      </c>
      <c r="E13193" s="11">
        <v>44136</v>
      </c>
      <c r="F13193">
        <v>3.5</v>
      </c>
      <c r="G13193">
        <v>3.5</v>
      </c>
      <c r="I13193">
        <v>8</v>
      </c>
      <c r="J13193">
        <v>20</v>
      </c>
      <c r="L13193">
        <v>20</v>
      </c>
      <c r="N13193">
        <v>8</v>
      </c>
      <c r="P13193">
        <v>0</v>
      </c>
      <c r="Q13193">
        <v>2</v>
      </c>
      <c r="S13193">
        <v>0</v>
      </c>
    </row>
    <row r="13194" spans="1:19" x14ac:dyDescent="0.3">
      <c r="A13194" t="s">
        <v>26336</v>
      </c>
      <c r="B13194" s="171" t="s">
        <v>26337</v>
      </c>
      <c r="C13194" s="171" t="s">
        <v>18252</v>
      </c>
      <c r="D13194" s="171" t="s">
        <v>80</v>
      </c>
      <c r="E13194" s="11">
        <v>44136</v>
      </c>
      <c r="F13194">
        <v>0</v>
      </c>
      <c r="G13194">
        <v>0</v>
      </c>
      <c r="I13194">
        <v>0</v>
      </c>
      <c r="J13194">
        <v>0</v>
      </c>
      <c r="L13194">
        <v>0</v>
      </c>
      <c r="N13194">
        <v>0</v>
      </c>
      <c r="P13194">
        <v>0</v>
      </c>
      <c r="Q13194">
        <v>0</v>
      </c>
      <c r="S13194">
        <v>0</v>
      </c>
    </row>
    <row r="13195" spans="1:19" x14ac:dyDescent="0.3">
      <c r="A13195" t="s">
        <v>26338</v>
      </c>
      <c r="B13195" s="171" t="s">
        <v>26339</v>
      </c>
      <c r="C13195" s="171" t="s">
        <v>167</v>
      </c>
      <c r="D13195" s="171" t="s">
        <v>80</v>
      </c>
      <c r="E13195" s="11">
        <v>44136</v>
      </c>
      <c r="F13195">
        <v>11</v>
      </c>
      <c r="G13195">
        <v>11</v>
      </c>
      <c r="I13195">
        <v>8</v>
      </c>
      <c r="J13195">
        <v>121</v>
      </c>
      <c r="L13195">
        <v>121</v>
      </c>
      <c r="N13195">
        <v>8</v>
      </c>
      <c r="P13195">
        <v>0</v>
      </c>
      <c r="Q13195">
        <v>2</v>
      </c>
      <c r="S13195">
        <v>0</v>
      </c>
    </row>
    <row r="13196" spans="1:19" x14ac:dyDescent="0.3">
      <c r="A13196" t="s">
        <v>26340</v>
      </c>
      <c r="B13196" s="171" t="s">
        <v>26341</v>
      </c>
      <c r="C13196" s="171" t="s">
        <v>179</v>
      </c>
      <c r="D13196" s="171" t="s">
        <v>80</v>
      </c>
      <c r="E13196" s="11">
        <v>44136</v>
      </c>
      <c r="F13196">
        <v>14.5</v>
      </c>
      <c r="G13196">
        <v>16.5</v>
      </c>
      <c r="I13196">
        <v>190</v>
      </c>
      <c r="J13196">
        <v>140</v>
      </c>
      <c r="L13196">
        <v>150</v>
      </c>
      <c r="N13196">
        <v>176</v>
      </c>
      <c r="P13196">
        <v>4</v>
      </c>
      <c r="Q13196">
        <v>11</v>
      </c>
      <c r="S13196">
        <v>14</v>
      </c>
    </row>
    <row r="13197" spans="1:19" x14ac:dyDescent="0.3">
      <c r="A13197" t="s">
        <v>26342</v>
      </c>
      <c r="B13197" s="171" t="s">
        <v>26343</v>
      </c>
      <c r="C13197" s="171" t="s">
        <v>185</v>
      </c>
      <c r="D13197" s="171" t="s">
        <v>80</v>
      </c>
      <c r="E13197" s="11">
        <v>44136</v>
      </c>
      <c r="F13197">
        <v>6</v>
      </c>
      <c r="G13197">
        <v>6</v>
      </c>
      <c r="I13197">
        <v>8</v>
      </c>
      <c r="J13197">
        <v>33</v>
      </c>
      <c r="L13197">
        <v>33</v>
      </c>
      <c r="N13197">
        <v>8</v>
      </c>
      <c r="P13197">
        <v>0</v>
      </c>
      <c r="Q13197">
        <v>0</v>
      </c>
      <c r="S13197">
        <v>0</v>
      </c>
    </row>
    <row r="13198" spans="1:19" x14ac:dyDescent="0.3">
      <c r="A13198" t="s">
        <v>26344</v>
      </c>
      <c r="B13198" s="171" t="s">
        <v>26345</v>
      </c>
      <c r="C13198" s="171" t="s">
        <v>191</v>
      </c>
      <c r="D13198" s="171" t="s">
        <v>80</v>
      </c>
      <c r="E13198" s="11">
        <v>44136</v>
      </c>
      <c r="F13198">
        <v>13</v>
      </c>
      <c r="G13198">
        <v>16</v>
      </c>
      <c r="I13198">
        <v>64</v>
      </c>
      <c r="J13198">
        <v>114</v>
      </c>
      <c r="L13198">
        <v>129</v>
      </c>
      <c r="N13198">
        <v>47</v>
      </c>
      <c r="P13198">
        <v>10</v>
      </c>
      <c r="Q13198">
        <v>13</v>
      </c>
      <c r="S13198">
        <v>17</v>
      </c>
    </row>
    <row r="13199" spans="1:19" x14ac:dyDescent="0.3">
      <c r="A13199" t="s">
        <v>26346</v>
      </c>
      <c r="B13199" s="171" t="s">
        <v>26347</v>
      </c>
      <c r="C13199" s="171" t="s">
        <v>212</v>
      </c>
      <c r="D13199" s="171" t="s">
        <v>80</v>
      </c>
      <c r="E13199" s="11">
        <v>44136</v>
      </c>
      <c r="F13199">
        <v>0</v>
      </c>
      <c r="G13199">
        <v>0</v>
      </c>
      <c r="I13199">
        <v>0</v>
      </c>
      <c r="J13199">
        <v>0</v>
      </c>
      <c r="L13199">
        <v>0</v>
      </c>
      <c r="N13199">
        <v>0</v>
      </c>
      <c r="P13199">
        <v>0</v>
      </c>
      <c r="Q13199">
        <v>0</v>
      </c>
      <c r="S13199">
        <v>0</v>
      </c>
    </row>
    <row r="13200" spans="1:19" x14ac:dyDescent="0.3">
      <c r="A13200" t="s">
        <v>26348</v>
      </c>
      <c r="B13200" s="171" t="s">
        <v>26349</v>
      </c>
      <c r="C13200" s="171" t="s">
        <v>215</v>
      </c>
      <c r="D13200" s="171" t="s">
        <v>80</v>
      </c>
      <c r="E13200" s="11">
        <v>44136</v>
      </c>
      <c r="F13200">
        <v>0</v>
      </c>
      <c r="G13200">
        <v>0</v>
      </c>
      <c r="I13200">
        <v>0</v>
      </c>
      <c r="J13200">
        <v>0</v>
      </c>
      <c r="L13200">
        <v>0</v>
      </c>
      <c r="N13200">
        <v>0</v>
      </c>
      <c r="P13200">
        <v>0</v>
      </c>
      <c r="Q13200">
        <v>0</v>
      </c>
      <c r="S13200">
        <v>0</v>
      </c>
    </row>
    <row r="13201" spans="1:19" x14ac:dyDescent="0.3">
      <c r="A13201" t="s">
        <v>26350</v>
      </c>
      <c r="B13201" s="171" t="s">
        <v>26351</v>
      </c>
      <c r="C13201" s="171" t="s">
        <v>221</v>
      </c>
      <c r="D13201" s="171" t="s">
        <v>80</v>
      </c>
      <c r="E13201" s="11">
        <v>44136</v>
      </c>
      <c r="F13201">
        <v>0</v>
      </c>
      <c r="G13201">
        <v>0</v>
      </c>
      <c r="I13201">
        <v>0</v>
      </c>
      <c r="J13201">
        <v>0</v>
      </c>
      <c r="L13201">
        <v>0</v>
      </c>
      <c r="N13201">
        <v>0</v>
      </c>
      <c r="P13201">
        <v>0</v>
      </c>
      <c r="Q13201">
        <v>0</v>
      </c>
      <c r="S13201">
        <v>0</v>
      </c>
    </row>
    <row r="13202" spans="1:19" x14ac:dyDescent="0.3">
      <c r="A13202" t="s">
        <v>26352</v>
      </c>
      <c r="B13202" s="171" t="s">
        <v>26353</v>
      </c>
      <c r="C13202" s="171" t="s">
        <v>8233</v>
      </c>
      <c r="D13202" s="171" t="s">
        <v>80</v>
      </c>
      <c r="E13202" s="11">
        <v>44136</v>
      </c>
      <c r="F13202">
        <v>3</v>
      </c>
      <c r="G13202">
        <v>3</v>
      </c>
      <c r="I13202">
        <v>18</v>
      </c>
      <c r="J13202">
        <v>32</v>
      </c>
      <c r="L13202">
        <v>32</v>
      </c>
      <c r="N13202">
        <v>18</v>
      </c>
      <c r="P13202">
        <v>3</v>
      </c>
      <c r="Q13202">
        <v>4</v>
      </c>
      <c r="S13202">
        <v>0</v>
      </c>
    </row>
    <row r="13203" spans="1:19" x14ac:dyDescent="0.3">
      <c r="A13203" t="s">
        <v>26354</v>
      </c>
      <c r="B13203" s="171" t="s">
        <v>26355</v>
      </c>
      <c r="C13203" s="171" t="s">
        <v>233</v>
      </c>
      <c r="D13203" s="171" t="s">
        <v>80</v>
      </c>
      <c r="E13203" s="11">
        <v>44136</v>
      </c>
      <c r="F13203">
        <v>0</v>
      </c>
      <c r="G13203">
        <v>0</v>
      </c>
      <c r="I13203">
        <v>0</v>
      </c>
      <c r="J13203">
        <v>0</v>
      </c>
      <c r="L13203">
        <v>0</v>
      </c>
      <c r="N13203">
        <v>0</v>
      </c>
      <c r="P13203">
        <v>0</v>
      </c>
      <c r="Q13203">
        <v>0</v>
      </c>
      <c r="S13203">
        <v>0</v>
      </c>
    </row>
    <row r="13204" spans="1:19" x14ac:dyDescent="0.3">
      <c r="A13204" t="s">
        <v>26356</v>
      </c>
      <c r="B13204" s="171" t="s">
        <v>26357</v>
      </c>
      <c r="C13204" s="171" t="s">
        <v>24508</v>
      </c>
      <c r="D13204" s="171" t="s">
        <v>15341</v>
      </c>
      <c r="E13204" s="11">
        <v>44136</v>
      </c>
      <c r="F13204">
        <v>0</v>
      </c>
      <c r="G13204">
        <v>0</v>
      </c>
      <c r="I13204">
        <v>7</v>
      </c>
      <c r="J13204">
        <v>0</v>
      </c>
      <c r="L13204">
        <v>0</v>
      </c>
      <c r="N13204">
        <v>7</v>
      </c>
      <c r="P13204">
        <v>0</v>
      </c>
      <c r="Q13204">
        <v>1</v>
      </c>
      <c r="S13204">
        <v>0</v>
      </c>
    </row>
    <row r="13205" spans="1:19" x14ac:dyDescent="0.3">
      <c r="A13205" t="s">
        <v>26358</v>
      </c>
      <c r="B13205" s="171" t="s">
        <v>26359</v>
      </c>
      <c r="C13205" s="171" t="s">
        <v>24508</v>
      </c>
      <c r="D13205" s="171" t="s">
        <v>80</v>
      </c>
      <c r="E13205" s="11">
        <v>44136</v>
      </c>
      <c r="F13205">
        <v>3</v>
      </c>
      <c r="G13205">
        <v>3</v>
      </c>
      <c r="I13205">
        <v>0</v>
      </c>
      <c r="J13205">
        <v>16</v>
      </c>
      <c r="L13205">
        <v>16</v>
      </c>
      <c r="N13205">
        <v>0</v>
      </c>
      <c r="P13205">
        <v>0</v>
      </c>
      <c r="Q13205">
        <v>0</v>
      </c>
      <c r="S13205">
        <v>0</v>
      </c>
    </row>
    <row r="13206" spans="1:19" x14ac:dyDescent="0.3">
      <c r="A13206" t="s">
        <v>26360</v>
      </c>
      <c r="B13206" s="171" t="s">
        <v>26361</v>
      </c>
      <c r="C13206" s="171" t="s">
        <v>107</v>
      </c>
      <c r="D13206" s="171" t="s">
        <v>80</v>
      </c>
      <c r="E13206" s="11">
        <v>44136</v>
      </c>
      <c r="F13206">
        <v>11.5</v>
      </c>
      <c r="G13206">
        <v>11.5</v>
      </c>
      <c r="I13206">
        <v>79</v>
      </c>
      <c r="J13206">
        <v>108</v>
      </c>
      <c r="L13206">
        <v>109</v>
      </c>
      <c r="N13206">
        <v>79</v>
      </c>
      <c r="P13206">
        <v>0</v>
      </c>
      <c r="Q13206">
        <v>3</v>
      </c>
      <c r="S13206">
        <v>0</v>
      </c>
    </row>
    <row r="13207" spans="1:19" x14ac:dyDescent="0.3">
      <c r="A13207" t="s">
        <v>26362</v>
      </c>
      <c r="B13207" s="171" t="s">
        <v>26363</v>
      </c>
      <c r="C13207" s="171" t="s">
        <v>107</v>
      </c>
      <c r="D13207" s="171" t="s">
        <v>15341</v>
      </c>
      <c r="E13207" s="11">
        <v>44136</v>
      </c>
      <c r="F13207">
        <v>0</v>
      </c>
      <c r="G13207">
        <v>0</v>
      </c>
      <c r="I13207">
        <v>3</v>
      </c>
      <c r="J13207">
        <v>0</v>
      </c>
      <c r="L13207">
        <v>0</v>
      </c>
      <c r="N13207">
        <v>3</v>
      </c>
      <c r="P13207">
        <v>0</v>
      </c>
      <c r="Q13207">
        <v>0</v>
      </c>
      <c r="S13207">
        <v>0</v>
      </c>
    </row>
    <row r="13208" spans="1:19" x14ac:dyDescent="0.3">
      <c r="A13208" t="s">
        <v>26364</v>
      </c>
      <c r="B13208" s="171" t="s">
        <v>26365</v>
      </c>
      <c r="C13208" s="171" t="s">
        <v>173</v>
      </c>
      <c r="D13208" s="171" t="s">
        <v>80</v>
      </c>
      <c r="E13208" s="11">
        <v>44136</v>
      </c>
      <c r="F13208">
        <v>5</v>
      </c>
      <c r="G13208">
        <v>5</v>
      </c>
      <c r="I13208">
        <v>2</v>
      </c>
      <c r="J13208">
        <v>27</v>
      </c>
      <c r="L13208">
        <v>27</v>
      </c>
      <c r="N13208">
        <v>2</v>
      </c>
      <c r="P13208">
        <v>0</v>
      </c>
      <c r="Q13208">
        <v>1</v>
      </c>
      <c r="S13208">
        <v>0</v>
      </c>
    </row>
    <row r="13209" spans="1:19" x14ac:dyDescent="0.3">
      <c r="A13209" t="s">
        <v>26366</v>
      </c>
      <c r="B13209" s="171" t="s">
        <v>26367</v>
      </c>
      <c r="C13209" s="171" t="s">
        <v>173</v>
      </c>
      <c r="D13209" s="171" t="s">
        <v>15341</v>
      </c>
      <c r="E13209" s="11">
        <v>44136</v>
      </c>
      <c r="F13209">
        <v>0</v>
      </c>
      <c r="G13209">
        <v>0</v>
      </c>
      <c r="I13209">
        <v>10</v>
      </c>
      <c r="J13209">
        <v>0</v>
      </c>
      <c r="L13209">
        <v>0</v>
      </c>
      <c r="N13209">
        <v>10</v>
      </c>
      <c r="P13209">
        <v>1</v>
      </c>
      <c r="Q13209">
        <v>1</v>
      </c>
      <c r="S13209">
        <v>0</v>
      </c>
    </row>
    <row r="13210" spans="1:19" x14ac:dyDescent="0.3">
      <c r="A13210" t="s">
        <v>26368</v>
      </c>
      <c r="B13210" s="171" t="s">
        <v>26369</v>
      </c>
      <c r="C13210" s="171" t="s">
        <v>200</v>
      </c>
      <c r="D13210" s="171" t="s">
        <v>80</v>
      </c>
      <c r="E13210" s="11">
        <v>44136</v>
      </c>
      <c r="F13210">
        <v>3</v>
      </c>
      <c r="G13210">
        <v>3</v>
      </c>
      <c r="I13210">
        <v>15</v>
      </c>
      <c r="J13210">
        <v>16</v>
      </c>
      <c r="L13210">
        <v>16</v>
      </c>
      <c r="N13210">
        <v>15</v>
      </c>
      <c r="P13210">
        <v>2</v>
      </c>
      <c r="Q13210">
        <v>3</v>
      </c>
      <c r="S13210">
        <v>0</v>
      </c>
    </row>
    <row r="13211" spans="1:19" x14ac:dyDescent="0.3">
      <c r="A13211" t="s">
        <v>26370</v>
      </c>
      <c r="B13211" s="171" t="s">
        <v>26371</v>
      </c>
      <c r="C13211" s="171" t="s">
        <v>200</v>
      </c>
      <c r="D13211" s="171" t="s">
        <v>15341</v>
      </c>
      <c r="E13211" s="11">
        <v>44136</v>
      </c>
      <c r="F13211">
        <v>0</v>
      </c>
      <c r="G13211">
        <v>0</v>
      </c>
      <c r="I13211">
        <v>0</v>
      </c>
      <c r="J13211">
        <v>0</v>
      </c>
      <c r="L13211">
        <v>0</v>
      </c>
      <c r="N13211">
        <v>0</v>
      </c>
      <c r="P13211">
        <v>0</v>
      </c>
      <c r="Q13211">
        <v>0</v>
      </c>
      <c r="S13211">
        <v>0</v>
      </c>
    </row>
    <row r="13212" spans="1:19" x14ac:dyDescent="0.3">
      <c r="A13212" t="s">
        <v>26372</v>
      </c>
      <c r="B13212" s="171" t="s">
        <v>26373</v>
      </c>
      <c r="C13212" s="171" t="s">
        <v>73</v>
      </c>
      <c r="D13212" s="171" t="s">
        <v>4</v>
      </c>
      <c r="E13212" s="11">
        <v>44136</v>
      </c>
      <c r="F13212">
        <v>0</v>
      </c>
      <c r="G13212">
        <v>0</v>
      </c>
      <c r="I13212">
        <v>0</v>
      </c>
      <c r="J13212">
        <v>0</v>
      </c>
      <c r="L13212">
        <v>0</v>
      </c>
      <c r="N13212">
        <v>0</v>
      </c>
      <c r="P13212">
        <v>0</v>
      </c>
      <c r="Q13212">
        <v>0</v>
      </c>
      <c r="S13212">
        <v>0</v>
      </c>
    </row>
    <row r="13213" spans="1:19" x14ac:dyDescent="0.3">
      <c r="A13213" t="s">
        <v>26374</v>
      </c>
      <c r="B13213" s="171" t="s">
        <v>26375</v>
      </c>
      <c r="C13213" s="171" t="s">
        <v>24891</v>
      </c>
      <c r="D13213" s="171" t="s">
        <v>4</v>
      </c>
      <c r="E13213" s="11">
        <v>44136</v>
      </c>
      <c r="F13213">
        <v>3</v>
      </c>
      <c r="G13213">
        <v>4</v>
      </c>
      <c r="I13213">
        <v>9</v>
      </c>
      <c r="J13213">
        <v>15</v>
      </c>
      <c r="L13213">
        <v>21</v>
      </c>
      <c r="N13213">
        <v>9</v>
      </c>
      <c r="P13213">
        <v>1</v>
      </c>
      <c r="Q13213">
        <v>2</v>
      </c>
      <c r="S13213">
        <v>0</v>
      </c>
    </row>
    <row r="13214" spans="1:19" x14ac:dyDescent="0.3">
      <c r="A13214" t="s">
        <v>26376</v>
      </c>
      <c r="B13214" s="171" t="s">
        <v>26377</v>
      </c>
      <c r="C13214" s="171" t="s">
        <v>18229</v>
      </c>
      <c r="D13214" s="171" t="s">
        <v>4</v>
      </c>
      <c r="E13214" s="11">
        <v>44136</v>
      </c>
      <c r="F13214">
        <v>0</v>
      </c>
      <c r="G13214">
        <v>0</v>
      </c>
      <c r="I13214">
        <v>0</v>
      </c>
      <c r="J13214">
        <v>0</v>
      </c>
      <c r="L13214">
        <v>0</v>
      </c>
      <c r="N13214">
        <v>0</v>
      </c>
      <c r="P13214">
        <v>0</v>
      </c>
      <c r="Q13214">
        <v>0</v>
      </c>
      <c r="S13214">
        <v>0</v>
      </c>
    </row>
    <row r="13215" spans="1:19" x14ac:dyDescent="0.3">
      <c r="A13215" t="s">
        <v>26378</v>
      </c>
      <c r="B13215" s="171" t="s">
        <v>26379</v>
      </c>
      <c r="C13215" s="171" t="s">
        <v>107</v>
      </c>
      <c r="D13215" s="171" t="s">
        <v>4</v>
      </c>
      <c r="E13215" s="11">
        <v>44136</v>
      </c>
      <c r="F13215">
        <v>11.5</v>
      </c>
      <c r="G13215">
        <v>11.5</v>
      </c>
      <c r="I13215">
        <v>82</v>
      </c>
      <c r="J13215">
        <v>108</v>
      </c>
      <c r="L13215">
        <v>109</v>
      </c>
      <c r="N13215">
        <v>82</v>
      </c>
      <c r="P13215">
        <v>0</v>
      </c>
      <c r="Q13215">
        <v>3</v>
      </c>
      <c r="S13215">
        <v>0</v>
      </c>
    </row>
    <row r="13216" spans="1:19" x14ac:dyDescent="0.3">
      <c r="A13216" t="s">
        <v>26380</v>
      </c>
      <c r="B13216" s="171" t="s">
        <v>26381</v>
      </c>
      <c r="C13216" s="171" t="s">
        <v>9887</v>
      </c>
      <c r="D13216" s="171" t="s">
        <v>4</v>
      </c>
      <c r="E13216" s="11">
        <v>44136</v>
      </c>
      <c r="F13216">
        <v>0</v>
      </c>
      <c r="G13216">
        <v>0</v>
      </c>
      <c r="I13216">
        <v>0</v>
      </c>
      <c r="J13216">
        <v>0</v>
      </c>
      <c r="L13216">
        <v>0</v>
      </c>
      <c r="N13216">
        <v>0</v>
      </c>
      <c r="P13216">
        <v>0</v>
      </c>
      <c r="Q13216">
        <v>0</v>
      </c>
      <c r="S13216">
        <v>0</v>
      </c>
    </row>
    <row r="13217" spans="1:19" x14ac:dyDescent="0.3">
      <c r="A13217" t="s">
        <v>26382</v>
      </c>
      <c r="B13217" s="171" t="s">
        <v>26383</v>
      </c>
      <c r="C13217" s="171" t="s">
        <v>11260</v>
      </c>
      <c r="D13217" s="171" t="s">
        <v>4</v>
      </c>
      <c r="E13217" s="11">
        <v>44136</v>
      </c>
      <c r="F13217">
        <v>0</v>
      </c>
      <c r="G13217">
        <v>0</v>
      </c>
      <c r="I13217">
        <v>0</v>
      </c>
      <c r="J13217">
        <v>0</v>
      </c>
      <c r="L13217">
        <v>0</v>
      </c>
      <c r="N13217">
        <v>0</v>
      </c>
      <c r="P13217">
        <v>0</v>
      </c>
      <c r="Q13217">
        <v>0</v>
      </c>
      <c r="S13217">
        <v>0</v>
      </c>
    </row>
    <row r="13218" spans="1:19" x14ac:dyDescent="0.3">
      <c r="A13218" t="s">
        <v>26384</v>
      </c>
      <c r="B13218" s="171" t="s">
        <v>26385</v>
      </c>
      <c r="C13218" s="171" t="s">
        <v>122</v>
      </c>
      <c r="D13218" s="171" t="s">
        <v>4</v>
      </c>
      <c r="E13218" s="11">
        <v>44136</v>
      </c>
      <c r="F13218">
        <v>0</v>
      </c>
      <c r="G13218">
        <v>0</v>
      </c>
      <c r="I13218">
        <v>0</v>
      </c>
      <c r="J13218">
        <v>0</v>
      </c>
      <c r="L13218">
        <v>0</v>
      </c>
      <c r="N13218">
        <v>0</v>
      </c>
      <c r="P13218">
        <v>0</v>
      </c>
      <c r="Q13218">
        <v>0</v>
      </c>
      <c r="S13218">
        <v>0</v>
      </c>
    </row>
    <row r="13219" spans="1:19" x14ac:dyDescent="0.3">
      <c r="A13219" t="s">
        <v>26386</v>
      </c>
      <c r="B13219" s="171" t="s">
        <v>26387</v>
      </c>
      <c r="C13219" s="171" t="s">
        <v>125</v>
      </c>
      <c r="D13219" s="171" t="s">
        <v>4</v>
      </c>
      <c r="E13219" s="11">
        <v>44136</v>
      </c>
      <c r="F13219">
        <v>0</v>
      </c>
      <c r="G13219">
        <v>0</v>
      </c>
      <c r="I13219">
        <v>0</v>
      </c>
      <c r="J13219">
        <v>0</v>
      </c>
      <c r="L13219">
        <v>0</v>
      </c>
      <c r="N13219">
        <v>0</v>
      </c>
      <c r="P13219">
        <v>0</v>
      </c>
      <c r="Q13219">
        <v>0</v>
      </c>
      <c r="S13219">
        <v>0</v>
      </c>
    </row>
    <row r="13220" spans="1:19" x14ac:dyDescent="0.3">
      <c r="A13220" t="s">
        <v>26388</v>
      </c>
      <c r="B13220" s="171" t="s">
        <v>26389</v>
      </c>
      <c r="C13220" s="171" t="s">
        <v>14899</v>
      </c>
      <c r="D13220" s="171" t="s">
        <v>4</v>
      </c>
      <c r="E13220" s="11">
        <v>44136</v>
      </c>
      <c r="F13220">
        <v>0</v>
      </c>
      <c r="G13220">
        <v>0</v>
      </c>
      <c r="I13220">
        <v>0</v>
      </c>
      <c r="J13220">
        <v>0</v>
      </c>
      <c r="L13220">
        <v>0</v>
      </c>
      <c r="N13220">
        <v>0</v>
      </c>
      <c r="P13220">
        <v>0</v>
      </c>
      <c r="Q13220">
        <v>0</v>
      </c>
      <c r="S13220">
        <v>0</v>
      </c>
    </row>
    <row r="13221" spans="1:19" x14ac:dyDescent="0.3">
      <c r="A13221" t="s">
        <v>26390</v>
      </c>
      <c r="B13221" s="171" t="s">
        <v>26391</v>
      </c>
      <c r="C13221" s="171" t="s">
        <v>137</v>
      </c>
      <c r="D13221" s="171" t="s">
        <v>4</v>
      </c>
      <c r="E13221" s="11">
        <v>44136</v>
      </c>
      <c r="F13221">
        <v>0</v>
      </c>
      <c r="G13221">
        <v>0</v>
      </c>
      <c r="I13221">
        <v>0</v>
      </c>
      <c r="J13221">
        <v>0</v>
      </c>
      <c r="L13221">
        <v>0</v>
      </c>
      <c r="N13221">
        <v>0</v>
      </c>
      <c r="P13221">
        <v>0</v>
      </c>
      <c r="Q13221">
        <v>0</v>
      </c>
      <c r="S13221">
        <v>0</v>
      </c>
    </row>
    <row r="13222" spans="1:19" x14ac:dyDescent="0.3">
      <c r="A13222" t="s">
        <v>26392</v>
      </c>
      <c r="B13222" s="171" t="s">
        <v>26393</v>
      </c>
      <c r="C13222" s="171" t="s">
        <v>8615</v>
      </c>
      <c r="D13222" s="171" t="s">
        <v>4</v>
      </c>
      <c r="E13222" s="11">
        <v>44136</v>
      </c>
      <c r="F13222">
        <v>0</v>
      </c>
      <c r="G13222">
        <v>0</v>
      </c>
      <c r="I13222">
        <v>0</v>
      </c>
      <c r="J13222">
        <v>0</v>
      </c>
      <c r="L13222">
        <v>0</v>
      </c>
      <c r="N13222">
        <v>0</v>
      </c>
      <c r="P13222">
        <v>0</v>
      </c>
      <c r="Q13222">
        <v>0</v>
      </c>
      <c r="S13222">
        <v>0</v>
      </c>
    </row>
    <row r="13223" spans="1:19" x14ac:dyDescent="0.3">
      <c r="A13223" t="s">
        <v>26394</v>
      </c>
      <c r="B13223" s="171" t="s">
        <v>26395</v>
      </c>
      <c r="C13223" s="171" t="s">
        <v>146</v>
      </c>
      <c r="D13223" s="171" t="s">
        <v>4</v>
      </c>
      <c r="E13223" s="11">
        <v>44136</v>
      </c>
      <c r="F13223">
        <v>6</v>
      </c>
      <c r="G13223">
        <v>7</v>
      </c>
      <c r="I13223">
        <v>21</v>
      </c>
      <c r="J13223">
        <v>35</v>
      </c>
      <c r="L13223">
        <v>41</v>
      </c>
      <c r="N13223">
        <v>21</v>
      </c>
      <c r="P13223">
        <v>0</v>
      </c>
      <c r="Q13223">
        <v>0</v>
      </c>
      <c r="S13223">
        <v>0</v>
      </c>
    </row>
    <row r="13224" spans="1:19" x14ac:dyDescent="0.3">
      <c r="A13224" t="s">
        <v>26396</v>
      </c>
      <c r="B13224" s="171" t="s">
        <v>26397</v>
      </c>
      <c r="C13224" s="171" t="s">
        <v>161</v>
      </c>
      <c r="D13224" s="171" t="s">
        <v>4</v>
      </c>
      <c r="E13224" s="11">
        <v>44136</v>
      </c>
      <c r="F13224">
        <v>3.5</v>
      </c>
      <c r="G13224">
        <v>3.5</v>
      </c>
      <c r="I13224">
        <v>8</v>
      </c>
      <c r="J13224">
        <v>20</v>
      </c>
      <c r="L13224">
        <v>20</v>
      </c>
      <c r="N13224">
        <v>8</v>
      </c>
      <c r="P13224">
        <v>0</v>
      </c>
      <c r="Q13224">
        <v>2</v>
      </c>
      <c r="S13224">
        <v>0</v>
      </c>
    </row>
    <row r="13225" spans="1:19" x14ac:dyDescent="0.3">
      <c r="A13225" t="s">
        <v>26398</v>
      </c>
      <c r="B13225" s="171" t="s">
        <v>26399</v>
      </c>
      <c r="C13225" s="171" t="s">
        <v>18252</v>
      </c>
      <c r="D13225" s="171" t="s">
        <v>4</v>
      </c>
      <c r="E13225" s="11">
        <v>44136</v>
      </c>
      <c r="F13225">
        <v>0</v>
      </c>
      <c r="G13225">
        <v>0</v>
      </c>
      <c r="I13225">
        <v>0</v>
      </c>
      <c r="J13225">
        <v>0</v>
      </c>
      <c r="L13225">
        <v>0</v>
      </c>
      <c r="N13225">
        <v>0</v>
      </c>
      <c r="P13225">
        <v>0</v>
      </c>
      <c r="Q13225">
        <v>0</v>
      </c>
      <c r="S13225">
        <v>0</v>
      </c>
    </row>
    <row r="13226" spans="1:19" x14ac:dyDescent="0.3">
      <c r="A13226" t="s">
        <v>26400</v>
      </c>
      <c r="B13226" s="171" t="s">
        <v>26401</v>
      </c>
      <c r="C13226" s="171" t="s">
        <v>167</v>
      </c>
      <c r="D13226" s="171" t="s">
        <v>4</v>
      </c>
      <c r="E13226" s="11">
        <v>44136</v>
      </c>
      <c r="F13226">
        <v>11</v>
      </c>
      <c r="G13226">
        <v>11</v>
      </c>
      <c r="I13226">
        <v>8</v>
      </c>
      <c r="J13226">
        <v>121</v>
      </c>
      <c r="L13226">
        <v>121</v>
      </c>
      <c r="N13226">
        <v>8</v>
      </c>
      <c r="P13226">
        <v>0</v>
      </c>
      <c r="Q13226">
        <v>2</v>
      </c>
      <c r="S13226">
        <v>0</v>
      </c>
    </row>
    <row r="13227" spans="1:19" x14ac:dyDescent="0.3">
      <c r="A13227" t="s">
        <v>26402</v>
      </c>
      <c r="B13227" s="171" t="s">
        <v>26403</v>
      </c>
      <c r="C13227" s="171" t="s">
        <v>173</v>
      </c>
      <c r="D13227" s="171" t="s">
        <v>4</v>
      </c>
      <c r="E13227" s="11">
        <v>44136</v>
      </c>
      <c r="F13227">
        <v>5</v>
      </c>
      <c r="G13227">
        <v>5</v>
      </c>
      <c r="I13227">
        <v>12</v>
      </c>
      <c r="J13227">
        <v>27</v>
      </c>
      <c r="L13227">
        <v>27</v>
      </c>
      <c r="N13227">
        <v>12</v>
      </c>
      <c r="P13227">
        <v>1</v>
      </c>
      <c r="Q13227">
        <v>2</v>
      </c>
      <c r="S13227">
        <v>0</v>
      </c>
    </row>
    <row r="13228" spans="1:19" x14ac:dyDescent="0.3">
      <c r="A13228" t="s">
        <v>26404</v>
      </c>
      <c r="B13228" s="171" t="s">
        <v>26405</v>
      </c>
      <c r="C13228" s="171" t="s">
        <v>179</v>
      </c>
      <c r="D13228" s="171" t="s">
        <v>4</v>
      </c>
      <c r="E13228" s="11">
        <v>44136</v>
      </c>
      <c r="F13228">
        <v>14.5</v>
      </c>
      <c r="G13228">
        <v>16.5</v>
      </c>
      <c r="I13228">
        <v>190</v>
      </c>
      <c r="J13228">
        <v>140</v>
      </c>
      <c r="L13228">
        <v>150</v>
      </c>
      <c r="N13228">
        <v>176</v>
      </c>
      <c r="P13228">
        <v>4</v>
      </c>
      <c r="Q13228">
        <v>11</v>
      </c>
      <c r="S13228">
        <v>14</v>
      </c>
    </row>
    <row r="13229" spans="1:19" x14ac:dyDescent="0.3">
      <c r="A13229" t="s">
        <v>26406</v>
      </c>
      <c r="B13229" s="171" t="s">
        <v>26407</v>
      </c>
      <c r="C13229" s="171" t="s">
        <v>185</v>
      </c>
      <c r="D13229" s="171" t="s">
        <v>4</v>
      </c>
      <c r="E13229" s="11">
        <v>44136</v>
      </c>
      <c r="F13229">
        <v>6</v>
      </c>
      <c r="G13229">
        <v>6</v>
      </c>
      <c r="I13229">
        <v>8</v>
      </c>
      <c r="J13229">
        <v>33</v>
      </c>
      <c r="L13229">
        <v>33</v>
      </c>
      <c r="N13229">
        <v>8</v>
      </c>
      <c r="P13229">
        <v>0</v>
      </c>
      <c r="Q13229">
        <v>0</v>
      </c>
      <c r="S13229">
        <v>0</v>
      </c>
    </row>
    <row r="13230" spans="1:19" x14ac:dyDescent="0.3">
      <c r="A13230" t="s">
        <v>26408</v>
      </c>
      <c r="B13230" s="171" t="s">
        <v>26409</v>
      </c>
      <c r="C13230" s="171" t="s">
        <v>24508</v>
      </c>
      <c r="D13230" s="171" t="s">
        <v>4</v>
      </c>
      <c r="E13230" s="11">
        <v>44136</v>
      </c>
      <c r="F13230">
        <v>3</v>
      </c>
      <c r="G13230">
        <v>3</v>
      </c>
      <c r="I13230">
        <v>7</v>
      </c>
      <c r="J13230">
        <v>16</v>
      </c>
      <c r="L13230">
        <v>16</v>
      </c>
      <c r="N13230">
        <v>7</v>
      </c>
      <c r="P13230">
        <v>0</v>
      </c>
      <c r="Q13230">
        <v>1</v>
      </c>
      <c r="S13230">
        <v>0</v>
      </c>
    </row>
    <row r="13231" spans="1:19" x14ac:dyDescent="0.3">
      <c r="A13231" t="s">
        <v>26410</v>
      </c>
      <c r="B13231" s="171" t="s">
        <v>26411</v>
      </c>
      <c r="C13231" s="171" t="s">
        <v>191</v>
      </c>
      <c r="D13231" s="171" t="s">
        <v>4</v>
      </c>
      <c r="E13231" s="11">
        <v>44136</v>
      </c>
      <c r="F13231">
        <v>13</v>
      </c>
      <c r="G13231">
        <v>16</v>
      </c>
      <c r="I13231">
        <v>64</v>
      </c>
      <c r="J13231">
        <v>114</v>
      </c>
      <c r="L13231">
        <v>129</v>
      </c>
      <c r="N13231">
        <v>47</v>
      </c>
      <c r="P13231">
        <v>10</v>
      </c>
      <c r="Q13231">
        <v>13</v>
      </c>
      <c r="S13231">
        <v>17</v>
      </c>
    </row>
    <row r="13232" spans="1:19" x14ac:dyDescent="0.3">
      <c r="A13232" t="s">
        <v>26412</v>
      </c>
      <c r="B13232" s="171" t="s">
        <v>26413</v>
      </c>
      <c r="C13232" s="171" t="s">
        <v>200</v>
      </c>
      <c r="D13232" s="171" t="s">
        <v>4</v>
      </c>
      <c r="E13232" s="11">
        <v>44136</v>
      </c>
      <c r="F13232">
        <v>3</v>
      </c>
      <c r="G13232">
        <v>3</v>
      </c>
      <c r="I13232">
        <v>15</v>
      </c>
      <c r="J13232">
        <v>16</v>
      </c>
      <c r="L13232">
        <v>16</v>
      </c>
      <c r="N13232">
        <v>15</v>
      </c>
      <c r="P13232">
        <v>2</v>
      </c>
      <c r="Q13232">
        <v>3</v>
      </c>
      <c r="S13232">
        <v>0</v>
      </c>
    </row>
    <row r="13233" spans="1:19" x14ac:dyDescent="0.3">
      <c r="A13233" t="s">
        <v>26414</v>
      </c>
      <c r="B13233" s="171" t="s">
        <v>26415</v>
      </c>
      <c r="C13233" s="171" t="s">
        <v>212</v>
      </c>
      <c r="D13233" s="171" t="s">
        <v>4</v>
      </c>
      <c r="E13233" s="11">
        <v>44136</v>
      </c>
      <c r="F13233">
        <v>0</v>
      </c>
      <c r="G13233">
        <v>0</v>
      </c>
      <c r="I13233">
        <v>0</v>
      </c>
      <c r="J13233">
        <v>0</v>
      </c>
      <c r="L13233">
        <v>0</v>
      </c>
      <c r="N13233">
        <v>0</v>
      </c>
      <c r="P13233">
        <v>0</v>
      </c>
      <c r="Q13233">
        <v>0</v>
      </c>
      <c r="S13233">
        <v>0</v>
      </c>
    </row>
    <row r="13234" spans="1:19" x14ac:dyDescent="0.3">
      <c r="A13234" t="s">
        <v>26416</v>
      </c>
      <c r="B13234" s="171" t="s">
        <v>26417</v>
      </c>
      <c r="C13234" s="171" t="s">
        <v>215</v>
      </c>
      <c r="D13234" s="171" t="s">
        <v>4</v>
      </c>
      <c r="E13234" s="11">
        <v>44136</v>
      </c>
      <c r="F13234">
        <v>0</v>
      </c>
      <c r="G13234">
        <v>0</v>
      </c>
      <c r="I13234">
        <v>0</v>
      </c>
      <c r="J13234">
        <v>0</v>
      </c>
      <c r="L13234">
        <v>0</v>
      </c>
      <c r="N13234">
        <v>0</v>
      </c>
      <c r="P13234">
        <v>0</v>
      </c>
      <c r="Q13234">
        <v>0</v>
      </c>
      <c r="S13234">
        <v>0</v>
      </c>
    </row>
    <row r="13235" spans="1:19" x14ac:dyDescent="0.3">
      <c r="A13235" t="s">
        <v>26418</v>
      </c>
      <c r="B13235" s="171" t="s">
        <v>26419</v>
      </c>
      <c r="C13235" s="171" t="s">
        <v>221</v>
      </c>
      <c r="D13235" s="171" t="s">
        <v>4</v>
      </c>
      <c r="E13235" s="11">
        <v>44136</v>
      </c>
      <c r="F13235">
        <v>0</v>
      </c>
      <c r="G13235">
        <v>0</v>
      </c>
      <c r="I13235">
        <v>0</v>
      </c>
      <c r="J13235">
        <v>0</v>
      </c>
      <c r="L13235">
        <v>0</v>
      </c>
      <c r="N13235">
        <v>0</v>
      </c>
      <c r="P13235">
        <v>0</v>
      </c>
      <c r="Q13235">
        <v>0</v>
      </c>
      <c r="S13235">
        <v>0</v>
      </c>
    </row>
    <row r="13236" spans="1:19" x14ac:dyDescent="0.3">
      <c r="A13236" t="s">
        <v>26420</v>
      </c>
      <c r="B13236" s="171" t="s">
        <v>26421</v>
      </c>
      <c r="C13236" s="171" t="s">
        <v>8233</v>
      </c>
      <c r="D13236" s="171" t="s">
        <v>4</v>
      </c>
      <c r="E13236" s="11">
        <v>44136</v>
      </c>
      <c r="F13236">
        <v>3</v>
      </c>
      <c r="G13236">
        <v>3</v>
      </c>
      <c r="I13236">
        <v>18</v>
      </c>
      <c r="J13236">
        <v>32</v>
      </c>
      <c r="L13236">
        <v>32</v>
      </c>
      <c r="N13236">
        <v>18</v>
      </c>
      <c r="P13236">
        <v>3</v>
      </c>
      <c r="Q13236">
        <v>4</v>
      </c>
      <c r="S13236">
        <v>0</v>
      </c>
    </row>
    <row r="13237" spans="1:19" x14ac:dyDescent="0.3">
      <c r="A13237" t="s">
        <v>26422</v>
      </c>
      <c r="B13237" s="171" t="s">
        <v>26423</v>
      </c>
      <c r="C13237" s="171" t="s">
        <v>233</v>
      </c>
      <c r="D13237" s="171" t="s">
        <v>4</v>
      </c>
      <c r="E13237" s="11">
        <v>44136</v>
      </c>
      <c r="F13237">
        <v>0</v>
      </c>
      <c r="G13237">
        <v>0</v>
      </c>
      <c r="I13237">
        <v>0</v>
      </c>
      <c r="J13237">
        <v>0</v>
      </c>
      <c r="L13237">
        <v>0</v>
      </c>
      <c r="N13237">
        <v>0</v>
      </c>
      <c r="P13237">
        <v>0</v>
      </c>
      <c r="Q13237">
        <v>0</v>
      </c>
      <c r="S13237">
        <v>0</v>
      </c>
    </row>
    <row r="13238" spans="1:19" x14ac:dyDescent="0.3">
      <c r="A13238" t="s">
        <v>26424</v>
      </c>
      <c r="B13238" s="171" t="s">
        <v>26425</v>
      </c>
      <c r="C13238" s="171" t="s">
        <v>79</v>
      </c>
      <c r="D13238" s="171" t="s">
        <v>80</v>
      </c>
      <c r="E13238" s="11">
        <v>44136</v>
      </c>
      <c r="F13238">
        <v>0</v>
      </c>
      <c r="G13238">
        <v>0</v>
      </c>
      <c r="I13238">
        <v>0</v>
      </c>
      <c r="J13238">
        <v>0</v>
      </c>
      <c r="L13238">
        <v>0</v>
      </c>
      <c r="N13238">
        <v>0</v>
      </c>
      <c r="P13238">
        <v>0</v>
      </c>
      <c r="Q13238">
        <v>0</v>
      </c>
      <c r="S13238">
        <v>0</v>
      </c>
    </row>
    <row r="13239" spans="1:19" x14ac:dyDescent="0.3">
      <c r="A13239" t="s">
        <v>26426</v>
      </c>
      <c r="B13239" s="171" t="s">
        <v>26427</v>
      </c>
      <c r="C13239" s="171" t="s">
        <v>79</v>
      </c>
      <c r="D13239" s="171" t="s">
        <v>4</v>
      </c>
      <c r="E13239" s="11">
        <v>44136</v>
      </c>
      <c r="F13239">
        <v>0</v>
      </c>
      <c r="G13239">
        <v>0</v>
      </c>
      <c r="I13239">
        <v>0</v>
      </c>
      <c r="J13239">
        <v>0</v>
      </c>
      <c r="L13239">
        <v>0</v>
      </c>
      <c r="N13239">
        <v>0</v>
      </c>
      <c r="P13239">
        <v>0</v>
      </c>
      <c r="Q13239">
        <v>0</v>
      </c>
      <c r="S13239">
        <v>0</v>
      </c>
    </row>
    <row r="13240" spans="1:19" x14ac:dyDescent="0.3">
      <c r="A13240" t="s">
        <v>26428</v>
      </c>
      <c r="B13240" s="171" t="s">
        <v>26429</v>
      </c>
      <c r="C13240" s="171" t="s">
        <v>83</v>
      </c>
      <c r="D13240" s="171" t="s">
        <v>80</v>
      </c>
      <c r="E13240" s="11">
        <v>44136</v>
      </c>
      <c r="F13240">
        <v>6.5</v>
      </c>
      <c r="G13240">
        <v>6.5</v>
      </c>
      <c r="I13240">
        <v>15</v>
      </c>
      <c r="J13240">
        <v>35</v>
      </c>
      <c r="L13240">
        <v>35</v>
      </c>
      <c r="N13240">
        <v>15</v>
      </c>
      <c r="P13240">
        <v>0</v>
      </c>
      <c r="Q13240">
        <v>0</v>
      </c>
      <c r="S13240">
        <v>0</v>
      </c>
    </row>
    <row r="13241" spans="1:19" x14ac:dyDescent="0.3">
      <c r="A13241" t="s">
        <v>26430</v>
      </c>
      <c r="B13241" s="171" t="s">
        <v>26431</v>
      </c>
      <c r="C13241" s="171" t="s">
        <v>83</v>
      </c>
      <c r="D13241" s="171" t="s">
        <v>15341</v>
      </c>
      <c r="E13241" s="11">
        <v>44136</v>
      </c>
      <c r="F13241">
        <v>0</v>
      </c>
      <c r="G13241">
        <v>0</v>
      </c>
      <c r="I13241">
        <v>12</v>
      </c>
      <c r="J13241">
        <v>0</v>
      </c>
      <c r="L13241">
        <v>0</v>
      </c>
      <c r="N13241">
        <v>12</v>
      </c>
      <c r="P13241">
        <v>0</v>
      </c>
      <c r="Q13241">
        <v>1</v>
      </c>
      <c r="S13241">
        <v>0</v>
      </c>
    </row>
    <row r="13242" spans="1:19" x14ac:dyDescent="0.3">
      <c r="A13242" t="s">
        <v>26432</v>
      </c>
      <c r="B13242" s="171" t="s">
        <v>26433</v>
      </c>
      <c r="C13242" s="171" t="s">
        <v>83</v>
      </c>
      <c r="D13242" s="171" t="s">
        <v>4</v>
      </c>
      <c r="E13242" s="11">
        <v>44136</v>
      </c>
      <c r="F13242">
        <v>6.5</v>
      </c>
      <c r="G13242">
        <v>6.5</v>
      </c>
      <c r="I13242">
        <v>27</v>
      </c>
      <c r="J13242">
        <v>35</v>
      </c>
      <c r="L13242">
        <v>35</v>
      </c>
      <c r="N13242">
        <v>27</v>
      </c>
      <c r="P13242">
        <v>0</v>
      </c>
      <c r="Q13242">
        <v>1</v>
      </c>
      <c r="S13242">
        <v>0</v>
      </c>
    </row>
    <row r="13243" spans="1:19" x14ac:dyDescent="0.3">
      <c r="A13243" t="s">
        <v>26434</v>
      </c>
      <c r="B13243" s="171" t="s">
        <v>26435</v>
      </c>
      <c r="C13243" s="171" t="s">
        <v>86</v>
      </c>
      <c r="D13243" s="171" t="s">
        <v>80</v>
      </c>
      <c r="E13243" s="11">
        <v>44136</v>
      </c>
      <c r="F13243">
        <v>7</v>
      </c>
      <c r="G13243">
        <v>11</v>
      </c>
      <c r="I13243">
        <v>30</v>
      </c>
      <c r="J13243">
        <v>39</v>
      </c>
      <c r="L13243">
        <v>60</v>
      </c>
      <c r="N13243">
        <v>22</v>
      </c>
      <c r="P13243">
        <v>5</v>
      </c>
      <c r="Q13243">
        <v>7</v>
      </c>
      <c r="S13243">
        <v>8</v>
      </c>
    </row>
    <row r="13244" spans="1:19" x14ac:dyDescent="0.3">
      <c r="A13244" t="s">
        <v>26436</v>
      </c>
      <c r="B13244" s="171" t="s">
        <v>26437</v>
      </c>
      <c r="C13244" s="171" t="s">
        <v>86</v>
      </c>
      <c r="D13244" s="171" t="s">
        <v>4</v>
      </c>
      <c r="E13244" s="11">
        <v>44136</v>
      </c>
      <c r="F13244">
        <v>7</v>
      </c>
      <c r="G13244">
        <v>11</v>
      </c>
      <c r="I13244">
        <v>30</v>
      </c>
      <c r="J13244">
        <v>39</v>
      </c>
      <c r="L13244">
        <v>60</v>
      </c>
      <c r="N13244">
        <v>22</v>
      </c>
      <c r="P13244">
        <v>5</v>
      </c>
      <c r="Q13244">
        <v>7</v>
      </c>
      <c r="S13244">
        <v>8</v>
      </c>
    </row>
    <row r="13245" spans="1:19" x14ac:dyDescent="0.3">
      <c r="A13245" t="s">
        <v>26438</v>
      </c>
      <c r="B13245" s="171" t="s">
        <v>26439</v>
      </c>
      <c r="C13245" s="171" t="s">
        <v>89</v>
      </c>
      <c r="D13245" s="171" t="s">
        <v>80</v>
      </c>
      <c r="E13245" s="11">
        <v>44136</v>
      </c>
      <c r="F13245">
        <v>3</v>
      </c>
      <c r="G13245">
        <v>5</v>
      </c>
      <c r="I13245">
        <v>9</v>
      </c>
      <c r="J13245">
        <v>12</v>
      </c>
      <c r="L13245">
        <v>22</v>
      </c>
      <c r="N13245">
        <v>5</v>
      </c>
      <c r="P13245">
        <v>1</v>
      </c>
      <c r="Q13245">
        <v>3</v>
      </c>
      <c r="S13245">
        <v>4</v>
      </c>
    </row>
    <row r="13246" spans="1:19" x14ac:dyDescent="0.3">
      <c r="A13246" t="s">
        <v>26440</v>
      </c>
      <c r="B13246" s="171" t="s">
        <v>26441</v>
      </c>
      <c r="C13246" s="171" t="s">
        <v>89</v>
      </c>
      <c r="D13246" s="171" t="s">
        <v>4</v>
      </c>
      <c r="E13246" s="11">
        <v>44136</v>
      </c>
      <c r="F13246">
        <v>3</v>
      </c>
      <c r="G13246">
        <v>5</v>
      </c>
      <c r="I13246">
        <v>9</v>
      </c>
      <c r="J13246">
        <v>12</v>
      </c>
      <c r="L13246">
        <v>22</v>
      </c>
      <c r="N13246">
        <v>5</v>
      </c>
      <c r="P13246">
        <v>1</v>
      </c>
      <c r="Q13246">
        <v>3</v>
      </c>
      <c r="S13246">
        <v>4</v>
      </c>
    </row>
    <row r="13247" spans="1:19" x14ac:dyDescent="0.3">
      <c r="A13247" t="s">
        <v>26442</v>
      </c>
      <c r="B13247" s="171" t="s">
        <v>26443</v>
      </c>
      <c r="C13247" s="171" t="s">
        <v>92</v>
      </c>
      <c r="D13247" s="171" t="s">
        <v>80</v>
      </c>
      <c r="E13247" s="11">
        <v>44136</v>
      </c>
      <c r="F13247">
        <v>0</v>
      </c>
      <c r="G13247">
        <v>0</v>
      </c>
      <c r="I13247">
        <v>0</v>
      </c>
      <c r="J13247">
        <v>0</v>
      </c>
      <c r="L13247">
        <v>0</v>
      </c>
      <c r="N13247">
        <v>0</v>
      </c>
      <c r="P13247">
        <v>0</v>
      </c>
      <c r="Q13247">
        <v>0</v>
      </c>
      <c r="S13247">
        <v>0</v>
      </c>
    </row>
    <row r="13248" spans="1:19" x14ac:dyDescent="0.3">
      <c r="A13248" t="s">
        <v>26444</v>
      </c>
      <c r="B13248" s="171" t="s">
        <v>26445</v>
      </c>
      <c r="C13248" s="171" t="s">
        <v>92</v>
      </c>
      <c r="D13248" s="171" t="s">
        <v>4</v>
      </c>
      <c r="E13248" s="11">
        <v>44136</v>
      </c>
      <c r="F13248">
        <v>0</v>
      </c>
      <c r="G13248">
        <v>0</v>
      </c>
      <c r="I13248">
        <v>0</v>
      </c>
      <c r="J13248">
        <v>0</v>
      </c>
      <c r="L13248">
        <v>0</v>
      </c>
      <c r="N13248">
        <v>0</v>
      </c>
      <c r="P13248">
        <v>0</v>
      </c>
      <c r="Q13248">
        <v>0</v>
      </c>
      <c r="S13248">
        <v>0</v>
      </c>
    </row>
    <row r="13249" spans="1:19" x14ac:dyDescent="0.3">
      <c r="A13249" t="s">
        <v>26446</v>
      </c>
      <c r="B13249" s="171" t="s">
        <v>26447</v>
      </c>
      <c r="C13249" s="171" t="s">
        <v>95</v>
      </c>
      <c r="D13249" s="171" t="s">
        <v>80</v>
      </c>
      <c r="E13249" s="11">
        <v>44136</v>
      </c>
      <c r="F13249">
        <v>7</v>
      </c>
      <c r="G13249">
        <v>7</v>
      </c>
      <c r="I13249">
        <v>2</v>
      </c>
      <c r="J13249">
        <v>37</v>
      </c>
      <c r="L13249">
        <v>37</v>
      </c>
      <c r="N13249">
        <v>2</v>
      </c>
      <c r="P13249">
        <v>2</v>
      </c>
      <c r="Q13249">
        <v>4</v>
      </c>
      <c r="S13249">
        <v>0</v>
      </c>
    </row>
    <row r="13250" spans="1:19" x14ac:dyDescent="0.3">
      <c r="A13250" t="s">
        <v>26448</v>
      </c>
      <c r="B13250" s="171" t="s">
        <v>26449</v>
      </c>
      <c r="C13250" s="171" t="s">
        <v>95</v>
      </c>
      <c r="D13250" s="171" t="s">
        <v>15341</v>
      </c>
      <c r="E13250" s="11">
        <v>44136</v>
      </c>
      <c r="F13250">
        <v>0</v>
      </c>
      <c r="G13250">
        <v>0</v>
      </c>
      <c r="I13250">
        <v>8</v>
      </c>
      <c r="J13250">
        <v>0</v>
      </c>
      <c r="L13250">
        <v>0</v>
      </c>
      <c r="N13250">
        <v>8</v>
      </c>
      <c r="P13250">
        <v>1</v>
      </c>
      <c r="Q13250">
        <v>1</v>
      </c>
      <c r="S13250">
        <v>0</v>
      </c>
    </row>
    <row r="13251" spans="1:19" x14ac:dyDescent="0.3">
      <c r="A13251" t="s">
        <v>26450</v>
      </c>
      <c r="B13251" s="171" t="s">
        <v>26451</v>
      </c>
      <c r="C13251" s="171" t="s">
        <v>95</v>
      </c>
      <c r="D13251" s="171" t="s">
        <v>4</v>
      </c>
      <c r="E13251" s="11">
        <v>44136</v>
      </c>
      <c r="F13251">
        <v>7</v>
      </c>
      <c r="G13251">
        <v>7</v>
      </c>
      <c r="I13251">
        <v>10</v>
      </c>
      <c r="J13251">
        <v>37</v>
      </c>
      <c r="L13251">
        <v>37</v>
      </c>
      <c r="N13251">
        <v>10</v>
      </c>
      <c r="P13251">
        <v>3</v>
      </c>
      <c r="Q13251">
        <v>5</v>
      </c>
      <c r="S13251">
        <v>0</v>
      </c>
    </row>
    <row r="13252" spans="1:19" x14ac:dyDescent="0.3">
      <c r="A13252" t="s">
        <v>26452</v>
      </c>
      <c r="B13252" s="171" t="s">
        <v>26453</v>
      </c>
      <c r="C13252" s="171" t="s">
        <v>19659</v>
      </c>
      <c r="D13252" s="171" t="s">
        <v>80</v>
      </c>
      <c r="E13252" s="11">
        <v>44136</v>
      </c>
      <c r="F13252">
        <v>0</v>
      </c>
      <c r="G13252">
        <v>0</v>
      </c>
      <c r="I13252">
        <v>0</v>
      </c>
      <c r="J13252">
        <v>0</v>
      </c>
      <c r="L13252">
        <v>0</v>
      </c>
      <c r="N13252">
        <v>0</v>
      </c>
      <c r="P13252">
        <v>0</v>
      </c>
      <c r="Q13252">
        <v>0</v>
      </c>
      <c r="S13252">
        <v>0</v>
      </c>
    </row>
    <row r="13253" spans="1:19" x14ac:dyDescent="0.3">
      <c r="A13253" t="s">
        <v>26454</v>
      </c>
      <c r="B13253" s="171" t="s">
        <v>26455</v>
      </c>
      <c r="C13253" s="171" t="s">
        <v>19659</v>
      </c>
      <c r="D13253" s="171" t="s">
        <v>4</v>
      </c>
      <c r="E13253" s="11">
        <v>44136</v>
      </c>
      <c r="F13253">
        <v>0</v>
      </c>
      <c r="G13253">
        <v>0</v>
      </c>
      <c r="I13253">
        <v>0</v>
      </c>
      <c r="J13253">
        <v>0</v>
      </c>
      <c r="L13253">
        <v>0</v>
      </c>
      <c r="N13253">
        <v>0</v>
      </c>
      <c r="P13253">
        <v>0</v>
      </c>
      <c r="Q13253">
        <v>0</v>
      </c>
      <c r="S13253">
        <v>0</v>
      </c>
    </row>
    <row r="13254" spans="1:19" x14ac:dyDescent="0.3">
      <c r="A13254" t="s">
        <v>26456</v>
      </c>
      <c r="B13254" s="171" t="s">
        <v>26457</v>
      </c>
      <c r="C13254" s="171" t="s">
        <v>98</v>
      </c>
      <c r="D13254" s="171" t="s">
        <v>80</v>
      </c>
      <c r="E13254" s="11">
        <v>44136</v>
      </c>
      <c r="F13254">
        <v>10.5</v>
      </c>
      <c r="G13254">
        <v>11.5</v>
      </c>
      <c r="I13254">
        <v>26</v>
      </c>
      <c r="J13254">
        <v>58</v>
      </c>
      <c r="L13254">
        <v>65</v>
      </c>
      <c r="N13254">
        <v>26</v>
      </c>
      <c r="P13254">
        <v>0</v>
      </c>
      <c r="Q13254">
        <v>2</v>
      </c>
      <c r="S13254">
        <v>0</v>
      </c>
    </row>
    <row r="13255" spans="1:19" x14ac:dyDescent="0.3">
      <c r="A13255" t="s">
        <v>26458</v>
      </c>
      <c r="B13255" s="171" t="s">
        <v>26459</v>
      </c>
      <c r="C13255" s="171" t="s">
        <v>98</v>
      </c>
      <c r="D13255" s="171" t="s">
        <v>4</v>
      </c>
      <c r="E13255" s="11">
        <v>44136</v>
      </c>
      <c r="F13255">
        <v>10.5</v>
      </c>
      <c r="G13255">
        <v>11.5</v>
      </c>
      <c r="I13255">
        <v>26</v>
      </c>
      <c r="J13255">
        <v>58</v>
      </c>
      <c r="L13255">
        <v>65</v>
      </c>
      <c r="N13255">
        <v>26</v>
      </c>
      <c r="P13255">
        <v>0</v>
      </c>
      <c r="Q13255">
        <v>2</v>
      </c>
      <c r="S13255">
        <v>0</v>
      </c>
    </row>
    <row r="13256" spans="1:19" x14ac:dyDescent="0.3">
      <c r="A13256" t="s">
        <v>26460</v>
      </c>
      <c r="B13256" s="171" t="s">
        <v>26461</v>
      </c>
      <c r="C13256" s="171" t="s">
        <v>101</v>
      </c>
      <c r="D13256" s="171" t="s">
        <v>80</v>
      </c>
      <c r="E13256" s="11">
        <v>44136</v>
      </c>
      <c r="F13256">
        <v>42.5</v>
      </c>
      <c r="G13256">
        <v>42.5</v>
      </c>
      <c r="I13256">
        <v>326</v>
      </c>
      <c r="J13256">
        <v>461</v>
      </c>
      <c r="L13256">
        <v>461</v>
      </c>
      <c r="N13256">
        <v>307</v>
      </c>
      <c r="P13256">
        <v>12</v>
      </c>
      <c r="Q13256">
        <v>25</v>
      </c>
      <c r="S13256">
        <v>19</v>
      </c>
    </row>
    <row r="13257" spans="1:19" x14ac:dyDescent="0.3">
      <c r="A13257" t="s">
        <v>26462</v>
      </c>
      <c r="B13257" s="171" t="s">
        <v>26463</v>
      </c>
      <c r="C13257" s="171" t="s">
        <v>101</v>
      </c>
      <c r="D13257" s="171" t="s">
        <v>4</v>
      </c>
      <c r="E13257" s="11">
        <v>44136</v>
      </c>
      <c r="F13257">
        <v>42.5</v>
      </c>
      <c r="G13257">
        <v>42.5</v>
      </c>
      <c r="I13257">
        <v>326</v>
      </c>
      <c r="J13257">
        <v>461</v>
      </c>
      <c r="L13257">
        <v>461</v>
      </c>
      <c r="N13257">
        <v>307</v>
      </c>
      <c r="P13257">
        <v>12</v>
      </c>
      <c r="Q13257">
        <v>25</v>
      </c>
      <c r="S13257">
        <v>19</v>
      </c>
    </row>
    <row r="13258" spans="1:19" x14ac:dyDescent="0.3">
      <c r="A13258" t="s">
        <v>26464</v>
      </c>
      <c r="B13258" s="171" t="s">
        <v>26465</v>
      </c>
      <c r="C13258" s="171" t="s">
        <v>6843</v>
      </c>
      <c r="D13258" s="171" t="s">
        <v>80</v>
      </c>
      <c r="E13258" s="11">
        <v>44136</v>
      </c>
      <c r="F13258">
        <v>6</v>
      </c>
      <c r="G13258">
        <v>6</v>
      </c>
      <c r="I13258">
        <v>14</v>
      </c>
      <c r="J13258">
        <v>35</v>
      </c>
      <c r="L13258">
        <v>35</v>
      </c>
      <c r="N13258">
        <v>14</v>
      </c>
      <c r="P13258">
        <v>0</v>
      </c>
      <c r="Q13258">
        <v>0</v>
      </c>
      <c r="S13258">
        <v>0</v>
      </c>
    </row>
    <row r="13259" spans="1:19" x14ac:dyDescent="0.3">
      <c r="A13259" t="s">
        <v>26466</v>
      </c>
      <c r="B13259" s="171" t="s">
        <v>26467</v>
      </c>
      <c r="C13259" s="171" t="s">
        <v>6843</v>
      </c>
      <c r="D13259" s="171" t="s">
        <v>4</v>
      </c>
      <c r="E13259" s="11">
        <v>44136</v>
      </c>
      <c r="F13259">
        <v>6</v>
      </c>
      <c r="G13259">
        <v>6</v>
      </c>
      <c r="I13259">
        <v>14</v>
      </c>
      <c r="J13259">
        <v>35</v>
      </c>
      <c r="L13259">
        <v>35</v>
      </c>
      <c r="N13259">
        <v>14</v>
      </c>
      <c r="P13259">
        <v>0</v>
      </c>
      <c r="Q13259">
        <v>0</v>
      </c>
      <c r="S13259">
        <v>0</v>
      </c>
    </row>
    <row r="13260" spans="1:19" x14ac:dyDescent="0.3">
      <c r="A13260" t="s">
        <v>26468</v>
      </c>
      <c r="B13260" s="171" t="s">
        <v>26469</v>
      </c>
      <c r="C13260" s="171" t="s">
        <v>12995</v>
      </c>
      <c r="D13260" s="171" t="s">
        <v>80</v>
      </c>
      <c r="E13260" s="11">
        <v>44136</v>
      </c>
      <c r="F13260">
        <v>82.5</v>
      </c>
      <c r="G13260">
        <v>89.5</v>
      </c>
      <c r="I13260">
        <v>422</v>
      </c>
      <c r="J13260">
        <v>677</v>
      </c>
      <c r="L13260">
        <v>715</v>
      </c>
      <c r="N13260">
        <v>391</v>
      </c>
      <c r="O13260" t="s">
        <v>16361</v>
      </c>
      <c r="P13260">
        <v>20</v>
      </c>
      <c r="Q13260">
        <v>41</v>
      </c>
      <c r="S13260">
        <v>31</v>
      </c>
    </row>
    <row r="13261" spans="1:19" x14ac:dyDescent="0.3">
      <c r="A13261" t="s">
        <v>26470</v>
      </c>
      <c r="B13261" s="171" t="s">
        <v>26471</v>
      </c>
      <c r="C13261" s="171" t="s">
        <v>15504</v>
      </c>
      <c r="D13261" s="171" t="s">
        <v>15341</v>
      </c>
      <c r="E13261" s="11">
        <v>44136</v>
      </c>
      <c r="F13261">
        <v>0</v>
      </c>
      <c r="G13261">
        <v>0</v>
      </c>
      <c r="I13261">
        <v>20</v>
      </c>
      <c r="J13261">
        <v>0</v>
      </c>
      <c r="L13261">
        <v>0</v>
      </c>
      <c r="N13261">
        <v>20</v>
      </c>
      <c r="O13261" t="s">
        <v>16361</v>
      </c>
      <c r="P13261">
        <v>1</v>
      </c>
      <c r="Q13261">
        <v>2</v>
      </c>
      <c r="S13261">
        <v>0</v>
      </c>
    </row>
    <row r="13262" spans="1:19" x14ac:dyDescent="0.3">
      <c r="A13262" t="s">
        <v>26472</v>
      </c>
      <c r="B13262" s="171" t="s">
        <v>26473</v>
      </c>
      <c r="C13262" s="171" t="s">
        <v>15511</v>
      </c>
      <c r="D13262" s="171" t="s">
        <v>80</v>
      </c>
      <c r="E13262" s="11">
        <v>44136</v>
      </c>
      <c r="F13262">
        <v>24</v>
      </c>
      <c r="G13262">
        <v>25</v>
      </c>
      <c r="I13262">
        <v>43</v>
      </c>
      <c r="J13262">
        <v>130</v>
      </c>
      <c r="L13262">
        <v>137</v>
      </c>
      <c r="N13262">
        <v>43</v>
      </c>
      <c r="P13262">
        <v>2</v>
      </c>
      <c r="Q13262">
        <v>6</v>
      </c>
      <c r="S13262">
        <v>0</v>
      </c>
    </row>
    <row r="13263" spans="1:19" x14ac:dyDescent="0.3">
      <c r="A13263" t="s">
        <v>26474</v>
      </c>
      <c r="B13263" s="171" t="s">
        <v>26475</v>
      </c>
      <c r="C13263" s="171" t="s">
        <v>15511</v>
      </c>
      <c r="D13263" s="171" t="s">
        <v>15341</v>
      </c>
      <c r="E13263" s="11">
        <v>44136</v>
      </c>
      <c r="F13263">
        <v>0</v>
      </c>
      <c r="G13263">
        <v>0</v>
      </c>
      <c r="I13263">
        <v>20</v>
      </c>
      <c r="J13263">
        <v>0</v>
      </c>
      <c r="L13263">
        <v>0</v>
      </c>
      <c r="N13263">
        <v>20</v>
      </c>
      <c r="P13263">
        <v>1</v>
      </c>
      <c r="Q13263">
        <v>2</v>
      </c>
      <c r="S13263">
        <v>0</v>
      </c>
    </row>
    <row r="13264" spans="1:19" x14ac:dyDescent="0.3">
      <c r="A13264" t="s">
        <v>26476</v>
      </c>
      <c r="B13264" s="171" t="s">
        <v>26477</v>
      </c>
      <c r="C13264" s="171" t="s">
        <v>15511</v>
      </c>
      <c r="D13264" s="171" t="s">
        <v>4</v>
      </c>
      <c r="E13264" s="11">
        <v>44136</v>
      </c>
      <c r="F13264">
        <v>24</v>
      </c>
      <c r="G13264">
        <v>25</v>
      </c>
      <c r="I13264">
        <v>63</v>
      </c>
      <c r="J13264">
        <v>130</v>
      </c>
      <c r="L13264">
        <v>137</v>
      </c>
      <c r="N13264">
        <v>63</v>
      </c>
      <c r="P13264">
        <v>3</v>
      </c>
      <c r="Q13264">
        <v>8</v>
      </c>
      <c r="S13264">
        <v>0</v>
      </c>
    </row>
    <row r="13265" spans="1:19" x14ac:dyDescent="0.3">
      <c r="A13265" t="s">
        <v>26478</v>
      </c>
      <c r="B13265" s="171" t="s">
        <v>26479</v>
      </c>
      <c r="C13265" s="171" t="s">
        <v>104</v>
      </c>
      <c r="D13265" s="171" t="s">
        <v>4</v>
      </c>
      <c r="E13265" s="11">
        <v>44136</v>
      </c>
      <c r="F13265">
        <v>82.5</v>
      </c>
      <c r="G13265">
        <v>89.5</v>
      </c>
      <c r="I13265">
        <v>442</v>
      </c>
      <c r="J13265">
        <v>677</v>
      </c>
      <c r="L13265">
        <v>715</v>
      </c>
      <c r="N13265">
        <v>411</v>
      </c>
      <c r="P13265">
        <v>21</v>
      </c>
      <c r="Q13265">
        <v>43</v>
      </c>
      <c r="S13265">
        <v>31</v>
      </c>
    </row>
    <row r="13266" spans="1:19" x14ac:dyDescent="0.3">
      <c r="A13266" t="s">
        <v>26480</v>
      </c>
      <c r="B13266" s="171" t="s">
        <v>26481</v>
      </c>
      <c r="C13266" s="171" t="s">
        <v>119</v>
      </c>
      <c r="D13266" s="171" t="s">
        <v>80</v>
      </c>
      <c r="E13266" s="11">
        <v>44166</v>
      </c>
      <c r="F13266">
        <v>0</v>
      </c>
      <c r="G13266">
        <v>0</v>
      </c>
      <c r="I13266">
        <v>0</v>
      </c>
      <c r="J13266">
        <v>0</v>
      </c>
      <c r="L13266">
        <v>0</v>
      </c>
      <c r="N13266">
        <v>0</v>
      </c>
      <c r="P13266">
        <v>0</v>
      </c>
      <c r="Q13266">
        <v>0</v>
      </c>
      <c r="S13266">
        <v>0</v>
      </c>
    </row>
    <row r="13267" spans="1:19" x14ac:dyDescent="0.3">
      <c r="A13267" t="s">
        <v>26482</v>
      </c>
      <c r="B13267" s="171" t="s">
        <v>26483</v>
      </c>
      <c r="C13267" s="171" t="s">
        <v>143</v>
      </c>
      <c r="D13267" s="171" t="s">
        <v>80</v>
      </c>
      <c r="E13267" s="11">
        <v>44166</v>
      </c>
      <c r="F13267">
        <v>0</v>
      </c>
      <c r="G13267">
        <v>0</v>
      </c>
      <c r="I13267">
        <v>0</v>
      </c>
      <c r="J13267">
        <v>0</v>
      </c>
      <c r="L13267">
        <v>0</v>
      </c>
      <c r="N13267">
        <v>0</v>
      </c>
      <c r="P13267">
        <v>0</v>
      </c>
      <c r="Q13267">
        <v>0</v>
      </c>
      <c r="S13267">
        <v>0</v>
      </c>
    </row>
    <row r="13268" spans="1:19" x14ac:dyDescent="0.3">
      <c r="A13268" t="s">
        <v>26484</v>
      </c>
      <c r="B13268" s="171" t="s">
        <v>26485</v>
      </c>
      <c r="C13268" s="171" t="s">
        <v>158</v>
      </c>
      <c r="D13268" s="171" t="s">
        <v>80</v>
      </c>
      <c r="E13268" s="11">
        <v>44166</v>
      </c>
      <c r="F13268">
        <v>0</v>
      </c>
      <c r="G13268">
        <v>0</v>
      </c>
      <c r="I13268">
        <v>0</v>
      </c>
      <c r="J13268">
        <v>0</v>
      </c>
      <c r="L13268">
        <v>0</v>
      </c>
      <c r="N13268">
        <v>0</v>
      </c>
      <c r="P13268">
        <v>0</v>
      </c>
      <c r="Q13268">
        <v>0</v>
      </c>
      <c r="S13268">
        <v>0</v>
      </c>
    </row>
    <row r="13269" spans="1:19" x14ac:dyDescent="0.3">
      <c r="A13269" t="s">
        <v>26486</v>
      </c>
      <c r="B13269" s="171" t="s">
        <v>26487</v>
      </c>
      <c r="C13269" s="171" t="s">
        <v>209</v>
      </c>
      <c r="D13269" s="171" t="s">
        <v>80</v>
      </c>
      <c r="E13269" s="11">
        <v>44166</v>
      </c>
      <c r="F13269">
        <v>0</v>
      </c>
      <c r="G13269">
        <v>0</v>
      </c>
      <c r="I13269">
        <v>0</v>
      </c>
      <c r="J13269">
        <v>0</v>
      </c>
      <c r="L13269">
        <v>0</v>
      </c>
      <c r="N13269">
        <v>0</v>
      </c>
      <c r="P13269">
        <v>0</v>
      </c>
      <c r="Q13269">
        <v>0</v>
      </c>
      <c r="S13269">
        <v>0</v>
      </c>
    </row>
    <row r="13270" spans="1:19" x14ac:dyDescent="0.3">
      <c r="A13270" t="s">
        <v>26488</v>
      </c>
      <c r="B13270" s="171" t="s">
        <v>26489</v>
      </c>
      <c r="C13270" s="171" t="s">
        <v>76</v>
      </c>
      <c r="D13270" s="171" t="s">
        <v>80</v>
      </c>
      <c r="E13270" s="11">
        <v>44166</v>
      </c>
      <c r="F13270">
        <v>0</v>
      </c>
      <c r="G13270">
        <v>0</v>
      </c>
      <c r="I13270">
        <v>0</v>
      </c>
      <c r="J13270">
        <v>0</v>
      </c>
      <c r="L13270">
        <v>0</v>
      </c>
      <c r="N13270">
        <v>0</v>
      </c>
      <c r="P13270">
        <v>0</v>
      </c>
      <c r="Q13270">
        <v>0</v>
      </c>
      <c r="S13270">
        <v>0</v>
      </c>
    </row>
    <row r="13271" spans="1:19" x14ac:dyDescent="0.3">
      <c r="A13271" t="s">
        <v>26490</v>
      </c>
      <c r="B13271" s="171" t="s">
        <v>26491</v>
      </c>
      <c r="C13271" s="171" t="s">
        <v>15347</v>
      </c>
      <c r="D13271" s="171" t="s">
        <v>80</v>
      </c>
      <c r="E13271" s="11">
        <v>44166</v>
      </c>
      <c r="F13271">
        <v>0</v>
      </c>
      <c r="G13271">
        <v>0</v>
      </c>
      <c r="I13271">
        <v>0</v>
      </c>
      <c r="J13271">
        <v>0</v>
      </c>
      <c r="L13271">
        <v>0</v>
      </c>
      <c r="N13271">
        <v>0</v>
      </c>
      <c r="P13271">
        <v>0</v>
      </c>
      <c r="Q13271">
        <v>0</v>
      </c>
      <c r="S13271">
        <v>0</v>
      </c>
    </row>
    <row r="13272" spans="1:19" x14ac:dyDescent="0.3">
      <c r="A13272" t="s">
        <v>26492</v>
      </c>
      <c r="B13272" s="171" t="s">
        <v>26493</v>
      </c>
      <c r="C13272" s="171" t="s">
        <v>203</v>
      </c>
      <c r="D13272" s="171" t="s">
        <v>80</v>
      </c>
      <c r="E13272" s="11">
        <v>44166</v>
      </c>
      <c r="F13272">
        <v>1.5</v>
      </c>
      <c r="G13272">
        <v>1.5</v>
      </c>
      <c r="I13272">
        <v>13</v>
      </c>
      <c r="J13272">
        <v>8</v>
      </c>
      <c r="L13272">
        <v>8</v>
      </c>
      <c r="N13272">
        <v>10</v>
      </c>
      <c r="P13272">
        <v>3</v>
      </c>
      <c r="Q13272">
        <v>3</v>
      </c>
      <c r="S13272">
        <v>3</v>
      </c>
    </row>
    <row r="13273" spans="1:19" x14ac:dyDescent="0.3">
      <c r="A13273" t="s">
        <v>26494</v>
      </c>
      <c r="B13273" s="171" t="s">
        <v>26495</v>
      </c>
      <c r="C13273" s="171" t="s">
        <v>15340</v>
      </c>
      <c r="D13273" s="171" t="s">
        <v>15341</v>
      </c>
      <c r="E13273" s="11">
        <v>44166</v>
      </c>
      <c r="F13273">
        <v>0</v>
      </c>
      <c r="G13273">
        <v>0</v>
      </c>
      <c r="I13273">
        <v>0</v>
      </c>
      <c r="J13273">
        <v>0</v>
      </c>
      <c r="L13273">
        <v>0</v>
      </c>
      <c r="N13273">
        <v>0</v>
      </c>
      <c r="P13273">
        <v>2</v>
      </c>
      <c r="Q13273">
        <v>2</v>
      </c>
      <c r="S13273">
        <v>0</v>
      </c>
    </row>
    <row r="13274" spans="1:19" x14ac:dyDescent="0.3">
      <c r="A13274" t="s">
        <v>26496</v>
      </c>
      <c r="B13274" s="171" t="s">
        <v>26497</v>
      </c>
      <c r="C13274" s="171" t="s">
        <v>15340</v>
      </c>
      <c r="D13274" s="171" t="s">
        <v>80</v>
      </c>
      <c r="E13274" s="11">
        <v>44166</v>
      </c>
      <c r="F13274">
        <v>1</v>
      </c>
      <c r="G13274">
        <v>1</v>
      </c>
      <c r="I13274">
        <v>0</v>
      </c>
      <c r="J13274">
        <v>5</v>
      </c>
      <c r="L13274">
        <v>5</v>
      </c>
      <c r="N13274">
        <v>0</v>
      </c>
      <c r="P13274">
        <v>0</v>
      </c>
      <c r="Q13274">
        <v>0</v>
      </c>
      <c r="S13274">
        <v>0</v>
      </c>
    </row>
    <row r="13275" spans="1:19" x14ac:dyDescent="0.3">
      <c r="A13275" t="s">
        <v>26498</v>
      </c>
      <c r="B13275" s="171" t="s">
        <v>26499</v>
      </c>
      <c r="C13275" s="171" t="s">
        <v>15344</v>
      </c>
      <c r="D13275" s="171" t="s">
        <v>15341</v>
      </c>
      <c r="E13275" s="11">
        <v>44166</v>
      </c>
      <c r="F13275">
        <v>0</v>
      </c>
      <c r="G13275">
        <v>0</v>
      </c>
      <c r="I13275">
        <v>0</v>
      </c>
      <c r="J13275">
        <v>0</v>
      </c>
      <c r="L13275">
        <v>0</v>
      </c>
      <c r="N13275">
        <v>0</v>
      </c>
      <c r="P13275">
        <v>0</v>
      </c>
      <c r="Q13275">
        <v>0</v>
      </c>
      <c r="S13275">
        <v>0</v>
      </c>
    </row>
    <row r="13276" spans="1:19" x14ac:dyDescent="0.3">
      <c r="A13276" t="s">
        <v>26500</v>
      </c>
      <c r="B13276" s="171" t="s">
        <v>26501</v>
      </c>
      <c r="C13276" s="171" t="s">
        <v>15347</v>
      </c>
      <c r="D13276" s="171" t="s">
        <v>15341</v>
      </c>
      <c r="E13276" s="11">
        <v>44166</v>
      </c>
      <c r="F13276">
        <v>0</v>
      </c>
      <c r="G13276">
        <v>0</v>
      </c>
      <c r="I13276">
        <v>7</v>
      </c>
      <c r="J13276">
        <v>0</v>
      </c>
      <c r="L13276">
        <v>0</v>
      </c>
      <c r="N13276">
        <v>7</v>
      </c>
      <c r="P13276">
        <v>0</v>
      </c>
      <c r="Q13276">
        <v>0</v>
      </c>
      <c r="S13276">
        <v>0</v>
      </c>
    </row>
    <row r="13277" spans="1:19" x14ac:dyDescent="0.3">
      <c r="A13277" t="s">
        <v>26490</v>
      </c>
      <c r="B13277" s="171" t="s">
        <v>26491</v>
      </c>
      <c r="C13277" s="171" t="s">
        <v>15347</v>
      </c>
      <c r="D13277" s="171" t="s">
        <v>80</v>
      </c>
      <c r="E13277" s="11">
        <v>44166</v>
      </c>
      <c r="F13277">
        <v>2.5</v>
      </c>
      <c r="G13277">
        <v>2.5</v>
      </c>
      <c r="I13277">
        <v>0</v>
      </c>
      <c r="J13277">
        <v>14</v>
      </c>
      <c r="L13277">
        <v>14</v>
      </c>
      <c r="N13277">
        <v>0</v>
      </c>
      <c r="P13277">
        <v>0</v>
      </c>
      <c r="Q13277">
        <v>0</v>
      </c>
      <c r="S13277">
        <v>0</v>
      </c>
    </row>
    <row r="13278" spans="1:19" x14ac:dyDescent="0.3">
      <c r="A13278" t="s">
        <v>26502</v>
      </c>
      <c r="B13278" s="171" t="s">
        <v>26503</v>
      </c>
      <c r="C13278" s="171" t="s">
        <v>203</v>
      </c>
      <c r="D13278" s="171" t="s">
        <v>15341</v>
      </c>
      <c r="E13278" s="11">
        <v>44166</v>
      </c>
      <c r="F13278">
        <v>0</v>
      </c>
      <c r="G13278">
        <v>0</v>
      </c>
      <c r="I13278">
        <v>0</v>
      </c>
      <c r="J13278">
        <v>0</v>
      </c>
      <c r="L13278">
        <v>0</v>
      </c>
      <c r="N13278">
        <v>0</v>
      </c>
      <c r="P13278">
        <v>0</v>
      </c>
      <c r="Q13278">
        <v>0</v>
      </c>
      <c r="S13278">
        <v>0</v>
      </c>
    </row>
    <row r="13279" spans="1:19" x14ac:dyDescent="0.3">
      <c r="A13279" t="s">
        <v>26504</v>
      </c>
      <c r="B13279" s="171" t="s">
        <v>26505</v>
      </c>
      <c r="C13279" s="171" t="s">
        <v>24281</v>
      </c>
      <c r="D13279" s="171" t="s">
        <v>15341</v>
      </c>
      <c r="E13279" s="11">
        <v>44166</v>
      </c>
      <c r="F13279">
        <v>0</v>
      </c>
      <c r="G13279">
        <v>0</v>
      </c>
      <c r="I13279">
        <v>2</v>
      </c>
      <c r="J13279">
        <v>0</v>
      </c>
      <c r="L13279">
        <v>0</v>
      </c>
      <c r="N13279">
        <v>2</v>
      </c>
      <c r="P13279">
        <v>1</v>
      </c>
      <c r="Q13279">
        <v>1</v>
      </c>
      <c r="S13279">
        <v>0</v>
      </c>
    </row>
    <row r="13280" spans="1:19" x14ac:dyDescent="0.3">
      <c r="A13280" t="s">
        <v>26506</v>
      </c>
      <c r="B13280" s="171" t="s">
        <v>26507</v>
      </c>
      <c r="C13280" s="171" t="s">
        <v>24281</v>
      </c>
      <c r="D13280" s="171" t="s">
        <v>80</v>
      </c>
      <c r="E13280" s="11">
        <v>44166</v>
      </c>
      <c r="F13280">
        <v>1.5</v>
      </c>
      <c r="G13280">
        <v>1.5</v>
      </c>
      <c r="I13280">
        <v>0</v>
      </c>
      <c r="J13280">
        <v>8</v>
      </c>
      <c r="L13280">
        <v>8</v>
      </c>
      <c r="N13280">
        <v>0</v>
      </c>
      <c r="P13280">
        <v>0</v>
      </c>
      <c r="Q13280">
        <v>0</v>
      </c>
      <c r="S13280">
        <v>0</v>
      </c>
    </row>
    <row r="13281" spans="1:19" x14ac:dyDescent="0.3">
      <c r="A13281" t="s">
        <v>26508</v>
      </c>
      <c r="B13281" s="171" t="s">
        <v>26509</v>
      </c>
      <c r="C13281" s="171" t="s">
        <v>24284</v>
      </c>
      <c r="D13281" s="171" t="s">
        <v>80</v>
      </c>
      <c r="E13281" s="11">
        <v>44166</v>
      </c>
      <c r="F13281">
        <v>3</v>
      </c>
      <c r="G13281">
        <v>4</v>
      </c>
      <c r="I13281">
        <v>7</v>
      </c>
      <c r="J13281">
        <v>15</v>
      </c>
      <c r="L13281">
        <v>21</v>
      </c>
      <c r="N13281">
        <v>5</v>
      </c>
      <c r="P13281">
        <v>3</v>
      </c>
      <c r="Q13281">
        <v>4</v>
      </c>
      <c r="S13281">
        <v>2</v>
      </c>
    </row>
    <row r="13282" spans="1:19" x14ac:dyDescent="0.3">
      <c r="A13282" t="s">
        <v>26510</v>
      </c>
      <c r="B13282" s="171" t="s">
        <v>26511</v>
      </c>
      <c r="C13282" s="171" t="s">
        <v>18126</v>
      </c>
      <c r="D13282" s="171" t="s">
        <v>80</v>
      </c>
      <c r="E13282" s="11">
        <v>44166</v>
      </c>
      <c r="F13282">
        <v>0</v>
      </c>
      <c r="G13282">
        <v>0</v>
      </c>
      <c r="I13282">
        <v>0</v>
      </c>
      <c r="J13282">
        <v>0</v>
      </c>
      <c r="L13282">
        <v>0</v>
      </c>
      <c r="N13282">
        <v>0</v>
      </c>
      <c r="P13282">
        <v>0</v>
      </c>
      <c r="Q13282">
        <v>0</v>
      </c>
      <c r="S13282">
        <v>0</v>
      </c>
    </row>
    <row r="13283" spans="1:19" x14ac:dyDescent="0.3">
      <c r="A13283" t="s">
        <v>26512</v>
      </c>
      <c r="B13283" s="171" t="s">
        <v>26513</v>
      </c>
      <c r="C13283" s="171" t="s">
        <v>128</v>
      </c>
      <c r="D13283" s="171" t="s">
        <v>80</v>
      </c>
      <c r="E13283" s="11">
        <v>44166</v>
      </c>
      <c r="F13283">
        <v>0</v>
      </c>
      <c r="G13283">
        <v>0</v>
      </c>
      <c r="I13283">
        <v>0</v>
      </c>
      <c r="J13283">
        <v>0</v>
      </c>
      <c r="L13283">
        <v>0</v>
      </c>
      <c r="N13283">
        <v>0</v>
      </c>
      <c r="P13283">
        <v>0</v>
      </c>
      <c r="Q13283">
        <v>0</v>
      </c>
      <c r="S13283">
        <v>0</v>
      </c>
    </row>
    <row r="13284" spans="1:19" x14ac:dyDescent="0.3">
      <c r="A13284" t="s">
        <v>26514</v>
      </c>
      <c r="B13284" s="171" t="s">
        <v>26515</v>
      </c>
      <c r="C13284" s="171" t="s">
        <v>14824</v>
      </c>
      <c r="D13284" s="171" t="s">
        <v>80</v>
      </c>
      <c r="E13284" s="11">
        <v>44166</v>
      </c>
      <c r="F13284">
        <v>0</v>
      </c>
      <c r="G13284">
        <v>0</v>
      </c>
      <c r="I13284">
        <v>0</v>
      </c>
      <c r="J13284">
        <v>0</v>
      </c>
      <c r="L13284">
        <v>0</v>
      </c>
      <c r="N13284">
        <v>0</v>
      </c>
      <c r="P13284">
        <v>0</v>
      </c>
      <c r="Q13284">
        <v>0</v>
      </c>
      <c r="S13284">
        <v>0</v>
      </c>
    </row>
    <row r="13285" spans="1:19" x14ac:dyDescent="0.3">
      <c r="A13285" t="s">
        <v>26516</v>
      </c>
      <c r="B13285" s="171" t="s">
        <v>26517</v>
      </c>
      <c r="C13285" s="171" t="s">
        <v>152</v>
      </c>
      <c r="D13285" s="171" t="s">
        <v>80</v>
      </c>
      <c r="E13285" s="11">
        <v>44166</v>
      </c>
      <c r="F13285">
        <v>0</v>
      </c>
      <c r="G13285">
        <v>0</v>
      </c>
      <c r="I13285">
        <v>0</v>
      </c>
      <c r="J13285">
        <v>0</v>
      </c>
      <c r="L13285">
        <v>0</v>
      </c>
      <c r="N13285">
        <v>0</v>
      </c>
      <c r="P13285">
        <v>0</v>
      </c>
      <c r="Q13285">
        <v>0</v>
      </c>
      <c r="S13285">
        <v>0</v>
      </c>
    </row>
    <row r="13286" spans="1:19" x14ac:dyDescent="0.3">
      <c r="A13286" t="s">
        <v>26518</v>
      </c>
      <c r="B13286" s="171" t="s">
        <v>26519</v>
      </c>
      <c r="C13286" s="171" t="s">
        <v>194</v>
      </c>
      <c r="D13286" s="171" t="s">
        <v>80</v>
      </c>
      <c r="E13286" s="11">
        <v>44166</v>
      </c>
      <c r="F13286">
        <v>4</v>
      </c>
      <c r="G13286">
        <v>7</v>
      </c>
      <c r="I13286">
        <v>20</v>
      </c>
      <c r="J13286">
        <v>24</v>
      </c>
      <c r="K13286">
        <v>36</v>
      </c>
      <c r="L13286">
        <v>39</v>
      </c>
      <c r="N13286">
        <v>14</v>
      </c>
      <c r="P13286">
        <v>1</v>
      </c>
      <c r="Q13286">
        <v>1</v>
      </c>
      <c r="S13286">
        <v>6</v>
      </c>
    </row>
    <row r="13287" spans="1:19" x14ac:dyDescent="0.3">
      <c r="A13287" t="s">
        <v>26520</v>
      </c>
      <c r="B13287" s="171" t="s">
        <v>26521</v>
      </c>
      <c r="C13287" s="171" t="s">
        <v>18137</v>
      </c>
      <c r="D13287" s="171" t="s">
        <v>80</v>
      </c>
      <c r="E13287" s="11">
        <v>44166</v>
      </c>
      <c r="F13287">
        <v>0</v>
      </c>
      <c r="G13287">
        <v>0</v>
      </c>
      <c r="I13287">
        <v>0</v>
      </c>
      <c r="J13287">
        <v>0</v>
      </c>
      <c r="L13287">
        <v>0</v>
      </c>
      <c r="N13287">
        <v>0</v>
      </c>
      <c r="P13287">
        <v>0</v>
      </c>
      <c r="Q13287">
        <v>0</v>
      </c>
      <c r="S13287">
        <v>0</v>
      </c>
    </row>
    <row r="13288" spans="1:19" x14ac:dyDescent="0.3">
      <c r="A13288" t="s">
        <v>26522</v>
      </c>
      <c r="B13288" s="171" t="s">
        <v>26523</v>
      </c>
      <c r="C13288" s="171" t="s">
        <v>18140</v>
      </c>
      <c r="D13288" s="171" t="s">
        <v>80</v>
      </c>
      <c r="E13288" s="11">
        <v>44166</v>
      </c>
      <c r="F13288">
        <v>3</v>
      </c>
      <c r="G13288">
        <v>5</v>
      </c>
      <c r="I13288">
        <v>10</v>
      </c>
      <c r="J13288">
        <v>12</v>
      </c>
      <c r="L13288">
        <v>22</v>
      </c>
      <c r="N13288">
        <v>7</v>
      </c>
      <c r="P13288">
        <v>2</v>
      </c>
      <c r="Q13288">
        <v>2</v>
      </c>
      <c r="S13288">
        <v>3</v>
      </c>
    </row>
    <row r="13289" spans="1:19" x14ac:dyDescent="0.3">
      <c r="A13289" t="s">
        <v>26524</v>
      </c>
      <c r="B13289" s="171" t="s">
        <v>26525</v>
      </c>
      <c r="C13289" s="171" t="s">
        <v>236</v>
      </c>
      <c r="D13289" s="171" t="s">
        <v>80</v>
      </c>
      <c r="E13289" s="11">
        <v>44166</v>
      </c>
      <c r="F13289">
        <v>0</v>
      </c>
      <c r="G13289">
        <v>0</v>
      </c>
      <c r="I13289">
        <v>0</v>
      </c>
      <c r="J13289">
        <v>0</v>
      </c>
      <c r="L13289">
        <v>0</v>
      </c>
      <c r="N13289">
        <v>0</v>
      </c>
      <c r="P13289">
        <v>0</v>
      </c>
      <c r="Q13289">
        <v>0</v>
      </c>
      <c r="S13289">
        <v>0</v>
      </c>
    </row>
    <row r="13290" spans="1:19" x14ac:dyDescent="0.3">
      <c r="A13290" t="s">
        <v>26526</v>
      </c>
      <c r="B13290" s="171" t="s">
        <v>26527</v>
      </c>
      <c r="C13290" s="171" t="s">
        <v>239</v>
      </c>
      <c r="D13290" s="171" t="s">
        <v>80</v>
      </c>
      <c r="E13290" s="11">
        <v>44166</v>
      </c>
      <c r="F13290">
        <v>0</v>
      </c>
      <c r="G13290">
        <v>0</v>
      </c>
      <c r="I13290">
        <v>0</v>
      </c>
      <c r="J13290">
        <v>0</v>
      </c>
      <c r="L13290">
        <v>0</v>
      </c>
      <c r="N13290">
        <v>0</v>
      </c>
      <c r="P13290">
        <v>0</v>
      </c>
      <c r="Q13290">
        <v>0</v>
      </c>
      <c r="S13290">
        <v>0</v>
      </c>
    </row>
    <row r="13291" spans="1:19" x14ac:dyDescent="0.3">
      <c r="A13291" t="s">
        <v>26528</v>
      </c>
      <c r="B13291" s="171" t="s">
        <v>26529</v>
      </c>
      <c r="C13291" s="171" t="s">
        <v>176</v>
      </c>
      <c r="D13291" s="171" t="s">
        <v>80</v>
      </c>
      <c r="E13291" s="11">
        <v>44166</v>
      </c>
      <c r="F13291">
        <v>2.5</v>
      </c>
      <c r="G13291">
        <v>2.5</v>
      </c>
      <c r="I13291">
        <v>2</v>
      </c>
      <c r="J13291">
        <v>13</v>
      </c>
      <c r="L13291">
        <v>13</v>
      </c>
      <c r="N13291">
        <v>2</v>
      </c>
      <c r="P13291">
        <v>0</v>
      </c>
      <c r="Q13291">
        <v>0</v>
      </c>
      <c r="S13291">
        <v>0</v>
      </c>
    </row>
    <row r="13292" spans="1:19" x14ac:dyDescent="0.3">
      <c r="A13292" t="s">
        <v>26530</v>
      </c>
      <c r="B13292" s="171" t="s">
        <v>26531</v>
      </c>
      <c r="C13292" s="171" t="s">
        <v>206</v>
      </c>
      <c r="D13292" s="171" t="s">
        <v>80</v>
      </c>
      <c r="E13292" s="11">
        <v>44166</v>
      </c>
      <c r="F13292">
        <v>1.5</v>
      </c>
      <c r="G13292">
        <v>1.5</v>
      </c>
      <c r="I13292">
        <v>2</v>
      </c>
      <c r="J13292">
        <v>8</v>
      </c>
      <c r="L13292">
        <v>8</v>
      </c>
      <c r="N13292">
        <v>0</v>
      </c>
      <c r="P13292">
        <v>0</v>
      </c>
      <c r="Q13292">
        <v>0</v>
      </c>
      <c r="S13292">
        <v>2</v>
      </c>
    </row>
    <row r="13293" spans="1:19" x14ac:dyDescent="0.3">
      <c r="A13293" t="s">
        <v>26532</v>
      </c>
      <c r="B13293" s="171" t="s">
        <v>26533</v>
      </c>
      <c r="C13293" s="171" t="s">
        <v>176</v>
      </c>
      <c r="D13293" s="171" t="s">
        <v>15341</v>
      </c>
      <c r="E13293" s="11">
        <v>44166</v>
      </c>
      <c r="F13293">
        <v>0</v>
      </c>
      <c r="G13293">
        <v>0</v>
      </c>
      <c r="I13293">
        <v>2</v>
      </c>
      <c r="J13293">
        <v>0</v>
      </c>
      <c r="L13293">
        <v>0</v>
      </c>
      <c r="N13293">
        <v>2</v>
      </c>
      <c r="P13293">
        <v>0</v>
      </c>
      <c r="Q13293">
        <v>1</v>
      </c>
      <c r="S13293">
        <v>0</v>
      </c>
    </row>
    <row r="13294" spans="1:19" x14ac:dyDescent="0.3">
      <c r="A13294" t="s">
        <v>26534</v>
      </c>
      <c r="B13294" s="171" t="s">
        <v>26535</v>
      </c>
      <c r="C13294" s="171" t="s">
        <v>206</v>
      </c>
      <c r="D13294" s="171" t="s">
        <v>15341</v>
      </c>
      <c r="E13294" s="11">
        <v>44166</v>
      </c>
      <c r="F13294">
        <v>0</v>
      </c>
      <c r="G13294">
        <v>0</v>
      </c>
      <c r="I13294">
        <v>0</v>
      </c>
      <c r="J13294">
        <v>0</v>
      </c>
      <c r="L13294">
        <v>0</v>
      </c>
      <c r="N13294">
        <v>0</v>
      </c>
      <c r="P13294">
        <v>0</v>
      </c>
      <c r="Q13294">
        <v>0</v>
      </c>
      <c r="S13294">
        <v>0</v>
      </c>
    </row>
    <row r="13295" spans="1:19" x14ac:dyDescent="0.3">
      <c r="A13295" t="s">
        <v>26536</v>
      </c>
      <c r="B13295" s="171" t="s">
        <v>26537</v>
      </c>
      <c r="C13295" s="171" t="s">
        <v>16544</v>
      </c>
      <c r="D13295" s="171" t="s">
        <v>15341</v>
      </c>
      <c r="E13295" s="11">
        <v>44166</v>
      </c>
      <c r="F13295">
        <v>0</v>
      </c>
      <c r="G13295">
        <v>0</v>
      </c>
      <c r="I13295">
        <v>1</v>
      </c>
      <c r="J13295">
        <v>0</v>
      </c>
      <c r="L13295">
        <v>0</v>
      </c>
      <c r="N13295">
        <v>1</v>
      </c>
      <c r="P13295">
        <v>0</v>
      </c>
      <c r="Q13295">
        <v>0</v>
      </c>
      <c r="S13295">
        <v>0</v>
      </c>
    </row>
    <row r="13296" spans="1:19" x14ac:dyDescent="0.3">
      <c r="A13296" t="s">
        <v>26538</v>
      </c>
      <c r="B13296" s="171" t="s">
        <v>26539</v>
      </c>
      <c r="C13296" s="171" t="s">
        <v>16544</v>
      </c>
      <c r="D13296" s="171" t="s">
        <v>80</v>
      </c>
      <c r="E13296" s="11">
        <v>44166</v>
      </c>
      <c r="F13296">
        <v>1.5</v>
      </c>
      <c r="G13296">
        <v>1.5</v>
      </c>
      <c r="I13296">
        <v>0</v>
      </c>
      <c r="J13296">
        <v>8</v>
      </c>
      <c r="L13296">
        <v>8</v>
      </c>
      <c r="N13296">
        <v>0</v>
      </c>
      <c r="P13296">
        <v>0</v>
      </c>
      <c r="Q13296">
        <v>0</v>
      </c>
      <c r="S13296">
        <v>0</v>
      </c>
    </row>
    <row r="13297" spans="1:19" x14ac:dyDescent="0.3">
      <c r="A13297" t="s">
        <v>26540</v>
      </c>
      <c r="B13297" s="171" t="s">
        <v>26541</v>
      </c>
      <c r="C13297" s="171" t="s">
        <v>24315</v>
      </c>
      <c r="D13297" s="171" t="s">
        <v>15341</v>
      </c>
      <c r="E13297" s="11">
        <v>44166</v>
      </c>
      <c r="F13297">
        <v>0</v>
      </c>
      <c r="G13297">
        <v>0</v>
      </c>
      <c r="I13297">
        <v>4</v>
      </c>
      <c r="J13297">
        <v>0</v>
      </c>
      <c r="L13297">
        <v>0</v>
      </c>
      <c r="N13297">
        <v>4</v>
      </c>
      <c r="P13297">
        <v>0</v>
      </c>
      <c r="Q13297">
        <v>0</v>
      </c>
      <c r="S13297">
        <v>0</v>
      </c>
    </row>
    <row r="13298" spans="1:19" x14ac:dyDescent="0.3">
      <c r="A13298" t="s">
        <v>26542</v>
      </c>
      <c r="B13298" s="171" t="s">
        <v>26543</v>
      </c>
      <c r="C13298" s="171" t="s">
        <v>24315</v>
      </c>
      <c r="D13298" s="171" t="s">
        <v>80</v>
      </c>
      <c r="E13298" s="11">
        <v>44166</v>
      </c>
      <c r="F13298">
        <v>1.5</v>
      </c>
      <c r="G13298">
        <v>1.5</v>
      </c>
      <c r="I13298">
        <v>0</v>
      </c>
      <c r="J13298">
        <v>8</v>
      </c>
      <c r="L13298">
        <v>8</v>
      </c>
      <c r="N13298">
        <v>0</v>
      </c>
      <c r="P13298">
        <v>0</v>
      </c>
      <c r="Q13298">
        <v>0</v>
      </c>
      <c r="S13298">
        <v>0</v>
      </c>
    </row>
    <row r="13299" spans="1:19" x14ac:dyDescent="0.3">
      <c r="A13299" t="s">
        <v>26544</v>
      </c>
      <c r="B13299" s="171" t="s">
        <v>26545</v>
      </c>
      <c r="C13299" s="171" t="s">
        <v>113</v>
      </c>
      <c r="D13299" s="171" t="s">
        <v>80</v>
      </c>
      <c r="E13299" s="11">
        <v>44166</v>
      </c>
      <c r="F13299">
        <v>1</v>
      </c>
      <c r="G13299">
        <v>1</v>
      </c>
      <c r="I13299">
        <v>1</v>
      </c>
      <c r="J13299">
        <v>5</v>
      </c>
      <c r="L13299">
        <v>6</v>
      </c>
      <c r="N13299">
        <v>1</v>
      </c>
      <c r="P13299">
        <v>2</v>
      </c>
      <c r="Q13299">
        <v>2</v>
      </c>
      <c r="S13299">
        <v>0</v>
      </c>
    </row>
    <row r="13300" spans="1:19" x14ac:dyDescent="0.3">
      <c r="A13300" t="s">
        <v>26546</v>
      </c>
      <c r="B13300" s="171" t="s">
        <v>26547</v>
      </c>
      <c r="C13300" s="171" t="s">
        <v>131</v>
      </c>
      <c r="D13300" s="171" t="s">
        <v>80</v>
      </c>
      <c r="E13300" s="11">
        <v>44166</v>
      </c>
      <c r="F13300">
        <v>0</v>
      </c>
      <c r="G13300">
        <v>0</v>
      </c>
      <c r="I13300">
        <v>0</v>
      </c>
      <c r="J13300">
        <v>0</v>
      </c>
      <c r="L13300">
        <v>0</v>
      </c>
      <c r="N13300">
        <v>0</v>
      </c>
      <c r="P13300">
        <v>0</v>
      </c>
      <c r="Q13300">
        <v>0</v>
      </c>
      <c r="S13300">
        <v>0</v>
      </c>
    </row>
    <row r="13301" spans="1:19" x14ac:dyDescent="0.3">
      <c r="A13301" t="s">
        <v>26548</v>
      </c>
      <c r="B13301" s="171" t="s">
        <v>26549</v>
      </c>
      <c r="C13301" s="171" t="s">
        <v>14843</v>
      </c>
      <c r="D13301" s="171" t="s">
        <v>80</v>
      </c>
      <c r="E13301" s="11">
        <v>44166</v>
      </c>
      <c r="F13301">
        <v>0</v>
      </c>
      <c r="G13301">
        <v>0</v>
      </c>
      <c r="I13301">
        <v>0</v>
      </c>
      <c r="J13301">
        <v>0</v>
      </c>
      <c r="L13301">
        <v>0</v>
      </c>
      <c r="N13301">
        <v>0</v>
      </c>
      <c r="P13301">
        <v>0</v>
      </c>
      <c r="Q13301">
        <v>0</v>
      </c>
      <c r="S13301">
        <v>0</v>
      </c>
    </row>
    <row r="13302" spans="1:19" x14ac:dyDescent="0.3">
      <c r="A13302" t="s">
        <v>26550</v>
      </c>
      <c r="B13302" s="171" t="s">
        <v>26551</v>
      </c>
      <c r="C13302" s="171" t="s">
        <v>155</v>
      </c>
      <c r="D13302" s="171" t="s">
        <v>80</v>
      </c>
      <c r="E13302" s="11">
        <v>44166</v>
      </c>
      <c r="F13302">
        <v>2</v>
      </c>
      <c r="G13302">
        <v>3</v>
      </c>
      <c r="I13302">
        <v>12</v>
      </c>
      <c r="J13302">
        <v>11</v>
      </c>
      <c r="L13302">
        <v>17</v>
      </c>
      <c r="N13302">
        <v>12</v>
      </c>
      <c r="P13302">
        <v>0</v>
      </c>
      <c r="Q13302">
        <v>0</v>
      </c>
      <c r="S13302">
        <v>0</v>
      </c>
    </row>
    <row r="13303" spans="1:19" x14ac:dyDescent="0.3">
      <c r="A13303" t="s">
        <v>26552</v>
      </c>
      <c r="B13303" s="171" t="s">
        <v>26553</v>
      </c>
      <c r="C13303" s="171" t="s">
        <v>16232</v>
      </c>
      <c r="D13303" s="171" t="s">
        <v>80</v>
      </c>
      <c r="E13303" s="11">
        <v>44166</v>
      </c>
      <c r="F13303">
        <v>3.5</v>
      </c>
      <c r="G13303">
        <v>3.5</v>
      </c>
      <c r="I13303">
        <v>8</v>
      </c>
      <c r="J13303">
        <v>20</v>
      </c>
      <c r="L13303">
        <v>20</v>
      </c>
      <c r="N13303">
        <v>7</v>
      </c>
      <c r="P13303">
        <v>1</v>
      </c>
      <c r="Q13303">
        <v>1</v>
      </c>
      <c r="S13303">
        <v>1</v>
      </c>
    </row>
    <row r="13304" spans="1:19" x14ac:dyDescent="0.3">
      <c r="A13304" t="s">
        <v>26554</v>
      </c>
      <c r="B13304" s="171" t="s">
        <v>26555</v>
      </c>
      <c r="C13304" s="171" t="s">
        <v>16557</v>
      </c>
      <c r="D13304" s="171" t="s">
        <v>80</v>
      </c>
      <c r="E13304" s="11">
        <v>44166</v>
      </c>
      <c r="F13304">
        <v>0</v>
      </c>
      <c r="G13304">
        <v>0</v>
      </c>
      <c r="I13304">
        <v>0</v>
      </c>
      <c r="J13304">
        <v>0</v>
      </c>
      <c r="L13304">
        <v>0</v>
      </c>
      <c r="N13304">
        <v>0</v>
      </c>
      <c r="P13304">
        <v>0</v>
      </c>
      <c r="Q13304">
        <v>0</v>
      </c>
      <c r="S13304">
        <v>0</v>
      </c>
    </row>
    <row r="13305" spans="1:19" x14ac:dyDescent="0.3">
      <c r="A13305" t="s">
        <v>26556</v>
      </c>
      <c r="B13305" s="171" t="s">
        <v>26557</v>
      </c>
      <c r="C13305" s="171" t="s">
        <v>188</v>
      </c>
      <c r="D13305" s="171" t="s">
        <v>80</v>
      </c>
      <c r="E13305" s="11">
        <v>44166</v>
      </c>
      <c r="F13305">
        <v>4</v>
      </c>
      <c r="G13305">
        <v>4</v>
      </c>
      <c r="I13305">
        <v>3</v>
      </c>
      <c r="J13305">
        <v>22</v>
      </c>
      <c r="L13305">
        <v>22</v>
      </c>
      <c r="N13305">
        <v>3</v>
      </c>
      <c r="P13305">
        <v>0</v>
      </c>
      <c r="Q13305">
        <v>0</v>
      </c>
      <c r="S13305">
        <v>0</v>
      </c>
    </row>
    <row r="13306" spans="1:19" x14ac:dyDescent="0.3">
      <c r="A13306" t="s">
        <v>26558</v>
      </c>
      <c r="B13306" s="171" t="s">
        <v>26559</v>
      </c>
      <c r="C13306" s="171" t="s">
        <v>227</v>
      </c>
      <c r="D13306" s="171" t="s">
        <v>80</v>
      </c>
      <c r="E13306" s="11">
        <v>44166</v>
      </c>
      <c r="F13306">
        <v>0</v>
      </c>
      <c r="G13306">
        <v>0</v>
      </c>
      <c r="I13306">
        <v>0</v>
      </c>
      <c r="J13306">
        <v>0</v>
      </c>
      <c r="L13306">
        <v>0</v>
      </c>
      <c r="N13306">
        <v>0</v>
      </c>
      <c r="P13306">
        <v>0</v>
      </c>
      <c r="Q13306">
        <v>0</v>
      </c>
      <c r="S13306">
        <v>0</v>
      </c>
    </row>
    <row r="13307" spans="1:19" x14ac:dyDescent="0.3">
      <c r="A13307" t="s">
        <v>26560</v>
      </c>
      <c r="B13307" s="171" t="s">
        <v>26561</v>
      </c>
      <c r="C13307" s="171" t="s">
        <v>116</v>
      </c>
      <c r="D13307" s="171" t="s">
        <v>80</v>
      </c>
      <c r="E13307" s="11">
        <v>44166</v>
      </c>
      <c r="F13307">
        <v>6.5</v>
      </c>
      <c r="G13307">
        <v>8</v>
      </c>
      <c r="I13307">
        <v>76</v>
      </c>
      <c r="J13307">
        <v>72</v>
      </c>
      <c r="L13307">
        <v>90</v>
      </c>
      <c r="N13307">
        <v>75</v>
      </c>
      <c r="P13307">
        <v>0</v>
      </c>
      <c r="Q13307">
        <v>0</v>
      </c>
      <c r="S13307">
        <v>1</v>
      </c>
    </row>
    <row r="13308" spans="1:19" x14ac:dyDescent="0.3">
      <c r="A13308" t="s">
        <v>26562</v>
      </c>
      <c r="B13308" s="171" t="s">
        <v>26563</v>
      </c>
      <c r="C13308" s="171" t="s">
        <v>9862</v>
      </c>
      <c r="D13308" s="171" t="s">
        <v>80</v>
      </c>
      <c r="E13308" s="11">
        <v>44166</v>
      </c>
      <c r="F13308">
        <v>0</v>
      </c>
      <c r="G13308">
        <v>0</v>
      </c>
      <c r="I13308">
        <v>0</v>
      </c>
      <c r="J13308">
        <v>0</v>
      </c>
      <c r="L13308">
        <v>0</v>
      </c>
      <c r="N13308">
        <v>0</v>
      </c>
      <c r="P13308">
        <v>0</v>
      </c>
      <c r="Q13308">
        <v>0</v>
      </c>
      <c r="S13308">
        <v>0</v>
      </c>
    </row>
    <row r="13309" spans="1:19" x14ac:dyDescent="0.3">
      <c r="A13309" t="s">
        <v>26564</v>
      </c>
      <c r="B13309" s="171" t="s">
        <v>26565</v>
      </c>
      <c r="C13309" s="171" t="s">
        <v>140</v>
      </c>
      <c r="D13309" s="171" t="s">
        <v>80</v>
      </c>
      <c r="E13309" s="11">
        <v>44166</v>
      </c>
      <c r="F13309">
        <v>0</v>
      </c>
      <c r="G13309">
        <v>0</v>
      </c>
      <c r="I13309">
        <v>0</v>
      </c>
      <c r="J13309">
        <v>0</v>
      </c>
      <c r="L13309">
        <v>0</v>
      </c>
      <c r="N13309">
        <v>0</v>
      </c>
      <c r="P13309">
        <v>0</v>
      </c>
      <c r="Q13309">
        <v>0</v>
      </c>
      <c r="S13309">
        <v>0</v>
      </c>
    </row>
    <row r="13310" spans="1:19" x14ac:dyDescent="0.3">
      <c r="A13310" t="s">
        <v>26566</v>
      </c>
      <c r="B13310" s="171" t="s">
        <v>26567</v>
      </c>
      <c r="C13310" s="171" t="s">
        <v>8590</v>
      </c>
      <c r="D13310" s="171" t="s">
        <v>80</v>
      </c>
      <c r="E13310" s="11">
        <v>44166</v>
      </c>
      <c r="F13310">
        <v>0</v>
      </c>
      <c r="G13310">
        <v>0</v>
      </c>
      <c r="I13310">
        <v>0</v>
      </c>
      <c r="J13310">
        <v>0</v>
      </c>
      <c r="L13310">
        <v>0</v>
      </c>
      <c r="N13310">
        <v>0</v>
      </c>
      <c r="P13310">
        <v>0</v>
      </c>
      <c r="Q13310">
        <v>0</v>
      </c>
      <c r="S13310">
        <v>0</v>
      </c>
    </row>
    <row r="13311" spans="1:19" x14ac:dyDescent="0.3">
      <c r="A13311" t="s">
        <v>26568</v>
      </c>
      <c r="B13311" s="171" t="s">
        <v>26569</v>
      </c>
      <c r="C13311" s="171" t="s">
        <v>170</v>
      </c>
      <c r="D13311" s="171" t="s">
        <v>80</v>
      </c>
      <c r="E13311" s="11">
        <v>44166</v>
      </c>
      <c r="F13311">
        <v>11</v>
      </c>
      <c r="G13311">
        <v>11</v>
      </c>
      <c r="I13311">
        <v>6</v>
      </c>
      <c r="J13311">
        <v>121</v>
      </c>
      <c r="L13311">
        <v>121</v>
      </c>
      <c r="N13311">
        <v>6</v>
      </c>
      <c r="P13311">
        <v>0</v>
      </c>
      <c r="Q13311">
        <v>1</v>
      </c>
      <c r="S13311">
        <v>0</v>
      </c>
    </row>
    <row r="13312" spans="1:19" x14ac:dyDescent="0.3">
      <c r="A13312" t="s">
        <v>26570</v>
      </c>
      <c r="B13312" s="171" t="s">
        <v>26571</v>
      </c>
      <c r="C13312" s="171" t="s">
        <v>182</v>
      </c>
      <c r="D13312" s="171" t="s">
        <v>80</v>
      </c>
      <c r="E13312" s="11">
        <v>44166</v>
      </c>
      <c r="F13312">
        <v>11.5</v>
      </c>
      <c r="G13312">
        <v>11.5</v>
      </c>
      <c r="I13312">
        <v>179</v>
      </c>
      <c r="J13312">
        <v>128</v>
      </c>
      <c r="L13312">
        <v>128</v>
      </c>
      <c r="N13312">
        <v>179</v>
      </c>
      <c r="P13312">
        <v>0</v>
      </c>
      <c r="Q13312">
        <v>2</v>
      </c>
      <c r="S13312">
        <v>0</v>
      </c>
    </row>
    <row r="13313" spans="1:19" x14ac:dyDescent="0.3">
      <c r="A13313" t="s">
        <v>26572</v>
      </c>
      <c r="B13313" s="171" t="s">
        <v>26573</v>
      </c>
      <c r="C13313" s="171" t="s">
        <v>197</v>
      </c>
      <c r="D13313" s="171" t="s">
        <v>80</v>
      </c>
      <c r="E13313" s="11">
        <v>44166</v>
      </c>
      <c r="F13313">
        <v>8</v>
      </c>
      <c r="G13313">
        <v>9</v>
      </c>
      <c r="I13313">
        <v>51</v>
      </c>
      <c r="J13313">
        <v>80</v>
      </c>
      <c r="L13313">
        <v>90</v>
      </c>
      <c r="N13313">
        <v>35</v>
      </c>
      <c r="P13313">
        <v>8</v>
      </c>
      <c r="Q13313">
        <v>8</v>
      </c>
      <c r="S13313">
        <v>16</v>
      </c>
    </row>
    <row r="13314" spans="1:19" x14ac:dyDescent="0.3">
      <c r="A13314" t="s">
        <v>26574</v>
      </c>
      <c r="B13314" s="171" t="s">
        <v>26575</v>
      </c>
      <c r="C13314" s="171" t="s">
        <v>218</v>
      </c>
      <c r="D13314" s="171" t="s">
        <v>80</v>
      </c>
      <c r="E13314" s="11">
        <v>44166</v>
      </c>
      <c r="F13314">
        <v>0</v>
      </c>
      <c r="G13314">
        <v>0</v>
      </c>
      <c r="I13314">
        <v>0</v>
      </c>
      <c r="J13314">
        <v>0</v>
      </c>
      <c r="L13314">
        <v>0</v>
      </c>
      <c r="N13314">
        <v>0</v>
      </c>
      <c r="P13314">
        <v>0</v>
      </c>
      <c r="Q13314">
        <v>0</v>
      </c>
      <c r="S13314">
        <v>0</v>
      </c>
    </row>
    <row r="13315" spans="1:19" x14ac:dyDescent="0.3">
      <c r="A13315" t="s">
        <v>26576</v>
      </c>
      <c r="B13315" s="171" t="s">
        <v>26577</v>
      </c>
      <c r="C13315" s="171" t="s">
        <v>230</v>
      </c>
      <c r="D13315" s="171" t="s">
        <v>80</v>
      </c>
      <c r="E13315" s="11">
        <v>44166</v>
      </c>
      <c r="F13315">
        <v>0</v>
      </c>
      <c r="G13315">
        <v>0</v>
      </c>
      <c r="I13315">
        <v>0</v>
      </c>
      <c r="J13315">
        <v>0</v>
      </c>
      <c r="L13315">
        <v>0</v>
      </c>
      <c r="N13315">
        <v>0</v>
      </c>
      <c r="P13315">
        <v>0</v>
      </c>
      <c r="Q13315">
        <v>0</v>
      </c>
      <c r="S13315">
        <v>0</v>
      </c>
    </row>
    <row r="13316" spans="1:19" x14ac:dyDescent="0.3">
      <c r="A13316" t="s">
        <v>26578</v>
      </c>
      <c r="B13316" s="171" t="s">
        <v>26579</v>
      </c>
      <c r="C13316" s="171" t="s">
        <v>8193</v>
      </c>
      <c r="D13316" s="171" t="s">
        <v>80</v>
      </c>
      <c r="E13316" s="11">
        <v>44166</v>
      </c>
      <c r="F13316">
        <v>3</v>
      </c>
      <c r="G13316">
        <v>3</v>
      </c>
      <c r="I13316">
        <v>16</v>
      </c>
      <c r="J13316">
        <v>32</v>
      </c>
      <c r="L13316">
        <v>32</v>
      </c>
      <c r="N13316">
        <v>16</v>
      </c>
      <c r="P13316">
        <v>2</v>
      </c>
      <c r="Q13316">
        <v>2</v>
      </c>
      <c r="S13316">
        <v>0</v>
      </c>
    </row>
    <row r="13317" spans="1:19" x14ac:dyDescent="0.3">
      <c r="A13317" t="s">
        <v>26580</v>
      </c>
      <c r="B13317" s="171" t="s">
        <v>26581</v>
      </c>
      <c r="C13317" s="171" t="s">
        <v>10522</v>
      </c>
      <c r="D13317" s="171" t="s">
        <v>80</v>
      </c>
      <c r="E13317" s="11">
        <v>44166</v>
      </c>
      <c r="F13317">
        <v>0</v>
      </c>
      <c r="G13317">
        <v>0</v>
      </c>
      <c r="I13317">
        <v>0</v>
      </c>
      <c r="J13317">
        <v>0</v>
      </c>
      <c r="L13317">
        <v>0</v>
      </c>
      <c r="N13317">
        <v>0</v>
      </c>
      <c r="P13317">
        <v>0</v>
      </c>
      <c r="Q13317">
        <v>0</v>
      </c>
      <c r="S13317">
        <v>0</v>
      </c>
    </row>
    <row r="13318" spans="1:19" x14ac:dyDescent="0.3">
      <c r="A13318" t="s">
        <v>26582</v>
      </c>
      <c r="B13318" s="171" t="s">
        <v>26583</v>
      </c>
      <c r="C13318" s="171" t="s">
        <v>10525</v>
      </c>
      <c r="D13318" s="171" t="s">
        <v>80</v>
      </c>
      <c r="E13318" s="11">
        <v>44166</v>
      </c>
      <c r="F13318">
        <v>0</v>
      </c>
      <c r="G13318">
        <v>0</v>
      </c>
      <c r="I13318">
        <v>0</v>
      </c>
      <c r="J13318">
        <v>0</v>
      </c>
      <c r="L13318">
        <v>0</v>
      </c>
      <c r="N13318">
        <v>0</v>
      </c>
      <c r="P13318">
        <v>0</v>
      </c>
      <c r="Q13318">
        <v>0</v>
      </c>
      <c r="S13318">
        <v>0</v>
      </c>
    </row>
    <row r="13319" spans="1:19" x14ac:dyDescent="0.3">
      <c r="A13319" t="s">
        <v>26584</v>
      </c>
      <c r="B13319" s="171" t="s">
        <v>26585</v>
      </c>
      <c r="C13319" s="171" t="s">
        <v>10528</v>
      </c>
      <c r="D13319" s="171" t="s">
        <v>80</v>
      </c>
      <c r="E13319" s="11">
        <v>44166</v>
      </c>
      <c r="F13319">
        <v>0</v>
      </c>
      <c r="G13319">
        <v>0</v>
      </c>
      <c r="I13319">
        <v>0</v>
      </c>
      <c r="J13319">
        <v>0</v>
      </c>
      <c r="L13319">
        <v>0</v>
      </c>
      <c r="N13319">
        <v>0</v>
      </c>
      <c r="P13319">
        <v>0</v>
      </c>
      <c r="Q13319">
        <v>0</v>
      </c>
      <c r="S13319">
        <v>0</v>
      </c>
    </row>
    <row r="13320" spans="1:19" x14ac:dyDescent="0.3">
      <c r="A13320" t="s">
        <v>26586</v>
      </c>
      <c r="B13320" s="171" t="s">
        <v>26587</v>
      </c>
      <c r="C13320" s="171" t="s">
        <v>10531</v>
      </c>
      <c r="D13320" s="171" t="s">
        <v>80</v>
      </c>
      <c r="E13320" s="11">
        <v>44166</v>
      </c>
      <c r="F13320">
        <v>0</v>
      </c>
      <c r="G13320">
        <v>0</v>
      </c>
      <c r="I13320">
        <v>0</v>
      </c>
      <c r="J13320">
        <v>0</v>
      </c>
      <c r="L13320">
        <v>0</v>
      </c>
      <c r="N13320">
        <v>0</v>
      </c>
      <c r="P13320">
        <v>0</v>
      </c>
      <c r="Q13320">
        <v>0</v>
      </c>
      <c r="S13320">
        <v>0</v>
      </c>
    </row>
    <row r="13321" spans="1:19" x14ac:dyDescent="0.3">
      <c r="A13321" t="s">
        <v>26588</v>
      </c>
      <c r="B13321" s="171" t="s">
        <v>26589</v>
      </c>
      <c r="C13321" s="171" t="s">
        <v>14880</v>
      </c>
      <c r="D13321" s="171" t="s">
        <v>80</v>
      </c>
      <c r="E13321" s="11">
        <v>44166</v>
      </c>
      <c r="F13321">
        <v>0</v>
      </c>
      <c r="G13321">
        <v>0</v>
      </c>
      <c r="I13321">
        <v>0</v>
      </c>
      <c r="J13321">
        <v>0</v>
      </c>
      <c r="L13321">
        <v>0</v>
      </c>
      <c r="N13321">
        <v>0</v>
      </c>
      <c r="P13321">
        <v>0</v>
      </c>
      <c r="Q13321">
        <v>0</v>
      </c>
      <c r="S13321">
        <v>0</v>
      </c>
    </row>
    <row r="13322" spans="1:19" x14ac:dyDescent="0.3">
      <c r="A13322" t="s">
        <v>26590</v>
      </c>
      <c r="B13322" s="171" t="s">
        <v>26591</v>
      </c>
      <c r="C13322" s="171" t="s">
        <v>10534</v>
      </c>
      <c r="D13322" s="171" t="s">
        <v>80</v>
      </c>
      <c r="E13322" s="11">
        <v>44166</v>
      </c>
      <c r="F13322">
        <v>4</v>
      </c>
      <c r="G13322">
        <v>4</v>
      </c>
      <c r="I13322">
        <v>9</v>
      </c>
      <c r="J13322">
        <v>24</v>
      </c>
      <c r="L13322">
        <v>24</v>
      </c>
      <c r="N13322">
        <v>9</v>
      </c>
      <c r="P13322">
        <v>0</v>
      </c>
      <c r="Q13322">
        <v>0</v>
      </c>
      <c r="S13322">
        <v>0</v>
      </c>
    </row>
    <row r="13323" spans="1:19" x14ac:dyDescent="0.3">
      <c r="A13323" t="s">
        <v>26592</v>
      </c>
      <c r="B13323" s="171" t="s">
        <v>26593</v>
      </c>
      <c r="C13323" s="171" t="s">
        <v>10537</v>
      </c>
      <c r="D13323" s="171" t="s">
        <v>80</v>
      </c>
      <c r="E13323" s="11">
        <v>44166</v>
      </c>
      <c r="F13323">
        <v>2</v>
      </c>
      <c r="G13323">
        <v>2</v>
      </c>
      <c r="I13323">
        <v>7</v>
      </c>
      <c r="J13323">
        <v>11</v>
      </c>
      <c r="L13323">
        <v>11</v>
      </c>
      <c r="N13323">
        <v>5</v>
      </c>
      <c r="P13323">
        <v>0</v>
      </c>
      <c r="Q13323">
        <v>0</v>
      </c>
      <c r="S13323">
        <v>2</v>
      </c>
    </row>
    <row r="13324" spans="1:19" x14ac:dyDescent="0.3">
      <c r="A13324" t="s">
        <v>26594</v>
      </c>
      <c r="B13324" s="171" t="s">
        <v>26595</v>
      </c>
      <c r="C13324" s="171" t="s">
        <v>119</v>
      </c>
      <c r="D13324" s="171" t="s">
        <v>4</v>
      </c>
      <c r="E13324" s="11">
        <v>44166</v>
      </c>
      <c r="F13324">
        <v>0</v>
      </c>
      <c r="G13324">
        <v>0</v>
      </c>
      <c r="I13324">
        <v>0</v>
      </c>
      <c r="J13324">
        <v>0</v>
      </c>
      <c r="L13324">
        <v>0</v>
      </c>
      <c r="N13324">
        <v>0</v>
      </c>
      <c r="P13324">
        <v>0</v>
      </c>
      <c r="Q13324">
        <v>0</v>
      </c>
      <c r="S13324">
        <v>0</v>
      </c>
    </row>
    <row r="13325" spans="1:19" x14ac:dyDescent="0.3">
      <c r="A13325" t="s">
        <v>26596</v>
      </c>
      <c r="B13325" s="171" t="s">
        <v>26597</v>
      </c>
      <c r="C13325" s="171" t="s">
        <v>143</v>
      </c>
      <c r="D13325" s="171" t="s">
        <v>4</v>
      </c>
      <c r="E13325" s="11">
        <v>44166</v>
      </c>
      <c r="F13325">
        <v>0</v>
      </c>
      <c r="G13325">
        <v>0</v>
      </c>
      <c r="I13325">
        <v>0</v>
      </c>
      <c r="J13325">
        <v>0</v>
      </c>
      <c r="L13325">
        <v>0</v>
      </c>
      <c r="N13325">
        <v>0</v>
      </c>
      <c r="P13325">
        <v>0</v>
      </c>
      <c r="Q13325">
        <v>0</v>
      </c>
      <c r="S13325">
        <v>0</v>
      </c>
    </row>
    <row r="13326" spans="1:19" x14ac:dyDescent="0.3">
      <c r="A13326" t="s">
        <v>26598</v>
      </c>
      <c r="B13326" s="171" t="s">
        <v>26599</v>
      </c>
      <c r="C13326" s="171" t="s">
        <v>158</v>
      </c>
      <c r="D13326" s="171" t="s">
        <v>4</v>
      </c>
      <c r="E13326" s="11">
        <v>44166</v>
      </c>
      <c r="F13326">
        <v>0</v>
      </c>
      <c r="G13326">
        <v>0</v>
      </c>
      <c r="I13326">
        <v>0</v>
      </c>
      <c r="J13326">
        <v>0</v>
      </c>
      <c r="L13326">
        <v>0</v>
      </c>
      <c r="N13326">
        <v>0</v>
      </c>
      <c r="P13326">
        <v>0</v>
      </c>
      <c r="Q13326">
        <v>0</v>
      </c>
      <c r="S13326">
        <v>0</v>
      </c>
    </row>
    <row r="13327" spans="1:19" x14ac:dyDescent="0.3">
      <c r="A13327" t="s">
        <v>26600</v>
      </c>
      <c r="B13327" s="171" t="s">
        <v>26601</v>
      </c>
      <c r="C13327" s="171" t="s">
        <v>209</v>
      </c>
      <c r="D13327" s="171" t="s">
        <v>4</v>
      </c>
      <c r="E13327" s="11">
        <v>44166</v>
      </c>
      <c r="F13327">
        <v>0</v>
      </c>
      <c r="G13327">
        <v>0</v>
      </c>
      <c r="I13327">
        <v>0</v>
      </c>
      <c r="J13327">
        <v>0</v>
      </c>
      <c r="L13327">
        <v>0</v>
      </c>
      <c r="N13327">
        <v>0</v>
      </c>
      <c r="P13327">
        <v>0</v>
      </c>
      <c r="Q13327">
        <v>0</v>
      </c>
      <c r="S13327">
        <v>0</v>
      </c>
    </row>
    <row r="13328" spans="1:19" x14ac:dyDescent="0.3">
      <c r="A13328" t="s">
        <v>26602</v>
      </c>
      <c r="B13328" s="171" t="s">
        <v>26603</v>
      </c>
      <c r="C13328" s="171" t="s">
        <v>76</v>
      </c>
      <c r="D13328" s="171" t="s">
        <v>4</v>
      </c>
      <c r="E13328" s="11">
        <v>44166</v>
      </c>
      <c r="F13328">
        <v>0</v>
      </c>
      <c r="G13328">
        <v>0</v>
      </c>
      <c r="I13328">
        <v>0</v>
      </c>
      <c r="J13328">
        <v>0</v>
      </c>
      <c r="L13328">
        <v>0</v>
      </c>
      <c r="N13328">
        <v>0</v>
      </c>
      <c r="P13328">
        <v>0</v>
      </c>
      <c r="Q13328">
        <v>0</v>
      </c>
      <c r="S13328">
        <v>0</v>
      </c>
    </row>
    <row r="13329" spans="1:19" x14ac:dyDescent="0.3">
      <c r="A13329" t="s">
        <v>26604</v>
      </c>
      <c r="B13329" s="171" t="s">
        <v>26605</v>
      </c>
      <c r="C13329" s="171" t="s">
        <v>15344</v>
      </c>
      <c r="D13329" s="171" t="s">
        <v>4</v>
      </c>
      <c r="E13329" s="11">
        <v>44166</v>
      </c>
      <c r="F13329">
        <v>0</v>
      </c>
      <c r="G13329">
        <v>0</v>
      </c>
      <c r="I13329">
        <v>0</v>
      </c>
      <c r="J13329">
        <v>0</v>
      </c>
      <c r="L13329">
        <v>0</v>
      </c>
      <c r="N13329">
        <v>0</v>
      </c>
      <c r="P13329">
        <v>0</v>
      </c>
      <c r="Q13329">
        <v>0</v>
      </c>
      <c r="S13329">
        <v>0</v>
      </c>
    </row>
    <row r="13330" spans="1:19" x14ac:dyDescent="0.3">
      <c r="A13330" t="s">
        <v>26606</v>
      </c>
      <c r="B13330" s="171" t="s">
        <v>26607</v>
      </c>
      <c r="C13330" s="171" t="s">
        <v>24281</v>
      </c>
      <c r="D13330" s="171" t="s">
        <v>4</v>
      </c>
      <c r="E13330" s="11">
        <v>44166</v>
      </c>
      <c r="F13330">
        <v>1.5</v>
      </c>
      <c r="G13330">
        <v>1.5</v>
      </c>
      <c r="I13330">
        <v>2</v>
      </c>
      <c r="J13330">
        <v>8</v>
      </c>
      <c r="L13330">
        <v>8</v>
      </c>
      <c r="N13330">
        <v>2</v>
      </c>
      <c r="P13330">
        <v>1</v>
      </c>
      <c r="Q13330">
        <v>1</v>
      </c>
      <c r="S13330">
        <v>0</v>
      </c>
    </row>
    <row r="13331" spans="1:19" x14ac:dyDescent="0.3">
      <c r="A13331" t="s">
        <v>26608</v>
      </c>
      <c r="B13331" s="171" t="s">
        <v>26609</v>
      </c>
      <c r="C13331" s="171" t="s">
        <v>24284</v>
      </c>
      <c r="D13331" s="171" t="s">
        <v>4</v>
      </c>
      <c r="E13331" s="11">
        <v>44166</v>
      </c>
      <c r="F13331">
        <v>3</v>
      </c>
      <c r="G13331">
        <v>4</v>
      </c>
      <c r="I13331">
        <v>7</v>
      </c>
      <c r="J13331">
        <v>15</v>
      </c>
      <c r="L13331">
        <v>21</v>
      </c>
      <c r="N13331">
        <v>5</v>
      </c>
      <c r="P13331">
        <v>3</v>
      </c>
      <c r="Q13331">
        <v>4</v>
      </c>
      <c r="S13331">
        <v>2</v>
      </c>
    </row>
    <row r="13332" spans="1:19" x14ac:dyDescent="0.3">
      <c r="A13332" t="s">
        <v>26610</v>
      </c>
      <c r="B13332" s="171" t="s">
        <v>26611</v>
      </c>
      <c r="C13332" s="171" t="s">
        <v>18126</v>
      </c>
      <c r="D13332" s="171" t="s">
        <v>4</v>
      </c>
      <c r="E13332" s="11">
        <v>44166</v>
      </c>
      <c r="F13332">
        <v>0</v>
      </c>
      <c r="G13332">
        <v>0</v>
      </c>
      <c r="I13332">
        <v>0</v>
      </c>
      <c r="J13332">
        <v>0</v>
      </c>
      <c r="L13332">
        <v>0</v>
      </c>
      <c r="N13332">
        <v>0</v>
      </c>
      <c r="P13332">
        <v>0</v>
      </c>
      <c r="Q13332">
        <v>0</v>
      </c>
      <c r="S13332">
        <v>0</v>
      </c>
    </row>
    <row r="13333" spans="1:19" x14ac:dyDescent="0.3">
      <c r="A13333" t="s">
        <v>26612</v>
      </c>
      <c r="B13333" s="171" t="s">
        <v>26613</v>
      </c>
      <c r="C13333" s="171" t="s">
        <v>128</v>
      </c>
      <c r="D13333" s="171" t="s">
        <v>4</v>
      </c>
      <c r="E13333" s="11">
        <v>44166</v>
      </c>
      <c r="F13333">
        <v>0</v>
      </c>
      <c r="G13333">
        <v>0</v>
      </c>
      <c r="I13333">
        <v>0</v>
      </c>
      <c r="J13333">
        <v>0</v>
      </c>
      <c r="L13333">
        <v>0</v>
      </c>
      <c r="N13333">
        <v>0</v>
      </c>
      <c r="P13333">
        <v>0</v>
      </c>
      <c r="Q13333">
        <v>0</v>
      </c>
      <c r="S13333">
        <v>0</v>
      </c>
    </row>
    <row r="13334" spans="1:19" x14ac:dyDescent="0.3">
      <c r="A13334" t="s">
        <v>26614</v>
      </c>
      <c r="B13334" s="171" t="s">
        <v>26615</v>
      </c>
      <c r="C13334" s="171" t="s">
        <v>14824</v>
      </c>
      <c r="D13334" s="171" t="s">
        <v>4</v>
      </c>
      <c r="E13334" s="11">
        <v>44166</v>
      </c>
      <c r="F13334">
        <v>0</v>
      </c>
      <c r="G13334">
        <v>0</v>
      </c>
      <c r="I13334">
        <v>0</v>
      </c>
      <c r="J13334">
        <v>0</v>
      </c>
      <c r="L13334">
        <v>0</v>
      </c>
      <c r="N13334">
        <v>0</v>
      </c>
      <c r="P13334">
        <v>0</v>
      </c>
      <c r="Q13334">
        <v>0</v>
      </c>
      <c r="S13334">
        <v>0</v>
      </c>
    </row>
    <row r="13335" spans="1:19" x14ac:dyDescent="0.3">
      <c r="A13335" t="s">
        <v>26616</v>
      </c>
      <c r="B13335" s="171" t="s">
        <v>26617</v>
      </c>
      <c r="C13335" s="171" t="s">
        <v>152</v>
      </c>
      <c r="D13335" s="171" t="s">
        <v>4</v>
      </c>
      <c r="E13335" s="11">
        <v>44166</v>
      </c>
      <c r="F13335">
        <v>0</v>
      </c>
      <c r="G13335">
        <v>0</v>
      </c>
      <c r="I13335">
        <v>0</v>
      </c>
      <c r="J13335">
        <v>0</v>
      </c>
      <c r="L13335">
        <v>0</v>
      </c>
      <c r="N13335">
        <v>0</v>
      </c>
      <c r="P13335">
        <v>0</v>
      </c>
      <c r="Q13335">
        <v>0</v>
      </c>
      <c r="S13335">
        <v>0</v>
      </c>
    </row>
    <row r="13336" spans="1:19" x14ac:dyDescent="0.3">
      <c r="A13336" t="s">
        <v>26618</v>
      </c>
      <c r="B13336" s="171" t="s">
        <v>26619</v>
      </c>
      <c r="C13336" s="171" t="s">
        <v>194</v>
      </c>
      <c r="D13336" s="171" t="s">
        <v>4</v>
      </c>
      <c r="E13336" s="11">
        <v>44166</v>
      </c>
      <c r="F13336">
        <v>4</v>
      </c>
      <c r="G13336">
        <v>7</v>
      </c>
      <c r="I13336">
        <v>20</v>
      </c>
      <c r="J13336">
        <v>24</v>
      </c>
      <c r="L13336">
        <v>39</v>
      </c>
      <c r="N13336">
        <v>14</v>
      </c>
      <c r="P13336">
        <v>1</v>
      </c>
      <c r="Q13336">
        <v>1</v>
      </c>
      <c r="S13336">
        <v>6</v>
      </c>
    </row>
    <row r="13337" spans="1:19" x14ac:dyDescent="0.3">
      <c r="A13337" t="s">
        <v>26620</v>
      </c>
      <c r="B13337" s="171" t="s">
        <v>26621</v>
      </c>
      <c r="C13337" s="171" t="s">
        <v>18137</v>
      </c>
      <c r="D13337" s="171" t="s">
        <v>4</v>
      </c>
      <c r="E13337" s="11">
        <v>44166</v>
      </c>
      <c r="F13337">
        <v>0</v>
      </c>
      <c r="G13337">
        <v>0</v>
      </c>
      <c r="I13337">
        <v>0</v>
      </c>
      <c r="J13337">
        <v>0</v>
      </c>
      <c r="L13337">
        <v>0</v>
      </c>
      <c r="N13337">
        <v>0</v>
      </c>
      <c r="P13337">
        <v>0</v>
      </c>
      <c r="Q13337">
        <v>0</v>
      </c>
      <c r="S13337">
        <v>0</v>
      </c>
    </row>
    <row r="13338" spans="1:19" x14ac:dyDescent="0.3">
      <c r="A13338" t="s">
        <v>26622</v>
      </c>
      <c r="B13338" s="171" t="s">
        <v>26623</v>
      </c>
      <c r="C13338" s="171" t="s">
        <v>18140</v>
      </c>
      <c r="D13338" s="171" t="s">
        <v>4</v>
      </c>
      <c r="E13338" s="11">
        <v>44166</v>
      </c>
      <c r="F13338">
        <v>3</v>
      </c>
      <c r="G13338">
        <v>5</v>
      </c>
      <c r="I13338">
        <v>10</v>
      </c>
      <c r="J13338">
        <v>12</v>
      </c>
      <c r="L13338">
        <v>22</v>
      </c>
      <c r="N13338">
        <v>7</v>
      </c>
      <c r="P13338">
        <v>2</v>
      </c>
      <c r="Q13338">
        <v>2</v>
      </c>
      <c r="S13338">
        <v>3</v>
      </c>
    </row>
    <row r="13339" spans="1:19" x14ac:dyDescent="0.3">
      <c r="A13339" t="s">
        <v>26624</v>
      </c>
      <c r="B13339" s="171" t="s">
        <v>26625</v>
      </c>
      <c r="C13339" s="171" t="s">
        <v>236</v>
      </c>
      <c r="D13339" s="171" t="s">
        <v>4</v>
      </c>
      <c r="E13339" s="11">
        <v>44166</v>
      </c>
      <c r="F13339">
        <v>0</v>
      </c>
      <c r="G13339">
        <v>0</v>
      </c>
      <c r="I13339">
        <v>0</v>
      </c>
      <c r="J13339">
        <v>0</v>
      </c>
      <c r="L13339">
        <v>0</v>
      </c>
      <c r="N13339">
        <v>0</v>
      </c>
      <c r="P13339">
        <v>0</v>
      </c>
      <c r="Q13339">
        <v>0</v>
      </c>
      <c r="S13339">
        <v>0</v>
      </c>
    </row>
    <row r="13340" spans="1:19" x14ac:dyDescent="0.3">
      <c r="A13340" t="s">
        <v>26626</v>
      </c>
      <c r="B13340" s="171" t="s">
        <v>26627</v>
      </c>
      <c r="C13340" s="171" t="s">
        <v>239</v>
      </c>
      <c r="D13340" s="171" t="s">
        <v>4</v>
      </c>
      <c r="E13340" s="11">
        <v>44166</v>
      </c>
      <c r="F13340">
        <v>0</v>
      </c>
      <c r="G13340">
        <v>0</v>
      </c>
      <c r="I13340">
        <v>0</v>
      </c>
      <c r="J13340">
        <v>0</v>
      </c>
      <c r="L13340">
        <v>0</v>
      </c>
      <c r="N13340">
        <v>0</v>
      </c>
      <c r="P13340">
        <v>0</v>
      </c>
      <c r="Q13340">
        <v>0</v>
      </c>
      <c r="S13340">
        <v>0</v>
      </c>
    </row>
    <row r="13341" spans="1:19" x14ac:dyDescent="0.3">
      <c r="A13341" t="s">
        <v>26628</v>
      </c>
      <c r="B13341" s="171" t="s">
        <v>26629</v>
      </c>
      <c r="C13341" s="171" t="s">
        <v>24315</v>
      </c>
      <c r="D13341" s="171" t="s">
        <v>4</v>
      </c>
      <c r="E13341" s="11">
        <v>44166</v>
      </c>
      <c r="F13341">
        <v>1.5</v>
      </c>
      <c r="G13341">
        <v>1.5</v>
      </c>
      <c r="I13341">
        <v>4</v>
      </c>
      <c r="J13341">
        <v>8</v>
      </c>
      <c r="L13341">
        <v>8</v>
      </c>
      <c r="N13341">
        <v>4</v>
      </c>
      <c r="P13341">
        <v>0</v>
      </c>
      <c r="Q13341">
        <v>0</v>
      </c>
      <c r="S13341">
        <v>0</v>
      </c>
    </row>
    <row r="13342" spans="1:19" x14ac:dyDescent="0.3">
      <c r="A13342" t="s">
        <v>26630</v>
      </c>
      <c r="B13342" s="171" t="s">
        <v>26631</v>
      </c>
      <c r="C13342" s="171" t="s">
        <v>113</v>
      </c>
      <c r="D13342" s="171" t="s">
        <v>4</v>
      </c>
      <c r="E13342" s="11">
        <v>44166</v>
      </c>
      <c r="F13342">
        <v>1</v>
      </c>
      <c r="G13342">
        <v>1</v>
      </c>
      <c r="I13342">
        <v>1</v>
      </c>
      <c r="J13342">
        <v>5</v>
      </c>
      <c r="L13342">
        <v>6</v>
      </c>
      <c r="N13342">
        <v>1</v>
      </c>
      <c r="P13342">
        <v>2</v>
      </c>
      <c r="Q13342">
        <v>2</v>
      </c>
      <c r="S13342">
        <v>0</v>
      </c>
    </row>
    <row r="13343" spans="1:19" x14ac:dyDescent="0.3">
      <c r="A13343" t="s">
        <v>26632</v>
      </c>
      <c r="B13343" s="171" t="s">
        <v>26633</v>
      </c>
      <c r="C13343" s="171" t="s">
        <v>131</v>
      </c>
      <c r="D13343" s="171" t="s">
        <v>4</v>
      </c>
      <c r="E13343" s="11">
        <v>44166</v>
      </c>
      <c r="F13343">
        <v>0</v>
      </c>
      <c r="G13343">
        <v>0</v>
      </c>
      <c r="I13343">
        <v>0</v>
      </c>
      <c r="J13343">
        <v>0</v>
      </c>
      <c r="L13343">
        <v>0</v>
      </c>
      <c r="N13343">
        <v>0</v>
      </c>
      <c r="P13343">
        <v>0</v>
      </c>
      <c r="Q13343">
        <v>0</v>
      </c>
      <c r="S13343">
        <v>0</v>
      </c>
    </row>
    <row r="13344" spans="1:19" x14ac:dyDescent="0.3">
      <c r="A13344" t="s">
        <v>26634</v>
      </c>
      <c r="B13344" s="171" t="s">
        <v>26635</v>
      </c>
      <c r="C13344" s="171" t="s">
        <v>14843</v>
      </c>
      <c r="D13344" s="171" t="s">
        <v>4</v>
      </c>
      <c r="E13344" s="11">
        <v>44166</v>
      </c>
      <c r="F13344">
        <v>0</v>
      </c>
      <c r="G13344">
        <v>0</v>
      </c>
      <c r="I13344">
        <v>0</v>
      </c>
      <c r="J13344">
        <v>0</v>
      </c>
      <c r="L13344">
        <v>0</v>
      </c>
      <c r="N13344">
        <v>0</v>
      </c>
      <c r="P13344">
        <v>0</v>
      </c>
      <c r="Q13344">
        <v>0</v>
      </c>
      <c r="S13344">
        <v>0</v>
      </c>
    </row>
    <row r="13345" spans="1:19" x14ac:dyDescent="0.3">
      <c r="A13345" t="s">
        <v>26636</v>
      </c>
      <c r="B13345" s="171" t="s">
        <v>26637</v>
      </c>
      <c r="C13345" s="171" t="s">
        <v>155</v>
      </c>
      <c r="D13345" s="171" t="s">
        <v>4</v>
      </c>
      <c r="E13345" s="11">
        <v>44166</v>
      </c>
      <c r="F13345">
        <v>2</v>
      </c>
      <c r="G13345">
        <v>3</v>
      </c>
      <c r="I13345">
        <v>12</v>
      </c>
      <c r="J13345">
        <v>11</v>
      </c>
      <c r="L13345">
        <v>17</v>
      </c>
      <c r="N13345">
        <v>12</v>
      </c>
      <c r="P13345">
        <v>0</v>
      </c>
      <c r="Q13345">
        <v>0</v>
      </c>
      <c r="S13345">
        <v>0</v>
      </c>
    </row>
    <row r="13346" spans="1:19" x14ac:dyDescent="0.3">
      <c r="A13346" t="s">
        <v>26638</v>
      </c>
      <c r="B13346" s="171" t="s">
        <v>26639</v>
      </c>
      <c r="C13346" s="171" t="s">
        <v>16232</v>
      </c>
      <c r="D13346" s="171" t="s">
        <v>4</v>
      </c>
      <c r="E13346" s="11">
        <v>44166</v>
      </c>
      <c r="F13346">
        <v>3.5</v>
      </c>
      <c r="G13346">
        <v>3.5</v>
      </c>
      <c r="I13346">
        <v>8</v>
      </c>
      <c r="J13346">
        <v>20</v>
      </c>
      <c r="L13346">
        <v>20</v>
      </c>
      <c r="N13346">
        <v>7</v>
      </c>
      <c r="P13346">
        <v>1</v>
      </c>
      <c r="Q13346">
        <v>1</v>
      </c>
      <c r="S13346">
        <v>1</v>
      </c>
    </row>
    <row r="13347" spans="1:19" x14ac:dyDescent="0.3">
      <c r="A13347" t="s">
        <v>26640</v>
      </c>
      <c r="B13347" s="171" t="s">
        <v>26641</v>
      </c>
      <c r="C13347" s="171" t="s">
        <v>16557</v>
      </c>
      <c r="D13347" s="171" t="s">
        <v>4</v>
      </c>
      <c r="E13347" s="11">
        <v>44166</v>
      </c>
      <c r="F13347">
        <v>0</v>
      </c>
      <c r="G13347">
        <v>0</v>
      </c>
      <c r="I13347">
        <v>0</v>
      </c>
      <c r="J13347">
        <v>0</v>
      </c>
      <c r="L13347">
        <v>0</v>
      </c>
      <c r="N13347">
        <v>0</v>
      </c>
      <c r="P13347">
        <v>0</v>
      </c>
      <c r="Q13347">
        <v>0</v>
      </c>
      <c r="S13347">
        <v>0</v>
      </c>
    </row>
    <row r="13348" spans="1:19" x14ac:dyDescent="0.3">
      <c r="A13348" t="s">
        <v>26642</v>
      </c>
      <c r="B13348" s="171" t="s">
        <v>26643</v>
      </c>
      <c r="C13348" s="171" t="s">
        <v>188</v>
      </c>
      <c r="D13348" s="171" t="s">
        <v>4</v>
      </c>
      <c r="E13348" s="11">
        <v>44166</v>
      </c>
      <c r="F13348">
        <v>4</v>
      </c>
      <c r="G13348">
        <v>4</v>
      </c>
      <c r="I13348">
        <v>3</v>
      </c>
      <c r="J13348">
        <v>22</v>
      </c>
      <c r="L13348">
        <v>22</v>
      </c>
      <c r="N13348">
        <v>3</v>
      </c>
      <c r="P13348">
        <v>0</v>
      </c>
      <c r="Q13348">
        <v>0</v>
      </c>
      <c r="S13348">
        <v>0</v>
      </c>
    </row>
    <row r="13349" spans="1:19" x14ac:dyDescent="0.3">
      <c r="A13349" t="s">
        <v>26644</v>
      </c>
      <c r="B13349" s="171" t="s">
        <v>26645</v>
      </c>
      <c r="C13349" s="171" t="s">
        <v>227</v>
      </c>
      <c r="D13349" s="171" t="s">
        <v>4</v>
      </c>
      <c r="E13349" s="11">
        <v>44166</v>
      </c>
      <c r="F13349">
        <v>0</v>
      </c>
      <c r="G13349">
        <v>0</v>
      </c>
      <c r="I13349">
        <v>0</v>
      </c>
      <c r="J13349">
        <v>0</v>
      </c>
      <c r="L13349">
        <v>0</v>
      </c>
      <c r="N13349">
        <v>0</v>
      </c>
      <c r="P13349">
        <v>0</v>
      </c>
      <c r="Q13349">
        <v>0</v>
      </c>
      <c r="S13349">
        <v>0</v>
      </c>
    </row>
    <row r="13350" spans="1:19" x14ac:dyDescent="0.3">
      <c r="A13350" t="s">
        <v>26646</v>
      </c>
      <c r="B13350" s="171" t="s">
        <v>26647</v>
      </c>
      <c r="C13350" s="171" t="s">
        <v>116</v>
      </c>
      <c r="D13350" s="171" t="s">
        <v>4</v>
      </c>
      <c r="E13350" s="11">
        <v>44166</v>
      </c>
      <c r="F13350">
        <v>6.5</v>
      </c>
      <c r="G13350">
        <v>8</v>
      </c>
      <c r="I13350">
        <v>76</v>
      </c>
      <c r="J13350">
        <v>72</v>
      </c>
      <c r="L13350">
        <v>90</v>
      </c>
      <c r="N13350">
        <v>75</v>
      </c>
      <c r="P13350">
        <v>0</v>
      </c>
      <c r="Q13350">
        <v>0</v>
      </c>
      <c r="S13350">
        <v>1</v>
      </c>
    </row>
    <row r="13351" spans="1:19" x14ac:dyDescent="0.3">
      <c r="A13351" t="s">
        <v>26648</v>
      </c>
      <c r="B13351" s="171" t="s">
        <v>26649</v>
      </c>
      <c r="C13351" s="171" t="s">
        <v>9862</v>
      </c>
      <c r="D13351" s="171" t="s">
        <v>4</v>
      </c>
      <c r="E13351" s="11">
        <v>44166</v>
      </c>
      <c r="F13351">
        <v>0</v>
      </c>
      <c r="G13351">
        <v>0</v>
      </c>
      <c r="I13351">
        <v>0</v>
      </c>
      <c r="J13351">
        <v>0</v>
      </c>
      <c r="L13351">
        <v>0</v>
      </c>
      <c r="N13351">
        <v>0</v>
      </c>
      <c r="P13351">
        <v>0</v>
      </c>
      <c r="Q13351">
        <v>0</v>
      </c>
      <c r="S13351">
        <v>0</v>
      </c>
    </row>
    <row r="13352" spans="1:19" x14ac:dyDescent="0.3">
      <c r="A13352" t="s">
        <v>26650</v>
      </c>
      <c r="B13352" s="171" t="s">
        <v>26651</v>
      </c>
      <c r="C13352" s="171" t="s">
        <v>140</v>
      </c>
      <c r="D13352" s="171" t="s">
        <v>4</v>
      </c>
      <c r="E13352" s="11">
        <v>44166</v>
      </c>
      <c r="F13352">
        <v>0</v>
      </c>
      <c r="G13352">
        <v>0</v>
      </c>
      <c r="I13352">
        <v>0</v>
      </c>
      <c r="J13352">
        <v>0</v>
      </c>
      <c r="L13352">
        <v>0</v>
      </c>
      <c r="N13352">
        <v>0</v>
      </c>
      <c r="P13352">
        <v>0</v>
      </c>
      <c r="Q13352">
        <v>0</v>
      </c>
      <c r="S13352">
        <v>0</v>
      </c>
    </row>
    <row r="13353" spans="1:19" x14ac:dyDescent="0.3">
      <c r="A13353" t="s">
        <v>26652</v>
      </c>
      <c r="B13353" s="171" t="s">
        <v>26653</v>
      </c>
      <c r="C13353" s="171" t="s">
        <v>8590</v>
      </c>
      <c r="D13353" s="171" t="s">
        <v>4</v>
      </c>
      <c r="E13353" s="11">
        <v>44166</v>
      </c>
      <c r="F13353">
        <v>0</v>
      </c>
      <c r="G13353">
        <v>0</v>
      </c>
      <c r="I13353">
        <v>0</v>
      </c>
      <c r="J13353">
        <v>0</v>
      </c>
      <c r="L13353">
        <v>0</v>
      </c>
      <c r="N13353">
        <v>0</v>
      </c>
      <c r="P13353">
        <v>0</v>
      </c>
      <c r="Q13353">
        <v>0</v>
      </c>
      <c r="S13353">
        <v>0</v>
      </c>
    </row>
    <row r="13354" spans="1:19" x14ac:dyDescent="0.3">
      <c r="A13354" t="s">
        <v>26654</v>
      </c>
      <c r="B13354" s="171" t="s">
        <v>26655</v>
      </c>
      <c r="C13354" s="171" t="s">
        <v>170</v>
      </c>
      <c r="D13354" s="171" t="s">
        <v>4</v>
      </c>
      <c r="E13354" s="11">
        <v>44166</v>
      </c>
      <c r="F13354">
        <v>11</v>
      </c>
      <c r="G13354">
        <v>11</v>
      </c>
      <c r="I13354">
        <v>6</v>
      </c>
      <c r="J13354">
        <v>121</v>
      </c>
      <c r="L13354">
        <v>121</v>
      </c>
      <c r="N13354">
        <v>6</v>
      </c>
      <c r="P13354">
        <v>0</v>
      </c>
      <c r="Q13354">
        <v>1</v>
      </c>
      <c r="S13354">
        <v>0</v>
      </c>
    </row>
    <row r="13355" spans="1:19" x14ac:dyDescent="0.3">
      <c r="A13355" t="s">
        <v>26656</v>
      </c>
      <c r="B13355" s="171" t="s">
        <v>26657</v>
      </c>
      <c r="C13355" s="171" t="s">
        <v>182</v>
      </c>
      <c r="D13355" s="171" t="s">
        <v>4</v>
      </c>
      <c r="E13355" s="11">
        <v>44166</v>
      </c>
      <c r="F13355">
        <v>11.5</v>
      </c>
      <c r="G13355">
        <v>11.5</v>
      </c>
      <c r="I13355">
        <v>179</v>
      </c>
      <c r="J13355">
        <v>128</v>
      </c>
      <c r="L13355">
        <v>128</v>
      </c>
      <c r="N13355">
        <v>179</v>
      </c>
      <c r="P13355">
        <v>0</v>
      </c>
      <c r="Q13355">
        <v>2</v>
      </c>
      <c r="S13355">
        <v>0</v>
      </c>
    </row>
    <row r="13356" spans="1:19" x14ac:dyDescent="0.3">
      <c r="A13356" t="s">
        <v>26658</v>
      </c>
      <c r="B13356" s="171" t="s">
        <v>26659</v>
      </c>
      <c r="C13356" s="171" t="s">
        <v>197</v>
      </c>
      <c r="D13356" s="171" t="s">
        <v>4</v>
      </c>
      <c r="E13356" s="11">
        <v>44166</v>
      </c>
      <c r="F13356">
        <v>8</v>
      </c>
      <c r="G13356">
        <v>9</v>
      </c>
      <c r="I13356">
        <v>51</v>
      </c>
      <c r="J13356">
        <v>80</v>
      </c>
      <c r="L13356">
        <v>90</v>
      </c>
      <c r="N13356">
        <v>35</v>
      </c>
      <c r="P13356">
        <v>8</v>
      </c>
      <c r="Q13356">
        <v>8</v>
      </c>
      <c r="S13356">
        <v>16</v>
      </c>
    </row>
    <row r="13357" spans="1:19" x14ac:dyDescent="0.3">
      <c r="A13357" t="s">
        <v>26660</v>
      </c>
      <c r="B13357" s="171" t="s">
        <v>26661</v>
      </c>
      <c r="C13357" s="171" t="s">
        <v>218</v>
      </c>
      <c r="D13357" s="171" t="s">
        <v>4</v>
      </c>
      <c r="E13357" s="11">
        <v>44166</v>
      </c>
      <c r="F13357">
        <v>0</v>
      </c>
      <c r="G13357">
        <v>0</v>
      </c>
      <c r="I13357">
        <v>0</v>
      </c>
      <c r="J13357">
        <v>0</v>
      </c>
      <c r="L13357">
        <v>0</v>
      </c>
      <c r="N13357">
        <v>0</v>
      </c>
      <c r="P13357">
        <v>0</v>
      </c>
      <c r="Q13357">
        <v>0</v>
      </c>
      <c r="S13357">
        <v>0</v>
      </c>
    </row>
    <row r="13358" spans="1:19" x14ac:dyDescent="0.3">
      <c r="A13358" t="s">
        <v>26662</v>
      </c>
      <c r="B13358" s="171" t="s">
        <v>26663</v>
      </c>
      <c r="C13358" s="171" t="s">
        <v>230</v>
      </c>
      <c r="D13358" s="171" t="s">
        <v>4</v>
      </c>
      <c r="E13358" s="11">
        <v>44166</v>
      </c>
      <c r="F13358">
        <v>0</v>
      </c>
      <c r="G13358">
        <v>0</v>
      </c>
      <c r="I13358">
        <v>0</v>
      </c>
      <c r="J13358">
        <v>0</v>
      </c>
      <c r="L13358">
        <v>0</v>
      </c>
      <c r="N13358">
        <v>0</v>
      </c>
      <c r="P13358">
        <v>0</v>
      </c>
      <c r="Q13358">
        <v>0</v>
      </c>
      <c r="S13358">
        <v>0</v>
      </c>
    </row>
    <row r="13359" spans="1:19" x14ac:dyDescent="0.3">
      <c r="A13359" t="s">
        <v>26664</v>
      </c>
      <c r="B13359" s="171" t="s">
        <v>26665</v>
      </c>
      <c r="C13359" s="171" t="s">
        <v>8193</v>
      </c>
      <c r="D13359" s="171" t="s">
        <v>4</v>
      </c>
      <c r="E13359" s="11">
        <v>44166</v>
      </c>
      <c r="F13359">
        <v>3</v>
      </c>
      <c r="G13359">
        <v>3</v>
      </c>
      <c r="I13359">
        <v>16</v>
      </c>
      <c r="J13359">
        <v>32</v>
      </c>
      <c r="L13359">
        <v>32</v>
      </c>
      <c r="N13359">
        <v>16</v>
      </c>
      <c r="P13359">
        <v>2</v>
      </c>
      <c r="Q13359">
        <v>2</v>
      </c>
      <c r="S13359">
        <v>0</v>
      </c>
    </row>
    <row r="13360" spans="1:19" x14ac:dyDescent="0.3">
      <c r="A13360" t="s">
        <v>26666</v>
      </c>
      <c r="B13360" s="171" t="s">
        <v>26667</v>
      </c>
      <c r="C13360" s="171" t="s">
        <v>10522</v>
      </c>
      <c r="D13360" s="171" t="s">
        <v>4</v>
      </c>
      <c r="E13360" s="11">
        <v>44166</v>
      </c>
      <c r="F13360">
        <v>0</v>
      </c>
      <c r="G13360">
        <v>0</v>
      </c>
      <c r="I13360">
        <v>0</v>
      </c>
      <c r="J13360">
        <v>0</v>
      </c>
      <c r="L13360">
        <v>0</v>
      </c>
      <c r="N13360">
        <v>0</v>
      </c>
      <c r="P13360">
        <v>0</v>
      </c>
      <c r="Q13360">
        <v>0</v>
      </c>
      <c r="S13360">
        <v>0</v>
      </c>
    </row>
    <row r="13361" spans="1:19" x14ac:dyDescent="0.3">
      <c r="A13361" t="s">
        <v>26668</v>
      </c>
      <c r="B13361" s="171" t="s">
        <v>26669</v>
      </c>
      <c r="C13361" s="171" t="s">
        <v>10525</v>
      </c>
      <c r="D13361" s="171" t="s">
        <v>4</v>
      </c>
      <c r="E13361" s="11">
        <v>44166</v>
      </c>
      <c r="F13361">
        <v>0</v>
      </c>
      <c r="G13361">
        <v>0</v>
      </c>
      <c r="I13361">
        <v>0</v>
      </c>
      <c r="J13361">
        <v>0</v>
      </c>
      <c r="L13361">
        <v>0</v>
      </c>
      <c r="N13361">
        <v>0</v>
      </c>
      <c r="P13361">
        <v>0</v>
      </c>
      <c r="Q13361">
        <v>0</v>
      </c>
      <c r="S13361">
        <v>0</v>
      </c>
    </row>
    <row r="13362" spans="1:19" x14ac:dyDescent="0.3">
      <c r="A13362" t="s">
        <v>26670</v>
      </c>
      <c r="B13362" s="171" t="s">
        <v>26671</v>
      </c>
      <c r="C13362" s="171" t="s">
        <v>10528</v>
      </c>
      <c r="D13362" s="171" t="s">
        <v>4</v>
      </c>
      <c r="E13362" s="11">
        <v>44166</v>
      </c>
      <c r="F13362">
        <v>0</v>
      </c>
      <c r="G13362">
        <v>0</v>
      </c>
      <c r="I13362">
        <v>0</v>
      </c>
      <c r="J13362">
        <v>0</v>
      </c>
      <c r="L13362">
        <v>0</v>
      </c>
      <c r="N13362">
        <v>0</v>
      </c>
      <c r="P13362">
        <v>0</v>
      </c>
      <c r="Q13362">
        <v>0</v>
      </c>
      <c r="S13362">
        <v>0</v>
      </c>
    </row>
    <row r="13363" spans="1:19" x14ac:dyDescent="0.3">
      <c r="A13363" t="s">
        <v>26672</v>
      </c>
      <c r="B13363" s="171" t="s">
        <v>26673</v>
      </c>
      <c r="C13363" s="171" t="s">
        <v>10531</v>
      </c>
      <c r="D13363" s="171" t="s">
        <v>4</v>
      </c>
      <c r="E13363" s="11">
        <v>44166</v>
      </c>
      <c r="F13363">
        <v>0</v>
      </c>
      <c r="G13363">
        <v>0</v>
      </c>
      <c r="I13363">
        <v>0</v>
      </c>
      <c r="J13363">
        <v>0</v>
      </c>
      <c r="L13363">
        <v>0</v>
      </c>
      <c r="N13363">
        <v>0</v>
      </c>
      <c r="P13363">
        <v>0</v>
      </c>
      <c r="Q13363">
        <v>0</v>
      </c>
      <c r="S13363">
        <v>0</v>
      </c>
    </row>
    <row r="13364" spans="1:19" x14ac:dyDescent="0.3">
      <c r="A13364" t="s">
        <v>26674</v>
      </c>
      <c r="B13364" s="171" t="s">
        <v>26675</v>
      </c>
      <c r="C13364" s="171" t="s">
        <v>14880</v>
      </c>
      <c r="D13364" s="171" t="s">
        <v>4</v>
      </c>
      <c r="E13364" s="11">
        <v>44166</v>
      </c>
      <c r="F13364">
        <v>0</v>
      </c>
      <c r="G13364">
        <v>0</v>
      </c>
      <c r="I13364">
        <v>0</v>
      </c>
      <c r="J13364">
        <v>0</v>
      </c>
      <c r="L13364">
        <v>0</v>
      </c>
      <c r="N13364">
        <v>0</v>
      </c>
      <c r="P13364">
        <v>0</v>
      </c>
      <c r="Q13364">
        <v>0</v>
      </c>
      <c r="S13364">
        <v>0</v>
      </c>
    </row>
    <row r="13365" spans="1:19" x14ac:dyDescent="0.3">
      <c r="A13365" t="s">
        <v>26676</v>
      </c>
      <c r="B13365" s="171" t="s">
        <v>26677</v>
      </c>
      <c r="C13365" s="171" t="s">
        <v>10534</v>
      </c>
      <c r="D13365" s="171" t="s">
        <v>4</v>
      </c>
      <c r="E13365" s="11">
        <v>44166</v>
      </c>
      <c r="F13365">
        <v>4</v>
      </c>
      <c r="G13365">
        <v>4</v>
      </c>
      <c r="I13365">
        <v>9</v>
      </c>
      <c r="J13365">
        <v>24</v>
      </c>
      <c r="L13365">
        <v>24</v>
      </c>
      <c r="N13365">
        <v>9</v>
      </c>
      <c r="P13365">
        <v>0</v>
      </c>
      <c r="Q13365">
        <v>0</v>
      </c>
      <c r="S13365">
        <v>0</v>
      </c>
    </row>
    <row r="13366" spans="1:19" x14ac:dyDescent="0.3">
      <c r="A13366" t="s">
        <v>26678</v>
      </c>
      <c r="B13366" s="171" t="s">
        <v>26679</v>
      </c>
      <c r="C13366" s="171" t="s">
        <v>10537</v>
      </c>
      <c r="D13366" s="171" t="s">
        <v>4</v>
      </c>
      <c r="E13366" s="11">
        <v>44166</v>
      </c>
      <c r="F13366">
        <v>2</v>
      </c>
      <c r="G13366">
        <v>2</v>
      </c>
      <c r="I13366">
        <v>7</v>
      </c>
      <c r="J13366">
        <v>11</v>
      </c>
      <c r="L13366">
        <v>11</v>
      </c>
      <c r="N13366">
        <v>5</v>
      </c>
      <c r="P13366">
        <v>0</v>
      </c>
      <c r="Q13366">
        <v>0</v>
      </c>
      <c r="S13366">
        <v>2</v>
      </c>
    </row>
    <row r="13367" spans="1:19" x14ac:dyDescent="0.3">
      <c r="A13367" t="s">
        <v>26680</v>
      </c>
      <c r="B13367" s="171" t="s">
        <v>26681</v>
      </c>
      <c r="C13367" s="171" t="s">
        <v>15347</v>
      </c>
      <c r="D13367" s="171" t="s">
        <v>4</v>
      </c>
      <c r="E13367" s="11">
        <v>44166</v>
      </c>
      <c r="F13367">
        <v>2.5</v>
      </c>
      <c r="G13367">
        <v>2.5</v>
      </c>
      <c r="I13367">
        <v>7</v>
      </c>
      <c r="J13367">
        <v>14</v>
      </c>
      <c r="L13367">
        <v>14</v>
      </c>
      <c r="N13367">
        <v>7</v>
      </c>
      <c r="P13367">
        <v>0</v>
      </c>
      <c r="Q13367">
        <v>0</v>
      </c>
      <c r="S13367">
        <v>0</v>
      </c>
    </row>
    <row r="13368" spans="1:19" x14ac:dyDescent="0.3">
      <c r="A13368" t="s">
        <v>26682</v>
      </c>
      <c r="B13368" s="171" t="s">
        <v>26683</v>
      </c>
      <c r="C13368" s="171" t="s">
        <v>203</v>
      </c>
      <c r="D13368" s="171" t="s">
        <v>4</v>
      </c>
      <c r="E13368" s="11">
        <v>44166</v>
      </c>
      <c r="F13368">
        <v>1.5</v>
      </c>
      <c r="G13368">
        <v>1.5</v>
      </c>
      <c r="I13368">
        <v>13</v>
      </c>
      <c r="J13368">
        <v>8</v>
      </c>
      <c r="L13368">
        <v>8</v>
      </c>
      <c r="N13368">
        <v>10</v>
      </c>
      <c r="P13368">
        <v>3</v>
      </c>
      <c r="Q13368">
        <v>3</v>
      </c>
      <c r="S13368">
        <v>3</v>
      </c>
    </row>
    <row r="13369" spans="1:19" x14ac:dyDescent="0.3">
      <c r="A13369" t="s">
        <v>26684</v>
      </c>
      <c r="B13369" s="171" t="s">
        <v>26685</v>
      </c>
      <c r="C13369" s="171" t="s">
        <v>15340</v>
      </c>
      <c r="D13369" s="171" t="s">
        <v>4</v>
      </c>
      <c r="E13369" s="11">
        <v>44166</v>
      </c>
      <c r="F13369">
        <v>1</v>
      </c>
      <c r="G13369">
        <v>1</v>
      </c>
      <c r="I13369">
        <v>0</v>
      </c>
      <c r="J13369">
        <v>5</v>
      </c>
      <c r="L13369">
        <v>5</v>
      </c>
      <c r="N13369">
        <v>0</v>
      </c>
      <c r="P13369">
        <v>2</v>
      </c>
      <c r="Q13369">
        <v>2</v>
      </c>
      <c r="S13369">
        <v>0</v>
      </c>
    </row>
    <row r="13370" spans="1:19" x14ac:dyDescent="0.3">
      <c r="A13370" t="s">
        <v>26686</v>
      </c>
      <c r="B13370" s="171" t="s">
        <v>26687</v>
      </c>
      <c r="C13370" s="171" t="s">
        <v>16544</v>
      </c>
      <c r="D13370" s="171" t="s">
        <v>4</v>
      </c>
      <c r="E13370" s="11">
        <v>44166</v>
      </c>
      <c r="F13370">
        <v>1.5</v>
      </c>
      <c r="G13370">
        <v>1.5</v>
      </c>
      <c r="I13370">
        <v>1</v>
      </c>
      <c r="J13370">
        <v>8</v>
      </c>
      <c r="L13370">
        <v>8</v>
      </c>
      <c r="N13370">
        <v>1</v>
      </c>
      <c r="P13370">
        <v>0</v>
      </c>
      <c r="Q13370">
        <v>0</v>
      </c>
      <c r="S13370">
        <v>0</v>
      </c>
    </row>
    <row r="13371" spans="1:19" x14ac:dyDescent="0.3">
      <c r="A13371" t="s">
        <v>26688</v>
      </c>
      <c r="B13371" s="171" t="s">
        <v>26689</v>
      </c>
      <c r="C13371" s="171" t="s">
        <v>176</v>
      </c>
      <c r="D13371" s="171" t="s">
        <v>4</v>
      </c>
      <c r="E13371" s="11">
        <v>44166</v>
      </c>
      <c r="F13371">
        <v>2.5</v>
      </c>
      <c r="G13371">
        <v>2.5</v>
      </c>
      <c r="I13371">
        <v>4</v>
      </c>
      <c r="J13371">
        <v>13</v>
      </c>
      <c r="L13371">
        <v>13</v>
      </c>
      <c r="N13371">
        <v>4</v>
      </c>
      <c r="P13371">
        <v>0</v>
      </c>
      <c r="Q13371">
        <v>1</v>
      </c>
      <c r="S13371">
        <v>0</v>
      </c>
    </row>
    <row r="13372" spans="1:19" x14ac:dyDescent="0.3">
      <c r="A13372" t="s">
        <v>26690</v>
      </c>
      <c r="B13372" s="171" t="s">
        <v>26691</v>
      </c>
      <c r="C13372" s="171" t="s">
        <v>206</v>
      </c>
      <c r="D13372" s="171" t="s">
        <v>4</v>
      </c>
      <c r="E13372" s="11">
        <v>44166</v>
      </c>
      <c r="F13372">
        <v>1.5</v>
      </c>
      <c r="G13372">
        <v>1.5</v>
      </c>
      <c r="I13372">
        <v>2</v>
      </c>
      <c r="J13372">
        <v>8</v>
      </c>
      <c r="L13372">
        <v>8</v>
      </c>
      <c r="N13372">
        <v>0</v>
      </c>
      <c r="P13372">
        <v>0</v>
      </c>
      <c r="Q13372">
        <v>0</v>
      </c>
      <c r="S13372">
        <v>2</v>
      </c>
    </row>
    <row r="13373" spans="1:19" x14ac:dyDescent="0.3">
      <c r="A13373" t="s">
        <v>26508</v>
      </c>
      <c r="B13373" s="171" t="s">
        <v>26509</v>
      </c>
      <c r="C13373" s="171" t="s">
        <v>24284</v>
      </c>
      <c r="D13373" s="171" t="s">
        <v>80</v>
      </c>
      <c r="E13373" s="11">
        <v>44166</v>
      </c>
      <c r="F13373">
        <v>3</v>
      </c>
      <c r="G13373">
        <v>4</v>
      </c>
      <c r="I13373">
        <v>7</v>
      </c>
      <c r="J13373">
        <v>15</v>
      </c>
      <c r="L13373">
        <v>21</v>
      </c>
      <c r="N13373">
        <v>5</v>
      </c>
      <c r="P13373">
        <v>3</v>
      </c>
      <c r="Q13373">
        <v>4</v>
      </c>
      <c r="S13373">
        <v>2</v>
      </c>
    </row>
    <row r="13374" spans="1:19" x14ac:dyDescent="0.3">
      <c r="A13374" t="s">
        <v>26692</v>
      </c>
      <c r="B13374" s="171" t="s">
        <v>26693</v>
      </c>
      <c r="C13374" s="171" t="s">
        <v>18229</v>
      </c>
      <c r="D13374" s="171" t="s">
        <v>80</v>
      </c>
      <c r="E13374" s="11">
        <v>44166</v>
      </c>
      <c r="F13374">
        <v>0</v>
      </c>
      <c r="G13374">
        <v>0</v>
      </c>
      <c r="I13374">
        <v>0</v>
      </c>
      <c r="J13374">
        <v>0</v>
      </c>
      <c r="L13374">
        <v>0</v>
      </c>
      <c r="N13374">
        <v>0</v>
      </c>
      <c r="P13374">
        <v>0</v>
      </c>
      <c r="Q13374">
        <v>0</v>
      </c>
      <c r="S13374">
        <v>0</v>
      </c>
    </row>
    <row r="13375" spans="1:19" x14ac:dyDescent="0.3">
      <c r="A13375" t="s">
        <v>26694</v>
      </c>
      <c r="B13375" s="171" t="s">
        <v>26695</v>
      </c>
      <c r="C13375" s="171" t="s">
        <v>9887</v>
      </c>
      <c r="D13375" s="171" t="s">
        <v>80</v>
      </c>
      <c r="E13375" s="11">
        <v>44166</v>
      </c>
      <c r="F13375">
        <v>0</v>
      </c>
      <c r="G13375">
        <v>0</v>
      </c>
      <c r="I13375">
        <v>0</v>
      </c>
      <c r="J13375">
        <v>0</v>
      </c>
      <c r="L13375">
        <v>0</v>
      </c>
      <c r="N13375">
        <v>0</v>
      </c>
      <c r="P13375">
        <v>0</v>
      </c>
      <c r="Q13375">
        <v>0</v>
      </c>
      <c r="S13375">
        <v>0</v>
      </c>
    </row>
    <row r="13376" spans="1:19" x14ac:dyDescent="0.3">
      <c r="A13376" t="s">
        <v>26696</v>
      </c>
      <c r="B13376" s="171" t="s">
        <v>26697</v>
      </c>
      <c r="C13376" s="171" t="s">
        <v>11260</v>
      </c>
      <c r="D13376" s="171" t="s">
        <v>80</v>
      </c>
      <c r="E13376" s="11">
        <v>44166</v>
      </c>
      <c r="F13376">
        <v>0</v>
      </c>
      <c r="G13376">
        <v>0</v>
      </c>
      <c r="I13376">
        <v>0</v>
      </c>
      <c r="J13376">
        <v>0</v>
      </c>
      <c r="L13376">
        <v>0</v>
      </c>
      <c r="N13376">
        <v>0</v>
      </c>
      <c r="P13376">
        <v>0</v>
      </c>
      <c r="Q13376">
        <v>0</v>
      </c>
      <c r="S13376">
        <v>0</v>
      </c>
    </row>
    <row r="13377" spans="1:19" x14ac:dyDescent="0.3">
      <c r="A13377" t="s">
        <v>26698</v>
      </c>
      <c r="B13377" s="171" t="s">
        <v>26699</v>
      </c>
      <c r="C13377" s="171" t="s">
        <v>21284</v>
      </c>
      <c r="D13377" s="171" t="s">
        <v>80</v>
      </c>
      <c r="E13377" s="11">
        <v>44166</v>
      </c>
      <c r="F13377">
        <v>0</v>
      </c>
      <c r="G13377">
        <v>0</v>
      </c>
      <c r="I13377">
        <v>0</v>
      </c>
      <c r="J13377">
        <v>0</v>
      </c>
      <c r="L13377">
        <v>0</v>
      </c>
      <c r="N13377">
        <v>0</v>
      </c>
      <c r="P13377">
        <v>0</v>
      </c>
      <c r="Q13377">
        <v>0</v>
      </c>
      <c r="S13377">
        <v>0</v>
      </c>
    </row>
    <row r="13378" spans="1:19" x14ac:dyDescent="0.3">
      <c r="A13378" t="s">
        <v>26700</v>
      </c>
      <c r="B13378" s="171" t="s">
        <v>26701</v>
      </c>
      <c r="C13378" s="171" t="s">
        <v>125</v>
      </c>
      <c r="D13378" s="171" t="s">
        <v>80</v>
      </c>
      <c r="E13378" s="11">
        <v>44166</v>
      </c>
      <c r="F13378">
        <v>0</v>
      </c>
      <c r="G13378">
        <v>0</v>
      </c>
      <c r="I13378">
        <v>0</v>
      </c>
      <c r="J13378">
        <v>0</v>
      </c>
      <c r="L13378">
        <v>0</v>
      </c>
      <c r="N13378">
        <v>0</v>
      </c>
      <c r="P13378">
        <v>0</v>
      </c>
      <c r="Q13378">
        <v>0</v>
      </c>
      <c r="S13378">
        <v>0</v>
      </c>
    </row>
    <row r="13379" spans="1:19" x14ac:dyDescent="0.3">
      <c r="A13379" t="s">
        <v>26702</v>
      </c>
      <c r="B13379" s="171" t="s">
        <v>26703</v>
      </c>
      <c r="C13379" s="171" t="s">
        <v>14899</v>
      </c>
      <c r="D13379" s="171" t="s">
        <v>80</v>
      </c>
      <c r="E13379" s="11">
        <v>44166</v>
      </c>
      <c r="F13379">
        <v>0</v>
      </c>
      <c r="G13379">
        <v>0</v>
      </c>
      <c r="I13379">
        <v>0</v>
      </c>
      <c r="J13379">
        <v>0</v>
      </c>
      <c r="L13379">
        <v>0</v>
      </c>
      <c r="N13379">
        <v>0</v>
      </c>
      <c r="P13379">
        <v>0</v>
      </c>
      <c r="Q13379">
        <v>0</v>
      </c>
      <c r="S13379">
        <v>0</v>
      </c>
    </row>
    <row r="13380" spans="1:19" x14ac:dyDescent="0.3">
      <c r="A13380" t="s">
        <v>26704</v>
      </c>
      <c r="B13380" s="171" t="s">
        <v>26705</v>
      </c>
      <c r="C13380" s="171" t="s">
        <v>137</v>
      </c>
      <c r="D13380" s="171" t="s">
        <v>80</v>
      </c>
      <c r="E13380" s="11">
        <v>44166</v>
      </c>
      <c r="F13380">
        <v>0</v>
      </c>
      <c r="G13380">
        <v>0</v>
      </c>
      <c r="I13380">
        <v>0</v>
      </c>
      <c r="J13380">
        <v>0</v>
      </c>
      <c r="L13380">
        <v>0</v>
      </c>
      <c r="N13380">
        <v>0</v>
      </c>
      <c r="P13380">
        <v>0</v>
      </c>
      <c r="Q13380">
        <v>0</v>
      </c>
      <c r="S13380">
        <v>0</v>
      </c>
    </row>
    <row r="13381" spans="1:19" x14ac:dyDescent="0.3">
      <c r="A13381" t="s">
        <v>26706</v>
      </c>
      <c r="B13381" s="171" t="s">
        <v>26707</v>
      </c>
      <c r="C13381" s="171" t="s">
        <v>8615</v>
      </c>
      <c r="D13381" s="171" t="s">
        <v>80</v>
      </c>
      <c r="E13381" s="11">
        <v>44166</v>
      </c>
      <c r="F13381">
        <v>0</v>
      </c>
      <c r="G13381">
        <v>0</v>
      </c>
      <c r="I13381">
        <v>0</v>
      </c>
      <c r="J13381">
        <v>0</v>
      </c>
      <c r="L13381">
        <v>0</v>
      </c>
      <c r="N13381">
        <v>0</v>
      </c>
      <c r="P13381">
        <v>0</v>
      </c>
      <c r="Q13381">
        <v>0</v>
      </c>
      <c r="S13381">
        <v>0</v>
      </c>
    </row>
    <row r="13382" spans="1:19" x14ac:dyDescent="0.3">
      <c r="A13382" t="s">
        <v>26708</v>
      </c>
      <c r="B13382" s="171" t="s">
        <v>26709</v>
      </c>
      <c r="C13382" s="171" t="s">
        <v>146</v>
      </c>
      <c r="D13382" s="171" t="s">
        <v>80</v>
      </c>
      <c r="E13382" s="11">
        <v>44166</v>
      </c>
      <c r="F13382">
        <v>6</v>
      </c>
      <c r="G13382">
        <v>7</v>
      </c>
      <c r="I13382">
        <v>21</v>
      </c>
      <c r="J13382">
        <v>35</v>
      </c>
      <c r="L13382">
        <v>41</v>
      </c>
      <c r="N13382">
        <v>21</v>
      </c>
      <c r="P13382">
        <v>0</v>
      </c>
      <c r="Q13382">
        <v>0</v>
      </c>
      <c r="S13382">
        <v>0</v>
      </c>
    </row>
    <row r="13383" spans="1:19" x14ac:dyDescent="0.3">
      <c r="A13383" t="s">
        <v>26710</v>
      </c>
      <c r="B13383" s="171" t="s">
        <v>26711</v>
      </c>
      <c r="C13383" s="171" t="s">
        <v>161</v>
      </c>
      <c r="D13383" s="171" t="s">
        <v>80</v>
      </c>
      <c r="E13383" s="11">
        <v>44166</v>
      </c>
      <c r="F13383">
        <v>3.5</v>
      </c>
      <c r="G13383">
        <v>3.5</v>
      </c>
      <c r="I13383">
        <v>8</v>
      </c>
      <c r="J13383">
        <v>20</v>
      </c>
      <c r="L13383">
        <v>20</v>
      </c>
      <c r="N13383">
        <v>7</v>
      </c>
      <c r="P13383">
        <v>1</v>
      </c>
      <c r="Q13383">
        <v>1</v>
      </c>
      <c r="S13383">
        <v>1</v>
      </c>
    </row>
    <row r="13384" spans="1:19" x14ac:dyDescent="0.3">
      <c r="A13384" t="s">
        <v>26712</v>
      </c>
      <c r="B13384" s="171" t="s">
        <v>26713</v>
      </c>
      <c r="C13384" s="171" t="s">
        <v>18252</v>
      </c>
      <c r="D13384" s="171" t="s">
        <v>80</v>
      </c>
      <c r="E13384" s="11">
        <v>44166</v>
      </c>
      <c r="F13384">
        <v>0</v>
      </c>
      <c r="G13384">
        <v>0</v>
      </c>
      <c r="I13384">
        <v>0</v>
      </c>
      <c r="J13384">
        <v>0</v>
      </c>
      <c r="L13384">
        <v>0</v>
      </c>
      <c r="N13384">
        <v>0</v>
      </c>
      <c r="P13384">
        <v>0</v>
      </c>
      <c r="Q13384">
        <v>0</v>
      </c>
      <c r="S13384">
        <v>0</v>
      </c>
    </row>
    <row r="13385" spans="1:19" x14ac:dyDescent="0.3">
      <c r="A13385" t="s">
        <v>26714</v>
      </c>
      <c r="B13385" s="171" t="s">
        <v>26715</v>
      </c>
      <c r="C13385" s="171" t="s">
        <v>167</v>
      </c>
      <c r="D13385" s="171" t="s">
        <v>80</v>
      </c>
      <c r="E13385" s="11">
        <v>44166</v>
      </c>
      <c r="F13385">
        <v>11</v>
      </c>
      <c r="G13385">
        <v>11</v>
      </c>
      <c r="I13385">
        <v>6</v>
      </c>
      <c r="J13385">
        <v>121</v>
      </c>
      <c r="L13385">
        <v>121</v>
      </c>
      <c r="N13385">
        <v>6</v>
      </c>
      <c r="P13385">
        <v>0</v>
      </c>
      <c r="Q13385">
        <v>1</v>
      </c>
      <c r="S13385">
        <v>0</v>
      </c>
    </row>
    <row r="13386" spans="1:19" x14ac:dyDescent="0.3">
      <c r="A13386" t="s">
        <v>26716</v>
      </c>
      <c r="B13386" s="171" t="s">
        <v>26717</v>
      </c>
      <c r="C13386" s="171" t="s">
        <v>179</v>
      </c>
      <c r="D13386" s="171" t="s">
        <v>80</v>
      </c>
      <c r="E13386" s="11">
        <v>44166</v>
      </c>
      <c r="F13386">
        <v>14.5</v>
      </c>
      <c r="G13386">
        <v>16.5</v>
      </c>
      <c r="I13386">
        <v>189</v>
      </c>
      <c r="J13386">
        <v>140</v>
      </c>
      <c r="L13386">
        <v>150</v>
      </c>
      <c r="N13386">
        <v>186</v>
      </c>
      <c r="P13386">
        <v>2</v>
      </c>
      <c r="Q13386">
        <v>4</v>
      </c>
      <c r="S13386">
        <v>3</v>
      </c>
    </row>
    <row r="13387" spans="1:19" x14ac:dyDescent="0.3">
      <c r="A13387" t="s">
        <v>26718</v>
      </c>
      <c r="B13387" s="171" t="s">
        <v>26719</v>
      </c>
      <c r="C13387" s="171" t="s">
        <v>185</v>
      </c>
      <c r="D13387" s="171" t="s">
        <v>80</v>
      </c>
      <c r="E13387" s="11">
        <v>44166</v>
      </c>
      <c r="F13387">
        <v>6</v>
      </c>
      <c r="G13387">
        <v>6</v>
      </c>
      <c r="I13387">
        <v>10</v>
      </c>
      <c r="J13387">
        <v>33</v>
      </c>
      <c r="L13387">
        <v>33</v>
      </c>
      <c r="N13387">
        <v>8</v>
      </c>
      <c r="P13387">
        <v>0</v>
      </c>
      <c r="Q13387">
        <v>0</v>
      </c>
      <c r="S13387">
        <v>2</v>
      </c>
    </row>
    <row r="13388" spans="1:19" x14ac:dyDescent="0.3">
      <c r="A13388" t="s">
        <v>26720</v>
      </c>
      <c r="B13388" s="171" t="s">
        <v>26721</v>
      </c>
      <c r="C13388" s="171" t="s">
        <v>191</v>
      </c>
      <c r="D13388" s="171" t="s">
        <v>80</v>
      </c>
      <c r="E13388" s="11">
        <v>44166</v>
      </c>
      <c r="F13388">
        <v>12</v>
      </c>
      <c r="G13388">
        <v>16</v>
      </c>
      <c r="I13388">
        <v>71</v>
      </c>
      <c r="J13388">
        <v>104</v>
      </c>
      <c r="L13388">
        <v>129</v>
      </c>
      <c r="N13388">
        <v>49</v>
      </c>
      <c r="P13388">
        <v>9</v>
      </c>
      <c r="Q13388">
        <v>9</v>
      </c>
      <c r="S13388">
        <v>22</v>
      </c>
    </row>
    <row r="13389" spans="1:19" x14ac:dyDescent="0.3">
      <c r="A13389" t="s">
        <v>26722</v>
      </c>
      <c r="B13389" s="171" t="s">
        <v>26723</v>
      </c>
      <c r="C13389" s="171" t="s">
        <v>212</v>
      </c>
      <c r="D13389" s="171" t="s">
        <v>80</v>
      </c>
      <c r="E13389" s="11">
        <v>44166</v>
      </c>
      <c r="F13389">
        <v>0</v>
      </c>
      <c r="G13389">
        <v>0</v>
      </c>
      <c r="I13389">
        <v>0</v>
      </c>
      <c r="J13389">
        <v>0</v>
      </c>
      <c r="L13389">
        <v>0</v>
      </c>
      <c r="N13389">
        <v>0</v>
      </c>
      <c r="P13389">
        <v>0</v>
      </c>
      <c r="Q13389">
        <v>0</v>
      </c>
      <c r="S13389">
        <v>0</v>
      </c>
    </row>
    <row r="13390" spans="1:19" x14ac:dyDescent="0.3">
      <c r="A13390" t="s">
        <v>26724</v>
      </c>
      <c r="B13390" s="171" t="s">
        <v>26725</v>
      </c>
      <c r="C13390" s="171" t="s">
        <v>215</v>
      </c>
      <c r="D13390" s="171" t="s">
        <v>80</v>
      </c>
      <c r="E13390" s="11">
        <v>44166</v>
      </c>
      <c r="F13390">
        <v>0</v>
      </c>
      <c r="G13390">
        <v>0</v>
      </c>
      <c r="I13390">
        <v>0</v>
      </c>
      <c r="J13390">
        <v>0</v>
      </c>
      <c r="L13390">
        <v>0</v>
      </c>
      <c r="N13390">
        <v>0</v>
      </c>
      <c r="P13390">
        <v>0</v>
      </c>
      <c r="Q13390">
        <v>0</v>
      </c>
      <c r="S13390">
        <v>0</v>
      </c>
    </row>
    <row r="13391" spans="1:19" x14ac:dyDescent="0.3">
      <c r="A13391" t="s">
        <v>26726</v>
      </c>
      <c r="B13391" s="171" t="s">
        <v>26727</v>
      </c>
      <c r="C13391" s="171" t="s">
        <v>221</v>
      </c>
      <c r="D13391" s="171" t="s">
        <v>80</v>
      </c>
      <c r="E13391" s="11">
        <v>44166</v>
      </c>
      <c r="F13391">
        <v>0</v>
      </c>
      <c r="G13391">
        <v>0</v>
      </c>
      <c r="I13391">
        <v>0</v>
      </c>
      <c r="J13391">
        <v>0</v>
      </c>
      <c r="L13391">
        <v>0</v>
      </c>
      <c r="N13391">
        <v>0</v>
      </c>
      <c r="P13391">
        <v>0</v>
      </c>
      <c r="Q13391">
        <v>0</v>
      </c>
      <c r="S13391">
        <v>0</v>
      </c>
    </row>
    <row r="13392" spans="1:19" x14ac:dyDescent="0.3">
      <c r="A13392" t="s">
        <v>26728</v>
      </c>
      <c r="B13392" s="171" t="s">
        <v>26729</v>
      </c>
      <c r="C13392" s="171" t="s">
        <v>8233</v>
      </c>
      <c r="D13392" s="171" t="s">
        <v>80</v>
      </c>
      <c r="E13392" s="11">
        <v>44166</v>
      </c>
      <c r="F13392">
        <v>3</v>
      </c>
      <c r="G13392">
        <v>3</v>
      </c>
      <c r="I13392">
        <v>16</v>
      </c>
      <c r="J13392">
        <v>32</v>
      </c>
      <c r="L13392">
        <v>32</v>
      </c>
      <c r="N13392">
        <v>16</v>
      </c>
      <c r="P13392">
        <v>2</v>
      </c>
      <c r="Q13392">
        <v>2</v>
      </c>
      <c r="S13392">
        <v>0</v>
      </c>
    </row>
    <row r="13393" spans="1:19" x14ac:dyDescent="0.3">
      <c r="A13393" t="s">
        <v>26730</v>
      </c>
      <c r="B13393" s="171" t="s">
        <v>26731</v>
      </c>
      <c r="C13393" s="171" t="s">
        <v>233</v>
      </c>
      <c r="D13393" s="171" t="s">
        <v>80</v>
      </c>
      <c r="E13393" s="11">
        <v>44166</v>
      </c>
      <c r="F13393">
        <v>0</v>
      </c>
      <c r="G13393">
        <v>0</v>
      </c>
      <c r="I13393">
        <v>0</v>
      </c>
      <c r="J13393">
        <v>0</v>
      </c>
      <c r="L13393">
        <v>0</v>
      </c>
      <c r="N13393">
        <v>0</v>
      </c>
      <c r="P13393">
        <v>0</v>
      </c>
      <c r="Q13393">
        <v>0</v>
      </c>
      <c r="S13393">
        <v>0</v>
      </c>
    </row>
    <row r="13394" spans="1:19" x14ac:dyDescent="0.3">
      <c r="A13394" t="s">
        <v>26732</v>
      </c>
      <c r="B13394" s="171" t="s">
        <v>26733</v>
      </c>
      <c r="C13394" s="171" t="s">
        <v>24508</v>
      </c>
      <c r="D13394" s="171" t="s">
        <v>15341</v>
      </c>
      <c r="E13394" s="11">
        <v>44166</v>
      </c>
      <c r="F13394">
        <v>0</v>
      </c>
      <c r="G13394">
        <v>0</v>
      </c>
      <c r="I13394">
        <v>6</v>
      </c>
      <c r="J13394">
        <v>0</v>
      </c>
      <c r="L13394">
        <v>0</v>
      </c>
      <c r="N13394">
        <v>6</v>
      </c>
      <c r="P13394">
        <v>1</v>
      </c>
      <c r="Q13394">
        <v>1</v>
      </c>
      <c r="S13394">
        <v>0</v>
      </c>
    </row>
    <row r="13395" spans="1:19" x14ac:dyDescent="0.3">
      <c r="A13395" t="s">
        <v>26734</v>
      </c>
      <c r="B13395" s="171" t="s">
        <v>26735</v>
      </c>
      <c r="C13395" s="171" t="s">
        <v>24508</v>
      </c>
      <c r="D13395" s="171" t="s">
        <v>80</v>
      </c>
      <c r="E13395" s="11">
        <v>44166</v>
      </c>
      <c r="F13395">
        <v>3</v>
      </c>
      <c r="G13395">
        <v>3</v>
      </c>
      <c r="I13395">
        <v>0</v>
      </c>
      <c r="J13395">
        <v>16</v>
      </c>
      <c r="L13395">
        <v>16</v>
      </c>
      <c r="N13395">
        <v>0</v>
      </c>
      <c r="P13395">
        <v>0</v>
      </c>
      <c r="Q13395">
        <v>0</v>
      </c>
      <c r="S13395">
        <v>0</v>
      </c>
    </row>
    <row r="13396" spans="1:19" x14ac:dyDescent="0.3">
      <c r="A13396" t="s">
        <v>26736</v>
      </c>
      <c r="B13396" s="171" t="s">
        <v>26737</v>
      </c>
      <c r="C13396" s="171" t="s">
        <v>107</v>
      </c>
      <c r="D13396" s="171" t="s">
        <v>80</v>
      </c>
      <c r="E13396" s="11">
        <v>44166</v>
      </c>
      <c r="F13396">
        <v>10</v>
      </c>
      <c r="G13396">
        <v>11.5</v>
      </c>
      <c r="I13396">
        <v>77</v>
      </c>
      <c r="J13396">
        <v>90</v>
      </c>
      <c r="L13396">
        <v>109</v>
      </c>
      <c r="N13396">
        <v>76</v>
      </c>
      <c r="P13396">
        <v>2</v>
      </c>
      <c r="Q13396">
        <v>2</v>
      </c>
      <c r="S13396">
        <v>1</v>
      </c>
    </row>
    <row r="13397" spans="1:19" x14ac:dyDescent="0.3">
      <c r="A13397" t="s">
        <v>26738</v>
      </c>
      <c r="B13397" s="171" t="s">
        <v>26739</v>
      </c>
      <c r="C13397" s="171" t="s">
        <v>107</v>
      </c>
      <c r="D13397" s="171" t="s">
        <v>15341</v>
      </c>
      <c r="E13397" s="11">
        <v>44166</v>
      </c>
      <c r="F13397">
        <v>0</v>
      </c>
      <c r="G13397">
        <v>0</v>
      </c>
      <c r="I13397">
        <v>1</v>
      </c>
      <c r="J13397">
        <v>0</v>
      </c>
      <c r="L13397">
        <v>0</v>
      </c>
      <c r="N13397">
        <v>1</v>
      </c>
      <c r="P13397">
        <v>2</v>
      </c>
      <c r="Q13397">
        <v>2</v>
      </c>
      <c r="S13397">
        <v>0</v>
      </c>
    </row>
    <row r="13398" spans="1:19" x14ac:dyDescent="0.3">
      <c r="A13398" t="s">
        <v>26740</v>
      </c>
      <c r="B13398" s="171" t="s">
        <v>26741</v>
      </c>
      <c r="C13398" s="171" t="s">
        <v>173</v>
      </c>
      <c r="D13398" s="171" t="s">
        <v>80</v>
      </c>
      <c r="E13398" s="11">
        <v>44166</v>
      </c>
      <c r="F13398">
        <v>5</v>
      </c>
      <c r="G13398">
        <v>5</v>
      </c>
      <c r="I13398">
        <v>2</v>
      </c>
      <c r="J13398">
        <v>27</v>
      </c>
      <c r="L13398">
        <v>27</v>
      </c>
      <c r="N13398">
        <v>2</v>
      </c>
      <c r="P13398">
        <v>0</v>
      </c>
      <c r="Q13398">
        <v>0</v>
      </c>
      <c r="S13398">
        <v>0</v>
      </c>
    </row>
    <row r="13399" spans="1:19" x14ac:dyDescent="0.3">
      <c r="A13399" t="s">
        <v>26742</v>
      </c>
      <c r="B13399" s="171" t="s">
        <v>26743</v>
      </c>
      <c r="C13399" s="171" t="s">
        <v>173</v>
      </c>
      <c r="D13399" s="171" t="s">
        <v>15341</v>
      </c>
      <c r="E13399" s="11">
        <v>44166</v>
      </c>
      <c r="F13399">
        <v>0</v>
      </c>
      <c r="G13399">
        <v>0</v>
      </c>
      <c r="I13399">
        <v>9</v>
      </c>
      <c r="J13399">
        <v>0</v>
      </c>
      <c r="L13399">
        <v>0</v>
      </c>
      <c r="N13399">
        <v>9</v>
      </c>
      <c r="P13399">
        <v>0</v>
      </c>
      <c r="Q13399">
        <v>1</v>
      </c>
      <c r="S13399">
        <v>0</v>
      </c>
    </row>
    <row r="13400" spans="1:19" x14ac:dyDescent="0.3">
      <c r="A13400" t="s">
        <v>26744</v>
      </c>
      <c r="B13400" s="171" t="s">
        <v>26745</v>
      </c>
      <c r="C13400" s="171" t="s">
        <v>200</v>
      </c>
      <c r="D13400" s="171" t="s">
        <v>80</v>
      </c>
      <c r="E13400" s="11">
        <v>44166</v>
      </c>
      <c r="F13400">
        <v>3</v>
      </c>
      <c r="G13400">
        <v>3</v>
      </c>
      <c r="I13400">
        <v>15</v>
      </c>
      <c r="J13400">
        <v>16</v>
      </c>
      <c r="L13400">
        <v>16</v>
      </c>
      <c r="N13400">
        <v>10</v>
      </c>
      <c r="P13400">
        <v>3</v>
      </c>
      <c r="Q13400">
        <v>3</v>
      </c>
      <c r="S13400">
        <v>5</v>
      </c>
    </row>
    <row r="13401" spans="1:19" x14ac:dyDescent="0.3">
      <c r="A13401" t="s">
        <v>26746</v>
      </c>
      <c r="B13401" s="171" t="s">
        <v>26747</v>
      </c>
      <c r="C13401" s="171" t="s">
        <v>200</v>
      </c>
      <c r="D13401" s="171" t="s">
        <v>15341</v>
      </c>
      <c r="E13401" s="11">
        <v>44166</v>
      </c>
      <c r="F13401">
        <v>0</v>
      </c>
      <c r="G13401">
        <v>0</v>
      </c>
      <c r="I13401">
        <v>0</v>
      </c>
      <c r="J13401">
        <v>0</v>
      </c>
      <c r="L13401">
        <v>0</v>
      </c>
      <c r="N13401">
        <v>0</v>
      </c>
      <c r="P13401">
        <v>0</v>
      </c>
      <c r="Q13401">
        <v>0</v>
      </c>
      <c r="S13401">
        <v>0</v>
      </c>
    </row>
    <row r="13402" spans="1:19" x14ac:dyDescent="0.3">
      <c r="A13402" t="s">
        <v>26748</v>
      </c>
      <c r="B13402" s="171" t="s">
        <v>26749</v>
      </c>
      <c r="C13402" s="171" t="s">
        <v>73</v>
      </c>
      <c r="D13402" s="171" t="s">
        <v>4</v>
      </c>
      <c r="E13402" s="11">
        <v>44166</v>
      </c>
      <c r="F13402">
        <v>0</v>
      </c>
      <c r="G13402">
        <v>0</v>
      </c>
      <c r="I13402">
        <v>0</v>
      </c>
      <c r="J13402">
        <v>0</v>
      </c>
      <c r="L13402">
        <v>0</v>
      </c>
      <c r="N13402">
        <v>0</v>
      </c>
      <c r="P13402">
        <v>0</v>
      </c>
      <c r="Q13402">
        <v>0</v>
      </c>
      <c r="S13402">
        <v>0</v>
      </c>
    </row>
    <row r="13403" spans="1:19" x14ac:dyDescent="0.3">
      <c r="A13403" t="s">
        <v>26750</v>
      </c>
      <c r="B13403" s="171" t="s">
        <v>26751</v>
      </c>
      <c r="C13403" s="171" t="s">
        <v>24891</v>
      </c>
      <c r="D13403" s="171" t="s">
        <v>4</v>
      </c>
      <c r="E13403" s="11">
        <v>44166</v>
      </c>
      <c r="F13403">
        <v>3</v>
      </c>
      <c r="G13403">
        <v>4</v>
      </c>
      <c r="I13403">
        <v>7</v>
      </c>
      <c r="J13403">
        <v>15</v>
      </c>
      <c r="L13403">
        <v>21</v>
      </c>
      <c r="N13403">
        <v>5</v>
      </c>
      <c r="P13403">
        <v>3</v>
      </c>
      <c r="Q13403">
        <v>4</v>
      </c>
      <c r="S13403">
        <v>2</v>
      </c>
    </row>
    <row r="13404" spans="1:19" x14ac:dyDescent="0.3">
      <c r="A13404" t="s">
        <v>26752</v>
      </c>
      <c r="B13404" s="171" t="s">
        <v>26753</v>
      </c>
      <c r="C13404" s="171" t="s">
        <v>18229</v>
      </c>
      <c r="D13404" s="171" t="s">
        <v>4</v>
      </c>
      <c r="E13404" s="11">
        <v>44166</v>
      </c>
      <c r="F13404">
        <v>0</v>
      </c>
      <c r="G13404">
        <v>0</v>
      </c>
      <c r="I13404">
        <v>0</v>
      </c>
      <c r="J13404">
        <v>0</v>
      </c>
      <c r="L13404">
        <v>0</v>
      </c>
      <c r="N13404">
        <v>0</v>
      </c>
      <c r="P13404">
        <v>0</v>
      </c>
      <c r="Q13404">
        <v>0</v>
      </c>
      <c r="S13404">
        <v>0</v>
      </c>
    </row>
    <row r="13405" spans="1:19" x14ac:dyDescent="0.3">
      <c r="A13405" t="s">
        <v>26754</v>
      </c>
      <c r="B13405" s="171" t="s">
        <v>26755</v>
      </c>
      <c r="C13405" s="171" t="s">
        <v>107</v>
      </c>
      <c r="D13405" s="171" t="s">
        <v>4</v>
      </c>
      <c r="E13405" s="11">
        <v>44166</v>
      </c>
      <c r="F13405">
        <v>10</v>
      </c>
      <c r="G13405">
        <v>11.5</v>
      </c>
      <c r="I13405">
        <v>78</v>
      </c>
      <c r="J13405">
        <v>90</v>
      </c>
      <c r="L13405">
        <v>109</v>
      </c>
      <c r="N13405">
        <v>77</v>
      </c>
      <c r="P13405">
        <v>4</v>
      </c>
      <c r="Q13405">
        <v>4</v>
      </c>
      <c r="S13405">
        <v>1</v>
      </c>
    </row>
    <row r="13406" spans="1:19" x14ac:dyDescent="0.3">
      <c r="A13406" t="s">
        <v>26756</v>
      </c>
      <c r="B13406" s="171" t="s">
        <v>26757</v>
      </c>
      <c r="C13406" s="171" t="s">
        <v>9887</v>
      </c>
      <c r="D13406" s="171" t="s">
        <v>4</v>
      </c>
      <c r="E13406" s="11">
        <v>44166</v>
      </c>
      <c r="F13406">
        <v>0</v>
      </c>
      <c r="G13406">
        <v>0</v>
      </c>
      <c r="I13406">
        <v>0</v>
      </c>
      <c r="J13406">
        <v>0</v>
      </c>
      <c r="L13406">
        <v>0</v>
      </c>
      <c r="N13406">
        <v>0</v>
      </c>
      <c r="P13406">
        <v>0</v>
      </c>
      <c r="Q13406">
        <v>0</v>
      </c>
      <c r="S13406">
        <v>0</v>
      </c>
    </row>
    <row r="13407" spans="1:19" x14ac:dyDescent="0.3">
      <c r="A13407" t="s">
        <v>26758</v>
      </c>
      <c r="B13407" s="171" t="s">
        <v>26759</v>
      </c>
      <c r="C13407" s="171" t="s">
        <v>11260</v>
      </c>
      <c r="D13407" s="171" t="s">
        <v>4</v>
      </c>
      <c r="E13407" s="11">
        <v>44166</v>
      </c>
      <c r="F13407">
        <v>0</v>
      </c>
      <c r="G13407">
        <v>0</v>
      </c>
      <c r="I13407">
        <v>0</v>
      </c>
      <c r="J13407">
        <v>0</v>
      </c>
      <c r="L13407">
        <v>0</v>
      </c>
      <c r="N13407">
        <v>0</v>
      </c>
      <c r="P13407">
        <v>0</v>
      </c>
      <c r="Q13407">
        <v>0</v>
      </c>
      <c r="S13407">
        <v>0</v>
      </c>
    </row>
    <row r="13408" spans="1:19" x14ac:dyDescent="0.3">
      <c r="A13408" t="s">
        <v>26760</v>
      </c>
      <c r="B13408" s="171" t="s">
        <v>26761</v>
      </c>
      <c r="C13408" s="171" t="s">
        <v>122</v>
      </c>
      <c r="D13408" s="171" t="s">
        <v>4</v>
      </c>
      <c r="E13408" s="11">
        <v>44166</v>
      </c>
      <c r="F13408">
        <v>0</v>
      </c>
      <c r="G13408">
        <v>0</v>
      </c>
      <c r="I13408">
        <v>0</v>
      </c>
      <c r="J13408">
        <v>0</v>
      </c>
      <c r="L13408">
        <v>0</v>
      </c>
      <c r="N13408">
        <v>0</v>
      </c>
      <c r="P13408">
        <v>0</v>
      </c>
      <c r="Q13408">
        <v>0</v>
      </c>
      <c r="S13408">
        <v>0</v>
      </c>
    </row>
    <row r="13409" spans="1:19" x14ac:dyDescent="0.3">
      <c r="A13409" t="s">
        <v>26762</v>
      </c>
      <c r="B13409" s="171" t="s">
        <v>26763</v>
      </c>
      <c r="C13409" s="171" t="s">
        <v>125</v>
      </c>
      <c r="D13409" s="171" t="s">
        <v>4</v>
      </c>
      <c r="E13409" s="11">
        <v>44166</v>
      </c>
      <c r="F13409">
        <v>0</v>
      </c>
      <c r="G13409">
        <v>0</v>
      </c>
      <c r="I13409">
        <v>0</v>
      </c>
      <c r="J13409">
        <v>0</v>
      </c>
      <c r="L13409">
        <v>0</v>
      </c>
      <c r="N13409">
        <v>0</v>
      </c>
      <c r="P13409">
        <v>0</v>
      </c>
      <c r="Q13409">
        <v>0</v>
      </c>
      <c r="S13409">
        <v>0</v>
      </c>
    </row>
    <row r="13410" spans="1:19" x14ac:dyDescent="0.3">
      <c r="A13410" t="s">
        <v>26764</v>
      </c>
      <c r="B13410" s="171" t="s">
        <v>26765</v>
      </c>
      <c r="C13410" s="171" t="s">
        <v>14899</v>
      </c>
      <c r="D13410" s="171" t="s">
        <v>4</v>
      </c>
      <c r="E13410" s="11">
        <v>44166</v>
      </c>
      <c r="F13410">
        <v>0</v>
      </c>
      <c r="G13410">
        <v>0</v>
      </c>
      <c r="I13410">
        <v>0</v>
      </c>
      <c r="J13410">
        <v>0</v>
      </c>
      <c r="L13410">
        <v>0</v>
      </c>
      <c r="N13410">
        <v>0</v>
      </c>
      <c r="P13410">
        <v>0</v>
      </c>
      <c r="Q13410">
        <v>0</v>
      </c>
      <c r="S13410">
        <v>0</v>
      </c>
    </row>
    <row r="13411" spans="1:19" x14ac:dyDescent="0.3">
      <c r="A13411" t="s">
        <v>26766</v>
      </c>
      <c r="B13411" s="171" t="s">
        <v>26767</v>
      </c>
      <c r="C13411" s="171" t="s">
        <v>137</v>
      </c>
      <c r="D13411" s="171" t="s">
        <v>4</v>
      </c>
      <c r="E13411" s="11">
        <v>44166</v>
      </c>
      <c r="F13411">
        <v>0</v>
      </c>
      <c r="G13411">
        <v>0</v>
      </c>
      <c r="I13411">
        <v>0</v>
      </c>
      <c r="J13411">
        <v>0</v>
      </c>
      <c r="L13411">
        <v>0</v>
      </c>
      <c r="N13411">
        <v>0</v>
      </c>
      <c r="P13411">
        <v>0</v>
      </c>
      <c r="Q13411">
        <v>0</v>
      </c>
      <c r="S13411">
        <v>0</v>
      </c>
    </row>
    <row r="13412" spans="1:19" x14ac:dyDescent="0.3">
      <c r="A13412" t="s">
        <v>26768</v>
      </c>
      <c r="B13412" s="171" t="s">
        <v>26769</v>
      </c>
      <c r="C13412" s="171" t="s">
        <v>8615</v>
      </c>
      <c r="D13412" s="171" t="s">
        <v>4</v>
      </c>
      <c r="E13412" s="11">
        <v>44166</v>
      </c>
      <c r="F13412">
        <v>0</v>
      </c>
      <c r="G13412">
        <v>0</v>
      </c>
      <c r="I13412">
        <v>0</v>
      </c>
      <c r="J13412">
        <v>0</v>
      </c>
      <c r="L13412">
        <v>0</v>
      </c>
      <c r="N13412">
        <v>0</v>
      </c>
      <c r="P13412">
        <v>0</v>
      </c>
      <c r="Q13412">
        <v>0</v>
      </c>
      <c r="S13412">
        <v>0</v>
      </c>
    </row>
    <row r="13413" spans="1:19" x14ac:dyDescent="0.3">
      <c r="A13413" t="s">
        <v>26770</v>
      </c>
      <c r="B13413" s="171" t="s">
        <v>26771</v>
      </c>
      <c r="C13413" s="171" t="s">
        <v>146</v>
      </c>
      <c r="D13413" s="171" t="s">
        <v>4</v>
      </c>
      <c r="E13413" s="11">
        <v>44166</v>
      </c>
      <c r="F13413">
        <v>6</v>
      </c>
      <c r="G13413">
        <v>7</v>
      </c>
      <c r="I13413">
        <v>21</v>
      </c>
      <c r="J13413">
        <v>35</v>
      </c>
      <c r="L13413">
        <v>41</v>
      </c>
      <c r="N13413">
        <v>21</v>
      </c>
      <c r="P13413">
        <v>0</v>
      </c>
      <c r="Q13413">
        <v>0</v>
      </c>
      <c r="S13413">
        <v>0</v>
      </c>
    </row>
    <row r="13414" spans="1:19" x14ac:dyDescent="0.3">
      <c r="A13414" t="s">
        <v>26772</v>
      </c>
      <c r="B13414" s="171" t="s">
        <v>26773</v>
      </c>
      <c r="C13414" s="171" t="s">
        <v>161</v>
      </c>
      <c r="D13414" s="171" t="s">
        <v>4</v>
      </c>
      <c r="E13414" s="11">
        <v>44166</v>
      </c>
      <c r="F13414">
        <v>3.5</v>
      </c>
      <c r="G13414">
        <v>3.5</v>
      </c>
      <c r="I13414">
        <v>8</v>
      </c>
      <c r="J13414">
        <v>20</v>
      </c>
      <c r="L13414">
        <v>20</v>
      </c>
      <c r="N13414">
        <v>7</v>
      </c>
      <c r="P13414">
        <v>1</v>
      </c>
      <c r="Q13414">
        <v>1</v>
      </c>
      <c r="S13414">
        <v>1</v>
      </c>
    </row>
    <row r="13415" spans="1:19" x14ac:dyDescent="0.3">
      <c r="A13415" t="s">
        <v>26774</v>
      </c>
      <c r="B13415" s="171" t="s">
        <v>26775</v>
      </c>
      <c r="C13415" s="171" t="s">
        <v>18252</v>
      </c>
      <c r="D13415" s="171" t="s">
        <v>4</v>
      </c>
      <c r="E13415" s="11">
        <v>44166</v>
      </c>
      <c r="F13415">
        <v>0</v>
      </c>
      <c r="G13415">
        <v>0</v>
      </c>
      <c r="I13415">
        <v>0</v>
      </c>
      <c r="J13415">
        <v>0</v>
      </c>
      <c r="L13415">
        <v>0</v>
      </c>
      <c r="N13415">
        <v>0</v>
      </c>
      <c r="P13415">
        <v>0</v>
      </c>
      <c r="Q13415">
        <v>0</v>
      </c>
      <c r="S13415">
        <v>0</v>
      </c>
    </row>
    <row r="13416" spans="1:19" x14ac:dyDescent="0.3">
      <c r="A13416" t="s">
        <v>26776</v>
      </c>
      <c r="B13416" s="171" t="s">
        <v>26777</v>
      </c>
      <c r="C13416" s="171" t="s">
        <v>167</v>
      </c>
      <c r="D13416" s="171" t="s">
        <v>4</v>
      </c>
      <c r="E13416" s="11">
        <v>44166</v>
      </c>
      <c r="F13416">
        <v>11</v>
      </c>
      <c r="G13416">
        <v>11</v>
      </c>
      <c r="I13416">
        <v>6</v>
      </c>
      <c r="J13416">
        <v>121</v>
      </c>
      <c r="L13416">
        <v>121</v>
      </c>
      <c r="N13416">
        <v>6</v>
      </c>
      <c r="P13416">
        <v>0</v>
      </c>
      <c r="Q13416">
        <v>1</v>
      </c>
      <c r="S13416">
        <v>0</v>
      </c>
    </row>
    <row r="13417" spans="1:19" x14ac:dyDescent="0.3">
      <c r="A13417" t="s">
        <v>26778</v>
      </c>
      <c r="B13417" s="171" t="s">
        <v>26779</v>
      </c>
      <c r="C13417" s="171" t="s">
        <v>173</v>
      </c>
      <c r="D13417" s="171" t="s">
        <v>4</v>
      </c>
      <c r="E13417" s="11">
        <v>44166</v>
      </c>
      <c r="F13417">
        <v>5</v>
      </c>
      <c r="G13417">
        <v>5</v>
      </c>
      <c r="I13417">
        <v>11</v>
      </c>
      <c r="J13417">
        <v>27</v>
      </c>
      <c r="L13417">
        <v>27</v>
      </c>
      <c r="N13417">
        <v>11</v>
      </c>
      <c r="P13417">
        <v>0</v>
      </c>
      <c r="Q13417">
        <v>1</v>
      </c>
      <c r="S13417">
        <v>0</v>
      </c>
    </row>
    <row r="13418" spans="1:19" x14ac:dyDescent="0.3">
      <c r="A13418" t="s">
        <v>26780</v>
      </c>
      <c r="B13418" s="171" t="s">
        <v>26781</v>
      </c>
      <c r="C13418" s="171" t="s">
        <v>179</v>
      </c>
      <c r="D13418" s="171" t="s">
        <v>4</v>
      </c>
      <c r="E13418" s="11">
        <v>44166</v>
      </c>
      <c r="F13418">
        <v>14.5</v>
      </c>
      <c r="G13418">
        <v>16.5</v>
      </c>
      <c r="I13418">
        <v>189</v>
      </c>
      <c r="J13418">
        <v>140</v>
      </c>
      <c r="L13418">
        <v>150</v>
      </c>
      <c r="N13418">
        <v>186</v>
      </c>
      <c r="P13418">
        <v>2</v>
      </c>
      <c r="Q13418">
        <v>4</v>
      </c>
      <c r="S13418">
        <v>3</v>
      </c>
    </row>
    <row r="13419" spans="1:19" x14ac:dyDescent="0.3">
      <c r="A13419" t="s">
        <v>26782</v>
      </c>
      <c r="B13419" s="171" t="s">
        <v>26783</v>
      </c>
      <c r="C13419" s="171" t="s">
        <v>185</v>
      </c>
      <c r="D13419" s="171" t="s">
        <v>4</v>
      </c>
      <c r="E13419" s="11">
        <v>44166</v>
      </c>
      <c r="F13419">
        <v>6</v>
      </c>
      <c r="G13419">
        <v>6</v>
      </c>
      <c r="I13419">
        <v>10</v>
      </c>
      <c r="J13419">
        <v>33</v>
      </c>
      <c r="L13419">
        <v>33</v>
      </c>
      <c r="N13419">
        <v>8</v>
      </c>
      <c r="P13419">
        <v>0</v>
      </c>
      <c r="Q13419">
        <v>0</v>
      </c>
      <c r="S13419">
        <v>2</v>
      </c>
    </row>
    <row r="13420" spans="1:19" x14ac:dyDescent="0.3">
      <c r="A13420" t="s">
        <v>26784</v>
      </c>
      <c r="B13420" s="171" t="s">
        <v>26785</v>
      </c>
      <c r="C13420" s="171" t="s">
        <v>24508</v>
      </c>
      <c r="D13420" s="171" t="s">
        <v>4</v>
      </c>
      <c r="E13420" s="11">
        <v>44166</v>
      </c>
      <c r="F13420">
        <v>3</v>
      </c>
      <c r="G13420">
        <v>3</v>
      </c>
      <c r="I13420">
        <v>6</v>
      </c>
      <c r="J13420">
        <v>16</v>
      </c>
      <c r="L13420">
        <v>16</v>
      </c>
      <c r="N13420">
        <v>6</v>
      </c>
      <c r="P13420">
        <v>1</v>
      </c>
      <c r="Q13420">
        <v>1</v>
      </c>
      <c r="S13420">
        <v>0</v>
      </c>
    </row>
    <row r="13421" spans="1:19" x14ac:dyDescent="0.3">
      <c r="A13421" t="s">
        <v>26786</v>
      </c>
      <c r="B13421" s="171" t="s">
        <v>26787</v>
      </c>
      <c r="C13421" s="171" t="s">
        <v>191</v>
      </c>
      <c r="D13421" s="171" t="s">
        <v>4</v>
      </c>
      <c r="E13421" s="11">
        <v>44166</v>
      </c>
      <c r="F13421">
        <v>12</v>
      </c>
      <c r="G13421">
        <v>16</v>
      </c>
      <c r="I13421">
        <v>71</v>
      </c>
      <c r="J13421">
        <v>104</v>
      </c>
      <c r="L13421">
        <v>129</v>
      </c>
      <c r="N13421">
        <v>49</v>
      </c>
      <c r="P13421">
        <v>9</v>
      </c>
      <c r="Q13421">
        <v>9</v>
      </c>
      <c r="S13421">
        <v>22</v>
      </c>
    </row>
    <row r="13422" spans="1:19" x14ac:dyDescent="0.3">
      <c r="A13422" t="s">
        <v>26788</v>
      </c>
      <c r="B13422" s="171" t="s">
        <v>26789</v>
      </c>
      <c r="C13422" s="171" t="s">
        <v>200</v>
      </c>
      <c r="D13422" s="171" t="s">
        <v>4</v>
      </c>
      <c r="E13422" s="11">
        <v>44166</v>
      </c>
      <c r="F13422">
        <v>3</v>
      </c>
      <c r="G13422">
        <v>3</v>
      </c>
      <c r="I13422">
        <v>15</v>
      </c>
      <c r="J13422">
        <v>16</v>
      </c>
      <c r="L13422">
        <v>16</v>
      </c>
      <c r="N13422">
        <v>10</v>
      </c>
      <c r="P13422">
        <v>3</v>
      </c>
      <c r="Q13422">
        <v>3</v>
      </c>
      <c r="S13422">
        <v>5</v>
      </c>
    </row>
    <row r="13423" spans="1:19" x14ac:dyDescent="0.3">
      <c r="A13423" t="s">
        <v>26790</v>
      </c>
      <c r="B13423" s="171" t="s">
        <v>26791</v>
      </c>
      <c r="C13423" s="171" t="s">
        <v>212</v>
      </c>
      <c r="D13423" s="171" t="s">
        <v>4</v>
      </c>
      <c r="E13423" s="11">
        <v>44166</v>
      </c>
      <c r="F13423">
        <v>0</v>
      </c>
      <c r="G13423">
        <v>0</v>
      </c>
      <c r="I13423">
        <v>0</v>
      </c>
      <c r="J13423">
        <v>0</v>
      </c>
      <c r="L13423">
        <v>0</v>
      </c>
      <c r="N13423">
        <v>0</v>
      </c>
      <c r="P13423">
        <v>0</v>
      </c>
      <c r="Q13423">
        <v>0</v>
      </c>
      <c r="S13423">
        <v>0</v>
      </c>
    </row>
    <row r="13424" spans="1:19" x14ac:dyDescent="0.3">
      <c r="A13424" t="s">
        <v>26792</v>
      </c>
      <c r="B13424" s="171" t="s">
        <v>26793</v>
      </c>
      <c r="C13424" s="171" t="s">
        <v>215</v>
      </c>
      <c r="D13424" s="171" t="s">
        <v>4</v>
      </c>
      <c r="E13424" s="11">
        <v>44166</v>
      </c>
      <c r="F13424">
        <v>0</v>
      </c>
      <c r="G13424">
        <v>0</v>
      </c>
      <c r="I13424">
        <v>0</v>
      </c>
      <c r="J13424">
        <v>0</v>
      </c>
      <c r="L13424">
        <v>0</v>
      </c>
      <c r="N13424">
        <v>0</v>
      </c>
      <c r="P13424">
        <v>0</v>
      </c>
      <c r="Q13424">
        <v>0</v>
      </c>
      <c r="S13424">
        <v>0</v>
      </c>
    </row>
    <row r="13425" spans="1:19" x14ac:dyDescent="0.3">
      <c r="A13425" t="s">
        <v>26794</v>
      </c>
      <c r="B13425" s="171" t="s">
        <v>26795</v>
      </c>
      <c r="C13425" s="171" t="s">
        <v>221</v>
      </c>
      <c r="D13425" s="171" t="s">
        <v>4</v>
      </c>
      <c r="E13425" s="11">
        <v>44166</v>
      </c>
      <c r="F13425">
        <v>0</v>
      </c>
      <c r="G13425">
        <v>0</v>
      </c>
      <c r="I13425">
        <v>0</v>
      </c>
      <c r="J13425">
        <v>0</v>
      </c>
      <c r="L13425">
        <v>0</v>
      </c>
      <c r="N13425">
        <v>0</v>
      </c>
      <c r="P13425">
        <v>0</v>
      </c>
      <c r="Q13425">
        <v>0</v>
      </c>
      <c r="S13425">
        <v>0</v>
      </c>
    </row>
    <row r="13426" spans="1:19" x14ac:dyDescent="0.3">
      <c r="A13426" t="s">
        <v>26796</v>
      </c>
      <c r="B13426" s="171" t="s">
        <v>26797</v>
      </c>
      <c r="C13426" s="171" t="s">
        <v>8233</v>
      </c>
      <c r="D13426" s="171" t="s">
        <v>4</v>
      </c>
      <c r="E13426" s="11">
        <v>44166</v>
      </c>
      <c r="F13426">
        <v>3</v>
      </c>
      <c r="G13426">
        <v>3</v>
      </c>
      <c r="I13426">
        <v>16</v>
      </c>
      <c r="J13426">
        <v>32</v>
      </c>
      <c r="L13426">
        <v>32</v>
      </c>
      <c r="N13426">
        <v>16</v>
      </c>
      <c r="P13426">
        <v>2</v>
      </c>
      <c r="Q13426">
        <v>2</v>
      </c>
      <c r="S13426">
        <v>0</v>
      </c>
    </row>
    <row r="13427" spans="1:19" x14ac:dyDescent="0.3">
      <c r="A13427" t="s">
        <v>26798</v>
      </c>
      <c r="B13427" s="171" t="s">
        <v>26799</v>
      </c>
      <c r="C13427" s="171" t="s">
        <v>233</v>
      </c>
      <c r="D13427" s="171" t="s">
        <v>4</v>
      </c>
      <c r="E13427" s="11">
        <v>44166</v>
      </c>
      <c r="F13427">
        <v>0</v>
      </c>
      <c r="G13427">
        <v>0</v>
      </c>
      <c r="I13427">
        <v>0</v>
      </c>
      <c r="J13427">
        <v>0</v>
      </c>
      <c r="L13427">
        <v>0</v>
      </c>
      <c r="N13427">
        <v>0</v>
      </c>
      <c r="P13427">
        <v>0</v>
      </c>
      <c r="Q13427">
        <v>0</v>
      </c>
      <c r="S13427">
        <v>0</v>
      </c>
    </row>
    <row r="13428" spans="1:19" x14ac:dyDescent="0.3">
      <c r="A13428" t="s">
        <v>26800</v>
      </c>
      <c r="B13428" s="171" t="s">
        <v>26801</v>
      </c>
      <c r="C13428" s="171" t="s">
        <v>79</v>
      </c>
      <c r="D13428" s="171" t="s">
        <v>80</v>
      </c>
      <c r="E13428" s="11">
        <v>44166</v>
      </c>
      <c r="F13428">
        <v>0</v>
      </c>
      <c r="G13428">
        <v>0</v>
      </c>
      <c r="I13428">
        <v>0</v>
      </c>
      <c r="J13428">
        <v>0</v>
      </c>
      <c r="L13428">
        <v>0</v>
      </c>
      <c r="N13428">
        <v>0</v>
      </c>
      <c r="P13428">
        <v>0</v>
      </c>
      <c r="Q13428">
        <v>0</v>
      </c>
      <c r="S13428">
        <v>0</v>
      </c>
    </row>
    <row r="13429" spans="1:19" x14ac:dyDescent="0.3">
      <c r="A13429" t="s">
        <v>26802</v>
      </c>
      <c r="B13429" s="171" t="s">
        <v>26803</v>
      </c>
      <c r="C13429" s="171" t="s">
        <v>79</v>
      </c>
      <c r="D13429" s="171" t="s">
        <v>4</v>
      </c>
      <c r="E13429" s="11">
        <v>44166</v>
      </c>
      <c r="F13429">
        <v>0</v>
      </c>
      <c r="G13429">
        <v>0</v>
      </c>
      <c r="I13429">
        <v>0</v>
      </c>
      <c r="J13429">
        <v>0</v>
      </c>
      <c r="L13429">
        <v>0</v>
      </c>
      <c r="N13429">
        <v>0</v>
      </c>
      <c r="P13429">
        <v>0</v>
      </c>
      <c r="Q13429">
        <v>0</v>
      </c>
      <c r="S13429">
        <v>0</v>
      </c>
    </row>
    <row r="13430" spans="1:19" x14ac:dyDescent="0.3">
      <c r="A13430" t="s">
        <v>26804</v>
      </c>
      <c r="B13430" s="171" t="s">
        <v>26805</v>
      </c>
      <c r="C13430" s="171" t="s">
        <v>83</v>
      </c>
      <c r="D13430" s="171" t="s">
        <v>80</v>
      </c>
      <c r="E13430" s="11">
        <v>44166</v>
      </c>
      <c r="F13430">
        <v>6.5</v>
      </c>
      <c r="G13430">
        <v>6.5</v>
      </c>
      <c r="I13430">
        <v>13</v>
      </c>
      <c r="J13430">
        <v>35</v>
      </c>
      <c r="L13430">
        <v>35</v>
      </c>
      <c r="N13430">
        <v>10</v>
      </c>
      <c r="P13430">
        <v>3</v>
      </c>
      <c r="Q13430">
        <v>3</v>
      </c>
      <c r="S13430">
        <v>3</v>
      </c>
    </row>
    <row r="13431" spans="1:19" x14ac:dyDescent="0.3">
      <c r="A13431" t="s">
        <v>26806</v>
      </c>
      <c r="B13431" s="171" t="s">
        <v>26807</v>
      </c>
      <c r="C13431" s="171" t="s">
        <v>83</v>
      </c>
      <c r="D13431" s="171" t="s">
        <v>15341</v>
      </c>
      <c r="E13431" s="11">
        <v>44166</v>
      </c>
      <c r="F13431">
        <v>0</v>
      </c>
      <c r="G13431">
        <v>0</v>
      </c>
      <c r="I13431">
        <v>9</v>
      </c>
      <c r="J13431">
        <v>0</v>
      </c>
      <c r="L13431">
        <v>0</v>
      </c>
      <c r="N13431">
        <v>9</v>
      </c>
      <c r="P13431">
        <v>3</v>
      </c>
      <c r="Q13431">
        <v>3</v>
      </c>
      <c r="S13431">
        <v>0</v>
      </c>
    </row>
    <row r="13432" spans="1:19" x14ac:dyDescent="0.3">
      <c r="A13432" t="s">
        <v>26808</v>
      </c>
      <c r="B13432" s="171" t="s">
        <v>26809</v>
      </c>
      <c r="C13432" s="171" t="s">
        <v>83</v>
      </c>
      <c r="D13432" s="171" t="s">
        <v>4</v>
      </c>
      <c r="E13432" s="11">
        <v>44166</v>
      </c>
      <c r="F13432">
        <v>6.5</v>
      </c>
      <c r="G13432">
        <v>6.5</v>
      </c>
      <c r="I13432">
        <v>22</v>
      </c>
      <c r="J13432">
        <v>35</v>
      </c>
      <c r="L13432">
        <v>35</v>
      </c>
      <c r="N13432">
        <v>19</v>
      </c>
      <c r="P13432">
        <v>6</v>
      </c>
      <c r="Q13432">
        <v>6</v>
      </c>
      <c r="S13432">
        <v>3</v>
      </c>
    </row>
    <row r="13433" spans="1:19" x14ac:dyDescent="0.3">
      <c r="A13433" t="s">
        <v>26810</v>
      </c>
      <c r="B13433" s="171" t="s">
        <v>26811</v>
      </c>
      <c r="C13433" s="171" t="s">
        <v>86</v>
      </c>
      <c r="D13433" s="171" t="s">
        <v>80</v>
      </c>
      <c r="E13433" s="11">
        <v>44166</v>
      </c>
      <c r="F13433">
        <v>7</v>
      </c>
      <c r="G13433">
        <v>11</v>
      </c>
      <c r="I13433">
        <v>27</v>
      </c>
      <c r="J13433">
        <v>39</v>
      </c>
      <c r="L13433">
        <v>60</v>
      </c>
      <c r="N13433">
        <v>19</v>
      </c>
      <c r="P13433">
        <v>4</v>
      </c>
      <c r="Q13433">
        <v>5</v>
      </c>
      <c r="S13433">
        <v>8</v>
      </c>
    </row>
    <row r="13434" spans="1:19" x14ac:dyDescent="0.3">
      <c r="A13434" t="s">
        <v>26812</v>
      </c>
      <c r="B13434" s="171" t="s">
        <v>26813</v>
      </c>
      <c r="C13434" s="171" t="s">
        <v>86</v>
      </c>
      <c r="D13434" s="171" t="s">
        <v>4</v>
      </c>
      <c r="E13434" s="11">
        <v>44166</v>
      </c>
      <c r="F13434">
        <v>7</v>
      </c>
      <c r="G13434">
        <v>11</v>
      </c>
      <c r="I13434">
        <v>27</v>
      </c>
      <c r="J13434">
        <v>39</v>
      </c>
      <c r="L13434">
        <v>60</v>
      </c>
      <c r="N13434">
        <v>19</v>
      </c>
      <c r="P13434">
        <v>4</v>
      </c>
      <c r="Q13434">
        <v>5</v>
      </c>
      <c r="S13434">
        <v>8</v>
      </c>
    </row>
    <row r="13435" spans="1:19" x14ac:dyDescent="0.3">
      <c r="A13435" t="s">
        <v>26814</v>
      </c>
      <c r="B13435" s="171" t="s">
        <v>26815</v>
      </c>
      <c r="C13435" s="171" t="s">
        <v>89</v>
      </c>
      <c r="D13435" s="171" t="s">
        <v>80</v>
      </c>
      <c r="E13435" s="11">
        <v>44166</v>
      </c>
      <c r="F13435">
        <v>3</v>
      </c>
      <c r="G13435">
        <v>5</v>
      </c>
      <c r="I13435">
        <v>10</v>
      </c>
      <c r="J13435">
        <v>12</v>
      </c>
      <c r="L13435">
        <v>22</v>
      </c>
      <c r="N13435">
        <v>7</v>
      </c>
      <c r="P13435">
        <v>2</v>
      </c>
      <c r="Q13435">
        <v>2</v>
      </c>
      <c r="S13435">
        <v>3</v>
      </c>
    </row>
    <row r="13436" spans="1:19" x14ac:dyDescent="0.3">
      <c r="A13436" t="s">
        <v>26816</v>
      </c>
      <c r="B13436" s="171" t="s">
        <v>26817</v>
      </c>
      <c r="C13436" s="171" t="s">
        <v>89</v>
      </c>
      <c r="D13436" s="171" t="s">
        <v>4</v>
      </c>
      <c r="E13436" s="11">
        <v>44166</v>
      </c>
      <c r="F13436">
        <v>3</v>
      </c>
      <c r="G13436">
        <v>5</v>
      </c>
      <c r="I13436">
        <v>10</v>
      </c>
      <c r="J13436">
        <v>12</v>
      </c>
      <c r="L13436">
        <v>22</v>
      </c>
      <c r="N13436">
        <v>7</v>
      </c>
      <c r="P13436">
        <v>2</v>
      </c>
      <c r="Q13436">
        <v>2</v>
      </c>
      <c r="S13436">
        <v>3</v>
      </c>
    </row>
    <row r="13437" spans="1:19" x14ac:dyDescent="0.3">
      <c r="A13437" t="s">
        <v>26818</v>
      </c>
      <c r="B13437" s="171" t="s">
        <v>26819</v>
      </c>
      <c r="C13437" s="171" t="s">
        <v>92</v>
      </c>
      <c r="D13437" s="171" t="s">
        <v>80</v>
      </c>
      <c r="E13437" s="11">
        <v>44166</v>
      </c>
      <c r="F13437">
        <v>0</v>
      </c>
      <c r="G13437">
        <v>0</v>
      </c>
      <c r="I13437">
        <v>0</v>
      </c>
      <c r="J13437">
        <v>0</v>
      </c>
      <c r="L13437">
        <v>0</v>
      </c>
      <c r="N13437">
        <v>0</v>
      </c>
      <c r="P13437">
        <v>0</v>
      </c>
      <c r="Q13437">
        <v>0</v>
      </c>
      <c r="S13437">
        <v>0</v>
      </c>
    </row>
    <row r="13438" spans="1:19" x14ac:dyDescent="0.3">
      <c r="A13438" t="s">
        <v>26820</v>
      </c>
      <c r="B13438" s="171" t="s">
        <v>26821</v>
      </c>
      <c r="C13438" s="171" t="s">
        <v>92</v>
      </c>
      <c r="D13438" s="171" t="s">
        <v>4</v>
      </c>
      <c r="E13438" s="11">
        <v>44166</v>
      </c>
      <c r="F13438">
        <v>0</v>
      </c>
      <c r="G13438">
        <v>0</v>
      </c>
      <c r="I13438">
        <v>0</v>
      </c>
      <c r="J13438">
        <v>0</v>
      </c>
      <c r="L13438">
        <v>0</v>
      </c>
      <c r="N13438">
        <v>0</v>
      </c>
      <c r="P13438">
        <v>0</v>
      </c>
      <c r="Q13438">
        <v>0</v>
      </c>
      <c r="S13438">
        <v>0</v>
      </c>
    </row>
    <row r="13439" spans="1:19" x14ac:dyDescent="0.3">
      <c r="A13439" t="s">
        <v>26822</v>
      </c>
      <c r="B13439" s="171" t="s">
        <v>26823</v>
      </c>
      <c r="C13439" s="171" t="s">
        <v>95</v>
      </c>
      <c r="D13439" s="171" t="s">
        <v>80</v>
      </c>
      <c r="E13439" s="11">
        <v>44166</v>
      </c>
      <c r="F13439">
        <v>7</v>
      </c>
      <c r="G13439">
        <v>7</v>
      </c>
      <c r="I13439">
        <v>4</v>
      </c>
      <c r="J13439">
        <v>37</v>
      </c>
      <c r="L13439">
        <v>37</v>
      </c>
      <c r="N13439">
        <v>2</v>
      </c>
      <c r="P13439">
        <v>0</v>
      </c>
      <c r="Q13439">
        <v>0</v>
      </c>
      <c r="S13439">
        <v>2</v>
      </c>
    </row>
    <row r="13440" spans="1:19" x14ac:dyDescent="0.3">
      <c r="A13440" t="s">
        <v>26824</v>
      </c>
      <c r="B13440" s="171" t="s">
        <v>26825</v>
      </c>
      <c r="C13440" s="171" t="s">
        <v>95</v>
      </c>
      <c r="D13440" s="171" t="s">
        <v>15341</v>
      </c>
      <c r="E13440" s="11">
        <v>44166</v>
      </c>
      <c r="F13440">
        <v>0</v>
      </c>
      <c r="G13440">
        <v>0</v>
      </c>
      <c r="I13440">
        <v>7</v>
      </c>
      <c r="J13440">
        <v>0</v>
      </c>
      <c r="L13440">
        <v>0</v>
      </c>
      <c r="N13440">
        <v>7</v>
      </c>
      <c r="P13440">
        <v>0</v>
      </c>
      <c r="Q13440">
        <v>1</v>
      </c>
      <c r="S13440">
        <v>0</v>
      </c>
    </row>
    <row r="13441" spans="1:19" x14ac:dyDescent="0.3">
      <c r="A13441" t="s">
        <v>26826</v>
      </c>
      <c r="B13441" s="171" t="s">
        <v>26827</v>
      </c>
      <c r="C13441" s="171" t="s">
        <v>95</v>
      </c>
      <c r="D13441" s="171" t="s">
        <v>4</v>
      </c>
      <c r="E13441" s="11">
        <v>44166</v>
      </c>
      <c r="F13441">
        <v>7</v>
      </c>
      <c r="G13441">
        <v>7</v>
      </c>
      <c r="I13441">
        <v>11</v>
      </c>
      <c r="J13441">
        <v>37</v>
      </c>
      <c r="L13441">
        <v>37</v>
      </c>
      <c r="N13441">
        <v>9</v>
      </c>
      <c r="P13441">
        <v>0</v>
      </c>
      <c r="Q13441">
        <v>1</v>
      </c>
      <c r="S13441">
        <v>2</v>
      </c>
    </row>
    <row r="13442" spans="1:19" x14ac:dyDescent="0.3">
      <c r="A13442" t="s">
        <v>26828</v>
      </c>
      <c r="B13442" s="171" t="s">
        <v>26829</v>
      </c>
      <c r="C13442" s="171" t="s">
        <v>19659</v>
      </c>
      <c r="D13442" s="171" t="s">
        <v>80</v>
      </c>
      <c r="E13442" s="11">
        <v>44166</v>
      </c>
      <c r="F13442">
        <v>0</v>
      </c>
      <c r="G13442">
        <v>0</v>
      </c>
      <c r="I13442">
        <v>0</v>
      </c>
      <c r="J13442">
        <v>0</v>
      </c>
      <c r="L13442">
        <v>0</v>
      </c>
      <c r="N13442">
        <v>0</v>
      </c>
      <c r="P13442">
        <v>0</v>
      </c>
      <c r="Q13442">
        <v>0</v>
      </c>
      <c r="S13442">
        <v>0</v>
      </c>
    </row>
    <row r="13443" spans="1:19" x14ac:dyDescent="0.3">
      <c r="A13443" t="s">
        <v>26830</v>
      </c>
      <c r="B13443" s="171" t="s">
        <v>26831</v>
      </c>
      <c r="C13443" s="171" t="s">
        <v>19659</v>
      </c>
      <c r="D13443" s="171" t="s">
        <v>4</v>
      </c>
      <c r="E13443" s="11">
        <v>44166</v>
      </c>
      <c r="F13443">
        <v>0</v>
      </c>
      <c r="G13443">
        <v>0</v>
      </c>
      <c r="I13443">
        <v>0</v>
      </c>
      <c r="J13443">
        <v>0</v>
      </c>
      <c r="L13443">
        <v>0</v>
      </c>
      <c r="N13443">
        <v>0</v>
      </c>
      <c r="P13443">
        <v>0</v>
      </c>
      <c r="Q13443">
        <v>0</v>
      </c>
      <c r="S13443">
        <v>0</v>
      </c>
    </row>
    <row r="13444" spans="1:19" x14ac:dyDescent="0.3">
      <c r="A13444" t="s">
        <v>26832</v>
      </c>
      <c r="B13444" s="171" t="s">
        <v>26833</v>
      </c>
      <c r="C13444" s="171" t="s">
        <v>98</v>
      </c>
      <c r="D13444" s="171" t="s">
        <v>80</v>
      </c>
      <c r="E13444" s="11">
        <v>44166</v>
      </c>
      <c r="F13444">
        <v>10.5</v>
      </c>
      <c r="G13444">
        <v>11.5</v>
      </c>
      <c r="I13444">
        <v>24</v>
      </c>
      <c r="J13444">
        <v>58</v>
      </c>
      <c r="L13444">
        <v>65</v>
      </c>
      <c r="N13444">
        <v>23</v>
      </c>
      <c r="P13444">
        <v>3</v>
      </c>
      <c r="Q13444">
        <v>3</v>
      </c>
      <c r="S13444">
        <v>1</v>
      </c>
    </row>
    <row r="13445" spans="1:19" x14ac:dyDescent="0.3">
      <c r="A13445" t="s">
        <v>26834</v>
      </c>
      <c r="B13445" s="171" t="s">
        <v>26835</v>
      </c>
      <c r="C13445" s="171" t="s">
        <v>98</v>
      </c>
      <c r="D13445" s="171" t="s">
        <v>4</v>
      </c>
      <c r="E13445" s="11">
        <v>44166</v>
      </c>
      <c r="F13445">
        <v>10.5</v>
      </c>
      <c r="G13445">
        <v>11.5</v>
      </c>
      <c r="I13445">
        <v>24</v>
      </c>
      <c r="J13445">
        <v>58</v>
      </c>
      <c r="L13445">
        <v>65</v>
      </c>
      <c r="N13445">
        <v>23</v>
      </c>
      <c r="P13445">
        <v>3</v>
      </c>
      <c r="Q13445">
        <v>3</v>
      </c>
      <c r="S13445">
        <v>1</v>
      </c>
    </row>
    <row r="13446" spans="1:19" x14ac:dyDescent="0.3">
      <c r="A13446" t="s">
        <v>26836</v>
      </c>
      <c r="B13446" s="171" t="s">
        <v>26837</v>
      </c>
      <c r="C13446" s="171" t="s">
        <v>101</v>
      </c>
      <c r="D13446" s="171" t="s">
        <v>80</v>
      </c>
      <c r="E13446" s="11">
        <v>44166</v>
      </c>
      <c r="F13446">
        <v>40</v>
      </c>
      <c r="G13446">
        <v>42.5</v>
      </c>
      <c r="I13446">
        <v>328</v>
      </c>
      <c r="J13446">
        <v>433</v>
      </c>
      <c r="L13446">
        <v>461</v>
      </c>
      <c r="N13446">
        <v>311</v>
      </c>
      <c r="P13446">
        <v>10</v>
      </c>
      <c r="Q13446">
        <v>13</v>
      </c>
      <c r="S13446">
        <v>17</v>
      </c>
    </row>
    <row r="13447" spans="1:19" x14ac:dyDescent="0.3">
      <c r="A13447" t="s">
        <v>26838</v>
      </c>
      <c r="B13447" s="171" t="s">
        <v>26839</v>
      </c>
      <c r="C13447" s="171" t="s">
        <v>101</v>
      </c>
      <c r="D13447" s="171" t="s">
        <v>4</v>
      </c>
      <c r="E13447" s="11">
        <v>44166</v>
      </c>
      <c r="F13447">
        <v>40</v>
      </c>
      <c r="G13447">
        <v>42.5</v>
      </c>
      <c r="I13447">
        <v>328</v>
      </c>
      <c r="J13447">
        <v>433</v>
      </c>
      <c r="L13447">
        <v>461</v>
      </c>
      <c r="N13447">
        <v>311</v>
      </c>
      <c r="P13447">
        <v>10</v>
      </c>
      <c r="Q13447">
        <v>13</v>
      </c>
      <c r="S13447">
        <v>17</v>
      </c>
    </row>
    <row r="13448" spans="1:19" x14ac:dyDescent="0.3">
      <c r="A13448" t="s">
        <v>26840</v>
      </c>
      <c r="B13448" s="171" t="s">
        <v>26841</v>
      </c>
      <c r="C13448" s="171" t="s">
        <v>6843</v>
      </c>
      <c r="D13448" s="171" t="s">
        <v>80</v>
      </c>
      <c r="E13448" s="11">
        <v>44166</v>
      </c>
      <c r="F13448">
        <v>6</v>
      </c>
      <c r="G13448">
        <v>6</v>
      </c>
      <c r="I13448">
        <v>16</v>
      </c>
      <c r="J13448">
        <v>35</v>
      </c>
      <c r="L13448">
        <v>35</v>
      </c>
      <c r="N13448">
        <v>14</v>
      </c>
      <c r="P13448">
        <v>0</v>
      </c>
      <c r="Q13448">
        <v>0</v>
      </c>
      <c r="S13448">
        <v>2</v>
      </c>
    </row>
    <row r="13449" spans="1:19" x14ac:dyDescent="0.3">
      <c r="A13449" t="s">
        <v>26842</v>
      </c>
      <c r="B13449" s="171" t="s">
        <v>26843</v>
      </c>
      <c r="C13449" s="171" t="s">
        <v>6843</v>
      </c>
      <c r="D13449" s="171" t="s">
        <v>4</v>
      </c>
      <c r="E13449" s="11">
        <v>44166</v>
      </c>
      <c r="F13449">
        <v>6</v>
      </c>
      <c r="G13449">
        <v>6</v>
      </c>
      <c r="I13449">
        <v>16</v>
      </c>
      <c r="J13449">
        <v>35</v>
      </c>
      <c r="L13449">
        <v>35</v>
      </c>
      <c r="N13449">
        <v>14</v>
      </c>
      <c r="P13449">
        <v>0</v>
      </c>
      <c r="Q13449">
        <v>0</v>
      </c>
      <c r="S13449">
        <v>2</v>
      </c>
    </row>
    <row r="13450" spans="1:19" x14ac:dyDescent="0.3">
      <c r="A13450" t="s">
        <v>26844</v>
      </c>
      <c r="B13450" s="171" t="s">
        <v>26845</v>
      </c>
      <c r="C13450" s="171" t="s">
        <v>12995</v>
      </c>
      <c r="D13450" s="171" t="s">
        <v>80</v>
      </c>
      <c r="E13450" s="11">
        <v>44166</v>
      </c>
      <c r="F13450">
        <v>80</v>
      </c>
      <c r="G13450">
        <v>89.5</v>
      </c>
      <c r="I13450">
        <v>422</v>
      </c>
      <c r="J13450">
        <v>649</v>
      </c>
      <c r="L13450">
        <v>715</v>
      </c>
      <c r="N13450">
        <v>386</v>
      </c>
      <c r="O13450" t="s">
        <v>16361</v>
      </c>
      <c r="P13450">
        <v>22</v>
      </c>
      <c r="Q13450">
        <v>26</v>
      </c>
      <c r="S13450">
        <v>36</v>
      </c>
    </row>
    <row r="13451" spans="1:19" x14ac:dyDescent="0.3">
      <c r="A13451" t="s">
        <v>26846</v>
      </c>
      <c r="B13451" s="171" t="s">
        <v>26847</v>
      </c>
      <c r="C13451" s="171" t="s">
        <v>15504</v>
      </c>
      <c r="D13451" s="171" t="s">
        <v>15341</v>
      </c>
      <c r="E13451" s="11">
        <v>44166</v>
      </c>
      <c r="F13451">
        <v>0</v>
      </c>
      <c r="G13451">
        <v>0</v>
      </c>
      <c r="I13451">
        <v>16</v>
      </c>
      <c r="J13451">
        <v>0</v>
      </c>
      <c r="L13451">
        <v>0</v>
      </c>
      <c r="N13451">
        <v>16</v>
      </c>
      <c r="O13451" t="s">
        <v>16361</v>
      </c>
      <c r="P13451">
        <v>3</v>
      </c>
      <c r="Q13451">
        <v>4</v>
      </c>
      <c r="S13451">
        <v>0</v>
      </c>
    </row>
    <row r="13452" spans="1:19" x14ac:dyDescent="0.3">
      <c r="A13452" t="s">
        <v>26848</v>
      </c>
      <c r="B13452" s="171" t="s">
        <v>26849</v>
      </c>
      <c r="C13452" s="171" t="s">
        <v>15511</v>
      </c>
      <c r="D13452" s="171" t="s">
        <v>80</v>
      </c>
      <c r="E13452" s="11">
        <v>44166</v>
      </c>
      <c r="F13452">
        <v>24</v>
      </c>
      <c r="G13452">
        <v>25</v>
      </c>
      <c r="I13452">
        <v>41</v>
      </c>
      <c r="J13452">
        <v>130</v>
      </c>
      <c r="L13452">
        <v>137</v>
      </c>
      <c r="N13452">
        <v>35</v>
      </c>
      <c r="P13452">
        <v>6</v>
      </c>
      <c r="Q13452">
        <v>6</v>
      </c>
      <c r="S13452">
        <v>6</v>
      </c>
    </row>
    <row r="13453" spans="1:19" x14ac:dyDescent="0.3">
      <c r="A13453" t="s">
        <v>26850</v>
      </c>
      <c r="B13453" s="171" t="s">
        <v>26851</v>
      </c>
      <c r="C13453" s="171" t="s">
        <v>15511</v>
      </c>
      <c r="D13453" s="171" t="s">
        <v>15341</v>
      </c>
      <c r="E13453" s="11">
        <v>44166</v>
      </c>
      <c r="F13453">
        <v>0</v>
      </c>
      <c r="G13453">
        <v>0</v>
      </c>
      <c r="I13453">
        <v>16</v>
      </c>
      <c r="J13453">
        <v>0</v>
      </c>
      <c r="L13453">
        <v>0</v>
      </c>
      <c r="N13453">
        <v>16</v>
      </c>
      <c r="P13453">
        <v>3</v>
      </c>
      <c r="Q13453">
        <v>4</v>
      </c>
      <c r="S13453">
        <v>0</v>
      </c>
    </row>
    <row r="13454" spans="1:19" x14ac:dyDescent="0.3">
      <c r="A13454" t="s">
        <v>26852</v>
      </c>
      <c r="B13454" s="171" t="s">
        <v>26853</v>
      </c>
      <c r="C13454" s="171" t="s">
        <v>15511</v>
      </c>
      <c r="D13454" s="171" t="s">
        <v>4</v>
      </c>
      <c r="E13454" s="11">
        <v>44166</v>
      </c>
      <c r="F13454">
        <v>24</v>
      </c>
      <c r="G13454">
        <v>25</v>
      </c>
      <c r="I13454">
        <v>57</v>
      </c>
      <c r="J13454">
        <v>130</v>
      </c>
      <c r="L13454">
        <v>137</v>
      </c>
      <c r="N13454">
        <v>51</v>
      </c>
      <c r="P13454">
        <v>9</v>
      </c>
      <c r="Q13454">
        <v>10</v>
      </c>
      <c r="S13454">
        <v>6</v>
      </c>
    </row>
    <row r="13455" spans="1:19" x14ac:dyDescent="0.3">
      <c r="A13455" t="s">
        <v>26854</v>
      </c>
      <c r="B13455" s="171" t="s">
        <v>26855</v>
      </c>
      <c r="C13455" s="171" t="s">
        <v>104</v>
      </c>
      <c r="D13455" s="171" t="s">
        <v>4</v>
      </c>
      <c r="E13455" s="11">
        <v>44166</v>
      </c>
      <c r="F13455">
        <v>80</v>
      </c>
      <c r="G13455">
        <v>89.5</v>
      </c>
      <c r="I13455">
        <v>438</v>
      </c>
      <c r="J13455">
        <v>649</v>
      </c>
      <c r="L13455">
        <v>715</v>
      </c>
      <c r="N13455">
        <v>402</v>
      </c>
      <c r="P13455">
        <v>25</v>
      </c>
      <c r="Q13455">
        <v>30</v>
      </c>
      <c r="S13455">
        <v>36</v>
      </c>
    </row>
    <row r="13456" spans="1:19" x14ac:dyDescent="0.3">
      <c r="A13456" t="s">
        <v>26856</v>
      </c>
      <c r="B13456" s="171" t="s">
        <v>26857</v>
      </c>
      <c r="C13456" s="171" t="s">
        <v>119</v>
      </c>
      <c r="D13456" s="171" t="s">
        <v>80</v>
      </c>
      <c r="E13456" s="11">
        <v>44197</v>
      </c>
      <c r="F13456">
        <v>0</v>
      </c>
      <c r="G13456">
        <v>0</v>
      </c>
      <c r="I13456">
        <v>0</v>
      </c>
      <c r="J13456">
        <v>0</v>
      </c>
      <c r="L13456">
        <v>0</v>
      </c>
      <c r="N13456">
        <v>0</v>
      </c>
      <c r="P13456">
        <v>0</v>
      </c>
      <c r="Q13456">
        <v>0</v>
      </c>
      <c r="S13456">
        <v>0</v>
      </c>
    </row>
    <row r="13457" spans="1:19" x14ac:dyDescent="0.3">
      <c r="A13457" t="s">
        <v>26858</v>
      </c>
      <c r="B13457" s="171" t="s">
        <v>26859</v>
      </c>
      <c r="C13457" s="171" t="s">
        <v>143</v>
      </c>
      <c r="D13457" s="171" t="s">
        <v>80</v>
      </c>
      <c r="E13457" s="11">
        <v>44197</v>
      </c>
      <c r="F13457">
        <v>0</v>
      </c>
      <c r="G13457">
        <v>0</v>
      </c>
      <c r="I13457">
        <v>0</v>
      </c>
      <c r="J13457">
        <v>0</v>
      </c>
      <c r="L13457">
        <v>0</v>
      </c>
      <c r="N13457">
        <v>0</v>
      </c>
      <c r="P13457">
        <v>0</v>
      </c>
      <c r="Q13457">
        <v>0</v>
      </c>
      <c r="S13457">
        <v>0</v>
      </c>
    </row>
    <row r="13458" spans="1:19" x14ac:dyDescent="0.3">
      <c r="A13458" t="s">
        <v>26860</v>
      </c>
      <c r="B13458" s="171" t="s">
        <v>26861</v>
      </c>
      <c r="C13458" s="171" t="s">
        <v>158</v>
      </c>
      <c r="D13458" s="171" t="s">
        <v>80</v>
      </c>
      <c r="E13458" s="11">
        <v>44197</v>
      </c>
      <c r="F13458">
        <v>0</v>
      </c>
      <c r="G13458">
        <v>0</v>
      </c>
      <c r="I13458">
        <v>0</v>
      </c>
      <c r="J13458">
        <v>0</v>
      </c>
      <c r="L13458">
        <v>0</v>
      </c>
      <c r="N13458">
        <v>0</v>
      </c>
      <c r="P13458">
        <v>0</v>
      </c>
      <c r="Q13458">
        <v>0</v>
      </c>
      <c r="S13458">
        <v>0</v>
      </c>
    </row>
    <row r="13459" spans="1:19" x14ac:dyDescent="0.3">
      <c r="A13459" t="s">
        <v>26862</v>
      </c>
      <c r="B13459" s="171" t="s">
        <v>26863</v>
      </c>
      <c r="C13459" s="171" t="s">
        <v>209</v>
      </c>
      <c r="D13459" s="171" t="s">
        <v>80</v>
      </c>
      <c r="E13459" s="11">
        <v>44197</v>
      </c>
      <c r="F13459">
        <v>0</v>
      </c>
      <c r="G13459">
        <v>0</v>
      </c>
      <c r="I13459">
        <v>0</v>
      </c>
      <c r="J13459">
        <v>0</v>
      </c>
      <c r="L13459">
        <v>0</v>
      </c>
      <c r="N13459">
        <v>0</v>
      </c>
      <c r="P13459">
        <v>0</v>
      </c>
      <c r="Q13459">
        <v>0</v>
      </c>
      <c r="S13459">
        <v>0</v>
      </c>
    </row>
    <row r="13460" spans="1:19" x14ac:dyDescent="0.3">
      <c r="A13460" t="s">
        <v>26864</v>
      </c>
      <c r="B13460" s="171" t="s">
        <v>26865</v>
      </c>
      <c r="C13460" s="171" t="s">
        <v>76</v>
      </c>
      <c r="D13460" s="171" t="s">
        <v>80</v>
      </c>
      <c r="E13460" s="11">
        <v>44197</v>
      </c>
      <c r="F13460">
        <v>0</v>
      </c>
      <c r="G13460">
        <v>0</v>
      </c>
      <c r="I13460">
        <v>0</v>
      </c>
      <c r="J13460">
        <v>0</v>
      </c>
      <c r="L13460">
        <v>0</v>
      </c>
      <c r="N13460">
        <v>0</v>
      </c>
      <c r="P13460">
        <v>0</v>
      </c>
      <c r="Q13460">
        <v>0</v>
      </c>
      <c r="S13460">
        <v>0</v>
      </c>
    </row>
    <row r="13461" spans="1:19" x14ac:dyDescent="0.3">
      <c r="A13461" t="s">
        <v>26866</v>
      </c>
      <c r="B13461" s="171" t="s">
        <v>26867</v>
      </c>
      <c r="C13461" s="171" t="s">
        <v>15347</v>
      </c>
      <c r="D13461" s="171" t="s">
        <v>80</v>
      </c>
      <c r="E13461" s="11">
        <v>44197</v>
      </c>
      <c r="F13461">
        <v>0</v>
      </c>
      <c r="G13461">
        <v>0</v>
      </c>
      <c r="I13461">
        <v>0</v>
      </c>
      <c r="J13461">
        <v>0</v>
      </c>
      <c r="L13461">
        <v>0</v>
      </c>
      <c r="N13461">
        <v>0</v>
      </c>
      <c r="P13461">
        <v>0</v>
      </c>
      <c r="Q13461">
        <v>0</v>
      </c>
      <c r="S13461">
        <v>0</v>
      </c>
    </row>
    <row r="13462" spans="1:19" x14ac:dyDescent="0.3">
      <c r="A13462" t="s">
        <v>26868</v>
      </c>
      <c r="B13462" s="171" t="s">
        <v>26869</v>
      </c>
      <c r="C13462" s="171" t="s">
        <v>203</v>
      </c>
      <c r="D13462" s="171" t="s">
        <v>80</v>
      </c>
      <c r="E13462" s="11">
        <v>44197</v>
      </c>
      <c r="F13462">
        <v>1.5</v>
      </c>
      <c r="G13462">
        <v>1.5</v>
      </c>
      <c r="I13462">
        <v>16</v>
      </c>
      <c r="J13462">
        <v>8</v>
      </c>
      <c r="L13462">
        <v>8</v>
      </c>
      <c r="N13462">
        <v>13</v>
      </c>
      <c r="P13462">
        <v>0</v>
      </c>
      <c r="Q13462">
        <v>0</v>
      </c>
      <c r="S13462">
        <v>3</v>
      </c>
    </row>
    <row r="13463" spans="1:19" x14ac:dyDescent="0.3">
      <c r="A13463" t="s">
        <v>26870</v>
      </c>
      <c r="B13463" s="171" t="s">
        <v>26871</v>
      </c>
      <c r="C13463" s="171" t="s">
        <v>15340</v>
      </c>
      <c r="D13463" s="171" t="s">
        <v>15341</v>
      </c>
      <c r="E13463" s="11">
        <v>44197</v>
      </c>
      <c r="F13463">
        <v>0</v>
      </c>
      <c r="G13463">
        <v>0</v>
      </c>
      <c r="I13463">
        <v>0</v>
      </c>
      <c r="J13463">
        <v>0</v>
      </c>
      <c r="L13463">
        <v>0</v>
      </c>
      <c r="N13463">
        <v>0</v>
      </c>
      <c r="P13463">
        <v>0</v>
      </c>
      <c r="Q13463">
        <v>0</v>
      </c>
      <c r="S13463">
        <v>0</v>
      </c>
    </row>
    <row r="13464" spans="1:19" x14ac:dyDescent="0.3">
      <c r="A13464" t="s">
        <v>26872</v>
      </c>
      <c r="B13464" s="171" t="s">
        <v>26873</v>
      </c>
      <c r="C13464" s="171" t="s">
        <v>15340</v>
      </c>
      <c r="D13464" s="171" t="s">
        <v>80</v>
      </c>
      <c r="E13464" s="11">
        <v>44197</v>
      </c>
      <c r="F13464">
        <v>0.5</v>
      </c>
      <c r="G13464">
        <v>1</v>
      </c>
      <c r="I13464">
        <v>0</v>
      </c>
      <c r="J13464">
        <v>2</v>
      </c>
      <c r="L13464">
        <v>5</v>
      </c>
      <c r="N13464">
        <v>0</v>
      </c>
      <c r="P13464">
        <v>0</v>
      </c>
      <c r="Q13464">
        <v>0</v>
      </c>
      <c r="S13464">
        <v>0</v>
      </c>
    </row>
    <row r="13465" spans="1:19" x14ac:dyDescent="0.3">
      <c r="A13465" t="s">
        <v>26874</v>
      </c>
      <c r="B13465" s="171" t="s">
        <v>26875</v>
      </c>
      <c r="C13465" s="171" t="s">
        <v>15344</v>
      </c>
      <c r="D13465" s="171" t="s">
        <v>15341</v>
      </c>
      <c r="E13465" s="11">
        <v>44197</v>
      </c>
      <c r="F13465">
        <v>0</v>
      </c>
      <c r="G13465">
        <v>0</v>
      </c>
      <c r="I13465">
        <v>0</v>
      </c>
      <c r="J13465">
        <v>0</v>
      </c>
      <c r="L13465">
        <v>0</v>
      </c>
      <c r="N13465">
        <v>0</v>
      </c>
      <c r="P13465">
        <v>0</v>
      </c>
      <c r="Q13465">
        <v>0</v>
      </c>
      <c r="S13465">
        <v>0</v>
      </c>
    </row>
    <row r="13466" spans="1:19" x14ac:dyDescent="0.3">
      <c r="A13466" t="s">
        <v>26876</v>
      </c>
      <c r="B13466" s="171" t="s">
        <v>26877</v>
      </c>
      <c r="C13466" s="171" t="s">
        <v>15347</v>
      </c>
      <c r="D13466" s="171" t="s">
        <v>15341</v>
      </c>
      <c r="E13466" s="11">
        <v>44197</v>
      </c>
      <c r="F13466">
        <v>0</v>
      </c>
      <c r="G13466">
        <v>0</v>
      </c>
      <c r="I13466">
        <v>7</v>
      </c>
      <c r="J13466">
        <v>0</v>
      </c>
      <c r="L13466">
        <v>0</v>
      </c>
      <c r="N13466">
        <v>7</v>
      </c>
      <c r="P13466">
        <v>0</v>
      </c>
      <c r="Q13466">
        <v>0</v>
      </c>
      <c r="S13466">
        <v>0</v>
      </c>
    </row>
    <row r="13467" spans="1:19" x14ac:dyDescent="0.3">
      <c r="A13467" t="s">
        <v>26866</v>
      </c>
      <c r="B13467" s="171" t="s">
        <v>26867</v>
      </c>
      <c r="C13467" s="171" t="s">
        <v>15347</v>
      </c>
      <c r="D13467" s="171" t="s">
        <v>80</v>
      </c>
      <c r="E13467" s="11">
        <v>44197</v>
      </c>
      <c r="F13467">
        <v>2.5</v>
      </c>
      <c r="G13467">
        <v>2.5</v>
      </c>
      <c r="I13467">
        <v>0</v>
      </c>
      <c r="J13467">
        <v>14</v>
      </c>
      <c r="L13467">
        <v>14</v>
      </c>
      <c r="N13467">
        <v>0</v>
      </c>
      <c r="P13467">
        <v>0</v>
      </c>
      <c r="Q13467">
        <v>0</v>
      </c>
      <c r="S13467">
        <v>0</v>
      </c>
    </row>
    <row r="13468" spans="1:19" x14ac:dyDescent="0.3">
      <c r="A13468" t="s">
        <v>26878</v>
      </c>
      <c r="B13468" s="171" t="s">
        <v>26879</v>
      </c>
      <c r="C13468" s="171" t="s">
        <v>203</v>
      </c>
      <c r="D13468" s="171" t="s">
        <v>15341</v>
      </c>
      <c r="E13468" s="11">
        <v>44197</v>
      </c>
      <c r="F13468">
        <v>0</v>
      </c>
      <c r="G13468">
        <v>0</v>
      </c>
      <c r="I13468">
        <v>0</v>
      </c>
      <c r="J13468">
        <v>0</v>
      </c>
      <c r="L13468">
        <v>0</v>
      </c>
      <c r="N13468">
        <v>0</v>
      </c>
      <c r="P13468">
        <v>0</v>
      </c>
      <c r="Q13468">
        <v>0</v>
      </c>
      <c r="S13468">
        <v>0</v>
      </c>
    </row>
    <row r="13469" spans="1:19" x14ac:dyDescent="0.3">
      <c r="A13469" t="s">
        <v>26880</v>
      </c>
      <c r="B13469" s="171" t="s">
        <v>26881</v>
      </c>
      <c r="C13469" s="171" t="s">
        <v>24281</v>
      </c>
      <c r="D13469" s="171" t="s">
        <v>15341</v>
      </c>
      <c r="E13469" s="11">
        <v>44197</v>
      </c>
      <c r="F13469">
        <v>0</v>
      </c>
      <c r="G13469">
        <v>0</v>
      </c>
      <c r="I13469">
        <v>2</v>
      </c>
      <c r="J13469">
        <v>0</v>
      </c>
      <c r="L13469">
        <v>0</v>
      </c>
      <c r="N13469">
        <v>2</v>
      </c>
      <c r="P13469">
        <v>0</v>
      </c>
      <c r="Q13469">
        <v>0</v>
      </c>
      <c r="S13469">
        <v>0</v>
      </c>
    </row>
    <row r="13470" spans="1:19" x14ac:dyDescent="0.3">
      <c r="A13470" t="s">
        <v>26882</v>
      </c>
      <c r="B13470" s="171" t="s">
        <v>26883</v>
      </c>
      <c r="C13470" s="171" t="s">
        <v>24281</v>
      </c>
      <c r="D13470" s="171" t="s">
        <v>80</v>
      </c>
      <c r="E13470" s="11">
        <v>44197</v>
      </c>
      <c r="F13470">
        <v>1.5</v>
      </c>
      <c r="G13470">
        <v>1.5</v>
      </c>
      <c r="I13470">
        <v>0</v>
      </c>
      <c r="J13470">
        <v>8</v>
      </c>
      <c r="L13470">
        <v>8</v>
      </c>
      <c r="N13470">
        <v>0</v>
      </c>
      <c r="P13470">
        <v>0</v>
      </c>
      <c r="Q13470">
        <v>0</v>
      </c>
      <c r="S13470">
        <v>0</v>
      </c>
    </row>
    <row r="13471" spans="1:19" x14ac:dyDescent="0.3">
      <c r="A13471" t="s">
        <v>26884</v>
      </c>
      <c r="B13471" s="171" t="s">
        <v>26885</v>
      </c>
      <c r="C13471" s="171" t="s">
        <v>24284</v>
      </c>
      <c r="D13471" s="171" t="s">
        <v>80</v>
      </c>
      <c r="E13471" s="11">
        <v>44197</v>
      </c>
      <c r="F13471">
        <v>2</v>
      </c>
      <c r="G13471">
        <v>4</v>
      </c>
      <c r="I13471">
        <v>7</v>
      </c>
      <c r="J13471">
        <v>12</v>
      </c>
      <c r="L13471">
        <v>21</v>
      </c>
      <c r="N13471">
        <v>7</v>
      </c>
      <c r="P13471">
        <v>3</v>
      </c>
      <c r="Q13471">
        <v>3</v>
      </c>
      <c r="S13471">
        <v>0</v>
      </c>
    </row>
    <row r="13472" spans="1:19" x14ac:dyDescent="0.3">
      <c r="A13472" t="s">
        <v>26886</v>
      </c>
      <c r="B13472" s="171" t="s">
        <v>26887</v>
      </c>
      <c r="C13472" s="171" t="s">
        <v>18126</v>
      </c>
      <c r="D13472" s="171" t="s">
        <v>80</v>
      </c>
      <c r="E13472" s="11">
        <v>44197</v>
      </c>
      <c r="F13472">
        <v>0</v>
      </c>
      <c r="G13472">
        <v>0</v>
      </c>
      <c r="I13472">
        <v>0</v>
      </c>
      <c r="J13472">
        <v>0</v>
      </c>
      <c r="L13472">
        <v>0</v>
      </c>
      <c r="N13472">
        <v>0</v>
      </c>
      <c r="P13472">
        <v>0</v>
      </c>
      <c r="Q13472">
        <v>0</v>
      </c>
      <c r="S13472">
        <v>0</v>
      </c>
    </row>
    <row r="13473" spans="1:19" x14ac:dyDescent="0.3">
      <c r="A13473" t="s">
        <v>26888</v>
      </c>
      <c r="B13473" s="171" t="s">
        <v>26889</v>
      </c>
      <c r="C13473" s="171" t="s">
        <v>128</v>
      </c>
      <c r="D13473" s="171" t="s">
        <v>80</v>
      </c>
      <c r="E13473" s="11">
        <v>44197</v>
      </c>
      <c r="F13473">
        <v>0</v>
      </c>
      <c r="G13473">
        <v>0</v>
      </c>
      <c r="I13473">
        <v>0</v>
      </c>
      <c r="J13473">
        <v>0</v>
      </c>
      <c r="L13473">
        <v>0</v>
      </c>
      <c r="N13473">
        <v>0</v>
      </c>
      <c r="P13473">
        <v>0</v>
      </c>
      <c r="Q13473">
        <v>0</v>
      </c>
      <c r="S13473">
        <v>0</v>
      </c>
    </row>
    <row r="13474" spans="1:19" x14ac:dyDescent="0.3">
      <c r="A13474" t="s">
        <v>26890</v>
      </c>
      <c r="B13474" s="171" t="s">
        <v>26891</v>
      </c>
      <c r="C13474" s="171" t="s">
        <v>14824</v>
      </c>
      <c r="D13474" s="171" t="s">
        <v>80</v>
      </c>
      <c r="E13474" s="11">
        <v>44197</v>
      </c>
      <c r="F13474">
        <v>0</v>
      </c>
      <c r="G13474">
        <v>0</v>
      </c>
      <c r="I13474">
        <v>0</v>
      </c>
      <c r="J13474">
        <v>0</v>
      </c>
      <c r="L13474">
        <v>0</v>
      </c>
      <c r="N13474">
        <v>0</v>
      </c>
      <c r="P13474">
        <v>0</v>
      </c>
      <c r="Q13474">
        <v>0</v>
      </c>
      <c r="S13474">
        <v>0</v>
      </c>
    </row>
    <row r="13475" spans="1:19" x14ac:dyDescent="0.3">
      <c r="A13475" t="s">
        <v>26892</v>
      </c>
      <c r="B13475" s="171" t="s">
        <v>26893</v>
      </c>
      <c r="C13475" s="171" t="s">
        <v>152</v>
      </c>
      <c r="D13475" s="171" t="s">
        <v>80</v>
      </c>
      <c r="E13475" s="11">
        <v>44197</v>
      </c>
      <c r="F13475">
        <v>0</v>
      </c>
      <c r="G13475">
        <v>0</v>
      </c>
      <c r="I13475">
        <v>0</v>
      </c>
      <c r="J13475">
        <v>0</v>
      </c>
      <c r="L13475">
        <v>0</v>
      </c>
      <c r="N13475">
        <v>0</v>
      </c>
      <c r="P13475">
        <v>0</v>
      </c>
      <c r="Q13475">
        <v>0</v>
      </c>
      <c r="S13475">
        <v>0</v>
      </c>
    </row>
    <row r="13476" spans="1:19" x14ac:dyDescent="0.3">
      <c r="A13476" t="s">
        <v>26894</v>
      </c>
      <c r="B13476" s="171" t="s">
        <v>26895</v>
      </c>
      <c r="C13476" s="171" t="s">
        <v>194</v>
      </c>
      <c r="D13476" s="171" t="s">
        <v>80</v>
      </c>
      <c r="E13476" s="11">
        <v>44197</v>
      </c>
      <c r="F13476">
        <v>4</v>
      </c>
      <c r="G13476">
        <v>7</v>
      </c>
      <c r="I13476">
        <v>20</v>
      </c>
      <c r="J13476">
        <v>24</v>
      </c>
      <c r="K13476">
        <v>36</v>
      </c>
      <c r="L13476">
        <v>39</v>
      </c>
      <c r="N13476">
        <v>14</v>
      </c>
      <c r="P13476">
        <v>4</v>
      </c>
      <c r="Q13476">
        <v>6</v>
      </c>
      <c r="S13476">
        <v>6</v>
      </c>
    </row>
    <row r="13477" spans="1:19" x14ac:dyDescent="0.3">
      <c r="A13477" t="s">
        <v>26896</v>
      </c>
      <c r="B13477" s="171" t="s">
        <v>26897</v>
      </c>
      <c r="C13477" s="171" t="s">
        <v>18137</v>
      </c>
      <c r="D13477" s="171" t="s">
        <v>80</v>
      </c>
      <c r="E13477" s="11">
        <v>44197</v>
      </c>
      <c r="F13477">
        <v>0</v>
      </c>
      <c r="G13477">
        <v>0</v>
      </c>
      <c r="I13477">
        <v>0</v>
      </c>
      <c r="J13477">
        <v>0</v>
      </c>
      <c r="L13477">
        <v>0</v>
      </c>
      <c r="N13477">
        <v>0</v>
      </c>
      <c r="P13477">
        <v>0</v>
      </c>
      <c r="Q13477">
        <v>0</v>
      </c>
      <c r="S13477">
        <v>0</v>
      </c>
    </row>
    <row r="13478" spans="1:19" x14ac:dyDescent="0.3">
      <c r="A13478" t="s">
        <v>26898</v>
      </c>
      <c r="B13478" s="171" t="s">
        <v>26899</v>
      </c>
      <c r="C13478" s="171" t="s">
        <v>18140</v>
      </c>
      <c r="D13478" s="171" t="s">
        <v>80</v>
      </c>
      <c r="E13478" s="11">
        <v>44197</v>
      </c>
      <c r="F13478">
        <v>3</v>
      </c>
      <c r="G13478">
        <v>5</v>
      </c>
      <c r="I13478">
        <v>7</v>
      </c>
      <c r="J13478">
        <v>12</v>
      </c>
      <c r="L13478">
        <v>22</v>
      </c>
      <c r="N13478">
        <v>7</v>
      </c>
      <c r="P13478">
        <v>2</v>
      </c>
      <c r="Q13478">
        <v>2</v>
      </c>
      <c r="S13478">
        <v>0</v>
      </c>
    </row>
    <row r="13479" spans="1:19" x14ac:dyDescent="0.3">
      <c r="A13479" t="s">
        <v>26900</v>
      </c>
      <c r="B13479" s="171" t="s">
        <v>26901</v>
      </c>
      <c r="C13479" s="171" t="s">
        <v>236</v>
      </c>
      <c r="D13479" s="171" t="s">
        <v>80</v>
      </c>
      <c r="E13479" s="11">
        <v>44197</v>
      </c>
      <c r="F13479">
        <v>0</v>
      </c>
      <c r="G13479">
        <v>0</v>
      </c>
      <c r="I13479">
        <v>0</v>
      </c>
      <c r="J13479">
        <v>0</v>
      </c>
      <c r="L13479">
        <v>0</v>
      </c>
      <c r="N13479">
        <v>0</v>
      </c>
      <c r="P13479">
        <v>0</v>
      </c>
      <c r="Q13479">
        <v>0</v>
      </c>
      <c r="S13479">
        <v>0</v>
      </c>
    </row>
    <row r="13480" spans="1:19" x14ac:dyDescent="0.3">
      <c r="A13480" t="s">
        <v>26902</v>
      </c>
      <c r="B13480" s="171" t="s">
        <v>26903</v>
      </c>
      <c r="C13480" s="171" t="s">
        <v>239</v>
      </c>
      <c r="D13480" s="171" t="s">
        <v>80</v>
      </c>
      <c r="E13480" s="11">
        <v>44197</v>
      </c>
      <c r="F13480">
        <v>0</v>
      </c>
      <c r="G13480">
        <v>0</v>
      </c>
      <c r="I13480">
        <v>0</v>
      </c>
      <c r="J13480">
        <v>0</v>
      </c>
      <c r="L13480">
        <v>0</v>
      </c>
      <c r="N13480">
        <v>0</v>
      </c>
      <c r="P13480">
        <v>0</v>
      </c>
      <c r="Q13480">
        <v>0</v>
      </c>
      <c r="S13480">
        <v>0</v>
      </c>
    </row>
    <row r="13481" spans="1:19" x14ac:dyDescent="0.3">
      <c r="A13481" t="s">
        <v>26904</v>
      </c>
      <c r="B13481" s="171" t="s">
        <v>26905</v>
      </c>
      <c r="C13481" s="171" t="s">
        <v>176</v>
      </c>
      <c r="D13481" s="171" t="s">
        <v>80</v>
      </c>
      <c r="E13481" s="11">
        <v>44197</v>
      </c>
      <c r="F13481">
        <v>2.5</v>
      </c>
      <c r="G13481">
        <v>2.5</v>
      </c>
      <c r="I13481">
        <v>2</v>
      </c>
      <c r="J13481">
        <v>13</v>
      </c>
      <c r="L13481">
        <v>13</v>
      </c>
      <c r="N13481">
        <v>2</v>
      </c>
      <c r="P13481">
        <v>0</v>
      </c>
      <c r="Q13481">
        <v>1</v>
      </c>
      <c r="S13481">
        <v>0</v>
      </c>
    </row>
    <row r="13482" spans="1:19" x14ac:dyDescent="0.3">
      <c r="A13482" t="s">
        <v>26906</v>
      </c>
      <c r="B13482" s="171" t="s">
        <v>26907</v>
      </c>
      <c r="C13482" s="171" t="s">
        <v>206</v>
      </c>
      <c r="D13482" s="171" t="s">
        <v>80</v>
      </c>
      <c r="E13482" s="11">
        <v>44197</v>
      </c>
      <c r="F13482">
        <v>1.5</v>
      </c>
      <c r="G13482">
        <v>1.5</v>
      </c>
      <c r="I13482">
        <v>3</v>
      </c>
      <c r="J13482">
        <v>8</v>
      </c>
      <c r="L13482">
        <v>8</v>
      </c>
      <c r="N13482">
        <v>2</v>
      </c>
      <c r="P13482">
        <v>0</v>
      </c>
      <c r="Q13482">
        <v>0</v>
      </c>
      <c r="S13482">
        <v>1</v>
      </c>
    </row>
    <row r="13483" spans="1:19" x14ac:dyDescent="0.3">
      <c r="A13483" t="s">
        <v>26908</v>
      </c>
      <c r="B13483" s="171" t="s">
        <v>26909</v>
      </c>
      <c r="C13483" s="171" t="s">
        <v>176</v>
      </c>
      <c r="D13483" s="171" t="s">
        <v>15341</v>
      </c>
      <c r="E13483" s="11">
        <v>44197</v>
      </c>
      <c r="F13483">
        <v>0</v>
      </c>
      <c r="G13483">
        <v>0</v>
      </c>
      <c r="I13483">
        <v>2</v>
      </c>
      <c r="J13483">
        <v>0</v>
      </c>
      <c r="L13483">
        <v>0</v>
      </c>
      <c r="N13483">
        <v>2</v>
      </c>
      <c r="P13483">
        <v>0</v>
      </c>
      <c r="Q13483">
        <v>0</v>
      </c>
      <c r="S13483">
        <v>0</v>
      </c>
    </row>
    <row r="13484" spans="1:19" x14ac:dyDescent="0.3">
      <c r="A13484" t="s">
        <v>26910</v>
      </c>
      <c r="B13484" s="171" t="s">
        <v>26911</v>
      </c>
      <c r="C13484" s="171" t="s">
        <v>206</v>
      </c>
      <c r="D13484" s="171" t="s">
        <v>15341</v>
      </c>
      <c r="E13484" s="11">
        <v>44197</v>
      </c>
      <c r="F13484">
        <v>0</v>
      </c>
      <c r="G13484">
        <v>0</v>
      </c>
      <c r="I13484">
        <v>0</v>
      </c>
      <c r="J13484">
        <v>0</v>
      </c>
      <c r="L13484">
        <v>0</v>
      </c>
      <c r="N13484">
        <v>0</v>
      </c>
      <c r="P13484">
        <v>0</v>
      </c>
      <c r="Q13484">
        <v>0</v>
      </c>
      <c r="S13484">
        <v>0</v>
      </c>
    </row>
    <row r="13485" spans="1:19" x14ac:dyDescent="0.3">
      <c r="A13485" t="s">
        <v>26912</v>
      </c>
      <c r="B13485" s="171" t="s">
        <v>26913</v>
      </c>
      <c r="C13485" s="171" t="s">
        <v>16544</v>
      </c>
      <c r="D13485" s="171" t="s">
        <v>15341</v>
      </c>
      <c r="E13485" s="11">
        <v>44197</v>
      </c>
      <c r="F13485">
        <v>0</v>
      </c>
      <c r="G13485">
        <v>0</v>
      </c>
      <c r="I13485">
        <v>0</v>
      </c>
      <c r="J13485">
        <v>0</v>
      </c>
      <c r="L13485">
        <v>0</v>
      </c>
      <c r="N13485">
        <v>0</v>
      </c>
      <c r="P13485">
        <v>0</v>
      </c>
      <c r="Q13485">
        <v>0</v>
      </c>
      <c r="S13485">
        <v>0</v>
      </c>
    </row>
    <row r="13486" spans="1:19" x14ac:dyDescent="0.3">
      <c r="A13486" t="s">
        <v>26914</v>
      </c>
      <c r="B13486" s="171" t="s">
        <v>26915</v>
      </c>
      <c r="C13486" s="171" t="s">
        <v>16544</v>
      </c>
      <c r="D13486" s="171" t="s">
        <v>80</v>
      </c>
      <c r="E13486" s="11">
        <v>44197</v>
      </c>
      <c r="F13486">
        <v>1.5</v>
      </c>
      <c r="G13486">
        <v>1.5</v>
      </c>
      <c r="I13486">
        <v>4</v>
      </c>
      <c r="J13486">
        <v>8</v>
      </c>
      <c r="L13486">
        <v>8</v>
      </c>
      <c r="N13486">
        <v>0</v>
      </c>
      <c r="P13486">
        <v>0</v>
      </c>
      <c r="Q13486">
        <v>0</v>
      </c>
      <c r="S13486">
        <v>4</v>
      </c>
    </row>
    <row r="13487" spans="1:19" x14ac:dyDescent="0.3">
      <c r="A13487" t="s">
        <v>26916</v>
      </c>
      <c r="B13487" s="171" t="s">
        <v>26917</v>
      </c>
      <c r="C13487" s="171" t="s">
        <v>24315</v>
      </c>
      <c r="D13487" s="171" t="s">
        <v>15341</v>
      </c>
      <c r="E13487" s="11">
        <v>44197</v>
      </c>
      <c r="F13487">
        <v>0</v>
      </c>
      <c r="G13487">
        <v>0</v>
      </c>
      <c r="I13487">
        <v>3</v>
      </c>
      <c r="J13487">
        <v>0</v>
      </c>
      <c r="L13487">
        <v>0</v>
      </c>
      <c r="N13487">
        <v>3</v>
      </c>
      <c r="P13487">
        <v>1</v>
      </c>
      <c r="Q13487">
        <v>1</v>
      </c>
      <c r="S13487">
        <v>0</v>
      </c>
    </row>
    <row r="13488" spans="1:19" x14ac:dyDescent="0.3">
      <c r="A13488" t="s">
        <v>26918</v>
      </c>
      <c r="B13488" s="171" t="s">
        <v>26919</v>
      </c>
      <c r="C13488" s="171" t="s">
        <v>24315</v>
      </c>
      <c r="D13488" s="171" t="s">
        <v>80</v>
      </c>
      <c r="E13488" s="11">
        <v>44197</v>
      </c>
      <c r="F13488">
        <v>1.5</v>
      </c>
      <c r="G13488">
        <v>1.5</v>
      </c>
      <c r="I13488">
        <v>2</v>
      </c>
      <c r="J13488">
        <v>8</v>
      </c>
      <c r="L13488">
        <v>8</v>
      </c>
      <c r="N13488">
        <v>0</v>
      </c>
      <c r="P13488">
        <v>0</v>
      </c>
      <c r="Q13488">
        <v>0</v>
      </c>
      <c r="S13488">
        <v>2</v>
      </c>
    </row>
    <row r="13489" spans="1:19" x14ac:dyDescent="0.3">
      <c r="A13489" t="s">
        <v>26920</v>
      </c>
      <c r="B13489" s="171" t="s">
        <v>26921</v>
      </c>
      <c r="C13489" s="171" t="s">
        <v>113</v>
      </c>
      <c r="D13489" s="171" t="s">
        <v>80</v>
      </c>
      <c r="E13489" s="11">
        <v>44197</v>
      </c>
      <c r="F13489">
        <v>0.5</v>
      </c>
      <c r="G13489">
        <v>1</v>
      </c>
      <c r="I13489">
        <v>1</v>
      </c>
      <c r="J13489">
        <v>3</v>
      </c>
      <c r="L13489">
        <v>6</v>
      </c>
      <c r="N13489">
        <v>1</v>
      </c>
      <c r="P13489">
        <v>0</v>
      </c>
      <c r="Q13489">
        <v>0</v>
      </c>
      <c r="S13489">
        <v>0</v>
      </c>
    </row>
    <row r="13490" spans="1:19" x14ac:dyDescent="0.3">
      <c r="A13490" t="s">
        <v>26922</v>
      </c>
      <c r="B13490" s="171" t="s">
        <v>26923</v>
      </c>
      <c r="C13490" s="171" t="s">
        <v>131</v>
      </c>
      <c r="D13490" s="171" t="s">
        <v>80</v>
      </c>
      <c r="E13490" s="11">
        <v>44197</v>
      </c>
      <c r="F13490">
        <v>0</v>
      </c>
      <c r="G13490">
        <v>0</v>
      </c>
      <c r="I13490">
        <v>0</v>
      </c>
      <c r="J13490">
        <v>0</v>
      </c>
      <c r="L13490">
        <v>0</v>
      </c>
      <c r="N13490">
        <v>0</v>
      </c>
      <c r="P13490">
        <v>0</v>
      </c>
      <c r="Q13490">
        <v>0</v>
      </c>
      <c r="S13490">
        <v>0</v>
      </c>
    </row>
    <row r="13491" spans="1:19" x14ac:dyDescent="0.3">
      <c r="A13491" t="s">
        <v>26924</v>
      </c>
      <c r="B13491" s="171" t="s">
        <v>26925</v>
      </c>
      <c r="C13491" s="171" t="s">
        <v>14843</v>
      </c>
      <c r="D13491" s="171" t="s">
        <v>80</v>
      </c>
      <c r="E13491" s="11">
        <v>44197</v>
      </c>
      <c r="F13491">
        <v>0</v>
      </c>
      <c r="G13491">
        <v>0</v>
      </c>
      <c r="I13491">
        <v>0</v>
      </c>
      <c r="J13491">
        <v>0</v>
      </c>
      <c r="L13491">
        <v>0</v>
      </c>
      <c r="N13491">
        <v>0</v>
      </c>
      <c r="P13491">
        <v>0</v>
      </c>
      <c r="Q13491">
        <v>0</v>
      </c>
      <c r="S13491">
        <v>0</v>
      </c>
    </row>
    <row r="13492" spans="1:19" x14ac:dyDescent="0.3">
      <c r="A13492" t="s">
        <v>26926</v>
      </c>
      <c r="B13492" s="171" t="s">
        <v>26927</v>
      </c>
      <c r="C13492" s="171" t="s">
        <v>155</v>
      </c>
      <c r="D13492" s="171" t="s">
        <v>80</v>
      </c>
      <c r="E13492" s="11">
        <v>44197</v>
      </c>
      <c r="F13492">
        <v>2</v>
      </c>
      <c r="G13492">
        <v>3</v>
      </c>
      <c r="I13492">
        <v>9</v>
      </c>
      <c r="J13492">
        <v>12</v>
      </c>
      <c r="L13492">
        <v>17</v>
      </c>
      <c r="N13492">
        <v>8</v>
      </c>
      <c r="P13492">
        <v>1</v>
      </c>
      <c r="Q13492">
        <v>2</v>
      </c>
      <c r="S13492">
        <v>1</v>
      </c>
    </row>
    <row r="13493" spans="1:19" x14ac:dyDescent="0.3">
      <c r="A13493" t="s">
        <v>26928</v>
      </c>
      <c r="B13493" s="171" t="s">
        <v>26929</v>
      </c>
      <c r="C13493" s="171" t="s">
        <v>16232</v>
      </c>
      <c r="D13493" s="171" t="s">
        <v>80</v>
      </c>
      <c r="E13493" s="11">
        <v>44197</v>
      </c>
      <c r="F13493">
        <v>3.5</v>
      </c>
      <c r="G13493">
        <v>3.5</v>
      </c>
      <c r="I13493">
        <v>6</v>
      </c>
      <c r="J13493">
        <v>20</v>
      </c>
      <c r="L13493">
        <v>20</v>
      </c>
      <c r="N13493">
        <v>6</v>
      </c>
      <c r="P13493">
        <v>0</v>
      </c>
      <c r="Q13493">
        <v>1</v>
      </c>
      <c r="S13493">
        <v>0</v>
      </c>
    </row>
    <row r="13494" spans="1:19" x14ac:dyDescent="0.3">
      <c r="A13494" t="s">
        <v>26930</v>
      </c>
      <c r="B13494" s="171" t="s">
        <v>26931</v>
      </c>
      <c r="C13494" s="171" t="s">
        <v>16557</v>
      </c>
      <c r="D13494" s="171" t="s">
        <v>80</v>
      </c>
      <c r="E13494" s="11">
        <v>44197</v>
      </c>
      <c r="F13494">
        <v>0</v>
      </c>
      <c r="G13494">
        <v>0</v>
      </c>
      <c r="I13494">
        <v>0</v>
      </c>
      <c r="J13494">
        <v>0</v>
      </c>
      <c r="L13494">
        <v>0</v>
      </c>
      <c r="N13494">
        <v>0</v>
      </c>
      <c r="P13494">
        <v>0</v>
      </c>
      <c r="Q13494">
        <v>0</v>
      </c>
      <c r="S13494">
        <v>0</v>
      </c>
    </row>
    <row r="13495" spans="1:19" x14ac:dyDescent="0.3">
      <c r="A13495" t="s">
        <v>26932</v>
      </c>
      <c r="B13495" s="171" t="s">
        <v>26933</v>
      </c>
      <c r="C13495" s="171" t="s">
        <v>188</v>
      </c>
      <c r="D13495" s="171" t="s">
        <v>80</v>
      </c>
      <c r="E13495" s="11">
        <v>44197</v>
      </c>
      <c r="F13495">
        <v>2.5</v>
      </c>
      <c r="G13495">
        <v>4</v>
      </c>
      <c r="I13495">
        <v>2</v>
      </c>
      <c r="J13495">
        <v>14</v>
      </c>
      <c r="L13495">
        <v>22</v>
      </c>
      <c r="N13495">
        <v>2</v>
      </c>
      <c r="P13495">
        <v>1</v>
      </c>
      <c r="Q13495">
        <v>1</v>
      </c>
      <c r="S13495">
        <v>0</v>
      </c>
    </row>
    <row r="13496" spans="1:19" x14ac:dyDescent="0.3">
      <c r="A13496" t="s">
        <v>26934</v>
      </c>
      <c r="B13496" s="171" t="s">
        <v>26935</v>
      </c>
      <c r="C13496" s="171" t="s">
        <v>227</v>
      </c>
      <c r="D13496" s="171" t="s">
        <v>80</v>
      </c>
      <c r="E13496" s="11">
        <v>44197</v>
      </c>
      <c r="F13496">
        <v>0</v>
      </c>
      <c r="G13496">
        <v>0</v>
      </c>
      <c r="I13496">
        <v>0</v>
      </c>
      <c r="J13496">
        <v>0</v>
      </c>
      <c r="L13496">
        <v>0</v>
      </c>
      <c r="N13496">
        <v>0</v>
      </c>
      <c r="P13496">
        <v>0</v>
      </c>
      <c r="Q13496">
        <v>0</v>
      </c>
      <c r="S13496">
        <v>0</v>
      </c>
    </row>
    <row r="13497" spans="1:19" x14ac:dyDescent="0.3">
      <c r="A13497" t="s">
        <v>26936</v>
      </c>
      <c r="B13497" s="171" t="s">
        <v>26937</v>
      </c>
      <c r="C13497" s="171" t="s">
        <v>116</v>
      </c>
      <c r="D13497" s="171" t="s">
        <v>80</v>
      </c>
      <c r="E13497" s="11">
        <v>44197</v>
      </c>
      <c r="F13497">
        <v>6.5</v>
      </c>
      <c r="G13497">
        <v>8</v>
      </c>
      <c r="I13497">
        <v>70</v>
      </c>
      <c r="J13497">
        <v>68</v>
      </c>
      <c r="L13497">
        <v>90</v>
      </c>
      <c r="N13497">
        <v>70</v>
      </c>
      <c r="P13497">
        <v>1</v>
      </c>
      <c r="Q13497">
        <v>2</v>
      </c>
      <c r="S13497">
        <v>0</v>
      </c>
    </row>
    <row r="13498" spans="1:19" x14ac:dyDescent="0.3">
      <c r="A13498" t="s">
        <v>26938</v>
      </c>
      <c r="B13498" s="171" t="s">
        <v>26939</v>
      </c>
      <c r="C13498" s="171" t="s">
        <v>9862</v>
      </c>
      <c r="D13498" s="171" t="s">
        <v>80</v>
      </c>
      <c r="E13498" s="11">
        <v>44197</v>
      </c>
      <c r="F13498">
        <v>0</v>
      </c>
      <c r="G13498">
        <v>0</v>
      </c>
      <c r="I13498">
        <v>0</v>
      </c>
      <c r="J13498">
        <v>0</v>
      </c>
      <c r="L13498">
        <v>0</v>
      </c>
      <c r="N13498">
        <v>0</v>
      </c>
      <c r="P13498">
        <v>0</v>
      </c>
      <c r="Q13498">
        <v>0</v>
      </c>
      <c r="S13498">
        <v>0</v>
      </c>
    </row>
    <row r="13499" spans="1:19" x14ac:dyDescent="0.3">
      <c r="A13499" t="s">
        <v>26940</v>
      </c>
      <c r="B13499" s="171" t="s">
        <v>26941</v>
      </c>
      <c r="C13499" s="171" t="s">
        <v>140</v>
      </c>
      <c r="D13499" s="171" t="s">
        <v>80</v>
      </c>
      <c r="E13499" s="11">
        <v>44197</v>
      </c>
      <c r="F13499">
        <v>0</v>
      </c>
      <c r="G13499">
        <v>0</v>
      </c>
      <c r="I13499">
        <v>0</v>
      </c>
      <c r="J13499">
        <v>0</v>
      </c>
      <c r="L13499">
        <v>0</v>
      </c>
      <c r="N13499">
        <v>0</v>
      </c>
      <c r="P13499">
        <v>0</v>
      </c>
      <c r="Q13499">
        <v>0</v>
      </c>
      <c r="S13499">
        <v>0</v>
      </c>
    </row>
    <row r="13500" spans="1:19" x14ac:dyDescent="0.3">
      <c r="A13500" t="s">
        <v>26942</v>
      </c>
      <c r="B13500" s="171" t="s">
        <v>26943</v>
      </c>
      <c r="C13500" s="171" t="s">
        <v>8590</v>
      </c>
      <c r="D13500" s="171" t="s">
        <v>80</v>
      </c>
      <c r="E13500" s="11">
        <v>44197</v>
      </c>
      <c r="F13500">
        <v>0</v>
      </c>
      <c r="G13500">
        <v>0</v>
      </c>
      <c r="I13500">
        <v>0</v>
      </c>
      <c r="J13500">
        <v>0</v>
      </c>
      <c r="L13500">
        <v>0</v>
      </c>
      <c r="N13500">
        <v>0</v>
      </c>
      <c r="P13500">
        <v>0</v>
      </c>
      <c r="Q13500">
        <v>0</v>
      </c>
      <c r="S13500">
        <v>0</v>
      </c>
    </row>
    <row r="13501" spans="1:19" x14ac:dyDescent="0.3">
      <c r="A13501" t="s">
        <v>26944</v>
      </c>
      <c r="B13501" s="171" t="s">
        <v>26945</v>
      </c>
      <c r="C13501" s="171" t="s">
        <v>170</v>
      </c>
      <c r="D13501" s="171" t="s">
        <v>80</v>
      </c>
      <c r="E13501" s="11">
        <v>44197</v>
      </c>
      <c r="F13501">
        <v>2</v>
      </c>
      <c r="G13501">
        <v>11</v>
      </c>
      <c r="I13501">
        <v>7</v>
      </c>
      <c r="J13501">
        <v>22</v>
      </c>
      <c r="L13501">
        <v>121</v>
      </c>
      <c r="N13501">
        <v>7</v>
      </c>
      <c r="P13501">
        <v>0</v>
      </c>
      <c r="Q13501">
        <v>0</v>
      </c>
      <c r="S13501">
        <v>0</v>
      </c>
    </row>
    <row r="13502" spans="1:19" x14ac:dyDescent="0.3">
      <c r="A13502" t="s">
        <v>26946</v>
      </c>
      <c r="B13502" s="171" t="s">
        <v>26947</v>
      </c>
      <c r="C13502" s="171" t="s">
        <v>182</v>
      </c>
      <c r="D13502" s="171" t="s">
        <v>80</v>
      </c>
      <c r="E13502" s="11">
        <v>44197</v>
      </c>
      <c r="F13502">
        <v>11.5</v>
      </c>
      <c r="G13502">
        <v>11.5</v>
      </c>
      <c r="I13502">
        <v>204</v>
      </c>
      <c r="J13502">
        <v>128</v>
      </c>
      <c r="L13502">
        <v>128</v>
      </c>
      <c r="N13502">
        <v>177</v>
      </c>
      <c r="P13502">
        <v>0</v>
      </c>
      <c r="Q13502">
        <v>1</v>
      </c>
      <c r="S13502">
        <v>27</v>
      </c>
    </row>
    <row r="13503" spans="1:19" x14ac:dyDescent="0.3">
      <c r="A13503" t="s">
        <v>26948</v>
      </c>
      <c r="B13503" s="171" t="s">
        <v>26949</v>
      </c>
      <c r="C13503" s="171" t="s">
        <v>197</v>
      </c>
      <c r="D13503" s="171" t="s">
        <v>80</v>
      </c>
      <c r="E13503" s="11">
        <v>44197</v>
      </c>
      <c r="F13503">
        <v>8</v>
      </c>
      <c r="G13503">
        <v>9</v>
      </c>
      <c r="I13503">
        <v>67</v>
      </c>
      <c r="J13503">
        <v>80</v>
      </c>
      <c r="L13503">
        <v>90</v>
      </c>
      <c r="N13503">
        <v>49</v>
      </c>
      <c r="P13503">
        <v>2</v>
      </c>
      <c r="Q13503">
        <v>2</v>
      </c>
      <c r="S13503">
        <v>18</v>
      </c>
    </row>
    <row r="13504" spans="1:19" x14ac:dyDescent="0.3">
      <c r="A13504" t="s">
        <v>26950</v>
      </c>
      <c r="B13504" s="171" t="s">
        <v>26951</v>
      </c>
      <c r="C13504" s="171" t="s">
        <v>218</v>
      </c>
      <c r="D13504" s="171" t="s">
        <v>80</v>
      </c>
      <c r="E13504" s="11">
        <v>44197</v>
      </c>
      <c r="F13504">
        <v>0</v>
      </c>
      <c r="G13504">
        <v>0</v>
      </c>
      <c r="I13504">
        <v>0</v>
      </c>
      <c r="J13504">
        <v>0</v>
      </c>
      <c r="L13504">
        <v>0</v>
      </c>
      <c r="N13504">
        <v>0</v>
      </c>
      <c r="P13504">
        <v>0</v>
      </c>
      <c r="Q13504">
        <v>0</v>
      </c>
      <c r="S13504">
        <v>0</v>
      </c>
    </row>
    <row r="13505" spans="1:19" x14ac:dyDescent="0.3">
      <c r="A13505" t="s">
        <v>26952</v>
      </c>
      <c r="B13505" s="171" t="s">
        <v>26953</v>
      </c>
      <c r="C13505" s="171" t="s">
        <v>230</v>
      </c>
      <c r="D13505" s="171" t="s">
        <v>80</v>
      </c>
      <c r="E13505" s="11">
        <v>44197</v>
      </c>
      <c r="F13505">
        <v>0</v>
      </c>
      <c r="G13505">
        <v>0</v>
      </c>
      <c r="I13505">
        <v>0</v>
      </c>
      <c r="J13505">
        <v>0</v>
      </c>
      <c r="L13505">
        <v>0</v>
      </c>
      <c r="N13505">
        <v>0</v>
      </c>
      <c r="P13505">
        <v>0</v>
      </c>
      <c r="Q13505">
        <v>0</v>
      </c>
      <c r="S13505">
        <v>0</v>
      </c>
    </row>
    <row r="13506" spans="1:19" x14ac:dyDescent="0.3">
      <c r="A13506" t="s">
        <v>26954</v>
      </c>
      <c r="B13506" s="171" t="s">
        <v>26955</v>
      </c>
      <c r="C13506" s="171" t="s">
        <v>8193</v>
      </c>
      <c r="D13506" s="171" t="s">
        <v>80</v>
      </c>
      <c r="E13506" s="11">
        <v>44197</v>
      </c>
      <c r="F13506">
        <v>2</v>
      </c>
      <c r="G13506">
        <v>3</v>
      </c>
      <c r="I13506">
        <v>15</v>
      </c>
      <c r="J13506">
        <v>18</v>
      </c>
      <c r="L13506">
        <v>32</v>
      </c>
      <c r="N13506">
        <v>15</v>
      </c>
      <c r="P13506">
        <v>0</v>
      </c>
      <c r="Q13506">
        <v>0</v>
      </c>
      <c r="S13506">
        <v>0</v>
      </c>
    </row>
    <row r="13507" spans="1:19" x14ac:dyDescent="0.3">
      <c r="A13507" t="s">
        <v>26956</v>
      </c>
      <c r="B13507" s="171" t="s">
        <v>26957</v>
      </c>
      <c r="C13507" s="171" t="s">
        <v>10522</v>
      </c>
      <c r="D13507" s="171" t="s">
        <v>80</v>
      </c>
      <c r="E13507" s="11">
        <v>44197</v>
      </c>
      <c r="F13507">
        <v>0</v>
      </c>
      <c r="G13507">
        <v>0</v>
      </c>
      <c r="I13507">
        <v>0</v>
      </c>
      <c r="J13507">
        <v>0</v>
      </c>
      <c r="L13507">
        <v>0</v>
      </c>
      <c r="N13507">
        <v>0</v>
      </c>
      <c r="P13507">
        <v>0</v>
      </c>
      <c r="Q13507">
        <v>0</v>
      </c>
      <c r="S13507">
        <v>0</v>
      </c>
    </row>
    <row r="13508" spans="1:19" x14ac:dyDescent="0.3">
      <c r="A13508" t="s">
        <v>26958</v>
      </c>
      <c r="B13508" s="171" t="s">
        <v>26959</v>
      </c>
      <c r="C13508" s="171" t="s">
        <v>10525</v>
      </c>
      <c r="D13508" s="171" t="s">
        <v>80</v>
      </c>
      <c r="E13508" s="11">
        <v>44197</v>
      </c>
      <c r="F13508">
        <v>0</v>
      </c>
      <c r="G13508">
        <v>0</v>
      </c>
      <c r="I13508">
        <v>0</v>
      </c>
      <c r="J13508">
        <v>0</v>
      </c>
      <c r="L13508">
        <v>0</v>
      </c>
      <c r="N13508">
        <v>0</v>
      </c>
      <c r="P13508">
        <v>0</v>
      </c>
      <c r="Q13508">
        <v>0</v>
      </c>
      <c r="S13508">
        <v>0</v>
      </c>
    </row>
    <row r="13509" spans="1:19" x14ac:dyDescent="0.3">
      <c r="A13509" t="s">
        <v>26960</v>
      </c>
      <c r="B13509" s="171" t="s">
        <v>26961</v>
      </c>
      <c r="C13509" s="171" t="s">
        <v>10528</v>
      </c>
      <c r="D13509" s="171" t="s">
        <v>80</v>
      </c>
      <c r="E13509" s="11">
        <v>44197</v>
      </c>
      <c r="F13509">
        <v>0</v>
      </c>
      <c r="G13509">
        <v>0</v>
      </c>
      <c r="I13509">
        <v>0</v>
      </c>
      <c r="J13509">
        <v>0</v>
      </c>
      <c r="L13509">
        <v>0</v>
      </c>
      <c r="N13509">
        <v>0</v>
      </c>
      <c r="P13509">
        <v>0</v>
      </c>
      <c r="Q13509">
        <v>0</v>
      </c>
      <c r="S13509">
        <v>0</v>
      </c>
    </row>
    <row r="13510" spans="1:19" x14ac:dyDescent="0.3">
      <c r="A13510" t="s">
        <v>26962</v>
      </c>
      <c r="B13510" s="171" t="s">
        <v>26963</v>
      </c>
      <c r="C13510" s="171" t="s">
        <v>10531</v>
      </c>
      <c r="D13510" s="171" t="s">
        <v>80</v>
      </c>
      <c r="E13510" s="11">
        <v>44197</v>
      </c>
      <c r="F13510">
        <v>0</v>
      </c>
      <c r="G13510">
        <v>0</v>
      </c>
      <c r="I13510">
        <v>0</v>
      </c>
      <c r="J13510">
        <v>0</v>
      </c>
      <c r="L13510">
        <v>0</v>
      </c>
      <c r="N13510">
        <v>0</v>
      </c>
      <c r="P13510">
        <v>0</v>
      </c>
      <c r="Q13510">
        <v>0</v>
      </c>
      <c r="S13510">
        <v>0</v>
      </c>
    </row>
    <row r="13511" spans="1:19" x14ac:dyDescent="0.3">
      <c r="A13511" t="s">
        <v>26964</v>
      </c>
      <c r="B13511" s="171" t="s">
        <v>26965</v>
      </c>
      <c r="C13511" s="171" t="s">
        <v>14880</v>
      </c>
      <c r="D13511" s="171" t="s">
        <v>80</v>
      </c>
      <c r="E13511" s="11">
        <v>44197</v>
      </c>
      <c r="F13511">
        <v>0</v>
      </c>
      <c r="G13511">
        <v>0</v>
      </c>
      <c r="I13511">
        <v>0</v>
      </c>
      <c r="J13511">
        <v>0</v>
      </c>
      <c r="L13511">
        <v>0</v>
      </c>
      <c r="N13511">
        <v>0</v>
      </c>
      <c r="P13511">
        <v>0</v>
      </c>
      <c r="Q13511">
        <v>0</v>
      </c>
      <c r="S13511">
        <v>0</v>
      </c>
    </row>
    <row r="13512" spans="1:19" x14ac:dyDescent="0.3">
      <c r="A13512" t="s">
        <v>26966</v>
      </c>
      <c r="B13512" s="171" t="s">
        <v>26967</v>
      </c>
      <c r="C13512" s="171" t="s">
        <v>10534</v>
      </c>
      <c r="D13512" s="171" t="s">
        <v>80</v>
      </c>
      <c r="E13512" s="11">
        <v>44197</v>
      </c>
      <c r="F13512">
        <v>4</v>
      </c>
      <c r="G13512">
        <v>4</v>
      </c>
      <c r="I13512">
        <v>8</v>
      </c>
      <c r="J13512">
        <v>24</v>
      </c>
      <c r="L13512">
        <v>24</v>
      </c>
      <c r="N13512">
        <v>8</v>
      </c>
      <c r="P13512">
        <v>0</v>
      </c>
      <c r="Q13512">
        <v>1</v>
      </c>
      <c r="S13512">
        <v>0</v>
      </c>
    </row>
    <row r="13513" spans="1:19" x14ac:dyDescent="0.3">
      <c r="A13513" t="s">
        <v>26968</v>
      </c>
      <c r="B13513" s="171" t="s">
        <v>26969</v>
      </c>
      <c r="C13513" s="171" t="s">
        <v>10537</v>
      </c>
      <c r="D13513" s="171" t="s">
        <v>80</v>
      </c>
      <c r="E13513" s="11">
        <v>44197</v>
      </c>
      <c r="F13513">
        <v>2</v>
      </c>
      <c r="G13513">
        <v>2</v>
      </c>
      <c r="I13513">
        <v>6</v>
      </c>
      <c r="J13513">
        <v>11</v>
      </c>
      <c r="L13513">
        <v>11</v>
      </c>
      <c r="N13513">
        <v>6</v>
      </c>
      <c r="P13513">
        <v>0</v>
      </c>
      <c r="Q13513">
        <v>1</v>
      </c>
      <c r="S13513">
        <v>0</v>
      </c>
    </row>
    <row r="13514" spans="1:19" x14ac:dyDescent="0.3">
      <c r="A13514" t="s">
        <v>26970</v>
      </c>
      <c r="B13514" s="171" t="s">
        <v>26971</v>
      </c>
      <c r="C13514" s="171" t="s">
        <v>119</v>
      </c>
      <c r="D13514" s="171" t="s">
        <v>4</v>
      </c>
      <c r="E13514" s="11">
        <v>44197</v>
      </c>
      <c r="F13514">
        <v>0</v>
      </c>
      <c r="G13514">
        <v>0</v>
      </c>
      <c r="I13514">
        <v>0</v>
      </c>
      <c r="J13514">
        <v>0</v>
      </c>
      <c r="L13514">
        <v>0</v>
      </c>
      <c r="N13514">
        <v>0</v>
      </c>
      <c r="P13514">
        <v>0</v>
      </c>
      <c r="Q13514">
        <v>0</v>
      </c>
      <c r="S13514">
        <v>0</v>
      </c>
    </row>
    <row r="13515" spans="1:19" x14ac:dyDescent="0.3">
      <c r="A13515" t="s">
        <v>26972</v>
      </c>
      <c r="B13515" s="171" t="s">
        <v>26973</v>
      </c>
      <c r="C13515" s="171" t="s">
        <v>143</v>
      </c>
      <c r="D13515" s="171" t="s">
        <v>4</v>
      </c>
      <c r="E13515" s="11">
        <v>44197</v>
      </c>
      <c r="F13515">
        <v>0</v>
      </c>
      <c r="G13515">
        <v>0</v>
      </c>
      <c r="I13515">
        <v>0</v>
      </c>
      <c r="J13515">
        <v>0</v>
      </c>
      <c r="L13515">
        <v>0</v>
      </c>
      <c r="N13515">
        <v>0</v>
      </c>
      <c r="P13515">
        <v>0</v>
      </c>
      <c r="Q13515">
        <v>0</v>
      </c>
      <c r="S13515">
        <v>0</v>
      </c>
    </row>
    <row r="13516" spans="1:19" x14ac:dyDescent="0.3">
      <c r="A13516" t="s">
        <v>26974</v>
      </c>
      <c r="B13516" s="171" t="s">
        <v>26975</v>
      </c>
      <c r="C13516" s="171" t="s">
        <v>158</v>
      </c>
      <c r="D13516" s="171" t="s">
        <v>4</v>
      </c>
      <c r="E13516" s="11">
        <v>44197</v>
      </c>
      <c r="F13516">
        <v>0</v>
      </c>
      <c r="G13516">
        <v>0</v>
      </c>
      <c r="I13516">
        <v>0</v>
      </c>
      <c r="J13516">
        <v>0</v>
      </c>
      <c r="L13516">
        <v>0</v>
      </c>
      <c r="N13516">
        <v>0</v>
      </c>
      <c r="P13516">
        <v>0</v>
      </c>
      <c r="Q13516">
        <v>0</v>
      </c>
      <c r="S13516">
        <v>0</v>
      </c>
    </row>
    <row r="13517" spans="1:19" x14ac:dyDescent="0.3">
      <c r="A13517" t="s">
        <v>26976</v>
      </c>
      <c r="B13517" s="171" t="s">
        <v>26977</v>
      </c>
      <c r="C13517" s="171" t="s">
        <v>209</v>
      </c>
      <c r="D13517" s="171" t="s">
        <v>4</v>
      </c>
      <c r="E13517" s="11">
        <v>44197</v>
      </c>
      <c r="F13517">
        <v>0</v>
      </c>
      <c r="G13517">
        <v>0</v>
      </c>
      <c r="I13517">
        <v>0</v>
      </c>
      <c r="J13517">
        <v>0</v>
      </c>
      <c r="L13517">
        <v>0</v>
      </c>
      <c r="N13517">
        <v>0</v>
      </c>
      <c r="P13517">
        <v>0</v>
      </c>
      <c r="Q13517">
        <v>0</v>
      </c>
      <c r="S13517">
        <v>0</v>
      </c>
    </row>
    <row r="13518" spans="1:19" x14ac:dyDescent="0.3">
      <c r="A13518" t="s">
        <v>26978</v>
      </c>
      <c r="B13518" s="171" t="s">
        <v>26979</v>
      </c>
      <c r="C13518" s="171" t="s">
        <v>76</v>
      </c>
      <c r="D13518" s="171" t="s">
        <v>4</v>
      </c>
      <c r="E13518" s="11">
        <v>44197</v>
      </c>
      <c r="F13518">
        <v>0</v>
      </c>
      <c r="G13518">
        <v>0</v>
      </c>
      <c r="I13518">
        <v>0</v>
      </c>
      <c r="J13518">
        <v>0</v>
      </c>
      <c r="L13518">
        <v>0</v>
      </c>
      <c r="N13518">
        <v>0</v>
      </c>
      <c r="P13518">
        <v>0</v>
      </c>
      <c r="Q13518">
        <v>0</v>
      </c>
      <c r="S13518">
        <v>0</v>
      </c>
    </row>
    <row r="13519" spans="1:19" x14ac:dyDescent="0.3">
      <c r="A13519" t="s">
        <v>26980</v>
      </c>
      <c r="B13519" s="171" t="s">
        <v>26981</v>
      </c>
      <c r="C13519" s="171" t="s">
        <v>15344</v>
      </c>
      <c r="D13519" s="171" t="s">
        <v>4</v>
      </c>
      <c r="E13519" s="11">
        <v>44197</v>
      </c>
      <c r="F13519">
        <v>0</v>
      </c>
      <c r="G13519">
        <v>0</v>
      </c>
      <c r="I13519">
        <v>0</v>
      </c>
      <c r="J13519">
        <v>0</v>
      </c>
      <c r="L13519">
        <v>0</v>
      </c>
      <c r="N13519">
        <v>0</v>
      </c>
      <c r="P13519">
        <v>0</v>
      </c>
      <c r="Q13519">
        <v>0</v>
      </c>
      <c r="S13519">
        <v>0</v>
      </c>
    </row>
    <row r="13520" spans="1:19" x14ac:dyDescent="0.3">
      <c r="A13520" t="s">
        <v>26982</v>
      </c>
      <c r="B13520" s="171" t="s">
        <v>26983</v>
      </c>
      <c r="C13520" s="171" t="s">
        <v>24281</v>
      </c>
      <c r="D13520" s="171" t="s">
        <v>4</v>
      </c>
      <c r="E13520" s="11">
        <v>44197</v>
      </c>
      <c r="F13520">
        <v>1.5</v>
      </c>
      <c r="G13520">
        <v>1.5</v>
      </c>
      <c r="I13520">
        <v>2</v>
      </c>
      <c r="J13520">
        <v>8</v>
      </c>
      <c r="L13520">
        <v>8</v>
      </c>
      <c r="N13520">
        <v>2</v>
      </c>
      <c r="P13520">
        <v>0</v>
      </c>
      <c r="Q13520">
        <v>0</v>
      </c>
      <c r="S13520">
        <v>0</v>
      </c>
    </row>
    <row r="13521" spans="1:19" x14ac:dyDescent="0.3">
      <c r="A13521" t="s">
        <v>26984</v>
      </c>
      <c r="B13521" s="171" t="s">
        <v>26985</v>
      </c>
      <c r="C13521" s="171" t="s">
        <v>24284</v>
      </c>
      <c r="D13521" s="171" t="s">
        <v>4</v>
      </c>
      <c r="E13521" s="11">
        <v>44197</v>
      </c>
      <c r="F13521">
        <v>2</v>
      </c>
      <c r="G13521">
        <v>4</v>
      </c>
      <c r="I13521">
        <v>7</v>
      </c>
      <c r="J13521">
        <v>12</v>
      </c>
      <c r="L13521">
        <v>21</v>
      </c>
      <c r="N13521">
        <v>7</v>
      </c>
      <c r="P13521">
        <v>3</v>
      </c>
      <c r="Q13521">
        <v>3</v>
      </c>
      <c r="S13521">
        <v>0</v>
      </c>
    </row>
    <row r="13522" spans="1:19" x14ac:dyDescent="0.3">
      <c r="A13522" t="s">
        <v>26986</v>
      </c>
      <c r="B13522" s="171" t="s">
        <v>26987</v>
      </c>
      <c r="C13522" s="171" t="s">
        <v>18126</v>
      </c>
      <c r="D13522" s="171" t="s">
        <v>4</v>
      </c>
      <c r="E13522" s="11">
        <v>44197</v>
      </c>
      <c r="F13522">
        <v>0</v>
      </c>
      <c r="G13522">
        <v>0</v>
      </c>
      <c r="I13522">
        <v>0</v>
      </c>
      <c r="J13522">
        <v>0</v>
      </c>
      <c r="L13522">
        <v>0</v>
      </c>
      <c r="N13522">
        <v>0</v>
      </c>
      <c r="P13522">
        <v>0</v>
      </c>
      <c r="Q13522">
        <v>0</v>
      </c>
      <c r="S13522">
        <v>0</v>
      </c>
    </row>
    <row r="13523" spans="1:19" x14ac:dyDescent="0.3">
      <c r="A13523" t="s">
        <v>26988</v>
      </c>
      <c r="B13523" s="171" t="s">
        <v>26989</v>
      </c>
      <c r="C13523" s="171" t="s">
        <v>128</v>
      </c>
      <c r="D13523" s="171" t="s">
        <v>4</v>
      </c>
      <c r="E13523" s="11">
        <v>44197</v>
      </c>
      <c r="F13523">
        <v>0</v>
      </c>
      <c r="G13523">
        <v>0</v>
      </c>
      <c r="I13523">
        <v>0</v>
      </c>
      <c r="J13523">
        <v>0</v>
      </c>
      <c r="L13523">
        <v>0</v>
      </c>
      <c r="N13523">
        <v>0</v>
      </c>
      <c r="P13523">
        <v>0</v>
      </c>
      <c r="Q13523">
        <v>0</v>
      </c>
      <c r="S13523">
        <v>0</v>
      </c>
    </row>
    <row r="13524" spans="1:19" x14ac:dyDescent="0.3">
      <c r="A13524" t="s">
        <v>26990</v>
      </c>
      <c r="B13524" s="171" t="s">
        <v>26991</v>
      </c>
      <c r="C13524" s="171" t="s">
        <v>14824</v>
      </c>
      <c r="D13524" s="171" t="s">
        <v>4</v>
      </c>
      <c r="E13524" s="11">
        <v>44197</v>
      </c>
      <c r="F13524">
        <v>0</v>
      </c>
      <c r="G13524">
        <v>0</v>
      </c>
      <c r="I13524">
        <v>0</v>
      </c>
      <c r="J13524">
        <v>0</v>
      </c>
      <c r="L13524">
        <v>0</v>
      </c>
      <c r="N13524">
        <v>0</v>
      </c>
      <c r="P13524">
        <v>0</v>
      </c>
      <c r="Q13524">
        <v>0</v>
      </c>
      <c r="S13524">
        <v>0</v>
      </c>
    </row>
    <row r="13525" spans="1:19" x14ac:dyDescent="0.3">
      <c r="A13525" t="s">
        <v>26992</v>
      </c>
      <c r="B13525" s="171" t="s">
        <v>26993</v>
      </c>
      <c r="C13525" s="171" t="s">
        <v>152</v>
      </c>
      <c r="D13525" s="171" t="s">
        <v>4</v>
      </c>
      <c r="E13525" s="11">
        <v>44197</v>
      </c>
      <c r="F13525">
        <v>0</v>
      </c>
      <c r="G13525">
        <v>0</v>
      </c>
      <c r="I13525">
        <v>0</v>
      </c>
      <c r="J13525">
        <v>0</v>
      </c>
      <c r="L13525">
        <v>0</v>
      </c>
      <c r="N13525">
        <v>0</v>
      </c>
      <c r="P13525">
        <v>0</v>
      </c>
      <c r="Q13525">
        <v>0</v>
      </c>
      <c r="S13525">
        <v>0</v>
      </c>
    </row>
    <row r="13526" spans="1:19" x14ac:dyDescent="0.3">
      <c r="A13526" t="s">
        <v>26994</v>
      </c>
      <c r="B13526" s="171" t="s">
        <v>26995</v>
      </c>
      <c r="C13526" s="171" t="s">
        <v>194</v>
      </c>
      <c r="D13526" s="171" t="s">
        <v>4</v>
      </c>
      <c r="E13526" s="11">
        <v>44197</v>
      </c>
      <c r="F13526">
        <v>4</v>
      </c>
      <c r="G13526">
        <v>7</v>
      </c>
      <c r="I13526">
        <v>20</v>
      </c>
      <c r="J13526">
        <v>24</v>
      </c>
      <c r="L13526">
        <v>39</v>
      </c>
      <c r="N13526">
        <v>14</v>
      </c>
      <c r="P13526">
        <v>4</v>
      </c>
      <c r="Q13526">
        <v>6</v>
      </c>
      <c r="S13526">
        <v>6</v>
      </c>
    </row>
    <row r="13527" spans="1:19" x14ac:dyDescent="0.3">
      <c r="A13527" t="s">
        <v>26996</v>
      </c>
      <c r="B13527" s="171" t="s">
        <v>26997</v>
      </c>
      <c r="C13527" s="171" t="s">
        <v>18137</v>
      </c>
      <c r="D13527" s="171" t="s">
        <v>4</v>
      </c>
      <c r="E13527" s="11">
        <v>44197</v>
      </c>
      <c r="F13527">
        <v>0</v>
      </c>
      <c r="G13527">
        <v>0</v>
      </c>
      <c r="I13527">
        <v>0</v>
      </c>
      <c r="J13527">
        <v>0</v>
      </c>
      <c r="L13527">
        <v>0</v>
      </c>
      <c r="N13527">
        <v>0</v>
      </c>
      <c r="P13527">
        <v>0</v>
      </c>
      <c r="Q13527">
        <v>0</v>
      </c>
      <c r="S13527">
        <v>0</v>
      </c>
    </row>
    <row r="13528" spans="1:19" x14ac:dyDescent="0.3">
      <c r="A13528" t="s">
        <v>26998</v>
      </c>
      <c r="B13528" s="171" t="s">
        <v>26999</v>
      </c>
      <c r="C13528" s="171" t="s">
        <v>18140</v>
      </c>
      <c r="D13528" s="171" t="s">
        <v>4</v>
      </c>
      <c r="E13528" s="11">
        <v>44197</v>
      </c>
      <c r="F13528">
        <v>3</v>
      </c>
      <c r="G13528">
        <v>5</v>
      </c>
      <c r="I13528">
        <v>7</v>
      </c>
      <c r="J13528">
        <v>12</v>
      </c>
      <c r="L13528">
        <v>22</v>
      </c>
      <c r="N13528">
        <v>7</v>
      </c>
      <c r="P13528">
        <v>2</v>
      </c>
      <c r="Q13528">
        <v>2</v>
      </c>
      <c r="S13528">
        <v>0</v>
      </c>
    </row>
    <row r="13529" spans="1:19" x14ac:dyDescent="0.3">
      <c r="A13529" t="s">
        <v>27000</v>
      </c>
      <c r="B13529" s="171" t="s">
        <v>27001</v>
      </c>
      <c r="C13529" s="171" t="s">
        <v>236</v>
      </c>
      <c r="D13529" s="171" t="s">
        <v>4</v>
      </c>
      <c r="E13529" s="11">
        <v>44197</v>
      </c>
      <c r="F13529">
        <v>0</v>
      </c>
      <c r="G13529">
        <v>0</v>
      </c>
      <c r="I13529">
        <v>0</v>
      </c>
      <c r="J13529">
        <v>0</v>
      </c>
      <c r="L13529">
        <v>0</v>
      </c>
      <c r="N13529">
        <v>0</v>
      </c>
      <c r="P13529">
        <v>0</v>
      </c>
      <c r="Q13529">
        <v>0</v>
      </c>
      <c r="S13529">
        <v>0</v>
      </c>
    </row>
    <row r="13530" spans="1:19" x14ac:dyDescent="0.3">
      <c r="A13530" t="s">
        <v>27002</v>
      </c>
      <c r="B13530" s="171" t="s">
        <v>27003</v>
      </c>
      <c r="C13530" s="171" t="s">
        <v>239</v>
      </c>
      <c r="D13530" s="171" t="s">
        <v>4</v>
      </c>
      <c r="E13530" s="11">
        <v>44197</v>
      </c>
      <c r="F13530">
        <v>0</v>
      </c>
      <c r="G13530">
        <v>0</v>
      </c>
      <c r="I13530">
        <v>0</v>
      </c>
      <c r="J13530">
        <v>0</v>
      </c>
      <c r="L13530">
        <v>0</v>
      </c>
      <c r="N13530">
        <v>0</v>
      </c>
      <c r="P13530">
        <v>0</v>
      </c>
      <c r="Q13530">
        <v>0</v>
      </c>
      <c r="S13530">
        <v>0</v>
      </c>
    </row>
    <row r="13531" spans="1:19" x14ac:dyDescent="0.3">
      <c r="A13531" t="s">
        <v>27004</v>
      </c>
      <c r="B13531" s="171" t="s">
        <v>27005</v>
      </c>
      <c r="C13531" s="171" t="s">
        <v>24315</v>
      </c>
      <c r="D13531" s="171" t="s">
        <v>4</v>
      </c>
      <c r="E13531" s="11">
        <v>44197</v>
      </c>
      <c r="F13531">
        <v>1.5</v>
      </c>
      <c r="G13531">
        <v>1.5</v>
      </c>
      <c r="I13531">
        <v>5</v>
      </c>
      <c r="J13531">
        <v>8</v>
      </c>
      <c r="L13531">
        <v>8</v>
      </c>
      <c r="N13531">
        <v>3</v>
      </c>
      <c r="P13531">
        <v>1</v>
      </c>
      <c r="Q13531">
        <v>1</v>
      </c>
      <c r="S13531">
        <v>2</v>
      </c>
    </row>
    <row r="13532" spans="1:19" x14ac:dyDescent="0.3">
      <c r="A13532" t="s">
        <v>27006</v>
      </c>
      <c r="B13532" s="171" t="s">
        <v>27007</v>
      </c>
      <c r="C13532" s="171" t="s">
        <v>113</v>
      </c>
      <c r="D13532" s="171" t="s">
        <v>4</v>
      </c>
      <c r="E13532" s="11">
        <v>44197</v>
      </c>
      <c r="F13532">
        <v>0.5</v>
      </c>
      <c r="G13532">
        <v>1</v>
      </c>
      <c r="I13532">
        <v>1</v>
      </c>
      <c r="J13532">
        <v>3</v>
      </c>
      <c r="L13532">
        <v>6</v>
      </c>
      <c r="N13532">
        <v>1</v>
      </c>
      <c r="P13532">
        <v>0</v>
      </c>
      <c r="Q13532">
        <v>0</v>
      </c>
      <c r="S13532">
        <v>0</v>
      </c>
    </row>
    <row r="13533" spans="1:19" x14ac:dyDescent="0.3">
      <c r="A13533" t="s">
        <v>27008</v>
      </c>
      <c r="B13533" s="171" t="s">
        <v>27009</v>
      </c>
      <c r="C13533" s="171" t="s">
        <v>131</v>
      </c>
      <c r="D13533" s="171" t="s">
        <v>4</v>
      </c>
      <c r="E13533" s="11">
        <v>44197</v>
      </c>
      <c r="F13533">
        <v>0</v>
      </c>
      <c r="G13533">
        <v>0</v>
      </c>
      <c r="I13533">
        <v>0</v>
      </c>
      <c r="J13533">
        <v>0</v>
      </c>
      <c r="L13533">
        <v>0</v>
      </c>
      <c r="N13533">
        <v>0</v>
      </c>
      <c r="P13533">
        <v>0</v>
      </c>
      <c r="Q13533">
        <v>0</v>
      </c>
      <c r="S13533">
        <v>0</v>
      </c>
    </row>
    <row r="13534" spans="1:19" x14ac:dyDescent="0.3">
      <c r="A13534" t="s">
        <v>27010</v>
      </c>
      <c r="B13534" s="171" t="s">
        <v>27011</v>
      </c>
      <c r="C13534" s="171" t="s">
        <v>14843</v>
      </c>
      <c r="D13534" s="171" t="s">
        <v>4</v>
      </c>
      <c r="E13534" s="11">
        <v>44197</v>
      </c>
      <c r="F13534">
        <v>0</v>
      </c>
      <c r="G13534">
        <v>0</v>
      </c>
      <c r="I13534">
        <v>0</v>
      </c>
      <c r="J13534">
        <v>0</v>
      </c>
      <c r="L13534">
        <v>0</v>
      </c>
      <c r="N13534">
        <v>0</v>
      </c>
      <c r="P13534">
        <v>0</v>
      </c>
      <c r="Q13534">
        <v>0</v>
      </c>
      <c r="S13534">
        <v>0</v>
      </c>
    </row>
    <row r="13535" spans="1:19" x14ac:dyDescent="0.3">
      <c r="A13535" t="s">
        <v>27012</v>
      </c>
      <c r="B13535" s="171" t="s">
        <v>27013</v>
      </c>
      <c r="C13535" s="171" t="s">
        <v>155</v>
      </c>
      <c r="D13535" s="171" t="s">
        <v>4</v>
      </c>
      <c r="E13535" s="11">
        <v>44197</v>
      </c>
      <c r="F13535">
        <v>2</v>
      </c>
      <c r="G13535">
        <v>3</v>
      </c>
      <c r="I13535">
        <v>9</v>
      </c>
      <c r="J13535">
        <v>12</v>
      </c>
      <c r="L13535">
        <v>17</v>
      </c>
      <c r="N13535">
        <v>8</v>
      </c>
      <c r="P13535">
        <v>1</v>
      </c>
      <c r="Q13535">
        <v>2</v>
      </c>
      <c r="S13535">
        <v>1</v>
      </c>
    </row>
    <row r="13536" spans="1:19" x14ac:dyDescent="0.3">
      <c r="A13536" t="s">
        <v>27014</v>
      </c>
      <c r="B13536" s="171" t="s">
        <v>27015</v>
      </c>
      <c r="C13536" s="171" t="s">
        <v>16232</v>
      </c>
      <c r="D13536" s="171" t="s">
        <v>4</v>
      </c>
      <c r="E13536" s="11">
        <v>44197</v>
      </c>
      <c r="F13536">
        <v>3.5</v>
      </c>
      <c r="G13536">
        <v>3.5</v>
      </c>
      <c r="I13536">
        <v>6</v>
      </c>
      <c r="J13536">
        <v>20</v>
      </c>
      <c r="L13536">
        <v>20</v>
      </c>
      <c r="N13536">
        <v>6</v>
      </c>
      <c r="P13536">
        <v>0</v>
      </c>
      <c r="Q13536">
        <v>1</v>
      </c>
      <c r="S13536">
        <v>0</v>
      </c>
    </row>
    <row r="13537" spans="1:19" x14ac:dyDescent="0.3">
      <c r="A13537" t="s">
        <v>27016</v>
      </c>
      <c r="B13537" s="171" t="s">
        <v>27017</v>
      </c>
      <c r="C13537" s="171" t="s">
        <v>16557</v>
      </c>
      <c r="D13537" s="171" t="s">
        <v>4</v>
      </c>
      <c r="E13537" s="11">
        <v>44197</v>
      </c>
      <c r="F13537">
        <v>0</v>
      </c>
      <c r="G13537">
        <v>0</v>
      </c>
      <c r="I13537">
        <v>0</v>
      </c>
      <c r="J13537">
        <v>0</v>
      </c>
      <c r="L13537">
        <v>0</v>
      </c>
      <c r="N13537">
        <v>0</v>
      </c>
      <c r="P13537">
        <v>0</v>
      </c>
      <c r="Q13537">
        <v>0</v>
      </c>
      <c r="S13537">
        <v>0</v>
      </c>
    </row>
    <row r="13538" spans="1:19" x14ac:dyDescent="0.3">
      <c r="A13538" t="s">
        <v>27018</v>
      </c>
      <c r="B13538" s="171" t="s">
        <v>27019</v>
      </c>
      <c r="C13538" s="171" t="s">
        <v>188</v>
      </c>
      <c r="D13538" s="171" t="s">
        <v>4</v>
      </c>
      <c r="E13538" s="11">
        <v>44197</v>
      </c>
      <c r="F13538">
        <v>2.5</v>
      </c>
      <c r="G13538">
        <v>4</v>
      </c>
      <c r="I13538">
        <v>2</v>
      </c>
      <c r="J13538">
        <v>14</v>
      </c>
      <c r="L13538">
        <v>22</v>
      </c>
      <c r="N13538">
        <v>2</v>
      </c>
      <c r="P13538">
        <v>1</v>
      </c>
      <c r="Q13538">
        <v>1</v>
      </c>
      <c r="S13538">
        <v>0</v>
      </c>
    </row>
    <row r="13539" spans="1:19" x14ac:dyDescent="0.3">
      <c r="A13539" t="s">
        <v>27020</v>
      </c>
      <c r="B13539" s="171" t="s">
        <v>27021</v>
      </c>
      <c r="C13539" s="171" t="s">
        <v>227</v>
      </c>
      <c r="D13539" s="171" t="s">
        <v>4</v>
      </c>
      <c r="E13539" s="11">
        <v>44197</v>
      </c>
      <c r="F13539">
        <v>0</v>
      </c>
      <c r="G13539">
        <v>0</v>
      </c>
      <c r="I13539">
        <v>0</v>
      </c>
      <c r="J13539">
        <v>0</v>
      </c>
      <c r="L13539">
        <v>0</v>
      </c>
      <c r="N13539">
        <v>0</v>
      </c>
      <c r="P13539">
        <v>0</v>
      </c>
      <c r="Q13539">
        <v>0</v>
      </c>
      <c r="S13539">
        <v>0</v>
      </c>
    </row>
    <row r="13540" spans="1:19" x14ac:dyDescent="0.3">
      <c r="A13540" t="s">
        <v>27022</v>
      </c>
      <c r="B13540" s="171" t="s">
        <v>27023</v>
      </c>
      <c r="C13540" s="171" t="s">
        <v>116</v>
      </c>
      <c r="D13540" s="171" t="s">
        <v>4</v>
      </c>
      <c r="E13540" s="11">
        <v>44197</v>
      </c>
      <c r="F13540">
        <v>6.5</v>
      </c>
      <c r="G13540">
        <v>8</v>
      </c>
      <c r="I13540">
        <v>70</v>
      </c>
      <c r="J13540">
        <v>68</v>
      </c>
      <c r="L13540">
        <v>90</v>
      </c>
      <c r="N13540">
        <v>70</v>
      </c>
      <c r="P13540">
        <v>1</v>
      </c>
      <c r="Q13540">
        <v>2</v>
      </c>
      <c r="S13540">
        <v>0</v>
      </c>
    </row>
    <row r="13541" spans="1:19" x14ac:dyDescent="0.3">
      <c r="A13541" t="s">
        <v>27024</v>
      </c>
      <c r="B13541" s="171" t="s">
        <v>27025</v>
      </c>
      <c r="C13541" s="171" t="s">
        <v>9862</v>
      </c>
      <c r="D13541" s="171" t="s">
        <v>4</v>
      </c>
      <c r="E13541" s="11">
        <v>44197</v>
      </c>
      <c r="F13541">
        <v>0</v>
      </c>
      <c r="G13541">
        <v>0</v>
      </c>
      <c r="I13541">
        <v>0</v>
      </c>
      <c r="J13541">
        <v>0</v>
      </c>
      <c r="L13541">
        <v>0</v>
      </c>
      <c r="N13541">
        <v>0</v>
      </c>
      <c r="P13541">
        <v>0</v>
      </c>
      <c r="Q13541">
        <v>0</v>
      </c>
      <c r="S13541">
        <v>0</v>
      </c>
    </row>
    <row r="13542" spans="1:19" x14ac:dyDescent="0.3">
      <c r="A13542" t="s">
        <v>27026</v>
      </c>
      <c r="B13542" s="171" t="s">
        <v>27027</v>
      </c>
      <c r="C13542" s="171" t="s">
        <v>140</v>
      </c>
      <c r="D13542" s="171" t="s">
        <v>4</v>
      </c>
      <c r="E13542" s="11">
        <v>44197</v>
      </c>
      <c r="F13542">
        <v>0</v>
      </c>
      <c r="G13542">
        <v>0</v>
      </c>
      <c r="I13542">
        <v>0</v>
      </c>
      <c r="J13542">
        <v>0</v>
      </c>
      <c r="L13542">
        <v>0</v>
      </c>
      <c r="N13542">
        <v>0</v>
      </c>
      <c r="P13542">
        <v>0</v>
      </c>
      <c r="Q13542">
        <v>0</v>
      </c>
      <c r="S13542">
        <v>0</v>
      </c>
    </row>
    <row r="13543" spans="1:19" x14ac:dyDescent="0.3">
      <c r="A13543" t="s">
        <v>27028</v>
      </c>
      <c r="B13543" s="171" t="s">
        <v>27029</v>
      </c>
      <c r="C13543" s="171" t="s">
        <v>8590</v>
      </c>
      <c r="D13543" s="171" t="s">
        <v>4</v>
      </c>
      <c r="E13543" s="11">
        <v>44197</v>
      </c>
      <c r="F13543">
        <v>0</v>
      </c>
      <c r="G13543">
        <v>0</v>
      </c>
      <c r="I13543">
        <v>0</v>
      </c>
      <c r="J13543">
        <v>0</v>
      </c>
      <c r="L13543">
        <v>0</v>
      </c>
      <c r="N13543">
        <v>0</v>
      </c>
      <c r="P13543">
        <v>0</v>
      </c>
      <c r="Q13543">
        <v>0</v>
      </c>
      <c r="S13543">
        <v>0</v>
      </c>
    </row>
    <row r="13544" spans="1:19" x14ac:dyDescent="0.3">
      <c r="A13544" t="s">
        <v>27030</v>
      </c>
      <c r="B13544" s="171" t="s">
        <v>27031</v>
      </c>
      <c r="C13544" s="171" t="s">
        <v>170</v>
      </c>
      <c r="D13544" s="171" t="s">
        <v>4</v>
      </c>
      <c r="E13544" s="11">
        <v>44197</v>
      </c>
      <c r="F13544">
        <v>2</v>
      </c>
      <c r="G13544">
        <v>11</v>
      </c>
      <c r="I13544">
        <v>7</v>
      </c>
      <c r="J13544">
        <v>22</v>
      </c>
      <c r="L13544">
        <v>121</v>
      </c>
      <c r="N13544">
        <v>7</v>
      </c>
      <c r="P13544">
        <v>0</v>
      </c>
      <c r="Q13544">
        <v>0</v>
      </c>
      <c r="S13544">
        <v>0</v>
      </c>
    </row>
    <row r="13545" spans="1:19" x14ac:dyDescent="0.3">
      <c r="A13545" t="s">
        <v>27032</v>
      </c>
      <c r="B13545" s="171" t="s">
        <v>27033</v>
      </c>
      <c r="C13545" s="171" t="s">
        <v>182</v>
      </c>
      <c r="D13545" s="171" t="s">
        <v>4</v>
      </c>
      <c r="E13545" s="11">
        <v>44197</v>
      </c>
      <c r="F13545">
        <v>11.5</v>
      </c>
      <c r="G13545">
        <v>11.5</v>
      </c>
      <c r="I13545">
        <v>204</v>
      </c>
      <c r="J13545">
        <v>128</v>
      </c>
      <c r="L13545">
        <v>128</v>
      </c>
      <c r="N13545">
        <v>177</v>
      </c>
      <c r="P13545">
        <v>0</v>
      </c>
      <c r="Q13545">
        <v>1</v>
      </c>
      <c r="S13545">
        <v>27</v>
      </c>
    </row>
    <row r="13546" spans="1:19" x14ac:dyDescent="0.3">
      <c r="A13546" t="s">
        <v>27034</v>
      </c>
      <c r="B13546" s="171" t="s">
        <v>27035</v>
      </c>
      <c r="C13546" s="171" t="s">
        <v>197</v>
      </c>
      <c r="D13546" s="171" t="s">
        <v>4</v>
      </c>
      <c r="E13546" s="11">
        <v>44197</v>
      </c>
      <c r="F13546">
        <v>8</v>
      </c>
      <c r="G13546">
        <v>9</v>
      </c>
      <c r="I13546">
        <v>67</v>
      </c>
      <c r="J13546">
        <v>80</v>
      </c>
      <c r="L13546">
        <v>90</v>
      </c>
      <c r="N13546">
        <v>49</v>
      </c>
      <c r="P13546">
        <v>2</v>
      </c>
      <c r="Q13546">
        <v>2</v>
      </c>
      <c r="S13546">
        <v>18</v>
      </c>
    </row>
    <row r="13547" spans="1:19" x14ac:dyDescent="0.3">
      <c r="A13547" t="s">
        <v>27036</v>
      </c>
      <c r="B13547" s="171" t="s">
        <v>27037</v>
      </c>
      <c r="C13547" s="171" t="s">
        <v>218</v>
      </c>
      <c r="D13547" s="171" t="s">
        <v>4</v>
      </c>
      <c r="E13547" s="11">
        <v>44197</v>
      </c>
      <c r="F13547">
        <v>0</v>
      </c>
      <c r="G13547">
        <v>0</v>
      </c>
      <c r="I13547">
        <v>0</v>
      </c>
      <c r="J13547">
        <v>0</v>
      </c>
      <c r="L13547">
        <v>0</v>
      </c>
      <c r="N13547">
        <v>0</v>
      </c>
      <c r="P13547">
        <v>0</v>
      </c>
      <c r="Q13547">
        <v>0</v>
      </c>
      <c r="S13547">
        <v>0</v>
      </c>
    </row>
    <row r="13548" spans="1:19" x14ac:dyDescent="0.3">
      <c r="A13548" t="s">
        <v>27038</v>
      </c>
      <c r="B13548" s="171" t="s">
        <v>27039</v>
      </c>
      <c r="C13548" s="171" t="s">
        <v>230</v>
      </c>
      <c r="D13548" s="171" t="s">
        <v>4</v>
      </c>
      <c r="E13548" s="11">
        <v>44197</v>
      </c>
      <c r="F13548">
        <v>0</v>
      </c>
      <c r="G13548">
        <v>0</v>
      </c>
      <c r="I13548">
        <v>0</v>
      </c>
      <c r="J13548">
        <v>0</v>
      </c>
      <c r="L13548">
        <v>0</v>
      </c>
      <c r="N13548">
        <v>0</v>
      </c>
      <c r="P13548">
        <v>0</v>
      </c>
      <c r="Q13548">
        <v>0</v>
      </c>
      <c r="S13548">
        <v>0</v>
      </c>
    </row>
    <row r="13549" spans="1:19" x14ac:dyDescent="0.3">
      <c r="A13549" t="s">
        <v>27040</v>
      </c>
      <c r="B13549" s="171" t="s">
        <v>27041</v>
      </c>
      <c r="C13549" s="171" t="s">
        <v>8193</v>
      </c>
      <c r="D13549" s="171" t="s">
        <v>4</v>
      </c>
      <c r="E13549" s="11">
        <v>44197</v>
      </c>
      <c r="F13549">
        <v>2</v>
      </c>
      <c r="G13549">
        <v>3</v>
      </c>
      <c r="I13549">
        <v>15</v>
      </c>
      <c r="J13549">
        <v>18</v>
      </c>
      <c r="L13549">
        <v>32</v>
      </c>
      <c r="N13549">
        <v>15</v>
      </c>
      <c r="P13549">
        <v>0</v>
      </c>
      <c r="Q13549">
        <v>0</v>
      </c>
      <c r="S13549">
        <v>0</v>
      </c>
    </row>
    <row r="13550" spans="1:19" x14ac:dyDescent="0.3">
      <c r="A13550" t="s">
        <v>27042</v>
      </c>
      <c r="B13550" s="171" t="s">
        <v>27043</v>
      </c>
      <c r="C13550" s="171" t="s">
        <v>10522</v>
      </c>
      <c r="D13550" s="171" t="s">
        <v>4</v>
      </c>
      <c r="E13550" s="11">
        <v>44197</v>
      </c>
      <c r="F13550">
        <v>0</v>
      </c>
      <c r="G13550">
        <v>0</v>
      </c>
      <c r="I13550">
        <v>0</v>
      </c>
      <c r="J13550">
        <v>0</v>
      </c>
      <c r="L13550">
        <v>0</v>
      </c>
      <c r="N13550">
        <v>0</v>
      </c>
      <c r="P13550">
        <v>0</v>
      </c>
      <c r="Q13550">
        <v>0</v>
      </c>
      <c r="S13550">
        <v>0</v>
      </c>
    </row>
    <row r="13551" spans="1:19" x14ac:dyDescent="0.3">
      <c r="A13551" t="s">
        <v>27044</v>
      </c>
      <c r="B13551" s="171" t="s">
        <v>27045</v>
      </c>
      <c r="C13551" s="171" t="s">
        <v>10525</v>
      </c>
      <c r="D13551" s="171" t="s">
        <v>4</v>
      </c>
      <c r="E13551" s="11">
        <v>44197</v>
      </c>
      <c r="F13551">
        <v>0</v>
      </c>
      <c r="G13551">
        <v>0</v>
      </c>
      <c r="I13551">
        <v>0</v>
      </c>
      <c r="J13551">
        <v>0</v>
      </c>
      <c r="L13551">
        <v>0</v>
      </c>
      <c r="N13551">
        <v>0</v>
      </c>
      <c r="P13551">
        <v>0</v>
      </c>
      <c r="Q13551">
        <v>0</v>
      </c>
      <c r="S13551">
        <v>0</v>
      </c>
    </row>
    <row r="13552" spans="1:19" x14ac:dyDescent="0.3">
      <c r="A13552" t="s">
        <v>27046</v>
      </c>
      <c r="B13552" s="171" t="s">
        <v>27047</v>
      </c>
      <c r="C13552" s="171" t="s">
        <v>10528</v>
      </c>
      <c r="D13552" s="171" t="s">
        <v>4</v>
      </c>
      <c r="E13552" s="11">
        <v>44197</v>
      </c>
      <c r="F13552">
        <v>0</v>
      </c>
      <c r="G13552">
        <v>0</v>
      </c>
      <c r="I13552">
        <v>0</v>
      </c>
      <c r="J13552">
        <v>0</v>
      </c>
      <c r="L13552">
        <v>0</v>
      </c>
      <c r="N13552">
        <v>0</v>
      </c>
      <c r="P13552">
        <v>0</v>
      </c>
      <c r="Q13552">
        <v>0</v>
      </c>
      <c r="S13552">
        <v>0</v>
      </c>
    </row>
    <row r="13553" spans="1:19" x14ac:dyDescent="0.3">
      <c r="A13553" t="s">
        <v>27048</v>
      </c>
      <c r="B13553" s="171" t="s">
        <v>27049</v>
      </c>
      <c r="C13553" s="171" t="s">
        <v>10531</v>
      </c>
      <c r="D13553" s="171" t="s">
        <v>4</v>
      </c>
      <c r="E13553" s="11">
        <v>44197</v>
      </c>
      <c r="F13553">
        <v>0</v>
      </c>
      <c r="G13553">
        <v>0</v>
      </c>
      <c r="I13553">
        <v>0</v>
      </c>
      <c r="J13553">
        <v>0</v>
      </c>
      <c r="L13553">
        <v>0</v>
      </c>
      <c r="N13553">
        <v>0</v>
      </c>
      <c r="P13553">
        <v>0</v>
      </c>
      <c r="Q13553">
        <v>0</v>
      </c>
      <c r="S13553">
        <v>0</v>
      </c>
    </row>
    <row r="13554" spans="1:19" x14ac:dyDescent="0.3">
      <c r="A13554" t="s">
        <v>27050</v>
      </c>
      <c r="B13554" s="171" t="s">
        <v>27051</v>
      </c>
      <c r="C13554" s="171" t="s">
        <v>14880</v>
      </c>
      <c r="D13554" s="171" t="s">
        <v>4</v>
      </c>
      <c r="E13554" s="11">
        <v>44197</v>
      </c>
      <c r="F13554">
        <v>0</v>
      </c>
      <c r="G13554">
        <v>0</v>
      </c>
      <c r="I13554">
        <v>0</v>
      </c>
      <c r="J13554">
        <v>0</v>
      </c>
      <c r="L13554">
        <v>0</v>
      </c>
      <c r="N13554">
        <v>0</v>
      </c>
      <c r="P13554">
        <v>0</v>
      </c>
      <c r="Q13554">
        <v>0</v>
      </c>
      <c r="S13554">
        <v>0</v>
      </c>
    </row>
    <row r="13555" spans="1:19" x14ac:dyDescent="0.3">
      <c r="A13555" t="s">
        <v>27052</v>
      </c>
      <c r="B13555" s="171" t="s">
        <v>27053</v>
      </c>
      <c r="C13555" s="171" t="s">
        <v>10534</v>
      </c>
      <c r="D13555" s="171" t="s">
        <v>4</v>
      </c>
      <c r="E13555" s="11">
        <v>44197</v>
      </c>
      <c r="F13555">
        <v>4</v>
      </c>
      <c r="G13555">
        <v>4</v>
      </c>
      <c r="I13555">
        <v>8</v>
      </c>
      <c r="J13555">
        <v>24</v>
      </c>
      <c r="L13555">
        <v>24</v>
      </c>
      <c r="N13555">
        <v>8</v>
      </c>
      <c r="P13555">
        <v>0</v>
      </c>
      <c r="Q13555">
        <v>1</v>
      </c>
      <c r="S13555">
        <v>0</v>
      </c>
    </row>
    <row r="13556" spans="1:19" x14ac:dyDescent="0.3">
      <c r="A13556" t="s">
        <v>27054</v>
      </c>
      <c r="B13556" s="171" t="s">
        <v>27055</v>
      </c>
      <c r="C13556" s="171" t="s">
        <v>10537</v>
      </c>
      <c r="D13556" s="171" t="s">
        <v>4</v>
      </c>
      <c r="E13556" s="11">
        <v>44197</v>
      </c>
      <c r="F13556">
        <v>2</v>
      </c>
      <c r="G13556">
        <v>2</v>
      </c>
      <c r="I13556">
        <v>6</v>
      </c>
      <c r="J13556">
        <v>11</v>
      </c>
      <c r="L13556">
        <v>11</v>
      </c>
      <c r="N13556">
        <v>6</v>
      </c>
      <c r="P13556">
        <v>0</v>
      </c>
      <c r="Q13556">
        <v>1</v>
      </c>
      <c r="S13556">
        <v>0</v>
      </c>
    </row>
    <row r="13557" spans="1:19" x14ac:dyDescent="0.3">
      <c r="A13557" t="s">
        <v>27056</v>
      </c>
      <c r="B13557" s="171" t="s">
        <v>27057</v>
      </c>
      <c r="C13557" s="171" t="s">
        <v>15347</v>
      </c>
      <c r="D13557" s="171" t="s">
        <v>4</v>
      </c>
      <c r="E13557" s="11">
        <v>44197</v>
      </c>
      <c r="F13557">
        <v>2.5</v>
      </c>
      <c r="G13557">
        <v>2.5</v>
      </c>
      <c r="I13557">
        <v>7</v>
      </c>
      <c r="J13557">
        <v>14</v>
      </c>
      <c r="L13557">
        <v>14</v>
      </c>
      <c r="N13557">
        <v>7</v>
      </c>
      <c r="P13557">
        <v>0</v>
      </c>
      <c r="Q13557">
        <v>0</v>
      </c>
      <c r="S13557">
        <v>0</v>
      </c>
    </row>
    <row r="13558" spans="1:19" x14ac:dyDescent="0.3">
      <c r="A13558" t="s">
        <v>27058</v>
      </c>
      <c r="B13558" s="171" t="s">
        <v>27059</v>
      </c>
      <c r="C13558" s="171" t="s">
        <v>203</v>
      </c>
      <c r="D13558" s="171" t="s">
        <v>4</v>
      </c>
      <c r="E13558" s="11">
        <v>44197</v>
      </c>
      <c r="F13558">
        <v>1.5</v>
      </c>
      <c r="G13558">
        <v>1.5</v>
      </c>
      <c r="I13558">
        <v>16</v>
      </c>
      <c r="J13558">
        <v>8</v>
      </c>
      <c r="L13558">
        <v>8</v>
      </c>
      <c r="N13558">
        <v>13</v>
      </c>
      <c r="P13558">
        <v>0</v>
      </c>
      <c r="Q13558">
        <v>0</v>
      </c>
      <c r="S13558">
        <v>3</v>
      </c>
    </row>
    <row r="13559" spans="1:19" x14ac:dyDescent="0.3">
      <c r="A13559" t="s">
        <v>27060</v>
      </c>
      <c r="B13559" s="171" t="s">
        <v>27061</v>
      </c>
      <c r="C13559" s="171" t="s">
        <v>15340</v>
      </c>
      <c r="D13559" s="171" t="s">
        <v>4</v>
      </c>
      <c r="E13559" s="11">
        <v>44197</v>
      </c>
      <c r="F13559">
        <v>0.5</v>
      </c>
      <c r="G13559">
        <v>1</v>
      </c>
      <c r="I13559">
        <v>0</v>
      </c>
      <c r="J13559">
        <v>2</v>
      </c>
      <c r="L13559">
        <v>5</v>
      </c>
      <c r="N13559">
        <v>0</v>
      </c>
      <c r="P13559">
        <v>0</v>
      </c>
      <c r="Q13559">
        <v>0</v>
      </c>
      <c r="S13559">
        <v>0</v>
      </c>
    </row>
    <row r="13560" spans="1:19" x14ac:dyDescent="0.3">
      <c r="A13560" t="s">
        <v>27062</v>
      </c>
      <c r="B13560" s="171" t="s">
        <v>27063</v>
      </c>
      <c r="C13560" s="171" t="s">
        <v>16544</v>
      </c>
      <c r="D13560" s="171" t="s">
        <v>4</v>
      </c>
      <c r="E13560" s="11">
        <v>44197</v>
      </c>
      <c r="F13560">
        <v>1.5</v>
      </c>
      <c r="G13560">
        <v>1.5</v>
      </c>
      <c r="I13560">
        <v>4</v>
      </c>
      <c r="J13560">
        <v>8</v>
      </c>
      <c r="L13560">
        <v>8</v>
      </c>
      <c r="N13560">
        <v>0</v>
      </c>
      <c r="P13560">
        <v>0</v>
      </c>
      <c r="Q13560">
        <v>0</v>
      </c>
      <c r="S13560">
        <v>4</v>
      </c>
    </row>
    <row r="13561" spans="1:19" x14ac:dyDescent="0.3">
      <c r="A13561" t="s">
        <v>27064</v>
      </c>
      <c r="B13561" s="171" t="s">
        <v>27065</v>
      </c>
      <c r="C13561" s="171" t="s">
        <v>176</v>
      </c>
      <c r="D13561" s="171" t="s">
        <v>4</v>
      </c>
      <c r="E13561" s="11">
        <v>44197</v>
      </c>
      <c r="F13561">
        <v>2.5</v>
      </c>
      <c r="G13561">
        <v>2.5</v>
      </c>
      <c r="I13561">
        <v>4</v>
      </c>
      <c r="J13561">
        <v>13</v>
      </c>
      <c r="L13561">
        <v>13</v>
      </c>
      <c r="N13561">
        <v>4</v>
      </c>
      <c r="P13561">
        <v>0</v>
      </c>
      <c r="Q13561">
        <v>1</v>
      </c>
      <c r="S13561">
        <v>0</v>
      </c>
    </row>
    <row r="13562" spans="1:19" x14ac:dyDescent="0.3">
      <c r="A13562" t="s">
        <v>27066</v>
      </c>
      <c r="B13562" s="171" t="s">
        <v>27067</v>
      </c>
      <c r="C13562" s="171" t="s">
        <v>206</v>
      </c>
      <c r="D13562" s="171" t="s">
        <v>4</v>
      </c>
      <c r="E13562" s="11">
        <v>44197</v>
      </c>
      <c r="F13562">
        <v>1.5</v>
      </c>
      <c r="G13562">
        <v>1.5</v>
      </c>
      <c r="I13562">
        <v>3</v>
      </c>
      <c r="J13562">
        <v>8</v>
      </c>
      <c r="L13562">
        <v>8</v>
      </c>
      <c r="N13562">
        <v>2</v>
      </c>
      <c r="P13562">
        <v>0</v>
      </c>
      <c r="Q13562">
        <v>0</v>
      </c>
      <c r="S13562">
        <v>1</v>
      </c>
    </row>
    <row r="13563" spans="1:19" x14ac:dyDescent="0.3">
      <c r="A13563" t="s">
        <v>26884</v>
      </c>
      <c r="B13563" s="171" t="s">
        <v>26885</v>
      </c>
      <c r="C13563" s="171" t="s">
        <v>24284</v>
      </c>
      <c r="D13563" s="171" t="s">
        <v>80</v>
      </c>
      <c r="E13563" s="11">
        <v>44197</v>
      </c>
      <c r="F13563">
        <v>2</v>
      </c>
      <c r="G13563">
        <v>4</v>
      </c>
      <c r="I13563">
        <v>7</v>
      </c>
      <c r="J13563">
        <v>12</v>
      </c>
      <c r="L13563">
        <v>21</v>
      </c>
      <c r="N13563">
        <v>7</v>
      </c>
      <c r="P13563">
        <v>3</v>
      </c>
      <c r="Q13563">
        <v>3</v>
      </c>
      <c r="S13563">
        <v>0</v>
      </c>
    </row>
    <row r="13564" spans="1:19" x14ac:dyDescent="0.3">
      <c r="A13564" t="s">
        <v>27068</v>
      </c>
      <c r="B13564" s="171" t="s">
        <v>27069</v>
      </c>
      <c r="C13564" s="171" t="s">
        <v>18229</v>
      </c>
      <c r="D13564" s="171" t="s">
        <v>80</v>
      </c>
      <c r="E13564" s="11">
        <v>44197</v>
      </c>
      <c r="F13564">
        <v>0</v>
      </c>
      <c r="G13564">
        <v>0</v>
      </c>
      <c r="I13564">
        <v>0</v>
      </c>
      <c r="J13564">
        <v>0</v>
      </c>
      <c r="L13564">
        <v>0</v>
      </c>
      <c r="N13564">
        <v>0</v>
      </c>
      <c r="P13564">
        <v>0</v>
      </c>
      <c r="Q13564">
        <v>0</v>
      </c>
      <c r="S13564">
        <v>0</v>
      </c>
    </row>
    <row r="13565" spans="1:19" x14ac:dyDescent="0.3">
      <c r="A13565" t="s">
        <v>27070</v>
      </c>
      <c r="B13565" s="171" t="s">
        <v>27071</v>
      </c>
      <c r="C13565" s="171" t="s">
        <v>9887</v>
      </c>
      <c r="D13565" s="171" t="s">
        <v>80</v>
      </c>
      <c r="E13565" s="11">
        <v>44197</v>
      </c>
      <c r="F13565">
        <v>0</v>
      </c>
      <c r="G13565">
        <v>0</v>
      </c>
      <c r="I13565">
        <v>0</v>
      </c>
      <c r="J13565">
        <v>0</v>
      </c>
      <c r="L13565">
        <v>0</v>
      </c>
      <c r="N13565">
        <v>0</v>
      </c>
      <c r="P13565">
        <v>0</v>
      </c>
      <c r="Q13565">
        <v>0</v>
      </c>
      <c r="S13565">
        <v>0</v>
      </c>
    </row>
    <row r="13566" spans="1:19" x14ac:dyDescent="0.3">
      <c r="A13566" t="s">
        <v>27072</v>
      </c>
      <c r="B13566" s="171" t="s">
        <v>27073</v>
      </c>
      <c r="C13566" s="171" t="s">
        <v>11260</v>
      </c>
      <c r="D13566" s="171" t="s">
        <v>80</v>
      </c>
      <c r="E13566" s="11">
        <v>44197</v>
      </c>
      <c r="F13566">
        <v>0</v>
      </c>
      <c r="G13566">
        <v>0</v>
      </c>
      <c r="I13566">
        <v>0</v>
      </c>
      <c r="J13566">
        <v>0</v>
      </c>
      <c r="L13566">
        <v>0</v>
      </c>
      <c r="N13566">
        <v>0</v>
      </c>
      <c r="P13566">
        <v>0</v>
      </c>
      <c r="Q13566">
        <v>0</v>
      </c>
      <c r="S13566">
        <v>0</v>
      </c>
    </row>
    <row r="13567" spans="1:19" x14ac:dyDescent="0.3">
      <c r="A13567" t="s">
        <v>27074</v>
      </c>
      <c r="B13567" s="171" t="s">
        <v>27075</v>
      </c>
      <c r="C13567" s="171" t="s">
        <v>21284</v>
      </c>
      <c r="D13567" s="171" t="s">
        <v>80</v>
      </c>
      <c r="E13567" s="11">
        <v>44197</v>
      </c>
      <c r="F13567">
        <v>0</v>
      </c>
      <c r="G13567">
        <v>0</v>
      </c>
      <c r="I13567">
        <v>0</v>
      </c>
      <c r="J13567">
        <v>0</v>
      </c>
      <c r="L13567">
        <v>0</v>
      </c>
      <c r="N13567">
        <v>0</v>
      </c>
      <c r="P13567">
        <v>0</v>
      </c>
      <c r="Q13567">
        <v>0</v>
      </c>
      <c r="S13567">
        <v>0</v>
      </c>
    </row>
    <row r="13568" spans="1:19" x14ac:dyDescent="0.3">
      <c r="A13568" t="s">
        <v>27076</v>
      </c>
      <c r="B13568" s="171" t="s">
        <v>27077</v>
      </c>
      <c r="C13568" s="171" t="s">
        <v>125</v>
      </c>
      <c r="D13568" s="171" t="s">
        <v>80</v>
      </c>
      <c r="E13568" s="11">
        <v>44197</v>
      </c>
      <c r="F13568">
        <v>0</v>
      </c>
      <c r="G13568">
        <v>0</v>
      </c>
      <c r="I13568">
        <v>0</v>
      </c>
      <c r="J13568">
        <v>0</v>
      </c>
      <c r="L13568">
        <v>0</v>
      </c>
      <c r="N13568">
        <v>0</v>
      </c>
      <c r="P13568">
        <v>0</v>
      </c>
      <c r="Q13568">
        <v>0</v>
      </c>
      <c r="S13568">
        <v>0</v>
      </c>
    </row>
    <row r="13569" spans="1:19" x14ac:dyDescent="0.3">
      <c r="A13569" t="s">
        <v>27078</v>
      </c>
      <c r="B13569" s="171" t="s">
        <v>27079</v>
      </c>
      <c r="C13569" s="171" t="s">
        <v>14899</v>
      </c>
      <c r="D13569" s="171" t="s">
        <v>80</v>
      </c>
      <c r="E13569" s="11">
        <v>44197</v>
      </c>
      <c r="F13569">
        <v>0</v>
      </c>
      <c r="G13569">
        <v>0</v>
      </c>
      <c r="I13569">
        <v>0</v>
      </c>
      <c r="J13569">
        <v>0</v>
      </c>
      <c r="L13569">
        <v>0</v>
      </c>
      <c r="N13569">
        <v>0</v>
      </c>
      <c r="P13569">
        <v>0</v>
      </c>
      <c r="Q13569">
        <v>0</v>
      </c>
      <c r="S13569">
        <v>0</v>
      </c>
    </row>
    <row r="13570" spans="1:19" x14ac:dyDescent="0.3">
      <c r="A13570" t="s">
        <v>27080</v>
      </c>
      <c r="B13570" s="171" t="s">
        <v>27081</v>
      </c>
      <c r="C13570" s="171" t="s">
        <v>137</v>
      </c>
      <c r="D13570" s="171" t="s">
        <v>80</v>
      </c>
      <c r="E13570" s="11">
        <v>44197</v>
      </c>
      <c r="F13570">
        <v>0</v>
      </c>
      <c r="G13570">
        <v>0</v>
      </c>
      <c r="I13570">
        <v>0</v>
      </c>
      <c r="J13570">
        <v>0</v>
      </c>
      <c r="L13570">
        <v>0</v>
      </c>
      <c r="N13570">
        <v>0</v>
      </c>
      <c r="P13570">
        <v>0</v>
      </c>
      <c r="Q13570">
        <v>0</v>
      </c>
      <c r="S13570">
        <v>0</v>
      </c>
    </row>
    <row r="13571" spans="1:19" x14ac:dyDescent="0.3">
      <c r="A13571" t="s">
        <v>27082</v>
      </c>
      <c r="B13571" s="171" t="s">
        <v>27083</v>
      </c>
      <c r="C13571" s="171" t="s">
        <v>8615</v>
      </c>
      <c r="D13571" s="171" t="s">
        <v>80</v>
      </c>
      <c r="E13571" s="11">
        <v>44197</v>
      </c>
      <c r="F13571">
        <v>0</v>
      </c>
      <c r="G13571">
        <v>0</v>
      </c>
      <c r="I13571">
        <v>0</v>
      </c>
      <c r="J13571">
        <v>0</v>
      </c>
      <c r="L13571">
        <v>0</v>
      </c>
      <c r="N13571">
        <v>0</v>
      </c>
      <c r="P13571">
        <v>0</v>
      </c>
      <c r="Q13571">
        <v>0</v>
      </c>
      <c r="S13571">
        <v>0</v>
      </c>
    </row>
    <row r="13572" spans="1:19" x14ac:dyDescent="0.3">
      <c r="A13572" t="s">
        <v>27084</v>
      </c>
      <c r="B13572" s="171" t="s">
        <v>27085</v>
      </c>
      <c r="C13572" s="171" t="s">
        <v>146</v>
      </c>
      <c r="D13572" s="171" t="s">
        <v>80</v>
      </c>
      <c r="E13572" s="11">
        <v>44197</v>
      </c>
      <c r="F13572">
        <v>6</v>
      </c>
      <c r="G13572">
        <v>7</v>
      </c>
      <c r="I13572">
        <v>17</v>
      </c>
      <c r="J13572">
        <v>36</v>
      </c>
      <c r="L13572">
        <v>41</v>
      </c>
      <c r="N13572">
        <v>16</v>
      </c>
      <c r="P13572">
        <v>1</v>
      </c>
      <c r="Q13572">
        <v>3</v>
      </c>
      <c r="S13572">
        <v>1</v>
      </c>
    </row>
    <row r="13573" spans="1:19" x14ac:dyDescent="0.3">
      <c r="A13573" t="s">
        <v>27086</v>
      </c>
      <c r="B13573" s="171" t="s">
        <v>27087</v>
      </c>
      <c r="C13573" s="171" t="s">
        <v>161</v>
      </c>
      <c r="D13573" s="171" t="s">
        <v>80</v>
      </c>
      <c r="E13573" s="11">
        <v>44197</v>
      </c>
      <c r="F13573">
        <v>3.5</v>
      </c>
      <c r="G13573">
        <v>3.5</v>
      </c>
      <c r="I13573">
        <v>6</v>
      </c>
      <c r="J13573">
        <v>20</v>
      </c>
      <c r="L13573">
        <v>20</v>
      </c>
      <c r="N13573">
        <v>6</v>
      </c>
      <c r="P13573">
        <v>0</v>
      </c>
      <c r="Q13573">
        <v>1</v>
      </c>
      <c r="S13573">
        <v>0</v>
      </c>
    </row>
    <row r="13574" spans="1:19" x14ac:dyDescent="0.3">
      <c r="A13574" t="s">
        <v>27088</v>
      </c>
      <c r="B13574" s="171" t="s">
        <v>27089</v>
      </c>
      <c r="C13574" s="171" t="s">
        <v>18252</v>
      </c>
      <c r="D13574" s="171" t="s">
        <v>80</v>
      </c>
      <c r="E13574" s="11">
        <v>44197</v>
      </c>
      <c r="F13574">
        <v>0</v>
      </c>
      <c r="G13574">
        <v>0</v>
      </c>
      <c r="I13574">
        <v>0</v>
      </c>
      <c r="J13574">
        <v>0</v>
      </c>
      <c r="L13574">
        <v>0</v>
      </c>
      <c r="N13574">
        <v>0</v>
      </c>
      <c r="P13574">
        <v>0</v>
      </c>
      <c r="Q13574">
        <v>0</v>
      </c>
      <c r="S13574">
        <v>0</v>
      </c>
    </row>
    <row r="13575" spans="1:19" x14ac:dyDescent="0.3">
      <c r="A13575" t="s">
        <v>27090</v>
      </c>
      <c r="B13575" s="171" t="s">
        <v>27091</v>
      </c>
      <c r="C13575" s="171" t="s">
        <v>167</v>
      </c>
      <c r="D13575" s="171" t="s">
        <v>80</v>
      </c>
      <c r="E13575" s="11">
        <v>44197</v>
      </c>
      <c r="F13575">
        <v>2</v>
      </c>
      <c r="G13575">
        <v>11</v>
      </c>
      <c r="I13575">
        <v>7</v>
      </c>
      <c r="J13575">
        <v>22</v>
      </c>
      <c r="L13575">
        <v>121</v>
      </c>
      <c r="N13575">
        <v>7</v>
      </c>
      <c r="P13575">
        <v>0</v>
      </c>
      <c r="Q13575">
        <v>0</v>
      </c>
      <c r="S13575">
        <v>0</v>
      </c>
    </row>
    <row r="13576" spans="1:19" x14ac:dyDescent="0.3">
      <c r="A13576" t="s">
        <v>27092</v>
      </c>
      <c r="B13576" s="171" t="s">
        <v>27093</v>
      </c>
      <c r="C13576" s="171" t="s">
        <v>179</v>
      </c>
      <c r="D13576" s="171" t="s">
        <v>80</v>
      </c>
      <c r="E13576" s="11">
        <v>44197</v>
      </c>
      <c r="F13576">
        <v>14.5</v>
      </c>
      <c r="G13576">
        <v>16.5</v>
      </c>
      <c r="I13576">
        <v>211</v>
      </c>
      <c r="J13576">
        <v>140</v>
      </c>
      <c r="L13576">
        <v>150</v>
      </c>
      <c r="N13576">
        <v>184</v>
      </c>
      <c r="P13576">
        <v>2</v>
      </c>
      <c r="Q13576">
        <v>3</v>
      </c>
      <c r="S13576">
        <v>27</v>
      </c>
    </row>
    <row r="13577" spans="1:19" x14ac:dyDescent="0.3">
      <c r="A13577" t="s">
        <v>27094</v>
      </c>
      <c r="B13577" s="171" t="s">
        <v>27095</v>
      </c>
      <c r="C13577" s="171" t="s">
        <v>185</v>
      </c>
      <c r="D13577" s="171" t="s">
        <v>80</v>
      </c>
      <c r="E13577" s="11">
        <v>44197</v>
      </c>
      <c r="F13577">
        <v>4.5</v>
      </c>
      <c r="G13577">
        <v>6</v>
      </c>
      <c r="I13577">
        <v>8</v>
      </c>
      <c r="J13577">
        <v>25</v>
      </c>
      <c r="L13577">
        <v>33</v>
      </c>
      <c r="N13577">
        <v>8</v>
      </c>
      <c r="P13577">
        <v>1</v>
      </c>
      <c r="Q13577">
        <v>2</v>
      </c>
      <c r="S13577">
        <v>0</v>
      </c>
    </row>
    <row r="13578" spans="1:19" x14ac:dyDescent="0.3">
      <c r="A13578" t="s">
        <v>27096</v>
      </c>
      <c r="B13578" s="171" t="s">
        <v>27097</v>
      </c>
      <c r="C13578" s="171" t="s">
        <v>191</v>
      </c>
      <c r="D13578" s="171" t="s">
        <v>80</v>
      </c>
      <c r="E13578" s="11">
        <v>44197</v>
      </c>
      <c r="F13578">
        <v>12</v>
      </c>
      <c r="G13578">
        <v>16</v>
      </c>
      <c r="I13578">
        <v>87</v>
      </c>
      <c r="J13578">
        <v>104</v>
      </c>
      <c r="L13578">
        <v>129</v>
      </c>
      <c r="N13578">
        <v>63</v>
      </c>
      <c r="P13578">
        <v>6</v>
      </c>
      <c r="Q13578">
        <v>8</v>
      </c>
      <c r="S13578">
        <v>24</v>
      </c>
    </row>
    <row r="13579" spans="1:19" x14ac:dyDescent="0.3">
      <c r="A13579" t="s">
        <v>27098</v>
      </c>
      <c r="B13579" s="171" t="s">
        <v>27099</v>
      </c>
      <c r="C13579" s="171" t="s">
        <v>212</v>
      </c>
      <c r="D13579" s="171" t="s">
        <v>80</v>
      </c>
      <c r="E13579" s="11">
        <v>44197</v>
      </c>
      <c r="F13579">
        <v>0</v>
      </c>
      <c r="G13579">
        <v>0</v>
      </c>
      <c r="I13579">
        <v>0</v>
      </c>
      <c r="J13579">
        <v>0</v>
      </c>
      <c r="L13579">
        <v>0</v>
      </c>
      <c r="N13579">
        <v>0</v>
      </c>
      <c r="P13579">
        <v>0</v>
      </c>
      <c r="Q13579">
        <v>0</v>
      </c>
      <c r="S13579">
        <v>0</v>
      </c>
    </row>
    <row r="13580" spans="1:19" x14ac:dyDescent="0.3">
      <c r="A13580" t="s">
        <v>27100</v>
      </c>
      <c r="B13580" s="171" t="s">
        <v>27101</v>
      </c>
      <c r="C13580" s="171" t="s">
        <v>215</v>
      </c>
      <c r="D13580" s="171" t="s">
        <v>80</v>
      </c>
      <c r="E13580" s="11">
        <v>44197</v>
      </c>
      <c r="F13580">
        <v>0</v>
      </c>
      <c r="G13580">
        <v>0</v>
      </c>
      <c r="I13580">
        <v>0</v>
      </c>
      <c r="J13580">
        <v>0</v>
      </c>
      <c r="L13580">
        <v>0</v>
      </c>
      <c r="N13580">
        <v>0</v>
      </c>
      <c r="P13580">
        <v>0</v>
      </c>
      <c r="Q13580">
        <v>0</v>
      </c>
      <c r="S13580">
        <v>0</v>
      </c>
    </row>
    <row r="13581" spans="1:19" x14ac:dyDescent="0.3">
      <c r="A13581" t="s">
        <v>27102</v>
      </c>
      <c r="B13581" s="171" t="s">
        <v>27103</v>
      </c>
      <c r="C13581" s="171" t="s">
        <v>221</v>
      </c>
      <c r="D13581" s="171" t="s">
        <v>80</v>
      </c>
      <c r="E13581" s="11">
        <v>44197</v>
      </c>
      <c r="F13581">
        <v>0</v>
      </c>
      <c r="G13581">
        <v>0</v>
      </c>
      <c r="I13581">
        <v>0</v>
      </c>
      <c r="J13581">
        <v>0</v>
      </c>
      <c r="L13581">
        <v>0</v>
      </c>
      <c r="N13581">
        <v>0</v>
      </c>
      <c r="P13581">
        <v>0</v>
      </c>
      <c r="Q13581">
        <v>0</v>
      </c>
      <c r="S13581">
        <v>0</v>
      </c>
    </row>
    <row r="13582" spans="1:19" x14ac:dyDescent="0.3">
      <c r="A13582" t="s">
        <v>27104</v>
      </c>
      <c r="B13582" s="171" t="s">
        <v>27105</v>
      </c>
      <c r="C13582" s="171" t="s">
        <v>8233</v>
      </c>
      <c r="D13582" s="171" t="s">
        <v>80</v>
      </c>
      <c r="E13582" s="11">
        <v>44197</v>
      </c>
      <c r="F13582">
        <v>2</v>
      </c>
      <c r="G13582">
        <v>3</v>
      </c>
      <c r="I13582">
        <v>15</v>
      </c>
      <c r="J13582">
        <v>18</v>
      </c>
      <c r="L13582">
        <v>32</v>
      </c>
      <c r="N13582">
        <v>15</v>
      </c>
      <c r="P13582">
        <v>0</v>
      </c>
      <c r="Q13582">
        <v>0</v>
      </c>
      <c r="S13582">
        <v>0</v>
      </c>
    </row>
    <row r="13583" spans="1:19" x14ac:dyDescent="0.3">
      <c r="A13583" t="s">
        <v>27106</v>
      </c>
      <c r="B13583" s="171" t="s">
        <v>27107</v>
      </c>
      <c r="C13583" s="171" t="s">
        <v>233</v>
      </c>
      <c r="D13583" s="171" t="s">
        <v>80</v>
      </c>
      <c r="E13583" s="11">
        <v>44197</v>
      </c>
      <c r="F13583">
        <v>0</v>
      </c>
      <c r="G13583">
        <v>0</v>
      </c>
      <c r="I13583">
        <v>0</v>
      </c>
      <c r="J13583">
        <v>0</v>
      </c>
      <c r="L13583">
        <v>0</v>
      </c>
      <c r="N13583">
        <v>0</v>
      </c>
      <c r="P13583">
        <v>0</v>
      </c>
      <c r="Q13583">
        <v>0</v>
      </c>
      <c r="S13583">
        <v>0</v>
      </c>
    </row>
    <row r="13584" spans="1:19" x14ac:dyDescent="0.3">
      <c r="A13584" t="s">
        <v>27108</v>
      </c>
      <c r="B13584" s="171" t="s">
        <v>27109</v>
      </c>
      <c r="C13584" s="171" t="s">
        <v>24508</v>
      </c>
      <c r="D13584" s="171" t="s">
        <v>15341</v>
      </c>
      <c r="E13584" s="11">
        <v>44197</v>
      </c>
      <c r="F13584">
        <v>0</v>
      </c>
      <c r="G13584">
        <v>0</v>
      </c>
      <c r="I13584">
        <v>5</v>
      </c>
      <c r="J13584">
        <v>0</v>
      </c>
      <c r="L13584">
        <v>0</v>
      </c>
      <c r="N13584">
        <v>5</v>
      </c>
      <c r="P13584">
        <v>1</v>
      </c>
      <c r="Q13584">
        <v>1</v>
      </c>
      <c r="S13584">
        <v>0</v>
      </c>
    </row>
    <row r="13585" spans="1:19" x14ac:dyDescent="0.3">
      <c r="A13585" t="s">
        <v>27110</v>
      </c>
      <c r="B13585" s="171" t="s">
        <v>27111</v>
      </c>
      <c r="C13585" s="171" t="s">
        <v>24508</v>
      </c>
      <c r="D13585" s="171" t="s">
        <v>80</v>
      </c>
      <c r="E13585" s="11">
        <v>44197</v>
      </c>
      <c r="F13585">
        <v>3</v>
      </c>
      <c r="G13585">
        <v>3</v>
      </c>
      <c r="I13585">
        <v>2</v>
      </c>
      <c r="J13585">
        <v>16</v>
      </c>
      <c r="L13585">
        <v>16</v>
      </c>
      <c r="N13585">
        <v>0</v>
      </c>
      <c r="P13585">
        <v>0</v>
      </c>
      <c r="Q13585">
        <v>0</v>
      </c>
      <c r="S13585">
        <v>2</v>
      </c>
    </row>
    <row r="13586" spans="1:19" x14ac:dyDescent="0.3">
      <c r="A13586" t="s">
        <v>27112</v>
      </c>
      <c r="B13586" s="171" t="s">
        <v>27113</v>
      </c>
      <c r="C13586" s="171" t="s">
        <v>107</v>
      </c>
      <c r="D13586" s="171" t="s">
        <v>80</v>
      </c>
      <c r="E13586" s="11">
        <v>44197</v>
      </c>
      <c r="F13586">
        <v>9</v>
      </c>
      <c r="G13586">
        <v>11.5</v>
      </c>
      <c r="I13586">
        <v>75</v>
      </c>
      <c r="J13586">
        <v>81</v>
      </c>
      <c r="L13586">
        <v>109</v>
      </c>
      <c r="N13586">
        <v>71</v>
      </c>
      <c r="P13586">
        <v>1</v>
      </c>
      <c r="Q13586">
        <v>2</v>
      </c>
      <c r="S13586">
        <v>4</v>
      </c>
    </row>
    <row r="13587" spans="1:19" x14ac:dyDescent="0.3">
      <c r="A13587" t="s">
        <v>27114</v>
      </c>
      <c r="B13587" s="171" t="s">
        <v>27115</v>
      </c>
      <c r="C13587" s="171" t="s">
        <v>107</v>
      </c>
      <c r="D13587" s="171" t="s">
        <v>15341</v>
      </c>
      <c r="E13587" s="11">
        <v>44197</v>
      </c>
      <c r="F13587">
        <v>0</v>
      </c>
      <c r="G13587">
        <v>0</v>
      </c>
      <c r="I13587">
        <v>0</v>
      </c>
      <c r="J13587">
        <v>0</v>
      </c>
      <c r="L13587">
        <v>0</v>
      </c>
      <c r="N13587">
        <v>0</v>
      </c>
      <c r="P13587">
        <v>0</v>
      </c>
      <c r="Q13587">
        <v>0</v>
      </c>
      <c r="S13587">
        <v>0</v>
      </c>
    </row>
    <row r="13588" spans="1:19" x14ac:dyDescent="0.3">
      <c r="A13588" t="s">
        <v>27116</v>
      </c>
      <c r="B13588" s="171" t="s">
        <v>27117</v>
      </c>
      <c r="C13588" s="171" t="s">
        <v>173</v>
      </c>
      <c r="D13588" s="171" t="s">
        <v>80</v>
      </c>
      <c r="E13588" s="11">
        <v>44197</v>
      </c>
      <c r="F13588">
        <v>5</v>
      </c>
      <c r="G13588">
        <v>5</v>
      </c>
      <c r="I13588">
        <v>2</v>
      </c>
      <c r="J13588">
        <v>27</v>
      </c>
      <c r="L13588">
        <v>27</v>
      </c>
      <c r="N13588">
        <v>2</v>
      </c>
      <c r="P13588">
        <v>0</v>
      </c>
      <c r="Q13588">
        <v>1</v>
      </c>
      <c r="S13588">
        <v>0</v>
      </c>
    </row>
    <row r="13589" spans="1:19" x14ac:dyDescent="0.3">
      <c r="A13589" t="s">
        <v>27118</v>
      </c>
      <c r="B13589" s="171" t="s">
        <v>27119</v>
      </c>
      <c r="C13589" s="171" t="s">
        <v>173</v>
      </c>
      <c r="D13589" s="171" t="s">
        <v>15341</v>
      </c>
      <c r="E13589" s="11">
        <v>44197</v>
      </c>
      <c r="F13589">
        <v>0</v>
      </c>
      <c r="G13589">
        <v>0</v>
      </c>
      <c r="I13589">
        <v>9</v>
      </c>
      <c r="J13589">
        <v>0</v>
      </c>
      <c r="L13589">
        <v>0</v>
      </c>
      <c r="N13589">
        <v>9</v>
      </c>
      <c r="P13589">
        <v>0</v>
      </c>
      <c r="Q13589">
        <v>0</v>
      </c>
      <c r="S13589">
        <v>0</v>
      </c>
    </row>
    <row r="13590" spans="1:19" x14ac:dyDescent="0.3">
      <c r="A13590" t="s">
        <v>27120</v>
      </c>
      <c r="B13590" s="171" t="s">
        <v>27121</v>
      </c>
      <c r="C13590" s="171" t="s">
        <v>200</v>
      </c>
      <c r="D13590" s="171" t="s">
        <v>80</v>
      </c>
      <c r="E13590" s="11">
        <v>44197</v>
      </c>
      <c r="F13590">
        <v>3</v>
      </c>
      <c r="G13590">
        <v>3</v>
      </c>
      <c r="I13590">
        <v>19</v>
      </c>
      <c r="J13590">
        <v>16</v>
      </c>
      <c r="L13590">
        <v>16</v>
      </c>
      <c r="N13590">
        <v>15</v>
      </c>
      <c r="P13590">
        <v>0</v>
      </c>
      <c r="Q13590">
        <v>0</v>
      </c>
      <c r="S13590">
        <v>4</v>
      </c>
    </row>
    <row r="13591" spans="1:19" x14ac:dyDescent="0.3">
      <c r="A13591" t="s">
        <v>27122</v>
      </c>
      <c r="B13591" s="171" t="s">
        <v>27123</v>
      </c>
      <c r="C13591" s="171" t="s">
        <v>200</v>
      </c>
      <c r="D13591" s="171" t="s">
        <v>15341</v>
      </c>
      <c r="E13591" s="11">
        <v>44197</v>
      </c>
      <c r="F13591">
        <v>0</v>
      </c>
      <c r="G13591">
        <v>0</v>
      </c>
      <c r="I13591">
        <v>0</v>
      </c>
      <c r="J13591">
        <v>0</v>
      </c>
      <c r="L13591">
        <v>0</v>
      </c>
      <c r="N13591">
        <v>0</v>
      </c>
      <c r="P13591">
        <v>0</v>
      </c>
      <c r="Q13591">
        <v>0</v>
      </c>
      <c r="S13591">
        <v>0</v>
      </c>
    </row>
    <row r="13592" spans="1:19" x14ac:dyDescent="0.3">
      <c r="A13592" t="s">
        <v>27124</v>
      </c>
      <c r="B13592" s="171" t="s">
        <v>27125</v>
      </c>
      <c r="C13592" s="171" t="s">
        <v>73</v>
      </c>
      <c r="D13592" s="171" t="s">
        <v>4</v>
      </c>
      <c r="E13592" s="11">
        <v>44197</v>
      </c>
      <c r="F13592">
        <v>0</v>
      </c>
      <c r="G13592">
        <v>0</v>
      </c>
      <c r="I13592">
        <v>0</v>
      </c>
      <c r="J13592">
        <v>0</v>
      </c>
      <c r="L13592">
        <v>0</v>
      </c>
      <c r="N13592">
        <v>0</v>
      </c>
      <c r="P13592">
        <v>0</v>
      </c>
      <c r="Q13592">
        <v>0</v>
      </c>
      <c r="S13592">
        <v>0</v>
      </c>
    </row>
    <row r="13593" spans="1:19" x14ac:dyDescent="0.3">
      <c r="A13593" t="s">
        <v>27126</v>
      </c>
      <c r="B13593" s="171" t="s">
        <v>27127</v>
      </c>
      <c r="C13593" s="171" t="s">
        <v>24891</v>
      </c>
      <c r="D13593" s="171" t="s">
        <v>4</v>
      </c>
      <c r="E13593" s="11">
        <v>44197</v>
      </c>
      <c r="F13593">
        <v>2</v>
      </c>
      <c r="G13593">
        <v>4</v>
      </c>
      <c r="I13593">
        <v>7</v>
      </c>
      <c r="J13593">
        <v>12</v>
      </c>
      <c r="L13593">
        <v>21</v>
      </c>
      <c r="N13593">
        <v>7</v>
      </c>
      <c r="P13593">
        <v>3</v>
      </c>
      <c r="Q13593">
        <v>3</v>
      </c>
      <c r="S13593">
        <v>0</v>
      </c>
    </row>
    <row r="13594" spans="1:19" x14ac:dyDescent="0.3">
      <c r="A13594" t="s">
        <v>27128</v>
      </c>
      <c r="B13594" s="171" t="s">
        <v>27129</v>
      </c>
      <c r="C13594" s="171" t="s">
        <v>18229</v>
      </c>
      <c r="D13594" s="171" t="s">
        <v>4</v>
      </c>
      <c r="E13594" s="11">
        <v>44197</v>
      </c>
      <c r="F13594">
        <v>0</v>
      </c>
      <c r="G13594">
        <v>0</v>
      </c>
      <c r="I13594">
        <v>0</v>
      </c>
      <c r="J13594">
        <v>0</v>
      </c>
      <c r="L13594">
        <v>0</v>
      </c>
      <c r="N13594">
        <v>0</v>
      </c>
      <c r="P13594">
        <v>0</v>
      </c>
      <c r="Q13594">
        <v>0</v>
      </c>
      <c r="S13594">
        <v>0</v>
      </c>
    </row>
    <row r="13595" spans="1:19" x14ac:dyDescent="0.3">
      <c r="A13595" t="s">
        <v>27130</v>
      </c>
      <c r="B13595" s="171" t="s">
        <v>27131</v>
      </c>
      <c r="C13595" s="171" t="s">
        <v>107</v>
      </c>
      <c r="D13595" s="171" t="s">
        <v>4</v>
      </c>
      <c r="E13595" s="11">
        <v>44197</v>
      </c>
      <c r="F13595">
        <v>9</v>
      </c>
      <c r="G13595">
        <v>11.5</v>
      </c>
      <c r="I13595">
        <v>75</v>
      </c>
      <c r="J13595">
        <v>81</v>
      </c>
      <c r="L13595">
        <v>109</v>
      </c>
      <c r="N13595">
        <v>71</v>
      </c>
      <c r="P13595">
        <v>1</v>
      </c>
      <c r="Q13595">
        <v>2</v>
      </c>
      <c r="S13595">
        <v>4</v>
      </c>
    </row>
    <row r="13596" spans="1:19" x14ac:dyDescent="0.3">
      <c r="A13596" t="s">
        <v>27132</v>
      </c>
      <c r="B13596" s="171" t="s">
        <v>27133</v>
      </c>
      <c r="C13596" s="171" t="s">
        <v>9887</v>
      </c>
      <c r="D13596" s="171" t="s">
        <v>4</v>
      </c>
      <c r="E13596" s="11">
        <v>44197</v>
      </c>
      <c r="F13596">
        <v>0</v>
      </c>
      <c r="G13596">
        <v>0</v>
      </c>
      <c r="I13596">
        <v>0</v>
      </c>
      <c r="J13596">
        <v>0</v>
      </c>
      <c r="L13596">
        <v>0</v>
      </c>
      <c r="N13596">
        <v>0</v>
      </c>
      <c r="P13596">
        <v>0</v>
      </c>
      <c r="Q13596">
        <v>0</v>
      </c>
      <c r="S13596">
        <v>0</v>
      </c>
    </row>
    <row r="13597" spans="1:19" x14ac:dyDescent="0.3">
      <c r="A13597" t="s">
        <v>27134</v>
      </c>
      <c r="B13597" s="171" t="s">
        <v>27135</v>
      </c>
      <c r="C13597" s="171" t="s">
        <v>11260</v>
      </c>
      <c r="D13597" s="171" t="s">
        <v>4</v>
      </c>
      <c r="E13597" s="11">
        <v>44197</v>
      </c>
      <c r="F13597">
        <v>0</v>
      </c>
      <c r="G13597">
        <v>0</v>
      </c>
      <c r="I13597">
        <v>0</v>
      </c>
      <c r="J13597">
        <v>0</v>
      </c>
      <c r="L13597">
        <v>0</v>
      </c>
      <c r="N13597">
        <v>0</v>
      </c>
      <c r="P13597">
        <v>0</v>
      </c>
      <c r="Q13597">
        <v>0</v>
      </c>
      <c r="S13597">
        <v>0</v>
      </c>
    </row>
    <row r="13598" spans="1:19" x14ac:dyDescent="0.3">
      <c r="A13598" t="s">
        <v>27136</v>
      </c>
      <c r="B13598" s="171" t="s">
        <v>27137</v>
      </c>
      <c r="C13598" s="171" t="s">
        <v>122</v>
      </c>
      <c r="D13598" s="171" t="s">
        <v>4</v>
      </c>
      <c r="E13598" s="11">
        <v>44197</v>
      </c>
      <c r="F13598">
        <v>0</v>
      </c>
      <c r="G13598">
        <v>0</v>
      </c>
      <c r="I13598">
        <v>0</v>
      </c>
      <c r="J13598">
        <v>0</v>
      </c>
      <c r="L13598">
        <v>0</v>
      </c>
      <c r="N13598">
        <v>0</v>
      </c>
      <c r="P13598">
        <v>0</v>
      </c>
      <c r="Q13598">
        <v>0</v>
      </c>
      <c r="S13598">
        <v>0</v>
      </c>
    </row>
    <row r="13599" spans="1:19" x14ac:dyDescent="0.3">
      <c r="A13599" t="s">
        <v>27138</v>
      </c>
      <c r="B13599" s="171" t="s">
        <v>27139</v>
      </c>
      <c r="C13599" s="171" t="s">
        <v>125</v>
      </c>
      <c r="D13599" s="171" t="s">
        <v>4</v>
      </c>
      <c r="E13599" s="11">
        <v>44197</v>
      </c>
      <c r="F13599">
        <v>0</v>
      </c>
      <c r="G13599">
        <v>0</v>
      </c>
      <c r="I13599">
        <v>0</v>
      </c>
      <c r="J13599">
        <v>0</v>
      </c>
      <c r="L13599">
        <v>0</v>
      </c>
      <c r="N13599">
        <v>0</v>
      </c>
      <c r="P13599">
        <v>0</v>
      </c>
      <c r="Q13599">
        <v>0</v>
      </c>
      <c r="S13599">
        <v>0</v>
      </c>
    </row>
    <row r="13600" spans="1:19" x14ac:dyDescent="0.3">
      <c r="A13600" t="s">
        <v>27140</v>
      </c>
      <c r="B13600" s="171" t="s">
        <v>27141</v>
      </c>
      <c r="C13600" s="171" t="s">
        <v>14899</v>
      </c>
      <c r="D13600" s="171" t="s">
        <v>4</v>
      </c>
      <c r="E13600" s="11">
        <v>44197</v>
      </c>
      <c r="F13600">
        <v>0</v>
      </c>
      <c r="G13600">
        <v>0</v>
      </c>
      <c r="I13600">
        <v>0</v>
      </c>
      <c r="J13600">
        <v>0</v>
      </c>
      <c r="L13600">
        <v>0</v>
      </c>
      <c r="N13600">
        <v>0</v>
      </c>
      <c r="P13600">
        <v>0</v>
      </c>
      <c r="Q13600">
        <v>0</v>
      </c>
      <c r="S13600">
        <v>0</v>
      </c>
    </row>
    <row r="13601" spans="1:19" x14ac:dyDescent="0.3">
      <c r="A13601" t="s">
        <v>27142</v>
      </c>
      <c r="B13601" s="171" t="s">
        <v>27143</v>
      </c>
      <c r="C13601" s="171" t="s">
        <v>137</v>
      </c>
      <c r="D13601" s="171" t="s">
        <v>4</v>
      </c>
      <c r="E13601" s="11">
        <v>44197</v>
      </c>
      <c r="F13601">
        <v>0</v>
      </c>
      <c r="G13601">
        <v>0</v>
      </c>
      <c r="I13601">
        <v>0</v>
      </c>
      <c r="J13601">
        <v>0</v>
      </c>
      <c r="L13601">
        <v>0</v>
      </c>
      <c r="N13601">
        <v>0</v>
      </c>
      <c r="P13601">
        <v>0</v>
      </c>
      <c r="Q13601">
        <v>0</v>
      </c>
      <c r="S13601">
        <v>0</v>
      </c>
    </row>
    <row r="13602" spans="1:19" x14ac:dyDescent="0.3">
      <c r="A13602" t="s">
        <v>27144</v>
      </c>
      <c r="B13602" s="171" t="s">
        <v>27145</v>
      </c>
      <c r="C13602" s="171" t="s">
        <v>8615</v>
      </c>
      <c r="D13602" s="171" t="s">
        <v>4</v>
      </c>
      <c r="E13602" s="11">
        <v>44197</v>
      </c>
      <c r="F13602">
        <v>0</v>
      </c>
      <c r="G13602">
        <v>0</v>
      </c>
      <c r="I13602">
        <v>0</v>
      </c>
      <c r="J13602">
        <v>0</v>
      </c>
      <c r="L13602">
        <v>0</v>
      </c>
      <c r="N13602">
        <v>0</v>
      </c>
      <c r="P13602">
        <v>0</v>
      </c>
      <c r="Q13602">
        <v>0</v>
      </c>
      <c r="S13602">
        <v>0</v>
      </c>
    </row>
    <row r="13603" spans="1:19" x14ac:dyDescent="0.3">
      <c r="A13603" t="s">
        <v>27146</v>
      </c>
      <c r="B13603" s="171" t="s">
        <v>27147</v>
      </c>
      <c r="C13603" s="171" t="s">
        <v>146</v>
      </c>
      <c r="D13603" s="171" t="s">
        <v>4</v>
      </c>
      <c r="E13603" s="11">
        <v>44197</v>
      </c>
      <c r="F13603">
        <v>6</v>
      </c>
      <c r="G13603">
        <v>7</v>
      </c>
      <c r="I13603">
        <v>17</v>
      </c>
      <c r="J13603">
        <v>36</v>
      </c>
      <c r="L13603">
        <v>41</v>
      </c>
      <c r="N13603">
        <v>16</v>
      </c>
      <c r="P13603">
        <v>1</v>
      </c>
      <c r="Q13603">
        <v>3</v>
      </c>
      <c r="S13603">
        <v>1</v>
      </c>
    </row>
    <row r="13604" spans="1:19" x14ac:dyDescent="0.3">
      <c r="A13604" t="s">
        <v>27148</v>
      </c>
      <c r="B13604" s="171" t="s">
        <v>27149</v>
      </c>
      <c r="C13604" s="171" t="s">
        <v>161</v>
      </c>
      <c r="D13604" s="171" t="s">
        <v>4</v>
      </c>
      <c r="E13604" s="11">
        <v>44197</v>
      </c>
      <c r="F13604">
        <v>3.5</v>
      </c>
      <c r="G13604">
        <v>3.5</v>
      </c>
      <c r="I13604">
        <v>6</v>
      </c>
      <c r="J13604">
        <v>20</v>
      </c>
      <c r="L13604">
        <v>20</v>
      </c>
      <c r="N13604">
        <v>6</v>
      </c>
      <c r="P13604">
        <v>0</v>
      </c>
      <c r="Q13604">
        <v>1</v>
      </c>
      <c r="S13604">
        <v>0</v>
      </c>
    </row>
    <row r="13605" spans="1:19" x14ac:dyDescent="0.3">
      <c r="A13605" t="s">
        <v>27150</v>
      </c>
      <c r="B13605" s="171" t="s">
        <v>27151</v>
      </c>
      <c r="C13605" s="171" t="s">
        <v>18252</v>
      </c>
      <c r="D13605" s="171" t="s">
        <v>4</v>
      </c>
      <c r="E13605" s="11">
        <v>44197</v>
      </c>
      <c r="F13605">
        <v>0</v>
      </c>
      <c r="G13605">
        <v>0</v>
      </c>
      <c r="I13605">
        <v>0</v>
      </c>
      <c r="J13605">
        <v>0</v>
      </c>
      <c r="L13605">
        <v>0</v>
      </c>
      <c r="N13605">
        <v>0</v>
      </c>
      <c r="P13605">
        <v>0</v>
      </c>
      <c r="Q13605">
        <v>0</v>
      </c>
      <c r="S13605">
        <v>0</v>
      </c>
    </row>
    <row r="13606" spans="1:19" x14ac:dyDescent="0.3">
      <c r="A13606" t="s">
        <v>27152</v>
      </c>
      <c r="B13606" s="171" t="s">
        <v>27153</v>
      </c>
      <c r="C13606" s="171" t="s">
        <v>167</v>
      </c>
      <c r="D13606" s="171" t="s">
        <v>4</v>
      </c>
      <c r="E13606" s="11">
        <v>44197</v>
      </c>
      <c r="F13606">
        <v>2</v>
      </c>
      <c r="G13606">
        <v>11</v>
      </c>
      <c r="I13606">
        <v>7</v>
      </c>
      <c r="J13606">
        <v>22</v>
      </c>
      <c r="L13606">
        <v>121</v>
      </c>
      <c r="N13606">
        <v>7</v>
      </c>
      <c r="P13606">
        <v>0</v>
      </c>
      <c r="Q13606">
        <v>0</v>
      </c>
      <c r="S13606">
        <v>0</v>
      </c>
    </row>
    <row r="13607" spans="1:19" x14ac:dyDescent="0.3">
      <c r="A13607" t="s">
        <v>27154</v>
      </c>
      <c r="B13607" s="171" t="s">
        <v>27155</v>
      </c>
      <c r="C13607" s="171" t="s">
        <v>173</v>
      </c>
      <c r="D13607" s="171" t="s">
        <v>4</v>
      </c>
      <c r="E13607" s="11">
        <v>44197</v>
      </c>
      <c r="F13607">
        <v>5</v>
      </c>
      <c r="G13607">
        <v>5</v>
      </c>
      <c r="I13607">
        <v>11</v>
      </c>
      <c r="J13607">
        <v>27</v>
      </c>
      <c r="L13607">
        <v>27</v>
      </c>
      <c r="N13607">
        <v>11</v>
      </c>
      <c r="P13607">
        <v>0</v>
      </c>
      <c r="Q13607">
        <v>1</v>
      </c>
      <c r="S13607">
        <v>0</v>
      </c>
    </row>
    <row r="13608" spans="1:19" x14ac:dyDescent="0.3">
      <c r="A13608" t="s">
        <v>27156</v>
      </c>
      <c r="B13608" s="171" t="s">
        <v>27157</v>
      </c>
      <c r="C13608" s="171" t="s">
        <v>179</v>
      </c>
      <c r="D13608" s="171" t="s">
        <v>4</v>
      </c>
      <c r="E13608" s="11">
        <v>44197</v>
      </c>
      <c r="F13608">
        <v>14.5</v>
      </c>
      <c r="G13608">
        <v>16.5</v>
      </c>
      <c r="I13608">
        <v>211</v>
      </c>
      <c r="J13608">
        <v>140</v>
      </c>
      <c r="L13608">
        <v>150</v>
      </c>
      <c r="N13608">
        <v>184</v>
      </c>
      <c r="P13608">
        <v>2</v>
      </c>
      <c r="Q13608">
        <v>3</v>
      </c>
      <c r="S13608">
        <v>27</v>
      </c>
    </row>
    <row r="13609" spans="1:19" x14ac:dyDescent="0.3">
      <c r="A13609" t="s">
        <v>27158</v>
      </c>
      <c r="B13609" s="171" t="s">
        <v>27159</v>
      </c>
      <c r="C13609" s="171" t="s">
        <v>185</v>
      </c>
      <c r="D13609" s="171" t="s">
        <v>4</v>
      </c>
      <c r="E13609" s="11">
        <v>44197</v>
      </c>
      <c r="F13609">
        <v>4.5</v>
      </c>
      <c r="G13609">
        <v>6</v>
      </c>
      <c r="I13609">
        <v>8</v>
      </c>
      <c r="J13609">
        <v>25</v>
      </c>
      <c r="L13609">
        <v>33</v>
      </c>
      <c r="N13609">
        <v>8</v>
      </c>
      <c r="P13609">
        <v>1</v>
      </c>
      <c r="Q13609">
        <v>2</v>
      </c>
      <c r="S13609">
        <v>0</v>
      </c>
    </row>
    <row r="13610" spans="1:19" x14ac:dyDescent="0.3">
      <c r="A13610" t="s">
        <v>27160</v>
      </c>
      <c r="B13610" s="171" t="s">
        <v>27161</v>
      </c>
      <c r="C13610" s="171" t="s">
        <v>24508</v>
      </c>
      <c r="D13610" s="171" t="s">
        <v>4</v>
      </c>
      <c r="E13610" s="11">
        <v>44197</v>
      </c>
      <c r="F13610">
        <v>3</v>
      </c>
      <c r="G13610">
        <v>3</v>
      </c>
      <c r="I13610">
        <v>7</v>
      </c>
      <c r="J13610">
        <v>16</v>
      </c>
      <c r="L13610">
        <v>16</v>
      </c>
      <c r="N13610">
        <v>5</v>
      </c>
      <c r="P13610">
        <v>1</v>
      </c>
      <c r="Q13610">
        <v>1</v>
      </c>
      <c r="S13610">
        <v>2</v>
      </c>
    </row>
    <row r="13611" spans="1:19" x14ac:dyDescent="0.3">
      <c r="A13611" t="s">
        <v>27162</v>
      </c>
      <c r="B13611" s="171" t="s">
        <v>27163</v>
      </c>
      <c r="C13611" s="171" t="s">
        <v>191</v>
      </c>
      <c r="D13611" s="171" t="s">
        <v>4</v>
      </c>
      <c r="E13611" s="11">
        <v>44197</v>
      </c>
      <c r="F13611">
        <v>12</v>
      </c>
      <c r="G13611">
        <v>16</v>
      </c>
      <c r="I13611">
        <v>87</v>
      </c>
      <c r="J13611">
        <v>104</v>
      </c>
      <c r="L13611">
        <v>129</v>
      </c>
      <c r="N13611">
        <v>63</v>
      </c>
      <c r="P13611">
        <v>6</v>
      </c>
      <c r="Q13611">
        <v>8</v>
      </c>
      <c r="S13611">
        <v>24</v>
      </c>
    </row>
    <row r="13612" spans="1:19" x14ac:dyDescent="0.3">
      <c r="A13612" t="s">
        <v>27164</v>
      </c>
      <c r="B13612" s="171" t="s">
        <v>27165</v>
      </c>
      <c r="C13612" s="171" t="s">
        <v>200</v>
      </c>
      <c r="D13612" s="171" t="s">
        <v>4</v>
      </c>
      <c r="E13612" s="11">
        <v>44197</v>
      </c>
      <c r="F13612">
        <v>3</v>
      </c>
      <c r="G13612">
        <v>3</v>
      </c>
      <c r="I13612">
        <v>19</v>
      </c>
      <c r="J13612">
        <v>16</v>
      </c>
      <c r="L13612">
        <v>16</v>
      </c>
      <c r="N13612">
        <v>15</v>
      </c>
      <c r="P13612">
        <v>0</v>
      </c>
      <c r="Q13612">
        <v>0</v>
      </c>
      <c r="S13612">
        <v>4</v>
      </c>
    </row>
    <row r="13613" spans="1:19" x14ac:dyDescent="0.3">
      <c r="A13613" t="s">
        <v>27166</v>
      </c>
      <c r="B13613" s="171" t="s">
        <v>27167</v>
      </c>
      <c r="C13613" s="171" t="s">
        <v>212</v>
      </c>
      <c r="D13613" s="171" t="s">
        <v>4</v>
      </c>
      <c r="E13613" s="11">
        <v>44197</v>
      </c>
      <c r="F13613">
        <v>0</v>
      </c>
      <c r="G13613">
        <v>0</v>
      </c>
      <c r="I13613">
        <v>0</v>
      </c>
      <c r="J13613">
        <v>0</v>
      </c>
      <c r="L13613">
        <v>0</v>
      </c>
      <c r="N13613">
        <v>0</v>
      </c>
      <c r="P13613">
        <v>0</v>
      </c>
      <c r="Q13613">
        <v>0</v>
      </c>
      <c r="S13613">
        <v>0</v>
      </c>
    </row>
    <row r="13614" spans="1:19" x14ac:dyDescent="0.3">
      <c r="A13614" t="s">
        <v>27168</v>
      </c>
      <c r="B13614" s="171" t="s">
        <v>27169</v>
      </c>
      <c r="C13614" s="171" t="s">
        <v>215</v>
      </c>
      <c r="D13614" s="171" t="s">
        <v>4</v>
      </c>
      <c r="E13614" s="11">
        <v>44197</v>
      </c>
      <c r="F13614">
        <v>0</v>
      </c>
      <c r="G13614">
        <v>0</v>
      </c>
      <c r="I13614">
        <v>0</v>
      </c>
      <c r="J13614">
        <v>0</v>
      </c>
      <c r="L13614">
        <v>0</v>
      </c>
      <c r="N13614">
        <v>0</v>
      </c>
      <c r="P13614">
        <v>0</v>
      </c>
      <c r="Q13614">
        <v>0</v>
      </c>
      <c r="S13614">
        <v>0</v>
      </c>
    </row>
    <row r="13615" spans="1:19" x14ac:dyDescent="0.3">
      <c r="A13615" t="s">
        <v>27170</v>
      </c>
      <c r="B13615" s="171" t="s">
        <v>27171</v>
      </c>
      <c r="C13615" s="171" t="s">
        <v>221</v>
      </c>
      <c r="D13615" s="171" t="s">
        <v>4</v>
      </c>
      <c r="E13615" s="11">
        <v>44197</v>
      </c>
      <c r="F13615">
        <v>0</v>
      </c>
      <c r="G13615">
        <v>0</v>
      </c>
      <c r="I13615">
        <v>0</v>
      </c>
      <c r="J13615">
        <v>0</v>
      </c>
      <c r="L13615">
        <v>0</v>
      </c>
      <c r="N13615">
        <v>0</v>
      </c>
      <c r="P13615">
        <v>0</v>
      </c>
      <c r="Q13615">
        <v>0</v>
      </c>
      <c r="S13615">
        <v>0</v>
      </c>
    </row>
    <row r="13616" spans="1:19" x14ac:dyDescent="0.3">
      <c r="A13616" t="s">
        <v>27172</v>
      </c>
      <c r="B13616" s="171" t="s">
        <v>27173</v>
      </c>
      <c r="C13616" s="171" t="s">
        <v>8233</v>
      </c>
      <c r="D13616" s="171" t="s">
        <v>4</v>
      </c>
      <c r="E13616" s="11">
        <v>44197</v>
      </c>
      <c r="F13616">
        <v>2</v>
      </c>
      <c r="G13616">
        <v>3</v>
      </c>
      <c r="I13616">
        <v>15</v>
      </c>
      <c r="J13616">
        <v>18</v>
      </c>
      <c r="L13616">
        <v>32</v>
      </c>
      <c r="N13616">
        <v>15</v>
      </c>
      <c r="P13616">
        <v>0</v>
      </c>
      <c r="Q13616">
        <v>0</v>
      </c>
      <c r="S13616">
        <v>0</v>
      </c>
    </row>
    <row r="13617" spans="1:19" x14ac:dyDescent="0.3">
      <c r="A13617" t="s">
        <v>27174</v>
      </c>
      <c r="B13617" s="171" t="s">
        <v>27175</v>
      </c>
      <c r="C13617" s="171" t="s">
        <v>233</v>
      </c>
      <c r="D13617" s="171" t="s">
        <v>4</v>
      </c>
      <c r="E13617" s="11">
        <v>44197</v>
      </c>
      <c r="F13617">
        <v>0</v>
      </c>
      <c r="G13617">
        <v>0</v>
      </c>
      <c r="I13617">
        <v>0</v>
      </c>
      <c r="J13617">
        <v>0</v>
      </c>
      <c r="L13617">
        <v>0</v>
      </c>
      <c r="N13617">
        <v>0</v>
      </c>
      <c r="P13617">
        <v>0</v>
      </c>
      <c r="Q13617">
        <v>0</v>
      </c>
      <c r="S13617">
        <v>0</v>
      </c>
    </row>
    <row r="13618" spans="1:19" x14ac:dyDescent="0.3">
      <c r="A13618" t="s">
        <v>27176</v>
      </c>
      <c r="B13618" s="171" t="s">
        <v>27177</v>
      </c>
      <c r="C13618" s="171" t="s">
        <v>79</v>
      </c>
      <c r="D13618" s="171" t="s">
        <v>80</v>
      </c>
      <c r="E13618" s="11">
        <v>44197</v>
      </c>
      <c r="F13618">
        <v>0</v>
      </c>
      <c r="G13618">
        <v>0</v>
      </c>
      <c r="I13618">
        <v>0</v>
      </c>
      <c r="J13618">
        <v>0</v>
      </c>
      <c r="L13618">
        <v>0</v>
      </c>
      <c r="N13618">
        <v>0</v>
      </c>
      <c r="P13618">
        <v>0</v>
      </c>
      <c r="Q13618">
        <v>0</v>
      </c>
      <c r="S13618">
        <v>0</v>
      </c>
    </row>
    <row r="13619" spans="1:19" x14ac:dyDescent="0.3">
      <c r="A13619" t="s">
        <v>27178</v>
      </c>
      <c r="B13619" s="171" t="s">
        <v>27179</v>
      </c>
      <c r="C13619" s="171" t="s">
        <v>79</v>
      </c>
      <c r="D13619" s="171" t="s">
        <v>4</v>
      </c>
      <c r="E13619" s="11">
        <v>44197</v>
      </c>
      <c r="F13619">
        <v>0</v>
      </c>
      <c r="G13619">
        <v>0</v>
      </c>
      <c r="I13619">
        <v>0</v>
      </c>
      <c r="J13619">
        <v>0</v>
      </c>
      <c r="L13619">
        <v>0</v>
      </c>
      <c r="N13619">
        <v>0</v>
      </c>
      <c r="P13619">
        <v>0</v>
      </c>
      <c r="Q13619">
        <v>0</v>
      </c>
      <c r="S13619">
        <v>0</v>
      </c>
    </row>
    <row r="13620" spans="1:19" x14ac:dyDescent="0.3">
      <c r="A13620" t="s">
        <v>27180</v>
      </c>
      <c r="B13620" s="171" t="s">
        <v>27181</v>
      </c>
      <c r="C13620" s="171" t="s">
        <v>83</v>
      </c>
      <c r="D13620" s="171" t="s">
        <v>80</v>
      </c>
      <c r="E13620" s="11">
        <v>44197</v>
      </c>
      <c r="F13620">
        <v>6</v>
      </c>
      <c r="G13620">
        <v>6.5</v>
      </c>
      <c r="I13620">
        <v>16</v>
      </c>
      <c r="J13620">
        <v>32</v>
      </c>
      <c r="L13620">
        <v>35</v>
      </c>
      <c r="N13620">
        <v>13</v>
      </c>
      <c r="P13620">
        <v>0</v>
      </c>
      <c r="Q13620">
        <v>0</v>
      </c>
      <c r="S13620">
        <v>3</v>
      </c>
    </row>
    <row r="13621" spans="1:19" x14ac:dyDescent="0.3">
      <c r="A13621" t="s">
        <v>27182</v>
      </c>
      <c r="B13621" s="171" t="s">
        <v>27183</v>
      </c>
      <c r="C13621" s="171" t="s">
        <v>83</v>
      </c>
      <c r="D13621" s="171" t="s">
        <v>15341</v>
      </c>
      <c r="E13621" s="11">
        <v>44197</v>
      </c>
      <c r="F13621">
        <v>0</v>
      </c>
      <c r="G13621">
        <v>0</v>
      </c>
      <c r="I13621">
        <v>9</v>
      </c>
      <c r="J13621">
        <v>0</v>
      </c>
      <c r="L13621">
        <v>0</v>
      </c>
      <c r="N13621">
        <v>9</v>
      </c>
      <c r="P13621">
        <v>0</v>
      </c>
      <c r="Q13621">
        <v>0</v>
      </c>
      <c r="S13621">
        <v>0</v>
      </c>
    </row>
    <row r="13622" spans="1:19" x14ac:dyDescent="0.3">
      <c r="A13622" t="s">
        <v>27184</v>
      </c>
      <c r="B13622" s="171" t="s">
        <v>27185</v>
      </c>
      <c r="C13622" s="171" t="s">
        <v>83</v>
      </c>
      <c r="D13622" s="171" t="s">
        <v>4</v>
      </c>
      <c r="E13622" s="11">
        <v>44197</v>
      </c>
      <c r="F13622">
        <v>6</v>
      </c>
      <c r="G13622">
        <v>6.5</v>
      </c>
      <c r="I13622">
        <v>25</v>
      </c>
      <c r="J13622">
        <v>32</v>
      </c>
      <c r="L13622">
        <v>35</v>
      </c>
      <c r="N13622">
        <v>22</v>
      </c>
      <c r="P13622">
        <v>0</v>
      </c>
      <c r="Q13622">
        <v>0</v>
      </c>
      <c r="S13622">
        <v>3</v>
      </c>
    </row>
    <row r="13623" spans="1:19" x14ac:dyDescent="0.3">
      <c r="A13623" t="s">
        <v>27186</v>
      </c>
      <c r="B13623" s="171" t="s">
        <v>27187</v>
      </c>
      <c r="C13623" s="171" t="s">
        <v>86</v>
      </c>
      <c r="D13623" s="171" t="s">
        <v>80</v>
      </c>
      <c r="E13623" s="11">
        <v>44197</v>
      </c>
      <c r="F13623">
        <v>6</v>
      </c>
      <c r="G13623">
        <v>11</v>
      </c>
      <c r="I13623">
        <v>27</v>
      </c>
      <c r="J13623">
        <v>36</v>
      </c>
      <c r="L13623">
        <v>60</v>
      </c>
      <c r="N13623">
        <v>21</v>
      </c>
      <c r="P13623">
        <v>7</v>
      </c>
      <c r="Q13623">
        <v>9</v>
      </c>
      <c r="S13623">
        <v>6</v>
      </c>
    </row>
    <row r="13624" spans="1:19" x14ac:dyDescent="0.3">
      <c r="A13624" t="s">
        <v>27188</v>
      </c>
      <c r="B13624" s="171" t="s">
        <v>27189</v>
      </c>
      <c r="C13624" s="171" t="s">
        <v>86</v>
      </c>
      <c r="D13624" s="171" t="s">
        <v>4</v>
      </c>
      <c r="E13624" s="11">
        <v>44197</v>
      </c>
      <c r="F13624">
        <v>6</v>
      </c>
      <c r="G13624">
        <v>11</v>
      </c>
      <c r="I13624">
        <v>27</v>
      </c>
      <c r="J13624">
        <v>36</v>
      </c>
      <c r="L13624">
        <v>60</v>
      </c>
      <c r="N13624">
        <v>21</v>
      </c>
      <c r="P13624">
        <v>7</v>
      </c>
      <c r="Q13624">
        <v>9</v>
      </c>
      <c r="S13624">
        <v>6</v>
      </c>
    </row>
    <row r="13625" spans="1:19" x14ac:dyDescent="0.3">
      <c r="A13625" t="s">
        <v>27190</v>
      </c>
      <c r="B13625" s="171" t="s">
        <v>27191</v>
      </c>
      <c r="C13625" s="171" t="s">
        <v>89</v>
      </c>
      <c r="D13625" s="171" t="s">
        <v>80</v>
      </c>
      <c r="E13625" s="11">
        <v>44197</v>
      </c>
      <c r="F13625">
        <v>3</v>
      </c>
      <c r="G13625">
        <v>5</v>
      </c>
      <c r="I13625">
        <v>7</v>
      </c>
      <c r="J13625">
        <v>12</v>
      </c>
      <c r="L13625">
        <v>22</v>
      </c>
      <c r="N13625">
        <v>7</v>
      </c>
      <c r="P13625">
        <v>2</v>
      </c>
      <c r="Q13625">
        <v>2</v>
      </c>
      <c r="S13625">
        <v>0</v>
      </c>
    </row>
    <row r="13626" spans="1:19" x14ac:dyDescent="0.3">
      <c r="A13626" t="s">
        <v>27192</v>
      </c>
      <c r="B13626" s="171" t="s">
        <v>27193</v>
      </c>
      <c r="C13626" s="171" t="s">
        <v>89</v>
      </c>
      <c r="D13626" s="171" t="s">
        <v>4</v>
      </c>
      <c r="E13626" s="11">
        <v>44197</v>
      </c>
      <c r="F13626">
        <v>3</v>
      </c>
      <c r="G13626">
        <v>5</v>
      </c>
      <c r="I13626">
        <v>7</v>
      </c>
      <c r="J13626">
        <v>12</v>
      </c>
      <c r="L13626">
        <v>22</v>
      </c>
      <c r="N13626">
        <v>7</v>
      </c>
      <c r="P13626">
        <v>2</v>
      </c>
      <c r="Q13626">
        <v>2</v>
      </c>
      <c r="S13626">
        <v>0</v>
      </c>
    </row>
    <row r="13627" spans="1:19" x14ac:dyDescent="0.3">
      <c r="A13627" t="s">
        <v>27194</v>
      </c>
      <c r="B13627" s="171" t="s">
        <v>27195</v>
      </c>
      <c r="C13627" s="171" t="s">
        <v>92</v>
      </c>
      <c r="D13627" s="171" t="s">
        <v>80</v>
      </c>
      <c r="E13627" s="11">
        <v>44197</v>
      </c>
      <c r="F13627">
        <v>0</v>
      </c>
      <c r="G13627">
        <v>0</v>
      </c>
      <c r="I13627">
        <v>0</v>
      </c>
      <c r="J13627">
        <v>0</v>
      </c>
      <c r="L13627">
        <v>0</v>
      </c>
      <c r="N13627">
        <v>0</v>
      </c>
      <c r="P13627">
        <v>0</v>
      </c>
      <c r="Q13627">
        <v>0</v>
      </c>
      <c r="S13627">
        <v>0</v>
      </c>
    </row>
    <row r="13628" spans="1:19" x14ac:dyDescent="0.3">
      <c r="A13628" t="s">
        <v>27196</v>
      </c>
      <c r="B13628" s="171" t="s">
        <v>27197</v>
      </c>
      <c r="C13628" s="171" t="s">
        <v>92</v>
      </c>
      <c r="D13628" s="171" t="s">
        <v>4</v>
      </c>
      <c r="E13628" s="11">
        <v>44197</v>
      </c>
      <c r="F13628">
        <v>0</v>
      </c>
      <c r="G13628">
        <v>0</v>
      </c>
      <c r="I13628">
        <v>0</v>
      </c>
      <c r="J13628">
        <v>0</v>
      </c>
      <c r="L13628">
        <v>0</v>
      </c>
      <c r="N13628">
        <v>0</v>
      </c>
      <c r="P13628">
        <v>0</v>
      </c>
      <c r="Q13628">
        <v>0</v>
      </c>
      <c r="S13628">
        <v>0</v>
      </c>
    </row>
    <row r="13629" spans="1:19" x14ac:dyDescent="0.3">
      <c r="A13629" t="s">
        <v>27198</v>
      </c>
      <c r="B13629" s="171" t="s">
        <v>27199</v>
      </c>
      <c r="C13629" s="171" t="s">
        <v>95</v>
      </c>
      <c r="D13629" s="171" t="s">
        <v>80</v>
      </c>
      <c r="E13629" s="11">
        <v>44197</v>
      </c>
      <c r="F13629">
        <v>7</v>
      </c>
      <c r="G13629">
        <v>7</v>
      </c>
      <c r="I13629">
        <v>11</v>
      </c>
      <c r="J13629">
        <v>37</v>
      </c>
      <c r="L13629">
        <v>37</v>
      </c>
      <c r="N13629">
        <v>4</v>
      </c>
      <c r="P13629">
        <v>0</v>
      </c>
      <c r="Q13629">
        <v>1</v>
      </c>
      <c r="S13629">
        <v>7</v>
      </c>
    </row>
    <row r="13630" spans="1:19" x14ac:dyDescent="0.3">
      <c r="A13630" t="s">
        <v>27200</v>
      </c>
      <c r="B13630" s="171" t="s">
        <v>27201</v>
      </c>
      <c r="C13630" s="171" t="s">
        <v>95</v>
      </c>
      <c r="D13630" s="171" t="s">
        <v>15341</v>
      </c>
      <c r="E13630" s="11">
        <v>44197</v>
      </c>
      <c r="F13630">
        <v>0</v>
      </c>
      <c r="G13630">
        <v>0</v>
      </c>
      <c r="I13630">
        <v>5</v>
      </c>
      <c r="J13630">
        <v>0</v>
      </c>
      <c r="L13630">
        <v>0</v>
      </c>
      <c r="N13630">
        <v>5</v>
      </c>
      <c r="P13630">
        <v>1</v>
      </c>
      <c r="Q13630">
        <v>1</v>
      </c>
      <c r="S13630">
        <v>0</v>
      </c>
    </row>
    <row r="13631" spans="1:19" x14ac:dyDescent="0.3">
      <c r="A13631" t="s">
        <v>27202</v>
      </c>
      <c r="B13631" s="171" t="s">
        <v>27203</v>
      </c>
      <c r="C13631" s="171" t="s">
        <v>95</v>
      </c>
      <c r="D13631" s="171" t="s">
        <v>4</v>
      </c>
      <c r="E13631" s="11">
        <v>44197</v>
      </c>
      <c r="F13631">
        <v>7</v>
      </c>
      <c r="G13631">
        <v>7</v>
      </c>
      <c r="I13631">
        <v>16</v>
      </c>
      <c r="J13631">
        <v>37</v>
      </c>
      <c r="L13631">
        <v>37</v>
      </c>
      <c r="N13631">
        <v>9</v>
      </c>
      <c r="P13631">
        <v>1</v>
      </c>
      <c r="Q13631">
        <v>2</v>
      </c>
      <c r="S13631">
        <v>7</v>
      </c>
    </row>
    <row r="13632" spans="1:19" x14ac:dyDescent="0.3">
      <c r="A13632" t="s">
        <v>27204</v>
      </c>
      <c r="B13632" s="171" t="s">
        <v>27205</v>
      </c>
      <c r="C13632" s="171" t="s">
        <v>19659</v>
      </c>
      <c r="D13632" s="171" t="s">
        <v>80</v>
      </c>
      <c r="E13632" s="11">
        <v>44197</v>
      </c>
      <c r="F13632">
        <v>0</v>
      </c>
      <c r="G13632">
        <v>0</v>
      </c>
      <c r="I13632">
        <v>0</v>
      </c>
      <c r="J13632">
        <v>0</v>
      </c>
      <c r="L13632">
        <v>0</v>
      </c>
      <c r="N13632">
        <v>0</v>
      </c>
      <c r="P13632">
        <v>0</v>
      </c>
      <c r="Q13632">
        <v>0</v>
      </c>
      <c r="S13632">
        <v>0</v>
      </c>
    </row>
    <row r="13633" spans="1:19" x14ac:dyDescent="0.3">
      <c r="A13633" t="s">
        <v>27206</v>
      </c>
      <c r="B13633" s="171" t="s">
        <v>27207</v>
      </c>
      <c r="C13633" s="171" t="s">
        <v>19659</v>
      </c>
      <c r="D13633" s="171" t="s">
        <v>4</v>
      </c>
      <c r="E13633" s="11">
        <v>44197</v>
      </c>
      <c r="F13633">
        <v>0</v>
      </c>
      <c r="G13633">
        <v>0</v>
      </c>
      <c r="I13633">
        <v>0</v>
      </c>
      <c r="J13633">
        <v>0</v>
      </c>
      <c r="L13633">
        <v>0</v>
      </c>
      <c r="N13633">
        <v>0</v>
      </c>
      <c r="P13633">
        <v>0</v>
      </c>
      <c r="Q13633">
        <v>0</v>
      </c>
      <c r="S13633">
        <v>0</v>
      </c>
    </row>
    <row r="13634" spans="1:19" x14ac:dyDescent="0.3">
      <c r="A13634" t="s">
        <v>27208</v>
      </c>
      <c r="B13634" s="171" t="s">
        <v>27209</v>
      </c>
      <c r="C13634" s="171" t="s">
        <v>98</v>
      </c>
      <c r="D13634" s="171" t="s">
        <v>80</v>
      </c>
      <c r="E13634" s="11">
        <v>44197</v>
      </c>
      <c r="F13634">
        <v>8.5</v>
      </c>
      <c r="G13634">
        <v>11.5</v>
      </c>
      <c r="I13634">
        <v>18</v>
      </c>
      <c r="J13634">
        <v>49</v>
      </c>
      <c r="L13634">
        <v>65</v>
      </c>
      <c r="N13634">
        <v>17</v>
      </c>
      <c r="P13634">
        <v>2</v>
      </c>
      <c r="Q13634">
        <v>4</v>
      </c>
      <c r="S13634">
        <v>1</v>
      </c>
    </row>
    <row r="13635" spans="1:19" x14ac:dyDescent="0.3">
      <c r="A13635" t="s">
        <v>27210</v>
      </c>
      <c r="B13635" s="171" t="s">
        <v>27211</v>
      </c>
      <c r="C13635" s="171" t="s">
        <v>98</v>
      </c>
      <c r="D13635" s="171" t="s">
        <v>4</v>
      </c>
      <c r="E13635" s="11">
        <v>44197</v>
      </c>
      <c r="F13635">
        <v>8.5</v>
      </c>
      <c r="G13635">
        <v>11.5</v>
      </c>
      <c r="I13635">
        <v>18</v>
      </c>
      <c r="J13635">
        <v>49</v>
      </c>
      <c r="L13635">
        <v>65</v>
      </c>
      <c r="N13635">
        <v>17</v>
      </c>
      <c r="P13635">
        <v>2</v>
      </c>
      <c r="Q13635">
        <v>4</v>
      </c>
      <c r="S13635">
        <v>1</v>
      </c>
    </row>
    <row r="13636" spans="1:19" x14ac:dyDescent="0.3">
      <c r="A13636" t="s">
        <v>27212</v>
      </c>
      <c r="B13636" s="171" t="s">
        <v>27213</v>
      </c>
      <c r="C13636" s="171" t="s">
        <v>101</v>
      </c>
      <c r="D13636" s="171" t="s">
        <v>80</v>
      </c>
      <c r="E13636" s="11">
        <v>44197</v>
      </c>
      <c r="F13636">
        <v>30</v>
      </c>
      <c r="G13636">
        <v>42.5</v>
      </c>
      <c r="I13636">
        <v>363</v>
      </c>
      <c r="J13636">
        <v>316</v>
      </c>
      <c r="L13636">
        <v>461</v>
      </c>
      <c r="N13636">
        <v>318</v>
      </c>
      <c r="P13636">
        <v>3</v>
      </c>
      <c r="Q13636">
        <v>5</v>
      </c>
      <c r="S13636">
        <v>45</v>
      </c>
    </row>
    <row r="13637" spans="1:19" x14ac:dyDescent="0.3">
      <c r="A13637" t="s">
        <v>27214</v>
      </c>
      <c r="B13637" s="171" t="s">
        <v>27215</v>
      </c>
      <c r="C13637" s="171" t="s">
        <v>101</v>
      </c>
      <c r="D13637" s="171" t="s">
        <v>4</v>
      </c>
      <c r="E13637" s="11">
        <v>44197</v>
      </c>
      <c r="F13637">
        <v>30</v>
      </c>
      <c r="G13637">
        <v>42.5</v>
      </c>
      <c r="I13637">
        <v>363</v>
      </c>
      <c r="J13637">
        <v>316</v>
      </c>
      <c r="L13637">
        <v>461</v>
      </c>
      <c r="N13637">
        <v>318</v>
      </c>
      <c r="P13637">
        <v>3</v>
      </c>
      <c r="Q13637">
        <v>5</v>
      </c>
      <c r="S13637">
        <v>45</v>
      </c>
    </row>
    <row r="13638" spans="1:19" x14ac:dyDescent="0.3">
      <c r="A13638" t="s">
        <v>27216</v>
      </c>
      <c r="B13638" s="171" t="s">
        <v>27217</v>
      </c>
      <c r="C13638" s="171" t="s">
        <v>6843</v>
      </c>
      <c r="D13638" s="171" t="s">
        <v>80</v>
      </c>
      <c r="E13638" s="11">
        <v>44197</v>
      </c>
      <c r="F13638">
        <v>6</v>
      </c>
      <c r="G13638">
        <v>6</v>
      </c>
      <c r="I13638">
        <v>14</v>
      </c>
      <c r="J13638">
        <v>35</v>
      </c>
      <c r="L13638">
        <v>35</v>
      </c>
      <c r="N13638">
        <v>14</v>
      </c>
      <c r="P13638">
        <v>0</v>
      </c>
      <c r="Q13638">
        <v>2</v>
      </c>
      <c r="S13638">
        <v>0</v>
      </c>
    </row>
    <row r="13639" spans="1:19" x14ac:dyDescent="0.3">
      <c r="A13639" t="s">
        <v>27218</v>
      </c>
      <c r="B13639" s="171" t="s">
        <v>27219</v>
      </c>
      <c r="C13639" s="171" t="s">
        <v>6843</v>
      </c>
      <c r="D13639" s="171" t="s">
        <v>4</v>
      </c>
      <c r="E13639" s="11">
        <v>44197</v>
      </c>
      <c r="F13639">
        <v>6</v>
      </c>
      <c r="G13639">
        <v>6</v>
      </c>
      <c r="I13639">
        <v>14</v>
      </c>
      <c r="J13639">
        <v>35</v>
      </c>
      <c r="L13639">
        <v>35</v>
      </c>
      <c r="N13639">
        <v>14</v>
      </c>
      <c r="P13639">
        <v>0</v>
      </c>
      <c r="Q13639">
        <v>2</v>
      </c>
      <c r="S13639">
        <v>0</v>
      </c>
    </row>
    <row r="13640" spans="1:19" x14ac:dyDescent="0.3">
      <c r="A13640" t="s">
        <v>27220</v>
      </c>
      <c r="B13640" s="171" t="s">
        <v>27221</v>
      </c>
      <c r="C13640" s="171" t="s">
        <v>12995</v>
      </c>
      <c r="D13640" s="171" t="s">
        <v>80</v>
      </c>
      <c r="E13640" s="11">
        <v>44197</v>
      </c>
      <c r="F13640">
        <v>66.5</v>
      </c>
      <c r="G13640">
        <v>89.5</v>
      </c>
      <c r="I13640">
        <v>456</v>
      </c>
      <c r="J13640">
        <v>517</v>
      </c>
      <c r="L13640">
        <v>715</v>
      </c>
      <c r="N13640">
        <v>394</v>
      </c>
      <c r="O13640" t="s">
        <v>16361</v>
      </c>
      <c r="P13640">
        <v>14</v>
      </c>
      <c r="Q13640">
        <v>23</v>
      </c>
      <c r="S13640">
        <v>62</v>
      </c>
    </row>
    <row r="13641" spans="1:19" x14ac:dyDescent="0.3">
      <c r="A13641" t="s">
        <v>27222</v>
      </c>
      <c r="B13641" s="171" t="s">
        <v>27223</v>
      </c>
      <c r="C13641" s="171" t="s">
        <v>15504</v>
      </c>
      <c r="D13641" s="171" t="s">
        <v>15341</v>
      </c>
      <c r="E13641" s="11">
        <v>44197</v>
      </c>
      <c r="F13641">
        <v>0</v>
      </c>
      <c r="G13641">
        <v>0</v>
      </c>
      <c r="I13641">
        <v>14</v>
      </c>
      <c r="J13641">
        <v>0</v>
      </c>
      <c r="L13641">
        <v>0</v>
      </c>
      <c r="N13641">
        <v>14</v>
      </c>
      <c r="O13641" t="s">
        <v>16361</v>
      </c>
      <c r="P13641">
        <v>1</v>
      </c>
      <c r="Q13641">
        <v>1</v>
      </c>
      <c r="S13641">
        <v>0</v>
      </c>
    </row>
    <row r="13642" spans="1:19" x14ac:dyDescent="0.3">
      <c r="A13642" t="s">
        <v>27224</v>
      </c>
      <c r="B13642" s="171" t="s">
        <v>27225</v>
      </c>
      <c r="C13642" s="171" t="s">
        <v>15511</v>
      </c>
      <c r="D13642" s="171" t="s">
        <v>80</v>
      </c>
      <c r="E13642" s="11">
        <v>44197</v>
      </c>
      <c r="F13642">
        <v>21.5</v>
      </c>
      <c r="G13642">
        <v>25</v>
      </c>
      <c r="I13642">
        <v>45</v>
      </c>
      <c r="J13642">
        <v>118</v>
      </c>
      <c r="L13642">
        <v>137</v>
      </c>
      <c r="N13642">
        <v>34</v>
      </c>
      <c r="P13642">
        <v>2</v>
      </c>
      <c r="Q13642">
        <v>5</v>
      </c>
      <c r="S13642">
        <v>11</v>
      </c>
    </row>
    <row r="13643" spans="1:19" x14ac:dyDescent="0.3">
      <c r="A13643" t="s">
        <v>27226</v>
      </c>
      <c r="B13643" s="171" t="s">
        <v>27227</v>
      </c>
      <c r="C13643" s="171" t="s">
        <v>15511</v>
      </c>
      <c r="D13643" s="171" t="s">
        <v>15341</v>
      </c>
      <c r="E13643" s="11">
        <v>44197</v>
      </c>
      <c r="F13643">
        <v>0</v>
      </c>
      <c r="G13643">
        <v>0</v>
      </c>
      <c r="I13643">
        <v>14</v>
      </c>
      <c r="J13643">
        <v>0</v>
      </c>
      <c r="L13643">
        <v>0</v>
      </c>
      <c r="N13643">
        <v>14</v>
      </c>
      <c r="P13643">
        <v>1</v>
      </c>
      <c r="Q13643">
        <v>1</v>
      </c>
      <c r="S13643">
        <v>0</v>
      </c>
    </row>
    <row r="13644" spans="1:19" x14ac:dyDescent="0.3">
      <c r="A13644" t="s">
        <v>27228</v>
      </c>
      <c r="B13644" s="171" t="s">
        <v>27229</v>
      </c>
      <c r="C13644" s="171" t="s">
        <v>15511</v>
      </c>
      <c r="D13644" s="171" t="s">
        <v>4</v>
      </c>
      <c r="E13644" s="11">
        <v>44197</v>
      </c>
      <c r="F13644">
        <v>21.5</v>
      </c>
      <c r="G13644">
        <v>25</v>
      </c>
      <c r="I13644">
        <v>59</v>
      </c>
      <c r="J13644">
        <v>118</v>
      </c>
      <c r="L13644">
        <v>137</v>
      </c>
      <c r="N13644">
        <v>48</v>
      </c>
      <c r="P13644">
        <v>3</v>
      </c>
      <c r="Q13644">
        <v>6</v>
      </c>
      <c r="S13644">
        <v>11</v>
      </c>
    </row>
    <row r="13645" spans="1:19" x14ac:dyDescent="0.3">
      <c r="A13645" t="s">
        <v>27230</v>
      </c>
      <c r="B13645" s="171" t="s">
        <v>27231</v>
      </c>
      <c r="C13645" s="171" t="s">
        <v>104</v>
      </c>
      <c r="D13645" s="171" t="s">
        <v>4</v>
      </c>
      <c r="E13645" s="11">
        <v>44197</v>
      </c>
      <c r="F13645">
        <v>66.5</v>
      </c>
      <c r="G13645">
        <v>89.5</v>
      </c>
      <c r="I13645">
        <v>470</v>
      </c>
      <c r="J13645">
        <v>517</v>
      </c>
      <c r="L13645">
        <v>715</v>
      </c>
      <c r="N13645">
        <v>408</v>
      </c>
      <c r="P13645">
        <v>15</v>
      </c>
      <c r="Q13645">
        <v>24</v>
      </c>
      <c r="S13645">
        <v>62</v>
      </c>
    </row>
    <row r="13646" spans="1:19" x14ac:dyDescent="0.3">
      <c r="A13646" t="s">
        <v>27232</v>
      </c>
      <c r="B13646" s="171" t="s">
        <v>27233</v>
      </c>
      <c r="C13646" s="171" t="s">
        <v>119</v>
      </c>
      <c r="D13646" s="171" t="s">
        <v>80</v>
      </c>
      <c r="E13646" s="11">
        <v>44228</v>
      </c>
      <c r="F13646">
        <v>0</v>
      </c>
      <c r="G13646">
        <v>0</v>
      </c>
      <c r="I13646">
        <v>0</v>
      </c>
      <c r="J13646">
        <v>0</v>
      </c>
      <c r="L13646">
        <v>0</v>
      </c>
      <c r="N13646">
        <v>0</v>
      </c>
      <c r="P13646">
        <v>0</v>
      </c>
      <c r="Q13646">
        <v>0</v>
      </c>
      <c r="S13646">
        <v>0</v>
      </c>
    </row>
    <row r="13647" spans="1:19" x14ac:dyDescent="0.3">
      <c r="A13647" t="s">
        <v>27234</v>
      </c>
      <c r="B13647" s="171" t="s">
        <v>27235</v>
      </c>
      <c r="C13647" s="171" t="s">
        <v>143</v>
      </c>
      <c r="D13647" s="171" t="s">
        <v>80</v>
      </c>
      <c r="E13647" s="11">
        <v>44228</v>
      </c>
      <c r="F13647">
        <v>0</v>
      </c>
      <c r="G13647">
        <v>0</v>
      </c>
      <c r="I13647">
        <v>0</v>
      </c>
      <c r="J13647">
        <v>0</v>
      </c>
      <c r="L13647">
        <v>0</v>
      </c>
      <c r="N13647">
        <v>0</v>
      </c>
      <c r="P13647">
        <v>0</v>
      </c>
      <c r="Q13647">
        <v>0</v>
      </c>
      <c r="S13647">
        <v>0</v>
      </c>
    </row>
    <row r="13648" spans="1:19" x14ac:dyDescent="0.3">
      <c r="A13648" t="s">
        <v>27236</v>
      </c>
      <c r="B13648" s="171" t="s">
        <v>27237</v>
      </c>
      <c r="C13648" s="171" t="s">
        <v>158</v>
      </c>
      <c r="D13648" s="171" t="s">
        <v>80</v>
      </c>
      <c r="E13648" s="11">
        <v>44228</v>
      </c>
      <c r="F13648">
        <v>0</v>
      </c>
      <c r="G13648">
        <v>0</v>
      </c>
      <c r="I13648">
        <v>0</v>
      </c>
      <c r="J13648">
        <v>0</v>
      </c>
      <c r="L13648">
        <v>0</v>
      </c>
      <c r="N13648">
        <v>0</v>
      </c>
      <c r="P13648">
        <v>0</v>
      </c>
      <c r="Q13648">
        <v>0</v>
      </c>
      <c r="S13648">
        <v>0</v>
      </c>
    </row>
    <row r="13649" spans="1:19" x14ac:dyDescent="0.3">
      <c r="A13649" t="s">
        <v>27238</v>
      </c>
      <c r="B13649" s="171" t="s">
        <v>27239</v>
      </c>
      <c r="C13649" s="171" t="s">
        <v>209</v>
      </c>
      <c r="D13649" s="171" t="s">
        <v>80</v>
      </c>
      <c r="E13649" s="11">
        <v>44228</v>
      </c>
      <c r="F13649">
        <v>0</v>
      </c>
      <c r="G13649">
        <v>0</v>
      </c>
      <c r="I13649">
        <v>0</v>
      </c>
      <c r="J13649">
        <v>0</v>
      </c>
      <c r="L13649">
        <v>0</v>
      </c>
      <c r="N13649">
        <v>0</v>
      </c>
      <c r="P13649">
        <v>0</v>
      </c>
      <c r="Q13649">
        <v>0</v>
      </c>
      <c r="S13649">
        <v>0</v>
      </c>
    </row>
    <row r="13650" spans="1:19" x14ac:dyDescent="0.3">
      <c r="A13650" t="s">
        <v>27240</v>
      </c>
      <c r="B13650" s="171" t="s">
        <v>27241</v>
      </c>
      <c r="C13650" s="171" t="s">
        <v>76</v>
      </c>
      <c r="D13650" s="171" t="s">
        <v>80</v>
      </c>
      <c r="E13650" s="11">
        <v>44228</v>
      </c>
      <c r="F13650">
        <v>0</v>
      </c>
      <c r="G13650">
        <v>0</v>
      </c>
      <c r="I13650">
        <v>0</v>
      </c>
      <c r="J13650">
        <v>0</v>
      </c>
      <c r="L13650">
        <v>0</v>
      </c>
      <c r="N13650">
        <v>0</v>
      </c>
      <c r="P13650">
        <v>0</v>
      </c>
      <c r="Q13650">
        <v>0</v>
      </c>
      <c r="S13650">
        <v>0</v>
      </c>
    </row>
    <row r="13651" spans="1:19" x14ac:dyDescent="0.3">
      <c r="A13651" t="s">
        <v>27242</v>
      </c>
      <c r="B13651" s="171" t="s">
        <v>27243</v>
      </c>
      <c r="C13651" s="171" t="s">
        <v>15347</v>
      </c>
      <c r="D13651" s="171" t="s">
        <v>80</v>
      </c>
      <c r="E13651" s="11">
        <v>44228</v>
      </c>
      <c r="F13651">
        <v>0</v>
      </c>
      <c r="G13651">
        <v>0</v>
      </c>
      <c r="I13651">
        <v>0</v>
      </c>
      <c r="J13651">
        <v>0</v>
      </c>
      <c r="L13651">
        <v>0</v>
      </c>
      <c r="N13651">
        <v>0</v>
      </c>
      <c r="P13651">
        <v>0</v>
      </c>
      <c r="Q13651">
        <v>0</v>
      </c>
      <c r="S13651">
        <v>0</v>
      </c>
    </row>
    <row r="13652" spans="1:19" x14ac:dyDescent="0.3">
      <c r="A13652" t="s">
        <v>27244</v>
      </c>
      <c r="B13652" s="171" t="s">
        <v>27245</v>
      </c>
      <c r="C13652" s="171" t="s">
        <v>203</v>
      </c>
      <c r="D13652" s="171" t="s">
        <v>80</v>
      </c>
      <c r="E13652" s="11">
        <v>44228</v>
      </c>
      <c r="F13652">
        <v>1.5</v>
      </c>
      <c r="G13652">
        <v>1.5</v>
      </c>
      <c r="I13652">
        <v>16</v>
      </c>
      <c r="J13652">
        <v>8</v>
      </c>
      <c r="L13652">
        <v>8</v>
      </c>
      <c r="N13652">
        <v>14</v>
      </c>
      <c r="P13652">
        <v>1</v>
      </c>
      <c r="Q13652">
        <v>1</v>
      </c>
      <c r="S13652">
        <v>2</v>
      </c>
    </row>
    <row r="13653" spans="1:19" x14ac:dyDescent="0.3">
      <c r="A13653" t="s">
        <v>27246</v>
      </c>
      <c r="B13653" s="171" t="s">
        <v>27247</v>
      </c>
      <c r="C13653" s="171" t="s">
        <v>15340</v>
      </c>
      <c r="D13653" s="171" t="s">
        <v>15341</v>
      </c>
      <c r="E13653" s="11">
        <v>44228</v>
      </c>
      <c r="F13653">
        <v>0</v>
      </c>
      <c r="G13653">
        <v>0</v>
      </c>
      <c r="I13653">
        <v>0</v>
      </c>
      <c r="J13653">
        <v>0</v>
      </c>
      <c r="L13653">
        <v>0</v>
      </c>
      <c r="N13653">
        <v>0</v>
      </c>
      <c r="P13653">
        <v>0</v>
      </c>
      <c r="Q13653">
        <v>0</v>
      </c>
      <c r="S13653">
        <v>0</v>
      </c>
    </row>
    <row r="13654" spans="1:19" x14ac:dyDescent="0.3">
      <c r="A13654" t="s">
        <v>27248</v>
      </c>
      <c r="B13654" s="171" t="s">
        <v>27249</v>
      </c>
      <c r="C13654" s="171" t="s">
        <v>15340</v>
      </c>
      <c r="D13654" s="171" t="s">
        <v>80</v>
      </c>
      <c r="E13654" s="11">
        <v>44228</v>
      </c>
      <c r="F13654">
        <v>0.5</v>
      </c>
      <c r="G13654">
        <v>1</v>
      </c>
      <c r="I13654">
        <v>0</v>
      </c>
      <c r="J13654">
        <v>2</v>
      </c>
      <c r="L13654">
        <v>5</v>
      </c>
      <c r="N13654">
        <v>0</v>
      </c>
      <c r="P13654">
        <v>0</v>
      </c>
      <c r="Q13654">
        <v>0</v>
      </c>
      <c r="S13654">
        <v>0</v>
      </c>
    </row>
    <row r="13655" spans="1:19" x14ac:dyDescent="0.3">
      <c r="A13655" t="s">
        <v>27250</v>
      </c>
      <c r="B13655" s="171" t="s">
        <v>27251</v>
      </c>
      <c r="C13655" s="171" t="s">
        <v>15344</v>
      </c>
      <c r="D13655" s="171" t="s">
        <v>15341</v>
      </c>
      <c r="E13655" s="11">
        <v>44228</v>
      </c>
      <c r="F13655">
        <v>0</v>
      </c>
      <c r="G13655">
        <v>0</v>
      </c>
      <c r="I13655">
        <v>0</v>
      </c>
      <c r="J13655">
        <v>0</v>
      </c>
      <c r="L13655">
        <v>0</v>
      </c>
      <c r="N13655">
        <v>0</v>
      </c>
      <c r="P13655">
        <v>0</v>
      </c>
      <c r="Q13655">
        <v>0</v>
      </c>
      <c r="S13655">
        <v>0</v>
      </c>
    </row>
    <row r="13656" spans="1:19" x14ac:dyDescent="0.3">
      <c r="A13656" t="s">
        <v>27252</v>
      </c>
      <c r="B13656" s="171" t="s">
        <v>27253</v>
      </c>
      <c r="C13656" s="171" t="s">
        <v>15347</v>
      </c>
      <c r="D13656" s="171" t="s">
        <v>15341</v>
      </c>
      <c r="E13656" s="11">
        <v>44228</v>
      </c>
      <c r="F13656">
        <v>0</v>
      </c>
      <c r="G13656">
        <v>0</v>
      </c>
      <c r="I13656">
        <v>7</v>
      </c>
      <c r="J13656">
        <v>0</v>
      </c>
      <c r="L13656">
        <v>0</v>
      </c>
      <c r="N13656">
        <v>7</v>
      </c>
      <c r="P13656">
        <v>0</v>
      </c>
      <c r="Q13656">
        <v>0</v>
      </c>
      <c r="S13656">
        <v>0</v>
      </c>
    </row>
    <row r="13657" spans="1:19" x14ac:dyDescent="0.3">
      <c r="A13657" t="s">
        <v>27242</v>
      </c>
      <c r="B13657" s="171" t="s">
        <v>27243</v>
      </c>
      <c r="C13657" s="171" t="s">
        <v>15347</v>
      </c>
      <c r="D13657" s="171" t="s">
        <v>80</v>
      </c>
      <c r="E13657" s="11">
        <v>44228</v>
      </c>
      <c r="F13657">
        <v>2.5</v>
      </c>
      <c r="G13657">
        <v>2.5</v>
      </c>
      <c r="I13657">
        <v>0</v>
      </c>
      <c r="J13657">
        <v>14</v>
      </c>
      <c r="L13657">
        <v>14</v>
      </c>
      <c r="N13657">
        <v>0</v>
      </c>
      <c r="P13657">
        <v>0</v>
      </c>
      <c r="Q13657">
        <v>0</v>
      </c>
      <c r="S13657">
        <v>0</v>
      </c>
    </row>
    <row r="13658" spans="1:19" x14ac:dyDescent="0.3">
      <c r="A13658" t="s">
        <v>27254</v>
      </c>
      <c r="B13658" s="171" t="s">
        <v>27255</v>
      </c>
      <c r="C13658" s="171" t="s">
        <v>203</v>
      </c>
      <c r="D13658" s="171" t="s">
        <v>15341</v>
      </c>
      <c r="E13658" s="11">
        <v>44228</v>
      </c>
      <c r="F13658">
        <v>0</v>
      </c>
      <c r="G13658">
        <v>0</v>
      </c>
      <c r="I13658">
        <v>0</v>
      </c>
      <c r="J13658">
        <v>0</v>
      </c>
      <c r="L13658">
        <v>0</v>
      </c>
      <c r="N13658">
        <v>0</v>
      </c>
      <c r="P13658">
        <v>0</v>
      </c>
      <c r="Q13658">
        <v>0</v>
      </c>
      <c r="S13658">
        <v>0</v>
      </c>
    </row>
    <row r="13659" spans="1:19" x14ac:dyDescent="0.3">
      <c r="A13659" t="s">
        <v>27256</v>
      </c>
      <c r="B13659" s="171" t="s">
        <v>27257</v>
      </c>
      <c r="C13659" s="171" t="s">
        <v>24281</v>
      </c>
      <c r="D13659" s="171" t="s">
        <v>15341</v>
      </c>
      <c r="E13659" s="11">
        <v>44228</v>
      </c>
      <c r="F13659">
        <v>0</v>
      </c>
      <c r="G13659">
        <v>0</v>
      </c>
      <c r="I13659">
        <v>2</v>
      </c>
      <c r="J13659">
        <v>0</v>
      </c>
      <c r="L13659">
        <v>0</v>
      </c>
      <c r="N13659">
        <v>2</v>
      </c>
      <c r="P13659">
        <v>0</v>
      </c>
      <c r="Q13659">
        <v>0</v>
      </c>
      <c r="S13659">
        <v>0</v>
      </c>
    </row>
    <row r="13660" spans="1:19" x14ac:dyDescent="0.3">
      <c r="A13660" t="s">
        <v>27258</v>
      </c>
      <c r="B13660" s="171" t="s">
        <v>27259</v>
      </c>
      <c r="C13660" s="171" t="s">
        <v>24281</v>
      </c>
      <c r="D13660" s="171" t="s">
        <v>80</v>
      </c>
      <c r="E13660" s="11">
        <v>44228</v>
      </c>
      <c r="F13660">
        <v>1.5</v>
      </c>
      <c r="G13660">
        <v>1.5</v>
      </c>
      <c r="I13660">
        <v>1</v>
      </c>
      <c r="J13660">
        <v>8</v>
      </c>
      <c r="L13660">
        <v>8</v>
      </c>
      <c r="N13660">
        <v>0</v>
      </c>
      <c r="P13660">
        <v>0</v>
      </c>
      <c r="Q13660">
        <v>0</v>
      </c>
      <c r="S13660">
        <v>1</v>
      </c>
    </row>
    <row r="13661" spans="1:19" x14ac:dyDescent="0.3">
      <c r="A13661" t="s">
        <v>27260</v>
      </c>
      <c r="B13661" s="171" t="s">
        <v>27261</v>
      </c>
      <c r="C13661" s="171" t="s">
        <v>24284</v>
      </c>
      <c r="D13661" s="171" t="s">
        <v>80</v>
      </c>
      <c r="E13661" s="11">
        <v>44228</v>
      </c>
      <c r="F13661">
        <v>2</v>
      </c>
      <c r="G13661">
        <v>4</v>
      </c>
      <c r="I13661">
        <v>10</v>
      </c>
      <c r="J13661">
        <v>12</v>
      </c>
      <c r="L13661">
        <v>21</v>
      </c>
      <c r="N13661">
        <v>6</v>
      </c>
      <c r="P13661">
        <v>0</v>
      </c>
      <c r="Q13661">
        <v>1</v>
      </c>
      <c r="S13661">
        <v>4</v>
      </c>
    </row>
    <row r="13662" spans="1:19" x14ac:dyDescent="0.3">
      <c r="A13662" t="s">
        <v>27262</v>
      </c>
      <c r="B13662" s="171" t="s">
        <v>27263</v>
      </c>
      <c r="C13662" s="171" t="s">
        <v>18126</v>
      </c>
      <c r="D13662" s="171" t="s">
        <v>80</v>
      </c>
      <c r="E13662" s="11">
        <v>44228</v>
      </c>
      <c r="F13662">
        <v>0</v>
      </c>
      <c r="G13662">
        <v>0</v>
      </c>
      <c r="I13662">
        <v>0</v>
      </c>
      <c r="J13662">
        <v>0</v>
      </c>
      <c r="L13662">
        <v>0</v>
      </c>
      <c r="N13662">
        <v>0</v>
      </c>
      <c r="P13662">
        <v>0</v>
      </c>
      <c r="Q13662">
        <v>0</v>
      </c>
      <c r="S13662">
        <v>0</v>
      </c>
    </row>
    <row r="13663" spans="1:19" x14ac:dyDescent="0.3">
      <c r="A13663" t="s">
        <v>27264</v>
      </c>
      <c r="B13663" s="171" t="s">
        <v>27265</v>
      </c>
      <c r="C13663" s="171" t="s">
        <v>128</v>
      </c>
      <c r="D13663" s="171" t="s">
        <v>80</v>
      </c>
      <c r="E13663" s="11">
        <v>44228</v>
      </c>
      <c r="F13663">
        <v>0</v>
      </c>
      <c r="G13663">
        <v>0</v>
      </c>
      <c r="I13663">
        <v>0</v>
      </c>
      <c r="J13663">
        <v>0</v>
      </c>
      <c r="L13663">
        <v>0</v>
      </c>
      <c r="N13663">
        <v>0</v>
      </c>
      <c r="P13663">
        <v>0</v>
      </c>
      <c r="Q13663">
        <v>0</v>
      </c>
      <c r="S13663">
        <v>0</v>
      </c>
    </row>
    <row r="13664" spans="1:19" x14ac:dyDescent="0.3">
      <c r="A13664" t="s">
        <v>27266</v>
      </c>
      <c r="B13664" s="171" t="s">
        <v>27267</v>
      </c>
      <c r="C13664" s="171" t="s">
        <v>14824</v>
      </c>
      <c r="D13664" s="171" t="s">
        <v>80</v>
      </c>
      <c r="E13664" s="11">
        <v>44228</v>
      </c>
      <c r="F13664">
        <v>0</v>
      </c>
      <c r="G13664">
        <v>0</v>
      </c>
      <c r="I13664">
        <v>0</v>
      </c>
      <c r="J13664">
        <v>0</v>
      </c>
      <c r="L13664">
        <v>0</v>
      </c>
      <c r="N13664">
        <v>0</v>
      </c>
      <c r="P13664">
        <v>0</v>
      </c>
      <c r="Q13664">
        <v>0</v>
      </c>
      <c r="S13664">
        <v>0</v>
      </c>
    </row>
    <row r="13665" spans="1:19" x14ac:dyDescent="0.3">
      <c r="A13665" t="s">
        <v>27268</v>
      </c>
      <c r="B13665" s="171" t="s">
        <v>27269</v>
      </c>
      <c r="C13665" s="171" t="s">
        <v>152</v>
      </c>
      <c r="D13665" s="171" t="s">
        <v>80</v>
      </c>
      <c r="E13665" s="11">
        <v>44228</v>
      </c>
      <c r="F13665">
        <v>0</v>
      </c>
      <c r="G13665">
        <v>0</v>
      </c>
      <c r="I13665">
        <v>0</v>
      </c>
      <c r="J13665">
        <v>0</v>
      </c>
      <c r="L13665">
        <v>0</v>
      </c>
      <c r="N13665">
        <v>0</v>
      </c>
      <c r="P13665">
        <v>0</v>
      </c>
      <c r="Q13665">
        <v>0</v>
      </c>
      <c r="S13665">
        <v>0</v>
      </c>
    </row>
    <row r="13666" spans="1:19" x14ac:dyDescent="0.3">
      <c r="A13666" t="s">
        <v>27270</v>
      </c>
      <c r="B13666" s="171" t="s">
        <v>27271</v>
      </c>
      <c r="C13666" s="171" t="s">
        <v>194</v>
      </c>
      <c r="D13666" s="171" t="s">
        <v>80</v>
      </c>
      <c r="E13666" s="11">
        <v>44228</v>
      </c>
      <c r="F13666">
        <v>4</v>
      </c>
      <c r="G13666">
        <v>7</v>
      </c>
      <c r="I13666">
        <v>21</v>
      </c>
      <c r="J13666">
        <v>24</v>
      </c>
      <c r="K13666">
        <v>36</v>
      </c>
      <c r="L13666">
        <v>39</v>
      </c>
      <c r="N13666">
        <v>17</v>
      </c>
      <c r="P13666">
        <v>1</v>
      </c>
      <c r="Q13666">
        <v>3</v>
      </c>
      <c r="S13666">
        <v>4</v>
      </c>
    </row>
    <row r="13667" spans="1:19" x14ac:dyDescent="0.3">
      <c r="A13667" t="s">
        <v>27272</v>
      </c>
      <c r="B13667" s="171" t="s">
        <v>27273</v>
      </c>
      <c r="C13667" s="171" t="s">
        <v>18137</v>
      </c>
      <c r="D13667" s="171" t="s">
        <v>80</v>
      </c>
      <c r="E13667" s="11">
        <v>44228</v>
      </c>
      <c r="F13667">
        <v>0</v>
      </c>
      <c r="G13667">
        <v>0</v>
      </c>
      <c r="I13667">
        <v>0</v>
      </c>
      <c r="J13667">
        <v>0</v>
      </c>
      <c r="L13667">
        <v>0</v>
      </c>
      <c r="N13667">
        <v>0</v>
      </c>
      <c r="P13667">
        <v>0</v>
      </c>
      <c r="Q13667">
        <v>0</v>
      </c>
      <c r="S13667">
        <v>0</v>
      </c>
    </row>
    <row r="13668" spans="1:19" x14ac:dyDescent="0.3">
      <c r="A13668" t="s">
        <v>27274</v>
      </c>
      <c r="B13668" s="171" t="s">
        <v>27275</v>
      </c>
      <c r="C13668" s="171" t="s">
        <v>18140</v>
      </c>
      <c r="D13668" s="171" t="s">
        <v>80</v>
      </c>
      <c r="E13668" s="11">
        <v>44228</v>
      </c>
      <c r="F13668">
        <v>3</v>
      </c>
      <c r="G13668">
        <v>5</v>
      </c>
      <c r="I13668">
        <v>11</v>
      </c>
      <c r="J13668">
        <v>12</v>
      </c>
      <c r="L13668">
        <v>22</v>
      </c>
      <c r="N13668">
        <v>7</v>
      </c>
      <c r="P13668">
        <v>0</v>
      </c>
      <c r="Q13668">
        <v>0</v>
      </c>
      <c r="S13668">
        <v>4</v>
      </c>
    </row>
    <row r="13669" spans="1:19" x14ac:dyDescent="0.3">
      <c r="A13669" t="s">
        <v>27276</v>
      </c>
      <c r="B13669" s="171" t="s">
        <v>27277</v>
      </c>
      <c r="C13669" s="171" t="s">
        <v>236</v>
      </c>
      <c r="D13669" s="171" t="s">
        <v>80</v>
      </c>
      <c r="E13669" s="11">
        <v>44228</v>
      </c>
      <c r="F13669">
        <v>0</v>
      </c>
      <c r="G13669">
        <v>0</v>
      </c>
      <c r="I13669">
        <v>0</v>
      </c>
      <c r="J13669">
        <v>0</v>
      </c>
      <c r="L13669">
        <v>0</v>
      </c>
      <c r="N13669">
        <v>0</v>
      </c>
      <c r="P13669">
        <v>0</v>
      </c>
      <c r="Q13669">
        <v>0</v>
      </c>
      <c r="S13669">
        <v>0</v>
      </c>
    </row>
    <row r="13670" spans="1:19" x14ac:dyDescent="0.3">
      <c r="A13670" t="s">
        <v>27278</v>
      </c>
      <c r="B13670" s="171" t="s">
        <v>27279</v>
      </c>
      <c r="C13670" s="171" t="s">
        <v>239</v>
      </c>
      <c r="D13670" s="171" t="s">
        <v>80</v>
      </c>
      <c r="E13670" s="11">
        <v>44228</v>
      </c>
      <c r="F13670">
        <v>0</v>
      </c>
      <c r="G13670">
        <v>0</v>
      </c>
      <c r="I13670">
        <v>0</v>
      </c>
      <c r="J13670">
        <v>0</v>
      </c>
      <c r="L13670">
        <v>0</v>
      </c>
      <c r="N13670">
        <v>0</v>
      </c>
      <c r="P13670">
        <v>0</v>
      </c>
      <c r="Q13670">
        <v>0</v>
      </c>
      <c r="S13670">
        <v>0</v>
      </c>
    </row>
    <row r="13671" spans="1:19" x14ac:dyDescent="0.3">
      <c r="A13671" t="s">
        <v>27280</v>
      </c>
      <c r="B13671" s="171" t="s">
        <v>27281</v>
      </c>
      <c r="C13671" s="171" t="s">
        <v>176</v>
      </c>
      <c r="D13671" s="171" t="s">
        <v>80</v>
      </c>
      <c r="E13671" s="11">
        <v>44228</v>
      </c>
      <c r="F13671">
        <v>2.5</v>
      </c>
      <c r="G13671">
        <v>2.5</v>
      </c>
      <c r="I13671">
        <v>0</v>
      </c>
      <c r="J13671">
        <v>13</v>
      </c>
      <c r="L13671">
        <v>13</v>
      </c>
      <c r="N13671">
        <v>0</v>
      </c>
      <c r="P13671">
        <v>0</v>
      </c>
      <c r="Q13671">
        <v>0</v>
      </c>
      <c r="S13671">
        <v>0</v>
      </c>
    </row>
    <row r="13672" spans="1:19" x14ac:dyDescent="0.3">
      <c r="A13672" t="s">
        <v>27282</v>
      </c>
      <c r="B13672" s="171" t="s">
        <v>27283</v>
      </c>
      <c r="C13672" s="171" t="s">
        <v>206</v>
      </c>
      <c r="D13672" s="171" t="s">
        <v>80</v>
      </c>
      <c r="E13672" s="11">
        <v>44228</v>
      </c>
      <c r="F13672">
        <v>1.5</v>
      </c>
      <c r="G13672">
        <v>1.5</v>
      </c>
      <c r="I13672">
        <v>4</v>
      </c>
      <c r="J13672">
        <v>8</v>
      </c>
      <c r="L13672">
        <v>8</v>
      </c>
      <c r="N13672">
        <v>4</v>
      </c>
      <c r="P13672">
        <v>0</v>
      </c>
      <c r="Q13672">
        <v>0</v>
      </c>
      <c r="S13672">
        <v>0</v>
      </c>
    </row>
    <row r="13673" spans="1:19" x14ac:dyDescent="0.3">
      <c r="A13673" t="s">
        <v>27284</v>
      </c>
      <c r="B13673" s="171" t="s">
        <v>27285</v>
      </c>
      <c r="C13673" s="171" t="s">
        <v>176</v>
      </c>
      <c r="D13673" s="171" t="s">
        <v>15341</v>
      </c>
      <c r="E13673" s="11">
        <v>44228</v>
      </c>
      <c r="F13673">
        <v>0</v>
      </c>
      <c r="G13673">
        <v>0</v>
      </c>
      <c r="I13673">
        <v>2</v>
      </c>
      <c r="J13673">
        <v>0</v>
      </c>
      <c r="L13673">
        <v>0</v>
      </c>
      <c r="N13673">
        <v>2</v>
      </c>
      <c r="P13673">
        <v>0</v>
      </c>
      <c r="Q13673">
        <v>0</v>
      </c>
      <c r="S13673">
        <v>0</v>
      </c>
    </row>
    <row r="13674" spans="1:19" x14ac:dyDescent="0.3">
      <c r="A13674" t="s">
        <v>27286</v>
      </c>
      <c r="B13674" s="171" t="s">
        <v>27287</v>
      </c>
      <c r="C13674" s="171" t="s">
        <v>206</v>
      </c>
      <c r="D13674" s="171" t="s">
        <v>15341</v>
      </c>
      <c r="E13674" s="11">
        <v>44228</v>
      </c>
      <c r="F13674">
        <v>0</v>
      </c>
      <c r="G13674">
        <v>0</v>
      </c>
      <c r="I13674">
        <v>0</v>
      </c>
      <c r="J13674">
        <v>0</v>
      </c>
      <c r="L13674">
        <v>0</v>
      </c>
      <c r="N13674">
        <v>0</v>
      </c>
      <c r="P13674">
        <v>0</v>
      </c>
      <c r="Q13674">
        <v>0</v>
      </c>
      <c r="S13674">
        <v>0</v>
      </c>
    </row>
    <row r="13675" spans="1:19" x14ac:dyDescent="0.3">
      <c r="A13675" t="s">
        <v>27288</v>
      </c>
      <c r="B13675" s="171" t="s">
        <v>27289</v>
      </c>
      <c r="C13675" s="171" t="s">
        <v>16544</v>
      </c>
      <c r="D13675" s="171" t="s">
        <v>15341</v>
      </c>
      <c r="E13675" s="11">
        <v>44228</v>
      </c>
      <c r="F13675">
        <v>0</v>
      </c>
      <c r="G13675">
        <v>0</v>
      </c>
      <c r="I13675">
        <v>0</v>
      </c>
      <c r="J13675">
        <v>0</v>
      </c>
      <c r="L13675">
        <v>0</v>
      </c>
      <c r="N13675">
        <v>0</v>
      </c>
      <c r="P13675">
        <v>0</v>
      </c>
      <c r="Q13675">
        <v>0</v>
      </c>
      <c r="S13675">
        <v>0</v>
      </c>
    </row>
    <row r="13676" spans="1:19" x14ac:dyDescent="0.3">
      <c r="A13676" t="s">
        <v>27290</v>
      </c>
      <c r="B13676" s="171" t="s">
        <v>27291</v>
      </c>
      <c r="C13676" s="171" t="s">
        <v>16544</v>
      </c>
      <c r="D13676" s="171" t="s">
        <v>80</v>
      </c>
      <c r="E13676" s="11">
        <v>44228</v>
      </c>
      <c r="F13676">
        <v>1.5</v>
      </c>
      <c r="G13676">
        <v>1.5</v>
      </c>
      <c r="I13676">
        <v>4</v>
      </c>
      <c r="J13676">
        <v>8</v>
      </c>
      <c r="L13676">
        <v>8</v>
      </c>
      <c r="N13676">
        <v>4</v>
      </c>
      <c r="P13676">
        <v>0</v>
      </c>
      <c r="Q13676">
        <v>0</v>
      </c>
      <c r="S13676">
        <v>0</v>
      </c>
    </row>
    <row r="13677" spans="1:19" x14ac:dyDescent="0.3">
      <c r="A13677" t="s">
        <v>27292</v>
      </c>
      <c r="B13677" s="171" t="s">
        <v>27293</v>
      </c>
      <c r="C13677" s="171" t="s">
        <v>24315</v>
      </c>
      <c r="D13677" s="171" t="s">
        <v>15341</v>
      </c>
      <c r="E13677" s="11">
        <v>44228</v>
      </c>
      <c r="F13677">
        <v>0</v>
      </c>
      <c r="G13677">
        <v>0</v>
      </c>
      <c r="I13677">
        <v>3</v>
      </c>
      <c r="J13677">
        <v>0</v>
      </c>
      <c r="L13677">
        <v>0</v>
      </c>
      <c r="N13677">
        <v>3</v>
      </c>
      <c r="P13677">
        <v>0</v>
      </c>
      <c r="Q13677">
        <v>0</v>
      </c>
      <c r="S13677">
        <v>0</v>
      </c>
    </row>
    <row r="13678" spans="1:19" x14ac:dyDescent="0.3">
      <c r="A13678" t="s">
        <v>27294</v>
      </c>
      <c r="B13678" s="171" t="s">
        <v>27295</v>
      </c>
      <c r="C13678" s="171" t="s">
        <v>24315</v>
      </c>
      <c r="D13678" s="171" t="s">
        <v>80</v>
      </c>
      <c r="E13678" s="11">
        <v>44228</v>
      </c>
      <c r="F13678">
        <v>1.5</v>
      </c>
      <c r="G13678">
        <v>1.5</v>
      </c>
      <c r="I13678">
        <v>6</v>
      </c>
      <c r="J13678">
        <v>8</v>
      </c>
      <c r="L13678">
        <v>8</v>
      </c>
      <c r="N13678">
        <v>2</v>
      </c>
      <c r="P13678">
        <v>0</v>
      </c>
      <c r="Q13678">
        <v>0</v>
      </c>
      <c r="S13678">
        <v>4</v>
      </c>
    </row>
    <row r="13679" spans="1:19" x14ac:dyDescent="0.3">
      <c r="A13679" t="s">
        <v>27296</v>
      </c>
      <c r="B13679" s="171" t="s">
        <v>27297</v>
      </c>
      <c r="C13679" s="171" t="s">
        <v>113</v>
      </c>
      <c r="D13679" s="171" t="s">
        <v>80</v>
      </c>
      <c r="E13679" s="11">
        <v>44228</v>
      </c>
      <c r="F13679">
        <v>0.5</v>
      </c>
      <c r="G13679">
        <v>1</v>
      </c>
      <c r="I13679">
        <v>2</v>
      </c>
      <c r="J13679">
        <v>3</v>
      </c>
      <c r="L13679">
        <v>6</v>
      </c>
      <c r="N13679">
        <v>1</v>
      </c>
      <c r="P13679">
        <v>0</v>
      </c>
      <c r="Q13679">
        <v>0</v>
      </c>
      <c r="S13679">
        <v>1</v>
      </c>
    </row>
    <row r="13680" spans="1:19" x14ac:dyDescent="0.3">
      <c r="A13680" t="s">
        <v>27298</v>
      </c>
      <c r="B13680" s="171" t="s">
        <v>27299</v>
      </c>
      <c r="C13680" s="171" t="s">
        <v>131</v>
      </c>
      <c r="D13680" s="171" t="s">
        <v>80</v>
      </c>
      <c r="E13680" s="11">
        <v>44228</v>
      </c>
      <c r="F13680">
        <v>0</v>
      </c>
      <c r="G13680">
        <v>0</v>
      </c>
      <c r="I13680">
        <v>0</v>
      </c>
      <c r="J13680">
        <v>0</v>
      </c>
      <c r="L13680">
        <v>0</v>
      </c>
      <c r="N13680">
        <v>0</v>
      </c>
      <c r="P13680">
        <v>0</v>
      </c>
      <c r="Q13680">
        <v>0</v>
      </c>
      <c r="S13680">
        <v>0</v>
      </c>
    </row>
    <row r="13681" spans="1:19" x14ac:dyDescent="0.3">
      <c r="A13681" t="s">
        <v>27300</v>
      </c>
      <c r="B13681" s="171" t="s">
        <v>27301</v>
      </c>
      <c r="C13681" s="171" t="s">
        <v>14843</v>
      </c>
      <c r="D13681" s="171" t="s">
        <v>80</v>
      </c>
      <c r="E13681" s="11">
        <v>44228</v>
      </c>
      <c r="F13681">
        <v>0</v>
      </c>
      <c r="G13681">
        <v>0</v>
      </c>
      <c r="I13681">
        <v>0</v>
      </c>
      <c r="J13681">
        <v>0</v>
      </c>
      <c r="L13681">
        <v>0</v>
      </c>
      <c r="N13681">
        <v>0</v>
      </c>
      <c r="P13681">
        <v>0</v>
      </c>
      <c r="Q13681">
        <v>0</v>
      </c>
      <c r="S13681">
        <v>0</v>
      </c>
    </row>
    <row r="13682" spans="1:19" x14ac:dyDescent="0.3">
      <c r="A13682" t="s">
        <v>27302</v>
      </c>
      <c r="B13682" s="171" t="s">
        <v>27303</v>
      </c>
      <c r="C13682" s="171" t="s">
        <v>155</v>
      </c>
      <c r="D13682" s="171" t="s">
        <v>80</v>
      </c>
      <c r="E13682" s="11">
        <v>44228</v>
      </c>
      <c r="F13682">
        <v>2</v>
      </c>
      <c r="G13682">
        <v>3</v>
      </c>
      <c r="I13682">
        <v>9</v>
      </c>
      <c r="J13682">
        <v>12</v>
      </c>
      <c r="L13682">
        <v>17</v>
      </c>
      <c r="N13682">
        <v>9</v>
      </c>
      <c r="P13682">
        <v>2</v>
      </c>
      <c r="Q13682">
        <v>2</v>
      </c>
      <c r="S13682">
        <v>0</v>
      </c>
    </row>
    <row r="13683" spans="1:19" x14ac:dyDescent="0.3">
      <c r="A13683" t="s">
        <v>27304</v>
      </c>
      <c r="B13683" s="171" t="s">
        <v>27305</v>
      </c>
      <c r="C13683" s="171" t="s">
        <v>16232</v>
      </c>
      <c r="D13683" s="171" t="s">
        <v>80</v>
      </c>
      <c r="E13683" s="11">
        <v>44228</v>
      </c>
      <c r="F13683">
        <v>3.5</v>
      </c>
      <c r="G13683">
        <v>3.5</v>
      </c>
      <c r="I13683">
        <v>5</v>
      </c>
      <c r="J13683">
        <v>20</v>
      </c>
      <c r="L13683">
        <v>20</v>
      </c>
      <c r="N13683">
        <v>3</v>
      </c>
      <c r="P13683">
        <v>3</v>
      </c>
      <c r="Q13683">
        <v>3</v>
      </c>
      <c r="S13683">
        <v>2</v>
      </c>
    </row>
    <row r="13684" spans="1:19" x14ac:dyDescent="0.3">
      <c r="A13684" t="s">
        <v>27306</v>
      </c>
      <c r="B13684" s="171" t="s">
        <v>27307</v>
      </c>
      <c r="C13684" s="171" t="s">
        <v>16557</v>
      </c>
      <c r="D13684" s="171" t="s">
        <v>80</v>
      </c>
      <c r="E13684" s="11">
        <v>44228</v>
      </c>
      <c r="F13684">
        <v>0</v>
      </c>
      <c r="G13684">
        <v>0</v>
      </c>
      <c r="I13684">
        <v>0</v>
      </c>
      <c r="J13684">
        <v>0</v>
      </c>
      <c r="L13684">
        <v>0</v>
      </c>
      <c r="N13684">
        <v>0</v>
      </c>
      <c r="P13684">
        <v>0</v>
      </c>
      <c r="Q13684">
        <v>0</v>
      </c>
      <c r="S13684">
        <v>0</v>
      </c>
    </row>
    <row r="13685" spans="1:19" x14ac:dyDescent="0.3">
      <c r="A13685" t="s">
        <v>27308</v>
      </c>
      <c r="B13685" s="171" t="s">
        <v>27309</v>
      </c>
      <c r="C13685" s="171" t="s">
        <v>188</v>
      </c>
      <c r="D13685" s="171" t="s">
        <v>80</v>
      </c>
      <c r="E13685" s="11">
        <v>44228</v>
      </c>
      <c r="F13685">
        <v>2.5</v>
      </c>
      <c r="G13685">
        <v>4</v>
      </c>
      <c r="I13685">
        <v>3</v>
      </c>
      <c r="J13685">
        <v>14</v>
      </c>
      <c r="L13685">
        <v>22</v>
      </c>
      <c r="N13685">
        <v>0</v>
      </c>
      <c r="P13685">
        <v>1</v>
      </c>
      <c r="Q13685">
        <v>1</v>
      </c>
      <c r="S13685">
        <v>3</v>
      </c>
    </row>
    <row r="13686" spans="1:19" x14ac:dyDescent="0.3">
      <c r="A13686" t="s">
        <v>27310</v>
      </c>
      <c r="B13686" s="171" t="s">
        <v>27311</v>
      </c>
      <c r="C13686" s="171" t="s">
        <v>227</v>
      </c>
      <c r="D13686" s="171" t="s">
        <v>80</v>
      </c>
      <c r="E13686" s="11">
        <v>44228</v>
      </c>
      <c r="F13686">
        <v>0</v>
      </c>
      <c r="G13686">
        <v>0</v>
      </c>
      <c r="I13686">
        <v>0</v>
      </c>
      <c r="J13686">
        <v>0</v>
      </c>
      <c r="L13686">
        <v>0</v>
      </c>
      <c r="N13686">
        <v>0</v>
      </c>
      <c r="P13686">
        <v>0</v>
      </c>
      <c r="Q13686">
        <v>0</v>
      </c>
      <c r="S13686">
        <v>0</v>
      </c>
    </row>
    <row r="13687" spans="1:19" x14ac:dyDescent="0.3">
      <c r="A13687" t="s">
        <v>27312</v>
      </c>
      <c r="B13687" s="171" t="s">
        <v>27313</v>
      </c>
      <c r="C13687" s="171" t="s">
        <v>116</v>
      </c>
      <c r="D13687" s="171" t="s">
        <v>80</v>
      </c>
      <c r="E13687" s="11">
        <v>44228</v>
      </c>
      <c r="F13687">
        <v>5.5</v>
      </c>
      <c r="G13687">
        <v>8</v>
      </c>
      <c r="I13687">
        <v>70</v>
      </c>
      <c r="J13687">
        <v>57</v>
      </c>
      <c r="L13687">
        <v>90</v>
      </c>
      <c r="N13687">
        <v>70</v>
      </c>
      <c r="P13687">
        <v>0</v>
      </c>
      <c r="Q13687">
        <v>0</v>
      </c>
      <c r="S13687">
        <v>0</v>
      </c>
    </row>
    <row r="13688" spans="1:19" x14ac:dyDescent="0.3">
      <c r="A13688" t="s">
        <v>27314</v>
      </c>
      <c r="B13688" s="171" t="s">
        <v>27315</v>
      </c>
      <c r="C13688" s="171" t="s">
        <v>9862</v>
      </c>
      <c r="D13688" s="171" t="s">
        <v>80</v>
      </c>
      <c r="E13688" s="11">
        <v>44228</v>
      </c>
      <c r="F13688">
        <v>0</v>
      </c>
      <c r="G13688">
        <v>0</v>
      </c>
      <c r="I13688">
        <v>0</v>
      </c>
      <c r="J13688">
        <v>0</v>
      </c>
      <c r="L13688">
        <v>0</v>
      </c>
      <c r="N13688">
        <v>0</v>
      </c>
      <c r="P13688">
        <v>0</v>
      </c>
      <c r="Q13688">
        <v>0</v>
      </c>
      <c r="S13688">
        <v>0</v>
      </c>
    </row>
    <row r="13689" spans="1:19" x14ac:dyDescent="0.3">
      <c r="A13689" t="s">
        <v>27316</v>
      </c>
      <c r="B13689" s="171" t="s">
        <v>27317</v>
      </c>
      <c r="C13689" s="171" t="s">
        <v>140</v>
      </c>
      <c r="D13689" s="171" t="s">
        <v>80</v>
      </c>
      <c r="E13689" s="11">
        <v>44228</v>
      </c>
      <c r="F13689">
        <v>0</v>
      </c>
      <c r="G13689">
        <v>0</v>
      </c>
      <c r="I13689">
        <v>0</v>
      </c>
      <c r="J13689">
        <v>0</v>
      </c>
      <c r="L13689">
        <v>0</v>
      </c>
      <c r="N13689">
        <v>0</v>
      </c>
      <c r="P13689">
        <v>0</v>
      </c>
      <c r="Q13689">
        <v>0</v>
      </c>
      <c r="S13689">
        <v>0</v>
      </c>
    </row>
    <row r="13690" spans="1:19" x14ac:dyDescent="0.3">
      <c r="A13690" t="s">
        <v>27318</v>
      </c>
      <c r="B13690" s="171" t="s">
        <v>27319</v>
      </c>
      <c r="C13690" s="171" t="s">
        <v>8590</v>
      </c>
      <c r="D13690" s="171" t="s">
        <v>80</v>
      </c>
      <c r="E13690" s="11">
        <v>44228</v>
      </c>
      <c r="F13690">
        <v>0</v>
      </c>
      <c r="G13690">
        <v>0</v>
      </c>
      <c r="I13690">
        <v>0</v>
      </c>
      <c r="J13690">
        <v>0</v>
      </c>
      <c r="L13690">
        <v>0</v>
      </c>
      <c r="N13690">
        <v>0</v>
      </c>
      <c r="P13690">
        <v>0</v>
      </c>
      <c r="Q13690">
        <v>0</v>
      </c>
      <c r="S13690">
        <v>0</v>
      </c>
    </row>
    <row r="13691" spans="1:19" x14ac:dyDescent="0.3">
      <c r="A13691" t="s">
        <v>27320</v>
      </c>
      <c r="B13691" s="171" t="s">
        <v>27321</v>
      </c>
      <c r="C13691" s="171" t="s">
        <v>170</v>
      </c>
      <c r="D13691" s="171" t="s">
        <v>80</v>
      </c>
      <c r="E13691" s="11">
        <v>44228</v>
      </c>
      <c r="F13691">
        <v>2</v>
      </c>
      <c r="G13691">
        <v>11</v>
      </c>
      <c r="I13691">
        <v>7</v>
      </c>
      <c r="J13691">
        <v>22</v>
      </c>
      <c r="L13691">
        <v>121</v>
      </c>
      <c r="N13691">
        <v>7</v>
      </c>
      <c r="P13691">
        <v>0</v>
      </c>
      <c r="Q13691">
        <v>0</v>
      </c>
      <c r="S13691">
        <v>0</v>
      </c>
    </row>
    <row r="13692" spans="1:19" x14ac:dyDescent="0.3">
      <c r="A13692" t="s">
        <v>27322</v>
      </c>
      <c r="B13692" s="171" t="s">
        <v>27323</v>
      </c>
      <c r="C13692" s="171" t="s">
        <v>182</v>
      </c>
      <c r="D13692" s="171" t="s">
        <v>80</v>
      </c>
      <c r="E13692" s="11">
        <v>44228</v>
      </c>
      <c r="F13692">
        <v>11.5</v>
      </c>
      <c r="G13692">
        <v>11.5</v>
      </c>
      <c r="I13692">
        <v>202</v>
      </c>
      <c r="J13692">
        <v>128</v>
      </c>
      <c r="L13692">
        <v>128</v>
      </c>
      <c r="N13692">
        <v>202</v>
      </c>
      <c r="P13692">
        <v>2</v>
      </c>
      <c r="Q13692">
        <v>2</v>
      </c>
      <c r="S13692">
        <v>0</v>
      </c>
    </row>
    <row r="13693" spans="1:19" x14ac:dyDescent="0.3">
      <c r="A13693" t="s">
        <v>27324</v>
      </c>
      <c r="B13693" s="171" t="s">
        <v>27325</v>
      </c>
      <c r="C13693" s="171" t="s">
        <v>197</v>
      </c>
      <c r="D13693" s="171" t="s">
        <v>80</v>
      </c>
      <c r="E13693" s="11">
        <v>44228</v>
      </c>
      <c r="F13693">
        <v>8</v>
      </c>
      <c r="G13693">
        <v>9</v>
      </c>
      <c r="I13693">
        <v>76</v>
      </c>
      <c r="J13693">
        <v>80</v>
      </c>
      <c r="L13693">
        <v>90</v>
      </c>
      <c r="N13693">
        <v>62</v>
      </c>
      <c r="P13693">
        <v>4</v>
      </c>
      <c r="Q13693">
        <v>5</v>
      </c>
      <c r="S13693">
        <v>14</v>
      </c>
    </row>
    <row r="13694" spans="1:19" x14ac:dyDescent="0.3">
      <c r="A13694" t="s">
        <v>27326</v>
      </c>
      <c r="B13694" s="171" t="s">
        <v>27327</v>
      </c>
      <c r="C13694" s="171" t="s">
        <v>218</v>
      </c>
      <c r="D13694" s="171" t="s">
        <v>80</v>
      </c>
      <c r="E13694" s="11">
        <v>44228</v>
      </c>
      <c r="F13694">
        <v>0</v>
      </c>
      <c r="G13694">
        <v>0</v>
      </c>
      <c r="I13694">
        <v>0</v>
      </c>
      <c r="J13694">
        <v>0</v>
      </c>
      <c r="L13694">
        <v>0</v>
      </c>
      <c r="N13694">
        <v>0</v>
      </c>
      <c r="P13694">
        <v>0</v>
      </c>
      <c r="Q13694">
        <v>0</v>
      </c>
      <c r="S13694">
        <v>0</v>
      </c>
    </row>
    <row r="13695" spans="1:19" x14ac:dyDescent="0.3">
      <c r="A13695" t="s">
        <v>27328</v>
      </c>
      <c r="B13695" s="171" t="s">
        <v>27329</v>
      </c>
      <c r="C13695" s="171" t="s">
        <v>230</v>
      </c>
      <c r="D13695" s="171" t="s">
        <v>80</v>
      </c>
      <c r="E13695" s="11">
        <v>44228</v>
      </c>
      <c r="F13695">
        <v>0</v>
      </c>
      <c r="G13695">
        <v>0</v>
      </c>
      <c r="I13695">
        <v>0</v>
      </c>
      <c r="J13695">
        <v>0</v>
      </c>
      <c r="L13695">
        <v>0</v>
      </c>
      <c r="N13695">
        <v>0</v>
      </c>
      <c r="P13695">
        <v>0</v>
      </c>
      <c r="Q13695">
        <v>0</v>
      </c>
      <c r="S13695">
        <v>0</v>
      </c>
    </row>
    <row r="13696" spans="1:19" x14ac:dyDescent="0.3">
      <c r="A13696" t="s">
        <v>27330</v>
      </c>
      <c r="B13696" s="171" t="s">
        <v>27331</v>
      </c>
      <c r="C13696" s="171" t="s">
        <v>8193</v>
      </c>
      <c r="D13696" s="171" t="s">
        <v>80</v>
      </c>
      <c r="E13696" s="11">
        <v>44228</v>
      </c>
      <c r="F13696">
        <v>2</v>
      </c>
      <c r="G13696">
        <v>3</v>
      </c>
      <c r="I13696">
        <v>14</v>
      </c>
      <c r="J13696">
        <v>18</v>
      </c>
      <c r="L13696">
        <v>32</v>
      </c>
      <c r="N13696">
        <v>14</v>
      </c>
      <c r="P13696">
        <v>1</v>
      </c>
      <c r="Q13696">
        <v>1</v>
      </c>
      <c r="S13696">
        <v>0</v>
      </c>
    </row>
    <row r="13697" spans="1:19" x14ac:dyDescent="0.3">
      <c r="A13697" t="s">
        <v>27332</v>
      </c>
      <c r="B13697" s="171" t="s">
        <v>27333</v>
      </c>
      <c r="C13697" s="171" t="s">
        <v>10522</v>
      </c>
      <c r="D13697" s="171" t="s">
        <v>80</v>
      </c>
      <c r="E13697" s="11">
        <v>44228</v>
      </c>
      <c r="F13697">
        <v>0</v>
      </c>
      <c r="G13697">
        <v>0</v>
      </c>
      <c r="I13697">
        <v>0</v>
      </c>
      <c r="J13697">
        <v>0</v>
      </c>
      <c r="L13697">
        <v>0</v>
      </c>
      <c r="N13697">
        <v>0</v>
      </c>
      <c r="P13697">
        <v>0</v>
      </c>
      <c r="Q13697">
        <v>0</v>
      </c>
      <c r="S13697">
        <v>0</v>
      </c>
    </row>
    <row r="13698" spans="1:19" x14ac:dyDescent="0.3">
      <c r="A13698" t="s">
        <v>27334</v>
      </c>
      <c r="B13698" s="171" t="s">
        <v>27335</v>
      </c>
      <c r="C13698" s="171" t="s">
        <v>10525</v>
      </c>
      <c r="D13698" s="171" t="s">
        <v>80</v>
      </c>
      <c r="E13698" s="11">
        <v>44228</v>
      </c>
      <c r="F13698">
        <v>0</v>
      </c>
      <c r="G13698">
        <v>0</v>
      </c>
      <c r="I13698">
        <v>0</v>
      </c>
      <c r="J13698">
        <v>0</v>
      </c>
      <c r="L13698">
        <v>0</v>
      </c>
      <c r="N13698">
        <v>0</v>
      </c>
      <c r="P13698">
        <v>0</v>
      </c>
      <c r="Q13698">
        <v>0</v>
      </c>
      <c r="S13698">
        <v>0</v>
      </c>
    </row>
    <row r="13699" spans="1:19" x14ac:dyDescent="0.3">
      <c r="A13699" t="s">
        <v>27336</v>
      </c>
      <c r="B13699" s="171" t="s">
        <v>27337</v>
      </c>
      <c r="C13699" s="171" t="s">
        <v>10528</v>
      </c>
      <c r="D13699" s="171" t="s">
        <v>80</v>
      </c>
      <c r="E13699" s="11">
        <v>44228</v>
      </c>
      <c r="F13699">
        <v>0</v>
      </c>
      <c r="G13699">
        <v>0</v>
      </c>
      <c r="I13699">
        <v>0</v>
      </c>
      <c r="J13699">
        <v>0</v>
      </c>
      <c r="L13699">
        <v>0</v>
      </c>
      <c r="N13699">
        <v>0</v>
      </c>
      <c r="P13699">
        <v>0</v>
      </c>
      <c r="Q13699">
        <v>0</v>
      </c>
      <c r="S13699">
        <v>0</v>
      </c>
    </row>
    <row r="13700" spans="1:19" x14ac:dyDescent="0.3">
      <c r="A13700" t="s">
        <v>27338</v>
      </c>
      <c r="B13700" s="171" t="s">
        <v>27339</v>
      </c>
      <c r="C13700" s="171" t="s">
        <v>10531</v>
      </c>
      <c r="D13700" s="171" t="s">
        <v>80</v>
      </c>
      <c r="E13700" s="11">
        <v>44228</v>
      </c>
      <c r="F13700">
        <v>0</v>
      </c>
      <c r="G13700">
        <v>0</v>
      </c>
      <c r="I13700">
        <v>0</v>
      </c>
      <c r="J13700">
        <v>0</v>
      </c>
      <c r="L13700">
        <v>0</v>
      </c>
      <c r="N13700">
        <v>0</v>
      </c>
      <c r="P13700">
        <v>0</v>
      </c>
      <c r="Q13700">
        <v>0</v>
      </c>
      <c r="S13700">
        <v>0</v>
      </c>
    </row>
    <row r="13701" spans="1:19" x14ac:dyDescent="0.3">
      <c r="A13701" t="s">
        <v>27340</v>
      </c>
      <c r="B13701" s="171" t="s">
        <v>27341</v>
      </c>
      <c r="C13701" s="171" t="s">
        <v>14880</v>
      </c>
      <c r="D13701" s="171" t="s">
        <v>80</v>
      </c>
      <c r="E13701" s="11">
        <v>44228</v>
      </c>
      <c r="F13701">
        <v>0</v>
      </c>
      <c r="G13701">
        <v>0</v>
      </c>
      <c r="I13701">
        <v>0</v>
      </c>
      <c r="J13701">
        <v>0</v>
      </c>
      <c r="L13701">
        <v>0</v>
      </c>
      <c r="N13701">
        <v>0</v>
      </c>
      <c r="P13701">
        <v>0</v>
      </c>
      <c r="Q13701">
        <v>0</v>
      </c>
      <c r="S13701">
        <v>0</v>
      </c>
    </row>
    <row r="13702" spans="1:19" x14ac:dyDescent="0.3">
      <c r="A13702" t="s">
        <v>27342</v>
      </c>
      <c r="B13702" s="171" t="s">
        <v>27343</v>
      </c>
      <c r="C13702" s="171" t="s">
        <v>10534</v>
      </c>
      <c r="D13702" s="171" t="s">
        <v>80</v>
      </c>
      <c r="E13702" s="11">
        <v>44228</v>
      </c>
      <c r="F13702">
        <v>4</v>
      </c>
      <c r="G13702">
        <v>4</v>
      </c>
      <c r="I13702">
        <v>10</v>
      </c>
      <c r="J13702">
        <v>24</v>
      </c>
      <c r="L13702">
        <v>24</v>
      </c>
      <c r="N13702">
        <v>10</v>
      </c>
      <c r="P13702">
        <v>0</v>
      </c>
      <c r="Q13702">
        <v>1</v>
      </c>
      <c r="S13702">
        <v>0</v>
      </c>
    </row>
    <row r="13703" spans="1:19" x14ac:dyDescent="0.3">
      <c r="A13703" t="s">
        <v>27344</v>
      </c>
      <c r="B13703" s="171" t="s">
        <v>27345</v>
      </c>
      <c r="C13703" s="171" t="s">
        <v>10537</v>
      </c>
      <c r="D13703" s="171" t="s">
        <v>80</v>
      </c>
      <c r="E13703" s="11">
        <v>44228</v>
      </c>
      <c r="F13703">
        <v>2</v>
      </c>
      <c r="G13703">
        <v>2</v>
      </c>
      <c r="I13703">
        <v>6</v>
      </c>
      <c r="J13703">
        <v>11</v>
      </c>
      <c r="L13703">
        <v>11</v>
      </c>
      <c r="N13703">
        <v>6</v>
      </c>
      <c r="P13703">
        <v>0</v>
      </c>
      <c r="Q13703">
        <v>0</v>
      </c>
      <c r="S13703">
        <v>0</v>
      </c>
    </row>
    <row r="13704" spans="1:19" x14ac:dyDescent="0.3">
      <c r="A13704" t="s">
        <v>27346</v>
      </c>
      <c r="B13704" s="171" t="s">
        <v>27347</v>
      </c>
      <c r="C13704" s="171" t="s">
        <v>119</v>
      </c>
      <c r="D13704" s="171" t="s">
        <v>4</v>
      </c>
      <c r="E13704" s="11">
        <v>44228</v>
      </c>
      <c r="F13704">
        <v>0</v>
      </c>
      <c r="G13704">
        <v>0</v>
      </c>
      <c r="I13704">
        <v>0</v>
      </c>
      <c r="J13704">
        <v>0</v>
      </c>
      <c r="L13704">
        <v>0</v>
      </c>
      <c r="N13704">
        <v>0</v>
      </c>
      <c r="P13704">
        <v>0</v>
      </c>
      <c r="Q13704">
        <v>0</v>
      </c>
      <c r="S13704">
        <v>0</v>
      </c>
    </row>
    <row r="13705" spans="1:19" x14ac:dyDescent="0.3">
      <c r="A13705" t="s">
        <v>27348</v>
      </c>
      <c r="B13705" s="171" t="s">
        <v>27349</v>
      </c>
      <c r="C13705" s="171" t="s">
        <v>143</v>
      </c>
      <c r="D13705" s="171" t="s">
        <v>4</v>
      </c>
      <c r="E13705" s="11">
        <v>44228</v>
      </c>
      <c r="F13705">
        <v>0</v>
      </c>
      <c r="G13705">
        <v>0</v>
      </c>
      <c r="I13705">
        <v>0</v>
      </c>
      <c r="J13705">
        <v>0</v>
      </c>
      <c r="L13705">
        <v>0</v>
      </c>
      <c r="N13705">
        <v>0</v>
      </c>
      <c r="P13705">
        <v>0</v>
      </c>
      <c r="Q13705">
        <v>0</v>
      </c>
      <c r="S13705">
        <v>0</v>
      </c>
    </row>
    <row r="13706" spans="1:19" x14ac:dyDescent="0.3">
      <c r="A13706" t="s">
        <v>27350</v>
      </c>
      <c r="B13706" s="171" t="s">
        <v>27351</v>
      </c>
      <c r="C13706" s="171" t="s">
        <v>158</v>
      </c>
      <c r="D13706" s="171" t="s">
        <v>4</v>
      </c>
      <c r="E13706" s="11">
        <v>44228</v>
      </c>
      <c r="F13706">
        <v>0</v>
      </c>
      <c r="G13706">
        <v>0</v>
      </c>
      <c r="I13706">
        <v>0</v>
      </c>
      <c r="J13706">
        <v>0</v>
      </c>
      <c r="L13706">
        <v>0</v>
      </c>
      <c r="N13706">
        <v>0</v>
      </c>
      <c r="P13706">
        <v>0</v>
      </c>
      <c r="Q13706">
        <v>0</v>
      </c>
      <c r="S13706">
        <v>0</v>
      </c>
    </row>
    <row r="13707" spans="1:19" x14ac:dyDescent="0.3">
      <c r="A13707" t="s">
        <v>27352</v>
      </c>
      <c r="B13707" s="171" t="s">
        <v>27353</v>
      </c>
      <c r="C13707" s="171" t="s">
        <v>209</v>
      </c>
      <c r="D13707" s="171" t="s">
        <v>4</v>
      </c>
      <c r="E13707" s="11">
        <v>44228</v>
      </c>
      <c r="F13707">
        <v>0</v>
      </c>
      <c r="G13707">
        <v>0</v>
      </c>
      <c r="I13707">
        <v>0</v>
      </c>
      <c r="J13707">
        <v>0</v>
      </c>
      <c r="L13707">
        <v>0</v>
      </c>
      <c r="N13707">
        <v>0</v>
      </c>
      <c r="P13707">
        <v>0</v>
      </c>
      <c r="Q13707">
        <v>0</v>
      </c>
      <c r="S13707">
        <v>0</v>
      </c>
    </row>
    <row r="13708" spans="1:19" x14ac:dyDescent="0.3">
      <c r="A13708" t="s">
        <v>27354</v>
      </c>
      <c r="B13708" s="171" t="s">
        <v>27355</v>
      </c>
      <c r="C13708" s="171" t="s">
        <v>76</v>
      </c>
      <c r="D13708" s="171" t="s">
        <v>4</v>
      </c>
      <c r="E13708" s="11">
        <v>44228</v>
      </c>
      <c r="F13708">
        <v>0</v>
      </c>
      <c r="G13708">
        <v>0</v>
      </c>
      <c r="I13708">
        <v>0</v>
      </c>
      <c r="J13708">
        <v>0</v>
      </c>
      <c r="L13708">
        <v>0</v>
      </c>
      <c r="N13708">
        <v>0</v>
      </c>
      <c r="P13708">
        <v>0</v>
      </c>
      <c r="Q13708">
        <v>0</v>
      </c>
      <c r="S13708">
        <v>0</v>
      </c>
    </row>
    <row r="13709" spans="1:19" x14ac:dyDescent="0.3">
      <c r="A13709" t="s">
        <v>27356</v>
      </c>
      <c r="B13709" s="171" t="s">
        <v>27357</v>
      </c>
      <c r="C13709" s="171" t="s">
        <v>15344</v>
      </c>
      <c r="D13709" s="171" t="s">
        <v>4</v>
      </c>
      <c r="E13709" s="11">
        <v>44228</v>
      </c>
      <c r="F13709">
        <v>0</v>
      </c>
      <c r="G13709">
        <v>0</v>
      </c>
      <c r="I13709">
        <v>0</v>
      </c>
      <c r="J13709">
        <v>0</v>
      </c>
      <c r="L13709">
        <v>0</v>
      </c>
      <c r="N13709">
        <v>0</v>
      </c>
      <c r="P13709">
        <v>0</v>
      </c>
      <c r="Q13709">
        <v>0</v>
      </c>
      <c r="S13709">
        <v>0</v>
      </c>
    </row>
    <row r="13710" spans="1:19" x14ac:dyDescent="0.3">
      <c r="A13710" t="s">
        <v>27358</v>
      </c>
      <c r="B13710" s="171" t="s">
        <v>27359</v>
      </c>
      <c r="C13710" s="171" t="s">
        <v>24281</v>
      </c>
      <c r="D13710" s="171" t="s">
        <v>4</v>
      </c>
      <c r="E13710" s="11">
        <v>44228</v>
      </c>
      <c r="F13710">
        <v>1.5</v>
      </c>
      <c r="G13710">
        <v>1.5</v>
      </c>
      <c r="I13710">
        <v>3</v>
      </c>
      <c r="J13710">
        <v>8</v>
      </c>
      <c r="L13710">
        <v>8</v>
      </c>
      <c r="N13710">
        <v>2</v>
      </c>
      <c r="P13710">
        <v>0</v>
      </c>
      <c r="Q13710">
        <v>0</v>
      </c>
      <c r="S13710">
        <v>1</v>
      </c>
    </row>
    <row r="13711" spans="1:19" x14ac:dyDescent="0.3">
      <c r="A13711" t="s">
        <v>27360</v>
      </c>
      <c r="B13711" s="171" t="s">
        <v>27361</v>
      </c>
      <c r="C13711" s="171" t="s">
        <v>24284</v>
      </c>
      <c r="D13711" s="171" t="s">
        <v>4</v>
      </c>
      <c r="E13711" s="11">
        <v>44228</v>
      </c>
      <c r="F13711">
        <v>2</v>
      </c>
      <c r="G13711">
        <v>4</v>
      </c>
      <c r="I13711">
        <v>10</v>
      </c>
      <c r="J13711">
        <v>12</v>
      </c>
      <c r="L13711">
        <v>21</v>
      </c>
      <c r="N13711">
        <v>6</v>
      </c>
      <c r="P13711">
        <v>0</v>
      </c>
      <c r="Q13711">
        <v>1</v>
      </c>
      <c r="S13711">
        <v>4</v>
      </c>
    </row>
    <row r="13712" spans="1:19" x14ac:dyDescent="0.3">
      <c r="A13712" t="s">
        <v>27362</v>
      </c>
      <c r="B13712" s="171" t="s">
        <v>27363</v>
      </c>
      <c r="C13712" s="171" t="s">
        <v>18126</v>
      </c>
      <c r="D13712" s="171" t="s">
        <v>4</v>
      </c>
      <c r="E13712" s="11">
        <v>44228</v>
      </c>
      <c r="F13712">
        <v>0</v>
      </c>
      <c r="G13712">
        <v>0</v>
      </c>
      <c r="I13712">
        <v>0</v>
      </c>
      <c r="J13712">
        <v>0</v>
      </c>
      <c r="L13712">
        <v>0</v>
      </c>
      <c r="N13712">
        <v>0</v>
      </c>
      <c r="P13712">
        <v>0</v>
      </c>
      <c r="Q13712">
        <v>0</v>
      </c>
      <c r="S13712">
        <v>0</v>
      </c>
    </row>
    <row r="13713" spans="1:19" x14ac:dyDescent="0.3">
      <c r="A13713" t="s">
        <v>27364</v>
      </c>
      <c r="B13713" s="171" t="s">
        <v>27365</v>
      </c>
      <c r="C13713" s="171" t="s">
        <v>128</v>
      </c>
      <c r="D13713" s="171" t="s">
        <v>4</v>
      </c>
      <c r="E13713" s="11">
        <v>44228</v>
      </c>
      <c r="F13713">
        <v>0</v>
      </c>
      <c r="G13713">
        <v>0</v>
      </c>
      <c r="I13713">
        <v>0</v>
      </c>
      <c r="J13713">
        <v>0</v>
      </c>
      <c r="L13713">
        <v>0</v>
      </c>
      <c r="N13713">
        <v>0</v>
      </c>
      <c r="P13713">
        <v>0</v>
      </c>
      <c r="Q13713">
        <v>0</v>
      </c>
      <c r="S13713">
        <v>0</v>
      </c>
    </row>
    <row r="13714" spans="1:19" x14ac:dyDescent="0.3">
      <c r="A13714" t="s">
        <v>27366</v>
      </c>
      <c r="B13714" s="171" t="s">
        <v>27367</v>
      </c>
      <c r="C13714" s="171" t="s">
        <v>14824</v>
      </c>
      <c r="D13714" s="171" t="s">
        <v>4</v>
      </c>
      <c r="E13714" s="11">
        <v>44228</v>
      </c>
      <c r="F13714">
        <v>0</v>
      </c>
      <c r="G13714">
        <v>0</v>
      </c>
      <c r="I13714">
        <v>0</v>
      </c>
      <c r="J13714">
        <v>0</v>
      </c>
      <c r="L13714">
        <v>0</v>
      </c>
      <c r="N13714">
        <v>0</v>
      </c>
      <c r="P13714">
        <v>0</v>
      </c>
      <c r="Q13714">
        <v>0</v>
      </c>
      <c r="S13714">
        <v>0</v>
      </c>
    </row>
    <row r="13715" spans="1:19" x14ac:dyDescent="0.3">
      <c r="A13715" t="s">
        <v>27368</v>
      </c>
      <c r="B13715" s="171" t="s">
        <v>27369</v>
      </c>
      <c r="C13715" s="171" t="s">
        <v>152</v>
      </c>
      <c r="D13715" s="171" t="s">
        <v>4</v>
      </c>
      <c r="E13715" s="11">
        <v>44228</v>
      </c>
      <c r="F13715">
        <v>0</v>
      </c>
      <c r="G13715">
        <v>0</v>
      </c>
      <c r="I13715">
        <v>0</v>
      </c>
      <c r="J13715">
        <v>0</v>
      </c>
      <c r="L13715">
        <v>0</v>
      </c>
      <c r="N13715">
        <v>0</v>
      </c>
      <c r="P13715">
        <v>0</v>
      </c>
      <c r="Q13715">
        <v>0</v>
      </c>
      <c r="S13715">
        <v>0</v>
      </c>
    </row>
    <row r="13716" spans="1:19" x14ac:dyDescent="0.3">
      <c r="A13716" t="s">
        <v>27370</v>
      </c>
      <c r="B13716" s="171" t="s">
        <v>27371</v>
      </c>
      <c r="C13716" s="171" t="s">
        <v>194</v>
      </c>
      <c r="D13716" s="171" t="s">
        <v>4</v>
      </c>
      <c r="E13716" s="11">
        <v>44228</v>
      </c>
      <c r="F13716">
        <v>4</v>
      </c>
      <c r="G13716">
        <v>7</v>
      </c>
      <c r="I13716">
        <v>21</v>
      </c>
      <c r="J13716">
        <v>24</v>
      </c>
      <c r="L13716">
        <v>39</v>
      </c>
      <c r="N13716">
        <v>17</v>
      </c>
      <c r="P13716">
        <v>1</v>
      </c>
      <c r="Q13716">
        <v>3</v>
      </c>
      <c r="S13716">
        <v>4</v>
      </c>
    </row>
    <row r="13717" spans="1:19" x14ac:dyDescent="0.3">
      <c r="A13717" t="s">
        <v>27372</v>
      </c>
      <c r="B13717" s="171" t="s">
        <v>27373</v>
      </c>
      <c r="C13717" s="171" t="s">
        <v>18137</v>
      </c>
      <c r="D13717" s="171" t="s">
        <v>4</v>
      </c>
      <c r="E13717" s="11">
        <v>44228</v>
      </c>
      <c r="F13717">
        <v>0</v>
      </c>
      <c r="G13717">
        <v>0</v>
      </c>
      <c r="I13717">
        <v>0</v>
      </c>
      <c r="J13717">
        <v>0</v>
      </c>
      <c r="L13717">
        <v>0</v>
      </c>
      <c r="N13717">
        <v>0</v>
      </c>
      <c r="P13717">
        <v>0</v>
      </c>
      <c r="Q13717">
        <v>0</v>
      </c>
      <c r="S13717">
        <v>0</v>
      </c>
    </row>
    <row r="13718" spans="1:19" x14ac:dyDescent="0.3">
      <c r="A13718" t="s">
        <v>27374</v>
      </c>
      <c r="B13718" s="171" t="s">
        <v>27375</v>
      </c>
      <c r="C13718" s="171" t="s">
        <v>18140</v>
      </c>
      <c r="D13718" s="171" t="s">
        <v>4</v>
      </c>
      <c r="E13718" s="11">
        <v>44228</v>
      </c>
      <c r="F13718">
        <v>3</v>
      </c>
      <c r="G13718">
        <v>5</v>
      </c>
      <c r="I13718">
        <v>11</v>
      </c>
      <c r="J13718">
        <v>12</v>
      </c>
      <c r="L13718">
        <v>22</v>
      </c>
      <c r="N13718">
        <v>7</v>
      </c>
      <c r="P13718">
        <v>0</v>
      </c>
      <c r="Q13718">
        <v>0</v>
      </c>
      <c r="S13718">
        <v>4</v>
      </c>
    </row>
    <row r="13719" spans="1:19" x14ac:dyDescent="0.3">
      <c r="A13719" t="s">
        <v>27376</v>
      </c>
      <c r="B13719" s="171" t="s">
        <v>27377</v>
      </c>
      <c r="C13719" s="171" t="s">
        <v>236</v>
      </c>
      <c r="D13719" s="171" t="s">
        <v>4</v>
      </c>
      <c r="E13719" s="11">
        <v>44228</v>
      </c>
      <c r="F13719">
        <v>0</v>
      </c>
      <c r="G13719">
        <v>0</v>
      </c>
      <c r="I13719">
        <v>0</v>
      </c>
      <c r="J13719">
        <v>0</v>
      </c>
      <c r="L13719">
        <v>0</v>
      </c>
      <c r="N13719">
        <v>0</v>
      </c>
      <c r="P13719">
        <v>0</v>
      </c>
      <c r="Q13719">
        <v>0</v>
      </c>
      <c r="S13719">
        <v>0</v>
      </c>
    </row>
    <row r="13720" spans="1:19" x14ac:dyDescent="0.3">
      <c r="A13720" t="s">
        <v>27378</v>
      </c>
      <c r="B13720" s="171" t="s">
        <v>27379</v>
      </c>
      <c r="C13720" s="171" t="s">
        <v>239</v>
      </c>
      <c r="D13720" s="171" t="s">
        <v>4</v>
      </c>
      <c r="E13720" s="11">
        <v>44228</v>
      </c>
      <c r="F13720">
        <v>0</v>
      </c>
      <c r="G13720">
        <v>0</v>
      </c>
      <c r="I13720">
        <v>0</v>
      </c>
      <c r="J13720">
        <v>0</v>
      </c>
      <c r="L13720">
        <v>0</v>
      </c>
      <c r="N13720">
        <v>0</v>
      </c>
      <c r="P13720">
        <v>0</v>
      </c>
      <c r="Q13720">
        <v>0</v>
      </c>
      <c r="S13720">
        <v>0</v>
      </c>
    </row>
    <row r="13721" spans="1:19" x14ac:dyDescent="0.3">
      <c r="A13721" t="s">
        <v>27380</v>
      </c>
      <c r="B13721" s="171" t="s">
        <v>27381</v>
      </c>
      <c r="C13721" s="171" t="s">
        <v>24315</v>
      </c>
      <c r="D13721" s="171" t="s">
        <v>4</v>
      </c>
      <c r="E13721" s="11">
        <v>44228</v>
      </c>
      <c r="F13721">
        <v>1.5</v>
      </c>
      <c r="G13721">
        <v>1.5</v>
      </c>
      <c r="I13721">
        <v>9</v>
      </c>
      <c r="J13721">
        <v>8</v>
      </c>
      <c r="L13721">
        <v>8</v>
      </c>
      <c r="N13721">
        <v>5</v>
      </c>
      <c r="P13721">
        <v>0</v>
      </c>
      <c r="Q13721">
        <v>0</v>
      </c>
      <c r="S13721">
        <v>4</v>
      </c>
    </row>
    <row r="13722" spans="1:19" x14ac:dyDescent="0.3">
      <c r="A13722" t="s">
        <v>27382</v>
      </c>
      <c r="B13722" s="171" t="s">
        <v>27383</v>
      </c>
      <c r="C13722" s="171" t="s">
        <v>113</v>
      </c>
      <c r="D13722" s="171" t="s">
        <v>4</v>
      </c>
      <c r="E13722" s="11">
        <v>44228</v>
      </c>
      <c r="F13722">
        <v>0.5</v>
      </c>
      <c r="G13722">
        <v>1</v>
      </c>
      <c r="I13722">
        <v>2</v>
      </c>
      <c r="J13722">
        <v>3</v>
      </c>
      <c r="L13722">
        <v>6</v>
      </c>
      <c r="N13722">
        <v>1</v>
      </c>
      <c r="P13722">
        <v>0</v>
      </c>
      <c r="Q13722">
        <v>0</v>
      </c>
      <c r="S13722">
        <v>1</v>
      </c>
    </row>
    <row r="13723" spans="1:19" x14ac:dyDescent="0.3">
      <c r="A13723" t="s">
        <v>27384</v>
      </c>
      <c r="B13723" s="171" t="s">
        <v>27385</v>
      </c>
      <c r="C13723" s="171" t="s">
        <v>131</v>
      </c>
      <c r="D13723" s="171" t="s">
        <v>4</v>
      </c>
      <c r="E13723" s="11">
        <v>44228</v>
      </c>
      <c r="F13723">
        <v>0</v>
      </c>
      <c r="G13723">
        <v>0</v>
      </c>
      <c r="I13723">
        <v>0</v>
      </c>
      <c r="J13723">
        <v>0</v>
      </c>
      <c r="L13723">
        <v>0</v>
      </c>
      <c r="N13723">
        <v>0</v>
      </c>
      <c r="P13723">
        <v>0</v>
      </c>
      <c r="Q13723">
        <v>0</v>
      </c>
      <c r="S13723">
        <v>0</v>
      </c>
    </row>
    <row r="13724" spans="1:19" x14ac:dyDescent="0.3">
      <c r="A13724" t="s">
        <v>27386</v>
      </c>
      <c r="B13724" s="171" t="s">
        <v>27387</v>
      </c>
      <c r="C13724" s="171" t="s">
        <v>14843</v>
      </c>
      <c r="D13724" s="171" t="s">
        <v>4</v>
      </c>
      <c r="E13724" s="11">
        <v>44228</v>
      </c>
      <c r="F13724">
        <v>0</v>
      </c>
      <c r="G13724">
        <v>0</v>
      </c>
      <c r="I13724">
        <v>0</v>
      </c>
      <c r="J13724">
        <v>0</v>
      </c>
      <c r="L13724">
        <v>0</v>
      </c>
      <c r="N13724">
        <v>0</v>
      </c>
      <c r="P13724">
        <v>0</v>
      </c>
      <c r="Q13724">
        <v>0</v>
      </c>
      <c r="S13724">
        <v>0</v>
      </c>
    </row>
    <row r="13725" spans="1:19" x14ac:dyDescent="0.3">
      <c r="A13725" t="s">
        <v>27388</v>
      </c>
      <c r="B13725" s="171" t="s">
        <v>27389</v>
      </c>
      <c r="C13725" s="171" t="s">
        <v>155</v>
      </c>
      <c r="D13725" s="171" t="s">
        <v>4</v>
      </c>
      <c r="E13725" s="11">
        <v>44228</v>
      </c>
      <c r="F13725">
        <v>2</v>
      </c>
      <c r="G13725">
        <v>3</v>
      </c>
      <c r="I13725">
        <v>9</v>
      </c>
      <c r="J13725">
        <v>12</v>
      </c>
      <c r="L13725">
        <v>17</v>
      </c>
      <c r="N13725">
        <v>9</v>
      </c>
      <c r="P13725">
        <v>2</v>
      </c>
      <c r="Q13725">
        <v>2</v>
      </c>
      <c r="S13725">
        <v>0</v>
      </c>
    </row>
    <row r="13726" spans="1:19" x14ac:dyDescent="0.3">
      <c r="A13726" t="s">
        <v>27390</v>
      </c>
      <c r="B13726" s="171" t="s">
        <v>27391</v>
      </c>
      <c r="C13726" s="171" t="s">
        <v>16232</v>
      </c>
      <c r="D13726" s="171" t="s">
        <v>4</v>
      </c>
      <c r="E13726" s="11">
        <v>44228</v>
      </c>
      <c r="F13726">
        <v>3.5</v>
      </c>
      <c r="G13726">
        <v>3.5</v>
      </c>
      <c r="I13726">
        <v>5</v>
      </c>
      <c r="J13726">
        <v>20</v>
      </c>
      <c r="L13726">
        <v>20</v>
      </c>
      <c r="N13726">
        <v>3</v>
      </c>
      <c r="P13726">
        <v>3</v>
      </c>
      <c r="Q13726">
        <v>3</v>
      </c>
      <c r="S13726">
        <v>2</v>
      </c>
    </row>
    <row r="13727" spans="1:19" x14ac:dyDescent="0.3">
      <c r="A13727" t="s">
        <v>27392</v>
      </c>
      <c r="B13727" s="171" t="s">
        <v>27393</v>
      </c>
      <c r="C13727" s="171" t="s">
        <v>16557</v>
      </c>
      <c r="D13727" s="171" t="s">
        <v>4</v>
      </c>
      <c r="E13727" s="11">
        <v>44228</v>
      </c>
      <c r="F13727">
        <v>0</v>
      </c>
      <c r="G13727">
        <v>0</v>
      </c>
      <c r="I13727">
        <v>0</v>
      </c>
      <c r="J13727">
        <v>0</v>
      </c>
      <c r="L13727">
        <v>0</v>
      </c>
      <c r="N13727">
        <v>0</v>
      </c>
      <c r="P13727">
        <v>0</v>
      </c>
      <c r="Q13727">
        <v>0</v>
      </c>
      <c r="S13727">
        <v>0</v>
      </c>
    </row>
    <row r="13728" spans="1:19" x14ac:dyDescent="0.3">
      <c r="A13728" t="s">
        <v>27394</v>
      </c>
      <c r="B13728" s="171" t="s">
        <v>27395</v>
      </c>
      <c r="C13728" s="171" t="s">
        <v>188</v>
      </c>
      <c r="D13728" s="171" t="s">
        <v>4</v>
      </c>
      <c r="E13728" s="11">
        <v>44228</v>
      </c>
      <c r="F13728">
        <v>2.5</v>
      </c>
      <c r="G13728">
        <v>4</v>
      </c>
      <c r="I13728">
        <v>3</v>
      </c>
      <c r="J13728">
        <v>14</v>
      </c>
      <c r="L13728">
        <v>22</v>
      </c>
      <c r="N13728">
        <v>0</v>
      </c>
      <c r="P13728">
        <v>1</v>
      </c>
      <c r="Q13728">
        <v>1</v>
      </c>
      <c r="S13728">
        <v>3</v>
      </c>
    </row>
    <row r="13729" spans="1:19" x14ac:dyDescent="0.3">
      <c r="A13729" t="s">
        <v>27396</v>
      </c>
      <c r="B13729" s="171" t="s">
        <v>27397</v>
      </c>
      <c r="C13729" s="171" t="s">
        <v>227</v>
      </c>
      <c r="D13729" s="171" t="s">
        <v>4</v>
      </c>
      <c r="E13729" s="11">
        <v>44228</v>
      </c>
      <c r="F13729">
        <v>0</v>
      </c>
      <c r="G13729">
        <v>0</v>
      </c>
      <c r="I13729">
        <v>0</v>
      </c>
      <c r="J13729">
        <v>0</v>
      </c>
      <c r="L13729">
        <v>0</v>
      </c>
      <c r="N13729">
        <v>0</v>
      </c>
      <c r="P13729">
        <v>0</v>
      </c>
      <c r="Q13729">
        <v>0</v>
      </c>
      <c r="S13729">
        <v>0</v>
      </c>
    </row>
    <row r="13730" spans="1:19" x14ac:dyDescent="0.3">
      <c r="A13730" t="s">
        <v>27398</v>
      </c>
      <c r="B13730" s="171" t="s">
        <v>27399</v>
      </c>
      <c r="C13730" s="171" t="s">
        <v>116</v>
      </c>
      <c r="D13730" s="171" t="s">
        <v>4</v>
      </c>
      <c r="E13730" s="11">
        <v>44228</v>
      </c>
      <c r="F13730">
        <v>5.5</v>
      </c>
      <c r="G13730">
        <v>8</v>
      </c>
      <c r="I13730">
        <v>70</v>
      </c>
      <c r="J13730">
        <v>57</v>
      </c>
      <c r="L13730">
        <v>90</v>
      </c>
      <c r="N13730">
        <v>70</v>
      </c>
      <c r="P13730">
        <v>0</v>
      </c>
      <c r="Q13730">
        <v>0</v>
      </c>
      <c r="S13730">
        <v>0</v>
      </c>
    </row>
    <row r="13731" spans="1:19" x14ac:dyDescent="0.3">
      <c r="A13731" t="s">
        <v>27400</v>
      </c>
      <c r="B13731" s="171" t="s">
        <v>27401</v>
      </c>
      <c r="C13731" s="171" t="s">
        <v>9862</v>
      </c>
      <c r="D13731" s="171" t="s">
        <v>4</v>
      </c>
      <c r="E13731" s="11">
        <v>44228</v>
      </c>
      <c r="F13731">
        <v>0</v>
      </c>
      <c r="G13731">
        <v>0</v>
      </c>
      <c r="I13731">
        <v>0</v>
      </c>
      <c r="J13731">
        <v>0</v>
      </c>
      <c r="L13731">
        <v>0</v>
      </c>
      <c r="N13731">
        <v>0</v>
      </c>
      <c r="P13731">
        <v>0</v>
      </c>
      <c r="Q13731">
        <v>0</v>
      </c>
      <c r="S13731">
        <v>0</v>
      </c>
    </row>
    <row r="13732" spans="1:19" x14ac:dyDescent="0.3">
      <c r="A13732" t="s">
        <v>27402</v>
      </c>
      <c r="B13732" s="171" t="s">
        <v>27403</v>
      </c>
      <c r="C13732" s="171" t="s">
        <v>140</v>
      </c>
      <c r="D13732" s="171" t="s">
        <v>4</v>
      </c>
      <c r="E13732" s="11">
        <v>44228</v>
      </c>
      <c r="F13732">
        <v>0</v>
      </c>
      <c r="G13732">
        <v>0</v>
      </c>
      <c r="I13732">
        <v>0</v>
      </c>
      <c r="J13732">
        <v>0</v>
      </c>
      <c r="L13732">
        <v>0</v>
      </c>
      <c r="N13732">
        <v>0</v>
      </c>
      <c r="P13732">
        <v>0</v>
      </c>
      <c r="Q13732">
        <v>0</v>
      </c>
      <c r="S13732">
        <v>0</v>
      </c>
    </row>
    <row r="13733" spans="1:19" x14ac:dyDescent="0.3">
      <c r="A13733" t="s">
        <v>27404</v>
      </c>
      <c r="B13733" s="171" t="s">
        <v>27405</v>
      </c>
      <c r="C13733" s="171" t="s">
        <v>8590</v>
      </c>
      <c r="D13733" s="171" t="s">
        <v>4</v>
      </c>
      <c r="E13733" s="11">
        <v>44228</v>
      </c>
      <c r="F13733">
        <v>0</v>
      </c>
      <c r="G13733">
        <v>0</v>
      </c>
      <c r="I13733">
        <v>0</v>
      </c>
      <c r="J13733">
        <v>0</v>
      </c>
      <c r="L13733">
        <v>0</v>
      </c>
      <c r="N13733">
        <v>0</v>
      </c>
      <c r="P13733">
        <v>0</v>
      </c>
      <c r="Q13733">
        <v>0</v>
      </c>
      <c r="S13733">
        <v>0</v>
      </c>
    </row>
    <row r="13734" spans="1:19" x14ac:dyDescent="0.3">
      <c r="A13734" t="s">
        <v>27406</v>
      </c>
      <c r="B13734" s="171" t="s">
        <v>27407</v>
      </c>
      <c r="C13734" s="171" t="s">
        <v>170</v>
      </c>
      <c r="D13734" s="171" t="s">
        <v>4</v>
      </c>
      <c r="E13734" s="11">
        <v>44228</v>
      </c>
      <c r="F13734">
        <v>2</v>
      </c>
      <c r="G13734">
        <v>11</v>
      </c>
      <c r="I13734">
        <v>7</v>
      </c>
      <c r="J13734">
        <v>22</v>
      </c>
      <c r="L13734">
        <v>121</v>
      </c>
      <c r="N13734">
        <v>7</v>
      </c>
      <c r="P13734">
        <v>0</v>
      </c>
      <c r="Q13734">
        <v>0</v>
      </c>
      <c r="S13734">
        <v>0</v>
      </c>
    </row>
    <row r="13735" spans="1:19" x14ac:dyDescent="0.3">
      <c r="A13735" t="s">
        <v>27408</v>
      </c>
      <c r="B13735" s="171" t="s">
        <v>27409</v>
      </c>
      <c r="C13735" s="171" t="s">
        <v>182</v>
      </c>
      <c r="D13735" s="171" t="s">
        <v>4</v>
      </c>
      <c r="E13735" s="11">
        <v>44228</v>
      </c>
      <c r="F13735">
        <v>11.5</v>
      </c>
      <c r="G13735">
        <v>11.5</v>
      </c>
      <c r="I13735">
        <v>202</v>
      </c>
      <c r="J13735">
        <v>128</v>
      </c>
      <c r="L13735">
        <v>128</v>
      </c>
      <c r="N13735">
        <v>202</v>
      </c>
      <c r="P13735">
        <v>2</v>
      </c>
      <c r="Q13735">
        <v>2</v>
      </c>
      <c r="S13735">
        <v>0</v>
      </c>
    </row>
    <row r="13736" spans="1:19" x14ac:dyDescent="0.3">
      <c r="A13736" t="s">
        <v>27410</v>
      </c>
      <c r="B13736" s="171" t="s">
        <v>27411</v>
      </c>
      <c r="C13736" s="171" t="s">
        <v>197</v>
      </c>
      <c r="D13736" s="171" t="s">
        <v>4</v>
      </c>
      <c r="E13736" s="11">
        <v>44228</v>
      </c>
      <c r="F13736">
        <v>8</v>
      </c>
      <c r="G13736">
        <v>9</v>
      </c>
      <c r="I13736">
        <v>76</v>
      </c>
      <c r="J13736">
        <v>80</v>
      </c>
      <c r="L13736">
        <v>90</v>
      </c>
      <c r="N13736">
        <v>62</v>
      </c>
      <c r="P13736">
        <v>4</v>
      </c>
      <c r="Q13736">
        <v>5</v>
      </c>
      <c r="S13736">
        <v>14</v>
      </c>
    </row>
    <row r="13737" spans="1:19" x14ac:dyDescent="0.3">
      <c r="A13737" t="s">
        <v>27412</v>
      </c>
      <c r="B13737" s="171" t="s">
        <v>27413</v>
      </c>
      <c r="C13737" s="171" t="s">
        <v>218</v>
      </c>
      <c r="D13737" s="171" t="s">
        <v>4</v>
      </c>
      <c r="E13737" s="11">
        <v>44228</v>
      </c>
      <c r="F13737">
        <v>0</v>
      </c>
      <c r="G13737">
        <v>0</v>
      </c>
      <c r="I13737">
        <v>0</v>
      </c>
      <c r="J13737">
        <v>0</v>
      </c>
      <c r="L13737">
        <v>0</v>
      </c>
      <c r="N13737">
        <v>0</v>
      </c>
      <c r="P13737">
        <v>0</v>
      </c>
      <c r="Q13737">
        <v>0</v>
      </c>
      <c r="S13737">
        <v>0</v>
      </c>
    </row>
    <row r="13738" spans="1:19" x14ac:dyDescent="0.3">
      <c r="A13738" t="s">
        <v>27414</v>
      </c>
      <c r="B13738" s="171" t="s">
        <v>27415</v>
      </c>
      <c r="C13738" s="171" t="s">
        <v>230</v>
      </c>
      <c r="D13738" s="171" t="s">
        <v>4</v>
      </c>
      <c r="E13738" s="11">
        <v>44228</v>
      </c>
      <c r="F13738">
        <v>0</v>
      </c>
      <c r="G13738">
        <v>0</v>
      </c>
      <c r="I13738">
        <v>0</v>
      </c>
      <c r="J13738">
        <v>0</v>
      </c>
      <c r="L13738">
        <v>0</v>
      </c>
      <c r="N13738">
        <v>0</v>
      </c>
      <c r="P13738">
        <v>0</v>
      </c>
      <c r="Q13738">
        <v>0</v>
      </c>
      <c r="S13738">
        <v>0</v>
      </c>
    </row>
    <row r="13739" spans="1:19" x14ac:dyDescent="0.3">
      <c r="A13739" t="s">
        <v>27416</v>
      </c>
      <c r="B13739" s="171" t="s">
        <v>27417</v>
      </c>
      <c r="C13739" s="171" t="s">
        <v>8193</v>
      </c>
      <c r="D13739" s="171" t="s">
        <v>4</v>
      </c>
      <c r="E13739" s="11">
        <v>44228</v>
      </c>
      <c r="F13739">
        <v>2</v>
      </c>
      <c r="G13739">
        <v>3</v>
      </c>
      <c r="I13739">
        <v>14</v>
      </c>
      <c r="J13739">
        <v>18</v>
      </c>
      <c r="L13739">
        <v>32</v>
      </c>
      <c r="N13739">
        <v>14</v>
      </c>
      <c r="P13739">
        <v>1</v>
      </c>
      <c r="Q13739">
        <v>1</v>
      </c>
      <c r="S13739">
        <v>0</v>
      </c>
    </row>
    <row r="13740" spans="1:19" x14ac:dyDescent="0.3">
      <c r="A13740" t="s">
        <v>27418</v>
      </c>
      <c r="B13740" s="171" t="s">
        <v>27419</v>
      </c>
      <c r="C13740" s="171" t="s">
        <v>10522</v>
      </c>
      <c r="D13740" s="171" t="s">
        <v>4</v>
      </c>
      <c r="E13740" s="11">
        <v>44228</v>
      </c>
      <c r="F13740">
        <v>0</v>
      </c>
      <c r="G13740">
        <v>0</v>
      </c>
      <c r="I13740">
        <v>0</v>
      </c>
      <c r="J13740">
        <v>0</v>
      </c>
      <c r="L13740">
        <v>0</v>
      </c>
      <c r="N13740">
        <v>0</v>
      </c>
      <c r="P13740">
        <v>0</v>
      </c>
      <c r="Q13740">
        <v>0</v>
      </c>
      <c r="S13740">
        <v>0</v>
      </c>
    </row>
    <row r="13741" spans="1:19" x14ac:dyDescent="0.3">
      <c r="A13741" t="s">
        <v>27420</v>
      </c>
      <c r="B13741" s="171" t="s">
        <v>27421</v>
      </c>
      <c r="C13741" s="171" t="s">
        <v>10525</v>
      </c>
      <c r="D13741" s="171" t="s">
        <v>4</v>
      </c>
      <c r="E13741" s="11">
        <v>44228</v>
      </c>
      <c r="F13741">
        <v>0</v>
      </c>
      <c r="G13741">
        <v>0</v>
      </c>
      <c r="I13741">
        <v>0</v>
      </c>
      <c r="J13741">
        <v>0</v>
      </c>
      <c r="L13741">
        <v>0</v>
      </c>
      <c r="N13741">
        <v>0</v>
      </c>
      <c r="P13741">
        <v>0</v>
      </c>
      <c r="Q13741">
        <v>0</v>
      </c>
      <c r="S13741">
        <v>0</v>
      </c>
    </row>
    <row r="13742" spans="1:19" x14ac:dyDescent="0.3">
      <c r="A13742" t="s">
        <v>27422</v>
      </c>
      <c r="B13742" s="171" t="s">
        <v>27423</v>
      </c>
      <c r="C13742" s="171" t="s">
        <v>10528</v>
      </c>
      <c r="D13742" s="171" t="s">
        <v>4</v>
      </c>
      <c r="E13742" s="11">
        <v>44228</v>
      </c>
      <c r="F13742">
        <v>0</v>
      </c>
      <c r="G13742">
        <v>0</v>
      </c>
      <c r="I13742">
        <v>0</v>
      </c>
      <c r="J13742">
        <v>0</v>
      </c>
      <c r="L13742">
        <v>0</v>
      </c>
      <c r="N13742">
        <v>0</v>
      </c>
      <c r="P13742">
        <v>0</v>
      </c>
      <c r="Q13742">
        <v>0</v>
      </c>
      <c r="S13742">
        <v>0</v>
      </c>
    </row>
    <row r="13743" spans="1:19" x14ac:dyDescent="0.3">
      <c r="A13743" t="s">
        <v>27424</v>
      </c>
      <c r="B13743" s="171" t="s">
        <v>27425</v>
      </c>
      <c r="C13743" s="171" t="s">
        <v>10531</v>
      </c>
      <c r="D13743" s="171" t="s">
        <v>4</v>
      </c>
      <c r="E13743" s="11">
        <v>44228</v>
      </c>
      <c r="F13743">
        <v>0</v>
      </c>
      <c r="G13743">
        <v>0</v>
      </c>
      <c r="I13743">
        <v>0</v>
      </c>
      <c r="J13743">
        <v>0</v>
      </c>
      <c r="L13743">
        <v>0</v>
      </c>
      <c r="N13743">
        <v>0</v>
      </c>
      <c r="P13743">
        <v>0</v>
      </c>
      <c r="Q13743">
        <v>0</v>
      </c>
      <c r="S13743">
        <v>0</v>
      </c>
    </row>
    <row r="13744" spans="1:19" x14ac:dyDescent="0.3">
      <c r="A13744" t="s">
        <v>27426</v>
      </c>
      <c r="B13744" s="171" t="s">
        <v>27427</v>
      </c>
      <c r="C13744" s="171" t="s">
        <v>14880</v>
      </c>
      <c r="D13744" s="171" t="s">
        <v>4</v>
      </c>
      <c r="E13744" s="11">
        <v>44228</v>
      </c>
      <c r="F13744">
        <v>0</v>
      </c>
      <c r="G13744">
        <v>0</v>
      </c>
      <c r="I13744">
        <v>0</v>
      </c>
      <c r="J13744">
        <v>0</v>
      </c>
      <c r="L13744">
        <v>0</v>
      </c>
      <c r="N13744">
        <v>0</v>
      </c>
      <c r="P13744">
        <v>0</v>
      </c>
      <c r="Q13744">
        <v>0</v>
      </c>
      <c r="S13744">
        <v>0</v>
      </c>
    </row>
    <row r="13745" spans="1:19" x14ac:dyDescent="0.3">
      <c r="A13745" t="s">
        <v>27428</v>
      </c>
      <c r="B13745" s="171" t="s">
        <v>27429</v>
      </c>
      <c r="C13745" s="171" t="s">
        <v>10534</v>
      </c>
      <c r="D13745" s="171" t="s">
        <v>4</v>
      </c>
      <c r="E13745" s="11">
        <v>44228</v>
      </c>
      <c r="F13745">
        <v>4</v>
      </c>
      <c r="G13745">
        <v>4</v>
      </c>
      <c r="I13745">
        <v>10</v>
      </c>
      <c r="J13745">
        <v>24</v>
      </c>
      <c r="L13745">
        <v>24</v>
      </c>
      <c r="N13745">
        <v>10</v>
      </c>
      <c r="P13745">
        <v>0</v>
      </c>
      <c r="Q13745">
        <v>1</v>
      </c>
      <c r="S13745">
        <v>0</v>
      </c>
    </row>
    <row r="13746" spans="1:19" x14ac:dyDescent="0.3">
      <c r="A13746" t="s">
        <v>27430</v>
      </c>
      <c r="B13746" s="171" t="s">
        <v>27431</v>
      </c>
      <c r="C13746" s="171" t="s">
        <v>10537</v>
      </c>
      <c r="D13746" s="171" t="s">
        <v>4</v>
      </c>
      <c r="E13746" s="11">
        <v>44228</v>
      </c>
      <c r="F13746">
        <v>2</v>
      </c>
      <c r="G13746">
        <v>2</v>
      </c>
      <c r="I13746">
        <v>6</v>
      </c>
      <c r="J13746">
        <v>11</v>
      </c>
      <c r="L13746">
        <v>11</v>
      </c>
      <c r="N13746">
        <v>6</v>
      </c>
      <c r="P13746">
        <v>0</v>
      </c>
      <c r="Q13746">
        <v>0</v>
      </c>
      <c r="S13746">
        <v>0</v>
      </c>
    </row>
    <row r="13747" spans="1:19" x14ac:dyDescent="0.3">
      <c r="A13747" t="s">
        <v>27432</v>
      </c>
      <c r="B13747" s="171" t="s">
        <v>27433</v>
      </c>
      <c r="C13747" s="171" t="s">
        <v>15347</v>
      </c>
      <c r="D13747" s="171" t="s">
        <v>4</v>
      </c>
      <c r="E13747" s="11">
        <v>44228</v>
      </c>
      <c r="F13747">
        <v>2.5</v>
      </c>
      <c r="G13747">
        <v>2.5</v>
      </c>
      <c r="I13747">
        <v>7</v>
      </c>
      <c r="J13747">
        <v>14</v>
      </c>
      <c r="L13747">
        <v>14</v>
      </c>
      <c r="N13747">
        <v>7</v>
      </c>
      <c r="P13747">
        <v>0</v>
      </c>
      <c r="Q13747">
        <v>0</v>
      </c>
      <c r="S13747">
        <v>0</v>
      </c>
    </row>
    <row r="13748" spans="1:19" x14ac:dyDescent="0.3">
      <c r="A13748" t="s">
        <v>27434</v>
      </c>
      <c r="B13748" s="171" t="s">
        <v>27435</v>
      </c>
      <c r="C13748" s="171" t="s">
        <v>203</v>
      </c>
      <c r="D13748" s="171" t="s">
        <v>4</v>
      </c>
      <c r="E13748" s="11">
        <v>44228</v>
      </c>
      <c r="F13748">
        <v>1.5</v>
      </c>
      <c r="G13748">
        <v>1.5</v>
      </c>
      <c r="I13748">
        <v>16</v>
      </c>
      <c r="J13748">
        <v>8</v>
      </c>
      <c r="L13748">
        <v>8</v>
      </c>
      <c r="N13748">
        <v>14</v>
      </c>
      <c r="P13748">
        <v>1</v>
      </c>
      <c r="Q13748">
        <v>1</v>
      </c>
      <c r="S13748">
        <v>2</v>
      </c>
    </row>
    <row r="13749" spans="1:19" x14ac:dyDescent="0.3">
      <c r="A13749" t="s">
        <v>27436</v>
      </c>
      <c r="B13749" s="171" t="s">
        <v>27437</v>
      </c>
      <c r="C13749" s="171" t="s">
        <v>15340</v>
      </c>
      <c r="D13749" s="171" t="s">
        <v>4</v>
      </c>
      <c r="E13749" s="11">
        <v>44228</v>
      </c>
      <c r="F13749">
        <v>0.5</v>
      </c>
      <c r="G13749">
        <v>1</v>
      </c>
      <c r="I13749">
        <v>0</v>
      </c>
      <c r="J13749">
        <v>2</v>
      </c>
      <c r="L13749">
        <v>5</v>
      </c>
      <c r="N13749">
        <v>0</v>
      </c>
      <c r="P13749">
        <v>0</v>
      </c>
      <c r="Q13749">
        <v>0</v>
      </c>
      <c r="S13749">
        <v>0</v>
      </c>
    </row>
    <row r="13750" spans="1:19" x14ac:dyDescent="0.3">
      <c r="A13750" t="s">
        <v>27438</v>
      </c>
      <c r="B13750" s="171" t="s">
        <v>27439</v>
      </c>
      <c r="C13750" s="171" t="s">
        <v>16544</v>
      </c>
      <c r="D13750" s="171" t="s">
        <v>4</v>
      </c>
      <c r="E13750" s="11">
        <v>44228</v>
      </c>
      <c r="F13750">
        <v>1.5</v>
      </c>
      <c r="G13750">
        <v>1.5</v>
      </c>
      <c r="I13750">
        <v>4</v>
      </c>
      <c r="J13750">
        <v>8</v>
      </c>
      <c r="L13750">
        <v>8</v>
      </c>
      <c r="N13750">
        <v>4</v>
      </c>
      <c r="P13750">
        <v>0</v>
      </c>
      <c r="Q13750">
        <v>0</v>
      </c>
      <c r="S13750">
        <v>0</v>
      </c>
    </row>
    <row r="13751" spans="1:19" x14ac:dyDescent="0.3">
      <c r="A13751" t="s">
        <v>27440</v>
      </c>
      <c r="B13751" s="171" t="s">
        <v>27441</v>
      </c>
      <c r="C13751" s="171" t="s">
        <v>176</v>
      </c>
      <c r="D13751" s="171" t="s">
        <v>4</v>
      </c>
      <c r="E13751" s="11">
        <v>44228</v>
      </c>
      <c r="F13751">
        <v>2.5</v>
      </c>
      <c r="G13751">
        <v>2.5</v>
      </c>
      <c r="I13751">
        <v>2</v>
      </c>
      <c r="J13751">
        <v>13</v>
      </c>
      <c r="L13751">
        <v>13</v>
      </c>
      <c r="N13751">
        <v>2</v>
      </c>
      <c r="P13751">
        <v>0</v>
      </c>
      <c r="Q13751">
        <v>0</v>
      </c>
      <c r="S13751">
        <v>0</v>
      </c>
    </row>
    <row r="13752" spans="1:19" x14ac:dyDescent="0.3">
      <c r="A13752" t="s">
        <v>27442</v>
      </c>
      <c r="B13752" s="171" t="s">
        <v>27443</v>
      </c>
      <c r="C13752" s="171" t="s">
        <v>206</v>
      </c>
      <c r="D13752" s="171" t="s">
        <v>4</v>
      </c>
      <c r="E13752" s="11">
        <v>44228</v>
      </c>
      <c r="F13752">
        <v>1.5</v>
      </c>
      <c r="G13752">
        <v>1.5</v>
      </c>
      <c r="I13752">
        <v>4</v>
      </c>
      <c r="J13752">
        <v>8</v>
      </c>
      <c r="L13752">
        <v>8</v>
      </c>
      <c r="N13752">
        <v>4</v>
      </c>
      <c r="P13752">
        <v>0</v>
      </c>
      <c r="Q13752">
        <v>0</v>
      </c>
      <c r="S13752">
        <v>0</v>
      </c>
    </row>
    <row r="13753" spans="1:19" x14ac:dyDescent="0.3">
      <c r="A13753" t="s">
        <v>27260</v>
      </c>
      <c r="B13753" s="171" t="s">
        <v>27261</v>
      </c>
      <c r="C13753" s="171" t="s">
        <v>24284</v>
      </c>
      <c r="D13753" s="171" t="s">
        <v>80</v>
      </c>
      <c r="E13753" s="11">
        <v>44228</v>
      </c>
      <c r="F13753">
        <v>2</v>
      </c>
      <c r="G13753">
        <v>4</v>
      </c>
      <c r="I13753">
        <v>10</v>
      </c>
      <c r="J13753">
        <v>12</v>
      </c>
      <c r="L13753">
        <v>21</v>
      </c>
      <c r="N13753">
        <v>6</v>
      </c>
      <c r="P13753">
        <v>0</v>
      </c>
      <c r="Q13753">
        <v>1</v>
      </c>
      <c r="S13753">
        <v>4</v>
      </c>
    </row>
    <row r="13754" spans="1:19" x14ac:dyDescent="0.3">
      <c r="A13754" t="s">
        <v>27444</v>
      </c>
      <c r="B13754" s="171" t="s">
        <v>27445</v>
      </c>
      <c r="C13754" s="171" t="s">
        <v>18229</v>
      </c>
      <c r="D13754" s="171" t="s">
        <v>80</v>
      </c>
      <c r="E13754" s="11">
        <v>44228</v>
      </c>
      <c r="F13754">
        <v>0</v>
      </c>
      <c r="G13754">
        <v>0</v>
      </c>
      <c r="I13754">
        <v>0</v>
      </c>
      <c r="J13754">
        <v>0</v>
      </c>
      <c r="L13754">
        <v>0</v>
      </c>
      <c r="N13754">
        <v>0</v>
      </c>
      <c r="P13754">
        <v>0</v>
      </c>
      <c r="Q13754">
        <v>0</v>
      </c>
      <c r="S13754">
        <v>0</v>
      </c>
    </row>
    <row r="13755" spans="1:19" x14ac:dyDescent="0.3">
      <c r="A13755" t="s">
        <v>27446</v>
      </c>
      <c r="B13755" s="171" t="s">
        <v>27447</v>
      </c>
      <c r="C13755" s="171" t="s">
        <v>9887</v>
      </c>
      <c r="D13755" s="171" t="s">
        <v>80</v>
      </c>
      <c r="E13755" s="11">
        <v>44228</v>
      </c>
      <c r="F13755">
        <v>0</v>
      </c>
      <c r="G13755">
        <v>0</v>
      </c>
      <c r="I13755">
        <v>0</v>
      </c>
      <c r="J13755">
        <v>0</v>
      </c>
      <c r="L13755">
        <v>0</v>
      </c>
      <c r="N13755">
        <v>0</v>
      </c>
      <c r="P13755">
        <v>0</v>
      </c>
      <c r="Q13755">
        <v>0</v>
      </c>
      <c r="S13755">
        <v>0</v>
      </c>
    </row>
    <row r="13756" spans="1:19" x14ac:dyDescent="0.3">
      <c r="A13756" t="s">
        <v>27448</v>
      </c>
      <c r="B13756" s="171" t="s">
        <v>27449</v>
      </c>
      <c r="C13756" s="171" t="s">
        <v>11260</v>
      </c>
      <c r="D13756" s="171" t="s">
        <v>80</v>
      </c>
      <c r="E13756" s="11">
        <v>44228</v>
      </c>
      <c r="F13756">
        <v>0</v>
      </c>
      <c r="G13756">
        <v>0</v>
      </c>
      <c r="I13756">
        <v>0</v>
      </c>
      <c r="J13756">
        <v>0</v>
      </c>
      <c r="L13756">
        <v>0</v>
      </c>
      <c r="N13756">
        <v>0</v>
      </c>
      <c r="P13756">
        <v>0</v>
      </c>
      <c r="Q13756">
        <v>0</v>
      </c>
      <c r="S13756">
        <v>0</v>
      </c>
    </row>
    <row r="13757" spans="1:19" x14ac:dyDescent="0.3">
      <c r="A13757" t="s">
        <v>27450</v>
      </c>
      <c r="B13757" s="171" t="s">
        <v>27451</v>
      </c>
      <c r="C13757" s="171" t="s">
        <v>21284</v>
      </c>
      <c r="D13757" s="171" t="s">
        <v>80</v>
      </c>
      <c r="E13757" s="11">
        <v>44228</v>
      </c>
      <c r="F13757">
        <v>0</v>
      </c>
      <c r="G13757">
        <v>0</v>
      </c>
      <c r="I13757">
        <v>0</v>
      </c>
      <c r="J13757">
        <v>0</v>
      </c>
      <c r="L13757">
        <v>0</v>
      </c>
      <c r="N13757">
        <v>0</v>
      </c>
      <c r="P13757">
        <v>0</v>
      </c>
      <c r="Q13757">
        <v>0</v>
      </c>
      <c r="S13757">
        <v>0</v>
      </c>
    </row>
    <row r="13758" spans="1:19" x14ac:dyDescent="0.3">
      <c r="A13758" t="s">
        <v>27452</v>
      </c>
      <c r="B13758" s="171" t="s">
        <v>27453</v>
      </c>
      <c r="C13758" s="171" t="s">
        <v>125</v>
      </c>
      <c r="D13758" s="171" t="s">
        <v>80</v>
      </c>
      <c r="E13758" s="11">
        <v>44228</v>
      </c>
      <c r="F13758">
        <v>0</v>
      </c>
      <c r="G13758">
        <v>0</v>
      </c>
      <c r="I13758">
        <v>0</v>
      </c>
      <c r="J13758">
        <v>0</v>
      </c>
      <c r="L13758">
        <v>0</v>
      </c>
      <c r="N13758">
        <v>0</v>
      </c>
      <c r="P13758">
        <v>0</v>
      </c>
      <c r="Q13758">
        <v>0</v>
      </c>
      <c r="S13758">
        <v>0</v>
      </c>
    </row>
    <row r="13759" spans="1:19" x14ac:dyDescent="0.3">
      <c r="A13759" t="s">
        <v>27454</v>
      </c>
      <c r="B13759" s="171" t="s">
        <v>27455</v>
      </c>
      <c r="C13759" s="171" t="s">
        <v>14899</v>
      </c>
      <c r="D13759" s="171" t="s">
        <v>80</v>
      </c>
      <c r="E13759" s="11">
        <v>44228</v>
      </c>
      <c r="F13759">
        <v>0</v>
      </c>
      <c r="G13759">
        <v>0</v>
      </c>
      <c r="I13759">
        <v>0</v>
      </c>
      <c r="J13759">
        <v>0</v>
      </c>
      <c r="L13759">
        <v>0</v>
      </c>
      <c r="N13759">
        <v>0</v>
      </c>
      <c r="P13759">
        <v>0</v>
      </c>
      <c r="Q13759">
        <v>0</v>
      </c>
      <c r="S13759">
        <v>0</v>
      </c>
    </row>
    <row r="13760" spans="1:19" x14ac:dyDescent="0.3">
      <c r="A13760" t="s">
        <v>27456</v>
      </c>
      <c r="B13760" s="171" t="s">
        <v>27457</v>
      </c>
      <c r="C13760" s="171" t="s">
        <v>137</v>
      </c>
      <c r="D13760" s="171" t="s">
        <v>80</v>
      </c>
      <c r="E13760" s="11">
        <v>44228</v>
      </c>
      <c r="F13760">
        <v>0</v>
      </c>
      <c r="G13760">
        <v>0</v>
      </c>
      <c r="I13760">
        <v>0</v>
      </c>
      <c r="J13760">
        <v>0</v>
      </c>
      <c r="L13760">
        <v>0</v>
      </c>
      <c r="N13760">
        <v>0</v>
      </c>
      <c r="P13760">
        <v>0</v>
      </c>
      <c r="Q13760">
        <v>0</v>
      </c>
      <c r="S13760">
        <v>0</v>
      </c>
    </row>
    <row r="13761" spans="1:19" x14ac:dyDescent="0.3">
      <c r="A13761" t="s">
        <v>27458</v>
      </c>
      <c r="B13761" s="171" t="s">
        <v>27459</v>
      </c>
      <c r="C13761" s="171" t="s">
        <v>8615</v>
      </c>
      <c r="D13761" s="171" t="s">
        <v>80</v>
      </c>
      <c r="E13761" s="11">
        <v>44228</v>
      </c>
      <c r="F13761">
        <v>0</v>
      </c>
      <c r="G13761">
        <v>0</v>
      </c>
      <c r="I13761">
        <v>0</v>
      </c>
      <c r="J13761">
        <v>0</v>
      </c>
      <c r="L13761">
        <v>0</v>
      </c>
      <c r="N13761">
        <v>0</v>
      </c>
      <c r="P13761">
        <v>0</v>
      </c>
      <c r="Q13761">
        <v>0</v>
      </c>
      <c r="S13761">
        <v>0</v>
      </c>
    </row>
    <row r="13762" spans="1:19" x14ac:dyDescent="0.3">
      <c r="A13762" t="s">
        <v>27460</v>
      </c>
      <c r="B13762" s="171" t="s">
        <v>27461</v>
      </c>
      <c r="C13762" s="171" t="s">
        <v>146</v>
      </c>
      <c r="D13762" s="171" t="s">
        <v>80</v>
      </c>
      <c r="E13762" s="11">
        <v>44228</v>
      </c>
      <c r="F13762">
        <v>6</v>
      </c>
      <c r="G13762">
        <v>7</v>
      </c>
      <c r="I13762">
        <v>19</v>
      </c>
      <c r="J13762">
        <v>36</v>
      </c>
      <c r="L13762">
        <v>41</v>
      </c>
      <c r="N13762">
        <v>19</v>
      </c>
      <c r="P13762">
        <v>2</v>
      </c>
      <c r="Q13762">
        <v>3</v>
      </c>
      <c r="S13762">
        <v>0</v>
      </c>
    </row>
    <row r="13763" spans="1:19" x14ac:dyDescent="0.3">
      <c r="A13763" t="s">
        <v>27462</v>
      </c>
      <c r="B13763" s="171" t="s">
        <v>27463</v>
      </c>
      <c r="C13763" s="171" t="s">
        <v>161</v>
      </c>
      <c r="D13763" s="171" t="s">
        <v>80</v>
      </c>
      <c r="E13763" s="11">
        <v>44228</v>
      </c>
      <c r="F13763">
        <v>3.5</v>
      </c>
      <c r="G13763">
        <v>3.5</v>
      </c>
      <c r="I13763">
        <v>5</v>
      </c>
      <c r="J13763">
        <v>20</v>
      </c>
      <c r="L13763">
        <v>20</v>
      </c>
      <c r="N13763">
        <v>3</v>
      </c>
      <c r="P13763">
        <v>3</v>
      </c>
      <c r="Q13763">
        <v>3</v>
      </c>
      <c r="S13763">
        <v>2</v>
      </c>
    </row>
    <row r="13764" spans="1:19" x14ac:dyDescent="0.3">
      <c r="A13764" t="s">
        <v>27464</v>
      </c>
      <c r="B13764" s="171" t="s">
        <v>27465</v>
      </c>
      <c r="C13764" s="171" t="s">
        <v>18252</v>
      </c>
      <c r="D13764" s="171" t="s">
        <v>80</v>
      </c>
      <c r="E13764" s="11">
        <v>44228</v>
      </c>
      <c r="F13764">
        <v>0</v>
      </c>
      <c r="G13764">
        <v>0</v>
      </c>
      <c r="I13764">
        <v>0</v>
      </c>
      <c r="J13764">
        <v>0</v>
      </c>
      <c r="L13764">
        <v>0</v>
      </c>
      <c r="N13764">
        <v>0</v>
      </c>
      <c r="P13764">
        <v>0</v>
      </c>
      <c r="Q13764">
        <v>0</v>
      </c>
      <c r="S13764">
        <v>0</v>
      </c>
    </row>
    <row r="13765" spans="1:19" x14ac:dyDescent="0.3">
      <c r="A13765" t="s">
        <v>27466</v>
      </c>
      <c r="B13765" s="171" t="s">
        <v>27467</v>
      </c>
      <c r="C13765" s="171" t="s">
        <v>167</v>
      </c>
      <c r="D13765" s="171" t="s">
        <v>80</v>
      </c>
      <c r="E13765" s="11">
        <v>44228</v>
      </c>
      <c r="F13765">
        <v>2</v>
      </c>
      <c r="G13765">
        <v>11</v>
      </c>
      <c r="I13765">
        <v>7</v>
      </c>
      <c r="J13765">
        <v>22</v>
      </c>
      <c r="L13765">
        <v>121</v>
      </c>
      <c r="N13765">
        <v>7</v>
      </c>
      <c r="P13765">
        <v>0</v>
      </c>
      <c r="Q13765">
        <v>0</v>
      </c>
      <c r="S13765">
        <v>0</v>
      </c>
    </row>
    <row r="13766" spans="1:19" x14ac:dyDescent="0.3">
      <c r="A13766" t="s">
        <v>27468</v>
      </c>
      <c r="B13766" s="171" t="s">
        <v>27469</v>
      </c>
      <c r="C13766" s="171" t="s">
        <v>179</v>
      </c>
      <c r="D13766" s="171" t="s">
        <v>80</v>
      </c>
      <c r="E13766" s="11">
        <v>44228</v>
      </c>
      <c r="F13766">
        <v>14.5</v>
      </c>
      <c r="G13766">
        <v>16.5</v>
      </c>
      <c r="I13766">
        <v>213</v>
      </c>
      <c r="J13766">
        <v>140</v>
      </c>
      <c r="L13766">
        <v>150</v>
      </c>
      <c r="N13766">
        <v>209</v>
      </c>
      <c r="P13766">
        <v>2</v>
      </c>
      <c r="Q13766">
        <v>2</v>
      </c>
      <c r="S13766">
        <v>4</v>
      </c>
    </row>
    <row r="13767" spans="1:19" x14ac:dyDescent="0.3">
      <c r="A13767" t="s">
        <v>27470</v>
      </c>
      <c r="B13767" s="171" t="s">
        <v>27471</v>
      </c>
      <c r="C13767" s="171" t="s">
        <v>185</v>
      </c>
      <c r="D13767" s="171" t="s">
        <v>80</v>
      </c>
      <c r="E13767" s="11">
        <v>44228</v>
      </c>
      <c r="F13767">
        <v>4.5</v>
      </c>
      <c r="G13767">
        <v>6</v>
      </c>
      <c r="I13767">
        <v>9</v>
      </c>
      <c r="J13767">
        <v>25</v>
      </c>
      <c r="L13767">
        <v>33</v>
      </c>
      <c r="N13767">
        <v>6</v>
      </c>
      <c r="P13767">
        <v>1</v>
      </c>
      <c r="Q13767">
        <v>1</v>
      </c>
      <c r="S13767">
        <v>3</v>
      </c>
    </row>
    <row r="13768" spans="1:19" x14ac:dyDescent="0.3">
      <c r="A13768" t="s">
        <v>27472</v>
      </c>
      <c r="B13768" s="171" t="s">
        <v>27473</v>
      </c>
      <c r="C13768" s="171" t="s">
        <v>191</v>
      </c>
      <c r="D13768" s="171" t="s">
        <v>80</v>
      </c>
      <c r="E13768" s="11">
        <v>44228</v>
      </c>
      <c r="F13768">
        <v>12</v>
      </c>
      <c r="G13768">
        <v>16</v>
      </c>
      <c r="I13768">
        <v>97</v>
      </c>
      <c r="J13768">
        <v>104</v>
      </c>
      <c r="L13768">
        <v>129</v>
      </c>
      <c r="N13768">
        <v>79</v>
      </c>
      <c r="P13768">
        <v>5</v>
      </c>
      <c r="Q13768">
        <v>8</v>
      </c>
      <c r="S13768">
        <v>18</v>
      </c>
    </row>
    <row r="13769" spans="1:19" x14ac:dyDescent="0.3">
      <c r="A13769" t="s">
        <v>27474</v>
      </c>
      <c r="B13769" s="171" t="s">
        <v>27475</v>
      </c>
      <c r="C13769" s="171" t="s">
        <v>212</v>
      </c>
      <c r="D13769" s="171" t="s">
        <v>80</v>
      </c>
      <c r="E13769" s="11">
        <v>44228</v>
      </c>
      <c r="F13769">
        <v>0</v>
      </c>
      <c r="G13769">
        <v>0</v>
      </c>
      <c r="I13769">
        <v>0</v>
      </c>
      <c r="J13769">
        <v>0</v>
      </c>
      <c r="L13769">
        <v>0</v>
      </c>
      <c r="N13769">
        <v>0</v>
      </c>
      <c r="P13769">
        <v>0</v>
      </c>
      <c r="Q13769">
        <v>0</v>
      </c>
      <c r="S13769">
        <v>0</v>
      </c>
    </row>
    <row r="13770" spans="1:19" x14ac:dyDescent="0.3">
      <c r="A13770" t="s">
        <v>27476</v>
      </c>
      <c r="B13770" s="171" t="s">
        <v>27477</v>
      </c>
      <c r="C13770" s="171" t="s">
        <v>215</v>
      </c>
      <c r="D13770" s="171" t="s">
        <v>80</v>
      </c>
      <c r="E13770" s="11">
        <v>44228</v>
      </c>
      <c r="F13770">
        <v>0</v>
      </c>
      <c r="G13770">
        <v>0</v>
      </c>
      <c r="I13770">
        <v>0</v>
      </c>
      <c r="J13770">
        <v>0</v>
      </c>
      <c r="L13770">
        <v>0</v>
      </c>
      <c r="N13770">
        <v>0</v>
      </c>
      <c r="P13770">
        <v>0</v>
      </c>
      <c r="Q13770">
        <v>0</v>
      </c>
      <c r="S13770">
        <v>0</v>
      </c>
    </row>
    <row r="13771" spans="1:19" x14ac:dyDescent="0.3">
      <c r="A13771" t="s">
        <v>27478</v>
      </c>
      <c r="B13771" s="171" t="s">
        <v>27479</v>
      </c>
      <c r="C13771" s="171" t="s">
        <v>221</v>
      </c>
      <c r="D13771" s="171" t="s">
        <v>80</v>
      </c>
      <c r="E13771" s="11">
        <v>44228</v>
      </c>
      <c r="F13771">
        <v>0</v>
      </c>
      <c r="G13771">
        <v>0</v>
      </c>
      <c r="I13771">
        <v>0</v>
      </c>
      <c r="J13771">
        <v>0</v>
      </c>
      <c r="L13771">
        <v>0</v>
      </c>
      <c r="N13771">
        <v>0</v>
      </c>
      <c r="P13771">
        <v>0</v>
      </c>
      <c r="Q13771">
        <v>0</v>
      </c>
      <c r="S13771">
        <v>0</v>
      </c>
    </row>
    <row r="13772" spans="1:19" x14ac:dyDescent="0.3">
      <c r="A13772" t="s">
        <v>27480</v>
      </c>
      <c r="B13772" s="171" t="s">
        <v>27481</v>
      </c>
      <c r="C13772" s="171" t="s">
        <v>8233</v>
      </c>
      <c r="D13772" s="171" t="s">
        <v>80</v>
      </c>
      <c r="E13772" s="11">
        <v>44228</v>
      </c>
      <c r="F13772">
        <v>2</v>
      </c>
      <c r="G13772">
        <v>3</v>
      </c>
      <c r="I13772">
        <v>14</v>
      </c>
      <c r="J13772">
        <v>18</v>
      </c>
      <c r="L13772">
        <v>32</v>
      </c>
      <c r="N13772">
        <v>14</v>
      </c>
      <c r="P13772">
        <v>1</v>
      </c>
      <c r="Q13772">
        <v>1</v>
      </c>
      <c r="S13772">
        <v>0</v>
      </c>
    </row>
    <row r="13773" spans="1:19" x14ac:dyDescent="0.3">
      <c r="A13773" t="s">
        <v>27482</v>
      </c>
      <c r="B13773" s="171" t="s">
        <v>27483</v>
      </c>
      <c r="C13773" s="171" t="s">
        <v>233</v>
      </c>
      <c r="D13773" s="171" t="s">
        <v>80</v>
      </c>
      <c r="E13773" s="11">
        <v>44228</v>
      </c>
      <c r="F13773">
        <v>0</v>
      </c>
      <c r="G13773">
        <v>0</v>
      </c>
      <c r="I13773">
        <v>0</v>
      </c>
      <c r="J13773">
        <v>0</v>
      </c>
      <c r="L13773">
        <v>0</v>
      </c>
      <c r="N13773">
        <v>0</v>
      </c>
      <c r="P13773">
        <v>0</v>
      </c>
      <c r="Q13773">
        <v>0</v>
      </c>
      <c r="S13773">
        <v>0</v>
      </c>
    </row>
    <row r="13774" spans="1:19" x14ac:dyDescent="0.3">
      <c r="A13774" t="s">
        <v>27484</v>
      </c>
      <c r="B13774" s="171" t="s">
        <v>27485</v>
      </c>
      <c r="C13774" s="171" t="s">
        <v>24508</v>
      </c>
      <c r="D13774" s="171" t="s">
        <v>15341</v>
      </c>
      <c r="E13774" s="11">
        <v>44228</v>
      </c>
      <c r="F13774">
        <v>0</v>
      </c>
      <c r="G13774">
        <v>0</v>
      </c>
      <c r="I13774">
        <v>5</v>
      </c>
      <c r="J13774">
        <v>0</v>
      </c>
      <c r="L13774">
        <v>0</v>
      </c>
      <c r="N13774">
        <v>5</v>
      </c>
      <c r="P13774">
        <v>0</v>
      </c>
      <c r="Q13774">
        <v>0</v>
      </c>
      <c r="S13774">
        <v>0</v>
      </c>
    </row>
    <row r="13775" spans="1:19" x14ac:dyDescent="0.3">
      <c r="A13775" t="s">
        <v>27486</v>
      </c>
      <c r="B13775" s="171" t="s">
        <v>27487</v>
      </c>
      <c r="C13775" s="171" t="s">
        <v>24508</v>
      </c>
      <c r="D13775" s="171" t="s">
        <v>80</v>
      </c>
      <c r="E13775" s="11">
        <v>44228</v>
      </c>
      <c r="F13775">
        <v>3</v>
      </c>
      <c r="G13775">
        <v>3</v>
      </c>
      <c r="I13775">
        <v>7</v>
      </c>
      <c r="J13775">
        <v>16</v>
      </c>
      <c r="L13775">
        <v>16</v>
      </c>
      <c r="N13775">
        <v>2</v>
      </c>
      <c r="P13775">
        <v>0</v>
      </c>
      <c r="Q13775">
        <v>0</v>
      </c>
      <c r="S13775">
        <v>5</v>
      </c>
    </row>
    <row r="13776" spans="1:19" x14ac:dyDescent="0.3">
      <c r="A13776" t="s">
        <v>27488</v>
      </c>
      <c r="B13776" s="171" t="s">
        <v>27489</v>
      </c>
      <c r="C13776" s="171" t="s">
        <v>107</v>
      </c>
      <c r="D13776" s="171" t="s">
        <v>80</v>
      </c>
      <c r="E13776" s="11">
        <v>44228</v>
      </c>
      <c r="F13776">
        <v>8</v>
      </c>
      <c r="G13776">
        <v>11.5</v>
      </c>
      <c r="I13776">
        <v>76</v>
      </c>
      <c r="J13776">
        <v>70</v>
      </c>
      <c r="L13776">
        <v>109</v>
      </c>
      <c r="N13776">
        <v>75</v>
      </c>
      <c r="P13776">
        <v>0</v>
      </c>
      <c r="Q13776">
        <v>0</v>
      </c>
      <c r="S13776">
        <v>1</v>
      </c>
    </row>
    <row r="13777" spans="1:19" x14ac:dyDescent="0.3">
      <c r="A13777" t="s">
        <v>27490</v>
      </c>
      <c r="B13777" s="171" t="s">
        <v>27491</v>
      </c>
      <c r="C13777" s="171" t="s">
        <v>107</v>
      </c>
      <c r="D13777" s="171" t="s">
        <v>15341</v>
      </c>
      <c r="E13777" s="11">
        <v>44228</v>
      </c>
      <c r="F13777">
        <v>0</v>
      </c>
      <c r="G13777">
        <v>0</v>
      </c>
      <c r="I13777">
        <v>0</v>
      </c>
      <c r="J13777">
        <v>0</v>
      </c>
      <c r="L13777">
        <v>0</v>
      </c>
      <c r="N13777">
        <v>0</v>
      </c>
      <c r="P13777">
        <v>0</v>
      </c>
      <c r="Q13777">
        <v>0</v>
      </c>
      <c r="S13777">
        <v>0</v>
      </c>
    </row>
    <row r="13778" spans="1:19" x14ac:dyDescent="0.3">
      <c r="A13778" t="s">
        <v>27492</v>
      </c>
      <c r="B13778" s="171" t="s">
        <v>27493</v>
      </c>
      <c r="C13778" s="171" t="s">
        <v>173</v>
      </c>
      <c r="D13778" s="171" t="s">
        <v>80</v>
      </c>
      <c r="E13778" s="11">
        <v>44228</v>
      </c>
      <c r="F13778">
        <v>5</v>
      </c>
      <c r="G13778">
        <v>5</v>
      </c>
      <c r="I13778">
        <v>0</v>
      </c>
      <c r="J13778">
        <v>27</v>
      </c>
      <c r="L13778">
        <v>27</v>
      </c>
      <c r="N13778">
        <v>0</v>
      </c>
      <c r="P13778">
        <v>0</v>
      </c>
      <c r="Q13778">
        <v>0</v>
      </c>
      <c r="S13778">
        <v>0</v>
      </c>
    </row>
    <row r="13779" spans="1:19" x14ac:dyDescent="0.3">
      <c r="A13779" t="s">
        <v>27494</v>
      </c>
      <c r="B13779" s="171" t="s">
        <v>27495</v>
      </c>
      <c r="C13779" s="171" t="s">
        <v>173</v>
      </c>
      <c r="D13779" s="171" t="s">
        <v>15341</v>
      </c>
      <c r="E13779" s="11">
        <v>44228</v>
      </c>
      <c r="F13779">
        <v>0</v>
      </c>
      <c r="G13779">
        <v>0</v>
      </c>
      <c r="I13779">
        <v>9</v>
      </c>
      <c r="J13779">
        <v>0</v>
      </c>
      <c r="L13779">
        <v>0</v>
      </c>
      <c r="N13779">
        <v>9</v>
      </c>
      <c r="P13779">
        <v>0</v>
      </c>
      <c r="Q13779">
        <v>0</v>
      </c>
      <c r="S13779">
        <v>0</v>
      </c>
    </row>
    <row r="13780" spans="1:19" x14ac:dyDescent="0.3">
      <c r="A13780" t="s">
        <v>27496</v>
      </c>
      <c r="B13780" s="171" t="s">
        <v>27497</v>
      </c>
      <c r="C13780" s="171" t="s">
        <v>200</v>
      </c>
      <c r="D13780" s="171" t="s">
        <v>80</v>
      </c>
      <c r="E13780" s="11">
        <v>44228</v>
      </c>
      <c r="F13780">
        <v>3</v>
      </c>
      <c r="G13780">
        <v>3</v>
      </c>
      <c r="I13780">
        <v>20</v>
      </c>
      <c r="J13780">
        <v>16</v>
      </c>
      <c r="L13780">
        <v>16</v>
      </c>
      <c r="N13780">
        <v>18</v>
      </c>
      <c r="P13780">
        <v>1</v>
      </c>
      <c r="Q13780">
        <v>1</v>
      </c>
      <c r="S13780">
        <v>2</v>
      </c>
    </row>
    <row r="13781" spans="1:19" x14ac:dyDescent="0.3">
      <c r="A13781" t="s">
        <v>27498</v>
      </c>
      <c r="B13781" s="171" t="s">
        <v>27499</v>
      </c>
      <c r="C13781" s="171" t="s">
        <v>200</v>
      </c>
      <c r="D13781" s="171" t="s">
        <v>15341</v>
      </c>
      <c r="E13781" s="11">
        <v>44228</v>
      </c>
      <c r="F13781">
        <v>0</v>
      </c>
      <c r="G13781">
        <v>0</v>
      </c>
      <c r="I13781">
        <v>0</v>
      </c>
      <c r="J13781">
        <v>0</v>
      </c>
      <c r="L13781">
        <v>0</v>
      </c>
      <c r="N13781">
        <v>0</v>
      </c>
      <c r="P13781">
        <v>0</v>
      </c>
      <c r="Q13781">
        <v>0</v>
      </c>
      <c r="S13781">
        <v>0</v>
      </c>
    </row>
    <row r="13782" spans="1:19" x14ac:dyDescent="0.3">
      <c r="A13782" t="s">
        <v>27500</v>
      </c>
      <c r="B13782" s="171" t="s">
        <v>27501</v>
      </c>
      <c r="C13782" s="171" t="s">
        <v>73</v>
      </c>
      <c r="D13782" s="171" t="s">
        <v>4</v>
      </c>
      <c r="E13782" s="11">
        <v>44228</v>
      </c>
      <c r="F13782">
        <v>0</v>
      </c>
      <c r="G13782">
        <v>0</v>
      </c>
      <c r="I13782">
        <v>0</v>
      </c>
      <c r="J13782">
        <v>0</v>
      </c>
      <c r="L13782">
        <v>0</v>
      </c>
      <c r="N13782">
        <v>0</v>
      </c>
      <c r="P13782">
        <v>0</v>
      </c>
      <c r="Q13782">
        <v>0</v>
      </c>
      <c r="S13782">
        <v>0</v>
      </c>
    </row>
    <row r="13783" spans="1:19" x14ac:dyDescent="0.3">
      <c r="A13783" t="s">
        <v>27502</v>
      </c>
      <c r="B13783" s="171" t="s">
        <v>27503</v>
      </c>
      <c r="C13783" s="171" t="s">
        <v>24891</v>
      </c>
      <c r="D13783" s="171" t="s">
        <v>4</v>
      </c>
      <c r="E13783" s="11">
        <v>44228</v>
      </c>
      <c r="F13783">
        <v>2</v>
      </c>
      <c r="G13783">
        <v>4</v>
      </c>
      <c r="I13783">
        <v>10</v>
      </c>
      <c r="J13783">
        <v>12</v>
      </c>
      <c r="L13783">
        <v>21</v>
      </c>
      <c r="N13783">
        <v>6</v>
      </c>
      <c r="P13783">
        <v>0</v>
      </c>
      <c r="Q13783">
        <v>1</v>
      </c>
      <c r="S13783">
        <v>4</v>
      </c>
    </row>
    <row r="13784" spans="1:19" x14ac:dyDescent="0.3">
      <c r="A13784" t="s">
        <v>27504</v>
      </c>
      <c r="B13784" s="171" t="s">
        <v>27505</v>
      </c>
      <c r="C13784" s="171" t="s">
        <v>18229</v>
      </c>
      <c r="D13784" s="171" t="s">
        <v>4</v>
      </c>
      <c r="E13784" s="11">
        <v>44228</v>
      </c>
      <c r="F13784">
        <v>0</v>
      </c>
      <c r="G13784">
        <v>0</v>
      </c>
      <c r="I13784">
        <v>0</v>
      </c>
      <c r="J13784">
        <v>0</v>
      </c>
      <c r="L13784">
        <v>0</v>
      </c>
      <c r="N13784">
        <v>0</v>
      </c>
      <c r="P13784">
        <v>0</v>
      </c>
      <c r="Q13784">
        <v>0</v>
      </c>
      <c r="S13784">
        <v>0</v>
      </c>
    </row>
    <row r="13785" spans="1:19" x14ac:dyDescent="0.3">
      <c r="A13785" t="s">
        <v>27506</v>
      </c>
      <c r="B13785" s="171" t="s">
        <v>27507</v>
      </c>
      <c r="C13785" s="171" t="s">
        <v>107</v>
      </c>
      <c r="D13785" s="171" t="s">
        <v>4</v>
      </c>
      <c r="E13785" s="11">
        <v>44228</v>
      </c>
      <c r="F13785">
        <v>8</v>
      </c>
      <c r="G13785">
        <v>11.5</v>
      </c>
      <c r="I13785">
        <v>76</v>
      </c>
      <c r="J13785">
        <v>70</v>
      </c>
      <c r="L13785">
        <v>109</v>
      </c>
      <c r="N13785">
        <v>75</v>
      </c>
      <c r="P13785">
        <v>0</v>
      </c>
      <c r="Q13785">
        <v>0</v>
      </c>
      <c r="S13785">
        <v>1</v>
      </c>
    </row>
    <row r="13786" spans="1:19" x14ac:dyDescent="0.3">
      <c r="A13786" t="s">
        <v>27508</v>
      </c>
      <c r="B13786" s="171" t="s">
        <v>27509</v>
      </c>
      <c r="C13786" s="171" t="s">
        <v>9887</v>
      </c>
      <c r="D13786" s="171" t="s">
        <v>4</v>
      </c>
      <c r="E13786" s="11">
        <v>44228</v>
      </c>
      <c r="F13786">
        <v>0</v>
      </c>
      <c r="G13786">
        <v>0</v>
      </c>
      <c r="I13786">
        <v>0</v>
      </c>
      <c r="J13786">
        <v>0</v>
      </c>
      <c r="L13786">
        <v>0</v>
      </c>
      <c r="N13786">
        <v>0</v>
      </c>
      <c r="P13786">
        <v>0</v>
      </c>
      <c r="Q13786">
        <v>0</v>
      </c>
      <c r="S13786">
        <v>0</v>
      </c>
    </row>
    <row r="13787" spans="1:19" x14ac:dyDescent="0.3">
      <c r="A13787" t="s">
        <v>27510</v>
      </c>
      <c r="B13787" s="171" t="s">
        <v>27511</v>
      </c>
      <c r="C13787" s="171" t="s">
        <v>11260</v>
      </c>
      <c r="D13787" s="171" t="s">
        <v>4</v>
      </c>
      <c r="E13787" s="11">
        <v>44228</v>
      </c>
      <c r="F13787">
        <v>0</v>
      </c>
      <c r="G13787">
        <v>0</v>
      </c>
      <c r="I13787">
        <v>0</v>
      </c>
      <c r="J13787">
        <v>0</v>
      </c>
      <c r="L13787">
        <v>0</v>
      </c>
      <c r="N13787">
        <v>0</v>
      </c>
      <c r="P13787">
        <v>0</v>
      </c>
      <c r="Q13787">
        <v>0</v>
      </c>
      <c r="S13787">
        <v>0</v>
      </c>
    </row>
    <row r="13788" spans="1:19" x14ac:dyDescent="0.3">
      <c r="A13788" t="s">
        <v>27512</v>
      </c>
      <c r="B13788" s="171" t="s">
        <v>27513</v>
      </c>
      <c r="C13788" s="171" t="s">
        <v>122</v>
      </c>
      <c r="D13788" s="171" t="s">
        <v>4</v>
      </c>
      <c r="E13788" s="11">
        <v>44228</v>
      </c>
      <c r="F13788">
        <v>0</v>
      </c>
      <c r="G13788">
        <v>0</v>
      </c>
      <c r="I13788">
        <v>0</v>
      </c>
      <c r="J13788">
        <v>0</v>
      </c>
      <c r="L13788">
        <v>0</v>
      </c>
      <c r="N13788">
        <v>0</v>
      </c>
      <c r="P13788">
        <v>0</v>
      </c>
      <c r="Q13788">
        <v>0</v>
      </c>
      <c r="S13788">
        <v>0</v>
      </c>
    </row>
    <row r="13789" spans="1:19" x14ac:dyDescent="0.3">
      <c r="A13789" t="s">
        <v>27514</v>
      </c>
      <c r="B13789" s="171" t="s">
        <v>27515</v>
      </c>
      <c r="C13789" s="171" t="s">
        <v>125</v>
      </c>
      <c r="D13789" s="171" t="s">
        <v>4</v>
      </c>
      <c r="E13789" s="11">
        <v>44228</v>
      </c>
      <c r="F13789">
        <v>0</v>
      </c>
      <c r="G13789">
        <v>0</v>
      </c>
      <c r="I13789">
        <v>0</v>
      </c>
      <c r="J13789">
        <v>0</v>
      </c>
      <c r="L13789">
        <v>0</v>
      </c>
      <c r="N13789">
        <v>0</v>
      </c>
      <c r="P13789">
        <v>0</v>
      </c>
      <c r="Q13789">
        <v>0</v>
      </c>
      <c r="S13789">
        <v>0</v>
      </c>
    </row>
    <row r="13790" spans="1:19" x14ac:dyDescent="0.3">
      <c r="A13790" t="s">
        <v>27516</v>
      </c>
      <c r="B13790" s="171" t="s">
        <v>27517</v>
      </c>
      <c r="C13790" s="171" t="s">
        <v>14899</v>
      </c>
      <c r="D13790" s="171" t="s">
        <v>4</v>
      </c>
      <c r="E13790" s="11">
        <v>44228</v>
      </c>
      <c r="F13790">
        <v>0</v>
      </c>
      <c r="G13790">
        <v>0</v>
      </c>
      <c r="I13790">
        <v>0</v>
      </c>
      <c r="J13790">
        <v>0</v>
      </c>
      <c r="L13790">
        <v>0</v>
      </c>
      <c r="N13790">
        <v>0</v>
      </c>
      <c r="P13790">
        <v>0</v>
      </c>
      <c r="Q13790">
        <v>0</v>
      </c>
      <c r="S13790">
        <v>0</v>
      </c>
    </row>
    <row r="13791" spans="1:19" x14ac:dyDescent="0.3">
      <c r="A13791" t="s">
        <v>27518</v>
      </c>
      <c r="B13791" s="171" t="s">
        <v>27519</v>
      </c>
      <c r="C13791" s="171" t="s">
        <v>137</v>
      </c>
      <c r="D13791" s="171" t="s">
        <v>4</v>
      </c>
      <c r="E13791" s="11">
        <v>44228</v>
      </c>
      <c r="F13791">
        <v>0</v>
      </c>
      <c r="G13791">
        <v>0</v>
      </c>
      <c r="I13791">
        <v>0</v>
      </c>
      <c r="J13791">
        <v>0</v>
      </c>
      <c r="L13791">
        <v>0</v>
      </c>
      <c r="N13791">
        <v>0</v>
      </c>
      <c r="P13791">
        <v>0</v>
      </c>
      <c r="Q13791">
        <v>0</v>
      </c>
      <c r="S13791">
        <v>0</v>
      </c>
    </row>
    <row r="13792" spans="1:19" x14ac:dyDescent="0.3">
      <c r="A13792" t="s">
        <v>27520</v>
      </c>
      <c r="B13792" s="171" t="s">
        <v>27521</v>
      </c>
      <c r="C13792" s="171" t="s">
        <v>8615</v>
      </c>
      <c r="D13792" s="171" t="s">
        <v>4</v>
      </c>
      <c r="E13792" s="11">
        <v>44228</v>
      </c>
      <c r="F13792">
        <v>0</v>
      </c>
      <c r="G13792">
        <v>0</v>
      </c>
      <c r="I13792">
        <v>0</v>
      </c>
      <c r="J13792">
        <v>0</v>
      </c>
      <c r="L13792">
        <v>0</v>
      </c>
      <c r="N13792">
        <v>0</v>
      </c>
      <c r="P13792">
        <v>0</v>
      </c>
      <c r="Q13792">
        <v>0</v>
      </c>
      <c r="S13792">
        <v>0</v>
      </c>
    </row>
    <row r="13793" spans="1:19" x14ac:dyDescent="0.3">
      <c r="A13793" t="s">
        <v>27522</v>
      </c>
      <c r="B13793" s="171" t="s">
        <v>27523</v>
      </c>
      <c r="C13793" s="171" t="s">
        <v>146</v>
      </c>
      <c r="D13793" s="171" t="s">
        <v>4</v>
      </c>
      <c r="E13793" s="11">
        <v>44228</v>
      </c>
      <c r="F13793">
        <v>6</v>
      </c>
      <c r="G13793">
        <v>7</v>
      </c>
      <c r="I13793">
        <v>19</v>
      </c>
      <c r="J13793">
        <v>36</v>
      </c>
      <c r="L13793">
        <v>41</v>
      </c>
      <c r="N13793">
        <v>19</v>
      </c>
      <c r="P13793">
        <v>2</v>
      </c>
      <c r="Q13793">
        <v>3</v>
      </c>
      <c r="S13793">
        <v>0</v>
      </c>
    </row>
    <row r="13794" spans="1:19" x14ac:dyDescent="0.3">
      <c r="A13794" t="s">
        <v>27524</v>
      </c>
      <c r="B13794" s="171" t="s">
        <v>27525</v>
      </c>
      <c r="C13794" s="171" t="s">
        <v>161</v>
      </c>
      <c r="D13794" s="171" t="s">
        <v>4</v>
      </c>
      <c r="E13794" s="11">
        <v>44228</v>
      </c>
      <c r="F13794">
        <v>3.5</v>
      </c>
      <c r="G13794">
        <v>3.5</v>
      </c>
      <c r="I13794">
        <v>5</v>
      </c>
      <c r="J13794">
        <v>20</v>
      </c>
      <c r="L13794">
        <v>20</v>
      </c>
      <c r="N13794">
        <v>3</v>
      </c>
      <c r="P13794">
        <v>3</v>
      </c>
      <c r="Q13794">
        <v>3</v>
      </c>
      <c r="S13794">
        <v>2</v>
      </c>
    </row>
    <row r="13795" spans="1:19" x14ac:dyDescent="0.3">
      <c r="A13795" t="s">
        <v>27526</v>
      </c>
      <c r="B13795" s="171" t="s">
        <v>27527</v>
      </c>
      <c r="C13795" s="171" t="s">
        <v>18252</v>
      </c>
      <c r="D13795" s="171" t="s">
        <v>4</v>
      </c>
      <c r="E13795" s="11">
        <v>44228</v>
      </c>
      <c r="F13795">
        <v>0</v>
      </c>
      <c r="G13795">
        <v>0</v>
      </c>
      <c r="I13795">
        <v>0</v>
      </c>
      <c r="J13795">
        <v>0</v>
      </c>
      <c r="L13795">
        <v>0</v>
      </c>
      <c r="N13795">
        <v>0</v>
      </c>
      <c r="P13795">
        <v>0</v>
      </c>
      <c r="Q13795">
        <v>0</v>
      </c>
      <c r="S13795">
        <v>0</v>
      </c>
    </row>
    <row r="13796" spans="1:19" x14ac:dyDescent="0.3">
      <c r="A13796" t="s">
        <v>27528</v>
      </c>
      <c r="B13796" s="171" t="s">
        <v>27529</v>
      </c>
      <c r="C13796" s="171" t="s">
        <v>167</v>
      </c>
      <c r="D13796" s="171" t="s">
        <v>4</v>
      </c>
      <c r="E13796" s="11">
        <v>44228</v>
      </c>
      <c r="F13796">
        <v>2</v>
      </c>
      <c r="G13796">
        <v>11</v>
      </c>
      <c r="I13796">
        <v>7</v>
      </c>
      <c r="J13796">
        <v>22</v>
      </c>
      <c r="L13796">
        <v>121</v>
      </c>
      <c r="N13796">
        <v>7</v>
      </c>
      <c r="P13796">
        <v>0</v>
      </c>
      <c r="Q13796">
        <v>0</v>
      </c>
      <c r="S13796">
        <v>0</v>
      </c>
    </row>
    <row r="13797" spans="1:19" x14ac:dyDescent="0.3">
      <c r="A13797" t="s">
        <v>27530</v>
      </c>
      <c r="B13797" s="171" t="s">
        <v>27531</v>
      </c>
      <c r="C13797" s="171" t="s">
        <v>173</v>
      </c>
      <c r="D13797" s="171" t="s">
        <v>4</v>
      </c>
      <c r="E13797" s="11">
        <v>44228</v>
      </c>
      <c r="F13797">
        <v>5</v>
      </c>
      <c r="G13797">
        <v>5</v>
      </c>
      <c r="I13797">
        <v>9</v>
      </c>
      <c r="J13797">
        <v>27</v>
      </c>
      <c r="L13797">
        <v>27</v>
      </c>
      <c r="N13797">
        <v>9</v>
      </c>
      <c r="P13797">
        <v>0</v>
      </c>
      <c r="Q13797">
        <v>0</v>
      </c>
      <c r="S13797">
        <v>0</v>
      </c>
    </row>
    <row r="13798" spans="1:19" x14ac:dyDescent="0.3">
      <c r="A13798" t="s">
        <v>27532</v>
      </c>
      <c r="B13798" s="171" t="s">
        <v>27533</v>
      </c>
      <c r="C13798" s="171" t="s">
        <v>179</v>
      </c>
      <c r="D13798" s="171" t="s">
        <v>4</v>
      </c>
      <c r="E13798" s="11">
        <v>44228</v>
      </c>
      <c r="F13798">
        <v>14.5</v>
      </c>
      <c r="G13798">
        <v>16.5</v>
      </c>
      <c r="I13798">
        <v>213</v>
      </c>
      <c r="J13798">
        <v>140</v>
      </c>
      <c r="L13798">
        <v>150</v>
      </c>
      <c r="N13798">
        <v>209</v>
      </c>
      <c r="P13798">
        <v>2</v>
      </c>
      <c r="Q13798">
        <v>2</v>
      </c>
      <c r="S13798">
        <v>4</v>
      </c>
    </row>
    <row r="13799" spans="1:19" x14ac:dyDescent="0.3">
      <c r="A13799" t="s">
        <v>27534</v>
      </c>
      <c r="B13799" s="171" t="s">
        <v>27535</v>
      </c>
      <c r="C13799" s="171" t="s">
        <v>185</v>
      </c>
      <c r="D13799" s="171" t="s">
        <v>4</v>
      </c>
      <c r="E13799" s="11">
        <v>44228</v>
      </c>
      <c r="F13799">
        <v>4.5</v>
      </c>
      <c r="G13799">
        <v>6</v>
      </c>
      <c r="I13799">
        <v>9</v>
      </c>
      <c r="J13799">
        <v>25</v>
      </c>
      <c r="L13799">
        <v>33</v>
      </c>
      <c r="N13799">
        <v>6</v>
      </c>
      <c r="P13799">
        <v>1</v>
      </c>
      <c r="Q13799">
        <v>1</v>
      </c>
      <c r="S13799">
        <v>3</v>
      </c>
    </row>
    <row r="13800" spans="1:19" x14ac:dyDescent="0.3">
      <c r="A13800" t="s">
        <v>27536</v>
      </c>
      <c r="B13800" s="171" t="s">
        <v>27537</v>
      </c>
      <c r="C13800" s="171" t="s">
        <v>24508</v>
      </c>
      <c r="D13800" s="171" t="s">
        <v>4</v>
      </c>
      <c r="E13800" s="11">
        <v>44228</v>
      </c>
      <c r="F13800">
        <v>3</v>
      </c>
      <c r="G13800">
        <v>3</v>
      </c>
      <c r="I13800">
        <v>12</v>
      </c>
      <c r="J13800">
        <v>16</v>
      </c>
      <c r="L13800">
        <v>16</v>
      </c>
      <c r="N13800">
        <v>7</v>
      </c>
      <c r="P13800">
        <v>0</v>
      </c>
      <c r="Q13800">
        <v>0</v>
      </c>
      <c r="S13800">
        <v>5</v>
      </c>
    </row>
    <row r="13801" spans="1:19" x14ac:dyDescent="0.3">
      <c r="A13801" t="s">
        <v>27538</v>
      </c>
      <c r="B13801" s="171" t="s">
        <v>27539</v>
      </c>
      <c r="C13801" s="171" t="s">
        <v>191</v>
      </c>
      <c r="D13801" s="171" t="s">
        <v>4</v>
      </c>
      <c r="E13801" s="11">
        <v>44228</v>
      </c>
      <c r="F13801">
        <v>12</v>
      </c>
      <c r="G13801">
        <v>16</v>
      </c>
      <c r="I13801">
        <v>97</v>
      </c>
      <c r="J13801">
        <v>104</v>
      </c>
      <c r="L13801">
        <v>129</v>
      </c>
      <c r="N13801">
        <v>79</v>
      </c>
      <c r="P13801">
        <v>5</v>
      </c>
      <c r="Q13801">
        <v>8</v>
      </c>
      <c r="S13801">
        <v>18</v>
      </c>
    </row>
    <row r="13802" spans="1:19" x14ac:dyDescent="0.3">
      <c r="A13802" t="s">
        <v>27540</v>
      </c>
      <c r="B13802" s="171" t="s">
        <v>27541</v>
      </c>
      <c r="C13802" s="171" t="s">
        <v>200</v>
      </c>
      <c r="D13802" s="171" t="s">
        <v>4</v>
      </c>
      <c r="E13802" s="11">
        <v>44228</v>
      </c>
      <c r="F13802">
        <v>3</v>
      </c>
      <c r="G13802">
        <v>3</v>
      </c>
      <c r="I13802">
        <v>20</v>
      </c>
      <c r="J13802">
        <v>16</v>
      </c>
      <c r="L13802">
        <v>16</v>
      </c>
      <c r="N13802">
        <v>18</v>
      </c>
      <c r="P13802">
        <v>1</v>
      </c>
      <c r="Q13802">
        <v>1</v>
      </c>
      <c r="S13802">
        <v>2</v>
      </c>
    </row>
    <row r="13803" spans="1:19" x14ac:dyDescent="0.3">
      <c r="A13803" t="s">
        <v>27542</v>
      </c>
      <c r="B13803" s="171" t="s">
        <v>27543</v>
      </c>
      <c r="C13803" s="171" t="s">
        <v>212</v>
      </c>
      <c r="D13803" s="171" t="s">
        <v>4</v>
      </c>
      <c r="E13803" s="11">
        <v>44228</v>
      </c>
      <c r="F13803">
        <v>0</v>
      </c>
      <c r="G13803">
        <v>0</v>
      </c>
      <c r="I13803">
        <v>0</v>
      </c>
      <c r="J13803">
        <v>0</v>
      </c>
      <c r="L13803">
        <v>0</v>
      </c>
      <c r="N13803">
        <v>0</v>
      </c>
      <c r="P13803">
        <v>0</v>
      </c>
      <c r="Q13803">
        <v>0</v>
      </c>
      <c r="S13803">
        <v>0</v>
      </c>
    </row>
    <row r="13804" spans="1:19" x14ac:dyDescent="0.3">
      <c r="A13804" t="s">
        <v>27544</v>
      </c>
      <c r="B13804" s="171" t="s">
        <v>27545</v>
      </c>
      <c r="C13804" s="171" t="s">
        <v>215</v>
      </c>
      <c r="D13804" s="171" t="s">
        <v>4</v>
      </c>
      <c r="E13804" s="11">
        <v>44228</v>
      </c>
      <c r="F13804">
        <v>0</v>
      </c>
      <c r="G13804">
        <v>0</v>
      </c>
      <c r="I13804">
        <v>0</v>
      </c>
      <c r="J13804">
        <v>0</v>
      </c>
      <c r="L13804">
        <v>0</v>
      </c>
      <c r="N13804">
        <v>0</v>
      </c>
      <c r="P13804">
        <v>0</v>
      </c>
      <c r="Q13804">
        <v>0</v>
      </c>
      <c r="S13804">
        <v>0</v>
      </c>
    </row>
    <row r="13805" spans="1:19" x14ac:dyDescent="0.3">
      <c r="A13805" t="s">
        <v>27546</v>
      </c>
      <c r="B13805" s="171" t="s">
        <v>27547</v>
      </c>
      <c r="C13805" s="171" t="s">
        <v>221</v>
      </c>
      <c r="D13805" s="171" t="s">
        <v>4</v>
      </c>
      <c r="E13805" s="11">
        <v>44228</v>
      </c>
      <c r="F13805">
        <v>0</v>
      </c>
      <c r="G13805">
        <v>0</v>
      </c>
      <c r="I13805">
        <v>0</v>
      </c>
      <c r="J13805">
        <v>0</v>
      </c>
      <c r="L13805">
        <v>0</v>
      </c>
      <c r="N13805">
        <v>0</v>
      </c>
      <c r="P13805">
        <v>0</v>
      </c>
      <c r="Q13805">
        <v>0</v>
      </c>
      <c r="S13805">
        <v>0</v>
      </c>
    </row>
    <row r="13806" spans="1:19" x14ac:dyDescent="0.3">
      <c r="A13806" t="s">
        <v>27548</v>
      </c>
      <c r="B13806" s="171" t="s">
        <v>27549</v>
      </c>
      <c r="C13806" s="171" t="s">
        <v>8233</v>
      </c>
      <c r="D13806" s="171" t="s">
        <v>4</v>
      </c>
      <c r="E13806" s="11">
        <v>44228</v>
      </c>
      <c r="F13806">
        <v>2</v>
      </c>
      <c r="G13806">
        <v>3</v>
      </c>
      <c r="I13806">
        <v>14</v>
      </c>
      <c r="J13806">
        <v>18</v>
      </c>
      <c r="L13806">
        <v>32</v>
      </c>
      <c r="N13806">
        <v>14</v>
      </c>
      <c r="P13806">
        <v>1</v>
      </c>
      <c r="Q13806">
        <v>1</v>
      </c>
      <c r="S13806">
        <v>0</v>
      </c>
    </row>
    <row r="13807" spans="1:19" x14ac:dyDescent="0.3">
      <c r="A13807" t="s">
        <v>27550</v>
      </c>
      <c r="B13807" s="171" t="s">
        <v>27551</v>
      </c>
      <c r="C13807" s="171" t="s">
        <v>233</v>
      </c>
      <c r="D13807" s="171" t="s">
        <v>4</v>
      </c>
      <c r="E13807" s="11">
        <v>44228</v>
      </c>
      <c r="F13807">
        <v>0</v>
      </c>
      <c r="G13807">
        <v>0</v>
      </c>
      <c r="I13807">
        <v>0</v>
      </c>
      <c r="J13807">
        <v>0</v>
      </c>
      <c r="L13807">
        <v>0</v>
      </c>
      <c r="N13807">
        <v>0</v>
      </c>
      <c r="P13807">
        <v>0</v>
      </c>
      <c r="Q13807">
        <v>0</v>
      </c>
      <c r="S13807">
        <v>0</v>
      </c>
    </row>
    <row r="13808" spans="1:19" x14ac:dyDescent="0.3">
      <c r="A13808" t="s">
        <v>27552</v>
      </c>
      <c r="B13808" s="171" t="s">
        <v>27553</v>
      </c>
      <c r="C13808" s="171" t="s">
        <v>79</v>
      </c>
      <c r="D13808" s="171" t="s">
        <v>80</v>
      </c>
      <c r="E13808" s="11">
        <v>44228</v>
      </c>
      <c r="F13808">
        <v>0</v>
      </c>
      <c r="G13808">
        <v>0</v>
      </c>
      <c r="I13808">
        <v>0</v>
      </c>
      <c r="J13808">
        <v>0</v>
      </c>
      <c r="L13808">
        <v>0</v>
      </c>
      <c r="N13808">
        <v>0</v>
      </c>
      <c r="P13808">
        <v>0</v>
      </c>
      <c r="Q13808">
        <v>0</v>
      </c>
      <c r="S13808">
        <v>0</v>
      </c>
    </row>
    <row r="13809" spans="1:19" x14ac:dyDescent="0.3">
      <c r="A13809" t="s">
        <v>27554</v>
      </c>
      <c r="B13809" s="171" t="s">
        <v>27555</v>
      </c>
      <c r="C13809" s="171" t="s">
        <v>79</v>
      </c>
      <c r="D13809" s="171" t="s">
        <v>4</v>
      </c>
      <c r="E13809" s="11">
        <v>44228</v>
      </c>
      <c r="F13809">
        <v>0</v>
      </c>
      <c r="G13809">
        <v>0</v>
      </c>
      <c r="I13809">
        <v>0</v>
      </c>
      <c r="J13809">
        <v>0</v>
      </c>
      <c r="L13809">
        <v>0</v>
      </c>
      <c r="N13809">
        <v>0</v>
      </c>
      <c r="P13809">
        <v>0</v>
      </c>
      <c r="Q13809">
        <v>0</v>
      </c>
      <c r="S13809">
        <v>0</v>
      </c>
    </row>
    <row r="13810" spans="1:19" x14ac:dyDescent="0.3">
      <c r="A13810" t="s">
        <v>27556</v>
      </c>
      <c r="B13810" s="171" t="s">
        <v>27557</v>
      </c>
      <c r="C13810" s="171" t="s">
        <v>83</v>
      </c>
      <c r="D13810" s="171" t="s">
        <v>80</v>
      </c>
      <c r="E13810" s="11">
        <v>44228</v>
      </c>
      <c r="F13810">
        <v>6</v>
      </c>
      <c r="G13810">
        <v>6.5</v>
      </c>
      <c r="I13810">
        <v>17</v>
      </c>
      <c r="J13810">
        <v>32</v>
      </c>
      <c r="L13810">
        <v>35</v>
      </c>
      <c r="N13810">
        <v>14</v>
      </c>
      <c r="P13810">
        <v>1</v>
      </c>
      <c r="Q13810">
        <v>1</v>
      </c>
      <c r="S13810">
        <v>3</v>
      </c>
    </row>
    <row r="13811" spans="1:19" x14ac:dyDescent="0.3">
      <c r="A13811" t="s">
        <v>27558</v>
      </c>
      <c r="B13811" s="171" t="s">
        <v>27559</v>
      </c>
      <c r="C13811" s="171" t="s">
        <v>83</v>
      </c>
      <c r="D13811" s="171" t="s">
        <v>15341</v>
      </c>
      <c r="E13811" s="11">
        <v>44228</v>
      </c>
      <c r="F13811">
        <v>0</v>
      </c>
      <c r="G13811">
        <v>0</v>
      </c>
      <c r="I13811">
        <v>9</v>
      </c>
      <c r="J13811">
        <v>0</v>
      </c>
      <c r="L13811">
        <v>0</v>
      </c>
      <c r="N13811">
        <v>9</v>
      </c>
      <c r="P13811">
        <v>0</v>
      </c>
      <c r="Q13811">
        <v>0</v>
      </c>
      <c r="S13811">
        <v>0</v>
      </c>
    </row>
    <row r="13812" spans="1:19" x14ac:dyDescent="0.3">
      <c r="A13812" t="s">
        <v>27560</v>
      </c>
      <c r="B13812" s="171" t="s">
        <v>27561</v>
      </c>
      <c r="C13812" s="171" t="s">
        <v>83</v>
      </c>
      <c r="D13812" s="171" t="s">
        <v>4</v>
      </c>
      <c r="E13812" s="11">
        <v>44228</v>
      </c>
      <c r="F13812">
        <v>6</v>
      </c>
      <c r="G13812">
        <v>6.5</v>
      </c>
      <c r="I13812">
        <v>26</v>
      </c>
      <c r="J13812">
        <v>32</v>
      </c>
      <c r="L13812">
        <v>35</v>
      </c>
      <c r="N13812">
        <v>23</v>
      </c>
      <c r="P13812">
        <v>1</v>
      </c>
      <c r="Q13812">
        <v>1</v>
      </c>
      <c r="S13812">
        <v>3</v>
      </c>
    </row>
    <row r="13813" spans="1:19" x14ac:dyDescent="0.3">
      <c r="A13813" t="s">
        <v>27562</v>
      </c>
      <c r="B13813" s="171" t="s">
        <v>27563</v>
      </c>
      <c r="C13813" s="171" t="s">
        <v>86</v>
      </c>
      <c r="D13813" s="171" t="s">
        <v>80</v>
      </c>
      <c r="E13813" s="11">
        <v>44228</v>
      </c>
      <c r="F13813">
        <v>6</v>
      </c>
      <c r="G13813">
        <v>11</v>
      </c>
      <c r="I13813">
        <v>31</v>
      </c>
      <c r="J13813">
        <v>36</v>
      </c>
      <c r="L13813">
        <v>60</v>
      </c>
      <c r="N13813">
        <v>23</v>
      </c>
      <c r="P13813">
        <v>1</v>
      </c>
      <c r="Q13813">
        <v>4</v>
      </c>
      <c r="S13813">
        <v>8</v>
      </c>
    </row>
    <row r="13814" spans="1:19" x14ac:dyDescent="0.3">
      <c r="A13814" t="s">
        <v>27564</v>
      </c>
      <c r="B13814" s="171" t="s">
        <v>27565</v>
      </c>
      <c r="C13814" s="171" t="s">
        <v>86</v>
      </c>
      <c r="D13814" s="171" t="s">
        <v>4</v>
      </c>
      <c r="E13814" s="11">
        <v>44228</v>
      </c>
      <c r="F13814">
        <v>6</v>
      </c>
      <c r="G13814">
        <v>11</v>
      </c>
      <c r="I13814">
        <v>31</v>
      </c>
      <c r="J13814">
        <v>36</v>
      </c>
      <c r="L13814">
        <v>60</v>
      </c>
      <c r="N13814">
        <v>23</v>
      </c>
      <c r="P13814">
        <v>1</v>
      </c>
      <c r="Q13814">
        <v>4</v>
      </c>
      <c r="S13814">
        <v>8</v>
      </c>
    </row>
    <row r="13815" spans="1:19" x14ac:dyDescent="0.3">
      <c r="A13815" t="s">
        <v>27566</v>
      </c>
      <c r="B13815" s="171" t="s">
        <v>27567</v>
      </c>
      <c r="C13815" s="171" t="s">
        <v>89</v>
      </c>
      <c r="D13815" s="171" t="s">
        <v>80</v>
      </c>
      <c r="E13815" s="11">
        <v>44228</v>
      </c>
      <c r="F13815">
        <v>3</v>
      </c>
      <c r="G13815">
        <v>5</v>
      </c>
      <c r="I13815">
        <v>11</v>
      </c>
      <c r="J13815">
        <v>12</v>
      </c>
      <c r="L13815">
        <v>22</v>
      </c>
      <c r="N13815">
        <v>7</v>
      </c>
      <c r="P13815">
        <v>0</v>
      </c>
      <c r="Q13815">
        <v>0</v>
      </c>
      <c r="S13815">
        <v>4</v>
      </c>
    </row>
    <row r="13816" spans="1:19" x14ac:dyDescent="0.3">
      <c r="A13816" t="s">
        <v>27568</v>
      </c>
      <c r="B13816" s="171" t="s">
        <v>27569</v>
      </c>
      <c r="C13816" s="171" t="s">
        <v>89</v>
      </c>
      <c r="D13816" s="171" t="s">
        <v>4</v>
      </c>
      <c r="E13816" s="11">
        <v>44228</v>
      </c>
      <c r="F13816">
        <v>3</v>
      </c>
      <c r="G13816">
        <v>5</v>
      </c>
      <c r="I13816">
        <v>11</v>
      </c>
      <c r="J13816">
        <v>12</v>
      </c>
      <c r="L13816">
        <v>22</v>
      </c>
      <c r="N13816">
        <v>7</v>
      </c>
      <c r="P13816">
        <v>0</v>
      </c>
      <c r="Q13816">
        <v>0</v>
      </c>
      <c r="S13816">
        <v>4</v>
      </c>
    </row>
    <row r="13817" spans="1:19" x14ac:dyDescent="0.3">
      <c r="A13817" t="s">
        <v>27570</v>
      </c>
      <c r="B13817" s="171" t="s">
        <v>27571</v>
      </c>
      <c r="C13817" s="171" t="s">
        <v>92</v>
      </c>
      <c r="D13817" s="171" t="s">
        <v>80</v>
      </c>
      <c r="E13817" s="11">
        <v>44228</v>
      </c>
      <c r="F13817">
        <v>0</v>
      </c>
      <c r="G13817">
        <v>0</v>
      </c>
      <c r="I13817">
        <v>0</v>
      </c>
      <c r="J13817">
        <v>0</v>
      </c>
      <c r="L13817">
        <v>0</v>
      </c>
      <c r="N13817">
        <v>0</v>
      </c>
      <c r="P13817">
        <v>0</v>
      </c>
      <c r="Q13817">
        <v>0</v>
      </c>
      <c r="S13817">
        <v>0</v>
      </c>
    </row>
    <row r="13818" spans="1:19" x14ac:dyDescent="0.3">
      <c r="A13818" t="s">
        <v>27572</v>
      </c>
      <c r="B13818" s="171" t="s">
        <v>27573</v>
      </c>
      <c r="C13818" s="171" t="s">
        <v>92</v>
      </c>
      <c r="D13818" s="171" t="s">
        <v>4</v>
      </c>
      <c r="E13818" s="11">
        <v>44228</v>
      </c>
      <c r="F13818">
        <v>0</v>
      </c>
      <c r="G13818">
        <v>0</v>
      </c>
      <c r="I13818">
        <v>0</v>
      </c>
      <c r="J13818">
        <v>0</v>
      </c>
      <c r="L13818">
        <v>0</v>
      </c>
      <c r="N13818">
        <v>0</v>
      </c>
      <c r="P13818">
        <v>0</v>
      </c>
      <c r="Q13818">
        <v>0</v>
      </c>
      <c r="S13818">
        <v>0</v>
      </c>
    </row>
    <row r="13819" spans="1:19" x14ac:dyDescent="0.3">
      <c r="A13819" t="s">
        <v>27574</v>
      </c>
      <c r="B13819" s="171" t="s">
        <v>27575</v>
      </c>
      <c r="C13819" s="171" t="s">
        <v>95</v>
      </c>
      <c r="D13819" s="171" t="s">
        <v>80</v>
      </c>
      <c r="E13819" s="11">
        <v>44228</v>
      </c>
      <c r="F13819">
        <v>7</v>
      </c>
      <c r="G13819">
        <v>7</v>
      </c>
      <c r="I13819">
        <v>14</v>
      </c>
      <c r="J13819">
        <v>37</v>
      </c>
      <c r="L13819">
        <v>37</v>
      </c>
      <c r="N13819">
        <v>10</v>
      </c>
      <c r="P13819">
        <v>0</v>
      </c>
      <c r="Q13819">
        <v>0</v>
      </c>
      <c r="S13819">
        <v>4</v>
      </c>
    </row>
    <row r="13820" spans="1:19" x14ac:dyDescent="0.3">
      <c r="A13820" t="s">
        <v>27576</v>
      </c>
      <c r="B13820" s="171" t="s">
        <v>27577</v>
      </c>
      <c r="C13820" s="171" t="s">
        <v>95</v>
      </c>
      <c r="D13820" s="171" t="s">
        <v>15341</v>
      </c>
      <c r="E13820" s="11">
        <v>44228</v>
      </c>
      <c r="F13820">
        <v>0</v>
      </c>
      <c r="G13820">
        <v>0</v>
      </c>
      <c r="I13820">
        <v>5</v>
      </c>
      <c r="J13820">
        <v>0</v>
      </c>
      <c r="L13820">
        <v>0</v>
      </c>
      <c r="N13820">
        <v>5</v>
      </c>
      <c r="P13820">
        <v>0</v>
      </c>
      <c r="Q13820">
        <v>0</v>
      </c>
      <c r="S13820">
        <v>0</v>
      </c>
    </row>
    <row r="13821" spans="1:19" x14ac:dyDescent="0.3">
      <c r="A13821" t="s">
        <v>27578</v>
      </c>
      <c r="B13821" s="171" t="s">
        <v>27579</v>
      </c>
      <c r="C13821" s="171" t="s">
        <v>95</v>
      </c>
      <c r="D13821" s="171" t="s">
        <v>4</v>
      </c>
      <c r="E13821" s="11">
        <v>44228</v>
      </c>
      <c r="F13821">
        <v>7</v>
      </c>
      <c r="G13821">
        <v>7</v>
      </c>
      <c r="I13821">
        <v>19</v>
      </c>
      <c r="J13821">
        <v>37</v>
      </c>
      <c r="L13821">
        <v>37</v>
      </c>
      <c r="N13821">
        <v>15</v>
      </c>
      <c r="P13821">
        <v>0</v>
      </c>
      <c r="Q13821">
        <v>0</v>
      </c>
      <c r="S13821">
        <v>4</v>
      </c>
    </row>
    <row r="13822" spans="1:19" x14ac:dyDescent="0.3">
      <c r="A13822" t="s">
        <v>27580</v>
      </c>
      <c r="B13822" s="171" t="s">
        <v>27581</v>
      </c>
      <c r="C13822" s="171" t="s">
        <v>19659</v>
      </c>
      <c r="D13822" s="171" t="s">
        <v>80</v>
      </c>
      <c r="E13822" s="11">
        <v>44228</v>
      </c>
      <c r="F13822">
        <v>0</v>
      </c>
      <c r="G13822">
        <v>0</v>
      </c>
      <c r="I13822">
        <v>0</v>
      </c>
      <c r="J13822">
        <v>0</v>
      </c>
      <c r="L13822">
        <v>0</v>
      </c>
      <c r="N13822">
        <v>0</v>
      </c>
      <c r="P13822">
        <v>0</v>
      </c>
      <c r="Q13822">
        <v>0</v>
      </c>
      <c r="S13822">
        <v>0</v>
      </c>
    </row>
    <row r="13823" spans="1:19" x14ac:dyDescent="0.3">
      <c r="A13823" t="s">
        <v>27582</v>
      </c>
      <c r="B13823" s="171" t="s">
        <v>27583</v>
      </c>
      <c r="C13823" s="171" t="s">
        <v>19659</v>
      </c>
      <c r="D13823" s="171" t="s">
        <v>4</v>
      </c>
      <c r="E13823" s="11">
        <v>44228</v>
      </c>
      <c r="F13823">
        <v>0</v>
      </c>
      <c r="G13823">
        <v>0</v>
      </c>
      <c r="I13823">
        <v>0</v>
      </c>
      <c r="J13823">
        <v>0</v>
      </c>
      <c r="L13823">
        <v>0</v>
      </c>
      <c r="N13823">
        <v>0</v>
      </c>
      <c r="P13823">
        <v>0</v>
      </c>
      <c r="Q13823">
        <v>0</v>
      </c>
      <c r="S13823">
        <v>0</v>
      </c>
    </row>
    <row r="13824" spans="1:19" x14ac:dyDescent="0.3">
      <c r="A13824" t="s">
        <v>27584</v>
      </c>
      <c r="B13824" s="171" t="s">
        <v>27585</v>
      </c>
      <c r="C13824" s="171" t="s">
        <v>98</v>
      </c>
      <c r="D13824" s="171" t="s">
        <v>80</v>
      </c>
      <c r="E13824" s="11">
        <v>44228</v>
      </c>
      <c r="F13824">
        <v>8.5</v>
      </c>
      <c r="G13824">
        <v>11.5</v>
      </c>
      <c r="I13824">
        <v>19</v>
      </c>
      <c r="J13824">
        <v>49</v>
      </c>
      <c r="L13824">
        <v>65</v>
      </c>
      <c r="N13824">
        <v>13</v>
      </c>
      <c r="P13824">
        <v>6</v>
      </c>
      <c r="Q13824">
        <v>6</v>
      </c>
      <c r="S13824">
        <v>6</v>
      </c>
    </row>
    <row r="13825" spans="1:19" x14ac:dyDescent="0.3">
      <c r="A13825" t="s">
        <v>27586</v>
      </c>
      <c r="B13825" s="171" t="s">
        <v>27587</v>
      </c>
      <c r="C13825" s="171" t="s">
        <v>98</v>
      </c>
      <c r="D13825" s="171" t="s">
        <v>4</v>
      </c>
      <c r="E13825" s="11">
        <v>44228</v>
      </c>
      <c r="F13825">
        <v>8.5</v>
      </c>
      <c r="G13825">
        <v>11.5</v>
      </c>
      <c r="I13825">
        <v>19</v>
      </c>
      <c r="J13825">
        <v>49</v>
      </c>
      <c r="L13825">
        <v>65</v>
      </c>
      <c r="N13825">
        <v>13</v>
      </c>
      <c r="P13825">
        <v>6</v>
      </c>
      <c r="Q13825">
        <v>6</v>
      </c>
      <c r="S13825">
        <v>6</v>
      </c>
    </row>
    <row r="13826" spans="1:19" x14ac:dyDescent="0.3">
      <c r="A13826" t="s">
        <v>27588</v>
      </c>
      <c r="B13826" s="171" t="s">
        <v>27589</v>
      </c>
      <c r="C13826" s="171" t="s">
        <v>101</v>
      </c>
      <c r="D13826" s="171" t="s">
        <v>80</v>
      </c>
      <c r="E13826" s="11">
        <v>44228</v>
      </c>
      <c r="F13826">
        <v>29</v>
      </c>
      <c r="G13826">
        <v>42.5</v>
      </c>
      <c r="I13826">
        <v>369</v>
      </c>
      <c r="J13826">
        <v>305</v>
      </c>
      <c r="L13826">
        <v>461</v>
      </c>
      <c r="N13826">
        <v>355</v>
      </c>
      <c r="P13826">
        <v>7</v>
      </c>
      <c r="Q13826">
        <v>8</v>
      </c>
      <c r="S13826">
        <v>14</v>
      </c>
    </row>
    <row r="13827" spans="1:19" x14ac:dyDescent="0.3">
      <c r="A13827" t="s">
        <v>27590</v>
      </c>
      <c r="B13827" s="171" t="s">
        <v>27591</v>
      </c>
      <c r="C13827" s="171" t="s">
        <v>101</v>
      </c>
      <c r="D13827" s="171" t="s">
        <v>4</v>
      </c>
      <c r="E13827" s="11">
        <v>44228</v>
      </c>
      <c r="F13827">
        <v>29</v>
      </c>
      <c r="G13827">
        <v>42.5</v>
      </c>
      <c r="I13827">
        <v>369</v>
      </c>
      <c r="J13827">
        <v>305</v>
      </c>
      <c r="L13827">
        <v>461</v>
      </c>
      <c r="N13827">
        <v>355</v>
      </c>
      <c r="P13827">
        <v>7</v>
      </c>
      <c r="Q13827">
        <v>8</v>
      </c>
      <c r="S13827">
        <v>14</v>
      </c>
    </row>
    <row r="13828" spans="1:19" x14ac:dyDescent="0.3">
      <c r="A13828" t="s">
        <v>27592</v>
      </c>
      <c r="B13828" s="171" t="s">
        <v>27593</v>
      </c>
      <c r="C13828" s="171" t="s">
        <v>6843</v>
      </c>
      <c r="D13828" s="171" t="s">
        <v>80</v>
      </c>
      <c r="E13828" s="11">
        <v>44228</v>
      </c>
      <c r="F13828">
        <v>6</v>
      </c>
      <c r="G13828">
        <v>6</v>
      </c>
      <c r="I13828">
        <v>16</v>
      </c>
      <c r="J13828">
        <v>35</v>
      </c>
      <c r="L13828">
        <v>35</v>
      </c>
      <c r="N13828">
        <v>16</v>
      </c>
      <c r="P13828">
        <v>0</v>
      </c>
      <c r="Q13828">
        <v>1</v>
      </c>
      <c r="S13828">
        <v>0</v>
      </c>
    </row>
    <row r="13829" spans="1:19" x14ac:dyDescent="0.3">
      <c r="A13829" t="s">
        <v>27594</v>
      </c>
      <c r="B13829" s="171" t="s">
        <v>27595</v>
      </c>
      <c r="C13829" s="171" t="s">
        <v>6843</v>
      </c>
      <c r="D13829" s="171" t="s">
        <v>4</v>
      </c>
      <c r="E13829" s="11">
        <v>44228</v>
      </c>
      <c r="F13829">
        <v>6</v>
      </c>
      <c r="G13829">
        <v>6</v>
      </c>
      <c r="I13829">
        <v>16</v>
      </c>
      <c r="J13829">
        <v>35</v>
      </c>
      <c r="L13829">
        <v>35</v>
      </c>
      <c r="N13829">
        <v>16</v>
      </c>
      <c r="P13829">
        <v>0</v>
      </c>
      <c r="Q13829">
        <v>1</v>
      </c>
      <c r="S13829">
        <v>0</v>
      </c>
    </row>
    <row r="13830" spans="1:19" x14ac:dyDescent="0.3">
      <c r="A13830" t="s">
        <v>27596</v>
      </c>
      <c r="B13830" s="171" t="s">
        <v>27597</v>
      </c>
      <c r="C13830" s="171" t="s">
        <v>12995</v>
      </c>
      <c r="D13830" s="171" t="s">
        <v>80</v>
      </c>
      <c r="E13830" s="11">
        <v>44228</v>
      </c>
      <c r="F13830">
        <v>65.5</v>
      </c>
      <c r="G13830">
        <v>89.5</v>
      </c>
      <c r="I13830">
        <v>477</v>
      </c>
      <c r="J13830">
        <v>506</v>
      </c>
      <c r="L13830">
        <v>715</v>
      </c>
      <c r="N13830">
        <v>438</v>
      </c>
      <c r="O13830" t="s">
        <v>16361</v>
      </c>
      <c r="P13830">
        <v>15</v>
      </c>
      <c r="Q13830">
        <v>20</v>
      </c>
      <c r="S13830">
        <v>39</v>
      </c>
    </row>
    <row r="13831" spans="1:19" x14ac:dyDescent="0.3">
      <c r="A13831" t="s">
        <v>27598</v>
      </c>
      <c r="B13831" s="171" t="s">
        <v>27599</v>
      </c>
      <c r="C13831" s="171" t="s">
        <v>15504</v>
      </c>
      <c r="D13831" s="171" t="s">
        <v>15341</v>
      </c>
      <c r="E13831" s="11">
        <v>44228</v>
      </c>
      <c r="F13831">
        <v>0</v>
      </c>
      <c r="G13831">
        <v>0</v>
      </c>
      <c r="I13831">
        <v>14</v>
      </c>
      <c r="J13831">
        <v>0</v>
      </c>
      <c r="L13831">
        <v>0</v>
      </c>
      <c r="N13831">
        <v>14</v>
      </c>
      <c r="O13831" t="s">
        <v>16361</v>
      </c>
      <c r="P13831">
        <v>0</v>
      </c>
      <c r="Q13831">
        <v>0</v>
      </c>
      <c r="S13831">
        <v>0</v>
      </c>
    </row>
    <row r="13832" spans="1:19" x14ac:dyDescent="0.3">
      <c r="A13832" t="s">
        <v>27600</v>
      </c>
      <c r="B13832" s="171" t="s">
        <v>27601</v>
      </c>
      <c r="C13832" s="171" t="s">
        <v>15511</v>
      </c>
      <c r="D13832" s="171" t="s">
        <v>80</v>
      </c>
      <c r="E13832" s="11">
        <v>44228</v>
      </c>
      <c r="F13832">
        <v>21.5</v>
      </c>
      <c r="G13832">
        <v>25</v>
      </c>
      <c r="I13832">
        <v>50</v>
      </c>
      <c r="J13832">
        <v>118</v>
      </c>
      <c r="L13832">
        <v>137</v>
      </c>
      <c r="N13832">
        <v>37</v>
      </c>
      <c r="P13832">
        <v>7</v>
      </c>
      <c r="Q13832">
        <v>7</v>
      </c>
      <c r="S13832">
        <v>13</v>
      </c>
    </row>
    <row r="13833" spans="1:19" x14ac:dyDescent="0.3">
      <c r="A13833" t="s">
        <v>27602</v>
      </c>
      <c r="B13833" s="171" t="s">
        <v>27603</v>
      </c>
      <c r="C13833" s="171" t="s">
        <v>15511</v>
      </c>
      <c r="D13833" s="171" t="s">
        <v>15341</v>
      </c>
      <c r="E13833" s="11">
        <v>44228</v>
      </c>
      <c r="F13833">
        <v>0</v>
      </c>
      <c r="G13833">
        <v>0</v>
      </c>
      <c r="I13833">
        <v>14</v>
      </c>
      <c r="J13833">
        <v>0</v>
      </c>
      <c r="L13833">
        <v>0</v>
      </c>
      <c r="N13833">
        <v>14</v>
      </c>
      <c r="P13833">
        <v>0</v>
      </c>
      <c r="Q13833">
        <v>0</v>
      </c>
      <c r="S13833">
        <v>0</v>
      </c>
    </row>
    <row r="13834" spans="1:19" x14ac:dyDescent="0.3">
      <c r="A13834" t="s">
        <v>27604</v>
      </c>
      <c r="B13834" s="171" t="s">
        <v>27605</v>
      </c>
      <c r="C13834" s="171" t="s">
        <v>15511</v>
      </c>
      <c r="D13834" s="171" t="s">
        <v>4</v>
      </c>
      <c r="E13834" s="11">
        <v>44228</v>
      </c>
      <c r="F13834">
        <v>21.5</v>
      </c>
      <c r="G13834">
        <v>25</v>
      </c>
      <c r="I13834">
        <v>64</v>
      </c>
      <c r="J13834">
        <v>118</v>
      </c>
      <c r="L13834">
        <v>137</v>
      </c>
      <c r="N13834">
        <v>51</v>
      </c>
      <c r="P13834">
        <v>7</v>
      </c>
      <c r="Q13834">
        <v>7</v>
      </c>
      <c r="S13834">
        <v>13</v>
      </c>
    </row>
    <row r="13835" spans="1:19" x14ac:dyDescent="0.3">
      <c r="A13835" t="s">
        <v>27606</v>
      </c>
      <c r="B13835" s="171" t="s">
        <v>27607</v>
      </c>
      <c r="C13835" s="171" t="s">
        <v>104</v>
      </c>
      <c r="D13835" s="171" t="s">
        <v>4</v>
      </c>
      <c r="E13835" s="11">
        <v>44228</v>
      </c>
      <c r="F13835">
        <v>65.5</v>
      </c>
      <c r="G13835">
        <v>89.5</v>
      </c>
      <c r="I13835">
        <v>491</v>
      </c>
      <c r="J13835">
        <v>506</v>
      </c>
      <c r="L13835">
        <v>715</v>
      </c>
      <c r="N13835">
        <v>452</v>
      </c>
      <c r="P13835">
        <v>15</v>
      </c>
      <c r="Q13835">
        <v>20</v>
      </c>
      <c r="S13835">
        <v>39</v>
      </c>
    </row>
    <row r="13836" spans="1:19" x14ac:dyDescent="0.3">
      <c r="A13836" t="s">
        <v>27608</v>
      </c>
      <c r="B13836" s="171" t="s">
        <v>27609</v>
      </c>
      <c r="C13836" s="171" t="s">
        <v>119</v>
      </c>
      <c r="D13836" s="171" t="s">
        <v>80</v>
      </c>
      <c r="E13836" s="11">
        <v>44256</v>
      </c>
      <c r="F13836">
        <v>0</v>
      </c>
      <c r="G13836">
        <v>0</v>
      </c>
      <c r="I13836">
        <v>0</v>
      </c>
      <c r="J13836">
        <v>0</v>
      </c>
      <c r="L13836">
        <v>0</v>
      </c>
      <c r="N13836">
        <v>0</v>
      </c>
      <c r="P13836">
        <v>0</v>
      </c>
      <c r="Q13836">
        <v>0</v>
      </c>
      <c r="S13836">
        <v>0</v>
      </c>
    </row>
    <row r="13837" spans="1:19" x14ac:dyDescent="0.3">
      <c r="A13837" t="s">
        <v>27610</v>
      </c>
      <c r="B13837" s="171" t="s">
        <v>27611</v>
      </c>
      <c r="C13837" s="171" t="s">
        <v>143</v>
      </c>
      <c r="D13837" s="171" t="s">
        <v>80</v>
      </c>
      <c r="E13837" s="11">
        <v>44256</v>
      </c>
      <c r="F13837">
        <v>0</v>
      </c>
      <c r="G13837">
        <v>0</v>
      </c>
      <c r="I13837">
        <v>0</v>
      </c>
      <c r="J13837">
        <v>0</v>
      </c>
      <c r="L13837">
        <v>0</v>
      </c>
      <c r="N13837">
        <v>0</v>
      </c>
      <c r="P13837">
        <v>0</v>
      </c>
      <c r="Q13837">
        <v>0</v>
      </c>
      <c r="S13837">
        <v>0</v>
      </c>
    </row>
    <row r="13838" spans="1:19" x14ac:dyDescent="0.3">
      <c r="A13838" t="s">
        <v>27612</v>
      </c>
      <c r="B13838" s="171" t="s">
        <v>27613</v>
      </c>
      <c r="C13838" s="171" t="s">
        <v>158</v>
      </c>
      <c r="D13838" s="171" t="s">
        <v>80</v>
      </c>
      <c r="E13838" s="11">
        <v>44256</v>
      </c>
      <c r="F13838">
        <v>0</v>
      </c>
      <c r="G13838">
        <v>0</v>
      </c>
      <c r="I13838">
        <v>0</v>
      </c>
      <c r="J13838">
        <v>0</v>
      </c>
      <c r="L13838">
        <v>0</v>
      </c>
      <c r="N13838">
        <v>0</v>
      </c>
      <c r="P13838">
        <v>0</v>
      </c>
      <c r="Q13838">
        <v>0</v>
      </c>
      <c r="S13838">
        <v>0</v>
      </c>
    </row>
    <row r="13839" spans="1:19" x14ac:dyDescent="0.3">
      <c r="A13839" t="s">
        <v>27614</v>
      </c>
      <c r="B13839" s="171" t="s">
        <v>27615</v>
      </c>
      <c r="C13839" s="171" t="s">
        <v>209</v>
      </c>
      <c r="D13839" s="171" t="s">
        <v>80</v>
      </c>
      <c r="E13839" s="11">
        <v>44256</v>
      </c>
      <c r="F13839">
        <v>0</v>
      </c>
      <c r="G13839">
        <v>0</v>
      </c>
      <c r="I13839">
        <v>0</v>
      </c>
      <c r="J13839">
        <v>0</v>
      </c>
      <c r="L13839">
        <v>0</v>
      </c>
      <c r="N13839">
        <v>0</v>
      </c>
      <c r="P13839">
        <v>0</v>
      </c>
      <c r="Q13839">
        <v>0</v>
      </c>
      <c r="S13839">
        <v>0</v>
      </c>
    </row>
    <row r="13840" spans="1:19" x14ac:dyDescent="0.3">
      <c r="A13840" t="s">
        <v>27616</v>
      </c>
      <c r="B13840" s="171" t="s">
        <v>27617</v>
      </c>
      <c r="C13840" s="171" t="s">
        <v>76</v>
      </c>
      <c r="D13840" s="171" t="s">
        <v>80</v>
      </c>
      <c r="E13840" s="11">
        <v>44256</v>
      </c>
      <c r="F13840">
        <v>0</v>
      </c>
      <c r="G13840">
        <v>0</v>
      </c>
      <c r="I13840">
        <v>0</v>
      </c>
      <c r="J13840">
        <v>0</v>
      </c>
      <c r="L13840">
        <v>0</v>
      </c>
      <c r="N13840">
        <v>0</v>
      </c>
      <c r="P13840">
        <v>0</v>
      </c>
      <c r="Q13840">
        <v>0</v>
      </c>
      <c r="S13840">
        <v>0</v>
      </c>
    </row>
    <row r="13841" spans="1:19" x14ac:dyDescent="0.3">
      <c r="A13841" t="s">
        <v>27618</v>
      </c>
      <c r="B13841" s="171" t="s">
        <v>27619</v>
      </c>
      <c r="C13841" s="171" t="s">
        <v>15347</v>
      </c>
      <c r="D13841" s="171" t="s">
        <v>80</v>
      </c>
      <c r="E13841" s="11">
        <v>44256</v>
      </c>
      <c r="F13841">
        <v>0</v>
      </c>
      <c r="G13841">
        <v>0</v>
      </c>
      <c r="I13841">
        <v>0</v>
      </c>
      <c r="J13841">
        <v>0</v>
      </c>
      <c r="L13841">
        <v>0</v>
      </c>
      <c r="N13841">
        <v>0</v>
      </c>
      <c r="P13841">
        <v>0</v>
      </c>
      <c r="Q13841">
        <v>0</v>
      </c>
      <c r="S13841">
        <v>0</v>
      </c>
    </row>
    <row r="13842" spans="1:19" x14ac:dyDescent="0.3">
      <c r="A13842" t="s">
        <v>27620</v>
      </c>
      <c r="B13842" s="171" t="s">
        <v>27621</v>
      </c>
      <c r="C13842" s="171" t="s">
        <v>203</v>
      </c>
      <c r="D13842" s="171" t="s">
        <v>80</v>
      </c>
      <c r="E13842" s="11">
        <v>44256</v>
      </c>
      <c r="F13842">
        <v>1.5</v>
      </c>
      <c r="G13842">
        <v>1.5</v>
      </c>
      <c r="I13842">
        <v>16</v>
      </c>
      <c r="J13842">
        <v>8</v>
      </c>
      <c r="L13842">
        <v>8</v>
      </c>
      <c r="N13842">
        <v>15</v>
      </c>
      <c r="P13842">
        <v>1</v>
      </c>
      <c r="Q13842">
        <v>1</v>
      </c>
      <c r="S13842">
        <v>1</v>
      </c>
    </row>
    <row r="13843" spans="1:19" x14ac:dyDescent="0.3">
      <c r="A13843" t="s">
        <v>27622</v>
      </c>
      <c r="B13843" s="171" t="s">
        <v>27623</v>
      </c>
      <c r="C13843" s="171" t="s">
        <v>15340</v>
      </c>
      <c r="D13843" s="171" t="s">
        <v>15341</v>
      </c>
      <c r="E13843" s="11">
        <v>44256</v>
      </c>
      <c r="F13843">
        <v>0</v>
      </c>
      <c r="G13843">
        <v>0</v>
      </c>
      <c r="I13843">
        <v>0</v>
      </c>
      <c r="J13843">
        <v>0</v>
      </c>
      <c r="L13843">
        <v>0</v>
      </c>
      <c r="N13843">
        <v>0</v>
      </c>
      <c r="P13843">
        <v>0</v>
      </c>
      <c r="Q13843">
        <v>0</v>
      </c>
      <c r="S13843">
        <v>0</v>
      </c>
    </row>
    <row r="13844" spans="1:19" x14ac:dyDescent="0.3">
      <c r="A13844" t="s">
        <v>27624</v>
      </c>
      <c r="B13844" s="171" t="s">
        <v>27625</v>
      </c>
      <c r="C13844" s="171" t="s">
        <v>15340</v>
      </c>
      <c r="D13844" s="171" t="s">
        <v>80</v>
      </c>
      <c r="E13844" s="11">
        <v>44256</v>
      </c>
      <c r="F13844">
        <v>0.5</v>
      </c>
      <c r="G13844">
        <v>1</v>
      </c>
      <c r="I13844">
        <v>0</v>
      </c>
      <c r="J13844">
        <v>2</v>
      </c>
      <c r="L13844">
        <v>5</v>
      </c>
      <c r="N13844">
        <v>0</v>
      </c>
      <c r="P13844">
        <v>0</v>
      </c>
      <c r="Q13844">
        <v>0</v>
      </c>
      <c r="S13844">
        <v>0</v>
      </c>
    </row>
    <row r="13845" spans="1:19" x14ac:dyDescent="0.3">
      <c r="A13845" t="s">
        <v>27626</v>
      </c>
      <c r="B13845" s="171" t="s">
        <v>27627</v>
      </c>
      <c r="C13845" s="171" t="s">
        <v>15344</v>
      </c>
      <c r="D13845" s="171" t="s">
        <v>15341</v>
      </c>
      <c r="E13845" s="11">
        <v>44256</v>
      </c>
      <c r="F13845">
        <v>0</v>
      </c>
      <c r="G13845">
        <v>0</v>
      </c>
      <c r="I13845">
        <v>0</v>
      </c>
      <c r="J13845">
        <v>0</v>
      </c>
      <c r="L13845">
        <v>0</v>
      </c>
      <c r="N13845">
        <v>0</v>
      </c>
      <c r="P13845">
        <v>0</v>
      </c>
      <c r="Q13845">
        <v>0</v>
      </c>
      <c r="S13845">
        <v>0</v>
      </c>
    </row>
    <row r="13846" spans="1:19" x14ac:dyDescent="0.3">
      <c r="A13846" t="s">
        <v>27628</v>
      </c>
      <c r="B13846" s="171" t="s">
        <v>27629</v>
      </c>
      <c r="C13846" s="171" t="s">
        <v>15347</v>
      </c>
      <c r="D13846" s="171" t="s">
        <v>15341</v>
      </c>
      <c r="E13846" s="11">
        <v>44256</v>
      </c>
      <c r="F13846">
        <v>0</v>
      </c>
      <c r="G13846">
        <v>0</v>
      </c>
      <c r="I13846">
        <v>6</v>
      </c>
      <c r="J13846">
        <v>0</v>
      </c>
      <c r="L13846">
        <v>0</v>
      </c>
      <c r="N13846">
        <v>6</v>
      </c>
      <c r="P13846">
        <v>1</v>
      </c>
      <c r="Q13846">
        <v>1</v>
      </c>
      <c r="S13846">
        <v>0</v>
      </c>
    </row>
    <row r="13847" spans="1:19" x14ac:dyDescent="0.3">
      <c r="A13847" t="s">
        <v>27618</v>
      </c>
      <c r="B13847" s="171" t="s">
        <v>27619</v>
      </c>
      <c r="C13847" s="171" t="s">
        <v>15347</v>
      </c>
      <c r="D13847" s="171" t="s">
        <v>80</v>
      </c>
      <c r="E13847" s="11">
        <v>44256</v>
      </c>
      <c r="F13847">
        <v>2.5</v>
      </c>
      <c r="G13847">
        <v>2.5</v>
      </c>
      <c r="I13847">
        <v>1</v>
      </c>
      <c r="J13847">
        <v>14</v>
      </c>
      <c r="L13847">
        <v>14</v>
      </c>
      <c r="N13847">
        <v>0</v>
      </c>
      <c r="P13847">
        <v>0</v>
      </c>
      <c r="Q13847">
        <v>0</v>
      </c>
      <c r="S13847">
        <v>1</v>
      </c>
    </row>
    <row r="13848" spans="1:19" x14ac:dyDescent="0.3">
      <c r="A13848" t="s">
        <v>27630</v>
      </c>
      <c r="B13848" s="171" t="s">
        <v>27631</v>
      </c>
      <c r="C13848" s="171" t="s">
        <v>203</v>
      </c>
      <c r="D13848" s="171" t="s">
        <v>15341</v>
      </c>
      <c r="E13848" s="11">
        <v>44256</v>
      </c>
      <c r="F13848">
        <v>0</v>
      </c>
      <c r="G13848">
        <v>0</v>
      </c>
      <c r="I13848">
        <v>0</v>
      </c>
      <c r="J13848">
        <v>0</v>
      </c>
      <c r="L13848">
        <v>0</v>
      </c>
      <c r="N13848">
        <v>0</v>
      </c>
      <c r="P13848">
        <v>0</v>
      </c>
      <c r="Q13848">
        <v>0</v>
      </c>
      <c r="S13848">
        <v>0</v>
      </c>
    </row>
    <row r="13849" spans="1:19" x14ac:dyDescent="0.3">
      <c r="A13849" t="s">
        <v>27632</v>
      </c>
      <c r="B13849" s="171" t="s">
        <v>27633</v>
      </c>
      <c r="C13849" s="171" t="s">
        <v>24281</v>
      </c>
      <c r="D13849" s="171" t="s">
        <v>15341</v>
      </c>
      <c r="E13849" s="11">
        <v>44256</v>
      </c>
      <c r="F13849">
        <v>0</v>
      </c>
      <c r="G13849">
        <v>0</v>
      </c>
      <c r="I13849">
        <v>1</v>
      </c>
      <c r="J13849">
        <v>0</v>
      </c>
      <c r="L13849">
        <v>0</v>
      </c>
      <c r="N13849">
        <v>1</v>
      </c>
      <c r="P13849">
        <v>0</v>
      </c>
      <c r="Q13849">
        <v>0</v>
      </c>
      <c r="S13849">
        <v>0</v>
      </c>
    </row>
    <row r="13850" spans="1:19" x14ac:dyDescent="0.3">
      <c r="A13850" t="s">
        <v>27634</v>
      </c>
      <c r="B13850" s="171" t="s">
        <v>27635</v>
      </c>
      <c r="C13850" s="171" t="s">
        <v>24281</v>
      </c>
      <c r="D13850" s="171" t="s">
        <v>80</v>
      </c>
      <c r="E13850" s="11">
        <v>44256</v>
      </c>
      <c r="F13850">
        <v>1.5</v>
      </c>
      <c r="G13850">
        <v>1.5</v>
      </c>
      <c r="I13850">
        <v>1</v>
      </c>
      <c r="J13850">
        <v>8</v>
      </c>
      <c r="L13850">
        <v>8</v>
      </c>
      <c r="N13850">
        <v>1</v>
      </c>
      <c r="P13850">
        <v>0</v>
      </c>
      <c r="Q13850">
        <v>0</v>
      </c>
      <c r="S13850">
        <v>0</v>
      </c>
    </row>
    <row r="13851" spans="1:19" x14ac:dyDescent="0.3">
      <c r="A13851" t="s">
        <v>27636</v>
      </c>
      <c r="B13851" s="171" t="s">
        <v>27637</v>
      </c>
      <c r="C13851" s="171" t="s">
        <v>24284</v>
      </c>
      <c r="D13851" s="171" t="s">
        <v>80</v>
      </c>
      <c r="E13851" s="11">
        <v>44256</v>
      </c>
      <c r="F13851">
        <v>2</v>
      </c>
      <c r="G13851">
        <v>4</v>
      </c>
      <c r="I13851">
        <v>7</v>
      </c>
      <c r="J13851">
        <v>12</v>
      </c>
      <c r="L13851">
        <v>21</v>
      </c>
      <c r="N13851">
        <v>6</v>
      </c>
      <c r="P13851">
        <v>2</v>
      </c>
      <c r="Q13851">
        <v>2</v>
      </c>
      <c r="S13851">
        <v>1</v>
      </c>
    </row>
    <row r="13852" spans="1:19" x14ac:dyDescent="0.3">
      <c r="A13852" t="s">
        <v>27638</v>
      </c>
      <c r="B13852" s="171" t="s">
        <v>27639</v>
      </c>
      <c r="C13852" s="171" t="s">
        <v>18126</v>
      </c>
      <c r="D13852" s="171" t="s">
        <v>80</v>
      </c>
      <c r="E13852" s="11">
        <v>44256</v>
      </c>
      <c r="F13852">
        <v>0</v>
      </c>
      <c r="G13852">
        <v>0</v>
      </c>
      <c r="I13852">
        <v>0</v>
      </c>
      <c r="J13852">
        <v>0</v>
      </c>
      <c r="L13852">
        <v>0</v>
      </c>
      <c r="N13852">
        <v>0</v>
      </c>
      <c r="P13852">
        <v>0</v>
      </c>
      <c r="Q13852">
        <v>0</v>
      </c>
      <c r="S13852">
        <v>0</v>
      </c>
    </row>
    <row r="13853" spans="1:19" x14ac:dyDescent="0.3">
      <c r="A13853" t="s">
        <v>27640</v>
      </c>
      <c r="B13853" s="171" t="s">
        <v>27641</v>
      </c>
      <c r="C13853" s="171" t="s">
        <v>128</v>
      </c>
      <c r="D13853" s="171" t="s">
        <v>80</v>
      </c>
      <c r="E13853" s="11">
        <v>44256</v>
      </c>
      <c r="F13853">
        <v>0</v>
      </c>
      <c r="G13853">
        <v>0</v>
      </c>
      <c r="I13853">
        <v>0</v>
      </c>
      <c r="J13853">
        <v>0</v>
      </c>
      <c r="L13853">
        <v>0</v>
      </c>
      <c r="N13853">
        <v>0</v>
      </c>
      <c r="P13853">
        <v>0</v>
      </c>
      <c r="Q13853">
        <v>0</v>
      </c>
      <c r="S13853">
        <v>0</v>
      </c>
    </row>
    <row r="13854" spans="1:19" x14ac:dyDescent="0.3">
      <c r="A13854" t="s">
        <v>27642</v>
      </c>
      <c r="B13854" s="171" t="s">
        <v>27643</v>
      </c>
      <c r="C13854" s="171" t="s">
        <v>14824</v>
      </c>
      <c r="D13854" s="171" t="s">
        <v>80</v>
      </c>
      <c r="E13854" s="11">
        <v>44256</v>
      </c>
      <c r="F13854">
        <v>0</v>
      </c>
      <c r="G13854">
        <v>0</v>
      </c>
      <c r="I13854">
        <v>0</v>
      </c>
      <c r="J13854">
        <v>0</v>
      </c>
      <c r="L13854">
        <v>0</v>
      </c>
      <c r="N13854">
        <v>0</v>
      </c>
      <c r="P13854">
        <v>0</v>
      </c>
      <c r="Q13854">
        <v>0</v>
      </c>
      <c r="S13854">
        <v>0</v>
      </c>
    </row>
    <row r="13855" spans="1:19" x14ac:dyDescent="0.3">
      <c r="A13855" t="s">
        <v>27644</v>
      </c>
      <c r="B13855" s="171" t="s">
        <v>27645</v>
      </c>
      <c r="C13855" s="171" t="s">
        <v>152</v>
      </c>
      <c r="D13855" s="171" t="s">
        <v>80</v>
      </c>
      <c r="E13855" s="11">
        <v>44256</v>
      </c>
      <c r="F13855">
        <v>0</v>
      </c>
      <c r="G13855">
        <v>0</v>
      </c>
      <c r="I13855">
        <v>0</v>
      </c>
      <c r="J13855">
        <v>0</v>
      </c>
      <c r="L13855">
        <v>0</v>
      </c>
      <c r="N13855">
        <v>0</v>
      </c>
      <c r="P13855">
        <v>0</v>
      </c>
      <c r="Q13855">
        <v>0</v>
      </c>
      <c r="S13855">
        <v>0</v>
      </c>
    </row>
    <row r="13856" spans="1:19" x14ac:dyDescent="0.3">
      <c r="A13856" t="s">
        <v>27646</v>
      </c>
      <c r="B13856" s="171" t="s">
        <v>27647</v>
      </c>
      <c r="C13856" s="171" t="s">
        <v>194</v>
      </c>
      <c r="D13856" s="171" t="s">
        <v>80</v>
      </c>
      <c r="E13856" s="11">
        <v>44256</v>
      </c>
      <c r="F13856">
        <v>4</v>
      </c>
      <c r="G13856">
        <v>7</v>
      </c>
      <c r="I13856">
        <v>17</v>
      </c>
      <c r="J13856">
        <v>24</v>
      </c>
      <c r="K13856">
        <v>36</v>
      </c>
      <c r="L13856">
        <v>39</v>
      </c>
      <c r="N13856">
        <v>14</v>
      </c>
      <c r="P13856">
        <v>7</v>
      </c>
      <c r="Q13856">
        <v>8</v>
      </c>
      <c r="S13856">
        <v>3</v>
      </c>
    </row>
    <row r="13857" spans="1:19" x14ac:dyDescent="0.3">
      <c r="A13857" t="s">
        <v>27648</v>
      </c>
      <c r="B13857" s="171" t="s">
        <v>27649</v>
      </c>
      <c r="C13857" s="171" t="s">
        <v>18137</v>
      </c>
      <c r="D13857" s="171" t="s">
        <v>80</v>
      </c>
      <c r="E13857" s="11">
        <v>44256</v>
      </c>
      <c r="F13857">
        <v>0</v>
      </c>
      <c r="G13857">
        <v>0</v>
      </c>
      <c r="I13857">
        <v>0</v>
      </c>
      <c r="J13857">
        <v>0</v>
      </c>
      <c r="L13857">
        <v>0</v>
      </c>
      <c r="N13857">
        <v>0</v>
      </c>
      <c r="P13857">
        <v>0</v>
      </c>
      <c r="Q13857">
        <v>0</v>
      </c>
      <c r="S13857">
        <v>0</v>
      </c>
    </row>
    <row r="13858" spans="1:19" x14ac:dyDescent="0.3">
      <c r="A13858" t="s">
        <v>27650</v>
      </c>
      <c r="B13858" s="171" t="s">
        <v>27651</v>
      </c>
      <c r="C13858" s="171" t="s">
        <v>18140</v>
      </c>
      <c r="D13858" s="171" t="s">
        <v>80</v>
      </c>
      <c r="E13858" s="11">
        <v>44256</v>
      </c>
      <c r="F13858">
        <v>3</v>
      </c>
      <c r="G13858">
        <v>5</v>
      </c>
      <c r="I13858">
        <v>10</v>
      </c>
      <c r="J13858">
        <v>12</v>
      </c>
      <c r="L13858">
        <v>22</v>
      </c>
      <c r="N13858">
        <v>8</v>
      </c>
      <c r="P13858">
        <v>3</v>
      </c>
      <c r="Q13858">
        <v>3</v>
      </c>
      <c r="S13858">
        <v>2</v>
      </c>
    </row>
    <row r="13859" spans="1:19" x14ac:dyDescent="0.3">
      <c r="A13859" t="s">
        <v>27652</v>
      </c>
      <c r="B13859" s="171" t="s">
        <v>27653</v>
      </c>
      <c r="C13859" s="171" t="s">
        <v>236</v>
      </c>
      <c r="D13859" s="171" t="s">
        <v>80</v>
      </c>
      <c r="E13859" s="11">
        <v>44256</v>
      </c>
      <c r="F13859">
        <v>0</v>
      </c>
      <c r="G13859">
        <v>0</v>
      </c>
      <c r="I13859">
        <v>0</v>
      </c>
      <c r="J13859">
        <v>0</v>
      </c>
      <c r="L13859">
        <v>0</v>
      </c>
      <c r="N13859">
        <v>0</v>
      </c>
      <c r="P13859">
        <v>0</v>
      </c>
      <c r="Q13859">
        <v>0</v>
      </c>
      <c r="S13859">
        <v>0</v>
      </c>
    </row>
    <row r="13860" spans="1:19" x14ac:dyDescent="0.3">
      <c r="A13860" t="s">
        <v>27654</v>
      </c>
      <c r="B13860" s="171" t="s">
        <v>27655</v>
      </c>
      <c r="C13860" s="171" t="s">
        <v>239</v>
      </c>
      <c r="D13860" s="171" t="s">
        <v>80</v>
      </c>
      <c r="E13860" s="11">
        <v>44256</v>
      </c>
      <c r="F13860">
        <v>0</v>
      </c>
      <c r="G13860">
        <v>0</v>
      </c>
      <c r="I13860">
        <v>0</v>
      </c>
      <c r="J13860">
        <v>0</v>
      </c>
      <c r="L13860">
        <v>0</v>
      </c>
      <c r="N13860">
        <v>0</v>
      </c>
      <c r="P13860">
        <v>0</v>
      </c>
      <c r="Q13860">
        <v>0</v>
      </c>
      <c r="S13860">
        <v>0</v>
      </c>
    </row>
    <row r="13861" spans="1:19" x14ac:dyDescent="0.3">
      <c r="A13861" t="s">
        <v>27656</v>
      </c>
      <c r="B13861" s="171" t="s">
        <v>27657</v>
      </c>
      <c r="C13861" s="171" t="s">
        <v>176</v>
      </c>
      <c r="D13861" s="171" t="s">
        <v>80</v>
      </c>
      <c r="E13861" s="11">
        <v>44256</v>
      </c>
      <c r="F13861">
        <v>2.5</v>
      </c>
      <c r="G13861">
        <v>2.5</v>
      </c>
      <c r="I13861">
        <v>2</v>
      </c>
      <c r="J13861">
        <v>13</v>
      </c>
      <c r="L13861">
        <v>13</v>
      </c>
      <c r="N13861">
        <v>0</v>
      </c>
      <c r="P13861">
        <v>0</v>
      </c>
      <c r="Q13861">
        <v>0</v>
      </c>
      <c r="S13861">
        <v>2</v>
      </c>
    </row>
    <row r="13862" spans="1:19" x14ac:dyDescent="0.3">
      <c r="A13862" t="s">
        <v>27658</v>
      </c>
      <c r="B13862" s="171" t="s">
        <v>27659</v>
      </c>
      <c r="C13862" s="171" t="s">
        <v>206</v>
      </c>
      <c r="D13862" s="171" t="s">
        <v>80</v>
      </c>
      <c r="E13862" s="11">
        <v>44256</v>
      </c>
      <c r="F13862">
        <v>1.5</v>
      </c>
      <c r="G13862">
        <v>1.5</v>
      </c>
      <c r="I13862">
        <v>5</v>
      </c>
      <c r="J13862">
        <v>8</v>
      </c>
      <c r="L13862">
        <v>8</v>
      </c>
      <c r="N13862">
        <v>4</v>
      </c>
      <c r="P13862">
        <v>0</v>
      </c>
      <c r="Q13862">
        <v>0</v>
      </c>
      <c r="S13862">
        <v>1</v>
      </c>
    </row>
    <row r="13863" spans="1:19" x14ac:dyDescent="0.3">
      <c r="A13863" t="s">
        <v>27660</v>
      </c>
      <c r="B13863" s="171" t="s">
        <v>27661</v>
      </c>
      <c r="C13863" s="171" t="s">
        <v>176</v>
      </c>
      <c r="D13863" s="171" t="s">
        <v>15341</v>
      </c>
      <c r="E13863" s="11">
        <v>44256</v>
      </c>
      <c r="F13863">
        <v>0</v>
      </c>
      <c r="G13863">
        <v>0</v>
      </c>
      <c r="I13863">
        <v>1</v>
      </c>
      <c r="J13863">
        <v>0</v>
      </c>
      <c r="L13863">
        <v>0</v>
      </c>
      <c r="N13863">
        <v>1</v>
      </c>
      <c r="P13863">
        <v>1</v>
      </c>
      <c r="Q13863">
        <v>1</v>
      </c>
      <c r="S13863">
        <v>0</v>
      </c>
    </row>
    <row r="13864" spans="1:19" x14ac:dyDescent="0.3">
      <c r="A13864" t="s">
        <v>27662</v>
      </c>
      <c r="B13864" s="171" t="s">
        <v>27663</v>
      </c>
      <c r="C13864" s="171" t="s">
        <v>206</v>
      </c>
      <c r="D13864" s="171" t="s">
        <v>15341</v>
      </c>
      <c r="E13864" s="11">
        <v>44256</v>
      </c>
      <c r="F13864">
        <v>0</v>
      </c>
      <c r="G13864">
        <v>0</v>
      </c>
      <c r="I13864">
        <v>0</v>
      </c>
      <c r="J13864">
        <v>0</v>
      </c>
      <c r="L13864">
        <v>0</v>
      </c>
      <c r="N13864">
        <v>0</v>
      </c>
      <c r="P13864">
        <v>0</v>
      </c>
      <c r="Q13864">
        <v>0</v>
      </c>
      <c r="S13864">
        <v>0</v>
      </c>
    </row>
    <row r="13865" spans="1:19" x14ac:dyDescent="0.3">
      <c r="A13865" t="s">
        <v>27664</v>
      </c>
      <c r="B13865" s="171" t="s">
        <v>27665</v>
      </c>
      <c r="C13865" s="171" t="s">
        <v>16544</v>
      </c>
      <c r="D13865" s="171" t="s">
        <v>15341</v>
      </c>
      <c r="E13865" s="11">
        <v>44256</v>
      </c>
      <c r="F13865">
        <v>0</v>
      </c>
      <c r="G13865">
        <v>0</v>
      </c>
      <c r="I13865">
        <v>0</v>
      </c>
      <c r="J13865">
        <v>0</v>
      </c>
      <c r="L13865">
        <v>0</v>
      </c>
      <c r="N13865">
        <v>0</v>
      </c>
      <c r="P13865">
        <v>0</v>
      </c>
      <c r="Q13865">
        <v>0</v>
      </c>
      <c r="S13865">
        <v>0</v>
      </c>
    </row>
    <row r="13866" spans="1:19" x14ac:dyDescent="0.3">
      <c r="A13866" t="s">
        <v>27666</v>
      </c>
      <c r="B13866" s="171" t="s">
        <v>27667</v>
      </c>
      <c r="C13866" s="171" t="s">
        <v>16544</v>
      </c>
      <c r="D13866" s="171" t="s">
        <v>80</v>
      </c>
      <c r="E13866" s="11">
        <v>44256</v>
      </c>
      <c r="F13866">
        <v>1.5</v>
      </c>
      <c r="G13866">
        <v>1.5</v>
      </c>
      <c r="I13866">
        <v>2</v>
      </c>
      <c r="J13866">
        <v>8</v>
      </c>
      <c r="L13866">
        <v>8</v>
      </c>
      <c r="N13866">
        <v>2</v>
      </c>
      <c r="P13866">
        <v>0</v>
      </c>
      <c r="Q13866">
        <v>0</v>
      </c>
      <c r="S13866">
        <v>0</v>
      </c>
    </row>
    <row r="13867" spans="1:19" x14ac:dyDescent="0.3">
      <c r="A13867" t="s">
        <v>27668</v>
      </c>
      <c r="B13867" s="171" t="s">
        <v>27669</v>
      </c>
      <c r="C13867" s="171" t="s">
        <v>24315</v>
      </c>
      <c r="D13867" s="171" t="s">
        <v>15341</v>
      </c>
      <c r="E13867" s="11">
        <v>44256</v>
      </c>
      <c r="F13867">
        <v>0</v>
      </c>
      <c r="G13867">
        <v>0</v>
      </c>
      <c r="I13867">
        <v>0</v>
      </c>
      <c r="J13867">
        <v>0</v>
      </c>
      <c r="L13867">
        <v>0</v>
      </c>
      <c r="N13867">
        <v>0</v>
      </c>
      <c r="P13867">
        <v>1</v>
      </c>
      <c r="Q13867">
        <v>3</v>
      </c>
      <c r="S13867">
        <v>0</v>
      </c>
    </row>
    <row r="13868" spans="1:19" x14ac:dyDescent="0.3">
      <c r="A13868" t="s">
        <v>27670</v>
      </c>
      <c r="B13868" s="171" t="s">
        <v>27671</v>
      </c>
      <c r="C13868" s="171" t="s">
        <v>24315</v>
      </c>
      <c r="D13868" s="171" t="s">
        <v>80</v>
      </c>
      <c r="E13868" s="11">
        <v>44256</v>
      </c>
      <c r="F13868">
        <v>1.5</v>
      </c>
      <c r="G13868">
        <v>1.5</v>
      </c>
      <c r="I13868">
        <v>6</v>
      </c>
      <c r="J13868">
        <v>8</v>
      </c>
      <c r="L13868">
        <v>8</v>
      </c>
      <c r="N13868">
        <v>6</v>
      </c>
      <c r="P13868">
        <v>0</v>
      </c>
      <c r="Q13868">
        <v>0</v>
      </c>
      <c r="S13868">
        <v>0</v>
      </c>
    </row>
    <row r="13869" spans="1:19" x14ac:dyDescent="0.3">
      <c r="A13869" t="s">
        <v>27672</v>
      </c>
      <c r="B13869" s="171" t="s">
        <v>27673</v>
      </c>
      <c r="C13869" s="171" t="s">
        <v>113</v>
      </c>
      <c r="D13869" s="171" t="s">
        <v>80</v>
      </c>
      <c r="E13869" s="11">
        <v>44256</v>
      </c>
      <c r="F13869">
        <v>0.5</v>
      </c>
      <c r="G13869">
        <v>1</v>
      </c>
      <c r="I13869">
        <v>2</v>
      </c>
      <c r="J13869">
        <v>3</v>
      </c>
      <c r="L13869">
        <v>6</v>
      </c>
      <c r="N13869">
        <v>1</v>
      </c>
      <c r="P13869">
        <v>1</v>
      </c>
      <c r="Q13869">
        <v>1</v>
      </c>
      <c r="S13869">
        <v>1</v>
      </c>
    </row>
    <row r="13870" spans="1:19" x14ac:dyDescent="0.3">
      <c r="A13870" t="s">
        <v>27674</v>
      </c>
      <c r="B13870" s="171" t="s">
        <v>27675</v>
      </c>
      <c r="C13870" s="171" t="s">
        <v>131</v>
      </c>
      <c r="D13870" s="171" t="s">
        <v>80</v>
      </c>
      <c r="E13870" s="11">
        <v>44256</v>
      </c>
      <c r="F13870">
        <v>0</v>
      </c>
      <c r="G13870">
        <v>0</v>
      </c>
      <c r="I13870">
        <v>0</v>
      </c>
      <c r="J13870">
        <v>0</v>
      </c>
      <c r="L13870">
        <v>0</v>
      </c>
      <c r="N13870">
        <v>0</v>
      </c>
      <c r="P13870">
        <v>0</v>
      </c>
      <c r="Q13870">
        <v>0</v>
      </c>
      <c r="S13870">
        <v>0</v>
      </c>
    </row>
    <row r="13871" spans="1:19" x14ac:dyDescent="0.3">
      <c r="A13871" t="s">
        <v>27676</v>
      </c>
      <c r="B13871" s="171" t="s">
        <v>27677</v>
      </c>
      <c r="C13871" s="171" t="s">
        <v>14843</v>
      </c>
      <c r="D13871" s="171" t="s">
        <v>80</v>
      </c>
      <c r="E13871" s="11">
        <v>44256</v>
      </c>
      <c r="F13871">
        <v>0</v>
      </c>
      <c r="G13871">
        <v>0</v>
      </c>
      <c r="I13871">
        <v>0</v>
      </c>
      <c r="J13871">
        <v>0</v>
      </c>
      <c r="L13871">
        <v>0</v>
      </c>
      <c r="N13871">
        <v>0</v>
      </c>
      <c r="P13871">
        <v>0</v>
      </c>
      <c r="Q13871">
        <v>0</v>
      </c>
      <c r="S13871">
        <v>0</v>
      </c>
    </row>
    <row r="13872" spans="1:19" x14ac:dyDescent="0.3">
      <c r="A13872" t="s">
        <v>27678</v>
      </c>
      <c r="B13872" s="171" t="s">
        <v>27679</v>
      </c>
      <c r="C13872" s="171" t="s">
        <v>155</v>
      </c>
      <c r="D13872" s="171" t="s">
        <v>80</v>
      </c>
      <c r="E13872" s="11">
        <v>44256</v>
      </c>
      <c r="F13872">
        <v>2</v>
      </c>
      <c r="G13872">
        <v>3</v>
      </c>
      <c r="I13872">
        <v>12</v>
      </c>
      <c r="J13872">
        <v>12</v>
      </c>
      <c r="L13872">
        <v>17</v>
      </c>
      <c r="N13872">
        <v>10</v>
      </c>
      <c r="P13872">
        <v>0</v>
      </c>
      <c r="Q13872">
        <v>0</v>
      </c>
      <c r="S13872">
        <v>2</v>
      </c>
    </row>
    <row r="13873" spans="1:19" x14ac:dyDescent="0.3">
      <c r="A13873" t="s">
        <v>27680</v>
      </c>
      <c r="B13873" s="171" t="s">
        <v>27681</v>
      </c>
      <c r="C13873" s="171" t="s">
        <v>16232</v>
      </c>
      <c r="D13873" s="171" t="s">
        <v>80</v>
      </c>
      <c r="E13873" s="11">
        <v>44256</v>
      </c>
      <c r="F13873">
        <v>3.5</v>
      </c>
      <c r="G13873">
        <v>3.5</v>
      </c>
      <c r="I13873">
        <v>5</v>
      </c>
      <c r="J13873">
        <v>20</v>
      </c>
      <c r="L13873">
        <v>20</v>
      </c>
      <c r="N13873">
        <v>4</v>
      </c>
      <c r="P13873">
        <v>1</v>
      </c>
      <c r="Q13873">
        <v>1</v>
      </c>
      <c r="S13873">
        <v>1</v>
      </c>
    </row>
    <row r="13874" spans="1:19" x14ac:dyDescent="0.3">
      <c r="A13874" t="s">
        <v>27682</v>
      </c>
      <c r="B13874" s="171" t="s">
        <v>27683</v>
      </c>
      <c r="C13874" s="171" t="s">
        <v>16557</v>
      </c>
      <c r="D13874" s="171" t="s">
        <v>80</v>
      </c>
      <c r="E13874" s="11">
        <v>44256</v>
      </c>
      <c r="F13874">
        <v>0</v>
      </c>
      <c r="G13874">
        <v>0</v>
      </c>
      <c r="I13874">
        <v>0</v>
      </c>
      <c r="J13874">
        <v>0</v>
      </c>
      <c r="L13874">
        <v>0</v>
      </c>
      <c r="N13874">
        <v>0</v>
      </c>
      <c r="P13874">
        <v>0</v>
      </c>
      <c r="Q13874">
        <v>0</v>
      </c>
      <c r="S13874">
        <v>0</v>
      </c>
    </row>
    <row r="13875" spans="1:19" x14ac:dyDescent="0.3">
      <c r="A13875" t="s">
        <v>27684</v>
      </c>
      <c r="B13875" s="171" t="s">
        <v>27685</v>
      </c>
      <c r="C13875" s="171" t="s">
        <v>188</v>
      </c>
      <c r="D13875" s="171" t="s">
        <v>80</v>
      </c>
      <c r="E13875" s="11">
        <v>44256</v>
      </c>
      <c r="F13875">
        <v>2.5</v>
      </c>
      <c r="G13875">
        <v>4</v>
      </c>
      <c r="I13875">
        <v>3</v>
      </c>
      <c r="J13875">
        <v>14</v>
      </c>
      <c r="L13875">
        <v>22</v>
      </c>
      <c r="N13875">
        <v>3</v>
      </c>
      <c r="P13875">
        <v>0</v>
      </c>
      <c r="Q13875">
        <v>0</v>
      </c>
      <c r="S13875">
        <v>0</v>
      </c>
    </row>
    <row r="13876" spans="1:19" x14ac:dyDescent="0.3">
      <c r="A13876" t="s">
        <v>27686</v>
      </c>
      <c r="B13876" s="171" t="s">
        <v>27687</v>
      </c>
      <c r="C13876" s="171" t="s">
        <v>227</v>
      </c>
      <c r="D13876" s="171" t="s">
        <v>80</v>
      </c>
      <c r="E13876" s="11">
        <v>44256</v>
      </c>
      <c r="F13876">
        <v>0</v>
      </c>
      <c r="G13876">
        <v>0</v>
      </c>
      <c r="I13876">
        <v>0</v>
      </c>
      <c r="J13876">
        <v>0</v>
      </c>
      <c r="L13876">
        <v>0</v>
      </c>
      <c r="N13876">
        <v>0</v>
      </c>
      <c r="P13876">
        <v>0</v>
      </c>
      <c r="Q13876">
        <v>0</v>
      </c>
      <c r="S13876">
        <v>0</v>
      </c>
    </row>
    <row r="13877" spans="1:19" x14ac:dyDescent="0.3">
      <c r="A13877" t="s">
        <v>27688</v>
      </c>
      <c r="B13877" s="171" t="s">
        <v>27689</v>
      </c>
      <c r="C13877" s="171" t="s">
        <v>116</v>
      </c>
      <c r="D13877" s="171" t="s">
        <v>80</v>
      </c>
      <c r="E13877" s="11">
        <v>44256</v>
      </c>
      <c r="F13877">
        <v>5.5</v>
      </c>
      <c r="G13877">
        <v>8</v>
      </c>
      <c r="I13877">
        <v>67</v>
      </c>
      <c r="J13877">
        <v>57</v>
      </c>
      <c r="L13877">
        <v>90</v>
      </c>
      <c r="N13877">
        <v>55</v>
      </c>
      <c r="P13877">
        <v>5</v>
      </c>
      <c r="Q13877">
        <v>6</v>
      </c>
      <c r="S13877">
        <v>12</v>
      </c>
    </row>
    <row r="13878" spans="1:19" x14ac:dyDescent="0.3">
      <c r="A13878" t="s">
        <v>27690</v>
      </c>
      <c r="B13878" s="171" t="s">
        <v>27691</v>
      </c>
      <c r="C13878" s="171" t="s">
        <v>9862</v>
      </c>
      <c r="D13878" s="171" t="s">
        <v>80</v>
      </c>
      <c r="E13878" s="11">
        <v>44256</v>
      </c>
      <c r="F13878">
        <v>0</v>
      </c>
      <c r="G13878">
        <v>0</v>
      </c>
      <c r="I13878">
        <v>0</v>
      </c>
      <c r="J13878">
        <v>0</v>
      </c>
      <c r="L13878">
        <v>0</v>
      </c>
      <c r="N13878">
        <v>0</v>
      </c>
      <c r="P13878">
        <v>0</v>
      </c>
      <c r="Q13878">
        <v>0</v>
      </c>
      <c r="S13878">
        <v>0</v>
      </c>
    </row>
    <row r="13879" spans="1:19" x14ac:dyDescent="0.3">
      <c r="A13879" t="s">
        <v>27692</v>
      </c>
      <c r="B13879" s="171" t="s">
        <v>27693</v>
      </c>
      <c r="C13879" s="171" t="s">
        <v>140</v>
      </c>
      <c r="D13879" s="171" t="s">
        <v>80</v>
      </c>
      <c r="E13879" s="11">
        <v>44256</v>
      </c>
      <c r="F13879">
        <v>0</v>
      </c>
      <c r="G13879">
        <v>0</v>
      </c>
      <c r="I13879">
        <v>0</v>
      </c>
      <c r="J13879">
        <v>0</v>
      </c>
      <c r="L13879">
        <v>0</v>
      </c>
      <c r="N13879">
        <v>0</v>
      </c>
      <c r="P13879">
        <v>0</v>
      </c>
      <c r="Q13879">
        <v>0</v>
      </c>
      <c r="S13879">
        <v>0</v>
      </c>
    </row>
    <row r="13880" spans="1:19" x14ac:dyDescent="0.3">
      <c r="A13880" t="s">
        <v>27694</v>
      </c>
      <c r="B13880" s="171" t="s">
        <v>27695</v>
      </c>
      <c r="C13880" s="171" t="s">
        <v>8590</v>
      </c>
      <c r="D13880" s="171" t="s">
        <v>80</v>
      </c>
      <c r="E13880" s="11">
        <v>44256</v>
      </c>
      <c r="F13880">
        <v>0</v>
      </c>
      <c r="G13880">
        <v>0</v>
      </c>
      <c r="I13880">
        <v>0</v>
      </c>
      <c r="J13880">
        <v>0</v>
      </c>
      <c r="L13880">
        <v>0</v>
      </c>
      <c r="N13880">
        <v>0</v>
      </c>
      <c r="P13880">
        <v>0</v>
      </c>
      <c r="Q13880">
        <v>0</v>
      </c>
      <c r="S13880">
        <v>0</v>
      </c>
    </row>
    <row r="13881" spans="1:19" x14ac:dyDescent="0.3">
      <c r="A13881" t="s">
        <v>27696</v>
      </c>
      <c r="B13881" s="171" t="s">
        <v>27697</v>
      </c>
      <c r="C13881" s="171" t="s">
        <v>170</v>
      </c>
      <c r="D13881" s="171" t="s">
        <v>80</v>
      </c>
      <c r="E13881" s="11">
        <v>44256</v>
      </c>
      <c r="F13881">
        <v>2</v>
      </c>
      <c r="G13881">
        <v>11</v>
      </c>
      <c r="I13881">
        <v>7</v>
      </c>
      <c r="J13881">
        <v>22</v>
      </c>
      <c r="L13881">
        <v>121</v>
      </c>
      <c r="N13881">
        <v>7</v>
      </c>
      <c r="P13881">
        <v>0</v>
      </c>
      <c r="Q13881">
        <v>0</v>
      </c>
      <c r="S13881">
        <v>0</v>
      </c>
    </row>
    <row r="13882" spans="1:19" x14ac:dyDescent="0.3">
      <c r="A13882" t="s">
        <v>27698</v>
      </c>
      <c r="B13882" s="171" t="s">
        <v>27699</v>
      </c>
      <c r="C13882" s="171" t="s">
        <v>182</v>
      </c>
      <c r="D13882" s="171" t="s">
        <v>80</v>
      </c>
      <c r="E13882" s="11">
        <v>44256</v>
      </c>
      <c r="F13882">
        <v>11.5</v>
      </c>
      <c r="G13882">
        <v>11.5</v>
      </c>
      <c r="I13882">
        <v>184</v>
      </c>
      <c r="J13882">
        <v>128</v>
      </c>
      <c r="L13882">
        <v>128</v>
      </c>
      <c r="N13882">
        <v>174</v>
      </c>
      <c r="P13882">
        <v>17</v>
      </c>
      <c r="Q13882">
        <v>28</v>
      </c>
      <c r="S13882">
        <v>10</v>
      </c>
    </row>
    <row r="13883" spans="1:19" x14ac:dyDescent="0.3">
      <c r="A13883" t="s">
        <v>27700</v>
      </c>
      <c r="B13883" s="171" t="s">
        <v>27701</v>
      </c>
      <c r="C13883" s="171" t="s">
        <v>197</v>
      </c>
      <c r="D13883" s="171" t="s">
        <v>80</v>
      </c>
      <c r="E13883" s="11">
        <v>44256</v>
      </c>
      <c r="F13883">
        <v>8</v>
      </c>
      <c r="G13883">
        <v>9</v>
      </c>
      <c r="I13883">
        <v>83</v>
      </c>
      <c r="J13883">
        <v>80</v>
      </c>
      <c r="L13883">
        <v>90</v>
      </c>
      <c r="N13883">
        <v>72</v>
      </c>
      <c r="P13883">
        <v>2</v>
      </c>
      <c r="Q13883">
        <v>4</v>
      </c>
      <c r="S13883">
        <v>11</v>
      </c>
    </row>
    <row r="13884" spans="1:19" x14ac:dyDescent="0.3">
      <c r="A13884" t="s">
        <v>27702</v>
      </c>
      <c r="B13884" s="171" t="s">
        <v>27703</v>
      </c>
      <c r="C13884" s="171" t="s">
        <v>218</v>
      </c>
      <c r="D13884" s="171" t="s">
        <v>80</v>
      </c>
      <c r="E13884" s="11">
        <v>44256</v>
      </c>
      <c r="F13884">
        <v>0</v>
      </c>
      <c r="G13884">
        <v>0</v>
      </c>
      <c r="I13884">
        <v>0</v>
      </c>
      <c r="J13884">
        <v>0</v>
      </c>
      <c r="L13884">
        <v>0</v>
      </c>
      <c r="N13884">
        <v>0</v>
      </c>
      <c r="P13884">
        <v>0</v>
      </c>
      <c r="Q13884">
        <v>0</v>
      </c>
      <c r="S13884">
        <v>0</v>
      </c>
    </row>
    <row r="13885" spans="1:19" x14ac:dyDescent="0.3">
      <c r="A13885" t="s">
        <v>27704</v>
      </c>
      <c r="B13885" s="171" t="s">
        <v>27705</v>
      </c>
      <c r="C13885" s="171" t="s">
        <v>230</v>
      </c>
      <c r="D13885" s="171" t="s">
        <v>80</v>
      </c>
      <c r="E13885" s="11">
        <v>44256</v>
      </c>
      <c r="F13885">
        <v>0</v>
      </c>
      <c r="G13885">
        <v>0</v>
      </c>
      <c r="I13885">
        <v>0</v>
      </c>
      <c r="J13885">
        <v>0</v>
      </c>
      <c r="L13885">
        <v>0</v>
      </c>
      <c r="N13885">
        <v>0</v>
      </c>
      <c r="P13885">
        <v>0</v>
      </c>
      <c r="Q13885">
        <v>0</v>
      </c>
      <c r="S13885">
        <v>0</v>
      </c>
    </row>
    <row r="13886" spans="1:19" x14ac:dyDescent="0.3">
      <c r="A13886" t="s">
        <v>27706</v>
      </c>
      <c r="B13886" s="171" t="s">
        <v>27707</v>
      </c>
      <c r="C13886" s="171" t="s">
        <v>8193</v>
      </c>
      <c r="D13886" s="171" t="s">
        <v>80</v>
      </c>
      <c r="E13886" s="11">
        <v>44256</v>
      </c>
      <c r="F13886">
        <v>2</v>
      </c>
      <c r="G13886">
        <v>3</v>
      </c>
      <c r="I13886">
        <v>14</v>
      </c>
      <c r="J13886">
        <v>18</v>
      </c>
      <c r="L13886">
        <v>32</v>
      </c>
      <c r="N13886">
        <v>14</v>
      </c>
      <c r="P13886">
        <v>0</v>
      </c>
      <c r="Q13886">
        <v>0</v>
      </c>
      <c r="S13886">
        <v>0</v>
      </c>
    </row>
    <row r="13887" spans="1:19" x14ac:dyDescent="0.3">
      <c r="A13887" t="s">
        <v>27708</v>
      </c>
      <c r="B13887" s="171" t="s">
        <v>27709</v>
      </c>
      <c r="C13887" s="171" t="s">
        <v>10522</v>
      </c>
      <c r="D13887" s="171" t="s">
        <v>80</v>
      </c>
      <c r="E13887" s="11">
        <v>44256</v>
      </c>
      <c r="F13887">
        <v>0</v>
      </c>
      <c r="G13887">
        <v>0</v>
      </c>
      <c r="I13887">
        <v>0</v>
      </c>
      <c r="J13887">
        <v>0</v>
      </c>
      <c r="L13887">
        <v>0</v>
      </c>
      <c r="N13887">
        <v>0</v>
      </c>
      <c r="P13887">
        <v>0</v>
      </c>
      <c r="Q13887">
        <v>0</v>
      </c>
      <c r="S13887">
        <v>0</v>
      </c>
    </row>
    <row r="13888" spans="1:19" x14ac:dyDescent="0.3">
      <c r="A13888" t="s">
        <v>27710</v>
      </c>
      <c r="B13888" s="171" t="s">
        <v>27711</v>
      </c>
      <c r="C13888" s="171" t="s">
        <v>10525</v>
      </c>
      <c r="D13888" s="171" t="s">
        <v>80</v>
      </c>
      <c r="E13888" s="11">
        <v>44256</v>
      </c>
      <c r="F13888">
        <v>0</v>
      </c>
      <c r="G13888">
        <v>0</v>
      </c>
      <c r="I13888">
        <v>0</v>
      </c>
      <c r="J13888">
        <v>0</v>
      </c>
      <c r="L13888">
        <v>0</v>
      </c>
      <c r="N13888">
        <v>0</v>
      </c>
      <c r="P13888">
        <v>0</v>
      </c>
      <c r="Q13888">
        <v>0</v>
      </c>
      <c r="S13888">
        <v>0</v>
      </c>
    </row>
    <row r="13889" spans="1:19" x14ac:dyDescent="0.3">
      <c r="A13889" t="s">
        <v>27712</v>
      </c>
      <c r="B13889" s="171" t="s">
        <v>27713</v>
      </c>
      <c r="C13889" s="171" t="s">
        <v>10528</v>
      </c>
      <c r="D13889" s="171" t="s">
        <v>80</v>
      </c>
      <c r="E13889" s="11">
        <v>44256</v>
      </c>
      <c r="F13889">
        <v>0</v>
      </c>
      <c r="G13889">
        <v>0</v>
      </c>
      <c r="I13889">
        <v>0</v>
      </c>
      <c r="J13889">
        <v>0</v>
      </c>
      <c r="L13889">
        <v>0</v>
      </c>
      <c r="N13889">
        <v>0</v>
      </c>
      <c r="P13889">
        <v>0</v>
      </c>
      <c r="Q13889">
        <v>0</v>
      </c>
      <c r="S13889">
        <v>0</v>
      </c>
    </row>
    <row r="13890" spans="1:19" x14ac:dyDescent="0.3">
      <c r="A13890" t="s">
        <v>27714</v>
      </c>
      <c r="B13890" s="171" t="s">
        <v>27715</v>
      </c>
      <c r="C13890" s="171" t="s">
        <v>10531</v>
      </c>
      <c r="D13890" s="171" t="s">
        <v>80</v>
      </c>
      <c r="E13890" s="11">
        <v>44256</v>
      </c>
      <c r="F13890">
        <v>0</v>
      </c>
      <c r="G13890">
        <v>0</v>
      </c>
      <c r="I13890">
        <v>0</v>
      </c>
      <c r="J13890">
        <v>0</v>
      </c>
      <c r="L13890">
        <v>0</v>
      </c>
      <c r="N13890">
        <v>0</v>
      </c>
      <c r="P13890">
        <v>0</v>
      </c>
      <c r="Q13890">
        <v>0</v>
      </c>
      <c r="S13890">
        <v>0</v>
      </c>
    </row>
    <row r="13891" spans="1:19" x14ac:dyDescent="0.3">
      <c r="A13891" t="s">
        <v>27716</v>
      </c>
      <c r="B13891" s="171" t="s">
        <v>27717</v>
      </c>
      <c r="C13891" s="171" t="s">
        <v>14880</v>
      </c>
      <c r="D13891" s="171" t="s">
        <v>80</v>
      </c>
      <c r="E13891" s="11">
        <v>44256</v>
      </c>
      <c r="F13891">
        <v>0</v>
      </c>
      <c r="G13891">
        <v>0</v>
      </c>
      <c r="I13891">
        <v>0</v>
      </c>
      <c r="J13891">
        <v>0</v>
      </c>
      <c r="L13891">
        <v>0</v>
      </c>
      <c r="N13891">
        <v>0</v>
      </c>
      <c r="P13891">
        <v>0</v>
      </c>
      <c r="Q13891">
        <v>0</v>
      </c>
      <c r="S13891">
        <v>0</v>
      </c>
    </row>
    <row r="13892" spans="1:19" x14ac:dyDescent="0.3">
      <c r="A13892" t="s">
        <v>27718</v>
      </c>
      <c r="B13892" s="171" t="s">
        <v>27719</v>
      </c>
      <c r="C13892" s="171" t="s">
        <v>10534</v>
      </c>
      <c r="D13892" s="171" t="s">
        <v>80</v>
      </c>
      <c r="E13892" s="11">
        <v>44256</v>
      </c>
      <c r="F13892">
        <v>4</v>
      </c>
      <c r="G13892">
        <v>4</v>
      </c>
      <c r="I13892">
        <v>11</v>
      </c>
      <c r="J13892">
        <v>24</v>
      </c>
      <c r="L13892">
        <v>24</v>
      </c>
      <c r="N13892">
        <v>9</v>
      </c>
      <c r="P13892">
        <v>1</v>
      </c>
      <c r="Q13892">
        <v>1</v>
      </c>
      <c r="S13892">
        <v>2</v>
      </c>
    </row>
    <row r="13893" spans="1:19" x14ac:dyDescent="0.3">
      <c r="A13893" t="s">
        <v>27720</v>
      </c>
      <c r="B13893" s="171" t="s">
        <v>27721</v>
      </c>
      <c r="C13893" s="171" t="s">
        <v>10537</v>
      </c>
      <c r="D13893" s="171" t="s">
        <v>80</v>
      </c>
      <c r="E13893" s="11">
        <v>44256</v>
      </c>
      <c r="F13893">
        <v>2</v>
      </c>
      <c r="G13893">
        <v>2</v>
      </c>
      <c r="I13893">
        <v>6</v>
      </c>
      <c r="J13893">
        <v>11</v>
      </c>
      <c r="L13893">
        <v>11</v>
      </c>
      <c r="N13893">
        <v>6</v>
      </c>
      <c r="P13893">
        <v>0</v>
      </c>
      <c r="Q13893">
        <v>0</v>
      </c>
      <c r="S13893">
        <v>0</v>
      </c>
    </row>
    <row r="13894" spans="1:19" x14ac:dyDescent="0.3">
      <c r="A13894" t="s">
        <v>27722</v>
      </c>
      <c r="B13894" s="171" t="s">
        <v>27723</v>
      </c>
      <c r="C13894" s="171" t="s">
        <v>119</v>
      </c>
      <c r="D13894" s="171" t="s">
        <v>4</v>
      </c>
      <c r="E13894" s="11">
        <v>44256</v>
      </c>
      <c r="F13894">
        <v>0</v>
      </c>
      <c r="G13894">
        <v>0</v>
      </c>
      <c r="I13894">
        <v>0</v>
      </c>
      <c r="J13894">
        <v>0</v>
      </c>
      <c r="L13894">
        <v>0</v>
      </c>
      <c r="N13894">
        <v>0</v>
      </c>
      <c r="P13894">
        <v>0</v>
      </c>
      <c r="Q13894">
        <v>0</v>
      </c>
      <c r="S13894">
        <v>0</v>
      </c>
    </row>
    <row r="13895" spans="1:19" x14ac:dyDescent="0.3">
      <c r="A13895" t="s">
        <v>27724</v>
      </c>
      <c r="B13895" s="171" t="s">
        <v>27725</v>
      </c>
      <c r="C13895" s="171" t="s">
        <v>143</v>
      </c>
      <c r="D13895" s="171" t="s">
        <v>4</v>
      </c>
      <c r="E13895" s="11">
        <v>44256</v>
      </c>
      <c r="F13895">
        <v>0</v>
      </c>
      <c r="G13895">
        <v>0</v>
      </c>
      <c r="I13895">
        <v>0</v>
      </c>
      <c r="J13895">
        <v>0</v>
      </c>
      <c r="L13895">
        <v>0</v>
      </c>
      <c r="N13895">
        <v>0</v>
      </c>
      <c r="P13895">
        <v>0</v>
      </c>
      <c r="Q13895">
        <v>0</v>
      </c>
      <c r="S13895">
        <v>0</v>
      </c>
    </row>
    <row r="13896" spans="1:19" x14ac:dyDescent="0.3">
      <c r="A13896" t="s">
        <v>27726</v>
      </c>
      <c r="B13896" s="171" t="s">
        <v>27727</v>
      </c>
      <c r="C13896" s="171" t="s">
        <v>158</v>
      </c>
      <c r="D13896" s="171" t="s">
        <v>4</v>
      </c>
      <c r="E13896" s="11">
        <v>44256</v>
      </c>
      <c r="F13896">
        <v>0</v>
      </c>
      <c r="G13896">
        <v>0</v>
      </c>
      <c r="I13896">
        <v>0</v>
      </c>
      <c r="J13896">
        <v>0</v>
      </c>
      <c r="L13896">
        <v>0</v>
      </c>
      <c r="N13896">
        <v>0</v>
      </c>
      <c r="P13896">
        <v>0</v>
      </c>
      <c r="Q13896">
        <v>0</v>
      </c>
      <c r="S13896">
        <v>0</v>
      </c>
    </row>
    <row r="13897" spans="1:19" x14ac:dyDescent="0.3">
      <c r="A13897" t="s">
        <v>27728</v>
      </c>
      <c r="B13897" s="171" t="s">
        <v>27729</v>
      </c>
      <c r="C13897" s="171" t="s">
        <v>209</v>
      </c>
      <c r="D13897" s="171" t="s">
        <v>4</v>
      </c>
      <c r="E13897" s="11">
        <v>44256</v>
      </c>
      <c r="F13897">
        <v>0</v>
      </c>
      <c r="G13897">
        <v>0</v>
      </c>
      <c r="I13897">
        <v>0</v>
      </c>
      <c r="J13897">
        <v>0</v>
      </c>
      <c r="L13897">
        <v>0</v>
      </c>
      <c r="N13897">
        <v>0</v>
      </c>
      <c r="P13897">
        <v>0</v>
      </c>
      <c r="Q13897">
        <v>0</v>
      </c>
      <c r="S13897">
        <v>0</v>
      </c>
    </row>
    <row r="13898" spans="1:19" x14ac:dyDescent="0.3">
      <c r="A13898" t="s">
        <v>27730</v>
      </c>
      <c r="B13898" s="171" t="s">
        <v>27731</v>
      </c>
      <c r="C13898" s="171" t="s">
        <v>76</v>
      </c>
      <c r="D13898" s="171" t="s">
        <v>4</v>
      </c>
      <c r="E13898" s="11">
        <v>44256</v>
      </c>
      <c r="F13898">
        <v>0</v>
      </c>
      <c r="G13898">
        <v>0</v>
      </c>
      <c r="I13898">
        <v>0</v>
      </c>
      <c r="J13898">
        <v>0</v>
      </c>
      <c r="L13898">
        <v>0</v>
      </c>
      <c r="N13898">
        <v>0</v>
      </c>
      <c r="P13898">
        <v>0</v>
      </c>
      <c r="Q13898">
        <v>0</v>
      </c>
      <c r="S13898">
        <v>0</v>
      </c>
    </row>
    <row r="13899" spans="1:19" x14ac:dyDescent="0.3">
      <c r="A13899" t="s">
        <v>27732</v>
      </c>
      <c r="B13899" s="171" t="s">
        <v>27733</v>
      </c>
      <c r="C13899" s="171" t="s">
        <v>15344</v>
      </c>
      <c r="D13899" s="171" t="s">
        <v>4</v>
      </c>
      <c r="E13899" s="11">
        <v>44256</v>
      </c>
      <c r="F13899">
        <v>0</v>
      </c>
      <c r="G13899">
        <v>0</v>
      </c>
      <c r="I13899">
        <v>0</v>
      </c>
      <c r="J13899">
        <v>0</v>
      </c>
      <c r="L13899">
        <v>0</v>
      </c>
      <c r="N13899">
        <v>0</v>
      </c>
      <c r="P13899">
        <v>0</v>
      </c>
      <c r="Q13899">
        <v>0</v>
      </c>
      <c r="S13899">
        <v>0</v>
      </c>
    </row>
    <row r="13900" spans="1:19" x14ac:dyDescent="0.3">
      <c r="A13900" t="s">
        <v>27734</v>
      </c>
      <c r="B13900" s="171" t="s">
        <v>27735</v>
      </c>
      <c r="C13900" s="171" t="s">
        <v>24281</v>
      </c>
      <c r="D13900" s="171" t="s">
        <v>4</v>
      </c>
      <c r="E13900" s="11">
        <v>44256</v>
      </c>
      <c r="F13900">
        <v>1.5</v>
      </c>
      <c r="G13900">
        <v>1.5</v>
      </c>
      <c r="I13900">
        <v>2</v>
      </c>
      <c r="J13900">
        <v>8</v>
      </c>
      <c r="L13900">
        <v>8</v>
      </c>
      <c r="N13900">
        <v>2</v>
      </c>
      <c r="P13900">
        <v>0</v>
      </c>
      <c r="Q13900">
        <v>0</v>
      </c>
      <c r="S13900">
        <v>0</v>
      </c>
    </row>
    <row r="13901" spans="1:19" x14ac:dyDescent="0.3">
      <c r="A13901" t="s">
        <v>27736</v>
      </c>
      <c r="B13901" s="171" t="s">
        <v>27737</v>
      </c>
      <c r="C13901" s="171" t="s">
        <v>24284</v>
      </c>
      <c r="D13901" s="171" t="s">
        <v>4</v>
      </c>
      <c r="E13901" s="11">
        <v>44256</v>
      </c>
      <c r="F13901">
        <v>2</v>
      </c>
      <c r="G13901">
        <v>4</v>
      </c>
      <c r="I13901">
        <v>7</v>
      </c>
      <c r="J13901">
        <v>12</v>
      </c>
      <c r="L13901">
        <v>21</v>
      </c>
      <c r="N13901">
        <v>6</v>
      </c>
      <c r="P13901">
        <v>2</v>
      </c>
      <c r="Q13901">
        <v>2</v>
      </c>
      <c r="S13901">
        <v>1</v>
      </c>
    </row>
    <row r="13902" spans="1:19" x14ac:dyDescent="0.3">
      <c r="A13902" t="s">
        <v>27738</v>
      </c>
      <c r="B13902" s="171" t="s">
        <v>27739</v>
      </c>
      <c r="C13902" s="171" t="s">
        <v>18126</v>
      </c>
      <c r="D13902" s="171" t="s">
        <v>4</v>
      </c>
      <c r="E13902" s="11">
        <v>44256</v>
      </c>
      <c r="F13902">
        <v>0</v>
      </c>
      <c r="G13902">
        <v>0</v>
      </c>
      <c r="I13902">
        <v>0</v>
      </c>
      <c r="J13902">
        <v>0</v>
      </c>
      <c r="L13902">
        <v>0</v>
      </c>
      <c r="N13902">
        <v>0</v>
      </c>
      <c r="P13902">
        <v>0</v>
      </c>
      <c r="Q13902">
        <v>0</v>
      </c>
      <c r="S13902">
        <v>0</v>
      </c>
    </row>
    <row r="13903" spans="1:19" x14ac:dyDescent="0.3">
      <c r="A13903" t="s">
        <v>27740</v>
      </c>
      <c r="B13903" s="171" t="s">
        <v>27741</v>
      </c>
      <c r="C13903" s="171" t="s">
        <v>128</v>
      </c>
      <c r="D13903" s="171" t="s">
        <v>4</v>
      </c>
      <c r="E13903" s="11">
        <v>44256</v>
      </c>
      <c r="F13903">
        <v>0</v>
      </c>
      <c r="G13903">
        <v>0</v>
      </c>
      <c r="I13903">
        <v>0</v>
      </c>
      <c r="J13903">
        <v>0</v>
      </c>
      <c r="L13903">
        <v>0</v>
      </c>
      <c r="N13903">
        <v>0</v>
      </c>
      <c r="P13903">
        <v>0</v>
      </c>
      <c r="Q13903">
        <v>0</v>
      </c>
      <c r="S13903">
        <v>0</v>
      </c>
    </row>
    <row r="13904" spans="1:19" x14ac:dyDescent="0.3">
      <c r="A13904" t="s">
        <v>27742</v>
      </c>
      <c r="B13904" s="171" t="s">
        <v>27743</v>
      </c>
      <c r="C13904" s="171" t="s">
        <v>14824</v>
      </c>
      <c r="D13904" s="171" t="s">
        <v>4</v>
      </c>
      <c r="E13904" s="11">
        <v>44256</v>
      </c>
      <c r="F13904">
        <v>0</v>
      </c>
      <c r="G13904">
        <v>0</v>
      </c>
      <c r="I13904">
        <v>0</v>
      </c>
      <c r="J13904">
        <v>0</v>
      </c>
      <c r="L13904">
        <v>0</v>
      </c>
      <c r="N13904">
        <v>0</v>
      </c>
      <c r="P13904">
        <v>0</v>
      </c>
      <c r="Q13904">
        <v>0</v>
      </c>
      <c r="S13904">
        <v>0</v>
      </c>
    </row>
    <row r="13905" spans="1:19" x14ac:dyDescent="0.3">
      <c r="A13905" t="s">
        <v>27744</v>
      </c>
      <c r="B13905" s="171" t="s">
        <v>27745</v>
      </c>
      <c r="C13905" s="171" t="s">
        <v>152</v>
      </c>
      <c r="D13905" s="171" t="s">
        <v>4</v>
      </c>
      <c r="E13905" s="11">
        <v>44256</v>
      </c>
      <c r="F13905">
        <v>0</v>
      </c>
      <c r="G13905">
        <v>0</v>
      </c>
      <c r="I13905">
        <v>0</v>
      </c>
      <c r="J13905">
        <v>0</v>
      </c>
      <c r="L13905">
        <v>0</v>
      </c>
      <c r="N13905">
        <v>0</v>
      </c>
      <c r="P13905">
        <v>0</v>
      </c>
      <c r="Q13905">
        <v>0</v>
      </c>
      <c r="S13905">
        <v>0</v>
      </c>
    </row>
    <row r="13906" spans="1:19" x14ac:dyDescent="0.3">
      <c r="A13906" t="s">
        <v>27746</v>
      </c>
      <c r="B13906" s="171" t="s">
        <v>27747</v>
      </c>
      <c r="C13906" s="171" t="s">
        <v>194</v>
      </c>
      <c r="D13906" s="171" t="s">
        <v>4</v>
      </c>
      <c r="E13906" s="11">
        <v>44256</v>
      </c>
      <c r="F13906">
        <v>4</v>
      </c>
      <c r="G13906">
        <v>7</v>
      </c>
      <c r="I13906">
        <v>17</v>
      </c>
      <c r="J13906">
        <v>24</v>
      </c>
      <c r="L13906">
        <v>39</v>
      </c>
      <c r="N13906">
        <v>14</v>
      </c>
      <c r="P13906">
        <v>7</v>
      </c>
      <c r="Q13906">
        <v>8</v>
      </c>
      <c r="S13906">
        <v>3</v>
      </c>
    </row>
    <row r="13907" spans="1:19" x14ac:dyDescent="0.3">
      <c r="A13907" t="s">
        <v>27748</v>
      </c>
      <c r="B13907" s="171" t="s">
        <v>27749</v>
      </c>
      <c r="C13907" s="171" t="s">
        <v>18137</v>
      </c>
      <c r="D13907" s="171" t="s">
        <v>4</v>
      </c>
      <c r="E13907" s="11">
        <v>44256</v>
      </c>
      <c r="F13907">
        <v>0</v>
      </c>
      <c r="G13907">
        <v>0</v>
      </c>
      <c r="I13907">
        <v>0</v>
      </c>
      <c r="J13907">
        <v>0</v>
      </c>
      <c r="L13907">
        <v>0</v>
      </c>
      <c r="N13907">
        <v>0</v>
      </c>
      <c r="P13907">
        <v>0</v>
      </c>
      <c r="Q13907">
        <v>0</v>
      </c>
      <c r="S13907">
        <v>0</v>
      </c>
    </row>
    <row r="13908" spans="1:19" x14ac:dyDescent="0.3">
      <c r="A13908" t="s">
        <v>27750</v>
      </c>
      <c r="B13908" s="171" t="s">
        <v>27751</v>
      </c>
      <c r="C13908" s="171" t="s">
        <v>18140</v>
      </c>
      <c r="D13908" s="171" t="s">
        <v>4</v>
      </c>
      <c r="E13908" s="11">
        <v>44256</v>
      </c>
      <c r="F13908">
        <v>3</v>
      </c>
      <c r="G13908">
        <v>5</v>
      </c>
      <c r="I13908">
        <v>10</v>
      </c>
      <c r="J13908">
        <v>12</v>
      </c>
      <c r="L13908">
        <v>22</v>
      </c>
      <c r="N13908">
        <v>8</v>
      </c>
      <c r="P13908">
        <v>3</v>
      </c>
      <c r="Q13908">
        <v>3</v>
      </c>
      <c r="S13908">
        <v>2</v>
      </c>
    </row>
    <row r="13909" spans="1:19" x14ac:dyDescent="0.3">
      <c r="A13909" t="s">
        <v>27752</v>
      </c>
      <c r="B13909" s="171" t="s">
        <v>27753</v>
      </c>
      <c r="C13909" s="171" t="s">
        <v>236</v>
      </c>
      <c r="D13909" s="171" t="s">
        <v>4</v>
      </c>
      <c r="E13909" s="11">
        <v>44256</v>
      </c>
      <c r="F13909">
        <v>0</v>
      </c>
      <c r="G13909">
        <v>0</v>
      </c>
      <c r="I13909">
        <v>0</v>
      </c>
      <c r="J13909">
        <v>0</v>
      </c>
      <c r="L13909">
        <v>0</v>
      </c>
      <c r="N13909">
        <v>0</v>
      </c>
      <c r="P13909">
        <v>0</v>
      </c>
      <c r="Q13909">
        <v>0</v>
      </c>
      <c r="S13909">
        <v>0</v>
      </c>
    </row>
    <row r="13910" spans="1:19" x14ac:dyDescent="0.3">
      <c r="A13910" t="s">
        <v>27754</v>
      </c>
      <c r="B13910" s="171" t="s">
        <v>27755</v>
      </c>
      <c r="C13910" s="171" t="s">
        <v>239</v>
      </c>
      <c r="D13910" s="171" t="s">
        <v>4</v>
      </c>
      <c r="E13910" s="11">
        <v>44256</v>
      </c>
      <c r="F13910">
        <v>0</v>
      </c>
      <c r="G13910">
        <v>0</v>
      </c>
      <c r="I13910">
        <v>0</v>
      </c>
      <c r="J13910">
        <v>0</v>
      </c>
      <c r="L13910">
        <v>0</v>
      </c>
      <c r="N13910">
        <v>0</v>
      </c>
      <c r="P13910">
        <v>0</v>
      </c>
      <c r="Q13910">
        <v>0</v>
      </c>
      <c r="S13910">
        <v>0</v>
      </c>
    </row>
    <row r="13911" spans="1:19" x14ac:dyDescent="0.3">
      <c r="A13911" t="s">
        <v>27756</v>
      </c>
      <c r="B13911" s="171" t="s">
        <v>27757</v>
      </c>
      <c r="C13911" s="171" t="s">
        <v>24315</v>
      </c>
      <c r="D13911" s="171" t="s">
        <v>4</v>
      </c>
      <c r="E13911" s="11">
        <v>44256</v>
      </c>
      <c r="F13911">
        <v>1.5</v>
      </c>
      <c r="G13911">
        <v>1.5</v>
      </c>
      <c r="I13911">
        <v>6</v>
      </c>
      <c r="J13911">
        <v>8</v>
      </c>
      <c r="L13911">
        <v>8</v>
      </c>
      <c r="N13911">
        <v>6</v>
      </c>
      <c r="P13911">
        <v>1</v>
      </c>
      <c r="Q13911">
        <v>3</v>
      </c>
      <c r="S13911">
        <v>0</v>
      </c>
    </row>
    <row r="13912" spans="1:19" x14ac:dyDescent="0.3">
      <c r="A13912" t="s">
        <v>27758</v>
      </c>
      <c r="B13912" s="171" t="s">
        <v>27759</v>
      </c>
      <c r="C13912" s="171" t="s">
        <v>113</v>
      </c>
      <c r="D13912" s="171" t="s">
        <v>4</v>
      </c>
      <c r="E13912" s="11">
        <v>44256</v>
      </c>
      <c r="F13912">
        <v>0.5</v>
      </c>
      <c r="G13912">
        <v>1</v>
      </c>
      <c r="I13912">
        <v>2</v>
      </c>
      <c r="J13912">
        <v>3</v>
      </c>
      <c r="L13912">
        <v>6</v>
      </c>
      <c r="N13912">
        <v>1</v>
      </c>
      <c r="P13912">
        <v>1</v>
      </c>
      <c r="Q13912">
        <v>1</v>
      </c>
      <c r="S13912">
        <v>1</v>
      </c>
    </row>
    <row r="13913" spans="1:19" x14ac:dyDescent="0.3">
      <c r="A13913" t="s">
        <v>27760</v>
      </c>
      <c r="B13913" s="171" t="s">
        <v>27761</v>
      </c>
      <c r="C13913" s="171" t="s">
        <v>131</v>
      </c>
      <c r="D13913" s="171" t="s">
        <v>4</v>
      </c>
      <c r="E13913" s="11">
        <v>44256</v>
      </c>
      <c r="F13913">
        <v>0</v>
      </c>
      <c r="G13913">
        <v>0</v>
      </c>
      <c r="I13913">
        <v>0</v>
      </c>
      <c r="J13913">
        <v>0</v>
      </c>
      <c r="L13913">
        <v>0</v>
      </c>
      <c r="N13913">
        <v>0</v>
      </c>
      <c r="P13913">
        <v>0</v>
      </c>
      <c r="Q13913">
        <v>0</v>
      </c>
      <c r="S13913">
        <v>0</v>
      </c>
    </row>
    <row r="13914" spans="1:19" x14ac:dyDescent="0.3">
      <c r="A13914" t="s">
        <v>27762</v>
      </c>
      <c r="B13914" s="171" t="s">
        <v>27763</v>
      </c>
      <c r="C13914" s="171" t="s">
        <v>14843</v>
      </c>
      <c r="D13914" s="171" t="s">
        <v>4</v>
      </c>
      <c r="E13914" s="11">
        <v>44256</v>
      </c>
      <c r="F13914">
        <v>0</v>
      </c>
      <c r="G13914">
        <v>0</v>
      </c>
      <c r="I13914">
        <v>0</v>
      </c>
      <c r="J13914">
        <v>0</v>
      </c>
      <c r="L13914">
        <v>0</v>
      </c>
      <c r="N13914">
        <v>0</v>
      </c>
      <c r="P13914">
        <v>0</v>
      </c>
      <c r="Q13914">
        <v>0</v>
      </c>
      <c r="S13914">
        <v>0</v>
      </c>
    </row>
    <row r="13915" spans="1:19" x14ac:dyDescent="0.3">
      <c r="A13915" t="s">
        <v>27764</v>
      </c>
      <c r="B13915" s="171" t="s">
        <v>27765</v>
      </c>
      <c r="C13915" s="171" t="s">
        <v>155</v>
      </c>
      <c r="D13915" s="171" t="s">
        <v>4</v>
      </c>
      <c r="E13915" s="11">
        <v>44256</v>
      </c>
      <c r="F13915">
        <v>2</v>
      </c>
      <c r="G13915">
        <v>3</v>
      </c>
      <c r="I13915">
        <v>12</v>
      </c>
      <c r="J13915">
        <v>12</v>
      </c>
      <c r="L13915">
        <v>17</v>
      </c>
      <c r="N13915">
        <v>10</v>
      </c>
      <c r="P13915">
        <v>0</v>
      </c>
      <c r="Q13915">
        <v>0</v>
      </c>
      <c r="S13915">
        <v>2</v>
      </c>
    </row>
    <row r="13916" spans="1:19" x14ac:dyDescent="0.3">
      <c r="A13916" t="s">
        <v>27766</v>
      </c>
      <c r="B13916" s="171" t="s">
        <v>27767</v>
      </c>
      <c r="C13916" s="171" t="s">
        <v>16232</v>
      </c>
      <c r="D13916" s="171" t="s">
        <v>4</v>
      </c>
      <c r="E13916" s="11">
        <v>44256</v>
      </c>
      <c r="F13916">
        <v>3.5</v>
      </c>
      <c r="G13916">
        <v>3.5</v>
      </c>
      <c r="I13916">
        <v>5</v>
      </c>
      <c r="J13916">
        <v>20</v>
      </c>
      <c r="L13916">
        <v>20</v>
      </c>
      <c r="N13916">
        <v>4</v>
      </c>
      <c r="P13916">
        <v>1</v>
      </c>
      <c r="Q13916">
        <v>1</v>
      </c>
      <c r="S13916">
        <v>1</v>
      </c>
    </row>
    <row r="13917" spans="1:19" x14ac:dyDescent="0.3">
      <c r="A13917" t="s">
        <v>27768</v>
      </c>
      <c r="B13917" s="171" t="s">
        <v>27769</v>
      </c>
      <c r="C13917" s="171" t="s">
        <v>16557</v>
      </c>
      <c r="D13917" s="171" t="s">
        <v>4</v>
      </c>
      <c r="E13917" s="11">
        <v>44256</v>
      </c>
      <c r="F13917">
        <v>0</v>
      </c>
      <c r="G13917">
        <v>0</v>
      </c>
      <c r="I13917">
        <v>0</v>
      </c>
      <c r="J13917">
        <v>0</v>
      </c>
      <c r="L13917">
        <v>0</v>
      </c>
      <c r="N13917">
        <v>0</v>
      </c>
      <c r="P13917">
        <v>0</v>
      </c>
      <c r="Q13917">
        <v>0</v>
      </c>
      <c r="S13917">
        <v>0</v>
      </c>
    </row>
    <row r="13918" spans="1:19" x14ac:dyDescent="0.3">
      <c r="A13918" t="s">
        <v>27770</v>
      </c>
      <c r="B13918" s="171" t="s">
        <v>27771</v>
      </c>
      <c r="C13918" s="171" t="s">
        <v>188</v>
      </c>
      <c r="D13918" s="171" t="s">
        <v>4</v>
      </c>
      <c r="E13918" s="11">
        <v>44256</v>
      </c>
      <c r="F13918">
        <v>2.5</v>
      </c>
      <c r="G13918">
        <v>4</v>
      </c>
      <c r="I13918">
        <v>3</v>
      </c>
      <c r="J13918">
        <v>14</v>
      </c>
      <c r="L13918">
        <v>22</v>
      </c>
      <c r="N13918">
        <v>3</v>
      </c>
      <c r="P13918">
        <v>0</v>
      </c>
      <c r="Q13918">
        <v>0</v>
      </c>
      <c r="S13918">
        <v>0</v>
      </c>
    </row>
    <row r="13919" spans="1:19" x14ac:dyDescent="0.3">
      <c r="A13919" t="s">
        <v>27772</v>
      </c>
      <c r="B13919" s="171" t="s">
        <v>27773</v>
      </c>
      <c r="C13919" s="171" t="s">
        <v>227</v>
      </c>
      <c r="D13919" s="171" t="s">
        <v>4</v>
      </c>
      <c r="E13919" s="11">
        <v>44256</v>
      </c>
      <c r="F13919">
        <v>0</v>
      </c>
      <c r="G13919">
        <v>0</v>
      </c>
      <c r="I13919">
        <v>0</v>
      </c>
      <c r="J13919">
        <v>0</v>
      </c>
      <c r="L13919">
        <v>0</v>
      </c>
      <c r="N13919">
        <v>0</v>
      </c>
      <c r="P13919">
        <v>0</v>
      </c>
      <c r="Q13919">
        <v>0</v>
      </c>
      <c r="S13919">
        <v>0</v>
      </c>
    </row>
    <row r="13920" spans="1:19" x14ac:dyDescent="0.3">
      <c r="A13920" t="s">
        <v>27774</v>
      </c>
      <c r="B13920" s="171" t="s">
        <v>27775</v>
      </c>
      <c r="C13920" s="171" t="s">
        <v>116</v>
      </c>
      <c r="D13920" s="171" t="s">
        <v>4</v>
      </c>
      <c r="E13920" s="11">
        <v>44256</v>
      </c>
      <c r="F13920">
        <v>5.5</v>
      </c>
      <c r="G13920">
        <v>8</v>
      </c>
      <c r="I13920">
        <v>67</v>
      </c>
      <c r="J13920">
        <v>57</v>
      </c>
      <c r="L13920">
        <v>90</v>
      </c>
      <c r="N13920">
        <v>55</v>
      </c>
      <c r="P13920">
        <v>5</v>
      </c>
      <c r="Q13920">
        <v>6</v>
      </c>
      <c r="S13920">
        <v>12</v>
      </c>
    </row>
    <row r="13921" spans="1:19" x14ac:dyDescent="0.3">
      <c r="A13921" t="s">
        <v>27776</v>
      </c>
      <c r="B13921" s="171" t="s">
        <v>27777</v>
      </c>
      <c r="C13921" s="171" t="s">
        <v>9862</v>
      </c>
      <c r="D13921" s="171" t="s">
        <v>4</v>
      </c>
      <c r="E13921" s="11">
        <v>44256</v>
      </c>
      <c r="F13921">
        <v>0</v>
      </c>
      <c r="G13921">
        <v>0</v>
      </c>
      <c r="I13921">
        <v>0</v>
      </c>
      <c r="J13921">
        <v>0</v>
      </c>
      <c r="L13921">
        <v>0</v>
      </c>
      <c r="N13921">
        <v>0</v>
      </c>
      <c r="P13921">
        <v>0</v>
      </c>
      <c r="Q13921">
        <v>0</v>
      </c>
      <c r="S13921">
        <v>0</v>
      </c>
    </row>
    <row r="13922" spans="1:19" x14ac:dyDescent="0.3">
      <c r="A13922" t="s">
        <v>27778</v>
      </c>
      <c r="B13922" s="171" t="s">
        <v>27779</v>
      </c>
      <c r="C13922" s="171" t="s">
        <v>140</v>
      </c>
      <c r="D13922" s="171" t="s">
        <v>4</v>
      </c>
      <c r="E13922" s="11">
        <v>44256</v>
      </c>
      <c r="F13922">
        <v>0</v>
      </c>
      <c r="G13922">
        <v>0</v>
      </c>
      <c r="I13922">
        <v>0</v>
      </c>
      <c r="J13922">
        <v>0</v>
      </c>
      <c r="L13922">
        <v>0</v>
      </c>
      <c r="N13922">
        <v>0</v>
      </c>
      <c r="P13922">
        <v>0</v>
      </c>
      <c r="Q13922">
        <v>0</v>
      </c>
      <c r="S13922">
        <v>0</v>
      </c>
    </row>
    <row r="13923" spans="1:19" x14ac:dyDescent="0.3">
      <c r="A13923" t="s">
        <v>27780</v>
      </c>
      <c r="B13923" s="171" t="s">
        <v>27781</v>
      </c>
      <c r="C13923" s="171" t="s">
        <v>8590</v>
      </c>
      <c r="D13923" s="171" t="s">
        <v>4</v>
      </c>
      <c r="E13923" s="11">
        <v>44256</v>
      </c>
      <c r="F13923">
        <v>0</v>
      </c>
      <c r="G13923">
        <v>0</v>
      </c>
      <c r="I13923">
        <v>0</v>
      </c>
      <c r="J13923">
        <v>0</v>
      </c>
      <c r="L13923">
        <v>0</v>
      </c>
      <c r="N13923">
        <v>0</v>
      </c>
      <c r="P13923">
        <v>0</v>
      </c>
      <c r="Q13923">
        <v>0</v>
      </c>
      <c r="S13923">
        <v>0</v>
      </c>
    </row>
    <row r="13924" spans="1:19" x14ac:dyDescent="0.3">
      <c r="A13924" t="s">
        <v>27782</v>
      </c>
      <c r="B13924" s="171" t="s">
        <v>27783</v>
      </c>
      <c r="C13924" s="171" t="s">
        <v>170</v>
      </c>
      <c r="D13924" s="171" t="s">
        <v>4</v>
      </c>
      <c r="E13924" s="11">
        <v>44256</v>
      </c>
      <c r="F13924">
        <v>2</v>
      </c>
      <c r="G13924">
        <v>11</v>
      </c>
      <c r="I13924">
        <v>7</v>
      </c>
      <c r="J13924">
        <v>22</v>
      </c>
      <c r="L13924">
        <v>121</v>
      </c>
      <c r="N13924">
        <v>7</v>
      </c>
      <c r="P13924">
        <v>0</v>
      </c>
      <c r="Q13924">
        <v>0</v>
      </c>
      <c r="S13924">
        <v>0</v>
      </c>
    </row>
    <row r="13925" spans="1:19" x14ac:dyDescent="0.3">
      <c r="A13925" t="s">
        <v>27784</v>
      </c>
      <c r="B13925" s="171" t="s">
        <v>27785</v>
      </c>
      <c r="C13925" s="171" t="s">
        <v>182</v>
      </c>
      <c r="D13925" s="171" t="s">
        <v>4</v>
      </c>
      <c r="E13925" s="11">
        <v>44256</v>
      </c>
      <c r="F13925">
        <v>11.5</v>
      </c>
      <c r="G13925">
        <v>11.5</v>
      </c>
      <c r="I13925">
        <v>184</v>
      </c>
      <c r="J13925">
        <v>128</v>
      </c>
      <c r="L13925">
        <v>128</v>
      </c>
      <c r="N13925">
        <v>174</v>
      </c>
      <c r="P13925">
        <v>17</v>
      </c>
      <c r="Q13925">
        <v>28</v>
      </c>
      <c r="S13925">
        <v>10</v>
      </c>
    </row>
    <row r="13926" spans="1:19" x14ac:dyDescent="0.3">
      <c r="A13926" t="s">
        <v>27786</v>
      </c>
      <c r="B13926" s="171" t="s">
        <v>27787</v>
      </c>
      <c r="C13926" s="171" t="s">
        <v>197</v>
      </c>
      <c r="D13926" s="171" t="s">
        <v>4</v>
      </c>
      <c r="E13926" s="11">
        <v>44256</v>
      </c>
      <c r="F13926">
        <v>8</v>
      </c>
      <c r="G13926">
        <v>9</v>
      </c>
      <c r="I13926">
        <v>83</v>
      </c>
      <c r="J13926">
        <v>80</v>
      </c>
      <c r="L13926">
        <v>90</v>
      </c>
      <c r="N13926">
        <v>72</v>
      </c>
      <c r="P13926">
        <v>2</v>
      </c>
      <c r="Q13926">
        <v>4</v>
      </c>
      <c r="S13926">
        <v>11</v>
      </c>
    </row>
    <row r="13927" spans="1:19" x14ac:dyDescent="0.3">
      <c r="A13927" t="s">
        <v>27788</v>
      </c>
      <c r="B13927" s="171" t="s">
        <v>27789</v>
      </c>
      <c r="C13927" s="171" t="s">
        <v>218</v>
      </c>
      <c r="D13927" s="171" t="s">
        <v>4</v>
      </c>
      <c r="E13927" s="11">
        <v>44256</v>
      </c>
      <c r="F13927">
        <v>0</v>
      </c>
      <c r="G13927">
        <v>0</v>
      </c>
      <c r="I13927">
        <v>0</v>
      </c>
      <c r="J13927">
        <v>0</v>
      </c>
      <c r="L13927">
        <v>0</v>
      </c>
      <c r="N13927">
        <v>0</v>
      </c>
      <c r="P13927">
        <v>0</v>
      </c>
      <c r="Q13927">
        <v>0</v>
      </c>
      <c r="S13927">
        <v>0</v>
      </c>
    </row>
    <row r="13928" spans="1:19" x14ac:dyDescent="0.3">
      <c r="A13928" t="s">
        <v>27790</v>
      </c>
      <c r="B13928" s="171" t="s">
        <v>27791</v>
      </c>
      <c r="C13928" s="171" t="s">
        <v>230</v>
      </c>
      <c r="D13928" s="171" t="s">
        <v>4</v>
      </c>
      <c r="E13928" s="11">
        <v>44256</v>
      </c>
      <c r="F13928">
        <v>0</v>
      </c>
      <c r="G13928">
        <v>0</v>
      </c>
      <c r="I13928">
        <v>0</v>
      </c>
      <c r="J13928">
        <v>0</v>
      </c>
      <c r="L13928">
        <v>0</v>
      </c>
      <c r="N13928">
        <v>0</v>
      </c>
      <c r="P13928">
        <v>0</v>
      </c>
      <c r="Q13928">
        <v>0</v>
      </c>
      <c r="S13928">
        <v>0</v>
      </c>
    </row>
    <row r="13929" spans="1:19" x14ac:dyDescent="0.3">
      <c r="A13929" t="s">
        <v>27792</v>
      </c>
      <c r="B13929" s="171" t="s">
        <v>27793</v>
      </c>
      <c r="C13929" s="171" t="s">
        <v>8193</v>
      </c>
      <c r="D13929" s="171" t="s">
        <v>4</v>
      </c>
      <c r="E13929" s="11">
        <v>44256</v>
      </c>
      <c r="F13929">
        <v>2</v>
      </c>
      <c r="G13929">
        <v>3</v>
      </c>
      <c r="I13929">
        <v>14</v>
      </c>
      <c r="J13929">
        <v>18</v>
      </c>
      <c r="L13929">
        <v>32</v>
      </c>
      <c r="N13929">
        <v>14</v>
      </c>
      <c r="P13929">
        <v>0</v>
      </c>
      <c r="Q13929">
        <v>0</v>
      </c>
      <c r="S13929">
        <v>0</v>
      </c>
    </row>
    <row r="13930" spans="1:19" x14ac:dyDescent="0.3">
      <c r="A13930" t="s">
        <v>27794</v>
      </c>
      <c r="B13930" s="171" t="s">
        <v>27795</v>
      </c>
      <c r="C13930" s="171" t="s">
        <v>10522</v>
      </c>
      <c r="D13930" s="171" t="s">
        <v>4</v>
      </c>
      <c r="E13930" s="11">
        <v>44256</v>
      </c>
      <c r="F13930">
        <v>0</v>
      </c>
      <c r="G13930">
        <v>0</v>
      </c>
      <c r="I13930">
        <v>0</v>
      </c>
      <c r="J13930">
        <v>0</v>
      </c>
      <c r="L13930">
        <v>0</v>
      </c>
      <c r="N13930">
        <v>0</v>
      </c>
      <c r="P13930">
        <v>0</v>
      </c>
      <c r="Q13930">
        <v>0</v>
      </c>
      <c r="S13930">
        <v>0</v>
      </c>
    </row>
    <row r="13931" spans="1:19" x14ac:dyDescent="0.3">
      <c r="A13931" t="s">
        <v>27796</v>
      </c>
      <c r="B13931" s="171" t="s">
        <v>27797</v>
      </c>
      <c r="C13931" s="171" t="s">
        <v>10525</v>
      </c>
      <c r="D13931" s="171" t="s">
        <v>4</v>
      </c>
      <c r="E13931" s="11">
        <v>44256</v>
      </c>
      <c r="F13931">
        <v>0</v>
      </c>
      <c r="G13931">
        <v>0</v>
      </c>
      <c r="I13931">
        <v>0</v>
      </c>
      <c r="J13931">
        <v>0</v>
      </c>
      <c r="L13931">
        <v>0</v>
      </c>
      <c r="N13931">
        <v>0</v>
      </c>
      <c r="P13931">
        <v>0</v>
      </c>
      <c r="Q13931">
        <v>0</v>
      </c>
      <c r="S13931">
        <v>0</v>
      </c>
    </row>
    <row r="13932" spans="1:19" x14ac:dyDescent="0.3">
      <c r="A13932" t="s">
        <v>27798</v>
      </c>
      <c r="B13932" s="171" t="s">
        <v>27799</v>
      </c>
      <c r="C13932" s="171" t="s">
        <v>10528</v>
      </c>
      <c r="D13932" s="171" t="s">
        <v>4</v>
      </c>
      <c r="E13932" s="11">
        <v>44256</v>
      </c>
      <c r="F13932">
        <v>0</v>
      </c>
      <c r="G13932">
        <v>0</v>
      </c>
      <c r="I13932">
        <v>0</v>
      </c>
      <c r="J13932">
        <v>0</v>
      </c>
      <c r="L13932">
        <v>0</v>
      </c>
      <c r="N13932">
        <v>0</v>
      </c>
      <c r="P13932">
        <v>0</v>
      </c>
      <c r="Q13932">
        <v>0</v>
      </c>
      <c r="S13932">
        <v>0</v>
      </c>
    </row>
    <row r="13933" spans="1:19" x14ac:dyDescent="0.3">
      <c r="A13933" t="s">
        <v>27800</v>
      </c>
      <c r="B13933" s="171" t="s">
        <v>27801</v>
      </c>
      <c r="C13933" s="171" t="s">
        <v>10531</v>
      </c>
      <c r="D13933" s="171" t="s">
        <v>4</v>
      </c>
      <c r="E13933" s="11">
        <v>44256</v>
      </c>
      <c r="F13933">
        <v>0</v>
      </c>
      <c r="G13933">
        <v>0</v>
      </c>
      <c r="I13933">
        <v>0</v>
      </c>
      <c r="J13933">
        <v>0</v>
      </c>
      <c r="L13933">
        <v>0</v>
      </c>
      <c r="N13933">
        <v>0</v>
      </c>
      <c r="P13933">
        <v>0</v>
      </c>
      <c r="Q13933">
        <v>0</v>
      </c>
      <c r="S13933">
        <v>0</v>
      </c>
    </row>
    <row r="13934" spans="1:19" x14ac:dyDescent="0.3">
      <c r="A13934" t="s">
        <v>27802</v>
      </c>
      <c r="B13934" s="171" t="s">
        <v>27803</v>
      </c>
      <c r="C13934" s="171" t="s">
        <v>14880</v>
      </c>
      <c r="D13934" s="171" t="s">
        <v>4</v>
      </c>
      <c r="E13934" s="11">
        <v>44256</v>
      </c>
      <c r="F13934">
        <v>0</v>
      </c>
      <c r="G13934">
        <v>0</v>
      </c>
      <c r="I13934">
        <v>0</v>
      </c>
      <c r="J13934">
        <v>0</v>
      </c>
      <c r="L13934">
        <v>0</v>
      </c>
      <c r="N13934">
        <v>0</v>
      </c>
      <c r="P13934">
        <v>0</v>
      </c>
      <c r="Q13934">
        <v>0</v>
      </c>
      <c r="S13934">
        <v>0</v>
      </c>
    </row>
    <row r="13935" spans="1:19" x14ac:dyDescent="0.3">
      <c r="A13935" t="s">
        <v>27804</v>
      </c>
      <c r="B13935" s="171" t="s">
        <v>27805</v>
      </c>
      <c r="C13935" s="171" t="s">
        <v>10534</v>
      </c>
      <c r="D13935" s="171" t="s">
        <v>4</v>
      </c>
      <c r="E13935" s="11">
        <v>44256</v>
      </c>
      <c r="F13935">
        <v>4</v>
      </c>
      <c r="G13935">
        <v>4</v>
      </c>
      <c r="I13935">
        <v>11</v>
      </c>
      <c r="J13935">
        <v>24</v>
      </c>
      <c r="L13935">
        <v>24</v>
      </c>
      <c r="N13935">
        <v>9</v>
      </c>
      <c r="P13935">
        <v>1</v>
      </c>
      <c r="Q13935">
        <v>1</v>
      </c>
      <c r="S13935">
        <v>2</v>
      </c>
    </row>
    <row r="13936" spans="1:19" x14ac:dyDescent="0.3">
      <c r="A13936" t="s">
        <v>27806</v>
      </c>
      <c r="B13936" s="171" t="s">
        <v>27807</v>
      </c>
      <c r="C13936" s="171" t="s">
        <v>10537</v>
      </c>
      <c r="D13936" s="171" t="s">
        <v>4</v>
      </c>
      <c r="E13936" s="11">
        <v>44256</v>
      </c>
      <c r="F13936">
        <v>2</v>
      </c>
      <c r="G13936">
        <v>2</v>
      </c>
      <c r="I13936">
        <v>6</v>
      </c>
      <c r="J13936">
        <v>11</v>
      </c>
      <c r="L13936">
        <v>11</v>
      </c>
      <c r="N13936">
        <v>6</v>
      </c>
      <c r="P13936">
        <v>0</v>
      </c>
      <c r="Q13936">
        <v>0</v>
      </c>
      <c r="S13936">
        <v>0</v>
      </c>
    </row>
    <row r="13937" spans="1:19" x14ac:dyDescent="0.3">
      <c r="A13937" t="s">
        <v>27808</v>
      </c>
      <c r="B13937" s="171" t="s">
        <v>27809</v>
      </c>
      <c r="C13937" s="171" t="s">
        <v>15347</v>
      </c>
      <c r="D13937" s="171" t="s">
        <v>4</v>
      </c>
      <c r="E13937" s="11">
        <v>44256</v>
      </c>
      <c r="F13937">
        <v>2.5</v>
      </c>
      <c r="G13937">
        <v>2.5</v>
      </c>
      <c r="I13937">
        <v>7</v>
      </c>
      <c r="J13937">
        <v>14</v>
      </c>
      <c r="L13937">
        <v>14</v>
      </c>
      <c r="N13937">
        <v>6</v>
      </c>
      <c r="P13937">
        <v>1</v>
      </c>
      <c r="Q13937">
        <v>1</v>
      </c>
      <c r="S13937">
        <v>1</v>
      </c>
    </row>
    <row r="13938" spans="1:19" x14ac:dyDescent="0.3">
      <c r="A13938" t="s">
        <v>27810</v>
      </c>
      <c r="B13938" s="171" t="s">
        <v>27811</v>
      </c>
      <c r="C13938" s="171" t="s">
        <v>203</v>
      </c>
      <c r="D13938" s="171" t="s">
        <v>4</v>
      </c>
      <c r="E13938" s="11">
        <v>44256</v>
      </c>
      <c r="F13938">
        <v>1.5</v>
      </c>
      <c r="G13938">
        <v>1.5</v>
      </c>
      <c r="I13938">
        <v>16</v>
      </c>
      <c r="J13938">
        <v>8</v>
      </c>
      <c r="L13938">
        <v>8</v>
      </c>
      <c r="N13938">
        <v>15</v>
      </c>
      <c r="P13938">
        <v>1</v>
      </c>
      <c r="Q13938">
        <v>1</v>
      </c>
      <c r="S13938">
        <v>1</v>
      </c>
    </row>
    <row r="13939" spans="1:19" x14ac:dyDescent="0.3">
      <c r="A13939" t="s">
        <v>27812</v>
      </c>
      <c r="B13939" s="171" t="s">
        <v>27813</v>
      </c>
      <c r="C13939" s="171" t="s">
        <v>15340</v>
      </c>
      <c r="D13939" s="171" t="s">
        <v>4</v>
      </c>
      <c r="E13939" s="11">
        <v>44256</v>
      </c>
      <c r="F13939">
        <v>0.5</v>
      </c>
      <c r="G13939">
        <v>1</v>
      </c>
      <c r="I13939">
        <v>0</v>
      </c>
      <c r="J13939">
        <v>2</v>
      </c>
      <c r="L13939">
        <v>5</v>
      </c>
      <c r="N13939">
        <v>0</v>
      </c>
      <c r="P13939">
        <v>0</v>
      </c>
      <c r="Q13939">
        <v>0</v>
      </c>
      <c r="S13939">
        <v>0</v>
      </c>
    </row>
    <row r="13940" spans="1:19" x14ac:dyDescent="0.3">
      <c r="A13940" t="s">
        <v>27814</v>
      </c>
      <c r="B13940" s="171" t="s">
        <v>27815</v>
      </c>
      <c r="C13940" s="171" t="s">
        <v>16544</v>
      </c>
      <c r="D13940" s="171" t="s">
        <v>4</v>
      </c>
      <c r="E13940" s="11">
        <v>44256</v>
      </c>
      <c r="F13940">
        <v>1.5</v>
      </c>
      <c r="G13940">
        <v>1.5</v>
      </c>
      <c r="I13940">
        <v>2</v>
      </c>
      <c r="J13940">
        <v>8</v>
      </c>
      <c r="L13940">
        <v>8</v>
      </c>
      <c r="N13940">
        <v>2</v>
      </c>
      <c r="P13940">
        <v>0</v>
      </c>
      <c r="Q13940">
        <v>0</v>
      </c>
      <c r="S13940">
        <v>0</v>
      </c>
    </row>
    <row r="13941" spans="1:19" x14ac:dyDescent="0.3">
      <c r="A13941" t="s">
        <v>27816</v>
      </c>
      <c r="B13941" s="171" t="s">
        <v>27817</v>
      </c>
      <c r="C13941" s="171" t="s">
        <v>176</v>
      </c>
      <c r="D13941" s="171" t="s">
        <v>4</v>
      </c>
      <c r="E13941" s="11">
        <v>44256</v>
      </c>
      <c r="F13941">
        <v>2.5</v>
      </c>
      <c r="G13941">
        <v>2.5</v>
      </c>
      <c r="I13941">
        <v>3</v>
      </c>
      <c r="J13941">
        <v>13</v>
      </c>
      <c r="L13941">
        <v>13</v>
      </c>
      <c r="N13941">
        <v>1</v>
      </c>
      <c r="P13941">
        <v>1</v>
      </c>
      <c r="Q13941">
        <v>1</v>
      </c>
      <c r="S13941">
        <v>2</v>
      </c>
    </row>
    <row r="13942" spans="1:19" x14ac:dyDescent="0.3">
      <c r="A13942" t="s">
        <v>27818</v>
      </c>
      <c r="B13942" s="171" t="s">
        <v>27819</v>
      </c>
      <c r="C13942" s="171" t="s">
        <v>206</v>
      </c>
      <c r="D13942" s="171" t="s">
        <v>4</v>
      </c>
      <c r="E13942" s="11">
        <v>44256</v>
      </c>
      <c r="F13942">
        <v>1.5</v>
      </c>
      <c r="G13942">
        <v>1.5</v>
      </c>
      <c r="I13942">
        <v>5</v>
      </c>
      <c r="J13942">
        <v>8</v>
      </c>
      <c r="L13942">
        <v>8</v>
      </c>
      <c r="N13942">
        <v>4</v>
      </c>
      <c r="P13942">
        <v>0</v>
      </c>
      <c r="Q13942">
        <v>0</v>
      </c>
      <c r="S13942">
        <v>1</v>
      </c>
    </row>
    <row r="13943" spans="1:19" x14ac:dyDescent="0.3">
      <c r="A13943" t="s">
        <v>27636</v>
      </c>
      <c r="B13943" s="171" t="s">
        <v>27637</v>
      </c>
      <c r="C13943" s="171" t="s">
        <v>24284</v>
      </c>
      <c r="D13943" s="171" t="s">
        <v>80</v>
      </c>
      <c r="E13943" s="11">
        <v>44256</v>
      </c>
      <c r="F13943">
        <v>2</v>
      </c>
      <c r="G13943">
        <v>4</v>
      </c>
      <c r="I13943">
        <v>7</v>
      </c>
      <c r="J13943">
        <v>12</v>
      </c>
      <c r="L13943">
        <v>21</v>
      </c>
      <c r="N13943">
        <v>6</v>
      </c>
      <c r="P13943">
        <v>2</v>
      </c>
      <c r="Q13943">
        <v>2</v>
      </c>
      <c r="S13943">
        <v>1</v>
      </c>
    </row>
    <row r="13944" spans="1:19" x14ac:dyDescent="0.3">
      <c r="A13944" t="s">
        <v>27820</v>
      </c>
      <c r="B13944" s="171" t="s">
        <v>27821</v>
      </c>
      <c r="C13944" s="171" t="s">
        <v>18229</v>
      </c>
      <c r="D13944" s="171" t="s">
        <v>80</v>
      </c>
      <c r="E13944" s="11">
        <v>44256</v>
      </c>
      <c r="F13944">
        <v>0</v>
      </c>
      <c r="G13944">
        <v>0</v>
      </c>
      <c r="I13944">
        <v>0</v>
      </c>
      <c r="J13944">
        <v>0</v>
      </c>
      <c r="L13944">
        <v>0</v>
      </c>
      <c r="N13944">
        <v>0</v>
      </c>
      <c r="P13944">
        <v>0</v>
      </c>
      <c r="Q13944">
        <v>0</v>
      </c>
      <c r="S13944">
        <v>0</v>
      </c>
    </row>
    <row r="13945" spans="1:19" x14ac:dyDescent="0.3">
      <c r="A13945" t="s">
        <v>27822</v>
      </c>
      <c r="B13945" s="171" t="s">
        <v>27823</v>
      </c>
      <c r="C13945" s="171" t="s">
        <v>9887</v>
      </c>
      <c r="D13945" s="171" t="s">
        <v>80</v>
      </c>
      <c r="E13945" s="11">
        <v>44256</v>
      </c>
      <c r="F13945">
        <v>0</v>
      </c>
      <c r="G13945">
        <v>0</v>
      </c>
      <c r="I13945">
        <v>0</v>
      </c>
      <c r="J13945">
        <v>0</v>
      </c>
      <c r="L13945">
        <v>0</v>
      </c>
      <c r="N13945">
        <v>0</v>
      </c>
      <c r="P13945">
        <v>0</v>
      </c>
      <c r="Q13945">
        <v>0</v>
      </c>
      <c r="S13945">
        <v>0</v>
      </c>
    </row>
    <row r="13946" spans="1:19" x14ac:dyDescent="0.3">
      <c r="A13946" t="s">
        <v>27824</v>
      </c>
      <c r="B13946" s="171" t="s">
        <v>27825</v>
      </c>
      <c r="C13946" s="171" t="s">
        <v>11260</v>
      </c>
      <c r="D13946" s="171" t="s">
        <v>80</v>
      </c>
      <c r="E13946" s="11">
        <v>44256</v>
      </c>
      <c r="F13946">
        <v>0</v>
      </c>
      <c r="G13946">
        <v>0</v>
      </c>
      <c r="I13946">
        <v>0</v>
      </c>
      <c r="J13946">
        <v>0</v>
      </c>
      <c r="L13946">
        <v>0</v>
      </c>
      <c r="N13946">
        <v>0</v>
      </c>
      <c r="P13946">
        <v>0</v>
      </c>
      <c r="Q13946">
        <v>0</v>
      </c>
      <c r="S13946">
        <v>0</v>
      </c>
    </row>
    <row r="13947" spans="1:19" x14ac:dyDescent="0.3">
      <c r="A13947" t="s">
        <v>27826</v>
      </c>
      <c r="B13947" s="171" t="s">
        <v>27827</v>
      </c>
      <c r="C13947" s="171" t="s">
        <v>21284</v>
      </c>
      <c r="D13947" s="171" t="s">
        <v>80</v>
      </c>
      <c r="E13947" s="11">
        <v>44256</v>
      </c>
      <c r="F13947">
        <v>0</v>
      </c>
      <c r="G13947">
        <v>0</v>
      </c>
      <c r="I13947">
        <v>0</v>
      </c>
      <c r="J13947">
        <v>0</v>
      </c>
      <c r="L13947">
        <v>0</v>
      </c>
      <c r="N13947">
        <v>0</v>
      </c>
      <c r="P13947">
        <v>0</v>
      </c>
      <c r="Q13947">
        <v>0</v>
      </c>
      <c r="S13947">
        <v>0</v>
      </c>
    </row>
    <row r="13948" spans="1:19" x14ac:dyDescent="0.3">
      <c r="A13948" t="s">
        <v>27828</v>
      </c>
      <c r="B13948" s="171" t="s">
        <v>27829</v>
      </c>
      <c r="C13948" s="171" t="s">
        <v>125</v>
      </c>
      <c r="D13948" s="171" t="s">
        <v>80</v>
      </c>
      <c r="E13948" s="11">
        <v>44256</v>
      </c>
      <c r="F13948">
        <v>0</v>
      </c>
      <c r="G13948">
        <v>0</v>
      </c>
      <c r="I13948">
        <v>0</v>
      </c>
      <c r="J13948">
        <v>0</v>
      </c>
      <c r="L13948">
        <v>0</v>
      </c>
      <c r="N13948">
        <v>0</v>
      </c>
      <c r="P13948">
        <v>0</v>
      </c>
      <c r="Q13948">
        <v>0</v>
      </c>
      <c r="S13948">
        <v>0</v>
      </c>
    </row>
    <row r="13949" spans="1:19" x14ac:dyDescent="0.3">
      <c r="A13949" t="s">
        <v>27830</v>
      </c>
      <c r="B13949" s="171" t="s">
        <v>27831</v>
      </c>
      <c r="C13949" s="171" t="s">
        <v>14899</v>
      </c>
      <c r="D13949" s="171" t="s">
        <v>80</v>
      </c>
      <c r="E13949" s="11">
        <v>44256</v>
      </c>
      <c r="F13949">
        <v>0</v>
      </c>
      <c r="G13949">
        <v>0</v>
      </c>
      <c r="I13949">
        <v>0</v>
      </c>
      <c r="J13949">
        <v>0</v>
      </c>
      <c r="L13949">
        <v>0</v>
      </c>
      <c r="N13949">
        <v>0</v>
      </c>
      <c r="P13949">
        <v>0</v>
      </c>
      <c r="Q13949">
        <v>0</v>
      </c>
      <c r="S13949">
        <v>0</v>
      </c>
    </row>
    <row r="13950" spans="1:19" x14ac:dyDescent="0.3">
      <c r="A13950" t="s">
        <v>27832</v>
      </c>
      <c r="B13950" s="171" t="s">
        <v>27833</v>
      </c>
      <c r="C13950" s="171" t="s">
        <v>137</v>
      </c>
      <c r="D13950" s="171" t="s">
        <v>80</v>
      </c>
      <c r="E13950" s="11">
        <v>44256</v>
      </c>
      <c r="F13950">
        <v>0</v>
      </c>
      <c r="G13950">
        <v>0</v>
      </c>
      <c r="I13950">
        <v>0</v>
      </c>
      <c r="J13950">
        <v>0</v>
      </c>
      <c r="L13950">
        <v>0</v>
      </c>
      <c r="N13950">
        <v>0</v>
      </c>
      <c r="P13950">
        <v>0</v>
      </c>
      <c r="Q13950">
        <v>0</v>
      </c>
      <c r="S13950">
        <v>0</v>
      </c>
    </row>
    <row r="13951" spans="1:19" x14ac:dyDescent="0.3">
      <c r="A13951" t="s">
        <v>27834</v>
      </c>
      <c r="B13951" s="171" t="s">
        <v>27835</v>
      </c>
      <c r="C13951" s="171" t="s">
        <v>8615</v>
      </c>
      <c r="D13951" s="171" t="s">
        <v>80</v>
      </c>
      <c r="E13951" s="11">
        <v>44256</v>
      </c>
      <c r="F13951">
        <v>0</v>
      </c>
      <c r="G13951">
        <v>0</v>
      </c>
      <c r="I13951">
        <v>0</v>
      </c>
      <c r="J13951">
        <v>0</v>
      </c>
      <c r="L13951">
        <v>0</v>
      </c>
      <c r="N13951">
        <v>0</v>
      </c>
      <c r="P13951">
        <v>0</v>
      </c>
      <c r="Q13951">
        <v>0</v>
      </c>
      <c r="S13951">
        <v>0</v>
      </c>
    </row>
    <row r="13952" spans="1:19" x14ac:dyDescent="0.3">
      <c r="A13952" t="s">
        <v>27836</v>
      </c>
      <c r="B13952" s="171" t="s">
        <v>27837</v>
      </c>
      <c r="C13952" s="171" t="s">
        <v>146</v>
      </c>
      <c r="D13952" s="171" t="s">
        <v>80</v>
      </c>
      <c r="E13952" s="11">
        <v>44256</v>
      </c>
      <c r="F13952">
        <v>6</v>
      </c>
      <c r="G13952">
        <v>7</v>
      </c>
      <c r="I13952">
        <v>23</v>
      </c>
      <c r="J13952">
        <v>36</v>
      </c>
      <c r="L13952">
        <v>41</v>
      </c>
      <c r="N13952">
        <v>19</v>
      </c>
      <c r="P13952">
        <v>1</v>
      </c>
      <c r="Q13952">
        <v>1</v>
      </c>
      <c r="S13952">
        <v>4</v>
      </c>
    </row>
    <row r="13953" spans="1:19" x14ac:dyDescent="0.3">
      <c r="A13953" t="s">
        <v>27838</v>
      </c>
      <c r="B13953" s="171" t="s">
        <v>27839</v>
      </c>
      <c r="C13953" s="171" t="s">
        <v>161</v>
      </c>
      <c r="D13953" s="171" t="s">
        <v>80</v>
      </c>
      <c r="E13953" s="11">
        <v>44256</v>
      </c>
      <c r="F13953">
        <v>3.5</v>
      </c>
      <c r="G13953">
        <v>3.5</v>
      </c>
      <c r="I13953">
        <v>5</v>
      </c>
      <c r="J13953">
        <v>20</v>
      </c>
      <c r="L13953">
        <v>20</v>
      </c>
      <c r="N13953">
        <v>4</v>
      </c>
      <c r="P13953">
        <v>1</v>
      </c>
      <c r="Q13953">
        <v>1</v>
      </c>
      <c r="S13953">
        <v>1</v>
      </c>
    </row>
    <row r="13954" spans="1:19" x14ac:dyDescent="0.3">
      <c r="A13954" t="s">
        <v>27840</v>
      </c>
      <c r="B13954" s="171" t="s">
        <v>27841</v>
      </c>
      <c r="C13954" s="171" t="s">
        <v>18252</v>
      </c>
      <c r="D13954" s="171" t="s">
        <v>80</v>
      </c>
      <c r="E13954" s="11">
        <v>44256</v>
      </c>
      <c r="F13954">
        <v>0</v>
      </c>
      <c r="G13954">
        <v>0</v>
      </c>
      <c r="I13954">
        <v>0</v>
      </c>
      <c r="J13954">
        <v>0</v>
      </c>
      <c r="L13954">
        <v>0</v>
      </c>
      <c r="N13954">
        <v>0</v>
      </c>
      <c r="P13954">
        <v>0</v>
      </c>
      <c r="Q13954">
        <v>0</v>
      </c>
      <c r="S13954">
        <v>0</v>
      </c>
    </row>
    <row r="13955" spans="1:19" x14ac:dyDescent="0.3">
      <c r="A13955" t="s">
        <v>27842</v>
      </c>
      <c r="B13955" s="171" t="s">
        <v>27843</v>
      </c>
      <c r="C13955" s="171" t="s">
        <v>167</v>
      </c>
      <c r="D13955" s="171" t="s">
        <v>80</v>
      </c>
      <c r="E13955" s="11">
        <v>44256</v>
      </c>
      <c r="F13955">
        <v>2</v>
      </c>
      <c r="G13955">
        <v>11</v>
      </c>
      <c r="I13955">
        <v>7</v>
      </c>
      <c r="J13955">
        <v>22</v>
      </c>
      <c r="L13955">
        <v>121</v>
      </c>
      <c r="N13955">
        <v>7</v>
      </c>
      <c r="P13955">
        <v>0</v>
      </c>
      <c r="Q13955">
        <v>0</v>
      </c>
      <c r="S13955">
        <v>0</v>
      </c>
    </row>
    <row r="13956" spans="1:19" x14ac:dyDescent="0.3">
      <c r="A13956" t="s">
        <v>27844</v>
      </c>
      <c r="B13956" s="171" t="s">
        <v>27845</v>
      </c>
      <c r="C13956" s="171" t="s">
        <v>179</v>
      </c>
      <c r="D13956" s="171" t="s">
        <v>80</v>
      </c>
      <c r="E13956" s="11">
        <v>44256</v>
      </c>
      <c r="F13956">
        <v>14.5</v>
      </c>
      <c r="G13956">
        <v>16.5</v>
      </c>
      <c r="I13956">
        <v>194</v>
      </c>
      <c r="J13956">
        <v>140</v>
      </c>
      <c r="L13956">
        <v>150</v>
      </c>
      <c r="N13956">
        <v>182</v>
      </c>
      <c r="P13956">
        <v>20</v>
      </c>
      <c r="Q13956">
        <v>31</v>
      </c>
      <c r="S13956">
        <v>12</v>
      </c>
    </row>
    <row r="13957" spans="1:19" x14ac:dyDescent="0.3">
      <c r="A13957" t="s">
        <v>27846</v>
      </c>
      <c r="B13957" s="171" t="s">
        <v>27847</v>
      </c>
      <c r="C13957" s="171" t="s">
        <v>185</v>
      </c>
      <c r="D13957" s="171" t="s">
        <v>80</v>
      </c>
      <c r="E13957" s="11">
        <v>44256</v>
      </c>
      <c r="F13957">
        <v>4.5</v>
      </c>
      <c r="G13957">
        <v>6</v>
      </c>
      <c r="I13957">
        <v>9</v>
      </c>
      <c r="J13957">
        <v>25</v>
      </c>
      <c r="L13957">
        <v>33</v>
      </c>
      <c r="N13957">
        <v>9</v>
      </c>
      <c r="P13957">
        <v>0</v>
      </c>
      <c r="Q13957">
        <v>0</v>
      </c>
      <c r="S13957">
        <v>0</v>
      </c>
    </row>
    <row r="13958" spans="1:19" x14ac:dyDescent="0.3">
      <c r="A13958" t="s">
        <v>27848</v>
      </c>
      <c r="B13958" s="171" t="s">
        <v>27849</v>
      </c>
      <c r="C13958" s="171" t="s">
        <v>191</v>
      </c>
      <c r="D13958" s="171" t="s">
        <v>80</v>
      </c>
      <c r="E13958" s="11">
        <v>44256</v>
      </c>
      <c r="F13958">
        <v>12</v>
      </c>
      <c r="G13958">
        <v>16</v>
      </c>
      <c r="I13958">
        <v>100</v>
      </c>
      <c r="J13958">
        <v>104</v>
      </c>
      <c r="L13958">
        <v>129</v>
      </c>
      <c r="N13958">
        <v>86</v>
      </c>
      <c r="P13958">
        <v>9</v>
      </c>
      <c r="Q13958">
        <v>12</v>
      </c>
      <c r="S13958">
        <v>14</v>
      </c>
    </row>
    <row r="13959" spans="1:19" x14ac:dyDescent="0.3">
      <c r="A13959" t="s">
        <v>27850</v>
      </c>
      <c r="B13959" s="171" t="s">
        <v>27851</v>
      </c>
      <c r="C13959" s="171" t="s">
        <v>212</v>
      </c>
      <c r="D13959" s="171" t="s">
        <v>80</v>
      </c>
      <c r="E13959" s="11">
        <v>44256</v>
      </c>
      <c r="F13959">
        <v>0</v>
      </c>
      <c r="G13959">
        <v>0</v>
      </c>
      <c r="I13959">
        <v>0</v>
      </c>
      <c r="J13959">
        <v>0</v>
      </c>
      <c r="L13959">
        <v>0</v>
      </c>
      <c r="N13959">
        <v>0</v>
      </c>
      <c r="P13959">
        <v>0</v>
      </c>
      <c r="Q13959">
        <v>0</v>
      </c>
      <c r="S13959">
        <v>0</v>
      </c>
    </row>
    <row r="13960" spans="1:19" x14ac:dyDescent="0.3">
      <c r="A13960" t="s">
        <v>27852</v>
      </c>
      <c r="B13960" s="171" t="s">
        <v>27853</v>
      </c>
      <c r="C13960" s="171" t="s">
        <v>215</v>
      </c>
      <c r="D13960" s="171" t="s">
        <v>80</v>
      </c>
      <c r="E13960" s="11">
        <v>44256</v>
      </c>
      <c r="F13960">
        <v>0</v>
      </c>
      <c r="G13960">
        <v>0</v>
      </c>
      <c r="I13960">
        <v>0</v>
      </c>
      <c r="J13960">
        <v>0</v>
      </c>
      <c r="L13960">
        <v>0</v>
      </c>
      <c r="N13960">
        <v>0</v>
      </c>
      <c r="P13960">
        <v>0</v>
      </c>
      <c r="Q13960">
        <v>0</v>
      </c>
      <c r="S13960">
        <v>0</v>
      </c>
    </row>
    <row r="13961" spans="1:19" x14ac:dyDescent="0.3">
      <c r="A13961" t="s">
        <v>27854</v>
      </c>
      <c r="B13961" s="171" t="s">
        <v>27855</v>
      </c>
      <c r="C13961" s="171" t="s">
        <v>221</v>
      </c>
      <c r="D13961" s="171" t="s">
        <v>80</v>
      </c>
      <c r="E13961" s="11">
        <v>44256</v>
      </c>
      <c r="F13961">
        <v>0</v>
      </c>
      <c r="G13961">
        <v>0</v>
      </c>
      <c r="I13961">
        <v>0</v>
      </c>
      <c r="J13961">
        <v>0</v>
      </c>
      <c r="L13961">
        <v>0</v>
      </c>
      <c r="N13961">
        <v>0</v>
      </c>
      <c r="P13961">
        <v>0</v>
      </c>
      <c r="Q13961">
        <v>0</v>
      </c>
      <c r="S13961">
        <v>0</v>
      </c>
    </row>
    <row r="13962" spans="1:19" x14ac:dyDescent="0.3">
      <c r="A13962" t="s">
        <v>27856</v>
      </c>
      <c r="B13962" s="171" t="s">
        <v>27857</v>
      </c>
      <c r="C13962" s="171" t="s">
        <v>8233</v>
      </c>
      <c r="D13962" s="171" t="s">
        <v>80</v>
      </c>
      <c r="E13962" s="11">
        <v>44256</v>
      </c>
      <c r="F13962">
        <v>2</v>
      </c>
      <c r="G13962">
        <v>3</v>
      </c>
      <c r="I13962">
        <v>14</v>
      </c>
      <c r="J13962">
        <v>18</v>
      </c>
      <c r="L13962">
        <v>32</v>
      </c>
      <c r="N13962">
        <v>14</v>
      </c>
      <c r="P13962">
        <v>0</v>
      </c>
      <c r="Q13962">
        <v>0</v>
      </c>
      <c r="S13962">
        <v>0</v>
      </c>
    </row>
    <row r="13963" spans="1:19" x14ac:dyDescent="0.3">
      <c r="A13963" t="s">
        <v>27858</v>
      </c>
      <c r="B13963" s="171" t="s">
        <v>27859</v>
      </c>
      <c r="C13963" s="171" t="s">
        <v>233</v>
      </c>
      <c r="D13963" s="171" t="s">
        <v>80</v>
      </c>
      <c r="E13963" s="11">
        <v>44256</v>
      </c>
      <c r="F13963">
        <v>0</v>
      </c>
      <c r="G13963">
        <v>0</v>
      </c>
      <c r="I13963">
        <v>0</v>
      </c>
      <c r="J13963">
        <v>0</v>
      </c>
      <c r="L13963">
        <v>0</v>
      </c>
      <c r="N13963">
        <v>0</v>
      </c>
      <c r="P13963">
        <v>0</v>
      </c>
      <c r="Q13963">
        <v>0</v>
      </c>
      <c r="S13963">
        <v>0</v>
      </c>
    </row>
    <row r="13964" spans="1:19" x14ac:dyDescent="0.3">
      <c r="A13964" t="s">
        <v>27860</v>
      </c>
      <c r="B13964" s="171" t="s">
        <v>27861</v>
      </c>
      <c r="C13964" s="171" t="s">
        <v>24508</v>
      </c>
      <c r="D13964" s="171" t="s">
        <v>15341</v>
      </c>
      <c r="E13964" s="11">
        <v>44256</v>
      </c>
      <c r="F13964">
        <v>0</v>
      </c>
      <c r="G13964">
        <v>0</v>
      </c>
      <c r="I13964">
        <v>1</v>
      </c>
      <c r="J13964">
        <v>0</v>
      </c>
      <c r="L13964">
        <v>0</v>
      </c>
      <c r="N13964">
        <v>1</v>
      </c>
      <c r="P13964">
        <v>1</v>
      </c>
      <c r="Q13964">
        <v>3</v>
      </c>
      <c r="S13964">
        <v>0</v>
      </c>
    </row>
    <row r="13965" spans="1:19" x14ac:dyDescent="0.3">
      <c r="A13965" t="s">
        <v>27862</v>
      </c>
      <c r="B13965" s="171" t="s">
        <v>27863</v>
      </c>
      <c r="C13965" s="171" t="s">
        <v>24508</v>
      </c>
      <c r="D13965" s="171" t="s">
        <v>80</v>
      </c>
      <c r="E13965" s="11">
        <v>44256</v>
      </c>
      <c r="F13965">
        <v>3</v>
      </c>
      <c r="G13965">
        <v>3</v>
      </c>
      <c r="I13965">
        <v>7</v>
      </c>
      <c r="J13965">
        <v>16</v>
      </c>
      <c r="L13965">
        <v>16</v>
      </c>
      <c r="N13965">
        <v>7</v>
      </c>
      <c r="P13965">
        <v>0</v>
      </c>
      <c r="Q13965">
        <v>0</v>
      </c>
      <c r="S13965">
        <v>0</v>
      </c>
    </row>
    <row r="13966" spans="1:19" x14ac:dyDescent="0.3">
      <c r="A13966" t="s">
        <v>27864</v>
      </c>
      <c r="B13966" s="171" t="s">
        <v>27865</v>
      </c>
      <c r="C13966" s="171" t="s">
        <v>107</v>
      </c>
      <c r="D13966" s="171" t="s">
        <v>80</v>
      </c>
      <c r="E13966" s="11">
        <v>44256</v>
      </c>
      <c r="F13966">
        <v>8</v>
      </c>
      <c r="G13966">
        <v>11.5</v>
      </c>
      <c r="I13966">
        <v>71</v>
      </c>
      <c r="J13966">
        <v>70</v>
      </c>
      <c r="L13966">
        <v>109</v>
      </c>
      <c r="N13966">
        <v>58</v>
      </c>
      <c r="P13966">
        <v>6</v>
      </c>
      <c r="Q13966">
        <v>7</v>
      </c>
      <c r="S13966">
        <v>13</v>
      </c>
    </row>
    <row r="13967" spans="1:19" x14ac:dyDescent="0.3">
      <c r="A13967" t="s">
        <v>27866</v>
      </c>
      <c r="B13967" s="171" t="s">
        <v>27867</v>
      </c>
      <c r="C13967" s="171" t="s">
        <v>107</v>
      </c>
      <c r="D13967" s="171" t="s">
        <v>15341</v>
      </c>
      <c r="E13967" s="11">
        <v>44256</v>
      </c>
      <c r="F13967">
        <v>0</v>
      </c>
      <c r="G13967">
        <v>0</v>
      </c>
      <c r="I13967">
        <v>0</v>
      </c>
      <c r="J13967">
        <v>0</v>
      </c>
      <c r="L13967">
        <v>0</v>
      </c>
      <c r="N13967">
        <v>0</v>
      </c>
      <c r="P13967">
        <v>0</v>
      </c>
      <c r="Q13967">
        <v>0</v>
      </c>
      <c r="S13967">
        <v>0</v>
      </c>
    </row>
    <row r="13968" spans="1:19" x14ac:dyDescent="0.3">
      <c r="A13968" t="s">
        <v>27868</v>
      </c>
      <c r="B13968" s="171" t="s">
        <v>27869</v>
      </c>
      <c r="C13968" s="171" t="s">
        <v>173</v>
      </c>
      <c r="D13968" s="171" t="s">
        <v>80</v>
      </c>
      <c r="E13968" s="11">
        <v>44256</v>
      </c>
      <c r="F13968">
        <v>5</v>
      </c>
      <c r="G13968">
        <v>5</v>
      </c>
      <c r="I13968">
        <v>3</v>
      </c>
      <c r="J13968">
        <v>27</v>
      </c>
      <c r="L13968">
        <v>27</v>
      </c>
      <c r="N13968">
        <v>0</v>
      </c>
      <c r="P13968">
        <v>0</v>
      </c>
      <c r="Q13968">
        <v>0</v>
      </c>
      <c r="S13968">
        <v>3</v>
      </c>
    </row>
    <row r="13969" spans="1:19" x14ac:dyDescent="0.3">
      <c r="A13969" t="s">
        <v>27870</v>
      </c>
      <c r="B13969" s="171" t="s">
        <v>27871</v>
      </c>
      <c r="C13969" s="171" t="s">
        <v>173</v>
      </c>
      <c r="D13969" s="171" t="s">
        <v>15341</v>
      </c>
      <c r="E13969" s="11">
        <v>44256</v>
      </c>
      <c r="F13969">
        <v>0</v>
      </c>
      <c r="G13969">
        <v>0</v>
      </c>
      <c r="I13969">
        <v>7</v>
      </c>
      <c r="J13969">
        <v>0</v>
      </c>
      <c r="L13969">
        <v>0</v>
      </c>
      <c r="N13969">
        <v>7</v>
      </c>
      <c r="P13969">
        <v>2</v>
      </c>
      <c r="Q13969">
        <v>2</v>
      </c>
      <c r="S13969">
        <v>0</v>
      </c>
    </row>
    <row r="13970" spans="1:19" x14ac:dyDescent="0.3">
      <c r="A13970" t="s">
        <v>27872</v>
      </c>
      <c r="B13970" s="171" t="s">
        <v>27873</v>
      </c>
      <c r="C13970" s="171" t="s">
        <v>200</v>
      </c>
      <c r="D13970" s="171" t="s">
        <v>80</v>
      </c>
      <c r="E13970" s="11">
        <v>44256</v>
      </c>
      <c r="F13970">
        <v>3</v>
      </c>
      <c r="G13970">
        <v>3</v>
      </c>
      <c r="I13970">
        <v>21</v>
      </c>
      <c r="J13970">
        <v>16</v>
      </c>
      <c r="L13970">
        <v>16</v>
      </c>
      <c r="N13970">
        <v>19</v>
      </c>
      <c r="P13970">
        <v>1</v>
      </c>
      <c r="Q13970">
        <v>1</v>
      </c>
      <c r="S13970">
        <v>2</v>
      </c>
    </row>
    <row r="13971" spans="1:19" x14ac:dyDescent="0.3">
      <c r="A13971" t="s">
        <v>27874</v>
      </c>
      <c r="B13971" s="171" t="s">
        <v>27875</v>
      </c>
      <c r="C13971" s="171" t="s">
        <v>200</v>
      </c>
      <c r="D13971" s="171" t="s">
        <v>15341</v>
      </c>
      <c r="E13971" s="11">
        <v>44256</v>
      </c>
      <c r="F13971">
        <v>0</v>
      </c>
      <c r="G13971">
        <v>0</v>
      </c>
      <c r="I13971">
        <v>0</v>
      </c>
      <c r="J13971">
        <v>0</v>
      </c>
      <c r="L13971">
        <v>0</v>
      </c>
      <c r="N13971">
        <v>0</v>
      </c>
      <c r="P13971">
        <v>0</v>
      </c>
      <c r="Q13971">
        <v>0</v>
      </c>
      <c r="S13971">
        <v>0</v>
      </c>
    </row>
    <row r="13972" spans="1:19" x14ac:dyDescent="0.3">
      <c r="A13972" t="s">
        <v>27876</v>
      </c>
      <c r="B13972" s="171" t="s">
        <v>27877</v>
      </c>
      <c r="C13972" s="171" t="s">
        <v>73</v>
      </c>
      <c r="D13972" s="171" t="s">
        <v>4</v>
      </c>
      <c r="E13972" s="11">
        <v>44256</v>
      </c>
      <c r="F13972">
        <v>0</v>
      </c>
      <c r="G13972">
        <v>0</v>
      </c>
      <c r="I13972">
        <v>0</v>
      </c>
      <c r="J13972">
        <v>0</v>
      </c>
      <c r="L13972">
        <v>0</v>
      </c>
      <c r="N13972">
        <v>0</v>
      </c>
      <c r="P13972">
        <v>0</v>
      </c>
      <c r="Q13972">
        <v>0</v>
      </c>
      <c r="S13972">
        <v>0</v>
      </c>
    </row>
    <row r="13973" spans="1:19" x14ac:dyDescent="0.3">
      <c r="A13973" t="s">
        <v>27878</v>
      </c>
      <c r="B13973" s="171" t="s">
        <v>27879</v>
      </c>
      <c r="C13973" s="171" t="s">
        <v>24891</v>
      </c>
      <c r="D13973" s="171" t="s">
        <v>4</v>
      </c>
      <c r="E13973" s="11">
        <v>44256</v>
      </c>
      <c r="F13973">
        <v>2</v>
      </c>
      <c r="G13973">
        <v>4</v>
      </c>
      <c r="I13973">
        <v>7</v>
      </c>
      <c r="J13973">
        <v>12</v>
      </c>
      <c r="L13973">
        <v>21</v>
      </c>
      <c r="N13973">
        <v>6</v>
      </c>
      <c r="P13973">
        <v>2</v>
      </c>
      <c r="Q13973">
        <v>2</v>
      </c>
      <c r="S13973">
        <v>1</v>
      </c>
    </row>
    <row r="13974" spans="1:19" x14ac:dyDescent="0.3">
      <c r="A13974" t="s">
        <v>27880</v>
      </c>
      <c r="B13974" s="171" t="s">
        <v>27881</v>
      </c>
      <c r="C13974" s="171" t="s">
        <v>18229</v>
      </c>
      <c r="D13974" s="171" t="s">
        <v>4</v>
      </c>
      <c r="E13974" s="11">
        <v>44256</v>
      </c>
      <c r="F13974">
        <v>0</v>
      </c>
      <c r="G13974">
        <v>0</v>
      </c>
      <c r="I13974">
        <v>0</v>
      </c>
      <c r="J13974">
        <v>0</v>
      </c>
      <c r="L13974">
        <v>0</v>
      </c>
      <c r="N13974">
        <v>0</v>
      </c>
      <c r="P13974">
        <v>0</v>
      </c>
      <c r="Q13974">
        <v>0</v>
      </c>
      <c r="S13974">
        <v>0</v>
      </c>
    </row>
    <row r="13975" spans="1:19" x14ac:dyDescent="0.3">
      <c r="A13975" t="s">
        <v>27882</v>
      </c>
      <c r="B13975" s="171" t="s">
        <v>27883</v>
      </c>
      <c r="C13975" s="171" t="s">
        <v>107</v>
      </c>
      <c r="D13975" s="171" t="s">
        <v>4</v>
      </c>
      <c r="E13975" s="11">
        <v>44256</v>
      </c>
      <c r="F13975">
        <v>8</v>
      </c>
      <c r="G13975">
        <v>11.5</v>
      </c>
      <c r="I13975">
        <v>71</v>
      </c>
      <c r="J13975">
        <v>70</v>
      </c>
      <c r="L13975">
        <v>109</v>
      </c>
      <c r="N13975">
        <v>58</v>
      </c>
      <c r="P13975">
        <v>6</v>
      </c>
      <c r="Q13975">
        <v>7</v>
      </c>
      <c r="S13975">
        <v>13</v>
      </c>
    </row>
    <row r="13976" spans="1:19" x14ac:dyDescent="0.3">
      <c r="A13976" t="s">
        <v>27884</v>
      </c>
      <c r="B13976" s="171" t="s">
        <v>27885</v>
      </c>
      <c r="C13976" s="171" t="s">
        <v>9887</v>
      </c>
      <c r="D13976" s="171" t="s">
        <v>4</v>
      </c>
      <c r="E13976" s="11">
        <v>44256</v>
      </c>
      <c r="F13976">
        <v>0</v>
      </c>
      <c r="G13976">
        <v>0</v>
      </c>
      <c r="I13976">
        <v>0</v>
      </c>
      <c r="J13976">
        <v>0</v>
      </c>
      <c r="L13976">
        <v>0</v>
      </c>
      <c r="N13976">
        <v>0</v>
      </c>
      <c r="P13976">
        <v>0</v>
      </c>
      <c r="Q13976">
        <v>0</v>
      </c>
      <c r="S13976">
        <v>0</v>
      </c>
    </row>
    <row r="13977" spans="1:19" x14ac:dyDescent="0.3">
      <c r="A13977" t="s">
        <v>27886</v>
      </c>
      <c r="B13977" s="171" t="s">
        <v>27887</v>
      </c>
      <c r="C13977" s="171" t="s">
        <v>11260</v>
      </c>
      <c r="D13977" s="171" t="s">
        <v>4</v>
      </c>
      <c r="E13977" s="11">
        <v>44256</v>
      </c>
      <c r="F13977">
        <v>0</v>
      </c>
      <c r="G13977">
        <v>0</v>
      </c>
      <c r="I13977">
        <v>0</v>
      </c>
      <c r="J13977">
        <v>0</v>
      </c>
      <c r="L13977">
        <v>0</v>
      </c>
      <c r="N13977">
        <v>0</v>
      </c>
      <c r="P13977">
        <v>0</v>
      </c>
      <c r="Q13977">
        <v>0</v>
      </c>
      <c r="S13977">
        <v>0</v>
      </c>
    </row>
    <row r="13978" spans="1:19" x14ac:dyDescent="0.3">
      <c r="A13978" t="s">
        <v>27888</v>
      </c>
      <c r="B13978" s="171" t="s">
        <v>27889</v>
      </c>
      <c r="C13978" s="171" t="s">
        <v>122</v>
      </c>
      <c r="D13978" s="171" t="s">
        <v>4</v>
      </c>
      <c r="E13978" s="11">
        <v>44256</v>
      </c>
      <c r="F13978">
        <v>0</v>
      </c>
      <c r="G13978">
        <v>0</v>
      </c>
      <c r="I13978">
        <v>0</v>
      </c>
      <c r="J13978">
        <v>0</v>
      </c>
      <c r="L13978">
        <v>0</v>
      </c>
      <c r="N13978">
        <v>0</v>
      </c>
      <c r="P13978">
        <v>0</v>
      </c>
      <c r="Q13978">
        <v>0</v>
      </c>
      <c r="S13978">
        <v>0</v>
      </c>
    </row>
    <row r="13979" spans="1:19" x14ac:dyDescent="0.3">
      <c r="A13979" t="s">
        <v>27890</v>
      </c>
      <c r="B13979" s="171" t="s">
        <v>27891</v>
      </c>
      <c r="C13979" s="171" t="s">
        <v>125</v>
      </c>
      <c r="D13979" s="171" t="s">
        <v>4</v>
      </c>
      <c r="E13979" s="11">
        <v>44256</v>
      </c>
      <c r="F13979">
        <v>0</v>
      </c>
      <c r="G13979">
        <v>0</v>
      </c>
      <c r="I13979">
        <v>0</v>
      </c>
      <c r="J13979">
        <v>0</v>
      </c>
      <c r="L13979">
        <v>0</v>
      </c>
      <c r="N13979">
        <v>0</v>
      </c>
      <c r="P13979">
        <v>0</v>
      </c>
      <c r="Q13979">
        <v>0</v>
      </c>
      <c r="S13979">
        <v>0</v>
      </c>
    </row>
    <row r="13980" spans="1:19" x14ac:dyDescent="0.3">
      <c r="A13980" t="s">
        <v>27892</v>
      </c>
      <c r="B13980" s="171" t="s">
        <v>27893</v>
      </c>
      <c r="C13980" s="171" t="s">
        <v>14899</v>
      </c>
      <c r="D13980" s="171" t="s">
        <v>4</v>
      </c>
      <c r="E13980" s="11">
        <v>44256</v>
      </c>
      <c r="F13980">
        <v>0</v>
      </c>
      <c r="G13980">
        <v>0</v>
      </c>
      <c r="I13980">
        <v>0</v>
      </c>
      <c r="J13980">
        <v>0</v>
      </c>
      <c r="L13980">
        <v>0</v>
      </c>
      <c r="N13980">
        <v>0</v>
      </c>
      <c r="P13980">
        <v>0</v>
      </c>
      <c r="Q13980">
        <v>0</v>
      </c>
      <c r="S13980">
        <v>0</v>
      </c>
    </row>
    <row r="13981" spans="1:19" x14ac:dyDescent="0.3">
      <c r="A13981" t="s">
        <v>27894</v>
      </c>
      <c r="B13981" s="171" t="s">
        <v>27895</v>
      </c>
      <c r="C13981" s="171" t="s">
        <v>137</v>
      </c>
      <c r="D13981" s="171" t="s">
        <v>4</v>
      </c>
      <c r="E13981" s="11">
        <v>44256</v>
      </c>
      <c r="F13981">
        <v>0</v>
      </c>
      <c r="G13981">
        <v>0</v>
      </c>
      <c r="I13981">
        <v>0</v>
      </c>
      <c r="J13981">
        <v>0</v>
      </c>
      <c r="L13981">
        <v>0</v>
      </c>
      <c r="N13981">
        <v>0</v>
      </c>
      <c r="P13981">
        <v>0</v>
      </c>
      <c r="Q13981">
        <v>0</v>
      </c>
      <c r="S13981">
        <v>0</v>
      </c>
    </row>
    <row r="13982" spans="1:19" x14ac:dyDescent="0.3">
      <c r="A13982" t="s">
        <v>27896</v>
      </c>
      <c r="B13982" s="171" t="s">
        <v>27897</v>
      </c>
      <c r="C13982" s="171" t="s">
        <v>8615</v>
      </c>
      <c r="D13982" s="171" t="s">
        <v>4</v>
      </c>
      <c r="E13982" s="11">
        <v>44256</v>
      </c>
      <c r="F13982">
        <v>0</v>
      </c>
      <c r="G13982">
        <v>0</v>
      </c>
      <c r="I13982">
        <v>0</v>
      </c>
      <c r="J13982">
        <v>0</v>
      </c>
      <c r="L13982">
        <v>0</v>
      </c>
      <c r="N13982">
        <v>0</v>
      </c>
      <c r="P13982">
        <v>0</v>
      </c>
      <c r="Q13982">
        <v>0</v>
      </c>
      <c r="S13982">
        <v>0</v>
      </c>
    </row>
    <row r="13983" spans="1:19" x14ac:dyDescent="0.3">
      <c r="A13983" t="s">
        <v>27898</v>
      </c>
      <c r="B13983" s="171" t="s">
        <v>27899</v>
      </c>
      <c r="C13983" s="171" t="s">
        <v>146</v>
      </c>
      <c r="D13983" s="171" t="s">
        <v>4</v>
      </c>
      <c r="E13983" s="11">
        <v>44256</v>
      </c>
      <c r="F13983">
        <v>6</v>
      </c>
      <c r="G13983">
        <v>7</v>
      </c>
      <c r="I13983">
        <v>23</v>
      </c>
      <c r="J13983">
        <v>36</v>
      </c>
      <c r="L13983">
        <v>41</v>
      </c>
      <c r="N13983">
        <v>19</v>
      </c>
      <c r="P13983">
        <v>1</v>
      </c>
      <c r="Q13983">
        <v>1</v>
      </c>
      <c r="S13983">
        <v>4</v>
      </c>
    </row>
    <row r="13984" spans="1:19" x14ac:dyDescent="0.3">
      <c r="A13984" t="s">
        <v>27900</v>
      </c>
      <c r="B13984" s="171" t="s">
        <v>27901</v>
      </c>
      <c r="C13984" s="171" t="s">
        <v>161</v>
      </c>
      <c r="D13984" s="171" t="s">
        <v>4</v>
      </c>
      <c r="E13984" s="11">
        <v>44256</v>
      </c>
      <c r="F13984">
        <v>3.5</v>
      </c>
      <c r="G13984">
        <v>3.5</v>
      </c>
      <c r="I13984">
        <v>5</v>
      </c>
      <c r="J13984">
        <v>20</v>
      </c>
      <c r="L13984">
        <v>20</v>
      </c>
      <c r="N13984">
        <v>4</v>
      </c>
      <c r="P13984">
        <v>1</v>
      </c>
      <c r="Q13984">
        <v>1</v>
      </c>
      <c r="S13984">
        <v>1</v>
      </c>
    </row>
    <row r="13985" spans="1:19" x14ac:dyDescent="0.3">
      <c r="A13985" t="s">
        <v>27902</v>
      </c>
      <c r="B13985" s="171" t="s">
        <v>27903</v>
      </c>
      <c r="C13985" s="171" t="s">
        <v>18252</v>
      </c>
      <c r="D13985" s="171" t="s">
        <v>4</v>
      </c>
      <c r="E13985" s="11">
        <v>44256</v>
      </c>
      <c r="F13985">
        <v>0</v>
      </c>
      <c r="G13985">
        <v>0</v>
      </c>
      <c r="I13985">
        <v>0</v>
      </c>
      <c r="J13985">
        <v>0</v>
      </c>
      <c r="L13985">
        <v>0</v>
      </c>
      <c r="N13985">
        <v>0</v>
      </c>
      <c r="P13985">
        <v>0</v>
      </c>
      <c r="Q13985">
        <v>0</v>
      </c>
      <c r="S13985">
        <v>0</v>
      </c>
    </row>
    <row r="13986" spans="1:19" x14ac:dyDescent="0.3">
      <c r="A13986" t="s">
        <v>27904</v>
      </c>
      <c r="B13986" s="171" t="s">
        <v>27905</v>
      </c>
      <c r="C13986" s="171" t="s">
        <v>167</v>
      </c>
      <c r="D13986" s="171" t="s">
        <v>4</v>
      </c>
      <c r="E13986" s="11">
        <v>44256</v>
      </c>
      <c r="F13986">
        <v>2</v>
      </c>
      <c r="G13986">
        <v>11</v>
      </c>
      <c r="I13986">
        <v>7</v>
      </c>
      <c r="J13986">
        <v>22</v>
      </c>
      <c r="L13986">
        <v>121</v>
      </c>
      <c r="N13986">
        <v>7</v>
      </c>
      <c r="P13986">
        <v>0</v>
      </c>
      <c r="Q13986">
        <v>0</v>
      </c>
      <c r="S13986">
        <v>0</v>
      </c>
    </row>
    <row r="13987" spans="1:19" x14ac:dyDescent="0.3">
      <c r="A13987" t="s">
        <v>27906</v>
      </c>
      <c r="B13987" s="171" t="s">
        <v>27907</v>
      </c>
      <c r="C13987" s="171" t="s">
        <v>173</v>
      </c>
      <c r="D13987" s="171" t="s">
        <v>4</v>
      </c>
      <c r="E13987" s="11">
        <v>44256</v>
      </c>
      <c r="F13987">
        <v>5</v>
      </c>
      <c r="G13987">
        <v>5</v>
      </c>
      <c r="I13987">
        <v>10</v>
      </c>
      <c r="J13987">
        <v>27</v>
      </c>
      <c r="L13987">
        <v>27</v>
      </c>
      <c r="N13987">
        <v>7</v>
      </c>
      <c r="P13987">
        <v>2</v>
      </c>
      <c r="Q13987">
        <v>2</v>
      </c>
      <c r="S13987">
        <v>3</v>
      </c>
    </row>
    <row r="13988" spans="1:19" x14ac:dyDescent="0.3">
      <c r="A13988" t="s">
        <v>27908</v>
      </c>
      <c r="B13988" s="171" t="s">
        <v>27909</v>
      </c>
      <c r="C13988" s="171" t="s">
        <v>179</v>
      </c>
      <c r="D13988" s="171" t="s">
        <v>4</v>
      </c>
      <c r="E13988" s="11">
        <v>44256</v>
      </c>
      <c r="F13988">
        <v>14.5</v>
      </c>
      <c r="G13988">
        <v>16.5</v>
      </c>
      <c r="I13988">
        <v>194</v>
      </c>
      <c r="J13988">
        <v>140</v>
      </c>
      <c r="L13988">
        <v>150</v>
      </c>
      <c r="N13988">
        <v>182</v>
      </c>
      <c r="P13988">
        <v>20</v>
      </c>
      <c r="Q13988">
        <v>31</v>
      </c>
      <c r="S13988">
        <v>12</v>
      </c>
    </row>
    <row r="13989" spans="1:19" x14ac:dyDescent="0.3">
      <c r="A13989" t="s">
        <v>27910</v>
      </c>
      <c r="B13989" s="171" t="s">
        <v>27911</v>
      </c>
      <c r="C13989" s="171" t="s">
        <v>185</v>
      </c>
      <c r="D13989" s="171" t="s">
        <v>4</v>
      </c>
      <c r="E13989" s="11">
        <v>44256</v>
      </c>
      <c r="F13989">
        <v>4.5</v>
      </c>
      <c r="G13989">
        <v>6</v>
      </c>
      <c r="I13989">
        <v>9</v>
      </c>
      <c r="J13989">
        <v>25</v>
      </c>
      <c r="L13989">
        <v>33</v>
      </c>
      <c r="N13989">
        <v>9</v>
      </c>
      <c r="P13989">
        <v>0</v>
      </c>
      <c r="Q13989">
        <v>0</v>
      </c>
      <c r="S13989">
        <v>0</v>
      </c>
    </row>
    <row r="13990" spans="1:19" x14ac:dyDescent="0.3">
      <c r="A13990" t="s">
        <v>27912</v>
      </c>
      <c r="B13990" s="171" t="s">
        <v>27913</v>
      </c>
      <c r="C13990" s="171" t="s">
        <v>24508</v>
      </c>
      <c r="D13990" s="171" t="s">
        <v>4</v>
      </c>
      <c r="E13990" s="11">
        <v>44256</v>
      </c>
      <c r="F13990">
        <v>3</v>
      </c>
      <c r="G13990">
        <v>3</v>
      </c>
      <c r="I13990">
        <v>8</v>
      </c>
      <c r="J13990">
        <v>16</v>
      </c>
      <c r="L13990">
        <v>16</v>
      </c>
      <c r="N13990">
        <v>8</v>
      </c>
      <c r="P13990">
        <v>1</v>
      </c>
      <c r="Q13990">
        <v>3</v>
      </c>
      <c r="S13990">
        <v>0</v>
      </c>
    </row>
    <row r="13991" spans="1:19" x14ac:dyDescent="0.3">
      <c r="A13991" t="s">
        <v>27914</v>
      </c>
      <c r="B13991" s="171" t="s">
        <v>27915</v>
      </c>
      <c r="C13991" s="171" t="s">
        <v>191</v>
      </c>
      <c r="D13991" s="171" t="s">
        <v>4</v>
      </c>
      <c r="E13991" s="11">
        <v>44256</v>
      </c>
      <c r="F13991">
        <v>12</v>
      </c>
      <c r="G13991">
        <v>16</v>
      </c>
      <c r="I13991">
        <v>100</v>
      </c>
      <c r="J13991">
        <v>104</v>
      </c>
      <c r="L13991">
        <v>129</v>
      </c>
      <c r="N13991">
        <v>86</v>
      </c>
      <c r="P13991">
        <v>9</v>
      </c>
      <c r="Q13991">
        <v>12</v>
      </c>
      <c r="S13991">
        <v>14</v>
      </c>
    </row>
    <row r="13992" spans="1:19" x14ac:dyDescent="0.3">
      <c r="A13992" t="s">
        <v>27916</v>
      </c>
      <c r="B13992" s="171" t="s">
        <v>27917</v>
      </c>
      <c r="C13992" s="171" t="s">
        <v>200</v>
      </c>
      <c r="D13992" s="171" t="s">
        <v>4</v>
      </c>
      <c r="E13992" s="11">
        <v>44256</v>
      </c>
      <c r="F13992">
        <v>3</v>
      </c>
      <c r="G13992">
        <v>3</v>
      </c>
      <c r="I13992">
        <v>21</v>
      </c>
      <c r="J13992">
        <v>16</v>
      </c>
      <c r="L13992">
        <v>16</v>
      </c>
      <c r="N13992">
        <v>19</v>
      </c>
      <c r="P13992">
        <v>1</v>
      </c>
      <c r="Q13992">
        <v>1</v>
      </c>
      <c r="S13992">
        <v>2</v>
      </c>
    </row>
    <row r="13993" spans="1:19" x14ac:dyDescent="0.3">
      <c r="A13993" t="s">
        <v>27918</v>
      </c>
      <c r="B13993" s="171" t="s">
        <v>27919</v>
      </c>
      <c r="C13993" s="171" t="s">
        <v>212</v>
      </c>
      <c r="D13993" s="171" t="s">
        <v>4</v>
      </c>
      <c r="E13993" s="11">
        <v>44256</v>
      </c>
      <c r="F13993">
        <v>0</v>
      </c>
      <c r="G13993">
        <v>0</v>
      </c>
      <c r="I13993">
        <v>0</v>
      </c>
      <c r="J13993">
        <v>0</v>
      </c>
      <c r="L13993">
        <v>0</v>
      </c>
      <c r="N13993">
        <v>0</v>
      </c>
      <c r="P13993">
        <v>0</v>
      </c>
      <c r="Q13993">
        <v>0</v>
      </c>
      <c r="S13993">
        <v>0</v>
      </c>
    </row>
    <row r="13994" spans="1:19" x14ac:dyDescent="0.3">
      <c r="A13994" t="s">
        <v>27920</v>
      </c>
      <c r="B13994" s="171" t="s">
        <v>27921</v>
      </c>
      <c r="C13994" s="171" t="s">
        <v>215</v>
      </c>
      <c r="D13994" s="171" t="s">
        <v>4</v>
      </c>
      <c r="E13994" s="11">
        <v>44256</v>
      </c>
      <c r="F13994">
        <v>0</v>
      </c>
      <c r="G13994">
        <v>0</v>
      </c>
      <c r="I13994">
        <v>0</v>
      </c>
      <c r="J13994">
        <v>0</v>
      </c>
      <c r="L13994">
        <v>0</v>
      </c>
      <c r="N13994">
        <v>0</v>
      </c>
      <c r="P13994">
        <v>0</v>
      </c>
      <c r="Q13994">
        <v>0</v>
      </c>
      <c r="S13994">
        <v>0</v>
      </c>
    </row>
    <row r="13995" spans="1:19" x14ac:dyDescent="0.3">
      <c r="A13995" t="s">
        <v>27922</v>
      </c>
      <c r="B13995" s="171" t="s">
        <v>27923</v>
      </c>
      <c r="C13995" s="171" t="s">
        <v>221</v>
      </c>
      <c r="D13995" s="171" t="s">
        <v>4</v>
      </c>
      <c r="E13995" s="11">
        <v>44256</v>
      </c>
      <c r="F13995">
        <v>0</v>
      </c>
      <c r="G13995">
        <v>0</v>
      </c>
      <c r="I13995">
        <v>0</v>
      </c>
      <c r="J13995">
        <v>0</v>
      </c>
      <c r="L13995">
        <v>0</v>
      </c>
      <c r="N13995">
        <v>0</v>
      </c>
      <c r="P13995">
        <v>0</v>
      </c>
      <c r="Q13995">
        <v>0</v>
      </c>
      <c r="S13995">
        <v>0</v>
      </c>
    </row>
    <row r="13996" spans="1:19" x14ac:dyDescent="0.3">
      <c r="A13996" t="s">
        <v>27924</v>
      </c>
      <c r="B13996" s="171" t="s">
        <v>27925</v>
      </c>
      <c r="C13996" s="171" t="s">
        <v>8233</v>
      </c>
      <c r="D13996" s="171" t="s">
        <v>4</v>
      </c>
      <c r="E13996" s="11">
        <v>44256</v>
      </c>
      <c r="F13996">
        <v>2</v>
      </c>
      <c r="G13996">
        <v>3</v>
      </c>
      <c r="I13996">
        <v>14</v>
      </c>
      <c r="J13996">
        <v>18</v>
      </c>
      <c r="L13996">
        <v>32</v>
      </c>
      <c r="N13996">
        <v>14</v>
      </c>
      <c r="P13996">
        <v>0</v>
      </c>
      <c r="Q13996">
        <v>0</v>
      </c>
      <c r="S13996">
        <v>0</v>
      </c>
    </row>
    <row r="13997" spans="1:19" x14ac:dyDescent="0.3">
      <c r="A13997" t="s">
        <v>27926</v>
      </c>
      <c r="B13997" s="171" t="s">
        <v>27927</v>
      </c>
      <c r="C13997" s="171" t="s">
        <v>233</v>
      </c>
      <c r="D13997" s="171" t="s">
        <v>4</v>
      </c>
      <c r="E13997" s="11">
        <v>44256</v>
      </c>
      <c r="F13997">
        <v>0</v>
      </c>
      <c r="G13997">
        <v>0</v>
      </c>
      <c r="I13997">
        <v>0</v>
      </c>
      <c r="J13997">
        <v>0</v>
      </c>
      <c r="L13997">
        <v>0</v>
      </c>
      <c r="N13997">
        <v>0</v>
      </c>
      <c r="P13997">
        <v>0</v>
      </c>
      <c r="Q13997">
        <v>0</v>
      </c>
      <c r="S13997">
        <v>0</v>
      </c>
    </row>
    <row r="13998" spans="1:19" x14ac:dyDescent="0.3">
      <c r="A13998" t="s">
        <v>27928</v>
      </c>
      <c r="B13998" s="171" t="s">
        <v>27929</v>
      </c>
      <c r="C13998" s="171" t="s">
        <v>79</v>
      </c>
      <c r="D13998" s="171" t="s">
        <v>80</v>
      </c>
      <c r="E13998" s="11">
        <v>44256</v>
      </c>
      <c r="F13998">
        <v>0</v>
      </c>
      <c r="G13998">
        <v>0</v>
      </c>
      <c r="I13998">
        <v>0</v>
      </c>
      <c r="J13998">
        <v>0</v>
      </c>
      <c r="L13998">
        <v>0</v>
      </c>
      <c r="N13998">
        <v>0</v>
      </c>
      <c r="P13998">
        <v>0</v>
      </c>
      <c r="Q13998">
        <v>0</v>
      </c>
      <c r="S13998">
        <v>0</v>
      </c>
    </row>
    <row r="13999" spans="1:19" x14ac:dyDescent="0.3">
      <c r="A13999" t="s">
        <v>27930</v>
      </c>
      <c r="B13999" s="171" t="s">
        <v>27931</v>
      </c>
      <c r="C13999" s="171" t="s">
        <v>79</v>
      </c>
      <c r="D13999" s="171" t="s">
        <v>4</v>
      </c>
      <c r="E13999" s="11">
        <v>44256</v>
      </c>
      <c r="F13999">
        <v>0</v>
      </c>
      <c r="G13999">
        <v>0</v>
      </c>
      <c r="I13999">
        <v>0</v>
      </c>
      <c r="J13999">
        <v>0</v>
      </c>
      <c r="L13999">
        <v>0</v>
      </c>
      <c r="N13999">
        <v>0</v>
      </c>
      <c r="P13999">
        <v>0</v>
      </c>
      <c r="Q13999">
        <v>0</v>
      </c>
      <c r="S13999">
        <v>0</v>
      </c>
    </row>
    <row r="14000" spans="1:19" x14ac:dyDescent="0.3">
      <c r="A14000" t="s">
        <v>27932</v>
      </c>
      <c r="B14000" s="171" t="s">
        <v>27933</v>
      </c>
      <c r="C14000" s="171" t="s">
        <v>83</v>
      </c>
      <c r="D14000" s="171" t="s">
        <v>80</v>
      </c>
      <c r="E14000" s="11">
        <v>44256</v>
      </c>
      <c r="F14000">
        <v>6</v>
      </c>
      <c r="G14000">
        <v>6.5</v>
      </c>
      <c r="I14000">
        <v>18</v>
      </c>
      <c r="J14000">
        <v>32</v>
      </c>
      <c r="L14000">
        <v>35</v>
      </c>
      <c r="N14000">
        <v>16</v>
      </c>
      <c r="P14000">
        <v>1</v>
      </c>
      <c r="Q14000">
        <v>1</v>
      </c>
      <c r="S14000">
        <v>2</v>
      </c>
    </row>
    <row r="14001" spans="1:19" x14ac:dyDescent="0.3">
      <c r="A14001" t="s">
        <v>27934</v>
      </c>
      <c r="B14001" s="171" t="s">
        <v>27935</v>
      </c>
      <c r="C14001" s="171" t="s">
        <v>83</v>
      </c>
      <c r="D14001" s="171" t="s">
        <v>15341</v>
      </c>
      <c r="E14001" s="11">
        <v>44256</v>
      </c>
      <c r="F14001">
        <v>0</v>
      </c>
      <c r="G14001">
        <v>0</v>
      </c>
      <c r="I14001">
        <v>7</v>
      </c>
      <c r="J14001">
        <v>0</v>
      </c>
      <c r="L14001">
        <v>0</v>
      </c>
      <c r="N14001">
        <v>7</v>
      </c>
      <c r="P14001">
        <v>1</v>
      </c>
      <c r="Q14001">
        <v>1</v>
      </c>
      <c r="S14001">
        <v>0</v>
      </c>
    </row>
    <row r="14002" spans="1:19" x14ac:dyDescent="0.3">
      <c r="A14002" t="s">
        <v>27936</v>
      </c>
      <c r="B14002" s="171" t="s">
        <v>27937</v>
      </c>
      <c r="C14002" s="171" t="s">
        <v>83</v>
      </c>
      <c r="D14002" s="171" t="s">
        <v>4</v>
      </c>
      <c r="E14002" s="11">
        <v>44256</v>
      </c>
      <c r="F14002">
        <v>6</v>
      </c>
      <c r="G14002">
        <v>6.5</v>
      </c>
      <c r="I14002">
        <v>25</v>
      </c>
      <c r="J14002">
        <v>32</v>
      </c>
      <c r="L14002">
        <v>35</v>
      </c>
      <c r="N14002">
        <v>23</v>
      </c>
      <c r="P14002">
        <v>2</v>
      </c>
      <c r="Q14002">
        <v>2</v>
      </c>
      <c r="S14002">
        <v>2</v>
      </c>
    </row>
    <row r="14003" spans="1:19" x14ac:dyDescent="0.3">
      <c r="A14003" t="s">
        <v>27938</v>
      </c>
      <c r="B14003" s="171" t="s">
        <v>27939</v>
      </c>
      <c r="C14003" s="171" t="s">
        <v>86</v>
      </c>
      <c r="D14003" s="171" t="s">
        <v>80</v>
      </c>
      <c r="E14003" s="11">
        <v>44256</v>
      </c>
      <c r="F14003">
        <v>6</v>
      </c>
      <c r="G14003">
        <v>11</v>
      </c>
      <c r="I14003">
        <v>24</v>
      </c>
      <c r="J14003">
        <v>36</v>
      </c>
      <c r="L14003">
        <v>60</v>
      </c>
      <c r="N14003">
        <v>20</v>
      </c>
      <c r="P14003">
        <v>9</v>
      </c>
      <c r="Q14003">
        <v>10</v>
      </c>
      <c r="S14003">
        <v>4</v>
      </c>
    </row>
    <row r="14004" spans="1:19" x14ac:dyDescent="0.3">
      <c r="A14004" t="s">
        <v>27940</v>
      </c>
      <c r="B14004" s="171" t="s">
        <v>27941</v>
      </c>
      <c r="C14004" s="171" t="s">
        <v>86</v>
      </c>
      <c r="D14004" s="171" t="s">
        <v>4</v>
      </c>
      <c r="E14004" s="11">
        <v>44256</v>
      </c>
      <c r="F14004">
        <v>6</v>
      </c>
      <c r="G14004">
        <v>11</v>
      </c>
      <c r="I14004">
        <v>24</v>
      </c>
      <c r="J14004">
        <v>36</v>
      </c>
      <c r="L14004">
        <v>60</v>
      </c>
      <c r="N14004">
        <v>20</v>
      </c>
      <c r="P14004">
        <v>9</v>
      </c>
      <c r="Q14004">
        <v>10</v>
      </c>
      <c r="S14004">
        <v>4</v>
      </c>
    </row>
    <row r="14005" spans="1:19" x14ac:dyDescent="0.3">
      <c r="A14005" t="s">
        <v>27942</v>
      </c>
      <c r="B14005" s="171" t="s">
        <v>27943</v>
      </c>
      <c r="C14005" s="171" t="s">
        <v>89</v>
      </c>
      <c r="D14005" s="171" t="s">
        <v>80</v>
      </c>
      <c r="E14005" s="11">
        <v>44256</v>
      </c>
      <c r="F14005">
        <v>3</v>
      </c>
      <c r="G14005">
        <v>5</v>
      </c>
      <c r="I14005">
        <v>10</v>
      </c>
      <c r="J14005">
        <v>12</v>
      </c>
      <c r="L14005">
        <v>22</v>
      </c>
      <c r="N14005">
        <v>8</v>
      </c>
      <c r="P14005">
        <v>3</v>
      </c>
      <c r="Q14005">
        <v>3</v>
      </c>
      <c r="S14005">
        <v>2</v>
      </c>
    </row>
    <row r="14006" spans="1:19" x14ac:dyDescent="0.3">
      <c r="A14006" t="s">
        <v>27944</v>
      </c>
      <c r="B14006" s="171" t="s">
        <v>27945</v>
      </c>
      <c r="C14006" s="171" t="s">
        <v>89</v>
      </c>
      <c r="D14006" s="171" t="s">
        <v>4</v>
      </c>
      <c r="E14006" s="11">
        <v>44256</v>
      </c>
      <c r="F14006">
        <v>3</v>
      </c>
      <c r="G14006">
        <v>5</v>
      </c>
      <c r="I14006">
        <v>10</v>
      </c>
      <c r="J14006">
        <v>12</v>
      </c>
      <c r="L14006">
        <v>22</v>
      </c>
      <c r="N14006">
        <v>8</v>
      </c>
      <c r="P14006">
        <v>3</v>
      </c>
      <c r="Q14006">
        <v>3</v>
      </c>
      <c r="S14006">
        <v>2</v>
      </c>
    </row>
    <row r="14007" spans="1:19" x14ac:dyDescent="0.3">
      <c r="A14007" t="s">
        <v>27946</v>
      </c>
      <c r="B14007" s="171" t="s">
        <v>27947</v>
      </c>
      <c r="C14007" s="171" t="s">
        <v>92</v>
      </c>
      <c r="D14007" s="171" t="s">
        <v>80</v>
      </c>
      <c r="E14007" s="11">
        <v>44256</v>
      </c>
      <c r="F14007">
        <v>0</v>
      </c>
      <c r="G14007">
        <v>0</v>
      </c>
      <c r="I14007">
        <v>0</v>
      </c>
      <c r="J14007">
        <v>0</v>
      </c>
      <c r="L14007">
        <v>0</v>
      </c>
      <c r="N14007">
        <v>0</v>
      </c>
      <c r="P14007">
        <v>0</v>
      </c>
      <c r="Q14007">
        <v>0</v>
      </c>
      <c r="S14007">
        <v>0</v>
      </c>
    </row>
    <row r="14008" spans="1:19" x14ac:dyDescent="0.3">
      <c r="A14008" t="s">
        <v>27948</v>
      </c>
      <c r="B14008" s="171" t="s">
        <v>27949</v>
      </c>
      <c r="C14008" s="171" t="s">
        <v>92</v>
      </c>
      <c r="D14008" s="171" t="s">
        <v>4</v>
      </c>
      <c r="E14008" s="11">
        <v>44256</v>
      </c>
      <c r="F14008">
        <v>0</v>
      </c>
      <c r="G14008">
        <v>0</v>
      </c>
      <c r="I14008">
        <v>0</v>
      </c>
      <c r="J14008">
        <v>0</v>
      </c>
      <c r="L14008">
        <v>0</v>
      </c>
      <c r="N14008">
        <v>0</v>
      </c>
      <c r="P14008">
        <v>0</v>
      </c>
      <c r="Q14008">
        <v>0</v>
      </c>
      <c r="S14008">
        <v>0</v>
      </c>
    </row>
    <row r="14009" spans="1:19" x14ac:dyDescent="0.3">
      <c r="A14009" t="s">
        <v>27950</v>
      </c>
      <c r="B14009" s="171" t="s">
        <v>27951</v>
      </c>
      <c r="C14009" s="171" t="s">
        <v>95</v>
      </c>
      <c r="D14009" s="171" t="s">
        <v>80</v>
      </c>
      <c r="E14009" s="11">
        <v>44256</v>
      </c>
      <c r="F14009">
        <v>7</v>
      </c>
      <c r="G14009">
        <v>7</v>
      </c>
      <c r="I14009">
        <v>15</v>
      </c>
      <c r="J14009">
        <v>37</v>
      </c>
      <c r="L14009">
        <v>37</v>
      </c>
      <c r="N14009">
        <v>12</v>
      </c>
      <c r="P14009">
        <v>0</v>
      </c>
      <c r="Q14009">
        <v>0</v>
      </c>
      <c r="S14009">
        <v>3</v>
      </c>
    </row>
    <row r="14010" spans="1:19" x14ac:dyDescent="0.3">
      <c r="A14010" t="s">
        <v>27952</v>
      </c>
      <c r="B14010" s="171" t="s">
        <v>27953</v>
      </c>
      <c r="C14010" s="171" t="s">
        <v>95</v>
      </c>
      <c r="D14010" s="171" t="s">
        <v>15341</v>
      </c>
      <c r="E14010" s="11">
        <v>44256</v>
      </c>
      <c r="F14010">
        <v>0</v>
      </c>
      <c r="G14010">
        <v>0</v>
      </c>
      <c r="I14010">
        <v>1</v>
      </c>
      <c r="J14010">
        <v>0</v>
      </c>
      <c r="L14010">
        <v>0</v>
      </c>
      <c r="N14010">
        <v>1</v>
      </c>
      <c r="P14010">
        <v>2</v>
      </c>
      <c r="Q14010">
        <v>4</v>
      </c>
      <c r="S14010">
        <v>0</v>
      </c>
    </row>
    <row r="14011" spans="1:19" x14ac:dyDescent="0.3">
      <c r="A14011" t="s">
        <v>27954</v>
      </c>
      <c r="B14011" s="171" t="s">
        <v>27955</v>
      </c>
      <c r="C14011" s="171" t="s">
        <v>95</v>
      </c>
      <c r="D14011" s="171" t="s">
        <v>4</v>
      </c>
      <c r="E14011" s="11">
        <v>44256</v>
      </c>
      <c r="F14011">
        <v>7</v>
      </c>
      <c r="G14011">
        <v>7</v>
      </c>
      <c r="I14011">
        <v>16</v>
      </c>
      <c r="J14011">
        <v>37</v>
      </c>
      <c r="L14011">
        <v>37</v>
      </c>
      <c r="N14011">
        <v>13</v>
      </c>
      <c r="P14011">
        <v>2</v>
      </c>
      <c r="Q14011">
        <v>4</v>
      </c>
      <c r="S14011">
        <v>3</v>
      </c>
    </row>
    <row r="14012" spans="1:19" x14ac:dyDescent="0.3">
      <c r="A14012" t="s">
        <v>27956</v>
      </c>
      <c r="B14012" s="171" t="s">
        <v>27957</v>
      </c>
      <c r="C14012" s="171" t="s">
        <v>19659</v>
      </c>
      <c r="D14012" s="171" t="s">
        <v>80</v>
      </c>
      <c r="E14012" s="11">
        <v>44256</v>
      </c>
      <c r="F14012">
        <v>0</v>
      </c>
      <c r="G14012">
        <v>0</v>
      </c>
      <c r="I14012">
        <v>0</v>
      </c>
      <c r="J14012">
        <v>0</v>
      </c>
      <c r="L14012">
        <v>0</v>
      </c>
      <c r="N14012">
        <v>0</v>
      </c>
      <c r="P14012">
        <v>0</v>
      </c>
      <c r="Q14012">
        <v>0</v>
      </c>
      <c r="S14012">
        <v>0</v>
      </c>
    </row>
    <row r="14013" spans="1:19" x14ac:dyDescent="0.3">
      <c r="A14013" t="s">
        <v>27958</v>
      </c>
      <c r="B14013" s="171" t="s">
        <v>27959</v>
      </c>
      <c r="C14013" s="171" t="s">
        <v>19659</v>
      </c>
      <c r="D14013" s="171" t="s">
        <v>4</v>
      </c>
      <c r="E14013" s="11">
        <v>44256</v>
      </c>
      <c r="F14013">
        <v>0</v>
      </c>
      <c r="G14013">
        <v>0</v>
      </c>
      <c r="I14013">
        <v>0</v>
      </c>
      <c r="J14013">
        <v>0</v>
      </c>
      <c r="L14013">
        <v>0</v>
      </c>
      <c r="N14013">
        <v>0</v>
      </c>
      <c r="P14013">
        <v>0</v>
      </c>
      <c r="Q14013">
        <v>0</v>
      </c>
      <c r="S14013">
        <v>0</v>
      </c>
    </row>
    <row r="14014" spans="1:19" x14ac:dyDescent="0.3">
      <c r="A14014" t="s">
        <v>27960</v>
      </c>
      <c r="B14014" s="171" t="s">
        <v>27961</v>
      </c>
      <c r="C14014" s="171" t="s">
        <v>98</v>
      </c>
      <c r="D14014" s="171" t="s">
        <v>80</v>
      </c>
      <c r="E14014" s="11">
        <v>44256</v>
      </c>
      <c r="F14014">
        <v>8.5</v>
      </c>
      <c r="G14014">
        <v>11.5</v>
      </c>
      <c r="I14014">
        <v>22</v>
      </c>
      <c r="J14014">
        <v>49</v>
      </c>
      <c r="L14014">
        <v>65</v>
      </c>
      <c r="N14014">
        <v>18</v>
      </c>
      <c r="P14014">
        <v>2</v>
      </c>
      <c r="Q14014">
        <v>2</v>
      </c>
      <c r="S14014">
        <v>4</v>
      </c>
    </row>
    <row r="14015" spans="1:19" x14ac:dyDescent="0.3">
      <c r="A14015" t="s">
        <v>27962</v>
      </c>
      <c r="B14015" s="171" t="s">
        <v>27963</v>
      </c>
      <c r="C14015" s="171" t="s">
        <v>98</v>
      </c>
      <c r="D14015" s="171" t="s">
        <v>4</v>
      </c>
      <c r="E14015" s="11">
        <v>44256</v>
      </c>
      <c r="F14015">
        <v>8.5</v>
      </c>
      <c r="G14015">
        <v>11.5</v>
      </c>
      <c r="I14015">
        <v>22</v>
      </c>
      <c r="J14015">
        <v>49</v>
      </c>
      <c r="L14015">
        <v>65</v>
      </c>
      <c r="N14015">
        <v>18</v>
      </c>
      <c r="P14015">
        <v>2</v>
      </c>
      <c r="Q14015">
        <v>2</v>
      </c>
      <c r="S14015">
        <v>4</v>
      </c>
    </row>
    <row r="14016" spans="1:19" x14ac:dyDescent="0.3">
      <c r="A14016" t="s">
        <v>27964</v>
      </c>
      <c r="B14016" s="171" t="s">
        <v>27965</v>
      </c>
      <c r="C14016" s="171" t="s">
        <v>101</v>
      </c>
      <c r="D14016" s="171" t="s">
        <v>80</v>
      </c>
      <c r="E14016" s="11">
        <v>44256</v>
      </c>
      <c r="F14016">
        <v>29</v>
      </c>
      <c r="G14016">
        <v>42.5</v>
      </c>
      <c r="I14016">
        <v>355</v>
      </c>
      <c r="J14016">
        <v>305</v>
      </c>
      <c r="L14016">
        <v>461</v>
      </c>
      <c r="N14016">
        <v>322</v>
      </c>
      <c r="P14016">
        <v>24</v>
      </c>
      <c r="Q14016">
        <v>38</v>
      </c>
      <c r="S14016">
        <v>33</v>
      </c>
    </row>
    <row r="14017" spans="1:19" x14ac:dyDescent="0.3">
      <c r="A14017" t="s">
        <v>27966</v>
      </c>
      <c r="B14017" s="171" t="s">
        <v>27967</v>
      </c>
      <c r="C14017" s="171" t="s">
        <v>101</v>
      </c>
      <c r="D14017" s="171" t="s">
        <v>4</v>
      </c>
      <c r="E14017" s="11">
        <v>44256</v>
      </c>
      <c r="F14017">
        <v>29</v>
      </c>
      <c r="G14017">
        <v>42.5</v>
      </c>
      <c r="I14017">
        <v>355</v>
      </c>
      <c r="J14017">
        <v>305</v>
      </c>
      <c r="L14017">
        <v>461</v>
      </c>
      <c r="N14017">
        <v>322</v>
      </c>
      <c r="P14017">
        <v>24</v>
      </c>
      <c r="Q14017">
        <v>38</v>
      </c>
      <c r="S14017">
        <v>33</v>
      </c>
    </row>
    <row r="14018" spans="1:19" x14ac:dyDescent="0.3">
      <c r="A14018" t="s">
        <v>27968</v>
      </c>
      <c r="B14018" s="171" t="s">
        <v>27969</v>
      </c>
      <c r="C14018" s="171" t="s">
        <v>6843</v>
      </c>
      <c r="D14018" s="171" t="s">
        <v>80</v>
      </c>
      <c r="E14018" s="11">
        <v>44256</v>
      </c>
      <c r="F14018">
        <v>6</v>
      </c>
      <c r="G14018">
        <v>6</v>
      </c>
      <c r="I14018">
        <v>17</v>
      </c>
      <c r="J14018">
        <v>35</v>
      </c>
      <c r="L14018">
        <v>35</v>
      </c>
      <c r="N14018">
        <v>15</v>
      </c>
      <c r="P14018">
        <v>1</v>
      </c>
      <c r="Q14018">
        <v>1</v>
      </c>
      <c r="S14018">
        <v>2</v>
      </c>
    </row>
    <row r="14019" spans="1:19" x14ac:dyDescent="0.3">
      <c r="A14019" t="s">
        <v>27970</v>
      </c>
      <c r="B14019" s="171" t="s">
        <v>27971</v>
      </c>
      <c r="C14019" s="171" t="s">
        <v>6843</v>
      </c>
      <c r="D14019" s="171" t="s">
        <v>4</v>
      </c>
      <c r="E14019" s="11">
        <v>44256</v>
      </c>
      <c r="F14019">
        <v>6</v>
      </c>
      <c r="G14019">
        <v>6</v>
      </c>
      <c r="I14019">
        <v>17</v>
      </c>
      <c r="J14019">
        <v>35</v>
      </c>
      <c r="L14019">
        <v>35</v>
      </c>
      <c r="N14019">
        <v>15</v>
      </c>
      <c r="P14019">
        <v>1</v>
      </c>
      <c r="Q14019">
        <v>1</v>
      </c>
      <c r="S14019">
        <v>2</v>
      </c>
    </row>
    <row r="14020" spans="1:19" x14ac:dyDescent="0.3">
      <c r="A14020" t="s">
        <v>27972</v>
      </c>
      <c r="B14020" s="171" t="s">
        <v>27973</v>
      </c>
      <c r="C14020" s="171" t="s">
        <v>12995</v>
      </c>
      <c r="D14020" s="171" t="s">
        <v>80</v>
      </c>
      <c r="E14020" s="11">
        <v>44256</v>
      </c>
      <c r="F14020">
        <v>65.5</v>
      </c>
      <c r="G14020">
        <v>89.5</v>
      </c>
      <c r="I14020">
        <v>461</v>
      </c>
      <c r="J14020">
        <v>506</v>
      </c>
      <c r="L14020">
        <v>715</v>
      </c>
      <c r="N14020">
        <v>411</v>
      </c>
      <c r="O14020" t="s">
        <v>16361</v>
      </c>
      <c r="P14020">
        <v>40</v>
      </c>
      <c r="Q14020">
        <v>55</v>
      </c>
      <c r="S14020">
        <v>50</v>
      </c>
    </row>
    <row r="14021" spans="1:19" x14ac:dyDescent="0.3">
      <c r="A14021" t="s">
        <v>27974</v>
      </c>
      <c r="B14021" s="171" t="s">
        <v>27975</v>
      </c>
      <c r="C14021" s="171" t="s">
        <v>15504</v>
      </c>
      <c r="D14021" s="171" t="s">
        <v>15341</v>
      </c>
      <c r="E14021" s="11">
        <v>44256</v>
      </c>
      <c r="F14021">
        <v>0</v>
      </c>
      <c r="G14021">
        <v>0</v>
      </c>
      <c r="I14021">
        <v>8</v>
      </c>
      <c r="J14021">
        <v>0</v>
      </c>
      <c r="L14021">
        <v>0</v>
      </c>
      <c r="N14021">
        <v>8</v>
      </c>
      <c r="O14021" t="s">
        <v>16361</v>
      </c>
      <c r="P14021">
        <v>3</v>
      </c>
      <c r="Q14021">
        <v>5</v>
      </c>
      <c r="S14021">
        <v>0</v>
      </c>
    </row>
    <row r="14022" spans="1:19" x14ac:dyDescent="0.3">
      <c r="A14022" t="s">
        <v>27976</v>
      </c>
      <c r="B14022" s="171" t="s">
        <v>27977</v>
      </c>
      <c r="C14022" s="171" t="s">
        <v>15511</v>
      </c>
      <c r="D14022" s="171" t="s">
        <v>80</v>
      </c>
      <c r="E14022" s="11">
        <v>44256</v>
      </c>
      <c r="F14022">
        <v>21.5</v>
      </c>
      <c r="G14022">
        <v>25</v>
      </c>
      <c r="I14022">
        <v>55</v>
      </c>
      <c r="J14022">
        <v>118</v>
      </c>
      <c r="L14022">
        <v>137</v>
      </c>
      <c r="N14022">
        <v>46</v>
      </c>
      <c r="P14022">
        <v>3</v>
      </c>
      <c r="Q14022">
        <v>3</v>
      </c>
      <c r="S14022">
        <v>9</v>
      </c>
    </row>
    <row r="14023" spans="1:19" x14ac:dyDescent="0.3">
      <c r="A14023" t="s">
        <v>27978</v>
      </c>
      <c r="B14023" s="171" t="s">
        <v>27979</v>
      </c>
      <c r="C14023" s="171" t="s">
        <v>15511</v>
      </c>
      <c r="D14023" s="171" t="s">
        <v>15341</v>
      </c>
      <c r="E14023" s="11">
        <v>44256</v>
      </c>
      <c r="F14023">
        <v>0</v>
      </c>
      <c r="G14023">
        <v>0</v>
      </c>
      <c r="I14023">
        <v>8</v>
      </c>
      <c r="J14023">
        <v>0</v>
      </c>
      <c r="L14023">
        <v>0</v>
      </c>
      <c r="N14023">
        <v>8</v>
      </c>
      <c r="P14023">
        <v>3</v>
      </c>
      <c r="Q14023">
        <v>5</v>
      </c>
      <c r="S14023">
        <v>0</v>
      </c>
    </row>
    <row r="14024" spans="1:19" x14ac:dyDescent="0.3">
      <c r="A14024" t="s">
        <v>27980</v>
      </c>
      <c r="B14024" s="171" t="s">
        <v>27981</v>
      </c>
      <c r="C14024" s="171" t="s">
        <v>15511</v>
      </c>
      <c r="D14024" s="171" t="s">
        <v>4</v>
      </c>
      <c r="E14024" s="11">
        <v>44256</v>
      </c>
      <c r="F14024">
        <v>21.5</v>
      </c>
      <c r="G14024">
        <v>25</v>
      </c>
      <c r="I14024">
        <v>63</v>
      </c>
      <c r="J14024">
        <v>118</v>
      </c>
      <c r="L14024">
        <v>137</v>
      </c>
      <c r="N14024">
        <v>54</v>
      </c>
      <c r="P14024">
        <v>6</v>
      </c>
      <c r="Q14024">
        <v>8</v>
      </c>
      <c r="S14024">
        <v>9</v>
      </c>
    </row>
    <row r="14025" spans="1:19" x14ac:dyDescent="0.3">
      <c r="A14025" t="s">
        <v>27982</v>
      </c>
      <c r="B14025" s="171" t="s">
        <v>27983</v>
      </c>
      <c r="C14025" s="171" t="s">
        <v>104</v>
      </c>
      <c r="D14025" s="171" t="s">
        <v>4</v>
      </c>
      <c r="E14025" s="11">
        <v>44256</v>
      </c>
      <c r="F14025">
        <v>65.5</v>
      </c>
      <c r="G14025">
        <v>89.5</v>
      </c>
      <c r="I14025">
        <v>469</v>
      </c>
      <c r="J14025">
        <v>506</v>
      </c>
      <c r="L14025">
        <v>715</v>
      </c>
      <c r="N14025">
        <v>419</v>
      </c>
      <c r="P14025">
        <v>43</v>
      </c>
      <c r="Q14025">
        <v>60</v>
      </c>
      <c r="S14025">
        <v>50</v>
      </c>
    </row>
    <row r="14026" spans="1:19" x14ac:dyDescent="0.3">
      <c r="A14026" t="s">
        <v>27984</v>
      </c>
      <c r="B14026" s="171" t="s">
        <v>27985</v>
      </c>
      <c r="C14026" s="171" t="s">
        <v>119</v>
      </c>
      <c r="D14026" s="171" t="s">
        <v>80</v>
      </c>
      <c r="E14026" s="11">
        <v>44287</v>
      </c>
      <c r="F14026">
        <v>0</v>
      </c>
      <c r="G14026">
        <v>0</v>
      </c>
      <c r="I14026">
        <v>0</v>
      </c>
      <c r="J14026">
        <v>0</v>
      </c>
      <c r="L14026">
        <v>0</v>
      </c>
      <c r="N14026">
        <v>0</v>
      </c>
      <c r="P14026">
        <v>0</v>
      </c>
      <c r="Q14026">
        <v>0</v>
      </c>
      <c r="S14026">
        <v>0</v>
      </c>
    </row>
    <row r="14027" spans="1:19" x14ac:dyDescent="0.3">
      <c r="A14027" t="s">
        <v>27986</v>
      </c>
      <c r="B14027" s="171" t="s">
        <v>27987</v>
      </c>
      <c r="C14027" s="171" t="s">
        <v>143</v>
      </c>
      <c r="D14027" s="171" t="s">
        <v>80</v>
      </c>
      <c r="E14027" s="11">
        <v>44287</v>
      </c>
      <c r="F14027">
        <v>0</v>
      </c>
      <c r="G14027">
        <v>0</v>
      </c>
      <c r="I14027">
        <v>0</v>
      </c>
      <c r="J14027">
        <v>0</v>
      </c>
      <c r="L14027">
        <v>0</v>
      </c>
      <c r="N14027">
        <v>0</v>
      </c>
      <c r="P14027">
        <v>0</v>
      </c>
      <c r="Q14027">
        <v>0</v>
      </c>
      <c r="S14027">
        <v>0</v>
      </c>
    </row>
    <row r="14028" spans="1:19" x14ac:dyDescent="0.3">
      <c r="A14028" t="s">
        <v>27988</v>
      </c>
      <c r="B14028" s="171" t="s">
        <v>27989</v>
      </c>
      <c r="C14028" s="171" t="s">
        <v>158</v>
      </c>
      <c r="D14028" s="171" t="s">
        <v>80</v>
      </c>
      <c r="E14028" s="11">
        <v>44287</v>
      </c>
      <c r="F14028">
        <v>0</v>
      </c>
      <c r="G14028">
        <v>0</v>
      </c>
      <c r="I14028">
        <v>0</v>
      </c>
      <c r="J14028">
        <v>0</v>
      </c>
      <c r="L14028">
        <v>0</v>
      </c>
      <c r="N14028">
        <v>0</v>
      </c>
      <c r="P14028">
        <v>0</v>
      </c>
      <c r="Q14028">
        <v>0</v>
      </c>
      <c r="S14028">
        <v>0</v>
      </c>
    </row>
    <row r="14029" spans="1:19" x14ac:dyDescent="0.3">
      <c r="A14029" t="s">
        <v>27990</v>
      </c>
      <c r="B14029" s="171" t="s">
        <v>27991</v>
      </c>
      <c r="C14029" s="171" t="s">
        <v>209</v>
      </c>
      <c r="D14029" s="171" t="s">
        <v>80</v>
      </c>
      <c r="E14029" s="11">
        <v>44287</v>
      </c>
      <c r="F14029">
        <v>0</v>
      </c>
      <c r="G14029">
        <v>0</v>
      </c>
      <c r="I14029">
        <v>0</v>
      </c>
      <c r="J14029">
        <v>0</v>
      </c>
      <c r="L14029">
        <v>0</v>
      </c>
      <c r="N14029">
        <v>0</v>
      </c>
      <c r="P14029">
        <v>0</v>
      </c>
      <c r="Q14029">
        <v>0</v>
      </c>
      <c r="S14029">
        <v>0</v>
      </c>
    </row>
    <row r="14030" spans="1:19" x14ac:dyDescent="0.3">
      <c r="A14030" t="s">
        <v>27992</v>
      </c>
      <c r="B14030" s="171" t="s">
        <v>27993</v>
      </c>
      <c r="C14030" s="171" t="s">
        <v>76</v>
      </c>
      <c r="D14030" s="171" t="s">
        <v>80</v>
      </c>
      <c r="E14030" s="11">
        <v>44287</v>
      </c>
      <c r="F14030">
        <v>0</v>
      </c>
      <c r="G14030">
        <v>0</v>
      </c>
      <c r="I14030">
        <v>0</v>
      </c>
      <c r="J14030">
        <v>0</v>
      </c>
      <c r="L14030">
        <v>0</v>
      </c>
      <c r="N14030">
        <v>0</v>
      </c>
      <c r="P14030">
        <v>0</v>
      </c>
      <c r="Q14030">
        <v>0</v>
      </c>
      <c r="S14030">
        <v>0</v>
      </c>
    </row>
    <row r="14031" spans="1:19" x14ac:dyDescent="0.3">
      <c r="A14031" t="s">
        <v>27994</v>
      </c>
      <c r="B14031" s="171" t="s">
        <v>27995</v>
      </c>
      <c r="C14031" s="171" t="s">
        <v>15347</v>
      </c>
      <c r="D14031" s="171" t="s">
        <v>80</v>
      </c>
      <c r="E14031" s="11">
        <v>44287</v>
      </c>
      <c r="F14031">
        <v>0</v>
      </c>
      <c r="G14031">
        <v>0</v>
      </c>
      <c r="I14031">
        <v>0</v>
      </c>
      <c r="J14031">
        <v>0</v>
      </c>
      <c r="L14031">
        <v>0</v>
      </c>
      <c r="N14031">
        <v>1</v>
      </c>
      <c r="P14031">
        <v>0</v>
      </c>
      <c r="Q14031">
        <v>0</v>
      </c>
      <c r="S14031">
        <v>0</v>
      </c>
    </row>
    <row r="14032" spans="1:19" x14ac:dyDescent="0.3">
      <c r="A14032" t="s">
        <v>27996</v>
      </c>
      <c r="B14032" s="171" t="s">
        <v>27997</v>
      </c>
      <c r="C14032" s="171" t="s">
        <v>203</v>
      </c>
      <c r="D14032" s="171" t="s">
        <v>80</v>
      </c>
      <c r="E14032" s="11">
        <v>44287</v>
      </c>
      <c r="F14032">
        <v>1.5</v>
      </c>
      <c r="G14032">
        <v>1.5</v>
      </c>
      <c r="I14032">
        <v>16</v>
      </c>
      <c r="J14032">
        <v>8</v>
      </c>
      <c r="L14032">
        <v>8</v>
      </c>
      <c r="N14032">
        <v>16</v>
      </c>
      <c r="P14032">
        <v>0</v>
      </c>
      <c r="Q14032">
        <v>0</v>
      </c>
      <c r="S14032">
        <v>0</v>
      </c>
    </row>
    <row r="14033" spans="1:19" x14ac:dyDescent="0.3">
      <c r="A14033" t="s">
        <v>27998</v>
      </c>
      <c r="B14033" s="171" t="s">
        <v>27999</v>
      </c>
      <c r="C14033" s="171" t="s">
        <v>15340</v>
      </c>
      <c r="D14033" s="171" t="s">
        <v>15341</v>
      </c>
      <c r="E14033" s="11">
        <v>44287</v>
      </c>
      <c r="F14033">
        <v>0</v>
      </c>
      <c r="G14033">
        <v>0</v>
      </c>
      <c r="I14033">
        <v>0</v>
      </c>
      <c r="J14033">
        <v>0</v>
      </c>
      <c r="L14033">
        <v>0</v>
      </c>
      <c r="N14033">
        <v>0</v>
      </c>
      <c r="P14033">
        <v>0</v>
      </c>
      <c r="Q14033">
        <v>0</v>
      </c>
      <c r="S14033">
        <v>0</v>
      </c>
    </row>
    <row r="14034" spans="1:19" x14ac:dyDescent="0.3">
      <c r="A14034" t="s">
        <v>28000</v>
      </c>
      <c r="B14034" s="171" t="s">
        <v>28001</v>
      </c>
      <c r="C14034" s="171" t="s">
        <v>15340</v>
      </c>
      <c r="D14034" s="171" t="s">
        <v>80</v>
      </c>
      <c r="E14034" s="11">
        <v>44287</v>
      </c>
      <c r="F14034">
        <v>0.5</v>
      </c>
      <c r="G14034">
        <v>1</v>
      </c>
      <c r="I14034">
        <v>0</v>
      </c>
      <c r="J14034">
        <v>2</v>
      </c>
      <c r="L14034">
        <v>5</v>
      </c>
      <c r="N14034">
        <v>0</v>
      </c>
      <c r="P14034">
        <v>0</v>
      </c>
      <c r="Q14034">
        <v>0</v>
      </c>
      <c r="S14034">
        <v>0</v>
      </c>
    </row>
    <row r="14035" spans="1:19" x14ac:dyDescent="0.3">
      <c r="A14035" t="s">
        <v>28002</v>
      </c>
      <c r="B14035" s="171" t="s">
        <v>28003</v>
      </c>
      <c r="C14035" s="171" t="s">
        <v>15344</v>
      </c>
      <c r="D14035" s="171" t="s">
        <v>15341</v>
      </c>
      <c r="E14035" s="11">
        <v>44287</v>
      </c>
      <c r="F14035">
        <v>0</v>
      </c>
      <c r="G14035">
        <v>0</v>
      </c>
      <c r="I14035">
        <v>0</v>
      </c>
      <c r="J14035">
        <v>0</v>
      </c>
      <c r="L14035">
        <v>0</v>
      </c>
      <c r="N14035">
        <v>0</v>
      </c>
      <c r="P14035">
        <v>0</v>
      </c>
      <c r="Q14035">
        <v>0</v>
      </c>
      <c r="S14035">
        <v>0</v>
      </c>
    </row>
    <row r="14036" spans="1:19" x14ac:dyDescent="0.3">
      <c r="A14036" t="s">
        <v>28004</v>
      </c>
      <c r="B14036" s="171" t="s">
        <v>28005</v>
      </c>
      <c r="C14036" s="171" t="s">
        <v>15347</v>
      </c>
      <c r="D14036" s="171" t="s">
        <v>15341</v>
      </c>
      <c r="E14036" s="11">
        <v>44287</v>
      </c>
      <c r="F14036">
        <v>0</v>
      </c>
      <c r="G14036">
        <v>0</v>
      </c>
      <c r="I14036">
        <v>5</v>
      </c>
      <c r="J14036">
        <v>0</v>
      </c>
      <c r="L14036">
        <v>0</v>
      </c>
      <c r="N14036">
        <v>5</v>
      </c>
      <c r="P14036">
        <v>0</v>
      </c>
      <c r="Q14036">
        <v>1</v>
      </c>
      <c r="S14036">
        <v>0</v>
      </c>
    </row>
    <row r="14037" spans="1:19" x14ac:dyDescent="0.3">
      <c r="A14037" t="s">
        <v>27994</v>
      </c>
      <c r="B14037" s="171" t="s">
        <v>27995</v>
      </c>
      <c r="C14037" s="171" t="s">
        <v>15347</v>
      </c>
      <c r="D14037" s="171" t="s">
        <v>80</v>
      </c>
      <c r="E14037" s="11">
        <v>44287</v>
      </c>
      <c r="F14037">
        <v>2.5</v>
      </c>
      <c r="G14037">
        <v>2.5</v>
      </c>
      <c r="I14037">
        <v>1</v>
      </c>
      <c r="J14037">
        <v>14</v>
      </c>
      <c r="L14037">
        <v>14</v>
      </c>
      <c r="N14037">
        <v>1</v>
      </c>
      <c r="P14037">
        <v>0</v>
      </c>
      <c r="Q14037">
        <v>0</v>
      </c>
      <c r="S14037">
        <v>0</v>
      </c>
    </row>
    <row r="14038" spans="1:19" x14ac:dyDescent="0.3">
      <c r="A14038" t="s">
        <v>28006</v>
      </c>
      <c r="B14038" s="171" t="s">
        <v>28007</v>
      </c>
      <c r="C14038" s="171" t="s">
        <v>203</v>
      </c>
      <c r="D14038" s="171" t="s">
        <v>15341</v>
      </c>
      <c r="E14038" s="11">
        <v>44287</v>
      </c>
      <c r="F14038">
        <v>0</v>
      </c>
      <c r="G14038">
        <v>0</v>
      </c>
      <c r="I14038">
        <v>0</v>
      </c>
      <c r="J14038">
        <v>0</v>
      </c>
      <c r="L14038">
        <v>0</v>
      </c>
      <c r="N14038">
        <v>0</v>
      </c>
      <c r="P14038">
        <v>0</v>
      </c>
      <c r="Q14038">
        <v>0</v>
      </c>
      <c r="S14038">
        <v>0</v>
      </c>
    </row>
    <row r="14039" spans="1:19" x14ac:dyDescent="0.3">
      <c r="A14039" t="s">
        <v>28008</v>
      </c>
      <c r="B14039" s="171" t="s">
        <v>28009</v>
      </c>
      <c r="C14039" s="171" t="s">
        <v>24281</v>
      </c>
      <c r="D14039" s="171" t="s">
        <v>15341</v>
      </c>
      <c r="E14039" s="11">
        <v>44287</v>
      </c>
      <c r="F14039">
        <v>0</v>
      </c>
      <c r="G14039">
        <v>0</v>
      </c>
      <c r="I14039">
        <v>0</v>
      </c>
      <c r="J14039">
        <v>0</v>
      </c>
      <c r="L14039">
        <v>0</v>
      </c>
      <c r="N14039">
        <v>0</v>
      </c>
      <c r="P14039">
        <v>0</v>
      </c>
      <c r="Q14039">
        <v>0</v>
      </c>
      <c r="S14039">
        <v>0</v>
      </c>
    </row>
    <row r="14040" spans="1:19" x14ac:dyDescent="0.3">
      <c r="A14040" t="s">
        <v>28010</v>
      </c>
      <c r="B14040" s="171" t="s">
        <v>28011</v>
      </c>
      <c r="C14040" s="171" t="s">
        <v>24281</v>
      </c>
      <c r="D14040" s="171" t="s">
        <v>80</v>
      </c>
      <c r="E14040" s="11">
        <v>44287</v>
      </c>
      <c r="F14040">
        <v>0</v>
      </c>
      <c r="G14040">
        <v>0</v>
      </c>
      <c r="I14040">
        <v>0</v>
      </c>
      <c r="J14040">
        <v>0</v>
      </c>
      <c r="L14040">
        <v>0</v>
      </c>
      <c r="N14040">
        <v>0</v>
      </c>
      <c r="P14040">
        <v>0</v>
      </c>
      <c r="Q14040">
        <v>0</v>
      </c>
      <c r="S14040">
        <v>0</v>
      </c>
    </row>
    <row r="14041" spans="1:19" x14ac:dyDescent="0.3">
      <c r="A14041" t="s">
        <v>28012</v>
      </c>
      <c r="B14041" s="171" t="s">
        <v>28013</v>
      </c>
      <c r="C14041" s="171" t="s">
        <v>24284</v>
      </c>
      <c r="D14041" s="171" t="s">
        <v>80</v>
      </c>
      <c r="E14041" s="11">
        <v>44287</v>
      </c>
      <c r="F14041">
        <v>2</v>
      </c>
      <c r="G14041">
        <v>4</v>
      </c>
      <c r="I14041">
        <v>8</v>
      </c>
      <c r="J14041">
        <v>12</v>
      </c>
      <c r="L14041">
        <v>21</v>
      </c>
      <c r="N14041">
        <v>6</v>
      </c>
      <c r="P14041">
        <v>1</v>
      </c>
      <c r="Q14041">
        <v>1</v>
      </c>
      <c r="S14041">
        <v>2</v>
      </c>
    </row>
    <row r="14042" spans="1:19" x14ac:dyDescent="0.3">
      <c r="A14042" t="s">
        <v>28014</v>
      </c>
      <c r="B14042" s="171" t="s">
        <v>28015</v>
      </c>
      <c r="C14042" s="171" t="s">
        <v>18126</v>
      </c>
      <c r="D14042" s="171" t="s">
        <v>80</v>
      </c>
      <c r="E14042" s="11">
        <v>44287</v>
      </c>
      <c r="F14042">
        <v>0</v>
      </c>
      <c r="G14042">
        <v>0</v>
      </c>
      <c r="I14042">
        <v>0</v>
      </c>
      <c r="J14042">
        <v>0</v>
      </c>
      <c r="L14042">
        <v>0</v>
      </c>
      <c r="N14042">
        <v>0</v>
      </c>
      <c r="P14042">
        <v>0</v>
      </c>
      <c r="Q14042">
        <v>0</v>
      </c>
      <c r="S14042">
        <v>0</v>
      </c>
    </row>
    <row r="14043" spans="1:19" x14ac:dyDescent="0.3">
      <c r="A14043" t="s">
        <v>28016</v>
      </c>
      <c r="B14043" s="171" t="s">
        <v>28017</v>
      </c>
      <c r="C14043" s="171" t="s">
        <v>128</v>
      </c>
      <c r="D14043" s="171" t="s">
        <v>80</v>
      </c>
      <c r="E14043" s="11">
        <v>44287</v>
      </c>
      <c r="F14043">
        <v>0</v>
      </c>
      <c r="G14043">
        <v>0</v>
      </c>
      <c r="I14043">
        <v>0</v>
      </c>
      <c r="J14043">
        <v>0</v>
      </c>
      <c r="L14043">
        <v>0</v>
      </c>
      <c r="N14043">
        <v>0</v>
      </c>
      <c r="P14043">
        <v>0</v>
      </c>
      <c r="Q14043">
        <v>0</v>
      </c>
      <c r="S14043">
        <v>0</v>
      </c>
    </row>
    <row r="14044" spans="1:19" x14ac:dyDescent="0.3">
      <c r="A14044" t="s">
        <v>28018</v>
      </c>
      <c r="B14044" s="171" t="s">
        <v>28019</v>
      </c>
      <c r="C14044" s="171" t="s">
        <v>14824</v>
      </c>
      <c r="D14044" s="171" t="s">
        <v>80</v>
      </c>
      <c r="E14044" s="11">
        <v>44287</v>
      </c>
      <c r="F14044">
        <v>0</v>
      </c>
      <c r="G14044">
        <v>0</v>
      </c>
      <c r="I14044">
        <v>0</v>
      </c>
      <c r="J14044">
        <v>0</v>
      </c>
      <c r="L14044">
        <v>0</v>
      </c>
      <c r="N14044">
        <v>0</v>
      </c>
      <c r="P14044">
        <v>0</v>
      </c>
      <c r="Q14044">
        <v>0</v>
      </c>
      <c r="S14044">
        <v>0</v>
      </c>
    </row>
    <row r="14045" spans="1:19" x14ac:dyDescent="0.3">
      <c r="A14045" t="s">
        <v>28020</v>
      </c>
      <c r="B14045" s="171" t="s">
        <v>28021</v>
      </c>
      <c r="C14045" s="171" t="s">
        <v>152</v>
      </c>
      <c r="D14045" s="171" t="s">
        <v>80</v>
      </c>
      <c r="E14045" s="11">
        <v>44287</v>
      </c>
      <c r="F14045">
        <v>0</v>
      </c>
      <c r="G14045">
        <v>0</v>
      </c>
      <c r="I14045">
        <v>0</v>
      </c>
      <c r="J14045">
        <v>0</v>
      </c>
      <c r="L14045">
        <v>0</v>
      </c>
      <c r="N14045">
        <v>0</v>
      </c>
      <c r="P14045">
        <v>0</v>
      </c>
      <c r="Q14045">
        <v>0</v>
      </c>
      <c r="S14045">
        <v>0</v>
      </c>
    </row>
    <row r="14046" spans="1:19" x14ac:dyDescent="0.3">
      <c r="A14046" t="s">
        <v>28022</v>
      </c>
      <c r="B14046" s="171" t="s">
        <v>28023</v>
      </c>
      <c r="C14046" s="171" t="s">
        <v>194</v>
      </c>
      <c r="D14046" s="171" t="s">
        <v>80</v>
      </c>
      <c r="E14046" s="11">
        <v>44287</v>
      </c>
      <c r="F14046">
        <v>4</v>
      </c>
      <c r="G14046">
        <v>7</v>
      </c>
      <c r="I14046">
        <v>19</v>
      </c>
      <c r="J14046">
        <v>24</v>
      </c>
      <c r="K14046">
        <v>36</v>
      </c>
      <c r="L14046">
        <v>39</v>
      </c>
      <c r="N14046">
        <v>15</v>
      </c>
      <c r="P14046">
        <v>2</v>
      </c>
      <c r="Q14046">
        <v>2</v>
      </c>
      <c r="S14046">
        <v>4</v>
      </c>
    </row>
    <row r="14047" spans="1:19" x14ac:dyDescent="0.3">
      <c r="A14047" t="s">
        <v>28024</v>
      </c>
      <c r="B14047" s="171" t="s">
        <v>28025</v>
      </c>
      <c r="C14047" s="171" t="s">
        <v>18137</v>
      </c>
      <c r="D14047" s="171" t="s">
        <v>80</v>
      </c>
      <c r="E14047" s="11">
        <v>44287</v>
      </c>
      <c r="F14047">
        <v>0</v>
      </c>
      <c r="G14047">
        <v>0</v>
      </c>
      <c r="I14047">
        <v>0</v>
      </c>
      <c r="J14047">
        <v>0</v>
      </c>
      <c r="L14047">
        <v>0</v>
      </c>
      <c r="N14047">
        <v>0</v>
      </c>
      <c r="P14047">
        <v>0</v>
      </c>
      <c r="Q14047">
        <v>0</v>
      </c>
      <c r="S14047">
        <v>0</v>
      </c>
    </row>
    <row r="14048" spans="1:19" x14ac:dyDescent="0.3">
      <c r="A14048" t="s">
        <v>28026</v>
      </c>
      <c r="B14048" s="171" t="s">
        <v>28027</v>
      </c>
      <c r="C14048" s="171" t="s">
        <v>18140</v>
      </c>
      <c r="D14048" s="171" t="s">
        <v>80</v>
      </c>
      <c r="E14048" s="11">
        <v>44287</v>
      </c>
      <c r="F14048">
        <v>2</v>
      </c>
      <c r="G14048">
        <v>5</v>
      </c>
      <c r="I14048">
        <v>7</v>
      </c>
      <c r="J14048">
        <v>7</v>
      </c>
      <c r="L14048">
        <v>22</v>
      </c>
      <c r="N14048">
        <v>6</v>
      </c>
      <c r="P14048">
        <v>3</v>
      </c>
      <c r="Q14048">
        <v>4</v>
      </c>
      <c r="S14048">
        <v>1</v>
      </c>
    </row>
    <row r="14049" spans="1:19" x14ac:dyDescent="0.3">
      <c r="A14049" t="s">
        <v>28028</v>
      </c>
      <c r="B14049" s="171" t="s">
        <v>28029</v>
      </c>
      <c r="C14049" s="171" t="s">
        <v>236</v>
      </c>
      <c r="D14049" s="171" t="s">
        <v>80</v>
      </c>
      <c r="E14049" s="11">
        <v>44287</v>
      </c>
      <c r="F14049">
        <v>0</v>
      </c>
      <c r="G14049">
        <v>0</v>
      </c>
      <c r="I14049">
        <v>0</v>
      </c>
      <c r="J14049">
        <v>0</v>
      </c>
      <c r="L14049">
        <v>0</v>
      </c>
      <c r="N14049">
        <v>0</v>
      </c>
      <c r="P14049">
        <v>0</v>
      </c>
      <c r="Q14049">
        <v>0</v>
      </c>
      <c r="S14049">
        <v>0</v>
      </c>
    </row>
    <row r="14050" spans="1:19" x14ac:dyDescent="0.3">
      <c r="A14050" t="s">
        <v>28030</v>
      </c>
      <c r="B14050" s="171" t="s">
        <v>28031</v>
      </c>
      <c r="C14050" s="171" t="s">
        <v>239</v>
      </c>
      <c r="D14050" s="171" t="s">
        <v>80</v>
      </c>
      <c r="E14050" s="11">
        <v>44287</v>
      </c>
      <c r="F14050">
        <v>0</v>
      </c>
      <c r="G14050">
        <v>0</v>
      </c>
      <c r="I14050">
        <v>0</v>
      </c>
      <c r="J14050">
        <v>0</v>
      </c>
      <c r="L14050">
        <v>0</v>
      </c>
      <c r="N14050">
        <v>0</v>
      </c>
      <c r="P14050">
        <v>0</v>
      </c>
      <c r="Q14050">
        <v>0</v>
      </c>
      <c r="S14050">
        <v>0</v>
      </c>
    </row>
    <row r="14051" spans="1:19" x14ac:dyDescent="0.3">
      <c r="A14051" t="s">
        <v>28032</v>
      </c>
      <c r="B14051" s="171" t="s">
        <v>28033</v>
      </c>
      <c r="C14051" s="171" t="s">
        <v>176</v>
      </c>
      <c r="D14051" s="171" t="s">
        <v>80</v>
      </c>
      <c r="E14051" s="11">
        <v>44287</v>
      </c>
      <c r="F14051">
        <v>2.5</v>
      </c>
      <c r="G14051">
        <v>2.5</v>
      </c>
      <c r="I14051">
        <v>2</v>
      </c>
      <c r="J14051">
        <v>13</v>
      </c>
      <c r="L14051">
        <v>13</v>
      </c>
      <c r="N14051">
        <v>2</v>
      </c>
      <c r="P14051">
        <v>0</v>
      </c>
      <c r="Q14051">
        <v>0</v>
      </c>
      <c r="S14051">
        <v>0</v>
      </c>
    </row>
    <row r="14052" spans="1:19" x14ac:dyDescent="0.3">
      <c r="A14052" t="s">
        <v>28034</v>
      </c>
      <c r="B14052" s="171" t="s">
        <v>28035</v>
      </c>
      <c r="C14052" s="171" t="s">
        <v>206</v>
      </c>
      <c r="D14052" s="171" t="s">
        <v>80</v>
      </c>
      <c r="E14052" s="11">
        <v>44287</v>
      </c>
      <c r="F14052">
        <v>1.5</v>
      </c>
      <c r="G14052">
        <v>1.5</v>
      </c>
      <c r="I14052">
        <v>6</v>
      </c>
      <c r="J14052">
        <v>8</v>
      </c>
      <c r="L14052">
        <v>8</v>
      </c>
      <c r="N14052">
        <v>4</v>
      </c>
      <c r="P14052">
        <v>0</v>
      </c>
      <c r="Q14052">
        <v>0</v>
      </c>
      <c r="S14052">
        <v>2</v>
      </c>
    </row>
    <row r="14053" spans="1:19" x14ac:dyDescent="0.3">
      <c r="A14053" t="s">
        <v>28036</v>
      </c>
      <c r="B14053" s="171" t="s">
        <v>28037</v>
      </c>
      <c r="C14053" s="171" t="s">
        <v>176</v>
      </c>
      <c r="D14053" s="171" t="s">
        <v>15341</v>
      </c>
      <c r="E14053" s="11">
        <v>44287</v>
      </c>
      <c r="F14053">
        <v>0</v>
      </c>
      <c r="G14053">
        <v>0</v>
      </c>
      <c r="I14053">
        <v>1</v>
      </c>
      <c r="J14053">
        <v>0</v>
      </c>
      <c r="L14053">
        <v>0</v>
      </c>
      <c r="N14053">
        <v>1</v>
      </c>
      <c r="P14053">
        <v>0</v>
      </c>
      <c r="Q14053">
        <v>0</v>
      </c>
      <c r="S14053">
        <v>0</v>
      </c>
    </row>
    <row r="14054" spans="1:19" x14ac:dyDescent="0.3">
      <c r="A14054" t="s">
        <v>28038</v>
      </c>
      <c r="B14054" s="171" t="s">
        <v>28039</v>
      </c>
      <c r="C14054" s="171" t="s">
        <v>206</v>
      </c>
      <c r="D14054" s="171" t="s">
        <v>15341</v>
      </c>
      <c r="E14054" s="11">
        <v>44287</v>
      </c>
      <c r="F14054">
        <v>0</v>
      </c>
      <c r="G14054">
        <v>0</v>
      </c>
      <c r="I14054">
        <v>0</v>
      </c>
      <c r="J14054">
        <v>0</v>
      </c>
      <c r="L14054">
        <v>0</v>
      </c>
      <c r="N14054">
        <v>0</v>
      </c>
      <c r="P14054">
        <v>0</v>
      </c>
      <c r="Q14054">
        <v>0</v>
      </c>
      <c r="S14054">
        <v>0</v>
      </c>
    </row>
    <row r="14055" spans="1:19" x14ac:dyDescent="0.3">
      <c r="A14055" t="s">
        <v>28040</v>
      </c>
      <c r="B14055" s="171" t="s">
        <v>28041</v>
      </c>
      <c r="C14055" s="171" t="s">
        <v>16544</v>
      </c>
      <c r="D14055" s="171" t="s">
        <v>15341</v>
      </c>
      <c r="E14055" s="11">
        <v>44287</v>
      </c>
      <c r="F14055">
        <v>0</v>
      </c>
      <c r="G14055">
        <v>0</v>
      </c>
      <c r="I14055">
        <v>0</v>
      </c>
      <c r="J14055">
        <v>0</v>
      </c>
      <c r="L14055">
        <v>0</v>
      </c>
      <c r="N14055">
        <v>0</v>
      </c>
      <c r="P14055">
        <v>0</v>
      </c>
      <c r="Q14055">
        <v>0</v>
      </c>
      <c r="S14055">
        <v>0</v>
      </c>
    </row>
    <row r="14056" spans="1:19" x14ac:dyDescent="0.3">
      <c r="A14056" t="s">
        <v>28042</v>
      </c>
      <c r="B14056" s="171" t="s">
        <v>28043</v>
      </c>
      <c r="C14056" s="171" t="s">
        <v>16544</v>
      </c>
      <c r="D14056" s="171" t="s">
        <v>80</v>
      </c>
      <c r="E14056" s="11">
        <v>44287</v>
      </c>
      <c r="F14056">
        <v>1.5</v>
      </c>
      <c r="G14056">
        <v>1.5</v>
      </c>
      <c r="I14056">
        <v>2</v>
      </c>
      <c r="J14056">
        <v>8</v>
      </c>
      <c r="L14056">
        <v>8</v>
      </c>
      <c r="N14056">
        <v>2</v>
      </c>
      <c r="P14056">
        <v>0</v>
      </c>
      <c r="Q14056">
        <v>0</v>
      </c>
      <c r="S14056">
        <v>0</v>
      </c>
    </row>
    <row r="14057" spans="1:19" x14ac:dyDescent="0.3">
      <c r="A14057" t="s">
        <v>28044</v>
      </c>
      <c r="B14057" s="171" t="s">
        <v>28045</v>
      </c>
      <c r="C14057" s="171" t="s">
        <v>24315</v>
      </c>
      <c r="D14057" s="171" t="s">
        <v>15341</v>
      </c>
      <c r="E14057" s="11">
        <v>44287</v>
      </c>
      <c r="F14057">
        <v>0</v>
      </c>
      <c r="G14057">
        <v>0</v>
      </c>
      <c r="I14057">
        <v>0</v>
      </c>
      <c r="J14057">
        <v>0</v>
      </c>
      <c r="L14057">
        <v>0</v>
      </c>
      <c r="N14057">
        <v>0</v>
      </c>
      <c r="P14057">
        <v>0</v>
      </c>
      <c r="Q14057">
        <v>0</v>
      </c>
      <c r="S14057">
        <v>0</v>
      </c>
    </row>
    <row r="14058" spans="1:19" x14ac:dyDescent="0.3">
      <c r="A14058" t="s">
        <v>28046</v>
      </c>
      <c r="B14058" s="171" t="s">
        <v>28047</v>
      </c>
      <c r="C14058" s="171" t="s">
        <v>24315</v>
      </c>
      <c r="D14058" s="171" t="s">
        <v>80</v>
      </c>
      <c r="E14058" s="11">
        <v>44287</v>
      </c>
      <c r="F14058">
        <v>0</v>
      </c>
      <c r="G14058">
        <v>0</v>
      </c>
      <c r="I14058">
        <v>0</v>
      </c>
      <c r="J14058">
        <v>0</v>
      </c>
      <c r="L14058">
        <v>0</v>
      </c>
      <c r="N14058">
        <v>0</v>
      </c>
      <c r="P14058">
        <v>0</v>
      </c>
      <c r="Q14058">
        <v>0</v>
      </c>
      <c r="S14058">
        <v>0</v>
      </c>
    </row>
    <row r="14059" spans="1:19" x14ac:dyDescent="0.3">
      <c r="A14059" t="s">
        <v>28048</v>
      </c>
      <c r="B14059" s="171" t="s">
        <v>28049</v>
      </c>
      <c r="C14059" s="171" t="s">
        <v>113</v>
      </c>
      <c r="D14059" s="171" t="s">
        <v>80</v>
      </c>
      <c r="E14059" s="11">
        <v>44287</v>
      </c>
      <c r="F14059">
        <v>1.5</v>
      </c>
      <c r="G14059">
        <v>1</v>
      </c>
      <c r="I14059">
        <v>7</v>
      </c>
      <c r="J14059">
        <v>9</v>
      </c>
      <c r="L14059">
        <v>6</v>
      </c>
      <c r="N14059">
        <v>2</v>
      </c>
      <c r="P14059">
        <v>0</v>
      </c>
      <c r="Q14059">
        <v>0</v>
      </c>
      <c r="S14059">
        <v>5</v>
      </c>
    </row>
    <row r="14060" spans="1:19" x14ac:dyDescent="0.3">
      <c r="A14060" t="s">
        <v>28050</v>
      </c>
      <c r="B14060" s="171" t="s">
        <v>28051</v>
      </c>
      <c r="C14060" s="171" t="s">
        <v>131</v>
      </c>
      <c r="D14060" s="171" t="s">
        <v>80</v>
      </c>
      <c r="E14060" s="11">
        <v>44287</v>
      </c>
      <c r="F14060">
        <v>0</v>
      </c>
      <c r="G14060">
        <v>0</v>
      </c>
      <c r="I14060">
        <v>0</v>
      </c>
      <c r="J14060">
        <v>0</v>
      </c>
      <c r="L14060">
        <v>0</v>
      </c>
      <c r="N14060">
        <v>0</v>
      </c>
      <c r="P14060">
        <v>0</v>
      </c>
      <c r="Q14060">
        <v>0</v>
      </c>
      <c r="S14060">
        <v>0</v>
      </c>
    </row>
    <row r="14061" spans="1:19" x14ac:dyDescent="0.3">
      <c r="A14061" t="s">
        <v>28052</v>
      </c>
      <c r="B14061" s="171" t="s">
        <v>28053</v>
      </c>
      <c r="C14061" s="171" t="s">
        <v>14843</v>
      </c>
      <c r="D14061" s="171" t="s">
        <v>80</v>
      </c>
      <c r="E14061" s="11">
        <v>44287</v>
      </c>
      <c r="F14061">
        <v>0</v>
      </c>
      <c r="G14061">
        <v>0</v>
      </c>
      <c r="I14061">
        <v>0</v>
      </c>
      <c r="J14061">
        <v>0</v>
      </c>
      <c r="L14061">
        <v>0</v>
      </c>
      <c r="N14061">
        <v>0</v>
      </c>
      <c r="P14061">
        <v>0</v>
      </c>
      <c r="Q14061">
        <v>0</v>
      </c>
      <c r="S14061">
        <v>0</v>
      </c>
    </row>
    <row r="14062" spans="1:19" x14ac:dyDescent="0.3">
      <c r="A14062" t="s">
        <v>28054</v>
      </c>
      <c r="B14062" s="171" t="s">
        <v>28055</v>
      </c>
      <c r="C14062" s="171" t="s">
        <v>155</v>
      </c>
      <c r="D14062" s="171" t="s">
        <v>80</v>
      </c>
      <c r="E14062" s="11">
        <v>44287</v>
      </c>
      <c r="F14062">
        <v>3</v>
      </c>
      <c r="G14062">
        <v>3</v>
      </c>
      <c r="I14062">
        <v>13</v>
      </c>
      <c r="J14062">
        <v>18</v>
      </c>
      <c r="L14062">
        <v>17</v>
      </c>
      <c r="N14062">
        <v>13</v>
      </c>
      <c r="P14062">
        <v>0</v>
      </c>
      <c r="Q14062">
        <v>0</v>
      </c>
      <c r="S14062">
        <v>0</v>
      </c>
    </row>
    <row r="14063" spans="1:19" x14ac:dyDescent="0.3">
      <c r="A14063" t="s">
        <v>28056</v>
      </c>
      <c r="B14063" s="171" t="s">
        <v>28057</v>
      </c>
      <c r="C14063" s="171" t="s">
        <v>16232</v>
      </c>
      <c r="D14063" s="171" t="s">
        <v>80</v>
      </c>
      <c r="E14063" s="11">
        <v>44287</v>
      </c>
      <c r="F14063">
        <v>4</v>
      </c>
      <c r="G14063">
        <v>3.5</v>
      </c>
      <c r="I14063">
        <v>7</v>
      </c>
      <c r="J14063">
        <v>23</v>
      </c>
      <c r="L14063">
        <v>20</v>
      </c>
      <c r="N14063">
        <v>5</v>
      </c>
      <c r="P14063">
        <v>0</v>
      </c>
      <c r="Q14063">
        <v>0</v>
      </c>
      <c r="S14063">
        <v>2</v>
      </c>
    </row>
    <row r="14064" spans="1:19" x14ac:dyDescent="0.3">
      <c r="A14064" t="s">
        <v>28058</v>
      </c>
      <c r="B14064" s="171" t="s">
        <v>28059</v>
      </c>
      <c r="C14064" s="171" t="s">
        <v>16557</v>
      </c>
      <c r="D14064" s="171" t="s">
        <v>80</v>
      </c>
      <c r="E14064" s="11">
        <v>44287</v>
      </c>
      <c r="F14064">
        <v>0</v>
      </c>
      <c r="G14064">
        <v>0</v>
      </c>
      <c r="I14064">
        <v>0</v>
      </c>
      <c r="J14064">
        <v>0</v>
      </c>
      <c r="L14064">
        <v>0</v>
      </c>
      <c r="N14064">
        <v>0</v>
      </c>
      <c r="P14064">
        <v>0</v>
      </c>
      <c r="Q14064">
        <v>0</v>
      </c>
      <c r="S14064">
        <v>0</v>
      </c>
    </row>
    <row r="14065" spans="1:19" x14ac:dyDescent="0.3">
      <c r="A14065" t="s">
        <v>28060</v>
      </c>
      <c r="B14065" s="171" t="s">
        <v>28061</v>
      </c>
      <c r="C14065" s="171" t="s">
        <v>188</v>
      </c>
      <c r="D14065" s="171" t="s">
        <v>80</v>
      </c>
      <c r="E14065" s="11">
        <v>44287</v>
      </c>
      <c r="F14065">
        <v>2</v>
      </c>
      <c r="G14065">
        <v>4</v>
      </c>
      <c r="I14065">
        <v>8</v>
      </c>
      <c r="J14065">
        <v>11</v>
      </c>
      <c r="L14065">
        <v>22</v>
      </c>
      <c r="N14065">
        <v>3</v>
      </c>
      <c r="P14065">
        <v>0</v>
      </c>
      <c r="Q14065">
        <v>0</v>
      </c>
      <c r="S14065">
        <v>5</v>
      </c>
    </row>
    <row r="14066" spans="1:19" x14ac:dyDescent="0.3">
      <c r="A14066" t="s">
        <v>28062</v>
      </c>
      <c r="B14066" s="171" t="s">
        <v>28063</v>
      </c>
      <c r="C14066" s="171" t="s">
        <v>227</v>
      </c>
      <c r="D14066" s="171" t="s">
        <v>80</v>
      </c>
      <c r="E14066" s="11">
        <v>44287</v>
      </c>
      <c r="F14066">
        <v>0</v>
      </c>
      <c r="G14066">
        <v>0</v>
      </c>
      <c r="I14066">
        <v>0</v>
      </c>
      <c r="J14066">
        <v>0</v>
      </c>
      <c r="L14066">
        <v>0</v>
      </c>
      <c r="N14066">
        <v>0</v>
      </c>
      <c r="P14066">
        <v>0</v>
      </c>
      <c r="Q14066">
        <v>0</v>
      </c>
      <c r="S14066">
        <v>0</v>
      </c>
    </row>
    <row r="14067" spans="1:19" x14ac:dyDescent="0.3">
      <c r="A14067" t="s">
        <v>28064</v>
      </c>
      <c r="B14067" s="171" t="s">
        <v>28065</v>
      </c>
      <c r="C14067" s="171" t="s">
        <v>116</v>
      </c>
      <c r="D14067" s="171" t="s">
        <v>80</v>
      </c>
      <c r="E14067" s="11">
        <v>44287</v>
      </c>
      <c r="F14067">
        <v>5.5</v>
      </c>
      <c r="G14067">
        <v>8</v>
      </c>
      <c r="I14067">
        <v>63</v>
      </c>
      <c r="J14067">
        <v>57</v>
      </c>
      <c r="L14067">
        <v>90</v>
      </c>
      <c r="N14067">
        <v>62</v>
      </c>
      <c r="P14067">
        <v>0</v>
      </c>
      <c r="Q14067">
        <v>3</v>
      </c>
      <c r="S14067">
        <v>1</v>
      </c>
    </row>
    <row r="14068" spans="1:19" x14ac:dyDescent="0.3">
      <c r="A14068" t="s">
        <v>28066</v>
      </c>
      <c r="B14068" s="171" t="s">
        <v>28067</v>
      </c>
      <c r="C14068" s="171" t="s">
        <v>9862</v>
      </c>
      <c r="D14068" s="171" t="s">
        <v>80</v>
      </c>
      <c r="E14068" s="11">
        <v>44287</v>
      </c>
      <c r="F14068">
        <v>0</v>
      </c>
      <c r="G14068">
        <v>0</v>
      </c>
      <c r="I14068">
        <v>0</v>
      </c>
      <c r="J14068">
        <v>0</v>
      </c>
      <c r="L14068">
        <v>0</v>
      </c>
      <c r="N14068">
        <v>0</v>
      </c>
      <c r="P14068">
        <v>0</v>
      </c>
      <c r="Q14068">
        <v>0</v>
      </c>
      <c r="S14068">
        <v>0</v>
      </c>
    </row>
    <row r="14069" spans="1:19" x14ac:dyDescent="0.3">
      <c r="A14069" t="s">
        <v>28068</v>
      </c>
      <c r="B14069" s="171" t="s">
        <v>28069</v>
      </c>
      <c r="C14069" s="171" t="s">
        <v>140</v>
      </c>
      <c r="D14069" s="171" t="s">
        <v>80</v>
      </c>
      <c r="E14069" s="11">
        <v>44287</v>
      </c>
      <c r="F14069">
        <v>0</v>
      </c>
      <c r="G14069">
        <v>0</v>
      </c>
      <c r="I14069">
        <v>0</v>
      </c>
      <c r="J14069">
        <v>0</v>
      </c>
      <c r="L14069">
        <v>0</v>
      </c>
      <c r="N14069">
        <v>0</v>
      </c>
      <c r="P14069">
        <v>0</v>
      </c>
      <c r="Q14069">
        <v>0</v>
      </c>
      <c r="S14069">
        <v>0</v>
      </c>
    </row>
    <row r="14070" spans="1:19" x14ac:dyDescent="0.3">
      <c r="A14070" t="s">
        <v>28070</v>
      </c>
      <c r="B14070" s="171" t="s">
        <v>28071</v>
      </c>
      <c r="C14070" s="171" t="s">
        <v>8590</v>
      </c>
      <c r="D14070" s="171" t="s">
        <v>80</v>
      </c>
      <c r="E14070" s="11">
        <v>44287</v>
      </c>
      <c r="F14070">
        <v>0</v>
      </c>
      <c r="G14070">
        <v>0</v>
      </c>
      <c r="I14070">
        <v>0</v>
      </c>
      <c r="J14070">
        <v>0</v>
      </c>
      <c r="L14070">
        <v>0</v>
      </c>
      <c r="N14070">
        <v>0</v>
      </c>
      <c r="P14070">
        <v>0</v>
      </c>
      <c r="Q14070">
        <v>0</v>
      </c>
      <c r="S14070">
        <v>0</v>
      </c>
    </row>
    <row r="14071" spans="1:19" x14ac:dyDescent="0.3">
      <c r="A14071" t="s">
        <v>28072</v>
      </c>
      <c r="B14071" s="171" t="s">
        <v>28073</v>
      </c>
      <c r="C14071" s="171" t="s">
        <v>170</v>
      </c>
      <c r="D14071" s="171" t="s">
        <v>80</v>
      </c>
      <c r="E14071" s="11">
        <v>44287</v>
      </c>
      <c r="F14071">
        <v>2</v>
      </c>
      <c r="G14071">
        <v>11</v>
      </c>
      <c r="I14071">
        <v>7</v>
      </c>
      <c r="J14071">
        <v>22</v>
      </c>
      <c r="L14071">
        <v>121</v>
      </c>
      <c r="N14071">
        <v>7</v>
      </c>
      <c r="P14071">
        <v>0</v>
      </c>
      <c r="Q14071">
        <v>0</v>
      </c>
      <c r="S14071">
        <v>0</v>
      </c>
    </row>
    <row r="14072" spans="1:19" x14ac:dyDescent="0.3">
      <c r="A14072" t="s">
        <v>28074</v>
      </c>
      <c r="B14072" s="171" t="s">
        <v>28075</v>
      </c>
      <c r="C14072" s="171" t="s">
        <v>182</v>
      </c>
      <c r="D14072" s="171" t="s">
        <v>80</v>
      </c>
      <c r="E14072" s="11">
        <v>44287</v>
      </c>
      <c r="F14072">
        <v>11.5</v>
      </c>
      <c r="G14072">
        <v>11.5</v>
      </c>
      <c r="I14072">
        <v>163</v>
      </c>
      <c r="J14072">
        <v>128</v>
      </c>
      <c r="L14072">
        <v>128</v>
      </c>
      <c r="N14072">
        <v>163</v>
      </c>
      <c r="P14072">
        <v>9</v>
      </c>
      <c r="Q14072">
        <v>20</v>
      </c>
      <c r="S14072">
        <v>0</v>
      </c>
    </row>
    <row r="14073" spans="1:19" x14ac:dyDescent="0.3">
      <c r="A14073" t="s">
        <v>28076</v>
      </c>
      <c r="B14073" s="171" t="s">
        <v>28077</v>
      </c>
      <c r="C14073" s="171" t="s">
        <v>197</v>
      </c>
      <c r="D14073" s="171" t="s">
        <v>80</v>
      </c>
      <c r="E14073" s="11">
        <v>44287</v>
      </c>
      <c r="F14073">
        <v>8</v>
      </c>
      <c r="G14073">
        <v>9</v>
      </c>
      <c r="I14073">
        <v>75</v>
      </c>
      <c r="J14073">
        <v>80</v>
      </c>
      <c r="L14073">
        <v>90</v>
      </c>
      <c r="N14073">
        <v>74</v>
      </c>
      <c r="P14073">
        <v>8</v>
      </c>
      <c r="Q14073">
        <v>9</v>
      </c>
      <c r="S14073">
        <v>1</v>
      </c>
    </row>
    <row r="14074" spans="1:19" x14ac:dyDescent="0.3">
      <c r="A14074" t="s">
        <v>28078</v>
      </c>
      <c r="B14074" s="171" t="s">
        <v>28079</v>
      </c>
      <c r="C14074" s="171" t="s">
        <v>218</v>
      </c>
      <c r="D14074" s="171" t="s">
        <v>80</v>
      </c>
      <c r="E14074" s="11">
        <v>44287</v>
      </c>
      <c r="F14074">
        <v>0</v>
      </c>
      <c r="G14074">
        <v>0</v>
      </c>
      <c r="I14074">
        <v>0</v>
      </c>
      <c r="J14074">
        <v>0</v>
      </c>
      <c r="L14074">
        <v>0</v>
      </c>
      <c r="N14074">
        <v>0</v>
      </c>
      <c r="P14074">
        <v>0</v>
      </c>
      <c r="Q14074">
        <v>0</v>
      </c>
      <c r="S14074">
        <v>0</v>
      </c>
    </row>
    <row r="14075" spans="1:19" x14ac:dyDescent="0.3">
      <c r="A14075" t="s">
        <v>28080</v>
      </c>
      <c r="B14075" s="171" t="s">
        <v>28081</v>
      </c>
      <c r="C14075" s="171" t="s">
        <v>230</v>
      </c>
      <c r="D14075" s="171" t="s">
        <v>80</v>
      </c>
      <c r="E14075" s="11">
        <v>44287</v>
      </c>
      <c r="F14075">
        <v>0</v>
      </c>
      <c r="G14075">
        <v>0</v>
      </c>
      <c r="I14075">
        <v>0</v>
      </c>
      <c r="J14075">
        <v>0</v>
      </c>
      <c r="L14075">
        <v>0</v>
      </c>
      <c r="N14075">
        <v>0</v>
      </c>
      <c r="P14075">
        <v>0</v>
      </c>
      <c r="Q14075">
        <v>0</v>
      </c>
      <c r="S14075">
        <v>0</v>
      </c>
    </row>
    <row r="14076" spans="1:19" x14ac:dyDescent="0.3">
      <c r="A14076" t="s">
        <v>28082</v>
      </c>
      <c r="B14076" s="171" t="s">
        <v>28083</v>
      </c>
      <c r="C14076" s="171" t="s">
        <v>8193</v>
      </c>
      <c r="D14076" s="171" t="s">
        <v>80</v>
      </c>
      <c r="E14076" s="11">
        <v>44287</v>
      </c>
      <c r="F14076">
        <v>2</v>
      </c>
      <c r="G14076">
        <v>3</v>
      </c>
      <c r="I14076">
        <v>14</v>
      </c>
      <c r="J14076">
        <v>18</v>
      </c>
      <c r="L14076">
        <v>32</v>
      </c>
      <c r="N14076">
        <v>14</v>
      </c>
      <c r="P14076">
        <v>0</v>
      </c>
      <c r="Q14076">
        <v>0</v>
      </c>
      <c r="S14076">
        <v>0</v>
      </c>
    </row>
    <row r="14077" spans="1:19" x14ac:dyDescent="0.3">
      <c r="A14077" t="s">
        <v>28084</v>
      </c>
      <c r="B14077" s="171" t="s">
        <v>28085</v>
      </c>
      <c r="C14077" s="171" t="s">
        <v>10522</v>
      </c>
      <c r="D14077" s="171" t="s">
        <v>80</v>
      </c>
      <c r="E14077" s="11">
        <v>44287</v>
      </c>
      <c r="F14077">
        <v>0</v>
      </c>
      <c r="G14077">
        <v>0</v>
      </c>
      <c r="I14077">
        <v>0</v>
      </c>
      <c r="J14077">
        <v>0</v>
      </c>
      <c r="L14077">
        <v>0</v>
      </c>
      <c r="N14077">
        <v>0</v>
      </c>
      <c r="P14077">
        <v>0</v>
      </c>
      <c r="Q14077">
        <v>0</v>
      </c>
      <c r="S14077">
        <v>0</v>
      </c>
    </row>
    <row r="14078" spans="1:19" x14ac:dyDescent="0.3">
      <c r="A14078" t="s">
        <v>28086</v>
      </c>
      <c r="B14078" s="171" t="s">
        <v>28087</v>
      </c>
      <c r="C14078" s="171" t="s">
        <v>10525</v>
      </c>
      <c r="D14078" s="171" t="s">
        <v>80</v>
      </c>
      <c r="E14078" s="11">
        <v>44287</v>
      </c>
      <c r="F14078">
        <v>0</v>
      </c>
      <c r="G14078">
        <v>0</v>
      </c>
      <c r="I14078">
        <v>0</v>
      </c>
      <c r="J14078">
        <v>0</v>
      </c>
      <c r="L14078">
        <v>0</v>
      </c>
      <c r="N14078">
        <v>0</v>
      </c>
      <c r="P14078">
        <v>0</v>
      </c>
      <c r="Q14078">
        <v>0</v>
      </c>
      <c r="S14078">
        <v>0</v>
      </c>
    </row>
    <row r="14079" spans="1:19" x14ac:dyDescent="0.3">
      <c r="A14079" t="s">
        <v>28088</v>
      </c>
      <c r="B14079" s="171" t="s">
        <v>28089</v>
      </c>
      <c r="C14079" s="171" t="s">
        <v>10528</v>
      </c>
      <c r="D14079" s="171" t="s">
        <v>80</v>
      </c>
      <c r="E14079" s="11">
        <v>44287</v>
      </c>
      <c r="F14079">
        <v>0</v>
      </c>
      <c r="G14079">
        <v>0</v>
      </c>
      <c r="I14079">
        <v>0</v>
      </c>
      <c r="J14079">
        <v>0</v>
      </c>
      <c r="L14079">
        <v>0</v>
      </c>
      <c r="N14079">
        <v>0</v>
      </c>
      <c r="P14079">
        <v>0</v>
      </c>
      <c r="Q14079">
        <v>0</v>
      </c>
      <c r="S14079">
        <v>0</v>
      </c>
    </row>
    <row r="14080" spans="1:19" x14ac:dyDescent="0.3">
      <c r="A14080" t="s">
        <v>28090</v>
      </c>
      <c r="B14080" s="171" t="s">
        <v>28091</v>
      </c>
      <c r="C14080" s="171" t="s">
        <v>10531</v>
      </c>
      <c r="D14080" s="171" t="s">
        <v>80</v>
      </c>
      <c r="E14080" s="11">
        <v>44287</v>
      </c>
      <c r="F14080">
        <v>0</v>
      </c>
      <c r="G14080">
        <v>0</v>
      </c>
      <c r="I14080">
        <v>0</v>
      </c>
      <c r="J14080">
        <v>0</v>
      </c>
      <c r="L14080">
        <v>0</v>
      </c>
      <c r="N14080">
        <v>0</v>
      </c>
      <c r="P14080">
        <v>0</v>
      </c>
      <c r="Q14080">
        <v>0</v>
      </c>
      <c r="S14080">
        <v>0</v>
      </c>
    </row>
    <row r="14081" spans="1:19" x14ac:dyDescent="0.3">
      <c r="A14081" t="s">
        <v>28092</v>
      </c>
      <c r="B14081" s="171" t="s">
        <v>28093</v>
      </c>
      <c r="C14081" s="171" t="s">
        <v>14880</v>
      </c>
      <c r="D14081" s="171" t="s">
        <v>80</v>
      </c>
      <c r="E14081" s="11">
        <v>44287</v>
      </c>
      <c r="F14081">
        <v>0</v>
      </c>
      <c r="G14081">
        <v>0</v>
      </c>
      <c r="I14081">
        <v>0</v>
      </c>
      <c r="J14081">
        <v>0</v>
      </c>
      <c r="L14081">
        <v>0</v>
      </c>
      <c r="N14081">
        <v>0</v>
      </c>
      <c r="P14081">
        <v>0</v>
      </c>
      <c r="Q14081">
        <v>0</v>
      </c>
      <c r="S14081">
        <v>0</v>
      </c>
    </row>
    <row r="14082" spans="1:19" x14ac:dyDescent="0.3">
      <c r="A14082" t="s">
        <v>28094</v>
      </c>
      <c r="B14082" s="171" t="s">
        <v>28095</v>
      </c>
      <c r="C14082" s="171" t="s">
        <v>10534</v>
      </c>
      <c r="D14082" s="171" t="s">
        <v>80</v>
      </c>
      <c r="E14082" s="11">
        <v>44287</v>
      </c>
      <c r="F14082">
        <v>4</v>
      </c>
      <c r="G14082">
        <v>4</v>
      </c>
      <c r="I14082">
        <v>9</v>
      </c>
      <c r="J14082">
        <v>24</v>
      </c>
      <c r="L14082">
        <v>24</v>
      </c>
      <c r="N14082">
        <v>9</v>
      </c>
      <c r="P14082">
        <v>0</v>
      </c>
      <c r="Q14082">
        <v>0</v>
      </c>
      <c r="S14082">
        <v>0</v>
      </c>
    </row>
    <row r="14083" spans="1:19" x14ac:dyDescent="0.3">
      <c r="A14083" t="s">
        <v>28096</v>
      </c>
      <c r="B14083" s="171" t="s">
        <v>28097</v>
      </c>
      <c r="C14083" s="171" t="s">
        <v>10537</v>
      </c>
      <c r="D14083" s="171" t="s">
        <v>80</v>
      </c>
      <c r="E14083" s="11">
        <v>44287</v>
      </c>
      <c r="F14083">
        <v>2</v>
      </c>
      <c r="G14083">
        <v>2</v>
      </c>
      <c r="I14083">
        <v>7</v>
      </c>
      <c r="J14083">
        <v>11</v>
      </c>
      <c r="L14083">
        <v>11</v>
      </c>
      <c r="N14083">
        <v>6</v>
      </c>
      <c r="P14083">
        <v>0</v>
      </c>
      <c r="Q14083">
        <v>0</v>
      </c>
      <c r="S14083">
        <v>1</v>
      </c>
    </row>
    <row r="14084" spans="1:19" x14ac:dyDescent="0.3">
      <c r="A14084" t="s">
        <v>28098</v>
      </c>
      <c r="B14084" s="171" t="s">
        <v>28099</v>
      </c>
      <c r="C14084" s="171" t="s">
        <v>119</v>
      </c>
      <c r="D14084" s="171" t="s">
        <v>4</v>
      </c>
      <c r="E14084" s="11">
        <v>44287</v>
      </c>
      <c r="F14084">
        <v>0</v>
      </c>
      <c r="G14084">
        <v>0</v>
      </c>
      <c r="I14084">
        <v>0</v>
      </c>
      <c r="J14084">
        <v>0</v>
      </c>
      <c r="L14084">
        <v>0</v>
      </c>
      <c r="N14084">
        <v>0</v>
      </c>
      <c r="P14084">
        <v>0</v>
      </c>
      <c r="Q14084">
        <v>0</v>
      </c>
      <c r="S14084">
        <v>0</v>
      </c>
    </row>
    <row r="14085" spans="1:19" x14ac:dyDescent="0.3">
      <c r="A14085" t="s">
        <v>28100</v>
      </c>
      <c r="B14085" s="171" t="s">
        <v>28101</v>
      </c>
      <c r="C14085" s="171" t="s">
        <v>143</v>
      </c>
      <c r="D14085" s="171" t="s">
        <v>4</v>
      </c>
      <c r="E14085" s="11">
        <v>44287</v>
      </c>
      <c r="F14085">
        <v>0</v>
      </c>
      <c r="G14085">
        <v>0</v>
      </c>
      <c r="I14085">
        <v>0</v>
      </c>
      <c r="J14085">
        <v>0</v>
      </c>
      <c r="L14085">
        <v>0</v>
      </c>
      <c r="N14085">
        <v>0</v>
      </c>
      <c r="P14085">
        <v>0</v>
      </c>
      <c r="Q14085">
        <v>0</v>
      </c>
      <c r="S14085">
        <v>0</v>
      </c>
    </row>
    <row r="14086" spans="1:19" x14ac:dyDescent="0.3">
      <c r="A14086" t="s">
        <v>28102</v>
      </c>
      <c r="B14086" s="171" t="s">
        <v>28103</v>
      </c>
      <c r="C14086" s="171" t="s">
        <v>158</v>
      </c>
      <c r="D14086" s="171" t="s">
        <v>4</v>
      </c>
      <c r="E14086" s="11">
        <v>44287</v>
      </c>
      <c r="F14086">
        <v>0</v>
      </c>
      <c r="G14086">
        <v>0</v>
      </c>
      <c r="I14086">
        <v>0</v>
      </c>
      <c r="J14086">
        <v>0</v>
      </c>
      <c r="L14086">
        <v>0</v>
      </c>
      <c r="N14086">
        <v>0</v>
      </c>
      <c r="P14086">
        <v>0</v>
      </c>
      <c r="Q14086">
        <v>0</v>
      </c>
      <c r="S14086">
        <v>0</v>
      </c>
    </row>
    <row r="14087" spans="1:19" x14ac:dyDescent="0.3">
      <c r="A14087" t="s">
        <v>28104</v>
      </c>
      <c r="B14087" s="171" t="s">
        <v>28105</v>
      </c>
      <c r="C14087" s="171" t="s">
        <v>209</v>
      </c>
      <c r="D14087" s="171" t="s">
        <v>4</v>
      </c>
      <c r="E14087" s="11">
        <v>44287</v>
      </c>
      <c r="F14087">
        <v>0</v>
      </c>
      <c r="G14087">
        <v>0</v>
      </c>
      <c r="I14087">
        <v>0</v>
      </c>
      <c r="J14087">
        <v>0</v>
      </c>
      <c r="L14087">
        <v>0</v>
      </c>
      <c r="N14087">
        <v>0</v>
      </c>
      <c r="P14087">
        <v>0</v>
      </c>
      <c r="Q14087">
        <v>0</v>
      </c>
      <c r="S14087">
        <v>0</v>
      </c>
    </row>
    <row r="14088" spans="1:19" x14ac:dyDescent="0.3">
      <c r="A14088" t="s">
        <v>28106</v>
      </c>
      <c r="B14088" s="171" t="s">
        <v>28107</v>
      </c>
      <c r="C14088" s="171" t="s">
        <v>76</v>
      </c>
      <c r="D14088" s="171" t="s">
        <v>4</v>
      </c>
      <c r="E14088" s="11">
        <v>44287</v>
      </c>
      <c r="F14088">
        <v>0</v>
      </c>
      <c r="G14088">
        <v>0</v>
      </c>
      <c r="I14088">
        <v>0</v>
      </c>
      <c r="J14088">
        <v>0</v>
      </c>
      <c r="L14088">
        <v>0</v>
      </c>
      <c r="N14088">
        <v>0</v>
      </c>
      <c r="P14088">
        <v>0</v>
      </c>
      <c r="Q14088">
        <v>0</v>
      </c>
      <c r="S14088">
        <v>0</v>
      </c>
    </row>
    <row r="14089" spans="1:19" x14ac:dyDescent="0.3">
      <c r="A14089" t="s">
        <v>28108</v>
      </c>
      <c r="B14089" s="171" t="s">
        <v>28109</v>
      </c>
      <c r="C14089" s="171" t="s">
        <v>15344</v>
      </c>
      <c r="D14089" s="171" t="s">
        <v>4</v>
      </c>
      <c r="E14089" s="11">
        <v>44287</v>
      </c>
      <c r="F14089">
        <v>0</v>
      </c>
      <c r="G14089">
        <v>0</v>
      </c>
      <c r="I14089">
        <v>0</v>
      </c>
      <c r="J14089">
        <v>0</v>
      </c>
      <c r="L14089">
        <v>0</v>
      </c>
      <c r="N14089">
        <v>0</v>
      </c>
      <c r="P14089">
        <v>0</v>
      </c>
      <c r="Q14089">
        <v>0</v>
      </c>
      <c r="S14089">
        <v>0</v>
      </c>
    </row>
    <row r="14090" spans="1:19" x14ac:dyDescent="0.3">
      <c r="A14090" t="s">
        <v>28110</v>
      </c>
      <c r="B14090" s="171" t="s">
        <v>28111</v>
      </c>
      <c r="C14090" s="171" t="s">
        <v>24281</v>
      </c>
      <c r="D14090" s="171" t="s">
        <v>4</v>
      </c>
      <c r="E14090" s="11">
        <v>44287</v>
      </c>
      <c r="F14090">
        <v>0</v>
      </c>
      <c r="G14090">
        <v>0</v>
      </c>
      <c r="I14090">
        <v>0</v>
      </c>
      <c r="J14090">
        <v>0</v>
      </c>
      <c r="L14090">
        <v>0</v>
      </c>
      <c r="N14090">
        <v>0</v>
      </c>
      <c r="P14090">
        <v>0</v>
      </c>
      <c r="Q14090">
        <v>0</v>
      </c>
      <c r="S14090">
        <v>0</v>
      </c>
    </row>
    <row r="14091" spans="1:19" x14ac:dyDescent="0.3">
      <c r="A14091" t="s">
        <v>28112</v>
      </c>
      <c r="B14091" s="171" t="s">
        <v>28113</v>
      </c>
      <c r="C14091" s="171" t="s">
        <v>24284</v>
      </c>
      <c r="D14091" s="171" t="s">
        <v>4</v>
      </c>
      <c r="E14091" s="11">
        <v>44287</v>
      </c>
      <c r="F14091">
        <v>2</v>
      </c>
      <c r="G14091">
        <v>4</v>
      </c>
      <c r="I14091">
        <v>8</v>
      </c>
      <c r="J14091">
        <v>12</v>
      </c>
      <c r="L14091">
        <v>21</v>
      </c>
      <c r="N14091">
        <v>6</v>
      </c>
      <c r="P14091">
        <v>1</v>
      </c>
      <c r="Q14091">
        <v>1</v>
      </c>
      <c r="S14091">
        <v>2</v>
      </c>
    </row>
    <row r="14092" spans="1:19" x14ac:dyDescent="0.3">
      <c r="A14092" t="s">
        <v>28114</v>
      </c>
      <c r="B14092" s="171" t="s">
        <v>28115</v>
      </c>
      <c r="C14092" s="171" t="s">
        <v>18126</v>
      </c>
      <c r="D14092" s="171" t="s">
        <v>4</v>
      </c>
      <c r="E14092" s="11">
        <v>44287</v>
      </c>
      <c r="F14092">
        <v>0</v>
      </c>
      <c r="G14092">
        <v>0</v>
      </c>
      <c r="I14092">
        <v>0</v>
      </c>
      <c r="J14092">
        <v>0</v>
      </c>
      <c r="L14092">
        <v>0</v>
      </c>
      <c r="N14092">
        <v>0</v>
      </c>
      <c r="P14092">
        <v>0</v>
      </c>
      <c r="Q14092">
        <v>0</v>
      </c>
      <c r="S14092">
        <v>0</v>
      </c>
    </row>
    <row r="14093" spans="1:19" x14ac:dyDescent="0.3">
      <c r="A14093" t="s">
        <v>28116</v>
      </c>
      <c r="B14093" s="171" t="s">
        <v>28117</v>
      </c>
      <c r="C14093" s="171" t="s">
        <v>128</v>
      </c>
      <c r="D14093" s="171" t="s">
        <v>4</v>
      </c>
      <c r="E14093" s="11">
        <v>44287</v>
      </c>
      <c r="F14093">
        <v>0</v>
      </c>
      <c r="G14093">
        <v>0</v>
      </c>
      <c r="I14093">
        <v>0</v>
      </c>
      <c r="J14093">
        <v>0</v>
      </c>
      <c r="L14093">
        <v>0</v>
      </c>
      <c r="N14093">
        <v>0</v>
      </c>
      <c r="P14093">
        <v>0</v>
      </c>
      <c r="Q14093">
        <v>0</v>
      </c>
      <c r="S14093">
        <v>0</v>
      </c>
    </row>
    <row r="14094" spans="1:19" x14ac:dyDescent="0.3">
      <c r="A14094" t="s">
        <v>28118</v>
      </c>
      <c r="B14094" s="171" t="s">
        <v>28119</v>
      </c>
      <c r="C14094" s="171" t="s">
        <v>14824</v>
      </c>
      <c r="D14094" s="171" t="s">
        <v>4</v>
      </c>
      <c r="E14094" s="11">
        <v>44287</v>
      </c>
      <c r="F14094">
        <v>0</v>
      </c>
      <c r="G14094">
        <v>0</v>
      </c>
      <c r="I14094">
        <v>0</v>
      </c>
      <c r="J14094">
        <v>0</v>
      </c>
      <c r="L14094">
        <v>0</v>
      </c>
      <c r="N14094">
        <v>0</v>
      </c>
      <c r="P14094">
        <v>0</v>
      </c>
      <c r="Q14094">
        <v>0</v>
      </c>
      <c r="S14094">
        <v>0</v>
      </c>
    </row>
    <row r="14095" spans="1:19" x14ac:dyDescent="0.3">
      <c r="A14095" t="s">
        <v>28120</v>
      </c>
      <c r="B14095" s="171" t="s">
        <v>28121</v>
      </c>
      <c r="C14095" s="171" t="s">
        <v>152</v>
      </c>
      <c r="D14095" s="171" t="s">
        <v>4</v>
      </c>
      <c r="E14095" s="11">
        <v>44287</v>
      </c>
      <c r="F14095">
        <v>0</v>
      </c>
      <c r="G14095">
        <v>0</v>
      </c>
      <c r="I14095">
        <v>0</v>
      </c>
      <c r="J14095">
        <v>0</v>
      </c>
      <c r="L14095">
        <v>0</v>
      </c>
      <c r="N14095">
        <v>0</v>
      </c>
      <c r="P14095">
        <v>0</v>
      </c>
      <c r="Q14095">
        <v>0</v>
      </c>
      <c r="S14095">
        <v>0</v>
      </c>
    </row>
    <row r="14096" spans="1:19" x14ac:dyDescent="0.3">
      <c r="A14096" t="s">
        <v>28122</v>
      </c>
      <c r="B14096" s="171" t="s">
        <v>28123</v>
      </c>
      <c r="C14096" s="171" t="s">
        <v>194</v>
      </c>
      <c r="D14096" s="171" t="s">
        <v>4</v>
      </c>
      <c r="E14096" s="11">
        <v>44287</v>
      </c>
      <c r="F14096">
        <v>4</v>
      </c>
      <c r="G14096">
        <v>7</v>
      </c>
      <c r="I14096">
        <v>19</v>
      </c>
      <c r="J14096">
        <v>24</v>
      </c>
      <c r="L14096">
        <v>39</v>
      </c>
      <c r="N14096">
        <v>15</v>
      </c>
      <c r="P14096">
        <v>2</v>
      </c>
      <c r="Q14096">
        <v>2</v>
      </c>
      <c r="S14096">
        <v>4</v>
      </c>
    </row>
    <row r="14097" spans="1:19" x14ac:dyDescent="0.3">
      <c r="A14097" t="s">
        <v>28124</v>
      </c>
      <c r="B14097" s="171" t="s">
        <v>28125</v>
      </c>
      <c r="C14097" s="171" t="s">
        <v>18137</v>
      </c>
      <c r="D14097" s="171" t="s">
        <v>4</v>
      </c>
      <c r="E14097" s="11">
        <v>44287</v>
      </c>
      <c r="F14097">
        <v>0</v>
      </c>
      <c r="G14097">
        <v>0</v>
      </c>
      <c r="I14097">
        <v>0</v>
      </c>
      <c r="J14097">
        <v>0</v>
      </c>
      <c r="L14097">
        <v>0</v>
      </c>
      <c r="N14097">
        <v>0</v>
      </c>
      <c r="P14097">
        <v>0</v>
      </c>
      <c r="Q14097">
        <v>0</v>
      </c>
      <c r="S14097">
        <v>0</v>
      </c>
    </row>
    <row r="14098" spans="1:19" x14ac:dyDescent="0.3">
      <c r="A14098" t="s">
        <v>28126</v>
      </c>
      <c r="B14098" s="171" t="s">
        <v>28127</v>
      </c>
      <c r="C14098" s="171" t="s">
        <v>18140</v>
      </c>
      <c r="D14098" s="171" t="s">
        <v>4</v>
      </c>
      <c r="E14098" s="11">
        <v>44287</v>
      </c>
      <c r="F14098">
        <v>2</v>
      </c>
      <c r="G14098">
        <v>5</v>
      </c>
      <c r="I14098">
        <v>7</v>
      </c>
      <c r="J14098">
        <v>7</v>
      </c>
      <c r="L14098">
        <v>22</v>
      </c>
      <c r="N14098">
        <v>6</v>
      </c>
      <c r="P14098">
        <v>3</v>
      </c>
      <c r="Q14098">
        <v>4</v>
      </c>
      <c r="S14098">
        <v>1</v>
      </c>
    </row>
    <row r="14099" spans="1:19" x14ac:dyDescent="0.3">
      <c r="A14099" t="s">
        <v>28128</v>
      </c>
      <c r="B14099" s="171" t="s">
        <v>28129</v>
      </c>
      <c r="C14099" s="171" t="s">
        <v>236</v>
      </c>
      <c r="D14099" s="171" t="s">
        <v>4</v>
      </c>
      <c r="E14099" s="11">
        <v>44287</v>
      </c>
      <c r="F14099">
        <v>0</v>
      </c>
      <c r="G14099">
        <v>0</v>
      </c>
      <c r="I14099">
        <v>0</v>
      </c>
      <c r="J14099">
        <v>0</v>
      </c>
      <c r="L14099">
        <v>0</v>
      </c>
      <c r="N14099">
        <v>0</v>
      </c>
      <c r="P14099">
        <v>0</v>
      </c>
      <c r="Q14099">
        <v>0</v>
      </c>
      <c r="S14099">
        <v>0</v>
      </c>
    </row>
    <row r="14100" spans="1:19" x14ac:dyDescent="0.3">
      <c r="A14100" t="s">
        <v>28130</v>
      </c>
      <c r="B14100" s="171" t="s">
        <v>28131</v>
      </c>
      <c r="C14100" s="171" t="s">
        <v>239</v>
      </c>
      <c r="D14100" s="171" t="s">
        <v>4</v>
      </c>
      <c r="E14100" s="11">
        <v>44287</v>
      </c>
      <c r="F14100">
        <v>0</v>
      </c>
      <c r="G14100">
        <v>0</v>
      </c>
      <c r="I14100">
        <v>0</v>
      </c>
      <c r="J14100">
        <v>0</v>
      </c>
      <c r="L14100">
        <v>0</v>
      </c>
      <c r="N14100">
        <v>0</v>
      </c>
      <c r="P14100">
        <v>0</v>
      </c>
      <c r="Q14100">
        <v>0</v>
      </c>
      <c r="S14100">
        <v>0</v>
      </c>
    </row>
    <row r="14101" spans="1:19" x14ac:dyDescent="0.3">
      <c r="A14101" t="s">
        <v>28132</v>
      </c>
      <c r="B14101" s="171" t="s">
        <v>28133</v>
      </c>
      <c r="C14101" s="171" t="s">
        <v>24315</v>
      </c>
      <c r="D14101" s="171" t="s">
        <v>4</v>
      </c>
      <c r="E14101" s="11">
        <v>44287</v>
      </c>
      <c r="F14101">
        <v>0</v>
      </c>
      <c r="G14101">
        <v>0</v>
      </c>
      <c r="I14101">
        <v>0</v>
      </c>
      <c r="J14101">
        <v>0</v>
      </c>
      <c r="L14101">
        <v>0</v>
      </c>
      <c r="N14101">
        <v>0</v>
      </c>
      <c r="P14101">
        <v>0</v>
      </c>
      <c r="Q14101">
        <v>0</v>
      </c>
      <c r="S14101">
        <v>0</v>
      </c>
    </row>
    <row r="14102" spans="1:19" x14ac:dyDescent="0.3">
      <c r="A14102" t="s">
        <v>28134</v>
      </c>
      <c r="B14102" s="171" t="s">
        <v>28135</v>
      </c>
      <c r="C14102" s="171" t="s">
        <v>113</v>
      </c>
      <c r="D14102" s="171" t="s">
        <v>4</v>
      </c>
      <c r="E14102" s="11">
        <v>44287</v>
      </c>
      <c r="F14102">
        <v>1.5</v>
      </c>
      <c r="G14102">
        <v>1</v>
      </c>
      <c r="I14102">
        <v>7</v>
      </c>
      <c r="J14102">
        <v>9</v>
      </c>
      <c r="L14102">
        <v>6</v>
      </c>
      <c r="N14102">
        <v>2</v>
      </c>
      <c r="P14102">
        <v>0</v>
      </c>
      <c r="Q14102">
        <v>0</v>
      </c>
      <c r="S14102">
        <v>5</v>
      </c>
    </row>
    <row r="14103" spans="1:19" x14ac:dyDescent="0.3">
      <c r="A14103" t="s">
        <v>28136</v>
      </c>
      <c r="B14103" s="171" t="s">
        <v>28137</v>
      </c>
      <c r="C14103" s="171" t="s">
        <v>131</v>
      </c>
      <c r="D14103" s="171" t="s">
        <v>4</v>
      </c>
      <c r="E14103" s="11">
        <v>44287</v>
      </c>
      <c r="F14103">
        <v>0</v>
      </c>
      <c r="G14103">
        <v>0</v>
      </c>
      <c r="I14103">
        <v>0</v>
      </c>
      <c r="J14103">
        <v>0</v>
      </c>
      <c r="L14103">
        <v>0</v>
      </c>
      <c r="N14103">
        <v>0</v>
      </c>
      <c r="P14103">
        <v>0</v>
      </c>
      <c r="Q14103">
        <v>0</v>
      </c>
      <c r="S14103">
        <v>0</v>
      </c>
    </row>
    <row r="14104" spans="1:19" x14ac:dyDescent="0.3">
      <c r="A14104" t="s">
        <v>28138</v>
      </c>
      <c r="B14104" s="171" t="s">
        <v>28139</v>
      </c>
      <c r="C14104" s="171" t="s">
        <v>14843</v>
      </c>
      <c r="D14104" s="171" t="s">
        <v>4</v>
      </c>
      <c r="E14104" s="11">
        <v>44287</v>
      </c>
      <c r="F14104">
        <v>0</v>
      </c>
      <c r="G14104">
        <v>0</v>
      </c>
      <c r="I14104">
        <v>0</v>
      </c>
      <c r="J14104">
        <v>0</v>
      </c>
      <c r="L14104">
        <v>0</v>
      </c>
      <c r="N14104">
        <v>0</v>
      </c>
      <c r="P14104">
        <v>0</v>
      </c>
      <c r="Q14104">
        <v>0</v>
      </c>
      <c r="S14104">
        <v>0</v>
      </c>
    </row>
    <row r="14105" spans="1:19" x14ac:dyDescent="0.3">
      <c r="A14105" t="s">
        <v>28140</v>
      </c>
      <c r="B14105" s="171" t="s">
        <v>28141</v>
      </c>
      <c r="C14105" s="171" t="s">
        <v>155</v>
      </c>
      <c r="D14105" s="171" t="s">
        <v>4</v>
      </c>
      <c r="E14105" s="11">
        <v>44287</v>
      </c>
      <c r="F14105">
        <v>3</v>
      </c>
      <c r="G14105">
        <v>3</v>
      </c>
      <c r="I14105">
        <v>13</v>
      </c>
      <c r="J14105">
        <v>18</v>
      </c>
      <c r="L14105">
        <v>17</v>
      </c>
      <c r="N14105">
        <v>13</v>
      </c>
      <c r="P14105">
        <v>0</v>
      </c>
      <c r="Q14105">
        <v>0</v>
      </c>
      <c r="S14105">
        <v>0</v>
      </c>
    </row>
    <row r="14106" spans="1:19" x14ac:dyDescent="0.3">
      <c r="A14106" t="s">
        <v>28142</v>
      </c>
      <c r="B14106" s="171" t="s">
        <v>28143</v>
      </c>
      <c r="C14106" s="171" t="s">
        <v>16232</v>
      </c>
      <c r="D14106" s="171" t="s">
        <v>4</v>
      </c>
      <c r="E14106" s="11">
        <v>44287</v>
      </c>
      <c r="F14106">
        <v>4</v>
      </c>
      <c r="G14106">
        <v>3.5</v>
      </c>
      <c r="I14106">
        <v>7</v>
      </c>
      <c r="J14106">
        <v>23</v>
      </c>
      <c r="L14106">
        <v>20</v>
      </c>
      <c r="N14106">
        <v>5</v>
      </c>
      <c r="P14106">
        <v>0</v>
      </c>
      <c r="Q14106">
        <v>0</v>
      </c>
      <c r="S14106">
        <v>2</v>
      </c>
    </row>
    <row r="14107" spans="1:19" x14ac:dyDescent="0.3">
      <c r="A14107" t="s">
        <v>28144</v>
      </c>
      <c r="B14107" s="171" t="s">
        <v>28145</v>
      </c>
      <c r="C14107" s="171" t="s">
        <v>16557</v>
      </c>
      <c r="D14107" s="171" t="s">
        <v>4</v>
      </c>
      <c r="E14107" s="11">
        <v>44287</v>
      </c>
      <c r="F14107">
        <v>0</v>
      </c>
      <c r="G14107">
        <v>0</v>
      </c>
      <c r="I14107">
        <v>0</v>
      </c>
      <c r="J14107">
        <v>0</v>
      </c>
      <c r="L14107">
        <v>0</v>
      </c>
      <c r="N14107">
        <v>0</v>
      </c>
      <c r="P14107">
        <v>0</v>
      </c>
      <c r="Q14107">
        <v>0</v>
      </c>
      <c r="S14107">
        <v>0</v>
      </c>
    </row>
    <row r="14108" spans="1:19" x14ac:dyDescent="0.3">
      <c r="A14108" t="s">
        <v>28146</v>
      </c>
      <c r="B14108" s="171" t="s">
        <v>28147</v>
      </c>
      <c r="C14108" s="171" t="s">
        <v>188</v>
      </c>
      <c r="D14108" s="171" t="s">
        <v>4</v>
      </c>
      <c r="E14108" s="11">
        <v>44287</v>
      </c>
      <c r="F14108">
        <v>2</v>
      </c>
      <c r="G14108">
        <v>4</v>
      </c>
      <c r="I14108">
        <v>8</v>
      </c>
      <c r="J14108">
        <v>11</v>
      </c>
      <c r="L14108">
        <v>22</v>
      </c>
      <c r="N14108">
        <v>3</v>
      </c>
      <c r="P14108">
        <v>0</v>
      </c>
      <c r="Q14108">
        <v>0</v>
      </c>
      <c r="S14108">
        <v>5</v>
      </c>
    </row>
    <row r="14109" spans="1:19" x14ac:dyDescent="0.3">
      <c r="A14109" t="s">
        <v>28148</v>
      </c>
      <c r="B14109" s="171" t="s">
        <v>28149</v>
      </c>
      <c r="C14109" s="171" t="s">
        <v>227</v>
      </c>
      <c r="D14109" s="171" t="s">
        <v>4</v>
      </c>
      <c r="E14109" s="11">
        <v>44287</v>
      </c>
      <c r="F14109">
        <v>0</v>
      </c>
      <c r="G14109">
        <v>0</v>
      </c>
      <c r="I14109">
        <v>0</v>
      </c>
      <c r="J14109">
        <v>0</v>
      </c>
      <c r="L14109">
        <v>0</v>
      </c>
      <c r="N14109">
        <v>0</v>
      </c>
      <c r="P14109">
        <v>0</v>
      </c>
      <c r="Q14109">
        <v>0</v>
      </c>
      <c r="S14109">
        <v>0</v>
      </c>
    </row>
    <row r="14110" spans="1:19" x14ac:dyDescent="0.3">
      <c r="A14110" t="s">
        <v>28150</v>
      </c>
      <c r="B14110" s="171" t="s">
        <v>28151</v>
      </c>
      <c r="C14110" s="171" t="s">
        <v>116</v>
      </c>
      <c r="D14110" s="171" t="s">
        <v>4</v>
      </c>
      <c r="E14110" s="11">
        <v>44287</v>
      </c>
      <c r="F14110">
        <v>5.5</v>
      </c>
      <c r="G14110">
        <v>8</v>
      </c>
      <c r="I14110">
        <v>63</v>
      </c>
      <c r="J14110">
        <v>57</v>
      </c>
      <c r="L14110">
        <v>90</v>
      </c>
      <c r="N14110">
        <v>62</v>
      </c>
      <c r="P14110">
        <v>0</v>
      </c>
      <c r="Q14110">
        <v>3</v>
      </c>
      <c r="S14110">
        <v>1</v>
      </c>
    </row>
    <row r="14111" spans="1:19" x14ac:dyDescent="0.3">
      <c r="A14111" t="s">
        <v>28152</v>
      </c>
      <c r="B14111" s="171" t="s">
        <v>28153</v>
      </c>
      <c r="C14111" s="171" t="s">
        <v>9862</v>
      </c>
      <c r="D14111" s="171" t="s">
        <v>4</v>
      </c>
      <c r="E14111" s="11">
        <v>44287</v>
      </c>
      <c r="F14111">
        <v>0</v>
      </c>
      <c r="G14111">
        <v>0</v>
      </c>
      <c r="I14111">
        <v>0</v>
      </c>
      <c r="J14111">
        <v>0</v>
      </c>
      <c r="L14111">
        <v>0</v>
      </c>
      <c r="N14111">
        <v>0</v>
      </c>
      <c r="P14111">
        <v>0</v>
      </c>
      <c r="Q14111">
        <v>0</v>
      </c>
      <c r="S14111">
        <v>0</v>
      </c>
    </row>
    <row r="14112" spans="1:19" x14ac:dyDescent="0.3">
      <c r="A14112" t="s">
        <v>28154</v>
      </c>
      <c r="B14112" s="171" t="s">
        <v>28155</v>
      </c>
      <c r="C14112" s="171" t="s">
        <v>140</v>
      </c>
      <c r="D14112" s="171" t="s">
        <v>4</v>
      </c>
      <c r="E14112" s="11">
        <v>44287</v>
      </c>
      <c r="F14112">
        <v>0</v>
      </c>
      <c r="G14112">
        <v>0</v>
      </c>
      <c r="I14112">
        <v>0</v>
      </c>
      <c r="J14112">
        <v>0</v>
      </c>
      <c r="L14112">
        <v>0</v>
      </c>
      <c r="N14112">
        <v>0</v>
      </c>
      <c r="P14112">
        <v>0</v>
      </c>
      <c r="Q14112">
        <v>0</v>
      </c>
      <c r="S14112">
        <v>0</v>
      </c>
    </row>
    <row r="14113" spans="1:19" x14ac:dyDescent="0.3">
      <c r="A14113" t="s">
        <v>28156</v>
      </c>
      <c r="B14113" s="171" t="s">
        <v>28157</v>
      </c>
      <c r="C14113" s="171" t="s">
        <v>8590</v>
      </c>
      <c r="D14113" s="171" t="s">
        <v>4</v>
      </c>
      <c r="E14113" s="11">
        <v>44287</v>
      </c>
      <c r="F14113">
        <v>0</v>
      </c>
      <c r="G14113">
        <v>0</v>
      </c>
      <c r="I14113">
        <v>0</v>
      </c>
      <c r="J14113">
        <v>0</v>
      </c>
      <c r="L14113">
        <v>0</v>
      </c>
      <c r="N14113">
        <v>0</v>
      </c>
      <c r="P14113">
        <v>0</v>
      </c>
      <c r="Q14113">
        <v>0</v>
      </c>
      <c r="S14113">
        <v>0</v>
      </c>
    </row>
    <row r="14114" spans="1:19" x14ac:dyDescent="0.3">
      <c r="A14114" t="s">
        <v>28158</v>
      </c>
      <c r="B14114" s="171" t="s">
        <v>28159</v>
      </c>
      <c r="C14114" s="171" t="s">
        <v>170</v>
      </c>
      <c r="D14114" s="171" t="s">
        <v>4</v>
      </c>
      <c r="E14114" s="11">
        <v>44287</v>
      </c>
      <c r="F14114">
        <v>2</v>
      </c>
      <c r="G14114">
        <v>11</v>
      </c>
      <c r="I14114">
        <v>7</v>
      </c>
      <c r="J14114">
        <v>22</v>
      </c>
      <c r="L14114">
        <v>121</v>
      </c>
      <c r="N14114">
        <v>7</v>
      </c>
      <c r="P14114">
        <v>0</v>
      </c>
      <c r="Q14114">
        <v>0</v>
      </c>
      <c r="S14114">
        <v>0</v>
      </c>
    </row>
    <row r="14115" spans="1:19" x14ac:dyDescent="0.3">
      <c r="A14115" t="s">
        <v>28160</v>
      </c>
      <c r="B14115" s="171" t="s">
        <v>28161</v>
      </c>
      <c r="C14115" s="171" t="s">
        <v>182</v>
      </c>
      <c r="D14115" s="171" t="s">
        <v>4</v>
      </c>
      <c r="E14115" s="11">
        <v>44287</v>
      </c>
      <c r="F14115">
        <v>11.5</v>
      </c>
      <c r="G14115">
        <v>11.5</v>
      </c>
      <c r="I14115">
        <v>163</v>
      </c>
      <c r="J14115">
        <v>128</v>
      </c>
      <c r="L14115">
        <v>128</v>
      </c>
      <c r="N14115">
        <v>163</v>
      </c>
      <c r="P14115">
        <v>9</v>
      </c>
      <c r="Q14115">
        <v>20</v>
      </c>
      <c r="S14115">
        <v>0</v>
      </c>
    </row>
    <row r="14116" spans="1:19" x14ac:dyDescent="0.3">
      <c r="A14116" t="s">
        <v>28162</v>
      </c>
      <c r="B14116" s="171" t="s">
        <v>28163</v>
      </c>
      <c r="C14116" s="171" t="s">
        <v>197</v>
      </c>
      <c r="D14116" s="171" t="s">
        <v>4</v>
      </c>
      <c r="E14116" s="11">
        <v>44287</v>
      </c>
      <c r="F14116">
        <v>8</v>
      </c>
      <c r="G14116">
        <v>9</v>
      </c>
      <c r="I14116">
        <v>75</v>
      </c>
      <c r="J14116">
        <v>80</v>
      </c>
      <c r="L14116">
        <v>90</v>
      </c>
      <c r="N14116">
        <v>74</v>
      </c>
      <c r="P14116">
        <v>8</v>
      </c>
      <c r="Q14116">
        <v>9</v>
      </c>
      <c r="S14116">
        <v>1</v>
      </c>
    </row>
    <row r="14117" spans="1:19" x14ac:dyDescent="0.3">
      <c r="A14117" t="s">
        <v>28164</v>
      </c>
      <c r="B14117" s="171" t="s">
        <v>28165</v>
      </c>
      <c r="C14117" s="171" t="s">
        <v>218</v>
      </c>
      <c r="D14117" s="171" t="s">
        <v>4</v>
      </c>
      <c r="E14117" s="11">
        <v>44287</v>
      </c>
      <c r="F14117">
        <v>0</v>
      </c>
      <c r="G14117">
        <v>0</v>
      </c>
      <c r="I14117">
        <v>0</v>
      </c>
      <c r="J14117">
        <v>0</v>
      </c>
      <c r="L14117">
        <v>0</v>
      </c>
      <c r="N14117">
        <v>0</v>
      </c>
      <c r="P14117">
        <v>0</v>
      </c>
      <c r="Q14117">
        <v>0</v>
      </c>
      <c r="S14117">
        <v>0</v>
      </c>
    </row>
    <row r="14118" spans="1:19" x14ac:dyDescent="0.3">
      <c r="A14118" t="s">
        <v>28166</v>
      </c>
      <c r="B14118" s="171" t="s">
        <v>28167</v>
      </c>
      <c r="C14118" s="171" t="s">
        <v>230</v>
      </c>
      <c r="D14118" s="171" t="s">
        <v>4</v>
      </c>
      <c r="E14118" s="11">
        <v>44287</v>
      </c>
      <c r="F14118">
        <v>0</v>
      </c>
      <c r="G14118">
        <v>0</v>
      </c>
      <c r="I14118">
        <v>0</v>
      </c>
      <c r="J14118">
        <v>0</v>
      </c>
      <c r="L14118">
        <v>0</v>
      </c>
      <c r="N14118">
        <v>0</v>
      </c>
      <c r="P14118">
        <v>0</v>
      </c>
      <c r="Q14118">
        <v>0</v>
      </c>
      <c r="S14118">
        <v>0</v>
      </c>
    </row>
    <row r="14119" spans="1:19" x14ac:dyDescent="0.3">
      <c r="A14119" t="s">
        <v>28168</v>
      </c>
      <c r="B14119" s="171" t="s">
        <v>28169</v>
      </c>
      <c r="C14119" s="171" t="s">
        <v>8193</v>
      </c>
      <c r="D14119" s="171" t="s">
        <v>4</v>
      </c>
      <c r="E14119" s="11">
        <v>44287</v>
      </c>
      <c r="F14119">
        <v>2</v>
      </c>
      <c r="G14119">
        <v>3</v>
      </c>
      <c r="I14119">
        <v>14</v>
      </c>
      <c r="J14119">
        <v>18</v>
      </c>
      <c r="L14119">
        <v>32</v>
      </c>
      <c r="N14119">
        <v>14</v>
      </c>
      <c r="P14119">
        <v>0</v>
      </c>
      <c r="Q14119">
        <v>0</v>
      </c>
      <c r="S14119">
        <v>0</v>
      </c>
    </row>
    <row r="14120" spans="1:19" x14ac:dyDescent="0.3">
      <c r="A14120" t="s">
        <v>28170</v>
      </c>
      <c r="B14120" s="171" t="s">
        <v>28171</v>
      </c>
      <c r="C14120" s="171" t="s">
        <v>10522</v>
      </c>
      <c r="D14120" s="171" t="s">
        <v>4</v>
      </c>
      <c r="E14120" s="11">
        <v>44287</v>
      </c>
      <c r="F14120">
        <v>0</v>
      </c>
      <c r="G14120">
        <v>0</v>
      </c>
      <c r="I14120">
        <v>0</v>
      </c>
      <c r="J14120">
        <v>0</v>
      </c>
      <c r="L14120">
        <v>0</v>
      </c>
      <c r="N14120">
        <v>0</v>
      </c>
      <c r="P14120">
        <v>0</v>
      </c>
      <c r="Q14120">
        <v>0</v>
      </c>
      <c r="S14120">
        <v>0</v>
      </c>
    </row>
    <row r="14121" spans="1:19" x14ac:dyDescent="0.3">
      <c r="A14121" t="s">
        <v>28172</v>
      </c>
      <c r="B14121" s="171" t="s">
        <v>28173</v>
      </c>
      <c r="C14121" s="171" t="s">
        <v>10525</v>
      </c>
      <c r="D14121" s="171" t="s">
        <v>4</v>
      </c>
      <c r="E14121" s="11">
        <v>44287</v>
      </c>
      <c r="F14121">
        <v>0</v>
      </c>
      <c r="G14121">
        <v>0</v>
      </c>
      <c r="I14121">
        <v>0</v>
      </c>
      <c r="J14121">
        <v>0</v>
      </c>
      <c r="L14121">
        <v>0</v>
      </c>
      <c r="N14121">
        <v>0</v>
      </c>
      <c r="P14121">
        <v>0</v>
      </c>
      <c r="Q14121">
        <v>0</v>
      </c>
      <c r="S14121">
        <v>0</v>
      </c>
    </row>
    <row r="14122" spans="1:19" x14ac:dyDescent="0.3">
      <c r="A14122" t="s">
        <v>28174</v>
      </c>
      <c r="B14122" s="171" t="s">
        <v>28175</v>
      </c>
      <c r="C14122" s="171" t="s">
        <v>10528</v>
      </c>
      <c r="D14122" s="171" t="s">
        <v>4</v>
      </c>
      <c r="E14122" s="11">
        <v>44287</v>
      </c>
      <c r="F14122">
        <v>0</v>
      </c>
      <c r="G14122">
        <v>0</v>
      </c>
      <c r="I14122">
        <v>0</v>
      </c>
      <c r="J14122">
        <v>0</v>
      </c>
      <c r="L14122">
        <v>0</v>
      </c>
      <c r="N14122">
        <v>0</v>
      </c>
      <c r="P14122">
        <v>0</v>
      </c>
      <c r="Q14122">
        <v>0</v>
      </c>
      <c r="S14122">
        <v>0</v>
      </c>
    </row>
    <row r="14123" spans="1:19" x14ac:dyDescent="0.3">
      <c r="A14123" t="s">
        <v>28176</v>
      </c>
      <c r="B14123" s="171" t="s">
        <v>28177</v>
      </c>
      <c r="C14123" s="171" t="s">
        <v>10531</v>
      </c>
      <c r="D14123" s="171" t="s">
        <v>4</v>
      </c>
      <c r="E14123" s="11">
        <v>44287</v>
      </c>
      <c r="F14123">
        <v>0</v>
      </c>
      <c r="G14123">
        <v>0</v>
      </c>
      <c r="I14123">
        <v>0</v>
      </c>
      <c r="J14123">
        <v>0</v>
      </c>
      <c r="L14123">
        <v>0</v>
      </c>
      <c r="N14123">
        <v>0</v>
      </c>
      <c r="P14123">
        <v>0</v>
      </c>
      <c r="Q14123">
        <v>0</v>
      </c>
      <c r="S14123">
        <v>0</v>
      </c>
    </row>
    <row r="14124" spans="1:19" x14ac:dyDescent="0.3">
      <c r="A14124" t="s">
        <v>28178</v>
      </c>
      <c r="B14124" s="171" t="s">
        <v>28179</v>
      </c>
      <c r="C14124" s="171" t="s">
        <v>14880</v>
      </c>
      <c r="D14124" s="171" t="s">
        <v>4</v>
      </c>
      <c r="E14124" s="11">
        <v>44287</v>
      </c>
      <c r="F14124">
        <v>0</v>
      </c>
      <c r="G14124">
        <v>0</v>
      </c>
      <c r="I14124">
        <v>0</v>
      </c>
      <c r="J14124">
        <v>0</v>
      </c>
      <c r="L14124">
        <v>0</v>
      </c>
      <c r="N14124">
        <v>0</v>
      </c>
      <c r="P14124">
        <v>0</v>
      </c>
      <c r="Q14124">
        <v>0</v>
      </c>
      <c r="S14124">
        <v>0</v>
      </c>
    </row>
    <row r="14125" spans="1:19" x14ac:dyDescent="0.3">
      <c r="A14125" t="s">
        <v>28180</v>
      </c>
      <c r="B14125" s="171" t="s">
        <v>28181</v>
      </c>
      <c r="C14125" s="171" t="s">
        <v>10534</v>
      </c>
      <c r="D14125" s="171" t="s">
        <v>4</v>
      </c>
      <c r="E14125" s="11">
        <v>44287</v>
      </c>
      <c r="F14125">
        <v>4</v>
      </c>
      <c r="G14125">
        <v>4</v>
      </c>
      <c r="I14125">
        <v>9</v>
      </c>
      <c r="J14125">
        <v>24</v>
      </c>
      <c r="L14125">
        <v>24</v>
      </c>
      <c r="N14125">
        <v>9</v>
      </c>
      <c r="P14125">
        <v>0</v>
      </c>
      <c r="Q14125">
        <v>0</v>
      </c>
      <c r="S14125">
        <v>0</v>
      </c>
    </row>
    <row r="14126" spans="1:19" x14ac:dyDescent="0.3">
      <c r="A14126" t="s">
        <v>28182</v>
      </c>
      <c r="B14126" s="171" t="s">
        <v>28183</v>
      </c>
      <c r="C14126" s="171" t="s">
        <v>10537</v>
      </c>
      <c r="D14126" s="171" t="s">
        <v>4</v>
      </c>
      <c r="E14126" s="11">
        <v>44287</v>
      </c>
      <c r="F14126">
        <v>2</v>
      </c>
      <c r="G14126">
        <v>2</v>
      </c>
      <c r="I14126">
        <v>7</v>
      </c>
      <c r="J14126">
        <v>11</v>
      </c>
      <c r="L14126">
        <v>11</v>
      </c>
      <c r="N14126">
        <v>6</v>
      </c>
      <c r="P14126">
        <v>0</v>
      </c>
      <c r="Q14126">
        <v>0</v>
      </c>
      <c r="S14126">
        <v>1</v>
      </c>
    </row>
    <row r="14127" spans="1:19" x14ac:dyDescent="0.3">
      <c r="A14127" t="s">
        <v>28184</v>
      </c>
      <c r="B14127" s="171" t="s">
        <v>28185</v>
      </c>
      <c r="C14127" s="171" t="s">
        <v>15347</v>
      </c>
      <c r="D14127" s="171" t="s">
        <v>4</v>
      </c>
      <c r="E14127" s="11">
        <v>44287</v>
      </c>
      <c r="F14127">
        <v>2.5</v>
      </c>
      <c r="G14127">
        <v>2.5</v>
      </c>
      <c r="I14127">
        <v>6</v>
      </c>
      <c r="J14127">
        <v>14</v>
      </c>
      <c r="L14127">
        <v>14</v>
      </c>
      <c r="N14127">
        <v>6</v>
      </c>
      <c r="P14127">
        <v>0</v>
      </c>
      <c r="Q14127">
        <v>1</v>
      </c>
      <c r="S14127">
        <v>0</v>
      </c>
    </row>
    <row r="14128" spans="1:19" x14ac:dyDescent="0.3">
      <c r="A14128" t="s">
        <v>28186</v>
      </c>
      <c r="B14128" s="171" t="s">
        <v>28187</v>
      </c>
      <c r="C14128" s="171" t="s">
        <v>203</v>
      </c>
      <c r="D14128" s="171" t="s">
        <v>4</v>
      </c>
      <c r="E14128" s="11">
        <v>44287</v>
      </c>
      <c r="F14128">
        <v>1.5</v>
      </c>
      <c r="G14128">
        <v>1.5</v>
      </c>
      <c r="I14128">
        <v>16</v>
      </c>
      <c r="J14128">
        <v>8</v>
      </c>
      <c r="L14128">
        <v>8</v>
      </c>
      <c r="N14128">
        <v>16</v>
      </c>
      <c r="P14128">
        <v>0</v>
      </c>
      <c r="Q14128">
        <v>0</v>
      </c>
      <c r="S14128">
        <v>0</v>
      </c>
    </row>
    <row r="14129" spans="1:19" x14ac:dyDescent="0.3">
      <c r="A14129" t="s">
        <v>28188</v>
      </c>
      <c r="B14129" s="171" t="s">
        <v>28189</v>
      </c>
      <c r="C14129" s="171" t="s">
        <v>15340</v>
      </c>
      <c r="D14129" s="171" t="s">
        <v>4</v>
      </c>
      <c r="E14129" s="11">
        <v>44287</v>
      </c>
      <c r="F14129">
        <v>0.5</v>
      </c>
      <c r="G14129">
        <v>1</v>
      </c>
      <c r="I14129">
        <v>0</v>
      </c>
      <c r="J14129">
        <v>2</v>
      </c>
      <c r="L14129">
        <v>5</v>
      </c>
      <c r="N14129">
        <v>0</v>
      </c>
      <c r="P14129">
        <v>0</v>
      </c>
      <c r="Q14129">
        <v>0</v>
      </c>
      <c r="S14129">
        <v>0</v>
      </c>
    </row>
    <row r="14130" spans="1:19" x14ac:dyDescent="0.3">
      <c r="A14130" t="s">
        <v>28190</v>
      </c>
      <c r="B14130" s="171" t="s">
        <v>28191</v>
      </c>
      <c r="C14130" s="171" t="s">
        <v>16544</v>
      </c>
      <c r="D14130" s="171" t="s">
        <v>4</v>
      </c>
      <c r="E14130" s="11">
        <v>44287</v>
      </c>
      <c r="F14130">
        <v>1.5</v>
      </c>
      <c r="G14130">
        <v>1.5</v>
      </c>
      <c r="I14130">
        <v>2</v>
      </c>
      <c r="J14130">
        <v>8</v>
      </c>
      <c r="L14130">
        <v>8</v>
      </c>
      <c r="N14130">
        <v>2</v>
      </c>
      <c r="P14130">
        <v>0</v>
      </c>
      <c r="Q14130">
        <v>0</v>
      </c>
      <c r="S14130">
        <v>0</v>
      </c>
    </row>
    <row r="14131" spans="1:19" x14ac:dyDescent="0.3">
      <c r="A14131" t="s">
        <v>28192</v>
      </c>
      <c r="B14131" s="171" t="s">
        <v>28193</v>
      </c>
      <c r="C14131" s="171" t="s">
        <v>176</v>
      </c>
      <c r="D14131" s="171" t="s">
        <v>4</v>
      </c>
      <c r="E14131" s="11">
        <v>44287</v>
      </c>
      <c r="F14131">
        <v>2.5</v>
      </c>
      <c r="G14131">
        <v>2.5</v>
      </c>
      <c r="I14131">
        <v>3</v>
      </c>
      <c r="J14131">
        <v>13</v>
      </c>
      <c r="L14131">
        <v>13</v>
      </c>
      <c r="N14131">
        <v>3</v>
      </c>
      <c r="P14131">
        <v>0</v>
      </c>
      <c r="Q14131">
        <v>0</v>
      </c>
      <c r="S14131">
        <v>0</v>
      </c>
    </row>
    <row r="14132" spans="1:19" x14ac:dyDescent="0.3">
      <c r="A14132" t="s">
        <v>28194</v>
      </c>
      <c r="B14132" s="171" t="s">
        <v>28195</v>
      </c>
      <c r="C14132" s="171" t="s">
        <v>206</v>
      </c>
      <c r="D14132" s="171" t="s">
        <v>4</v>
      </c>
      <c r="E14132" s="11">
        <v>44287</v>
      </c>
      <c r="F14132">
        <v>1.5</v>
      </c>
      <c r="G14132">
        <v>1.5</v>
      </c>
      <c r="I14132">
        <v>6</v>
      </c>
      <c r="J14132">
        <v>8</v>
      </c>
      <c r="L14132">
        <v>8</v>
      </c>
      <c r="N14132">
        <v>4</v>
      </c>
      <c r="P14132">
        <v>0</v>
      </c>
      <c r="Q14132">
        <v>0</v>
      </c>
      <c r="S14132">
        <v>2</v>
      </c>
    </row>
    <row r="14133" spans="1:19" x14ac:dyDescent="0.3">
      <c r="A14133" t="s">
        <v>28012</v>
      </c>
      <c r="B14133" s="171" t="s">
        <v>28013</v>
      </c>
      <c r="C14133" s="171" t="s">
        <v>24284</v>
      </c>
      <c r="D14133" s="171" t="s">
        <v>80</v>
      </c>
      <c r="E14133" s="11">
        <v>44287</v>
      </c>
      <c r="F14133">
        <v>2</v>
      </c>
      <c r="G14133">
        <v>4</v>
      </c>
      <c r="I14133">
        <v>8</v>
      </c>
      <c r="J14133">
        <v>12</v>
      </c>
      <c r="L14133">
        <v>21</v>
      </c>
      <c r="N14133">
        <v>6</v>
      </c>
      <c r="P14133">
        <v>1</v>
      </c>
      <c r="Q14133">
        <v>1</v>
      </c>
      <c r="S14133">
        <v>2</v>
      </c>
    </row>
    <row r="14134" spans="1:19" x14ac:dyDescent="0.3">
      <c r="A14134" t="s">
        <v>28196</v>
      </c>
      <c r="B14134" s="171" t="s">
        <v>28197</v>
      </c>
      <c r="C14134" s="171" t="s">
        <v>18229</v>
      </c>
      <c r="D14134" s="171" t="s">
        <v>80</v>
      </c>
      <c r="E14134" s="11">
        <v>44287</v>
      </c>
      <c r="F14134">
        <v>0</v>
      </c>
      <c r="G14134">
        <v>0</v>
      </c>
      <c r="I14134">
        <v>0</v>
      </c>
      <c r="J14134">
        <v>0</v>
      </c>
      <c r="L14134">
        <v>0</v>
      </c>
      <c r="N14134">
        <v>0</v>
      </c>
      <c r="P14134">
        <v>0</v>
      </c>
      <c r="Q14134">
        <v>0</v>
      </c>
      <c r="S14134">
        <v>0</v>
      </c>
    </row>
    <row r="14135" spans="1:19" x14ac:dyDescent="0.3">
      <c r="A14135" t="s">
        <v>28198</v>
      </c>
      <c r="B14135" s="171" t="s">
        <v>28199</v>
      </c>
      <c r="C14135" s="171" t="s">
        <v>9887</v>
      </c>
      <c r="D14135" s="171" t="s">
        <v>80</v>
      </c>
      <c r="E14135" s="11">
        <v>44287</v>
      </c>
      <c r="F14135">
        <v>0</v>
      </c>
      <c r="G14135">
        <v>0</v>
      </c>
      <c r="I14135">
        <v>0</v>
      </c>
      <c r="J14135">
        <v>0</v>
      </c>
      <c r="L14135">
        <v>0</v>
      </c>
      <c r="N14135">
        <v>0</v>
      </c>
      <c r="P14135">
        <v>0</v>
      </c>
      <c r="Q14135">
        <v>0</v>
      </c>
      <c r="S14135">
        <v>0</v>
      </c>
    </row>
    <row r="14136" spans="1:19" x14ac:dyDescent="0.3">
      <c r="A14136" t="s">
        <v>28200</v>
      </c>
      <c r="B14136" s="171" t="s">
        <v>28201</v>
      </c>
      <c r="C14136" s="171" t="s">
        <v>11260</v>
      </c>
      <c r="D14136" s="171" t="s">
        <v>80</v>
      </c>
      <c r="E14136" s="11">
        <v>44287</v>
      </c>
      <c r="F14136">
        <v>0</v>
      </c>
      <c r="G14136">
        <v>0</v>
      </c>
      <c r="I14136">
        <v>0</v>
      </c>
      <c r="J14136">
        <v>0</v>
      </c>
      <c r="L14136">
        <v>0</v>
      </c>
      <c r="N14136">
        <v>0</v>
      </c>
      <c r="P14136">
        <v>0</v>
      </c>
      <c r="Q14136">
        <v>0</v>
      </c>
      <c r="S14136">
        <v>0</v>
      </c>
    </row>
    <row r="14137" spans="1:19" x14ac:dyDescent="0.3">
      <c r="A14137" t="s">
        <v>28202</v>
      </c>
      <c r="B14137" s="171" t="s">
        <v>28203</v>
      </c>
      <c r="C14137" s="171" t="s">
        <v>21284</v>
      </c>
      <c r="D14137" s="171" t="s">
        <v>80</v>
      </c>
      <c r="E14137" s="11">
        <v>44287</v>
      </c>
      <c r="F14137">
        <v>0</v>
      </c>
      <c r="G14137">
        <v>0</v>
      </c>
      <c r="I14137">
        <v>0</v>
      </c>
      <c r="J14137">
        <v>0</v>
      </c>
      <c r="L14137">
        <v>0</v>
      </c>
      <c r="N14137">
        <v>0</v>
      </c>
      <c r="P14137">
        <v>0</v>
      </c>
      <c r="Q14137">
        <v>0</v>
      </c>
      <c r="S14137">
        <v>0</v>
      </c>
    </row>
    <row r="14138" spans="1:19" x14ac:dyDescent="0.3">
      <c r="A14138" t="s">
        <v>28204</v>
      </c>
      <c r="B14138" s="171" t="s">
        <v>28205</v>
      </c>
      <c r="C14138" s="171" t="s">
        <v>125</v>
      </c>
      <c r="D14138" s="171" t="s">
        <v>80</v>
      </c>
      <c r="E14138" s="11">
        <v>44287</v>
      </c>
      <c r="F14138">
        <v>0</v>
      </c>
      <c r="G14138">
        <v>0</v>
      </c>
      <c r="I14138">
        <v>0</v>
      </c>
      <c r="J14138">
        <v>0</v>
      </c>
      <c r="L14138">
        <v>0</v>
      </c>
      <c r="N14138">
        <v>0</v>
      </c>
      <c r="P14138">
        <v>0</v>
      </c>
      <c r="Q14138">
        <v>0</v>
      </c>
      <c r="S14138">
        <v>0</v>
      </c>
    </row>
    <row r="14139" spans="1:19" x14ac:dyDescent="0.3">
      <c r="A14139" t="s">
        <v>28206</v>
      </c>
      <c r="B14139" s="171" t="s">
        <v>28207</v>
      </c>
      <c r="C14139" s="171" t="s">
        <v>14899</v>
      </c>
      <c r="D14139" s="171" t="s">
        <v>80</v>
      </c>
      <c r="E14139" s="11">
        <v>44287</v>
      </c>
      <c r="F14139">
        <v>0</v>
      </c>
      <c r="G14139">
        <v>0</v>
      </c>
      <c r="I14139">
        <v>0</v>
      </c>
      <c r="J14139">
        <v>0</v>
      </c>
      <c r="L14139">
        <v>0</v>
      </c>
      <c r="N14139">
        <v>0</v>
      </c>
      <c r="P14139">
        <v>0</v>
      </c>
      <c r="Q14139">
        <v>0</v>
      </c>
      <c r="S14139">
        <v>0</v>
      </c>
    </row>
    <row r="14140" spans="1:19" x14ac:dyDescent="0.3">
      <c r="A14140" t="s">
        <v>28208</v>
      </c>
      <c r="B14140" s="171" t="s">
        <v>28209</v>
      </c>
      <c r="C14140" s="171" t="s">
        <v>137</v>
      </c>
      <c r="D14140" s="171" t="s">
        <v>80</v>
      </c>
      <c r="E14140" s="11">
        <v>44287</v>
      </c>
      <c r="F14140">
        <v>0</v>
      </c>
      <c r="G14140">
        <v>0</v>
      </c>
      <c r="I14140">
        <v>0</v>
      </c>
      <c r="J14140">
        <v>0</v>
      </c>
      <c r="L14140">
        <v>0</v>
      </c>
      <c r="N14140">
        <v>0</v>
      </c>
      <c r="P14140">
        <v>0</v>
      </c>
      <c r="Q14140">
        <v>0</v>
      </c>
      <c r="S14140">
        <v>0</v>
      </c>
    </row>
    <row r="14141" spans="1:19" x14ac:dyDescent="0.3">
      <c r="A14141" t="s">
        <v>28210</v>
      </c>
      <c r="B14141" s="171" t="s">
        <v>28211</v>
      </c>
      <c r="C14141" s="171" t="s">
        <v>8615</v>
      </c>
      <c r="D14141" s="171" t="s">
        <v>80</v>
      </c>
      <c r="E14141" s="11">
        <v>44287</v>
      </c>
      <c r="F14141">
        <v>0</v>
      </c>
      <c r="G14141">
        <v>0</v>
      </c>
      <c r="I14141">
        <v>0</v>
      </c>
      <c r="J14141">
        <v>0</v>
      </c>
      <c r="L14141">
        <v>0</v>
      </c>
      <c r="N14141">
        <v>0</v>
      </c>
      <c r="P14141">
        <v>0</v>
      </c>
      <c r="Q14141">
        <v>0</v>
      </c>
      <c r="S14141">
        <v>0</v>
      </c>
    </row>
    <row r="14142" spans="1:19" x14ac:dyDescent="0.3">
      <c r="A14142" t="s">
        <v>28212</v>
      </c>
      <c r="B14142" s="171" t="s">
        <v>28213</v>
      </c>
      <c r="C14142" s="171" t="s">
        <v>146</v>
      </c>
      <c r="D14142" s="171" t="s">
        <v>80</v>
      </c>
      <c r="E14142" s="11">
        <v>44287</v>
      </c>
      <c r="F14142">
        <v>7</v>
      </c>
      <c r="G14142">
        <v>7</v>
      </c>
      <c r="I14142">
        <v>22</v>
      </c>
      <c r="J14142">
        <v>42</v>
      </c>
      <c r="L14142">
        <v>41</v>
      </c>
      <c r="N14142">
        <v>22</v>
      </c>
      <c r="P14142">
        <v>0</v>
      </c>
      <c r="Q14142">
        <v>0</v>
      </c>
      <c r="S14142">
        <v>0</v>
      </c>
    </row>
    <row r="14143" spans="1:19" x14ac:dyDescent="0.3">
      <c r="A14143" t="s">
        <v>28214</v>
      </c>
      <c r="B14143" s="171" t="s">
        <v>28215</v>
      </c>
      <c r="C14143" s="171" t="s">
        <v>161</v>
      </c>
      <c r="D14143" s="171" t="s">
        <v>80</v>
      </c>
      <c r="E14143" s="11">
        <v>44287</v>
      </c>
      <c r="F14143">
        <v>4</v>
      </c>
      <c r="G14143">
        <v>3.5</v>
      </c>
      <c r="I14143">
        <v>7</v>
      </c>
      <c r="J14143">
        <v>23</v>
      </c>
      <c r="L14143">
        <v>20</v>
      </c>
      <c r="N14143">
        <v>5</v>
      </c>
      <c r="P14143">
        <v>0</v>
      </c>
      <c r="Q14143">
        <v>0</v>
      </c>
      <c r="S14143">
        <v>2</v>
      </c>
    </row>
    <row r="14144" spans="1:19" x14ac:dyDescent="0.3">
      <c r="A14144" t="s">
        <v>28216</v>
      </c>
      <c r="B14144" s="171" t="s">
        <v>28217</v>
      </c>
      <c r="C14144" s="171" t="s">
        <v>18252</v>
      </c>
      <c r="D14144" s="171" t="s">
        <v>80</v>
      </c>
      <c r="E14144" s="11">
        <v>44287</v>
      </c>
      <c r="F14144">
        <v>0</v>
      </c>
      <c r="G14144">
        <v>0</v>
      </c>
      <c r="I14144">
        <v>0</v>
      </c>
      <c r="J14144">
        <v>0</v>
      </c>
      <c r="L14144">
        <v>0</v>
      </c>
      <c r="N14144">
        <v>0</v>
      </c>
      <c r="P14144">
        <v>0</v>
      </c>
      <c r="Q14144">
        <v>0</v>
      </c>
      <c r="S14144">
        <v>0</v>
      </c>
    </row>
    <row r="14145" spans="1:19" x14ac:dyDescent="0.3">
      <c r="A14145" t="s">
        <v>28218</v>
      </c>
      <c r="B14145" s="171" t="s">
        <v>28219</v>
      </c>
      <c r="C14145" s="171" t="s">
        <v>167</v>
      </c>
      <c r="D14145" s="171" t="s">
        <v>80</v>
      </c>
      <c r="E14145" s="11">
        <v>44287</v>
      </c>
      <c r="F14145">
        <v>2</v>
      </c>
      <c r="G14145">
        <v>11</v>
      </c>
      <c r="I14145">
        <v>7</v>
      </c>
      <c r="J14145">
        <v>22</v>
      </c>
      <c r="L14145">
        <v>121</v>
      </c>
      <c r="N14145">
        <v>7</v>
      </c>
      <c r="P14145">
        <v>0</v>
      </c>
      <c r="Q14145">
        <v>0</v>
      </c>
      <c r="S14145">
        <v>0</v>
      </c>
    </row>
    <row r="14146" spans="1:19" x14ac:dyDescent="0.3">
      <c r="A14146" t="s">
        <v>28220</v>
      </c>
      <c r="B14146" s="171" t="s">
        <v>28221</v>
      </c>
      <c r="C14146" s="171" t="s">
        <v>179</v>
      </c>
      <c r="D14146" s="171" t="s">
        <v>80</v>
      </c>
      <c r="E14146" s="11">
        <v>44287</v>
      </c>
      <c r="F14146">
        <v>13.5</v>
      </c>
      <c r="G14146">
        <v>16.5</v>
      </c>
      <c r="I14146">
        <v>170</v>
      </c>
      <c r="J14146">
        <v>135</v>
      </c>
      <c r="L14146">
        <v>150</v>
      </c>
      <c r="N14146">
        <v>169</v>
      </c>
      <c r="P14146">
        <v>12</v>
      </c>
      <c r="Q14146">
        <v>24</v>
      </c>
      <c r="S14146">
        <v>1</v>
      </c>
    </row>
    <row r="14147" spans="1:19" x14ac:dyDescent="0.3">
      <c r="A14147" t="s">
        <v>28222</v>
      </c>
      <c r="B14147" s="171" t="s">
        <v>28223</v>
      </c>
      <c r="C14147" s="171" t="s">
        <v>185</v>
      </c>
      <c r="D14147" s="171" t="s">
        <v>80</v>
      </c>
      <c r="E14147" s="11">
        <v>44287</v>
      </c>
      <c r="F14147">
        <v>4</v>
      </c>
      <c r="G14147">
        <v>6</v>
      </c>
      <c r="I14147">
        <v>15</v>
      </c>
      <c r="J14147">
        <v>22</v>
      </c>
      <c r="L14147">
        <v>33</v>
      </c>
      <c r="N14147">
        <v>9</v>
      </c>
      <c r="P14147">
        <v>0</v>
      </c>
      <c r="Q14147">
        <v>0</v>
      </c>
      <c r="S14147">
        <v>6</v>
      </c>
    </row>
    <row r="14148" spans="1:19" x14ac:dyDescent="0.3">
      <c r="A14148" t="s">
        <v>28224</v>
      </c>
      <c r="B14148" s="171" t="s">
        <v>28225</v>
      </c>
      <c r="C14148" s="171" t="s">
        <v>191</v>
      </c>
      <c r="D14148" s="171" t="s">
        <v>80</v>
      </c>
      <c r="E14148" s="11">
        <v>44287</v>
      </c>
      <c r="F14148">
        <v>12</v>
      </c>
      <c r="G14148">
        <v>16</v>
      </c>
      <c r="I14148">
        <v>94</v>
      </c>
      <c r="J14148">
        <v>104</v>
      </c>
      <c r="L14148">
        <v>129</v>
      </c>
      <c r="N14148">
        <v>89</v>
      </c>
      <c r="P14148">
        <v>10</v>
      </c>
      <c r="Q14148">
        <v>11</v>
      </c>
      <c r="S14148">
        <v>5</v>
      </c>
    </row>
    <row r="14149" spans="1:19" x14ac:dyDescent="0.3">
      <c r="A14149" t="s">
        <v>28226</v>
      </c>
      <c r="B14149" s="171" t="s">
        <v>28227</v>
      </c>
      <c r="C14149" s="171" t="s">
        <v>212</v>
      </c>
      <c r="D14149" s="171" t="s">
        <v>80</v>
      </c>
      <c r="E14149" s="11">
        <v>44287</v>
      </c>
      <c r="F14149">
        <v>0</v>
      </c>
      <c r="G14149">
        <v>0</v>
      </c>
      <c r="I14149">
        <v>0</v>
      </c>
      <c r="J14149">
        <v>0</v>
      </c>
      <c r="L14149">
        <v>0</v>
      </c>
      <c r="N14149">
        <v>0</v>
      </c>
      <c r="P14149">
        <v>0</v>
      </c>
      <c r="Q14149">
        <v>0</v>
      </c>
      <c r="S14149">
        <v>0</v>
      </c>
    </row>
    <row r="14150" spans="1:19" x14ac:dyDescent="0.3">
      <c r="A14150" t="s">
        <v>28228</v>
      </c>
      <c r="B14150" s="171" t="s">
        <v>28229</v>
      </c>
      <c r="C14150" s="171" t="s">
        <v>215</v>
      </c>
      <c r="D14150" s="171" t="s">
        <v>80</v>
      </c>
      <c r="E14150" s="11">
        <v>44287</v>
      </c>
      <c r="F14150">
        <v>0</v>
      </c>
      <c r="G14150">
        <v>0</v>
      </c>
      <c r="I14150">
        <v>0</v>
      </c>
      <c r="J14150">
        <v>0</v>
      </c>
      <c r="L14150">
        <v>0</v>
      </c>
      <c r="N14150">
        <v>0</v>
      </c>
      <c r="P14150">
        <v>0</v>
      </c>
      <c r="Q14150">
        <v>0</v>
      </c>
      <c r="S14150">
        <v>0</v>
      </c>
    </row>
    <row r="14151" spans="1:19" x14ac:dyDescent="0.3">
      <c r="A14151" t="s">
        <v>28230</v>
      </c>
      <c r="B14151" s="171" t="s">
        <v>28231</v>
      </c>
      <c r="C14151" s="171" t="s">
        <v>221</v>
      </c>
      <c r="D14151" s="171" t="s">
        <v>80</v>
      </c>
      <c r="E14151" s="11">
        <v>44287</v>
      </c>
      <c r="F14151">
        <v>0</v>
      </c>
      <c r="G14151">
        <v>0</v>
      </c>
      <c r="I14151">
        <v>0</v>
      </c>
      <c r="J14151">
        <v>0</v>
      </c>
      <c r="L14151">
        <v>0</v>
      </c>
      <c r="N14151">
        <v>0</v>
      </c>
      <c r="P14151">
        <v>0</v>
      </c>
      <c r="Q14151">
        <v>0</v>
      </c>
      <c r="S14151">
        <v>0</v>
      </c>
    </row>
    <row r="14152" spans="1:19" x14ac:dyDescent="0.3">
      <c r="A14152" t="s">
        <v>28232</v>
      </c>
      <c r="B14152" s="171" t="s">
        <v>28233</v>
      </c>
      <c r="C14152" s="171" t="s">
        <v>8233</v>
      </c>
      <c r="D14152" s="171" t="s">
        <v>80</v>
      </c>
      <c r="E14152" s="11">
        <v>44287</v>
      </c>
      <c r="F14152">
        <v>2</v>
      </c>
      <c r="G14152">
        <v>3</v>
      </c>
      <c r="I14152">
        <v>14</v>
      </c>
      <c r="J14152">
        <v>18</v>
      </c>
      <c r="L14152">
        <v>32</v>
      </c>
      <c r="N14152">
        <v>14</v>
      </c>
      <c r="P14152">
        <v>0</v>
      </c>
      <c r="Q14152">
        <v>0</v>
      </c>
      <c r="S14152">
        <v>0</v>
      </c>
    </row>
    <row r="14153" spans="1:19" x14ac:dyDescent="0.3">
      <c r="A14153" t="s">
        <v>28234</v>
      </c>
      <c r="B14153" s="171" t="s">
        <v>28235</v>
      </c>
      <c r="C14153" s="171" t="s">
        <v>233</v>
      </c>
      <c r="D14153" s="171" t="s">
        <v>80</v>
      </c>
      <c r="E14153" s="11">
        <v>44287</v>
      </c>
      <c r="F14153">
        <v>0</v>
      </c>
      <c r="G14153">
        <v>0</v>
      </c>
      <c r="I14153">
        <v>0</v>
      </c>
      <c r="J14153">
        <v>0</v>
      </c>
      <c r="L14153">
        <v>0</v>
      </c>
      <c r="N14153">
        <v>0</v>
      </c>
      <c r="P14153">
        <v>0</v>
      </c>
      <c r="Q14153">
        <v>0</v>
      </c>
      <c r="S14153">
        <v>0</v>
      </c>
    </row>
    <row r="14154" spans="1:19" x14ac:dyDescent="0.3">
      <c r="A14154" t="s">
        <v>28236</v>
      </c>
      <c r="B14154" s="171" t="s">
        <v>28237</v>
      </c>
      <c r="C14154" s="171" t="s">
        <v>24508</v>
      </c>
      <c r="D14154" s="171" t="s">
        <v>15341</v>
      </c>
      <c r="E14154" s="11">
        <v>44287</v>
      </c>
      <c r="F14154">
        <v>0</v>
      </c>
      <c r="G14154">
        <v>0</v>
      </c>
      <c r="I14154">
        <v>0</v>
      </c>
      <c r="J14154">
        <v>0</v>
      </c>
      <c r="L14154">
        <v>0</v>
      </c>
      <c r="N14154">
        <v>0</v>
      </c>
      <c r="P14154">
        <v>0</v>
      </c>
      <c r="Q14154">
        <v>0</v>
      </c>
      <c r="S14154">
        <v>0</v>
      </c>
    </row>
    <row r="14155" spans="1:19" x14ac:dyDescent="0.3">
      <c r="A14155" t="s">
        <v>28238</v>
      </c>
      <c r="B14155" s="171" t="s">
        <v>28239</v>
      </c>
      <c r="C14155" s="171" t="s">
        <v>24508</v>
      </c>
      <c r="D14155" s="171" t="s">
        <v>80</v>
      </c>
      <c r="E14155" s="11">
        <v>44287</v>
      </c>
      <c r="F14155">
        <v>0</v>
      </c>
      <c r="G14155">
        <v>0</v>
      </c>
      <c r="I14155">
        <v>0</v>
      </c>
      <c r="J14155">
        <v>0</v>
      </c>
      <c r="L14155">
        <v>0</v>
      </c>
      <c r="N14155">
        <v>0</v>
      </c>
      <c r="P14155">
        <v>0</v>
      </c>
      <c r="Q14155">
        <v>0</v>
      </c>
      <c r="S14155">
        <v>0</v>
      </c>
    </row>
    <row r="14156" spans="1:19" x14ac:dyDescent="0.3">
      <c r="A14156" t="s">
        <v>28240</v>
      </c>
      <c r="B14156" s="171" t="s">
        <v>28241</v>
      </c>
      <c r="C14156" s="171" t="s">
        <v>107</v>
      </c>
      <c r="D14156" s="171" t="s">
        <v>80</v>
      </c>
      <c r="E14156" s="11">
        <v>44287</v>
      </c>
      <c r="F14156">
        <v>9</v>
      </c>
      <c r="G14156">
        <v>11.5</v>
      </c>
      <c r="I14156">
        <v>72</v>
      </c>
      <c r="J14156">
        <v>76</v>
      </c>
      <c r="L14156">
        <v>109</v>
      </c>
      <c r="N14156">
        <v>66</v>
      </c>
      <c r="P14156">
        <v>0</v>
      </c>
      <c r="Q14156">
        <v>3</v>
      </c>
      <c r="S14156">
        <v>6</v>
      </c>
    </row>
    <row r="14157" spans="1:19" x14ac:dyDescent="0.3">
      <c r="A14157" t="s">
        <v>28242</v>
      </c>
      <c r="B14157" s="171" t="s">
        <v>28243</v>
      </c>
      <c r="C14157" s="171" t="s">
        <v>107</v>
      </c>
      <c r="D14157" s="171" t="s">
        <v>15341</v>
      </c>
      <c r="E14157" s="11">
        <v>44287</v>
      </c>
      <c r="F14157">
        <v>0</v>
      </c>
      <c r="G14157">
        <v>0</v>
      </c>
      <c r="I14157">
        <v>0</v>
      </c>
      <c r="J14157">
        <v>0</v>
      </c>
      <c r="L14157">
        <v>0</v>
      </c>
      <c r="N14157">
        <v>0</v>
      </c>
      <c r="P14157">
        <v>0</v>
      </c>
      <c r="Q14157">
        <v>0</v>
      </c>
      <c r="S14157">
        <v>0</v>
      </c>
    </row>
    <row r="14158" spans="1:19" x14ac:dyDescent="0.3">
      <c r="A14158" t="s">
        <v>28244</v>
      </c>
      <c r="B14158" s="171" t="s">
        <v>28245</v>
      </c>
      <c r="C14158" s="171" t="s">
        <v>173</v>
      </c>
      <c r="D14158" s="171" t="s">
        <v>80</v>
      </c>
      <c r="E14158" s="11">
        <v>44287</v>
      </c>
      <c r="F14158">
        <v>5</v>
      </c>
      <c r="G14158">
        <v>5</v>
      </c>
      <c r="I14158">
        <v>3</v>
      </c>
      <c r="J14158">
        <v>27</v>
      </c>
      <c r="L14158">
        <v>27</v>
      </c>
      <c r="N14158">
        <v>3</v>
      </c>
      <c r="P14158">
        <v>0</v>
      </c>
      <c r="Q14158">
        <v>0</v>
      </c>
      <c r="S14158">
        <v>0</v>
      </c>
    </row>
    <row r="14159" spans="1:19" x14ac:dyDescent="0.3">
      <c r="A14159" t="s">
        <v>28246</v>
      </c>
      <c r="B14159" s="171" t="s">
        <v>28247</v>
      </c>
      <c r="C14159" s="171" t="s">
        <v>173</v>
      </c>
      <c r="D14159" s="171" t="s">
        <v>15341</v>
      </c>
      <c r="E14159" s="11">
        <v>44287</v>
      </c>
      <c r="F14159">
        <v>0</v>
      </c>
      <c r="G14159">
        <v>0</v>
      </c>
      <c r="I14159">
        <v>6</v>
      </c>
      <c r="J14159">
        <v>0</v>
      </c>
      <c r="L14159">
        <v>0</v>
      </c>
      <c r="N14159">
        <v>6</v>
      </c>
      <c r="P14159">
        <v>0</v>
      </c>
      <c r="Q14159">
        <v>1</v>
      </c>
      <c r="S14159">
        <v>0</v>
      </c>
    </row>
    <row r="14160" spans="1:19" x14ac:dyDescent="0.3">
      <c r="A14160" t="s">
        <v>28248</v>
      </c>
      <c r="B14160" s="171" t="s">
        <v>28249</v>
      </c>
      <c r="C14160" s="171" t="s">
        <v>200</v>
      </c>
      <c r="D14160" s="171" t="s">
        <v>80</v>
      </c>
      <c r="E14160" s="11">
        <v>44287</v>
      </c>
      <c r="F14160">
        <v>3</v>
      </c>
      <c r="G14160">
        <v>3</v>
      </c>
      <c r="I14160">
        <v>22</v>
      </c>
      <c r="J14160">
        <v>16</v>
      </c>
      <c r="L14160">
        <v>16</v>
      </c>
      <c r="N14160">
        <v>20</v>
      </c>
      <c r="P14160">
        <v>0</v>
      </c>
      <c r="Q14160">
        <v>0</v>
      </c>
      <c r="S14160">
        <v>2</v>
      </c>
    </row>
    <row r="14161" spans="1:19" x14ac:dyDescent="0.3">
      <c r="A14161" t="s">
        <v>28250</v>
      </c>
      <c r="B14161" s="171" t="s">
        <v>28251</v>
      </c>
      <c r="C14161" s="171" t="s">
        <v>200</v>
      </c>
      <c r="D14161" s="171" t="s">
        <v>15341</v>
      </c>
      <c r="E14161" s="11">
        <v>44287</v>
      </c>
      <c r="F14161">
        <v>0</v>
      </c>
      <c r="G14161">
        <v>0</v>
      </c>
      <c r="I14161">
        <v>0</v>
      </c>
      <c r="J14161">
        <v>0</v>
      </c>
      <c r="L14161">
        <v>0</v>
      </c>
      <c r="N14161">
        <v>0</v>
      </c>
      <c r="P14161">
        <v>0</v>
      </c>
      <c r="Q14161">
        <v>0</v>
      </c>
      <c r="S14161">
        <v>0</v>
      </c>
    </row>
    <row r="14162" spans="1:19" x14ac:dyDescent="0.3">
      <c r="A14162" t="s">
        <v>28252</v>
      </c>
      <c r="B14162" s="171" t="s">
        <v>28253</v>
      </c>
      <c r="C14162" s="171" t="s">
        <v>73</v>
      </c>
      <c r="D14162" s="171" t="s">
        <v>4</v>
      </c>
      <c r="E14162" s="11">
        <v>44287</v>
      </c>
      <c r="F14162">
        <v>0</v>
      </c>
      <c r="G14162">
        <v>0</v>
      </c>
      <c r="I14162">
        <v>0</v>
      </c>
      <c r="J14162">
        <v>0</v>
      </c>
      <c r="L14162">
        <v>0</v>
      </c>
      <c r="N14162">
        <v>0</v>
      </c>
      <c r="P14162">
        <v>0</v>
      </c>
      <c r="Q14162">
        <v>0</v>
      </c>
      <c r="S14162">
        <v>0</v>
      </c>
    </row>
    <row r="14163" spans="1:19" x14ac:dyDescent="0.3">
      <c r="A14163" t="s">
        <v>28254</v>
      </c>
      <c r="B14163" s="171" t="s">
        <v>28255</v>
      </c>
      <c r="C14163" s="171" t="s">
        <v>24891</v>
      </c>
      <c r="D14163" s="171" t="s">
        <v>4</v>
      </c>
      <c r="E14163" s="11">
        <v>44287</v>
      </c>
      <c r="F14163">
        <v>2</v>
      </c>
      <c r="G14163">
        <v>4</v>
      </c>
      <c r="I14163">
        <v>8</v>
      </c>
      <c r="J14163">
        <v>12</v>
      </c>
      <c r="L14163">
        <v>21</v>
      </c>
      <c r="N14163">
        <v>6</v>
      </c>
      <c r="P14163">
        <v>1</v>
      </c>
      <c r="Q14163">
        <v>1</v>
      </c>
      <c r="S14163">
        <v>2</v>
      </c>
    </row>
    <row r="14164" spans="1:19" x14ac:dyDescent="0.3">
      <c r="A14164" t="s">
        <v>28256</v>
      </c>
      <c r="B14164" s="171" t="s">
        <v>28257</v>
      </c>
      <c r="C14164" s="171" t="s">
        <v>18229</v>
      </c>
      <c r="D14164" s="171" t="s">
        <v>4</v>
      </c>
      <c r="E14164" s="11">
        <v>44287</v>
      </c>
      <c r="F14164">
        <v>0</v>
      </c>
      <c r="G14164">
        <v>0</v>
      </c>
      <c r="I14164">
        <v>0</v>
      </c>
      <c r="J14164">
        <v>0</v>
      </c>
      <c r="L14164">
        <v>0</v>
      </c>
      <c r="N14164">
        <v>0</v>
      </c>
      <c r="P14164">
        <v>0</v>
      </c>
      <c r="Q14164">
        <v>0</v>
      </c>
      <c r="S14164">
        <v>0</v>
      </c>
    </row>
    <row r="14165" spans="1:19" x14ac:dyDescent="0.3">
      <c r="A14165" t="s">
        <v>28258</v>
      </c>
      <c r="B14165" s="171" t="s">
        <v>28259</v>
      </c>
      <c r="C14165" s="171" t="s">
        <v>107</v>
      </c>
      <c r="D14165" s="171" t="s">
        <v>4</v>
      </c>
      <c r="E14165" s="11">
        <v>44287</v>
      </c>
      <c r="F14165">
        <v>9</v>
      </c>
      <c r="G14165">
        <v>11.5</v>
      </c>
      <c r="I14165">
        <v>72</v>
      </c>
      <c r="J14165">
        <v>76</v>
      </c>
      <c r="L14165">
        <v>109</v>
      </c>
      <c r="N14165">
        <v>66</v>
      </c>
      <c r="P14165">
        <v>0</v>
      </c>
      <c r="Q14165">
        <v>3</v>
      </c>
      <c r="S14165">
        <v>6</v>
      </c>
    </row>
    <row r="14166" spans="1:19" x14ac:dyDescent="0.3">
      <c r="A14166" t="s">
        <v>28260</v>
      </c>
      <c r="B14166" s="171" t="s">
        <v>28261</v>
      </c>
      <c r="C14166" s="171" t="s">
        <v>9887</v>
      </c>
      <c r="D14166" s="171" t="s">
        <v>4</v>
      </c>
      <c r="E14166" s="11">
        <v>44287</v>
      </c>
      <c r="F14166">
        <v>0</v>
      </c>
      <c r="G14166">
        <v>0</v>
      </c>
      <c r="I14166">
        <v>0</v>
      </c>
      <c r="J14166">
        <v>0</v>
      </c>
      <c r="L14166">
        <v>0</v>
      </c>
      <c r="N14166">
        <v>0</v>
      </c>
      <c r="P14166">
        <v>0</v>
      </c>
      <c r="Q14166">
        <v>0</v>
      </c>
      <c r="S14166">
        <v>0</v>
      </c>
    </row>
    <row r="14167" spans="1:19" x14ac:dyDescent="0.3">
      <c r="A14167" t="s">
        <v>28262</v>
      </c>
      <c r="B14167" s="171" t="s">
        <v>28263</v>
      </c>
      <c r="C14167" s="171" t="s">
        <v>11260</v>
      </c>
      <c r="D14167" s="171" t="s">
        <v>4</v>
      </c>
      <c r="E14167" s="11">
        <v>44287</v>
      </c>
      <c r="F14167">
        <v>0</v>
      </c>
      <c r="G14167">
        <v>0</v>
      </c>
      <c r="I14167">
        <v>0</v>
      </c>
      <c r="J14167">
        <v>0</v>
      </c>
      <c r="L14167">
        <v>0</v>
      </c>
      <c r="N14167">
        <v>0</v>
      </c>
      <c r="P14167">
        <v>0</v>
      </c>
      <c r="Q14167">
        <v>0</v>
      </c>
      <c r="S14167">
        <v>0</v>
      </c>
    </row>
    <row r="14168" spans="1:19" x14ac:dyDescent="0.3">
      <c r="A14168" t="s">
        <v>28264</v>
      </c>
      <c r="B14168" s="171" t="s">
        <v>28265</v>
      </c>
      <c r="C14168" s="171" t="s">
        <v>122</v>
      </c>
      <c r="D14168" s="171" t="s">
        <v>4</v>
      </c>
      <c r="E14168" s="11">
        <v>44287</v>
      </c>
      <c r="F14168">
        <v>0</v>
      </c>
      <c r="G14168">
        <v>0</v>
      </c>
      <c r="I14168">
        <v>0</v>
      </c>
      <c r="J14168">
        <v>0</v>
      </c>
      <c r="L14168">
        <v>0</v>
      </c>
      <c r="N14168">
        <v>0</v>
      </c>
      <c r="P14168">
        <v>0</v>
      </c>
      <c r="Q14168">
        <v>0</v>
      </c>
      <c r="S14168">
        <v>0</v>
      </c>
    </row>
    <row r="14169" spans="1:19" x14ac:dyDescent="0.3">
      <c r="A14169" t="s">
        <v>28266</v>
      </c>
      <c r="B14169" s="171" t="s">
        <v>28267</v>
      </c>
      <c r="C14169" s="171" t="s">
        <v>125</v>
      </c>
      <c r="D14169" s="171" t="s">
        <v>4</v>
      </c>
      <c r="E14169" s="11">
        <v>44287</v>
      </c>
      <c r="F14169">
        <v>0</v>
      </c>
      <c r="G14169">
        <v>0</v>
      </c>
      <c r="I14169">
        <v>0</v>
      </c>
      <c r="J14169">
        <v>0</v>
      </c>
      <c r="L14169">
        <v>0</v>
      </c>
      <c r="N14169">
        <v>0</v>
      </c>
      <c r="P14169">
        <v>0</v>
      </c>
      <c r="Q14169">
        <v>0</v>
      </c>
      <c r="S14169">
        <v>0</v>
      </c>
    </row>
    <row r="14170" spans="1:19" x14ac:dyDescent="0.3">
      <c r="A14170" t="s">
        <v>28268</v>
      </c>
      <c r="B14170" s="171" t="s">
        <v>28269</v>
      </c>
      <c r="C14170" s="171" t="s">
        <v>14899</v>
      </c>
      <c r="D14170" s="171" t="s">
        <v>4</v>
      </c>
      <c r="E14170" s="11">
        <v>44287</v>
      </c>
      <c r="F14170">
        <v>0</v>
      </c>
      <c r="G14170">
        <v>0</v>
      </c>
      <c r="I14170">
        <v>0</v>
      </c>
      <c r="J14170">
        <v>0</v>
      </c>
      <c r="L14170">
        <v>0</v>
      </c>
      <c r="N14170">
        <v>0</v>
      </c>
      <c r="P14170">
        <v>0</v>
      </c>
      <c r="Q14170">
        <v>0</v>
      </c>
      <c r="S14170">
        <v>0</v>
      </c>
    </row>
    <row r="14171" spans="1:19" x14ac:dyDescent="0.3">
      <c r="A14171" t="s">
        <v>28270</v>
      </c>
      <c r="B14171" s="171" t="s">
        <v>28271</v>
      </c>
      <c r="C14171" s="171" t="s">
        <v>137</v>
      </c>
      <c r="D14171" s="171" t="s">
        <v>4</v>
      </c>
      <c r="E14171" s="11">
        <v>44287</v>
      </c>
      <c r="F14171">
        <v>0</v>
      </c>
      <c r="G14171">
        <v>0</v>
      </c>
      <c r="I14171">
        <v>0</v>
      </c>
      <c r="J14171">
        <v>0</v>
      </c>
      <c r="L14171">
        <v>0</v>
      </c>
      <c r="N14171">
        <v>0</v>
      </c>
      <c r="P14171">
        <v>0</v>
      </c>
      <c r="Q14171">
        <v>0</v>
      </c>
      <c r="S14171">
        <v>0</v>
      </c>
    </row>
    <row r="14172" spans="1:19" x14ac:dyDescent="0.3">
      <c r="A14172" t="s">
        <v>28272</v>
      </c>
      <c r="B14172" s="171" t="s">
        <v>28273</v>
      </c>
      <c r="C14172" s="171" t="s">
        <v>8615</v>
      </c>
      <c r="D14172" s="171" t="s">
        <v>4</v>
      </c>
      <c r="E14172" s="11">
        <v>44287</v>
      </c>
      <c r="F14172">
        <v>0</v>
      </c>
      <c r="G14172">
        <v>0</v>
      </c>
      <c r="I14172">
        <v>0</v>
      </c>
      <c r="J14172">
        <v>0</v>
      </c>
      <c r="L14172">
        <v>0</v>
      </c>
      <c r="N14172">
        <v>0</v>
      </c>
      <c r="P14172">
        <v>0</v>
      </c>
      <c r="Q14172">
        <v>0</v>
      </c>
      <c r="S14172">
        <v>0</v>
      </c>
    </row>
    <row r="14173" spans="1:19" x14ac:dyDescent="0.3">
      <c r="A14173" t="s">
        <v>28274</v>
      </c>
      <c r="B14173" s="171" t="s">
        <v>28275</v>
      </c>
      <c r="C14173" s="171" t="s">
        <v>146</v>
      </c>
      <c r="D14173" s="171" t="s">
        <v>4</v>
      </c>
      <c r="E14173" s="11">
        <v>44287</v>
      </c>
      <c r="F14173">
        <v>7</v>
      </c>
      <c r="G14173">
        <v>7</v>
      </c>
      <c r="I14173">
        <v>22</v>
      </c>
      <c r="J14173">
        <v>42</v>
      </c>
      <c r="L14173">
        <v>41</v>
      </c>
      <c r="N14173">
        <v>22</v>
      </c>
      <c r="P14173">
        <v>0</v>
      </c>
      <c r="Q14173">
        <v>0</v>
      </c>
      <c r="S14173">
        <v>0</v>
      </c>
    </row>
    <row r="14174" spans="1:19" x14ac:dyDescent="0.3">
      <c r="A14174" t="s">
        <v>28276</v>
      </c>
      <c r="B14174" s="171" t="s">
        <v>28277</v>
      </c>
      <c r="C14174" s="171" t="s">
        <v>161</v>
      </c>
      <c r="D14174" s="171" t="s">
        <v>4</v>
      </c>
      <c r="E14174" s="11">
        <v>44287</v>
      </c>
      <c r="F14174">
        <v>4</v>
      </c>
      <c r="G14174">
        <v>3.5</v>
      </c>
      <c r="I14174">
        <v>7</v>
      </c>
      <c r="J14174">
        <v>23</v>
      </c>
      <c r="L14174">
        <v>20</v>
      </c>
      <c r="N14174">
        <v>5</v>
      </c>
      <c r="P14174">
        <v>0</v>
      </c>
      <c r="Q14174">
        <v>0</v>
      </c>
      <c r="S14174">
        <v>2</v>
      </c>
    </row>
    <row r="14175" spans="1:19" x14ac:dyDescent="0.3">
      <c r="A14175" t="s">
        <v>28278</v>
      </c>
      <c r="B14175" s="171" t="s">
        <v>28279</v>
      </c>
      <c r="C14175" s="171" t="s">
        <v>18252</v>
      </c>
      <c r="D14175" s="171" t="s">
        <v>4</v>
      </c>
      <c r="E14175" s="11">
        <v>44287</v>
      </c>
      <c r="F14175">
        <v>0</v>
      </c>
      <c r="G14175">
        <v>0</v>
      </c>
      <c r="I14175">
        <v>0</v>
      </c>
      <c r="J14175">
        <v>0</v>
      </c>
      <c r="L14175">
        <v>0</v>
      </c>
      <c r="N14175">
        <v>0</v>
      </c>
      <c r="P14175">
        <v>0</v>
      </c>
      <c r="Q14175">
        <v>0</v>
      </c>
      <c r="S14175">
        <v>0</v>
      </c>
    </row>
    <row r="14176" spans="1:19" x14ac:dyDescent="0.3">
      <c r="A14176" t="s">
        <v>28280</v>
      </c>
      <c r="B14176" s="171" t="s">
        <v>28281</v>
      </c>
      <c r="C14176" s="171" t="s">
        <v>167</v>
      </c>
      <c r="D14176" s="171" t="s">
        <v>4</v>
      </c>
      <c r="E14176" s="11">
        <v>44287</v>
      </c>
      <c r="F14176">
        <v>2</v>
      </c>
      <c r="G14176">
        <v>11</v>
      </c>
      <c r="I14176">
        <v>7</v>
      </c>
      <c r="J14176">
        <v>22</v>
      </c>
      <c r="L14176">
        <v>121</v>
      </c>
      <c r="N14176">
        <v>7</v>
      </c>
      <c r="P14176">
        <v>0</v>
      </c>
      <c r="Q14176">
        <v>0</v>
      </c>
      <c r="S14176">
        <v>0</v>
      </c>
    </row>
    <row r="14177" spans="1:19" x14ac:dyDescent="0.3">
      <c r="A14177" t="s">
        <v>28282</v>
      </c>
      <c r="B14177" s="171" t="s">
        <v>28283</v>
      </c>
      <c r="C14177" s="171" t="s">
        <v>173</v>
      </c>
      <c r="D14177" s="171" t="s">
        <v>4</v>
      </c>
      <c r="E14177" s="11">
        <v>44287</v>
      </c>
      <c r="F14177">
        <v>5</v>
      </c>
      <c r="G14177">
        <v>5</v>
      </c>
      <c r="I14177">
        <v>9</v>
      </c>
      <c r="J14177">
        <v>27</v>
      </c>
      <c r="L14177">
        <v>27</v>
      </c>
      <c r="N14177">
        <v>10</v>
      </c>
      <c r="P14177">
        <v>0</v>
      </c>
      <c r="Q14177">
        <v>1</v>
      </c>
      <c r="S14177">
        <v>0</v>
      </c>
    </row>
    <row r="14178" spans="1:19" x14ac:dyDescent="0.3">
      <c r="A14178" t="s">
        <v>28284</v>
      </c>
      <c r="B14178" s="171" t="s">
        <v>28285</v>
      </c>
      <c r="C14178" s="171" t="s">
        <v>179</v>
      </c>
      <c r="D14178" s="171" t="s">
        <v>4</v>
      </c>
      <c r="E14178" s="11">
        <v>44287</v>
      </c>
      <c r="F14178">
        <v>13.5</v>
      </c>
      <c r="G14178">
        <v>16.5</v>
      </c>
      <c r="I14178">
        <v>170</v>
      </c>
      <c r="J14178">
        <v>135</v>
      </c>
      <c r="L14178">
        <v>150</v>
      </c>
      <c r="N14178">
        <v>169</v>
      </c>
      <c r="P14178">
        <v>12</v>
      </c>
      <c r="Q14178">
        <v>24</v>
      </c>
      <c r="S14178">
        <v>1</v>
      </c>
    </row>
    <row r="14179" spans="1:19" x14ac:dyDescent="0.3">
      <c r="A14179" t="s">
        <v>28286</v>
      </c>
      <c r="B14179" s="171" t="s">
        <v>28287</v>
      </c>
      <c r="C14179" s="171" t="s">
        <v>185</v>
      </c>
      <c r="D14179" s="171" t="s">
        <v>4</v>
      </c>
      <c r="E14179" s="11">
        <v>44287</v>
      </c>
      <c r="F14179">
        <v>4</v>
      </c>
      <c r="G14179">
        <v>6</v>
      </c>
      <c r="I14179">
        <v>15</v>
      </c>
      <c r="J14179">
        <v>22</v>
      </c>
      <c r="L14179">
        <v>33</v>
      </c>
      <c r="N14179">
        <v>9</v>
      </c>
      <c r="P14179">
        <v>0</v>
      </c>
      <c r="Q14179">
        <v>0</v>
      </c>
      <c r="S14179">
        <v>6</v>
      </c>
    </row>
    <row r="14180" spans="1:19" x14ac:dyDescent="0.3">
      <c r="A14180" t="s">
        <v>28288</v>
      </c>
      <c r="B14180" s="171" t="s">
        <v>28289</v>
      </c>
      <c r="C14180" s="171" t="s">
        <v>24508</v>
      </c>
      <c r="D14180" s="171" t="s">
        <v>4</v>
      </c>
      <c r="E14180" s="11">
        <v>44287</v>
      </c>
      <c r="F14180">
        <v>0</v>
      </c>
      <c r="G14180">
        <v>0</v>
      </c>
      <c r="I14180">
        <v>0</v>
      </c>
      <c r="J14180">
        <v>0</v>
      </c>
      <c r="L14180">
        <v>0</v>
      </c>
      <c r="N14180">
        <v>0</v>
      </c>
      <c r="P14180">
        <v>0</v>
      </c>
      <c r="Q14180">
        <v>0</v>
      </c>
      <c r="S14180">
        <v>0</v>
      </c>
    </row>
    <row r="14181" spans="1:19" x14ac:dyDescent="0.3">
      <c r="A14181" t="s">
        <v>28290</v>
      </c>
      <c r="B14181" s="171" t="s">
        <v>28291</v>
      </c>
      <c r="C14181" s="171" t="s">
        <v>191</v>
      </c>
      <c r="D14181" s="171" t="s">
        <v>4</v>
      </c>
      <c r="E14181" s="11">
        <v>44287</v>
      </c>
      <c r="F14181">
        <v>12</v>
      </c>
      <c r="G14181">
        <v>16</v>
      </c>
      <c r="I14181">
        <v>94</v>
      </c>
      <c r="J14181">
        <v>104</v>
      </c>
      <c r="L14181">
        <v>129</v>
      </c>
      <c r="N14181">
        <v>89</v>
      </c>
      <c r="P14181">
        <v>10</v>
      </c>
      <c r="Q14181">
        <v>11</v>
      </c>
      <c r="S14181">
        <v>5</v>
      </c>
    </row>
    <row r="14182" spans="1:19" x14ac:dyDescent="0.3">
      <c r="A14182" t="s">
        <v>28292</v>
      </c>
      <c r="B14182" s="171" t="s">
        <v>28293</v>
      </c>
      <c r="C14182" s="171" t="s">
        <v>200</v>
      </c>
      <c r="D14182" s="171" t="s">
        <v>4</v>
      </c>
      <c r="E14182" s="11">
        <v>44287</v>
      </c>
      <c r="F14182">
        <v>3</v>
      </c>
      <c r="G14182">
        <v>3</v>
      </c>
      <c r="I14182">
        <v>22</v>
      </c>
      <c r="J14182">
        <v>16</v>
      </c>
      <c r="L14182">
        <v>16</v>
      </c>
      <c r="N14182">
        <v>20</v>
      </c>
      <c r="P14182">
        <v>0</v>
      </c>
      <c r="Q14182">
        <v>0</v>
      </c>
      <c r="S14182">
        <v>2</v>
      </c>
    </row>
    <row r="14183" spans="1:19" x14ac:dyDescent="0.3">
      <c r="A14183" t="s">
        <v>28294</v>
      </c>
      <c r="B14183" s="171" t="s">
        <v>28295</v>
      </c>
      <c r="C14183" s="171" t="s">
        <v>212</v>
      </c>
      <c r="D14183" s="171" t="s">
        <v>4</v>
      </c>
      <c r="E14183" s="11">
        <v>44287</v>
      </c>
      <c r="F14183">
        <v>0</v>
      </c>
      <c r="G14183">
        <v>0</v>
      </c>
      <c r="I14183">
        <v>0</v>
      </c>
      <c r="J14183">
        <v>0</v>
      </c>
      <c r="L14183">
        <v>0</v>
      </c>
      <c r="N14183">
        <v>0</v>
      </c>
      <c r="P14183">
        <v>0</v>
      </c>
      <c r="Q14183">
        <v>0</v>
      </c>
      <c r="S14183">
        <v>0</v>
      </c>
    </row>
    <row r="14184" spans="1:19" x14ac:dyDescent="0.3">
      <c r="A14184" t="s">
        <v>28296</v>
      </c>
      <c r="B14184" s="171" t="s">
        <v>28297</v>
      </c>
      <c r="C14184" s="171" t="s">
        <v>215</v>
      </c>
      <c r="D14184" s="171" t="s">
        <v>4</v>
      </c>
      <c r="E14184" s="11">
        <v>44287</v>
      </c>
      <c r="F14184">
        <v>0</v>
      </c>
      <c r="G14184">
        <v>0</v>
      </c>
      <c r="I14184">
        <v>0</v>
      </c>
      <c r="J14184">
        <v>0</v>
      </c>
      <c r="L14184">
        <v>0</v>
      </c>
      <c r="N14184">
        <v>0</v>
      </c>
      <c r="P14184">
        <v>0</v>
      </c>
      <c r="Q14184">
        <v>0</v>
      </c>
      <c r="S14184">
        <v>0</v>
      </c>
    </row>
    <row r="14185" spans="1:19" x14ac:dyDescent="0.3">
      <c r="A14185" t="s">
        <v>28298</v>
      </c>
      <c r="B14185" s="171" t="s">
        <v>28299</v>
      </c>
      <c r="C14185" s="171" t="s">
        <v>221</v>
      </c>
      <c r="D14185" s="171" t="s">
        <v>4</v>
      </c>
      <c r="E14185" s="11">
        <v>44287</v>
      </c>
      <c r="F14185">
        <v>0</v>
      </c>
      <c r="G14185">
        <v>0</v>
      </c>
      <c r="I14185">
        <v>0</v>
      </c>
      <c r="J14185">
        <v>0</v>
      </c>
      <c r="L14185">
        <v>0</v>
      </c>
      <c r="N14185">
        <v>0</v>
      </c>
      <c r="P14185">
        <v>0</v>
      </c>
      <c r="Q14185">
        <v>0</v>
      </c>
      <c r="S14185">
        <v>0</v>
      </c>
    </row>
    <row r="14186" spans="1:19" x14ac:dyDescent="0.3">
      <c r="A14186" t="s">
        <v>28300</v>
      </c>
      <c r="B14186" s="171" t="s">
        <v>28301</v>
      </c>
      <c r="C14186" s="171" t="s">
        <v>8233</v>
      </c>
      <c r="D14186" s="171" t="s">
        <v>4</v>
      </c>
      <c r="E14186" s="11">
        <v>44287</v>
      </c>
      <c r="F14186">
        <v>2</v>
      </c>
      <c r="G14186">
        <v>3</v>
      </c>
      <c r="I14186">
        <v>14</v>
      </c>
      <c r="J14186">
        <v>18</v>
      </c>
      <c r="L14186">
        <v>32</v>
      </c>
      <c r="N14186">
        <v>14</v>
      </c>
      <c r="P14186">
        <v>0</v>
      </c>
      <c r="Q14186">
        <v>0</v>
      </c>
      <c r="S14186">
        <v>0</v>
      </c>
    </row>
    <row r="14187" spans="1:19" x14ac:dyDescent="0.3">
      <c r="A14187" t="s">
        <v>28302</v>
      </c>
      <c r="B14187" s="171" t="s">
        <v>28303</v>
      </c>
      <c r="C14187" s="171" t="s">
        <v>233</v>
      </c>
      <c r="D14187" s="171" t="s">
        <v>4</v>
      </c>
      <c r="E14187" s="11">
        <v>44287</v>
      </c>
      <c r="F14187">
        <v>0</v>
      </c>
      <c r="G14187">
        <v>0</v>
      </c>
      <c r="I14187">
        <v>0</v>
      </c>
      <c r="J14187">
        <v>0</v>
      </c>
      <c r="L14187">
        <v>0</v>
      </c>
      <c r="N14187">
        <v>0</v>
      </c>
      <c r="P14187">
        <v>0</v>
      </c>
      <c r="Q14187">
        <v>0</v>
      </c>
      <c r="S14187">
        <v>0</v>
      </c>
    </row>
    <row r="14188" spans="1:19" x14ac:dyDescent="0.3">
      <c r="A14188" t="s">
        <v>28304</v>
      </c>
      <c r="B14188" s="171" t="s">
        <v>28305</v>
      </c>
      <c r="C14188" s="171" t="s">
        <v>79</v>
      </c>
      <c r="D14188" s="171" t="s">
        <v>80</v>
      </c>
      <c r="E14188" s="11">
        <v>44287</v>
      </c>
      <c r="F14188">
        <v>0</v>
      </c>
      <c r="G14188">
        <v>0</v>
      </c>
      <c r="I14188">
        <v>0</v>
      </c>
      <c r="J14188">
        <v>0</v>
      </c>
      <c r="L14188">
        <v>0</v>
      </c>
      <c r="N14188">
        <v>0</v>
      </c>
      <c r="P14188">
        <v>0</v>
      </c>
      <c r="Q14188">
        <v>0</v>
      </c>
      <c r="S14188">
        <v>0</v>
      </c>
    </row>
    <row r="14189" spans="1:19" x14ac:dyDescent="0.3">
      <c r="A14189" t="s">
        <v>28306</v>
      </c>
      <c r="B14189" s="171" t="s">
        <v>28307</v>
      </c>
      <c r="C14189" s="171" t="s">
        <v>79</v>
      </c>
      <c r="D14189" s="171" t="s">
        <v>4</v>
      </c>
      <c r="E14189" s="11">
        <v>44287</v>
      </c>
      <c r="F14189">
        <v>0</v>
      </c>
      <c r="G14189">
        <v>0</v>
      </c>
      <c r="I14189">
        <v>0</v>
      </c>
      <c r="J14189">
        <v>0</v>
      </c>
      <c r="L14189">
        <v>0</v>
      </c>
      <c r="N14189">
        <v>0</v>
      </c>
      <c r="P14189">
        <v>0</v>
      </c>
      <c r="Q14189">
        <v>0</v>
      </c>
      <c r="S14189">
        <v>0</v>
      </c>
    </row>
    <row r="14190" spans="1:19" x14ac:dyDescent="0.3">
      <c r="A14190" t="s">
        <v>28308</v>
      </c>
      <c r="B14190" s="171" t="s">
        <v>28309</v>
      </c>
      <c r="C14190" s="171" t="s">
        <v>83</v>
      </c>
      <c r="D14190" s="171" t="s">
        <v>80</v>
      </c>
      <c r="E14190" s="11">
        <v>44287</v>
      </c>
      <c r="F14190">
        <v>4.5</v>
      </c>
      <c r="G14190">
        <v>5</v>
      </c>
      <c r="I14190">
        <v>17</v>
      </c>
      <c r="J14190">
        <v>24</v>
      </c>
      <c r="L14190">
        <v>27</v>
      </c>
      <c r="N14190">
        <v>18</v>
      </c>
      <c r="P14190">
        <v>0</v>
      </c>
      <c r="Q14190">
        <v>0</v>
      </c>
      <c r="S14190">
        <v>0</v>
      </c>
    </row>
    <row r="14191" spans="1:19" x14ac:dyDescent="0.3">
      <c r="A14191" t="s">
        <v>28310</v>
      </c>
      <c r="B14191" s="171" t="s">
        <v>28311</v>
      </c>
      <c r="C14191" s="171" t="s">
        <v>83</v>
      </c>
      <c r="D14191" s="171" t="s">
        <v>15341</v>
      </c>
      <c r="E14191" s="11">
        <v>44287</v>
      </c>
      <c r="F14191">
        <v>0</v>
      </c>
      <c r="G14191">
        <v>0</v>
      </c>
      <c r="I14191">
        <v>5</v>
      </c>
      <c r="J14191">
        <v>0</v>
      </c>
      <c r="L14191">
        <v>0</v>
      </c>
      <c r="N14191">
        <v>5</v>
      </c>
      <c r="P14191">
        <v>0</v>
      </c>
      <c r="Q14191">
        <v>1</v>
      </c>
      <c r="S14191">
        <v>0</v>
      </c>
    </row>
    <row r="14192" spans="1:19" x14ac:dyDescent="0.3">
      <c r="A14192" t="s">
        <v>28312</v>
      </c>
      <c r="B14192" s="171" t="s">
        <v>28313</v>
      </c>
      <c r="C14192" s="171" t="s">
        <v>83</v>
      </c>
      <c r="D14192" s="171" t="s">
        <v>4</v>
      </c>
      <c r="E14192" s="11">
        <v>44287</v>
      </c>
      <c r="F14192">
        <v>4.5</v>
      </c>
      <c r="G14192">
        <v>5</v>
      </c>
      <c r="I14192">
        <v>22</v>
      </c>
      <c r="J14192">
        <v>24</v>
      </c>
      <c r="L14192">
        <v>27</v>
      </c>
      <c r="N14192">
        <v>23</v>
      </c>
      <c r="P14192">
        <v>0</v>
      </c>
      <c r="Q14192">
        <v>1</v>
      </c>
      <c r="S14192">
        <v>0</v>
      </c>
    </row>
    <row r="14193" spans="1:19" x14ac:dyDescent="0.3">
      <c r="A14193" t="s">
        <v>28314</v>
      </c>
      <c r="B14193" s="171" t="s">
        <v>28315</v>
      </c>
      <c r="C14193" s="171" t="s">
        <v>86</v>
      </c>
      <c r="D14193" s="171" t="s">
        <v>80</v>
      </c>
      <c r="E14193" s="11">
        <v>44287</v>
      </c>
      <c r="F14193">
        <v>6</v>
      </c>
      <c r="G14193">
        <v>11</v>
      </c>
      <c r="I14193">
        <v>27</v>
      </c>
      <c r="J14193">
        <v>36</v>
      </c>
      <c r="L14193">
        <v>60</v>
      </c>
      <c r="N14193">
        <v>21</v>
      </c>
      <c r="P14193">
        <v>3</v>
      </c>
      <c r="Q14193">
        <v>3</v>
      </c>
      <c r="S14193">
        <v>6</v>
      </c>
    </row>
    <row r="14194" spans="1:19" x14ac:dyDescent="0.3">
      <c r="A14194" t="s">
        <v>28316</v>
      </c>
      <c r="B14194" s="171" t="s">
        <v>28317</v>
      </c>
      <c r="C14194" s="171" t="s">
        <v>86</v>
      </c>
      <c r="D14194" s="171" t="s">
        <v>4</v>
      </c>
      <c r="E14194" s="11">
        <v>44287</v>
      </c>
      <c r="F14194">
        <v>6</v>
      </c>
      <c r="G14194">
        <v>11</v>
      </c>
      <c r="I14194">
        <v>27</v>
      </c>
      <c r="J14194">
        <v>36</v>
      </c>
      <c r="L14194">
        <v>60</v>
      </c>
      <c r="N14194">
        <v>21</v>
      </c>
      <c r="P14194">
        <v>3</v>
      </c>
      <c r="Q14194">
        <v>3</v>
      </c>
      <c r="S14194">
        <v>6</v>
      </c>
    </row>
    <row r="14195" spans="1:19" x14ac:dyDescent="0.3">
      <c r="A14195" t="s">
        <v>28318</v>
      </c>
      <c r="B14195" s="171" t="s">
        <v>28319</v>
      </c>
      <c r="C14195" s="171" t="s">
        <v>89</v>
      </c>
      <c r="D14195" s="171" t="s">
        <v>80</v>
      </c>
      <c r="E14195" s="11">
        <v>44287</v>
      </c>
      <c r="F14195">
        <v>2</v>
      </c>
      <c r="G14195">
        <v>5</v>
      </c>
      <c r="I14195">
        <v>7</v>
      </c>
      <c r="J14195">
        <v>7</v>
      </c>
      <c r="L14195">
        <v>22</v>
      </c>
      <c r="N14195">
        <v>6</v>
      </c>
      <c r="P14195">
        <v>3</v>
      </c>
      <c r="Q14195">
        <v>4</v>
      </c>
      <c r="S14195">
        <v>1</v>
      </c>
    </row>
    <row r="14196" spans="1:19" x14ac:dyDescent="0.3">
      <c r="A14196" t="s">
        <v>28320</v>
      </c>
      <c r="B14196" s="171" t="s">
        <v>28321</v>
      </c>
      <c r="C14196" s="171" t="s">
        <v>89</v>
      </c>
      <c r="D14196" s="171" t="s">
        <v>4</v>
      </c>
      <c r="E14196" s="11">
        <v>44287</v>
      </c>
      <c r="F14196">
        <v>2</v>
      </c>
      <c r="G14196">
        <v>5</v>
      </c>
      <c r="I14196">
        <v>7</v>
      </c>
      <c r="J14196">
        <v>7</v>
      </c>
      <c r="L14196">
        <v>22</v>
      </c>
      <c r="N14196">
        <v>6</v>
      </c>
      <c r="P14196">
        <v>3</v>
      </c>
      <c r="Q14196">
        <v>4</v>
      </c>
      <c r="S14196">
        <v>1</v>
      </c>
    </row>
    <row r="14197" spans="1:19" x14ac:dyDescent="0.3">
      <c r="A14197" t="s">
        <v>28322</v>
      </c>
      <c r="B14197" s="171" t="s">
        <v>28323</v>
      </c>
      <c r="C14197" s="171" t="s">
        <v>92</v>
      </c>
      <c r="D14197" s="171" t="s">
        <v>80</v>
      </c>
      <c r="E14197" s="11">
        <v>44287</v>
      </c>
      <c r="F14197">
        <v>0</v>
      </c>
      <c r="G14197">
        <v>0</v>
      </c>
      <c r="I14197">
        <v>0</v>
      </c>
      <c r="J14197">
        <v>0</v>
      </c>
      <c r="L14197">
        <v>0</v>
      </c>
      <c r="N14197">
        <v>0</v>
      </c>
      <c r="P14197">
        <v>0</v>
      </c>
      <c r="Q14197">
        <v>0</v>
      </c>
      <c r="S14197">
        <v>0</v>
      </c>
    </row>
    <row r="14198" spans="1:19" x14ac:dyDescent="0.3">
      <c r="A14198" t="s">
        <v>28324</v>
      </c>
      <c r="B14198" s="171" t="s">
        <v>28325</v>
      </c>
      <c r="C14198" s="171" t="s">
        <v>92</v>
      </c>
      <c r="D14198" s="171" t="s">
        <v>4</v>
      </c>
      <c r="E14198" s="11">
        <v>44287</v>
      </c>
      <c r="F14198">
        <v>0</v>
      </c>
      <c r="G14198">
        <v>0</v>
      </c>
      <c r="I14198">
        <v>0</v>
      </c>
      <c r="J14198">
        <v>0</v>
      </c>
      <c r="L14198">
        <v>0</v>
      </c>
      <c r="N14198">
        <v>0</v>
      </c>
      <c r="P14198">
        <v>0</v>
      </c>
      <c r="Q14198">
        <v>0</v>
      </c>
      <c r="S14198">
        <v>0</v>
      </c>
    </row>
    <row r="14199" spans="1:19" x14ac:dyDescent="0.3">
      <c r="A14199" t="s">
        <v>28326</v>
      </c>
      <c r="B14199" s="171" t="s">
        <v>28327</v>
      </c>
      <c r="C14199" s="171" t="s">
        <v>95</v>
      </c>
      <c r="D14199" s="171" t="s">
        <v>80</v>
      </c>
      <c r="E14199" s="11">
        <v>44287</v>
      </c>
      <c r="F14199">
        <v>5.5</v>
      </c>
      <c r="G14199">
        <v>5.5</v>
      </c>
      <c r="I14199">
        <v>10</v>
      </c>
      <c r="J14199">
        <v>29</v>
      </c>
      <c r="L14199">
        <v>29</v>
      </c>
      <c r="N14199">
        <v>8</v>
      </c>
      <c r="P14199">
        <v>0</v>
      </c>
      <c r="Q14199">
        <v>0</v>
      </c>
      <c r="S14199">
        <v>2</v>
      </c>
    </row>
    <row r="14200" spans="1:19" x14ac:dyDescent="0.3">
      <c r="A14200" t="s">
        <v>28328</v>
      </c>
      <c r="B14200" s="171" t="s">
        <v>28329</v>
      </c>
      <c r="C14200" s="171" t="s">
        <v>95</v>
      </c>
      <c r="D14200" s="171" t="s">
        <v>15341</v>
      </c>
      <c r="E14200" s="11">
        <v>44287</v>
      </c>
      <c r="F14200">
        <v>0</v>
      </c>
      <c r="G14200">
        <v>0</v>
      </c>
      <c r="I14200">
        <v>1</v>
      </c>
      <c r="J14200">
        <v>0</v>
      </c>
      <c r="L14200">
        <v>0</v>
      </c>
      <c r="N14200">
        <v>1</v>
      </c>
      <c r="P14200">
        <v>0</v>
      </c>
      <c r="Q14200">
        <v>0</v>
      </c>
      <c r="S14200">
        <v>0</v>
      </c>
    </row>
    <row r="14201" spans="1:19" x14ac:dyDescent="0.3">
      <c r="A14201" t="s">
        <v>28330</v>
      </c>
      <c r="B14201" s="171" t="s">
        <v>28331</v>
      </c>
      <c r="C14201" s="171" t="s">
        <v>95</v>
      </c>
      <c r="D14201" s="171" t="s">
        <v>4</v>
      </c>
      <c r="E14201" s="11">
        <v>44287</v>
      </c>
      <c r="F14201">
        <v>5.5</v>
      </c>
      <c r="G14201">
        <v>5.5</v>
      </c>
      <c r="I14201">
        <v>11</v>
      </c>
      <c r="J14201">
        <v>29</v>
      </c>
      <c r="L14201">
        <v>29</v>
      </c>
      <c r="N14201">
        <v>9</v>
      </c>
      <c r="P14201">
        <v>0</v>
      </c>
      <c r="Q14201">
        <v>0</v>
      </c>
      <c r="S14201">
        <v>2</v>
      </c>
    </row>
    <row r="14202" spans="1:19" x14ac:dyDescent="0.3">
      <c r="A14202" t="s">
        <v>28332</v>
      </c>
      <c r="B14202" s="171" t="s">
        <v>28333</v>
      </c>
      <c r="C14202" s="171" t="s">
        <v>19659</v>
      </c>
      <c r="D14202" s="171" t="s">
        <v>80</v>
      </c>
      <c r="E14202" s="11">
        <v>44287</v>
      </c>
      <c r="F14202">
        <v>0</v>
      </c>
      <c r="G14202">
        <v>0</v>
      </c>
      <c r="I14202">
        <v>0</v>
      </c>
      <c r="J14202">
        <v>0</v>
      </c>
      <c r="L14202">
        <v>0</v>
      </c>
      <c r="N14202">
        <v>0</v>
      </c>
      <c r="P14202">
        <v>0</v>
      </c>
      <c r="Q14202">
        <v>0</v>
      </c>
      <c r="S14202">
        <v>0</v>
      </c>
    </row>
    <row r="14203" spans="1:19" x14ac:dyDescent="0.3">
      <c r="A14203" t="s">
        <v>28334</v>
      </c>
      <c r="B14203" s="171" t="s">
        <v>28335</v>
      </c>
      <c r="C14203" s="171" t="s">
        <v>19659</v>
      </c>
      <c r="D14203" s="171" t="s">
        <v>4</v>
      </c>
      <c r="E14203" s="11">
        <v>44287</v>
      </c>
      <c r="F14203">
        <v>0</v>
      </c>
      <c r="G14203">
        <v>0</v>
      </c>
      <c r="I14203">
        <v>0</v>
      </c>
      <c r="J14203">
        <v>0</v>
      </c>
      <c r="L14203">
        <v>0</v>
      </c>
      <c r="N14203">
        <v>0</v>
      </c>
      <c r="P14203">
        <v>0</v>
      </c>
      <c r="Q14203">
        <v>0</v>
      </c>
      <c r="S14203">
        <v>0</v>
      </c>
    </row>
    <row r="14204" spans="1:19" x14ac:dyDescent="0.3">
      <c r="A14204" t="s">
        <v>28336</v>
      </c>
      <c r="B14204" s="171" t="s">
        <v>28337</v>
      </c>
      <c r="C14204" s="171" t="s">
        <v>98</v>
      </c>
      <c r="D14204" s="171" t="s">
        <v>80</v>
      </c>
      <c r="E14204" s="11">
        <v>44287</v>
      </c>
      <c r="F14204">
        <v>10.5</v>
      </c>
      <c r="G14204">
        <v>11.5</v>
      </c>
      <c r="I14204">
        <v>35</v>
      </c>
      <c r="J14204">
        <v>61</v>
      </c>
      <c r="L14204">
        <v>65</v>
      </c>
      <c r="N14204">
        <v>23</v>
      </c>
      <c r="P14204">
        <v>0</v>
      </c>
      <c r="Q14204">
        <v>0</v>
      </c>
      <c r="S14204">
        <v>12</v>
      </c>
    </row>
    <row r="14205" spans="1:19" x14ac:dyDescent="0.3">
      <c r="A14205" t="s">
        <v>28338</v>
      </c>
      <c r="B14205" s="171" t="s">
        <v>28339</v>
      </c>
      <c r="C14205" s="171" t="s">
        <v>98</v>
      </c>
      <c r="D14205" s="171" t="s">
        <v>4</v>
      </c>
      <c r="E14205" s="11">
        <v>44287</v>
      </c>
      <c r="F14205">
        <v>10.5</v>
      </c>
      <c r="G14205">
        <v>11.5</v>
      </c>
      <c r="I14205">
        <v>35</v>
      </c>
      <c r="J14205">
        <v>61</v>
      </c>
      <c r="L14205">
        <v>65</v>
      </c>
      <c r="N14205">
        <v>23</v>
      </c>
      <c r="P14205">
        <v>0</v>
      </c>
      <c r="Q14205">
        <v>0</v>
      </c>
      <c r="S14205">
        <v>12</v>
      </c>
    </row>
    <row r="14206" spans="1:19" x14ac:dyDescent="0.3">
      <c r="A14206" t="s">
        <v>28340</v>
      </c>
      <c r="B14206" s="171" t="s">
        <v>28341</v>
      </c>
      <c r="C14206" s="171" t="s">
        <v>101</v>
      </c>
      <c r="D14206" s="171" t="s">
        <v>80</v>
      </c>
      <c r="E14206" s="11">
        <v>44287</v>
      </c>
      <c r="F14206">
        <v>29</v>
      </c>
      <c r="G14206">
        <v>42.5</v>
      </c>
      <c r="I14206">
        <v>322</v>
      </c>
      <c r="J14206">
        <v>305</v>
      </c>
      <c r="L14206">
        <v>461</v>
      </c>
      <c r="N14206">
        <v>320</v>
      </c>
      <c r="P14206">
        <v>17</v>
      </c>
      <c r="Q14206">
        <v>32</v>
      </c>
      <c r="S14206">
        <v>2</v>
      </c>
    </row>
    <row r="14207" spans="1:19" x14ac:dyDescent="0.3">
      <c r="A14207" t="s">
        <v>28342</v>
      </c>
      <c r="B14207" s="171" t="s">
        <v>28343</v>
      </c>
      <c r="C14207" s="171" t="s">
        <v>101</v>
      </c>
      <c r="D14207" s="171" t="s">
        <v>4</v>
      </c>
      <c r="E14207" s="11">
        <v>44287</v>
      </c>
      <c r="F14207">
        <v>29</v>
      </c>
      <c r="G14207">
        <v>42.5</v>
      </c>
      <c r="I14207">
        <v>322</v>
      </c>
      <c r="J14207">
        <v>305</v>
      </c>
      <c r="L14207">
        <v>461</v>
      </c>
      <c r="N14207">
        <v>320</v>
      </c>
      <c r="P14207">
        <v>17</v>
      </c>
      <c r="Q14207">
        <v>32</v>
      </c>
      <c r="S14207">
        <v>2</v>
      </c>
    </row>
    <row r="14208" spans="1:19" x14ac:dyDescent="0.3">
      <c r="A14208" t="s">
        <v>28344</v>
      </c>
      <c r="B14208" s="171" t="s">
        <v>28345</v>
      </c>
      <c r="C14208" s="171" t="s">
        <v>6843</v>
      </c>
      <c r="D14208" s="171" t="s">
        <v>80</v>
      </c>
      <c r="E14208" s="11">
        <v>44287</v>
      </c>
      <c r="F14208">
        <v>6</v>
      </c>
      <c r="G14208">
        <v>6</v>
      </c>
      <c r="I14208">
        <v>16</v>
      </c>
      <c r="J14208">
        <v>35</v>
      </c>
      <c r="L14208">
        <v>35</v>
      </c>
      <c r="N14208">
        <v>15</v>
      </c>
      <c r="P14208">
        <v>0</v>
      </c>
      <c r="Q14208">
        <v>0</v>
      </c>
      <c r="S14208">
        <v>1</v>
      </c>
    </row>
    <row r="14209" spans="1:19" x14ac:dyDescent="0.3">
      <c r="A14209" t="s">
        <v>28346</v>
      </c>
      <c r="B14209" s="171" t="s">
        <v>28347</v>
      </c>
      <c r="C14209" s="171" t="s">
        <v>6843</v>
      </c>
      <c r="D14209" s="171" t="s">
        <v>4</v>
      </c>
      <c r="E14209" s="11">
        <v>44287</v>
      </c>
      <c r="F14209">
        <v>6</v>
      </c>
      <c r="G14209">
        <v>6</v>
      </c>
      <c r="I14209">
        <v>16</v>
      </c>
      <c r="J14209">
        <v>35</v>
      </c>
      <c r="L14209">
        <v>35</v>
      </c>
      <c r="N14209">
        <v>15</v>
      </c>
      <c r="P14209">
        <v>0</v>
      </c>
      <c r="Q14209">
        <v>0</v>
      </c>
      <c r="S14209">
        <v>1</v>
      </c>
    </row>
    <row r="14210" spans="1:19" x14ac:dyDescent="0.3">
      <c r="A14210" t="s">
        <v>28348</v>
      </c>
      <c r="B14210" s="171" t="s">
        <v>28349</v>
      </c>
      <c r="C14210" s="171" t="s">
        <v>12995</v>
      </c>
      <c r="D14210" s="171" t="s">
        <v>80</v>
      </c>
      <c r="E14210" s="11">
        <v>44287</v>
      </c>
      <c r="F14210">
        <v>63.5</v>
      </c>
      <c r="G14210">
        <v>86.5</v>
      </c>
      <c r="I14210">
        <v>434</v>
      </c>
      <c r="J14210">
        <v>497</v>
      </c>
      <c r="L14210">
        <v>699</v>
      </c>
      <c r="N14210">
        <v>411</v>
      </c>
      <c r="O14210" t="s">
        <v>16361</v>
      </c>
      <c r="P14210">
        <v>23</v>
      </c>
      <c r="Q14210">
        <v>39</v>
      </c>
      <c r="S14210">
        <v>24</v>
      </c>
    </row>
    <row r="14211" spans="1:19" x14ac:dyDescent="0.3">
      <c r="A14211" t="s">
        <v>28350</v>
      </c>
      <c r="B14211" s="171" t="s">
        <v>28351</v>
      </c>
      <c r="C14211" s="171" t="s">
        <v>15504</v>
      </c>
      <c r="D14211" s="171" t="s">
        <v>15341</v>
      </c>
      <c r="E14211" s="11">
        <v>44287</v>
      </c>
      <c r="F14211">
        <v>0</v>
      </c>
      <c r="G14211">
        <v>0</v>
      </c>
      <c r="I14211">
        <v>6</v>
      </c>
      <c r="J14211">
        <v>0</v>
      </c>
      <c r="L14211">
        <v>0</v>
      </c>
      <c r="N14211">
        <v>6</v>
      </c>
      <c r="O14211" t="s">
        <v>16361</v>
      </c>
      <c r="P14211">
        <v>0</v>
      </c>
      <c r="Q14211">
        <v>1</v>
      </c>
      <c r="S14211">
        <v>0</v>
      </c>
    </row>
    <row r="14212" spans="1:19" x14ac:dyDescent="0.3">
      <c r="A14212" t="s">
        <v>28352</v>
      </c>
      <c r="B14212" s="171" t="s">
        <v>28353</v>
      </c>
      <c r="C14212" s="171" t="s">
        <v>15511</v>
      </c>
      <c r="D14212" s="171" t="s">
        <v>80</v>
      </c>
      <c r="E14212" s="11">
        <v>44287</v>
      </c>
      <c r="F14212">
        <v>20.5</v>
      </c>
      <c r="G14212">
        <v>22</v>
      </c>
      <c r="I14212">
        <v>62</v>
      </c>
      <c r="J14212">
        <v>114</v>
      </c>
      <c r="L14212">
        <v>121</v>
      </c>
      <c r="N14212">
        <v>49</v>
      </c>
      <c r="P14212">
        <v>0</v>
      </c>
      <c r="Q14212">
        <v>0</v>
      </c>
      <c r="S14212">
        <v>14</v>
      </c>
    </row>
    <row r="14213" spans="1:19" x14ac:dyDescent="0.3">
      <c r="A14213" t="s">
        <v>28354</v>
      </c>
      <c r="B14213" s="171" t="s">
        <v>28355</v>
      </c>
      <c r="C14213" s="171" t="s">
        <v>15511</v>
      </c>
      <c r="D14213" s="171" t="s">
        <v>15341</v>
      </c>
      <c r="E14213" s="11">
        <v>44287</v>
      </c>
      <c r="F14213">
        <v>0</v>
      </c>
      <c r="G14213">
        <v>0</v>
      </c>
      <c r="I14213">
        <v>6</v>
      </c>
      <c r="J14213">
        <v>0</v>
      </c>
      <c r="L14213">
        <v>0</v>
      </c>
      <c r="N14213">
        <v>6</v>
      </c>
      <c r="P14213">
        <v>0</v>
      </c>
      <c r="Q14213">
        <v>1</v>
      </c>
      <c r="S14213">
        <v>0</v>
      </c>
    </row>
    <row r="14214" spans="1:19" x14ac:dyDescent="0.3">
      <c r="A14214" t="s">
        <v>28356</v>
      </c>
      <c r="B14214" s="171" t="s">
        <v>28357</v>
      </c>
      <c r="C14214" s="171" t="s">
        <v>15511</v>
      </c>
      <c r="D14214" s="171" t="s">
        <v>4</v>
      </c>
      <c r="E14214" s="11">
        <v>44287</v>
      </c>
      <c r="F14214">
        <v>20.5</v>
      </c>
      <c r="G14214">
        <v>22</v>
      </c>
      <c r="I14214">
        <v>68</v>
      </c>
      <c r="J14214">
        <v>114</v>
      </c>
      <c r="L14214">
        <v>121</v>
      </c>
      <c r="N14214">
        <v>55</v>
      </c>
      <c r="P14214">
        <v>0</v>
      </c>
      <c r="Q14214">
        <v>1</v>
      </c>
      <c r="S14214">
        <v>14</v>
      </c>
    </row>
    <row r="14215" spans="1:19" x14ac:dyDescent="0.3">
      <c r="A14215" t="s">
        <v>28358</v>
      </c>
      <c r="B14215" s="171" t="s">
        <v>28359</v>
      </c>
      <c r="C14215" s="171" t="s">
        <v>104</v>
      </c>
      <c r="D14215" s="171" t="s">
        <v>4</v>
      </c>
      <c r="E14215" s="11">
        <v>44287</v>
      </c>
      <c r="F14215">
        <v>63.5</v>
      </c>
      <c r="G14215">
        <v>86.5</v>
      </c>
      <c r="I14215">
        <v>440</v>
      </c>
      <c r="J14215">
        <v>497</v>
      </c>
      <c r="L14215">
        <v>699</v>
      </c>
      <c r="N14215">
        <v>417</v>
      </c>
      <c r="P14215">
        <v>23</v>
      </c>
      <c r="Q14215">
        <v>40</v>
      </c>
      <c r="S14215">
        <v>24</v>
      </c>
    </row>
    <row r="14216" spans="1:19" x14ac:dyDescent="0.3">
      <c r="A14216" t="s">
        <v>28360</v>
      </c>
      <c r="B14216" s="171" t="s">
        <v>28361</v>
      </c>
      <c r="C14216" s="171" t="s">
        <v>119</v>
      </c>
      <c r="D14216" s="171" t="s">
        <v>80</v>
      </c>
      <c r="E14216" s="11">
        <v>44317</v>
      </c>
      <c r="F14216">
        <v>0</v>
      </c>
      <c r="G14216">
        <v>0</v>
      </c>
      <c r="I14216">
        <v>0</v>
      </c>
      <c r="J14216">
        <v>0</v>
      </c>
      <c r="L14216">
        <v>0</v>
      </c>
      <c r="N14216">
        <v>0</v>
      </c>
      <c r="P14216">
        <v>0</v>
      </c>
      <c r="Q14216">
        <v>0</v>
      </c>
      <c r="S14216">
        <v>0</v>
      </c>
    </row>
    <row r="14217" spans="1:19" x14ac:dyDescent="0.3">
      <c r="A14217" t="s">
        <v>28362</v>
      </c>
      <c r="B14217" s="171" t="s">
        <v>28363</v>
      </c>
      <c r="C14217" s="171" t="s">
        <v>143</v>
      </c>
      <c r="D14217" s="171" t="s">
        <v>80</v>
      </c>
      <c r="E14217" s="11">
        <v>44317</v>
      </c>
      <c r="F14217">
        <v>0</v>
      </c>
      <c r="G14217">
        <v>0</v>
      </c>
      <c r="I14217">
        <v>0</v>
      </c>
      <c r="J14217">
        <v>0</v>
      </c>
      <c r="L14217">
        <v>0</v>
      </c>
      <c r="N14217">
        <v>0</v>
      </c>
      <c r="P14217">
        <v>0</v>
      </c>
      <c r="Q14217">
        <v>0</v>
      </c>
      <c r="S14217">
        <v>0</v>
      </c>
    </row>
    <row r="14218" spans="1:19" x14ac:dyDescent="0.3">
      <c r="A14218" t="s">
        <v>28364</v>
      </c>
      <c r="B14218" s="171" t="s">
        <v>28365</v>
      </c>
      <c r="C14218" s="171" t="s">
        <v>158</v>
      </c>
      <c r="D14218" s="171" t="s">
        <v>80</v>
      </c>
      <c r="E14218" s="11">
        <v>44317</v>
      </c>
      <c r="F14218">
        <v>0</v>
      </c>
      <c r="G14218">
        <v>0</v>
      </c>
      <c r="I14218">
        <v>0</v>
      </c>
      <c r="J14218">
        <v>0</v>
      </c>
      <c r="L14218">
        <v>0</v>
      </c>
      <c r="N14218">
        <v>0</v>
      </c>
      <c r="P14218">
        <v>0</v>
      </c>
      <c r="Q14218">
        <v>0</v>
      </c>
      <c r="S14218">
        <v>0</v>
      </c>
    </row>
    <row r="14219" spans="1:19" x14ac:dyDescent="0.3">
      <c r="A14219" t="s">
        <v>28366</v>
      </c>
      <c r="B14219" s="171" t="s">
        <v>28367</v>
      </c>
      <c r="C14219" s="171" t="s">
        <v>209</v>
      </c>
      <c r="D14219" s="171" t="s">
        <v>80</v>
      </c>
      <c r="E14219" s="11">
        <v>44317</v>
      </c>
      <c r="F14219">
        <v>0</v>
      </c>
      <c r="G14219">
        <v>0</v>
      </c>
      <c r="I14219">
        <v>0</v>
      </c>
      <c r="J14219">
        <v>0</v>
      </c>
      <c r="L14219">
        <v>0</v>
      </c>
      <c r="N14219">
        <v>0</v>
      </c>
      <c r="P14219">
        <v>0</v>
      </c>
      <c r="Q14219">
        <v>0</v>
      </c>
      <c r="S14219">
        <v>0</v>
      </c>
    </row>
    <row r="14220" spans="1:19" x14ac:dyDescent="0.3">
      <c r="A14220" t="s">
        <v>28368</v>
      </c>
      <c r="B14220" s="171" t="s">
        <v>28369</v>
      </c>
      <c r="C14220" s="171" t="s">
        <v>76</v>
      </c>
      <c r="D14220" s="171" t="s">
        <v>80</v>
      </c>
      <c r="E14220" s="11">
        <v>44317</v>
      </c>
      <c r="F14220">
        <v>0</v>
      </c>
      <c r="G14220">
        <v>0</v>
      </c>
      <c r="I14220">
        <v>0</v>
      </c>
      <c r="J14220">
        <v>0</v>
      </c>
      <c r="L14220">
        <v>0</v>
      </c>
      <c r="N14220">
        <v>0</v>
      </c>
      <c r="P14220">
        <v>0</v>
      </c>
      <c r="Q14220">
        <v>0</v>
      </c>
      <c r="S14220">
        <v>0</v>
      </c>
    </row>
    <row r="14221" spans="1:19" x14ac:dyDescent="0.3">
      <c r="A14221" t="s">
        <v>28370</v>
      </c>
      <c r="B14221" s="171" t="s">
        <v>28371</v>
      </c>
      <c r="C14221" s="171" t="s">
        <v>15347</v>
      </c>
      <c r="D14221" s="171" t="s">
        <v>80</v>
      </c>
      <c r="E14221" s="11">
        <v>44317</v>
      </c>
      <c r="F14221">
        <v>0</v>
      </c>
      <c r="G14221">
        <v>0</v>
      </c>
      <c r="I14221">
        <v>0</v>
      </c>
      <c r="J14221">
        <v>0</v>
      </c>
      <c r="L14221">
        <v>0</v>
      </c>
      <c r="N14221">
        <v>0</v>
      </c>
      <c r="P14221">
        <v>0</v>
      </c>
      <c r="Q14221">
        <v>0</v>
      </c>
      <c r="S14221">
        <v>0</v>
      </c>
    </row>
    <row r="14222" spans="1:19" x14ac:dyDescent="0.3">
      <c r="A14222" t="s">
        <v>28372</v>
      </c>
      <c r="B14222" s="171" t="s">
        <v>28373</v>
      </c>
      <c r="C14222" s="171" t="s">
        <v>203</v>
      </c>
      <c r="D14222" s="171" t="s">
        <v>80</v>
      </c>
      <c r="E14222" s="11">
        <v>44317</v>
      </c>
      <c r="F14222">
        <v>1.5</v>
      </c>
      <c r="G14222">
        <v>1.5</v>
      </c>
      <c r="I14222">
        <v>16</v>
      </c>
      <c r="J14222">
        <v>8</v>
      </c>
      <c r="L14222">
        <v>8</v>
      </c>
      <c r="N14222">
        <v>16</v>
      </c>
      <c r="P14222">
        <v>0</v>
      </c>
      <c r="Q14222">
        <v>0</v>
      </c>
      <c r="S14222">
        <v>0</v>
      </c>
    </row>
    <row r="14223" spans="1:19" x14ac:dyDescent="0.3">
      <c r="A14223" t="s">
        <v>28374</v>
      </c>
      <c r="B14223" s="171" t="s">
        <v>28375</v>
      </c>
      <c r="C14223" s="171" t="s">
        <v>15340</v>
      </c>
      <c r="D14223" s="171" t="s">
        <v>15341</v>
      </c>
      <c r="E14223" s="11">
        <v>44317</v>
      </c>
      <c r="F14223">
        <v>0</v>
      </c>
      <c r="G14223">
        <v>0</v>
      </c>
      <c r="I14223">
        <v>0</v>
      </c>
      <c r="J14223">
        <v>0</v>
      </c>
      <c r="L14223">
        <v>0</v>
      </c>
      <c r="N14223">
        <v>0</v>
      </c>
      <c r="P14223">
        <v>0</v>
      </c>
      <c r="Q14223">
        <v>0</v>
      </c>
      <c r="S14223">
        <v>0</v>
      </c>
    </row>
    <row r="14224" spans="1:19" x14ac:dyDescent="0.3">
      <c r="A14224" t="s">
        <v>28376</v>
      </c>
      <c r="B14224" s="171" t="s">
        <v>28377</v>
      </c>
      <c r="C14224" s="171" t="s">
        <v>15340</v>
      </c>
      <c r="D14224" s="171" t="s">
        <v>80</v>
      </c>
      <c r="E14224" s="11">
        <v>44317</v>
      </c>
      <c r="F14224">
        <v>0</v>
      </c>
      <c r="G14224">
        <v>0</v>
      </c>
      <c r="I14224">
        <v>0</v>
      </c>
      <c r="J14224">
        <v>0</v>
      </c>
      <c r="L14224">
        <v>0</v>
      </c>
      <c r="N14224">
        <v>0</v>
      </c>
      <c r="P14224">
        <v>0</v>
      </c>
      <c r="Q14224">
        <v>0</v>
      </c>
      <c r="S14224">
        <v>0</v>
      </c>
    </row>
    <row r="14225" spans="1:19" x14ac:dyDescent="0.3">
      <c r="A14225" t="s">
        <v>28378</v>
      </c>
      <c r="B14225" s="171" t="s">
        <v>28379</v>
      </c>
      <c r="C14225" s="171" t="s">
        <v>15344</v>
      </c>
      <c r="D14225" s="171" t="s">
        <v>15341</v>
      </c>
      <c r="E14225" s="11">
        <v>44317</v>
      </c>
      <c r="F14225">
        <v>0</v>
      </c>
      <c r="G14225">
        <v>0</v>
      </c>
      <c r="I14225">
        <v>0</v>
      </c>
      <c r="J14225">
        <v>0</v>
      </c>
      <c r="L14225">
        <v>0</v>
      </c>
      <c r="N14225">
        <v>0</v>
      </c>
      <c r="P14225">
        <v>0</v>
      </c>
      <c r="Q14225">
        <v>0</v>
      </c>
      <c r="S14225">
        <v>0</v>
      </c>
    </row>
    <row r="14226" spans="1:19" x14ac:dyDescent="0.3">
      <c r="A14226" t="s">
        <v>28380</v>
      </c>
      <c r="B14226" s="171" t="s">
        <v>28381</v>
      </c>
      <c r="C14226" s="171" t="s">
        <v>15347</v>
      </c>
      <c r="D14226" s="171" t="s">
        <v>15341</v>
      </c>
      <c r="E14226" s="11">
        <v>44317</v>
      </c>
      <c r="F14226">
        <v>0</v>
      </c>
      <c r="G14226">
        <v>0</v>
      </c>
      <c r="I14226">
        <v>4</v>
      </c>
      <c r="J14226">
        <v>0</v>
      </c>
      <c r="L14226">
        <v>0</v>
      </c>
      <c r="N14226">
        <v>4</v>
      </c>
      <c r="P14226">
        <v>1</v>
      </c>
      <c r="Q14226">
        <v>1</v>
      </c>
      <c r="S14226">
        <v>0</v>
      </c>
    </row>
    <row r="14227" spans="1:19" x14ac:dyDescent="0.3">
      <c r="A14227" t="s">
        <v>28370</v>
      </c>
      <c r="B14227" s="171" t="s">
        <v>28371</v>
      </c>
      <c r="C14227" s="171" t="s">
        <v>15347</v>
      </c>
      <c r="D14227" s="171" t="s">
        <v>80</v>
      </c>
      <c r="E14227" s="11">
        <v>44317</v>
      </c>
      <c r="F14227">
        <v>2</v>
      </c>
      <c r="G14227">
        <v>2.5</v>
      </c>
      <c r="I14227">
        <v>0</v>
      </c>
      <c r="J14227">
        <v>12</v>
      </c>
      <c r="L14227">
        <v>14</v>
      </c>
      <c r="N14227">
        <v>0</v>
      </c>
      <c r="P14227">
        <v>0</v>
      </c>
      <c r="Q14227">
        <v>0</v>
      </c>
      <c r="S14227">
        <v>0</v>
      </c>
    </row>
    <row r="14228" spans="1:19" x14ac:dyDescent="0.3">
      <c r="A14228" t="s">
        <v>28382</v>
      </c>
      <c r="B14228" s="171" t="s">
        <v>28383</v>
      </c>
      <c r="C14228" s="171" t="s">
        <v>203</v>
      </c>
      <c r="D14228" s="171" t="s">
        <v>15341</v>
      </c>
      <c r="E14228" s="11">
        <v>44317</v>
      </c>
      <c r="F14228">
        <v>0</v>
      </c>
      <c r="G14228">
        <v>0</v>
      </c>
      <c r="I14228">
        <v>0</v>
      </c>
      <c r="J14228">
        <v>0</v>
      </c>
      <c r="L14228">
        <v>0</v>
      </c>
      <c r="N14228">
        <v>0</v>
      </c>
      <c r="P14228">
        <v>0</v>
      </c>
      <c r="Q14228">
        <v>0</v>
      </c>
      <c r="S14228">
        <v>0</v>
      </c>
    </row>
    <row r="14229" spans="1:19" x14ac:dyDescent="0.3">
      <c r="A14229" t="s">
        <v>28384</v>
      </c>
      <c r="B14229" s="171" t="s">
        <v>28385</v>
      </c>
      <c r="C14229" s="171" t="s">
        <v>24281</v>
      </c>
      <c r="D14229" s="171" t="s">
        <v>15341</v>
      </c>
      <c r="E14229" s="11">
        <v>44317</v>
      </c>
      <c r="F14229">
        <v>0</v>
      </c>
      <c r="G14229">
        <v>0</v>
      </c>
      <c r="I14229">
        <v>0</v>
      </c>
      <c r="J14229">
        <v>0</v>
      </c>
      <c r="L14229">
        <v>0</v>
      </c>
      <c r="N14229">
        <v>0</v>
      </c>
      <c r="P14229">
        <v>0</v>
      </c>
      <c r="Q14229">
        <v>0</v>
      </c>
      <c r="S14229">
        <v>0</v>
      </c>
    </row>
    <row r="14230" spans="1:19" x14ac:dyDescent="0.3">
      <c r="A14230" t="s">
        <v>28386</v>
      </c>
      <c r="B14230" s="171" t="s">
        <v>28387</v>
      </c>
      <c r="C14230" s="171" t="s">
        <v>24281</v>
      </c>
      <c r="D14230" s="171" t="s">
        <v>80</v>
      </c>
      <c r="E14230" s="11">
        <v>44317</v>
      </c>
      <c r="F14230">
        <v>0</v>
      </c>
      <c r="G14230">
        <v>0</v>
      </c>
      <c r="I14230">
        <v>0</v>
      </c>
      <c r="J14230">
        <v>0</v>
      </c>
      <c r="L14230">
        <v>0</v>
      </c>
      <c r="N14230">
        <v>0</v>
      </c>
      <c r="P14230">
        <v>0</v>
      </c>
      <c r="Q14230">
        <v>0</v>
      </c>
      <c r="S14230">
        <v>0</v>
      </c>
    </row>
    <row r="14231" spans="1:19" x14ac:dyDescent="0.3">
      <c r="A14231" t="s">
        <v>28388</v>
      </c>
      <c r="B14231" s="171" t="s">
        <v>28389</v>
      </c>
      <c r="C14231" s="171" t="s">
        <v>24284</v>
      </c>
      <c r="D14231" s="171" t="s">
        <v>80</v>
      </c>
      <c r="E14231" s="11">
        <v>44317</v>
      </c>
      <c r="F14231">
        <v>2</v>
      </c>
      <c r="G14231">
        <v>4</v>
      </c>
      <c r="I14231">
        <v>9</v>
      </c>
      <c r="J14231">
        <v>12</v>
      </c>
      <c r="L14231">
        <v>21</v>
      </c>
      <c r="N14231">
        <v>8</v>
      </c>
      <c r="P14231">
        <v>0</v>
      </c>
      <c r="Q14231">
        <v>0</v>
      </c>
      <c r="S14231">
        <v>1</v>
      </c>
    </row>
    <row r="14232" spans="1:19" x14ac:dyDescent="0.3">
      <c r="A14232" t="s">
        <v>28390</v>
      </c>
      <c r="B14232" s="171" t="s">
        <v>28391</v>
      </c>
      <c r="C14232" s="171" t="s">
        <v>18126</v>
      </c>
      <c r="D14232" s="171" t="s">
        <v>80</v>
      </c>
      <c r="E14232" s="11">
        <v>44317</v>
      </c>
      <c r="F14232">
        <v>0</v>
      </c>
      <c r="G14232">
        <v>0</v>
      </c>
      <c r="I14232">
        <v>0</v>
      </c>
      <c r="J14232">
        <v>0</v>
      </c>
      <c r="L14232">
        <v>0</v>
      </c>
      <c r="N14232">
        <v>0</v>
      </c>
      <c r="P14232">
        <v>0</v>
      </c>
      <c r="Q14232">
        <v>0</v>
      </c>
      <c r="S14232">
        <v>0</v>
      </c>
    </row>
    <row r="14233" spans="1:19" x14ac:dyDescent="0.3">
      <c r="A14233" t="s">
        <v>28392</v>
      </c>
      <c r="B14233" s="171" t="s">
        <v>28393</v>
      </c>
      <c r="C14233" s="171" t="s">
        <v>128</v>
      </c>
      <c r="D14233" s="171" t="s">
        <v>80</v>
      </c>
      <c r="E14233" s="11">
        <v>44317</v>
      </c>
      <c r="F14233">
        <v>0</v>
      </c>
      <c r="G14233">
        <v>0</v>
      </c>
      <c r="I14233">
        <v>0</v>
      </c>
      <c r="J14233">
        <v>0</v>
      </c>
      <c r="L14233">
        <v>0</v>
      </c>
      <c r="N14233">
        <v>0</v>
      </c>
      <c r="P14233">
        <v>0</v>
      </c>
      <c r="Q14233">
        <v>0</v>
      </c>
      <c r="S14233">
        <v>0</v>
      </c>
    </row>
    <row r="14234" spans="1:19" x14ac:dyDescent="0.3">
      <c r="A14234" t="s">
        <v>28394</v>
      </c>
      <c r="B14234" s="171" t="s">
        <v>28395</v>
      </c>
      <c r="C14234" s="171" t="s">
        <v>14824</v>
      </c>
      <c r="D14234" s="171" t="s">
        <v>80</v>
      </c>
      <c r="E14234" s="11">
        <v>44317</v>
      </c>
      <c r="F14234">
        <v>0</v>
      </c>
      <c r="G14234">
        <v>0</v>
      </c>
      <c r="I14234">
        <v>0</v>
      </c>
      <c r="J14234">
        <v>0</v>
      </c>
      <c r="L14234">
        <v>0</v>
      </c>
      <c r="N14234">
        <v>0</v>
      </c>
      <c r="P14234">
        <v>0</v>
      </c>
      <c r="Q14234">
        <v>0</v>
      </c>
      <c r="S14234">
        <v>0</v>
      </c>
    </row>
    <row r="14235" spans="1:19" x14ac:dyDescent="0.3">
      <c r="A14235" t="s">
        <v>28396</v>
      </c>
      <c r="B14235" s="171" t="s">
        <v>28397</v>
      </c>
      <c r="C14235" s="171" t="s">
        <v>152</v>
      </c>
      <c r="D14235" s="171" t="s">
        <v>80</v>
      </c>
      <c r="E14235" s="11">
        <v>44317</v>
      </c>
      <c r="F14235">
        <v>0</v>
      </c>
      <c r="G14235">
        <v>0</v>
      </c>
      <c r="I14235">
        <v>0</v>
      </c>
      <c r="J14235">
        <v>0</v>
      </c>
      <c r="L14235">
        <v>0</v>
      </c>
      <c r="N14235">
        <v>0</v>
      </c>
      <c r="P14235">
        <v>0</v>
      </c>
      <c r="Q14235">
        <v>0</v>
      </c>
      <c r="S14235">
        <v>0</v>
      </c>
    </row>
    <row r="14236" spans="1:19" x14ac:dyDescent="0.3">
      <c r="A14236" t="s">
        <v>28398</v>
      </c>
      <c r="B14236" s="171" t="s">
        <v>28399</v>
      </c>
      <c r="C14236" s="171" t="s">
        <v>194</v>
      </c>
      <c r="D14236" s="171" t="s">
        <v>80</v>
      </c>
      <c r="E14236" s="11">
        <v>44317</v>
      </c>
      <c r="F14236">
        <v>4</v>
      </c>
      <c r="G14236">
        <v>7</v>
      </c>
      <c r="I14236">
        <v>15</v>
      </c>
      <c r="J14236">
        <v>24</v>
      </c>
      <c r="K14236">
        <v>36</v>
      </c>
      <c r="L14236">
        <v>39</v>
      </c>
      <c r="N14236">
        <v>11</v>
      </c>
      <c r="P14236">
        <v>6</v>
      </c>
      <c r="Q14236">
        <v>8</v>
      </c>
      <c r="S14236">
        <v>4</v>
      </c>
    </row>
    <row r="14237" spans="1:19" x14ac:dyDescent="0.3">
      <c r="A14237" t="s">
        <v>28400</v>
      </c>
      <c r="B14237" s="171" t="s">
        <v>28401</v>
      </c>
      <c r="C14237" s="171" t="s">
        <v>18137</v>
      </c>
      <c r="D14237" s="171" t="s">
        <v>80</v>
      </c>
      <c r="E14237" s="11">
        <v>44317</v>
      </c>
      <c r="F14237">
        <v>0</v>
      </c>
      <c r="G14237">
        <v>0</v>
      </c>
      <c r="I14237">
        <v>0</v>
      </c>
      <c r="J14237">
        <v>0</v>
      </c>
      <c r="L14237">
        <v>0</v>
      </c>
      <c r="N14237">
        <v>0</v>
      </c>
      <c r="P14237">
        <v>0</v>
      </c>
      <c r="Q14237">
        <v>0</v>
      </c>
      <c r="S14237">
        <v>0</v>
      </c>
    </row>
    <row r="14238" spans="1:19" x14ac:dyDescent="0.3">
      <c r="A14238" t="s">
        <v>28402</v>
      </c>
      <c r="B14238" s="171" t="s">
        <v>28403</v>
      </c>
      <c r="C14238" s="171" t="s">
        <v>18140</v>
      </c>
      <c r="D14238" s="171" t="s">
        <v>80</v>
      </c>
      <c r="E14238" s="11">
        <v>44317</v>
      </c>
      <c r="F14238">
        <v>2</v>
      </c>
      <c r="G14238">
        <v>5</v>
      </c>
      <c r="I14238">
        <v>6</v>
      </c>
      <c r="J14238">
        <v>7</v>
      </c>
      <c r="L14238">
        <v>22</v>
      </c>
      <c r="N14238">
        <v>4</v>
      </c>
      <c r="P14238">
        <v>3</v>
      </c>
      <c r="Q14238">
        <v>3</v>
      </c>
      <c r="S14238">
        <v>2</v>
      </c>
    </row>
    <row r="14239" spans="1:19" x14ac:dyDescent="0.3">
      <c r="A14239" t="s">
        <v>28404</v>
      </c>
      <c r="B14239" s="171" t="s">
        <v>28405</v>
      </c>
      <c r="C14239" s="171" t="s">
        <v>236</v>
      </c>
      <c r="D14239" s="171" t="s">
        <v>80</v>
      </c>
      <c r="E14239" s="11">
        <v>44317</v>
      </c>
      <c r="F14239">
        <v>0</v>
      </c>
      <c r="G14239">
        <v>0</v>
      </c>
      <c r="I14239">
        <v>0</v>
      </c>
      <c r="J14239">
        <v>0</v>
      </c>
      <c r="L14239">
        <v>0</v>
      </c>
      <c r="N14239">
        <v>0</v>
      </c>
      <c r="P14239">
        <v>0</v>
      </c>
      <c r="Q14239">
        <v>0</v>
      </c>
      <c r="S14239">
        <v>0</v>
      </c>
    </row>
    <row r="14240" spans="1:19" x14ac:dyDescent="0.3">
      <c r="A14240" t="s">
        <v>28406</v>
      </c>
      <c r="B14240" s="171" t="s">
        <v>28407</v>
      </c>
      <c r="C14240" s="171" t="s">
        <v>239</v>
      </c>
      <c r="D14240" s="171" t="s">
        <v>80</v>
      </c>
      <c r="E14240" s="11">
        <v>44317</v>
      </c>
      <c r="F14240">
        <v>0</v>
      </c>
      <c r="G14240">
        <v>0</v>
      </c>
      <c r="I14240">
        <v>0</v>
      </c>
      <c r="J14240">
        <v>0</v>
      </c>
      <c r="L14240">
        <v>0</v>
      </c>
      <c r="N14240">
        <v>0</v>
      </c>
      <c r="P14240">
        <v>0</v>
      </c>
      <c r="Q14240">
        <v>0</v>
      </c>
      <c r="S14240">
        <v>0</v>
      </c>
    </row>
    <row r="14241" spans="1:19" x14ac:dyDescent="0.3">
      <c r="A14241" t="s">
        <v>28408</v>
      </c>
      <c r="B14241" s="171" t="s">
        <v>28409</v>
      </c>
      <c r="C14241" s="171" t="s">
        <v>176</v>
      </c>
      <c r="D14241" s="171" t="s">
        <v>80</v>
      </c>
      <c r="E14241" s="11">
        <v>44317</v>
      </c>
      <c r="F14241">
        <v>2</v>
      </c>
      <c r="G14241">
        <v>2.5</v>
      </c>
      <c r="I14241">
        <v>4</v>
      </c>
      <c r="J14241">
        <v>11</v>
      </c>
      <c r="L14241">
        <v>13</v>
      </c>
      <c r="N14241">
        <v>4</v>
      </c>
      <c r="P14241">
        <v>1</v>
      </c>
      <c r="Q14241">
        <v>1</v>
      </c>
      <c r="S14241">
        <v>0</v>
      </c>
    </row>
    <row r="14242" spans="1:19" x14ac:dyDescent="0.3">
      <c r="A14242" t="s">
        <v>28410</v>
      </c>
      <c r="B14242" s="171" t="s">
        <v>28411</v>
      </c>
      <c r="C14242" s="171" t="s">
        <v>206</v>
      </c>
      <c r="D14242" s="171" t="s">
        <v>80</v>
      </c>
      <c r="E14242" s="11">
        <v>44317</v>
      </c>
      <c r="F14242">
        <v>1.5</v>
      </c>
      <c r="G14242">
        <v>1.5</v>
      </c>
      <c r="I14242">
        <v>4</v>
      </c>
      <c r="J14242">
        <v>8</v>
      </c>
      <c r="L14242">
        <v>8</v>
      </c>
      <c r="N14242">
        <v>3</v>
      </c>
      <c r="P14242">
        <v>0</v>
      </c>
      <c r="Q14242">
        <v>0</v>
      </c>
      <c r="S14242">
        <v>1</v>
      </c>
    </row>
    <row r="14243" spans="1:19" x14ac:dyDescent="0.3">
      <c r="A14243" t="s">
        <v>28412</v>
      </c>
      <c r="B14243" s="171" t="s">
        <v>28413</v>
      </c>
      <c r="C14243" s="171" t="s">
        <v>176</v>
      </c>
      <c r="D14243" s="171" t="s">
        <v>15341</v>
      </c>
      <c r="E14243" s="11">
        <v>44317</v>
      </c>
      <c r="F14243">
        <v>0</v>
      </c>
      <c r="G14243">
        <v>0</v>
      </c>
      <c r="I14243">
        <v>0</v>
      </c>
      <c r="J14243">
        <v>0</v>
      </c>
      <c r="L14243">
        <v>0</v>
      </c>
      <c r="N14243">
        <v>0</v>
      </c>
      <c r="P14243">
        <v>0</v>
      </c>
      <c r="Q14243">
        <v>0</v>
      </c>
      <c r="S14243">
        <v>0</v>
      </c>
    </row>
    <row r="14244" spans="1:19" x14ac:dyDescent="0.3">
      <c r="A14244" t="s">
        <v>28414</v>
      </c>
      <c r="B14244" s="171" t="s">
        <v>28415</v>
      </c>
      <c r="C14244" s="171" t="s">
        <v>206</v>
      </c>
      <c r="D14244" s="171" t="s">
        <v>15341</v>
      </c>
      <c r="E14244" s="11">
        <v>44317</v>
      </c>
      <c r="F14244">
        <v>0</v>
      </c>
      <c r="G14244">
        <v>0</v>
      </c>
      <c r="I14244">
        <v>0</v>
      </c>
      <c r="J14244">
        <v>0</v>
      </c>
      <c r="L14244">
        <v>0</v>
      </c>
      <c r="N14244">
        <v>0</v>
      </c>
      <c r="P14244">
        <v>0</v>
      </c>
      <c r="Q14244">
        <v>0</v>
      </c>
      <c r="S14244">
        <v>0</v>
      </c>
    </row>
    <row r="14245" spans="1:19" x14ac:dyDescent="0.3">
      <c r="A14245" t="s">
        <v>28416</v>
      </c>
      <c r="B14245" s="171" t="s">
        <v>28417</v>
      </c>
      <c r="C14245" s="171" t="s">
        <v>16544</v>
      </c>
      <c r="D14245" s="171" t="s">
        <v>15341</v>
      </c>
      <c r="E14245" s="11">
        <v>44317</v>
      </c>
      <c r="F14245">
        <v>0</v>
      </c>
      <c r="G14245">
        <v>0</v>
      </c>
      <c r="I14245">
        <v>0</v>
      </c>
      <c r="J14245">
        <v>0</v>
      </c>
      <c r="L14245">
        <v>0</v>
      </c>
      <c r="N14245">
        <v>0</v>
      </c>
      <c r="P14245">
        <v>0</v>
      </c>
      <c r="Q14245">
        <v>0</v>
      </c>
      <c r="S14245">
        <v>0</v>
      </c>
    </row>
    <row r="14246" spans="1:19" x14ac:dyDescent="0.3">
      <c r="A14246" t="s">
        <v>28418</v>
      </c>
      <c r="B14246" s="171" t="s">
        <v>28419</v>
      </c>
      <c r="C14246" s="171" t="s">
        <v>16544</v>
      </c>
      <c r="D14246" s="171" t="s">
        <v>80</v>
      </c>
      <c r="E14246" s="11">
        <v>44317</v>
      </c>
      <c r="F14246">
        <v>1</v>
      </c>
      <c r="G14246">
        <v>1.5</v>
      </c>
      <c r="I14246">
        <v>0</v>
      </c>
      <c r="J14246">
        <v>5</v>
      </c>
      <c r="L14246">
        <v>8</v>
      </c>
      <c r="N14246">
        <v>0</v>
      </c>
      <c r="P14246">
        <v>0</v>
      </c>
      <c r="Q14246">
        <v>0</v>
      </c>
      <c r="S14246">
        <v>0</v>
      </c>
    </row>
    <row r="14247" spans="1:19" x14ac:dyDescent="0.3">
      <c r="A14247" t="s">
        <v>28420</v>
      </c>
      <c r="B14247" s="171" t="s">
        <v>28421</v>
      </c>
      <c r="C14247" s="171" t="s">
        <v>24315</v>
      </c>
      <c r="D14247" s="171" t="s">
        <v>15341</v>
      </c>
      <c r="E14247" s="11">
        <v>44317</v>
      </c>
      <c r="F14247">
        <v>0</v>
      </c>
      <c r="G14247">
        <v>0</v>
      </c>
      <c r="I14247">
        <v>0</v>
      </c>
      <c r="J14247">
        <v>0</v>
      </c>
      <c r="L14247">
        <v>0</v>
      </c>
      <c r="N14247">
        <v>0</v>
      </c>
      <c r="P14247">
        <v>0</v>
      </c>
      <c r="Q14247">
        <v>0</v>
      </c>
      <c r="S14247">
        <v>0</v>
      </c>
    </row>
    <row r="14248" spans="1:19" x14ac:dyDescent="0.3">
      <c r="A14248" t="s">
        <v>28422</v>
      </c>
      <c r="B14248" s="171" t="s">
        <v>28423</v>
      </c>
      <c r="C14248" s="171" t="s">
        <v>24315</v>
      </c>
      <c r="D14248" s="171" t="s">
        <v>80</v>
      </c>
      <c r="E14248" s="11">
        <v>44317</v>
      </c>
      <c r="F14248">
        <v>0</v>
      </c>
      <c r="G14248">
        <v>0</v>
      </c>
      <c r="I14248">
        <v>0</v>
      </c>
      <c r="J14248">
        <v>0</v>
      </c>
      <c r="L14248">
        <v>0</v>
      </c>
      <c r="N14248">
        <v>0</v>
      </c>
      <c r="P14248">
        <v>0</v>
      </c>
      <c r="Q14248">
        <v>0</v>
      </c>
      <c r="S14248">
        <v>0</v>
      </c>
    </row>
    <row r="14249" spans="1:19" x14ac:dyDescent="0.3">
      <c r="A14249" t="s">
        <v>28424</v>
      </c>
      <c r="B14249" s="171" t="s">
        <v>28425</v>
      </c>
      <c r="C14249" s="171" t="s">
        <v>113</v>
      </c>
      <c r="D14249" s="171" t="s">
        <v>80</v>
      </c>
      <c r="E14249" s="11">
        <v>44317</v>
      </c>
      <c r="F14249">
        <v>1.5</v>
      </c>
      <c r="G14249">
        <v>1</v>
      </c>
      <c r="I14249">
        <v>7</v>
      </c>
      <c r="J14249">
        <v>9</v>
      </c>
      <c r="L14249">
        <v>6</v>
      </c>
      <c r="N14249">
        <v>7</v>
      </c>
      <c r="P14249">
        <v>0</v>
      </c>
      <c r="Q14249">
        <v>0</v>
      </c>
      <c r="S14249">
        <v>0</v>
      </c>
    </row>
    <row r="14250" spans="1:19" x14ac:dyDescent="0.3">
      <c r="A14250" t="s">
        <v>28426</v>
      </c>
      <c r="B14250" s="171" t="s">
        <v>28427</v>
      </c>
      <c r="C14250" s="171" t="s">
        <v>131</v>
      </c>
      <c r="D14250" s="171" t="s">
        <v>80</v>
      </c>
      <c r="E14250" s="11">
        <v>44317</v>
      </c>
      <c r="F14250">
        <v>0</v>
      </c>
      <c r="G14250">
        <v>0</v>
      </c>
      <c r="I14250">
        <v>0</v>
      </c>
      <c r="J14250">
        <v>0</v>
      </c>
      <c r="L14250">
        <v>0</v>
      </c>
      <c r="N14250">
        <v>0</v>
      </c>
      <c r="P14250">
        <v>0</v>
      </c>
      <c r="Q14250">
        <v>0</v>
      </c>
      <c r="S14250">
        <v>0</v>
      </c>
    </row>
    <row r="14251" spans="1:19" x14ac:dyDescent="0.3">
      <c r="A14251" t="s">
        <v>28428</v>
      </c>
      <c r="B14251" s="171" t="s">
        <v>28429</v>
      </c>
      <c r="C14251" s="171" t="s">
        <v>14843</v>
      </c>
      <c r="D14251" s="171" t="s">
        <v>80</v>
      </c>
      <c r="E14251" s="11">
        <v>44317</v>
      </c>
      <c r="F14251">
        <v>0</v>
      </c>
      <c r="G14251">
        <v>0</v>
      </c>
      <c r="I14251">
        <v>0</v>
      </c>
      <c r="J14251">
        <v>0</v>
      </c>
      <c r="L14251">
        <v>0</v>
      </c>
      <c r="N14251">
        <v>0</v>
      </c>
      <c r="P14251">
        <v>0</v>
      </c>
      <c r="Q14251">
        <v>0</v>
      </c>
      <c r="S14251">
        <v>0</v>
      </c>
    </row>
    <row r="14252" spans="1:19" x14ac:dyDescent="0.3">
      <c r="A14252" t="s">
        <v>28430</v>
      </c>
      <c r="B14252" s="171" t="s">
        <v>28431</v>
      </c>
      <c r="C14252" s="171" t="s">
        <v>155</v>
      </c>
      <c r="D14252" s="171" t="s">
        <v>80</v>
      </c>
      <c r="E14252" s="11">
        <v>44317</v>
      </c>
      <c r="F14252">
        <v>3</v>
      </c>
      <c r="G14252">
        <v>3</v>
      </c>
      <c r="I14252">
        <v>10</v>
      </c>
      <c r="J14252">
        <v>18</v>
      </c>
      <c r="L14252">
        <v>17</v>
      </c>
      <c r="N14252">
        <v>10</v>
      </c>
      <c r="P14252">
        <v>3</v>
      </c>
      <c r="Q14252">
        <v>3</v>
      </c>
      <c r="S14252">
        <v>0</v>
      </c>
    </row>
    <row r="14253" spans="1:19" x14ac:dyDescent="0.3">
      <c r="A14253" t="s">
        <v>28432</v>
      </c>
      <c r="B14253" s="171" t="s">
        <v>28433</v>
      </c>
      <c r="C14253" s="171" t="s">
        <v>16232</v>
      </c>
      <c r="D14253" s="171" t="s">
        <v>80</v>
      </c>
      <c r="E14253" s="11">
        <v>44317</v>
      </c>
      <c r="F14253">
        <v>4</v>
      </c>
      <c r="G14253">
        <v>3.5</v>
      </c>
      <c r="I14253">
        <v>6</v>
      </c>
      <c r="J14253">
        <v>23</v>
      </c>
      <c r="L14253">
        <v>20</v>
      </c>
      <c r="N14253">
        <v>5</v>
      </c>
      <c r="P14253">
        <v>1</v>
      </c>
      <c r="Q14253">
        <v>2</v>
      </c>
      <c r="S14253">
        <v>1</v>
      </c>
    </row>
    <row r="14254" spans="1:19" x14ac:dyDescent="0.3">
      <c r="A14254" t="s">
        <v>28434</v>
      </c>
      <c r="B14254" s="171" t="s">
        <v>28435</v>
      </c>
      <c r="C14254" s="171" t="s">
        <v>16557</v>
      </c>
      <c r="D14254" s="171" t="s">
        <v>80</v>
      </c>
      <c r="E14254" s="11">
        <v>44317</v>
      </c>
      <c r="F14254">
        <v>0</v>
      </c>
      <c r="G14254">
        <v>0</v>
      </c>
      <c r="I14254">
        <v>0</v>
      </c>
      <c r="J14254">
        <v>0</v>
      </c>
      <c r="L14254">
        <v>0</v>
      </c>
      <c r="N14254">
        <v>0</v>
      </c>
      <c r="P14254">
        <v>0</v>
      </c>
      <c r="Q14254">
        <v>0</v>
      </c>
      <c r="S14254">
        <v>0</v>
      </c>
    </row>
    <row r="14255" spans="1:19" x14ac:dyDescent="0.3">
      <c r="A14255" t="s">
        <v>28436</v>
      </c>
      <c r="B14255" s="171" t="s">
        <v>28437</v>
      </c>
      <c r="C14255" s="171" t="s">
        <v>188</v>
      </c>
      <c r="D14255" s="171" t="s">
        <v>80</v>
      </c>
      <c r="E14255" s="11">
        <v>44317</v>
      </c>
      <c r="F14255">
        <v>2</v>
      </c>
      <c r="G14255">
        <v>4</v>
      </c>
      <c r="I14255">
        <v>8</v>
      </c>
      <c r="J14255">
        <v>11</v>
      </c>
      <c r="L14255">
        <v>22</v>
      </c>
      <c r="N14255">
        <v>8</v>
      </c>
      <c r="P14255">
        <v>0</v>
      </c>
      <c r="Q14255">
        <v>0</v>
      </c>
      <c r="S14255">
        <v>0</v>
      </c>
    </row>
    <row r="14256" spans="1:19" x14ac:dyDescent="0.3">
      <c r="A14256" t="s">
        <v>28438</v>
      </c>
      <c r="B14256" s="171" t="s">
        <v>28439</v>
      </c>
      <c r="C14256" s="171" t="s">
        <v>227</v>
      </c>
      <c r="D14256" s="171" t="s">
        <v>80</v>
      </c>
      <c r="E14256" s="11">
        <v>44317</v>
      </c>
      <c r="F14256">
        <v>0</v>
      </c>
      <c r="G14256">
        <v>0</v>
      </c>
      <c r="I14256">
        <v>0</v>
      </c>
      <c r="J14256">
        <v>0</v>
      </c>
      <c r="L14256">
        <v>0</v>
      </c>
      <c r="N14256">
        <v>0</v>
      </c>
      <c r="P14256">
        <v>0</v>
      </c>
      <c r="Q14256">
        <v>0</v>
      </c>
      <c r="S14256">
        <v>0</v>
      </c>
    </row>
    <row r="14257" spans="1:19" x14ac:dyDescent="0.3">
      <c r="A14257" t="s">
        <v>28440</v>
      </c>
      <c r="B14257" s="171" t="s">
        <v>28441</v>
      </c>
      <c r="C14257" s="171" t="s">
        <v>116</v>
      </c>
      <c r="D14257" s="171" t="s">
        <v>80</v>
      </c>
      <c r="E14257" s="11">
        <v>44317</v>
      </c>
      <c r="F14257">
        <v>8</v>
      </c>
      <c r="G14257">
        <v>8</v>
      </c>
      <c r="I14257">
        <v>64</v>
      </c>
      <c r="J14257">
        <v>84</v>
      </c>
      <c r="L14257">
        <v>90</v>
      </c>
      <c r="N14257">
        <v>62</v>
      </c>
      <c r="P14257">
        <v>1</v>
      </c>
      <c r="Q14257">
        <v>1</v>
      </c>
      <c r="S14257">
        <v>2</v>
      </c>
    </row>
    <row r="14258" spans="1:19" x14ac:dyDescent="0.3">
      <c r="A14258" t="s">
        <v>28442</v>
      </c>
      <c r="B14258" s="171" t="s">
        <v>28443</v>
      </c>
      <c r="C14258" s="171" t="s">
        <v>9862</v>
      </c>
      <c r="D14258" s="171" t="s">
        <v>80</v>
      </c>
      <c r="E14258" s="11">
        <v>44317</v>
      </c>
      <c r="F14258">
        <v>0</v>
      </c>
      <c r="G14258">
        <v>0</v>
      </c>
      <c r="I14258">
        <v>0</v>
      </c>
      <c r="J14258">
        <v>0</v>
      </c>
      <c r="L14258">
        <v>0</v>
      </c>
      <c r="N14258">
        <v>0</v>
      </c>
      <c r="P14258">
        <v>0</v>
      </c>
      <c r="Q14258">
        <v>0</v>
      </c>
      <c r="S14258">
        <v>0</v>
      </c>
    </row>
    <row r="14259" spans="1:19" x14ac:dyDescent="0.3">
      <c r="A14259" t="s">
        <v>28444</v>
      </c>
      <c r="B14259" s="171" t="s">
        <v>28445</v>
      </c>
      <c r="C14259" s="171" t="s">
        <v>140</v>
      </c>
      <c r="D14259" s="171" t="s">
        <v>80</v>
      </c>
      <c r="E14259" s="11">
        <v>44317</v>
      </c>
      <c r="F14259">
        <v>0</v>
      </c>
      <c r="G14259">
        <v>0</v>
      </c>
      <c r="I14259">
        <v>0</v>
      </c>
      <c r="J14259">
        <v>0</v>
      </c>
      <c r="L14259">
        <v>0</v>
      </c>
      <c r="N14259">
        <v>0</v>
      </c>
      <c r="P14259">
        <v>0</v>
      </c>
      <c r="Q14259">
        <v>0</v>
      </c>
      <c r="S14259">
        <v>0</v>
      </c>
    </row>
    <row r="14260" spans="1:19" x14ac:dyDescent="0.3">
      <c r="A14260" t="s">
        <v>28446</v>
      </c>
      <c r="B14260" s="171" t="s">
        <v>28447</v>
      </c>
      <c r="C14260" s="171" t="s">
        <v>8590</v>
      </c>
      <c r="D14260" s="171" t="s">
        <v>80</v>
      </c>
      <c r="E14260" s="11">
        <v>44317</v>
      </c>
      <c r="F14260">
        <v>0</v>
      </c>
      <c r="G14260">
        <v>0</v>
      </c>
      <c r="I14260">
        <v>0</v>
      </c>
      <c r="J14260">
        <v>0</v>
      </c>
      <c r="L14260">
        <v>0</v>
      </c>
      <c r="N14260">
        <v>0</v>
      </c>
      <c r="P14260">
        <v>0</v>
      </c>
      <c r="Q14260">
        <v>0</v>
      </c>
      <c r="S14260">
        <v>0</v>
      </c>
    </row>
    <row r="14261" spans="1:19" x14ac:dyDescent="0.3">
      <c r="A14261" t="s">
        <v>28448</v>
      </c>
      <c r="B14261" s="171" t="s">
        <v>28449</v>
      </c>
      <c r="C14261" s="171" t="s">
        <v>170</v>
      </c>
      <c r="D14261" s="171" t="s">
        <v>80</v>
      </c>
      <c r="E14261" s="11">
        <v>44317</v>
      </c>
      <c r="F14261">
        <v>2</v>
      </c>
      <c r="G14261">
        <v>11</v>
      </c>
      <c r="I14261">
        <v>7</v>
      </c>
      <c r="J14261">
        <v>22</v>
      </c>
      <c r="L14261">
        <v>121</v>
      </c>
      <c r="N14261">
        <v>7</v>
      </c>
      <c r="P14261">
        <v>0</v>
      </c>
      <c r="Q14261">
        <v>0</v>
      </c>
      <c r="S14261">
        <v>0</v>
      </c>
    </row>
    <row r="14262" spans="1:19" x14ac:dyDescent="0.3">
      <c r="A14262" t="s">
        <v>28450</v>
      </c>
      <c r="B14262" s="171" t="s">
        <v>28451</v>
      </c>
      <c r="C14262" s="171" t="s">
        <v>182</v>
      </c>
      <c r="D14262" s="171" t="s">
        <v>80</v>
      </c>
      <c r="E14262" s="11">
        <v>44317</v>
      </c>
      <c r="F14262">
        <v>11</v>
      </c>
      <c r="G14262">
        <v>11.5</v>
      </c>
      <c r="I14262">
        <v>145</v>
      </c>
      <c r="J14262">
        <v>121</v>
      </c>
      <c r="L14262">
        <v>128</v>
      </c>
      <c r="N14262">
        <v>145</v>
      </c>
      <c r="P14262">
        <v>5</v>
      </c>
      <c r="Q14262">
        <v>18</v>
      </c>
      <c r="S14262">
        <v>0</v>
      </c>
    </row>
    <row r="14263" spans="1:19" x14ac:dyDescent="0.3">
      <c r="A14263" t="s">
        <v>28452</v>
      </c>
      <c r="B14263" s="171" t="s">
        <v>28453</v>
      </c>
      <c r="C14263" s="171" t="s">
        <v>197</v>
      </c>
      <c r="D14263" s="171" t="s">
        <v>80</v>
      </c>
      <c r="E14263" s="11">
        <v>44317</v>
      </c>
      <c r="F14263">
        <v>8</v>
      </c>
      <c r="G14263">
        <v>9</v>
      </c>
      <c r="I14263">
        <v>73</v>
      </c>
      <c r="J14263">
        <v>80</v>
      </c>
      <c r="L14263">
        <v>90</v>
      </c>
      <c r="N14263">
        <v>65</v>
      </c>
      <c r="P14263">
        <v>7</v>
      </c>
      <c r="Q14263">
        <v>10</v>
      </c>
      <c r="S14263">
        <v>8</v>
      </c>
    </row>
    <row r="14264" spans="1:19" x14ac:dyDescent="0.3">
      <c r="A14264" t="s">
        <v>28454</v>
      </c>
      <c r="B14264" s="171" t="s">
        <v>28455</v>
      </c>
      <c r="C14264" s="171" t="s">
        <v>218</v>
      </c>
      <c r="D14264" s="171" t="s">
        <v>80</v>
      </c>
      <c r="E14264" s="11">
        <v>44317</v>
      </c>
      <c r="F14264">
        <v>0</v>
      </c>
      <c r="G14264">
        <v>0</v>
      </c>
      <c r="I14264">
        <v>0</v>
      </c>
      <c r="J14264">
        <v>0</v>
      </c>
      <c r="L14264">
        <v>0</v>
      </c>
      <c r="N14264">
        <v>0</v>
      </c>
      <c r="P14264">
        <v>0</v>
      </c>
      <c r="Q14264">
        <v>0</v>
      </c>
      <c r="S14264">
        <v>0</v>
      </c>
    </row>
    <row r="14265" spans="1:19" x14ac:dyDescent="0.3">
      <c r="A14265" t="s">
        <v>28456</v>
      </c>
      <c r="B14265" s="171" t="s">
        <v>28457</v>
      </c>
      <c r="C14265" s="171" t="s">
        <v>230</v>
      </c>
      <c r="D14265" s="171" t="s">
        <v>80</v>
      </c>
      <c r="E14265" s="11">
        <v>44317</v>
      </c>
      <c r="F14265">
        <v>0</v>
      </c>
      <c r="G14265">
        <v>0</v>
      </c>
      <c r="I14265">
        <v>0</v>
      </c>
      <c r="J14265">
        <v>0</v>
      </c>
      <c r="L14265">
        <v>0</v>
      </c>
      <c r="N14265">
        <v>0</v>
      </c>
      <c r="P14265">
        <v>0</v>
      </c>
      <c r="Q14265">
        <v>0</v>
      </c>
      <c r="S14265">
        <v>0</v>
      </c>
    </row>
    <row r="14266" spans="1:19" x14ac:dyDescent="0.3">
      <c r="A14266" t="s">
        <v>28458</v>
      </c>
      <c r="B14266" s="171" t="s">
        <v>28459</v>
      </c>
      <c r="C14266" s="171" t="s">
        <v>8193</v>
      </c>
      <c r="D14266" s="171" t="s">
        <v>80</v>
      </c>
      <c r="E14266" s="11">
        <v>44317</v>
      </c>
      <c r="F14266">
        <v>2</v>
      </c>
      <c r="G14266">
        <v>3</v>
      </c>
      <c r="I14266">
        <v>21</v>
      </c>
      <c r="J14266">
        <v>22</v>
      </c>
      <c r="L14266">
        <v>32</v>
      </c>
      <c r="N14266">
        <v>13</v>
      </c>
      <c r="P14266">
        <v>1</v>
      </c>
      <c r="Q14266">
        <v>1</v>
      </c>
      <c r="S14266">
        <v>8</v>
      </c>
    </row>
    <row r="14267" spans="1:19" x14ac:dyDescent="0.3">
      <c r="A14267" t="s">
        <v>28460</v>
      </c>
      <c r="B14267" s="171" t="s">
        <v>28461</v>
      </c>
      <c r="C14267" s="171" t="s">
        <v>10522</v>
      </c>
      <c r="D14267" s="171" t="s">
        <v>80</v>
      </c>
      <c r="E14267" s="11">
        <v>44317</v>
      </c>
      <c r="F14267">
        <v>0</v>
      </c>
      <c r="G14267">
        <v>0</v>
      </c>
      <c r="I14267">
        <v>0</v>
      </c>
      <c r="J14267">
        <v>0</v>
      </c>
      <c r="L14267">
        <v>0</v>
      </c>
      <c r="N14267">
        <v>0</v>
      </c>
      <c r="P14267">
        <v>0</v>
      </c>
      <c r="Q14267">
        <v>0</v>
      </c>
      <c r="S14267">
        <v>0</v>
      </c>
    </row>
    <row r="14268" spans="1:19" x14ac:dyDescent="0.3">
      <c r="A14268" t="s">
        <v>28462</v>
      </c>
      <c r="B14268" s="171" t="s">
        <v>28463</v>
      </c>
      <c r="C14268" s="171" t="s">
        <v>10525</v>
      </c>
      <c r="D14268" s="171" t="s">
        <v>80</v>
      </c>
      <c r="E14268" s="11">
        <v>44317</v>
      </c>
      <c r="F14268">
        <v>0</v>
      </c>
      <c r="G14268">
        <v>0</v>
      </c>
      <c r="I14268">
        <v>0</v>
      </c>
      <c r="J14268">
        <v>0</v>
      </c>
      <c r="L14268">
        <v>0</v>
      </c>
      <c r="N14268">
        <v>0</v>
      </c>
      <c r="P14268">
        <v>0</v>
      </c>
      <c r="Q14268">
        <v>0</v>
      </c>
      <c r="S14268">
        <v>0</v>
      </c>
    </row>
    <row r="14269" spans="1:19" x14ac:dyDescent="0.3">
      <c r="A14269" t="s">
        <v>28464</v>
      </c>
      <c r="B14269" s="171" t="s">
        <v>28465</v>
      </c>
      <c r="C14269" s="171" t="s">
        <v>10528</v>
      </c>
      <c r="D14269" s="171" t="s">
        <v>80</v>
      </c>
      <c r="E14269" s="11">
        <v>44317</v>
      </c>
      <c r="F14269">
        <v>0</v>
      </c>
      <c r="G14269">
        <v>0</v>
      </c>
      <c r="I14269">
        <v>0</v>
      </c>
      <c r="J14269">
        <v>0</v>
      </c>
      <c r="L14269">
        <v>0</v>
      </c>
      <c r="N14269">
        <v>0</v>
      </c>
      <c r="P14269">
        <v>0</v>
      </c>
      <c r="Q14269">
        <v>0</v>
      </c>
      <c r="S14269">
        <v>0</v>
      </c>
    </row>
    <row r="14270" spans="1:19" x14ac:dyDescent="0.3">
      <c r="A14270" t="s">
        <v>28466</v>
      </c>
      <c r="B14270" s="171" t="s">
        <v>28467</v>
      </c>
      <c r="C14270" s="171" t="s">
        <v>10531</v>
      </c>
      <c r="D14270" s="171" t="s">
        <v>80</v>
      </c>
      <c r="E14270" s="11">
        <v>44317</v>
      </c>
      <c r="F14270">
        <v>0</v>
      </c>
      <c r="G14270">
        <v>0</v>
      </c>
      <c r="I14270">
        <v>0</v>
      </c>
      <c r="J14270">
        <v>0</v>
      </c>
      <c r="L14270">
        <v>0</v>
      </c>
      <c r="N14270">
        <v>0</v>
      </c>
      <c r="P14270">
        <v>0</v>
      </c>
      <c r="Q14270">
        <v>0</v>
      </c>
      <c r="S14270">
        <v>0</v>
      </c>
    </row>
    <row r="14271" spans="1:19" x14ac:dyDescent="0.3">
      <c r="A14271" t="s">
        <v>28468</v>
      </c>
      <c r="B14271" s="171" t="s">
        <v>28469</v>
      </c>
      <c r="C14271" s="171" t="s">
        <v>14880</v>
      </c>
      <c r="D14271" s="171" t="s">
        <v>80</v>
      </c>
      <c r="E14271" s="11">
        <v>44317</v>
      </c>
      <c r="F14271">
        <v>0</v>
      </c>
      <c r="G14271">
        <v>0</v>
      </c>
      <c r="I14271">
        <v>0</v>
      </c>
      <c r="J14271">
        <v>0</v>
      </c>
      <c r="L14271">
        <v>0</v>
      </c>
      <c r="N14271">
        <v>0</v>
      </c>
      <c r="P14271">
        <v>0</v>
      </c>
      <c r="Q14271">
        <v>0</v>
      </c>
      <c r="S14271">
        <v>0</v>
      </c>
    </row>
    <row r="14272" spans="1:19" x14ac:dyDescent="0.3">
      <c r="A14272" t="s">
        <v>28470</v>
      </c>
      <c r="B14272" s="171" t="s">
        <v>28471</v>
      </c>
      <c r="C14272" s="171" t="s">
        <v>10534</v>
      </c>
      <c r="D14272" s="171" t="s">
        <v>80</v>
      </c>
      <c r="E14272" s="11">
        <v>44317</v>
      </c>
      <c r="F14272">
        <v>4</v>
      </c>
      <c r="G14272">
        <v>4</v>
      </c>
      <c r="I14272">
        <v>7</v>
      </c>
      <c r="J14272">
        <v>24</v>
      </c>
      <c r="L14272">
        <v>24</v>
      </c>
      <c r="N14272">
        <v>7</v>
      </c>
      <c r="P14272">
        <v>0</v>
      </c>
      <c r="Q14272">
        <v>2</v>
      </c>
      <c r="S14272">
        <v>0</v>
      </c>
    </row>
    <row r="14273" spans="1:19" x14ac:dyDescent="0.3">
      <c r="A14273" t="s">
        <v>28472</v>
      </c>
      <c r="B14273" s="171" t="s">
        <v>28473</v>
      </c>
      <c r="C14273" s="171" t="s">
        <v>10537</v>
      </c>
      <c r="D14273" s="171" t="s">
        <v>80</v>
      </c>
      <c r="E14273" s="11">
        <v>44317</v>
      </c>
      <c r="F14273">
        <v>2</v>
      </c>
      <c r="G14273">
        <v>2</v>
      </c>
      <c r="I14273">
        <v>7</v>
      </c>
      <c r="J14273">
        <v>11</v>
      </c>
      <c r="L14273">
        <v>11</v>
      </c>
      <c r="N14273">
        <v>6</v>
      </c>
      <c r="P14273">
        <v>0</v>
      </c>
      <c r="Q14273">
        <v>1</v>
      </c>
      <c r="S14273">
        <v>1</v>
      </c>
    </row>
    <row r="14274" spans="1:19" x14ac:dyDescent="0.3">
      <c r="A14274" t="s">
        <v>28474</v>
      </c>
      <c r="B14274" s="171" t="s">
        <v>28475</v>
      </c>
      <c r="C14274" s="171" t="s">
        <v>119</v>
      </c>
      <c r="D14274" s="171" t="s">
        <v>4</v>
      </c>
      <c r="E14274" s="11">
        <v>44317</v>
      </c>
      <c r="F14274">
        <v>0</v>
      </c>
      <c r="G14274">
        <v>0</v>
      </c>
      <c r="I14274">
        <v>0</v>
      </c>
      <c r="J14274">
        <v>0</v>
      </c>
      <c r="L14274">
        <v>0</v>
      </c>
      <c r="N14274">
        <v>0</v>
      </c>
      <c r="P14274">
        <v>0</v>
      </c>
      <c r="Q14274">
        <v>0</v>
      </c>
      <c r="S14274">
        <v>0</v>
      </c>
    </row>
    <row r="14275" spans="1:19" x14ac:dyDescent="0.3">
      <c r="A14275" t="s">
        <v>28476</v>
      </c>
      <c r="B14275" s="171" t="s">
        <v>28477</v>
      </c>
      <c r="C14275" s="171" t="s">
        <v>143</v>
      </c>
      <c r="D14275" s="171" t="s">
        <v>4</v>
      </c>
      <c r="E14275" s="11">
        <v>44317</v>
      </c>
      <c r="F14275">
        <v>0</v>
      </c>
      <c r="G14275">
        <v>0</v>
      </c>
      <c r="I14275">
        <v>0</v>
      </c>
      <c r="J14275">
        <v>0</v>
      </c>
      <c r="L14275">
        <v>0</v>
      </c>
      <c r="N14275">
        <v>0</v>
      </c>
      <c r="P14275">
        <v>0</v>
      </c>
      <c r="Q14275">
        <v>0</v>
      </c>
      <c r="S14275">
        <v>0</v>
      </c>
    </row>
    <row r="14276" spans="1:19" x14ac:dyDescent="0.3">
      <c r="A14276" t="s">
        <v>28478</v>
      </c>
      <c r="B14276" s="171" t="s">
        <v>28479</v>
      </c>
      <c r="C14276" s="171" t="s">
        <v>158</v>
      </c>
      <c r="D14276" s="171" t="s">
        <v>4</v>
      </c>
      <c r="E14276" s="11">
        <v>44317</v>
      </c>
      <c r="F14276">
        <v>0</v>
      </c>
      <c r="G14276">
        <v>0</v>
      </c>
      <c r="I14276">
        <v>0</v>
      </c>
      <c r="J14276">
        <v>0</v>
      </c>
      <c r="L14276">
        <v>0</v>
      </c>
      <c r="N14276">
        <v>0</v>
      </c>
      <c r="P14276">
        <v>0</v>
      </c>
      <c r="Q14276">
        <v>0</v>
      </c>
      <c r="S14276">
        <v>0</v>
      </c>
    </row>
    <row r="14277" spans="1:19" x14ac:dyDescent="0.3">
      <c r="A14277" t="s">
        <v>28480</v>
      </c>
      <c r="B14277" s="171" t="s">
        <v>28481</v>
      </c>
      <c r="C14277" s="171" t="s">
        <v>209</v>
      </c>
      <c r="D14277" s="171" t="s">
        <v>4</v>
      </c>
      <c r="E14277" s="11">
        <v>44317</v>
      </c>
      <c r="F14277">
        <v>0</v>
      </c>
      <c r="G14277">
        <v>0</v>
      </c>
      <c r="I14277">
        <v>0</v>
      </c>
      <c r="J14277">
        <v>0</v>
      </c>
      <c r="L14277">
        <v>0</v>
      </c>
      <c r="N14277">
        <v>0</v>
      </c>
      <c r="P14277">
        <v>0</v>
      </c>
      <c r="Q14277">
        <v>0</v>
      </c>
      <c r="S14277">
        <v>0</v>
      </c>
    </row>
    <row r="14278" spans="1:19" x14ac:dyDescent="0.3">
      <c r="A14278" t="s">
        <v>28482</v>
      </c>
      <c r="B14278" s="171" t="s">
        <v>28483</v>
      </c>
      <c r="C14278" s="171" t="s">
        <v>76</v>
      </c>
      <c r="D14278" s="171" t="s">
        <v>4</v>
      </c>
      <c r="E14278" s="11">
        <v>44317</v>
      </c>
      <c r="F14278">
        <v>0</v>
      </c>
      <c r="G14278">
        <v>0</v>
      </c>
      <c r="I14278">
        <v>0</v>
      </c>
      <c r="J14278">
        <v>0</v>
      </c>
      <c r="L14278">
        <v>0</v>
      </c>
      <c r="N14278">
        <v>0</v>
      </c>
      <c r="P14278">
        <v>0</v>
      </c>
      <c r="Q14278">
        <v>0</v>
      </c>
      <c r="S14278">
        <v>0</v>
      </c>
    </row>
    <row r="14279" spans="1:19" x14ac:dyDescent="0.3">
      <c r="A14279" t="s">
        <v>28484</v>
      </c>
      <c r="B14279" s="171" t="s">
        <v>28485</v>
      </c>
      <c r="C14279" s="171" t="s">
        <v>15344</v>
      </c>
      <c r="D14279" s="171" t="s">
        <v>4</v>
      </c>
      <c r="E14279" s="11">
        <v>44317</v>
      </c>
      <c r="F14279">
        <v>0</v>
      </c>
      <c r="G14279">
        <v>0</v>
      </c>
      <c r="I14279">
        <v>0</v>
      </c>
      <c r="J14279">
        <v>0</v>
      </c>
      <c r="L14279">
        <v>0</v>
      </c>
      <c r="N14279">
        <v>0</v>
      </c>
      <c r="P14279">
        <v>0</v>
      </c>
      <c r="Q14279">
        <v>0</v>
      </c>
      <c r="S14279">
        <v>0</v>
      </c>
    </row>
    <row r="14280" spans="1:19" x14ac:dyDescent="0.3">
      <c r="A14280" t="s">
        <v>28486</v>
      </c>
      <c r="B14280" s="171" t="s">
        <v>28487</v>
      </c>
      <c r="C14280" s="171" t="s">
        <v>24281</v>
      </c>
      <c r="D14280" s="171" t="s">
        <v>4</v>
      </c>
      <c r="E14280" s="11">
        <v>44317</v>
      </c>
      <c r="F14280">
        <v>0</v>
      </c>
      <c r="G14280">
        <v>0</v>
      </c>
      <c r="I14280">
        <v>0</v>
      </c>
      <c r="J14280">
        <v>0</v>
      </c>
      <c r="L14280">
        <v>0</v>
      </c>
      <c r="N14280">
        <v>0</v>
      </c>
      <c r="P14280">
        <v>0</v>
      </c>
      <c r="Q14280">
        <v>0</v>
      </c>
      <c r="S14280">
        <v>0</v>
      </c>
    </row>
    <row r="14281" spans="1:19" x14ac:dyDescent="0.3">
      <c r="A14281" t="s">
        <v>28488</v>
      </c>
      <c r="B14281" s="171" t="s">
        <v>28489</v>
      </c>
      <c r="C14281" s="171" t="s">
        <v>24284</v>
      </c>
      <c r="D14281" s="171" t="s">
        <v>4</v>
      </c>
      <c r="E14281" s="11">
        <v>44317</v>
      </c>
      <c r="F14281">
        <v>2</v>
      </c>
      <c r="G14281">
        <v>4</v>
      </c>
      <c r="I14281">
        <v>9</v>
      </c>
      <c r="J14281">
        <v>12</v>
      </c>
      <c r="L14281">
        <v>21</v>
      </c>
      <c r="N14281">
        <v>8</v>
      </c>
      <c r="P14281">
        <v>0</v>
      </c>
      <c r="Q14281">
        <v>0</v>
      </c>
      <c r="S14281">
        <v>1</v>
      </c>
    </row>
    <row r="14282" spans="1:19" x14ac:dyDescent="0.3">
      <c r="A14282" t="s">
        <v>28490</v>
      </c>
      <c r="B14282" s="171" t="s">
        <v>28491</v>
      </c>
      <c r="C14282" s="171" t="s">
        <v>18126</v>
      </c>
      <c r="D14282" s="171" t="s">
        <v>4</v>
      </c>
      <c r="E14282" s="11">
        <v>44317</v>
      </c>
      <c r="F14282">
        <v>0</v>
      </c>
      <c r="G14282">
        <v>0</v>
      </c>
      <c r="I14282">
        <v>0</v>
      </c>
      <c r="J14282">
        <v>0</v>
      </c>
      <c r="L14282">
        <v>0</v>
      </c>
      <c r="N14282">
        <v>0</v>
      </c>
      <c r="P14282">
        <v>0</v>
      </c>
      <c r="Q14282">
        <v>0</v>
      </c>
      <c r="S14282">
        <v>0</v>
      </c>
    </row>
    <row r="14283" spans="1:19" x14ac:dyDescent="0.3">
      <c r="A14283" t="s">
        <v>28492</v>
      </c>
      <c r="B14283" s="171" t="s">
        <v>28493</v>
      </c>
      <c r="C14283" s="171" t="s">
        <v>128</v>
      </c>
      <c r="D14283" s="171" t="s">
        <v>4</v>
      </c>
      <c r="E14283" s="11">
        <v>44317</v>
      </c>
      <c r="F14283">
        <v>0</v>
      </c>
      <c r="G14283">
        <v>0</v>
      </c>
      <c r="I14283">
        <v>0</v>
      </c>
      <c r="J14283">
        <v>0</v>
      </c>
      <c r="L14283">
        <v>0</v>
      </c>
      <c r="N14283">
        <v>0</v>
      </c>
      <c r="P14283">
        <v>0</v>
      </c>
      <c r="Q14283">
        <v>0</v>
      </c>
      <c r="S14283">
        <v>0</v>
      </c>
    </row>
    <row r="14284" spans="1:19" x14ac:dyDescent="0.3">
      <c r="A14284" t="s">
        <v>28494</v>
      </c>
      <c r="B14284" s="171" t="s">
        <v>28495</v>
      </c>
      <c r="C14284" s="171" t="s">
        <v>14824</v>
      </c>
      <c r="D14284" s="171" t="s">
        <v>4</v>
      </c>
      <c r="E14284" s="11">
        <v>44317</v>
      </c>
      <c r="F14284">
        <v>0</v>
      </c>
      <c r="G14284">
        <v>0</v>
      </c>
      <c r="I14284">
        <v>0</v>
      </c>
      <c r="J14284">
        <v>0</v>
      </c>
      <c r="L14284">
        <v>0</v>
      </c>
      <c r="N14284">
        <v>0</v>
      </c>
      <c r="P14284">
        <v>0</v>
      </c>
      <c r="Q14284">
        <v>0</v>
      </c>
      <c r="S14284">
        <v>0</v>
      </c>
    </row>
    <row r="14285" spans="1:19" x14ac:dyDescent="0.3">
      <c r="A14285" t="s">
        <v>28496</v>
      </c>
      <c r="B14285" s="171" t="s">
        <v>28497</v>
      </c>
      <c r="C14285" s="171" t="s">
        <v>152</v>
      </c>
      <c r="D14285" s="171" t="s">
        <v>4</v>
      </c>
      <c r="E14285" s="11">
        <v>44317</v>
      </c>
      <c r="F14285">
        <v>0</v>
      </c>
      <c r="G14285">
        <v>0</v>
      </c>
      <c r="I14285">
        <v>0</v>
      </c>
      <c r="J14285">
        <v>0</v>
      </c>
      <c r="L14285">
        <v>0</v>
      </c>
      <c r="N14285">
        <v>0</v>
      </c>
      <c r="P14285">
        <v>0</v>
      </c>
      <c r="Q14285">
        <v>0</v>
      </c>
      <c r="S14285">
        <v>0</v>
      </c>
    </row>
    <row r="14286" spans="1:19" x14ac:dyDescent="0.3">
      <c r="A14286" t="s">
        <v>28498</v>
      </c>
      <c r="B14286" s="171" t="s">
        <v>28499</v>
      </c>
      <c r="C14286" s="171" t="s">
        <v>194</v>
      </c>
      <c r="D14286" s="171" t="s">
        <v>4</v>
      </c>
      <c r="E14286" s="11">
        <v>44317</v>
      </c>
      <c r="F14286">
        <v>4</v>
      </c>
      <c r="G14286">
        <v>7</v>
      </c>
      <c r="I14286">
        <v>15</v>
      </c>
      <c r="J14286">
        <v>24</v>
      </c>
      <c r="L14286">
        <v>39</v>
      </c>
      <c r="N14286">
        <v>11</v>
      </c>
      <c r="P14286">
        <v>6</v>
      </c>
      <c r="Q14286">
        <v>8</v>
      </c>
      <c r="S14286">
        <v>4</v>
      </c>
    </row>
    <row r="14287" spans="1:19" x14ac:dyDescent="0.3">
      <c r="A14287" t="s">
        <v>28500</v>
      </c>
      <c r="B14287" s="171" t="s">
        <v>28501</v>
      </c>
      <c r="C14287" s="171" t="s">
        <v>18137</v>
      </c>
      <c r="D14287" s="171" t="s">
        <v>4</v>
      </c>
      <c r="E14287" s="11">
        <v>44317</v>
      </c>
      <c r="F14287">
        <v>0</v>
      </c>
      <c r="G14287">
        <v>0</v>
      </c>
      <c r="I14287">
        <v>0</v>
      </c>
      <c r="J14287">
        <v>0</v>
      </c>
      <c r="L14287">
        <v>0</v>
      </c>
      <c r="N14287">
        <v>0</v>
      </c>
      <c r="P14287">
        <v>0</v>
      </c>
      <c r="Q14287">
        <v>0</v>
      </c>
      <c r="S14287">
        <v>0</v>
      </c>
    </row>
    <row r="14288" spans="1:19" x14ac:dyDescent="0.3">
      <c r="A14288" t="s">
        <v>28502</v>
      </c>
      <c r="B14288" s="171" t="s">
        <v>28503</v>
      </c>
      <c r="C14288" s="171" t="s">
        <v>18140</v>
      </c>
      <c r="D14288" s="171" t="s">
        <v>4</v>
      </c>
      <c r="E14288" s="11">
        <v>44317</v>
      </c>
      <c r="F14288">
        <v>2</v>
      </c>
      <c r="G14288">
        <v>5</v>
      </c>
      <c r="I14288">
        <v>6</v>
      </c>
      <c r="J14288">
        <v>7</v>
      </c>
      <c r="L14288">
        <v>22</v>
      </c>
      <c r="N14288">
        <v>4</v>
      </c>
      <c r="P14288">
        <v>3</v>
      </c>
      <c r="Q14288">
        <v>3</v>
      </c>
      <c r="S14288">
        <v>2</v>
      </c>
    </row>
    <row r="14289" spans="1:19" x14ac:dyDescent="0.3">
      <c r="A14289" t="s">
        <v>28504</v>
      </c>
      <c r="B14289" s="171" t="s">
        <v>28505</v>
      </c>
      <c r="C14289" s="171" t="s">
        <v>236</v>
      </c>
      <c r="D14289" s="171" t="s">
        <v>4</v>
      </c>
      <c r="E14289" s="11">
        <v>44317</v>
      </c>
      <c r="F14289">
        <v>0</v>
      </c>
      <c r="G14289">
        <v>0</v>
      </c>
      <c r="I14289">
        <v>0</v>
      </c>
      <c r="J14289">
        <v>0</v>
      </c>
      <c r="L14289">
        <v>0</v>
      </c>
      <c r="N14289">
        <v>0</v>
      </c>
      <c r="P14289">
        <v>0</v>
      </c>
      <c r="Q14289">
        <v>0</v>
      </c>
      <c r="S14289">
        <v>0</v>
      </c>
    </row>
    <row r="14290" spans="1:19" x14ac:dyDescent="0.3">
      <c r="A14290" t="s">
        <v>28506</v>
      </c>
      <c r="B14290" s="171" t="s">
        <v>28507</v>
      </c>
      <c r="C14290" s="171" t="s">
        <v>239</v>
      </c>
      <c r="D14290" s="171" t="s">
        <v>4</v>
      </c>
      <c r="E14290" s="11">
        <v>44317</v>
      </c>
      <c r="F14290">
        <v>0</v>
      </c>
      <c r="G14290">
        <v>0</v>
      </c>
      <c r="I14290">
        <v>0</v>
      </c>
      <c r="J14290">
        <v>0</v>
      </c>
      <c r="L14290">
        <v>0</v>
      </c>
      <c r="N14290">
        <v>0</v>
      </c>
      <c r="P14290">
        <v>0</v>
      </c>
      <c r="Q14290">
        <v>0</v>
      </c>
      <c r="S14290">
        <v>0</v>
      </c>
    </row>
    <row r="14291" spans="1:19" x14ac:dyDescent="0.3">
      <c r="A14291" t="s">
        <v>28508</v>
      </c>
      <c r="B14291" s="171" t="s">
        <v>28509</v>
      </c>
      <c r="C14291" s="171" t="s">
        <v>24315</v>
      </c>
      <c r="D14291" s="171" t="s">
        <v>4</v>
      </c>
      <c r="E14291" s="11">
        <v>44317</v>
      </c>
      <c r="F14291">
        <v>0</v>
      </c>
      <c r="G14291">
        <v>0</v>
      </c>
      <c r="I14291">
        <v>0</v>
      </c>
      <c r="J14291">
        <v>0</v>
      </c>
      <c r="L14291">
        <v>0</v>
      </c>
      <c r="N14291">
        <v>0</v>
      </c>
      <c r="P14291">
        <v>0</v>
      </c>
      <c r="Q14291">
        <v>0</v>
      </c>
      <c r="S14291">
        <v>0</v>
      </c>
    </row>
    <row r="14292" spans="1:19" x14ac:dyDescent="0.3">
      <c r="A14292" t="s">
        <v>28510</v>
      </c>
      <c r="B14292" s="171" t="s">
        <v>28511</v>
      </c>
      <c r="C14292" s="171" t="s">
        <v>113</v>
      </c>
      <c r="D14292" s="171" t="s">
        <v>4</v>
      </c>
      <c r="E14292" s="11">
        <v>44317</v>
      </c>
      <c r="F14292">
        <v>1.5</v>
      </c>
      <c r="G14292">
        <v>1</v>
      </c>
      <c r="I14292">
        <v>7</v>
      </c>
      <c r="J14292">
        <v>9</v>
      </c>
      <c r="L14292">
        <v>6</v>
      </c>
      <c r="N14292">
        <v>7</v>
      </c>
      <c r="P14292">
        <v>0</v>
      </c>
      <c r="Q14292">
        <v>0</v>
      </c>
      <c r="S14292">
        <v>0</v>
      </c>
    </row>
    <row r="14293" spans="1:19" x14ac:dyDescent="0.3">
      <c r="A14293" t="s">
        <v>28512</v>
      </c>
      <c r="B14293" s="171" t="s">
        <v>28513</v>
      </c>
      <c r="C14293" s="171" t="s">
        <v>131</v>
      </c>
      <c r="D14293" s="171" t="s">
        <v>4</v>
      </c>
      <c r="E14293" s="11">
        <v>44317</v>
      </c>
      <c r="F14293">
        <v>0</v>
      </c>
      <c r="G14293">
        <v>0</v>
      </c>
      <c r="I14293">
        <v>0</v>
      </c>
      <c r="J14293">
        <v>0</v>
      </c>
      <c r="L14293">
        <v>0</v>
      </c>
      <c r="N14293">
        <v>0</v>
      </c>
      <c r="P14293">
        <v>0</v>
      </c>
      <c r="Q14293">
        <v>0</v>
      </c>
      <c r="S14293">
        <v>0</v>
      </c>
    </row>
    <row r="14294" spans="1:19" x14ac:dyDescent="0.3">
      <c r="A14294" t="s">
        <v>28514</v>
      </c>
      <c r="B14294" s="171" t="s">
        <v>28515</v>
      </c>
      <c r="C14294" s="171" t="s">
        <v>14843</v>
      </c>
      <c r="D14294" s="171" t="s">
        <v>4</v>
      </c>
      <c r="E14294" s="11">
        <v>44317</v>
      </c>
      <c r="F14294">
        <v>0</v>
      </c>
      <c r="G14294">
        <v>0</v>
      </c>
      <c r="I14294">
        <v>0</v>
      </c>
      <c r="J14294">
        <v>0</v>
      </c>
      <c r="L14294">
        <v>0</v>
      </c>
      <c r="N14294">
        <v>0</v>
      </c>
      <c r="P14294">
        <v>0</v>
      </c>
      <c r="Q14294">
        <v>0</v>
      </c>
      <c r="S14294">
        <v>0</v>
      </c>
    </row>
    <row r="14295" spans="1:19" x14ac:dyDescent="0.3">
      <c r="A14295" t="s">
        <v>28516</v>
      </c>
      <c r="B14295" s="171" t="s">
        <v>28517</v>
      </c>
      <c r="C14295" s="171" t="s">
        <v>155</v>
      </c>
      <c r="D14295" s="171" t="s">
        <v>4</v>
      </c>
      <c r="E14295" s="11">
        <v>44317</v>
      </c>
      <c r="F14295">
        <v>3</v>
      </c>
      <c r="G14295">
        <v>3</v>
      </c>
      <c r="I14295">
        <v>10</v>
      </c>
      <c r="J14295">
        <v>18</v>
      </c>
      <c r="L14295">
        <v>17</v>
      </c>
      <c r="N14295">
        <v>10</v>
      </c>
      <c r="P14295">
        <v>3</v>
      </c>
      <c r="Q14295">
        <v>3</v>
      </c>
      <c r="S14295">
        <v>0</v>
      </c>
    </row>
    <row r="14296" spans="1:19" x14ac:dyDescent="0.3">
      <c r="A14296" t="s">
        <v>28518</v>
      </c>
      <c r="B14296" s="171" t="s">
        <v>28519</v>
      </c>
      <c r="C14296" s="171" t="s">
        <v>16232</v>
      </c>
      <c r="D14296" s="171" t="s">
        <v>4</v>
      </c>
      <c r="E14296" s="11">
        <v>44317</v>
      </c>
      <c r="F14296">
        <v>4</v>
      </c>
      <c r="G14296">
        <v>3.5</v>
      </c>
      <c r="I14296">
        <v>6</v>
      </c>
      <c r="J14296">
        <v>23</v>
      </c>
      <c r="L14296">
        <v>20</v>
      </c>
      <c r="N14296">
        <v>5</v>
      </c>
      <c r="P14296">
        <v>1</v>
      </c>
      <c r="Q14296">
        <v>2</v>
      </c>
      <c r="S14296">
        <v>1</v>
      </c>
    </row>
    <row r="14297" spans="1:19" x14ac:dyDescent="0.3">
      <c r="A14297" t="s">
        <v>28520</v>
      </c>
      <c r="B14297" s="171" t="s">
        <v>28521</v>
      </c>
      <c r="C14297" s="171" t="s">
        <v>16557</v>
      </c>
      <c r="D14297" s="171" t="s">
        <v>4</v>
      </c>
      <c r="E14297" s="11">
        <v>44317</v>
      </c>
      <c r="F14297">
        <v>0</v>
      </c>
      <c r="G14297">
        <v>0</v>
      </c>
      <c r="I14297">
        <v>0</v>
      </c>
      <c r="J14297">
        <v>0</v>
      </c>
      <c r="L14297">
        <v>0</v>
      </c>
      <c r="N14297">
        <v>0</v>
      </c>
      <c r="P14297">
        <v>0</v>
      </c>
      <c r="Q14297">
        <v>0</v>
      </c>
      <c r="S14297">
        <v>0</v>
      </c>
    </row>
    <row r="14298" spans="1:19" x14ac:dyDescent="0.3">
      <c r="A14298" t="s">
        <v>28522</v>
      </c>
      <c r="B14298" s="171" t="s">
        <v>28523</v>
      </c>
      <c r="C14298" s="171" t="s">
        <v>188</v>
      </c>
      <c r="D14298" s="171" t="s">
        <v>4</v>
      </c>
      <c r="E14298" s="11">
        <v>44317</v>
      </c>
      <c r="F14298">
        <v>2</v>
      </c>
      <c r="G14298">
        <v>4</v>
      </c>
      <c r="I14298">
        <v>8</v>
      </c>
      <c r="J14298">
        <v>11</v>
      </c>
      <c r="L14298">
        <v>22</v>
      </c>
      <c r="N14298">
        <v>8</v>
      </c>
      <c r="P14298">
        <v>0</v>
      </c>
      <c r="Q14298">
        <v>0</v>
      </c>
      <c r="S14298">
        <v>0</v>
      </c>
    </row>
    <row r="14299" spans="1:19" x14ac:dyDescent="0.3">
      <c r="A14299" t="s">
        <v>28524</v>
      </c>
      <c r="B14299" s="171" t="s">
        <v>28525</v>
      </c>
      <c r="C14299" s="171" t="s">
        <v>227</v>
      </c>
      <c r="D14299" s="171" t="s">
        <v>4</v>
      </c>
      <c r="E14299" s="11">
        <v>44317</v>
      </c>
      <c r="F14299">
        <v>0</v>
      </c>
      <c r="G14299">
        <v>0</v>
      </c>
      <c r="I14299">
        <v>0</v>
      </c>
      <c r="J14299">
        <v>0</v>
      </c>
      <c r="L14299">
        <v>0</v>
      </c>
      <c r="N14299">
        <v>0</v>
      </c>
      <c r="P14299">
        <v>0</v>
      </c>
      <c r="Q14299">
        <v>0</v>
      </c>
      <c r="S14299">
        <v>0</v>
      </c>
    </row>
    <row r="14300" spans="1:19" x14ac:dyDescent="0.3">
      <c r="A14300" t="s">
        <v>28526</v>
      </c>
      <c r="B14300" s="171" t="s">
        <v>28527</v>
      </c>
      <c r="C14300" s="171" t="s">
        <v>116</v>
      </c>
      <c r="D14300" s="171" t="s">
        <v>4</v>
      </c>
      <c r="E14300" s="11">
        <v>44317</v>
      </c>
      <c r="F14300">
        <v>8</v>
      </c>
      <c r="G14300">
        <v>8</v>
      </c>
      <c r="I14300">
        <v>64</v>
      </c>
      <c r="J14300">
        <v>84</v>
      </c>
      <c r="L14300">
        <v>90</v>
      </c>
      <c r="N14300">
        <v>62</v>
      </c>
      <c r="P14300">
        <v>1</v>
      </c>
      <c r="Q14300">
        <v>1</v>
      </c>
      <c r="S14300">
        <v>2</v>
      </c>
    </row>
    <row r="14301" spans="1:19" x14ac:dyDescent="0.3">
      <c r="A14301" t="s">
        <v>28528</v>
      </c>
      <c r="B14301" s="171" t="s">
        <v>28529</v>
      </c>
      <c r="C14301" s="171" t="s">
        <v>9862</v>
      </c>
      <c r="D14301" s="171" t="s">
        <v>4</v>
      </c>
      <c r="E14301" s="11">
        <v>44317</v>
      </c>
      <c r="F14301">
        <v>0</v>
      </c>
      <c r="G14301">
        <v>0</v>
      </c>
      <c r="I14301">
        <v>0</v>
      </c>
      <c r="J14301">
        <v>0</v>
      </c>
      <c r="L14301">
        <v>0</v>
      </c>
      <c r="N14301">
        <v>0</v>
      </c>
      <c r="P14301">
        <v>0</v>
      </c>
      <c r="Q14301">
        <v>0</v>
      </c>
      <c r="S14301">
        <v>0</v>
      </c>
    </row>
    <row r="14302" spans="1:19" x14ac:dyDescent="0.3">
      <c r="A14302" t="s">
        <v>28530</v>
      </c>
      <c r="B14302" s="171" t="s">
        <v>28531</v>
      </c>
      <c r="C14302" s="171" t="s">
        <v>140</v>
      </c>
      <c r="D14302" s="171" t="s">
        <v>4</v>
      </c>
      <c r="E14302" s="11">
        <v>44317</v>
      </c>
      <c r="F14302">
        <v>0</v>
      </c>
      <c r="G14302">
        <v>0</v>
      </c>
      <c r="I14302">
        <v>0</v>
      </c>
      <c r="J14302">
        <v>0</v>
      </c>
      <c r="L14302">
        <v>0</v>
      </c>
      <c r="N14302">
        <v>0</v>
      </c>
      <c r="P14302">
        <v>0</v>
      </c>
      <c r="Q14302">
        <v>0</v>
      </c>
      <c r="S14302">
        <v>0</v>
      </c>
    </row>
    <row r="14303" spans="1:19" x14ac:dyDescent="0.3">
      <c r="A14303" t="s">
        <v>28532</v>
      </c>
      <c r="B14303" s="171" t="s">
        <v>28533</v>
      </c>
      <c r="C14303" s="171" t="s">
        <v>8590</v>
      </c>
      <c r="D14303" s="171" t="s">
        <v>4</v>
      </c>
      <c r="E14303" s="11">
        <v>44317</v>
      </c>
      <c r="F14303">
        <v>0</v>
      </c>
      <c r="G14303">
        <v>0</v>
      </c>
      <c r="I14303">
        <v>0</v>
      </c>
      <c r="J14303">
        <v>0</v>
      </c>
      <c r="L14303">
        <v>0</v>
      </c>
      <c r="N14303">
        <v>0</v>
      </c>
      <c r="P14303">
        <v>0</v>
      </c>
      <c r="Q14303">
        <v>0</v>
      </c>
      <c r="S14303">
        <v>0</v>
      </c>
    </row>
    <row r="14304" spans="1:19" x14ac:dyDescent="0.3">
      <c r="A14304" t="s">
        <v>28534</v>
      </c>
      <c r="B14304" s="171" t="s">
        <v>28535</v>
      </c>
      <c r="C14304" s="171" t="s">
        <v>170</v>
      </c>
      <c r="D14304" s="171" t="s">
        <v>4</v>
      </c>
      <c r="E14304" s="11">
        <v>44317</v>
      </c>
      <c r="F14304">
        <v>2</v>
      </c>
      <c r="G14304">
        <v>11</v>
      </c>
      <c r="I14304">
        <v>7</v>
      </c>
      <c r="J14304">
        <v>22</v>
      </c>
      <c r="L14304">
        <v>121</v>
      </c>
      <c r="N14304">
        <v>7</v>
      </c>
      <c r="P14304">
        <v>0</v>
      </c>
      <c r="Q14304">
        <v>0</v>
      </c>
      <c r="S14304">
        <v>0</v>
      </c>
    </row>
    <row r="14305" spans="1:19" x14ac:dyDescent="0.3">
      <c r="A14305" t="s">
        <v>28536</v>
      </c>
      <c r="B14305" s="171" t="s">
        <v>28537</v>
      </c>
      <c r="C14305" s="171" t="s">
        <v>182</v>
      </c>
      <c r="D14305" s="171" t="s">
        <v>4</v>
      </c>
      <c r="E14305" s="11">
        <v>44317</v>
      </c>
      <c r="F14305">
        <v>11</v>
      </c>
      <c r="G14305">
        <v>11.5</v>
      </c>
      <c r="I14305">
        <v>145</v>
      </c>
      <c r="J14305">
        <v>121</v>
      </c>
      <c r="L14305">
        <v>128</v>
      </c>
      <c r="N14305">
        <v>145</v>
      </c>
      <c r="P14305">
        <v>5</v>
      </c>
      <c r="Q14305">
        <v>18</v>
      </c>
      <c r="S14305">
        <v>0</v>
      </c>
    </row>
    <row r="14306" spans="1:19" x14ac:dyDescent="0.3">
      <c r="A14306" t="s">
        <v>28538</v>
      </c>
      <c r="B14306" s="171" t="s">
        <v>28539</v>
      </c>
      <c r="C14306" s="171" t="s">
        <v>197</v>
      </c>
      <c r="D14306" s="171" t="s">
        <v>4</v>
      </c>
      <c r="E14306" s="11">
        <v>44317</v>
      </c>
      <c r="F14306">
        <v>8</v>
      </c>
      <c r="G14306">
        <v>9</v>
      </c>
      <c r="I14306">
        <v>73</v>
      </c>
      <c r="J14306">
        <v>80</v>
      </c>
      <c r="L14306">
        <v>90</v>
      </c>
      <c r="N14306">
        <v>65</v>
      </c>
      <c r="P14306">
        <v>7</v>
      </c>
      <c r="Q14306">
        <v>10</v>
      </c>
      <c r="S14306">
        <v>8</v>
      </c>
    </row>
    <row r="14307" spans="1:19" x14ac:dyDescent="0.3">
      <c r="A14307" t="s">
        <v>28540</v>
      </c>
      <c r="B14307" s="171" t="s">
        <v>28541</v>
      </c>
      <c r="C14307" s="171" t="s">
        <v>218</v>
      </c>
      <c r="D14307" s="171" t="s">
        <v>4</v>
      </c>
      <c r="E14307" s="11">
        <v>44317</v>
      </c>
      <c r="F14307">
        <v>0</v>
      </c>
      <c r="G14307">
        <v>0</v>
      </c>
      <c r="I14307">
        <v>0</v>
      </c>
      <c r="J14307">
        <v>0</v>
      </c>
      <c r="L14307">
        <v>0</v>
      </c>
      <c r="N14307">
        <v>0</v>
      </c>
      <c r="P14307">
        <v>0</v>
      </c>
      <c r="Q14307">
        <v>0</v>
      </c>
      <c r="S14307">
        <v>0</v>
      </c>
    </row>
    <row r="14308" spans="1:19" x14ac:dyDescent="0.3">
      <c r="A14308" t="s">
        <v>28542</v>
      </c>
      <c r="B14308" s="171" t="s">
        <v>28543</v>
      </c>
      <c r="C14308" s="171" t="s">
        <v>230</v>
      </c>
      <c r="D14308" s="171" t="s">
        <v>4</v>
      </c>
      <c r="E14308" s="11">
        <v>44317</v>
      </c>
      <c r="F14308">
        <v>0</v>
      </c>
      <c r="G14308">
        <v>0</v>
      </c>
      <c r="I14308">
        <v>0</v>
      </c>
      <c r="J14308">
        <v>0</v>
      </c>
      <c r="L14308">
        <v>0</v>
      </c>
      <c r="N14308">
        <v>0</v>
      </c>
      <c r="P14308">
        <v>0</v>
      </c>
      <c r="Q14308">
        <v>0</v>
      </c>
      <c r="S14308">
        <v>0</v>
      </c>
    </row>
    <row r="14309" spans="1:19" x14ac:dyDescent="0.3">
      <c r="A14309" t="s">
        <v>28544</v>
      </c>
      <c r="B14309" s="171" t="s">
        <v>28545</v>
      </c>
      <c r="C14309" s="171" t="s">
        <v>8193</v>
      </c>
      <c r="D14309" s="171" t="s">
        <v>4</v>
      </c>
      <c r="E14309" s="11">
        <v>44317</v>
      </c>
      <c r="F14309">
        <v>2</v>
      </c>
      <c r="G14309">
        <v>3</v>
      </c>
      <c r="I14309">
        <v>21</v>
      </c>
      <c r="J14309">
        <v>22</v>
      </c>
      <c r="L14309">
        <v>32</v>
      </c>
      <c r="N14309">
        <v>13</v>
      </c>
      <c r="P14309">
        <v>1</v>
      </c>
      <c r="Q14309">
        <v>1</v>
      </c>
      <c r="S14309">
        <v>8</v>
      </c>
    </row>
    <row r="14310" spans="1:19" x14ac:dyDescent="0.3">
      <c r="A14310" t="s">
        <v>28546</v>
      </c>
      <c r="B14310" s="171" t="s">
        <v>28547</v>
      </c>
      <c r="C14310" s="171" t="s">
        <v>10522</v>
      </c>
      <c r="D14310" s="171" t="s">
        <v>4</v>
      </c>
      <c r="E14310" s="11">
        <v>44317</v>
      </c>
      <c r="F14310">
        <v>0</v>
      </c>
      <c r="G14310">
        <v>0</v>
      </c>
      <c r="I14310">
        <v>0</v>
      </c>
      <c r="J14310">
        <v>0</v>
      </c>
      <c r="L14310">
        <v>0</v>
      </c>
      <c r="N14310">
        <v>0</v>
      </c>
      <c r="P14310">
        <v>0</v>
      </c>
      <c r="Q14310">
        <v>0</v>
      </c>
      <c r="S14310">
        <v>0</v>
      </c>
    </row>
    <row r="14311" spans="1:19" x14ac:dyDescent="0.3">
      <c r="A14311" t="s">
        <v>28548</v>
      </c>
      <c r="B14311" s="171" t="s">
        <v>28549</v>
      </c>
      <c r="C14311" s="171" t="s">
        <v>10525</v>
      </c>
      <c r="D14311" s="171" t="s">
        <v>4</v>
      </c>
      <c r="E14311" s="11">
        <v>44317</v>
      </c>
      <c r="F14311">
        <v>0</v>
      </c>
      <c r="G14311">
        <v>0</v>
      </c>
      <c r="I14311">
        <v>0</v>
      </c>
      <c r="J14311">
        <v>0</v>
      </c>
      <c r="L14311">
        <v>0</v>
      </c>
      <c r="N14311">
        <v>0</v>
      </c>
      <c r="P14311">
        <v>0</v>
      </c>
      <c r="Q14311">
        <v>0</v>
      </c>
      <c r="S14311">
        <v>0</v>
      </c>
    </row>
    <row r="14312" spans="1:19" x14ac:dyDescent="0.3">
      <c r="A14312" t="s">
        <v>28550</v>
      </c>
      <c r="B14312" s="171" t="s">
        <v>28551</v>
      </c>
      <c r="C14312" s="171" t="s">
        <v>10528</v>
      </c>
      <c r="D14312" s="171" t="s">
        <v>4</v>
      </c>
      <c r="E14312" s="11">
        <v>44317</v>
      </c>
      <c r="F14312">
        <v>0</v>
      </c>
      <c r="G14312">
        <v>0</v>
      </c>
      <c r="I14312">
        <v>0</v>
      </c>
      <c r="J14312">
        <v>0</v>
      </c>
      <c r="L14312">
        <v>0</v>
      </c>
      <c r="N14312">
        <v>0</v>
      </c>
      <c r="P14312">
        <v>0</v>
      </c>
      <c r="Q14312">
        <v>0</v>
      </c>
      <c r="S14312">
        <v>0</v>
      </c>
    </row>
    <row r="14313" spans="1:19" x14ac:dyDescent="0.3">
      <c r="A14313" t="s">
        <v>28552</v>
      </c>
      <c r="B14313" s="171" t="s">
        <v>28553</v>
      </c>
      <c r="C14313" s="171" t="s">
        <v>10531</v>
      </c>
      <c r="D14313" s="171" t="s">
        <v>4</v>
      </c>
      <c r="E14313" s="11">
        <v>44317</v>
      </c>
      <c r="F14313">
        <v>0</v>
      </c>
      <c r="G14313">
        <v>0</v>
      </c>
      <c r="I14313">
        <v>0</v>
      </c>
      <c r="J14313">
        <v>0</v>
      </c>
      <c r="L14313">
        <v>0</v>
      </c>
      <c r="N14313">
        <v>0</v>
      </c>
      <c r="P14313">
        <v>0</v>
      </c>
      <c r="Q14313">
        <v>0</v>
      </c>
      <c r="S14313">
        <v>0</v>
      </c>
    </row>
    <row r="14314" spans="1:19" x14ac:dyDescent="0.3">
      <c r="A14314" t="s">
        <v>28554</v>
      </c>
      <c r="B14314" s="171" t="s">
        <v>28555</v>
      </c>
      <c r="C14314" s="171" t="s">
        <v>14880</v>
      </c>
      <c r="D14314" s="171" t="s">
        <v>4</v>
      </c>
      <c r="E14314" s="11">
        <v>44317</v>
      </c>
      <c r="F14314">
        <v>0</v>
      </c>
      <c r="G14314">
        <v>0</v>
      </c>
      <c r="I14314">
        <v>0</v>
      </c>
      <c r="J14314">
        <v>0</v>
      </c>
      <c r="L14314">
        <v>0</v>
      </c>
      <c r="N14314">
        <v>0</v>
      </c>
      <c r="P14314">
        <v>0</v>
      </c>
      <c r="Q14314">
        <v>0</v>
      </c>
      <c r="S14314">
        <v>0</v>
      </c>
    </row>
    <row r="14315" spans="1:19" x14ac:dyDescent="0.3">
      <c r="A14315" t="s">
        <v>28556</v>
      </c>
      <c r="B14315" s="171" t="s">
        <v>28557</v>
      </c>
      <c r="C14315" s="171" t="s">
        <v>10534</v>
      </c>
      <c r="D14315" s="171" t="s">
        <v>4</v>
      </c>
      <c r="E14315" s="11">
        <v>44317</v>
      </c>
      <c r="F14315">
        <v>4</v>
      </c>
      <c r="G14315">
        <v>4</v>
      </c>
      <c r="I14315">
        <v>7</v>
      </c>
      <c r="J14315">
        <v>24</v>
      </c>
      <c r="L14315">
        <v>24</v>
      </c>
      <c r="N14315">
        <v>7</v>
      </c>
      <c r="P14315">
        <v>0</v>
      </c>
      <c r="Q14315">
        <v>2</v>
      </c>
      <c r="S14315">
        <v>0</v>
      </c>
    </row>
    <row r="14316" spans="1:19" x14ac:dyDescent="0.3">
      <c r="A14316" t="s">
        <v>28558</v>
      </c>
      <c r="B14316" s="171" t="s">
        <v>28559</v>
      </c>
      <c r="C14316" s="171" t="s">
        <v>10537</v>
      </c>
      <c r="D14316" s="171" t="s">
        <v>4</v>
      </c>
      <c r="E14316" s="11">
        <v>44317</v>
      </c>
      <c r="F14316">
        <v>2</v>
      </c>
      <c r="G14316">
        <v>2</v>
      </c>
      <c r="I14316">
        <v>7</v>
      </c>
      <c r="J14316">
        <v>11</v>
      </c>
      <c r="L14316">
        <v>11</v>
      </c>
      <c r="N14316">
        <v>6</v>
      </c>
      <c r="P14316">
        <v>0</v>
      </c>
      <c r="Q14316">
        <v>1</v>
      </c>
      <c r="S14316">
        <v>1</v>
      </c>
    </row>
    <row r="14317" spans="1:19" x14ac:dyDescent="0.3">
      <c r="A14317" t="s">
        <v>28560</v>
      </c>
      <c r="B14317" s="171" t="s">
        <v>28561</v>
      </c>
      <c r="C14317" s="171" t="s">
        <v>15347</v>
      </c>
      <c r="D14317" s="171" t="s">
        <v>4</v>
      </c>
      <c r="E14317" s="11">
        <v>44317</v>
      </c>
      <c r="F14317">
        <v>2</v>
      </c>
      <c r="G14317">
        <v>2.5</v>
      </c>
      <c r="I14317">
        <v>4</v>
      </c>
      <c r="J14317">
        <v>12</v>
      </c>
      <c r="L14317">
        <v>14</v>
      </c>
      <c r="N14317">
        <v>4</v>
      </c>
      <c r="P14317">
        <v>1</v>
      </c>
      <c r="Q14317">
        <v>1</v>
      </c>
      <c r="S14317">
        <v>0</v>
      </c>
    </row>
    <row r="14318" spans="1:19" x14ac:dyDescent="0.3">
      <c r="A14318" t="s">
        <v>28562</v>
      </c>
      <c r="B14318" s="171" t="s">
        <v>28563</v>
      </c>
      <c r="C14318" s="171" t="s">
        <v>203</v>
      </c>
      <c r="D14318" s="171" t="s">
        <v>4</v>
      </c>
      <c r="E14318" s="11">
        <v>44317</v>
      </c>
      <c r="F14318">
        <v>1.5</v>
      </c>
      <c r="G14318">
        <v>1.5</v>
      </c>
      <c r="I14318">
        <v>16</v>
      </c>
      <c r="J14318">
        <v>8</v>
      </c>
      <c r="L14318">
        <v>8</v>
      </c>
      <c r="N14318">
        <v>16</v>
      </c>
      <c r="P14318">
        <v>0</v>
      </c>
      <c r="Q14318">
        <v>0</v>
      </c>
      <c r="S14318">
        <v>0</v>
      </c>
    </row>
    <row r="14319" spans="1:19" x14ac:dyDescent="0.3">
      <c r="A14319" t="s">
        <v>28564</v>
      </c>
      <c r="B14319" s="171" t="s">
        <v>28565</v>
      </c>
      <c r="C14319" s="171" t="s">
        <v>15340</v>
      </c>
      <c r="D14319" s="171" t="s">
        <v>4</v>
      </c>
      <c r="E14319" s="11">
        <v>44317</v>
      </c>
      <c r="F14319">
        <v>0</v>
      </c>
      <c r="G14319">
        <v>0</v>
      </c>
      <c r="I14319">
        <v>0</v>
      </c>
      <c r="J14319">
        <v>0</v>
      </c>
      <c r="L14319">
        <v>0</v>
      </c>
      <c r="N14319">
        <v>0</v>
      </c>
      <c r="P14319">
        <v>0</v>
      </c>
      <c r="Q14319">
        <v>0</v>
      </c>
      <c r="S14319">
        <v>0</v>
      </c>
    </row>
    <row r="14320" spans="1:19" x14ac:dyDescent="0.3">
      <c r="A14320" t="s">
        <v>28566</v>
      </c>
      <c r="B14320" s="171" t="s">
        <v>28567</v>
      </c>
      <c r="C14320" s="171" t="s">
        <v>16544</v>
      </c>
      <c r="D14320" s="171" t="s">
        <v>4</v>
      </c>
      <c r="E14320" s="11">
        <v>44317</v>
      </c>
      <c r="F14320">
        <v>1</v>
      </c>
      <c r="G14320">
        <v>1.5</v>
      </c>
      <c r="I14320">
        <v>0</v>
      </c>
      <c r="J14320">
        <v>5</v>
      </c>
      <c r="L14320">
        <v>8</v>
      </c>
      <c r="N14320">
        <v>0</v>
      </c>
      <c r="P14320">
        <v>0</v>
      </c>
      <c r="Q14320">
        <v>0</v>
      </c>
      <c r="S14320">
        <v>0</v>
      </c>
    </row>
    <row r="14321" spans="1:19" x14ac:dyDescent="0.3">
      <c r="A14321" t="s">
        <v>28568</v>
      </c>
      <c r="B14321" s="171" t="s">
        <v>28569</v>
      </c>
      <c r="C14321" s="171" t="s">
        <v>176</v>
      </c>
      <c r="D14321" s="171" t="s">
        <v>4</v>
      </c>
      <c r="E14321" s="11">
        <v>44317</v>
      </c>
      <c r="F14321">
        <v>2</v>
      </c>
      <c r="G14321">
        <v>2.5</v>
      </c>
      <c r="I14321">
        <v>4</v>
      </c>
      <c r="J14321">
        <v>11</v>
      </c>
      <c r="L14321">
        <v>13</v>
      </c>
      <c r="N14321">
        <v>4</v>
      </c>
      <c r="P14321">
        <v>1</v>
      </c>
      <c r="Q14321">
        <v>1</v>
      </c>
      <c r="S14321">
        <v>0</v>
      </c>
    </row>
    <row r="14322" spans="1:19" x14ac:dyDescent="0.3">
      <c r="A14322" t="s">
        <v>28570</v>
      </c>
      <c r="B14322" s="171" t="s">
        <v>28571</v>
      </c>
      <c r="C14322" s="171" t="s">
        <v>206</v>
      </c>
      <c r="D14322" s="171" t="s">
        <v>4</v>
      </c>
      <c r="E14322" s="11">
        <v>44317</v>
      </c>
      <c r="F14322">
        <v>1.5</v>
      </c>
      <c r="G14322">
        <v>1.5</v>
      </c>
      <c r="I14322">
        <v>4</v>
      </c>
      <c r="J14322">
        <v>8</v>
      </c>
      <c r="L14322">
        <v>8</v>
      </c>
      <c r="N14322">
        <v>3</v>
      </c>
      <c r="P14322">
        <v>0</v>
      </c>
      <c r="Q14322">
        <v>0</v>
      </c>
      <c r="S14322">
        <v>1</v>
      </c>
    </row>
    <row r="14323" spans="1:19" x14ac:dyDescent="0.3">
      <c r="A14323" t="s">
        <v>28388</v>
      </c>
      <c r="B14323" s="171" t="s">
        <v>28389</v>
      </c>
      <c r="C14323" s="171" t="s">
        <v>24284</v>
      </c>
      <c r="D14323" s="171" t="s">
        <v>80</v>
      </c>
      <c r="E14323" s="11">
        <v>44317</v>
      </c>
      <c r="F14323">
        <v>2</v>
      </c>
      <c r="G14323">
        <v>4</v>
      </c>
      <c r="I14323">
        <v>9</v>
      </c>
      <c r="J14323">
        <v>12</v>
      </c>
      <c r="L14323">
        <v>21</v>
      </c>
      <c r="N14323">
        <v>8</v>
      </c>
      <c r="P14323">
        <v>0</v>
      </c>
      <c r="Q14323">
        <v>0</v>
      </c>
      <c r="S14323">
        <v>1</v>
      </c>
    </row>
    <row r="14324" spans="1:19" x14ac:dyDescent="0.3">
      <c r="A14324" t="s">
        <v>28572</v>
      </c>
      <c r="B14324" s="171" t="s">
        <v>28573</v>
      </c>
      <c r="C14324" s="171" t="s">
        <v>18229</v>
      </c>
      <c r="D14324" s="171" t="s">
        <v>80</v>
      </c>
      <c r="E14324" s="11">
        <v>44317</v>
      </c>
      <c r="F14324">
        <v>0</v>
      </c>
      <c r="G14324">
        <v>0</v>
      </c>
      <c r="I14324">
        <v>0</v>
      </c>
      <c r="J14324">
        <v>0</v>
      </c>
      <c r="L14324">
        <v>0</v>
      </c>
      <c r="N14324">
        <v>0</v>
      </c>
      <c r="P14324">
        <v>0</v>
      </c>
      <c r="Q14324">
        <v>0</v>
      </c>
      <c r="S14324">
        <v>0</v>
      </c>
    </row>
    <row r="14325" spans="1:19" x14ac:dyDescent="0.3">
      <c r="A14325" t="s">
        <v>28574</v>
      </c>
      <c r="B14325" s="171" t="s">
        <v>28575</v>
      </c>
      <c r="C14325" s="171" t="s">
        <v>9887</v>
      </c>
      <c r="D14325" s="171" t="s">
        <v>80</v>
      </c>
      <c r="E14325" s="11">
        <v>44317</v>
      </c>
      <c r="F14325">
        <v>0</v>
      </c>
      <c r="G14325">
        <v>0</v>
      </c>
      <c r="I14325">
        <v>0</v>
      </c>
      <c r="J14325">
        <v>0</v>
      </c>
      <c r="L14325">
        <v>0</v>
      </c>
      <c r="N14325">
        <v>0</v>
      </c>
      <c r="P14325">
        <v>0</v>
      </c>
      <c r="Q14325">
        <v>0</v>
      </c>
      <c r="S14325">
        <v>0</v>
      </c>
    </row>
    <row r="14326" spans="1:19" x14ac:dyDescent="0.3">
      <c r="A14326" t="s">
        <v>28576</v>
      </c>
      <c r="B14326" s="171" t="s">
        <v>28577</v>
      </c>
      <c r="C14326" s="171" t="s">
        <v>11260</v>
      </c>
      <c r="D14326" s="171" t="s">
        <v>80</v>
      </c>
      <c r="E14326" s="11">
        <v>44317</v>
      </c>
      <c r="F14326">
        <v>0</v>
      </c>
      <c r="G14326">
        <v>0</v>
      </c>
      <c r="I14326">
        <v>0</v>
      </c>
      <c r="J14326">
        <v>0</v>
      </c>
      <c r="L14326">
        <v>0</v>
      </c>
      <c r="N14326">
        <v>0</v>
      </c>
      <c r="P14326">
        <v>0</v>
      </c>
      <c r="Q14326">
        <v>0</v>
      </c>
      <c r="S14326">
        <v>0</v>
      </c>
    </row>
    <row r="14327" spans="1:19" x14ac:dyDescent="0.3">
      <c r="A14327" t="s">
        <v>28578</v>
      </c>
      <c r="B14327" s="171" t="s">
        <v>28579</v>
      </c>
      <c r="C14327" s="171" t="s">
        <v>21284</v>
      </c>
      <c r="D14327" s="171" t="s">
        <v>80</v>
      </c>
      <c r="E14327" s="11">
        <v>44317</v>
      </c>
      <c r="F14327">
        <v>0</v>
      </c>
      <c r="G14327">
        <v>0</v>
      </c>
      <c r="I14327">
        <v>0</v>
      </c>
      <c r="J14327">
        <v>0</v>
      </c>
      <c r="L14327">
        <v>0</v>
      </c>
      <c r="N14327">
        <v>0</v>
      </c>
      <c r="P14327">
        <v>0</v>
      </c>
      <c r="Q14327">
        <v>0</v>
      </c>
      <c r="S14327">
        <v>0</v>
      </c>
    </row>
    <row r="14328" spans="1:19" x14ac:dyDescent="0.3">
      <c r="A14328" t="s">
        <v>28580</v>
      </c>
      <c r="B14328" s="171" t="s">
        <v>28581</v>
      </c>
      <c r="C14328" s="171" t="s">
        <v>125</v>
      </c>
      <c r="D14328" s="171" t="s">
        <v>80</v>
      </c>
      <c r="E14328" s="11">
        <v>44317</v>
      </c>
      <c r="F14328">
        <v>0</v>
      </c>
      <c r="G14328">
        <v>0</v>
      </c>
      <c r="I14328">
        <v>0</v>
      </c>
      <c r="J14328">
        <v>0</v>
      </c>
      <c r="L14328">
        <v>0</v>
      </c>
      <c r="N14328">
        <v>0</v>
      </c>
      <c r="P14328">
        <v>0</v>
      </c>
      <c r="Q14328">
        <v>0</v>
      </c>
      <c r="S14328">
        <v>0</v>
      </c>
    </row>
    <row r="14329" spans="1:19" x14ac:dyDescent="0.3">
      <c r="A14329" t="s">
        <v>28582</v>
      </c>
      <c r="B14329" s="171" t="s">
        <v>28583</v>
      </c>
      <c r="C14329" s="171" t="s">
        <v>14899</v>
      </c>
      <c r="D14329" s="171" t="s">
        <v>80</v>
      </c>
      <c r="E14329" s="11">
        <v>44317</v>
      </c>
      <c r="F14329">
        <v>0</v>
      </c>
      <c r="G14329">
        <v>0</v>
      </c>
      <c r="I14329">
        <v>0</v>
      </c>
      <c r="J14329">
        <v>0</v>
      </c>
      <c r="L14329">
        <v>0</v>
      </c>
      <c r="N14329">
        <v>0</v>
      </c>
      <c r="P14329">
        <v>0</v>
      </c>
      <c r="Q14329">
        <v>0</v>
      </c>
      <c r="S14329">
        <v>0</v>
      </c>
    </row>
    <row r="14330" spans="1:19" x14ac:dyDescent="0.3">
      <c r="A14330" t="s">
        <v>28584</v>
      </c>
      <c r="B14330" s="171" t="s">
        <v>28585</v>
      </c>
      <c r="C14330" s="171" t="s">
        <v>137</v>
      </c>
      <c r="D14330" s="171" t="s">
        <v>80</v>
      </c>
      <c r="E14330" s="11">
        <v>44317</v>
      </c>
      <c r="F14330">
        <v>0</v>
      </c>
      <c r="G14330">
        <v>0</v>
      </c>
      <c r="I14330">
        <v>0</v>
      </c>
      <c r="J14330">
        <v>0</v>
      </c>
      <c r="L14330">
        <v>0</v>
      </c>
      <c r="N14330">
        <v>0</v>
      </c>
      <c r="P14330">
        <v>0</v>
      </c>
      <c r="Q14330">
        <v>0</v>
      </c>
      <c r="S14330">
        <v>0</v>
      </c>
    </row>
    <row r="14331" spans="1:19" x14ac:dyDescent="0.3">
      <c r="A14331" t="s">
        <v>28586</v>
      </c>
      <c r="B14331" s="171" t="s">
        <v>28587</v>
      </c>
      <c r="C14331" s="171" t="s">
        <v>8615</v>
      </c>
      <c r="D14331" s="171" t="s">
        <v>80</v>
      </c>
      <c r="E14331" s="11">
        <v>44317</v>
      </c>
      <c r="F14331">
        <v>0</v>
      </c>
      <c r="G14331">
        <v>0</v>
      </c>
      <c r="I14331">
        <v>0</v>
      </c>
      <c r="J14331">
        <v>0</v>
      </c>
      <c r="L14331">
        <v>0</v>
      </c>
      <c r="N14331">
        <v>0</v>
      </c>
      <c r="P14331">
        <v>0</v>
      </c>
      <c r="Q14331">
        <v>0</v>
      </c>
      <c r="S14331">
        <v>0</v>
      </c>
    </row>
    <row r="14332" spans="1:19" x14ac:dyDescent="0.3">
      <c r="A14332" t="s">
        <v>28588</v>
      </c>
      <c r="B14332" s="171" t="s">
        <v>28589</v>
      </c>
      <c r="C14332" s="171" t="s">
        <v>146</v>
      </c>
      <c r="D14332" s="171" t="s">
        <v>80</v>
      </c>
      <c r="E14332" s="11">
        <v>44317</v>
      </c>
      <c r="F14332">
        <v>7</v>
      </c>
      <c r="G14332">
        <v>7</v>
      </c>
      <c r="I14332">
        <v>17</v>
      </c>
      <c r="J14332">
        <v>42</v>
      </c>
      <c r="L14332">
        <v>41</v>
      </c>
      <c r="N14332">
        <v>17</v>
      </c>
      <c r="P14332">
        <v>3</v>
      </c>
      <c r="Q14332">
        <v>5</v>
      </c>
      <c r="S14332">
        <v>0</v>
      </c>
    </row>
    <row r="14333" spans="1:19" x14ac:dyDescent="0.3">
      <c r="A14333" t="s">
        <v>28590</v>
      </c>
      <c r="B14333" s="171" t="s">
        <v>28591</v>
      </c>
      <c r="C14333" s="171" t="s">
        <v>161</v>
      </c>
      <c r="D14333" s="171" t="s">
        <v>80</v>
      </c>
      <c r="E14333" s="11">
        <v>44317</v>
      </c>
      <c r="F14333">
        <v>4</v>
      </c>
      <c r="G14333">
        <v>3.5</v>
      </c>
      <c r="I14333">
        <v>6</v>
      </c>
      <c r="J14333">
        <v>23</v>
      </c>
      <c r="L14333">
        <v>20</v>
      </c>
      <c r="N14333">
        <v>5</v>
      </c>
      <c r="P14333">
        <v>1</v>
      </c>
      <c r="Q14333">
        <v>2</v>
      </c>
      <c r="S14333">
        <v>1</v>
      </c>
    </row>
    <row r="14334" spans="1:19" x14ac:dyDescent="0.3">
      <c r="A14334" t="s">
        <v>28592</v>
      </c>
      <c r="B14334" s="171" t="s">
        <v>28593</v>
      </c>
      <c r="C14334" s="171" t="s">
        <v>18252</v>
      </c>
      <c r="D14334" s="171" t="s">
        <v>80</v>
      </c>
      <c r="E14334" s="11">
        <v>44317</v>
      </c>
      <c r="F14334">
        <v>0</v>
      </c>
      <c r="G14334">
        <v>0</v>
      </c>
      <c r="I14334">
        <v>0</v>
      </c>
      <c r="J14334">
        <v>0</v>
      </c>
      <c r="L14334">
        <v>0</v>
      </c>
      <c r="N14334">
        <v>0</v>
      </c>
      <c r="P14334">
        <v>0</v>
      </c>
      <c r="Q14334">
        <v>0</v>
      </c>
      <c r="S14334">
        <v>0</v>
      </c>
    </row>
    <row r="14335" spans="1:19" x14ac:dyDescent="0.3">
      <c r="A14335" t="s">
        <v>28594</v>
      </c>
      <c r="B14335" s="171" t="s">
        <v>28595</v>
      </c>
      <c r="C14335" s="171" t="s">
        <v>167</v>
      </c>
      <c r="D14335" s="171" t="s">
        <v>80</v>
      </c>
      <c r="E14335" s="11">
        <v>44317</v>
      </c>
      <c r="F14335">
        <v>2</v>
      </c>
      <c r="G14335">
        <v>11</v>
      </c>
      <c r="I14335">
        <v>7</v>
      </c>
      <c r="J14335">
        <v>22</v>
      </c>
      <c r="L14335">
        <v>121</v>
      </c>
      <c r="N14335">
        <v>7</v>
      </c>
      <c r="P14335">
        <v>0</v>
      </c>
      <c r="Q14335">
        <v>0</v>
      </c>
      <c r="S14335">
        <v>0</v>
      </c>
    </row>
    <row r="14336" spans="1:19" x14ac:dyDescent="0.3">
      <c r="A14336" t="s">
        <v>28596</v>
      </c>
      <c r="B14336" s="171" t="s">
        <v>28597</v>
      </c>
      <c r="C14336" s="171" t="s">
        <v>179</v>
      </c>
      <c r="D14336" s="171" t="s">
        <v>80</v>
      </c>
      <c r="E14336" s="11">
        <v>44317</v>
      </c>
      <c r="F14336">
        <v>13</v>
      </c>
      <c r="G14336">
        <v>16.5</v>
      </c>
      <c r="I14336">
        <v>151</v>
      </c>
      <c r="J14336">
        <v>128</v>
      </c>
      <c r="L14336">
        <v>150</v>
      </c>
      <c r="N14336">
        <v>149</v>
      </c>
      <c r="P14336">
        <v>8</v>
      </c>
      <c r="Q14336">
        <v>21</v>
      </c>
      <c r="S14336">
        <v>2</v>
      </c>
    </row>
    <row r="14337" spans="1:19" x14ac:dyDescent="0.3">
      <c r="A14337" t="s">
        <v>28598</v>
      </c>
      <c r="B14337" s="171" t="s">
        <v>28599</v>
      </c>
      <c r="C14337" s="171" t="s">
        <v>185</v>
      </c>
      <c r="D14337" s="171" t="s">
        <v>80</v>
      </c>
      <c r="E14337" s="11">
        <v>44317</v>
      </c>
      <c r="F14337">
        <v>4</v>
      </c>
      <c r="G14337">
        <v>6</v>
      </c>
      <c r="I14337">
        <v>15</v>
      </c>
      <c r="J14337">
        <v>22</v>
      </c>
      <c r="L14337">
        <v>33</v>
      </c>
      <c r="N14337">
        <v>14</v>
      </c>
      <c r="P14337">
        <v>0</v>
      </c>
      <c r="Q14337">
        <v>1</v>
      </c>
      <c r="S14337">
        <v>1</v>
      </c>
    </row>
    <row r="14338" spans="1:19" x14ac:dyDescent="0.3">
      <c r="A14338" t="s">
        <v>28600</v>
      </c>
      <c r="B14338" s="171" t="s">
        <v>28601</v>
      </c>
      <c r="C14338" s="171" t="s">
        <v>191</v>
      </c>
      <c r="D14338" s="171" t="s">
        <v>80</v>
      </c>
      <c r="E14338" s="11">
        <v>44317</v>
      </c>
      <c r="F14338">
        <v>12</v>
      </c>
      <c r="G14338">
        <v>16</v>
      </c>
      <c r="I14338">
        <v>88</v>
      </c>
      <c r="J14338">
        <v>104</v>
      </c>
      <c r="L14338">
        <v>129</v>
      </c>
      <c r="N14338">
        <v>76</v>
      </c>
      <c r="P14338">
        <v>13</v>
      </c>
      <c r="Q14338">
        <v>18</v>
      </c>
      <c r="S14338">
        <v>12</v>
      </c>
    </row>
    <row r="14339" spans="1:19" x14ac:dyDescent="0.3">
      <c r="A14339" t="s">
        <v>28602</v>
      </c>
      <c r="B14339" s="171" t="s">
        <v>28603</v>
      </c>
      <c r="C14339" s="171" t="s">
        <v>212</v>
      </c>
      <c r="D14339" s="171" t="s">
        <v>80</v>
      </c>
      <c r="E14339" s="11">
        <v>44317</v>
      </c>
      <c r="F14339">
        <v>0</v>
      </c>
      <c r="G14339">
        <v>0</v>
      </c>
      <c r="I14339">
        <v>0</v>
      </c>
      <c r="J14339">
        <v>0</v>
      </c>
      <c r="L14339">
        <v>0</v>
      </c>
      <c r="N14339">
        <v>0</v>
      </c>
      <c r="P14339">
        <v>0</v>
      </c>
      <c r="Q14339">
        <v>0</v>
      </c>
      <c r="S14339">
        <v>0</v>
      </c>
    </row>
    <row r="14340" spans="1:19" x14ac:dyDescent="0.3">
      <c r="A14340" t="s">
        <v>28604</v>
      </c>
      <c r="B14340" s="171" t="s">
        <v>28605</v>
      </c>
      <c r="C14340" s="171" t="s">
        <v>215</v>
      </c>
      <c r="D14340" s="171" t="s">
        <v>80</v>
      </c>
      <c r="E14340" s="11">
        <v>44317</v>
      </c>
      <c r="F14340">
        <v>0</v>
      </c>
      <c r="G14340">
        <v>0</v>
      </c>
      <c r="I14340">
        <v>0</v>
      </c>
      <c r="J14340">
        <v>0</v>
      </c>
      <c r="L14340">
        <v>0</v>
      </c>
      <c r="N14340">
        <v>0</v>
      </c>
      <c r="P14340">
        <v>0</v>
      </c>
      <c r="Q14340">
        <v>0</v>
      </c>
      <c r="S14340">
        <v>0</v>
      </c>
    </row>
    <row r="14341" spans="1:19" x14ac:dyDescent="0.3">
      <c r="A14341" t="s">
        <v>28606</v>
      </c>
      <c r="B14341" s="171" t="s">
        <v>28607</v>
      </c>
      <c r="C14341" s="171" t="s">
        <v>221</v>
      </c>
      <c r="D14341" s="171" t="s">
        <v>80</v>
      </c>
      <c r="E14341" s="11">
        <v>44317</v>
      </c>
      <c r="F14341">
        <v>0</v>
      </c>
      <c r="G14341">
        <v>0</v>
      </c>
      <c r="I14341">
        <v>0</v>
      </c>
      <c r="J14341">
        <v>0</v>
      </c>
      <c r="L14341">
        <v>0</v>
      </c>
      <c r="N14341">
        <v>0</v>
      </c>
      <c r="P14341">
        <v>0</v>
      </c>
      <c r="Q14341">
        <v>0</v>
      </c>
      <c r="S14341">
        <v>0</v>
      </c>
    </row>
    <row r="14342" spans="1:19" x14ac:dyDescent="0.3">
      <c r="A14342" t="s">
        <v>28608</v>
      </c>
      <c r="B14342" s="171" t="s">
        <v>28609</v>
      </c>
      <c r="C14342" s="171" t="s">
        <v>8233</v>
      </c>
      <c r="D14342" s="171" t="s">
        <v>80</v>
      </c>
      <c r="E14342" s="11">
        <v>44317</v>
      </c>
      <c r="F14342">
        <v>2</v>
      </c>
      <c r="G14342">
        <v>3</v>
      </c>
      <c r="I14342">
        <v>21</v>
      </c>
      <c r="J14342">
        <v>22</v>
      </c>
      <c r="L14342">
        <v>32</v>
      </c>
      <c r="N14342">
        <v>13</v>
      </c>
      <c r="P14342">
        <v>1</v>
      </c>
      <c r="Q14342">
        <v>1</v>
      </c>
      <c r="S14342">
        <v>8</v>
      </c>
    </row>
    <row r="14343" spans="1:19" x14ac:dyDescent="0.3">
      <c r="A14343" t="s">
        <v>28610</v>
      </c>
      <c r="B14343" s="171" t="s">
        <v>28611</v>
      </c>
      <c r="C14343" s="171" t="s">
        <v>233</v>
      </c>
      <c r="D14343" s="171" t="s">
        <v>80</v>
      </c>
      <c r="E14343" s="11">
        <v>44317</v>
      </c>
      <c r="F14343">
        <v>0</v>
      </c>
      <c r="G14343">
        <v>0</v>
      </c>
      <c r="I14343">
        <v>0</v>
      </c>
      <c r="J14343">
        <v>0</v>
      </c>
      <c r="L14343">
        <v>0</v>
      </c>
      <c r="N14343">
        <v>0</v>
      </c>
      <c r="P14343">
        <v>0</v>
      </c>
      <c r="Q14343">
        <v>0</v>
      </c>
      <c r="S14343">
        <v>0</v>
      </c>
    </row>
    <row r="14344" spans="1:19" x14ac:dyDescent="0.3">
      <c r="A14344" t="s">
        <v>28612</v>
      </c>
      <c r="B14344" s="171" t="s">
        <v>28613</v>
      </c>
      <c r="C14344" s="171" t="s">
        <v>24508</v>
      </c>
      <c r="D14344" s="171" t="s">
        <v>15341</v>
      </c>
      <c r="E14344" s="11">
        <v>44317</v>
      </c>
      <c r="F14344">
        <v>0</v>
      </c>
      <c r="G14344">
        <v>0</v>
      </c>
      <c r="I14344">
        <v>0</v>
      </c>
      <c r="J14344">
        <v>0</v>
      </c>
      <c r="L14344">
        <v>0</v>
      </c>
      <c r="N14344">
        <v>0</v>
      </c>
      <c r="P14344">
        <v>0</v>
      </c>
      <c r="Q14344">
        <v>0</v>
      </c>
      <c r="S14344">
        <v>0</v>
      </c>
    </row>
    <row r="14345" spans="1:19" x14ac:dyDescent="0.3">
      <c r="A14345" t="s">
        <v>28614</v>
      </c>
      <c r="B14345" s="171" t="s">
        <v>28615</v>
      </c>
      <c r="C14345" s="171" t="s">
        <v>24508</v>
      </c>
      <c r="D14345" s="171" t="s">
        <v>80</v>
      </c>
      <c r="E14345" s="11">
        <v>44317</v>
      </c>
      <c r="F14345">
        <v>0</v>
      </c>
      <c r="G14345">
        <v>0</v>
      </c>
      <c r="I14345">
        <v>0</v>
      </c>
      <c r="J14345">
        <v>0</v>
      </c>
      <c r="L14345">
        <v>0</v>
      </c>
      <c r="N14345">
        <v>0</v>
      </c>
      <c r="P14345">
        <v>0</v>
      </c>
      <c r="Q14345">
        <v>0</v>
      </c>
      <c r="S14345">
        <v>0</v>
      </c>
    </row>
    <row r="14346" spans="1:19" x14ac:dyDescent="0.3">
      <c r="A14346" t="s">
        <v>28616</v>
      </c>
      <c r="B14346" s="171" t="s">
        <v>28617</v>
      </c>
      <c r="C14346" s="171" t="s">
        <v>107</v>
      </c>
      <c r="D14346" s="171" t="s">
        <v>80</v>
      </c>
      <c r="E14346" s="11">
        <v>44317</v>
      </c>
      <c r="F14346">
        <v>10.5</v>
      </c>
      <c r="G14346">
        <v>10.5</v>
      </c>
      <c r="I14346">
        <v>71</v>
      </c>
      <c r="J14346">
        <v>98</v>
      </c>
      <c r="L14346">
        <v>104</v>
      </c>
      <c r="N14346">
        <v>69</v>
      </c>
      <c r="P14346">
        <v>1</v>
      </c>
      <c r="Q14346">
        <v>1</v>
      </c>
      <c r="S14346">
        <v>2</v>
      </c>
    </row>
    <row r="14347" spans="1:19" x14ac:dyDescent="0.3">
      <c r="A14347" t="s">
        <v>28618</v>
      </c>
      <c r="B14347" s="171" t="s">
        <v>28619</v>
      </c>
      <c r="C14347" s="171" t="s">
        <v>107</v>
      </c>
      <c r="D14347" s="171" t="s">
        <v>15341</v>
      </c>
      <c r="E14347" s="11">
        <v>44317</v>
      </c>
      <c r="F14347">
        <v>0</v>
      </c>
      <c r="G14347">
        <v>0</v>
      </c>
      <c r="I14347">
        <v>0</v>
      </c>
      <c r="J14347">
        <v>0</v>
      </c>
      <c r="L14347">
        <v>0</v>
      </c>
      <c r="N14347">
        <v>0</v>
      </c>
      <c r="P14347">
        <v>0</v>
      </c>
      <c r="Q14347">
        <v>0</v>
      </c>
      <c r="S14347">
        <v>0</v>
      </c>
    </row>
    <row r="14348" spans="1:19" x14ac:dyDescent="0.3">
      <c r="A14348" t="s">
        <v>28620</v>
      </c>
      <c r="B14348" s="171" t="s">
        <v>28621</v>
      </c>
      <c r="C14348" s="171" t="s">
        <v>173</v>
      </c>
      <c r="D14348" s="171" t="s">
        <v>80</v>
      </c>
      <c r="E14348" s="11">
        <v>44317</v>
      </c>
      <c r="F14348">
        <v>4</v>
      </c>
      <c r="G14348">
        <v>5</v>
      </c>
      <c r="I14348">
        <v>4</v>
      </c>
      <c r="J14348">
        <v>23</v>
      </c>
      <c r="L14348">
        <v>27</v>
      </c>
      <c r="N14348">
        <v>4</v>
      </c>
      <c r="P14348">
        <v>1</v>
      </c>
      <c r="Q14348">
        <v>1</v>
      </c>
      <c r="S14348">
        <v>0</v>
      </c>
    </row>
    <row r="14349" spans="1:19" x14ac:dyDescent="0.3">
      <c r="A14349" t="s">
        <v>28622</v>
      </c>
      <c r="B14349" s="171" t="s">
        <v>28623</v>
      </c>
      <c r="C14349" s="171" t="s">
        <v>173</v>
      </c>
      <c r="D14349" s="171" t="s">
        <v>15341</v>
      </c>
      <c r="E14349" s="11">
        <v>44317</v>
      </c>
      <c r="F14349">
        <v>0</v>
      </c>
      <c r="G14349">
        <v>0</v>
      </c>
      <c r="I14349">
        <v>4</v>
      </c>
      <c r="J14349">
        <v>0</v>
      </c>
      <c r="L14349">
        <v>0</v>
      </c>
      <c r="N14349">
        <v>4</v>
      </c>
      <c r="P14349">
        <v>1</v>
      </c>
      <c r="Q14349">
        <v>1</v>
      </c>
      <c r="S14349">
        <v>0</v>
      </c>
    </row>
    <row r="14350" spans="1:19" x14ac:dyDescent="0.3">
      <c r="A14350" t="s">
        <v>28624</v>
      </c>
      <c r="B14350" s="171" t="s">
        <v>28625</v>
      </c>
      <c r="C14350" s="171" t="s">
        <v>200</v>
      </c>
      <c r="D14350" s="171" t="s">
        <v>80</v>
      </c>
      <c r="E14350" s="11">
        <v>44317</v>
      </c>
      <c r="F14350">
        <v>3</v>
      </c>
      <c r="G14350">
        <v>3</v>
      </c>
      <c r="I14350">
        <v>20</v>
      </c>
      <c r="J14350">
        <v>16</v>
      </c>
      <c r="L14350">
        <v>16</v>
      </c>
      <c r="N14350">
        <v>19</v>
      </c>
      <c r="P14350">
        <v>0</v>
      </c>
      <c r="Q14350">
        <v>0</v>
      </c>
      <c r="S14350">
        <v>1</v>
      </c>
    </row>
    <row r="14351" spans="1:19" x14ac:dyDescent="0.3">
      <c r="A14351" t="s">
        <v>28626</v>
      </c>
      <c r="B14351" s="171" t="s">
        <v>28627</v>
      </c>
      <c r="C14351" s="171" t="s">
        <v>200</v>
      </c>
      <c r="D14351" s="171" t="s">
        <v>15341</v>
      </c>
      <c r="E14351" s="11">
        <v>44317</v>
      </c>
      <c r="F14351">
        <v>0</v>
      </c>
      <c r="G14351">
        <v>0</v>
      </c>
      <c r="I14351">
        <v>0</v>
      </c>
      <c r="J14351">
        <v>0</v>
      </c>
      <c r="L14351">
        <v>0</v>
      </c>
      <c r="N14351">
        <v>0</v>
      </c>
      <c r="P14351">
        <v>0</v>
      </c>
      <c r="Q14351">
        <v>0</v>
      </c>
      <c r="S14351">
        <v>0</v>
      </c>
    </row>
    <row r="14352" spans="1:19" x14ac:dyDescent="0.3">
      <c r="A14352" t="s">
        <v>28628</v>
      </c>
      <c r="B14352" s="171" t="s">
        <v>28629</v>
      </c>
      <c r="C14352" s="171" t="s">
        <v>73</v>
      </c>
      <c r="D14352" s="171" t="s">
        <v>4</v>
      </c>
      <c r="E14352" s="11">
        <v>44317</v>
      </c>
      <c r="F14352">
        <v>0</v>
      </c>
      <c r="G14352">
        <v>0</v>
      </c>
      <c r="I14352">
        <v>0</v>
      </c>
      <c r="J14352">
        <v>0</v>
      </c>
      <c r="L14352">
        <v>0</v>
      </c>
      <c r="N14352">
        <v>0</v>
      </c>
      <c r="P14352">
        <v>0</v>
      </c>
      <c r="Q14352">
        <v>0</v>
      </c>
      <c r="S14352">
        <v>0</v>
      </c>
    </row>
    <row r="14353" spans="1:19" x14ac:dyDescent="0.3">
      <c r="A14353" t="s">
        <v>28630</v>
      </c>
      <c r="B14353" s="171" t="s">
        <v>28631</v>
      </c>
      <c r="C14353" s="171" t="s">
        <v>24891</v>
      </c>
      <c r="D14353" s="171" t="s">
        <v>4</v>
      </c>
      <c r="E14353" s="11">
        <v>44317</v>
      </c>
      <c r="F14353">
        <v>2</v>
      </c>
      <c r="G14353">
        <v>4</v>
      </c>
      <c r="I14353">
        <v>9</v>
      </c>
      <c r="J14353">
        <v>12</v>
      </c>
      <c r="L14353">
        <v>21</v>
      </c>
      <c r="N14353">
        <v>8</v>
      </c>
      <c r="P14353">
        <v>0</v>
      </c>
      <c r="Q14353">
        <v>0</v>
      </c>
      <c r="S14353">
        <v>1</v>
      </c>
    </row>
    <row r="14354" spans="1:19" x14ac:dyDescent="0.3">
      <c r="A14354" t="s">
        <v>28632</v>
      </c>
      <c r="B14354" s="171" t="s">
        <v>28633</v>
      </c>
      <c r="C14354" s="171" t="s">
        <v>18229</v>
      </c>
      <c r="D14354" s="171" t="s">
        <v>4</v>
      </c>
      <c r="E14354" s="11">
        <v>44317</v>
      </c>
      <c r="F14354">
        <v>0</v>
      </c>
      <c r="G14354">
        <v>0</v>
      </c>
      <c r="I14354">
        <v>0</v>
      </c>
      <c r="J14354">
        <v>0</v>
      </c>
      <c r="L14354">
        <v>0</v>
      </c>
      <c r="N14354">
        <v>0</v>
      </c>
      <c r="P14354">
        <v>0</v>
      </c>
      <c r="Q14354">
        <v>0</v>
      </c>
      <c r="S14354">
        <v>0</v>
      </c>
    </row>
    <row r="14355" spans="1:19" x14ac:dyDescent="0.3">
      <c r="A14355" t="s">
        <v>28634</v>
      </c>
      <c r="B14355" s="171" t="s">
        <v>28635</v>
      </c>
      <c r="C14355" s="171" t="s">
        <v>107</v>
      </c>
      <c r="D14355" s="171" t="s">
        <v>4</v>
      </c>
      <c r="E14355" s="11">
        <v>44317</v>
      </c>
      <c r="F14355">
        <v>10.5</v>
      </c>
      <c r="G14355">
        <v>10.5</v>
      </c>
      <c r="I14355">
        <v>71</v>
      </c>
      <c r="J14355">
        <v>98</v>
      </c>
      <c r="L14355">
        <v>104</v>
      </c>
      <c r="N14355">
        <v>69</v>
      </c>
      <c r="P14355">
        <v>1</v>
      </c>
      <c r="Q14355">
        <v>1</v>
      </c>
      <c r="S14355">
        <v>2</v>
      </c>
    </row>
    <row r="14356" spans="1:19" x14ac:dyDescent="0.3">
      <c r="A14356" t="s">
        <v>28636</v>
      </c>
      <c r="B14356" s="171" t="s">
        <v>28637</v>
      </c>
      <c r="C14356" s="171" t="s">
        <v>9887</v>
      </c>
      <c r="D14356" s="171" t="s">
        <v>4</v>
      </c>
      <c r="E14356" s="11">
        <v>44317</v>
      </c>
      <c r="F14356">
        <v>0</v>
      </c>
      <c r="G14356">
        <v>0</v>
      </c>
      <c r="I14356">
        <v>0</v>
      </c>
      <c r="J14356">
        <v>0</v>
      </c>
      <c r="L14356">
        <v>0</v>
      </c>
      <c r="N14356">
        <v>0</v>
      </c>
      <c r="P14356">
        <v>0</v>
      </c>
      <c r="Q14356">
        <v>0</v>
      </c>
      <c r="S14356">
        <v>0</v>
      </c>
    </row>
    <row r="14357" spans="1:19" x14ac:dyDescent="0.3">
      <c r="A14357" t="s">
        <v>28638</v>
      </c>
      <c r="B14357" s="171" t="s">
        <v>28639</v>
      </c>
      <c r="C14357" s="171" t="s">
        <v>11260</v>
      </c>
      <c r="D14357" s="171" t="s">
        <v>4</v>
      </c>
      <c r="E14357" s="11">
        <v>44317</v>
      </c>
      <c r="F14357">
        <v>0</v>
      </c>
      <c r="G14357">
        <v>0</v>
      </c>
      <c r="I14357">
        <v>0</v>
      </c>
      <c r="J14357">
        <v>0</v>
      </c>
      <c r="L14357">
        <v>0</v>
      </c>
      <c r="N14357">
        <v>0</v>
      </c>
      <c r="P14357">
        <v>0</v>
      </c>
      <c r="Q14357">
        <v>0</v>
      </c>
      <c r="S14357">
        <v>0</v>
      </c>
    </row>
    <row r="14358" spans="1:19" x14ac:dyDescent="0.3">
      <c r="A14358" t="s">
        <v>28640</v>
      </c>
      <c r="B14358" s="171" t="s">
        <v>28641</v>
      </c>
      <c r="C14358" s="171" t="s">
        <v>122</v>
      </c>
      <c r="D14358" s="171" t="s">
        <v>4</v>
      </c>
      <c r="E14358" s="11">
        <v>44317</v>
      </c>
      <c r="F14358">
        <v>0</v>
      </c>
      <c r="G14358">
        <v>0</v>
      </c>
      <c r="I14358">
        <v>0</v>
      </c>
      <c r="J14358">
        <v>0</v>
      </c>
      <c r="L14358">
        <v>0</v>
      </c>
      <c r="N14358">
        <v>0</v>
      </c>
      <c r="P14358">
        <v>0</v>
      </c>
      <c r="Q14358">
        <v>0</v>
      </c>
      <c r="S14358">
        <v>0</v>
      </c>
    </row>
    <row r="14359" spans="1:19" x14ac:dyDescent="0.3">
      <c r="A14359" t="s">
        <v>28642</v>
      </c>
      <c r="B14359" s="171" t="s">
        <v>28643</v>
      </c>
      <c r="C14359" s="171" t="s">
        <v>125</v>
      </c>
      <c r="D14359" s="171" t="s">
        <v>4</v>
      </c>
      <c r="E14359" s="11">
        <v>44317</v>
      </c>
      <c r="F14359">
        <v>0</v>
      </c>
      <c r="G14359">
        <v>0</v>
      </c>
      <c r="I14359">
        <v>0</v>
      </c>
      <c r="J14359">
        <v>0</v>
      </c>
      <c r="L14359">
        <v>0</v>
      </c>
      <c r="N14359">
        <v>0</v>
      </c>
      <c r="P14359">
        <v>0</v>
      </c>
      <c r="Q14359">
        <v>0</v>
      </c>
      <c r="S14359">
        <v>0</v>
      </c>
    </row>
    <row r="14360" spans="1:19" x14ac:dyDescent="0.3">
      <c r="A14360" t="s">
        <v>28644</v>
      </c>
      <c r="B14360" s="171" t="s">
        <v>28645</v>
      </c>
      <c r="C14360" s="171" t="s">
        <v>14899</v>
      </c>
      <c r="D14360" s="171" t="s">
        <v>4</v>
      </c>
      <c r="E14360" s="11">
        <v>44317</v>
      </c>
      <c r="F14360">
        <v>0</v>
      </c>
      <c r="G14360">
        <v>0</v>
      </c>
      <c r="I14360">
        <v>0</v>
      </c>
      <c r="J14360">
        <v>0</v>
      </c>
      <c r="L14360">
        <v>0</v>
      </c>
      <c r="N14360">
        <v>0</v>
      </c>
      <c r="P14360">
        <v>0</v>
      </c>
      <c r="Q14360">
        <v>0</v>
      </c>
      <c r="S14360">
        <v>0</v>
      </c>
    </row>
    <row r="14361" spans="1:19" x14ac:dyDescent="0.3">
      <c r="A14361" t="s">
        <v>28646</v>
      </c>
      <c r="B14361" s="171" t="s">
        <v>28647</v>
      </c>
      <c r="C14361" s="171" t="s">
        <v>137</v>
      </c>
      <c r="D14361" s="171" t="s">
        <v>4</v>
      </c>
      <c r="E14361" s="11">
        <v>44317</v>
      </c>
      <c r="F14361">
        <v>0</v>
      </c>
      <c r="G14361">
        <v>0</v>
      </c>
      <c r="I14361">
        <v>0</v>
      </c>
      <c r="J14361">
        <v>0</v>
      </c>
      <c r="L14361">
        <v>0</v>
      </c>
      <c r="N14361">
        <v>0</v>
      </c>
      <c r="P14361">
        <v>0</v>
      </c>
      <c r="Q14361">
        <v>0</v>
      </c>
      <c r="S14361">
        <v>0</v>
      </c>
    </row>
    <row r="14362" spans="1:19" x14ac:dyDescent="0.3">
      <c r="A14362" t="s">
        <v>28648</v>
      </c>
      <c r="B14362" s="171" t="s">
        <v>28649</v>
      </c>
      <c r="C14362" s="171" t="s">
        <v>8615</v>
      </c>
      <c r="D14362" s="171" t="s">
        <v>4</v>
      </c>
      <c r="E14362" s="11">
        <v>44317</v>
      </c>
      <c r="F14362">
        <v>0</v>
      </c>
      <c r="G14362">
        <v>0</v>
      </c>
      <c r="I14362">
        <v>0</v>
      </c>
      <c r="J14362">
        <v>0</v>
      </c>
      <c r="L14362">
        <v>0</v>
      </c>
      <c r="N14362">
        <v>0</v>
      </c>
      <c r="P14362">
        <v>0</v>
      </c>
      <c r="Q14362">
        <v>0</v>
      </c>
      <c r="S14362">
        <v>0</v>
      </c>
    </row>
    <row r="14363" spans="1:19" x14ac:dyDescent="0.3">
      <c r="A14363" t="s">
        <v>28650</v>
      </c>
      <c r="B14363" s="171" t="s">
        <v>28651</v>
      </c>
      <c r="C14363" s="171" t="s">
        <v>146</v>
      </c>
      <c r="D14363" s="171" t="s">
        <v>4</v>
      </c>
      <c r="E14363" s="11">
        <v>44317</v>
      </c>
      <c r="F14363">
        <v>7</v>
      </c>
      <c r="G14363">
        <v>7</v>
      </c>
      <c r="I14363">
        <v>17</v>
      </c>
      <c r="J14363">
        <v>42</v>
      </c>
      <c r="L14363">
        <v>41</v>
      </c>
      <c r="N14363">
        <v>17</v>
      </c>
      <c r="P14363">
        <v>3</v>
      </c>
      <c r="Q14363">
        <v>5</v>
      </c>
      <c r="S14363">
        <v>0</v>
      </c>
    </row>
    <row r="14364" spans="1:19" x14ac:dyDescent="0.3">
      <c r="A14364" t="s">
        <v>28652</v>
      </c>
      <c r="B14364" s="171" t="s">
        <v>28653</v>
      </c>
      <c r="C14364" s="171" t="s">
        <v>161</v>
      </c>
      <c r="D14364" s="171" t="s">
        <v>4</v>
      </c>
      <c r="E14364" s="11">
        <v>44317</v>
      </c>
      <c r="F14364">
        <v>4</v>
      </c>
      <c r="G14364">
        <v>3.5</v>
      </c>
      <c r="I14364">
        <v>6</v>
      </c>
      <c r="J14364">
        <v>23</v>
      </c>
      <c r="L14364">
        <v>20</v>
      </c>
      <c r="N14364">
        <v>5</v>
      </c>
      <c r="P14364">
        <v>1</v>
      </c>
      <c r="Q14364">
        <v>2</v>
      </c>
      <c r="S14364">
        <v>1</v>
      </c>
    </row>
    <row r="14365" spans="1:19" x14ac:dyDescent="0.3">
      <c r="A14365" t="s">
        <v>28654</v>
      </c>
      <c r="B14365" s="171" t="s">
        <v>28655</v>
      </c>
      <c r="C14365" s="171" t="s">
        <v>18252</v>
      </c>
      <c r="D14365" s="171" t="s">
        <v>4</v>
      </c>
      <c r="E14365" s="11">
        <v>44317</v>
      </c>
      <c r="F14365">
        <v>0</v>
      </c>
      <c r="G14365">
        <v>0</v>
      </c>
      <c r="I14365">
        <v>0</v>
      </c>
      <c r="J14365">
        <v>0</v>
      </c>
      <c r="L14365">
        <v>0</v>
      </c>
      <c r="N14365">
        <v>0</v>
      </c>
      <c r="P14365">
        <v>0</v>
      </c>
      <c r="Q14365">
        <v>0</v>
      </c>
      <c r="S14365">
        <v>0</v>
      </c>
    </row>
    <row r="14366" spans="1:19" x14ac:dyDescent="0.3">
      <c r="A14366" t="s">
        <v>28656</v>
      </c>
      <c r="B14366" s="171" t="s">
        <v>28657</v>
      </c>
      <c r="C14366" s="171" t="s">
        <v>167</v>
      </c>
      <c r="D14366" s="171" t="s">
        <v>4</v>
      </c>
      <c r="E14366" s="11">
        <v>44317</v>
      </c>
      <c r="F14366">
        <v>2</v>
      </c>
      <c r="G14366">
        <v>11</v>
      </c>
      <c r="I14366">
        <v>7</v>
      </c>
      <c r="J14366">
        <v>22</v>
      </c>
      <c r="L14366">
        <v>121</v>
      </c>
      <c r="N14366">
        <v>7</v>
      </c>
      <c r="P14366">
        <v>0</v>
      </c>
      <c r="Q14366">
        <v>0</v>
      </c>
      <c r="S14366">
        <v>0</v>
      </c>
    </row>
    <row r="14367" spans="1:19" x14ac:dyDescent="0.3">
      <c r="A14367" t="s">
        <v>28658</v>
      </c>
      <c r="B14367" s="171" t="s">
        <v>28659</v>
      </c>
      <c r="C14367" s="171" t="s">
        <v>173</v>
      </c>
      <c r="D14367" s="171" t="s">
        <v>4</v>
      </c>
      <c r="E14367" s="11">
        <v>44317</v>
      </c>
      <c r="F14367">
        <v>4</v>
      </c>
      <c r="G14367">
        <v>5</v>
      </c>
      <c r="I14367">
        <v>8</v>
      </c>
      <c r="J14367">
        <v>23</v>
      </c>
      <c r="L14367">
        <v>27</v>
      </c>
      <c r="N14367">
        <v>8</v>
      </c>
      <c r="P14367">
        <v>2</v>
      </c>
      <c r="Q14367">
        <v>2</v>
      </c>
      <c r="S14367">
        <v>0</v>
      </c>
    </row>
    <row r="14368" spans="1:19" x14ac:dyDescent="0.3">
      <c r="A14368" t="s">
        <v>28660</v>
      </c>
      <c r="B14368" s="171" t="s">
        <v>28661</v>
      </c>
      <c r="C14368" s="171" t="s">
        <v>179</v>
      </c>
      <c r="D14368" s="171" t="s">
        <v>4</v>
      </c>
      <c r="E14368" s="11">
        <v>44317</v>
      </c>
      <c r="F14368">
        <v>13</v>
      </c>
      <c r="G14368">
        <v>16.5</v>
      </c>
      <c r="I14368">
        <v>151</v>
      </c>
      <c r="J14368">
        <v>128</v>
      </c>
      <c r="L14368">
        <v>150</v>
      </c>
      <c r="N14368">
        <v>149</v>
      </c>
      <c r="P14368">
        <v>8</v>
      </c>
      <c r="Q14368">
        <v>21</v>
      </c>
      <c r="S14368">
        <v>2</v>
      </c>
    </row>
    <row r="14369" spans="1:19" x14ac:dyDescent="0.3">
      <c r="A14369" t="s">
        <v>28662</v>
      </c>
      <c r="B14369" s="171" t="s">
        <v>28663</v>
      </c>
      <c r="C14369" s="171" t="s">
        <v>185</v>
      </c>
      <c r="D14369" s="171" t="s">
        <v>4</v>
      </c>
      <c r="E14369" s="11">
        <v>44317</v>
      </c>
      <c r="F14369">
        <v>4</v>
      </c>
      <c r="G14369">
        <v>6</v>
      </c>
      <c r="I14369">
        <v>15</v>
      </c>
      <c r="J14369">
        <v>22</v>
      </c>
      <c r="L14369">
        <v>33</v>
      </c>
      <c r="N14369">
        <v>14</v>
      </c>
      <c r="P14369">
        <v>0</v>
      </c>
      <c r="Q14369">
        <v>1</v>
      </c>
      <c r="S14369">
        <v>1</v>
      </c>
    </row>
    <row r="14370" spans="1:19" x14ac:dyDescent="0.3">
      <c r="A14370" t="s">
        <v>28664</v>
      </c>
      <c r="B14370" s="171" t="s">
        <v>28665</v>
      </c>
      <c r="C14370" s="171" t="s">
        <v>24508</v>
      </c>
      <c r="D14370" s="171" t="s">
        <v>4</v>
      </c>
      <c r="E14370" s="11">
        <v>44317</v>
      </c>
      <c r="F14370">
        <v>0</v>
      </c>
      <c r="G14370">
        <v>0</v>
      </c>
      <c r="I14370">
        <v>0</v>
      </c>
      <c r="J14370">
        <v>0</v>
      </c>
      <c r="L14370">
        <v>0</v>
      </c>
      <c r="N14370">
        <v>0</v>
      </c>
      <c r="P14370">
        <v>0</v>
      </c>
      <c r="Q14370">
        <v>0</v>
      </c>
      <c r="S14370">
        <v>0</v>
      </c>
    </row>
    <row r="14371" spans="1:19" x14ac:dyDescent="0.3">
      <c r="A14371" t="s">
        <v>28666</v>
      </c>
      <c r="B14371" s="171" t="s">
        <v>28667</v>
      </c>
      <c r="C14371" s="171" t="s">
        <v>191</v>
      </c>
      <c r="D14371" s="171" t="s">
        <v>4</v>
      </c>
      <c r="E14371" s="11">
        <v>44317</v>
      </c>
      <c r="F14371">
        <v>12</v>
      </c>
      <c r="G14371">
        <v>16</v>
      </c>
      <c r="I14371">
        <v>88</v>
      </c>
      <c r="J14371">
        <v>104</v>
      </c>
      <c r="L14371">
        <v>129</v>
      </c>
      <c r="N14371">
        <v>76</v>
      </c>
      <c r="P14371">
        <v>13</v>
      </c>
      <c r="Q14371">
        <v>18</v>
      </c>
      <c r="S14371">
        <v>12</v>
      </c>
    </row>
    <row r="14372" spans="1:19" x14ac:dyDescent="0.3">
      <c r="A14372" t="s">
        <v>28668</v>
      </c>
      <c r="B14372" s="171" t="s">
        <v>28669</v>
      </c>
      <c r="C14372" s="171" t="s">
        <v>200</v>
      </c>
      <c r="D14372" s="171" t="s">
        <v>4</v>
      </c>
      <c r="E14372" s="11">
        <v>44317</v>
      </c>
      <c r="F14372">
        <v>3</v>
      </c>
      <c r="G14372">
        <v>3</v>
      </c>
      <c r="I14372">
        <v>20</v>
      </c>
      <c r="J14372">
        <v>16</v>
      </c>
      <c r="L14372">
        <v>16</v>
      </c>
      <c r="N14372">
        <v>19</v>
      </c>
      <c r="P14372">
        <v>0</v>
      </c>
      <c r="Q14372">
        <v>0</v>
      </c>
      <c r="S14372">
        <v>1</v>
      </c>
    </row>
    <row r="14373" spans="1:19" x14ac:dyDescent="0.3">
      <c r="A14373" t="s">
        <v>28670</v>
      </c>
      <c r="B14373" s="171" t="s">
        <v>28671</v>
      </c>
      <c r="C14373" s="171" t="s">
        <v>212</v>
      </c>
      <c r="D14373" s="171" t="s">
        <v>4</v>
      </c>
      <c r="E14373" s="11">
        <v>44317</v>
      </c>
      <c r="F14373">
        <v>0</v>
      </c>
      <c r="G14373">
        <v>0</v>
      </c>
      <c r="I14373">
        <v>0</v>
      </c>
      <c r="J14373">
        <v>0</v>
      </c>
      <c r="L14373">
        <v>0</v>
      </c>
      <c r="N14373">
        <v>0</v>
      </c>
      <c r="P14373">
        <v>0</v>
      </c>
      <c r="Q14373">
        <v>0</v>
      </c>
      <c r="S14373">
        <v>0</v>
      </c>
    </row>
    <row r="14374" spans="1:19" x14ac:dyDescent="0.3">
      <c r="A14374" t="s">
        <v>28672</v>
      </c>
      <c r="B14374" s="171" t="s">
        <v>28673</v>
      </c>
      <c r="C14374" s="171" t="s">
        <v>215</v>
      </c>
      <c r="D14374" s="171" t="s">
        <v>4</v>
      </c>
      <c r="E14374" s="11">
        <v>44317</v>
      </c>
      <c r="F14374">
        <v>0</v>
      </c>
      <c r="G14374">
        <v>0</v>
      </c>
      <c r="I14374">
        <v>0</v>
      </c>
      <c r="J14374">
        <v>0</v>
      </c>
      <c r="L14374">
        <v>0</v>
      </c>
      <c r="N14374">
        <v>0</v>
      </c>
      <c r="P14374">
        <v>0</v>
      </c>
      <c r="Q14374">
        <v>0</v>
      </c>
      <c r="S14374">
        <v>0</v>
      </c>
    </row>
    <row r="14375" spans="1:19" x14ac:dyDescent="0.3">
      <c r="A14375" t="s">
        <v>28674</v>
      </c>
      <c r="B14375" s="171" t="s">
        <v>28675</v>
      </c>
      <c r="C14375" s="171" t="s">
        <v>221</v>
      </c>
      <c r="D14375" s="171" t="s">
        <v>4</v>
      </c>
      <c r="E14375" s="11">
        <v>44317</v>
      </c>
      <c r="F14375">
        <v>0</v>
      </c>
      <c r="G14375">
        <v>0</v>
      </c>
      <c r="I14375">
        <v>0</v>
      </c>
      <c r="J14375">
        <v>0</v>
      </c>
      <c r="L14375">
        <v>0</v>
      </c>
      <c r="N14375">
        <v>0</v>
      </c>
      <c r="P14375">
        <v>0</v>
      </c>
      <c r="Q14375">
        <v>0</v>
      </c>
      <c r="S14375">
        <v>0</v>
      </c>
    </row>
    <row r="14376" spans="1:19" x14ac:dyDescent="0.3">
      <c r="A14376" t="s">
        <v>28676</v>
      </c>
      <c r="B14376" s="171" t="s">
        <v>28677</v>
      </c>
      <c r="C14376" s="171" t="s">
        <v>8233</v>
      </c>
      <c r="D14376" s="171" t="s">
        <v>4</v>
      </c>
      <c r="E14376" s="11">
        <v>44317</v>
      </c>
      <c r="F14376">
        <v>2</v>
      </c>
      <c r="G14376">
        <v>3</v>
      </c>
      <c r="I14376">
        <v>21</v>
      </c>
      <c r="J14376">
        <v>22</v>
      </c>
      <c r="L14376">
        <v>32</v>
      </c>
      <c r="N14376">
        <v>13</v>
      </c>
      <c r="P14376">
        <v>1</v>
      </c>
      <c r="Q14376">
        <v>1</v>
      </c>
      <c r="S14376">
        <v>8</v>
      </c>
    </row>
    <row r="14377" spans="1:19" x14ac:dyDescent="0.3">
      <c r="A14377" t="s">
        <v>28678</v>
      </c>
      <c r="B14377" s="171" t="s">
        <v>28679</v>
      </c>
      <c r="C14377" s="171" t="s">
        <v>233</v>
      </c>
      <c r="D14377" s="171" t="s">
        <v>4</v>
      </c>
      <c r="E14377" s="11">
        <v>44317</v>
      </c>
      <c r="F14377">
        <v>0</v>
      </c>
      <c r="G14377">
        <v>0</v>
      </c>
      <c r="I14377">
        <v>0</v>
      </c>
      <c r="J14377">
        <v>0</v>
      </c>
      <c r="L14377">
        <v>0</v>
      </c>
      <c r="N14377">
        <v>0</v>
      </c>
      <c r="P14377">
        <v>0</v>
      </c>
      <c r="Q14377">
        <v>0</v>
      </c>
      <c r="S14377">
        <v>0</v>
      </c>
    </row>
    <row r="14378" spans="1:19" x14ac:dyDescent="0.3">
      <c r="A14378" t="s">
        <v>28680</v>
      </c>
      <c r="B14378" s="171" t="s">
        <v>28681</v>
      </c>
      <c r="C14378" s="171" t="s">
        <v>79</v>
      </c>
      <c r="D14378" s="171" t="s">
        <v>80</v>
      </c>
      <c r="E14378" s="11">
        <v>44317</v>
      </c>
      <c r="F14378">
        <v>0</v>
      </c>
      <c r="G14378">
        <v>0</v>
      </c>
      <c r="I14378">
        <v>0</v>
      </c>
      <c r="J14378">
        <v>0</v>
      </c>
      <c r="L14378">
        <v>0</v>
      </c>
      <c r="N14378">
        <v>0</v>
      </c>
      <c r="P14378">
        <v>0</v>
      </c>
      <c r="Q14378">
        <v>0</v>
      </c>
      <c r="S14378">
        <v>0</v>
      </c>
    </row>
    <row r="14379" spans="1:19" x14ac:dyDescent="0.3">
      <c r="A14379" t="s">
        <v>28682</v>
      </c>
      <c r="B14379" s="171" t="s">
        <v>28683</v>
      </c>
      <c r="C14379" s="171" t="s">
        <v>79</v>
      </c>
      <c r="D14379" s="171" t="s">
        <v>4</v>
      </c>
      <c r="E14379" s="11">
        <v>44317</v>
      </c>
      <c r="F14379">
        <v>0</v>
      </c>
      <c r="G14379">
        <v>0</v>
      </c>
      <c r="I14379">
        <v>0</v>
      </c>
      <c r="J14379">
        <v>0</v>
      </c>
      <c r="L14379">
        <v>0</v>
      </c>
      <c r="N14379">
        <v>0</v>
      </c>
      <c r="P14379">
        <v>0</v>
      </c>
      <c r="Q14379">
        <v>0</v>
      </c>
      <c r="S14379">
        <v>0</v>
      </c>
    </row>
    <row r="14380" spans="1:19" x14ac:dyDescent="0.3">
      <c r="A14380" t="s">
        <v>28684</v>
      </c>
      <c r="B14380" s="171" t="s">
        <v>28685</v>
      </c>
      <c r="C14380" s="171" t="s">
        <v>83</v>
      </c>
      <c r="D14380" s="171" t="s">
        <v>80</v>
      </c>
      <c r="E14380" s="11">
        <v>44317</v>
      </c>
      <c r="F14380">
        <v>3.5</v>
      </c>
      <c r="G14380">
        <v>4</v>
      </c>
      <c r="I14380">
        <v>16</v>
      </c>
      <c r="J14380">
        <v>20</v>
      </c>
      <c r="L14380">
        <v>22</v>
      </c>
      <c r="N14380">
        <v>16</v>
      </c>
      <c r="P14380">
        <v>0</v>
      </c>
      <c r="Q14380">
        <v>0</v>
      </c>
      <c r="S14380">
        <v>0</v>
      </c>
    </row>
    <row r="14381" spans="1:19" x14ac:dyDescent="0.3">
      <c r="A14381" t="s">
        <v>28686</v>
      </c>
      <c r="B14381" s="171" t="s">
        <v>28687</v>
      </c>
      <c r="C14381" s="171" t="s">
        <v>83</v>
      </c>
      <c r="D14381" s="171" t="s">
        <v>15341</v>
      </c>
      <c r="E14381" s="11">
        <v>44317</v>
      </c>
      <c r="F14381">
        <v>0</v>
      </c>
      <c r="G14381">
        <v>0</v>
      </c>
      <c r="I14381">
        <v>4</v>
      </c>
      <c r="J14381">
        <v>0</v>
      </c>
      <c r="L14381">
        <v>0</v>
      </c>
      <c r="N14381">
        <v>4</v>
      </c>
      <c r="P14381">
        <v>1</v>
      </c>
      <c r="Q14381">
        <v>1</v>
      </c>
      <c r="S14381">
        <v>0</v>
      </c>
    </row>
    <row r="14382" spans="1:19" x14ac:dyDescent="0.3">
      <c r="A14382" t="s">
        <v>28688</v>
      </c>
      <c r="B14382" s="171" t="s">
        <v>28689</v>
      </c>
      <c r="C14382" s="171" t="s">
        <v>83</v>
      </c>
      <c r="D14382" s="171" t="s">
        <v>4</v>
      </c>
      <c r="E14382" s="11">
        <v>44317</v>
      </c>
      <c r="F14382">
        <v>3.5</v>
      </c>
      <c r="G14382">
        <v>4</v>
      </c>
      <c r="I14382">
        <v>20</v>
      </c>
      <c r="J14382">
        <v>20</v>
      </c>
      <c r="L14382">
        <v>22</v>
      </c>
      <c r="N14382">
        <v>20</v>
      </c>
      <c r="P14382">
        <v>1</v>
      </c>
      <c r="Q14382">
        <v>1</v>
      </c>
      <c r="S14382">
        <v>0</v>
      </c>
    </row>
    <row r="14383" spans="1:19" x14ac:dyDescent="0.3">
      <c r="A14383" t="s">
        <v>28690</v>
      </c>
      <c r="B14383" s="171" t="s">
        <v>28691</v>
      </c>
      <c r="C14383" s="171" t="s">
        <v>86</v>
      </c>
      <c r="D14383" s="171" t="s">
        <v>80</v>
      </c>
      <c r="E14383" s="11">
        <v>44317</v>
      </c>
      <c r="F14383">
        <v>6</v>
      </c>
      <c r="G14383">
        <v>11</v>
      </c>
      <c r="I14383">
        <v>24</v>
      </c>
      <c r="J14383">
        <v>36</v>
      </c>
      <c r="L14383">
        <v>60</v>
      </c>
      <c r="N14383">
        <v>19</v>
      </c>
      <c r="P14383">
        <v>6</v>
      </c>
      <c r="Q14383">
        <v>8</v>
      </c>
      <c r="S14383">
        <v>5</v>
      </c>
    </row>
    <row r="14384" spans="1:19" x14ac:dyDescent="0.3">
      <c r="A14384" t="s">
        <v>28692</v>
      </c>
      <c r="B14384" s="171" t="s">
        <v>28693</v>
      </c>
      <c r="C14384" s="171" t="s">
        <v>86</v>
      </c>
      <c r="D14384" s="171" t="s">
        <v>4</v>
      </c>
      <c r="E14384" s="11">
        <v>44317</v>
      </c>
      <c r="F14384">
        <v>6</v>
      </c>
      <c r="G14384">
        <v>11</v>
      </c>
      <c r="I14384">
        <v>24</v>
      </c>
      <c r="J14384">
        <v>36</v>
      </c>
      <c r="L14384">
        <v>60</v>
      </c>
      <c r="N14384">
        <v>19</v>
      </c>
      <c r="P14384">
        <v>6</v>
      </c>
      <c r="Q14384">
        <v>8</v>
      </c>
      <c r="S14384">
        <v>5</v>
      </c>
    </row>
    <row r="14385" spans="1:19" x14ac:dyDescent="0.3">
      <c r="A14385" t="s">
        <v>28694</v>
      </c>
      <c r="B14385" s="171" t="s">
        <v>28695</v>
      </c>
      <c r="C14385" s="171" t="s">
        <v>89</v>
      </c>
      <c r="D14385" s="171" t="s">
        <v>80</v>
      </c>
      <c r="E14385" s="11">
        <v>44317</v>
      </c>
      <c r="F14385">
        <v>2</v>
      </c>
      <c r="G14385">
        <v>5</v>
      </c>
      <c r="I14385">
        <v>6</v>
      </c>
      <c r="J14385">
        <v>7</v>
      </c>
      <c r="L14385">
        <v>22</v>
      </c>
      <c r="N14385">
        <v>4</v>
      </c>
      <c r="P14385">
        <v>3</v>
      </c>
      <c r="Q14385">
        <v>3</v>
      </c>
      <c r="S14385">
        <v>2</v>
      </c>
    </row>
    <row r="14386" spans="1:19" x14ac:dyDescent="0.3">
      <c r="A14386" t="s">
        <v>28696</v>
      </c>
      <c r="B14386" s="171" t="s">
        <v>28697</v>
      </c>
      <c r="C14386" s="171" t="s">
        <v>89</v>
      </c>
      <c r="D14386" s="171" t="s">
        <v>4</v>
      </c>
      <c r="E14386" s="11">
        <v>44317</v>
      </c>
      <c r="F14386">
        <v>2</v>
      </c>
      <c r="G14386">
        <v>5</v>
      </c>
      <c r="I14386">
        <v>6</v>
      </c>
      <c r="J14386">
        <v>7</v>
      </c>
      <c r="L14386">
        <v>22</v>
      </c>
      <c r="N14386">
        <v>4</v>
      </c>
      <c r="P14386">
        <v>3</v>
      </c>
      <c r="Q14386">
        <v>3</v>
      </c>
      <c r="S14386">
        <v>2</v>
      </c>
    </row>
    <row r="14387" spans="1:19" x14ac:dyDescent="0.3">
      <c r="A14387" t="s">
        <v>28698</v>
      </c>
      <c r="B14387" s="171" t="s">
        <v>28699</v>
      </c>
      <c r="C14387" s="171" t="s">
        <v>92</v>
      </c>
      <c r="D14387" s="171" t="s">
        <v>80</v>
      </c>
      <c r="E14387" s="11">
        <v>44317</v>
      </c>
      <c r="F14387">
        <v>0</v>
      </c>
      <c r="G14387">
        <v>0</v>
      </c>
      <c r="I14387">
        <v>0</v>
      </c>
      <c r="J14387">
        <v>0</v>
      </c>
      <c r="L14387">
        <v>0</v>
      </c>
      <c r="N14387">
        <v>0</v>
      </c>
      <c r="P14387">
        <v>0</v>
      </c>
      <c r="Q14387">
        <v>0</v>
      </c>
      <c r="S14387">
        <v>0</v>
      </c>
    </row>
    <row r="14388" spans="1:19" x14ac:dyDescent="0.3">
      <c r="A14388" t="s">
        <v>28700</v>
      </c>
      <c r="B14388" s="171" t="s">
        <v>28701</v>
      </c>
      <c r="C14388" s="171" t="s">
        <v>92</v>
      </c>
      <c r="D14388" s="171" t="s">
        <v>4</v>
      </c>
      <c r="E14388" s="11">
        <v>44317</v>
      </c>
      <c r="F14388">
        <v>0</v>
      </c>
      <c r="G14388">
        <v>0</v>
      </c>
      <c r="I14388">
        <v>0</v>
      </c>
      <c r="J14388">
        <v>0</v>
      </c>
      <c r="L14388">
        <v>0</v>
      </c>
      <c r="N14388">
        <v>0</v>
      </c>
      <c r="P14388">
        <v>0</v>
      </c>
      <c r="Q14388">
        <v>0</v>
      </c>
      <c r="S14388">
        <v>0</v>
      </c>
    </row>
    <row r="14389" spans="1:19" x14ac:dyDescent="0.3">
      <c r="A14389" t="s">
        <v>28702</v>
      </c>
      <c r="B14389" s="171" t="s">
        <v>28703</v>
      </c>
      <c r="C14389" s="171" t="s">
        <v>95</v>
      </c>
      <c r="D14389" s="171" t="s">
        <v>80</v>
      </c>
      <c r="E14389" s="11">
        <v>44317</v>
      </c>
      <c r="F14389">
        <v>4.5</v>
      </c>
      <c r="G14389">
        <v>5.5</v>
      </c>
      <c r="I14389">
        <v>8</v>
      </c>
      <c r="J14389">
        <v>24</v>
      </c>
      <c r="L14389">
        <v>29</v>
      </c>
      <c r="N14389">
        <v>7</v>
      </c>
      <c r="P14389">
        <v>1</v>
      </c>
      <c r="Q14389">
        <v>1</v>
      </c>
      <c r="S14389">
        <v>1</v>
      </c>
    </row>
    <row r="14390" spans="1:19" x14ac:dyDescent="0.3">
      <c r="A14390" t="s">
        <v>28704</v>
      </c>
      <c r="B14390" s="171" t="s">
        <v>28705</v>
      </c>
      <c r="C14390" s="171" t="s">
        <v>95</v>
      </c>
      <c r="D14390" s="171" t="s">
        <v>15341</v>
      </c>
      <c r="E14390" s="11">
        <v>44317</v>
      </c>
      <c r="F14390">
        <v>0</v>
      </c>
      <c r="G14390">
        <v>0</v>
      </c>
      <c r="I14390">
        <v>0</v>
      </c>
      <c r="J14390">
        <v>0</v>
      </c>
      <c r="L14390">
        <v>0</v>
      </c>
      <c r="N14390">
        <v>0</v>
      </c>
      <c r="P14390">
        <v>0</v>
      </c>
      <c r="Q14390">
        <v>0</v>
      </c>
      <c r="S14390">
        <v>0</v>
      </c>
    </row>
    <row r="14391" spans="1:19" x14ac:dyDescent="0.3">
      <c r="A14391" t="s">
        <v>28706</v>
      </c>
      <c r="B14391" s="171" t="s">
        <v>28707</v>
      </c>
      <c r="C14391" s="171" t="s">
        <v>95</v>
      </c>
      <c r="D14391" s="171" t="s">
        <v>4</v>
      </c>
      <c r="E14391" s="11">
        <v>44317</v>
      </c>
      <c r="F14391">
        <v>4.5</v>
      </c>
      <c r="G14391">
        <v>5.5</v>
      </c>
      <c r="I14391">
        <v>8</v>
      </c>
      <c r="J14391">
        <v>24</v>
      </c>
      <c r="L14391">
        <v>29</v>
      </c>
      <c r="N14391">
        <v>7</v>
      </c>
      <c r="P14391">
        <v>1</v>
      </c>
      <c r="Q14391">
        <v>1</v>
      </c>
      <c r="S14391">
        <v>1</v>
      </c>
    </row>
    <row r="14392" spans="1:19" x14ac:dyDescent="0.3">
      <c r="A14392" t="s">
        <v>28708</v>
      </c>
      <c r="B14392" s="171" t="s">
        <v>28709</v>
      </c>
      <c r="C14392" s="171" t="s">
        <v>19659</v>
      </c>
      <c r="D14392" s="171" t="s">
        <v>80</v>
      </c>
      <c r="E14392" s="11">
        <v>44317</v>
      </c>
      <c r="F14392">
        <v>0</v>
      </c>
      <c r="G14392">
        <v>0</v>
      </c>
      <c r="I14392">
        <v>0</v>
      </c>
      <c r="J14392">
        <v>0</v>
      </c>
      <c r="L14392">
        <v>0</v>
      </c>
      <c r="N14392">
        <v>0</v>
      </c>
      <c r="P14392">
        <v>0</v>
      </c>
      <c r="Q14392">
        <v>0</v>
      </c>
      <c r="S14392">
        <v>0</v>
      </c>
    </row>
    <row r="14393" spans="1:19" x14ac:dyDescent="0.3">
      <c r="A14393" t="s">
        <v>28710</v>
      </c>
      <c r="B14393" s="171" t="s">
        <v>28711</v>
      </c>
      <c r="C14393" s="171" t="s">
        <v>19659</v>
      </c>
      <c r="D14393" s="171" t="s">
        <v>4</v>
      </c>
      <c r="E14393" s="11">
        <v>44317</v>
      </c>
      <c r="F14393">
        <v>0</v>
      </c>
      <c r="G14393">
        <v>0</v>
      </c>
      <c r="I14393">
        <v>0</v>
      </c>
      <c r="J14393">
        <v>0</v>
      </c>
      <c r="L14393">
        <v>0</v>
      </c>
      <c r="N14393">
        <v>0</v>
      </c>
      <c r="P14393">
        <v>0</v>
      </c>
      <c r="Q14393">
        <v>0</v>
      </c>
      <c r="S14393">
        <v>0</v>
      </c>
    </row>
    <row r="14394" spans="1:19" x14ac:dyDescent="0.3">
      <c r="A14394" t="s">
        <v>28712</v>
      </c>
      <c r="B14394" s="171" t="s">
        <v>28713</v>
      </c>
      <c r="C14394" s="171" t="s">
        <v>98</v>
      </c>
      <c r="D14394" s="171" t="s">
        <v>80</v>
      </c>
      <c r="E14394" s="11">
        <v>44317</v>
      </c>
      <c r="F14394">
        <v>10.5</v>
      </c>
      <c r="G14394">
        <v>11.5</v>
      </c>
      <c r="I14394">
        <v>31</v>
      </c>
      <c r="J14394">
        <v>61</v>
      </c>
      <c r="L14394">
        <v>65</v>
      </c>
      <c r="N14394">
        <v>30</v>
      </c>
      <c r="P14394">
        <v>4</v>
      </c>
      <c r="Q14394">
        <v>5</v>
      </c>
      <c r="S14394">
        <v>1</v>
      </c>
    </row>
    <row r="14395" spans="1:19" x14ac:dyDescent="0.3">
      <c r="A14395" t="s">
        <v>28714</v>
      </c>
      <c r="B14395" s="171" t="s">
        <v>28715</v>
      </c>
      <c r="C14395" s="171" t="s">
        <v>98</v>
      </c>
      <c r="D14395" s="171" t="s">
        <v>4</v>
      </c>
      <c r="E14395" s="11">
        <v>44317</v>
      </c>
      <c r="F14395">
        <v>10.5</v>
      </c>
      <c r="G14395">
        <v>11.5</v>
      </c>
      <c r="I14395">
        <v>31</v>
      </c>
      <c r="J14395">
        <v>61</v>
      </c>
      <c r="L14395">
        <v>65</v>
      </c>
      <c r="N14395">
        <v>30</v>
      </c>
      <c r="P14395">
        <v>4</v>
      </c>
      <c r="Q14395">
        <v>5</v>
      </c>
      <c r="S14395">
        <v>1</v>
      </c>
    </row>
    <row r="14396" spans="1:19" x14ac:dyDescent="0.3">
      <c r="A14396" t="s">
        <v>28716</v>
      </c>
      <c r="B14396" s="171" t="s">
        <v>28717</v>
      </c>
      <c r="C14396" s="171" t="s">
        <v>101</v>
      </c>
      <c r="D14396" s="171" t="s">
        <v>80</v>
      </c>
      <c r="E14396" s="11">
        <v>44317</v>
      </c>
      <c r="F14396">
        <v>31</v>
      </c>
      <c r="G14396">
        <v>42.5</v>
      </c>
      <c r="I14396">
        <v>310</v>
      </c>
      <c r="J14396">
        <v>329</v>
      </c>
      <c r="L14396">
        <v>461</v>
      </c>
      <c r="N14396">
        <v>292</v>
      </c>
      <c r="P14396">
        <v>14</v>
      </c>
      <c r="Q14396">
        <v>30</v>
      </c>
      <c r="S14396">
        <v>18</v>
      </c>
    </row>
    <row r="14397" spans="1:19" x14ac:dyDescent="0.3">
      <c r="A14397" t="s">
        <v>28718</v>
      </c>
      <c r="B14397" s="171" t="s">
        <v>28719</v>
      </c>
      <c r="C14397" s="171" t="s">
        <v>101</v>
      </c>
      <c r="D14397" s="171" t="s">
        <v>4</v>
      </c>
      <c r="E14397" s="11">
        <v>44317</v>
      </c>
      <c r="F14397">
        <v>31</v>
      </c>
      <c r="G14397">
        <v>42.5</v>
      </c>
      <c r="I14397">
        <v>310</v>
      </c>
      <c r="J14397">
        <v>329</v>
      </c>
      <c r="L14397">
        <v>461</v>
      </c>
      <c r="N14397">
        <v>292</v>
      </c>
      <c r="P14397">
        <v>14</v>
      </c>
      <c r="Q14397">
        <v>30</v>
      </c>
      <c r="S14397">
        <v>18</v>
      </c>
    </row>
    <row r="14398" spans="1:19" x14ac:dyDescent="0.3">
      <c r="A14398" t="s">
        <v>28720</v>
      </c>
      <c r="B14398" s="171" t="s">
        <v>28721</v>
      </c>
      <c r="C14398" s="171" t="s">
        <v>6843</v>
      </c>
      <c r="D14398" s="171" t="s">
        <v>80</v>
      </c>
      <c r="E14398" s="11">
        <v>44317</v>
      </c>
      <c r="F14398">
        <v>6</v>
      </c>
      <c r="G14398">
        <v>6</v>
      </c>
      <c r="I14398">
        <v>14</v>
      </c>
      <c r="J14398">
        <v>35</v>
      </c>
      <c r="L14398">
        <v>35</v>
      </c>
      <c r="N14398">
        <v>13</v>
      </c>
      <c r="P14398">
        <v>0</v>
      </c>
      <c r="Q14398">
        <v>3</v>
      </c>
      <c r="S14398">
        <v>1</v>
      </c>
    </row>
    <row r="14399" spans="1:19" x14ac:dyDescent="0.3">
      <c r="A14399" t="s">
        <v>28722</v>
      </c>
      <c r="B14399" s="171" t="s">
        <v>28723</v>
      </c>
      <c r="C14399" s="171" t="s">
        <v>6843</v>
      </c>
      <c r="D14399" s="171" t="s">
        <v>4</v>
      </c>
      <c r="E14399" s="11">
        <v>44317</v>
      </c>
      <c r="F14399">
        <v>6</v>
      </c>
      <c r="G14399">
        <v>6</v>
      </c>
      <c r="I14399">
        <v>14</v>
      </c>
      <c r="J14399">
        <v>35</v>
      </c>
      <c r="L14399">
        <v>35</v>
      </c>
      <c r="N14399">
        <v>13</v>
      </c>
      <c r="P14399">
        <v>0</v>
      </c>
      <c r="Q14399">
        <v>3</v>
      </c>
      <c r="S14399">
        <v>1</v>
      </c>
    </row>
    <row r="14400" spans="1:19" x14ac:dyDescent="0.3">
      <c r="A14400" t="s">
        <v>28724</v>
      </c>
      <c r="B14400" s="171" t="s">
        <v>28725</v>
      </c>
      <c r="C14400" s="171" t="s">
        <v>12995</v>
      </c>
      <c r="D14400" s="171" t="s">
        <v>80</v>
      </c>
      <c r="E14400" s="11">
        <v>44317</v>
      </c>
      <c r="F14400">
        <v>63.5</v>
      </c>
      <c r="G14400">
        <v>85.5</v>
      </c>
      <c r="I14400">
        <v>409</v>
      </c>
      <c r="J14400">
        <v>512</v>
      </c>
      <c r="L14400">
        <v>694</v>
      </c>
      <c r="N14400">
        <v>381</v>
      </c>
      <c r="O14400" t="s">
        <v>16361</v>
      </c>
      <c r="P14400">
        <v>28</v>
      </c>
      <c r="Q14400">
        <v>50</v>
      </c>
      <c r="S14400">
        <v>28</v>
      </c>
    </row>
    <row r="14401" spans="1:19" x14ac:dyDescent="0.3">
      <c r="A14401" t="s">
        <v>28726</v>
      </c>
      <c r="B14401" s="171" t="s">
        <v>28727</v>
      </c>
      <c r="C14401" s="171" t="s">
        <v>15504</v>
      </c>
      <c r="D14401" s="171" t="s">
        <v>15341</v>
      </c>
      <c r="E14401" s="11">
        <v>44317</v>
      </c>
      <c r="F14401">
        <v>0</v>
      </c>
      <c r="G14401">
        <v>0</v>
      </c>
      <c r="I14401">
        <v>4</v>
      </c>
      <c r="J14401">
        <v>0</v>
      </c>
      <c r="L14401">
        <v>0</v>
      </c>
      <c r="N14401">
        <v>4</v>
      </c>
      <c r="O14401" t="s">
        <v>16361</v>
      </c>
      <c r="P14401">
        <v>1</v>
      </c>
      <c r="Q14401">
        <v>1</v>
      </c>
      <c r="S14401">
        <v>0</v>
      </c>
    </row>
    <row r="14402" spans="1:19" x14ac:dyDescent="0.3">
      <c r="A14402" t="s">
        <v>28728</v>
      </c>
      <c r="B14402" s="171" t="s">
        <v>28729</v>
      </c>
      <c r="C14402" s="171" t="s">
        <v>15511</v>
      </c>
      <c r="D14402" s="171" t="s">
        <v>80</v>
      </c>
      <c r="E14402" s="11">
        <v>44317</v>
      </c>
      <c r="F14402">
        <v>18.5</v>
      </c>
      <c r="G14402">
        <v>21</v>
      </c>
      <c r="I14402">
        <v>55</v>
      </c>
      <c r="J14402">
        <v>105</v>
      </c>
      <c r="L14402">
        <v>116</v>
      </c>
      <c r="N14402">
        <v>53</v>
      </c>
      <c r="P14402">
        <v>5</v>
      </c>
      <c r="Q14402">
        <v>6</v>
      </c>
      <c r="S14402">
        <v>2</v>
      </c>
    </row>
    <row r="14403" spans="1:19" x14ac:dyDescent="0.3">
      <c r="A14403" t="s">
        <v>28730</v>
      </c>
      <c r="B14403" s="171" t="s">
        <v>28731</v>
      </c>
      <c r="C14403" s="171" t="s">
        <v>15511</v>
      </c>
      <c r="D14403" s="171" t="s">
        <v>15341</v>
      </c>
      <c r="E14403" s="11">
        <v>44317</v>
      </c>
      <c r="F14403">
        <v>0</v>
      </c>
      <c r="G14403">
        <v>0</v>
      </c>
      <c r="I14403">
        <v>4</v>
      </c>
      <c r="J14403">
        <v>0</v>
      </c>
      <c r="L14403">
        <v>0</v>
      </c>
      <c r="N14403">
        <v>4</v>
      </c>
      <c r="P14403">
        <v>1</v>
      </c>
      <c r="Q14403">
        <v>1</v>
      </c>
      <c r="S14403">
        <v>0</v>
      </c>
    </row>
    <row r="14404" spans="1:19" x14ac:dyDescent="0.3">
      <c r="A14404" t="s">
        <v>28732</v>
      </c>
      <c r="B14404" s="171" t="s">
        <v>28733</v>
      </c>
      <c r="C14404" s="171" t="s">
        <v>15511</v>
      </c>
      <c r="D14404" s="171" t="s">
        <v>4</v>
      </c>
      <c r="E14404" s="11">
        <v>44317</v>
      </c>
      <c r="F14404">
        <v>18.5</v>
      </c>
      <c r="G14404">
        <v>21</v>
      </c>
      <c r="I14404">
        <v>59</v>
      </c>
      <c r="J14404">
        <v>105</v>
      </c>
      <c r="L14404">
        <v>116</v>
      </c>
      <c r="N14404">
        <v>57</v>
      </c>
      <c r="P14404">
        <v>6</v>
      </c>
      <c r="Q14404">
        <v>7</v>
      </c>
      <c r="S14404">
        <v>2</v>
      </c>
    </row>
    <row r="14405" spans="1:19" x14ac:dyDescent="0.3">
      <c r="A14405" t="s">
        <v>28734</v>
      </c>
      <c r="B14405" s="171" t="s">
        <v>28735</v>
      </c>
      <c r="C14405" s="171" t="s">
        <v>104</v>
      </c>
      <c r="D14405" s="171" t="s">
        <v>4</v>
      </c>
      <c r="E14405" s="11">
        <v>44317</v>
      </c>
      <c r="F14405">
        <v>63.5</v>
      </c>
      <c r="G14405">
        <v>85.5</v>
      </c>
      <c r="I14405">
        <v>413</v>
      </c>
      <c r="J14405">
        <v>512</v>
      </c>
      <c r="L14405">
        <v>694</v>
      </c>
      <c r="N14405">
        <v>385</v>
      </c>
      <c r="P14405">
        <v>29</v>
      </c>
      <c r="Q14405">
        <v>51</v>
      </c>
      <c r="S14405">
        <v>28</v>
      </c>
    </row>
    <row r="14406" spans="1:19" x14ac:dyDescent="0.3">
      <c r="A14406" t="s">
        <v>28736</v>
      </c>
      <c r="B14406" s="171" t="s">
        <v>28737</v>
      </c>
      <c r="C14406" s="171" t="s">
        <v>119</v>
      </c>
      <c r="D14406" s="171" t="s">
        <v>80</v>
      </c>
      <c r="E14406" s="11">
        <v>44348</v>
      </c>
      <c r="F14406">
        <v>0</v>
      </c>
      <c r="G14406">
        <v>0</v>
      </c>
      <c r="I14406">
        <v>0</v>
      </c>
      <c r="J14406">
        <v>0</v>
      </c>
      <c r="L14406">
        <v>0</v>
      </c>
      <c r="N14406">
        <v>0</v>
      </c>
      <c r="P14406">
        <v>0</v>
      </c>
      <c r="Q14406">
        <v>0</v>
      </c>
      <c r="S14406">
        <v>0</v>
      </c>
    </row>
    <row r="14407" spans="1:19" x14ac:dyDescent="0.3">
      <c r="A14407" t="s">
        <v>28738</v>
      </c>
      <c r="B14407" s="171" t="s">
        <v>28739</v>
      </c>
      <c r="C14407" s="171" t="s">
        <v>143</v>
      </c>
      <c r="D14407" s="171" t="s">
        <v>80</v>
      </c>
      <c r="E14407" s="11">
        <v>44348</v>
      </c>
      <c r="F14407">
        <v>0</v>
      </c>
      <c r="G14407">
        <v>0</v>
      </c>
      <c r="I14407">
        <v>0</v>
      </c>
      <c r="J14407">
        <v>0</v>
      </c>
      <c r="L14407">
        <v>0</v>
      </c>
      <c r="N14407">
        <v>0</v>
      </c>
      <c r="P14407">
        <v>0</v>
      </c>
      <c r="Q14407">
        <v>0</v>
      </c>
      <c r="S14407">
        <v>0</v>
      </c>
    </row>
    <row r="14408" spans="1:19" x14ac:dyDescent="0.3">
      <c r="A14408" t="s">
        <v>28740</v>
      </c>
      <c r="B14408" s="171" t="s">
        <v>28741</v>
      </c>
      <c r="C14408" s="171" t="s">
        <v>158</v>
      </c>
      <c r="D14408" s="171" t="s">
        <v>80</v>
      </c>
      <c r="E14408" s="11">
        <v>44348</v>
      </c>
      <c r="F14408">
        <v>0</v>
      </c>
      <c r="G14408">
        <v>0</v>
      </c>
      <c r="I14408">
        <v>0</v>
      </c>
      <c r="J14408">
        <v>0</v>
      </c>
      <c r="L14408">
        <v>0</v>
      </c>
      <c r="N14408">
        <v>0</v>
      </c>
      <c r="P14408">
        <v>0</v>
      </c>
      <c r="Q14408">
        <v>0</v>
      </c>
      <c r="S14408">
        <v>0</v>
      </c>
    </row>
    <row r="14409" spans="1:19" x14ac:dyDescent="0.3">
      <c r="A14409" t="s">
        <v>28742</v>
      </c>
      <c r="B14409" s="171" t="s">
        <v>28743</v>
      </c>
      <c r="C14409" s="171" t="s">
        <v>209</v>
      </c>
      <c r="D14409" s="171" t="s">
        <v>80</v>
      </c>
      <c r="E14409" s="11">
        <v>44348</v>
      </c>
      <c r="F14409">
        <v>0</v>
      </c>
      <c r="G14409">
        <v>0</v>
      </c>
      <c r="I14409">
        <v>0</v>
      </c>
      <c r="J14409">
        <v>0</v>
      </c>
      <c r="L14409">
        <v>0</v>
      </c>
      <c r="N14409">
        <v>0</v>
      </c>
      <c r="P14409">
        <v>0</v>
      </c>
      <c r="Q14409">
        <v>0</v>
      </c>
      <c r="S14409">
        <v>0</v>
      </c>
    </row>
    <row r="14410" spans="1:19" x14ac:dyDescent="0.3">
      <c r="A14410" t="s">
        <v>28744</v>
      </c>
      <c r="B14410" s="171" t="s">
        <v>28745</v>
      </c>
      <c r="C14410" s="171" t="s">
        <v>76</v>
      </c>
      <c r="D14410" s="171" t="s">
        <v>80</v>
      </c>
      <c r="E14410" s="11">
        <v>44348</v>
      </c>
      <c r="F14410">
        <v>0</v>
      </c>
      <c r="G14410">
        <v>0</v>
      </c>
      <c r="I14410">
        <v>0</v>
      </c>
      <c r="J14410">
        <v>0</v>
      </c>
      <c r="L14410">
        <v>0</v>
      </c>
      <c r="N14410">
        <v>0</v>
      </c>
      <c r="P14410">
        <v>0</v>
      </c>
      <c r="Q14410">
        <v>0</v>
      </c>
      <c r="S14410">
        <v>0</v>
      </c>
    </row>
    <row r="14411" spans="1:19" x14ac:dyDescent="0.3">
      <c r="A14411" t="s">
        <v>28746</v>
      </c>
      <c r="B14411" s="171" t="s">
        <v>28747</v>
      </c>
      <c r="C14411" s="171" t="s">
        <v>15347</v>
      </c>
      <c r="D14411" s="171" t="s">
        <v>80</v>
      </c>
      <c r="E14411" s="11">
        <v>44348</v>
      </c>
      <c r="F14411">
        <v>0</v>
      </c>
      <c r="G14411">
        <v>0</v>
      </c>
      <c r="I14411">
        <v>0</v>
      </c>
      <c r="J14411">
        <v>0</v>
      </c>
      <c r="L14411">
        <v>0</v>
      </c>
      <c r="N14411">
        <v>0</v>
      </c>
      <c r="P14411">
        <v>0</v>
      </c>
      <c r="Q14411">
        <v>0</v>
      </c>
      <c r="S14411">
        <v>0</v>
      </c>
    </row>
    <row r="14412" spans="1:19" x14ac:dyDescent="0.3">
      <c r="A14412" t="s">
        <v>28748</v>
      </c>
      <c r="B14412" s="171" t="s">
        <v>28749</v>
      </c>
      <c r="C14412" s="171" t="s">
        <v>203</v>
      </c>
      <c r="D14412" s="171" t="s">
        <v>80</v>
      </c>
      <c r="E14412" s="11">
        <v>44348</v>
      </c>
      <c r="F14412">
        <v>1.5</v>
      </c>
      <c r="G14412">
        <v>1.5</v>
      </c>
      <c r="I14412">
        <v>18</v>
      </c>
      <c r="J14412">
        <v>8</v>
      </c>
      <c r="L14412">
        <v>8</v>
      </c>
      <c r="N14412">
        <v>15</v>
      </c>
      <c r="P14412">
        <v>0</v>
      </c>
      <c r="Q14412">
        <v>1</v>
      </c>
      <c r="S14412">
        <v>3</v>
      </c>
    </row>
    <row r="14413" spans="1:19" x14ac:dyDescent="0.3">
      <c r="A14413" t="s">
        <v>28750</v>
      </c>
      <c r="B14413" s="171" t="s">
        <v>28751</v>
      </c>
      <c r="C14413" s="171" t="s">
        <v>15340</v>
      </c>
      <c r="D14413" s="171" t="s">
        <v>15341</v>
      </c>
      <c r="E14413" s="11">
        <v>44348</v>
      </c>
      <c r="F14413">
        <v>0</v>
      </c>
      <c r="G14413">
        <v>0</v>
      </c>
      <c r="I14413">
        <v>0</v>
      </c>
      <c r="J14413">
        <v>0</v>
      </c>
      <c r="L14413">
        <v>0</v>
      </c>
      <c r="N14413">
        <v>0</v>
      </c>
      <c r="P14413">
        <v>0</v>
      </c>
      <c r="Q14413">
        <v>0</v>
      </c>
      <c r="S14413">
        <v>0</v>
      </c>
    </row>
    <row r="14414" spans="1:19" x14ac:dyDescent="0.3">
      <c r="A14414" t="s">
        <v>28752</v>
      </c>
      <c r="B14414" s="171" t="s">
        <v>28753</v>
      </c>
      <c r="C14414" s="171" t="s">
        <v>15340</v>
      </c>
      <c r="D14414" s="171" t="s">
        <v>80</v>
      </c>
      <c r="E14414" s="11">
        <v>44348</v>
      </c>
      <c r="F14414">
        <v>0</v>
      </c>
      <c r="G14414">
        <v>0</v>
      </c>
      <c r="I14414">
        <v>0</v>
      </c>
      <c r="J14414">
        <v>0</v>
      </c>
      <c r="L14414">
        <v>0</v>
      </c>
      <c r="N14414">
        <v>0</v>
      </c>
      <c r="P14414">
        <v>0</v>
      </c>
      <c r="Q14414">
        <v>0</v>
      </c>
      <c r="S14414">
        <v>0</v>
      </c>
    </row>
    <row r="14415" spans="1:19" x14ac:dyDescent="0.3">
      <c r="A14415" t="s">
        <v>28754</v>
      </c>
      <c r="B14415" s="171" t="s">
        <v>28755</v>
      </c>
      <c r="C14415" s="171" t="s">
        <v>15344</v>
      </c>
      <c r="D14415" s="171" t="s">
        <v>15341</v>
      </c>
      <c r="E14415" s="11">
        <v>44348</v>
      </c>
      <c r="F14415">
        <v>0</v>
      </c>
      <c r="G14415">
        <v>0</v>
      </c>
      <c r="I14415">
        <v>0</v>
      </c>
      <c r="J14415">
        <v>0</v>
      </c>
      <c r="L14415">
        <v>0</v>
      </c>
      <c r="N14415">
        <v>0</v>
      </c>
      <c r="P14415">
        <v>0</v>
      </c>
      <c r="Q14415">
        <v>0</v>
      </c>
      <c r="S14415">
        <v>0</v>
      </c>
    </row>
    <row r="14416" spans="1:19" x14ac:dyDescent="0.3">
      <c r="A14416" t="s">
        <v>28756</v>
      </c>
      <c r="B14416" s="171" t="s">
        <v>28757</v>
      </c>
      <c r="C14416" s="171" t="s">
        <v>15347</v>
      </c>
      <c r="D14416" s="171" t="s">
        <v>15341</v>
      </c>
      <c r="E14416" s="11">
        <v>44348</v>
      </c>
      <c r="F14416">
        <v>0</v>
      </c>
      <c r="G14416">
        <v>0</v>
      </c>
      <c r="I14416">
        <v>3</v>
      </c>
      <c r="J14416">
        <v>0</v>
      </c>
      <c r="L14416">
        <v>0</v>
      </c>
      <c r="N14416">
        <v>3</v>
      </c>
      <c r="P14416">
        <v>1</v>
      </c>
      <c r="Q14416">
        <v>1</v>
      </c>
      <c r="S14416">
        <v>0</v>
      </c>
    </row>
    <row r="14417" spans="1:19" x14ac:dyDescent="0.3">
      <c r="A14417" t="s">
        <v>28746</v>
      </c>
      <c r="B14417" s="171" t="s">
        <v>28747</v>
      </c>
      <c r="C14417" s="171" t="s">
        <v>15347</v>
      </c>
      <c r="D14417" s="171" t="s">
        <v>80</v>
      </c>
      <c r="E14417" s="11">
        <v>44348</v>
      </c>
      <c r="F14417">
        <v>2</v>
      </c>
      <c r="G14417">
        <v>2.5</v>
      </c>
      <c r="I14417">
        <v>0</v>
      </c>
      <c r="J14417">
        <v>12</v>
      </c>
      <c r="L14417">
        <v>14</v>
      </c>
      <c r="N14417">
        <v>0</v>
      </c>
      <c r="P14417">
        <v>0</v>
      </c>
      <c r="Q14417">
        <v>0</v>
      </c>
      <c r="S14417">
        <v>0</v>
      </c>
    </row>
    <row r="14418" spans="1:19" x14ac:dyDescent="0.3">
      <c r="A14418" t="s">
        <v>28758</v>
      </c>
      <c r="B14418" s="171" t="s">
        <v>28759</v>
      </c>
      <c r="C14418" s="171" t="s">
        <v>203</v>
      </c>
      <c r="D14418" s="171" t="s">
        <v>15341</v>
      </c>
      <c r="E14418" s="11">
        <v>44348</v>
      </c>
      <c r="F14418">
        <v>0</v>
      </c>
      <c r="G14418">
        <v>0</v>
      </c>
      <c r="I14418">
        <v>0</v>
      </c>
      <c r="J14418">
        <v>0</v>
      </c>
      <c r="L14418">
        <v>0</v>
      </c>
      <c r="N14418">
        <v>0</v>
      </c>
      <c r="P14418">
        <v>0</v>
      </c>
      <c r="Q14418">
        <v>0</v>
      </c>
      <c r="S14418">
        <v>0</v>
      </c>
    </row>
    <row r="14419" spans="1:19" x14ac:dyDescent="0.3">
      <c r="A14419" t="s">
        <v>28760</v>
      </c>
      <c r="B14419" s="171" t="s">
        <v>28761</v>
      </c>
      <c r="C14419" s="171" t="s">
        <v>24281</v>
      </c>
      <c r="D14419" s="171" t="s">
        <v>15341</v>
      </c>
      <c r="E14419" s="11">
        <v>44348</v>
      </c>
      <c r="F14419">
        <v>0</v>
      </c>
      <c r="G14419">
        <v>0</v>
      </c>
      <c r="I14419">
        <v>0</v>
      </c>
      <c r="J14419">
        <v>0</v>
      </c>
      <c r="L14419">
        <v>0</v>
      </c>
      <c r="N14419">
        <v>0</v>
      </c>
      <c r="P14419">
        <v>0</v>
      </c>
      <c r="Q14419">
        <v>0</v>
      </c>
      <c r="S14419">
        <v>0</v>
      </c>
    </row>
    <row r="14420" spans="1:19" x14ac:dyDescent="0.3">
      <c r="A14420" t="s">
        <v>28762</v>
      </c>
      <c r="B14420" s="171" t="s">
        <v>28763</v>
      </c>
      <c r="C14420" s="171" t="s">
        <v>24281</v>
      </c>
      <c r="D14420" s="171" t="s">
        <v>80</v>
      </c>
      <c r="E14420" s="11">
        <v>44348</v>
      </c>
      <c r="F14420">
        <v>0</v>
      </c>
      <c r="G14420">
        <v>0</v>
      </c>
      <c r="I14420">
        <v>0</v>
      </c>
      <c r="J14420">
        <v>0</v>
      </c>
      <c r="L14420">
        <v>0</v>
      </c>
      <c r="N14420">
        <v>0</v>
      </c>
      <c r="P14420">
        <v>0</v>
      </c>
      <c r="Q14420">
        <v>0</v>
      </c>
      <c r="S14420">
        <v>0</v>
      </c>
    </row>
    <row r="14421" spans="1:19" x14ac:dyDescent="0.3">
      <c r="A14421" t="s">
        <v>28764</v>
      </c>
      <c r="B14421" s="171" t="s">
        <v>28765</v>
      </c>
      <c r="C14421" s="171" t="s">
        <v>24284</v>
      </c>
      <c r="D14421" s="171" t="s">
        <v>80</v>
      </c>
      <c r="E14421" s="11">
        <v>44348</v>
      </c>
      <c r="F14421">
        <v>4</v>
      </c>
      <c r="G14421">
        <v>4</v>
      </c>
      <c r="I14421">
        <v>12</v>
      </c>
      <c r="J14421">
        <v>24</v>
      </c>
      <c r="L14421">
        <v>21</v>
      </c>
      <c r="N14421">
        <v>8</v>
      </c>
      <c r="P14421">
        <v>0</v>
      </c>
      <c r="Q14421">
        <v>1</v>
      </c>
      <c r="S14421">
        <v>4</v>
      </c>
    </row>
    <row r="14422" spans="1:19" x14ac:dyDescent="0.3">
      <c r="A14422" t="s">
        <v>28766</v>
      </c>
      <c r="B14422" s="171" t="s">
        <v>28767</v>
      </c>
      <c r="C14422" s="171" t="s">
        <v>18126</v>
      </c>
      <c r="D14422" s="171" t="s">
        <v>80</v>
      </c>
      <c r="E14422" s="11">
        <v>44348</v>
      </c>
      <c r="F14422">
        <v>0</v>
      </c>
      <c r="G14422">
        <v>0</v>
      </c>
      <c r="I14422">
        <v>0</v>
      </c>
      <c r="J14422">
        <v>0</v>
      </c>
      <c r="L14422">
        <v>0</v>
      </c>
      <c r="N14422">
        <v>0</v>
      </c>
      <c r="P14422">
        <v>0</v>
      </c>
      <c r="Q14422">
        <v>0</v>
      </c>
      <c r="S14422">
        <v>0</v>
      </c>
    </row>
    <row r="14423" spans="1:19" x14ac:dyDescent="0.3">
      <c r="A14423" t="s">
        <v>28768</v>
      </c>
      <c r="B14423" s="171" t="s">
        <v>28769</v>
      </c>
      <c r="C14423" s="171" t="s">
        <v>128</v>
      </c>
      <c r="D14423" s="171" t="s">
        <v>80</v>
      </c>
      <c r="E14423" s="11">
        <v>44348</v>
      </c>
      <c r="F14423">
        <v>0</v>
      </c>
      <c r="G14423">
        <v>0</v>
      </c>
      <c r="I14423">
        <v>0</v>
      </c>
      <c r="J14423">
        <v>0</v>
      </c>
      <c r="L14423">
        <v>0</v>
      </c>
      <c r="N14423">
        <v>0</v>
      </c>
      <c r="P14423">
        <v>0</v>
      </c>
      <c r="Q14423">
        <v>0</v>
      </c>
      <c r="S14423">
        <v>0</v>
      </c>
    </row>
    <row r="14424" spans="1:19" x14ac:dyDescent="0.3">
      <c r="A14424" t="s">
        <v>28770</v>
      </c>
      <c r="B14424" s="171" t="s">
        <v>28771</v>
      </c>
      <c r="C14424" s="171" t="s">
        <v>14824</v>
      </c>
      <c r="D14424" s="171" t="s">
        <v>80</v>
      </c>
      <c r="E14424" s="11">
        <v>44348</v>
      </c>
      <c r="F14424">
        <v>0</v>
      </c>
      <c r="G14424">
        <v>0</v>
      </c>
      <c r="I14424">
        <v>0</v>
      </c>
      <c r="J14424">
        <v>0</v>
      </c>
      <c r="L14424">
        <v>0</v>
      </c>
      <c r="N14424">
        <v>0</v>
      </c>
      <c r="P14424">
        <v>0</v>
      </c>
      <c r="Q14424">
        <v>0</v>
      </c>
      <c r="S14424">
        <v>0</v>
      </c>
    </row>
    <row r="14425" spans="1:19" x14ac:dyDescent="0.3">
      <c r="A14425" t="s">
        <v>28772</v>
      </c>
      <c r="B14425" s="171" t="s">
        <v>28773</v>
      </c>
      <c r="C14425" s="171" t="s">
        <v>152</v>
      </c>
      <c r="D14425" s="171" t="s">
        <v>80</v>
      </c>
      <c r="E14425" s="11">
        <v>44348</v>
      </c>
      <c r="F14425">
        <v>0</v>
      </c>
      <c r="G14425">
        <v>0</v>
      </c>
      <c r="I14425">
        <v>0</v>
      </c>
      <c r="J14425">
        <v>0</v>
      </c>
      <c r="L14425">
        <v>0</v>
      </c>
      <c r="N14425">
        <v>0</v>
      </c>
      <c r="P14425">
        <v>0</v>
      </c>
      <c r="Q14425">
        <v>0</v>
      </c>
      <c r="S14425">
        <v>0</v>
      </c>
    </row>
    <row r="14426" spans="1:19" x14ac:dyDescent="0.3">
      <c r="A14426" t="s">
        <v>28774</v>
      </c>
      <c r="B14426" s="171" t="s">
        <v>28775</v>
      </c>
      <c r="C14426" s="171" t="s">
        <v>194</v>
      </c>
      <c r="D14426" s="171" t="s">
        <v>80</v>
      </c>
      <c r="E14426" s="11">
        <v>44348</v>
      </c>
      <c r="F14426">
        <v>5</v>
      </c>
      <c r="G14426">
        <v>7</v>
      </c>
      <c r="I14426">
        <v>16</v>
      </c>
      <c r="J14426">
        <v>30</v>
      </c>
      <c r="K14426">
        <v>36</v>
      </c>
      <c r="L14426">
        <v>39</v>
      </c>
      <c r="N14426">
        <v>11</v>
      </c>
      <c r="P14426">
        <v>2</v>
      </c>
      <c r="Q14426">
        <v>4</v>
      </c>
      <c r="S14426">
        <v>5</v>
      </c>
    </row>
    <row r="14427" spans="1:19" x14ac:dyDescent="0.3">
      <c r="A14427" t="s">
        <v>28776</v>
      </c>
      <c r="B14427" s="171" t="s">
        <v>28777</v>
      </c>
      <c r="C14427" s="171" t="s">
        <v>18137</v>
      </c>
      <c r="D14427" s="171" t="s">
        <v>80</v>
      </c>
      <c r="E14427" s="11">
        <v>44348</v>
      </c>
      <c r="F14427">
        <v>0</v>
      </c>
      <c r="G14427">
        <v>0</v>
      </c>
      <c r="I14427">
        <v>0</v>
      </c>
      <c r="J14427">
        <v>0</v>
      </c>
      <c r="L14427">
        <v>0</v>
      </c>
      <c r="N14427">
        <v>0</v>
      </c>
      <c r="P14427">
        <v>0</v>
      </c>
      <c r="Q14427">
        <v>0</v>
      </c>
      <c r="S14427">
        <v>0</v>
      </c>
    </row>
    <row r="14428" spans="1:19" x14ac:dyDescent="0.3">
      <c r="A14428" t="s">
        <v>28778</v>
      </c>
      <c r="B14428" s="171" t="s">
        <v>28779</v>
      </c>
      <c r="C14428" s="171" t="s">
        <v>18140</v>
      </c>
      <c r="D14428" s="171" t="s">
        <v>80</v>
      </c>
      <c r="E14428" s="11">
        <v>44348</v>
      </c>
      <c r="F14428">
        <v>3</v>
      </c>
      <c r="G14428">
        <v>5</v>
      </c>
      <c r="I14428">
        <v>6</v>
      </c>
      <c r="J14428">
        <v>12</v>
      </c>
      <c r="L14428">
        <v>22</v>
      </c>
      <c r="N14428">
        <v>4</v>
      </c>
      <c r="P14428">
        <v>0</v>
      </c>
      <c r="Q14428">
        <v>1</v>
      </c>
      <c r="S14428">
        <v>2</v>
      </c>
    </row>
    <row r="14429" spans="1:19" x14ac:dyDescent="0.3">
      <c r="A14429" t="s">
        <v>28780</v>
      </c>
      <c r="B14429" s="171" t="s">
        <v>28781</v>
      </c>
      <c r="C14429" s="171" t="s">
        <v>236</v>
      </c>
      <c r="D14429" s="171" t="s">
        <v>80</v>
      </c>
      <c r="E14429" s="11">
        <v>44348</v>
      </c>
      <c r="F14429">
        <v>0</v>
      </c>
      <c r="G14429">
        <v>0</v>
      </c>
      <c r="I14429">
        <v>0</v>
      </c>
      <c r="J14429">
        <v>0</v>
      </c>
      <c r="L14429">
        <v>0</v>
      </c>
      <c r="N14429">
        <v>0</v>
      </c>
      <c r="P14429">
        <v>0</v>
      </c>
      <c r="Q14429">
        <v>0</v>
      </c>
      <c r="S14429">
        <v>0</v>
      </c>
    </row>
    <row r="14430" spans="1:19" x14ac:dyDescent="0.3">
      <c r="A14430" t="s">
        <v>28782</v>
      </c>
      <c r="B14430" s="171" t="s">
        <v>28783</v>
      </c>
      <c r="C14430" s="171" t="s">
        <v>239</v>
      </c>
      <c r="D14430" s="171" t="s">
        <v>80</v>
      </c>
      <c r="E14430" s="11">
        <v>44348</v>
      </c>
      <c r="F14430">
        <v>0</v>
      </c>
      <c r="G14430">
        <v>0</v>
      </c>
      <c r="I14430">
        <v>0</v>
      </c>
      <c r="J14430">
        <v>0</v>
      </c>
      <c r="L14430">
        <v>0</v>
      </c>
      <c r="N14430">
        <v>0</v>
      </c>
      <c r="P14430">
        <v>0</v>
      </c>
      <c r="Q14430">
        <v>0</v>
      </c>
      <c r="S14430">
        <v>0</v>
      </c>
    </row>
    <row r="14431" spans="1:19" x14ac:dyDescent="0.3">
      <c r="A14431" t="s">
        <v>28784</v>
      </c>
      <c r="B14431" s="171" t="s">
        <v>28785</v>
      </c>
      <c r="C14431" s="171" t="s">
        <v>176</v>
      </c>
      <c r="D14431" s="171" t="s">
        <v>80</v>
      </c>
      <c r="E14431" s="11">
        <v>44348</v>
      </c>
      <c r="F14431">
        <v>2</v>
      </c>
      <c r="G14431">
        <v>2.5</v>
      </c>
      <c r="I14431">
        <v>7</v>
      </c>
      <c r="J14431">
        <v>11</v>
      </c>
      <c r="L14431">
        <v>13</v>
      </c>
      <c r="N14431">
        <v>6</v>
      </c>
      <c r="P14431">
        <v>0</v>
      </c>
      <c r="Q14431">
        <v>0</v>
      </c>
      <c r="S14431">
        <v>1</v>
      </c>
    </row>
    <row r="14432" spans="1:19" x14ac:dyDescent="0.3">
      <c r="A14432" t="s">
        <v>28786</v>
      </c>
      <c r="B14432" s="171" t="s">
        <v>28787</v>
      </c>
      <c r="C14432" s="171" t="s">
        <v>206</v>
      </c>
      <c r="D14432" s="171" t="s">
        <v>80</v>
      </c>
      <c r="E14432" s="11">
        <v>44348</v>
      </c>
      <c r="F14432">
        <v>1</v>
      </c>
      <c r="G14432">
        <v>1.5</v>
      </c>
      <c r="I14432">
        <v>3</v>
      </c>
      <c r="J14432">
        <v>5</v>
      </c>
      <c r="L14432">
        <v>8</v>
      </c>
      <c r="N14432">
        <v>3</v>
      </c>
      <c r="P14432">
        <v>0</v>
      </c>
      <c r="Q14432">
        <v>0</v>
      </c>
      <c r="S14432">
        <v>0</v>
      </c>
    </row>
    <row r="14433" spans="1:19" x14ac:dyDescent="0.3">
      <c r="A14433" t="s">
        <v>28788</v>
      </c>
      <c r="B14433" s="171" t="s">
        <v>28789</v>
      </c>
      <c r="C14433" s="171" t="s">
        <v>176</v>
      </c>
      <c r="D14433" s="171" t="s">
        <v>15341</v>
      </c>
      <c r="E14433" s="11">
        <v>44348</v>
      </c>
      <c r="F14433">
        <v>0</v>
      </c>
      <c r="G14433">
        <v>0</v>
      </c>
      <c r="I14433">
        <v>0</v>
      </c>
      <c r="J14433">
        <v>0</v>
      </c>
      <c r="L14433">
        <v>0</v>
      </c>
      <c r="N14433">
        <v>0</v>
      </c>
      <c r="P14433">
        <v>0</v>
      </c>
      <c r="Q14433">
        <v>0</v>
      </c>
      <c r="S14433">
        <v>0</v>
      </c>
    </row>
    <row r="14434" spans="1:19" x14ac:dyDescent="0.3">
      <c r="A14434" t="s">
        <v>28790</v>
      </c>
      <c r="B14434" s="171" t="s">
        <v>28791</v>
      </c>
      <c r="C14434" s="171" t="s">
        <v>206</v>
      </c>
      <c r="D14434" s="171" t="s">
        <v>15341</v>
      </c>
      <c r="E14434" s="11">
        <v>44348</v>
      </c>
      <c r="F14434">
        <v>0</v>
      </c>
      <c r="G14434">
        <v>0</v>
      </c>
      <c r="I14434">
        <v>0</v>
      </c>
      <c r="J14434">
        <v>0</v>
      </c>
      <c r="L14434">
        <v>0</v>
      </c>
      <c r="N14434">
        <v>0</v>
      </c>
      <c r="P14434">
        <v>0</v>
      </c>
      <c r="Q14434">
        <v>0</v>
      </c>
      <c r="S14434">
        <v>0</v>
      </c>
    </row>
    <row r="14435" spans="1:19" x14ac:dyDescent="0.3">
      <c r="A14435" t="s">
        <v>28792</v>
      </c>
      <c r="B14435" s="171" t="s">
        <v>28793</v>
      </c>
      <c r="C14435" s="171" t="s">
        <v>16544</v>
      </c>
      <c r="D14435" s="171" t="s">
        <v>15341</v>
      </c>
      <c r="E14435" s="11">
        <v>44348</v>
      </c>
      <c r="F14435">
        <v>0</v>
      </c>
      <c r="G14435">
        <v>0</v>
      </c>
      <c r="I14435">
        <v>0</v>
      </c>
      <c r="J14435">
        <v>0</v>
      </c>
      <c r="L14435">
        <v>0</v>
      </c>
      <c r="N14435">
        <v>0</v>
      </c>
      <c r="P14435">
        <v>0</v>
      </c>
      <c r="Q14435">
        <v>0</v>
      </c>
      <c r="S14435">
        <v>0</v>
      </c>
    </row>
    <row r="14436" spans="1:19" x14ac:dyDescent="0.3">
      <c r="A14436" t="s">
        <v>28794</v>
      </c>
      <c r="B14436" s="171" t="s">
        <v>28795</v>
      </c>
      <c r="C14436" s="171" t="s">
        <v>16544</v>
      </c>
      <c r="D14436" s="171" t="s">
        <v>80</v>
      </c>
      <c r="E14436" s="11">
        <v>44348</v>
      </c>
      <c r="F14436">
        <v>0</v>
      </c>
      <c r="G14436">
        <v>0</v>
      </c>
      <c r="I14436">
        <v>0</v>
      </c>
      <c r="J14436">
        <v>0</v>
      </c>
      <c r="L14436">
        <v>0</v>
      </c>
      <c r="N14436">
        <v>0</v>
      </c>
      <c r="P14436">
        <v>0</v>
      </c>
      <c r="Q14436">
        <v>0</v>
      </c>
      <c r="S14436">
        <v>0</v>
      </c>
    </row>
    <row r="14437" spans="1:19" x14ac:dyDescent="0.3">
      <c r="A14437" t="s">
        <v>28796</v>
      </c>
      <c r="B14437" s="171" t="s">
        <v>28797</v>
      </c>
      <c r="C14437" s="171" t="s">
        <v>24315</v>
      </c>
      <c r="D14437" s="171" t="s">
        <v>15341</v>
      </c>
      <c r="E14437" s="11">
        <v>44348</v>
      </c>
      <c r="F14437">
        <v>0</v>
      </c>
      <c r="G14437">
        <v>0</v>
      </c>
      <c r="I14437">
        <v>0</v>
      </c>
      <c r="J14437">
        <v>0</v>
      </c>
      <c r="L14437">
        <v>0</v>
      </c>
      <c r="N14437">
        <v>0</v>
      </c>
      <c r="P14437">
        <v>0</v>
      </c>
      <c r="Q14437">
        <v>0</v>
      </c>
      <c r="S14437">
        <v>0</v>
      </c>
    </row>
    <row r="14438" spans="1:19" x14ac:dyDescent="0.3">
      <c r="A14438" t="s">
        <v>28798</v>
      </c>
      <c r="B14438" s="171" t="s">
        <v>28799</v>
      </c>
      <c r="C14438" s="171" t="s">
        <v>24315</v>
      </c>
      <c r="D14438" s="171" t="s">
        <v>80</v>
      </c>
      <c r="E14438" s="11">
        <v>44348</v>
      </c>
      <c r="F14438">
        <v>0</v>
      </c>
      <c r="G14438">
        <v>0</v>
      </c>
      <c r="I14438">
        <v>0</v>
      </c>
      <c r="J14438">
        <v>0</v>
      </c>
      <c r="L14438">
        <v>0</v>
      </c>
      <c r="N14438">
        <v>0</v>
      </c>
      <c r="P14438">
        <v>0</v>
      </c>
      <c r="Q14438">
        <v>0</v>
      </c>
      <c r="S14438">
        <v>0</v>
      </c>
    </row>
    <row r="14439" spans="1:19" x14ac:dyDescent="0.3">
      <c r="A14439" t="s">
        <v>28800</v>
      </c>
      <c r="B14439" s="171" t="s">
        <v>28801</v>
      </c>
      <c r="C14439" s="171" t="s">
        <v>113</v>
      </c>
      <c r="D14439" s="171" t="s">
        <v>80</v>
      </c>
      <c r="E14439" s="11">
        <v>44348</v>
      </c>
      <c r="F14439">
        <v>1.5</v>
      </c>
      <c r="G14439">
        <v>1</v>
      </c>
      <c r="I14439">
        <v>7</v>
      </c>
      <c r="J14439">
        <v>9</v>
      </c>
      <c r="L14439">
        <v>6</v>
      </c>
      <c r="N14439">
        <v>7</v>
      </c>
      <c r="P14439">
        <v>0</v>
      </c>
      <c r="Q14439">
        <v>0</v>
      </c>
      <c r="S14439">
        <v>0</v>
      </c>
    </row>
    <row r="14440" spans="1:19" x14ac:dyDescent="0.3">
      <c r="A14440" t="s">
        <v>28802</v>
      </c>
      <c r="B14440" s="171" t="s">
        <v>28803</v>
      </c>
      <c r="C14440" s="171" t="s">
        <v>131</v>
      </c>
      <c r="D14440" s="171" t="s">
        <v>80</v>
      </c>
      <c r="E14440" s="11">
        <v>44348</v>
      </c>
      <c r="F14440">
        <v>0</v>
      </c>
      <c r="G14440">
        <v>0</v>
      </c>
      <c r="I14440">
        <v>0</v>
      </c>
      <c r="J14440">
        <v>0</v>
      </c>
      <c r="L14440">
        <v>0</v>
      </c>
      <c r="N14440">
        <v>0</v>
      </c>
      <c r="P14440">
        <v>0</v>
      </c>
      <c r="Q14440">
        <v>0</v>
      </c>
      <c r="S14440">
        <v>0</v>
      </c>
    </row>
    <row r="14441" spans="1:19" x14ac:dyDescent="0.3">
      <c r="A14441" t="s">
        <v>28804</v>
      </c>
      <c r="B14441" s="171" t="s">
        <v>28805</v>
      </c>
      <c r="C14441" s="171" t="s">
        <v>14843</v>
      </c>
      <c r="D14441" s="171" t="s">
        <v>80</v>
      </c>
      <c r="E14441" s="11">
        <v>44348</v>
      </c>
      <c r="F14441">
        <v>0</v>
      </c>
      <c r="G14441">
        <v>0</v>
      </c>
      <c r="I14441">
        <v>0</v>
      </c>
      <c r="J14441">
        <v>0</v>
      </c>
      <c r="L14441">
        <v>0</v>
      </c>
      <c r="N14441">
        <v>0</v>
      </c>
      <c r="P14441">
        <v>0</v>
      </c>
      <c r="Q14441">
        <v>0</v>
      </c>
      <c r="S14441">
        <v>0</v>
      </c>
    </row>
    <row r="14442" spans="1:19" x14ac:dyDescent="0.3">
      <c r="A14442" t="s">
        <v>28806</v>
      </c>
      <c r="B14442" s="171" t="s">
        <v>28807</v>
      </c>
      <c r="C14442" s="171" t="s">
        <v>155</v>
      </c>
      <c r="D14442" s="171" t="s">
        <v>80</v>
      </c>
      <c r="E14442" s="11">
        <v>44348</v>
      </c>
      <c r="F14442">
        <v>3</v>
      </c>
      <c r="G14442">
        <v>3</v>
      </c>
      <c r="I14442">
        <v>9</v>
      </c>
      <c r="J14442">
        <v>18</v>
      </c>
      <c r="L14442">
        <v>17</v>
      </c>
      <c r="N14442">
        <v>9</v>
      </c>
      <c r="P14442">
        <v>0</v>
      </c>
      <c r="Q14442">
        <v>1</v>
      </c>
      <c r="S14442">
        <v>0</v>
      </c>
    </row>
    <row r="14443" spans="1:19" x14ac:dyDescent="0.3">
      <c r="A14443" t="s">
        <v>28808</v>
      </c>
      <c r="B14443" s="171" t="s">
        <v>28809</v>
      </c>
      <c r="C14443" s="171" t="s">
        <v>16232</v>
      </c>
      <c r="D14443" s="171" t="s">
        <v>80</v>
      </c>
      <c r="E14443" s="11">
        <v>44348</v>
      </c>
      <c r="F14443">
        <v>4</v>
      </c>
      <c r="G14443">
        <v>3.5</v>
      </c>
      <c r="I14443">
        <v>8</v>
      </c>
      <c r="J14443">
        <v>23</v>
      </c>
      <c r="L14443">
        <v>20</v>
      </c>
      <c r="N14443">
        <v>6</v>
      </c>
      <c r="P14443">
        <v>0</v>
      </c>
      <c r="Q14443">
        <v>0</v>
      </c>
      <c r="S14443">
        <v>2</v>
      </c>
    </row>
    <row r="14444" spans="1:19" x14ac:dyDescent="0.3">
      <c r="A14444" t="s">
        <v>28810</v>
      </c>
      <c r="B14444" s="171" t="s">
        <v>28811</v>
      </c>
      <c r="C14444" s="171" t="s">
        <v>16557</v>
      </c>
      <c r="D14444" s="171" t="s">
        <v>80</v>
      </c>
      <c r="E14444" s="11">
        <v>44348</v>
      </c>
      <c r="F14444">
        <v>0</v>
      </c>
      <c r="G14444">
        <v>0</v>
      </c>
      <c r="I14444">
        <v>0</v>
      </c>
      <c r="J14444">
        <v>0</v>
      </c>
      <c r="L14444">
        <v>0</v>
      </c>
      <c r="N14444">
        <v>0</v>
      </c>
      <c r="P14444">
        <v>0</v>
      </c>
      <c r="Q14444">
        <v>0</v>
      </c>
      <c r="S14444">
        <v>0</v>
      </c>
    </row>
    <row r="14445" spans="1:19" x14ac:dyDescent="0.3">
      <c r="A14445" t="s">
        <v>28812</v>
      </c>
      <c r="B14445" s="171" t="s">
        <v>28813</v>
      </c>
      <c r="C14445" s="171" t="s">
        <v>188</v>
      </c>
      <c r="D14445" s="171" t="s">
        <v>80</v>
      </c>
      <c r="E14445" s="11">
        <v>44348</v>
      </c>
      <c r="F14445">
        <v>2</v>
      </c>
      <c r="G14445">
        <v>4</v>
      </c>
      <c r="I14445">
        <v>5</v>
      </c>
      <c r="J14445">
        <v>11</v>
      </c>
      <c r="L14445">
        <v>22</v>
      </c>
      <c r="N14445">
        <v>5</v>
      </c>
      <c r="P14445">
        <v>2</v>
      </c>
      <c r="Q14445">
        <v>2</v>
      </c>
      <c r="S14445">
        <v>0</v>
      </c>
    </row>
    <row r="14446" spans="1:19" x14ac:dyDescent="0.3">
      <c r="A14446" t="s">
        <v>28814</v>
      </c>
      <c r="B14446" s="171" t="s">
        <v>28815</v>
      </c>
      <c r="C14446" s="171" t="s">
        <v>227</v>
      </c>
      <c r="D14446" s="171" t="s">
        <v>80</v>
      </c>
      <c r="E14446" s="11">
        <v>44348</v>
      </c>
      <c r="F14446">
        <v>0</v>
      </c>
      <c r="G14446">
        <v>0</v>
      </c>
      <c r="I14446">
        <v>0</v>
      </c>
      <c r="J14446">
        <v>0</v>
      </c>
      <c r="L14446">
        <v>0</v>
      </c>
      <c r="N14446">
        <v>0</v>
      </c>
      <c r="P14446">
        <v>0</v>
      </c>
      <c r="Q14446">
        <v>0</v>
      </c>
      <c r="S14446">
        <v>0</v>
      </c>
    </row>
    <row r="14447" spans="1:19" x14ac:dyDescent="0.3">
      <c r="A14447" t="s">
        <v>28816</v>
      </c>
      <c r="B14447" s="171" t="s">
        <v>28817</v>
      </c>
      <c r="C14447" s="171" t="s">
        <v>116</v>
      </c>
      <c r="D14447" s="171" t="s">
        <v>80</v>
      </c>
      <c r="E14447" s="11">
        <v>44348</v>
      </c>
      <c r="F14447">
        <v>8</v>
      </c>
      <c r="G14447">
        <v>8</v>
      </c>
      <c r="I14447">
        <v>62</v>
      </c>
      <c r="J14447">
        <v>84</v>
      </c>
      <c r="L14447">
        <v>90</v>
      </c>
      <c r="N14447">
        <v>62</v>
      </c>
      <c r="P14447">
        <v>1</v>
      </c>
      <c r="Q14447">
        <v>2</v>
      </c>
      <c r="S14447">
        <v>0</v>
      </c>
    </row>
    <row r="14448" spans="1:19" x14ac:dyDescent="0.3">
      <c r="A14448" t="s">
        <v>28818</v>
      </c>
      <c r="B14448" s="171" t="s">
        <v>28819</v>
      </c>
      <c r="C14448" s="171" t="s">
        <v>9862</v>
      </c>
      <c r="D14448" s="171" t="s">
        <v>80</v>
      </c>
      <c r="E14448" s="11">
        <v>44348</v>
      </c>
      <c r="F14448">
        <v>0</v>
      </c>
      <c r="G14448">
        <v>0</v>
      </c>
      <c r="I14448">
        <v>0</v>
      </c>
      <c r="J14448">
        <v>0</v>
      </c>
      <c r="L14448">
        <v>0</v>
      </c>
      <c r="N14448">
        <v>0</v>
      </c>
      <c r="P14448">
        <v>0</v>
      </c>
      <c r="Q14448">
        <v>0</v>
      </c>
      <c r="S14448">
        <v>0</v>
      </c>
    </row>
    <row r="14449" spans="1:19" x14ac:dyDescent="0.3">
      <c r="A14449" t="s">
        <v>28820</v>
      </c>
      <c r="B14449" s="171" t="s">
        <v>28821</v>
      </c>
      <c r="C14449" s="171" t="s">
        <v>140</v>
      </c>
      <c r="D14449" s="171" t="s">
        <v>80</v>
      </c>
      <c r="E14449" s="11">
        <v>44348</v>
      </c>
      <c r="F14449">
        <v>0</v>
      </c>
      <c r="G14449">
        <v>0</v>
      </c>
      <c r="I14449">
        <v>0</v>
      </c>
      <c r="J14449">
        <v>0</v>
      </c>
      <c r="L14449">
        <v>0</v>
      </c>
      <c r="N14449">
        <v>0</v>
      </c>
      <c r="P14449">
        <v>0</v>
      </c>
      <c r="Q14449">
        <v>0</v>
      </c>
      <c r="S14449">
        <v>0</v>
      </c>
    </row>
    <row r="14450" spans="1:19" x14ac:dyDescent="0.3">
      <c r="A14450" t="s">
        <v>28822</v>
      </c>
      <c r="B14450" s="171" t="s">
        <v>28823</v>
      </c>
      <c r="C14450" s="171" t="s">
        <v>8590</v>
      </c>
      <c r="D14450" s="171" t="s">
        <v>80</v>
      </c>
      <c r="E14450" s="11">
        <v>44348</v>
      </c>
      <c r="F14450">
        <v>0</v>
      </c>
      <c r="G14450">
        <v>0</v>
      </c>
      <c r="I14450">
        <v>0</v>
      </c>
      <c r="J14450">
        <v>0</v>
      </c>
      <c r="L14450">
        <v>0</v>
      </c>
      <c r="N14450">
        <v>0</v>
      </c>
      <c r="P14450">
        <v>0</v>
      </c>
      <c r="Q14450">
        <v>0</v>
      </c>
      <c r="S14450">
        <v>0</v>
      </c>
    </row>
    <row r="14451" spans="1:19" x14ac:dyDescent="0.3">
      <c r="A14451" t="s">
        <v>28824</v>
      </c>
      <c r="B14451" s="171" t="s">
        <v>28825</v>
      </c>
      <c r="C14451" s="171" t="s">
        <v>170</v>
      </c>
      <c r="D14451" s="171" t="s">
        <v>80</v>
      </c>
      <c r="E14451" s="11">
        <v>44348</v>
      </c>
      <c r="F14451">
        <v>2</v>
      </c>
      <c r="G14451">
        <v>11</v>
      </c>
      <c r="I14451">
        <v>7</v>
      </c>
      <c r="J14451">
        <v>22</v>
      </c>
      <c r="L14451">
        <v>121</v>
      </c>
      <c r="N14451">
        <v>7</v>
      </c>
      <c r="P14451">
        <v>0</v>
      </c>
      <c r="Q14451">
        <v>0</v>
      </c>
      <c r="S14451">
        <v>0</v>
      </c>
    </row>
    <row r="14452" spans="1:19" x14ac:dyDescent="0.3">
      <c r="A14452" t="s">
        <v>28826</v>
      </c>
      <c r="B14452" s="171" t="s">
        <v>28827</v>
      </c>
      <c r="C14452" s="171" t="s">
        <v>182</v>
      </c>
      <c r="D14452" s="171" t="s">
        <v>80</v>
      </c>
      <c r="E14452" s="11">
        <v>44348</v>
      </c>
      <c r="F14452">
        <v>10</v>
      </c>
      <c r="G14452">
        <v>11.5</v>
      </c>
      <c r="I14452">
        <v>132</v>
      </c>
      <c r="J14452">
        <v>110</v>
      </c>
      <c r="L14452">
        <v>128</v>
      </c>
      <c r="N14452">
        <v>132</v>
      </c>
      <c r="P14452">
        <v>7</v>
      </c>
      <c r="Q14452">
        <v>13</v>
      </c>
      <c r="S14452">
        <v>0</v>
      </c>
    </row>
    <row r="14453" spans="1:19" x14ac:dyDescent="0.3">
      <c r="A14453" t="s">
        <v>28828</v>
      </c>
      <c r="B14453" s="171" t="s">
        <v>28829</v>
      </c>
      <c r="C14453" s="171" t="s">
        <v>197</v>
      </c>
      <c r="D14453" s="171" t="s">
        <v>80</v>
      </c>
      <c r="E14453" s="11">
        <v>44348</v>
      </c>
      <c r="F14453">
        <v>9</v>
      </c>
      <c r="G14453">
        <v>9</v>
      </c>
      <c r="I14453">
        <v>67</v>
      </c>
      <c r="J14453">
        <v>90</v>
      </c>
      <c r="L14453">
        <v>90</v>
      </c>
      <c r="N14453">
        <v>57</v>
      </c>
      <c r="P14453">
        <v>16</v>
      </c>
      <c r="Q14453">
        <v>19</v>
      </c>
      <c r="S14453">
        <v>10</v>
      </c>
    </row>
    <row r="14454" spans="1:19" x14ac:dyDescent="0.3">
      <c r="A14454" t="s">
        <v>28830</v>
      </c>
      <c r="B14454" s="171" t="s">
        <v>28831</v>
      </c>
      <c r="C14454" s="171" t="s">
        <v>218</v>
      </c>
      <c r="D14454" s="171" t="s">
        <v>80</v>
      </c>
      <c r="E14454" s="11">
        <v>44348</v>
      </c>
      <c r="F14454">
        <v>0</v>
      </c>
      <c r="G14454">
        <v>0</v>
      </c>
      <c r="I14454">
        <v>0</v>
      </c>
      <c r="J14454">
        <v>0</v>
      </c>
      <c r="L14454">
        <v>0</v>
      </c>
      <c r="N14454">
        <v>0</v>
      </c>
      <c r="P14454">
        <v>0</v>
      </c>
      <c r="Q14454">
        <v>0</v>
      </c>
      <c r="S14454">
        <v>0</v>
      </c>
    </row>
    <row r="14455" spans="1:19" x14ac:dyDescent="0.3">
      <c r="A14455" t="s">
        <v>28832</v>
      </c>
      <c r="B14455" s="171" t="s">
        <v>28833</v>
      </c>
      <c r="C14455" s="171" t="s">
        <v>230</v>
      </c>
      <c r="D14455" s="171" t="s">
        <v>80</v>
      </c>
      <c r="E14455" s="11">
        <v>44348</v>
      </c>
      <c r="F14455">
        <v>0</v>
      </c>
      <c r="G14455">
        <v>0</v>
      </c>
      <c r="I14455">
        <v>0</v>
      </c>
      <c r="J14455">
        <v>0</v>
      </c>
      <c r="L14455">
        <v>0</v>
      </c>
      <c r="N14455">
        <v>0</v>
      </c>
      <c r="P14455">
        <v>0</v>
      </c>
      <c r="Q14455">
        <v>0</v>
      </c>
      <c r="S14455">
        <v>0</v>
      </c>
    </row>
    <row r="14456" spans="1:19" x14ac:dyDescent="0.3">
      <c r="A14456" t="s">
        <v>28834</v>
      </c>
      <c r="B14456" s="171" t="s">
        <v>28835</v>
      </c>
      <c r="C14456" s="171" t="s">
        <v>8193</v>
      </c>
      <c r="D14456" s="171" t="s">
        <v>80</v>
      </c>
      <c r="E14456" s="11">
        <v>44348</v>
      </c>
      <c r="F14456">
        <v>2</v>
      </c>
      <c r="G14456">
        <v>3</v>
      </c>
      <c r="I14456">
        <v>23</v>
      </c>
      <c r="J14456">
        <v>22</v>
      </c>
      <c r="L14456">
        <v>32</v>
      </c>
      <c r="N14456">
        <v>20</v>
      </c>
      <c r="P14456">
        <v>1</v>
      </c>
      <c r="Q14456">
        <v>1</v>
      </c>
      <c r="S14456">
        <v>3</v>
      </c>
    </row>
    <row r="14457" spans="1:19" x14ac:dyDescent="0.3">
      <c r="A14457" t="s">
        <v>28836</v>
      </c>
      <c r="B14457" s="171" t="s">
        <v>28837</v>
      </c>
      <c r="C14457" s="171" t="s">
        <v>10522</v>
      </c>
      <c r="D14457" s="171" t="s">
        <v>80</v>
      </c>
      <c r="E14457" s="11">
        <v>44348</v>
      </c>
      <c r="F14457">
        <v>0</v>
      </c>
      <c r="G14457">
        <v>0</v>
      </c>
      <c r="I14457">
        <v>0</v>
      </c>
      <c r="J14457">
        <v>0</v>
      </c>
      <c r="L14457">
        <v>0</v>
      </c>
      <c r="N14457">
        <v>0</v>
      </c>
      <c r="P14457">
        <v>0</v>
      </c>
      <c r="Q14457">
        <v>0</v>
      </c>
      <c r="S14457">
        <v>0</v>
      </c>
    </row>
    <row r="14458" spans="1:19" x14ac:dyDescent="0.3">
      <c r="A14458" t="s">
        <v>28838</v>
      </c>
      <c r="B14458" s="171" t="s">
        <v>28839</v>
      </c>
      <c r="C14458" s="171" t="s">
        <v>10525</v>
      </c>
      <c r="D14458" s="171" t="s">
        <v>80</v>
      </c>
      <c r="E14458" s="11">
        <v>44348</v>
      </c>
      <c r="F14458">
        <v>0</v>
      </c>
      <c r="G14458">
        <v>0</v>
      </c>
      <c r="I14458">
        <v>0</v>
      </c>
      <c r="J14458">
        <v>0</v>
      </c>
      <c r="L14458">
        <v>0</v>
      </c>
      <c r="N14458">
        <v>0</v>
      </c>
      <c r="P14458">
        <v>0</v>
      </c>
      <c r="Q14458">
        <v>0</v>
      </c>
      <c r="S14458">
        <v>0</v>
      </c>
    </row>
    <row r="14459" spans="1:19" x14ac:dyDescent="0.3">
      <c r="A14459" t="s">
        <v>28840</v>
      </c>
      <c r="B14459" s="171" t="s">
        <v>28841</v>
      </c>
      <c r="C14459" s="171" t="s">
        <v>10528</v>
      </c>
      <c r="D14459" s="171" t="s">
        <v>80</v>
      </c>
      <c r="E14459" s="11">
        <v>44348</v>
      </c>
      <c r="F14459">
        <v>0</v>
      </c>
      <c r="G14459">
        <v>0</v>
      </c>
      <c r="I14459">
        <v>0</v>
      </c>
      <c r="J14459">
        <v>0</v>
      </c>
      <c r="L14459">
        <v>0</v>
      </c>
      <c r="N14459">
        <v>0</v>
      </c>
      <c r="P14459">
        <v>0</v>
      </c>
      <c r="Q14459">
        <v>0</v>
      </c>
      <c r="S14459">
        <v>0</v>
      </c>
    </row>
    <row r="14460" spans="1:19" x14ac:dyDescent="0.3">
      <c r="A14460" t="s">
        <v>28842</v>
      </c>
      <c r="B14460" s="171" t="s">
        <v>28843</v>
      </c>
      <c r="C14460" s="171" t="s">
        <v>10531</v>
      </c>
      <c r="D14460" s="171" t="s">
        <v>80</v>
      </c>
      <c r="E14460" s="11">
        <v>44348</v>
      </c>
      <c r="F14460">
        <v>0</v>
      </c>
      <c r="G14460">
        <v>0</v>
      </c>
      <c r="I14460">
        <v>0</v>
      </c>
      <c r="J14460">
        <v>0</v>
      </c>
      <c r="L14460">
        <v>0</v>
      </c>
      <c r="N14460">
        <v>0</v>
      </c>
      <c r="P14460">
        <v>0</v>
      </c>
      <c r="Q14460">
        <v>0</v>
      </c>
      <c r="S14460">
        <v>0</v>
      </c>
    </row>
    <row r="14461" spans="1:19" x14ac:dyDescent="0.3">
      <c r="A14461" t="s">
        <v>28844</v>
      </c>
      <c r="B14461" s="171" t="s">
        <v>28845</v>
      </c>
      <c r="C14461" s="171" t="s">
        <v>14880</v>
      </c>
      <c r="D14461" s="171" t="s">
        <v>80</v>
      </c>
      <c r="E14461" s="11">
        <v>44348</v>
      </c>
      <c r="F14461">
        <v>0</v>
      </c>
      <c r="G14461">
        <v>0</v>
      </c>
      <c r="I14461">
        <v>0</v>
      </c>
      <c r="J14461">
        <v>0</v>
      </c>
      <c r="L14461">
        <v>0</v>
      </c>
      <c r="N14461">
        <v>0</v>
      </c>
      <c r="P14461">
        <v>0</v>
      </c>
      <c r="Q14461">
        <v>0</v>
      </c>
      <c r="S14461">
        <v>0</v>
      </c>
    </row>
    <row r="14462" spans="1:19" x14ac:dyDescent="0.3">
      <c r="A14462" t="s">
        <v>28846</v>
      </c>
      <c r="B14462" s="171" t="s">
        <v>28847</v>
      </c>
      <c r="C14462" s="171" t="s">
        <v>10534</v>
      </c>
      <c r="D14462" s="171" t="s">
        <v>80</v>
      </c>
      <c r="E14462" s="11">
        <v>44348</v>
      </c>
      <c r="F14462">
        <v>4</v>
      </c>
      <c r="G14462">
        <v>4</v>
      </c>
      <c r="I14462">
        <v>8</v>
      </c>
      <c r="J14462">
        <v>24</v>
      </c>
      <c r="L14462">
        <v>24</v>
      </c>
      <c r="N14462">
        <v>8</v>
      </c>
      <c r="P14462">
        <v>0</v>
      </c>
      <c r="Q14462">
        <v>0</v>
      </c>
      <c r="S14462">
        <v>0</v>
      </c>
    </row>
    <row r="14463" spans="1:19" x14ac:dyDescent="0.3">
      <c r="A14463" t="s">
        <v>28848</v>
      </c>
      <c r="B14463" s="171" t="s">
        <v>28849</v>
      </c>
      <c r="C14463" s="171" t="s">
        <v>10537</v>
      </c>
      <c r="D14463" s="171" t="s">
        <v>80</v>
      </c>
      <c r="E14463" s="11">
        <v>44348</v>
      </c>
      <c r="F14463">
        <v>1.5</v>
      </c>
      <c r="G14463">
        <v>2</v>
      </c>
      <c r="I14463">
        <v>6</v>
      </c>
      <c r="J14463">
        <v>8</v>
      </c>
      <c r="L14463">
        <v>11</v>
      </c>
      <c r="N14463">
        <v>6</v>
      </c>
      <c r="P14463">
        <v>0</v>
      </c>
      <c r="Q14463">
        <v>0</v>
      </c>
      <c r="S14463">
        <v>0</v>
      </c>
    </row>
    <row r="14464" spans="1:19" x14ac:dyDescent="0.3">
      <c r="A14464" t="s">
        <v>28850</v>
      </c>
      <c r="B14464" s="171" t="s">
        <v>28851</v>
      </c>
      <c r="C14464" s="171" t="s">
        <v>119</v>
      </c>
      <c r="D14464" s="171" t="s">
        <v>4</v>
      </c>
      <c r="E14464" s="11">
        <v>44348</v>
      </c>
      <c r="F14464">
        <v>0</v>
      </c>
      <c r="G14464">
        <v>0</v>
      </c>
      <c r="I14464">
        <v>0</v>
      </c>
      <c r="J14464">
        <v>0</v>
      </c>
      <c r="L14464">
        <v>0</v>
      </c>
      <c r="N14464">
        <v>0</v>
      </c>
      <c r="P14464">
        <v>0</v>
      </c>
      <c r="Q14464">
        <v>0</v>
      </c>
      <c r="S14464">
        <v>0</v>
      </c>
    </row>
    <row r="14465" spans="1:19" x14ac:dyDescent="0.3">
      <c r="A14465" t="s">
        <v>28852</v>
      </c>
      <c r="B14465" s="171" t="s">
        <v>28853</v>
      </c>
      <c r="C14465" s="171" t="s">
        <v>143</v>
      </c>
      <c r="D14465" s="171" t="s">
        <v>4</v>
      </c>
      <c r="E14465" s="11">
        <v>44348</v>
      </c>
      <c r="F14465">
        <v>0</v>
      </c>
      <c r="G14465">
        <v>0</v>
      </c>
      <c r="I14465">
        <v>0</v>
      </c>
      <c r="J14465">
        <v>0</v>
      </c>
      <c r="L14465">
        <v>0</v>
      </c>
      <c r="N14465">
        <v>0</v>
      </c>
      <c r="P14465">
        <v>0</v>
      </c>
      <c r="Q14465">
        <v>0</v>
      </c>
      <c r="S14465">
        <v>0</v>
      </c>
    </row>
    <row r="14466" spans="1:19" x14ac:dyDescent="0.3">
      <c r="A14466" t="s">
        <v>28854</v>
      </c>
      <c r="B14466" s="171" t="s">
        <v>28855</v>
      </c>
      <c r="C14466" s="171" t="s">
        <v>158</v>
      </c>
      <c r="D14466" s="171" t="s">
        <v>4</v>
      </c>
      <c r="E14466" s="11">
        <v>44348</v>
      </c>
      <c r="F14466">
        <v>0</v>
      </c>
      <c r="G14466">
        <v>0</v>
      </c>
      <c r="I14466">
        <v>0</v>
      </c>
      <c r="J14466">
        <v>0</v>
      </c>
      <c r="L14466">
        <v>0</v>
      </c>
      <c r="N14466">
        <v>0</v>
      </c>
      <c r="P14466">
        <v>0</v>
      </c>
      <c r="Q14466">
        <v>0</v>
      </c>
      <c r="S14466">
        <v>0</v>
      </c>
    </row>
    <row r="14467" spans="1:19" x14ac:dyDescent="0.3">
      <c r="A14467" t="s">
        <v>28856</v>
      </c>
      <c r="B14467" s="171" t="s">
        <v>28857</v>
      </c>
      <c r="C14467" s="171" t="s">
        <v>209</v>
      </c>
      <c r="D14467" s="171" t="s">
        <v>4</v>
      </c>
      <c r="E14467" s="11">
        <v>44348</v>
      </c>
      <c r="F14467">
        <v>0</v>
      </c>
      <c r="G14467">
        <v>0</v>
      </c>
      <c r="I14467">
        <v>0</v>
      </c>
      <c r="J14467">
        <v>0</v>
      </c>
      <c r="L14467">
        <v>0</v>
      </c>
      <c r="N14467">
        <v>0</v>
      </c>
      <c r="P14467">
        <v>0</v>
      </c>
      <c r="Q14467">
        <v>0</v>
      </c>
      <c r="S14467">
        <v>0</v>
      </c>
    </row>
    <row r="14468" spans="1:19" x14ac:dyDescent="0.3">
      <c r="A14468" t="s">
        <v>28858</v>
      </c>
      <c r="B14468" s="171" t="s">
        <v>28859</v>
      </c>
      <c r="C14468" s="171" t="s">
        <v>76</v>
      </c>
      <c r="D14468" s="171" t="s">
        <v>4</v>
      </c>
      <c r="E14468" s="11">
        <v>44348</v>
      </c>
      <c r="F14468">
        <v>0</v>
      </c>
      <c r="G14468">
        <v>0</v>
      </c>
      <c r="I14468">
        <v>0</v>
      </c>
      <c r="J14468">
        <v>0</v>
      </c>
      <c r="L14468">
        <v>0</v>
      </c>
      <c r="N14468">
        <v>0</v>
      </c>
      <c r="P14468">
        <v>0</v>
      </c>
      <c r="Q14468">
        <v>0</v>
      </c>
      <c r="S14468">
        <v>0</v>
      </c>
    </row>
    <row r="14469" spans="1:19" x14ac:dyDescent="0.3">
      <c r="A14469" t="s">
        <v>28860</v>
      </c>
      <c r="B14469" s="171" t="s">
        <v>28861</v>
      </c>
      <c r="C14469" s="171" t="s">
        <v>15344</v>
      </c>
      <c r="D14469" s="171" t="s">
        <v>4</v>
      </c>
      <c r="E14469" s="11">
        <v>44348</v>
      </c>
      <c r="F14469">
        <v>0</v>
      </c>
      <c r="G14469">
        <v>0</v>
      </c>
      <c r="I14469">
        <v>0</v>
      </c>
      <c r="J14469">
        <v>0</v>
      </c>
      <c r="L14469">
        <v>0</v>
      </c>
      <c r="N14469">
        <v>0</v>
      </c>
      <c r="P14469">
        <v>0</v>
      </c>
      <c r="Q14469">
        <v>0</v>
      </c>
      <c r="S14469">
        <v>0</v>
      </c>
    </row>
    <row r="14470" spans="1:19" x14ac:dyDescent="0.3">
      <c r="A14470" t="s">
        <v>28862</v>
      </c>
      <c r="B14470" s="171" t="s">
        <v>28863</v>
      </c>
      <c r="C14470" s="171" t="s">
        <v>24281</v>
      </c>
      <c r="D14470" s="171" t="s">
        <v>4</v>
      </c>
      <c r="E14470" s="11">
        <v>44348</v>
      </c>
      <c r="F14470">
        <v>0</v>
      </c>
      <c r="G14470">
        <v>0</v>
      </c>
      <c r="I14470">
        <v>0</v>
      </c>
      <c r="J14470">
        <v>0</v>
      </c>
      <c r="L14470">
        <v>0</v>
      </c>
      <c r="N14470">
        <v>0</v>
      </c>
      <c r="P14470">
        <v>0</v>
      </c>
      <c r="Q14470">
        <v>0</v>
      </c>
      <c r="S14470">
        <v>0</v>
      </c>
    </row>
    <row r="14471" spans="1:19" x14ac:dyDescent="0.3">
      <c r="A14471" t="s">
        <v>28864</v>
      </c>
      <c r="B14471" s="171" t="s">
        <v>28865</v>
      </c>
      <c r="C14471" s="171" t="s">
        <v>24284</v>
      </c>
      <c r="D14471" s="171" t="s">
        <v>4</v>
      </c>
      <c r="E14471" s="11">
        <v>44348</v>
      </c>
      <c r="F14471">
        <v>4</v>
      </c>
      <c r="G14471">
        <v>4</v>
      </c>
      <c r="I14471">
        <v>12</v>
      </c>
      <c r="J14471">
        <v>24</v>
      </c>
      <c r="L14471">
        <v>21</v>
      </c>
      <c r="N14471">
        <v>8</v>
      </c>
      <c r="P14471">
        <v>0</v>
      </c>
      <c r="Q14471">
        <v>1</v>
      </c>
      <c r="S14471">
        <v>4</v>
      </c>
    </row>
    <row r="14472" spans="1:19" x14ac:dyDescent="0.3">
      <c r="A14472" t="s">
        <v>28866</v>
      </c>
      <c r="B14472" s="171" t="s">
        <v>28867</v>
      </c>
      <c r="C14472" s="171" t="s">
        <v>18126</v>
      </c>
      <c r="D14472" s="171" t="s">
        <v>4</v>
      </c>
      <c r="E14472" s="11">
        <v>44348</v>
      </c>
      <c r="F14472">
        <v>0</v>
      </c>
      <c r="G14472">
        <v>0</v>
      </c>
      <c r="I14472">
        <v>0</v>
      </c>
      <c r="J14472">
        <v>0</v>
      </c>
      <c r="L14472">
        <v>0</v>
      </c>
      <c r="N14472">
        <v>0</v>
      </c>
      <c r="P14472">
        <v>0</v>
      </c>
      <c r="Q14472">
        <v>0</v>
      </c>
      <c r="S14472">
        <v>0</v>
      </c>
    </row>
    <row r="14473" spans="1:19" x14ac:dyDescent="0.3">
      <c r="A14473" t="s">
        <v>28868</v>
      </c>
      <c r="B14473" s="171" t="s">
        <v>28869</v>
      </c>
      <c r="C14473" s="171" t="s">
        <v>128</v>
      </c>
      <c r="D14473" s="171" t="s">
        <v>4</v>
      </c>
      <c r="E14473" s="11">
        <v>44348</v>
      </c>
      <c r="F14473">
        <v>0</v>
      </c>
      <c r="G14473">
        <v>0</v>
      </c>
      <c r="I14473">
        <v>0</v>
      </c>
      <c r="J14473">
        <v>0</v>
      </c>
      <c r="L14473">
        <v>0</v>
      </c>
      <c r="N14473">
        <v>0</v>
      </c>
      <c r="P14473">
        <v>0</v>
      </c>
      <c r="Q14473">
        <v>0</v>
      </c>
      <c r="S14473">
        <v>0</v>
      </c>
    </row>
    <row r="14474" spans="1:19" x14ac:dyDescent="0.3">
      <c r="A14474" t="s">
        <v>28870</v>
      </c>
      <c r="B14474" s="171" t="s">
        <v>28871</v>
      </c>
      <c r="C14474" s="171" t="s">
        <v>14824</v>
      </c>
      <c r="D14474" s="171" t="s">
        <v>4</v>
      </c>
      <c r="E14474" s="11">
        <v>44348</v>
      </c>
      <c r="F14474">
        <v>0</v>
      </c>
      <c r="G14474">
        <v>0</v>
      </c>
      <c r="I14474">
        <v>0</v>
      </c>
      <c r="J14474">
        <v>0</v>
      </c>
      <c r="L14474">
        <v>0</v>
      </c>
      <c r="N14474">
        <v>0</v>
      </c>
      <c r="P14474">
        <v>0</v>
      </c>
      <c r="Q14474">
        <v>0</v>
      </c>
      <c r="S14474">
        <v>0</v>
      </c>
    </row>
    <row r="14475" spans="1:19" x14ac:dyDescent="0.3">
      <c r="A14475" t="s">
        <v>28872</v>
      </c>
      <c r="B14475" s="171" t="s">
        <v>28873</v>
      </c>
      <c r="C14475" s="171" t="s">
        <v>152</v>
      </c>
      <c r="D14475" s="171" t="s">
        <v>4</v>
      </c>
      <c r="E14475" s="11">
        <v>44348</v>
      </c>
      <c r="F14475">
        <v>0</v>
      </c>
      <c r="G14475">
        <v>0</v>
      </c>
      <c r="I14475">
        <v>0</v>
      </c>
      <c r="J14475">
        <v>0</v>
      </c>
      <c r="L14475">
        <v>0</v>
      </c>
      <c r="N14475">
        <v>0</v>
      </c>
      <c r="P14475">
        <v>0</v>
      </c>
      <c r="Q14475">
        <v>0</v>
      </c>
      <c r="S14475">
        <v>0</v>
      </c>
    </row>
    <row r="14476" spans="1:19" x14ac:dyDescent="0.3">
      <c r="A14476" t="s">
        <v>28874</v>
      </c>
      <c r="B14476" s="171" t="s">
        <v>28875</v>
      </c>
      <c r="C14476" s="171" t="s">
        <v>194</v>
      </c>
      <c r="D14476" s="171" t="s">
        <v>4</v>
      </c>
      <c r="E14476" s="11">
        <v>44348</v>
      </c>
      <c r="F14476">
        <v>5</v>
      </c>
      <c r="G14476">
        <v>7</v>
      </c>
      <c r="I14476">
        <v>16</v>
      </c>
      <c r="J14476">
        <v>30</v>
      </c>
      <c r="L14476">
        <v>39</v>
      </c>
      <c r="N14476">
        <v>11</v>
      </c>
      <c r="P14476">
        <v>2</v>
      </c>
      <c r="Q14476">
        <v>4</v>
      </c>
      <c r="S14476">
        <v>5</v>
      </c>
    </row>
    <row r="14477" spans="1:19" x14ac:dyDescent="0.3">
      <c r="A14477" t="s">
        <v>28876</v>
      </c>
      <c r="B14477" s="171" t="s">
        <v>28877</v>
      </c>
      <c r="C14477" s="171" t="s">
        <v>18137</v>
      </c>
      <c r="D14477" s="171" t="s">
        <v>4</v>
      </c>
      <c r="E14477" s="11">
        <v>44348</v>
      </c>
      <c r="F14477">
        <v>0</v>
      </c>
      <c r="G14477">
        <v>0</v>
      </c>
      <c r="I14477">
        <v>0</v>
      </c>
      <c r="J14477">
        <v>0</v>
      </c>
      <c r="L14477">
        <v>0</v>
      </c>
      <c r="N14477">
        <v>0</v>
      </c>
      <c r="P14477">
        <v>0</v>
      </c>
      <c r="Q14477">
        <v>0</v>
      </c>
      <c r="S14477">
        <v>0</v>
      </c>
    </row>
    <row r="14478" spans="1:19" x14ac:dyDescent="0.3">
      <c r="A14478" t="s">
        <v>28878</v>
      </c>
      <c r="B14478" s="171" t="s">
        <v>28879</v>
      </c>
      <c r="C14478" s="171" t="s">
        <v>18140</v>
      </c>
      <c r="D14478" s="171" t="s">
        <v>4</v>
      </c>
      <c r="E14478" s="11">
        <v>44348</v>
      </c>
      <c r="F14478">
        <v>3</v>
      </c>
      <c r="G14478">
        <v>5</v>
      </c>
      <c r="I14478">
        <v>6</v>
      </c>
      <c r="J14478">
        <v>12</v>
      </c>
      <c r="L14478">
        <v>22</v>
      </c>
      <c r="N14478">
        <v>4</v>
      </c>
      <c r="P14478">
        <v>0</v>
      </c>
      <c r="Q14478">
        <v>1</v>
      </c>
      <c r="S14478">
        <v>2</v>
      </c>
    </row>
    <row r="14479" spans="1:19" x14ac:dyDescent="0.3">
      <c r="A14479" t="s">
        <v>28880</v>
      </c>
      <c r="B14479" s="171" t="s">
        <v>28881</v>
      </c>
      <c r="C14479" s="171" t="s">
        <v>236</v>
      </c>
      <c r="D14479" s="171" t="s">
        <v>4</v>
      </c>
      <c r="E14479" s="11">
        <v>44348</v>
      </c>
      <c r="F14479">
        <v>0</v>
      </c>
      <c r="G14479">
        <v>0</v>
      </c>
      <c r="I14479">
        <v>0</v>
      </c>
      <c r="J14479">
        <v>0</v>
      </c>
      <c r="L14479">
        <v>0</v>
      </c>
      <c r="N14479">
        <v>0</v>
      </c>
      <c r="P14479">
        <v>0</v>
      </c>
      <c r="Q14479">
        <v>0</v>
      </c>
      <c r="S14479">
        <v>0</v>
      </c>
    </row>
    <row r="14480" spans="1:19" x14ac:dyDescent="0.3">
      <c r="A14480" t="s">
        <v>28882</v>
      </c>
      <c r="B14480" s="171" t="s">
        <v>28883</v>
      </c>
      <c r="C14480" s="171" t="s">
        <v>239</v>
      </c>
      <c r="D14480" s="171" t="s">
        <v>4</v>
      </c>
      <c r="E14480" s="11">
        <v>44348</v>
      </c>
      <c r="F14480">
        <v>0</v>
      </c>
      <c r="G14480">
        <v>0</v>
      </c>
      <c r="I14480">
        <v>0</v>
      </c>
      <c r="J14480">
        <v>0</v>
      </c>
      <c r="L14480">
        <v>0</v>
      </c>
      <c r="N14480">
        <v>0</v>
      </c>
      <c r="P14480">
        <v>0</v>
      </c>
      <c r="Q14480">
        <v>0</v>
      </c>
      <c r="S14480">
        <v>0</v>
      </c>
    </row>
    <row r="14481" spans="1:19" x14ac:dyDescent="0.3">
      <c r="A14481" t="s">
        <v>28884</v>
      </c>
      <c r="B14481" s="171" t="s">
        <v>28885</v>
      </c>
      <c r="C14481" s="171" t="s">
        <v>24315</v>
      </c>
      <c r="D14481" s="171" t="s">
        <v>4</v>
      </c>
      <c r="E14481" s="11">
        <v>44348</v>
      </c>
      <c r="F14481">
        <v>0</v>
      </c>
      <c r="G14481">
        <v>0</v>
      </c>
      <c r="I14481">
        <v>0</v>
      </c>
      <c r="J14481">
        <v>0</v>
      </c>
      <c r="L14481">
        <v>0</v>
      </c>
      <c r="N14481">
        <v>0</v>
      </c>
      <c r="P14481">
        <v>0</v>
      </c>
      <c r="Q14481">
        <v>0</v>
      </c>
      <c r="S14481">
        <v>0</v>
      </c>
    </row>
    <row r="14482" spans="1:19" x14ac:dyDescent="0.3">
      <c r="A14482" t="s">
        <v>28886</v>
      </c>
      <c r="B14482" s="171" t="s">
        <v>28887</v>
      </c>
      <c r="C14482" s="171" t="s">
        <v>113</v>
      </c>
      <c r="D14482" s="171" t="s">
        <v>4</v>
      </c>
      <c r="E14482" s="11">
        <v>44348</v>
      </c>
      <c r="F14482">
        <v>1.5</v>
      </c>
      <c r="G14482">
        <v>1</v>
      </c>
      <c r="I14482">
        <v>7</v>
      </c>
      <c r="J14482">
        <v>9</v>
      </c>
      <c r="L14482">
        <v>6</v>
      </c>
      <c r="N14482">
        <v>7</v>
      </c>
      <c r="P14482">
        <v>0</v>
      </c>
      <c r="Q14482">
        <v>0</v>
      </c>
      <c r="S14482">
        <v>0</v>
      </c>
    </row>
    <row r="14483" spans="1:19" x14ac:dyDescent="0.3">
      <c r="A14483" t="s">
        <v>28888</v>
      </c>
      <c r="B14483" s="171" t="s">
        <v>28889</v>
      </c>
      <c r="C14483" s="171" t="s">
        <v>131</v>
      </c>
      <c r="D14483" s="171" t="s">
        <v>4</v>
      </c>
      <c r="E14483" s="11">
        <v>44348</v>
      </c>
      <c r="F14483">
        <v>0</v>
      </c>
      <c r="G14483">
        <v>0</v>
      </c>
      <c r="I14483">
        <v>0</v>
      </c>
      <c r="J14483">
        <v>0</v>
      </c>
      <c r="L14483">
        <v>0</v>
      </c>
      <c r="N14483">
        <v>0</v>
      </c>
      <c r="P14483">
        <v>0</v>
      </c>
      <c r="Q14483">
        <v>0</v>
      </c>
      <c r="S14483">
        <v>0</v>
      </c>
    </row>
    <row r="14484" spans="1:19" x14ac:dyDescent="0.3">
      <c r="A14484" t="s">
        <v>28890</v>
      </c>
      <c r="B14484" s="171" t="s">
        <v>28891</v>
      </c>
      <c r="C14484" s="171" t="s">
        <v>14843</v>
      </c>
      <c r="D14484" s="171" t="s">
        <v>4</v>
      </c>
      <c r="E14484" s="11">
        <v>44348</v>
      </c>
      <c r="F14484">
        <v>0</v>
      </c>
      <c r="G14484">
        <v>0</v>
      </c>
      <c r="I14484">
        <v>0</v>
      </c>
      <c r="J14484">
        <v>0</v>
      </c>
      <c r="L14484">
        <v>0</v>
      </c>
      <c r="N14484">
        <v>0</v>
      </c>
      <c r="P14484">
        <v>0</v>
      </c>
      <c r="Q14484">
        <v>0</v>
      </c>
      <c r="S14484">
        <v>0</v>
      </c>
    </row>
    <row r="14485" spans="1:19" x14ac:dyDescent="0.3">
      <c r="A14485" t="s">
        <v>28892</v>
      </c>
      <c r="B14485" s="171" t="s">
        <v>28893</v>
      </c>
      <c r="C14485" s="171" t="s">
        <v>155</v>
      </c>
      <c r="D14485" s="171" t="s">
        <v>4</v>
      </c>
      <c r="E14485" s="11">
        <v>44348</v>
      </c>
      <c r="F14485">
        <v>3</v>
      </c>
      <c r="G14485">
        <v>3</v>
      </c>
      <c r="I14485">
        <v>9</v>
      </c>
      <c r="J14485">
        <v>18</v>
      </c>
      <c r="L14485">
        <v>17</v>
      </c>
      <c r="N14485">
        <v>9</v>
      </c>
      <c r="P14485">
        <v>0</v>
      </c>
      <c r="Q14485">
        <v>1</v>
      </c>
      <c r="S14485">
        <v>0</v>
      </c>
    </row>
    <row r="14486" spans="1:19" x14ac:dyDescent="0.3">
      <c r="A14486" t="s">
        <v>28894</v>
      </c>
      <c r="B14486" s="171" t="s">
        <v>28895</v>
      </c>
      <c r="C14486" s="171" t="s">
        <v>16232</v>
      </c>
      <c r="D14486" s="171" t="s">
        <v>4</v>
      </c>
      <c r="E14486" s="11">
        <v>44348</v>
      </c>
      <c r="F14486">
        <v>4</v>
      </c>
      <c r="G14486">
        <v>3.5</v>
      </c>
      <c r="I14486">
        <v>8</v>
      </c>
      <c r="J14486">
        <v>23</v>
      </c>
      <c r="L14486">
        <v>20</v>
      </c>
      <c r="N14486">
        <v>6</v>
      </c>
      <c r="P14486">
        <v>0</v>
      </c>
      <c r="Q14486">
        <v>0</v>
      </c>
      <c r="S14486">
        <v>2</v>
      </c>
    </row>
    <row r="14487" spans="1:19" x14ac:dyDescent="0.3">
      <c r="A14487" t="s">
        <v>28896</v>
      </c>
      <c r="B14487" s="171" t="s">
        <v>28897</v>
      </c>
      <c r="C14487" s="171" t="s">
        <v>16557</v>
      </c>
      <c r="D14487" s="171" t="s">
        <v>4</v>
      </c>
      <c r="E14487" s="11">
        <v>44348</v>
      </c>
      <c r="F14487">
        <v>0</v>
      </c>
      <c r="G14487">
        <v>0</v>
      </c>
      <c r="I14487">
        <v>0</v>
      </c>
      <c r="J14487">
        <v>0</v>
      </c>
      <c r="L14487">
        <v>0</v>
      </c>
      <c r="N14487">
        <v>0</v>
      </c>
      <c r="P14487">
        <v>0</v>
      </c>
      <c r="Q14487">
        <v>0</v>
      </c>
      <c r="S14487">
        <v>0</v>
      </c>
    </row>
    <row r="14488" spans="1:19" x14ac:dyDescent="0.3">
      <c r="A14488" t="s">
        <v>28898</v>
      </c>
      <c r="B14488" s="171" t="s">
        <v>28899</v>
      </c>
      <c r="C14488" s="171" t="s">
        <v>188</v>
      </c>
      <c r="D14488" s="171" t="s">
        <v>4</v>
      </c>
      <c r="E14488" s="11">
        <v>44348</v>
      </c>
      <c r="F14488">
        <v>2</v>
      </c>
      <c r="G14488">
        <v>4</v>
      </c>
      <c r="I14488">
        <v>5</v>
      </c>
      <c r="J14488">
        <v>11</v>
      </c>
      <c r="L14488">
        <v>22</v>
      </c>
      <c r="N14488">
        <v>5</v>
      </c>
      <c r="P14488">
        <v>2</v>
      </c>
      <c r="Q14488">
        <v>2</v>
      </c>
      <c r="S14488">
        <v>0</v>
      </c>
    </row>
    <row r="14489" spans="1:19" x14ac:dyDescent="0.3">
      <c r="A14489" t="s">
        <v>28900</v>
      </c>
      <c r="B14489" s="171" t="s">
        <v>28901</v>
      </c>
      <c r="C14489" s="171" t="s">
        <v>227</v>
      </c>
      <c r="D14489" s="171" t="s">
        <v>4</v>
      </c>
      <c r="E14489" s="11">
        <v>44348</v>
      </c>
      <c r="F14489">
        <v>0</v>
      </c>
      <c r="G14489">
        <v>0</v>
      </c>
      <c r="I14489">
        <v>0</v>
      </c>
      <c r="J14489">
        <v>0</v>
      </c>
      <c r="L14489">
        <v>0</v>
      </c>
      <c r="N14489">
        <v>0</v>
      </c>
      <c r="P14489">
        <v>0</v>
      </c>
      <c r="Q14489">
        <v>0</v>
      </c>
      <c r="S14489">
        <v>0</v>
      </c>
    </row>
    <row r="14490" spans="1:19" x14ac:dyDescent="0.3">
      <c r="A14490" t="s">
        <v>28902</v>
      </c>
      <c r="B14490" s="171" t="s">
        <v>28903</v>
      </c>
      <c r="C14490" s="171" t="s">
        <v>116</v>
      </c>
      <c r="D14490" s="171" t="s">
        <v>4</v>
      </c>
      <c r="E14490" s="11">
        <v>44348</v>
      </c>
      <c r="F14490">
        <v>8</v>
      </c>
      <c r="G14490">
        <v>8</v>
      </c>
      <c r="I14490">
        <v>62</v>
      </c>
      <c r="J14490">
        <v>84</v>
      </c>
      <c r="L14490">
        <v>90</v>
      </c>
      <c r="N14490">
        <v>62</v>
      </c>
      <c r="P14490">
        <v>1</v>
      </c>
      <c r="Q14490">
        <v>2</v>
      </c>
      <c r="S14490">
        <v>0</v>
      </c>
    </row>
    <row r="14491" spans="1:19" x14ac:dyDescent="0.3">
      <c r="A14491" t="s">
        <v>28904</v>
      </c>
      <c r="B14491" s="171" t="s">
        <v>28905</v>
      </c>
      <c r="C14491" s="171" t="s">
        <v>9862</v>
      </c>
      <c r="D14491" s="171" t="s">
        <v>4</v>
      </c>
      <c r="E14491" s="11">
        <v>44348</v>
      </c>
      <c r="F14491">
        <v>0</v>
      </c>
      <c r="G14491">
        <v>0</v>
      </c>
      <c r="I14491">
        <v>0</v>
      </c>
      <c r="J14491">
        <v>0</v>
      </c>
      <c r="L14491">
        <v>0</v>
      </c>
      <c r="N14491">
        <v>0</v>
      </c>
      <c r="P14491">
        <v>0</v>
      </c>
      <c r="Q14491">
        <v>0</v>
      </c>
      <c r="S14491">
        <v>0</v>
      </c>
    </row>
    <row r="14492" spans="1:19" x14ac:dyDescent="0.3">
      <c r="A14492" t="s">
        <v>28906</v>
      </c>
      <c r="B14492" s="171" t="s">
        <v>28907</v>
      </c>
      <c r="C14492" s="171" t="s">
        <v>140</v>
      </c>
      <c r="D14492" s="171" t="s">
        <v>4</v>
      </c>
      <c r="E14492" s="11">
        <v>44348</v>
      </c>
      <c r="F14492">
        <v>0</v>
      </c>
      <c r="G14492">
        <v>0</v>
      </c>
      <c r="I14492">
        <v>0</v>
      </c>
      <c r="J14492">
        <v>0</v>
      </c>
      <c r="L14492">
        <v>0</v>
      </c>
      <c r="N14492">
        <v>0</v>
      </c>
      <c r="P14492">
        <v>0</v>
      </c>
      <c r="Q14492">
        <v>0</v>
      </c>
      <c r="S14492">
        <v>0</v>
      </c>
    </row>
    <row r="14493" spans="1:19" x14ac:dyDescent="0.3">
      <c r="A14493" t="s">
        <v>28908</v>
      </c>
      <c r="B14493" s="171" t="s">
        <v>28909</v>
      </c>
      <c r="C14493" s="171" t="s">
        <v>8590</v>
      </c>
      <c r="D14493" s="171" t="s">
        <v>4</v>
      </c>
      <c r="E14493" s="11">
        <v>44348</v>
      </c>
      <c r="F14493">
        <v>0</v>
      </c>
      <c r="G14493">
        <v>0</v>
      </c>
      <c r="I14493">
        <v>0</v>
      </c>
      <c r="J14493">
        <v>0</v>
      </c>
      <c r="L14493">
        <v>0</v>
      </c>
      <c r="N14493">
        <v>0</v>
      </c>
      <c r="P14493">
        <v>0</v>
      </c>
      <c r="Q14493">
        <v>0</v>
      </c>
      <c r="S14493">
        <v>0</v>
      </c>
    </row>
    <row r="14494" spans="1:19" x14ac:dyDescent="0.3">
      <c r="A14494" t="s">
        <v>28910</v>
      </c>
      <c r="B14494" s="171" t="s">
        <v>28911</v>
      </c>
      <c r="C14494" s="171" t="s">
        <v>170</v>
      </c>
      <c r="D14494" s="171" t="s">
        <v>4</v>
      </c>
      <c r="E14494" s="11">
        <v>44348</v>
      </c>
      <c r="F14494">
        <v>2</v>
      </c>
      <c r="G14494">
        <v>11</v>
      </c>
      <c r="I14494">
        <v>7</v>
      </c>
      <c r="J14494">
        <v>22</v>
      </c>
      <c r="L14494">
        <v>121</v>
      </c>
      <c r="N14494">
        <v>7</v>
      </c>
      <c r="P14494">
        <v>0</v>
      </c>
      <c r="Q14494">
        <v>0</v>
      </c>
      <c r="S14494">
        <v>0</v>
      </c>
    </row>
    <row r="14495" spans="1:19" x14ac:dyDescent="0.3">
      <c r="A14495" t="s">
        <v>28912</v>
      </c>
      <c r="B14495" s="171" t="s">
        <v>28913</v>
      </c>
      <c r="C14495" s="171" t="s">
        <v>182</v>
      </c>
      <c r="D14495" s="171" t="s">
        <v>4</v>
      </c>
      <c r="E14495" s="11">
        <v>44348</v>
      </c>
      <c r="F14495">
        <v>10</v>
      </c>
      <c r="G14495">
        <v>11.5</v>
      </c>
      <c r="I14495">
        <v>132</v>
      </c>
      <c r="J14495">
        <v>110</v>
      </c>
      <c r="L14495">
        <v>128</v>
      </c>
      <c r="N14495">
        <v>132</v>
      </c>
      <c r="P14495">
        <v>7</v>
      </c>
      <c r="Q14495">
        <v>13</v>
      </c>
      <c r="S14495">
        <v>0</v>
      </c>
    </row>
    <row r="14496" spans="1:19" x14ac:dyDescent="0.3">
      <c r="A14496" t="s">
        <v>28914</v>
      </c>
      <c r="B14496" s="171" t="s">
        <v>28915</v>
      </c>
      <c r="C14496" s="171" t="s">
        <v>197</v>
      </c>
      <c r="D14496" s="171" t="s">
        <v>4</v>
      </c>
      <c r="E14496" s="11">
        <v>44348</v>
      </c>
      <c r="F14496">
        <v>9</v>
      </c>
      <c r="G14496">
        <v>9</v>
      </c>
      <c r="I14496">
        <v>67</v>
      </c>
      <c r="J14496">
        <v>90</v>
      </c>
      <c r="L14496">
        <v>90</v>
      </c>
      <c r="N14496">
        <v>57</v>
      </c>
      <c r="P14496">
        <v>16</v>
      </c>
      <c r="Q14496">
        <v>19</v>
      </c>
      <c r="S14496">
        <v>10</v>
      </c>
    </row>
    <row r="14497" spans="1:19" x14ac:dyDescent="0.3">
      <c r="A14497" t="s">
        <v>28916</v>
      </c>
      <c r="B14497" s="171" t="s">
        <v>28917</v>
      </c>
      <c r="C14497" s="171" t="s">
        <v>218</v>
      </c>
      <c r="D14497" s="171" t="s">
        <v>4</v>
      </c>
      <c r="E14497" s="11">
        <v>44348</v>
      </c>
      <c r="F14497">
        <v>0</v>
      </c>
      <c r="G14497">
        <v>0</v>
      </c>
      <c r="I14497">
        <v>0</v>
      </c>
      <c r="J14497">
        <v>0</v>
      </c>
      <c r="L14497">
        <v>0</v>
      </c>
      <c r="N14497">
        <v>0</v>
      </c>
      <c r="P14497">
        <v>0</v>
      </c>
      <c r="Q14497">
        <v>0</v>
      </c>
      <c r="S14497">
        <v>0</v>
      </c>
    </row>
    <row r="14498" spans="1:19" x14ac:dyDescent="0.3">
      <c r="A14498" t="s">
        <v>28918</v>
      </c>
      <c r="B14498" s="171" t="s">
        <v>28919</v>
      </c>
      <c r="C14498" s="171" t="s">
        <v>230</v>
      </c>
      <c r="D14498" s="171" t="s">
        <v>4</v>
      </c>
      <c r="E14498" s="11">
        <v>44348</v>
      </c>
      <c r="F14498">
        <v>0</v>
      </c>
      <c r="G14498">
        <v>0</v>
      </c>
      <c r="I14498">
        <v>0</v>
      </c>
      <c r="J14498">
        <v>0</v>
      </c>
      <c r="L14498">
        <v>0</v>
      </c>
      <c r="N14498">
        <v>0</v>
      </c>
      <c r="P14498">
        <v>0</v>
      </c>
      <c r="Q14498">
        <v>0</v>
      </c>
      <c r="S14498">
        <v>0</v>
      </c>
    </row>
    <row r="14499" spans="1:19" x14ac:dyDescent="0.3">
      <c r="A14499" t="s">
        <v>28920</v>
      </c>
      <c r="B14499" s="171" t="s">
        <v>28921</v>
      </c>
      <c r="C14499" s="171" t="s">
        <v>8193</v>
      </c>
      <c r="D14499" s="171" t="s">
        <v>4</v>
      </c>
      <c r="E14499" s="11">
        <v>44348</v>
      </c>
      <c r="F14499">
        <v>2</v>
      </c>
      <c r="G14499">
        <v>3</v>
      </c>
      <c r="I14499">
        <v>23</v>
      </c>
      <c r="J14499">
        <v>22</v>
      </c>
      <c r="L14499">
        <v>32</v>
      </c>
      <c r="N14499">
        <v>20</v>
      </c>
      <c r="P14499">
        <v>1</v>
      </c>
      <c r="Q14499">
        <v>1</v>
      </c>
      <c r="S14499">
        <v>3</v>
      </c>
    </row>
    <row r="14500" spans="1:19" x14ac:dyDescent="0.3">
      <c r="A14500" t="s">
        <v>28922</v>
      </c>
      <c r="B14500" s="171" t="s">
        <v>28923</v>
      </c>
      <c r="C14500" s="171" t="s">
        <v>10522</v>
      </c>
      <c r="D14500" s="171" t="s">
        <v>4</v>
      </c>
      <c r="E14500" s="11">
        <v>44348</v>
      </c>
      <c r="F14500">
        <v>0</v>
      </c>
      <c r="G14500">
        <v>0</v>
      </c>
      <c r="I14500">
        <v>0</v>
      </c>
      <c r="J14500">
        <v>0</v>
      </c>
      <c r="L14500">
        <v>0</v>
      </c>
      <c r="N14500">
        <v>0</v>
      </c>
      <c r="P14500">
        <v>0</v>
      </c>
      <c r="Q14500">
        <v>0</v>
      </c>
      <c r="S14500">
        <v>0</v>
      </c>
    </row>
    <row r="14501" spans="1:19" x14ac:dyDescent="0.3">
      <c r="A14501" t="s">
        <v>28924</v>
      </c>
      <c r="B14501" s="171" t="s">
        <v>28925</v>
      </c>
      <c r="C14501" s="171" t="s">
        <v>10525</v>
      </c>
      <c r="D14501" s="171" t="s">
        <v>4</v>
      </c>
      <c r="E14501" s="11">
        <v>44348</v>
      </c>
      <c r="F14501">
        <v>0</v>
      </c>
      <c r="G14501">
        <v>0</v>
      </c>
      <c r="I14501">
        <v>0</v>
      </c>
      <c r="J14501">
        <v>0</v>
      </c>
      <c r="L14501">
        <v>0</v>
      </c>
      <c r="N14501">
        <v>0</v>
      </c>
      <c r="P14501">
        <v>0</v>
      </c>
      <c r="Q14501">
        <v>0</v>
      </c>
      <c r="S14501">
        <v>0</v>
      </c>
    </row>
    <row r="14502" spans="1:19" x14ac:dyDescent="0.3">
      <c r="A14502" t="s">
        <v>28926</v>
      </c>
      <c r="B14502" s="171" t="s">
        <v>28927</v>
      </c>
      <c r="C14502" s="171" t="s">
        <v>10528</v>
      </c>
      <c r="D14502" s="171" t="s">
        <v>4</v>
      </c>
      <c r="E14502" s="11">
        <v>44348</v>
      </c>
      <c r="F14502">
        <v>0</v>
      </c>
      <c r="G14502">
        <v>0</v>
      </c>
      <c r="I14502">
        <v>0</v>
      </c>
      <c r="J14502">
        <v>0</v>
      </c>
      <c r="L14502">
        <v>0</v>
      </c>
      <c r="N14502">
        <v>0</v>
      </c>
      <c r="P14502">
        <v>0</v>
      </c>
      <c r="Q14502">
        <v>0</v>
      </c>
      <c r="S14502">
        <v>0</v>
      </c>
    </row>
    <row r="14503" spans="1:19" x14ac:dyDescent="0.3">
      <c r="A14503" t="s">
        <v>28928</v>
      </c>
      <c r="B14503" s="171" t="s">
        <v>28929</v>
      </c>
      <c r="C14503" s="171" t="s">
        <v>10531</v>
      </c>
      <c r="D14503" s="171" t="s">
        <v>4</v>
      </c>
      <c r="E14503" s="11">
        <v>44348</v>
      </c>
      <c r="F14503">
        <v>0</v>
      </c>
      <c r="G14503">
        <v>0</v>
      </c>
      <c r="I14503">
        <v>0</v>
      </c>
      <c r="J14503">
        <v>0</v>
      </c>
      <c r="L14503">
        <v>0</v>
      </c>
      <c r="N14503">
        <v>0</v>
      </c>
      <c r="P14503">
        <v>0</v>
      </c>
      <c r="Q14503">
        <v>0</v>
      </c>
      <c r="S14503">
        <v>0</v>
      </c>
    </row>
    <row r="14504" spans="1:19" x14ac:dyDescent="0.3">
      <c r="A14504" t="s">
        <v>28930</v>
      </c>
      <c r="B14504" s="171" t="s">
        <v>28931</v>
      </c>
      <c r="C14504" s="171" t="s">
        <v>14880</v>
      </c>
      <c r="D14504" s="171" t="s">
        <v>4</v>
      </c>
      <c r="E14504" s="11">
        <v>44348</v>
      </c>
      <c r="F14504">
        <v>0</v>
      </c>
      <c r="G14504">
        <v>0</v>
      </c>
      <c r="I14504">
        <v>0</v>
      </c>
      <c r="J14504">
        <v>0</v>
      </c>
      <c r="L14504">
        <v>0</v>
      </c>
      <c r="N14504">
        <v>0</v>
      </c>
      <c r="P14504">
        <v>0</v>
      </c>
      <c r="Q14504">
        <v>0</v>
      </c>
      <c r="S14504">
        <v>0</v>
      </c>
    </row>
    <row r="14505" spans="1:19" x14ac:dyDescent="0.3">
      <c r="A14505" t="s">
        <v>28932</v>
      </c>
      <c r="B14505" s="171" t="s">
        <v>28933</v>
      </c>
      <c r="C14505" s="171" t="s">
        <v>10534</v>
      </c>
      <c r="D14505" s="171" t="s">
        <v>4</v>
      </c>
      <c r="E14505" s="11">
        <v>44348</v>
      </c>
      <c r="F14505">
        <v>4</v>
      </c>
      <c r="G14505">
        <v>4</v>
      </c>
      <c r="I14505">
        <v>8</v>
      </c>
      <c r="J14505">
        <v>24</v>
      </c>
      <c r="L14505">
        <v>24</v>
      </c>
      <c r="N14505">
        <v>8</v>
      </c>
      <c r="P14505">
        <v>0</v>
      </c>
      <c r="Q14505">
        <v>0</v>
      </c>
      <c r="S14505">
        <v>0</v>
      </c>
    </row>
    <row r="14506" spans="1:19" x14ac:dyDescent="0.3">
      <c r="A14506" t="s">
        <v>28934</v>
      </c>
      <c r="B14506" s="171" t="s">
        <v>28935</v>
      </c>
      <c r="C14506" s="171" t="s">
        <v>10537</v>
      </c>
      <c r="D14506" s="171" t="s">
        <v>4</v>
      </c>
      <c r="E14506" s="11">
        <v>44348</v>
      </c>
      <c r="F14506">
        <v>1.5</v>
      </c>
      <c r="G14506">
        <v>2</v>
      </c>
      <c r="I14506">
        <v>6</v>
      </c>
      <c r="J14506">
        <v>8</v>
      </c>
      <c r="L14506">
        <v>11</v>
      </c>
      <c r="N14506">
        <v>6</v>
      </c>
      <c r="P14506">
        <v>0</v>
      </c>
      <c r="Q14506">
        <v>0</v>
      </c>
      <c r="S14506">
        <v>0</v>
      </c>
    </row>
    <row r="14507" spans="1:19" x14ac:dyDescent="0.3">
      <c r="A14507" t="s">
        <v>28936</v>
      </c>
      <c r="B14507" s="171" t="s">
        <v>28937</v>
      </c>
      <c r="C14507" s="171" t="s">
        <v>15347</v>
      </c>
      <c r="D14507" s="171" t="s">
        <v>4</v>
      </c>
      <c r="E14507" s="11">
        <v>44348</v>
      </c>
      <c r="F14507">
        <v>2</v>
      </c>
      <c r="G14507">
        <v>2.5</v>
      </c>
      <c r="I14507">
        <v>3</v>
      </c>
      <c r="J14507">
        <v>12</v>
      </c>
      <c r="L14507">
        <v>14</v>
      </c>
      <c r="N14507">
        <v>3</v>
      </c>
      <c r="P14507">
        <v>1</v>
      </c>
      <c r="Q14507">
        <v>1</v>
      </c>
      <c r="S14507">
        <v>0</v>
      </c>
    </row>
    <row r="14508" spans="1:19" x14ac:dyDescent="0.3">
      <c r="A14508" t="s">
        <v>28938</v>
      </c>
      <c r="B14508" s="171" t="s">
        <v>28939</v>
      </c>
      <c r="C14508" s="171" t="s">
        <v>203</v>
      </c>
      <c r="D14508" s="171" t="s">
        <v>4</v>
      </c>
      <c r="E14508" s="11">
        <v>44348</v>
      </c>
      <c r="F14508">
        <v>1.5</v>
      </c>
      <c r="G14508">
        <v>1.5</v>
      </c>
      <c r="I14508">
        <v>18</v>
      </c>
      <c r="J14508">
        <v>8</v>
      </c>
      <c r="L14508">
        <v>8</v>
      </c>
      <c r="N14508">
        <v>15</v>
      </c>
      <c r="P14508">
        <v>0</v>
      </c>
      <c r="Q14508">
        <v>1</v>
      </c>
      <c r="S14508">
        <v>3</v>
      </c>
    </row>
    <row r="14509" spans="1:19" x14ac:dyDescent="0.3">
      <c r="A14509" t="s">
        <v>28940</v>
      </c>
      <c r="B14509" s="171" t="s">
        <v>28941</v>
      </c>
      <c r="C14509" s="171" t="s">
        <v>15340</v>
      </c>
      <c r="D14509" s="171" t="s">
        <v>4</v>
      </c>
      <c r="E14509" s="11">
        <v>44348</v>
      </c>
      <c r="F14509">
        <v>0</v>
      </c>
      <c r="G14509">
        <v>0</v>
      </c>
      <c r="I14509">
        <v>0</v>
      </c>
      <c r="J14509">
        <v>0</v>
      </c>
      <c r="L14509">
        <v>0</v>
      </c>
      <c r="N14509">
        <v>0</v>
      </c>
      <c r="P14509">
        <v>0</v>
      </c>
      <c r="Q14509">
        <v>0</v>
      </c>
      <c r="S14509">
        <v>0</v>
      </c>
    </row>
    <row r="14510" spans="1:19" x14ac:dyDescent="0.3">
      <c r="A14510" t="s">
        <v>28942</v>
      </c>
      <c r="B14510" s="171" t="s">
        <v>28943</v>
      </c>
      <c r="C14510" s="171" t="s">
        <v>16544</v>
      </c>
      <c r="D14510" s="171" t="s">
        <v>4</v>
      </c>
      <c r="E14510" s="11">
        <v>44348</v>
      </c>
      <c r="F14510">
        <v>0</v>
      </c>
      <c r="G14510">
        <v>0</v>
      </c>
      <c r="I14510">
        <v>0</v>
      </c>
      <c r="J14510">
        <v>0</v>
      </c>
      <c r="L14510">
        <v>0</v>
      </c>
      <c r="N14510">
        <v>0</v>
      </c>
      <c r="P14510">
        <v>0</v>
      </c>
      <c r="Q14510">
        <v>0</v>
      </c>
      <c r="S14510">
        <v>0</v>
      </c>
    </row>
    <row r="14511" spans="1:19" x14ac:dyDescent="0.3">
      <c r="A14511" t="s">
        <v>28944</v>
      </c>
      <c r="B14511" s="171" t="s">
        <v>28945</v>
      </c>
      <c r="C14511" s="171" t="s">
        <v>176</v>
      </c>
      <c r="D14511" s="171" t="s">
        <v>4</v>
      </c>
      <c r="E14511" s="11">
        <v>44348</v>
      </c>
      <c r="F14511">
        <v>2</v>
      </c>
      <c r="G14511">
        <v>2.5</v>
      </c>
      <c r="I14511">
        <v>7</v>
      </c>
      <c r="J14511">
        <v>11</v>
      </c>
      <c r="L14511">
        <v>13</v>
      </c>
      <c r="N14511">
        <v>6</v>
      </c>
      <c r="P14511">
        <v>0</v>
      </c>
      <c r="Q14511">
        <v>0</v>
      </c>
      <c r="S14511">
        <v>1</v>
      </c>
    </row>
    <row r="14512" spans="1:19" x14ac:dyDescent="0.3">
      <c r="A14512" t="s">
        <v>28946</v>
      </c>
      <c r="B14512" s="171" t="s">
        <v>28947</v>
      </c>
      <c r="C14512" s="171" t="s">
        <v>206</v>
      </c>
      <c r="D14512" s="171" t="s">
        <v>4</v>
      </c>
      <c r="E14512" s="11">
        <v>44348</v>
      </c>
      <c r="F14512">
        <v>1</v>
      </c>
      <c r="G14512">
        <v>1.5</v>
      </c>
      <c r="I14512">
        <v>3</v>
      </c>
      <c r="J14512">
        <v>5</v>
      </c>
      <c r="L14512">
        <v>8</v>
      </c>
      <c r="N14512">
        <v>3</v>
      </c>
      <c r="P14512">
        <v>0</v>
      </c>
      <c r="Q14512">
        <v>0</v>
      </c>
      <c r="S14512">
        <v>0</v>
      </c>
    </row>
    <row r="14513" spans="1:19" x14ac:dyDescent="0.3">
      <c r="A14513" t="s">
        <v>28764</v>
      </c>
      <c r="B14513" s="171" t="s">
        <v>28765</v>
      </c>
      <c r="C14513" s="171" t="s">
        <v>24284</v>
      </c>
      <c r="D14513" s="171" t="s">
        <v>80</v>
      </c>
      <c r="E14513" s="11">
        <v>44348</v>
      </c>
      <c r="F14513">
        <v>4</v>
      </c>
      <c r="G14513">
        <v>4</v>
      </c>
      <c r="I14513">
        <v>12</v>
      </c>
      <c r="J14513">
        <v>24</v>
      </c>
      <c r="L14513">
        <v>21</v>
      </c>
      <c r="N14513">
        <v>8</v>
      </c>
      <c r="P14513">
        <v>0</v>
      </c>
      <c r="Q14513">
        <v>1</v>
      </c>
      <c r="S14513">
        <v>4</v>
      </c>
    </row>
    <row r="14514" spans="1:19" x14ac:dyDescent="0.3">
      <c r="A14514" t="s">
        <v>28948</v>
      </c>
      <c r="B14514" s="171" t="s">
        <v>28949</v>
      </c>
      <c r="C14514" s="171" t="s">
        <v>18229</v>
      </c>
      <c r="D14514" s="171" t="s">
        <v>80</v>
      </c>
      <c r="E14514" s="11">
        <v>44348</v>
      </c>
      <c r="F14514">
        <v>0</v>
      </c>
      <c r="G14514">
        <v>0</v>
      </c>
      <c r="I14514">
        <v>0</v>
      </c>
      <c r="J14514">
        <v>0</v>
      </c>
      <c r="L14514">
        <v>0</v>
      </c>
      <c r="N14514">
        <v>0</v>
      </c>
      <c r="P14514">
        <v>0</v>
      </c>
      <c r="Q14514">
        <v>0</v>
      </c>
      <c r="S14514">
        <v>0</v>
      </c>
    </row>
    <row r="14515" spans="1:19" x14ac:dyDescent="0.3">
      <c r="A14515" t="s">
        <v>28950</v>
      </c>
      <c r="B14515" s="171" t="s">
        <v>28951</v>
      </c>
      <c r="C14515" s="171" t="s">
        <v>9887</v>
      </c>
      <c r="D14515" s="171" t="s">
        <v>80</v>
      </c>
      <c r="E14515" s="11">
        <v>44348</v>
      </c>
      <c r="F14515">
        <v>0</v>
      </c>
      <c r="G14515">
        <v>0</v>
      </c>
      <c r="I14515">
        <v>0</v>
      </c>
      <c r="J14515">
        <v>0</v>
      </c>
      <c r="L14515">
        <v>0</v>
      </c>
      <c r="N14515">
        <v>0</v>
      </c>
      <c r="P14515">
        <v>0</v>
      </c>
      <c r="Q14515">
        <v>0</v>
      </c>
      <c r="S14515">
        <v>0</v>
      </c>
    </row>
    <row r="14516" spans="1:19" x14ac:dyDescent="0.3">
      <c r="A14516" t="s">
        <v>28952</v>
      </c>
      <c r="B14516" s="171" t="s">
        <v>28953</v>
      </c>
      <c r="C14516" s="171" t="s">
        <v>11260</v>
      </c>
      <c r="D14516" s="171" t="s">
        <v>80</v>
      </c>
      <c r="E14516" s="11">
        <v>44348</v>
      </c>
      <c r="F14516">
        <v>0</v>
      </c>
      <c r="G14516">
        <v>0</v>
      </c>
      <c r="I14516">
        <v>0</v>
      </c>
      <c r="J14516">
        <v>0</v>
      </c>
      <c r="L14516">
        <v>0</v>
      </c>
      <c r="N14516">
        <v>0</v>
      </c>
      <c r="P14516">
        <v>0</v>
      </c>
      <c r="Q14516">
        <v>0</v>
      </c>
      <c r="S14516">
        <v>0</v>
      </c>
    </row>
    <row r="14517" spans="1:19" x14ac:dyDescent="0.3">
      <c r="A14517" t="s">
        <v>28954</v>
      </c>
      <c r="B14517" s="171" t="s">
        <v>28955</v>
      </c>
      <c r="C14517" s="171" t="s">
        <v>21284</v>
      </c>
      <c r="D14517" s="171" t="s">
        <v>80</v>
      </c>
      <c r="E14517" s="11">
        <v>44348</v>
      </c>
      <c r="F14517">
        <v>0</v>
      </c>
      <c r="G14517">
        <v>0</v>
      </c>
      <c r="I14517">
        <v>0</v>
      </c>
      <c r="J14517">
        <v>0</v>
      </c>
      <c r="L14517">
        <v>0</v>
      </c>
      <c r="N14517">
        <v>0</v>
      </c>
      <c r="P14517">
        <v>0</v>
      </c>
      <c r="Q14517">
        <v>0</v>
      </c>
      <c r="S14517">
        <v>0</v>
      </c>
    </row>
    <row r="14518" spans="1:19" x14ac:dyDescent="0.3">
      <c r="A14518" t="s">
        <v>28956</v>
      </c>
      <c r="B14518" s="171" t="s">
        <v>28957</v>
      </c>
      <c r="C14518" s="171" t="s">
        <v>125</v>
      </c>
      <c r="D14518" s="171" t="s">
        <v>80</v>
      </c>
      <c r="E14518" s="11">
        <v>44348</v>
      </c>
      <c r="F14518">
        <v>0</v>
      </c>
      <c r="G14518">
        <v>0</v>
      </c>
      <c r="I14518">
        <v>0</v>
      </c>
      <c r="J14518">
        <v>0</v>
      </c>
      <c r="L14518">
        <v>0</v>
      </c>
      <c r="N14518">
        <v>0</v>
      </c>
      <c r="P14518">
        <v>0</v>
      </c>
      <c r="Q14518">
        <v>0</v>
      </c>
      <c r="S14518">
        <v>0</v>
      </c>
    </row>
    <row r="14519" spans="1:19" x14ac:dyDescent="0.3">
      <c r="A14519" t="s">
        <v>28958</v>
      </c>
      <c r="B14519" s="171" t="s">
        <v>28959</v>
      </c>
      <c r="C14519" s="171" t="s">
        <v>14899</v>
      </c>
      <c r="D14519" s="171" t="s">
        <v>80</v>
      </c>
      <c r="E14519" s="11">
        <v>44348</v>
      </c>
      <c r="F14519">
        <v>0</v>
      </c>
      <c r="G14519">
        <v>0</v>
      </c>
      <c r="I14519">
        <v>0</v>
      </c>
      <c r="J14519">
        <v>0</v>
      </c>
      <c r="L14519">
        <v>0</v>
      </c>
      <c r="N14519">
        <v>0</v>
      </c>
      <c r="P14519">
        <v>0</v>
      </c>
      <c r="Q14519">
        <v>0</v>
      </c>
      <c r="S14519">
        <v>0</v>
      </c>
    </row>
    <row r="14520" spans="1:19" x14ac:dyDescent="0.3">
      <c r="A14520" t="s">
        <v>28960</v>
      </c>
      <c r="B14520" s="171" t="s">
        <v>28961</v>
      </c>
      <c r="C14520" s="171" t="s">
        <v>137</v>
      </c>
      <c r="D14520" s="171" t="s">
        <v>80</v>
      </c>
      <c r="E14520" s="11">
        <v>44348</v>
      </c>
      <c r="F14520">
        <v>0</v>
      </c>
      <c r="G14520">
        <v>0</v>
      </c>
      <c r="I14520">
        <v>0</v>
      </c>
      <c r="J14520">
        <v>0</v>
      </c>
      <c r="L14520">
        <v>0</v>
      </c>
      <c r="N14520">
        <v>0</v>
      </c>
      <c r="P14520">
        <v>0</v>
      </c>
      <c r="Q14520">
        <v>0</v>
      </c>
      <c r="S14520">
        <v>0</v>
      </c>
    </row>
    <row r="14521" spans="1:19" x14ac:dyDescent="0.3">
      <c r="A14521" t="s">
        <v>28962</v>
      </c>
      <c r="B14521" s="171" t="s">
        <v>28963</v>
      </c>
      <c r="C14521" s="171" t="s">
        <v>8615</v>
      </c>
      <c r="D14521" s="171" t="s">
        <v>80</v>
      </c>
      <c r="E14521" s="11">
        <v>44348</v>
      </c>
      <c r="F14521">
        <v>0</v>
      </c>
      <c r="G14521">
        <v>0</v>
      </c>
      <c r="I14521">
        <v>0</v>
      </c>
      <c r="J14521">
        <v>0</v>
      </c>
      <c r="L14521">
        <v>0</v>
      </c>
      <c r="N14521">
        <v>0</v>
      </c>
      <c r="P14521">
        <v>0</v>
      </c>
      <c r="Q14521">
        <v>0</v>
      </c>
      <c r="S14521">
        <v>0</v>
      </c>
    </row>
    <row r="14522" spans="1:19" x14ac:dyDescent="0.3">
      <c r="A14522" t="s">
        <v>28964</v>
      </c>
      <c r="B14522" s="171" t="s">
        <v>28965</v>
      </c>
      <c r="C14522" s="171" t="s">
        <v>146</v>
      </c>
      <c r="D14522" s="171" t="s">
        <v>80</v>
      </c>
      <c r="E14522" s="11">
        <v>44348</v>
      </c>
      <c r="F14522">
        <v>7</v>
      </c>
      <c r="G14522">
        <v>7</v>
      </c>
      <c r="I14522">
        <v>17</v>
      </c>
      <c r="J14522">
        <v>42</v>
      </c>
      <c r="L14522">
        <v>41</v>
      </c>
      <c r="N14522">
        <v>17</v>
      </c>
      <c r="P14522">
        <v>0</v>
      </c>
      <c r="Q14522">
        <v>1</v>
      </c>
      <c r="S14522">
        <v>0</v>
      </c>
    </row>
    <row r="14523" spans="1:19" x14ac:dyDescent="0.3">
      <c r="A14523" t="s">
        <v>28966</v>
      </c>
      <c r="B14523" s="171" t="s">
        <v>28967</v>
      </c>
      <c r="C14523" s="171" t="s">
        <v>161</v>
      </c>
      <c r="D14523" s="171" t="s">
        <v>80</v>
      </c>
      <c r="E14523" s="11">
        <v>44348</v>
      </c>
      <c r="F14523">
        <v>4</v>
      </c>
      <c r="G14523">
        <v>3.5</v>
      </c>
      <c r="I14523">
        <v>8</v>
      </c>
      <c r="J14523">
        <v>23</v>
      </c>
      <c r="L14523">
        <v>20</v>
      </c>
      <c r="N14523">
        <v>6</v>
      </c>
      <c r="P14523">
        <v>0</v>
      </c>
      <c r="Q14523">
        <v>0</v>
      </c>
      <c r="S14523">
        <v>2</v>
      </c>
    </row>
    <row r="14524" spans="1:19" x14ac:dyDescent="0.3">
      <c r="A14524" t="s">
        <v>28968</v>
      </c>
      <c r="B14524" s="171" t="s">
        <v>28969</v>
      </c>
      <c r="C14524" s="171" t="s">
        <v>18252</v>
      </c>
      <c r="D14524" s="171" t="s">
        <v>80</v>
      </c>
      <c r="E14524" s="11">
        <v>44348</v>
      </c>
      <c r="F14524">
        <v>0</v>
      </c>
      <c r="G14524">
        <v>0</v>
      </c>
      <c r="I14524">
        <v>0</v>
      </c>
      <c r="J14524">
        <v>0</v>
      </c>
      <c r="L14524">
        <v>0</v>
      </c>
      <c r="N14524">
        <v>0</v>
      </c>
      <c r="P14524">
        <v>0</v>
      </c>
      <c r="Q14524">
        <v>0</v>
      </c>
      <c r="S14524">
        <v>0</v>
      </c>
    </row>
    <row r="14525" spans="1:19" x14ac:dyDescent="0.3">
      <c r="A14525" t="s">
        <v>28970</v>
      </c>
      <c r="B14525" s="171" t="s">
        <v>28971</v>
      </c>
      <c r="C14525" s="171" t="s">
        <v>167</v>
      </c>
      <c r="D14525" s="171" t="s">
        <v>80</v>
      </c>
      <c r="E14525" s="11">
        <v>44348</v>
      </c>
      <c r="F14525">
        <v>2</v>
      </c>
      <c r="G14525">
        <v>11</v>
      </c>
      <c r="I14525">
        <v>7</v>
      </c>
      <c r="J14525">
        <v>22</v>
      </c>
      <c r="L14525">
        <v>121</v>
      </c>
      <c r="N14525">
        <v>7</v>
      </c>
      <c r="P14525">
        <v>0</v>
      </c>
      <c r="Q14525">
        <v>0</v>
      </c>
      <c r="S14525">
        <v>0</v>
      </c>
    </row>
    <row r="14526" spans="1:19" x14ac:dyDescent="0.3">
      <c r="A14526" t="s">
        <v>28972</v>
      </c>
      <c r="B14526" s="171" t="s">
        <v>28973</v>
      </c>
      <c r="C14526" s="171" t="s">
        <v>179</v>
      </c>
      <c r="D14526" s="171" t="s">
        <v>80</v>
      </c>
      <c r="E14526" s="11">
        <v>44348</v>
      </c>
      <c r="F14526">
        <v>13</v>
      </c>
      <c r="G14526">
        <v>16.5</v>
      </c>
      <c r="I14526">
        <v>138</v>
      </c>
      <c r="J14526">
        <v>122</v>
      </c>
      <c r="L14526">
        <v>150</v>
      </c>
      <c r="N14526">
        <v>136</v>
      </c>
      <c r="P14526">
        <v>7</v>
      </c>
      <c r="Q14526">
        <v>14</v>
      </c>
      <c r="S14526">
        <v>2</v>
      </c>
    </row>
    <row r="14527" spans="1:19" x14ac:dyDescent="0.3">
      <c r="A14527" t="s">
        <v>28974</v>
      </c>
      <c r="B14527" s="171" t="s">
        <v>28975</v>
      </c>
      <c r="C14527" s="171" t="s">
        <v>185</v>
      </c>
      <c r="D14527" s="171" t="s">
        <v>80</v>
      </c>
      <c r="E14527" s="11">
        <v>44348</v>
      </c>
      <c r="F14527">
        <v>3.5</v>
      </c>
      <c r="G14527">
        <v>6</v>
      </c>
      <c r="I14527">
        <v>11</v>
      </c>
      <c r="J14527">
        <v>19</v>
      </c>
      <c r="L14527">
        <v>33</v>
      </c>
      <c r="N14527">
        <v>11</v>
      </c>
      <c r="P14527">
        <v>2</v>
      </c>
      <c r="Q14527">
        <v>2</v>
      </c>
      <c r="S14527">
        <v>0</v>
      </c>
    </row>
    <row r="14528" spans="1:19" x14ac:dyDescent="0.3">
      <c r="A14528" t="s">
        <v>28976</v>
      </c>
      <c r="B14528" s="171" t="s">
        <v>28977</v>
      </c>
      <c r="C14528" s="171" t="s">
        <v>191</v>
      </c>
      <c r="D14528" s="171" t="s">
        <v>80</v>
      </c>
      <c r="E14528" s="11">
        <v>44348</v>
      </c>
      <c r="F14528">
        <v>14</v>
      </c>
      <c r="G14528">
        <v>16</v>
      </c>
      <c r="I14528">
        <v>83</v>
      </c>
      <c r="J14528">
        <v>120</v>
      </c>
      <c r="L14528">
        <v>129</v>
      </c>
      <c r="N14528">
        <v>68</v>
      </c>
      <c r="P14528">
        <v>18</v>
      </c>
      <c r="Q14528">
        <v>23</v>
      </c>
      <c r="S14528">
        <v>15</v>
      </c>
    </row>
    <row r="14529" spans="1:19" x14ac:dyDescent="0.3">
      <c r="A14529" t="s">
        <v>28978</v>
      </c>
      <c r="B14529" s="171" t="s">
        <v>28979</v>
      </c>
      <c r="C14529" s="171" t="s">
        <v>212</v>
      </c>
      <c r="D14529" s="171" t="s">
        <v>80</v>
      </c>
      <c r="E14529" s="11">
        <v>44348</v>
      </c>
      <c r="F14529">
        <v>0</v>
      </c>
      <c r="G14529">
        <v>0</v>
      </c>
      <c r="I14529">
        <v>0</v>
      </c>
      <c r="J14529">
        <v>0</v>
      </c>
      <c r="L14529">
        <v>0</v>
      </c>
      <c r="N14529">
        <v>0</v>
      </c>
      <c r="P14529">
        <v>0</v>
      </c>
      <c r="Q14529">
        <v>0</v>
      </c>
      <c r="S14529">
        <v>0</v>
      </c>
    </row>
    <row r="14530" spans="1:19" x14ac:dyDescent="0.3">
      <c r="A14530" t="s">
        <v>28980</v>
      </c>
      <c r="B14530" s="171" t="s">
        <v>28981</v>
      </c>
      <c r="C14530" s="171" t="s">
        <v>215</v>
      </c>
      <c r="D14530" s="171" t="s">
        <v>80</v>
      </c>
      <c r="E14530" s="11">
        <v>44348</v>
      </c>
      <c r="F14530">
        <v>0</v>
      </c>
      <c r="G14530">
        <v>0</v>
      </c>
      <c r="I14530">
        <v>0</v>
      </c>
      <c r="J14530">
        <v>0</v>
      </c>
      <c r="L14530">
        <v>0</v>
      </c>
      <c r="N14530">
        <v>0</v>
      </c>
      <c r="P14530">
        <v>0</v>
      </c>
      <c r="Q14530">
        <v>0</v>
      </c>
      <c r="S14530">
        <v>0</v>
      </c>
    </row>
    <row r="14531" spans="1:19" x14ac:dyDescent="0.3">
      <c r="A14531" t="s">
        <v>28982</v>
      </c>
      <c r="B14531" s="171" t="s">
        <v>28983</v>
      </c>
      <c r="C14531" s="171" t="s">
        <v>221</v>
      </c>
      <c r="D14531" s="171" t="s">
        <v>80</v>
      </c>
      <c r="E14531" s="11">
        <v>44348</v>
      </c>
      <c r="F14531">
        <v>0</v>
      </c>
      <c r="G14531">
        <v>0</v>
      </c>
      <c r="I14531">
        <v>0</v>
      </c>
      <c r="J14531">
        <v>0</v>
      </c>
      <c r="L14531">
        <v>0</v>
      </c>
      <c r="N14531">
        <v>0</v>
      </c>
      <c r="P14531">
        <v>0</v>
      </c>
      <c r="Q14531">
        <v>0</v>
      </c>
      <c r="S14531">
        <v>0</v>
      </c>
    </row>
    <row r="14532" spans="1:19" x14ac:dyDescent="0.3">
      <c r="A14532" t="s">
        <v>28984</v>
      </c>
      <c r="B14532" s="171" t="s">
        <v>28985</v>
      </c>
      <c r="C14532" s="171" t="s">
        <v>8233</v>
      </c>
      <c r="D14532" s="171" t="s">
        <v>80</v>
      </c>
      <c r="E14532" s="11">
        <v>44348</v>
      </c>
      <c r="F14532">
        <v>2</v>
      </c>
      <c r="G14532">
        <v>3</v>
      </c>
      <c r="I14532">
        <v>23</v>
      </c>
      <c r="J14532">
        <v>22</v>
      </c>
      <c r="L14532">
        <v>32</v>
      </c>
      <c r="N14532">
        <v>20</v>
      </c>
      <c r="P14532">
        <v>1</v>
      </c>
      <c r="Q14532">
        <v>1</v>
      </c>
      <c r="S14532">
        <v>3</v>
      </c>
    </row>
    <row r="14533" spans="1:19" x14ac:dyDescent="0.3">
      <c r="A14533" t="s">
        <v>28986</v>
      </c>
      <c r="B14533" s="171" t="s">
        <v>28987</v>
      </c>
      <c r="C14533" s="171" t="s">
        <v>233</v>
      </c>
      <c r="D14533" s="171" t="s">
        <v>80</v>
      </c>
      <c r="E14533" s="11">
        <v>44348</v>
      </c>
      <c r="F14533">
        <v>0</v>
      </c>
      <c r="G14533">
        <v>0</v>
      </c>
      <c r="I14533">
        <v>0</v>
      </c>
      <c r="J14533">
        <v>0</v>
      </c>
      <c r="L14533">
        <v>0</v>
      </c>
      <c r="N14533">
        <v>0</v>
      </c>
      <c r="P14533">
        <v>0</v>
      </c>
      <c r="Q14533">
        <v>0</v>
      </c>
      <c r="S14533">
        <v>0</v>
      </c>
    </row>
    <row r="14534" spans="1:19" x14ac:dyDescent="0.3">
      <c r="A14534" t="s">
        <v>28988</v>
      </c>
      <c r="B14534" s="171" t="s">
        <v>28989</v>
      </c>
      <c r="C14534" s="171" t="s">
        <v>24508</v>
      </c>
      <c r="D14534" s="171" t="s">
        <v>15341</v>
      </c>
      <c r="E14534" s="11">
        <v>44348</v>
      </c>
      <c r="F14534">
        <v>0</v>
      </c>
      <c r="G14534">
        <v>0</v>
      </c>
      <c r="I14534">
        <v>0</v>
      </c>
      <c r="J14534">
        <v>0</v>
      </c>
      <c r="L14534">
        <v>0</v>
      </c>
      <c r="N14534">
        <v>0</v>
      </c>
      <c r="P14534">
        <v>0</v>
      </c>
      <c r="Q14534">
        <v>0</v>
      </c>
      <c r="S14534">
        <v>0</v>
      </c>
    </row>
    <row r="14535" spans="1:19" x14ac:dyDescent="0.3">
      <c r="A14535" t="s">
        <v>28990</v>
      </c>
      <c r="B14535" s="171" t="s">
        <v>28991</v>
      </c>
      <c r="C14535" s="171" t="s">
        <v>24508</v>
      </c>
      <c r="D14535" s="171" t="s">
        <v>80</v>
      </c>
      <c r="E14535" s="11">
        <v>44348</v>
      </c>
      <c r="F14535">
        <v>0</v>
      </c>
      <c r="G14535">
        <v>0</v>
      </c>
      <c r="I14535">
        <v>0</v>
      </c>
      <c r="J14535">
        <v>0</v>
      </c>
      <c r="L14535">
        <v>0</v>
      </c>
      <c r="N14535">
        <v>0</v>
      </c>
      <c r="P14535">
        <v>0</v>
      </c>
      <c r="Q14535">
        <v>0</v>
      </c>
      <c r="S14535">
        <v>0</v>
      </c>
    </row>
    <row r="14536" spans="1:19" x14ac:dyDescent="0.3">
      <c r="A14536" t="s">
        <v>28992</v>
      </c>
      <c r="B14536" s="171" t="s">
        <v>28993</v>
      </c>
      <c r="C14536" s="171" t="s">
        <v>107</v>
      </c>
      <c r="D14536" s="171" t="s">
        <v>80</v>
      </c>
      <c r="E14536" s="11">
        <v>44348</v>
      </c>
      <c r="F14536">
        <v>9.5</v>
      </c>
      <c r="G14536">
        <v>9</v>
      </c>
      <c r="I14536">
        <v>69</v>
      </c>
      <c r="J14536">
        <v>93</v>
      </c>
      <c r="L14536">
        <v>96</v>
      </c>
      <c r="N14536">
        <v>69</v>
      </c>
      <c r="P14536">
        <v>1</v>
      </c>
      <c r="Q14536">
        <v>2</v>
      </c>
      <c r="S14536">
        <v>0</v>
      </c>
    </row>
    <row r="14537" spans="1:19" x14ac:dyDescent="0.3">
      <c r="A14537" t="s">
        <v>28994</v>
      </c>
      <c r="B14537" s="171" t="s">
        <v>28995</v>
      </c>
      <c r="C14537" s="171" t="s">
        <v>107</v>
      </c>
      <c r="D14537" s="171" t="s">
        <v>15341</v>
      </c>
      <c r="E14537" s="11">
        <v>44348</v>
      </c>
      <c r="F14537">
        <v>0</v>
      </c>
      <c r="G14537">
        <v>0</v>
      </c>
      <c r="I14537">
        <v>0</v>
      </c>
      <c r="J14537">
        <v>0</v>
      </c>
      <c r="L14537">
        <v>0</v>
      </c>
      <c r="N14537">
        <v>0</v>
      </c>
      <c r="P14537">
        <v>0</v>
      </c>
      <c r="Q14537">
        <v>0</v>
      </c>
      <c r="S14537">
        <v>0</v>
      </c>
    </row>
    <row r="14538" spans="1:19" x14ac:dyDescent="0.3">
      <c r="A14538" t="s">
        <v>28996</v>
      </c>
      <c r="B14538" s="171" t="s">
        <v>28997</v>
      </c>
      <c r="C14538" s="171" t="s">
        <v>173</v>
      </c>
      <c r="D14538" s="171" t="s">
        <v>80</v>
      </c>
      <c r="E14538" s="11">
        <v>44348</v>
      </c>
      <c r="F14538">
        <v>4</v>
      </c>
      <c r="G14538">
        <v>5</v>
      </c>
      <c r="I14538">
        <v>7</v>
      </c>
      <c r="J14538">
        <v>23</v>
      </c>
      <c r="L14538">
        <v>27</v>
      </c>
      <c r="N14538">
        <v>6</v>
      </c>
      <c r="P14538">
        <v>0</v>
      </c>
      <c r="Q14538">
        <v>0</v>
      </c>
      <c r="S14538">
        <v>1</v>
      </c>
    </row>
    <row r="14539" spans="1:19" x14ac:dyDescent="0.3">
      <c r="A14539" t="s">
        <v>28998</v>
      </c>
      <c r="B14539" s="171" t="s">
        <v>28999</v>
      </c>
      <c r="C14539" s="171" t="s">
        <v>173</v>
      </c>
      <c r="D14539" s="171" t="s">
        <v>15341</v>
      </c>
      <c r="E14539" s="11">
        <v>44348</v>
      </c>
      <c r="F14539">
        <v>0</v>
      </c>
      <c r="G14539">
        <v>0</v>
      </c>
      <c r="I14539">
        <v>3</v>
      </c>
      <c r="J14539">
        <v>0</v>
      </c>
      <c r="L14539">
        <v>0</v>
      </c>
      <c r="N14539">
        <v>3</v>
      </c>
      <c r="P14539">
        <v>1</v>
      </c>
      <c r="Q14539">
        <v>1</v>
      </c>
      <c r="S14539">
        <v>0</v>
      </c>
    </row>
    <row r="14540" spans="1:19" x14ac:dyDescent="0.3">
      <c r="A14540" t="s">
        <v>29000</v>
      </c>
      <c r="B14540" s="171" t="s">
        <v>29001</v>
      </c>
      <c r="C14540" s="171" t="s">
        <v>200</v>
      </c>
      <c r="D14540" s="171" t="s">
        <v>80</v>
      </c>
      <c r="E14540" s="11">
        <v>44348</v>
      </c>
      <c r="F14540">
        <v>2.5</v>
      </c>
      <c r="G14540">
        <v>3</v>
      </c>
      <c r="I14540">
        <v>21</v>
      </c>
      <c r="J14540">
        <v>13</v>
      </c>
      <c r="L14540">
        <v>16</v>
      </c>
      <c r="N14540">
        <v>18</v>
      </c>
      <c r="P14540">
        <v>0</v>
      </c>
      <c r="Q14540">
        <v>1</v>
      </c>
      <c r="S14540">
        <v>3</v>
      </c>
    </row>
    <row r="14541" spans="1:19" x14ac:dyDescent="0.3">
      <c r="A14541" t="s">
        <v>29002</v>
      </c>
      <c r="B14541" s="171" t="s">
        <v>29003</v>
      </c>
      <c r="C14541" s="171" t="s">
        <v>200</v>
      </c>
      <c r="D14541" s="171" t="s">
        <v>15341</v>
      </c>
      <c r="E14541" s="11">
        <v>44348</v>
      </c>
      <c r="F14541">
        <v>0</v>
      </c>
      <c r="G14541">
        <v>0</v>
      </c>
      <c r="I14541">
        <v>0</v>
      </c>
      <c r="J14541">
        <v>0</v>
      </c>
      <c r="L14541">
        <v>0</v>
      </c>
      <c r="N14541">
        <v>0</v>
      </c>
      <c r="P14541">
        <v>0</v>
      </c>
      <c r="Q14541">
        <v>0</v>
      </c>
      <c r="S14541">
        <v>0</v>
      </c>
    </row>
    <row r="14542" spans="1:19" x14ac:dyDescent="0.3">
      <c r="A14542" t="s">
        <v>29004</v>
      </c>
      <c r="B14542" s="171" t="s">
        <v>29005</v>
      </c>
      <c r="C14542" s="171" t="s">
        <v>73</v>
      </c>
      <c r="D14542" s="171" t="s">
        <v>4</v>
      </c>
      <c r="E14542" s="11">
        <v>44348</v>
      </c>
      <c r="F14542">
        <v>0</v>
      </c>
      <c r="G14542">
        <v>0</v>
      </c>
      <c r="I14542">
        <v>0</v>
      </c>
      <c r="J14542">
        <v>0</v>
      </c>
      <c r="L14542">
        <v>0</v>
      </c>
      <c r="N14542">
        <v>0</v>
      </c>
      <c r="P14542">
        <v>0</v>
      </c>
      <c r="Q14542">
        <v>0</v>
      </c>
      <c r="S14542">
        <v>0</v>
      </c>
    </row>
    <row r="14543" spans="1:19" x14ac:dyDescent="0.3">
      <c r="A14543" t="s">
        <v>29006</v>
      </c>
      <c r="B14543" s="171" t="s">
        <v>29007</v>
      </c>
      <c r="C14543" s="171" t="s">
        <v>24891</v>
      </c>
      <c r="D14543" s="171" t="s">
        <v>4</v>
      </c>
      <c r="E14543" s="11">
        <v>44348</v>
      </c>
      <c r="F14543">
        <v>4</v>
      </c>
      <c r="G14543">
        <v>4</v>
      </c>
      <c r="I14543">
        <v>12</v>
      </c>
      <c r="J14543">
        <v>24</v>
      </c>
      <c r="L14543">
        <v>21</v>
      </c>
      <c r="N14543">
        <v>8</v>
      </c>
      <c r="P14543">
        <v>0</v>
      </c>
      <c r="Q14543">
        <v>1</v>
      </c>
      <c r="S14543">
        <v>4</v>
      </c>
    </row>
    <row r="14544" spans="1:19" x14ac:dyDescent="0.3">
      <c r="A14544" t="s">
        <v>29008</v>
      </c>
      <c r="B14544" s="171" t="s">
        <v>29009</v>
      </c>
      <c r="C14544" s="171" t="s">
        <v>18229</v>
      </c>
      <c r="D14544" s="171" t="s">
        <v>4</v>
      </c>
      <c r="E14544" s="11">
        <v>44348</v>
      </c>
      <c r="F14544">
        <v>0</v>
      </c>
      <c r="G14544">
        <v>0</v>
      </c>
      <c r="I14544">
        <v>0</v>
      </c>
      <c r="J14544">
        <v>0</v>
      </c>
      <c r="L14544">
        <v>0</v>
      </c>
      <c r="N14544">
        <v>0</v>
      </c>
      <c r="P14544">
        <v>0</v>
      </c>
      <c r="Q14544">
        <v>0</v>
      </c>
      <c r="S14544">
        <v>0</v>
      </c>
    </row>
    <row r="14545" spans="1:19" x14ac:dyDescent="0.3">
      <c r="A14545" t="s">
        <v>29010</v>
      </c>
      <c r="B14545" s="171" t="s">
        <v>29011</v>
      </c>
      <c r="C14545" s="171" t="s">
        <v>107</v>
      </c>
      <c r="D14545" s="171" t="s">
        <v>4</v>
      </c>
      <c r="E14545" s="11">
        <v>44348</v>
      </c>
      <c r="F14545">
        <v>9.5</v>
      </c>
      <c r="G14545">
        <v>9</v>
      </c>
      <c r="I14545">
        <v>69</v>
      </c>
      <c r="J14545">
        <v>93</v>
      </c>
      <c r="L14545">
        <v>96</v>
      </c>
      <c r="N14545">
        <v>69</v>
      </c>
      <c r="P14545">
        <v>1</v>
      </c>
      <c r="Q14545">
        <v>2</v>
      </c>
      <c r="S14545">
        <v>0</v>
      </c>
    </row>
    <row r="14546" spans="1:19" x14ac:dyDescent="0.3">
      <c r="A14546" t="s">
        <v>29012</v>
      </c>
      <c r="B14546" s="171" t="s">
        <v>29013</v>
      </c>
      <c r="C14546" s="171" t="s">
        <v>9887</v>
      </c>
      <c r="D14546" s="171" t="s">
        <v>4</v>
      </c>
      <c r="E14546" s="11">
        <v>44348</v>
      </c>
      <c r="F14546">
        <v>0</v>
      </c>
      <c r="G14546">
        <v>0</v>
      </c>
      <c r="I14546">
        <v>0</v>
      </c>
      <c r="J14546">
        <v>0</v>
      </c>
      <c r="L14546">
        <v>0</v>
      </c>
      <c r="N14546">
        <v>0</v>
      </c>
      <c r="P14546">
        <v>0</v>
      </c>
      <c r="Q14546">
        <v>0</v>
      </c>
      <c r="S14546">
        <v>0</v>
      </c>
    </row>
    <row r="14547" spans="1:19" x14ac:dyDescent="0.3">
      <c r="A14547" t="s">
        <v>29014</v>
      </c>
      <c r="B14547" s="171" t="s">
        <v>29015</v>
      </c>
      <c r="C14547" s="171" t="s">
        <v>11260</v>
      </c>
      <c r="D14547" s="171" t="s">
        <v>4</v>
      </c>
      <c r="E14547" s="11">
        <v>44348</v>
      </c>
      <c r="F14547">
        <v>0</v>
      </c>
      <c r="G14547">
        <v>0</v>
      </c>
      <c r="I14547">
        <v>0</v>
      </c>
      <c r="J14547">
        <v>0</v>
      </c>
      <c r="L14547">
        <v>0</v>
      </c>
      <c r="N14547">
        <v>0</v>
      </c>
      <c r="P14547">
        <v>0</v>
      </c>
      <c r="Q14547">
        <v>0</v>
      </c>
      <c r="S14547">
        <v>0</v>
      </c>
    </row>
    <row r="14548" spans="1:19" x14ac:dyDescent="0.3">
      <c r="A14548" t="s">
        <v>29016</v>
      </c>
      <c r="B14548" s="171" t="s">
        <v>29017</v>
      </c>
      <c r="C14548" s="171" t="s">
        <v>122</v>
      </c>
      <c r="D14548" s="171" t="s">
        <v>4</v>
      </c>
      <c r="E14548" s="11">
        <v>44348</v>
      </c>
      <c r="F14548">
        <v>0</v>
      </c>
      <c r="G14548">
        <v>0</v>
      </c>
      <c r="I14548">
        <v>0</v>
      </c>
      <c r="J14548">
        <v>0</v>
      </c>
      <c r="L14548">
        <v>0</v>
      </c>
      <c r="N14548">
        <v>0</v>
      </c>
      <c r="P14548">
        <v>0</v>
      </c>
      <c r="Q14548">
        <v>0</v>
      </c>
      <c r="S14548">
        <v>0</v>
      </c>
    </row>
    <row r="14549" spans="1:19" x14ac:dyDescent="0.3">
      <c r="A14549" t="s">
        <v>29018</v>
      </c>
      <c r="B14549" s="171" t="s">
        <v>29019</v>
      </c>
      <c r="C14549" s="171" t="s">
        <v>125</v>
      </c>
      <c r="D14549" s="171" t="s">
        <v>4</v>
      </c>
      <c r="E14549" s="11">
        <v>44348</v>
      </c>
      <c r="F14549">
        <v>0</v>
      </c>
      <c r="G14549">
        <v>0</v>
      </c>
      <c r="I14549">
        <v>0</v>
      </c>
      <c r="J14549">
        <v>0</v>
      </c>
      <c r="L14549">
        <v>0</v>
      </c>
      <c r="N14549">
        <v>0</v>
      </c>
      <c r="P14549">
        <v>0</v>
      </c>
      <c r="Q14549">
        <v>0</v>
      </c>
      <c r="S14549">
        <v>0</v>
      </c>
    </row>
    <row r="14550" spans="1:19" x14ac:dyDescent="0.3">
      <c r="A14550" t="s">
        <v>29020</v>
      </c>
      <c r="B14550" s="171" t="s">
        <v>29021</v>
      </c>
      <c r="C14550" s="171" t="s">
        <v>14899</v>
      </c>
      <c r="D14550" s="171" t="s">
        <v>4</v>
      </c>
      <c r="E14550" s="11">
        <v>44348</v>
      </c>
      <c r="F14550">
        <v>0</v>
      </c>
      <c r="G14550">
        <v>0</v>
      </c>
      <c r="I14550">
        <v>0</v>
      </c>
      <c r="J14550">
        <v>0</v>
      </c>
      <c r="L14550">
        <v>0</v>
      </c>
      <c r="N14550">
        <v>0</v>
      </c>
      <c r="P14550">
        <v>0</v>
      </c>
      <c r="Q14550">
        <v>0</v>
      </c>
      <c r="S14550">
        <v>0</v>
      </c>
    </row>
    <row r="14551" spans="1:19" x14ac:dyDescent="0.3">
      <c r="A14551" t="s">
        <v>29022</v>
      </c>
      <c r="B14551" s="171" t="s">
        <v>29023</v>
      </c>
      <c r="C14551" s="171" t="s">
        <v>137</v>
      </c>
      <c r="D14551" s="171" t="s">
        <v>4</v>
      </c>
      <c r="E14551" s="11">
        <v>44348</v>
      </c>
      <c r="F14551">
        <v>0</v>
      </c>
      <c r="G14551">
        <v>0</v>
      </c>
      <c r="I14551">
        <v>0</v>
      </c>
      <c r="J14551">
        <v>0</v>
      </c>
      <c r="L14551">
        <v>0</v>
      </c>
      <c r="N14551">
        <v>0</v>
      </c>
      <c r="P14551">
        <v>0</v>
      </c>
      <c r="Q14551">
        <v>0</v>
      </c>
      <c r="S14551">
        <v>0</v>
      </c>
    </row>
    <row r="14552" spans="1:19" x14ac:dyDescent="0.3">
      <c r="A14552" t="s">
        <v>29024</v>
      </c>
      <c r="B14552" s="171" t="s">
        <v>29025</v>
      </c>
      <c r="C14552" s="171" t="s">
        <v>8615</v>
      </c>
      <c r="D14552" s="171" t="s">
        <v>4</v>
      </c>
      <c r="E14552" s="11">
        <v>44348</v>
      </c>
      <c r="F14552">
        <v>0</v>
      </c>
      <c r="G14552">
        <v>0</v>
      </c>
      <c r="I14552">
        <v>0</v>
      </c>
      <c r="J14552">
        <v>0</v>
      </c>
      <c r="L14552">
        <v>0</v>
      </c>
      <c r="N14552">
        <v>0</v>
      </c>
      <c r="P14552">
        <v>0</v>
      </c>
      <c r="Q14552">
        <v>0</v>
      </c>
      <c r="S14552">
        <v>0</v>
      </c>
    </row>
    <row r="14553" spans="1:19" x14ac:dyDescent="0.3">
      <c r="A14553" t="s">
        <v>29026</v>
      </c>
      <c r="B14553" s="171" t="s">
        <v>29027</v>
      </c>
      <c r="C14553" s="171" t="s">
        <v>146</v>
      </c>
      <c r="D14553" s="171" t="s">
        <v>4</v>
      </c>
      <c r="E14553" s="11">
        <v>44348</v>
      </c>
      <c r="F14553">
        <v>7</v>
      </c>
      <c r="G14553">
        <v>7</v>
      </c>
      <c r="I14553">
        <v>17</v>
      </c>
      <c r="J14553">
        <v>42</v>
      </c>
      <c r="L14553">
        <v>41</v>
      </c>
      <c r="N14553">
        <v>17</v>
      </c>
      <c r="P14553">
        <v>0</v>
      </c>
      <c r="Q14553">
        <v>1</v>
      </c>
      <c r="S14553">
        <v>0</v>
      </c>
    </row>
    <row r="14554" spans="1:19" x14ac:dyDescent="0.3">
      <c r="A14554" t="s">
        <v>29028</v>
      </c>
      <c r="B14554" s="171" t="s">
        <v>29029</v>
      </c>
      <c r="C14554" s="171" t="s">
        <v>161</v>
      </c>
      <c r="D14554" s="171" t="s">
        <v>4</v>
      </c>
      <c r="E14554" s="11">
        <v>44348</v>
      </c>
      <c r="F14554">
        <v>4</v>
      </c>
      <c r="G14554">
        <v>3.5</v>
      </c>
      <c r="I14554">
        <v>8</v>
      </c>
      <c r="J14554">
        <v>23</v>
      </c>
      <c r="L14554">
        <v>20</v>
      </c>
      <c r="N14554">
        <v>6</v>
      </c>
      <c r="P14554">
        <v>0</v>
      </c>
      <c r="Q14554">
        <v>0</v>
      </c>
      <c r="S14554">
        <v>2</v>
      </c>
    </row>
    <row r="14555" spans="1:19" x14ac:dyDescent="0.3">
      <c r="A14555" t="s">
        <v>29030</v>
      </c>
      <c r="B14555" s="171" t="s">
        <v>29031</v>
      </c>
      <c r="C14555" s="171" t="s">
        <v>18252</v>
      </c>
      <c r="D14555" s="171" t="s">
        <v>4</v>
      </c>
      <c r="E14555" s="11">
        <v>44348</v>
      </c>
      <c r="F14555">
        <v>0</v>
      </c>
      <c r="G14555">
        <v>0</v>
      </c>
      <c r="I14555">
        <v>0</v>
      </c>
      <c r="J14555">
        <v>0</v>
      </c>
      <c r="L14555">
        <v>0</v>
      </c>
      <c r="N14555">
        <v>0</v>
      </c>
      <c r="P14555">
        <v>0</v>
      </c>
      <c r="Q14555">
        <v>0</v>
      </c>
      <c r="S14555">
        <v>0</v>
      </c>
    </row>
    <row r="14556" spans="1:19" x14ac:dyDescent="0.3">
      <c r="A14556" t="s">
        <v>29032</v>
      </c>
      <c r="B14556" s="171" t="s">
        <v>29033</v>
      </c>
      <c r="C14556" s="171" t="s">
        <v>167</v>
      </c>
      <c r="D14556" s="171" t="s">
        <v>4</v>
      </c>
      <c r="E14556" s="11">
        <v>44348</v>
      </c>
      <c r="F14556">
        <v>2</v>
      </c>
      <c r="G14556">
        <v>11</v>
      </c>
      <c r="I14556">
        <v>7</v>
      </c>
      <c r="J14556">
        <v>22</v>
      </c>
      <c r="L14556">
        <v>121</v>
      </c>
      <c r="N14556">
        <v>7</v>
      </c>
      <c r="P14556">
        <v>0</v>
      </c>
      <c r="Q14556">
        <v>0</v>
      </c>
      <c r="S14556">
        <v>0</v>
      </c>
    </row>
    <row r="14557" spans="1:19" x14ac:dyDescent="0.3">
      <c r="A14557" t="s">
        <v>29034</v>
      </c>
      <c r="B14557" s="171" t="s">
        <v>29035</v>
      </c>
      <c r="C14557" s="171" t="s">
        <v>173</v>
      </c>
      <c r="D14557" s="171" t="s">
        <v>4</v>
      </c>
      <c r="E14557" s="11">
        <v>44348</v>
      </c>
      <c r="F14557">
        <v>4</v>
      </c>
      <c r="G14557">
        <v>5</v>
      </c>
      <c r="I14557">
        <v>10</v>
      </c>
      <c r="J14557">
        <v>23</v>
      </c>
      <c r="L14557">
        <v>27</v>
      </c>
      <c r="N14557">
        <v>9</v>
      </c>
      <c r="P14557">
        <v>1</v>
      </c>
      <c r="Q14557">
        <v>1</v>
      </c>
      <c r="S14557">
        <v>1</v>
      </c>
    </row>
    <row r="14558" spans="1:19" x14ac:dyDescent="0.3">
      <c r="A14558" t="s">
        <v>29036</v>
      </c>
      <c r="B14558" s="171" t="s">
        <v>29037</v>
      </c>
      <c r="C14558" s="171" t="s">
        <v>179</v>
      </c>
      <c r="D14558" s="171" t="s">
        <v>4</v>
      </c>
      <c r="E14558" s="11">
        <v>44348</v>
      </c>
      <c r="F14558">
        <v>13</v>
      </c>
      <c r="G14558">
        <v>16.5</v>
      </c>
      <c r="I14558">
        <v>138</v>
      </c>
      <c r="J14558">
        <v>122</v>
      </c>
      <c r="L14558">
        <v>150</v>
      </c>
      <c r="N14558">
        <v>136</v>
      </c>
      <c r="P14558">
        <v>7</v>
      </c>
      <c r="Q14558">
        <v>14</v>
      </c>
      <c r="S14558">
        <v>2</v>
      </c>
    </row>
    <row r="14559" spans="1:19" x14ac:dyDescent="0.3">
      <c r="A14559" t="s">
        <v>29038</v>
      </c>
      <c r="B14559" s="171" t="s">
        <v>29039</v>
      </c>
      <c r="C14559" s="171" t="s">
        <v>185</v>
      </c>
      <c r="D14559" s="171" t="s">
        <v>4</v>
      </c>
      <c r="E14559" s="11">
        <v>44348</v>
      </c>
      <c r="F14559">
        <v>3.5</v>
      </c>
      <c r="G14559">
        <v>6</v>
      </c>
      <c r="I14559">
        <v>11</v>
      </c>
      <c r="J14559">
        <v>19</v>
      </c>
      <c r="L14559">
        <v>33</v>
      </c>
      <c r="N14559">
        <v>11</v>
      </c>
      <c r="P14559">
        <v>2</v>
      </c>
      <c r="Q14559">
        <v>2</v>
      </c>
      <c r="S14559">
        <v>0</v>
      </c>
    </row>
    <row r="14560" spans="1:19" x14ac:dyDescent="0.3">
      <c r="A14560" t="s">
        <v>29040</v>
      </c>
      <c r="B14560" s="171" t="s">
        <v>29041</v>
      </c>
      <c r="C14560" s="171" t="s">
        <v>24508</v>
      </c>
      <c r="D14560" s="171" t="s">
        <v>4</v>
      </c>
      <c r="E14560" s="11">
        <v>44348</v>
      </c>
      <c r="F14560">
        <v>0</v>
      </c>
      <c r="G14560">
        <v>0</v>
      </c>
      <c r="I14560">
        <v>0</v>
      </c>
      <c r="J14560">
        <v>0</v>
      </c>
      <c r="L14560">
        <v>0</v>
      </c>
      <c r="N14560">
        <v>0</v>
      </c>
      <c r="P14560">
        <v>0</v>
      </c>
      <c r="Q14560">
        <v>0</v>
      </c>
      <c r="S14560">
        <v>0</v>
      </c>
    </row>
    <row r="14561" spans="1:19" x14ac:dyDescent="0.3">
      <c r="A14561" t="s">
        <v>29042</v>
      </c>
      <c r="B14561" s="171" t="s">
        <v>29043</v>
      </c>
      <c r="C14561" s="171" t="s">
        <v>191</v>
      </c>
      <c r="D14561" s="171" t="s">
        <v>4</v>
      </c>
      <c r="E14561" s="11">
        <v>44348</v>
      </c>
      <c r="F14561">
        <v>14</v>
      </c>
      <c r="G14561">
        <v>16</v>
      </c>
      <c r="I14561">
        <v>83</v>
      </c>
      <c r="J14561">
        <v>120</v>
      </c>
      <c r="L14561">
        <v>129</v>
      </c>
      <c r="N14561">
        <v>68</v>
      </c>
      <c r="P14561">
        <v>18</v>
      </c>
      <c r="Q14561">
        <v>23</v>
      </c>
      <c r="S14561">
        <v>15</v>
      </c>
    </row>
    <row r="14562" spans="1:19" x14ac:dyDescent="0.3">
      <c r="A14562" t="s">
        <v>29044</v>
      </c>
      <c r="B14562" s="171" t="s">
        <v>29045</v>
      </c>
      <c r="C14562" s="171" t="s">
        <v>200</v>
      </c>
      <c r="D14562" s="171" t="s">
        <v>4</v>
      </c>
      <c r="E14562" s="11">
        <v>44348</v>
      </c>
      <c r="F14562">
        <v>2.5</v>
      </c>
      <c r="G14562">
        <v>3</v>
      </c>
      <c r="I14562">
        <v>21</v>
      </c>
      <c r="J14562">
        <v>13</v>
      </c>
      <c r="L14562">
        <v>16</v>
      </c>
      <c r="N14562">
        <v>18</v>
      </c>
      <c r="P14562">
        <v>0</v>
      </c>
      <c r="Q14562">
        <v>1</v>
      </c>
      <c r="S14562">
        <v>3</v>
      </c>
    </row>
    <row r="14563" spans="1:19" x14ac:dyDescent="0.3">
      <c r="A14563" t="s">
        <v>29046</v>
      </c>
      <c r="B14563" s="171" t="s">
        <v>29047</v>
      </c>
      <c r="C14563" s="171" t="s">
        <v>212</v>
      </c>
      <c r="D14563" s="171" t="s">
        <v>4</v>
      </c>
      <c r="E14563" s="11">
        <v>44348</v>
      </c>
      <c r="F14563">
        <v>0</v>
      </c>
      <c r="G14563">
        <v>0</v>
      </c>
      <c r="I14563">
        <v>0</v>
      </c>
      <c r="J14563">
        <v>0</v>
      </c>
      <c r="L14563">
        <v>0</v>
      </c>
      <c r="N14563">
        <v>0</v>
      </c>
      <c r="P14563">
        <v>0</v>
      </c>
      <c r="Q14563">
        <v>0</v>
      </c>
      <c r="S14563">
        <v>0</v>
      </c>
    </row>
    <row r="14564" spans="1:19" x14ac:dyDescent="0.3">
      <c r="A14564" t="s">
        <v>29048</v>
      </c>
      <c r="B14564" s="171" t="s">
        <v>29049</v>
      </c>
      <c r="C14564" s="171" t="s">
        <v>215</v>
      </c>
      <c r="D14564" s="171" t="s">
        <v>4</v>
      </c>
      <c r="E14564" s="11">
        <v>44348</v>
      </c>
      <c r="F14564">
        <v>0</v>
      </c>
      <c r="G14564">
        <v>0</v>
      </c>
      <c r="I14564">
        <v>0</v>
      </c>
      <c r="J14564">
        <v>0</v>
      </c>
      <c r="L14564">
        <v>0</v>
      </c>
      <c r="N14564">
        <v>0</v>
      </c>
      <c r="P14564">
        <v>0</v>
      </c>
      <c r="Q14564">
        <v>0</v>
      </c>
      <c r="S14564">
        <v>0</v>
      </c>
    </row>
    <row r="14565" spans="1:19" x14ac:dyDescent="0.3">
      <c r="A14565" t="s">
        <v>29050</v>
      </c>
      <c r="B14565" s="171" t="s">
        <v>29051</v>
      </c>
      <c r="C14565" s="171" t="s">
        <v>221</v>
      </c>
      <c r="D14565" s="171" t="s">
        <v>4</v>
      </c>
      <c r="E14565" s="11">
        <v>44348</v>
      </c>
      <c r="F14565">
        <v>0</v>
      </c>
      <c r="G14565">
        <v>0</v>
      </c>
      <c r="I14565">
        <v>0</v>
      </c>
      <c r="J14565">
        <v>0</v>
      </c>
      <c r="L14565">
        <v>0</v>
      </c>
      <c r="N14565">
        <v>0</v>
      </c>
      <c r="P14565">
        <v>0</v>
      </c>
      <c r="Q14565">
        <v>0</v>
      </c>
      <c r="S14565">
        <v>0</v>
      </c>
    </row>
    <row r="14566" spans="1:19" x14ac:dyDescent="0.3">
      <c r="A14566" t="s">
        <v>29052</v>
      </c>
      <c r="B14566" s="171" t="s">
        <v>29053</v>
      </c>
      <c r="C14566" s="171" t="s">
        <v>8233</v>
      </c>
      <c r="D14566" s="171" t="s">
        <v>4</v>
      </c>
      <c r="E14566" s="11">
        <v>44348</v>
      </c>
      <c r="F14566">
        <v>2</v>
      </c>
      <c r="G14566">
        <v>3</v>
      </c>
      <c r="I14566">
        <v>23</v>
      </c>
      <c r="J14566">
        <v>22</v>
      </c>
      <c r="L14566">
        <v>32</v>
      </c>
      <c r="N14566">
        <v>20</v>
      </c>
      <c r="P14566">
        <v>1</v>
      </c>
      <c r="Q14566">
        <v>1</v>
      </c>
      <c r="S14566">
        <v>3</v>
      </c>
    </row>
    <row r="14567" spans="1:19" x14ac:dyDescent="0.3">
      <c r="A14567" t="s">
        <v>29054</v>
      </c>
      <c r="B14567" s="171" t="s">
        <v>29055</v>
      </c>
      <c r="C14567" s="171" t="s">
        <v>233</v>
      </c>
      <c r="D14567" s="171" t="s">
        <v>4</v>
      </c>
      <c r="E14567" s="11">
        <v>44348</v>
      </c>
      <c r="F14567">
        <v>0</v>
      </c>
      <c r="G14567">
        <v>0</v>
      </c>
      <c r="I14567">
        <v>0</v>
      </c>
      <c r="J14567">
        <v>0</v>
      </c>
      <c r="L14567">
        <v>0</v>
      </c>
      <c r="N14567">
        <v>0</v>
      </c>
      <c r="P14567">
        <v>0</v>
      </c>
      <c r="Q14567">
        <v>0</v>
      </c>
      <c r="S14567">
        <v>0</v>
      </c>
    </row>
    <row r="14568" spans="1:19" x14ac:dyDescent="0.3">
      <c r="A14568" t="s">
        <v>29056</v>
      </c>
      <c r="B14568" s="171" t="s">
        <v>29057</v>
      </c>
      <c r="C14568" s="171" t="s">
        <v>79</v>
      </c>
      <c r="D14568" s="171" t="s">
        <v>80</v>
      </c>
      <c r="E14568" s="11">
        <v>44348</v>
      </c>
      <c r="F14568">
        <v>0</v>
      </c>
      <c r="G14568">
        <v>0</v>
      </c>
      <c r="I14568">
        <v>0</v>
      </c>
      <c r="J14568">
        <v>0</v>
      </c>
      <c r="L14568">
        <v>0</v>
      </c>
      <c r="N14568">
        <v>0</v>
      </c>
      <c r="P14568">
        <v>0</v>
      </c>
      <c r="Q14568">
        <v>0</v>
      </c>
      <c r="S14568">
        <v>0</v>
      </c>
    </row>
    <row r="14569" spans="1:19" x14ac:dyDescent="0.3">
      <c r="A14569" t="s">
        <v>29058</v>
      </c>
      <c r="B14569" s="171" t="s">
        <v>29059</v>
      </c>
      <c r="C14569" s="171" t="s">
        <v>79</v>
      </c>
      <c r="D14569" s="171" t="s">
        <v>4</v>
      </c>
      <c r="E14569" s="11">
        <v>44348</v>
      </c>
      <c r="F14569">
        <v>0</v>
      </c>
      <c r="G14569">
        <v>0</v>
      </c>
      <c r="I14569">
        <v>0</v>
      </c>
      <c r="J14569">
        <v>0</v>
      </c>
      <c r="L14569">
        <v>0</v>
      </c>
      <c r="N14569">
        <v>0</v>
      </c>
      <c r="P14569">
        <v>0</v>
      </c>
      <c r="Q14569">
        <v>0</v>
      </c>
      <c r="S14569">
        <v>0</v>
      </c>
    </row>
    <row r="14570" spans="1:19" x14ac:dyDescent="0.3">
      <c r="A14570" t="s">
        <v>29060</v>
      </c>
      <c r="B14570" s="171" t="s">
        <v>29061</v>
      </c>
      <c r="C14570" s="171" t="s">
        <v>83</v>
      </c>
      <c r="D14570" s="171" t="s">
        <v>80</v>
      </c>
      <c r="E14570" s="11">
        <v>44348</v>
      </c>
      <c r="F14570">
        <v>3.5</v>
      </c>
      <c r="G14570">
        <v>4</v>
      </c>
      <c r="I14570">
        <v>18</v>
      </c>
      <c r="J14570">
        <v>20</v>
      </c>
      <c r="L14570">
        <v>22</v>
      </c>
      <c r="N14570">
        <v>15</v>
      </c>
      <c r="P14570">
        <v>0</v>
      </c>
      <c r="Q14570">
        <v>1</v>
      </c>
      <c r="S14570">
        <v>3</v>
      </c>
    </row>
    <row r="14571" spans="1:19" x14ac:dyDescent="0.3">
      <c r="A14571" t="s">
        <v>29062</v>
      </c>
      <c r="B14571" s="171" t="s">
        <v>29063</v>
      </c>
      <c r="C14571" s="171" t="s">
        <v>83</v>
      </c>
      <c r="D14571" s="171" t="s">
        <v>15341</v>
      </c>
      <c r="E14571" s="11">
        <v>44348</v>
      </c>
      <c r="F14571">
        <v>0</v>
      </c>
      <c r="G14571">
        <v>0</v>
      </c>
      <c r="I14571">
        <v>3</v>
      </c>
      <c r="J14571">
        <v>0</v>
      </c>
      <c r="L14571">
        <v>0</v>
      </c>
      <c r="N14571">
        <v>3</v>
      </c>
      <c r="P14571">
        <v>1</v>
      </c>
      <c r="Q14571">
        <v>1</v>
      </c>
      <c r="S14571">
        <v>0</v>
      </c>
    </row>
    <row r="14572" spans="1:19" x14ac:dyDescent="0.3">
      <c r="A14572" t="s">
        <v>29064</v>
      </c>
      <c r="B14572" s="171" t="s">
        <v>29065</v>
      </c>
      <c r="C14572" s="171" t="s">
        <v>83</v>
      </c>
      <c r="D14572" s="171" t="s">
        <v>4</v>
      </c>
      <c r="E14572" s="11">
        <v>44348</v>
      </c>
      <c r="F14572">
        <v>3.5</v>
      </c>
      <c r="G14572">
        <v>4</v>
      </c>
      <c r="I14572">
        <v>21</v>
      </c>
      <c r="J14572">
        <v>20</v>
      </c>
      <c r="L14572">
        <v>22</v>
      </c>
      <c r="N14572">
        <v>18</v>
      </c>
      <c r="P14572">
        <v>1</v>
      </c>
      <c r="Q14572">
        <v>2</v>
      </c>
      <c r="S14572">
        <v>3</v>
      </c>
    </row>
    <row r="14573" spans="1:19" x14ac:dyDescent="0.3">
      <c r="A14573" t="s">
        <v>29066</v>
      </c>
      <c r="B14573" s="171" t="s">
        <v>29067</v>
      </c>
      <c r="C14573" s="171" t="s">
        <v>86</v>
      </c>
      <c r="D14573" s="171" t="s">
        <v>80</v>
      </c>
      <c r="E14573" s="11">
        <v>44348</v>
      </c>
      <c r="F14573">
        <v>9</v>
      </c>
      <c r="G14573">
        <v>11</v>
      </c>
      <c r="I14573">
        <v>28</v>
      </c>
      <c r="J14573">
        <v>54</v>
      </c>
      <c r="L14573">
        <v>60</v>
      </c>
      <c r="N14573">
        <v>19</v>
      </c>
      <c r="P14573">
        <v>2</v>
      </c>
      <c r="Q14573">
        <v>5</v>
      </c>
      <c r="S14573">
        <v>9</v>
      </c>
    </row>
    <row r="14574" spans="1:19" x14ac:dyDescent="0.3">
      <c r="A14574" t="s">
        <v>29068</v>
      </c>
      <c r="B14574" s="171" t="s">
        <v>29069</v>
      </c>
      <c r="C14574" s="171" t="s">
        <v>86</v>
      </c>
      <c r="D14574" s="171" t="s">
        <v>4</v>
      </c>
      <c r="E14574" s="11">
        <v>44348</v>
      </c>
      <c r="F14574">
        <v>9</v>
      </c>
      <c r="G14574">
        <v>11</v>
      </c>
      <c r="I14574">
        <v>28</v>
      </c>
      <c r="J14574">
        <v>54</v>
      </c>
      <c r="L14574">
        <v>60</v>
      </c>
      <c r="N14574">
        <v>19</v>
      </c>
      <c r="P14574">
        <v>2</v>
      </c>
      <c r="Q14574">
        <v>5</v>
      </c>
      <c r="S14574">
        <v>9</v>
      </c>
    </row>
    <row r="14575" spans="1:19" x14ac:dyDescent="0.3">
      <c r="A14575" t="s">
        <v>29070</v>
      </c>
      <c r="B14575" s="171" t="s">
        <v>29071</v>
      </c>
      <c r="C14575" s="171" t="s">
        <v>89</v>
      </c>
      <c r="D14575" s="171" t="s">
        <v>80</v>
      </c>
      <c r="E14575" s="11">
        <v>44348</v>
      </c>
      <c r="F14575">
        <v>3</v>
      </c>
      <c r="G14575">
        <v>5</v>
      </c>
      <c r="I14575">
        <v>6</v>
      </c>
      <c r="J14575">
        <v>12</v>
      </c>
      <c r="L14575">
        <v>22</v>
      </c>
      <c r="N14575">
        <v>4</v>
      </c>
      <c r="P14575">
        <v>0</v>
      </c>
      <c r="Q14575">
        <v>1</v>
      </c>
      <c r="S14575">
        <v>2</v>
      </c>
    </row>
    <row r="14576" spans="1:19" x14ac:dyDescent="0.3">
      <c r="A14576" t="s">
        <v>29072</v>
      </c>
      <c r="B14576" s="171" t="s">
        <v>29073</v>
      </c>
      <c r="C14576" s="171" t="s">
        <v>89</v>
      </c>
      <c r="D14576" s="171" t="s">
        <v>4</v>
      </c>
      <c r="E14576" s="11">
        <v>44348</v>
      </c>
      <c r="F14576">
        <v>3</v>
      </c>
      <c r="G14576">
        <v>5</v>
      </c>
      <c r="I14576">
        <v>6</v>
      </c>
      <c r="J14576">
        <v>12</v>
      </c>
      <c r="L14576">
        <v>22</v>
      </c>
      <c r="N14576">
        <v>4</v>
      </c>
      <c r="P14576">
        <v>0</v>
      </c>
      <c r="Q14576">
        <v>1</v>
      </c>
      <c r="S14576">
        <v>2</v>
      </c>
    </row>
    <row r="14577" spans="1:19" x14ac:dyDescent="0.3">
      <c r="A14577" t="s">
        <v>29074</v>
      </c>
      <c r="B14577" s="171" t="s">
        <v>29075</v>
      </c>
      <c r="C14577" s="171" t="s">
        <v>92</v>
      </c>
      <c r="D14577" s="171" t="s">
        <v>80</v>
      </c>
      <c r="E14577" s="11">
        <v>44348</v>
      </c>
      <c r="F14577">
        <v>0</v>
      </c>
      <c r="G14577">
        <v>0</v>
      </c>
      <c r="I14577">
        <v>0</v>
      </c>
      <c r="J14577">
        <v>0</v>
      </c>
      <c r="L14577">
        <v>0</v>
      </c>
      <c r="N14577">
        <v>0</v>
      </c>
      <c r="P14577">
        <v>0</v>
      </c>
      <c r="Q14577">
        <v>0</v>
      </c>
      <c r="S14577">
        <v>0</v>
      </c>
    </row>
    <row r="14578" spans="1:19" x14ac:dyDescent="0.3">
      <c r="A14578" t="s">
        <v>29076</v>
      </c>
      <c r="B14578" s="171" t="s">
        <v>29077</v>
      </c>
      <c r="C14578" s="171" t="s">
        <v>92</v>
      </c>
      <c r="D14578" s="171" t="s">
        <v>4</v>
      </c>
      <c r="E14578" s="11">
        <v>44348</v>
      </c>
      <c r="F14578">
        <v>0</v>
      </c>
      <c r="G14578">
        <v>0</v>
      </c>
      <c r="I14578">
        <v>0</v>
      </c>
      <c r="J14578">
        <v>0</v>
      </c>
      <c r="L14578">
        <v>0</v>
      </c>
      <c r="N14578">
        <v>0</v>
      </c>
      <c r="P14578">
        <v>0</v>
      </c>
      <c r="Q14578">
        <v>0</v>
      </c>
      <c r="S14578">
        <v>0</v>
      </c>
    </row>
    <row r="14579" spans="1:19" x14ac:dyDescent="0.3">
      <c r="A14579" t="s">
        <v>29078</v>
      </c>
      <c r="B14579" s="171" t="s">
        <v>29079</v>
      </c>
      <c r="C14579" s="171" t="s">
        <v>95</v>
      </c>
      <c r="D14579" s="171" t="s">
        <v>80</v>
      </c>
      <c r="E14579" s="11">
        <v>44348</v>
      </c>
      <c r="F14579">
        <v>3</v>
      </c>
      <c r="G14579">
        <v>4</v>
      </c>
      <c r="I14579">
        <v>10</v>
      </c>
      <c r="J14579">
        <v>16</v>
      </c>
      <c r="L14579">
        <v>21</v>
      </c>
      <c r="N14579">
        <v>9</v>
      </c>
      <c r="P14579">
        <v>0</v>
      </c>
      <c r="Q14579">
        <v>0</v>
      </c>
      <c r="S14579">
        <v>1</v>
      </c>
    </row>
    <row r="14580" spans="1:19" x14ac:dyDescent="0.3">
      <c r="A14580" t="s">
        <v>29080</v>
      </c>
      <c r="B14580" s="171" t="s">
        <v>29081</v>
      </c>
      <c r="C14580" s="171" t="s">
        <v>95</v>
      </c>
      <c r="D14580" s="171" t="s">
        <v>15341</v>
      </c>
      <c r="E14580" s="11">
        <v>44348</v>
      </c>
      <c r="F14580">
        <v>0</v>
      </c>
      <c r="G14580">
        <v>0</v>
      </c>
      <c r="I14580">
        <v>0</v>
      </c>
      <c r="J14580">
        <v>0</v>
      </c>
      <c r="L14580">
        <v>0</v>
      </c>
      <c r="N14580">
        <v>0</v>
      </c>
      <c r="P14580">
        <v>0</v>
      </c>
      <c r="Q14580">
        <v>0</v>
      </c>
      <c r="S14580">
        <v>0</v>
      </c>
    </row>
    <row r="14581" spans="1:19" x14ac:dyDescent="0.3">
      <c r="A14581" t="s">
        <v>29082</v>
      </c>
      <c r="B14581" s="171" t="s">
        <v>29083</v>
      </c>
      <c r="C14581" s="171" t="s">
        <v>95</v>
      </c>
      <c r="D14581" s="171" t="s">
        <v>4</v>
      </c>
      <c r="E14581" s="11">
        <v>44348</v>
      </c>
      <c r="F14581">
        <v>3</v>
      </c>
      <c r="G14581">
        <v>4</v>
      </c>
      <c r="I14581">
        <v>10</v>
      </c>
      <c r="J14581">
        <v>16</v>
      </c>
      <c r="L14581">
        <v>21</v>
      </c>
      <c r="N14581">
        <v>9</v>
      </c>
      <c r="P14581">
        <v>0</v>
      </c>
      <c r="Q14581">
        <v>0</v>
      </c>
      <c r="S14581">
        <v>1</v>
      </c>
    </row>
    <row r="14582" spans="1:19" x14ac:dyDescent="0.3">
      <c r="A14582" t="s">
        <v>29084</v>
      </c>
      <c r="B14582" s="171" t="s">
        <v>29085</v>
      </c>
      <c r="C14582" s="171" t="s">
        <v>19659</v>
      </c>
      <c r="D14582" s="171" t="s">
        <v>80</v>
      </c>
      <c r="E14582" s="11">
        <v>44348</v>
      </c>
      <c r="F14582">
        <v>0</v>
      </c>
      <c r="G14582">
        <v>0</v>
      </c>
      <c r="I14582">
        <v>0</v>
      </c>
      <c r="J14582">
        <v>0</v>
      </c>
      <c r="L14582">
        <v>0</v>
      </c>
      <c r="N14582">
        <v>0</v>
      </c>
      <c r="P14582">
        <v>0</v>
      </c>
      <c r="Q14582">
        <v>0</v>
      </c>
      <c r="S14582">
        <v>0</v>
      </c>
    </row>
    <row r="14583" spans="1:19" x14ac:dyDescent="0.3">
      <c r="A14583" t="s">
        <v>29086</v>
      </c>
      <c r="B14583" s="171" t="s">
        <v>29087</v>
      </c>
      <c r="C14583" s="171" t="s">
        <v>19659</v>
      </c>
      <c r="D14583" s="171" t="s">
        <v>4</v>
      </c>
      <c r="E14583" s="11">
        <v>44348</v>
      </c>
      <c r="F14583">
        <v>0</v>
      </c>
      <c r="G14583">
        <v>0</v>
      </c>
      <c r="I14583">
        <v>0</v>
      </c>
      <c r="J14583">
        <v>0</v>
      </c>
      <c r="L14583">
        <v>0</v>
      </c>
      <c r="N14583">
        <v>0</v>
      </c>
      <c r="P14583">
        <v>0</v>
      </c>
      <c r="Q14583">
        <v>0</v>
      </c>
      <c r="S14583">
        <v>0</v>
      </c>
    </row>
    <row r="14584" spans="1:19" x14ac:dyDescent="0.3">
      <c r="A14584" t="s">
        <v>29088</v>
      </c>
      <c r="B14584" s="171" t="s">
        <v>29089</v>
      </c>
      <c r="C14584" s="171" t="s">
        <v>98</v>
      </c>
      <c r="D14584" s="171" t="s">
        <v>80</v>
      </c>
      <c r="E14584" s="11">
        <v>44348</v>
      </c>
      <c r="F14584">
        <v>10.5</v>
      </c>
      <c r="G14584">
        <v>11.5</v>
      </c>
      <c r="I14584">
        <v>29</v>
      </c>
      <c r="J14584">
        <v>61</v>
      </c>
      <c r="L14584">
        <v>65</v>
      </c>
      <c r="N14584">
        <v>27</v>
      </c>
      <c r="P14584">
        <v>2</v>
      </c>
      <c r="Q14584">
        <v>3</v>
      </c>
      <c r="S14584">
        <v>2</v>
      </c>
    </row>
    <row r="14585" spans="1:19" x14ac:dyDescent="0.3">
      <c r="A14585" t="s">
        <v>29090</v>
      </c>
      <c r="B14585" s="171" t="s">
        <v>29091</v>
      </c>
      <c r="C14585" s="171" t="s">
        <v>98</v>
      </c>
      <c r="D14585" s="171" t="s">
        <v>4</v>
      </c>
      <c r="E14585" s="11">
        <v>44348</v>
      </c>
      <c r="F14585">
        <v>10.5</v>
      </c>
      <c r="G14585">
        <v>11.5</v>
      </c>
      <c r="I14585">
        <v>29</v>
      </c>
      <c r="J14585">
        <v>61</v>
      </c>
      <c r="L14585">
        <v>65</v>
      </c>
      <c r="N14585">
        <v>27</v>
      </c>
      <c r="P14585">
        <v>2</v>
      </c>
      <c r="Q14585">
        <v>3</v>
      </c>
      <c r="S14585">
        <v>2</v>
      </c>
    </row>
    <row r="14586" spans="1:19" x14ac:dyDescent="0.3">
      <c r="A14586" t="s">
        <v>29092</v>
      </c>
      <c r="B14586" s="171" t="s">
        <v>29093</v>
      </c>
      <c r="C14586" s="171" t="s">
        <v>101</v>
      </c>
      <c r="D14586" s="171" t="s">
        <v>80</v>
      </c>
      <c r="E14586" s="11">
        <v>44348</v>
      </c>
      <c r="F14586">
        <v>31</v>
      </c>
      <c r="G14586">
        <v>42.5</v>
      </c>
      <c r="I14586">
        <v>291</v>
      </c>
      <c r="J14586">
        <v>328</v>
      </c>
      <c r="L14586">
        <v>461</v>
      </c>
      <c r="N14586">
        <v>278</v>
      </c>
      <c r="P14586">
        <v>25</v>
      </c>
      <c r="Q14586">
        <v>35</v>
      </c>
      <c r="S14586">
        <v>13</v>
      </c>
    </row>
    <row r="14587" spans="1:19" x14ac:dyDescent="0.3">
      <c r="A14587" t="s">
        <v>29094</v>
      </c>
      <c r="B14587" s="171" t="s">
        <v>29095</v>
      </c>
      <c r="C14587" s="171" t="s">
        <v>101</v>
      </c>
      <c r="D14587" s="171" t="s">
        <v>4</v>
      </c>
      <c r="E14587" s="11">
        <v>44348</v>
      </c>
      <c r="F14587">
        <v>31</v>
      </c>
      <c r="G14587">
        <v>42.5</v>
      </c>
      <c r="I14587">
        <v>291</v>
      </c>
      <c r="J14587">
        <v>328</v>
      </c>
      <c r="L14587">
        <v>461</v>
      </c>
      <c r="N14587">
        <v>278</v>
      </c>
      <c r="P14587">
        <v>25</v>
      </c>
      <c r="Q14587">
        <v>35</v>
      </c>
      <c r="S14587">
        <v>13</v>
      </c>
    </row>
    <row r="14588" spans="1:19" x14ac:dyDescent="0.3">
      <c r="A14588" t="s">
        <v>29096</v>
      </c>
      <c r="B14588" s="171" t="s">
        <v>29097</v>
      </c>
      <c r="C14588" s="171" t="s">
        <v>6843</v>
      </c>
      <c r="D14588" s="171" t="s">
        <v>80</v>
      </c>
      <c r="E14588" s="11">
        <v>44348</v>
      </c>
      <c r="F14588">
        <v>5.5</v>
      </c>
      <c r="G14588">
        <v>6</v>
      </c>
      <c r="I14588">
        <v>14</v>
      </c>
      <c r="J14588">
        <v>32</v>
      </c>
      <c r="L14588">
        <v>35</v>
      </c>
      <c r="N14588">
        <v>14</v>
      </c>
      <c r="P14588">
        <v>0</v>
      </c>
      <c r="Q14588">
        <v>0</v>
      </c>
      <c r="S14588">
        <v>0</v>
      </c>
    </row>
    <row r="14589" spans="1:19" x14ac:dyDescent="0.3">
      <c r="A14589" t="s">
        <v>29098</v>
      </c>
      <c r="B14589" s="171" t="s">
        <v>29099</v>
      </c>
      <c r="C14589" s="171" t="s">
        <v>6843</v>
      </c>
      <c r="D14589" s="171" t="s">
        <v>4</v>
      </c>
      <c r="E14589" s="11">
        <v>44348</v>
      </c>
      <c r="F14589">
        <v>5.5</v>
      </c>
      <c r="G14589">
        <v>6</v>
      </c>
      <c r="I14589">
        <v>14</v>
      </c>
      <c r="J14589">
        <v>32</v>
      </c>
      <c r="L14589">
        <v>35</v>
      </c>
      <c r="N14589">
        <v>14</v>
      </c>
      <c r="P14589">
        <v>0</v>
      </c>
      <c r="Q14589">
        <v>0</v>
      </c>
      <c r="S14589">
        <v>0</v>
      </c>
    </row>
    <row r="14590" spans="1:19" x14ac:dyDescent="0.3">
      <c r="A14590" t="s">
        <v>29100</v>
      </c>
      <c r="B14590" s="171" t="s">
        <v>29101</v>
      </c>
      <c r="C14590" s="171" t="s">
        <v>12995</v>
      </c>
      <c r="D14590" s="171" t="s">
        <v>80</v>
      </c>
      <c r="E14590" s="11">
        <v>44348</v>
      </c>
      <c r="F14590">
        <v>65.5</v>
      </c>
      <c r="G14590">
        <v>84</v>
      </c>
      <c r="I14590">
        <v>396</v>
      </c>
      <c r="J14590">
        <v>523</v>
      </c>
      <c r="L14590">
        <v>686</v>
      </c>
      <c r="N14590">
        <v>366</v>
      </c>
      <c r="O14590" t="s">
        <v>16361</v>
      </c>
      <c r="P14590">
        <v>29</v>
      </c>
      <c r="Q14590">
        <v>45</v>
      </c>
      <c r="S14590">
        <v>30</v>
      </c>
    </row>
    <row r="14591" spans="1:19" x14ac:dyDescent="0.3">
      <c r="A14591" t="s">
        <v>29102</v>
      </c>
      <c r="B14591" s="171" t="s">
        <v>29103</v>
      </c>
      <c r="C14591" s="171" t="s">
        <v>15504</v>
      </c>
      <c r="D14591" s="171" t="s">
        <v>15341</v>
      </c>
      <c r="E14591" s="11">
        <v>44348</v>
      </c>
      <c r="F14591">
        <v>0</v>
      </c>
      <c r="G14591">
        <v>0</v>
      </c>
      <c r="I14591">
        <v>3</v>
      </c>
      <c r="J14591">
        <v>0</v>
      </c>
      <c r="L14591">
        <v>0</v>
      </c>
      <c r="N14591">
        <v>3</v>
      </c>
      <c r="O14591" t="s">
        <v>16361</v>
      </c>
      <c r="P14591">
        <v>1</v>
      </c>
      <c r="Q14591">
        <v>1</v>
      </c>
      <c r="S14591">
        <v>0</v>
      </c>
    </row>
    <row r="14592" spans="1:19" x14ac:dyDescent="0.3">
      <c r="A14592" t="s">
        <v>29104</v>
      </c>
      <c r="B14592" s="171" t="s">
        <v>29105</v>
      </c>
      <c r="C14592" s="171" t="s">
        <v>15511</v>
      </c>
      <c r="D14592" s="171" t="s">
        <v>80</v>
      </c>
      <c r="E14592" s="11">
        <v>44348</v>
      </c>
      <c r="F14592">
        <v>17</v>
      </c>
      <c r="G14592">
        <v>19.5</v>
      </c>
      <c r="I14592">
        <v>57</v>
      </c>
      <c r="J14592">
        <v>97</v>
      </c>
      <c r="L14592">
        <v>108</v>
      </c>
      <c r="N14592">
        <v>51</v>
      </c>
      <c r="P14592">
        <v>2</v>
      </c>
      <c r="Q14592">
        <v>4</v>
      </c>
      <c r="S14592">
        <v>6</v>
      </c>
    </row>
    <row r="14593" spans="1:19" x14ac:dyDescent="0.3">
      <c r="A14593" t="s">
        <v>29106</v>
      </c>
      <c r="B14593" s="171" t="s">
        <v>29107</v>
      </c>
      <c r="C14593" s="171" t="s">
        <v>15511</v>
      </c>
      <c r="D14593" s="171" t="s">
        <v>15341</v>
      </c>
      <c r="E14593" s="11">
        <v>44348</v>
      </c>
      <c r="F14593">
        <v>0</v>
      </c>
      <c r="G14593">
        <v>0</v>
      </c>
      <c r="I14593">
        <v>3</v>
      </c>
      <c r="J14593">
        <v>0</v>
      </c>
      <c r="L14593">
        <v>0</v>
      </c>
      <c r="N14593">
        <v>3</v>
      </c>
      <c r="P14593">
        <v>1</v>
      </c>
      <c r="Q14593">
        <v>1</v>
      </c>
      <c r="S14593">
        <v>0</v>
      </c>
    </row>
    <row r="14594" spans="1:19" x14ac:dyDescent="0.3">
      <c r="A14594" t="s">
        <v>29108</v>
      </c>
      <c r="B14594" s="171" t="s">
        <v>29109</v>
      </c>
      <c r="C14594" s="171" t="s">
        <v>15511</v>
      </c>
      <c r="D14594" s="171" t="s">
        <v>4</v>
      </c>
      <c r="E14594" s="11">
        <v>44348</v>
      </c>
      <c r="F14594">
        <v>17</v>
      </c>
      <c r="G14594">
        <v>19.5</v>
      </c>
      <c r="I14594">
        <v>60</v>
      </c>
      <c r="J14594">
        <v>97</v>
      </c>
      <c r="L14594">
        <v>108</v>
      </c>
      <c r="N14594">
        <v>54</v>
      </c>
      <c r="P14594">
        <v>3</v>
      </c>
      <c r="Q14594">
        <v>5</v>
      </c>
      <c r="S14594">
        <v>6</v>
      </c>
    </row>
    <row r="14595" spans="1:19" x14ac:dyDescent="0.3">
      <c r="A14595" t="s">
        <v>29110</v>
      </c>
      <c r="B14595" s="171" t="s">
        <v>29111</v>
      </c>
      <c r="C14595" s="171" t="s">
        <v>104</v>
      </c>
      <c r="D14595" s="171" t="s">
        <v>4</v>
      </c>
      <c r="E14595" s="11">
        <v>44348</v>
      </c>
      <c r="F14595">
        <v>65.5</v>
      </c>
      <c r="G14595">
        <v>84</v>
      </c>
      <c r="I14595">
        <v>399</v>
      </c>
      <c r="J14595">
        <v>523</v>
      </c>
      <c r="L14595">
        <v>686</v>
      </c>
      <c r="N14595">
        <v>369</v>
      </c>
      <c r="P14595">
        <v>30</v>
      </c>
      <c r="Q14595">
        <v>46</v>
      </c>
      <c r="S14595">
        <v>30</v>
      </c>
    </row>
    <row r="14596" spans="1:19" x14ac:dyDescent="0.3">
      <c r="A14596" t="s">
        <v>29112</v>
      </c>
      <c r="B14596" s="171" t="s">
        <v>29113</v>
      </c>
      <c r="C14596" s="171" t="s">
        <v>119</v>
      </c>
      <c r="D14596" s="171" t="s">
        <v>80</v>
      </c>
      <c r="E14596" s="11">
        <v>44378</v>
      </c>
      <c r="F14596">
        <v>0</v>
      </c>
      <c r="G14596">
        <v>0</v>
      </c>
      <c r="I14596">
        <v>0</v>
      </c>
      <c r="J14596">
        <v>0</v>
      </c>
      <c r="L14596">
        <v>0</v>
      </c>
      <c r="N14596">
        <v>0</v>
      </c>
      <c r="P14596">
        <v>0</v>
      </c>
      <c r="Q14596">
        <v>0</v>
      </c>
      <c r="S14596">
        <v>0</v>
      </c>
    </row>
    <row r="14597" spans="1:19" x14ac:dyDescent="0.3">
      <c r="A14597" t="s">
        <v>29114</v>
      </c>
      <c r="B14597" s="171" t="s">
        <v>29115</v>
      </c>
      <c r="C14597" s="171" t="s">
        <v>143</v>
      </c>
      <c r="D14597" s="171" t="s">
        <v>80</v>
      </c>
      <c r="E14597" s="11">
        <v>44378</v>
      </c>
      <c r="F14597">
        <v>0</v>
      </c>
      <c r="G14597">
        <v>0</v>
      </c>
      <c r="I14597">
        <v>0</v>
      </c>
      <c r="J14597">
        <v>0</v>
      </c>
      <c r="L14597">
        <v>0</v>
      </c>
      <c r="N14597">
        <v>0</v>
      </c>
      <c r="P14597">
        <v>0</v>
      </c>
      <c r="Q14597">
        <v>0</v>
      </c>
      <c r="S14597">
        <v>0</v>
      </c>
    </row>
    <row r="14598" spans="1:19" x14ac:dyDescent="0.3">
      <c r="A14598" t="s">
        <v>29116</v>
      </c>
      <c r="B14598" s="171" t="s">
        <v>29117</v>
      </c>
      <c r="C14598" s="171" t="s">
        <v>158</v>
      </c>
      <c r="D14598" s="171" t="s">
        <v>80</v>
      </c>
      <c r="E14598" s="11">
        <v>44378</v>
      </c>
      <c r="F14598">
        <v>0</v>
      </c>
      <c r="G14598">
        <v>0</v>
      </c>
      <c r="I14598">
        <v>0</v>
      </c>
      <c r="J14598">
        <v>0</v>
      </c>
      <c r="L14598">
        <v>0</v>
      </c>
      <c r="N14598">
        <v>0</v>
      </c>
      <c r="P14598">
        <v>0</v>
      </c>
      <c r="Q14598">
        <v>0</v>
      </c>
      <c r="S14598">
        <v>0</v>
      </c>
    </row>
    <row r="14599" spans="1:19" x14ac:dyDescent="0.3">
      <c r="A14599" t="s">
        <v>29118</v>
      </c>
      <c r="B14599" s="171" t="s">
        <v>29119</v>
      </c>
      <c r="C14599" s="171" t="s">
        <v>209</v>
      </c>
      <c r="D14599" s="171" t="s">
        <v>80</v>
      </c>
      <c r="E14599" s="11">
        <v>44378</v>
      </c>
      <c r="F14599">
        <v>0</v>
      </c>
      <c r="G14599">
        <v>0</v>
      </c>
      <c r="I14599">
        <v>0</v>
      </c>
      <c r="J14599">
        <v>0</v>
      </c>
      <c r="L14599">
        <v>0</v>
      </c>
      <c r="N14599">
        <v>0</v>
      </c>
      <c r="P14599">
        <v>0</v>
      </c>
      <c r="Q14599">
        <v>0</v>
      </c>
      <c r="S14599">
        <v>0</v>
      </c>
    </row>
    <row r="14600" spans="1:19" x14ac:dyDescent="0.3">
      <c r="A14600" t="s">
        <v>29120</v>
      </c>
      <c r="B14600" s="171" t="s">
        <v>29121</v>
      </c>
      <c r="C14600" s="171" t="s">
        <v>76</v>
      </c>
      <c r="D14600" s="171" t="s">
        <v>80</v>
      </c>
      <c r="E14600" s="11">
        <v>44378</v>
      </c>
      <c r="F14600">
        <v>0</v>
      </c>
      <c r="G14600">
        <v>0</v>
      </c>
      <c r="I14600">
        <v>0</v>
      </c>
      <c r="J14600">
        <v>0</v>
      </c>
      <c r="L14600">
        <v>0</v>
      </c>
      <c r="N14600">
        <v>0</v>
      </c>
      <c r="P14600">
        <v>0</v>
      </c>
      <c r="Q14600">
        <v>0</v>
      </c>
      <c r="S14600">
        <v>0</v>
      </c>
    </row>
    <row r="14601" spans="1:19" x14ac:dyDescent="0.3">
      <c r="A14601" t="s">
        <v>29122</v>
      </c>
      <c r="B14601" s="171" t="s">
        <v>29123</v>
      </c>
      <c r="C14601" s="171" t="s">
        <v>15347</v>
      </c>
      <c r="D14601" s="171" t="s">
        <v>80</v>
      </c>
      <c r="E14601" s="11">
        <v>44378</v>
      </c>
      <c r="F14601">
        <v>0</v>
      </c>
      <c r="G14601">
        <v>0</v>
      </c>
      <c r="I14601">
        <v>0</v>
      </c>
      <c r="J14601">
        <v>0</v>
      </c>
      <c r="L14601">
        <v>0</v>
      </c>
      <c r="N14601">
        <v>0</v>
      </c>
      <c r="P14601">
        <v>0</v>
      </c>
      <c r="Q14601">
        <v>0</v>
      </c>
      <c r="S14601">
        <v>0</v>
      </c>
    </row>
    <row r="14602" spans="1:19" x14ac:dyDescent="0.3">
      <c r="A14602" t="s">
        <v>29124</v>
      </c>
      <c r="B14602" s="171" t="s">
        <v>29125</v>
      </c>
      <c r="C14602" s="171" t="s">
        <v>203</v>
      </c>
      <c r="D14602" s="171" t="s">
        <v>80</v>
      </c>
      <c r="E14602" s="11">
        <v>44378</v>
      </c>
      <c r="F14602">
        <v>1.5</v>
      </c>
      <c r="G14602">
        <v>1.5</v>
      </c>
      <c r="I14602">
        <v>20</v>
      </c>
      <c r="J14602">
        <v>8</v>
      </c>
      <c r="L14602">
        <v>8</v>
      </c>
      <c r="N14602">
        <v>19</v>
      </c>
      <c r="P14602">
        <v>0</v>
      </c>
      <c r="Q14602">
        <v>0</v>
      </c>
      <c r="S14602">
        <v>1</v>
      </c>
    </row>
    <row r="14603" spans="1:19" x14ac:dyDescent="0.3">
      <c r="A14603" t="s">
        <v>29126</v>
      </c>
      <c r="B14603" s="171" t="s">
        <v>29127</v>
      </c>
      <c r="C14603" s="171" t="s">
        <v>15340</v>
      </c>
      <c r="D14603" s="171" t="s">
        <v>15341</v>
      </c>
      <c r="E14603" s="11">
        <v>44378</v>
      </c>
      <c r="F14603">
        <v>0</v>
      </c>
      <c r="G14603">
        <v>0</v>
      </c>
      <c r="I14603">
        <v>0</v>
      </c>
      <c r="J14603">
        <v>0</v>
      </c>
      <c r="L14603">
        <v>0</v>
      </c>
      <c r="N14603">
        <v>0</v>
      </c>
      <c r="P14603">
        <v>0</v>
      </c>
      <c r="Q14603">
        <v>0</v>
      </c>
      <c r="S14603">
        <v>0</v>
      </c>
    </row>
    <row r="14604" spans="1:19" x14ac:dyDescent="0.3">
      <c r="A14604" t="s">
        <v>29128</v>
      </c>
      <c r="B14604" s="171" t="s">
        <v>29129</v>
      </c>
      <c r="C14604" s="171" t="s">
        <v>15340</v>
      </c>
      <c r="D14604" s="171" t="s">
        <v>80</v>
      </c>
      <c r="E14604" s="11">
        <v>44378</v>
      </c>
      <c r="F14604">
        <v>0</v>
      </c>
      <c r="G14604">
        <v>0</v>
      </c>
      <c r="I14604">
        <v>0</v>
      </c>
      <c r="J14604">
        <v>0</v>
      </c>
      <c r="L14604">
        <v>0</v>
      </c>
      <c r="N14604">
        <v>0</v>
      </c>
      <c r="P14604">
        <v>0</v>
      </c>
      <c r="Q14604">
        <v>0</v>
      </c>
      <c r="S14604">
        <v>0</v>
      </c>
    </row>
    <row r="14605" spans="1:19" x14ac:dyDescent="0.3">
      <c r="A14605" t="s">
        <v>29130</v>
      </c>
      <c r="B14605" s="171" t="s">
        <v>29131</v>
      </c>
      <c r="C14605" s="171" t="s">
        <v>15344</v>
      </c>
      <c r="D14605" s="171" t="s">
        <v>15341</v>
      </c>
      <c r="E14605" s="11">
        <v>44378</v>
      </c>
      <c r="F14605">
        <v>0</v>
      </c>
      <c r="G14605">
        <v>0</v>
      </c>
      <c r="I14605">
        <v>0</v>
      </c>
      <c r="J14605">
        <v>0</v>
      </c>
      <c r="L14605">
        <v>0</v>
      </c>
      <c r="N14605">
        <v>0</v>
      </c>
      <c r="P14605">
        <v>0</v>
      </c>
      <c r="Q14605">
        <v>0</v>
      </c>
      <c r="S14605">
        <v>0</v>
      </c>
    </row>
    <row r="14606" spans="1:19" x14ac:dyDescent="0.3">
      <c r="A14606" t="s">
        <v>29132</v>
      </c>
      <c r="B14606" s="171" t="s">
        <v>29133</v>
      </c>
      <c r="C14606" s="171" t="s">
        <v>15347</v>
      </c>
      <c r="D14606" s="171" t="s">
        <v>15341</v>
      </c>
      <c r="E14606" s="11">
        <v>44378</v>
      </c>
      <c r="F14606">
        <v>0</v>
      </c>
      <c r="G14606">
        <v>0</v>
      </c>
      <c r="I14606">
        <v>3</v>
      </c>
      <c r="J14606">
        <v>0</v>
      </c>
      <c r="L14606">
        <v>0</v>
      </c>
      <c r="N14606">
        <v>3</v>
      </c>
      <c r="P14606">
        <v>0</v>
      </c>
      <c r="Q14606">
        <v>0</v>
      </c>
      <c r="S14606">
        <v>0</v>
      </c>
    </row>
    <row r="14607" spans="1:19" x14ac:dyDescent="0.3">
      <c r="A14607" t="s">
        <v>29122</v>
      </c>
      <c r="B14607" s="171" t="s">
        <v>29123</v>
      </c>
      <c r="C14607" s="171" t="s">
        <v>15347</v>
      </c>
      <c r="D14607" s="171" t="s">
        <v>80</v>
      </c>
      <c r="E14607" s="11">
        <v>44378</v>
      </c>
      <c r="F14607">
        <v>1.5</v>
      </c>
      <c r="G14607">
        <v>2.5</v>
      </c>
      <c r="I14607">
        <v>0</v>
      </c>
      <c r="J14607">
        <v>9</v>
      </c>
      <c r="L14607">
        <v>14</v>
      </c>
      <c r="N14607">
        <v>0</v>
      </c>
      <c r="P14607">
        <v>0</v>
      </c>
      <c r="Q14607">
        <v>0</v>
      </c>
      <c r="S14607">
        <v>0</v>
      </c>
    </row>
    <row r="14608" spans="1:19" x14ac:dyDescent="0.3">
      <c r="A14608" t="s">
        <v>29134</v>
      </c>
      <c r="B14608" s="171" t="s">
        <v>29135</v>
      </c>
      <c r="C14608" s="171" t="s">
        <v>203</v>
      </c>
      <c r="D14608" s="171" t="s">
        <v>15341</v>
      </c>
      <c r="E14608" s="11">
        <v>44378</v>
      </c>
      <c r="F14608">
        <v>0</v>
      </c>
      <c r="G14608">
        <v>0</v>
      </c>
      <c r="I14608">
        <v>0</v>
      </c>
      <c r="J14608">
        <v>0</v>
      </c>
      <c r="L14608">
        <v>0</v>
      </c>
      <c r="N14608">
        <v>0</v>
      </c>
      <c r="P14608">
        <v>0</v>
      </c>
      <c r="Q14608">
        <v>0</v>
      </c>
      <c r="S14608">
        <v>0</v>
      </c>
    </row>
    <row r="14609" spans="1:19" x14ac:dyDescent="0.3">
      <c r="A14609" t="s">
        <v>29136</v>
      </c>
      <c r="B14609" s="171" t="s">
        <v>29137</v>
      </c>
      <c r="C14609" s="171" t="s">
        <v>24281</v>
      </c>
      <c r="D14609" s="171" t="s">
        <v>15341</v>
      </c>
      <c r="E14609" s="11">
        <v>44378</v>
      </c>
      <c r="F14609">
        <v>0</v>
      </c>
      <c r="G14609">
        <v>0</v>
      </c>
      <c r="I14609">
        <v>0</v>
      </c>
      <c r="J14609">
        <v>0</v>
      </c>
      <c r="L14609">
        <v>0</v>
      </c>
      <c r="N14609">
        <v>0</v>
      </c>
      <c r="P14609">
        <v>0</v>
      </c>
      <c r="Q14609">
        <v>0</v>
      </c>
      <c r="S14609">
        <v>0</v>
      </c>
    </row>
    <row r="14610" spans="1:19" x14ac:dyDescent="0.3">
      <c r="A14610" t="s">
        <v>29138</v>
      </c>
      <c r="B14610" s="171" t="s">
        <v>29139</v>
      </c>
      <c r="C14610" s="171" t="s">
        <v>24281</v>
      </c>
      <c r="D14610" s="171" t="s">
        <v>80</v>
      </c>
      <c r="E14610" s="11">
        <v>44378</v>
      </c>
      <c r="F14610">
        <v>0</v>
      </c>
      <c r="G14610">
        <v>0</v>
      </c>
      <c r="I14610">
        <v>0</v>
      </c>
      <c r="J14610">
        <v>0</v>
      </c>
      <c r="L14610">
        <v>0</v>
      </c>
      <c r="N14610">
        <v>0</v>
      </c>
      <c r="P14610">
        <v>0</v>
      </c>
      <c r="Q14610">
        <v>0</v>
      </c>
      <c r="S14610">
        <v>0</v>
      </c>
    </row>
    <row r="14611" spans="1:19" x14ac:dyDescent="0.3">
      <c r="A14611" t="s">
        <v>29140</v>
      </c>
      <c r="B14611" s="171" t="s">
        <v>29141</v>
      </c>
      <c r="C14611" s="171" t="s">
        <v>24284</v>
      </c>
      <c r="D14611" s="171" t="s">
        <v>80</v>
      </c>
      <c r="E14611" s="11">
        <v>44378</v>
      </c>
      <c r="F14611">
        <v>4</v>
      </c>
      <c r="G14611">
        <v>4</v>
      </c>
      <c r="I14611">
        <v>11</v>
      </c>
      <c r="J14611">
        <v>24</v>
      </c>
      <c r="L14611">
        <v>21</v>
      </c>
      <c r="N14611">
        <v>11</v>
      </c>
      <c r="P14611">
        <v>0</v>
      </c>
      <c r="Q14611">
        <v>1</v>
      </c>
      <c r="S14611">
        <v>0</v>
      </c>
    </row>
    <row r="14612" spans="1:19" x14ac:dyDescent="0.3">
      <c r="A14612" t="s">
        <v>29142</v>
      </c>
      <c r="B14612" s="171" t="s">
        <v>29143</v>
      </c>
      <c r="C14612" s="171" t="s">
        <v>18126</v>
      </c>
      <c r="D14612" s="171" t="s">
        <v>80</v>
      </c>
      <c r="E14612" s="11">
        <v>44378</v>
      </c>
      <c r="F14612">
        <v>0</v>
      </c>
      <c r="G14612">
        <v>0</v>
      </c>
      <c r="I14612">
        <v>0</v>
      </c>
      <c r="J14612">
        <v>0</v>
      </c>
      <c r="L14612">
        <v>0</v>
      </c>
      <c r="N14612">
        <v>0</v>
      </c>
      <c r="P14612">
        <v>0</v>
      </c>
      <c r="Q14612">
        <v>0</v>
      </c>
      <c r="S14612">
        <v>0</v>
      </c>
    </row>
    <row r="14613" spans="1:19" x14ac:dyDescent="0.3">
      <c r="A14613" t="s">
        <v>29144</v>
      </c>
      <c r="B14613" s="171" t="s">
        <v>29145</v>
      </c>
      <c r="C14613" s="171" t="s">
        <v>128</v>
      </c>
      <c r="D14613" s="171" t="s">
        <v>80</v>
      </c>
      <c r="E14613" s="11">
        <v>44378</v>
      </c>
      <c r="F14613">
        <v>0</v>
      </c>
      <c r="G14613">
        <v>0</v>
      </c>
      <c r="I14613">
        <v>0</v>
      </c>
      <c r="J14613">
        <v>0</v>
      </c>
      <c r="L14613">
        <v>0</v>
      </c>
      <c r="N14613">
        <v>0</v>
      </c>
      <c r="P14613">
        <v>0</v>
      </c>
      <c r="Q14613">
        <v>0</v>
      </c>
      <c r="S14613">
        <v>0</v>
      </c>
    </row>
    <row r="14614" spans="1:19" x14ac:dyDescent="0.3">
      <c r="A14614" t="s">
        <v>29146</v>
      </c>
      <c r="B14614" s="171" t="s">
        <v>29147</v>
      </c>
      <c r="C14614" s="171" t="s">
        <v>14824</v>
      </c>
      <c r="D14614" s="171" t="s">
        <v>80</v>
      </c>
      <c r="E14614" s="11">
        <v>44378</v>
      </c>
      <c r="F14614">
        <v>0</v>
      </c>
      <c r="G14614">
        <v>0</v>
      </c>
      <c r="I14614">
        <v>0</v>
      </c>
      <c r="J14614">
        <v>0</v>
      </c>
      <c r="L14614">
        <v>0</v>
      </c>
      <c r="N14614">
        <v>0</v>
      </c>
      <c r="P14614">
        <v>0</v>
      </c>
      <c r="Q14614">
        <v>0</v>
      </c>
      <c r="S14614">
        <v>0</v>
      </c>
    </row>
    <row r="14615" spans="1:19" x14ac:dyDescent="0.3">
      <c r="A14615" t="s">
        <v>29148</v>
      </c>
      <c r="B14615" s="171" t="s">
        <v>29149</v>
      </c>
      <c r="C14615" s="171" t="s">
        <v>152</v>
      </c>
      <c r="D14615" s="171" t="s">
        <v>80</v>
      </c>
      <c r="E14615" s="11">
        <v>44378</v>
      </c>
      <c r="F14615">
        <v>0</v>
      </c>
      <c r="G14615">
        <v>0</v>
      </c>
      <c r="I14615">
        <v>0</v>
      </c>
      <c r="J14615">
        <v>0</v>
      </c>
      <c r="L14615">
        <v>0</v>
      </c>
      <c r="N14615">
        <v>0</v>
      </c>
      <c r="P14615">
        <v>0</v>
      </c>
      <c r="Q14615">
        <v>0</v>
      </c>
      <c r="S14615">
        <v>0</v>
      </c>
    </row>
    <row r="14616" spans="1:19" x14ac:dyDescent="0.3">
      <c r="A14616" t="s">
        <v>29150</v>
      </c>
      <c r="B14616" s="171" t="s">
        <v>29151</v>
      </c>
      <c r="C14616" s="171" t="s">
        <v>194</v>
      </c>
      <c r="D14616" s="171" t="s">
        <v>80</v>
      </c>
      <c r="E14616" s="11">
        <v>44378</v>
      </c>
      <c r="F14616">
        <v>5</v>
      </c>
      <c r="G14616">
        <v>7</v>
      </c>
      <c r="I14616">
        <v>20</v>
      </c>
      <c r="J14616">
        <v>30</v>
      </c>
      <c r="K14616">
        <v>36</v>
      </c>
      <c r="L14616">
        <v>39</v>
      </c>
      <c r="N14616">
        <v>15</v>
      </c>
      <c r="P14616">
        <v>1</v>
      </c>
      <c r="Q14616">
        <v>2</v>
      </c>
      <c r="S14616">
        <v>5</v>
      </c>
    </row>
    <row r="14617" spans="1:19" x14ac:dyDescent="0.3">
      <c r="A14617" t="s">
        <v>29152</v>
      </c>
      <c r="B14617" s="171" t="s">
        <v>29153</v>
      </c>
      <c r="C14617" s="171" t="s">
        <v>18137</v>
      </c>
      <c r="D14617" s="171" t="s">
        <v>80</v>
      </c>
      <c r="E14617" s="11">
        <v>44378</v>
      </c>
      <c r="F14617">
        <v>0</v>
      </c>
      <c r="G14617">
        <v>0</v>
      </c>
      <c r="I14617">
        <v>0</v>
      </c>
      <c r="J14617">
        <v>0</v>
      </c>
      <c r="L14617">
        <v>0</v>
      </c>
      <c r="N14617">
        <v>0</v>
      </c>
      <c r="P14617">
        <v>0</v>
      </c>
      <c r="Q14617">
        <v>0</v>
      </c>
      <c r="S14617">
        <v>0</v>
      </c>
    </row>
    <row r="14618" spans="1:19" x14ac:dyDescent="0.3">
      <c r="A14618" t="s">
        <v>29154</v>
      </c>
      <c r="B14618" s="171" t="s">
        <v>29155</v>
      </c>
      <c r="C14618" s="171" t="s">
        <v>18140</v>
      </c>
      <c r="D14618" s="171" t="s">
        <v>80</v>
      </c>
      <c r="E14618" s="11">
        <v>44378</v>
      </c>
      <c r="F14618">
        <v>3</v>
      </c>
      <c r="G14618">
        <v>5</v>
      </c>
      <c r="I14618">
        <v>8</v>
      </c>
      <c r="J14618">
        <v>12</v>
      </c>
      <c r="L14618">
        <v>22</v>
      </c>
      <c r="N14618">
        <v>4</v>
      </c>
      <c r="P14618">
        <v>2</v>
      </c>
      <c r="Q14618">
        <v>2</v>
      </c>
      <c r="S14618">
        <v>4</v>
      </c>
    </row>
    <row r="14619" spans="1:19" x14ac:dyDescent="0.3">
      <c r="A14619" t="s">
        <v>29156</v>
      </c>
      <c r="B14619" s="171" t="s">
        <v>29157</v>
      </c>
      <c r="C14619" s="171" t="s">
        <v>236</v>
      </c>
      <c r="D14619" s="171" t="s">
        <v>80</v>
      </c>
      <c r="E14619" s="11">
        <v>44378</v>
      </c>
      <c r="F14619">
        <v>0</v>
      </c>
      <c r="G14619">
        <v>0</v>
      </c>
      <c r="I14619">
        <v>0</v>
      </c>
      <c r="J14619">
        <v>0</v>
      </c>
      <c r="L14619">
        <v>0</v>
      </c>
      <c r="N14619">
        <v>0</v>
      </c>
      <c r="P14619">
        <v>0</v>
      </c>
      <c r="Q14619">
        <v>0</v>
      </c>
      <c r="S14619">
        <v>0</v>
      </c>
    </row>
    <row r="14620" spans="1:19" x14ac:dyDescent="0.3">
      <c r="A14620" t="s">
        <v>29158</v>
      </c>
      <c r="B14620" s="171" t="s">
        <v>29159</v>
      </c>
      <c r="C14620" s="171" t="s">
        <v>239</v>
      </c>
      <c r="D14620" s="171" t="s">
        <v>80</v>
      </c>
      <c r="E14620" s="11">
        <v>44378</v>
      </c>
      <c r="F14620">
        <v>0</v>
      </c>
      <c r="G14620">
        <v>0</v>
      </c>
      <c r="I14620">
        <v>0</v>
      </c>
      <c r="J14620">
        <v>0</v>
      </c>
      <c r="L14620">
        <v>0</v>
      </c>
      <c r="N14620">
        <v>0</v>
      </c>
      <c r="P14620">
        <v>0</v>
      </c>
      <c r="Q14620">
        <v>0</v>
      </c>
      <c r="S14620">
        <v>0</v>
      </c>
    </row>
    <row r="14621" spans="1:19" x14ac:dyDescent="0.3">
      <c r="A14621" t="s">
        <v>29160</v>
      </c>
      <c r="B14621" s="171" t="s">
        <v>29161</v>
      </c>
      <c r="C14621" s="171" t="s">
        <v>176</v>
      </c>
      <c r="D14621" s="171" t="s">
        <v>80</v>
      </c>
      <c r="E14621" s="11">
        <v>44378</v>
      </c>
      <c r="F14621">
        <v>2</v>
      </c>
      <c r="G14621">
        <v>2.5</v>
      </c>
      <c r="I14621">
        <v>10</v>
      </c>
      <c r="J14621">
        <v>11</v>
      </c>
      <c r="L14621">
        <v>13</v>
      </c>
      <c r="N14621">
        <v>7</v>
      </c>
      <c r="P14621">
        <v>0</v>
      </c>
      <c r="Q14621">
        <v>0</v>
      </c>
      <c r="S14621">
        <v>3</v>
      </c>
    </row>
    <row r="14622" spans="1:19" x14ac:dyDescent="0.3">
      <c r="A14622" t="s">
        <v>29162</v>
      </c>
      <c r="B14622" s="171" t="s">
        <v>29163</v>
      </c>
      <c r="C14622" s="171" t="s">
        <v>206</v>
      </c>
      <c r="D14622" s="171" t="s">
        <v>80</v>
      </c>
      <c r="E14622" s="11">
        <v>44378</v>
      </c>
      <c r="F14622">
        <v>1</v>
      </c>
      <c r="G14622">
        <v>1.5</v>
      </c>
      <c r="I14622">
        <v>6</v>
      </c>
      <c r="J14622">
        <v>5</v>
      </c>
      <c r="L14622">
        <v>8</v>
      </c>
      <c r="N14622">
        <v>3</v>
      </c>
      <c r="P14622">
        <v>0</v>
      </c>
      <c r="Q14622">
        <v>0</v>
      </c>
      <c r="S14622">
        <v>3</v>
      </c>
    </row>
    <row r="14623" spans="1:19" x14ac:dyDescent="0.3">
      <c r="A14623" t="s">
        <v>29164</v>
      </c>
      <c r="B14623" s="171" t="s">
        <v>29165</v>
      </c>
      <c r="C14623" s="171" t="s">
        <v>176</v>
      </c>
      <c r="D14623" s="171" t="s">
        <v>15341</v>
      </c>
      <c r="E14623" s="11">
        <v>44378</v>
      </c>
      <c r="F14623">
        <v>0</v>
      </c>
      <c r="G14623">
        <v>0</v>
      </c>
      <c r="I14623">
        <v>0</v>
      </c>
      <c r="J14623">
        <v>0</v>
      </c>
      <c r="L14623">
        <v>0</v>
      </c>
      <c r="N14623">
        <v>0</v>
      </c>
      <c r="P14623">
        <v>0</v>
      </c>
      <c r="Q14623">
        <v>0</v>
      </c>
      <c r="S14623">
        <v>0</v>
      </c>
    </row>
    <row r="14624" spans="1:19" x14ac:dyDescent="0.3">
      <c r="A14624" t="s">
        <v>29166</v>
      </c>
      <c r="B14624" s="171" t="s">
        <v>29167</v>
      </c>
      <c r="C14624" s="171" t="s">
        <v>206</v>
      </c>
      <c r="D14624" s="171" t="s">
        <v>15341</v>
      </c>
      <c r="E14624" s="11">
        <v>44378</v>
      </c>
      <c r="F14624">
        <v>0</v>
      </c>
      <c r="G14624">
        <v>0</v>
      </c>
      <c r="I14624">
        <v>0</v>
      </c>
      <c r="J14624">
        <v>0</v>
      </c>
      <c r="L14624">
        <v>0</v>
      </c>
      <c r="N14624">
        <v>0</v>
      </c>
      <c r="P14624">
        <v>0</v>
      </c>
      <c r="Q14624">
        <v>0</v>
      </c>
      <c r="S14624">
        <v>0</v>
      </c>
    </row>
    <row r="14625" spans="1:19" x14ac:dyDescent="0.3">
      <c r="A14625" t="s">
        <v>29168</v>
      </c>
      <c r="B14625" s="171" t="s">
        <v>29169</v>
      </c>
      <c r="C14625" s="171" t="s">
        <v>16544</v>
      </c>
      <c r="D14625" s="171" t="s">
        <v>15341</v>
      </c>
      <c r="E14625" s="11">
        <v>44378</v>
      </c>
      <c r="F14625">
        <v>0</v>
      </c>
      <c r="G14625">
        <v>0</v>
      </c>
      <c r="I14625">
        <v>0</v>
      </c>
      <c r="J14625">
        <v>0</v>
      </c>
      <c r="L14625">
        <v>0</v>
      </c>
      <c r="N14625">
        <v>0</v>
      </c>
      <c r="P14625">
        <v>0</v>
      </c>
      <c r="Q14625">
        <v>0</v>
      </c>
      <c r="S14625">
        <v>0</v>
      </c>
    </row>
    <row r="14626" spans="1:19" x14ac:dyDescent="0.3">
      <c r="A14626" t="s">
        <v>29170</v>
      </c>
      <c r="B14626" s="171" t="s">
        <v>29171</v>
      </c>
      <c r="C14626" s="171" t="s">
        <v>16544</v>
      </c>
      <c r="D14626" s="171" t="s">
        <v>80</v>
      </c>
      <c r="E14626" s="11">
        <v>44378</v>
      </c>
      <c r="F14626">
        <v>0</v>
      </c>
      <c r="G14626">
        <v>0</v>
      </c>
      <c r="I14626">
        <v>0</v>
      </c>
      <c r="J14626">
        <v>0</v>
      </c>
      <c r="L14626">
        <v>0</v>
      </c>
      <c r="N14626">
        <v>0</v>
      </c>
      <c r="P14626">
        <v>0</v>
      </c>
      <c r="Q14626">
        <v>0</v>
      </c>
      <c r="S14626">
        <v>0</v>
      </c>
    </row>
    <row r="14627" spans="1:19" x14ac:dyDescent="0.3">
      <c r="A14627" t="s">
        <v>29172</v>
      </c>
      <c r="B14627" s="171" t="s">
        <v>29173</v>
      </c>
      <c r="C14627" s="171" t="s">
        <v>24315</v>
      </c>
      <c r="D14627" s="171" t="s">
        <v>15341</v>
      </c>
      <c r="E14627" s="11">
        <v>44378</v>
      </c>
      <c r="F14627">
        <v>0</v>
      </c>
      <c r="G14627">
        <v>0</v>
      </c>
      <c r="I14627">
        <v>0</v>
      </c>
      <c r="J14627">
        <v>0</v>
      </c>
      <c r="L14627">
        <v>0</v>
      </c>
      <c r="N14627">
        <v>0</v>
      </c>
      <c r="P14627">
        <v>0</v>
      </c>
      <c r="Q14627">
        <v>0</v>
      </c>
      <c r="S14627">
        <v>0</v>
      </c>
    </row>
    <row r="14628" spans="1:19" x14ac:dyDescent="0.3">
      <c r="A14628" t="s">
        <v>29174</v>
      </c>
      <c r="B14628" s="171" t="s">
        <v>29175</v>
      </c>
      <c r="C14628" s="171" t="s">
        <v>24315</v>
      </c>
      <c r="D14628" s="171" t="s">
        <v>80</v>
      </c>
      <c r="E14628" s="11">
        <v>44378</v>
      </c>
      <c r="F14628">
        <v>0</v>
      </c>
      <c r="G14628">
        <v>0</v>
      </c>
      <c r="I14628">
        <v>0</v>
      </c>
      <c r="J14628">
        <v>0</v>
      </c>
      <c r="L14628">
        <v>0</v>
      </c>
      <c r="N14628">
        <v>0</v>
      </c>
      <c r="P14628">
        <v>0</v>
      </c>
      <c r="Q14628">
        <v>0</v>
      </c>
      <c r="S14628">
        <v>0</v>
      </c>
    </row>
    <row r="14629" spans="1:19" x14ac:dyDescent="0.3">
      <c r="A14629" t="s">
        <v>29176</v>
      </c>
      <c r="B14629" s="171" t="s">
        <v>29177</v>
      </c>
      <c r="C14629" s="171" t="s">
        <v>113</v>
      </c>
      <c r="D14629" s="171" t="s">
        <v>80</v>
      </c>
      <c r="E14629" s="11">
        <v>44378</v>
      </c>
      <c r="F14629">
        <v>1.5</v>
      </c>
      <c r="G14629">
        <v>1</v>
      </c>
      <c r="I14629">
        <v>10</v>
      </c>
      <c r="J14629">
        <v>9</v>
      </c>
      <c r="L14629">
        <v>6</v>
      </c>
      <c r="N14629">
        <v>7</v>
      </c>
      <c r="P14629">
        <v>0</v>
      </c>
      <c r="Q14629">
        <v>0</v>
      </c>
      <c r="S14629">
        <v>3</v>
      </c>
    </row>
    <row r="14630" spans="1:19" x14ac:dyDescent="0.3">
      <c r="A14630" t="s">
        <v>29178</v>
      </c>
      <c r="B14630" s="171" t="s">
        <v>29179</v>
      </c>
      <c r="C14630" s="171" t="s">
        <v>131</v>
      </c>
      <c r="D14630" s="171" t="s">
        <v>80</v>
      </c>
      <c r="E14630" s="11">
        <v>44378</v>
      </c>
      <c r="F14630">
        <v>0</v>
      </c>
      <c r="G14630">
        <v>0</v>
      </c>
      <c r="I14630">
        <v>0</v>
      </c>
      <c r="J14630">
        <v>0</v>
      </c>
      <c r="L14630">
        <v>0</v>
      </c>
      <c r="N14630">
        <v>0</v>
      </c>
      <c r="P14630">
        <v>0</v>
      </c>
      <c r="Q14630">
        <v>0</v>
      </c>
      <c r="S14630">
        <v>0</v>
      </c>
    </row>
    <row r="14631" spans="1:19" x14ac:dyDescent="0.3">
      <c r="A14631" t="s">
        <v>29180</v>
      </c>
      <c r="B14631" s="171" t="s">
        <v>29181</v>
      </c>
      <c r="C14631" s="171" t="s">
        <v>14843</v>
      </c>
      <c r="D14631" s="171" t="s">
        <v>80</v>
      </c>
      <c r="E14631" s="11">
        <v>44378</v>
      </c>
      <c r="F14631">
        <v>0</v>
      </c>
      <c r="G14631">
        <v>0</v>
      </c>
      <c r="I14631">
        <v>0</v>
      </c>
      <c r="J14631">
        <v>0</v>
      </c>
      <c r="L14631">
        <v>0</v>
      </c>
      <c r="N14631">
        <v>0</v>
      </c>
      <c r="P14631">
        <v>0</v>
      </c>
      <c r="Q14631">
        <v>0</v>
      </c>
      <c r="S14631">
        <v>0</v>
      </c>
    </row>
    <row r="14632" spans="1:19" x14ac:dyDescent="0.3">
      <c r="A14632" t="s">
        <v>29182</v>
      </c>
      <c r="B14632" s="171" t="s">
        <v>29183</v>
      </c>
      <c r="C14632" s="171" t="s">
        <v>155</v>
      </c>
      <c r="D14632" s="171" t="s">
        <v>80</v>
      </c>
      <c r="E14632" s="11">
        <v>44378</v>
      </c>
      <c r="F14632">
        <v>3</v>
      </c>
      <c r="G14632">
        <v>3</v>
      </c>
      <c r="I14632">
        <v>11</v>
      </c>
      <c r="J14632">
        <v>18</v>
      </c>
      <c r="L14632">
        <v>17</v>
      </c>
      <c r="N14632">
        <v>8</v>
      </c>
      <c r="P14632">
        <v>1</v>
      </c>
      <c r="Q14632">
        <v>1</v>
      </c>
      <c r="S14632">
        <v>3</v>
      </c>
    </row>
    <row r="14633" spans="1:19" x14ac:dyDescent="0.3">
      <c r="A14633" t="s">
        <v>29184</v>
      </c>
      <c r="B14633" s="171" t="s">
        <v>29185</v>
      </c>
      <c r="C14633" s="171" t="s">
        <v>16232</v>
      </c>
      <c r="D14633" s="171" t="s">
        <v>80</v>
      </c>
      <c r="E14633" s="11">
        <v>44378</v>
      </c>
      <c r="F14633">
        <v>4</v>
      </c>
      <c r="G14633">
        <v>3.5</v>
      </c>
      <c r="I14633">
        <v>8</v>
      </c>
      <c r="J14633">
        <v>23</v>
      </c>
      <c r="L14633">
        <v>20</v>
      </c>
      <c r="N14633">
        <v>6</v>
      </c>
      <c r="P14633">
        <v>0</v>
      </c>
      <c r="Q14633">
        <v>2</v>
      </c>
      <c r="S14633">
        <v>2</v>
      </c>
    </row>
    <row r="14634" spans="1:19" x14ac:dyDescent="0.3">
      <c r="A14634" t="s">
        <v>29186</v>
      </c>
      <c r="B14634" s="171" t="s">
        <v>29187</v>
      </c>
      <c r="C14634" s="171" t="s">
        <v>16557</v>
      </c>
      <c r="D14634" s="171" t="s">
        <v>80</v>
      </c>
      <c r="E14634" s="11">
        <v>44378</v>
      </c>
      <c r="F14634">
        <v>0</v>
      </c>
      <c r="G14634">
        <v>0</v>
      </c>
      <c r="I14634">
        <v>0</v>
      </c>
      <c r="J14634">
        <v>0</v>
      </c>
      <c r="L14634">
        <v>0</v>
      </c>
      <c r="N14634">
        <v>0</v>
      </c>
      <c r="P14634">
        <v>0</v>
      </c>
      <c r="Q14634">
        <v>0</v>
      </c>
      <c r="S14634">
        <v>0</v>
      </c>
    </row>
    <row r="14635" spans="1:19" x14ac:dyDescent="0.3">
      <c r="A14635" t="s">
        <v>29188</v>
      </c>
      <c r="B14635" s="171" t="s">
        <v>29189</v>
      </c>
      <c r="C14635" s="171" t="s">
        <v>188</v>
      </c>
      <c r="D14635" s="171" t="s">
        <v>80</v>
      </c>
      <c r="E14635" s="11">
        <v>44378</v>
      </c>
      <c r="F14635">
        <v>2</v>
      </c>
      <c r="G14635">
        <v>4</v>
      </c>
      <c r="I14635">
        <v>7</v>
      </c>
      <c r="J14635">
        <v>11</v>
      </c>
      <c r="L14635">
        <v>22</v>
      </c>
      <c r="N14635">
        <v>5</v>
      </c>
      <c r="P14635">
        <v>0</v>
      </c>
      <c r="Q14635">
        <v>0</v>
      </c>
      <c r="S14635">
        <v>2</v>
      </c>
    </row>
    <row r="14636" spans="1:19" x14ac:dyDescent="0.3">
      <c r="A14636" t="s">
        <v>29190</v>
      </c>
      <c r="B14636" s="171" t="s">
        <v>29191</v>
      </c>
      <c r="C14636" s="171" t="s">
        <v>227</v>
      </c>
      <c r="D14636" s="171" t="s">
        <v>80</v>
      </c>
      <c r="E14636" s="11">
        <v>44378</v>
      </c>
      <c r="F14636">
        <v>0</v>
      </c>
      <c r="G14636">
        <v>0</v>
      </c>
      <c r="I14636">
        <v>0</v>
      </c>
      <c r="J14636">
        <v>0</v>
      </c>
      <c r="L14636">
        <v>0</v>
      </c>
      <c r="N14636">
        <v>0</v>
      </c>
      <c r="P14636">
        <v>0</v>
      </c>
      <c r="Q14636">
        <v>0</v>
      </c>
      <c r="S14636">
        <v>0</v>
      </c>
    </row>
    <row r="14637" spans="1:19" x14ac:dyDescent="0.3">
      <c r="A14637" t="s">
        <v>29192</v>
      </c>
      <c r="B14637" s="171" t="s">
        <v>29193</v>
      </c>
      <c r="C14637" s="171" t="s">
        <v>116</v>
      </c>
      <c r="D14637" s="171" t="s">
        <v>80</v>
      </c>
      <c r="E14637" s="11">
        <v>44378</v>
      </c>
      <c r="F14637">
        <v>7</v>
      </c>
      <c r="G14637">
        <v>8</v>
      </c>
      <c r="I14637">
        <v>57</v>
      </c>
      <c r="J14637">
        <v>73</v>
      </c>
      <c r="L14637">
        <v>90</v>
      </c>
      <c r="N14637">
        <v>55</v>
      </c>
      <c r="P14637">
        <v>7</v>
      </c>
      <c r="Q14637">
        <v>7</v>
      </c>
      <c r="S14637">
        <v>2</v>
      </c>
    </row>
    <row r="14638" spans="1:19" x14ac:dyDescent="0.3">
      <c r="A14638" t="s">
        <v>29194</v>
      </c>
      <c r="B14638" s="171" t="s">
        <v>29195</v>
      </c>
      <c r="C14638" s="171" t="s">
        <v>9862</v>
      </c>
      <c r="D14638" s="171" t="s">
        <v>80</v>
      </c>
      <c r="E14638" s="11">
        <v>44378</v>
      </c>
      <c r="F14638">
        <v>0</v>
      </c>
      <c r="G14638">
        <v>0</v>
      </c>
      <c r="I14638">
        <v>0</v>
      </c>
      <c r="J14638">
        <v>0</v>
      </c>
      <c r="L14638">
        <v>0</v>
      </c>
      <c r="N14638">
        <v>0</v>
      </c>
      <c r="P14638">
        <v>0</v>
      </c>
      <c r="Q14638">
        <v>0</v>
      </c>
      <c r="S14638">
        <v>0</v>
      </c>
    </row>
    <row r="14639" spans="1:19" x14ac:dyDescent="0.3">
      <c r="A14639" t="s">
        <v>29196</v>
      </c>
      <c r="B14639" s="171" t="s">
        <v>29197</v>
      </c>
      <c r="C14639" s="171" t="s">
        <v>140</v>
      </c>
      <c r="D14639" s="171" t="s">
        <v>80</v>
      </c>
      <c r="E14639" s="11">
        <v>44378</v>
      </c>
      <c r="F14639">
        <v>0</v>
      </c>
      <c r="G14639">
        <v>0</v>
      </c>
      <c r="I14639">
        <v>0</v>
      </c>
      <c r="J14639">
        <v>0</v>
      </c>
      <c r="L14639">
        <v>0</v>
      </c>
      <c r="N14639">
        <v>0</v>
      </c>
      <c r="P14639">
        <v>0</v>
      </c>
      <c r="Q14639">
        <v>0</v>
      </c>
      <c r="S14639">
        <v>0</v>
      </c>
    </row>
    <row r="14640" spans="1:19" x14ac:dyDescent="0.3">
      <c r="A14640" t="s">
        <v>29198</v>
      </c>
      <c r="B14640" s="171" t="s">
        <v>29199</v>
      </c>
      <c r="C14640" s="171" t="s">
        <v>8590</v>
      </c>
      <c r="D14640" s="171" t="s">
        <v>80</v>
      </c>
      <c r="E14640" s="11">
        <v>44378</v>
      </c>
      <c r="F14640">
        <v>0</v>
      </c>
      <c r="G14640">
        <v>0</v>
      </c>
      <c r="I14640">
        <v>0</v>
      </c>
      <c r="J14640">
        <v>0</v>
      </c>
      <c r="L14640">
        <v>0</v>
      </c>
      <c r="N14640">
        <v>0</v>
      </c>
      <c r="P14640">
        <v>0</v>
      </c>
      <c r="Q14640">
        <v>0</v>
      </c>
      <c r="S14640">
        <v>0</v>
      </c>
    </row>
    <row r="14641" spans="1:19" x14ac:dyDescent="0.3">
      <c r="A14641" t="s">
        <v>29200</v>
      </c>
      <c r="B14641" s="171" t="s">
        <v>29201</v>
      </c>
      <c r="C14641" s="171" t="s">
        <v>170</v>
      </c>
      <c r="D14641" s="171" t="s">
        <v>80</v>
      </c>
      <c r="E14641" s="11">
        <v>44378</v>
      </c>
      <c r="F14641">
        <v>3</v>
      </c>
      <c r="G14641">
        <v>11</v>
      </c>
      <c r="I14641">
        <v>10</v>
      </c>
      <c r="J14641">
        <v>33</v>
      </c>
      <c r="L14641">
        <v>121</v>
      </c>
      <c r="N14641">
        <v>6</v>
      </c>
      <c r="P14641">
        <v>0</v>
      </c>
      <c r="Q14641">
        <v>1</v>
      </c>
      <c r="S14641">
        <v>4</v>
      </c>
    </row>
    <row r="14642" spans="1:19" x14ac:dyDescent="0.3">
      <c r="A14642" t="s">
        <v>29202</v>
      </c>
      <c r="B14642" s="171" t="s">
        <v>29203</v>
      </c>
      <c r="C14642" s="171" t="s">
        <v>182</v>
      </c>
      <c r="D14642" s="171" t="s">
        <v>80</v>
      </c>
      <c r="E14642" s="11">
        <v>44378</v>
      </c>
      <c r="F14642">
        <v>10</v>
      </c>
      <c r="G14642">
        <v>11.5</v>
      </c>
      <c r="I14642">
        <v>132</v>
      </c>
      <c r="J14642">
        <v>110</v>
      </c>
      <c r="L14642">
        <v>128</v>
      </c>
      <c r="N14642">
        <v>132</v>
      </c>
      <c r="P14642">
        <v>0</v>
      </c>
      <c r="Q14642">
        <v>0</v>
      </c>
      <c r="S14642">
        <v>0</v>
      </c>
    </row>
    <row r="14643" spans="1:19" x14ac:dyDescent="0.3">
      <c r="A14643" t="s">
        <v>29204</v>
      </c>
      <c r="B14643" s="171" t="s">
        <v>29205</v>
      </c>
      <c r="C14643" s="171" t="s">
        <v>197</v>
      </c>
      <c r="D14643" s="171" t="s">
        <v>80</v>
      </c>
      <c r="E14643" s="11">
        <v>44378</v>
      </c>
      <c r="F14643">
        <v>9</v>
      </c>
      <c r="G14643">
        <v>9</v>
      </c>
      <c r="I14643">
        <v>70</v>
      </c>
      <c r="J14643">
        <v>90</v>
      </c>
      <c r="L14643">
        <v>90</v>
      </c>
      <c r="N14643">
        <v>60</v>
      </c>
      <c r="P14643">
        <v>10</v>
      </c>
      <c r="Q14643">
        <v>10</v>
      </c>
      <c r="S14643">
        <v>10</v>
      </c>
    </row>
    <row r="14644" spans="1:19" x14ac:dyDescent="0.3">
      <c r="A14644" t="s">
        <v>29206</v>
      </c>
      <c r="B14644" s="171" t="s">
        <v>29207</v>
      </c>
      <c r="C14644" s="171" t="s">
        <v>218</v>
      </c>
      <c r="D14644" s="171" t="s">
        <v>80</v>
      </c>
      <c r="E14644" s="11">
        <v>44378</v>
      </c>
      <c r="F14644">
        <v>0</v>
      </c>
      <c r="G14644">
        <v>0</v>
      </c>
      <c r="I14644">
        <v>0</v>
      </c>
      <c r="J14644">
        <v>0</v>
      </c>
      <c r="L14644">
        <v>0</v>
      </c>
      <c r="N14644">
        <v>0</v>
      </c>
      <c r="P14644">
        <v>0</v>
      </c>
      <c r="Q14644">
        <v>0</v>
      </c>
      <c r="S14644">
        <v>0</v>
      </c>
    </row>
    <row r="14645" spans="1:19" x14ac:dyDescent="0.3">
      <c r="A14645" t="s">
        <v>29208</v>
      </c>
      <c r="B14645" s="171" t="s">
        <v>29209</v>
      </c>
      <c r="C14645" s="171" t="s">
        <v>230</v>
      </c>
      <c r="D14645" s="171" t="s">
        <v>80</v>
      </c>
      <c r="E14645" s="11">
        <v>44378</v>
      </c>
      <c r="F14645">
        <v>0</v>
      </c>
      <c r="G14645">
        <v>0</v>
      </c>
      <c r="I14645">
        <v>0</v>
      </c>
      <c r="J14645">
        <v>0</v>
      </c>
      <c r="L14645">
        <v>0</v>
      </c>
      <c r="N14645">
        <v>0</v>
      </c>
      <c r="P14645">
        <v>0</v>
      </c>
      <c r="Q14645">
        <v>0</v>
      </c>
      <c r="S14645">
        <v>0</v>
      </c>
    </row>
    <row r="14646" spans="1:19" x14ac:dyDescent="0.3">
      <c r="A14646" t="s">
        <v>29210</v>
      </c>
      <c r="B14646" s="171" t="s">
        <v>29211</v>
      </c>
      <c r="C14646" s="171" t="s">
        <v>8193</v>
      </c>
      <c r="D14646" s="171" t="s">
        <v>80</v>
      </c>
      <c r="E14646" s="11">
        <v>44378</v>
      </c>
      <c r="F14646">
        <v>2</v>
      </c>
      <c r="G14646">
        <v>3</v>
      </c>
      <c r="I14646">
        <v>22</v>
      </c>
      <c r="J14646">
        <v>22</v>
      </c>
      <c r="L14646">
        <v>32</v>
      </c>
      <c r="N14646">
        <v>20</v>
      </c>
      <c r="P14646">
        <v>2</v>
      </c>
      <c r="Q14646">
        <v>3</v>
      </c>
      <c r="S14646">
        <v>2</v>
      </c>
    </row>
    <row r="14647" spans="1:19" x14ac:dyDescent="0.3">
      <c r="A14647" t="s">
        <v>29212</v>
      </c>
      <c r="B14647" s="171" t="s">
        <v>29213</v>
      </c>
      <c r="C14647" s="171" t="s">
        <v>10522</v>
      </c>
      <c r="D14647" s="171" t="s">
        <v>80</v>
      </c>
      <c r="E14647" s="11">
        <v>44378</v>
      </c>
      <c r="F14647">
        <v>0</v>
      </c>
      <c r="G14647">
        <v>0</v>
      </c>
      <c r="I14647">
        <v>0</v>
      </c>
      <c r="J14647">
        <v>0</v>
      </c>
      <c r="L14647">
        <v>0</v>
      </c>
      <c r="N14647">
        <v>0</v>
      </c>
      <c r="P14647">
        <v>0</v>
      </c>
      <c r="Q14647">
        <v>0</v>
      </c>
      <c r="S14647">
        <v>0</v>
      </c>
    </row>
    <row r="14648" spans="1:19" x14ac:dyDescent="0.3">
      <c r="A14648" t="s">
        <v>29214</v>
      </c>
      <c r="B14648" s="171" t="s">
        <v>29215</v>
      </c>
      <c r="C14648" s="171" t="s">
        <v>10525</v>
      </c>
      <c r="D14648" s="171" t="s">
        <v>80</v>
      </c>
      <c r="E14648" s="11">
        <v>44378</v>
      </c>
      <c r="F14648">
        <v>0</v>
      </c>
      <c r="G14648">
        <v>0</v>
      </c>
      <c r="I14648">
        <v>0</v>
      </c>
      <c r="J14648">
        <v>0</v>
      </c>
      <c r="L14648">
        <v>0</v>
      </c>
      <c r="N14648">
        <v>0</v>
      </c>
      <c r="P14648">
        <v>0</v>
      </c>
      <c r="Q14648">
        <v>0</v>
      </c>
      <c r="S14648">
        <v>0</v>
      </c>
    </row>
    <row r="14649" spans="1:19" x14ac:dyDescent="0.3">
      <c r="A14649" t="s">
        <v>29216</v>
      </c>
      <c r="B14649" s="171" t="s">
        <v>29217</v>
      </c>
      <c r="C14649" s="171" t="s">
        <v>10528</v>
      </c>
      <c r="D14649" s="171" t="s">
        <v>80</v>
      </c>
      <c r="E14649" s="11">
        <v>44378</v>
      </c>
      <c r="F14649">
        <v>0</v>
      </c>
      <c r="G14649">
        <v>0</v>
      </c>
      <c r="I14649">
        <v>0</v>
      </c>
      <c r="J14649">
        <v>0</v>
      </c>
      <c r="L14649">
        <v>0</v>
      </c>
      <c r="N14649">
        <v>0</v>
      </c>
      <c r="P14649">
        <v>0</v>
      </c>
      <c r="Q14649">
        <v>0</v>
      </c>
      <c r="S14649">
        <v>0</v>
      </c>
    </row>
    <row r="14650" spans="1:19" x14ac:dyDescent="0.3">
      <c r="A14650" t="s">
        <v>29218</v>
      </c>
      <c r="B14650" s="171" t="s">
        <v>29219</v>
      </c>
      <c r="C14650" s="171" t="s">
        <v>10531</v>
      </c>
      <c r="D14650" s="171" t="s">
        <v>80</v>
      </c>
      <c r="E14650" s="11">
        <v>44378</v>
      </c>
      <c r="F14650">
        <v>0</v>
      </c>
      <c r="G14650">
        <v>0</v>
      </c>
      <c r="I14650">
        <v>0</v>
      </c>
      <c r="J14650">
        <v>0</v>
      </c>
      <c r="L14650">
        <v>0</v>
      </c>
      <c r="N14650">
        <v>0</v>
      </c>
      <c r="P14650">
        <v>0</v>
      </c>
      <c r="Q14650">
        <v>0</v>
      </c>
      <c r="S14650">
        <v>0</v>
      </c>
    </row>
    <row r="14651" spans="1:19" x14ac:dyDescent="0.3">
      <c r="A14651" t="s">
        <v>29220</v>
      </c>
      <c r="B14651" s="171" t="s">
        <v>29221</v>
      </c>
      <c r="C14651" s="171" t="s">
        <v>14880</v>
      </c>
      <c r="D14651" s="171" t="s">
        <v>80</v>
      </c>
      <c r="E14651" s="11">
        <v>44378</v>
      </c>
      <c r="F14651">
        <v>0</v>
      </c>
      <c r="G14651">
        <v>0</v>
      </c>
      <c r="I14651">
        <v>0</v>
      </c>
      <c r="J14651">
        <v>0</v>
      </c>
      <c r="L14651">
        <v>0</v>
      </c>
      <c r="N14651">
        <v>0</v>
      </c>
      <c r="P14651">
        <v>0</v>
      </c>
      <c r="Q14651">
        <v>0</v>
      </c>
      <c r="S14651">
        <v>0</v>
      </c>
    </row>
    <row r="14652" spans="1:19" x14ac:dyDescent="0.3">
      <c r="A14652" t="s">
        <v>29222</v>
      </c>
      <c r="B14652" s="171" t="s">
        <v>29223</v>
      </c>
      <c r="C14652" s="171" t="s">
        <v>10534</v>
      </c>
      <c r="D14652" s="171" t="s">
        <v>80</v>
      </c>
      <c r="E14652" s="11">
        <v>44378</v>
      </c>
      <c r="F14652">
        <v>4</v>
      </c>
      <c r="G14652">
        <v>4</v>
      </c>
      <c r="I14652">
        <v>9</v>
      </c>
      <c r="J14652">
        <v>24</v>
      </c>
      <c r="L14652">
        <v>24</v>
      </c>
      <c r="N14652">
        <v>9</v>
      </c>
      <c r="P14652">
        <v>0</v>
      </c>
      <c r="Q14652">
        <v>0</v>
      </c>
      <c r="S14652">
        <v>0</v>
      </c>
    </row>
    <row r="14653" spans="1:19" x14ac:dyDescent="0.3">
      <c r="A14653" t="s">
        <v>29224</v>
      </c>
      <c r="B14653" s="171" t="s">
        <v>29225</v>
      </c>
      <c r="C14653" s="171" t="s">
        <v>10537</v>
      </c>
      <c r="D14653" s="171" t="s">
        <v>80</v>
      </c>
      <c r="E14653" s="11">
        <v>44378</v>
      </c>
      <c r="F14653">
        <v>1.5</v>
      </c>
      <c r="G14653">
        <v>2</v>
      </c>
      <c r="I14653">
        <v>6</v>
      </c>
      <c r="J14653">
        <v>8</v>
      </c>
      <c r="L14653">
        <v>11</v>
      </c>
      <c r="N14653">
        <v>6</v>
      </c>
      <c r="P14653">
        <v>0</v>
      </c>
      <c r="Q14653">
        <v>0</v>
      </c>
      <c r="S14653">
        <v>0</v>
      </c>
    </row>
    <row r="14654" spans="1:19" x14ac:dyDescent="0.3">
      <c r="A14654" t="s">
        <v>29226</v>
      </c>
      <c r="B14654" s="171" t="s">
        <v>29227</v>
      </c>
      <c r="C14654" s="171" t="s">
        <v>119</v>
      </c>
      <c r="D14654" s="171" t="s">
        <v>4</v>
      </c>
      <c r="E14654" s="11">
        <v>44378</v>
      </c>
      <c r="F14654">
        <v>0</v>
      </c>
      <c r="G14654">
        <v>0</v>
      </c>
      <c r="I14654">
        <v>0</v>
      </c>
      <c r="J14654">
        <v>0</v>
      </c>
      <c r="L14654">
        <v>0</v>
      </c>
      <c r="N14654">
        <v>0</v>
      </c>
      <c r="P14654">
        <v>0</v>
      </c>
      <c r="Q14654">
        <v>0</v>
      </c>
      <c r="S14654">
        <v>0</v>
      </c>
    </row>
    <row r="14655" spans="1:19" x14ac:dyDescent="0.3">
      <c r="A14655" t="s">
        <v>29228</v>
      </c>
      <c r="B14655" s="171" t="s">
        <v>29229</v>
      </c>
      <c r="C14655" s="171" t="s">
        <v>143</v>
      </c>
      <c r="D14655" s="171" t="s">
        <v>4</v>
      </c>
      <c r="E14655" s="11">
        <v>44378</v>
      </c>
      <c r="F14655">
        <v>0</v>
      </c>
      <c r="G14655">
        <v>0</v>
      </c>
      <c r="I14655">
        <v>0</v>
      </c>
      <c r="J14655">
        <v>0</v>
      </c>
      <c r="L14655">
        <v>0</v>
      </c>
      <c r="N14655">
        <v>0</v>
      </c>
      <c r="P14655">
        <v>0</v>
      </c>
      <c r="Q14655">
        <v>0</v>
      </c>
      <c r="S14655">
        <v>0</v>
      </c>
    </row>
    <row r="14656" spans="1:19" x14ac:dyDescent="0.3">
      <c r="A14656" t="s">
        <v>29230</v>
      </c>
      <c r="B14656" s="171" t="s">
        <v>29231</v>
      </c>
      <c r="C14656" s="171" t="s">
        <v>158</v>
      </c>
      <c r="D14656" s="171" t="s">
        <v>4</v>
      </c>
      <c r="E14656" s="11">
        <v>44378</v>
      </c>
      <c r="F14656">
        <v>0</v>
      </c>
      <c r="G14656">
        <v>0</v>
      </c>
      <c r="I14656">
        <v>0</v>
      </c>
      <c r="J14656">
        <v>0</v>
      </c>
      <c r="L14656">
        <v>0</v>
      </c>
      <c r="N14656">
        <v>0</v>
      </c>
      <c r="P14656">
        <v>0</v>
      </c>
      <c r="Q14656">
        <v>0</v>
      </c>
      <c r="S14656">
        <v>0</v>
      </c>
    </row>
    <row r="14657" spans="1:19" x14ac:dyDescent="0.3">
      <c r="A14657" t="s">
        <v>29232</v>
      </c>
      <c r="B14657" s="171" t="s">
        <v>29233</v>
      </c>
      <c r="C14657" s="171" t="s">
        <v>209</v>
      </c>
      <c r="D14657" s="171" t="s">
        <v>4</v>
      </c>
      <c r="E14657" s="11">
        <v>44378</v>
      </c>
      <c r="F14657">
        <v>0</v>
      </c>
      <c r="G14657">
        <v>0</v>
      </c>
      <c r="I14657">
        <v>0</v>
      </c>
      <c r="J14657">
        <v>0</v>
      </c>
      <c r="L14657">
        <v>0</v>
      </c>
      <c r="N14657">
        <v>0</v>
      </c>
      <c r="P14657">
        <v>0</v>
      </c>
      <c r="Q14657">
        <v>0</v>
      </c>
      <c r="S14657">
        <v>0</v>
      </c>
    </row>
    <row r="14658" spans="1:19" x14ac:dyDescent="0.3">
      <c r="A14658" t="s">
        <v>29234</v>
      </c>
      <c r="B14658" s="171" t="s">
        <v>29235</v>
      </c>
      <c r="C14658" s="171" t="s">
        <v>76</v>
      </c>
      <c r="D14658" s="171" t="s">
        <v>4</v>
      </c>
      <c r="E14658" s="11">
        <v>44378</v>
      </c>
      <c r="F14658">
        <v>0</v>
      </c>
      <c r="G14658">
        <v>0</v>
      </c>
      <c r="I14658">
        <v>0</v>
      </c>
      <c r="J14658">
        <v>0</v>
      </c>
      <c r="L14658">
        <v>0</v>
      </c>
      <c r="N14658">
        <v>0</v>
      </c>
      <c r="P14658">
        <v>0</v>
      </c>
      <c r="Q14658">
        <v>0</v>
      </c>
      <c r="S14658">
        <v>0</v>
      </c>
    </row>
    <row r="14659" spans="1:19" x14ac:dyDescent="0.3">
      <c r="A14659" t="s">
        <v>29236</v>
      </c>
      <c r="B14659" s="171" t="s">
        <v>29237</v>
      </c>
      <c r="C14659" s="171" t="s">
        <v>15344</v>
      </c>
      <c r="D14659" s="171" t="s">
        <v>4</v>
      </c>
      <c r="E14659" s="11">
        <v>44378</v>
      </c>
      <c r="F14659">
        <v>0</v>
      </c>
      <c r="G14659">
        <v>0</v>
      </c>
      <c r="I14659">
        <v>0</v>
      </c>
      <c r="J14659">
        <v>0</v>
      </c>
      <c r="L14659">
        <v>0</v>
      </c>
      <c r="N14659">
        <v>0</v>
      </c>
      <c r="P14659">
        <v>0</v>
      </c>
      <c r="Q14659">
        <v>0</v>
      </c>
      <c r="S14659">
        <v>0</v>
      </c>
    </row>
    <row r="14660" spans="1:19" x14ac:dyDescent="0.3">
      <c r="A14660" t="s">
        <v>29238</v>
      </c>
      <c r="B14660" s="171" t="s">
        <v>29239</v>
      </c>
      <c r="C14660" s="171" t="s">
        <v>24281</v>
      </c>
      <c r="D14660" s="171" t="s">
        <v>4</v>
      </c>
      <c r="E14660" s="11">
        <v>44378</v>
      </c>
      <c r="F14660">
        <v>0</v>
      </c>
      <c r="G14660">
        <v>0</v>
      </c>
      <c r="I14660">
        <v>0</v>
      </c>
      <c r="J14660">
        <v>0</v>
      </c>
      <c r="L14660">
        <v>0</v>
      </c>
      <c r="N14660">
        <v>0</v>
      </c>
      <c r="P14660">
        <v>0</v>
      </c>
      <c r="Q14660">
        <v>0</v>
      </c>
      <c r="S14660">
        <v>0</v>
      </c>
    </row>
    <row r="14661" spans="1:19" x14ac:dyDescent="0.3">
      <c r="A14661" t="s">
        <v>29240</v>
      </c>
      <c r="B14661" s="171" t="s">
        <v>29241</v>
      </c>
      <c r="C14661" s="171" t="s">
        <v>24284</v>
      </c>
      <c r="D14661" s="171" t="s">
        <v>4</v>
      </c>
      <c r="E14661" s="11">
        <v>44378</v>
      </c>
      <c r="F14661">
        <v>4</v>
      </c>
      <c r="G14661">
        <v>4</v>
      </c>
      <c r="I14661">
        <v>11</v>
      </c>
      <c r="J14661">
        <v>24</v>
      </c>
      <c r="L14661">
        <v>21</v>
      </c>
      <c r="N14661">
        <v>11</v>
      </c>
      <c r="P14661">
        <v>0</v>
      </c>
      <c r="Q14661">
        <v>1</v>
      </c>
      <c r="S14661">
        <v>0</v>
      </c>
    </row>
    <row r="14662" spans="1:19" x14ac:dyDescent="0.3">
      <c r="A14662" t="s">
        <v>29242</v>
      </c>
      <c r="B14662" s="171" t="s">
        <v>29243</v>
      </c>
      <c r="C14662" s="171" t="s">
        <v>18126</v>
      </c>
      <c r="D14662" s="171" t="s">
        <v>4</v>
      </c>
      <c r="E14662" s="11">
        <v>44378</v>
      </c>
      <c r="F14662">
        <v>0</v>
      </c>
      <c r="G14662">
        <v>0</v>
      </c>
      <c r="I14662">
        <v>0</v>
      </c>
      <c r="J14662">
        <v>0</v>
      </c>
      <c r="L14662">
        <v>0</v>
      </c>
      <c r="N14662">
        <v>0</v>
      </c>
      <c r="P14662">
        <v>0</v>
      </c>
      <c r="Q14662">
        <v>0</v>
      </c>
      <c r="S14662">
        <v>0</v>
      </c>
    </row>
    <row r="14663" spans="1:19" x14ac:dyDescent="0.3">
      <c r="A14663" t="s">
        <v>29244</v>
      </c>
      <c r="B14663" s="171" t="s">
        <v>29245</v>
      </c>
      <c r="C14663" s="171" t="s">
        <v>128</v>
      </c>
      <c r="D14663" s="171" t="s">
        <v>4</v>
      </c>
      <c r="E14663" s="11">
        <v>44378</v>
      </c>
      <c r="F14663">
        <v>0</v>
      </c>
      <c r="G14663">
        <v>0</v>
      </c>
      <c r="I14663">
        <v>0</v>
      </c>
      <c r="J14663">
        <v>0</v>
      </c>
      <c r="L14663">
        <v>0</v>
      </c>
      <c r="N14663">
        <v>0</v>
      </c>
      <c r="P14663">
        <v>0</v>
      </c>
      <c r="Q14663">
        <v>0</v>
      </c>
      <c r="S14663">
        <v>0</v>
      </c>
    </row>
    <row r="14664" spans="1:19" x14ac:dyDescent="0.3">
      <c r="A14664" t="s">
        <v>29246</v>
      </c>
      <c r="B14664" s="171" t="s">
        <v>29247</v>
      </c>
      <c r="C14664" s="171" t="s">
        <v>14824</v>
      </c>
      <c r="D14664" s="171" t="s">
        <v>4</v>
      </c>
      <c r="E14664" s="11">
        <v>44378</v>
      </c>
      <c r="F14664">
        <v>0</v>
      </c>
      <c r="G14664">
        <v>0</v>
      </c>
      <c r="I14664">
        <v>0</v>
      </c>
      <c r="J14664">
        <v>0</v>
      </c>
      <c r="L14664">
        <v>0</v>
      </c>
      <c r="N14664">
        <v>0</v>
      </c>
      <c r="P14664">
        <v>0</v>
      </c>
      <c r="Q14664">
        <v>0</v>
      </c>
      <c r="S14664">
        <v>0</v>
      </c>
    </row>
    <row r="14665" spans="1:19" x14ac:dyDescent="0.3">
      <c r="A14665" t="s">
        <v>29248</v>
      </c>
      <c r="B14665" s="171" t="s">
        <v>29249</v>
      </c>
      <c r="C14665" s="171" t="s">
        <v>152</v>
      </c>
      <c r="D14665" s="171" t="s">
        <v>4</v>
      </c>
      <c r="E14665" s="11">
        <v>44378</v>
      </c>
      <c r="F14665">
        <v>0</v>
      </c>
      <c r="G14665">
        <v>0</v>
      </c>
      <c r="I14665">
        <v>0</v>
      </c>
      <c r="J14665">
        <v>0</v>
      </c>
      <c r="L14665">
        <v>0</v>
      </c>
      <c r="N14665">
        <v>0</v>
      </c>
      <c r="P14665">
        <v>0</v>
      </c>
      <c r="Q14665">
        <v>0</v>
      </c>
      <c r="S14665">
        <v>0</v>
      </c>
    </row>
    <row r="14666" spans="1:19" x14ac:dyDescent="0.3">
      <c r="A14666" t="s">
        <v>29250</v>
      </c>
      <c r="B14666" s="171" t="s">
        <v>29251</v>
      </c>
      <c r="C14666" s="171" t="s">
        <v>194</v>
      </c>
      <c r="D14666" s="171" t="s">
        <v>4</v>
      </c>
      <c r="E14666" s="11">
        <v>44378</v>
      </c>
      <c r="F14666">
        <v>5</v>
      </c>
      <c r="G14666">
        <v>7</v>
      </c>
      <c r="I14666">
        <v>20</v>
      </c>
      <c r="J14666">
        <v>30</v>
      </c>
      <c r="L14666">
        <v>39</v>
      </c>
      <c r="N14666">
        <v>15</v>
      </c>
      <c r="P14666">
        <v>1</v>
      </c>
      <c r="Q14666">
        <v>2</v>
      </c>
      <c r="S14666">
        <v>5</v>
      </c>
    </row>
    <row r="14667" spans="1:19" x14ac:dyDescent="0.3">
      <c r="A14667" t="s">
        <v>29252</v>
      </c>
      <c r="B14667" s="171" t="s">
        <v>29253</v>
      </c>
      <c r="C14667" s="171" t="s">
        <v>18137</v>
      </c>
      <c r="D14667" s="171" t="s">
        <v>4</v>
      </c>
      <c r="E14667" s="11">
        <v>44378</v>
      </c>
      <c r="F14667">
        <v>0</v>
      </c>
      <c r="G14667">
        <v>0</v>
      </c>
      <c r="I14667">
        <v>0</v>
      </c>
      <c r="J14667">
        <v>0</v>
      </c>
      <c r="L14667">
        <v>0</v>
      </c>
      <c r="N14667">
        <v>0</v>
      </c>
      <c r="P14667">
        <v>0</v>
      </c>
      <c r="Q14667">
        <v>0</v>
      </c>
      <c r="S14667">
        <v>0</v>
      </c>
    </row>
    <row r="14668" spans="1:19" x14ac:dyDescent="0.3">
      <c r="A14668" t="s">
        <v>29254</v>
      </c>
      <c r="B14668" s="171" t="s">
        <v>29255</v>
      </c>
      <c r="C14668" s="171" t="s">
        <v>18140</v>
      </c>
      <c r="D14668" s="171" t="s">
        <v>4</v>
      </c>
      <c r="E14668" s="11">
        <v>44378</v>
      </c>
      <c r="F14668">
        <v>3</v>
      </c>
      <c r="G14668">
        <v>5</v>
      </c>
      <c r="I14668">
        <v>8</v>
      </c>
      <c r="J14668">
        <v>12</v>
      </c>
      <c r="L14668">
        <v>22</v>
      </c>
      <c r="N14668">
        <v>4</v>
      </c>
      <c r="P14668">
        <v>2</v>
      </c>
      <c r="Q14668">
        <v>2</v>
      </c>
      <c r="S14668">
        <v>4</v>
      </c>
    </row>
    <row r="14669" spans="1:19" x14ac:dyDescent="0.3">
      <c r="A14669" t="s">
        <v>29256</v>
      </c>
      <c r="B14669" s="171" t="s">
        <v>29257</v>
      </c>
      <c r="C14669" s="171" t="s">
        <v>236</v>
      </c>
      <c r="D14669" s="171" t="s">
        <v>4</v>
      </c>
      <c r="E14669" s="11">
        <v>44378</v>
      </c>
      <c r="F14669">
        <v>0</v>
      </c>
      <c r="G14669">
        <v>0</v>
      </c>
      <c r="I14669">
        <v>0</v>
      </c>
      <c r="J14669">
        <v>0</v>
      </c>
      <c r="L14669">
        <v>0</v>
      </c>
      <c r="N14669">
        <v>0</v>
      </c>
      <c r="P14669">
        <v>0</v>
      </c>
      <c r="Q14669">
        <v>0</v>
      </c>
      <c r="S14669">
        <v>0</v>
      </c>
    </row>
    <row r="14670" spans="1:19" x14ac:dyDescent="0.3">
      <c r="A14670" t="s">
        <v>29258</v>
      </c>
      <c r="B14670" s="171" t="s">
        <v>29259</v>
      </c>
      <c r="C14670" s="171" t="s">
        <v>239</v>
      </c>
      <c r="D14670" s="171" t="s">
        <v>4</v>
      </c>
      <c r="E14670" s="11">
        <v>44378</v>
      </c>
      <c r="F14670">
        <v>0</v>
      </c>
      <c r="G14670">
        <v>0</v>
      </c>
      <c r="I14670">
        <v>0</v>
      </c>
      <c r="J14670">
        <v>0</v>
      </c>
      <c r="L14670">
        <v>0</v>
      </c>
      <c r="N14670">
        <v>0</v>
      </c>
      <c r="P14670">
        <v>0</v>
      </c>
      <c r="Q14670">
        <v>0</v>
      </c>
      <c r="S14670">
        <v>0</v>
      </c>
    </row>
    <row r="14671" spans="1:19" x14ac:dyDescent="0.3">
      <c r="A14671" t="s">
        <v>29260</v>
      </c>
      <c r="B14671" s="171" t="s">
        <v>29261</v>
      </c>
      <c r="C14671" s="171" t="s">
        <v>24315</v>
      </c>
      <c r="D14671" s="171" t="s">
        <v>4</v>
      </c>
      <c r="E14671" s="11">
        <v>44378</v>
      </c>
      <c r="F14671">
        <v>0</v>
      </c>
      <c r="G14671">
        <v>0</v>
      </c>
      <c r="I14671">
        <v>0</v>
      </c>
      <c r="J14671">
        <v>0</v>
      </c>
      <c r="L14671">
        <v>0</v>
      </c>
      <c r="N14671">
        <v>0</v>
      </c>
      <c r="P14671">
        <v>0</v>
      </c>
      <c r="Q14671">
        <v>0</v>
      </c>
      <c r="S14671">
        <v>0</v>
      </c>
    </row>
    <row r="14672" spans="1:19" x14ac:dyDescent="0.3">
      <c r="A14672" t="s">
        <v>29262</v>
      </c>
      <c r="B14672" s="171" t="s">
        <v>29263</v>
      </c>
      <c r="C14672" s="171" t="s">
        <v>113</v>
      </c>
      <c r="D14672" s="171" t="s">
        <v>4</v>
      </c>
      <c r="E14672" s="11">
        <v>44378</v>
      </c>
      <c r="F14672">
        <v>1.5</v>
      </c>
      <c r="G14672">
        <v>1</v>
      </c>
      <c r="I14672">
        <v>10</v>
      </c>
      <c r="J14672">
        <v>9</v>
      </c>
      <c r="L14672">
        <v>6</v>
      </c>
      <c r="N14672">
        <v>7</v>
      </c>
      <c r="P14672">
        <v>0</v>
      </c>
      <c r="Q14672">
        <v>0</v>
      </c>
      <c r="S14672">
        <v>3</v>
      </c>
    </row>
    <row r="14673" spans="1:19" x14ac:dyDescent="0.3">
      <c r="A14673" t="s">
        <v>29264</v>
      </c>
      <c r="B14673" s="171" t="s">
        <v>29265</v>
      </c>
      <c r="C14673" s="171" t="s">
        <v>131</v>
      </c>
      <c r="D14673" s="171" t="s">
        <v>4</v>
      </c>
      <c r="E14673" s="11">
        <v>44378</v>
      </c>
      <c r="F14673">
        <v>0</v>
      </c>
      <c r="G14673">
        <v>0</v>
      </c>
      <c r="I14673">
        <v>0</v>
      </c>
      <c r="J14673">
        <v>0</v>
      </c>
      <c r="L14673">
        <v>0</v>
      </c>
      <c r="N14673">
        <v>0</v>
      </c>
      <c r="P14673">
        <v>0</v>
      </c>
      <c r="Q14673">
        <v>0</v>
      </c>
      <c r="S14673">
        <v>0</v>
      </c>
    </row>
    <row r="14674" spans="1:19" x14ac:dyDescent="0.3">
      <c r="A14674" t="s">
        <v>29266</v>
      </c>
      <c r="B14674" s="171" t="s">
        <v>29267</v>
      </c>
      <c r="C14674" s="171" t="s">
        <v>14843</v>
      </c>
      <c r="D14674" s="171" t="s">
        <v>4</v>
      </c>
      <c r="E14674" s="11">
        <v>44378</v>
      </c>
      <c r="F14674">
        <v>0</v>
      </c>
      <c r="G14674">
        <v>0</v>
      </c>
      <c r="I14674">
        <v>0</v>
      </c>
      <c r="J14674">
        <v>0</v>
      </c>
      <c r="L14674">
        <v>0</v>
      </c>
      <c r="N14674">
        <v>0</v>
      </c>
      <c r="P14674">
        <v>0</v>
      </c>
      <c r="Q14674">
        <v>0</v>
      </c>
      <c r="S14674">
        <v>0</v>
      </c>
    </row>
    <row r="14675" spans="1:19" x14ac:dyDescent="0.3">
      <c r="A14675" t="s">
        <v>29268</v>
      </c>
      <c r="B14675" s="171" t="s">
        <v>29269</v>
      </c>
      <c r="C14675" s="171" t="s">
        <v>155</v>
      </c>
      <c r="D14675" s="171" t="s">
        <v>4</v>
      </c>
      <c r="E14675" s="11">
        <v>44378</v>
      </c>
      <c r="F14675">
        <v>3</v>
      </c>
      <c r="G14675">
        <v>3</v>
      </c>
      <c r="I14675">
        <v>11</v>
      </c>
      <c r="J14675">
        <v>18</v>
      </c>
      <c r="L14675">
        <v>17</v>
      </c>
      <c r="N14675">
        <v>8</v>
      </c>
      <c r="P14675">
        <v>1</v>
      </c>
      <c r="Q14675">
        <v>1</v>
      </c>
      <c r="S14675">
        <v>3</v>
      </c>
    </row>
    <row r="14676" spans="1:19" x14ac:dyDescent="0.3">
      <c r="A14676" t="s">
        <v>29270</v>
      </c>
      <c r="B14676" s="171" t="s">
        <v>29271</v>
      </c>
      <c r="C14676" s="171" t="s">
        <v>16232</v>
      </c>
      <c r="D14676" s="171" t="s">
        <v>4</v>
      </c>
      <c r="E14676" s="11">
        <v>44378</v>
      </c>
      <c r="F14676">
        <v>4</v>
      </c>
      <c r="G14676">
        <v>3.5</v>
      </c>
      <c r="I14676">
        <v>8</v>
      </c>
      <c r="J14676">
        <v>23</v>
      </c>
      <c r="L14676">
        <v>20</v>
      </c>
      <c r="N14676">
        <v>6</v>
      </c>
      <c r="P14676">
        <v>0</v>
      </c>
      <c r="Q14676">
        <v>2</v>
      </c>
      <c r="S14676">
        <v>2</v>
      </c>
    </row>
    <row r="14677" spans="1:19" x14ac:dyDescent="0.3">
      <c r="A14677" t="s">
        <v>29272</v>
      </c>
      <c r="B14677" s="171" t="s">
        <v>29273</v>
      </c>
      <c r="C14677" s="171" t="s">
        <v>16557</v>
      </c>
      <c r="D14677" s="171" t="s">
        <v>4</v>
      </c>
      <c r="E14677" s="11">
        <v>44378</v>
      </c>
      <c r="F14677">
        <v>0</v>
      </c>
      <c r="G14677">
        <v>0</v>
      </c>
      <c r="I14677">
        <v>0</v>
      </c>
      <c r="J14677">
        <v>0</v>
      </c>
      <c r="L14677">
        <v>0</v>
      </c>
      <c r="N14677">
        <v>0</v>
      </c>
      <c r="P14677">
        <v>0</v>
      </c>
      <c r="Q14677">
        <v>0</v>
      </c>
      <c r="S14677">
        <v>0</v>
      </c>
    </row>
    <row r="14678" spans="1:19" x14ac:dyDescent="0.3">
      <c r="A14678" t="s">
        <v>29274</v>
      </c>
      <c r="B14678" s="171" t="s">
        <v>29275</v>
      </c>
      <c r="C14678" s="171" t="s">
        <v>188</v>
      </c>
      <c r="D14678" s="171" t="s">
        <v>4</v>
      </c>
      <c r="E14678" s="11">
        <v>44378</v>
      </c>
      <c r="F14678">
        <v>2</v>
      </c>
      <c r="G14678">
        <v>4</v>
      </c>
      <c r="I14678">
        <v>7</v>
      </c>
      <c r="J14678">
        <v>11</v>
      </c>
      <c r="L14678">
        <v>22</v>
      </c>
      <c r="N14678">
        <v>5</v>
      </c>
      <c r="P14678">
        <v>0</v>
      </c>
      <c r="Q14678">
        <v>0</v>
      </c>
      <c r="S14678">
        <v>2</v>
      </c>
    </row>
    <row r="14679" spans="1:19" x14ac:dyDescent="0.3">
      <c r="A14679" t="s">
        <v>29276</v>
      </c>
      <c r="B14679" s="171" t="s">
        <v>29277</v>
      </c>
      <c r="C14679" s="171" t="s">
        <v>227</v>
      </c>
      <c r="D14679" s="171" t="s">
        <v>4</v>
      </c>
      <c r="E14679" s="11">
        <v>44378</v>
      </c>
      <c r="F14679">
        <v>0</v>
      </c>
      <c r="G14679">
        <v>0</v>
      </c>
      <c r="I14679">
        <v>0</v>
      </c>
      <c r="J14679">
        <v>0</v>
      </c>
      <c r="L14679">
        <v>0</v>
      </c>
      <c r="N14679">
        <v>0</v>
      </c>
      <c r="P14679">
        <v>0</v>
      </c>
      <c r="Q14679">
        <v>0</v>
      </c>
      <c r="S14679">
        <v>0</v>
      </c>
    </row>
    <row r="14680" spans="1:19" x14ac:dyDescent="0.3">
      <c r="A14680" t="s">
        <v>29278</v>
      </c>
      <c r="B14680" s="171" t="s">
        <v>29279</v>
      </c>
      <c r="C14680" s="171" t="s">
        <v>116</v>
      </c>
      <c r="D14680" s="171" t="s">
        <v>4</v>
      </c>
      <c r="E14680" s="11">
        <v>44378</v>
      </c>
      <c r="F14680">
        <v>7</v>
      </c>
      <c r="G14680">
        <v>8</v>
      </c>
      <c r="I14680">
        <v>57</v>
      </c>
      <c r="J14680">
        <v>73</v>
      </c>
      <c r="L14680">
        <v>90</v>
      </c>
      <c r="N14680">
        <v>55</v>
      </c>
      <c r="P14680">
        <v>7</v>
      </c>
      <c r="Q14680">
        <v>7</v>
      </c>
      <c r="S14680">
        <v>2</v>
      </c>
    </row>
    <row r="14681" spans="1:19" x14ac:dyDescent="0.3">
      <c r="A14681" t="s">
        <v>29280</v>
      </c>
      <c r="B14681" s="171" t="s">
        <v>29281</v>
      </c>
      <c r="C14681" s="171" t="s">
        <v>9862</v>
      </c>
      <c r="D14681" s="171" t="s">
        <v>4</v>
      </c>
      <c r="E14681" s="11">
        <v>44378</v>
      </c>
      <c r="F14681">
        <v>0</v>
      </c>
      <c r="G14681">
        <v>0</v>
      </c>
      <c r="I14681">
        <v>0</v>
      </c>
      <c r="J14681">
        <v>0</v>
      </c>
      <c r="L14681">
        <v>0</v>
      </c>
      <c r="N14681">
        <v>0</v>
      </c>
      <c r="P14681">
        <v>0</v>
      </c>
      <c r="Q14681">
        <v>0</v>
      </c>
      <c r="S14681">
        <v>0</v>
      </c>
    </row>
    <row r="14682" spans="1:19" x14ac:dyDescent="0.3">
      <c r="A14682" t="s">
        <v>29282</v>
      </c>
      <c r="B14682" s="171" t="s">
        <v>29283</v>
      </c>
      <c r="C14682" s="171" t="s">
        <v>140</v>
      </c>
      <c r="D14682" s="171" t="s">
        <v>4</v>
      </c>
      <c r="E14682" s="11">
        <v>44378</v>
      </c>
      <c r="F14682">
        <v>0</v>
      </c>
      <c r="G14682">
        <v>0</v>
      </c>
      <c r="I14682">
        <v>0</v>
      </c>
      <c r="J14682">
        <v>0</v>
      </c>
      <c r="L14682">
        <v>0</v>
      </c>
      <c r="N14682">
        <v>0</v>
      </c>
      <c r="P14682">
        <v>0</v>
      </c>
      <c r="Q14682">
        <v>0</v>
      </c>
      <c r="S14682">
        <v>0</v>
      </c>
    </row>
    <row r="14683" spans="1:19" x14ac:dyDescent="0.3">
      <c r="A14683" t="s">
        <v>29284</v>
      </c>
      <c r="B14683" s="171" t="s">
        <v>29285</v>
      </c>
      <c r="C14683" s="171" t="s">
        <v>8590</v>
      </c>
      <c r="D14683" s="171" t="s">
        <v>4</v>
      </c>
      <c r="E14683" s="11">
        <v>44378</v>
      </c>
      <c r="F14683">
        <v>0</v>
      </c>
      <c r="G14683">
        <v>0</v>
      </c>
      <c r="I14683">
        <v>0</v>
      </c>
      <c r="J14683">
        <v>0</v>
      </c>
      <c r="L14683">
        <v>0</v>
      </c>
      <c r="N14683">
        <v>0</v>
      </c>
      <c r="P14683">
        <v>0</v>
      </c>
      <c r="Q14683">
        <v>0</v>
      </c>
      <c r="S14683">
        <v>0</v>
      </c>
    </row>
    <row r="14684" spans="1:19" x14ac:dyDescent="0.3">
      <c r="A14684" t="s">
        <v>29286</v>
      </c>
      <c r="B14684" s="171" t="s">
        <v>29287</v>
      </c>
      <c r="C14684" s="171" t="s">
        <v>170</v>
      </c>
      <c r="D14684" s="171" t="s">
        <v>4</v>
      </c>
      <c r="E14684" s="11">
        <v>44378</v>
      </c>
      <c r="F14684">
        <v>3</v>
      </c>
      <c r="G14684">
        <v>11</v>
      </c>
      <c r="I14684">
        <v>10</v>
      </c>
      <c r="J14684">
        <v>33</v>
      </c>
      <c r="L14684">
        <v>121</v>
      </c>
      <c r="N14684">
        <v>6</v>
      </c>
      <c r="P14684">
        <v>0</v>
      </c>
      <c r="Q14684">
        <v>1</v>
      </c>
      <c r="S14684">
        <v>4</v>
      </c>
    </row>
    <row r="14685" spans="1:19" x14ac:dyDescent="0.3">
      <c r="A14685" t="s">
        <v>29288</v>
      </c>
      <c r="B14685" s="171" t="s">
        <v>29289</v>
      </c>
      <c r="C14685" s="171" t="s">
        <v>182</v>
      </c>
      <c r="D14685" s="171" t="s">
        <v>4</v>
      </c>
      <c r="E14685" s="11">
        <v>44378</v>
      </c>
      <c r="F14685">
        <v>10</v>
      </c>
      <c r="G14685">
        <v>11.5</v>
      </c>
      <c r="I14685">
        <v>132</v>
      </c>
      <c r="J14685">
        <v>110</v>
      </c>
      <c r="L14685">
        <v>128</v>
      </c>
      <c r="N14685">
        <v>132</v>
      </c>
      <c r="P14685">
        <v>0</v>
      </c>
      <c r="Q14685">
        <v>0</v>
      </c>
      <c r="S14685">
        <v>0</v>
      </c>
    </row>
    <row r="14686" spans="1:19" x14ac:dyDescent="0.3">
      <c r="A14686" t="s">
        <v>29290</v>
      </c>
      <c r="B14686" s="171" t="s">
        <v>29291</v>
      </c>
      <c r="C14686" s="171" t="s">
        <v>197</v>
      </c>
      <c r="D14686" s="171" t="s">
        <v>4</v>
      </c>
      <c r="E14686" s="11">
        <v>44378</v>
      </c>
      <c r="F14686">
        <v>9</v>
      </c>
      <c r="G14686">
        <v>9</v>
      </c>
      <c r="I14686">
        <v>70</v>
      </c>
      <c r="J14686">
        <v>90</v>
      </c>
      <c r="L14686">
        <v>90</v>
      </c>
      <c r="N14686">
        <v>60</v>
      </c>
      <c r="P14686">
        <v>10</v>
      </c>
      <c r="Q14686">
        <v>10</v>
      </c>
      <c r="S14686">
        <v>10</v>
      </c>
    </row>
    <row r="14687" spans="1:19" x14ac:dyDescent="0.3">
      <c r="A14687" t="s">
        <v>29292</v>
      </c>
      <c r="B14687" s="171" t="s">
        <v>29293</v>
      </c>
      <c r="C14687" s="171" t="s">
        <v>218</v>
      </c>
      <c r="D14687" s="171" t="s">
        <v>4</v>
      </c>
      <c r="E14687" s="11">
        <v>44378</v>
      </c>
      <c r="F14687">
        <v>0</v>
      </c>
      <c r="G14687">
        <v>0</v>
      </c>
      <c r="I14687">
        <v>0</v>
      </c>
      <c r="J14687">
        <v>0</v>
      </c>
      <c r="L14687">
        <v>0</v>
      </c>
      <c r="N14687">
        <v>0</v>
      </c>
      <c r="P14687">
        <v>0</v>
      </c>
      <c r="Q14687">
        <v>0</v>
      </c>
      <c r="S14687">
        <v>0</v>
      </c>
    </row>
    <row r="14688" spans="1:19" x14ac:dyDescent="0.3">
      <c r="A14688" t="s">
        <v>29294</v>
      </c>
      <c r="B14688" s="171" t="s">
        <v>29295</v>
      </c>
      <c r="C14688" s="171" t="s">
        <v>230</v>
      </c>
      <c r="D14688" s="171" t="s">
        <v>4</v>
      </c>
      <c r="E14688" s="11">
        <v>44378</v>
      </c>
      <c r="F14688">
        <v>0</v>
      </c>
      <c r="G14688">
        <v>0</v>
      </c>
      <c r="I14688">
        <v>0</v>
      </c>
      <c r="J14688">
        <v>0</v>
      </c>
      <c r="L14688">
        <v>0</v>
      </c>
      <c r="N14688">
        <v>0</v>
      </c>
      <c r="P14688">
        <v>0</v>
      </c>
      <c r="Q14688">
        <v>0</v>
      </c>
      <c r="S14688">
        <v>0</v>
      </c>
    </row>
    <row r="14689" spans="1:19" x14ac:dyDescent="0.3">
      <c r="A14689" t="s">
        <v>29296</v>
      </c>
      <c r="B14689" s="171" t="s">
        <v>29297</v>
      </c>
      <c r="C14689" s="171" t="s">
        <v>8193</v>
      </c>
      <c r="D14689" s="171" t="s">
        <v>4</v>
      </c>
      <c r="E14689" s="11">
        <v>44378</v>
      </c>
      <c r="F14689">
        <v>2</v>
      </c>
      <c r="G14689">
        <v>3</v>
      </c>
      <c r="I14689">
        <v>22</v>
      </c>
      <c r="J14689">
        <v>22</v>
      </c>
      <c r="L14689">
        <v>32</v>
      </c>
      <c r="N14689">
        <v>20</v>
      </c>
      <c r="P14689">
        <v>2</v>
      </c>
      <c r="Q14689">
        <v>3</v>
      </c>
      <c r="S14689">
        <v>2</v>
      </c>
    </row>
    <row r="14690" spans="1:19" x14ac:dyDescent="0.3">
      <c r="A14690" t="s">
        <v>29298</v>
      </c>
      <c r="B14690" s="171" t="s">
        <v>29299</v>
      </c>
      <c r="C14690" s="171" t="s">
        <v>10522</v>
      </c>
      <c r="D14690" s="171" t="s">
        <v>4</v>
      </c>
      <c r="E14690" s="11">
        <v>44378</v>
      </c>
      <c r="F14690">
        <v>0</v>
      </c>
      <c r="G14690">
        <v>0</v>
      </c>
      <c r="I14690">
        <v>0</v>
      </c>
      <c r="J14690">
        <v>0</v>
      </c>
      <c r="L14690">
        <v>0</v>
      </c>
      <c r="N14690">
        <v>0</v>
      </c>
      <c r="P14690">
        <v>0</v>
      </c>
      <c r="Q14690">
        <v>0</v>
      </c>
      <c r="S14690">
        <v>0</v>
      </c>
    </row>
    <row r="14691" spans="1:19" x14ac:dyDescent="0.3">
      <c r="A14691" t="s">
        <v>29300</v>
      </c>
      <c r="B14691" s="171" t="s">
        <v>29301</v>
      </c>
      <c r="C14691" s="171" t="s">
        <v>10525</v>
      </c>
      <c r="D14691" s="171" t="s">
        <v>4</v>
      </c>
      <c r="E14691" s="11">
        <v>44378</v>
      </c>
      <c r="F14691">
        <v>0</v>
      </c>
      <c r="G14691">
        <v>0</v>
      </c>
      <c r="I14691">
        <v>0</v>
      </c>
      <c r="J14691">
        <v>0</v>
      </c>
      <c r="L14691">
        <v>0</v>
      </c>
      <c r="N14691">
        <v>0</v>
      </c>
      <c r="P14691">
        <v>0</v>
      </c>
      <c r="Q14691">
        <v>0</v>
      </c>
      <c r="S14691">
        <v>0</v>
      </c>
    </row>
    <row r="14692" spans="1:19" x14ac:dyDescent="0.3">
      <c r="A14692" t="s">
        <v>29302</v>
      </c>
      <c r="B14692" s="171" t="s">
        <v>29303</v>
      </c>
      <c r="C14692" s="171" t="s">
        <v>10528</v>
      </c>
      <c r="D14692" s="171" t="s">
        <v>4</v>
      </c>
      <c r="E14692" s="11">
        <v>44378</v>
      </c>
      <c r="F14692">
        <v>0</v>
      </c>
      <c r="G14692">
        <v>0</v>
      </c>
      <c r="I14692">
        <v>0</v>
      </c>
      <c r="J14692">
        <v>0</v>
      </c>
      <c r="L14692">
        <v>0</v>
      </c>
      <c r="N14692">
        <v>0</v>
      </c>
      <c r="P14692">
        <v>0</v>
      </c>
      <c r="Q14692">
        <v>0</v>
      </c>
      <c r="S14692">
        <v>0</v>
      </c>
    </row>
    <row r="14693" spans="1:19" x14ac:dyDescent="0.3">
      <c r="A14693" t="s">
        <v>29304</v>
      </c>
      <c r="B14693" s="171" t="s">
        <v>29305</v>
      </c>
      <c r="C14693" s="171" t="s">
        <v>10531</v>
      </c>
      <c r="D14693" s="171" t="s">
        <v>4</v>
      </c>
      <c r="E14693" s="11">
        <v>44378</v>
      </c>
      <c r="F14693">
        <v>0</v>
      </c>
      <c r="G14693">
        <v>0</v>
      </c>
      <c r="I14693">
        <v>0</v>
      </c>
      <c r="J14693">
        <v>0</v>
      </c>
      <c r="L14693">
        <v>0</v>
      </c>
      <c r="N14693">
        <v>0</v>
      </c>
      <c r="P14693">
        <v>0</v>
      </c>
      <c r="Q14693">
        <v>0</v>
      </c>
      <c r="S14693">
        <v>0</v>
      </c>
    </row>
    <row r="14694" spans="1:19" x14ac:dyDescent="0.3">
      <c r="A14694" t="s">
        <v>29306</v>
      </c>
      <c r="B14694" s="171" t="s">
        <v>29307</v>
      </c>
      <c r="C14694" s="171" t="s">
        <v>14880</v>
      </c>
      <c r="D14694" s="171" t="s">
        <v>4</v>
      </c>
      <c r="E14694" s="11">
        <v>44378</v>
      </c>
      <c r="F14694">
        <v>0</v>
      </c>
      <c r="G14694">
        <v>0</v>
      </c>
      <c r="I14694">
        <v>0</v>
      </c>
      <c r="J14694">
        <v>0</v>
      </c>
      <c r="L14694">
        <v>0</v>
      </c>
      <c r="N14694">
        <v>0</v>
      </c>
      <c r="P14694">
        <v>0</v>
      </c>
      <c r="Q14694">
        <v>0</v>
      </c>
      <c r="S14694">
        <v>0</v>
      </c>
    </row>
    <row r="14695" spans="1:19" x14ac:dyDescent="0.3">
      <c r="A14695" t="s">
        <v>29308</v>
      </c>
      <c r="B14695" s="171" t="s">
        <v>29309</v>
      </c>
      <c r="C14695" s="171" t="s">
        <v>10534</v>
      </c>
      <c r="D14695" s="171" t="s">
        <v>4</v>
      </c>
      <c r="E14695" s="11">
        <v>44378</v>
      </c>
      <c r="F14695">
        <v>4</v>
      </c>
      <c r="G14695">
        <v>4</v>
      </c>
      <c r="I14695">
        <v>9</v>
      </c>
      <c r="J14695">
        <v>24</v>
      </c>
      <c r="L14695">
        <v>24</v>
      </c>
      <c r="N14695">
        <v>9</v>
      </c>
      <c r="P14695">
        <v>0</v>
      </c>
      <c r="Q14695">
        <v>0</v>
      </c>
      <c r="S14695">
        <v>0</v>
      </c>
    </row>
    <row r="14696" spans="1:19" x14ac:dyDescent="0.3">
      <c r="A14696" t="s">
        <v>29310</v>
      </c>
      <c r="B14696" s="171" t="s">
        <v>29311</v>
      </c>
      <c r="C14696" s="171" t="s">
        <v>10537</v>
      </c>
      <c r="D14696" s="171" t="s">
        <v>4</v>
      </c>
      <c r="E14696" s="11">
        <v>44378</v>
      </c>
      <c r="F14696">
        <v>1.5</v>
      </c>
      <c r="G14696">
        <v>2</v>
      </c>
      <c r="I14696">
        <v>6</v>
      </c>
      <c r="J14696">
        <v>8</v>
      </c>
      <c r="L14696">
        <v>11</v>
      </c>
      <c r="N14696">
        <v>6</v>
      </c>
      <c r="P14696">
        <v>0</v>
      </c>
      <c r="Q14696">
        <v>0</v>
      </c>
      <c r="S14696">
        <v>0</v>
      </c>
    </row>
    <row r="14697" spans="1:19" x14ac:dyDescent="0.3">
      <c r="A14697" t="s">
        <v>29312</v>
      </c>
      <c r="B14697" s="171" t="s">
        <v>29313</v>
      </c>
      <c r="C14697" s="171" t="s">
        <v>15347</v>
      </c>
      <c r="D14697" s="171" t="s">
        <v>4</v>
      </c>
      <c r="E14697" s="11">
        <v>44378</v>
      </c>
      <c r="F14697">
        <v>1.5</v>
      </c>
      <c r="G14697">
        <v>2.5</v>
      </c>
      <c r="I14697">
        <v>3</v>
      </c>
      <c r="J14697">
        <v>9</v>
      </c>
      <c r="L14697">
        <v>14</v>
      </c>
      <c r="N14697">
        <v>3</v>
      </c>
      <c r="P14697">
        <v>0</v>
      </c>
      <c r="Q14697">
        <v>0</v>
      </c>
      <c r="S14697">
        <v>0</v>
      </c>
    </row>
    <row r="14698" spans="1:19" x14ac:dyDescent="0.3">
      <c r="A14698" t="s">
        <v>29314</v>
      </c>
      <c r="B14698" s="171" t="s">
        <v>29315</v>
      </c>
      <c r="C14698" s="171" t="s">
        <v>203</v>
      </c>
      <c r="D14698" s="171" t="s">
        <v>4</v>
      </c>
      <c r="E14698" s="11">
        <v>44378</v>
      </c>
      <c r="F14698">
        <v>1.5</v>
      </c>
      <c r="G14698">
        <v>1.5</v>
      </c>
      <c r="I14698">
        <v>20</v>
      </c>
      <c r="J14698">
        <v>8</v>
      </c>
      <c r="L14698">
        <v>8</v>
      </c>
      <c r="N14698">
        <v>19</v>
      </c>
      <c r="P14698">
        <v>0</v>
      </c>
      <c r="Q14698">
        <v>0</v>
      </c>
      <c r="S14698">
        <v>1</v>
      </c>
    </row>
    <row r="14699" spans="1:19" x14ac:dyDescent="0.3">
      <c r="A14699" t="s">
        <v>29316</v>
      </c>
      <c r="B14699" s="171" t="s">
        <v>29317</v>
      </c>
      <c r="C14699" s="171" t="s">
        <v>15340</v>
      </c>
      <c r="D14699" s="171" t="s">
        <v>4</v>
      </c>
      <c r="E14699" s="11">
        <v>44378</v>
      </c>
      <c r="F14699">
        <v>0</v>
      </c>
      <c r="G14699">
        <v>0</v>
      </c>
      <c r="I14699">
        <v>0</v>
      </c>
      <c r="J14699">
        <v>0</v>
      </c>
      <c r="L14699">
        <v>0</v>
      </c>
      <c r="N14699">
        <v>0</v>
      </c>
      <c r="P14699">
        <v>0</v>
      </c>
      <c r="Q14699">
        <v>0</v>
      </c>
      <c r="S14699">
        <v>0</v>
      </c>
    </row>
    <row r="14700" spans="1:19" x14ac:dyDescent="0.3">
      <c r="A14700" t="s">
        <v>29318</v>
      </c>
      <c r="B14700" s="171" t="s">
        <v>29319</v>
      </c>
      <c r="C14700" s="171" t="s">
        <v>16544</v>
      </c>
      <c r="D14700" s="171" t="s">
        <v>4</v>
      </c>
      <c r="E14700" s="11">
        <v>44378</v>
      </c>
      <c r="F14700">
        <v>0</v>
      </c>
      <c r="G14700">
        <v>0</v>
      </c>
      <c r="I14700">
        <v>0</v>
      </c>
      <c r="J14700">
        <v>0</v>
      </c>
      <c r="L14700">
        <v>0</v>
      </c>
      <c r="N14700">
        <v>0</v>
      </c>
      <c r="P14700">
        <v>0</v>
      </c>
      <c r="Q14700">
        <v>0</v>
      </c>
      <c r="S14700">
        <v>0</v>
      </c>
    </row>
    <row r="14701" spans="1:19" x14ac:dyDescent="0.3">
      <c r="A14701" t="s">
        <v>29320</v>
      </c>
      <c r="B14701" s="171" t="s">
        <v>29321</v>
      </c>
      <c r="C14701" s="171" t="s">
        <v>176</v>
      </c>
      <c r="D14701" s="171" t="s">
        <v>4</v>
      </c>
      <c r="E14701" s="11">
        <v>44378</v>
      </c>
      <c r="F14701">
        <v>2</v>
      </c>
      <c r="G14701">
        <v>2.5</v>
      </c>
      <c r="I14701">
        <v>10</v>
      </c>
      <c r="J14701">
        <v>11</v>
      </c>
      <c r="L14701">
        <v>13</v>
      </c>
      <c r="N14701">
        <v>7</v>
      </c>
      <c r="P14701">
        <v>0</v>
      </c>
      <c r="Q14701">
        <v>0</v>
      </c>
      <c r="S14701">
        <v>3</v>
      </c>
    </row>
    <row r="14702" spans="1:19" x14ac:dyDescent="0.3">
      <c r="A14702" t="s">
        <v>29322</v>
      </c>
      <c r="B14702" s="171" t="s">
        <v>29323</v>
      </c>
      <c r="C14702" s="171" t="s">
        <v>206</v>
      </c>
      <c r="D14702" s="171" t="s">
        <v>4</v>
      </c>
      <c r="E14702" s="11">
        <v>44378</v>
      </c>
      <c r="F14702">
        <v>1</v>
      </c>
      <c r="G14702">
        <v>1.5</v>
      </c>
      <c r="I14702">
        <v>6</v>
      </c>
      <c r="J14702">
        <v>5</v>
      </c>
      <c r="L14702">
        <v>8</v>
      </c>
      <c r="N14702">
        <v>3</v>
      </c>
      <c r="P14702">
        <v>0</v>
      </c>
      <c r="Q14702">
        <v>0</v>
      </c>
      <c r="S14702">
        <v>3</v>
      </c>
    </row>
    <row r="14703" spans="1:19" x14ac:dyDescent="0.3">
      <c r="A14703" t="s">
        <v>29140</v>
      </c>
      <c r="B14703" s="171" t="s">
        <v>29141</v>
      </c>
      <c r="C14703" s="171" t="s">
        <v>24284</v>
      </c>
      <c r="D14703" s="171" t="s">
        <v>80</v>
      </c>
      <c r="E14703" s="11">
        <v>44378</v>
      </c>
      <c r="F14703">
        <v>4</v>
      </c>
      <c r="G14703">
        <v>4</v>
      </c>
      <c r="I14703">
        <v>11</v>
      </c>
      <c r="J14703">
        <v>24</v>
      </c>
      <c r="L14703">
        <v>21</v>
      </c>
      <c r="N14703">
        <v>11</v>
      </c>
      <c r="P14703">
        <v>0</v>
      </c>
      <c r="Q14703">
        <v>1</v>
      </c>
      <c r="S14703">
        <v>0</v>
      </c>
    </row>
    <row r="14704" spans="1:19" x14ac:dyDescent="0.3">
      <c r="A14704" t="s">
        <v>29324</v>
      </c>
      <c r="B14704" s="171" t="s">
        <v>29325</v>
      </c>
      <c r="C14704" s="171" t="s">
        <v>18229</v>
      </c>
      <c r="D14704" s="171" t="s">
        <v>80</v>
      </c>
      <c r="E14704" s="11">
        <v>44378</v>
      </c>
      <c r="F14704">
        <v>0</v>
      </c>
      <c r="G14704">
        <v>0</v>
      </c>
      <c r="I14704">
        <v>0</v>
      </c>
      <c r="J14704">
        <v>0</v>
      </c>
      <c r="L14704">
        <v>0</v>
      </c>
      <c r="N14704">
        <v>0</v>
      </c>
      <c r="P14704">
        <v>0</v>
      </c>
      <c r="Q14704">
        <v>0</v>
      </c>
      <c r="S14704">
        <v>0</v>
      </c>
    </row>
    <row r="14705" spans="1:19" x14ac:dyDescent="0.3">
      <c r="A14705" t="s">
        <v>29326</v>
      </c>
      <c r="B14705" s="171" t="s">
        <v>29327</v>
      </c>
      <c r="C14705" s="171" t="s">
        <v>9887</v>
      </c>
      <c r="D14705" s="171" t="s">
        <v>80</v>
      </c>
      <c r="E14705" s="11">
        <v>44378</v>
      </c>
      <c r="F14705">
        <v>0</v>
      </c>
      <c r="G14705">
        <v>0</v>
      </c>
      <c r="I14705">
        <v>0</v>
      </c>
      <c r="J14705">
        <v>0</v>
      </c>
      <c r="L14705">
        <v>0</v>
      </c>
      <c r="N14705">
        <v>0</v>
      </c>
      <c r="P14705">
        <v>0</v>
      </c>
      <c r="Q14705">
        <v>0</v>
      </c>
      <c r="S14705">
        <v>0</v>
      </c>
    </row>
    <row r="14706" spans="1:19" x14ac:dyDescent="0.3">
      <c r="A14706" t="s">
        <v>29328</v>
      </c>
      <c r="B14706" s="171" t="s">
        <v>29329</v>
      </c>
      <c r="C14706" s="171" t="s">
        <v>11260</v>
      </c>
      <c r="D14706" s="171" t="s">
        <v>80</v>
      </c>
      <c r="E14706" s="11">
        <v>44378</v>
      </c>
      <c r="F14706">
        <v>0</v>
      </c>
      <c r="G14706">
        <v>0</v>
      </c>
      <c r="I14706">
        <v>0</v>
      </c>
      <c r="J14706">
        <v>0</v>
      </c>
      <c r="L14706">
        <v>0</v>
      </c>
      <c r="N14706">
        <v>0</v>
      </c>
      <c r="P14706">
        <v>0</v>
      </c>
      <c r="Q14706">
        <v>0</v>
      </c>
      <c r="S14706">
        <v>0</v>
      </c>
    </row>
    <row r="14707" spans="1:19" x14ac:dyDescent="0.3">
      <c r="A14707" t="s">
        <v>29330</v>
      </c>
      <c r="B14707" s="171" t="s">
        <v>29331</v>
      </c>
      <c r="C14707" s="171" t="s">
        <v>21284</v>
      </c>
      <c r="D14707" s="171" t="s">
        <v>80</v>
      </c>
      <c r="E14707" s="11">
        <v>44378</v>
      </c>
      <c r="F14707">
        <v>0</v>
      </c>
      <c r="G14707">
        <v>0</v>
      </c>
      <c r="I14707">
        <v>0</v>
      </c>
      <c r="J14707">
        <v>0</v>
      </c>
      <c r="L14707">
        <v>0</v>
      </c>
      <c r="N14707">
        <v>0</v>
      </c>
      <c r="P14707">
        <v>0</v>
      </c>
      <c r="Q14707">
        <v>0</v>
      </c>
      <c r="S14707">
        <v>0</v>
      </c>
    </row>
    <row r="14708" spans="1:19" x14ac:dyDescent="0.3">
      <c r="A14708" t="s">
        <v>29332</v>
      </c>
      <c r="B14708" s="171" t="s">
        <v>29333</v>
      </c>
      <c r="C14708" s="171" t="s">
        <v>125</v>
      </c>
      <c r="D14708" s="171" t="s">
        <v>80</v>
      </c>
      <c r="E14708" s="11">
        <v>44378</v>
      </c>
      <c r="F14708">
        <v>0</v>
      </c>
      <c r="G14708">
        <v>0</v>
      </c>
      <c r="I14708">
        <v>0</v>
      </c>
      <c r="J14708">
        <v>0</v>
      </c>
      <c r="L14708">
        <v>0</v>
      </c>
      <c r="N14708">
        <v>0</v>
      </c>
      <c r="P14708">
        <v>0</v>
      </c>
      <c r="Q14708">
        <v>0</v>
      </c>
      <c r="S14708">
        <v>0</v>
      </c>
    </row>
    <row r="14709" spans="1:19" x14ac:dyDescent="0.3">
      <c r="A14709" t="s">
        <v>29334</v>
      </c>
      <c r="B14709" s="171" t="s">
        <v>29335</v>
      </c>
      <c r="C14709" s="171" t="s">
        <v>14899</v>
      </c>
      <c r="D14709" s="171" t="s">
        <v>80</v>
      </c>
      <c r="E14709" s="11">
        <v>44378</v>
      </c>
      <c r="F14709">
        <v>0</v>
      </c>
      <c r="G14709">
        <v>0</v>
      </c>
      <c r="I14709">
        <v>0</v>
      </c>
      <c r="J14709">
        <v>0</v>
      </c>
      <c r="L14709">
        <v>0</v>
      </c>
      <c r="N14709">
        <v>0</v>
      </c>
      <c r="P14709">
        <v>0</v>
      </c>
      <c r="Q14709">
        <v>0</v>
      </c>
      <c r="S14709">
        <v>0</v>
      </c>
    </row>
    <row r="14710" spans="1:19" x14ac:dyDescent="0.3">
      <c r="A14710" t="s">
        <v>29336</v>
      </c>
      <c r="B14710" s="171" t="s">
        <v>29337</v>
      </c>
      <c r="C14710" s="171" t="s">
        <v>137</v>
      </c>
      <c r="D14710" s="171" t="s">
        <v>80</v>
      </c>
      <c r="E14710" s="11">
        <v>44378</v>
      </c>
      <c r="F14710">
        <v>0</v>
      </c>
      <c r="G14710">
        <v>0</v>
      </c>
      <c r="I14710">
        <v>0</v>
      </c>
      <c r="J14710">
        <v>0</v>
      </c>
      <c r="L14710">
        <v>0</v>
      </c>
      <c r="N14710">
        <v>0</v>
      </c>
      <c r="P14710">
        <v>0</v>
      </c>
      <c r="Q14710">
        <v>0</v>
      </c>
      <c r="S14710">
        <v>0</v>
      </c>
    </row>
    <row r="14711" spans="1:19" x14ac:dyDescent="0.3">
      <c r="A14711" t="s">
        <v>29338</v>
      </c>
      <c r="B14711" s="171" t="s">
        <v>29339</v>
      </c>
      <c r="C14711" s="171" t="s">
        <v>8615</v>
      </c>
      <c r="D14711" s="171" t="s">
        <v>80</v>
      </c>
      <c r="E14711" s="11">
        <v>44378</v>
      </c>
      <c r="F14711">
        <v>0</v>
      </c>
      <c r="G14711">
        <v>0</v>
      </c>
      <c r="I14711">
        <v>0</v>
      </c>
      <c r="J14711">
        <v>0</v>
      </c>
      <c r="L14711">
        <v>0</v>
      </c>
      <c r="N14711">
        <v>0</v>
      </c>
      <c r="P14711">
        <v>0</v>
      </c>
      <c r="Q14711">
        <v>0</v>
      </c>
      <c r="S14711">
        <v>0</v>
      </c>
    </row>
    <row r="14712" spans="1:19" x14ac:dyDescent="0.3">
      <c r="A14712" t="s">
        <v>29340</v>
      </c>
      <c r="B14712" s="171" t="s">
        <v>29341</v>
      </c>
      <c r="C14712" s="171" t="s">
        <v>146</v>
      </c>
      <c r="D14712" s="171" t="s">
        <v>80</v>
      </c>
      <c r="E14712" s="11">
        <v>44378</v>
      </c>
      <c r="F14712">
        <v>7</v>
      </c>
      <c r="G14712">
        <v>7</v>
      </c>
      <c r="I14712">
        <v>20</v>
      </c>
      <c r="J14712">
        <v>42</v>
      </c>
      <c r="L14712">
        <v>41</v>
      </c>
      <c r="N14712">
        <v>17</v>
      </c>
      <c r="P14712">
        <v>1</v>
      </c>
      <c r="Q14712">
        <v>1</v>
      </c>
      <c r="S14712">
        <v>3</v>
      </c>
    </row>
    <row r="14713" spans="1:19" x14ac:dyDescent="0.3">
      <c r="A14713" t="s">
        <v>29342</v>
      </c>
      <c r="B14713" s="171" t="s">
        <v>29343</v>
      </c>
      <c r="C14713" s="171" t="s">
        <v>161</v>
      </c>
      <c r="D14713" s="171" t="s">
        <v>80</v>
      </c>
      <c r="E14713" s="11">
        <v>44378</v>
      </c>
      <c r="F14713">
        <v>4</v>
      </c>
      <c r="G14713">
        <v>3.5</v>
      </c>
      <c r="I14713">
        <v>8</v>
      </c>
      <c r="J14713">
        <v>23</v>
      </c>
      <c r="L14713">
        <v>20</v>
      </c>
      <c r="N14713">
        <v>6</v>
      </c>
      <c r="P14713">
        <v>0</v>
      </c>
      <c r="Q14713">
        <v>2</v>
      </c>
      <c r="S14713">
        <v>2</v>
      </c>
    </row>
    <row r="14714" spans="1:19" x14ac:dyDescent="0.3">
      <c r="A14714" t="s">
        <v>29344</v>
      </c>
      <c r="B14714" s="171" t="s">
        <v>29345</v>
      </c>
      <c r="C14714" s="171" t="s">
        <v>18252</v>
      </c>
      <c r="D14714" s="171" t="s">
        <v>80</v>
      </c>
      <c r="E14714" s="11">
        <v>44378</v>
      </c>
      <c r="F14714">
        <v>0</v>
      </c>
      <c r="G14714">
        <v>0</v>
      </c>
      <c r="I14714">
        <v>0</v>
      </c>
      <c r="J14714">
        <v>0</v>
      </c>
      <c r="L14714">
        <v>0</v>
      </c>
      <c r="N14714">
        <v>0</v>
      </c>
      <c r="P14714">
        <v>0</v>
      </c>
      <c r="Q14714">
        <v>0</v>
      </c>
      <c r="S14714">
        <v>0</v>
      </c>
    </row>
    <row r="14715" spans="1:19" x14ac:dyDescent="0.3">
      <c r="A14715" t="s">
        <v>29346</v>
      </c>
      <c r="B14715" s="171" t="s">
        <v>29347</v>
      </c>
      <c r="C14715" s="171" t="s">
        <v>167</v>
      </c>
      <c r="D14715" s="171" t="s">
        <v>80</v>
      </c>
      <c r="E14715" s="11">
        <v>44378</v>
      </c>
      <c r="F14715">
        <v>3</v>
      </c>
      <c r="G14715">
        <v>11</v>
      </c>
      <c r="I14715">
        <v>10</v>
      </c>
      <c r="J14715">
        <v>33</v>
      </c>
      <c r="L14715">
        <v>121</v>
      </c>
      <c r="N14715">
        <v>6</v>
      </c>
      <c r="P14715">
        <v>0</v>
      </c>
      <c r="Q14715">
        <v>1</v>
      </c>
      <c r="S14715">
        <v>4</v>
      </c>
    </row>
    <row r="14716" spans="1:19" x14ac:dyDescent="0.3">
      <c r="A14716" t="s">
        <v>29348</v>
      </c>
      <c r="B14716" s="171" t="s">
        <v>29349</v>
      </c>
      <c r="C14716" s="171" t="s">
        <v>179</v>
      </c>
      <c r="D14716" s="171" t="s">
        <v>80</v>
      </c>
      <c r="E14716" s="11">
        <v>44378</v>
      </c>
      <c r="F14716">
        <v>13</v>
      </c>
      <c r="G14716">
        <v>16.5</v>
      </c>
      <c r="I14716">
        <v>140</v>
      </c>
      <c r="J14716">
        <v>122</v>
      </c>
      <c r="L14716">
        <v>150</v>
      </c>
      <c r="N14716">
        <v>136</v>
      </c>
      <c r="P14716">
        <v>2</v>
      </c>
      <c r="Q14716">
        <v>2</v>
      </c>
      <c r="S14716">
        <v>4</v>
      </c>
    </row>
    <row r="14717" spans="1:19" x14ac:dyDescent="0.3">
      <c r="A14717" t="s">
        <v>29350</v>
      </c>
      <c r="B14717" s="171" t="s">
        <v>29351</v>
      </c>
      <c r="C14717" s="171" t="s">
        <v>185</v>
      </c>
      <c r="D14717" s="171" t="s">
        <v>80</v>
      </c>
      <c r="E14717" s="11">
        <v>44378</v>
      </c>
      <c r="F14717">
        <v>3.5</v>
      </c>
      <c r="G14717">
        <v>6</v>
      </c>
      <c r="I14717">
        <v>13</v>
      </c>
      <c r="J14717">
        <v>19</v>
      </c>
      <c r="L14717">
        <v>33</v>
      </c>
      <c r="N14717">
        <v>11</v>
      </c>
      <c r="P14717">
        <v>0</v>
      </c>
      <c r="Q14717">
        <v>0</v>
      </c>
      <c r="S14717">
        <v>2</v>
      </c>
    </row>
    <row r="14718" spans="1:19" x14ac:dyDescent="0.3">
      <c r="A14718" t="s">
        <v>29352</v>
      </c>
      <c r="B14718" s="171" t="s">
        <v>29353</v>
      </c>
      <c r="C14718" s="171" t="s">
        <v>191</v>
      </c>
      <c r="D14718" s="171" t="s">
        <v>80</v>
      </c>
      <c r="E14718" s="11">
        <v>44378</v>
      </c>
      <c r="F14718">
        <v>14</v>
      </c>
      <c r="G14718">
        <v>16</v>
      </c>
      <c r="I14718">
        <v>90</v>
      </c>
      <c r="J14718">
        <v>120</v>
      </c>
      <c r="L14718">
        <v>129</v>
      </c>
      <c r="N14718">
        <v>75</v>
      </c>
      <c r="P14718">
        <v>11</v>
      </c>
      <c r="Q14718">
        <v>12</v>
      </c>
      <c r="S14718">
        <v>15</v>
      </c>
    </row>
    <row r="14719" spans="1:19" x14ac:dyDescent="0.3">
      <c r="A14719" t="s">
        <v>29354</v>
      </c>
      <c r="B14719" s="171" t="s">
        <v>29355</v>
      </c>
      <c r="C14719" s="171" t="s">
        <v>212</v>
      </c>
      <c r="D14719" s="171" t="s">
        <v>80</v>
      </c>
      <c r="E14719" s="11">
        <v>44378</v>
      </c>
      <c r="F14719">
        <v>0</v>
      </c>
      <c r="G14719">
        <v>0</v>
      </c>
      <c r="I14719">
        <v>0</v>
      </c>
      <c r="J14719">
        <v>0</v>
      </c>
      <c r="L14719">
        <v>0</v>
      </c>
      <c r="N14719">
        <v>0</v>
      </c>
      <c r="P14719">
        <v>0</v>
      </c>
      <c r="Q14719">
        <v>0</v>
      </c>
      <c r="S14719">
        <v>0</v>
      </c>
    </row>
    <row r="14720" spans="1:19" x14ac:dyDescent="0.3">
      <c r="A14720" t="s">
        <v>29356</v>
      </c>
      <c r="B14720" s="171" t="s">
        <v>29357</v>
      </c>
      <c r="C14720" s="171" t="s">
        <v>215</v>
      </c>
      <c r="D14720" s="171" t="s">
        <v>80</v>
      </c>
      <c r="E14720" s="11">
        <v>44378</v>
      </c>
      <c r="F14720">
        <v>0</v>
      </c>
      <c r="G14720">
        <v>0</v>
      </c>
      <c r="I14720">
        <v>0</v>
      </c>
      <c r="J14720">
        <v>0</v>
      </c>
      <c r="L14720">
        <v>0</v>
      </c>
      <c r="N14720">
        <v>0</v>
      </c>
      <c r="P14720">
        <v>0</v>
      </c>
      <c r="Q14720">
        <v>0</v>
      </c>
      <c r="S14720">
        <v>0</v>
      </c>
    </row>
    <row r="14721" spans="1:19" x14ac:dyDescent="0.3">
      <c r="A14721" t="s">
        <v>29358</v>
      </c>
      <c r="B14721" s="171" t="s">
        <v>29359</v>
      </c>
      <c r="C14721" s="171" t="s">
        <v>221</v>
      </c>
      <c r="D14721" s="171" t="s">
        <v>80</v>
      </c>
      <c r="E14721" s="11">
        <v>44378</v>
      </c>
      <c r="F14721">
        <v>0</v>
      </c>
      <c r="G14721">
        <v>0</v>
      </c>
      <c r="I14721">
        <v>0</v>
      </c>
      <c r="J14721">
        <v>0</v>
      </c>
      <c r="L14721">
        <v>0</v>
      </c>
      <c r="N14721">
        <v>0</v>
      </c>
      <c r="P14721">
        <v>0</v>
      </c>
      <c r="Q14721">
        <v>0</v>
      </c>
      <c r="S14721">
        <v>0</v>
      </c>
    </row>
    <row r="14722" spans="1:19" x14ac:dyDescent="0.3">
      <c r="A14722" t="s">
        <v>29360</v>
      </c>
      <c r="B14722" s="171" t="s">
        <v>29361</v>
      </c>
      <c r="C14722" s="171" t="s">
        <v>8233</v>
      </c>
      <c r="D14722" s="171" t="s">
        <v>80</v>
      </c>
      <c r="E14722" s="11">
        <v>44378</v>
      </c>
      <c r="F14722">
        <v>2</v>
      </c>
      <c r="G14722">
        <v>3</v>
      </c>
      <c r="I14722">
        <v>22</v>
      </c>
      <c r="J14722">
        <v>22</v>
      </c>
      <c r="L14722">
        <v>32</v>
      </c>
      <c r="N14722">
        <v>20</v>
      </c>
      <c r="P14722">
        <v>2</v>
      </c>
      <c r="Q14722">
        <v>3</v>
      </c>
      <c r="S14722">
        <v>2</v>
      </c>
    </row>
    <row r="14723" spans="1:19" x14ac:dyDescent="0.3">
      <c r="A14723" t="s">
        <v>29362</v>
      </c>
      <c r="B14723" s="171" t="s">
        <v>29363</v>
      </c>
      <c r="C14723" s="171" t="s">
        <v>233</v>
      </c>
      <c r="D14723" s="171" t="s">
        <v>80</v>
      </c>
      <c r="E14723" s="11">
        <v>44378</v>
      </c>
      <c r="F14723">
        <v>0</v>
      </c>
      <c r="G14723">
        <v>0</v>
      </c>
      <c r="I14723">
        <v>0</v>
      </c>
      <c r="J14723">
        <v>0</v>
      </c>
      <c r="L14723">
        <v>0</v>
      </c>
      <c r="N14723">
        <v>0</v>
      </c>
      <c r="P14723">
        <v>0</v>
      </c>
      <c r="Q14723">
        <v>0</v>
      </c>
      <c r="S14723">
        <v>0</v>
      </c>
    </row>
    <row r="14724" spans="1:19" x14ac:dyDescent="0.3">
      <c r="A14724" t="s">
        <v>29364</v>
      </c>
      <c r="B14724" s="171" t="s">
        <v>29365</v>
      </c>
      <c r="C14724" s="171" t="s">
        <v>24508</v>
      </c>
      <c r="D14724" s="171" t="s">
        <v>15341</v>
      </c>
      <c r="E14724" s="11">
        <v>44378</v>
      </c>
      <c r="F14724">
        <v>0</v>
      </c>
      <c r="G14724">
        <v>0</v>
      </c>
      <c r="I14724">
        <v>0</v>
      </c>
      <c r="J14724">
        <v>0</v>
      </c>
      <c r="L14724">
        <v>0</v>
      </c>
      <c r="N14724">
        <v>0</v>
      </c>
      <c r="P14724">
        <v>0</v>
      </c>
      <c r="Q14724">
        <v>0</v>
      </c>
      <c r="S14724">
        <v>0</v>
      </c>
    </row>
    <row r="14725" spans="1:19" x14ac:dyDescent="0.3">
      <c r="A14725" t="s">
        <v>29366</v>
      </c>
      <c r="B14725" s="171" t="s">
        <v>29367</v>
      </c>
      <c r="C14725" s="171" t="s">
        <v>24508</v>
      </c>
      <c r="D14725" s="171" t="s">
        <v>80</v>
      </c>
      <c r="E14725" s="11">
        <v>44378</v>
      </c>
      <c r="F14725">
        <v>0</v>
      </c>
      <c r="G14725">
        <v>0</v>
      </c>
      <c r="I14725">
        <v>0</v>
      </c>
      <c r="J14725">
        <v>0</v>
      </c>
      <c r="L14725">
        <v>0</v>
      </c>
      <c r="N14725">
        <v>0</v>
      </c>
      <c r="P14725">
        <v>0</v>
      </c>
      <c r="Q14725">
        <v>0</v>
      </c>
      <c r="S14725">
        <v>0</v>
      </c>
    </row>
    <row r="14726" spans="1:19" x14ac:dyDescent="0.3">
      <c r="A14726" t="s">
        <v>29368</v>
      </c>
      <c r="B14726" s="171" t="s">
        <v>29369</v>
      </c>
      <c r="C14726" s="171" t="s">
        <v>107</v>
      </c>
      <c r="D14726" s="171" t="s">
        <v>80</v>
      </c>
      <c r="E14726" s="11">
        <v>44378</v>
      </c>
      <c r="F14726">
        <v>8.5</v>
      </c>
      <c r="G14726">
        <v>9</v>
      </c>
      <c r="I14726">
        <v>67</v>
      </c>
      <c r="J14726">
        <v>82</v>
      </c>
      <c r="L14726">
        <v>96</v>
      </c>
      <c r="N14726">
        <v>62</v>
      </c>
      <c r="P14726">
        <v>7</v>
      </c>
      <c r="Q14726">
        <v>7</v>
      </c>
      <c r="S14726">
        <v>5</v>
      </c>
    </row>
    <row r="14727" spans="1:19" x14ac:dyDescent="0.3">
      <c r="A14727" t="s">
        <v>29370</v>
      </c>
      <c r="B14727" s="171" t="s">
        <v>29371</v>
      </c>
      <c r="C14727" s="171" t="s">
        <v>107</v>
      </c>
      <c r="D14727" s="171" t="s">
        <v>15341</v>
      </c>
      <c r="E14727" s="11">
        <v>44378</v>
      </c>
      <c r="F14727">
        <v>0</v>
      </c>
      <c r="G14727">
        <v>0</v>
      </c>
      <c r="I14727">
        <v>0</v>
      </c>
      <c r="J14727">
        <v>0</v>
      </c>
      <c r="L14727">
        <v>0</v>
      </c>
      <c r="N14727">
        <v>0</v>
      </c>
      <c r="P14727">
        <v>0</v>
      </c>
      <c r="Q14727">
        <v>0</v>
      </c>
      <c r="S14727">
        <v>0</v>
      </c>
    </row>
    <row r="14728" spans="1:19" x14ac:dyDescent="0.3">
      <c r="A14728" t="s">
        <v>29372</v>
      </c>
      <c r="B14728" s="171" t="s">
        <v>29373</v>
      </c>
      <c r="C14728" s="171" t="s">
        <v>173</v>
      </c>
      <c r="D14728" s="171" t="s">
        <v>80</v>
      </c>
      <c r="E14728" s="11">
        <v>44378</v>
      </c>
      <c r="F14728">
        <v>3.5</v>
      </c>
      <c r="G14728">
        <v>5</v>
      </c>
      <c r="I14728">
        <v>10</v>
      </c>
      <c r="J14728">
        <v>20</v>
      </c>
      <c r="L14728">
        <v>27</v>
      </c>
      <c r="N14728">
        <v>7</v>
      </c>
      <c r="P14728">
        <v>0</v>
      </c>
      <c r="Q14728">
        <v>0</v>
      </c>
      <c r="S14728">
        <v>3</v>
      </c>
    </row>
    <row r="14729" spans="1:19" x14ac:dyDescent="0.3">
      <c r="A14729" t="s">
        <v>29374</v>
      </c>
      <c r="B14729" s="171" t="s">
        <v>29375</v>
      </c>
      <c r="C14729" s="171" t="s">
        <v>173</v>
      </c>
      <c r="D14729" s="171" t="s">
        <v>15341</v>
      </c>
      <c r="E14729" s="11">
        <v>44378</v>
      </c>
      <c r="F14729">
        <v>0</v>
      </c>
      <c r="G14729">
        <v>0</v>
      </c>
      <c r="I14729">
        <v>3</v>
      </c>
      <c r="J14729">
        <v>0</v>
      </c>
      <c r="L14729">
        <v>0</v>
      </c>
      <c r="N14729">
        <v>3</v>
      </c>
      <c r="P14729">
        <v>0</v>
      </c>
      <c r="Q14729">
        <v>0</v>
      </c>
      <c r="S14729">
        <v>0</v>
      </c>
    </row>
    <row r="14730" spans="1:19" x14ac:dyDescent="0.3">
      <c r="A14730" t="s">
        <v>29376</v>
      </c>
      <c r="B14730" s="171" t="s">
        <v>29377</v>
      </c>
      <c r="C14730" s="171" t="s">
        <v>200</v>
      </c>
      <c r="D14730" s="171" t="s">
        <v>80</v>
      </c>
      <c r="E14730" s="11">
        <v>44378</v>
      </c>
      <c r="F14730">
        <v>2.5</v>
      </c>
      <c r="G14730">
        <v>3</v>
      </c>
      <c r="I14730">
        <v>26</v>
      </c>
      <c r="J14730">
        <v>13</v>
      </c>
      <c r="L14730">
        <v>16</v>
      </c>
      <c r="N14730">
        <v>22</v>
      </c>
      <c r="P14730">
        <v>0</v>
      </c>
      <c r="Q14730">
        <v>0</v>
      </c>
      <c r="S14730">
        <v>4</v>
      </c>
    </row>
    <row r="14731" spans="1:19" x14ac:dyDescent="0.3">
      <c r="A14731" t="s">
        <v>29378</v>
      </c>
      <c r="B14731" s="171" t="s">
        <v>29379</v>
      </c>
      <c r="C14731" s="171" t="s">
        <v>200</v>
      </c>
      <c r="D14731" s="171" t="s">
        <v>15341</v>
      </c>
      <c r="E14731" s="11">
        <v>44378</v>
      </c>
      <c r="F14731">
        <v>0</v>
      </c>
      <c r="G14731">
        <v>0</v>
      </c>
      <c r="I14731">
        <v>0</v>
      </c>
      <c r="J14731">
        <v>0</v>
      </c>
      <c r="L14731">
        <v>0</v>
      </c>
      <c r="N14731">
        <v>0</v>
      </c>
      <c r="P14731">
        <v>0</v>
      </c>
      <c r="Q14731">
        <v>0</v>
      </c>
      <c r="S14731">
        <v>0</v>
      </c>
    </row>
    <row r="14732" spans="1:19" x14ac:dyDescent="0.3">
      <c r="A14732" t="s">
        <v>29380</v>
      </c>
      <c r="B14732" s="171" t="s">
        <v>29381</v>
      </c>
      <c r="C14732" s="171" t="s">
        <v>73</v>
      </c>
      <c r="D14732" s="171" t="s">
        <v>4</v>
      </c>
      <c r="E14732" s="11">
        <v>44378</v>
      </c>
      <c r="F14732">
        <v>0</v>
      </c>
      <c r="G14732">
        <v>0</v>
      </c>
      <c r="I14732">
        <v>0</v>
      </c>
      <c r="J14732">
        <v>0</v>
      </c>
      <c r="L14732">
        <v>0</v>
      </c>
      <c r="N14732">
        <v>0</v>
      </c>
      <c r="P14732">
        <v>0</v>
      </c>
      <c r="Q14732">
        <v>0</v>
      </c>
      <c r="S14732">
        <v>0</v>
      </c>
    </row>
    <row r="14733" spans="1:19" x14ac:dyDescent="0.3">
      <c r="A14733" t="s">
        <v>29382</v>
      </c>
      <c r="B14733" s="171" t="s">
        <v>29383</v>
      </c>
      <c r="C14733" s="171" t="s">
        <v>24891</v>
      </c>
      <c r="D14733" s="171" t="s">
        <v>4</v>
      </c>
      <c r="E14733" s="11">
        <v>44378</v>
      </c>
      <c r="F14733">
        <v>4</v>
      </c>
      <c r="G14733">
        <v>4</v>
      </c>
      <c r="I14733">
        <v>11</v>
      </c>
      <c r="J14733">
        <v>24</v>
      </c>
      <c r="L14733">
        <v>21</v>
      </c>
      <c r="N14733">
        <v>11</v>
      </c>
      <c r="P14733">
        <v>0</v>
      </c>
      <c r="Q14733">
        <v>1</v>
      </c>
      <c r="S14733">
        <v>0</v>
      </c>
    </row>
    <row r="14734" spans="1:19" x14ac:dyDescent="0.3">
      <c r="A14734" t="s">
        <v>29384</v>
      </c>
      <c r="B14734" s="171" t="s">
        <v>29385</v>
      </c>
      <c r="C14734" s="171" t="s">
        <v>18229</v>
      </c>
      <c r="D14734" s="171" t="s">
        <v>4</v>
      </c>
      <c r="E14734" s="11">
        <v>44378</v>
      </c>
      <c r="F14734">
        <v>0</v>
      </c>
      <c r="G14734">
        <v>0</v>
      </c>
      <c r="I14734">
        <v>0</v>
      </c>
      <c r="J14734">
        <v>0</v>
      </c>
      <c r="L14734">
        <v>0</v>
      </c>
      <c r="N14734">
        <v>0</v>
      </c>
      <c r="P14734">
        <v>0</v>
      </c>
      <c r="Q14734">
        <v>0</v>
      </c>
      <c r="S14734">
        <v>0</v>
      </c>
    </row>
    <row r="14735" spans="1:19" x14ac:dyDescent="0.3">
      <c r="A14735" t="s">
        <v>29386</v>
      </c>
      <c r="B14735" s="171" t="s">
        <v>29387</v>
      </c>
      <c r="C14735" s="171" t="s">
        <v>107</v>
      </c>
      <c r="D14735" s="171" t="s">
        <v>4</v>
      </c>
      <c r="E14735" s="11">
        <v>44378</v>
      </c>
      <c r="F14735">
        <v>8.5</v>
      </c>
      <c r="G14735">
        <v>9</v>
      </c>
      <c r="I14735">
        <v>67</v>
      </c>
      <c r="J14735">
        <v>82</v>
      </c>
      <c r="L14735">
        <v>96</v>
      </c>
      <c r="N14735">
        <v>62</v>
      </c>
      <c r="P14735">
        <v>7</v>
      </c>
      <c r="Q14735">
        <v>7</v>
      </c>
      <c r="S14735">
        <v>5</v>
      </c>
    </row>
    <row r="14736" spans="1:19" x14ac:dyDescent="0.3">
      <c r="A14736" t="s">
        <v>29388</v>
      </c>
      <c r="B14736" s="171" t="s">
        <v>29389</v>
      </c>
      <c r="C14736" s="171" t="s">
        <v>9887</v>
      </c>
      <c r="D14736" s="171" t="s">
        <v>4</v>
      </c>
      <c r="E14736" s="11">
        <v>44378</v>
      </c>
      <c r="F14736">
        <v>0</v>
      </c>
      <c r="G14736">
        <v>0</v>
      </c>
      <c r="I14736">
        <v>0</v>
      </c>
      <c r="J14736">
        <v>0</v>
      </c>
      <c r="L14736">
        <v>0</v>
      </c>
      <c r="N14736">
        <v>0</v>
      </c>
      <c r="P14736">
        <v>0</v>
      </c>
      <c r="Q14736">
        <v>0</v>
      </c>
      <c r="S14736">
        <v>0</v>
      </c>
    </row>
    <row r="14737" spans="1:19" x14ac:dyDescent="0.3">
      <c r="A14737" t="s">
        <v>29390</v>
      </c>
      <c r="B14737" s="171" t="s">
        <v>29391</v>
      </c>
      <c r="C14737" s="171" t="s">
        <v>11260</v>
      </c>
      <c r="D14737" s="171" t="s">
        <v>4</v>
      </c>
      <c r="E14737" s="11">
        <v>44378</v>
      </c>
      <c r="F14737">
        <v>0</v>
      </c>
      <c r="G14737">
        <v>0</v>
      </c>
      <c r="I14737">
        <v>0</v>
      </c>
      <c r="J14737">
        <v>0</v>
      </c>
      <c r="L14737">
        <v>0</v>
      </c>
      <c r="N14737">
        <v>0</v>
      </c>
      <c r="P14737">
        <v>0</v>
      </c>
      <c r="Q14737">
        <v>0</v>
      </c>
      <c r="S14737">
        <v>0</v>
      </c>
    </row>
    <row r="14738" spans="1:19" x14ac:dyDescent="0.3">
      <c r="A14738" t="s">
        <v>29392</v>
      </c>
      <c r="B14738" s="171" t="s">
        <v>29393</v>
      </c>
      <c r="C14738" s="171" t="s">
        <v>122</v>
      </c>
      <c r="D14738" s="171" t="s">
        <v>4</v>
      </c>
      <c r="E14738" s="11">
        <v>44378</v>
      </c>
      <c r="F14738">
        <v>0</v>
      </c>
      <c r="G14738">
        <v>0</v>
      </c>
      <c r="I14738">
        <v>0</v>
      </c>
      <c r="J14738">
        <v>0</v>
      </c>
      <c r="L14738">
        <v>0</v>
      </c>
      <c r="N14738">
        <v>0</v>
      </c>
      <c r="P14738">
        <v>0</v>
      </c>
      <c r="Q14738">
        <v>0</v>
      </c>
      <c r="S14738">
        <v>0</v>
      </c>
    </row>
    <row r="14739" spans="1:19" x14ac:dyDescent="0.3">
      <c r="A14739" t="s">
        <v>29394</v>
      </c>
      <c r="B14739" s="171" t="s">
        <v>29395</v>
      </c>
      <c r="C14739" s="171" t="s">
        <v>125</v>
      </c>
      <c r="D14739" s="171" t="s">
        <v>4</v>
      </c>
      <c r="E14739" s="11">
        <v>44378</v>
      </c>
      <c r="F14739">
        <v>0</v>
      </c>
      <c r="G14739">
        <v>0</v>
      </c>
      <c r="I14739">
        <v>0</v>
      </c>
      <c r="J14739">
        <v>0</v>
      </c>
      <c r="L14739">
        <v>0</v>
      </c>
      <c r="N14739">
        <v>0</v>
      </c>
      <c r="P14739">
        <v>0</v>
      </c>
      <c r="Q14739">
        <v>0</v>
      </c>
      <c r="S14739">
        <v>0</v>
      </c>
    </row>
    <row r="14740" spans="1:19" x14ac:dyDescent="0.3">
      <c r="A14740" t="s">
        <v>29396</v>
      </c>
      <c r="B14740" s="171" t="s">
        <v>29397</v>
      </c>
      <c r="C14740" s="171" t="s">
        <v>14899</v>
      </c>
      <c r="D14740" s="171" t="s">
        <v>4</v>
      </c>
      <c r="E14740" s="11">
        <v>44378</v>
      </c>
      <c r="F14740">
        <v>0</v>
      </c>
      <c r="G14740">
        <v>0</v>
      </c>
      <c r="I14740">
        <v>0</v>
      </c>
      <c r="J14740">
        <v>0</v>
      </c>
      <c r="L14740">
        <v>0</v>
      </c>
      <c r="N14740">
        <v>0</v>
      </c>
      <c r="P14740">
        <v>0</v>
      </c>
      <c r="Q14740">
        <v>0</v>
      </c>
      <c r="S14740">
        <v>0</v>
      </c>
    </row>
    <row r="14741" spans="1:19" x14ac:dyDescent="0.3">
      <c r="A14741" t="s">
        <v>29398</v>
      </c>
      <c r="B14741" s="171" t="s">
        <v>29399</v>
      </c>
      <c r="C14741" s="171" t="s">
        <v>137</v>
      </c>
      <c r="D14741" s="171" t="s">
        <v>4</v>
      </c>
      <c r="E14741" s="11">
        <v>44378</v>
      </c>
      <c r="F14741">
        <v>0</v>
      </c>
      <c r="G14741">
        <v>0</v>
      </c>
      <c r="I14741">
        <v>0</v>
      </c>
      <c r="J14741">
        <v>0</v>
      </c>
      <c r="L14741">
        <v>0</v>
      </c>
      <c r="N14741">
        <v>0</v>
      </c>
      <c r="P14741">
        <v>0</v>
      </c>
      <c r="Q14741">
        <v>0</v>
      </c>
      <c r="S14741">
        <v>0</v>
      </c>
    </row>
    <row r="14742" spans="1:19" x14ac:dyDescent="0.3">
      <c r="A14742" t="s">
        <v>29400</v>
      </c>
      <c r="B14742" s="171" t="s">
        <v>29401</v>
      </c>
      <c r="C14742" s="171" t="s">
        <v>8615</v>
      </c>
      <c r="D14742" s="171" t="s">
        <v>4</v>
      </c>
      <c r="E14742" s="11">
        <v>44378</v>
      </c>
      <c r="F14742">
        <v>0</v>
      </c>
      <c r="G14742">
        <v>0</v>
      </c>
      <c r="I14742">
        <v>0</v>
      </c>
      <c r="J14742">
        <v>0</v>
      </c>
      <c r="L14742">
        <v>0</v>
      </c>
      <c r="N14742">
        <v>0</v>
      </c>
      <c r="P14742">
        <v>0</v>
      </c>
      <c r="Q14742">
        <v>0</v>
      </c>
      <c r="S14742">
        <v>0</v>
      </c>
    </row>
    <row r="14743" spans="1:19" x14ac:dyDescent="0.3">
      <c r="A14743" t="s">
        <v>29402</v>
      </c>
      <c r="B14743" s="171" t="s">
        <v>29403</v>
      </c>
      <c r="C14743" s="171" t="s">
        <v>146</v>
      </c>
      <c r="D14743" s="171" t="s">
        <v>4</v>
      </c>
      <c r="E14743" s="11">
        <v>44378</v>
      </c>
      <c r="F14743">
        <v>7</v>
      </c>
      <c r="G14743">
        <v>7</v>
      </c>
      <c r="I14743">
        <v>20</v>
      </c>
      <c r="J14743">
        <v>42</v>
      </c>
      <c r="L14743">
        <v>41</v>
      </c>
      <c r="N14743">
        <v>17</v>
      </c>
      <c r="P14743">
        <v>1</v>
      </c>
      <c r="Q14743">
        <v>1</v>
      </c>
      <c r="S14743">
        <v>3</v>
      </c>
    </row>
    <row r="14744" spans="1:19" x14ac:dyDescent="0.3">
      <c r="A14744" t="s">
        <v>29404</v>
      </c>
      <c r="B14744" s="171" t="s">
        <v>29405</v>
      </c>
      <c r="C14744" s="171" t="s">
        <v>161</v>
      </c>
      <c r="D14744" s="171" t="s">
        <v>4</v>
      </c>
      <c r="E14744" s="11">
        <v>44378</v>
      </c>
      <c r="F14744">
        <v>4</v>
      </c>
      <c r="G14744">
        <v>3.5</v>
      </c>
      <c r="I14744">
        <v>8</v>
      </c>
      <c r="J14744">
        <v>23</v>
      </c>
      <c r="L14744">
        <v>20</v>
      </c>
      <c r="N14744">
        <v>6</v>
      </c>
      <c r="P14744">
        <v>0</v>
      </c>
      <c r="Q14744">
        <v>2</v>
      </c>
      <c r="S14744">
        <v>2</v>
      </c>
    </row>
    <row r="14745" spans="1:19" x14ac:dyDescent="0.3">
      <c r="A14745" t="s">
        <v>29406</v>
      </c>
      <c r="B14745" s="171" t="s">
        <v>29407</v>
      </c>
      <c r="C14745" s="171" t="s">
        <v>18252</v>
      </c>
      <c r="D14745" s="171" t="s">
        <v>4</v>
      </c>
      <c r="E14745" s="11">
        <v>44378</v>
      </c>
      <c r="F14745">
        <v>0</v>
      </c>
      <c r="G14745">
        <v>0</v>
      </c>
      <c r="I14745">
        <v>0</v>
      </c>
      <c r="J14745">
        <v>0</v>
      </c>
      <c r="L14745">
        <v>0</v>
      </c>
      <c r="N14745">
        <v>0</v>
      </c>
      <c r="P14745">
        <v>0</v>
      </c>
      <c r="Q14745">
        <v>0</v>
      </c>
      <c r="S14745">
        <v>0</v>
      </c>
    </row>
    <row r="14746" spans="1:19" x14ac:dyDescent="0.3">
      <c r="A14746" t="s">
        <v>29408</v>
      </c>
      <c r="B14746" s="171" t="s">
        <v>29409</v>
      </c>
      <c r="C14746" s="171" t="s">
        <v>167</v>
      </c>
      <c r="D14746" s="171" t="s">
        <v>4</v>
      </c>
      <c r="E14746" s="11">
        <v>44378</v>
      </c>
      <c r="F14746">
        <v>3</v>
      </c>
      <c r="G14746">
        <v>11</v>
      </c>
      <c r="I14746">
        <v>10</v>
      </c>
      <c r="J14746">
        <v>33</v>
      </c>
      <c r="L14746">
        <v>121</v>
      </c>
      <c r="N14746">
        <v>6</v>
      </c>
      <c r="P14746">
        <v>0</v>
      </c>
      <c r="Q14746">
        <v>1</v>
      </c>
      <c r="S14746">
        <v>4</v>
      </c>
    </row>
    <row r="14747" spans="1:19" x14ac:dyDescent="0.3">
      <c r="A14747" t="s">
        <v>29410</v>
      </c>
      <c r="B14747" s="171" t="s">
        <v>29411</v>
      </c>
      <c r="C14747" s="171" t="s">
        <v>173</v>
      </c>
      <c r="D14747" s="171" t="s">
        <v>4</v>
      </c>
      <c r="E14747" s="11">
        <v>44378</v>
      </c>
      <c r="F14747">
        <v>3.5</v>
      </c>
      <c r="G14747">
        <v>5</v>
      </c>
      <c r="I14747">
        <v>13</v>
      </c>
      <c r="J14747">
        <v>20</v>
      </c>
      <c r="L14747">
        <v>27</v>
      </c>
      <c r="N14747">
        <v>10</v>
      </c>
      <c r="P14747">
        <v>0</v>
      </c>
      <c r="Q14747">
        <v>0</v>
      </c>
      <c r="S14747">
        <v>3</v>
      </c>
    </row>
    <row r="14748" spans="1:19" x14ac:dyDescent="0.3">
      <c r="A14748" t="s">
        <v>29412</v>
      </c>
      <c r="B14748" s="171" t="s">
        <v>29413</v>
      </c>
      <c r="C14748" s="171" t="s">
        <v>179</v>
      </c>
      <c r="D14748" s="171" t="s">
        <v>4</v>
      </c>
      <c r="E14748" s="11">
        <v>44378</v>
      </c>
      <c r="F14748">
        <v>13</v>
      </c>
      <c r="G14748">
        <v>16.5</v>
      </c>
      <c r="I14748">
        <v>140</v>
      </c>
      <c r="J14748">
        <v>122</v>
      </c>
      <c r="L14748">
        <v>150</v>
      </c>
      <c r="N14748">
        <v>136</v>
      </c>
      <c r="P14748">
        <v>2</v>
      </c>
      <c r="Q14748">
        <v>2</v>
      </c>
      <c r="S14748">
        <v>4</v>
      </c>
    </row>
    <row r="14749" spans="1:19" x14ac:dyDescent="0.3">
      <c r="A14749" t="s">
        <v>29414</v>
      </c>
      <c r="B14749" s="171" t="s">
        <v>29415</v>
      </c>
      <c r="C14749" s="171" t="s">
        <v>185</v>
      </c>
      <c r="D14749" s="171" t="s">
        <v>4</v>
      </c>
      <c r="E14749" s="11">
        <v>44378</v>
      </c>
      <c r="F14749">
        <v>3.5</v>
      </c>
      <c r="G14749">
        <v>6</v>
      </c>
      <c r="I14749">
        <v>13</v>
      </c>
      <c r="J14749">
        <v>19</v>
      </c>
      <c r="L14749">
        <v>33</v>
      </c>
      <c r="N14749">
        <v>11</v>
      </c>
      <c r="P14749">
        <v>0</v>
      </c>
      <c r="Q14749">
        <v>0</v>
      </c>
      <c r="S14749">
        <v>2</v>
      </c>
    </row>
    <row r="14750" spans="1:19" x14ac:dyDescent="0.3">
      <c r="A14750" t="s">
        <v>29416</v>
      </c>
      <c r="B14750" s="171" t="s">
        <v>29417</v>
      </c>
      <c r="C14750" s="171" t="s">
        <v>24508</v>
      </c>
      <c r="D14750" s="171" t="s">
        <v>4</v>
      </c>
      <c r="E14750" s="11">
        <v>44378</v>
      </c>
      <c r="F14750">
        <v>0</v>
      </c>
      <c r="G14750">
        <v>0</v>
      </c>
      <c r="I14750">
        <v>0</v>
      </c>
      <c r="J14750">
        <v>0</v>
      </c>
      <c r="L14750">
        <v>0</v>
      </c>
      <c r="N14750">
        <v>0</v>
      </c>
      <c r="P14750">
        <v>0</v>
      </c>
      <c r="Q14750">
        <v>0</v>
      </c>
      <c r="S14750">
        <v>0</v>
      </c>
    </row>
    <row r="14751" spans="1:19" x14ac:dyDescent="0.3">
      <c r="A14751" t="s">
        <v>29418</v>
      </c>
      <c r="B14751" s="171" t="s">
        <v>29419</v>
      </c>
      <c r="C14751" s="171" t="s">
        <v>191</v>
      </c>
      <c r="D14751" s="171" t="s">
        <v>4</v>
      </c>
      <c r="E14751" s="11">
        <v>44378</v>
      </c>
      <c r="F14751">
        <v>14</v>
      </c>
      <c r="G14751">
        <v>16</v>
      </c>
      <c r="I14751">
        <v>90</v>
      </c>
      <c r="J14751">
        <v>120</v>
      </c>
      <c r="L14751">
        <v>129</v>
      </c>
      <c r="N14751">
        <v>75</v>
      </c>
      <c r="P14751">
        <v>11</v>
      </c>
      <c r="Q14751">
        <v>12</v>
      </c>
      <c r="S14751">
        <v>15</v>
      </c>
    </row>
    <row r="14752" spans="1:19" x14ac:dyDescent="0.3">
      <c r="A14752" t="s">
        <v>29420</v>
      </c>
      <c r="B14752" s="171" t="s">
        <v>29421</v>
      </c>
      <c r="C14752" s="171" t="s">
        <v>200</v>
      </c>
      <c r="D14752" s="171" t="s">
        <v>4</v>
      </c>
      <c r="E14752" s="11">
        <v>44378</v>
      </c>
      <c r="F14752">
        <v>2.5</v>
      </c>
      <c r="G14752">
        <v>3</v>
      </c>
      <c r="I14752">
        <v>26</v>
      </c>
      <c r="J14752">
        <v>13</v>
      </c>
      <c r="L14752">
        <v>16</v>
      </c>
      <c r="N14752">
        <v>22</v>
      </c>
      <c r="P14752">
        <v>0</v>
      </c>
      <c r="Q14752">
        <v>0</v>
      </c>
      <c r="S14752">
        <v>4</v>
      </c>
    </row>
    <row r="14753" spans="1:19" x14ac:dyDescent="0.3">
      <c r="A14753" t="s">
        <v>29422</v>
      </c>
      <c r="B14753" s="171" t="s">
        <v>29423</v>
      </c>
      <c r="C14753" s="171" t="s">
        <v>212</v>
      </c>
      <c r="D14753" s="171" t="s">
        <v>4</v>
      </c>
      <c r="E14753" s="11">
        <v>44378</v>
      </c>
      <c r="F14753">
        <v>0</v>
      </c>
      <c r="G14753">
        <v>0</v>
      </c>
      <c r="I14753">
        <v>0</v>
      </c>
      <c r="J14753">
        <v>0</v>
      </c>
      <c r="L14753">
        <v>0</v>
      </c>
      <c r="N14753">
        <v>0</v>
      </c>
      <c r="P14753">
        <v>0</v>
      </c>
      <c r="Q14753">
        <v>0</v>
      </c>
      <c r="S14753">
        <v>0</v>
      </c>
    </row>
    <row r="14754" spans="1:19" x14ac:dyDescent="0.3">
      <c r="A14754" t="s">
        <v>29424</v>
      </c>
      <c r="B14754" s="171" t="s">
        <v>29425</v>
      </c>
      <c r="C14754" s="171" t="s">
        <v>215</v>
      </c>
      <c r="D14754" s="171" t="s">
        <v>4</v>
      </c>
      <c r="E14754" s="11">
        <v>44378</v>
      </c>
      <c r="F14754">
        <v>0</v>
      </c>
      <c r="G14754">
        <v>0</v>
      </c>
      <c r="I14754">
        <v>0</v>
      </c>
      <c r="J14754">
        <v>0</v>
      </c>
      <c r="L14754">
        <v>0</v>
      </c>
      <c r="N14754">
        <v>0</v>
      </c>
      <c r="P14754">
        <v>0</v>
      </c>
      <c r="Q14754">
        <v>0</v>
      </c>
      <c r="S14754">
        <v>0</v>
      </c>
    </row>
    <row r="14755" spans="1:19" x14ac:dyDescent="0.3">
      <c r="A14755" t="s">
        <v>29426</v>
      </c>
      <c r="B14755" s="171" t="s">
        <v>29427</v>
      </c>
      <c r="C14755" s="171" t="s">
        <v>221</v>
      </c>
      <c r="D14755" s="171" t="s">
        <v>4</v>
      </c>
      <c r="E14755" s="11">
        <v>44378</v>
      </c>
      <c r="F14755">
        <v>0</v>
      </c>
      <c r="G14755">
        <v>0</v>
      </c>
      <c r="I14755">
        <v>0</v>
      </c>
      <c r="J14755">
        <v>0</v>
      </c>
      <c r="L14755">
        <v>0</v>
      </c>
      <c r="N14755">
        <v>0</v>
      </c>
      <c r="P14755">
        <v>0</v>
      </c>
      <c r="Q14755">
        <v>0</v>
      </c>
      <c r="S14755">
        <v>0</v>
      </c>
    </row>
    <row r="14756" spans="1:19" x14ac:dyDescent="0.3">
      <c r="A14756" t="s">
        <v>29428</v>
      </c>
      <c r="B14756" s="171" t="s">
        <v>29429</v>
      </c>
      <c r="C14756" s="171" t="s">
        <v>8233</v>
      </c>
      <c r="D14756" s="171" t="s">
        <v>4</v>
      </c>
      <c r="E14756" s="11">
        <v>44378</v>
      </c>
      <c r="F14756">
        <v>2</v>
      </c>
      <c r="G14756">
        <v>3</v>
      </c>
      <c r="I14756">
        <v>22</v>
      </c>
      <c r="J14756">
        <v>22</v>
      </c>
      <c r="L14756">
        <v>32</v>
      </c>
      <c r="N14756">
        <v>20</v>
      </c>
      <c r="P14756">
        <v>2</v>
      </c>
      <c r="Q14756">
        <v>3</v>
      </c>
      <c r="S14756">
        <v>2</v>
      </c>
    </row>
    <row r="14757" spans="1:19" x14ac:dyDescent="0.3">
      <c r="A14757" t="s">
        <v>29430</v>
      </c>
      <c r="B14757" s="171" t="s">
        <v>29431</v>
      </c>
      <c r="C14757" s="171" t="s">
        <v>233</v>
      </c>
      <c r="D14757" s="171" t="s">
        <v>4</v>
      </c>
      <c r="E14757" s="11">
        <v>44378</v>
      </c>
      <c r="F14757">
        <v>0</v>
      </c>
      <c r="G14757">
        <v>0</v>
      </c>
      <c r="I14757">
        <v>0</v>
      </c>
      <c r="J14757">
        <v>0</v>
      </c>
      <c r="L14757">
        <v>0</v>
      </c>
      <c r="N14757">
        <v>0</v>
      </c>
      <c r="P14757">
        <v>0</v>
      </c>
      <c r="Q14757">
        <v>0</v>
      </c>
      <c r="S14757">
        <v>0</v>
      </c>
    </row>
    <row r="14758" spans="1:19" x14ac:dyDescent="0.3">
      <c r="A14758" t="s">
        <v>29432</v>
      </c>
      <c r="B14758" s="171" t="s">
        <v>29433</v>
      </c>
      <c r="C14758" s="171" t="s">
        <v>79</v>
      </c>
      <c r="D14758" s="171" t="s">
        <v>80</v>
      </c>
      <c r="E14758" s="11">
        <v>44378</v>
      </c>
      <c r="F14758">
        <v>0</v>
      </c>
      <c r="G14758">
        <v>0</v>
      </c>
      <c r="I14758">
        <v>0</v>
      </c>
      <c r="J14758">
        <v>0</v>
      </c>
      <c r="L14758">
        <v>0</v>
      </c>
      <c r="N14758">
        <v>0</v>
      </c>
      <c r="P14758">
        <v>0</v>
      </c>
      <c r="Q14758">
        <v>0</v>
      </c>
      <c r="S14758">
        <v>0</v>
      </c>
    </row>
    <row r="14759" spans="1:19" x14ac:dyDescent="0.3">
      <c r="A14759" t="s">
        <v>29434</v>
      </c>
      <c r="B14759" s="171" t="s">
        <v>29435</v>
      </c>
      <c r="C14759" s="171" t="s">
        <v>79</v>
      </c>
      <c r="D14759" s="171" t="s">
        <v>4</v>
      </c>
      <c r="E14759" s="11">
        <v>44378</v>
      </c>
      <c r="F14759">
        <v>0</v>
      </c>
      <c r="G14759">
        <v>0</v>
      </c>
      <c r="I14759">
        <v>0</v>
      </c>
      <c r="J14759">
        <v>0</v>
      </c>
      <c r="L14759">
        <v>0</v>
      </c>
      <c r="N14759">
        <v>0</v>
      </c>
      <c r="P14759">
        <v>0</v>
      </c>
      <c r="Q14759">
        <v>0</v>
      </c>
      <c r="S14759">
        <v>0</v>
      </c>
    </row>
    <row r="14760" spans="1:19" x14ac:dyDescent="0.3">
      <c r="A14760" t="s">
        <v>29436</v>
      </c>
      <c r="B14760" s="171" t="s">
        <v>29437</v>
      </c>
      <c r="C14760" s="171" t="s">
        <v>83</v>
      </c>
      <c r="D14760" s="171" t="s">
        <v>80</v>
      </c>
      <c r="E14760" s="11">
        <v>44378</v>
      </c>
      <c r="F14760">
        <v>3</v>
      </c>
      <c r="G14760">
        <v>4</v>
      </c>
      <c r="I14760">
        <v>20</v>
      </c>
      <c r="J14760">
        <v>17</v>
      </c>
      <c r="L14760">
        <v>22</v>
      </c>
      <c r="N14760">
        <v>19</v>
      </c>
      <c r="P14760">
        <v>0</v>
      </c>
      <c r="Q14760">
        <v>0</v>
      </c>
      <c r="S14760">
        <v>1</v>
      </c>
    </row>
    <row r="14761" spans="1:19" x14ac:dyDescent="0.3">
      <c r="A14761" t="s">
        <v>29438</v>
      </c>
      <c r="B14761" s="171" t="s">
        <v>29439</v>
      </c>
      <c r="C14761" s="171" t="s">
        <v>83</v>
      </c>
      <c r="D14761" s="171" t="s">
        <v>15341</v>
      </c>
      <c r="E14761" s="11">
        <v>44378</v>
      </c>
      <c r="F14761">
        <v>0</v>
      </c>
      <c r="G14761">
        <v>0</v>
      </c>
      <c r="I14761">
        <v>3</v>
      </c>
      <c r="J14761">
        <v>0</v>
      </c>
      <c r="L14761">
        <v>0</v>
      </c>
      <c r="N14761">
        <v>3</v>
      </c>
      <c r="P14761">
        <v>0</v>
      </c>
      <c r="Q14761">
        <v>0</v>
      </c>
      <c r="S14761">
        <v>0</v>
      </c>
    </row>
    <row r="14762" spans="1:19" x14ac:dyDescent="0.3">
      <c r="A14762" t="s">
        <v>29440</v>
      </c>
      <c r="B14762" s="171" t="s">
        <v>29441</v>
      </c>
      <c r="C14762" s="171" t="s">
        <v>83</v>
      </c>
      <c r="D14762" s="171" t="s">
        <v>4</v>
      </c>
      <c r="E14762" s="11">
        <v>44378</v>
      </c>
      <c r="F14762">
        <v>3</v>
      </c>
      <c r="G14762">
        <v>4</v>
      </c>
      <c r="I14762">
        <v>23</v>
      </c>
      <c r="J14762">
        <v>17</v>
      </c>
      <c r="L14762">
        <v>22</v>
      </c>
      <c r="N14762">
        <v>22</v>
      </c>
      <c r="P14762">
        <v>0</v>
      </c>
      <c r="Q14762">
        <v>0</v>
      </c>
      <c r="S14762">
        <v>1</v>
      </c>
    </row>
    <row r="14763" spans="1:19" x14ac:dyDescent="0.3">
      <c r="A14763" t="s">
        <v>29442</v>
      </c>
      <c r="B14763" s="171" t="s">
        <v>29443</v>
      </c>
      <c r="C14763" s="171" t="s">
        <v>86</v>
      </c>
      <c r="D14763" s="171" t="s">
        <v>80</v>
      </c>
      <c r="E14763" s="11">
        <v>44378</v>
      </c>
      <c r="F14763">
        <v>9</v>
      </c>
      <c r="G14763">
        <v>11</v>
      </c>
      <c r="I14763">
        <v>31</v>
      </c>
      <c r="J14763">
        <v>54</v>
      </c>
      <c r="L14763">
        <v>60</v>
      </c>
      <c r="N14763">
        <v>26</v>
      </c>
      <c r="P14763">
        <v>1</v>
      </c>
      <c r="Q14763">
        <v>3</v>
      </c>
      <c r="S14763">
        <v>5</v>
      </c>
    </row>
    <row r="14764" spans="1:19" x14ac:dyDescent="0.3">
      <c r="A14764" t="s">
        <v>29444</v>
      </c>
      <c r="B14764" s="171" t="s">
        <v>29445</v>
      </c>
      <c r="C14764" s="171" t="s">
        <v>86</v>
      </c>
      <c r="D14764" s="171" t="s">
        <v>4</v>
      </c>
      <c r="E14764" s="11">
        <v>44378</v>
      </c>
      <c r="F14764">
        <v>9</v>
      </c>
      <c r="G14764">
        <v>11</v>
      </c>
      <c r="I14764">
        <v>31</v>
      </c>
      <c r="J14764">
        <v>54</v>
      </c>
      <c r="L14764">
        <v>60</v>
      </c>
      <c r="N14764">
        <v>26</v>
      </c>
      <c r="P14764">
        <v>1</v>
      </c>
      <c r="Q14764">
        <v>3</v>
      </c>
      <c r="S14764">
        <v>5</v>
      </c>
    </row>
    <row r="14765" spans="1:19" x14ac:dyDescent="0.3">
      <c r="A14765" t="s">
        <v>29446</v>
      </c>
      <c r="B14765" s="171" t="s">
        <v>29447</v>
      </c>
      <c r="C14765" s="171" t="s">
        <v>89</v>
      </c>
      <c r="D14765" s="171" t="s">
        <v>80</v>
      </c>
      <c r="E14765" s="11">
        <v>44378</v>
      </c>
      <c r="F14765">
        <v>3</v>
      </c>
      <c r="G14765">
        <v>5</v>
      </c>
      <c r="I14765">
        <v>8</v>
      </c>
      <c r="J14765">
        <v>12</v>
      </c>
      <c r="L14765">
        <v>22</v>
      </c>
      <c r="N14765">
        <v>4</v>
      </c>
      <c r="P14765">
        <v>2</v>
      </c>
      <c r="Q14765">
        <v>2</v>
      </c>
      <c r="S14765">
        <v>4</v>
      </c>
    </row>
    <row r="14766" spans="1:19" x14ac:dyDescent="0.3">
      <c r="A14766" t="s">
        <v>29448</v>
      </c>
      <c r="B14766" s="171" t="s">
        <v>29449</v>
      </c>
      <c r="C14766" s="171" t="s">
        <v>89</v>
      </c>
      <c r="D14766" s="171" t="s">
        <v>4</v>
      </c>
      <c r="E14766" s="11">
        <v>44378</v>
      </c>
      <c r="F14766">
        <v>3</v>
      </c>
      <c r="G14766">
        <v>5</v>
      </c>
      <c r="I14766">
        <v>8</v>
      </c>
      <c r="J14766">
        <v>12</v>
      </c>
      <c r="L14766">
        <v>22</v>
      </c>
      <c r="N14766">
        <v>4</v>
      </c>
      <c r="P14766">
        <v>2</v>
      </c>
      <c r="Q14766">
        <v>2</v>
      </c>
      <c r="S14766">
        <v>4</v>
      </c>
    </row>
    <row r="14767" spans="1:19" x14ac:dyDescent="0.3">
      <c r="A14767" t="s">
        <v>29450</v>
      </c>
      <c r="B14767" s="171" t="s">
        <v>29451</v>
      </c>
      <c r="C14767" s="171" t="s">
        <v>92</v>
      </c>
      <c r="D14767" s="171" t="s">
        <v>80</v>
      </c>
      <c r="E14767" s="11">
        <v>44378</v>
      </c>
      <c r="F14767">
        <v>0</v>
      </c>
      <c r="G14767">
        <v>0</v>
      </c>
      <c r="I14767">
        <v>0</v>
      </c>
      <c r="J14767">
        <v>0</v>
      </c>
      <c r="L14767">
        <v>0</v>
      </c>
      <c r="N14767">
        <v>0</v>
      </c>
      <c r="P14767">
        <v>0</v>
      </c>
      <c r="Q14767">
        <v>0</v>
      </c>
      <c r="S14767">
        <v>0</v>
      </c>
    </row>
    <row r="14768" spans="1:19" x14ac:dyDescent="0.3">
      <c r="A14768" t="s">
        <v>29452</v>
      </c>
      <c r="B14768" s="171" t="s">
        <v>29453</v>
      </c>
      <c r="C14768" s="171" t="s">
        <v>92</v>
      </c>
      <c r="D14768" s="171" t="s">
        <v>4</v>
      </c>
      <c r="E14768" s="11">
        <v>44378</v>
      </c>
      <c r="F14768">
        <v>0</v>
      </c>
      <c r="G14768">
        <v>0</v>
      </c>
      <c r="I14768">
        <v>0</v>
      </c>
      <c r="J14768">
        <v>0</v>
      </c>
      <c r="L14768">
        <v>0</v>
      </c>
      <c r="N14768">
        <v>0</v>
      </c>
      <c r="P14768">
        <v>0</v>
      </c>
      <c r="Q14768">
        <v>0</v>
      </c>
      <c r="S14768">
        <v>0</v>
      </c>
    </row>
    <row r="14769" spans="1:19" x14ac:dyDescent="0.3">
      <c r="A14769" t="s">
        <v>29454</v>
      </c>
      <c r="B14769" s="171" t="s">
        <v>29455</v>
      </c>
      <c r="C14769" s="171" t="s">
        <v>95</v>
      </c>
      <c r="D14769" s="171" t="s">
        <v>80</v>
      </c>
      <c r="E14769" s="11">
        <v>44378</v>
      </c>
      <c r="F14769">
        <v>3</v>
      </c>
      <c r="G14769">
        <v>4</v>
      </c>
      <c r="I14769">
        <v>16</v>
      </c>
      <c r="J14769">
        <v>16</v>
      </c>
      <c r="L14769">
        <v>21</v>
      </c>
      <c r="N14769">
        <v>10</v>
      </c>
      <c r="P14769">
        <v>0</v>
      </c>
      <c r="Q14769">
        <v>0</v>
      </c>
      <c r="S14769">
        <v>6</v>
      </c>
    </row>
    <row r="14770" spans="1:19" x14ac:dyDescent="0.3">
      <c r="A14770" t="s">
        <v>29456</v>
      </c>
      <c r="B14770" s="171" t="s">
        <v>29457</v>
      </c>
      <c r="C14770" s="171" t="s">
        <v>95</v>
      </c>
      <c r="D14770" s="171" t="s">
        <v>15341</v>
      </c>
      <c r="E14770" s="11">
        <v>44378</v>
      </c>
      <c r="F14770">
        <v>0</v>
      </c>
      <c r="G14770">
        <v>0</v>
      </c>
      <c r="I14770">
        <v>0</v>
      </c>
      <c r="J14770">
        <v>0</v>
      </c>
      <c r="L14770">
        <v>0</v>
      </c>
      <c r="N14770">
        <v>0</v>
      </c>
      <c r="P14770">
        <v>0</v>
      </c>
      <c r="Q14770">
        <v>0</v>
      </c>
      <c r="S14770">
        <v>0</v>
      </c>
    </row>
    <row r="14771" spans="1:19" x14ac:dyDescent="0.3">
      <c r="A14771" t="s">
        <v>29458</v>
      </c>
      <c r="B14771" s="171" t="s">
        <v>29459</v>
      </c>
      <c r="C14771" s="171" t="s">
        <v>95</v>
      </c>
      <c r="D14771" s="171" t="s">
        <v>4</v>
      </c>
      <c r="E14771" s="11">
        <v>44378</v>
      </c>
      <c r="F14771">
        <v>3</v>
      </c>
      <c r="G14771">
        <v>4</v>
      </c>
      <c r="I14771">
        <v>16</v>
      </c>
      <c r="J14771">
        <v>16</v>
      </c>
      <c r="L14771">
        <v>21</v>
      </c>
      <c r="N14771">
        <v>10</v>
      </c>
      <c r="P14771">
        <v>0</v>
      </c>
      <c r="Q14771">
        <v>0</v>
      </c>
      <c r="S14771">
        <v>6</v>
      </c>
    </row>
    <row r="14772" spans="1:19" x14ac:dyDescent="0.3">
      <c r="A14772" t="s">
        <v>29460</v>
      </c>
      <c r="B14772" s="171" t="s">
        <v>29461</v>
      </c>
      <c r="C14772" s="171" t="s">
        <v>19659</v>
      </c>
      <c r="D14772" s="171" t="s">
        <v>80</v>
      </c>
      <c r="E14772" s="11">
        <v>44378</v>
      </c>
      <c r="F14772">
        <v>0</v>
      </c>
      <c r="G14772">
        <v>0</v>
      </c>
      <c r="I14772">
        <v>0</v>
      </c>
      <c r="J14772">
        <v>0</v>
      </c>
      <c r="L14772">
        <v>0</v>
      </c>
      <c r="N14772">
        <v>0</v>
      </c>
      <c r="P14772">
        <v>0</v>
      </c>
      <c r="Q14772">
        <v>0</v>
      </c>
      <c r="S14772">
        <v>0</v>
      </c>
    </row>
    <row r="14773" spans="1:19" x14ac:dyDescent="0.3">
      <c r="A14773" t="s">
        <v>29462</v>
      </c>
      <c r="B14773" s="171" t="s">
        <v>29463</v>
      </c>
      <c r="C14773" s="171" t="s">
        <v>19659</v>
      </c>
      <c r="D14773" s="171" t="s">
        <v>4</v>
      </c>
      <c r="E14773" s="11">
        <v>44378</v>
      </c>
      <c r="F14773">
        <v>0</v>
      </c>
      <c r="G14773">
        <v>0</v>
      </c>
      <c r="I14773">
        <v>0</v>
      </c>
      <c r="J14773">
        <v>0</v>
      </c>
      <c r="L14773">
        <v>0</v>
      </c>
      <c r="N14773">
        <v>0</v>
      </c>
      <c r="P14773">
        <v>0</v>
      </c>
      <c r="Q14773">
        <v>0</v>
      </c>
      <c r="S14773">
        <v>0</v>
      </c>
    </row>
    <row r="14774" spans="1:19" x14ac:dyDescent="0.3">
      <c r="A14774" t="s">
        <v>29464</v>
      </c>
      <c r="B14774" s="171" t="s">
        <v>29465</v>
      </c>
      <c r="C14774" s="171" t="s">
        <v>98</v>
      </c>
      <c r="D14774" s="171" t="s">
        <v>80</v>
      </c>
      <c r="E14774" s="11">
        <v>44378</v>
      </c>
      <c r="F14774">
        <v>10.5</v>
      </c>
      <c r="G14774">
        <v>11.5</v>
      </c>
      <c r="I14774">
        <v>36</v>
      </c>
      <c r="J14774">
        <v>61</v>
      </c>
      <c r="L14774">
        <v>65</v>
      </c>
      <c r="N14774">
        <v>26</v>
      </c>
      <c r="P14774">
        <v>1</v>
      </c>
      <c r="Q14774">
        <v>3</v>
      </c>
      <c r="S14774">
        <v>10</v>
      </c>
    </row>
    <row r="14775" spans="1:19" x14ac:dyDescent="0.3">
      <c r="A14775" t="s">
        <v>29466</v>
      </c>
      <c r="B14775" s="171" t="s">
        <v>29467</v>
      </c>
      <c r="C14775" s="171" t="s">
        <v>98</v>
      </c>
      <c r="D14775" s="171" t="s">
        <v>4</v>
      </c>
      <c r="E14775" s="11">
        <v>44378</v>
      </c>
      <c r="F14775">
        <v>10.5</v>
      </c>
      <c r="G14775">
        <v>11.5</v>
      </c>
      <c r="I14775">
        <v>36</v>
      </c>
      <c r="J14775">
        <v>61</v>
      </c>
      <c r="L14775">
        <v>65</v>
      </c>
      <c r="N14775">
        <v>26</v>
      </c>
      <c r="P14775">
        <v>1</v>
      </c>
      <c r="Q14775">
        <v>3</v>
      </c>
      <c r="S14775">
        <v>10</v>
      </c>
    </row>
    <row r="14776" spans="1:19" x14ac:dyDescent="0.3">
      <c r="A14776" t="s">
        <v>29468</v>
      </c>
      <c r="B14776" s="171" t="s">
        <v>29469</v>
      </c>
      <c r="C14776" s="171" t="s">
        <v>101</v>
      </c>
      <c r="D14776" s="171" t="s">
        <v>80</v>
      </c>
      <c r="E14776" s="11">
        <v>44378</v>
      </c>
      <c r="F14776">
        <v>31</v>
      </c>
      <c r="G14776">
        <v>42.5</v>
      </c>
      <c r="I14776">
        <v>291</v>
      </c>
      <c r="J14776">
        <v>328</v>
      </c>
      <c r="L14776">
        <v>461</v>
      </c>
      <c r="N14776">
        <v>273</v>
      </c>
      <c r="P14776">
        <v>19</v>
      </c>
      <c r="Q14776">
        <v>21</v>
      </c>
      <c r="S14776">
        <v>18</v>
      </c>
    </row>
    <row r="14777" spans="1:19" x14ac:dyDescent="0.3">
      <c r="A14777" t="s">
        <v>29470</v>
      </c>
      <c r="B14777" s="171" t="s">
        <v>29471</v>
      </c>
      <c r="C14777" s="171" t="s">
        <v>101</v>
      </c>
      <c r="D14777" s="171" t="s">
        <v>4</v>
      </c>
      <c r="E14777" s="11">
        <v>44378</v>
      </c>
      <c r="F14777">
        <v>31</v>
      </c>
      <c r="G14777">
        <v>42.5</v>
      </c>
      <c r="I14777">
        <v>291</v>
      </c>
      <c r="J14777">
        <v>328</v>
      </c>
      <c r="L14777">
        <v>461</v>
      </c>
      <c r="N14777">
        <v>273</v>
      </c>
      <c r="P14777">
        <v>19</v>
      </c>
      <c r="Q14777">
        <v>21</v>
      </c>
      <c r="S14777">
        <v>18</v>
      </c>
    </row>
    <row r="14778" spans="1:19" x14ac:dyDescent="0.3">
      <c r="A14778" t="s">
        <v>29472</v>
      </c>
      <c r="B14778" s="171" t="s">
        <v>29473</v>
      </c>
      <c r="C14778" s="171" t="s">
        <v>6843</v>
      </c>
      <c r="D14778" s="171" t="s">
        <v>80</v>
      </c>
      <c r="E14778" s="11">
        <v>44378</v>
      </c>
      <c r="F14778">
        <v>5.5</v>
      </c>
      <c r="G14778">
        <v>6</v>
      </c>
      <c r="I14778">
        <v>15</v>
      </c>
      <c r="J14778">
        <v>32</v>
      </c>
      <c r="L14778">
        <v>35</v>
      </c>
      <c r="N14778">
        <v>15</v>
      </c>
      <c r="P14778">
        <v>0</v>
      </c>
      <c r="Q14778">
        <v>0</v>
      </c>
      <c r="S14778">
        <v>0</v>
      </c>
    </row>
    <row r="14779" spans="1:19" x14ac:dyDescent="0.3">
      <c r="A14779" t="s">
        <v>29474</v>
      </c>
      <c r="B14779" s="171" t="s">
        <v>29475</v>
      </c>
      <c r="C14779" s="171" t="s">
        <v>6843</v>
      </c>
      <c r="D14779" s="171" t="s">
        <v>4</v>
      </c>
      <c r="E14779" s="11">
        <v>44378</v>
      </c>
      <c r="F14779">
        <v>5.5</v>
      </c>
      <c r="G14779">
        <v>6</v>
      </c>
      <c r="I14779">
        <v>15</v>
      </c>
      <c r="J14779">
        <v>32</v>
      </c>
      <c r="L14779">
        <v>35</v>
      </c>
      <c r="N14779">
        <v>15</v>
      </c>
      <c r="P14779">
        <v>0</v>
      </c>
      <c r="Q14779">
        <v>0</v>
      </c>
      <c r="S14779">
        <v>0</v>
      </c>
    </row>
    <row r="14780" spans="1:19" x14ac:dyDescent="0.3">
      <c r="A14780" t="s">
        <v>29476</v>
      </c>
      <c r="B14780" s="171" t="s">
        <v>29477</v>
      </c>
      <c r="C14780" s="171" t="s">
        <v>12995</v>
      </c>
      <c r="D14780" s="171" t="s">
        <v>80</v>
      </c>
      <c r="E14780" s="11">
        <v>44378</v>
      </c>
      <c r="F14780">
        <v>65</v>
      </c>
      <c r="G14780">
        <v>84</v>
      </c>
      <c r="I14780">
        <v>417</v>
      </c>
      <c r="J14780">
        <v>520</v>
      </c>
      <c r="L14780">
        <v>686</v>
      </c>
      <c r="N14780">
        <v>373</v>
      </c>
      <c r="O14780" t="s">
        <v>16361</v>
      </c>
      <c r="P14780">
        <v>23</v>
      </c>
      <c r="Q14780">
        <v>29</v>
      </c>
      <c r="S14780">
        <v>44</v>
      </c>
    </row>
    <row r="14781" spans="1:19" x14ac:dyDescent="0.3">
      <c r="A14781" t="s">
        <v>29478</v>
      </c>
      <c r="B14781" s="171" t="s">
        <v>29479</v>
      </c>
      <c r="C14781" s="171" t="s">
        <v>15504</v>
      </c>
      <c r="D14781" s="171" t="s">
        <v>15341</v>
      </c>
      <c r="E14781" s="11">
        <v>44378</v>
      </c>
      <c r="F14781">
        <v>0</v>
      </c>
      <c r="G14781">
        <v>0</v>
      </c>
      <c r="I14781">
        <v>3</v>
      </c>
      <c r="J14781">
        <v>0</v>
      </c>
      <c r="L14781">
        <v>0</v>
      </c>
      <c r="N14781">
        <v>3</v>
      </c>
      <c r="O14781" t="s">
        <v>16361</v>
      </c>
      <c r="P14781">
        <v>0</v>
      </c>
      <c r="Q14781">
        <v>0</v>
      </c>
      <c r="S14781">
        <v>0</v>
      </c>
    </row>
    <row r="14782" spans="1:19" x14ac:dyDescent="0.3">
      <c r="A14782" t="s">
        <v>29480</v>
      </c>
      <c r="B14782" s="171" t="s">
        <v>29481</v>
      </c>
      <c r="C14782" s="171" t="s">
        <v>15511</v>
      </c>
      <c r="D14782" s="171" t="s">
        <v>80</v>
      </c>
      <c r="E14782" s="11">
        <v>44378</v>
      </c>
      <c r="F14782">
        <v>16.5</v>
      </c>
      <c r="G14782">
        <v>19.5</v>
      </c>
      <c r="I14782">
        <v>72</v>
      </c>
      <c r="J14782">
        <v>94</v>
      </c>
      <c r="L14782">
        <v>108</v>
      </c>
      <c r="N14782">
        <v>55</v>
      </c>
      <c r="P14782">
        <v>1</v>
      </c>
      <c r="Q14782">
        <v>3</v>
      </c>
      <c r="S14782">
        <v>17</v>
      </c>
    </row>
    <row r="14783" spans="1:19" x14ac:dyDescent="0.3">
      <c r="A14783" t="s">
        <v>29482</v>
      </c>
      <c r="B14783" s="171" t="s">
        <v>29483</v>
      </c>
      <c r="C14783" s="171" t="s">
        <v>15511</v>
      </c>
      <c r="D14783" s="171" t="s">
        <v>15341</v>
      </c>
      <c r="E14783" s="11">
        <v>44378</v>
      </c>
      <c r="F14783">
        <v>0</v>
      </c>
      <c r="G14783">
        <v>0</v>
      </c>
      <c r="I14783">
        <v>3</v>
      </c>
      <c r="J14783">
        <v>0</v>
      </c>
      <c r="L14783">
        <v>0</v>
      </c>
      <c r="N14783">
        <v>3</v>
      </c>
      <c r="P14783">
        <v>0</v>
      </c>
      <c r="Q14783">
        <v>0</v>
      </c>
      <c r="S14783">
        <v>0</v>
      </c>
    </row>
    <row r="14784" spans="1:19" x14ac:dyDescent="0.3">
      <c r="A14784" t="s">
        <v>29484</v>
      </c>
      <c r="B14784" s="171" t="s">
        <v>29485</v>
      </c>
      <c r="C14784" s="171" t="s">
        <v>15511</v>
      </c>
      <c r="D14784" s="171" t="s">
        <v>4</v>
      </c>
      <c r="E14784" s="11">
        <v>44378</v>
      </c>
      <c r="F14784">
        <v>16.5</v>
      </c>
      <c r="G14784">
        <v>19.5</v>
      </c>
      <c r="I14784">
        <v>75</v>
      </c>
      <c r="J14784">
        <v>94</v>
      </c>
      <c r="L14784">
        <v>108</v>
      </c>
      <c r="N14784">
        <v>58</v>
      </c>
      <c r="P14784">
        <v>1</v>
      </c>
      <c r="Q14784">
        <v>3</v>
      </c>
      <c r="S14784">
        <v>17</v>
      </c>
    </row>
    <row r="14785" spans="1:19" x14ac:dyDescent="0.3">
      <c r="A14785" t="s">
        <v>29486</v>
      </c>
      <c r="B14785" s="171" t="s">
        <v>29487</v>
      </c>
      <c r="C14785" s="171" t="s">
        <v>104</v>
      </c>
      <c r="D14785" s="171" t="s">
        <v>4</v>
      </c>
      <c r="E14785" s="11">
        <v>44378</v>
      </c>
      <c r="F14785">
        <v>65</v>
      </c>
      <c r="G14785">
        <v>84</v>
      </c>
      <c r="I14785">
        <v>420</v>
      </c>
      <c r="J14785">
        <v>520</v>
      </c>
      <c r="L14785">
        <v>686</v>
      </c>
      <c r="N14785">
        <v>376</v>
      </c>
      <c r="P14785">
        <v>23</v>
      </c>
      <c r="Q14785">
        <v>29</v>
      </c>
      <c r="S14785">
        <v>44</v>
      </c>
    </row>
    <row r="14786" spans="1:19" x14ac:dyDescent="0.3">
      <c r="A14786" t="s">
        <v>29488</v>
      </c>
      <c r="B14786" s="171" t="s">
        <v>29489</v>
      </c>
      <c r="C14786" s="171" t="s">
        <v>119</v>
      </c>
      <c r="D14786" s="171" t="s">
        <v>80</v>
      </c>
      <c r="E14786" s="11">
        <v>44409</v>
      </c>
      <c r="F14786">
        <v>0</v>
      </c>
      <c r="G14786">
        <v>0</v>
      </c>
      <c r="I14786">
        <v>0</v>
      </c>
      <c r="J14786">
        <v>0</v>
      </c>
      <c r="L14786">
        <v>0</v>
      </c>
      <c r="N14786">
        <v>0</v>
      </c>
      <c r="P14786">
        <v>0</v>
      </c>
      <c r="Q14786">
        <v>0</v>
      </c>
      <c r="S14786">
        <v>0</v>
      </c>
    </row>
    <row r="14787" spans="1:19" x14ac:dyDescent="0.3">
      <c r="A14787" t="s">
        <v>29490</v>
      </c>
      <c r="B14787" s="171" t="s">
        <v>29491</v>
      </c>
      <c r="C14787" s="171" t="s">
        <v>143</v>
      </c>
      <c r="D14787" s="171" t="s">
        <v>80</v>
      </c>
      <c r="E14787" s="11">
        <v>44409</v>
      </c>
      <c r="F14787">
        <v>0</v>
      </c>
      <c r="G14787">
        <v>0</v>
      </c>
      <c r="I14787">
        <v>0</v>
      </c>
      <c r="J14787">
        <v>0</v>
      </c>
      <c r="L14787">
        <v>0</v>
      </c>
      <c r="N14787">
        <v>0</v>
      </c>
      <c r="P14787">
        <v>0</v>
      </c>
      <c r="Q14787">
        <v>0</v>
      </c>
      <c r="S14787">
        <v>0</v>
      </c>
    </row>
    <row r="14788" spans="1:19" x14ac:dyDescent="0.3">
      <c r="A14788" t="s">
        <v>29492</v>
      </c>
      <c r="B14788" s="171" t="s">
        <v>29493</v>
      </c>
      <c r="C14788" s="171" t="s">
        <v>158</v>
      </c>
      <c r="D14788" s="171" t="s">
        <v>80</v>
      </c>
      <c r="E14788" s="11">
        <v>44409</v>
      </c>
      <c r="F14788">
        <v>0</v>
      </c>
      <c r="G14788">
        <v>0</v>
      </c>
      <c r="I14788">
        <v>0</v>
      </c>
      <c r="J14788">
        <v>0</v>
      </c>
      <c r="L14788">
        <v>0</v>
      </c>
      <c r="N14788">
        <v>0</v>
      </c>
      <c r="P14788">
        <v>0</v>
      </c>
      <c r="Q14788">
        <v>0</v>
      </c>
      <c r="S14788">
        <v>0</v>
      </c>
    </row>
    <row r="14789" spans="1:19" x14ac:dyDescent="0.3">
      <c r="A14789" t="s">
        <v>29494</v>
      </c>
      <c r="B14789" s="171" t="s">
        <v>29495</v>
      </c>
      <c r="C14789" s="171" t="s">
        <v>209</v>
      </c>
      <c r="D14789" s="171" t="s">
        <v>80</v>
      </c>
      <c r="E14789" s="11">
        <v>44409</v>
      </c>
      <c r="F14789">
        <v>0</v>
      </c>
      <c r="G14789">
        <v>0</v>
      </c>
      <c r="I14789">
        <v>0</v>
      </c>
      <c r="J14789">
        <v>0</v>
      </c>
      <c r="L14789">
        <v>0</v>
      </c>
      <c r="N14789">
        <v>0</v>
      </c>
      <c r="P14789">
        <v>0</v>
      </c>
      <c r="Q14789">
        <v>0</v>
      </c>
      <c r="S14789">
        <v>0</v>
      </c>
    </row>
    <row r="14790" spans="1:19" x14ac:dyDescent="0.3">
      <c r="A14790" t="s">
        <v>29496</v>
      </c>
      <c r="B14790" s="171" t="s">
        <v>29497</v>
      </c>
      <c r="C14790" s="171" t="s">
        <v>76</v>
      </c>
      <c r="D14790" s="171" t="s">
        <v>80</v>
      </c>
      <c r="E14790" s="11">
        <v>44409</v>
      </c>
      <c r="F14790">
        <v>0</v>
      </c>
      <c r="G14790">
        <v>0</v>
      </c>
      <c r="I14790">
        <v>0</v>
      </c>
      <c r="J14790">
        <v>0</v>
      </c>
      <c r="L14790">
        <v>0</v>
      </c>
      <c r="N14790">
        <v>0</v>
      </c>
      <c r="P14790">
        <v>0</v>
      </c>
      <c r="Q14790">
        <v>0</v>
      </c>
      <c r="S14790">
        <v>0</v>
      </c>
    </row>
    <row r="14791" spans="1:19" x14ac:dyDescent="0.3">
      <c r="A14791" t="s">
        <v>29498</v>
      </c>
      <c r="B14791" s="171" t="s">
        <v>29499</v>
      </c>
      <c r="C14791" s="171" t="s">
        <v>15347</v>
      </c>
      <c r="D14791" s="171" t="s">
        <v>80</v>
      </c>
      <c r="E14791" s="11">
        <v>44409</v>
      </c>
      <c r="F14791">
        <v>0</v>
      </c>
      <c r="G14791">
        <v>0</v>
      </c>
      <c r="I14791">
        <v>0</v>
      </c>
      <c r="J14791">
        <v>0</v>
      </c>
      <c r="L14791">
        <v>0</v>
      </c>
      <c r="N14791">
        <v>0</v>
      </c>
      <c r="P14791">
        <v>0</v>
      </c>
      <c r="Q14791">
        <v>0</v>
      </c>
      <c r="S14791">
        <v>0</v>
      </c>
    </row>
    <row r="14792" spans="1:19" x14ac:dyDescent="0.3">
      <c r="A14792" t="s">
        <v>29500</v>
      </c>
      <c r="B14792" s="171" t="s">
        <v>29501</v>
      </c>
      <c r="C14792" s="171" t="s">
        <v>203</v>
      </c>
      <c r="D14792" s="171" t="s">
        <v>80</v>
      </c>
      <c r="E14792" s="11">
        <v>44409</v>
      </c>
      <c r="F14792">
        <v>1.5</v>
      </c>
      <c r="G14792">
        <v>1.5</v>
      </c>
      <c r="I14792">
        <v>21</v>
      </c>
      <c r="J14792">
        <v>8</v>
      </c>
      <c r="L14792">
        <v>8</v>
      </c>
      <c r="N14792">
        <v>19</v>
      </c>
      <c r="P14792">
        <v>0</v>
      </c>
      <c r="Q14792">
        <v>0</v>
      </c>
      <c r="S14792">
        <v>2</v>
      </c>
    </row>
    <row r="14793" spans="1:19" x14ac:dyDescent="0.3">
      <c r="A14793" t="s">
        <v>29502</v>
      </c>
      <c r="B14793" s="171" t="s">
        <v>29503</v>
      </c>
      <c r="C14793" s="171" t="s">
        <v>15340</v>
      </c>
      <c r="D14793" s="171" t="s">
        <v>15341</v>
      </c>
      <c r="E14793" s="11">
        <v>44409</v>
      </c>
      <c r="F14793">
        <v>0</v>
      </c>
      <c r="G14793">
        <v>0</v>
      </c>
      <c r="I14793">
        <v>0</v>
      </c>
      <c r="J14793">
        <v>0</v>
      </c>
      <c r="L14793">
        <v>0</v>
      </c>
      <c r="N14793">
        <v>0</v>
      </c>
      <c r="P14793">
        <v>0</v>
      </c>
      <c r="Q14793">
        <v>0</v>
      </c>
      <c r="S14793">
        <v>0</v>
      </c>
    </row>
    <row r="14794" spans="1:19" x14ac:dyDescent="0.3">
      <c r="A14794" t="s">
        <v>29504</v>
      </c>
      <c r="B14794" s="171" t="s">
        <v>29505</v>
      </c>
      <c r="C14794" s="171" t="s">
        <v>15340</v>
      </c>
      <c r="D14794" s="171" t="s">
        <v>80</v>
      </c>
      <c r="E14794" s="11">
        <v>44409</v>
      </c>
      <c r="F14794">
        <v>0</v>
      </c>
      <c r="G14794">
        <v>0</v>
      </c>
      <c r="I14794">
        <v>0</v>
      </c>
      <c r="J14794">
        <v>0</v>
      </c>
      <c r="L14794">
        <v>0</v>
      </c>
      <c r="N14794">
        <v>0</v>
      </c>
      <c r="P14794">
        <v>0</v>
      </c>
      <c r="Q14794">
        <v>0</v>
      </c>
      <c r="S14794">
        <v>0</v>
      </c>
    </row>
    <row r="14795" spans="1:19" x14ac:dyDescent="0.3">
      <c r="A14795" t="s">
        <v>29506</v>
      </c>
      <c r="B14795" s="171" t="s">
        <v>29507</v>
      </c>
      <c r="C14795" s="171" t="s">
        <v>15344</v>
      </c>
      <c r="D14795" s="171" t="s">
        <v>15341</v>
      </c>
      <c r="E14795" s="11">
        <v>44409</v>
      </c>
      <c r="F14795">
        <v>0</v>
      </c>
      <c r="G14795">
        <v>0</v>
      </c>
      <c r="I14795">
        <v>0</v>
      </c>
      <c r="J14795">
        <v>0</v>
      </c>
      <c r="L14795">
        <v>0</v>
      </c>
      <c r="N14795">
        <v>0</v>
      </c>
      <c r="P14795">
        <v>0</v>
      </c>
      <c r="Q14795">
        <v>0</v>
      </c>
      <c r="S14795">
        <v>0</v>
      </c>
    </row>
    <row r="14796" spans="1:19" x14ac:dyDescent="0.3">
      <c r="A14796" t="s">
        <v>29508</v>
      </c>
      <c r="B14796" s="171" t="s">
        <v>29509</v>
      </c>
      <c r="C14796" s="171" t="s">
        <v>15347</v>
      </c>
      <c r="D14796" s="171" t="s">
        <v>15341</v>
      </c>
      <c r="E14796" s="11">
        <v>44409</v>
      </c>
      <c r="F14796">
        <v>0</v>
      </c>
      <c r="G14796">
        <v>0</v>
      </c>
      <c r="I14796">
        <v>3</v>
      </c>
      <c r="J14796">
        <v>0</v>
      </c>
      <c r="L14796">
        <v>0</v>
      </c>
      <c r="N14796">
        <v>3</v>
      </c>
      <c r="P14796">
        <v>0</v>
      </c>
      <c r="Q14796">
        <v>0</v>
      </c>
      <c r="S14796">
        <v>0</v>
      </c>
    </row>
    <row r="14797" spans="1:19" x14ac:dyDescent="0.3">
      <c r="A14797" t="s">
        <v>29498</v>
      </c>
      <c r="B14797" s="171" t="s">
        <v>29499</v>
      </c>
      <c r="C14797" s="171" t="s">
        <v>15347</v>
      </c>
      <c r="D14797" s="171" t="s">
        <v>80</v>
      </c>
      <c r="E14797" s="11">
        <v>44409</v>
      </c>
      <c r="F14797">
        <v>1.5</v>
      </c>
      <c r="G14797">
        <v>2.5</v>
      </c>
      <c r="I14797">
        <v>0</v>
      </c>
      <c r="J14797">
        <v>9</v>
      </c>
      <c r="L14797">
        <v>14</v>
      </c>
      <c r="N14797">
        <v>0</v>
      </c>
      <c r="P14797">
        <v>0</v>
      </c>
      <c r="Q14797">
        <v>0</v>
      </c>
      <c r="S14797">
        <v>0</v>
      </c>
    </row>
    <row r="14798" spans="1:19" x14ac:dyDescent="0.3">
      <c r="A14798" t="s">
        <v>29510</v>
      </c>
      <c r="B14798" s="171" t="s">
        <v>29511</v>
      </c>
      <c r="C14798" s="171" t="s">
        <v>203</v>
      </c>
      <c r="D14798" s="171" t="s">
        <v>15341</v>
      </c>
      <c r="E14798" s="11">
        <v>44409</v>
      </c>
      <c r="F14798">
        <v>0</v>
      </c>
      <c r="G14798">
        <v>0</v>
      </c>
      <c r="I14798">
        <v>0</v>
      </c>
      <c r="J14798">
        <v>0</v>
      </c>
      <c r="L14798">
        <v>0</v>
      </c>
      <c r="N14798">
        <v>0</v>
      </c>
      <c r="P14798">
        <v>0</v>
      </c>
      <c r="Q14798">
        <v>0</v>
      </c>
      <c r="S14798">
        <v>0</v>
      </c>
    </row>
    <row r="14799" spans="1:19" x14ac:dyDescent="0.3">
      <c r="A14799" t="s">
        <v>29512</v>
      </c>
      <c r="B14799" s="171" t="s">
        <v>29513</v>
      </c>
      <c r="C14799" s="171" t="s">
        <v>24281</v>
      </c>
      <c r="D14799" s="171" t="s">
        <v>15341</v>
      </c>
      <c r="E14799" s="11">
        <v>44409</v>
      </c>
      <c r="F14799">
        <v>0</v>
      </c>
      <c r="G14799">
        <v>0</v>
      </c>
      <c r="I14799">
        <v>0</v>
      </c>
      <c r="J14799">
        <v>0</v>
      </c>
      <c r="L14799">
        <v>0</v>
      </c>
      <c r="N14799">
        <v>0</v>
      </c>
      <c r="P14799">
        <v>0</v>
      </c>
      <c r="Q14799">
        <v>0</v>
      </c>
      <c r="S14799">
        <v>0</v>
      </c>
    </row>
    <row r="14800" spans="1:19" x14ac:dyDescent="0.3">
      <c r="A14800" t="s">
        <v>29514</v>
      </c>
      <c r="B14800" s="171" t="s">
        <v>29515</v>
      </c>
      <c r="C14800" s="171" t="s">
        <v>24281</v>
      </c>
      <c r="D14800" s="171" t="s">
        <v>80</v>
      </c>
      <c r="E14800" s="11">
        <v>44409</v>
      </c>
      <c r="F14800">
        <v>0</v>
      </c>
      <c r="G14800">
        <v>0</v>
      </c>
      <c r="I14800">
        <v>0</v>
      </c>
      <c r="J14800">
        <v>0</v>
      </c>
      <c r="L14800">
        <v>0</v>
      </c>
      <c r="N14800">
        <v>0</v>
      </c>
      <c r="P14800">
        <v>0</v>
      </c>
      <c r="Q14800">
        <v>0</v>
      </c>
      <c r="S14800">
        <v>0</v>
      </c>
    </row>
    <row r="14801" spans="1:19" x14ac:dyDescent="0.3">
      <c r="A14801" t="s">
        <v>29516</v>
      </c>
      <c r="B14801" s="171" t="s">
        <v>29517</v>
      </c>
      <c r="C14801" s="171" t="s">
        <v>24284</v>
      </c>
      <c r="D14801" s="171" t="s">
        <v>80</v>
      </c>
      <c r="E14801" s="11">
        <v>44409</v>
      </c>
      <c r="F14801">
        <v>3</v>
      </c>
      <c r="G14801">
        <v>4</v>
      </c>
      <c r="I14801">
        <v>10</v>
      </c>
      <c r="J14801">
        <v>18</v>
      </c>
      <c r="L14801">
        <v>21</v>
      </c>
      <c r="N14801">
        <v>7</v>
      </c>
      <c r="P14801">
        <v>1</v>
      </c>
      <c r="Q14801">
        <v>2</v>
      </c>
      <c r="S14801">
        <v>3</v>
      </c>
    </row>
    <row r="14802" spans="1:19" x14ac:dyDescent="0.3">
      <c r="A14802" t="s">
        <v>29518</v>
      </c>
      <c r="B14802" s="171" t="s">
        <v>29519</v>
      </c>
      <c r="C14802" s="171" t="s">
        <v>18126</v>
      </c>
      <c r="D14802" s="171" t="s">
        <v>80</v>
      </c>
      <c r="E14802" s="11">
        <v>44409</v>
      </c>
      <c r="F14802">
        <v>0</v>
      </c>
      <c r="G14802">
        <v>0</v>
      </c>
      <c r="I14802">
        <v>0</v>
      </c>
      <c r="J14802">
        <v>0</v>
      </c>
      <c r="L14802">
        <v>0</v>
      </c>
      <c r="N14802">
        <v>0</v>
      </c>
      <c r="P14802">
        <v>0</v>
      </c>
      <c r="Q14802">
        <v>0</v>
      </c>
      <c r="S14802">
        <v>0</v>
      </c>
    </row>
    <row r="14803" spans="1:19" x14ac:dyDescent="0.3">
      <c r="A14803" t="s">
        <v>29520</v>
      </c>
      <c r="B14803" s="171" t="s">
        <v>29521</v>
      </c>
      <c r="C14803" s="171" t="s">
        <v>128</v>
      </c>
      <c r="D14803" s="171" t="s">
        <v>80</v>
      </c>
      <c r="E14803" s="11">
        <v>44409</v>
      </c>
      <c r="F14803">
        <v>0</v>
      </c>
      <c r="G14803">
        <v>0</v>
      </c>
      <c r="I14803">
        <v>0</v>
      </c>
      <c r="J14803">
        <v>0</v>
      </c>
      <c r="L14803">
        <v>0</v>
      </c>
      <c r="N14803">
        <v>0</v>
      </c>
      <c r="P14803">
        <v>0</v>
      </c>
      <c r="Q14803">
        <v>0</v>
      </c>
      <c r="S14803">
        <v>0</v>
      </c>
    </row>
    <row r="14804" spans="1:19" x14ac:dyDescent="0.3">
      <c r="A14804" t="s">
        <v>29522</v>
      </c>
      <c r="B14804" s="171" t="s">
        <v>29523</v>
      </c>
      <c r="C14804" s="171" t="s">
        <v>14824</v>
      </c>
      <c r="D14804" s="171" t="s">
        <v>80</v>
      </c>
      <c r="E14804" s="11">
        <v>44409</v>
      </c>
      <c r="F14804">
        <v>0</v>
      </c>
      <c r="G14804">
        <v>0</v>
      </c>
      <c r="I14804">
        <v>0</v>
      </c>
      <c r="J14804">
        <v>0</v>
      </c>
      <c r="L14804">
        <v>0</v>
      </c>
      <c r="N14804">
        <v>0</v>
      </c>
      <c r="P14804">
        <v>0</v>
      </c>
      <c r="Q14804">
        <v>0</v>
      </c>
      <c r="S14804">
        <v>0</v>
      </c>
    </row>
    <row r="14805" spans="1:19" x14ac:dyDescent="0.3">
      <c r="A14805" t="s">
        <v>29524</v>
      </c>
      <c r="B14805" s="171" t="s">
        <v>29525</v>
      </c>
      <c r="C14805" s="171" t="s">
        <v>152</v>
      </c>
      <c r="D14805" s="171" t="s">
        <v>80</v>
      </c>
      <c r="E14805" s="11">
        <v>44409</v>
      </c>
      <c r="F14805">
        <v>0</v>
      </c>
      <c r="G14805">
        <v>0</v>
      </c>
      <c r="I14805">
        <v>0</v>
      </c>
      <c r="J14805">
        <v>0</v>
      </c>
      <c r="L14805">
        <v>0</v>
      </c>
      <c r="N14805">
        <v>0</v>
      </c>
      <c r="P14805">
        <v>0</v>
      </c>
      <c r="Q14805">
        <v>0</v>
      </c>
      <c r="S14805">
        <v>0</v>
      </c>
    </row>
    <row r="14806" spans="1:19" x14ac:dyDescent="0.3">
      <c r="A14806" t="s">
        <v>29526</v>
      </c>
      <c r="B14806" s="171" t="s">
        <v>29527</v>
      </c>
      <c r="C14806" s="171" t="s">
        <v>194</v>
      </c>
      <c r="D14806" s="171" t="s">
        <v>80</v>
      </c>
      <c r="E14806" s="11">
        <v>44409</v>
      </c>
      <c r="F14806">
        <v>5</v>
      </c>
      <c r="G14806">
        <v>7</v>
      </c>
      <c r="I14806">
        <v>21</v>
      </c>
      <c r="J14806">
        <v>30</v>
      </c>
      <c r="K14806">
        <v>36</v>
      </c>
      <c r="L14806">
        <v>39</v>
      </c>
      <c r="N14806">
        <v>13</v>
      </c>
      <c r="P14806">
        <v>5</v>
      </c>
      <c r="Q14806">
        <v>7</v>
      </c>
      <c r="S14806">
        <v>8</v>
      </c>
    </row>
    <row r="14807" spans="1:19" x14ac:dyDescent="0.3">
      <c r="A14807" t="s">
        <v>29528</v>
      </c>
      <c r="B14807" s="171" t="s">
        <v>29529</v>
      </c>
      <c r="C14807" s="171" t="s">
        <v>18137</v>
      </c>
      <c r="D14807" s="171" t="s">
        <v>80</v>
      </c>
      <c r="E14807" s="11">
        <v>44409</v>
      </c>
      <c r="F14807">
        <v>0</v>
      </c>
      <c r="G14807">
        <v>0</v>
      </c>
      <c r="I14807">
        <v>0</v>
      </c>
      <c r="J14807">
        <v>0</v>
      </c>
      <c r="L14807">
        <v>0</v>
      </c>
      <c r="N14807">
        <v>0</v>
      </c>
      <c r="P14807">
        <v>0</v>
      </c>
      <c r="Q14807">
        <v>0</v>
      </c>
      <c r="S14807">
        <v>0</v>
      </c>
    </row>
    <row r="14808" spans="1:19" x14ac:dyDescent="0.3">
      <c r="A14808" t="s">
        <v>29530</v>
      </c>
      <c r="B14808" s="171" t="s">
        <v>29531</v>
      </c>
      <c r="C14808" s="171" t="s">
        <v>18140</v>
      </c>
      <c r="D14808" s="171" t="s">
        <v>80</v>
      </c>
      <c r="E14808" s="11">
        <v>44409</v>
      </c>
      <c r="F14808">
        <v>4</v>
      </c>
      <c r="G14808">
        <v>5</v>
      </c>
      <c r="I14808">
        <v>15</v>
      </c>
      <c r="J14808">
        <v>20</v>
      </c>
      <c r="L14808">
        <v>22</v>
      </c>
      <c r="N14808">
        <v>8</v>
      </c>
      <c r="P14808">
        <v>0</v>
      </c>
      <c r="Q14808">
        <v>0</v>
      </c>
      <c r="S14808">
        <v>7</v>
      </c>
    </row>
    <row r="14809" spans="1:19" x14ac:dyDescent="0.3">
      <c r="A14809" t="s">
        <v>29532</v>
      </c>
      <c r="B14809" s="171" t="s">
        <v>29533</v>
      </c>
      <c r="C14809" s="171" t="s">
        <v>236</v>
      </c>
      <c r="D14809" s="171" t="s">
        <v>80</v>
      </c>
      <c r="E14809" s="11">
        <v>44409</v>
      </c>
      <c r="F14809">
        <v>0</v>
      </c>
      <c r="G14809">
        <v>0</v>
      </c>
      <c r="I14809">
        <v>0</v>
      </c>
      <c r="J14809">
        <v>0</v>
      </c>
      <c r="L14809">
        <v>0</v>
      </c>
      <c r="N14809">
        <v>0</v>
      </c>
      <c r="P14809">
        <v>0</v>
      </c>
      <c r="Q14809">
        <v>0</v>
      </c>
      <c r="S14809">
        <v>0</v>
      </c>
    </row>
    <row r="14810" spans="1:19" x14ac:dyDescent="0.3">
      <c r="A14810" t="s">
        <v>29534</v>
      </c>
      <c r="B14810" s="171" t="s">
        <v>29535</v>
      </c>
      <c r="C14810" s="171" t="s">
        <v>239</v>
      </c>
      <c r="D14810" s="171" t="s">
        <v>80</v>
      </c>
      <c r="E14810" s="11">
        <v>44409</v>
      </c>
      <c r="F14810">
        <v>0</v>
      </c>
      <c r="G14810">
        <v>0</v>
      </c>
      <c r="I14810">
        <v>0</v>
      </c>
      <c r="J14810">
        <v>0</v>
      </c>
      <c r="L14810">
        <v>0</v>
      </c>
      <c r="N14810">
        <v>0</v>
      </c>
      <c r="P14810">
        <v>0</v>
      </c>
      <c r="Q14810">
        <v>0</v>
      </c>
      <c r="S14810">
        <v>0</v>
      </c>
    </row>
    <row r="14811" spans="1:19" x14ac:dyDescent="0.3">
      <c r="A14811" t="s">
        <v>29536</v>
      </c>
      <c r="B14811" s="171" t="s">
        <v>29537</v>
      </c>
      <c r="C14811" s="171" t="s">
        <v>176</v>
      </c>
      <c r="D14811" s="171" t="s">
        <v>80</v>
      </c>
      <c r="E14811" s="11">
        <v>44409</v>
      </c>
      <c r="F14811">
        <v>2</v>
      </c>
      <c r="G14811">
        <v>2.5</v>
      </c>
      <c r="I14811">
        <v>11</v>
      </c>
      <c r="J14811">
        <v>11</v>
      </c>
      <c r="L14811">
        <v>13</v>
      </c>
      <c r="N14811">
        <v>9</v>
      </c>
      <c r="P14811">
        <v>0</v>
      </c>
      <c r="Q14811">
        <v>1</v>
      </c>
      <c r="S14811">
        <v>2</v>
      </c>
    </row>
    <row r="14812" spans="1:19" x14ac:dyDescent="0.3">
      <c r="A14812" t="s">
        <v>29538</v>
      </c>
      <c r="B14812" s="171" t="s">
        <v>29539</v>
      </c>
      <c r="C14812" s="171" t="s">
        <v>206</v>
      </c>
      <c r="D14812" s="171" t="s">
        <v>80</v>
      </c>
      <c r="E14812" s="11">
        <v>44409</v>
      </c>
      <c r="F14812">
        <v>1</v>
      </c>
      <c r="G14812">
        <v>1.5</v>
      </c>
      <c r="I14812">
        <v>5</v>
      </c>
      <c r="J14812">
        <v>5</v>
      </c>
      <c r="L14812">
        <v>8</v>
      </c>
      <c r="N14812">
        <v>4</v>
      </c>
      <c r="P14812">
        <v>1</v>
      </c>
      <c r="Q14812">
        <v>1</v>
      </c>
      <c r="S14812">
        <v>1</v>
      </c>
    </row>
    <row r="14813" spans="1:19" x14ac:dyDescent="0.3">
      <c r="A14813" t="s">
        <v>29540</v>
      </c>
      <c r="B14813" s="171" t="s">
        <v>29541</v>
      </c>
      <c r="C14813" s="171" t="s">
        <v>176</v>
      </c>
      <c r="D14813" s="171" t="s">
        <v>15341</v>
      </c>
      <c r="E14813" s="11">
        <v>44409</v>
      </c>
      <c r="F14813">
        <v>0</v>
      </c>
      <c r="G14813">
        <v>0</v>
      </c>
      <c r="I14813">
        <v>0</v>
      </c>
      <c r="J14813">
        <v>0</v>
      </c>
      <c r="L14813">
        <v>0</v>
      </c>
      <c r="N14813">
        <v>0</v>
      </c>
      <c r="P14813">
        <v>0</v>
      </c>
      <c r="Q14813">
        <v>0</v>
      </c>
      <c r="S14813">
        <v>0</v>
      </c>
    </row>
    <row r="14814" spans="1:19" x14ac:dyDescent="0.3">
      <c r="A14814" t="s">
        <v>29542</v>
      </c>
      <c r="B14814" s="171" t="s">
        <v>29543</v>
      </c>
      <c r="C14814" s="171" t="s">
        <v>206</v>
      </c>
      <c r="D14814" s="171" t="s">
        <v>15341</v>
      </c>
      <c r="E14814" s="11">
        <v>44409</v>
      </c>
      <c r="F14814">
        <v>0</v>
      </c>
      <c r="G14814">
        <v>0</v>
      </c>
      <c r="I14814">
        <v>0</v>
      </c>
      <c r="J14814">
        <v>0</v>
      </c>
      <c r="L14814">
        <v>0</v>
      </c>
      <c r="N14814">
        <v>0</v>
      </c>
      <c r="P14814">
        <v>0</v>
      </c>
      <c r="Q14814">
        <v>0</v>
      </c>
      <c r="S14814">
        <v>0</v>
      </c>
    </row>
    <row r="14815" spans="1:19" x14ac:dyDescent="0.3">
      <c r="A14815" t="s">
        <v>29544</v>
      </c>
      <c r="B14815" s="171" t="s">
        <v>29545</v>
      </c>
      <c r="C14815" s="171" t="s">
        <v>16544</v>
      </c>
      <c r="D14815" s="171" t="s">
        <v>15341</v>
      </c>
      <c r="E14815" s="11">
        <v>44409</v>
      </c>
      <c r="F14815">
        <v>0</v>
      </c>
      <c r="G14815">
        <v>0</v>
      </c>
      <c r="I14815">
        <v>0</v>
      </c>
      <c r="J14815">
        <v>0</v>
      </c>
      <c r="L14815">
        <v>0</v>
      </c>
      <c r="N14815">
        <v>0</v>
      </c>
      <c r="P14815">
        <v>0</v>
      </c>
      <c r="Q14815">
        <v>0</v>
      </c>
      <c r="S14815">
        <v>0</v>
      </c>
    </row>
    <row r="14816" spans="1:19" x14ac:dyDescent="0.3">
      <c r="A14816" t="s">
        <v>29546</v>
      </c>
      <c r="B14816" s="171" t="s">
        <v>29547</v>
      </c>
      <c r="C14816" s="171" t="s">
        <v>16544</v>
      </c>
      <c r="D14816" s="171" t="s">
        <v>80</v>
      </c>
      <c r="E14816" s="11">
        <v>44409</v>
      </c>
      <c r="F14816">
        <v>0</v>
      </c>
      <c r="G14816">
        <v>0</v>
      </c>
      <c r="I14816">
        <v>0</v>
      </c>
      <c r="J14816">
        <v>0</v>
      </c>
      <c r="L14816">
        <v>0</v>
      </c>
      <c r="N14816">
        <v>0</v>
      </c>
      <c r="P14816">
        <v>0</v>
      </c>
      <c r="Q14816">
        <v>0</v>
      </c>
      <c r="S14816">
        <v>0</v>
      </c>
    </row>
    <row r="14817" spans="1:19" x14ac:dyDescent="0.3">
      <c r="A14817" t="s">
        <v>29548</v>
      </c>
      <c r="B14817" s="171" t="s">
        <v>29549</v>
      </c>
      <c r="C14817" s="171" t="s">
        <v>24315</v>
      </c>
      <c r="D14817" s="171" t="s">
        <v>15341</v>
      </c>
      <c r="E14817" s="11">
        <v>44409</v>
      </c>
      <c r="F14817">
        <v>0</v>
      </c>
      <c r="G14817">
        <v>0</v>
      </c>
      <c r="I14817">
        <v>0</v>
      </c>
      <c r="J14817">
        <v>0</v>
      </c>
      <c r="L14817">
        <v>0</v>
      </c>
      <c r="N14817">
        <v>0</v>
      </c>
      <c r="P14817">
        <v>0</v>
      </c>
      <c r="Q14817">
        <v>0</v>
      </c>
      <c r="S14817">
        <v>0</v>
      </c>
    </row>
    <row r="14818" spans="1:19" x14ac:dyDescent="0.3">
      <c r="A14818" t="s">
        <v>29550</v>
      </c>
      <c r="B14818" s="171" t="s">
        <v>29551</v>
      </c>
      <c r="C14818" s="171" t="s">
        <v>24315</v>
      </c>
      <c r="D14818" s="171" t="s">
        <v>80</v>
      </c>
      <c r="E14818" s="11">
        <v>44409</v>
      </c>
      <c r="F14818">
        <v>0</v>
      </c>
      <c r="G14818">
        <v>0</v>
      </c>
      <c r="I14818">
        <v>0</v>
      </c>
      <c r="J14818">
        <v>0</v>
      </c>
      <c r="L14818">
        <v>0</v>
      </c>
      <c r="N14818">
        <v>0</v>
      </c>
      <c r="P14818">
        <v>0</v>
      </c>
      <c r="Q14818">
        <v>0</v>
      </c>
      <c r="S14818">
        <v>0</v>
      </c>
    </row>
    <row r="14819" spans="1:19" x14ac:dyDescent="0.3">
      <c r="A14819" t="s">
        <v>29552</v>
      </c>
      <c r="B14819" s="171" t="s">
        <v>29553</v>
      </c>
      <c r="C14819" s="171" t="s">
        <v>113</v>
      </c>
      <c r="D14819" s="171" t="s">
        <v>80</v>
      </c>
      <c r="E14819" s="11">
        <v>44409</v>
      </c>
      <c r="F14819">
        <v>1.5</v>
      </c>
      <c r="G14819">
        <v>1</v>
      </c>
      <c r="I14819">
        <v>7</v>
      </c>
      <c r="J14819">
        <v>9</v>
      </c>
      <c r="L14819">
        <v>6</v>
      </c>
      <c r="N14819">
        <v>7</v>
      </c>
      <c r="P14819">
        <v>2</v>
      </c>
      <c r="Q14819">
        <v>2</v>
      </c>
      <c r="S14819">
        <v>0</v>
      </c>
    </row>
    <row r="14820" spans="1:19" x14ac:dyDescent="0.3">
      <c r="A14820" t="s">
        <v>29554</v>
      </c>
      <c r="B14820" s="171" t="s">
        <v>29555</v>
      </c>
      <c r="C14820" s="171" t="s">
        <v>131</v>
      </c>
      <c r="D14820" s="171" t="s">
        <v>80</v>
      </c>
      <c r="E14820" s="11">
        <v>44409</v>
      </c>
      <c r="F14820">
        <v>0</v>
      </c>
      <c r="G14820">
        <v>0</v>
      </c>
      <c r="I14820">
        <v>0</v>
      </c>
      <c r="J14820">
        <v>0</v>
      </c>
      <c r="L14820">
        <v>0</v>
      </c>
      <c r="N14820">
        <v>0</v>
      </c>
      <c r="P14820">
        <v>0</v>
      </c>
      <c r="Q14820">
        <v>0</v>
      </c>
      <c r="S14820">
        <v>0</v>
      </c>
    </row>
    <row r="14821" spans="1:19" x14ac:dyDescent="0.3">
      <c r="A14821" t="s">
        <v>29556</v>
      </c>
      <c r="B14821" s="171" t="s">
        <v>29557</v>
      </c>
      <c r="C14821" s="171" t="s">
        <v>14843</v>
      </c>
      <c r="D14821" s="171" t="s">
        <v>80</v>
      </c>
      <c r="E14821" s="11">
        <v>44409</v>
      </c>
      <c r="F14821">
        <v>0</v>
      </c>
      <c r="G14821">
        <v>0</v>
      </c>
      <c r="I14821">
        <v>0</v>
      </c>
      <c r="J14821">
        <v>0</v>
      </c>
      <c r="L14821">
        <v>0</v>
      </c>
      <c r="N14821">
        <v>0</v>
      </c>
      <c r="P14821">
        <v>0</v>
      </c>
      <c r="Q14821">
        <v>0</v>
      </c>
      <c r="S14821">
        <v>0</v>
      </c>
    </row>
    <row r="14822" spans="1:19" x14ac:dyDescent="0.3">
      <c r="A14822" t="s">
        <v>29558</v>
      </c>
      <c r="B14822" s="171" t="s">
        <v>29559</v>
      </c>
      <c r="C14822" s="171" t="s">
        <v>155</v>
      </c>
      <c r="D14822" s="171" t="s">
        <v>80</v>
      </c>
      <c r="E14822" s="11">
        <v>44409</v>
      </c>
      <c r="F14822">
        <v>3</v>
      </c>
      <c r="G14822">
        <v>3</v>
      </c>
      <c r="I14822">
        <v>13</v>
      </c>
      <c r="J14822">
        <v>18</v>
      </c>
      <c r="L14822">
        <v>17</v>
      </c>
      <c r="N14822">
        <v>13</v>
      </c>
      <c r="P14822">
        <v>0</v>
      </c>
      <c r="Q14822">
        <v>0</v>
      </c>
      <c r="S14822">
        <v>0</v>
      </c>
    </row>
    <row r="14823" spans="1:19" x14ac:dyDescent="0.3">
      <c r="A14823" t="s">
        <v>29560</v>
      </c>
      <c r="B14823" s="171" t="s">
        <v>29561</v>
      </c>
      <c r="C14823" s="171" t="s">
        <v>16232</v>
      </c>
      <c r="D14823" s="171" t="s">
        <v>80</v>
      </c>
      <c r="E14823" s="11">
        <v>44409</v>
      </c>
      <c r="F14823">
        <v>4</v>
      </c>
      <c r="G14823">
        <v>3.5</v>
      </c>
      <c r="I14823">
        <v>8</v>
      </c>
      <c r="J14823">
        <v>23</v>
      </c>
      <c r="L14823">
        <v>20</v>
      </c>
      <c r="N14823">
        <v>7</v>
      </c>
      <c r="P14823">
        <v>1</v>
      </c>
      <c r="Q14823">
        <v>1</v>
      </c>
      <c r="S14823">
        <v>1</v>
      </c>
    </row>
    <row r="14824" spans="1:19" x14ac:dyDescent="0.3">
      <c r="A14824" t="s">
        <v>29562</v>
      </c>
      <c r="B14824" s="171" t="s">
        <v>29563</v>
      </c>
      <c r="C14824" s="171" t="s">
        <v>16557</v>
      </c>
      <c r="D14824" s="171" t="s">
        <v>80</v>
      </c>
      <c r="E14824" s="11">
        <v>44409</v>
      </c>
      <c r="F14824">
        <v>0</v>
      </c>
      <c r="G14824">
        <v>0</v>
      </c>
      <c r="I14824">
        <v>0</v>
      </c>
      <c r="J14824">
        <v>0</v>
      </c>
      <c r="L14824">
        <v>0</v>
      </c>
      <c r="N14824">
        <v>0</v>
      </c>
      <c r="P14824">
        <v>0</v>
      </c>
      <c r="Q14824">
        <v>0</v>
      </c>
      <c r="S14824">
        <v>0</v>
      </c>
    </row>
    <row r="14825" spans="1:19" x14ac:dyDescent="0.3">
      <c r="A14825" t="s">
        <v>29564</v>
      </c>
      <c r="B14825" s="171" t="s">
        <v>29565</v>
      </c>
      <c r="C14825" s="171" t="s">
        <v>188</v>
      </c>
      <c r="D14825" s="171" t="s">
        <v>80</v>
      </c>
      <c r="E14825" s="11">
        <v>44409</v>
      </c>
      <c r="F14825">
        <v>2</v>
      </c>
      <c r="G14825">
        <v>4</v>
      </c>
      <c r="I14825">
        <v>9</v>
      </c>
      <c r="J14825">
        <v>11</v>
      </c>
      <c r="L14825">
        <v>22</v>
      </c>
      <c r="N14825">
        <v>8</v>
      </c>
      <c r="P14825">
        <v>0</v>
      </c>
      <c r="Q14825">
        <v>0</v>
      </c>
      <c r="S14825">
        <v>1</v>
      </c>
    </row>
    <row r="14826" spans="1:19" x14ac:dyDescent="0.3">
      <c r="A14826" t="s">
        <v>29566</v>
      </c>
      <c r="B14826" s="171" t="s">
        <v>29567</v>
      </c>
      <c r="C14826" s="171" t="s">
        <v>227</v>
      </c>
      <c r="D14826" s="171" t="s">
        <v>80</v>
      </c>
      <c r="E14826" s="11">
        <v>44409</v>
      </c>
      <c r="F14826">
        <v>0</v>
      </c>
      <c r="G14826">
        <v>0</v>
      </c>
      <c r="I14826">
        <v>0</v>
      </c>
      <c r="J14826">
        <v>0</v>
      </c>
      <c r="L14826">
        <v>0</v>
      </c>
      <c r="N14826">
        <v>0</v>
      </c>
      <c r="P14826">
        <v>0</v>
      </c>
      <c r="Q14826">
        <v>0</v>
      </c>
      <c r="S14826">
        <v>0</v>
      </c>
    </row>
    <row r="14827" spans="1:19" x14ac:dyDescent="0.3">
      <c r="A14827" t="s">
        <v>29568</v>
      </c>
      <c r="B14827" s="171" t="s">
        <v>29569</v>
      </c>
      <c r="C14827" s="171" t="s">
        <v>116</v>
      </c>
      <c r="D14827" s="171" t="s">
        <v>80</v>
      </c>
      <c r="E14827" s="11">
        <v>44409</v>
      </c>
      <c r="F14827">
        <v>7</v>
      </c>
      <c r="G14827">
        <v>8</v>
      </c>
      <c r="I14827">
        <v>61</v>
      </c>
      <c r="J14827">
        <v>73</v>
      </c>
      <c r="L14827">
        <v>90</v>
      </c>
      <c r="N14827">
        <v>56</v>
      </c>
      <c r="P14827">
        <v>0</v>
      </c>
      <c r="Q14827">
        <v>1</v>
      </c>
      <c r="S14827">
        <v>5</v>
      </c>
    </row>
    <row r="14828" spans="1:19" x14ac:dyDescent="0.3">
      <c r="A14828" t="s">
        <v>29570</v>
      </c>
      <c r="B14828" s="171" t="s">
        <v>29571</v>
      </c>
      <c r="C14828" s="171" t="s">
        <v>9862</v>
      </c>
      <c r="D14828" s="171" t="s">
        <v>80</v>
      </c>
      <c r="E14828" s="11">
        <v>44409</v>
      </c>
      <c r="F14828">
        <v>0</v>
      </c>
      <c r="G14828">
        <v>0</v>
      </c>
      <c r="I14828">
        <v>0</v>
      </c>
      <c r="J14828">
        <v>0</v>
      </c>
      <c r="L14828">
        <v>0</v>
      </c>
      <c r="N14828">
        <v>0</v>
      </c>
      <c r="P14828">
        <v>0</v>
      </c>
      <c r="Q14828">
        <v>0</v>
      </c>
      <c r="S14828">
        <v>0</v>
      </c>
    </row>
    <row r="14829" spans="1:19" x14ac:dyDescent="0.3">
      <c r="A14829" t="s">
        <v>29572</v>
      </c>
      <c r="B14829" s="171" t="s">
        <v>29573</v>
      </c>
      <c r="C14829" s="171" t="s">
        <v>140</v>
      </c>
      <c r="D14829" s="171" t="s">
        <v>80</v>
      </c>
      <c r="E14829" s="11">
        <v>44409</v>
      </c>
      <c r="F14829">
        <v>0</v>
      </c>
      <c r="G14829">
        <v>0</v>
      </c>
      <c r="I14829">
        <v>0</v>
      </c>
      <c r="J14829">
        <v>0</v>
      </c>
      <c r="L14829">
        <v>0</v>
      </c>
      <c r="N14829">
        <v>0</v>
      </c>
      <c r="P14829">
        <v>0</v>
      </c>
      <c r="Q14829">
        <v>0</v>
      </c>
      <c r="S14829">
        <v>0</v>
      </c>
    </row>
    <row r="14830" spans="1:19" x14ac:dyDescent="0.3">
      <c r="A14830" t="s">
        <v>29574</v>
      </c>
      <c r="B14830" s="171" t="s">
        <v>29575</v>
      </c>
      <c r="C14830" s="171" t="s">
        <v>8590</v>
      </c>
      <c r="D14830" s="171" t="s">
        <v>80</v>
      </c>
      <c r="E14830" s="11">
        <v>44409</v>
      </c>
      <c r="F14830">
        <v>0</v>
      </c>
      <c r="G14830">
        <v>0</v>
      </c>
      <c r="I14830">
        <v>0</v>
      </c>
      <c r="J14830">
        <v>0</v>
      </c>
      <c r="L14830">
        <v>0</v>
      </c>
      <c r="N14830">
        <v>0</v>
      </c>
      <c r="P14830">
        <v>0</v>
      </c>
      <c r="Q14830">
        <v>0</v>
      </c>
      <c r="S14830">
        <v>0</v>
      </c>
    </row>
    <row r="14831" spans="1:19" x14ac:dyDescent="0.3">
      <c r="A14831" t="s">
        <v>29576</v>
      </c>
      <c r="B14831" s="171" t="s">
        <v>29577</v>
      </c>
      <c r="C14831" s="171" t="s">
        <v>170</v>
      </c>
      <c r="D14831" s="171" t="s">
        <v>80</v>
      </c>
      <c r="E14831" s="11">
        <v>44409</v>
      </c>
      <c r="F14831">
        <v>2</v>
      </c>
      <c r="G14831">
        <v>11</v>
      </c>
      <c r="I14831">
        <v>11</v>
      </c>
      <c r="J14831">
        <v>28</v>
      </c>
      <c r="L14831">
        <v>121</v>
      </c>
      <c r="N14831">
        <v>9</v>
      </c>
      <c r="P14831">
        <v>1</v>
      </c>
      <c r="Q14831">
        <v>1</v>
      </c>
      <c r="S14831">
        <v>2</v>
      </c>
    </row>
    <row r="14832" spans="1:19" x14ac:dyDescent="0.3">
      <c r="A14832" t="s">
        <v>29578</v>
      </c>
      <c r="B14832" s="171" t="s">
        <v>29579</v>
      </c>
      <c r="C14832" s="171" t="s">
        <v>182</v>
      </c>
      <c r="D14832" s="171" t="s">
        <v>80</v>
      </c>
      <c r="E14832" s="11">
        <v>44409</v>
      </c>
      <c r="F14832">
        <v>10</v>
      </c>
      <c r="G14832">
        <v>11.5</v>
      </c>
      <c r="I14832">
        <v>126</v>
      </c>
      <c r="J14832">
        <v>110</v>
      </c>
      <c r="L14832">
        <v>128</v>
      </c>
      <c r="N14832">
        <v>126</v>
      </c>
      <c r="P14832">
        <v>1</v>
      </c>
      <c r="Q14832">
        <v>6</v>
      </c>
      <c r="S14832">
        <v>0</v>
      </c>
    </row>
    <row r="14833" spans="1:19" x14ac:dyDescent="0.3">
      <c r="A14833" t="s">
        <v>29580</v>
      </c>
      <c r="B14833" s="171" t="s">
        <v>29581</v>
      </c>
      <c r="C14833" s="171" t="s">
        <v>197</v>
      </c>
      <c r="D14833" s="171" t="s">
        <v>80</v>
      </c>
      <c r="E14833" s="11">
        <v>44409</v>
      </c>
      <c r="F14833">
        <v>8</v>
      </c>
      <c r="G14833">
        <v>9</v>
      </c>
      <c r="I14833">
        <v>66</v>
      </c>
      <c r="J14833">
        <v>80</v>
      </c>
      <c r="L14833">
        <v>90</v>
      </c>
      <c r="N14833">
        <v>61</v>
      </c>
      <c r="P14833">
        <v>4</v>
      </c>
      <c r="Q14833">
        <v>9</v>
      </c>
      <c r="S14833">
        <v>5</v>
      </c>
    </row>
    <row r="14834" spans="1:19" x14ac:dyDescent="0.3">
      <c r="A14834" t="s">
        <v>29582</v>
      </c>
      <c r="B14834" s="171" t="s">
        <v>29583</v>
      </c>
      <c r="C14834" s="171" t="s">
        <v>218</v>
      </c>
      <c r="D14834" s="171" t="s">
        <v>80</v>
      </c>
      <c r="E14834" s="11">
        <v>44409</v>
      </c>
      <c r="F14834">
        <v>0</v>
      </c>
      <c r="G14834">
        <v>0</v>
      </c>
      <c r="I14834">
        <v>0</v>
      </c>
      <c r="J14834">
        <v>0</v>
      </c>
      <c r="L14834">
        <v>0</v>
      </c>
      <c r="N14834">
        <v>0</v>
      </c>
      <c r="P14834">
        <v>0</v>
      </c>
      <c r="Q14834">
        <v>0</v>
      </c>
      <c r="S14834">
        <v>0</v>
      </c>
    </row>
    <row r="14835" spans="1:19" x14ac:dyDescent="0.3">
      <c r="A14835" t="s">
        <v>29584</v>
      </c>
      <c r="B14835" s="171" t="s">
        <v>29585</v>
      </c>
      <c r="C14835" s="171" t="s">
        <v>230</v>
      </c>
      <c r="D14835" s="171" t="s">
        <v>80</v>
      </c>
      <c r="E14835" s="11">
        <v>44409</v>
      </c>
      <c r="F14835">
        <v>0</v>
      </c>
      <c r="G14835">
        <v>0</v>
      </c>
      <c r="I14835">
        <v>0</v>
      </c>
      <c r="J14835">
        <v>0</v>
      </c>
      <c r="L14835">
        <v>0</v>
      </c>
      <c r="N14835">
        <v>0</v>
      </c>
      <c r="P14835">
        <v>0</v>
      </c>
      <c r="Q14835">
        <v>0</v>
      </c>
      <c r="S14835">
        <v>0</v>
      </c>
    </row>
    <row r="14836" spans="1:19" x14ac:dyDescent="0.3">
      <c r="A14836" t="s">
        <v>29586</v>
      </c>
      <c r="B14836" s="171" t="s">
        <v>29587</v>
      </c>
      <c r="C14836" s="171" t="s">
        <v>8193</v>
      </c>
      <c r="D14836" s="171" t="s">
        <v>80</v>
      </c>
      <c r="E14836" s="11">
        <v>44409</v>
      </c>
      <c r="F14836">
        <v>1.5</v>
      </c>
      <c r="G14836">
        <v>3</v>
      </c>
      <c r="I14836">
        <v>18</v>
      </c>
      <c r="J14836">
        <v>18</v>
      </c>
      <c r="L14836">
        <v>32</v>
      </c>
      <c r="N14836">
        <v>16</v>
      </c>
      <c r="P14836">
        <v>1</v>
      </c>
      <c r="Q14836">
        <v>3</v>
      </c>
      <c r="S14836">
        <v>2</v>
      </c>
    </row>
    <row r="14837" spans="1:19" x14ac:dyDescent="0.3">
      <c r="A14837" t="s">
        <v>29588</v>
      </c>
      <c r="B14837" s="171" t="s">
        <v>29589</v>
      </c>
      <c r="C14837" s="171" t="s">
        <v>10522</v>
      </c>
      <c r="D14837" s="171" t="s">
        <v>80</v>
      </c>
      <c r="E14837" s="11">
        <v>44409</v>
      </c>
      <c r="F14837">
        <v>0</v>
      </c>
      <c r="G14837">
        <v>0</v>
      </c>
      <c r="I14837">
        <v>0</v>
      </c>
      <c r="J14837">
        <v>0</v>
      </c>
      <c r="L14837">
        <v>0</v>
      </c>
      <c r="N14837">
        <v>0</v>
      </c>
      <c r="P14837">
        <v>0</v>
      </c>
      <c r="Q14837">
        <v>0</v>
      </c>
      <c r="S14837">
        <v>0</v>
      </c>
    </row>
    <row r="14838" spans="1:19" x14ac:dyDescent="0.3">
      <c r="A14838" t="s">
        <v>29590</v>
      </c>
      <c r="B14838" s="171" t="s">
        <v>29591</v>
      </c>
      <c r="C14838" s="171" t="s">
        <v>10525</v>
      </c>
      <c r="D14838" s="171" t="s">
        <v>80</v>
      </c>
      <c r="E14838" s="11">
        <v>44409</v>
      </c>
      <c r="F14838">
        <v>0</v>
      </c>
      <c r="G14838">
        <v>0</v>
      </c>
      <c r="I14838">
        <v>0</v>
      </c>
      <c r="J14838">
        <v>0</v>
      </c>
      <c r="L14838">
        <v>0</v>
      </c>
      <c r="N14838">
        <v>0</v>
      </c>
      <c r="P14838">
        <v>0</v>
      </c>
      <c r="Q14838">
        <v>0</v>
      </c>
      <c r="S14838">
        <v>0</v>
      </c>
    </row>
    <row r="14839" spans="1:19" x14ac:dyDescent="0.3">
      <c r="A14839" t="s">
        <v>29592</v>
      </c>
      <c r="B14839" s="171" t="s">
        <v>29593</v>
      </c>
      <c r="C14839" s="171" t="s">
        <v>10528</v>
      </c>
      <c r="D14839" s="171" t="s">
        <v>80</v>
      </c>
      <c r="E14839" s="11">
        <v>44409</v>
      </c>
      <c r="F14839">
        <v>0</v>
      </c>
      <c r="G14839">
        <v>0</v>
      </c>
      <c r="I14839">
        <v>0</v>
      </c>
      <c r="J14839">
        <v>0</v>
      </c>
      <c r="L14839">
        <v>0</v>
      </c>
      <c r="N14839">
        <v>0</v>
      </c>
      <c r="P14839">
        <v>0</v>
      </c>
      <c r="Q14839">
        <v>0</v>
      </c>
      <c r="S14839">
        <v>0</v>
      </c>
    </row>
    <row r="14840" spans="1:19" x14ac:dyDescent="0.3">
      <c r="A14840" t="s">
        <v>29594</v>
      </c>
      <c r="B14840" s="171" t="s">
        <v>29595</v>
      </c>
      <c r="C14840" s="171" t="s">
        <v>10531</v>
      </c>
      <c r="D14840" s="171" t="s">
        <v>80</v>
      </c>
      <c r="E14840" s="11">
        <v>44409</v>
      </c>
      <c r="F14840">
        <v>0</v>
      </c>
      <c r="G14840">
        <v>0</v>
      </c>
      <c r="I14840">
        <v>0</v>
      </c>
      <c r="J14840">
        <v>0</v>
      </c>
      <c r="L14840">
        <v>0</v>
      </c>
      <c r="N14840">
        <v>0</v>
      </c>
      <c r="P14840">
        <v>0</v>
      </c>
      <c r="Q14840">
        <v>0</v>
      </c>
      <c r="S14840">
        <v>0</v>
      </c>
    </row>
    <row r="14841" spans="1:19" x14ac:dyDescent="0.3">
      <c r="A14841" t="s">
        <v>29596</v>
      </c>
      <c r="B14841" s="171" t="s">
        <v>29597</v>
      </c>
      <c r="C14841" s="171" t="s">
        <v>14880</v>
      </c>
      <c r="D14841" s="171" t="s">
        <v>80</v>
      </c>
      <c r="E14841" s="11">
        <v>44409</v>
      </c>
      <c r="F14841">
        <v>0</v>
      </c>
      <c r="G14841">
        <v>0</v>
      </c>
      <c r="I14841">
        <v>0</v>
      </c>
      <c r="J14841">
        <v>0</v>
      </c>
      <c r="L14841">
        <v>0</v>
      </c>
      <c r="N14841">
        <v>0</v>
      </c>
      <c r="P14841">
        <v>0</v>
      </c>
      <c r="Q14841">
        <v>0</v>
      </c>
      <c r="S14841">
        <v>0</v>
      </c>
    </row>
    <row r="14842" spans="1:19" x14ac:dyDescent="0.3">
      <c r="A14842" t="s">
        <v>29598</v>
      </c>
      <c r="B14842" s="171" t="s">
        <v>29599</v>
      </c>
      <c r="C14842" s="171" t="s">
        <v>10534</v>
      </c>
      <c r="D14842" s="171" t="s">
        <v>80</v>
      </c>
      <c r="E14842" s="11">
        <v>44409</v>
      </c>
      <c r="F14842">
        <v>4</v>
      </c>
      <c r="G14842">
        <v>4</v>
      </c>
      <c r="I14842">
        <v>9</v>
      </c>
      <c r="J14842">
        <v>24</v>
      </c>
      <c r="L14842">
        <v>24</v>
      </c>
      <c r="N14842">
        <v>9</v>
      </c>
      <c r="P14842">
        <v>0</v>
      </c>
      <c r="Q14842">
        <v>0</v>
      </c>
      <c r="S14842">
        <v>0</v>
      </c>
    </row>
    <row r="14843" spans="1:19" x14ac:dyDescent="0.3">
      <c r="A14843" t="s">
        <v>29600</v>
      </c>
      <c r="B14843" s="171" t="s">
        <v>29601</v>
      </c>
      <c r="C14843" s="171" t="s">
        <v>10537</v>
      </c>
      <c r="D14843" s="171" t="s">
        <v>80</v>
      </c>
      <c r="E14843" s="11">
        <v>44409</v>
      </c>
      <c r="F14843">
        <v>1.5</v>
      </c>
      <c r="G14843">
        <v>2</v>
      </c>
      <c r="I14843">
        <v>6</v>
      </c>
      <c r="J14843">
        <v>8</v>
      </c>
      <c r="L14843">
        <v>11</v>
      </c>
      <c r="N14843">
        <v>6</v>
      </c>
      <c r="P14843">
        <v>0</v>
      </c>
      <c r="Q14843">
        <v>0</v>
      </c>
      <c r="S14843">
        <v>0</v>
      </c>
    </row>
    <row r="14844" spans="1:19" x14ac:dyDescent="0.3">
      <c r="A14844" t="s">
        <v>29602</v>
      </c>
      <c r="B14844" s="171" t="s">
        <v>29603</v>
      </c>
      <c r="C14844" s="171" t="s">
        <v>119</v>
      </c>
      <c r="D14844" s="171" t="s">
        <v>4</v>
      </c>
      <c r="E14844" s="11">
        <v>44409</v>
      </c>
      <c r="F14844">
        <v>0</v>
      </c>
      <c r="G14844">
        <v>0</v>
      </c>
      <c r="I14844">
        <v>0</v>
      </c>
      <c r="J14844">
        <v>0</v>
      </c>
      <c r="L14844">
        <v>0</v>
      </c>
      <c r="N14844">
        <v>0</v>
      </c>
      <c r="P14844">
        <v>0</v>
      </c>
      <c r="Q14844">
        <v>0</v>
      </c>
      <c r="S14844">
        <v>0</v>
      </c>
    </row>
    <row r="14845" spans="1:19" x14ac:dyDescent="0.3">
      <c r="A14845" t="s">
        <v>29604</v>
      </c>
      <c r="B14845" s="171" t="s">
        <v>29605</v>
      </c>
      <c r="C14845" s="171" t="s">
        <v>143</v>
      </c>
      <c r="D14845" s="171" t="s">
        <v>4</v>
      </c>
      <c r="E14845" s="11">
        <v>44409</v>
      </c>
      <c r="F14845">
        <v>0</v>
      </c>
      <c r="G14845">
        <v>0</v>
      </c>
      <c r="I14845">
        <v>0</v>
      </c>
      <c r="J14845">
        <v>0</v>
      </c>
      <c r="L14845">
        <v>0</v>
      </c>
      <c r="N14845">
        <v>0</v>
      </c>
      <c r="P14845">
        <v>0</v>
      </c>
      <c r="Q14845">
        <v>0</v>
      </c>
      <c r="S14845">
        <v>0</v>
      </c>
    </row>
    <row r="14846" spans="1:19" x14ac:dyDescent="0.3">
      <c r="A14846" t="s">
        <v>29606</v>
      </c>
      <c r="B14846" s="171" t="s">
        <v>29607</v>
      </c>
      <c r="C14846" s="171" t="s">
        <v>158</v>
      </c>
      <c r="D14846" s="171" t="s">
        <v>4</v>
      </c>
      <c r="E14846" s="11">
        <v>44409</v>
      </c>
      <c r="F14846">
        <v>0</v>
      </c>
      <c r="G14846">
        <v>0</v>
      </c>
      <c r="I14846">
        <v>0</v>
      </c>
      <c r="J14846">
        <v>0</v>
      </c>
      <c r="L14846">
        <v>0</v>
      </c>
      <c r="N14846">
        <v>0</v>
      </c>
      <c r="P14846">
        <v>0</v>
      </c>
      <c r="Q14846">
        <v>0</v>
      </c>
      <c r="S14846">
        <v>0</v>
      </c>
    </row>
    <row r="14847" spans="1:19" x14ac:dyDescent="0.3">
      <c r="A14847" t="s">
        <v>29608</v>
      </c>
      <c r="B14847" s="171" t="s">
        <v>29609</v>
      </c>
      <c r="C14847" s="171" t="s">
        <v>209</v>
      </c>
      <c r="D14847" s="171" t="s">
        <v>4</v>
      </c>
      <c r="E14847" s="11">
        <v>44409</v>
      </c>
      <c r="F14847">
        <v>0</v>
      </c>
      <c r="G14847">
        <v>0</v>
      </c>
      <c r="I14847">
        <v>0</v>
      </c>
      <c r="J14847">
        <v>0</v>
      </c>
      <c r="L14847">
        <v>0</v>
      </c>
      <c r="N14847">
        <v>0</v>
      </c>
      <c r="P14847">
        <v>0</v>
      </c>
      <c r="Q14847">
        <v>0</v>
      </c>
      <c r="S14847">
        <v>0</v>
      </c>
    </row>
    <row r="14848" spans="1:19" x14ac:dyDescent="0.3">
      <c r="A14848" t="s">
        <v>29610</v>
      </c>
      <c r="B14848" s="171" t="s">
        <v>29611</v>
      </c>
      <c r="C14848" s="171" t="s">
        <v>76</v>
      </c>
      <c r="D14848" s="171" t="s">
        <v>4</v>
      </c>
      <c r="E14848" s="11">
        <v>44409</v>
      </c>
      <c r="F14848">
        <v>0</v>
      </c>
      <c r="G14848">
        <v>0</v>
      </c>
      <c r="I14848">
        <v>0</v>
      </c>
      <c r="J14848">
        <v>0</v>
      </c>
      <c r="L14848">
        <v>0</v>
      </c>
      <c r="N14848">
        <v>0</v>
      </c>
      <c r="P14848">
        <v>0</v>
      </c>
      <c r="Q14848">
        <v>0</v>
      </c>
      <c r="S14848">
        <v>0</v>
      </c>
    </row>
    <row r="14849" spans="1:19" x14ac:dyDescent="0.3">
      <c r="A14849" t="s">
        <v>29612</v>
      </c>
      <c r="B14849" s="171" t="s">
        <v>29613</v>
      </c>
      <c r="C14849" s="171" t="s">
        <v>15344</v>
      </c>
      <c r="D14849" s="171" t="s">
        <v>4</v>
      </c>
      <c r="E14849" s="11">
        <v>44409</v>
      </c>
      <c r="F14849">
        <v>0</v>
      </c>
      <c r="G14849">
        <v>0</v>
      </c>
      <c r="I14849">
        <v>0</v>
      </c>
      <c r="J14849">
        <v>0</v>
      </c>
      <c r="L14849">
        <v>0</v>
      </c>
      <c r="N14849">
        <v>0</v>
      </c>
      <c r="P14849">
        <v>0</v>
      </c>
      <c r="Q14849">
        <v>0</v>
      </c>
      <c r="S14849">
        <v>0</v>
      </c>
    </row>
    <row r="14850" spans="1:19" x14ac:dyDescent="0.3">
      <c r="A14850" t="s">
        <v>29614</v>
      </c>
      <c r="B14850" s="171" t="s">
        <v>29615</v>
      </c>
      <c r="C14850" s="171" t="s">
        <v>24281</v>
      </c>
      <c r="D14850" s="171" t="s">
        <v>4</v>
      </c>
      <c r="E14850" s="11">
        <v>44409</v>
      </c>
      <c r="F14850">
        <v>0</v>
      </c>
      <c r="G14850">
        <v>0</v>
      </c>
      <c r="I14850">
        <v>0</v>
      </c>
      <c r="J14850">
        <v>0</v>
      </c>
      <c r="L14850">
        <v>0</v>
      </c>
      <c r="N14850">
        <v>0</v>
      </c>
      <c r="P14850">
        <v>0</v>
      </c>
      <c r="Q14850">
        <v>0</v>
      </c>
      <c r="S14850">
        <v>0</v>
      </c>
    </row>
    <row r="14851" spans="1:19" x14ac:dyDescent="0.3">
      <c r="A14851" t="s">
        <v>29616</v>
      </c>
      <c r="B14851" s="171" t="s">
        <v>29617</v>
      </c>
      <c r="C14851" s="171" t="s">
        <v>24284</v>
      </c>
      <c r="D14851" s="171" t="s">
        <v>4</v>
      </c>
      <c r="E14851" s="11">
        <v>44409</v>
      </c>
      <c r="F14851">
        <v>3</v>
      </c>
      <c r="G14851">
        <v>4</v>
      </c>
      <c r="I14851">
        <v>10</v>
      </c>
      <c r="J14851">
        <v>18</v>
      </c>
      <c r="L14851">
        <v>21</v>
      </c>
      <c r="N14851">
        <v>7</v>
      </c>
      <c r="P14851">
        <v>1</v>
      </c>
      <c r="Q14851">
        <v>2</v>
      </c>
      <c r="S14851">
        <v>3</v>
      </c>
    </row>
    <row r="14852" spans="1:19" x14ac:dyDescent="0.3">
      <c r="A14852" t="s">
        <v>29618</v>
      </c>
      <c r="B14852" s="171" t="s">
        <v>29619</v>
      </c>
      <c r="C14852" s="171" t="s">
        <v>18126</v>
      </c>
      <c r="D14852" s="171" t="s">
        <v>4</v>
      </c>
      <c r="E14852" s="11">
        <v>44409</v>
      </c>
      <c r="F14852">
        <v>0</v>
      </c>
      <c r="G14852">
        <v>0</v>
      </c>
      <c r="I14852">
        <v>0</v>
      </c>
      <c r="J14852">
        <v>0</v>
      </c>
      <c r="L14852">
        <v>0</v>
      </c>
      <c r="N14852">
        <v>0</v>
      </c>
      <c r="P14852">
        <v>0</v>
      </c>
      <c r="Q14852">
        <v>0</v>
      </c>
      <c r="S14852">
        <v>0</v>
      </c>
    </row>
    <row r="14853" spans="1:19" x14ac:dyDescent="0.3">
      <c r="A14853" t="s">
        <v>29620</v>
      </c>
      <c r="B14853" s="171" t="s">
        <v>29621</v>
      </c>
      <c r="C14853" s="171" t="s">
        <v>128</v>
      </c>
      <c r="D14853" s="171" t="s">
        <v>4</v>
      </c>
      <c r="E14853" s="11">
        <v>44409</v>
      </c>
      <c r="F14853">
        <v>0</v>
      </c>
      <c r="G14853">
        <v>0</v>
      </c>
      <c r="I14853">
        <v>0</v>
      </c>
      <c r="J14853">
        <v>0</v>
      </c>
      <c r="L14853">
        <v>0</v>
      </c>
      <c r="N14853">
        <v>0</v>
      </c>
      <c r="P14853">
        <v>0</v>
      </c>
      <c r="Q14853">
        <v>0</v>
      </c>
      <c r="S14853">
        <v>0</v>
      </c>
    </row>
    <row r="14854" spans="1:19" x14ac:dyDescent="0.3">
      <c r="A14854" t="s">
        <v>29622</v>
      </c>
      <c r="B14854" s="171" t="s">
        <v>29623</v>
      </c>
      <c r="C14854" s="171" t="s">
        <v>14824</v>
      </c>
      <c r="D14854" s="171" t="s">
        <v>4</v>
      </c>
      <c r="E14854" s="11">
        <v>44409</v>
      </c>
      <c r="F14854">
        <v>0</v>
      </c>
      <c r="G14854">
        <v>0</v>
      </c>
      <c r="I14854">
        <v>0</v>
      </c>
      <c r="J14854">
        <v>0</v>
      </c>
      <c r="L14854">
        <v>0</v>
      </c>
      <c r="N14854">
        <v>0</v>
      </c>
      <c r="P14854">
        <v>0</v>
      </c>
      <c r="Q14854">
        <v>0</v>
      </c>
      <c r="S14854">
        <v>0</v>
      </c>
    </row>
    <row r="14855" spans="1:19" x14ac:dyDescent="0.3">
      <c r="A14855" t="s">
        <v>29624</v>
      </c>
      <c r="B14855" s="171" t="s">
        <v>29625</v>
      </c>
      <c r="C14855" s="171" t="s">
        <v>152</v>
      </c>
      <c r="D14855" s="171" t="s">
        <v>4</v>
      </c>
      <c r="E14855" s="11">
        <v>44409</v>
      </c>
      <c r="F14855">
        <v>0</v>
      </c>
      <c r="G14855">
        <v>0</v>
      </c>
      <c r="I14855">
        <v>0</v>
      </c>
      <c r="J14855">
        <v>0</v>
      </c>
      <c r="L14855">
        <v>0</v>
      </c>
      <c r="N14855">
        <v>0</v>
      </c>
      <c r="P14855">
        <v>0</v>
      </c>
      <c r="Q14855">
        <v>0</v>
      </c>
      <c r="S14855">
        <v>0</v>
      </c>
    </row>
    <row r="14856" spans="1:19" x14ac:dyDescent="0.3">
      <c r="A14856" t="s">
        <v>29626</v>
      </c>
      <c r="B14856" s="171" t="s">
        <v>29627</v>
      </c>
      <c r="C14856" s="171" t="s">
        <v>194</v>
      </c>
      <c r="D14856" s="171" t="s">
        <v>4</v>
      </c>
      <c r="E14856" s="11">
        <v>44409</v>
      </c>
      <c r="F14856">
        <v>5</v>
      </c>
      <c r="G14856">
        <v>7</v>
      </c>
      <c r="I14856">
        <v>21</v>
      </c>
      <c r="J14856">
        <v>30</v>
      </c>
      <c r="L14856">
        <v>39</v>
      </c>
      <c r="N14856">
        <v>13</v>
      </c>
      <c r="P14856">
        <v>5</v>
      </c>
      <c r="Q14856">
        <v>7</v>
      </c>
      <c r="S14856">
        <v>8</v>
      </c>
    </row>
    <row r="14857" spans="1:19" x14ac:dyDescent="0.3">
      <c r="A14857" t="s">
        <v>29628</v>
      </c>
      <c r="B14857" s="171" t="s">
        <v>29629</v>
      </c>
      <c r="C14857" s="171" t="s">
        <v>18137</v>
      </c>
      <c r="D14857" s="171" t="s">
        <v>4</v>
      </c>
      <c r="E14857" s="11">
        <v>44409</v>
      </c>
      <c r="F14857">
        <v>0</v>
      </c>
      <c r="G14857">
        <v>0</v>
      </c>
      <c r="I14857">
        <v>0</v>
      </c>
      <c r="J14857">
        <v>0</v>
      </c>
      <c r="L14857">
        <v>0</v>
      </c>
      <c r="N14857">
        <v>0</v>
      </c>
      <c r="P14857">
        <v>0</v>
      </c>
      <c r="Q14857">
        <v>0</v>
      </c>
      <c r="S14857">
        <v>0</v>
      </c>
    </row>
    <row r="14858" spans="1:19" x14ac:dyDescent="0.3">
      <c r="A14858" t="s">
        <v>29630</v>
      </c>
      <c r="B14858" s="171" t="s">
        <v>29631</v>
      </c>
      <c r="C14858" s="171" t="s">
        <v>18140</v>
      </c>
      <c r="D14858" s="171" t="s">
        <v>4</v>
      </c>
      <c r="E14858" s="11">
        <v>44409</v>
      </c>
      <c r="F14858">
        <v>4</v>
      </c>
      <c r="G14858">
        <v>5</v>
      </c>
      <c r="I14858">
        <v>15</v>
      </c>
      <c r="J14858">
        <v>20</v>
      </c>
      <c r="L14858">
        <v>22</v>
      </c>
      <c r="N14858">
        <v>8</v>
      </c>
      <c r="P14858">
        <v>0</v>
      </c>
      <c r="Q14858">
        <v>0</v>
      </c>
      <c r="S14858">
        <v>7</v>
      </c>
    </row>
    <row r="14859" spans="1:19" x14ac:dyDescent="0.3">
      <c r="A14859" t="s">
        <v>29632</v>
      </c>
      <c r="B14859" s="171" t="s">
        <v>29633</v>
      </c>
      <c r="C14859" s="171" t="s">
        <v>236</v>
      </c>
      <c r="D14859" s="171" t="s">
        <v>4</v>
      </c>
      <c r="E14859" s="11">
        <v>44409</v>
      </c>
      <c r="F14859">
        <v>0</v>
      </c>
      <c r="G14859">
        <v>0</v>
      </c>
      <c r="I14859">
        <v>0</v>
      </c>
      <c r="J14859">
        <v>0</v>
      </c>
      <c r="L14859">
        <v>0</v>
      </c>
      <c r="N14859">
        <v>0</v>
      </c>
      <c r="P14859">
        <v>0</v>
      </c>
      <c r="Q14859">
        <v>0</v>
      </c>
      <c r="S14859">
        <v>0</v>
      </c>
    </row>
    <row r="14860" spans="1:19" x14ac:dyDescent="0.3">
      <c r="A14860" t="s">
        <v>29634</v>
      </c>
      <c r="B14860" s="171" t="s">
        <v>29635</v>
      </c>
      <c r="C14860" s="171" t="s">
        <v>239</v>
      </c>
      <c r="D14860" s="171" t="s">
        <v>4</v>
      </c>
      <c r="E14860" s="11">
        <v>44409</v>
      </c>
      <c r="F14860">
        <v>0</v>
      </c>
      <c r="G14860">
        <v>0</v>
      </c>
      <c r="I14860">
        <v>0</v>
      </c>
      <c r="J14860">
        <v>0</v>
      </c>
      <c r="L14860">
        <v>0</v>
      </c>
      <c r="N14860">
        <v>0</v>
      </c>
      <c r="P14860">
        <v>0</v>
      </c>
      <c r="Q14860">
        <v>0</v>
      </c>
      <c r="S14860">
        <v>0</v>
      </c>
    </row>
    <row r="14861" spans="1:19" x14ac:dyDescent="0.3">
      <c r="A14861" t="s">
        <v>29636</v>
      </c>
      <c r="B14861" s="171" t="s">
        <v>29637</v>
      </c>
      <c r="C14861" s="171" t="s">
        <v>24315</v>
      </c>
      <c r="D14861" s="171" t="s">
        <v>4</v>
      </c>
      <c r="E14861" s="11">
        <v>44409</v>
      </c>
      <c r="F14861">
        <v>0</v>
      </c>
      <c r="G14861">
        <v>0</v>
      </c>
      <c r="I14861">
        <v>0</v>
      </c>
      <c r="J14861">
        <v>0</v>
      </c>
      <c r="L14861">
        <v>0</v>
      </c>
      <c r="N14861">
        <v>0</v>
      </c>
      <c r="P14861">
        <v>0</v>
      </c>
      <c r="Q14861">
        <v>0</v>
      </c>
      <c r="S14861">
        <v>0</v>
      </c>
    </row>
    <row r="14862" spans="1:19" x14ac:dyDescent="0.3">
      <c r="A14862" t="s">
        <v>29638</v>
      </c>
      <c r="B14862" s="171" t="s">
        <v>29639</v>
      </c>
      <c r="C14862" s="171" t="s">
        <v>113</v>
      </c>
      <c r="D14862" s="171" t="s">
        <v>4</v>
      </c>
      <c r="E14862" s="11">
        <v>44409</v>
      </c>
      <c r="F14862">
        <v>1.5</v>
      </c>
      <c r="G14862">
        <v>1</v>
      </c>
      <c r="I14862">
        <v>7</v>
      </c>
      <c r="J14862">
        <v>9</v>
      </c>
      <c r="L14862">
        <v>6</v>
      </c>
      <c r="N14862">
        <v>7</v>
      </c>
      <c r="P14862">
        <v>2</v>
      </c>
      <c r="Q14862">
        <v>2</v>
      </c>
      <c r="S14862">
        <v>0</v>
      </c>
    </row>
    <row r="14863" spans="1:19" x14ac:dyDescent="0.3">
      <c r="A14863" t="s">
        <v>29640</v>
      </c>
      <c r="B14863" s="171" t="s">
        <v>29641</v>
      </c>
      <c r="C14863" s="171" t="s">
        <v>131</v>
      </c>
      <c r="D14863" s="171" t="s">
        <v>4</v>
      </c>
      <c r="E14863" s="11">
        <v>44409</v>
      </c>
      <c r="F14863">
        <v>0</v>
      </c>
      <c r="G14863">
        <v>0</v>
      </c>
      <c r="I14863">
        <v>0</v>
      </c>
      <c r="J14863">
        <v>0</v>
      </c>
      <c r="L14863">
        <v>0</v>
      </c>
      <c r="N14863">
        <v>0</v>
      </c>
      <c r="P14863">
        <v>0</v>
      </c>
      <c r="Q14863">
        <v>0</v>
      </c>
      <c r="S14863">
        <v>0</v>
      </c>
    </row>
    <row r="14864" spans="1:19" x14ac:dyDescent="0.3">
      <c r="A14864" t="s">
        <v>29642</v>
      </c>
      <c r="B14864" s="171" t="s">
        <v>29643</v>
      </c>
      <c r="C14864" s="171" t="s">
        <v>14843</v>
      </c>
      <c r="D14864" s="171" t="s">
        <v>4</v>
      </c>
      <c r="E14864" s="11">
        <v>44409</v>
      </c>
      <c r="F14864">
        <v>0</v>
      </c>
      <c r="G14864">
        <v>0</v>
      </c>
      <c r="I14864">
        <v>0</v>
      </c>
      <c r="J14864">
        <v>0</v>
      </c>
      <c r="L14864">
        <v>0</v>
      </c>
      <c r="N14864">
        <v>0</v>
      </c>
      <c r="P14864">
        <v>0</v>
      </c>
      <c r="Q14864">
        <v>0</v>
      </c>
      <c r="S14864">
        <v>0</v>
      </c>
    </row>
    <row r="14865" spans="1:19" x14ac:dyDescent="0.3">
      <c r="A14865" t="s">
        <v>29644</v>
      </c>
      <c r="B14865" s="171" t="s">
        <v>29645</v>
      </c>
      <c r="C14865" s="171" t="s">
        <v>155</v>
      </c>
      <c r="D14865" s="171" t="s">
        <v>4</v>
      </c>
      <c r="E14865" s="11">
        <v>44409</v>
      </c>
      <c r="F14865">
        <v>3</v>
      </c>
      <c r="G14865">
        <v>3</v>
      </c>
      <c r="I14865">
        <v>13</v>
      </c>
      <c r="J14865">
        <v>18</v>
      </c>
      <c r="L14865">
        <v>17</v>
      </c>
      <c r="N14865">
        <v>13</v>
      </c>
      <c r="P14865">
        <v>0</v>
      </c>
      <c r="Q14865">
        <v>0</v>
      </c>
      <c r="S14865">
        <v>0</v>
      </c>
    </row>
    <row r="14866" spans="1:19" x14ac:dyDescent="0.3">
      <c r="A14866" t="s">
        <v>29646</v>
      </c>
      <c r="B14866" s="171" t="s">
        <v>29647</v>
      </c>
      <c r="C14866" s="171" t="s">
        <v>16232</v>
      </c>
      <c r="D14866" s="171" t="s">
        <v>4</v>
      </c>
      <c r="E14866" s="11">
        <v>44409</v>
      </c>
      <c r="F14866">
        <v>4</v>
      </c>
      <c r="G14866">
        <v>3.5</v>
      </c>
      <c r="I14866">
        <v>8</v>
      </c>
      <c r="J14866">
        <v>23</v>
      </c>
      <c r="L14866">
        <v>20</v>
      </c>
      <c r="N14866">
        <v>7</v>
      </c>
      <c r="P14866">
        <v>1</v>
      </c>
      <c r="Q14866">
        <v>1</v>
      </c>
      <c r="S14866">
        <v>1</v>
      </c>
    </row>
    <row r="14867" spans="1:19" x14ac:dyDescent="0.3">
      <c r="A14867" t="s">
        <v>29648</v>
      </c>
      <c r="B14867" s="171" t="s">
        <v>29649</v>
      </c>
      <c r="C14867" s="171" t="s">
        <v>16557</v>
      </c>
      <c r="D14867" s="171" t="s">
        <v>4</v>
      </c>
      <c r="E14867" s="11">
        <v>44409</v>
      </c>
      <c r="F14867">
        <v>0</v>
      </c>
      <c r="G14867">
        <v>0</v>
      </c>
      <c r="I14867">
        <v>0</v>
      </c>
      <c r="J14867">
        <v>0</v>
      </c>
      <c r="L14867">
        <v>0</v>
      </c>
      <c r="N14867">
        <v>0</v>
      </c>
      <c r="P14867">
        <v>0</v>
      </c>
      <c r="Q14867">
        <v>0</v>
      </c>
      <c r="S14867">
        <v>0</v>
      </c>
    </row>
    <row r="14868" spans="1:19" x14ac:dyDescent="0.3">
      <c r="A14868" t="s">
        <v>29650</v>
      </c>
      <c r="B14868" s="171" t="s">
        <v>29651</v>
      </c>
      <c r="C14868" s="171" t="s">
        <v>188</v>
      </c>
      <c r="D14868" s="171" t="s">
        <v>4</v>
      </c>
      <c r="E14868" s="11">
        <v>44409</v>
      </c>
      <c r="F14868">
        <v>2</v>
      </c>
      <c r="G14868">
        <v>4</v>
      </c>
      <c r="I14868">
        <v>9</v>
      </c>
      <c r="J14868">
        <v>11</v>
      </c>
      <c r="L14868">
        <v>22</v>
      </c>
      <c r="N14868">
        <v>8</v>
      </c>
      <c r="P14868">
        <v>0</v>
      </c>
      <c r="Q14868">
        <v>0</v>
      </c>
      <c r="S14868">
        <v>1</v>
      </c>
    </row>
    <row r="14869" spans="1:19" x14ac:dyDescent="0.3">
      <c r="A14869" t="s">
        <v>29652</v>
      </c>
      <c r="B14869" s="171" t="s">
        <v>29653</v>
      </c>
      <c r="C14869" s="171" t="s">
        <v>227</v>
      </c>
      <c r="D14869" s="171" t="s">
        <v>4</v>
      </c>
      <c r="E14869" s="11">
        <v>44409</v>
      </c>
      <c r="F14869">
        <v>0</v>
      </c>
      <c r="G14869">
        <v>0</v>
      </c>
      <c r="I14869">
        <v>0</v>
      </c>
      <c r="J14869">
        <v>0</v>
      </c>
      <c r="L14869">
        <v>0</v>
      </c>
      <c r="N14869">
        <v>0</v>
      </c>
      <c r="P14869">
        <v>0</v>
      </c>
      <c r="Q14869">
        <v>0</v>
      </c>
      <c r="S14869">
        <v>0</v>
      </c>
    </row>
    <row r="14870" spans="1:19" x14ac:dyDescent="0.3">
      <c r="A14870" t="s">
        <v>29654</v>
      </c>
      <c r="B14870" s="171" t="s">
        <v>29655</v>
      </c>
      <c r="C14870" s="171" t="s">
        <v>116</v>
      </c>
      <c r="D14870" s="171" t="s">
        <v>4</v>
      </c>
      <c r="E14870" s="11">
        <v>44409</v>
      </c>
      <c r="F14870">
        <v>7</v>
      </c>
      <c r="G14870">
        <v>8</v>
      </c>
      <c r="I14870">
        <v>61</v>
      </c>
      <c r="J14870">
        <v>73</v>
      </c>
      <c r="L14870">
        <v>90</v>
      </c>
      <c r="N14870">
        <v>56</v>
      </c>
      <c r="P14870">
        <v>0</v>
      </c>
      <c r="Q14870">
        <v>1</v>
      </c>
      <c r="S14870">
        <v>5</v>
      </c>
    </row>
    <row r="14871" spans="1:19" x14ac:dyDescent="0.3">
      <c r="A14871" t="s">
        <v>29656</v>
      </c>
      <c r="B14871" s="171" t="s">
        <v>29657</v>
      </c>
      <c r="C14871" s="171" t="s">
        <v>9862</v>
      </c>
      <c r="D14871" s="171" t="s">
        <v>4</v>
      </c>
      <c r="E14871" s="11">
        <v>44409</v>
      </c>
      <c r="F14871">
        <v>0</v>
      </c>
      <c r="G14871">
        <v>0</v>
      </c>
      <c r="I14871">
        <v>0</v>
      </c>
      <c r="J14871">
        <v>0</v>
      </c>
      <c r="L14871">
        <v>0</v>
      </c>
      <c r="N14871">
        <v>0</v>
      </c>
      <c r="P14871">
        <v>0</v>
      </c>
      <c r="Q14871">
        <v>0</v>
      </c>
      <c r="S14871">
        <v>0</v>
      </c>
    </row>
    <row r="14872" spans="1:19" x14ac:dyDescent="0.3">
      <c r="A14872" t="s">
        <v>29658</v>
      </c>
      <c r="B14872" s="171" t="s">
        <v>29659</v>
      </c>
      <c r="C14872" s="171" t="s">
        <v>140</v>
      </c>
      <c r="D14872" s="171" t="s">
        <v>4</v>
      </c>
      <c r="E14872" s="11">
        <v>44409</v>
      </c>
      <c r="F14872">
        <v>0</v>
      </c>
      <c r="G14872">
        <v>0</v>
      </c>
      <c r="I14872">
        <v>0</v>
      </c>
      <c r="J14872">
        <v>0</v>
      </c>
      <c r="L14872">
        <v>0</v>
      </c>
      <c r="N14872">
        <v>0</v>
      </c>
      <c r="P14872">
        <v>0</v>
      </c>
      <c r="Q14872">
        <v>0</v>
      </c>
      <c r="S14872">
        <v>0</v>
      </c>
    </row>
    <row r="14873" spans="1:19" x14ac:dyDescent="0.3">
      <c r="A14873" t="s">
        <v>29660</v>
      </c>
      <c r="B14873" s="171" t="s">
        <v>29661</v>
      </c>
      <c r="C14873" s="171" t="s">
        <v>8590</v>
      </c>
      <c r="D14873" s="171" t="s">
        <v>4</v>
      </c>
      <c r="E14873" s="11">
        <v>44409</v>
      </c>
      <c r="F14873">
        <v>0</v>
      </c>
      <c r="G14873">
        <v>0</v>
      </c>
      <c r="I14873">
        <v>0</v>
      </c>
      <c r="J14873">
        <v>0</v>
      </c>
      <c r="L14873">
        <v>0</v>
      </c>
      <c r="N14873">
        <v>0</v>
      </c>
      <c r="P14873">
        <v>0</v>
      </c>
      <c r="Q14873">
        <v>0</v>
      </c>
      <c r="S14873">
        <v>0</v>
      </c>
    </row>
    <row r="14874" spans="1:19" x14ac:dyDescent="0.3">
      <c r="A14874" t="s">
        <v>29662</v>
      </c>
      <c r="B14874" s="171" t="s">
        <v>29663</v>
      </c>
      <c r="C14874" s="171" t="s">
        <v>170</v>
      </c>
      <c r="D14874" s="171" t="s">
        <v>4</v>
      </c>
      <c r="E14874" s="11">
        <v>44409</v>
      </c>
      <c r="F14874">
        <v>2</v>
      </c>
      <c r="G14874">
        <v>11</v>
      </c>
      <c r="I14874">
        <v>11</v>
      </c>
      <c r="J14874">
        <v>28</v>
      </c>
      <c r="L14874">
        <v>121</v>
      </c>
      <c r="N14874">
        <v>9</v>
      </c>
      <c r="P14874">
        <v>1</v>
      </c>
      <c r="Q14874">
        <v>1</v>
      </c>
      <c r="S14874">
        <v>2</v>
      </c>
    </row>
    <row r="14875" spans="1:19" x14ac:dyDescent="0.3">
      <c r="A14875" t="s">
        <v>29664</v>
      </c>
      <c r="B14875" s="171" t="s">
        <v>29665</v>
      </c>
      <c r="C14875" s="171" t="s">
        <v>182</v>
      </c>
      <c r="D14875" s="171" t="s">
        <v>4</v>
      </c>
      <c r="E14875" s="11">
        <v>44409</v>
      </c>
      <c r="F14875">
        <v>10</v>
      </c>
      <c r="G14875">
        <v>11.5</v>
      </c>
      <c r="I14875">
        <v>126</v>
      </c>
      <c r="J14875">
        <v>110</v>
      </c>
      <c r="L14875">
        <v>128</v>
      </c>
      <c r="N14875">
        <v>126</v>
      </c>
      <c r="P14875">
        <v>1</v>
      </c>
      <c r="Q14875">
        <v>6</v>
      </c>
      <c r="S14875">
        <v>0</v>
      </c>
    </row>
    <row r="14876" spans="1:19" x14ac:dyDescent="0.3">
      <c r="A14876" t="s">
        <v>29666</v>
      </c>
      <c r="B14876" s="171" t="s">
        <v>29667</v>
      </c>
      <c r="C14876" s="171" t="s">
        <v>197</v>
      </c>
      <c r="D14876" s="171" t="s">
        <v>4</v>
      </c>
      <c r="E14876" s="11">
        <v>44409</v>
      </c>
      <c r="F14876">
        <v>8</v>
      </c>
      <c r="G14876">
        <v>9</v>
      </c>
      <c r="I14876">
        <v>66</v>
      </c>
      <c r="J14876">
        <v>80</v>
      </c>
      <c r="L14876">
        <v>90</v>
      </c>
      <c r="N14876">
        <v>61</v>
      </c>
      <c r="P14876">
        <v>4</v>
      </c>
      <c r="Q14876">
        <v>9</v>
      </c>
      <c r="S14876">
        <v>5</v>
      </c>
    </row>
    <row r="14877" spans="1:19" x14ac:dyDescent="0.3">
      <c r="A14877" t="s">
        <v>29668</v>
      </c>
      <c r="B14877" s="171" t="s">
        <v>29669</v>
      </c>
      <c r="C14877" s="171" t="s">
        <v>218</v>
      </c>
      <c r="D14877" s="171" t="s">
        <v>4</v>
      </c>
      <c r="E14877" s="11">
        <v>44409</v>
      </c>
      <c r="F14877">
        <v>0</v>
      </c>
      <c r="G14877">
        <v>0</v>
      </c>
      <c r="I14877">
        <v>0</v>
      </c>
      <c r="J14877">
        <v>0</v>
      </c>
      <c r="L14877">
        <v>0</v>
      </c>
      <c r="N14877">
        <v>0</v>
      </c>
      <c r="P14877">
        <v>0</v>
      </c>
      <c r="Q14877">
        <v>0</v>
      </c>
      <c r="S14877">
        <v>0</v>
      </c>
    </row>
    <row r="14878" spans="1:19" x14ac:dyDescent="0.3">
      <c r="A14878" t="s">
        <v>29670</v>
      </c>
      <c r="B14878" s="171" t="s">
        <v>29671</v>
      </c>
      <c r="C14878" s="171" t="s">
        <v>230</v>
      </c>
      <c r="D14878" s="171" t="s">
        <v>4</v>
      </c>
      <c r="E14878" s="11">
        <v>44409</v>
      </c>
      <c r="F14878">
        <v>0</v>
      </c>
      <c r="G14878">
        <v>0</v>
      </c>
      <c r="I14878">
        <v>0</v>
      </c>
      <c r="J14878">
        <v>0</v>
      </c>
      <c r="L14878">
        <v>0</v>
      </c>
      <c r="N14878">
        <v>0</v>
      </c>
      <c r="P14878">
        <v>0</v>
      </c>
      <c r="Q14878">
        <v>0</v>
      </c>
      <c r="S14878">
        <v>0</v>
      </c>
    </row>
    <row r="14879" spans="1:19" x14ac:dyDescent="0.3">
      <c r="A14879" t="s">
        <v>29672</v>
      </c>
      <c r="B14879" s="171" t="s">
        <v>29673</v>
      </c>
      <c r="C14879" s="171" t="s">
        <v>8193</v>
      </c>
      <c r="D14879" s="171" t="s">
        <v>4</v>
      </c>
      <c r="E14879" s="11">
        <v>44409</v>
      </c>
      <c r="F14879">
        <v>1.5</v>
      </c>
      <c r="G14879">
        <v>3</v>
      </c>
      <c r="I14879">
        <v>18</v>
      </c>
      <c r="J14879">
        <v>18</v>
      </c>
      <c r="L14879">
        <v>32</v>
      </c>
      <c r="N14879">
        <v>16</v>
      </c>
      <c r="P14879">
        <v>1</v>
      </c>
      <c r="Q14879">
        <v>3</v>
      </c>
      <c r="S14879">
        <v>2</v>
      </c>
    </row>
    <row r="14880" spans="1:19" x14ac:dyDescent="0.3">
      <c r="A14880" t="s">
        <v>29674</v>
      </c>
      <c r="B14880" s="171" t="s">
        <v>29675</v>
      </c>
      <c r="C14880" s="171" t="s">
        <v>10522</v>
      </c>
      <c r="D14880" s="171" t="s">
        <v>4</v>
      </c>
      <c r="E14880" s="11">
        <v>44409</v>
      </c>
      <c r="F14880">
        <v>0</v>
      </c>
      <c r="G14880">
        <v>0</v>
      </c>
      <c r="I14880">
        <v>0</v>
      </c>
      <c r="J14880">
        <v>0</v>
      </c>
      <c r="L14880">
        <v>0</v>
      </c>
      <c r="N14880">
        <v>0</v>
      </c>
      <c r="P14880">
        <v>0</v>
      </c>
      <c r="Q14880">
        <v>0</v>
      </c>
      <c r="S14880">
        <v>0</v>
      </c>
    </row>
    <row r="14881" spans="1:19" x14ac:dyDescent="0.3">
      <c r="A14881" t="s">
        <v>29676</v>
      </c>
      <c r="B14881" s="171" t="s">
        <v>29677</v>
      </c>
      <c r="C14881" s="171" t="s">
        <v>10525</v>
      </c>
      <c r="D14881" s="171" t="s">
        <v>4</v>
      </c>
      <c r="E14881" s="11">
        <v>44409</v>
      </c>
      <c r="F14881">
        <v>0</v>
      </c>
      <c r="G14881">
        <v>0</v>
      </c>
      <c r="I14881">
        <v>0</v>
      </c>
      <c r="J14881">
        <v>0</v>
      </c>
      <c r="L14881">
        <v>0</v>
      </c>
      <c r="N14881">
        <v>0</v>
      </c>
      <c r="P14881">
        <v>0</v>
      </c>
      <c r="Q14881">
        <v>0</v>
      </c>
      <c r="S14881">
        <v>0</v>
      </c>
    </row>
    <row r="14882" spans="1:19" x14ac:dyDescent="0.3">
      <c r="A14882" t="s">
        <v>29678</v>
      </c>
      <c r="B14882" s="171" t="s">
        <v>29679</v>
      </c>
      <c r="C14882" s="171" t="s">
        <v>10528</v>
      </c>
      <c r="D14882" s="171" t="s">
        <v>4</v>
      </c>
      <c r="E14882" s="11">
        <v>44409</v>
      </c>
      <c r="F14882">
        <v>0</v>
      </c>
      <c r="G14882">
        <v>0</v>
      </c>
      <c r="I14882">
        <v>0</v>
      </c>
      <c r="J14882">
        <v>0</v>
      </c>
      <c r="L14882">
        <v>0</v>
      </c>
      <c r="N14882">
        <v>0</v>
      </c>
      <c r="P14882">
        <v>0</v>
      </c>
      <c r="Q14882">
        <v>0</v>
      </c>
      <c r="S14882">
        <v>0</v>
      </c>
    </row>
    <row r="14883" spans="1:19" x14ac:dyDescent="0.3">
      <c r="A14883" t="s">
        <v>29680</v>
      </c>
      <c r="B14883" s="171" t="s">
        <v>29681</v>
      </c>
      <c r="C14883" s="171" t="s">
        <v>10531</v>
      </c>
      <c r="D14883" s="171" t="s">
        <v>4</v>
      </c>
      <c r="E14883" s="11">
        <v>44409</v>
      </c>
      <c r="F14883">
        <v>0</v>
      </c>
      <c r="G14883">
        <v>0</v>
      </c>
      <c r="I14883">
        <v>0</v>
      </c>
      <c r="J14883">
        <v>0</v>
      </c>
      <c r="L14883">
        <v>0</v>
      </c>
      <c r="N14883">
        <v>0</v>
      </c>
      <c r="P14883">
        <v>0</v>
      </c>
      <c r="Q14883">
        <v>0</v>
      </c>
      <c r="S14883">
        <v>0</v>
      </c>
    </row>
    <row r="14884" spans="1:19" x14ac:dyDescent="0.3">
      <c r="A14884" t="s">
        <v>29682</v>
      </c>
      <c r="B14884" s="171" t="s">
        <v>29683</v>
      </c>
      <c r="C14884" s="171" t="s">
        <v>14880</v>
      </c>
      <c r="D14884" s="171" t="s">
        <v>4</v>
      </c>
      <c r="E14884" s="11">
        <v>44409</v>
      </c>
      <c r="F14884">
        <v>0</v>
      </c>
      <c r="G14884">
        <v>0</v>
      </c>
      <c r="I14884">
        <v>0</v>
      </c>
      <c r="J14884">
        <v>0</v>
      </c>
      <c r="L14884">
        <v>0</v>
      </c>
      <c r="N14884">
        <v>0</v>
      </c>
      <c r="P14884">
        <v>0</v>
      </c>
      <c r="Q14884">
        <v>0</v>
      </c>
      <c r="S14884">
        <v>0</v>
      </c>
    </row>
    <row r="14885" spans="1:19" x14ac:dyDescent="0.3">
      <c r="A14885" t="s">
        <v>29684</v>
      </c>
      <c r="B14885" s="171" t="s">
        <v>29685</v>
      </c>
      <c r="C14885" s="171" t="s">
        <v>10534</v>
      </c>
      <c r="D14885" s="171" t="s">
        <v>4</v>
      </c>
      <c r="E14885" s="11">
        <v>44409</v>
      </c>
      <c r="F14885">
        <v>4</v>
      </c>
      <c r="G14885">
        <v>4</v>
      </c>
      <c r="I14885">
        <v>9</v>
      </c>
      <c r="J14885">
        <v>24</v>
      </c>
      <c r="L14885">
        <v>24</v>
      </c>
      <c r="N14885">
        <v>9</v>
      </c>
      <c r="P14885">
        <v>0</v>
      </c>
      <c r="Q14885">
        <v>0</v>
      </c>
      <c r="S14885">
        <v>0</v>
      </c>
    </row>
    <row r="14886" spans="1:19" x14ac:dyDescent="0.3">
      <c r="A14886" t="s">
        <v>29686</v>
      </c>
      <c r="B14886" s="171" t="s">
        <v>29687</v>
      </c>
      <c r="C14886" s="171" t="s">
        <v>10537</v>
      </c>
      <c r="D14886" s="171" t="s">
        <v>4</v>
      </c>
      <c r="E14886" s="11">
        <v>44409</v>
      </c>
      <c r="F14886">
        <v>1.5</v>
      </c>
      <c r="G14886">
        <v>2</v>
      </c>
      <c r="I14886">
        <v>6</v>
      </c>
      <c r="J14886">
        <v>8</v>
      </c>
      <c r="L14886">
        <v>11</v>
      </c>
      <c r="N14886">
        <v>6</v>
      </c>
      <c r="P14886">
        <v>0</v>
      </c>
      <c r="Q14886">
        <v>0</v>
      </c>
      <c r="S14886">
        <v>0</v>
      </c>
    </row>
    <row r="14887" spans="1:19" x14ac:dyDescent="0.3">
      <c r="A14887" t="s">
        <v>29688</v>
      </c>
      <c r="B14887" s="171" t="s">
        <v>29689</v>
      </c>
      <c r="C14887" s="171" t="s">
        <v>15347</v>
      </c>
      <c r="D14887" s="171" t="s">
        <v>4</v>
      </c>
      <c r="E14887" s="11">
        <v>44409</v>
      </c>
      <c r="F14887">
        <v>1.5</v>
      </c>
      <c r="G14887">
        <v>2.5</v>
      </c>
      <c r="I14887">
        <v>3</v>
      </c>
      <c r="J14887">
        <v>9</v>
      </c>
      <c r="L14887">
        <v>14</v>
      </c>
      <c r="N14887">
        <v>3</v>
      </c>
      <c r="P14887">
        <v>0</v>
      </c>
      <c r="Q14887">
        <v>0</v>
      </c>
      <c r="S14887">
        <v>0</v>
      </c>
    </row>
    <row r="14888" spans="1:19" x14ac:dyDescent="0.3">
      <c r="A14888" t="s">
        <v>29690</v>
      </c>
      <c r="B14888" s="171" t="s">
        <v>29691</v>
      </c>
      <c r="C14888" s="171" t="s">
        <v>203</v>
      </c>
      <c r="D14888" s="171" t="s">
        <v>4</v>
      </c>
      <c r="E14888" s="11">
        <v>44409</v>
      </c>
      <c r="F14888">
        <v>1.5</v>
      </c>
      <c r="G14888">
        <v>1.5</v>
      </c>
      <c r="I14888">
        <v>21</v>
      </c>
      <c r="J14888">
        <v>8</v>
      </c>
      <c r="L14888">
        <v>8</v>
      </c>
      <c r="N14888">
        <v>19</v>
      </c>
      <c r="P14888">
        <v>0</v>
      </c>
      <c r="Q14888">
        <v>0</v>
      </c>
      <c r="S14888">
        <v>2</v>
      </c>
    </row>
    <row r="14889" spans="1:19" x14ac:dyDescent="0.3">
      <c r="A14889" t="s">
        <v>29692</v>
      </c>
      <c r="B14889" s="171" t="s">
        <v>29693</v>
      </c>
      <c r="C14889" s="171" t="s">
        <v>15340</v>
      </c>
      <c r="D14889" s="171" t="s">
        <v>4</v>
      </c>
      <c r="E14889" s="11">
        <v>44409</v>
      </c>
      <c r="F14889">
        <v>0</v>
      </c>
      <c r="G14889">
        <v>0</v>
      </c>
      <c r="I14889">
        <v>0</v>
      </c>
      <c r="J14889">
        <v>0</v>
      </c>
      <c r="L14889">
        <v>0</v>
      </c>
      <c r="N14889">
        <v>0</v>
      </c>
      <c r="P14889">
        <v>0</v>
      </c>
      <c r="Q14889">
        <v>0</v>
      </c>
      <c r="S14889">
        <v>0</v>
      </c>
    </row>
    <row r="14890" spans="1:19" x14ac:dyDescent="0.3">
      <c r="A14890" t="s">
        <v>29694</v>
      </c>
      <c r="B14890" s="171" t="s">
        <v>29695</v>
      </c>
      <c r="C14890" s="171" t="s">
        <v>16544</v>
      </c>
      <c r="D14890" s="171" t="s">
        <v>4</v>
      </c>
      <c r="E14890" s="11">
        <v>44409</v>
      </c>
      <c r="F14890">
        <v>0</v>
      </c>
      <c r="G14890">
        <v>0</v>
      </c>
      <c r="I14890">
        <v>0</v>
      </c>
      <c r="J14890">
        <v>0</v>
      </c>
      <c r="L14890">
        <v>0</v>
      </c>
      <c r="N14890">
        <v>0</v>
      </c>
      <c r="P14890">
        <v>0</v>
      </c>
      <c r="Q14890">
        <v>0</v>
      </c>
      <c r="S14890">
        <v>0</v>
      </c>
    </row>
    <row r="14891" spans="1:19" x14ac:dyDescent="0.3">
      <c r="A14891" t="s">
        <v>29696</v>
      </c>
      <c r="B14891" s="171" t="s">
        <v>29697</v>
      </c>
      <c r="C14891" s="171" t="s">
        <v>176</v>
      </c>
      <c r="D14891" s="171" t="s">
        <v>4</v>
      </c>
      <c r="E14891" s="11">
        <v>44409</v>
      </c>
      <c r="F14891">
        <v>2</v>
      </c>
      <c r="G14891">
        <v>2.5</v>
      </c>
      <c r="I14891">
        <v>11</v>
      </c>
      <c r="J14891">
        <v>11</v>
      </c>
      <c r="L14891">
        <v>13</v>
      </c>
      <c r="N14891">
        <v>9</v>
      </c>
      <c r="P14891">
        <v>0</v>
      </c>
      <c r="Q14891">
        <v>1</v>
      </c>
      <c r="S14891">
        <v>2</v>
      </c>
    </row>
    <row r="14892" spans="1:19" x14ac:dyDescent="0.3">
      <c r="A14892" t="s">
        <v>29698</v>
      </c>
      <c r="B14892" s="171" t="s">
        <v>29699</v>
      </c>
      <c r="C14892" s="171" t="s">
        <v>206</v>
      </c>
      <c r="D14892" s="171" t="s">
        <v>4</v>
      </c>
      <c r="E14892" s="11">
        <v>44409</v>
      </c>
      <c r="F14892">
        <v>1</v>
      </c>
      <c r="G14892">
        <v>1.5</v>
      </c>
      <c r="I14892">
        <v>5</v>
      </c>
      <c r="J14892">
        <v>5</v>
      </c>
      <c r="L14892">
        <v>8</v>
      </c>
      <c r="N14892">
        <v>4</v>
      </c>
      <c r="P14892">
        <v>1</v>
      </c>
      <c r="Q14892">
        <v>1</v>
      </c>
      <c r="S14892">
        <v>1</v>
      </c>
    </row>
    <row r="14893" spans="1:19" x14ac:dyDescent="0.3">
      <c r="A14893" t="s">
        <v>29516</v>
      </c>
      <c r="B14893" s="171" t="s">
        <v>29517</v>
      </c>
      <c r="C14893" s="171" t="s">
        <v>24284</v>
      </c>
      <c r="D14893" s="171" t="s">
        <v>80</v>
      </c>
      <c r="E14893" s="11">
        <v>44409</v>
      </c>
      <c r="F14893">
        <v>3</v>
      </c>
      <c r="G14893">
        <v>4</v>
      </c>
      <c r="I14893">
        <v>10</v>
      </c>
      <c r="J14893">
        <v>18</v>
      </c>
      <c r="L14893">
        <v>21</v>
      </c>
      <c r="N14893">
        <v>7</v>
      </c>
      <c r="P14893">
        <v>1</v>
      </c>
      <c r="Q14893">
        <v>2</v>
      </c>
      <c r="S14893">
        <v>3</v>
      </c>
    </row>
    <row r="14894" spans="1:19" x14ac:dyDescent="0.3">
      <c r="A14894" t="s">
        <v>29700</v>
      </c>
      <c r="B14894" s="171" t="s">
        <v>29701</v>
      </c>
      <c r="C14894" s="171" t="s">
        <v>18229</v>
      </c>
      <c r="D14894" s="171" t="s">
        <v>80</v>
      </c>
      <c r="E14894" s="11">
        <v>44409</v>
      </c>
      <c r="F14894">
        <v>0</v>
      </c>
      <c r="G14894">
        <v>0</v>
      </c>
      <c r="I14894">
        <v>0</v>
      </c>
      <c r="J14894">
        <v>0</v>
      </c>
      <c r="L14894">
        <v>0</v>
      </c>
      <c r="N14894">
        <v>0</v>
      </c>
      <c r="P14894">
        <v>0</v>
      </c>
      <c r="Q14894">
        <v>0</v>
      </c>
      <c r="S14894">
        <v>0</v>
      </c>
    </row>
    <row r="14895" spans="1:19" x14ac:dyDescent="0.3">
      <c r="A14895" t="s">
        <v>29702</v>
      </c>
      <c r="B14895" s="171" t="s">
        <v>29703</v>
      </c>
      <c r="C14895" s="171" t="s">
        <v>9887</v>
      </c>
      <c r="D14895" s="171" t="s">
        <v>80</v>
      </c>
      <c r="E14895" s="11">
        <v>44409</v>
      </c>
      <c r="F14895">
        <v>0</v>
      </c>
      <c r="G14895">
        <v>0</v>
      </c>
      <c r="I14895">
        <v>0</v>
      </c>
      <c r="J14895">
        <v>0</v>
      </c>
      <c r="L14895">
        <v>0</v>
      </c>
      <c r="N14895">
        <v>0</v>
      </c>
      <c r="P14895">
        <v>0</v>
      </c>
      <c r="Q14895">
        <v>0</v>
      </c>
      <c r="S14895">
        <v>0</v>
      </c>
    </row>
    <row r="14896" spans="1:19" x14ac:dyDescent="0.3">
      <c r="A14896" t="s">
        <v>29704</v>
      </c>
      <c r="B14896" s="171" t="s">
        <v>29705</v>
      </c>
      <c r="C14896" s="171" t="s">
        <v>11260</v>
      </c>
      <c r="D14896" s="171" t="s">
        <v>80</v>
      </c>
      <c r="E14896" s="11">
        <v>44409</v>
      </c>
      <c r="F14896">
        <v>0</v>
      </c>
      <c r="G14896">
        <v>0</v>
      </c>
      <c r="I14896">
        <v>0</v>
      </c>
      <c r="J14896">
        <v>0</v>
      </c>
      <c r="L14896">
        <v>0</v>
      </c>
      <c r="N14896">
        <v>0</v>
      </c>
      <c r="P14896">
        <v>0</v>
      </c>
      <c r="Q14896">
        <v>0</v>
      </c>
      <c r="S14896">
        <v>0</v>
      </c>
    </row>
    <row r="14897" spans="1:19" x14ac:dyDescent="0.3">
      <c r="A14897" t="s">
        <v>29706</v>
      </c>
      <c r="B14897" s="171" t="s">
        <v>29707</v>
      </c>
      <c r="C14897" s="171" t="s">
        <v>21284</v>
      </c>
      <c r="D14897" s="171" t="s">
        <v>80</v>
      </c>
      <c r="E14897" s="11">
        <v>44409</v>
      </c>
      <c r="F14897">
        <v>0</v>
      </c>
      <c r="G14897">
        <v>0</v>
      </c>
      <c r="I14897">
        <v>0</v>
      </c>
      <c r="J14897">
        <v>0</v>
      </c>
      <c r="L14897">
        <v>0</v>
      </c>
      <c r="N14897">
        <v>0</v>
      </c>
      <c r="P14897">
        <v>0</v>
      </c>
      <c r="Q14897">
        <v>0</v>
      </c>
      <c r="S14897">
        <v>0</v>
      </c>
    </row>
    <row r="14898" spans="1:19" x14ac:dyDescent="0.3">
      <c r="A14898" t="s">
        <v>29708</v>
      </c>
      <c r="B14898" s="171" t="s">
        <v>29709</v>
      </c>
      <c r="C14898" s="171" t="s">
        <v>125</v>
      </c>
      <c r="D14898" s="171" t="s">
        <v>80</v>
      </c>
      <c r="E14898" s="11">
        <v>44409</v>
      </c>
      <c r="F14898">
        <v>0</v>
      </c>
      <c r="G14898">
        <v>0</v>
      </c>
      <c r="I14898">
        <v>0</v>
      </c>
      <c r="J14898">
        <v>0</v>
      </c>
      <c r="L14898">
        <v>0</v>
      </c>
      <c r="N14898">
        <v>0</v>
      </c>
      <c r="P14898">
        <v>0</v>
      </c>
      <c r="Q14898">
        <v>0</v>
      </c>
      <c r="S14898">
        <v>0</v>
      </c>
    </row>
    <row r="14899" spans="1:19" x14ac:dyDescent="0.3">
      <c r="A14899" t="s">
        <v>29710</v>
      </c>
      <c r="B14899" s="171" t="s">
        <v>29711</v>
      </c>
      <c r="C14899" s="171" t="s">
        <v>14899</v>
      </c>
      <c r="D14899" s="171" t="s">
        <v>80</v>
      </c>
      <c r="E14899" s="11">
        <v>44409</v>
      </c>
      <c r="F14899">
        <v>0</v>
      </c>
      <c r="G14899">
        <v>0</v>
      </c>
      <c r="I14899">
        <v>0</v>
      </c>
      <c r="J14899">
        <v>0</v>
      </c>
      <c r="L14899">
        <v>0</v>
      </c>
      <c r="N14899">
        <v>0</v>
      </c>
      <c r="P14899">
        <v>0</v>
      </c>
      <c r="Q14899">
        <v>0</v>
      </c>
      <c r="S14899">
        <v>0</v>
      </c>
    </row>
    <row r="14900" spans="1:19" x14ac:dyDescent="0.3">
      <c r="A14900" t="s">
        <v>29712</v>
      </c>
      <c r="B14900" s="171" t="s">
        <v>29713</v>
      </c>
      <c r="C14900" s="171" t="s">
        <v>137</v>
      </c>
      <c r="D14900" s="171" t="s">
        <v>80</v>
      </c>
      <c r="E14900" s="11">
        <v>44409</v>
      </c>
      <c r="F14900">
        <v>0</v>
      </c>
      <c r="G14900">
        <v>0</v>
      </c>
      <c r="I14900">
        <v>0</v>
      </c>
      <c r="J14900">
        <v>0</v>
      </c>
      <c r="L14900">
        <v>0</v>
      </c>
      <c r="N14900">
        <v>0</v>
      </c>
      <c r="P14900">
        <v>0</v>
      </c>
      <c r="Q14900">
        <v>0</v>
      </c>
      <c r="S14900">
        <v>0</v>
      </c>
    </row>
    <row r="14901" spans="1:19" x14ac:dyDescent="0.3">
      <c r="A14901" t="s">
        <v>29714</v>
      </c>
      <c r="B14901" s="171" t="s">
        <v>29715</v>
      </c>
      <c r="C14901" s="171" t="s">
        <v>8615</v>
      </c>
      <c r="D14901" s="171" t="s">
        <v>80</v>
      </c>
      <c r="E14901" s="11">
        <v>44409</v>
      </c>
      <c r="F14901">
        <v>0</v>
      </c>
      <c r="G14901">
        <v>0</v>
      </c>
      <c r="I14901">
        <v>0</v>
      </c>
      <c r="J14901">
        <v>0</v>
      </c>
      <c r="L14901">
        <v>0</v>
      </c>
      <c r="N14901">
        <v>0</v>
      </c>
      <c r="P14901">
        <v>0</v>
      </c>
      <c r="Q14901">
        <v>0</v>
      </c>
      <c r="S14901">
        <v>0</v>
      </c>
    </row>
    <row r="14902" spans="1:19" x14ac:dyDescent="0.3">
      <c r="A14902" t="s">
        <v>29716</v>
      </c>
      <c r="B14902" s="171" t="s">
        <v>29717</v>
      </c>
      <c r="C14902" s="171" t="s">
        <v>146</v>
      </c>
      <c r="D14902" s="171" t="s">
        <v>80</v>
      </c>
      <c r="E14902" s="11">
        <v>44409</v>
      </c>
      <c r="F14902">
        <v>7</v>
      </c>
      <c r="G14902">
        <v>7</v>
      </c>
      <c r="I14902">
        <v>22</v>
      </c>
      <c r="J14902">
        <v>42</v>
      </c>
      <c r="L14902">
        <v>41</v>
      </c>
      <c r="N14902">
        <v>22</v>
      </c>
      <c r="P14902">
        <v>0</v>
      </c>
      <c r="Q14902">
        <v>0</v>
      </c>
      <c r="S14902">
        <v>0</v>
      </c>
    </row>
    <row r="14903" spans="1:19" x14ac:dyDescent="0.3">
      <c r="A14903" t="s">
        <v>29718</v>
      </c>
      <c r="B14903" s="171" t="s">
        <v>29719</v>
      </c>
      <c r="C14903" s="171" t="s">
        <v>161</v>
      </c>
      <c r="D14903" s="171" t="s">
        <v>80</v>
      </c>
      <c r="E14903" s="11">
        <v>44409</v>
      </c>
      <c r="F14903">
        <v>4</v>
      </c>
      <c r="G14903">
        <v>3.5</v>
      </c>
      <c r="I14903">
        <v>8</v>
      </c>
      <c r="J14903">
        <v>23</v>
      </c>
      <c r="L14903">
        <v>20</v>
      </c>
      <c r="N14903">
        <v>7</v>
      </c>
      <c r="P14903">
        <v>1</v>
      </c>
      <c r="Q14903">
        <v>1</v>
      </c>
      <c r="S14903">
        <v>1</v>
      </c>
    </row>
    <row r="14904" spans="1:19" x14ac:dyDescent="0.3">
      <c r="A14904" t="s">
        <v>29720</v>
      </c>
      <c r="B14904" s="171" t="s">
        <v>29721</v>
      </c>
      <c r="C14904" s="171" t="s">
        <v>18252</v>
      </c>
      <c r="D14904" s="171" t="s">
        <v>80</v>
      </c>
      <c r="E14904" s="11">
        <v>44409</v>
      </c>
      <c r="F14904">
        <v>0</v>
      </c>
      <c r="G14904">
        <v>0</v>
      </c>
      <c r="I14904">
        <v>0</v>
      </c>
      <c r="J14904">
        <v>0</v>
      </c>
      <c r="L14904">
        <v>0</v>
      </c>
      <c r="N14904">
        <v>0</v>
      </c>
      <c r="P14904">
        <v>0</v>
      </c>
      <c r="Q14904">
        <v>0</v>
      </c>
      <c r="S14904">
        <v>0</v>
      </c>
    </row>
    <row r="14905" spans="1:19" x14ac:dyDescent="0.3">
      <c r="A14905" t="s">
        <v>29722</v>
      </c>
      <c r="B14905" s="171" t="s">
        <v>29723</v>
      </c>
      <c r="C14905" s="171" t="s">
        <v>167</v>
      </c>
      <c r="D14905" s="171" t="s">
        <v>80</v>
      </c>
      <c r="E14905" s="11">
        <v>44409</v>
      </c>
      <c r="F14905">
        <v>2</v>
      </c>
      <c r="G14905">
        <v>11</v>
      </c>
      <c r="I14905">
        <v>11</v>
      </c>
      <c r="J14905">
        <v>28</v>
      </c>
      <c r="L14905">
        <v>121</v>
      </c>
      <c r="N14905">
        <v>9</v>
      </c>
      <c r="P14905">
        <v>1</v>
      </c>
      <c r="Q14905">
        <v>1</v>
      </c>
      <c r="S14905">
        <v>2</v>
      </c>
    </row>
    <row r="14906" spans="1:19" x14ac:dyDescent="0.3">
      <c r="A14906" t="s">
        <v>29724</v>
      </c>
      <c r="B14906" s="171" t="s">
        <v>29725</v>
      </c>
      <c r="C14906" s="171" t="s">
        <v>179</v>
      </c>
      <c r="D14906" s="171" t="s">
        <v>80</v>
      </c>
      <c r="E14906" s="11">
        <v>44409</v>
      </c>
      <c r="F14906">
        <v>14</v>
      </c>
      <c r="G14906">
        <v>16.5</v>
      </c>
      <c r="I14906">
        <v>141</v>
      </c>
      <c r="J14906">
        <v>130</v>
      </c>
      <c r="L14906">
        <v>150</v>
      </c>
      <c r="N14906">
        <v>134</v>
      </c>
      <c r="P14906">
        <v>1</v>
      </c>
      <c r="Q14906">
        <v>6</v>
      </c>
      <c r="S14906">
        <v>7</v>
      </c>
    </row>
    <row r="14907" spans="1:19" x14ac:dyDescent="0.3">
      <c r="A14907" t="s">
        <v>29726</v>
      </c>
      <c r="B14907" s="171" t="s">
        <v>29727</v>
      </c>
      <c r="C14907" s="171" t="s">
        <v>185</v>
      </c>
      <c r="D14907" s="171" t="s">
        <v>80</v>
      </c>
      <c r="E14907" s="11">
        <v>44409</v>
      </c>
      <c r="F14907">
        <v>3.5</v>
      </c>
      <c r="G14907">
        <v>6</v>
      </c>
      <c r="I14907">
        <v>15</v>
      </c>
      <c r="J14907">
        <v>19</v>
      </c>
      <c r="L14907">
        <v>33</v>
      </c>
      <c r="N14907">
        <v>14</v>
      </c>
      <c r="P14907">
        <v>0</v>
      </c>
      <c r="Q14907">
        <v>0</v>
      </c>
      <c r="S14907">
        <v>1</v>
      </c>
    </row>
    <row r="14908" spans="1:19" x14ac:dyDescent="0.3">
      <c r="A14908" t="s">
        <v>29728</v>
      </c>
      <c r="B14908" s="171" t="s">
        <v>29729</v>
      </c>
      <c r="C14908" s="171" t="s">
        <v>191</v>
      </c>
      <c r="D14908" s="171" t="s">
        <v>80</v>
      </c>
      <c r="E14908" s="11">
        <v>44409</v>
      </c>
      <c r="F14908">
        <v>13</v>
      </c>
      <c r="G14908">
        <v>16</v>
      </c>
      <c r="I14908">
        <v>87</v>
      </c>
      <c r="J14908">
        <v>110</v>
      </c>
      <c r="L14908">
        <v>129</v>
      </c>
      <c r="N14908">
        <v>74</v>
      </c>
      <c r="P14908">
        <v>9</v>
      </c>
      <c r="Q14908">
        <v>16</v>
      </c>
      <c r="S14908">
        <v>13</v>
      </c>
    </row>
    <row r="14909" spans="1:19" x14ac:dyDescent="0.3">
      <c r="A14909" t="s">
        <v>29730</v>
      </c>
      <c r="B14909" s="171" t="s">
        <v>29731</v>
      </c>
      <c r="C14909" s="171" t="s">
        <v>212</v>
      </c>
      <c r="D14909" s="171" t="s">
        <v>80</v>
      </c>
      <c r="E14909" s="11">
        <v>44409</v>
      </c>
      <c r="F14909">
        <v>0</v>
      </c>
      <c r="G14909">
        <v>0</v>
      </c>
      <c r="I14909">
        <v>0</v>
      </c>
      <c r="J14909">
        <v>0</v>
      </c>
      <c r="L14909">
        <v>0</v>
      </c>
      <c r="N14909">
        <v>0</v>
      </c>
      <c r="P14909">
        <v>0</v>
      </c>
      <c r="Q14909">
        <v>0</v>
      </c>
      <c r="S14909">
        <v>0</v>
      </c>
    </row>
    <row r="14910" spans="1:19" x14ac:dyDescent="0.3">
      <c r="A14910" t="s">
        <v>29732</v>
      </c>
      <c r="B14910" s="171" t="s">
        <v>29733</v>
      </c>
      <c r="C14910" s="171" t="s">
        <v>215</v>
      </c>
      <c r="D14910" s="171" t="s">
        <v>80</v>
      </c>
      <c r="E14910" s="11">
        <v>44409</v>
      </c>
      <c r="F14910">
        <v>0</v>
      </c>
      <c r="G14910">
        <v>0</v>
      </c>
      <c r="I14910">
        <v>0</v>
      </c>
      <c r="J14910">
        <v>0</v>
      </c>
      <c r="L14910">
        <v>0</v>
      </c>
      <c r="N14910">
        <v>0</v>
      </c>
      <c r="P14910">
        <v>0</v>
      </c>
      <c r="Q14910">
        <v>0</v>
      </c>
      <c r="S14910">
        <v>0</v>
      </c>
    </row>
    <row r="14911" spans="1:19" x14ac:dyDescent="0.3">
      <c r="A14911" t="s">
        <v>29734</v>
      </c>
      <c r="B14911" s="171" t="s">
        <v>29735</v>
      </c>
      <c r="C14911" s="171" t="s">
        <v>221</v>
      </c>
      <c r="D14911" s="171" t="s">
        <v>80</v>
      </c>
      <c r="E14911" s="11">
        <v>44409</v>
      </c>
      <c r="F14911">
        <v>0</v>
      </c>
      <c r="G14911">
        <v>0</v>
      </c>
      <c r="I14911">
        <v>0</v>
      </c>
      <c r="J14911">
        <v>0</v>
      </c>
      <c r="L14911">
        <v>0</v>
      </c>
      <c r="N14911">
        <v>0</v>
      </c>
      <c r="P14911">
        <v>0</v>
      </c>
      <c r="Q14911">
        <v>0</v>
      </c>
      <c r="S14911">
        <v>0</v>
      </c>
    </row>
    <row r="14912" spans="1:19" x14ac:dyDescent="0.3">
      <c r="A14912" t="s">
        <v>29736</v>
      </c>
      <c r="B14912" s="171" t="s">
        <v>29737</v>
      </c>
      <c r="C14912" s="171" t="s">
        <v>8233</v>
      </c>
      <c r="D14912" s="171" t="s">
        <v>80</v>
      </c>
      <c r="E14912" s="11">
        <v>44409</v>
      </c>
      <c r="F14912">
        <v>1.5</v>
      </c>
      <c r="G14912">
        <v>3</v>
      </c>
      <c r="I14912">
        <v>18</v>
      </c>
      <c r="J14912">
        <v>18</v>
      </c>
      <c r="L14912">
        <v>32</v>
      </c>
      <c r="N14912">
        <v>16</v>
      </c>
      <c r="P14912">
        <v>1</v>
      </c>
      <c r="Q14912">
        <v>3</v>
      </c>
      <c r="S14912">
        <v>2</v>
      </c>
    </row>
    <row r="14913" spans="1:19" x14ac:dyDescent="0.3">
      <c r="A14913" t="s">
        <v>29738</v>
      </c>
      <c r="B14913" s="171" t="s">
        <v>29739</v>
      </c>
      <c r="C14913" s="171" t="s">
        <v>233</v>
      </c>
      <c r="D14913" s="171" t="s">
        <v>80</v>
      </c>
      <c r="E14913" s="11">
        <v>44409</v>
      </c>
      <c r="F14913">
        <v>0</v>
      </c>
      <c r="G14913">
        <v>0</v>
      </c>
      <c r="I14913">
        <v>0</v>
      </c>
      <c r="J14913">
        <v>0</v>
      </c>
      <c r="L14913">
        <v>0</v>
      </c>
      <c r="N14913">
        <v>0</v>
      </c>
      <c r="P14913">
        <v>0</v>
      </c>
      <c r="Q14913">
        <v>0</v>
      </c>
      <c r="S14913">
        <v>0</v>
      </c>
    </row>
    <row r="14914" spans="1:19" x14ac:dyDescent="0.3">
      <c r="A14914" t="s">
        <v>29740</v>
      </c>
      <c r="B14914" s="171" t="s">
        <v>29741</v>
      </c>
      <c r="C14914" s="171" t="s">
        <v>24508</v>
      </c>
      <c r="D14914" s="171" t="s">
        <v>15341</v>
      </c>
      <c r="E14914" s="11">
        <v>44409</v>
      </c>
      <c r="F14914">
        <v>0</v>
      </c>
      <c r="G14914">
        <v>0</v>
      </c>
      <c r="I14914">
        <v>0</v>
      </c>
      <c r="J14914">
        <v>0</v>
      </c>
      <c r="L14914">
        <v>0</v>
      </c>
      <c r="N14914">
        <v>0</v>
      </c>
      <c r="P14914">
        <v>0</v>
      </c>
      <c r="Q14914">
        <v>0</v>
      </c>
      <c r="S14914">
        <v>0</v>
      </c>
    </row>
    <row r="14915" spans="1:19" x14ac:dyDescent="0.3">
      <c r="A14915" t="s">
        <v>29742</v>
      </c>
      <c r="B14915" s="171" t="s">
        <v>29743</v>
      </c>
      <c r="C14915" s="171" t="s">
        <v>24508</v>
      </c>
      <c r="D14915" s="171" t="s">
        <v>80</v>
      </c>
      <c r="E14915" s="11">
        <v>44409</v>
      </c>
      <c r="F14915">
        <v>0</v>
      </c>
      <c r="G14915">
        <v>0</v>
      </c>
      <c r="I14915">
        <v>0</v>
      </c>
      <c r="J14915">
        <v>0</v>
      </c>
      <c r="L14915">
        <v>0</v>
      </c>
      <c r="N14915">
        <v>0</v>
      </c>
      <c r="P14915">
        <v>0</v>
      </c>
      <c r="Q14915">
        <v>0</v>
      </c>
      <c r="S14915">
        <v>0</v>
      </c>
    </row>
    <row r="14916" spans="1:19" x14ac:dyDescent="0.3">
      <c r="A14916" t="s">
        <v>29744</v>
      </c>
      <c r="B14916" s="171" t="s">
        <v>29745</v>
      </c>
      <c r="C14916" s="171" t="s">
        <v>107</v>
      </c>
      <c r="D14916" s="171" t="s">
        <v>80</v>
      </c>
      <c r="E14916" s="11">
        <v>44409</v>
      </c>
      <c r="F14916">
        <v>8.5</v>
      </c>
      <c r="G14916">
        <v>9</v>
      </c>
      <c r="I14916">
        <v>68</v>
      </c>
      <c r="J14916">
        <v>82</v>
      </c>
      <c r="L14916">
        <v>96</v>
      </c>
      <c r="N14916">
        <v>63</v>
      </c>
      <c r="P14916">
        <v>2</v>
      </c>
      <c r="Q14916">
        <v>3</v>
      </c>
      <c r="S14916">
        <v>5</v>
      </c>
    </row>
    <row r="14917" spans="1:19" x14ac:dyDescent="0.3">
      <c r="A14917" t="s">
        <v>29746</v>
      </c>
      <c r="B14917" s="171" t="s">
        <v>29747</v>
      </c>
      <c r="C14917" s="171" t="s">
        <v>107</v>
      </c>
      <c r="D14917" s="171" t="s">
        <v>15341</v>
      </c>
      <c r="E14917" s="11">
        <v>44409</v>
      </c>
      <c r="F14917">
        <v>0</v>
      </c>
      <c r="G14917">
        <v>0</v>
      </c>
      <c r="I14917">
        <v>0</v>
      </c>
      <c r="J14917">
        <v>0</v>
      </c>
      <c r="L14917">
        <v>0</v>
      </c>
      <c r="N14917">
        <v>0</v>
      </c>
      <c r="P14917">
        <v>0</v>
      </c>
      <c r="Q14917">
        <v>0</v>
      </c>
      <c r="S14917">
        <v>0</v>
      </c>
    </row>
    <row r="14918" spans="1:19" x14ac:dyDescent="0.3">
      <c r="A14918" t="s">
        <v>29748</v>
      </c>
      <c r="B14918" s="171" t="s">
        <v>29749</v>
      </c>
      <c r="C14918" s="171" t="s">
        <v>173</v>
      </c>
      <c r="D14918" s="171" t="s">
        <v>80</v>
      </c>
      <c r="E14918" s="11">
        <v>44409</v>
      </c>
      <c r="F14918">
        <v>3.5</v>
      </c>
      <c r="G14918">
        <v>5</v>
      </c>
      <c r="I14918">
        <v>11</v>
      </c>
      <c r="J14918">
        <v>20</v>
      </c>
      <c r="L14918">
        <v>27</v>
      </c>
      <c r="N14918">
        <v>9</v>
      </c>
      <c r="P14918">
        <v>0</v>
      </c>
      <c r="Q14918">
        <v>1</v>
      </c>
      <c r="S14918">
        <v>2</v>
      </c>
    </row>
    <row r="14919" spans="1:19" x14ac:dyDescent="0.3">
      <c r="A14919" t="s">
        <v>29750</v>
      </c>
      <c r="B14919" s="171" t="s">
        <v>29751</v>
      </c>
      <c r="C14919" s="171" t="s">
        <v>173</v>
      </c>
      <c r="D14919" s="171" t="s">
        <v>15341</v>
      </c>
      <c r="E14919" s="11">
        <v>44409</v>
      </c>
      <c r="F14919">
        <v>0</v>
      </c>
      <c r="G14919">
        <v>0</v>
      </c>
      <c r="I14919">
        <v>3</v>
      </c>
      <c r="J14919">
        <v>0</v>
      </c>
      <c r="L14919">
        <v>0</v>
      </c>
      <c r="N14919">
        <v>3</v>
      </c>
      <c r="P14919">
        <v>0</v>
      </c>
      <c r="Q14919">
        <v>0</v>
      </c>
      <c r="S14919">
        <v>0</v>
      </c>
    </row>
    <row r="14920" spans="1:19" x14ac:dyDescent="0.3">
      <c r="A14920" t="s">
        <v>29752</v>
      </c>
      <c r="B14920" s="171" t="s">
        <v>29753</v>
      </c>
      <c r="C14920" s="171" t="s">
        <v>200</v>
      </c>
      <c r="D14920" s="171" t="s">
        <v>80</v>
      </c>
      <c r="E14920" s="11">
        <v>44409</v>
      </c>
      <c r="F14920">
        <v>2.5</v>
      </c>
      <c r="G14920">
        <v>3</v>
      </c>
      <c r="I14920">
        <v>26</v>
      </c>
      <c r="J14920">
        <v>13</v>
      </c>
      <c r="L14920">
        <v>16</v>
      </c>
      <c r="N14920">
        <v>23</v>
      </c>
      <c r="P14920">
        <v>1</v>
      </c>
      <c r="Q14920">
        <v>1</v>
      </c>
      <c r="S14920">
        <v>3</v>
      </c>
    </row>
    <row r="14921" spans="1:19" x14ac:dyDescent="0.3">
      <c r="A14921" t="s">
        <v>29754</v>
      </c>
      <c r="B14921" s="171" t="s">
        <v>29755</v>
      </c>
      <c r="C14921" s="171" t="s">
        <v>200</v>
      </c>
      <c r="D14921" s="171" t="s">
        <v>15341</v>
      </c>
      <c r="E14921" s="11">
        <v>44409</v>
      </c>
      <c r="F14921">
        <v>0</v>
      </c>
      <c r="G14921">
        <v>0</v>
      </c>
      <c r="I14921">
        <v>0</v>
      </c>
      <c r="J14921">
        <v>0</v>
      </c>
      <c r="L14921">
        <v>0</v>
      </c>
      <c r="N14921">
        <v>0</v>
      </c>
      <c r="P14921">
        <v>0</v>
      </c>
      <c r="Q14921">
        <v>0</v>
      </c>
      <c r="S14921">
        <v>0</v>
      </c>
    </row>
    <row r="14922" spans="1:19" x14ac:dyDescent="0.3">
      <c r="A14922" t="s">
        <v>29756</v>
      </c>
      <c r="B14922" s="171" t="s">
        <v>29757</v>
      </c>
      <c r="C14922" s="171" t="s">
        <v>73</v>
      </c>
      <c r="D14922" s="171" t="s">
        <v>4</v>
      </c>
      <c r="E14922" s="11">
        <v>44409</v>
      </c>
      <c r="F14922">
        <v>0</v>
      </c>
      <c r="G14922">
        <v>0</v>
      </c>
      <c r="I14922">
        <v>0</v>
      </c>
      <c r="J14922">
        <v>0</v>
      </c>
      <c r="L14922">
        <v>0</v>
      </c>
      <c r="N14922">
        <v>0</v>
      </c>
      <c r="P14922">
        <v>0</v>
      </c>
      <c r="Q14922">
        <v>0</v>
      </c>
      <c r="S14922">
        <v>0</v>
      </c>
    </row>
    <row r="14923" spans="1:19" x14ac:dyDescent="0.3">
      <c r="A14923" t="s">
        <v>29758</v>
      </c>
      <c r="B14923" s="171" t="s">
        <v>29759</v>
      </c>
      <c r="C14923" s="171" t="s">
        <v>24891</v>
      </c>
      <c r="D14923" s="171" t="s">
        <v>4</v>
      </c>
      <c r="E14923" s="11">
        <v>44409</v>
      </c>
      <c r="F14923">
        <v>3</v>
      </c>
      <c r="G14923">
        <v>4</v>
      </c>
      <c r="I14923">
        <v>10</v>
      </c>
      <c r="J14923">
        <v>18</v>
      </c>
      <c r="L14923">
        <v>21</v>
      </c>
      <c r="N14923">
        <v>7</v>
      </c>
      <c r="P14923">
        <v>1</v>
      </c>
      <c r="Q14923">
        <v>2</v>
      </c>
      <c r="S14923">
        <v>3</v>
      </c>
    </row>
    <row r="14924" spans="1:19" x14ac:dyDescent="0.3">
      <c r="A14924" t="s">
        <v>29760</v>
      </c>
      <c r="B14924" s="171" t="s">
        <v>29761</v>
      </c>
      <c r="C14924" s="171" t="s">
        <v>18229</v>
      </c>
      <c r="D14924" s="171" t="s">
        <v>4</v>
      </c>
      <c r="E14924" s="11">
        <v>44409</v>
      </c>
      <c r="F14924">
        <v>0</v>
      </c>
      <c r="G14924">
        <v>0</v>
      </c>
      <c r="I14924">
        <v>0</v>
      </c>
      <c r="J14924">
        <v>0</v>
      </c>
      <c r="L14924">
        <v>0</v>
      </c>
      <c r="N14924">
        <v>0</v>
      </c>
      <c r="P14924">
        <v>0</v>
      </c>
      <c r="Q14924">
        <v>0</v>
      </c>
      <c r="S14924">
        <v>0</v>
      </c>
    </row>
    <row r="14925" spans="1:19" x14ac:dyDescent="0.3">
      <c r="A14925" t="s">
        <v>29762</v>
      </c>
      <c r="B14925" s="171" t="s">
        <v>29763</v>
      </c>
      <c r="C14925" s="171" t="s">
        <v>107</v>
      </c>
      <c r="D14925" s="171" t="s">
        <v>4</v>
      </c>
      <c r="E14925" s="11">
        <v>44409</v>
      </c>
      <c r="F14925">
        <v>8.5</v>
      </c>
      <c r="G14925">
        <v>9</v>
      </c>
      <c r="I14925">
        <v>68</v>
      </c>
      <c r="J14925">
        <v>82</v>
      </c>
      <c r="L14925">
        <v>96</v>
      </c>
      <c r="N14925">
        <v>63</v>
      </c>
      <c r="P14925">
        <v>2</v>
      </c>
      <c r="Q14925">
        <v>3</v>
      </c>
      <c r="S14925">
        <v>5</v>
      </c>
    </row>
    <row r="14926" spans="1:19" x14ac:dyDescent="0.3">
      <c r="A14926" t="s">
        <v>29764</v>
      </c>
      <c r="B14926" s="171" t="s">
        <v>29765</v>
      </c>
      <c r="C14926" s="171" t="s">
        <v>9887</v>
      </c>
      <c r="D14926" s="171" t="s">
        <v>4</v>
      </c>
      <c r="E14926" s="11">
        <v>44409</v>
      </c>
      <c r="F14926">
        <v>0</v>
      </c>
      <c r="G14926">
        <v>0</v>
      </c>
      <c r="I14926">
        <v>0</v>
      </c>
      <c r="J14926">
        <v>0</v>
      </c>
      <c r="L14926">
        <v>0</v>
      </c>
      <c r="N14926">
        <v>0</v>
      </c>
      <c r="P14926">
        <v>0</v>
      </c>
      <c r="Q14926">
        <v>0</v>
      </c>
      <c r="S14926">
        <v>0</v>
      </c>
    </row>
    <row r="14927" spans="1:19" x14ac:dyDescent="0.3">
      <c r="A14927" t="s">
        <v>29766</v>
      </c>
      <c r="B14927" s="171" t="s">
        <v>29767</v>
      </c>
      <c r="C14927" s="171" t="s">
        <v>11260</v>
      </c>
      <c r="D14927" s="171" t="s">
        <v>4</v>
      </c>
      <c r="E14927" s="11">
        <v>44409</v>
      </c>
      <c r="F14927">
        <v>0</v>
      </c>
      <c r="G14927">
        <v>0</v>
      </c>
      <c r="I14927">
        <v>0</v>
      </c>
      <c r="J14927">
        <v>0</v>
      </c>
      <c r="L14927">
        <v>0</v>
      </c>
      <c r="N14927">
        <v>0</v>
      </c>
      <c r="P14927">
        <v>0</v>
      </c>
      <c r="Q14927">
        <v>0</v>
      </c>
      <c r="S14927">
        <v>0</v>
      </c>
    </row>
    <row r="14928" spans="1:19" x14ac:dyDescent="0.3">
      <c r="A14928" t="s">
        <v>29768</v>
      </c>
      <c r="B14928" s="171" t="s">
        <v>29769</v>
      </c>
      <c r="C14928" s="171" t="s">
        <v>122</v>
      </c>
      <c r="D14928" s="171" t="s">
        <v>4</v>
      </c>
      <c r="E14928" s="11">
        <v>44409</v>
      </c>
      <c r="F14928">
        <v>0</v>
      </c>
      <c r="G14928">
        <v>0</v>
      </c>
      <c r="I14928">
        <v>0</v>
      </c>
      <c r="J14928">
        <v>0</v>
      </c>
      <c r="L14928">
        <v>0</v>
      </c>
      <c r="N14928">
        <v>0</v>
      </c>
      <c r="P14928">
        <v>0</v>
      </c>
      <c r="Q14928">
        <v>0</v>
      </c>
      <c r="S14928">
        <v>0</v>
      </c>
    </row>
    <row r="14929" spans="1:19" x14ac:dyDescent="0.3">
      <c r="A14929" t="s">
        <v>29770</v>
      </c>
      <c r="B14929" s="171" t="s">
        <v>29771</v>
      </c>
      <c r="C14929" s="171" t="s">
        <v>125</v>
      </c>
      <c r="D14929" s="171" t="s">
        <v>4</v>
      </c>
      <c r="E14929" s="11">
        <v>44409</v>
      </c>
      <c r="F14929">
        <v>0</v>
      </c>
      <c r="G14929">
        <v>0</v>
      </c>
      <c r="I14929">
        <v>0</v>
      </c>
      <c r="J14929">
        <v>0</v>
      </c>
      <c r="L14929">
        <v>0</v>
      </c>
      <c r="N14929">
        <v>0</v>
      </c>
      <c r="P14929">
        <v>0</v>
      </c>
      <c r="Q14929">
        <v>0</v>
      </c>
      <c r="S14929">
        <v>0</v>
      </c>
    </row>
    <row r="14930" spans="1:19" x14ac:dyDescent="0.3">
      <c r="A14930" t="s">
        <v>29772</v>
      </c>
      <c r="B14930" s="171" t="s">
        <v>29773</v>
      </c>
      <c r="C14930" s="171" t="s">
        <v>14899</v>
      </c>
      <c r="D14930" s="171" t="s">
        <v>4</v>
      </c>
      <c r="E14930" s="11">
        <v>44409</v>
      </c>
      <c r="F14930">
        <v>0</v>
      </c>
      <c r="G14930">
        <v>0</v>
      </c>
      <c r="I14930">
        <v>0</v>
      </c>
      <c r="J14930">
        <v>0</v>
      </c>
      <c r="L14930">
        <v>0</v>
      </c>
      <c r="N14930">
        <v>0</v>
      </c>
      <c r="P14930">
        <v>0</v>
      </c>
      <c r="Q14930">
        <v>0</v>
      </c>
      <c r="S14930">
        <v>0</v>
      </c>
    </row>
    <row r="14931" spans="1:19" x14ac:dyDescent="0.3">
      <c r="A14931" t="s">
        <v>29774</v>
      </c>
      <c r="B14931" s="171" t="s">
        <v>29775</v>
      </c>
      <c r="C14931" s="171" t="s">
        <v>137</v>
      </c>
      <c r="D14931" s="171" t="s">
        <v>4</v>
      </c>
      <c r="E14931" s="11">
        <v>44409</v>
      </c>
      <c r="F14931">
        <v>0</v>
      </c>
      <c r="G14931">
        <v>0</v>
      </c>
      <c r="I14931">
        <v>0</v>
      </c>
      <c r="J14931">
        <v>0</v>
      </c>
      <c r="L14931">
        <v>0</v>
      </c>
      <c r="N14931">
        <v>0</v>
      </c>
      <c r="P14931">
        <v>0</v>
      </c>
      <c r="Q14931">
        <v>0</v>
      </c>
      <c r="S14931">
        <v>0</v>
      </c>
    </row>
    <row r="14932" spans="1:19" x14ac:dyDescent="0.3">
      <c r="A14932" t="s">
        <v>29776</v>
      </c>
      <c r="B14932" s="171" t="s">
        <v>29777</v>
      </c>
      <c r="C14932" s="171" t="s">
        <v>8615</v>
      </c>
      <c r="D14932" s="171" t="s">
        <v>4</v>
      </c>
      <c r="E14932" s="11">
        <v>44409</v>
      </c>
      <c r="F14932">
        <v>0</v>
      </c>
      <c r="G14932">
        <v>0</v>
      </c>
      <c r="I14932">
        <v>0</v>
      </c>
      <c r="J14932">
        <v>0</v>
      </c>
      <c r="L14932">
        <v>0</v>
      </c>
      <c r="N14932">
        <v>0</v>
      </c>
      <c r="P14932">
        <v>0</v>
      </c>
      <c r="Q14932">
        <v>0</v>
      </c>
      <c r="S14932">
        <v>0</v>
      </c>
    </row>
    <row r="14933" spans="1:19" x14ac:dyDescent="0.3">
      <c r="A14933" t="s">
        <v>29778</v>
      </c>
      <c r="B14933" s="171" t="s">
        <v>29779</v>
      </c>
      <c r="C14933" s="171" t="s">
        <v>146</v>
      </c>
      <c r="D14933" s="171" t="s">
        <v>4</v>
      </c>
      <c r="E14933" s="11">
        <v>44409</v>
      </c>
      <c r="F14933">
        <v>7</v>
      </c>
      <c r="G14933">
        <v>7</v>
      </c>
      <c r="I14933">
        <v>22</v>
      </c>
      <c r="J14933">
        <v>42</v>
      </c>
      <c r="L14933">
        <v>41</v>
      </c>
      <c r="N14933">
        <v>22</v>
      </c>
      <c r="P14933">
        <v>0</v>
      </c>
      <c r="Q14933">
        <v>0</v>
      </c>
      <c r="S14933">
        <v>0</v>
      </c>
    </row>
    <row r="14934" spans="1:19" x14ac:dyDescent="0.3">
      <c r="A14934" t="s">
        <v>29780</v>
      </c>
      <c r="B14934" s="171" t="s">
        <v>29781</v>
      </c>
      <c r="C14934" s="171" t="s">
        <v>161</v>
      </c>
      <c r="D14934" s="171" t="s">
        <v>4</v>
      </c>
      <c r="E14934" s="11">
        <v>44409</v>
      </c>
      <c r="F14934">
        <v>4</v>
      </c>
      <c r="G14934">
        <v>3.5</v>
      </c>
      <c r="I14934">
        <v>8</v>
      </c>
      <c r="J14934">
        <v>23</v>
      </c>
      <c r="L14934">
        <v>20</v>
      </c>
      <c r="N14934">
        <v>7</v>
      </c>
      <c r="P14934">
        <v>1</v>
      </c>
      <c r="Q14934">
        <v>1</v>
      </c>
      <c r="S14934">
        <v>1</v>
      </c>
    </row>
    <row r="14935" spans="1:19" x14ac:dyDescent="0.3">
      <c r="A14935" t="s">
        <v>29782</v>
      </c>
      <c r="B14935" s="171" t="s">
        <v>29783</v>
      </c>
      <c r="C14935" s="171" t="s">
        <v>18252</v>
      </c>
      <c r="D14935" s="171" t="s">
        <v>4</v>
      </c>
      <c r="E14935" s="11">
        <v>44409</v>
      </c>
      <c r="F14935">
        <v>0</v>
      </c>
      <c r="G14935">
        <v>0</v>
      </c>
      <c r="I14935">
        <v>0</v>
      </c>
      <c r="J14935">
        <v>0</v>
      </c>
      <c r="L14935">
        <v>0</v>
      </c>
      <c r="N14935">
        <v>0</v>
      </c>
      <c r="P14935">
        <v>0</v>
      </c>
      <c r="Q14935">
        <v>0</v>
      </c>
      <c r="S14935">
        <v>0</v>
      </c>
    </row>
    <row r="14936" spans="1:19" x14ac:dyDescent="0.3">
      <c r="A14936" t="s">
        <v>29784</v>
      </c>
      <c r="B14936" s="171" t="s">
        <v>29785</v>
      </c>
      <c r="C14936" s="171" t="s">
        <v>167</v>
      </c>
      <c r="D14936" s="171" t="s">
        <v>4</v>
      </c>
      <c r="E14936" s="11">
        <v>44409</v>
      </c>
      <c r="F14936">
        <v>2</v>
      </c>
      <c r="G14936">
        <v>11</v>
      </c>
      <c r="I14936">
        <v>11</v>
      </c>
      <c r="J14936">
        <v>28</v>
      </c>
      <c r="L14936">
        <v>121</v>
      </c>
      <c r="N14936">
        <v>9</v>
      </c>
      <c r="P14936">
        <v>1</v>
      </c>
      <c r="Q14936">
        <v>1</v>
      </c>
      <c r="S14936">
        <v>2</v>
      </c>
    </row>
    <row r="14937" spans="1:19" x14ac:dyDescent="0.3">
      <c r="A14937" t="s">
        <v>29786</v>
      </c>
      <c r="B14937" s="171" t="s">
        <v>29787</v>
      </c>
      <c r="C14937" s="171" t="s">
        <v>173</v>
      </c>
      <c r="D14937" s="171" t="s">
        <v>4</v>
      </c>
      <c r="E14937" s="11">
        <v>44409</v>
      </c>
      <c r="F14937">
        <v>3.5</v>
      </c>
      <c r="G14937">
        <v>5</v>
      </c>
      <c r="I14937">
        <v>14</v>
      </c>
      <c r="J14937">
        <v>20</v>
      </c>
      <c r="L14937">
        <v>27</v>
      </c>
      <c r="N14937">
        <v>12</v>
      </c>
      <c r="P14937">
        <v>0</v>
      </c>
      <c r="Q14937">
        <v>1</v>
      </c>
      <c r="S14937">
        <v>2</v>
      </c>
    </row>
    <row r="14938" spans="1:19" x14ac:dyDescent="0.3">
      <c r="A14938" t="s">
        <v>29788</v>
      </c>
      <c r="B14938" s="171" t="s">
        <v>29789</v>
      </c>
      <c r="C14938" s="171" t="s">
        <v>179</v>
      </c>
      <c r="D14938" s="171" t="s">
        <v>4</v>
      </c>
      <c r="E14938" s="11">
        <v>44409</v>
      </c>
      <c r="F14938">
        <v>14</v>
      </c>
      <c r="G14938">
        <v>16.5</v>
      </c>
      <c r="I14938">
        <v>141</v>
      </c>
      <c r="J14938">
        <v>130</v>
      </c>
      <c r="L14938">
        <v>150</v>
      </c>
      <c r="N14938">
        <v>134</v>
      </c>
      <c r="P14938">
        <v>1</v>
      </c>
      <c r="Q14938">
        <v>6</v>
      </c>
      <c r="S14938">
        <v>7</v>
      </c>
    </row>
    <row r="14939" spans="1:19" x14ac:dyDescent="0.3">
      <c r="A14939" t="s">
        <v>29790</v>
      </c>
      <c r="B14939" s="171" t="s">
        <v>29791</v>
      </c>
      <c r="C14939" s="171" t="s">
        <v>185</v>
      </c>
      <c r="D14939" s="171" t="s">
        <v>4</v>
      </c>
      <c r="E14939" s="11">
        <v>44409</v>
      </c>
      <c r="F14939">
        <v>3.5</v>
      </c>
      <c r="G14939">
        <v>6</v>
      </c>
      <c r="I14939">
        <v>15</v>
      </c>
      <c r="J14939">
        <v>19</v>
      </c>
      <c r="L14939">
        <v>33</v>
      </c>
      <c r="N14939">
        <v>14</v>
      </c>
      <c r="P14939">
        <v>0</v>
      </c>
      <c r="Q14939">
        <v>0</v>
      </c>
      <c r="S14939">
        <v>1</v>
      </c>
    </row>
    <row r="14940" spans="1:19" x14ac:dyDescent="0.3">
      <c r="A14940" t="s">
        <v>29792</v>
      </c>
      <c r="B14940" s="171" t="s">
        <v>29793</v>
      </c>
      <c r="C14940" s="171" t="s">
        <v>24508</v>
      </c>
      <c r="D14940" s="171" t="s">
        <v>4</v>
      </c>
      <c r="E14940" s="11">
        <v>44409</v>
      </c>
      <c r="F14940">
        <v>0</v>
      </c>
      <c r="G14940">
        <v>0</v>
      </c>
      <c r="I14940">
        <v>0</v>
      </c>
      <c r="J14940">
        <v>0</v>
      </c>
      <c r="L14940">
        <v>0</v>
      </c>
      <c r="N14940">
        <v>0</v>
      </c>
      <c r="P14940">
        <v>0</v>
      </c>
      <c r="Q14940">
        <v>0</v>
      </c>
      <c r="S14940">
        <v>0</v>
      </c>
    </row>
    <row r="14941" spans="1:19" x14ac:dyDescent="0.3">
      <c r="A14941" t="s">
        <v>29794</v>
      </c>
      <c r="B14941" s="171" t="s">
        <v>29795</v>
      </c>
      <c r="C14941" s="171" t="s">
        <v>191</v>
      </c>
      <c r="D14941" s="171" t="s">
        <v>4</v>
      </c>
      <c r="E14941" s="11">
        <v>44409</v>
      </c>
      <c r="F14941">
        <v>13</v>
      </c>
      <c r="G14941">
        <v>16</v>
      </c>
      <c r="I14941">
        <v>87</v>
      </c>
      <c r="J14941">
        <v>110</v>
      </c>
      <c r="L14941">
        <v>129</v>
      </c>
      <c r="N14941">
        <v>74</v>
      </c>
      <c r="P14941">
        <v>9</v>
      </c>
      <c r="Q14941">
        <v>16</v>
      </c>
      <c r="S14941">
        <v>13</v>
      </c>
    </row>
    <row r="14942" spans="1:19" x14ac:dyDescent="0.3">
      <c r="A14942" t="s">
        <v>29796</v>
      </c>
      <c r="B14942" s="171" t="s">
        <v>29797</v>
      </c>
      <c r="C14942" s="171" t="s">
        <v>200</v>
      </c>
      <c r="D14942" s="171" t="s">
        <v>4</v>
      </c>
      <c r="E14942" s="11">
        <v>44409</v>
      </c>
      <c r="F14942">
        <v>2.5</v>
      </c>
      <c r="G14942">
        <v>3</v>
      </c>
      <c r="I14942">
        <v>26</v>
      </c>
      <c r="J14942">
        <v>13</v>
      </c>
      <c r="L14942">
        <v>16</v>
      </c>
      <c r="N14942">
        <v>23</v>
      </c>
      <c r="P14942">
        <v>1</v>
      </c>
      <c r="Q14942">
        <v>1</v>
      </c>
      <c r="S14942">
        <v>3</v>
      </c>
    </row>
    <row r="14943" spans="1:19" x14ac:dyDescent="0.3">
      <c r="A14943" t="s">
        <v>29798</v>
      </c>
      <c r="B14943" s="171" t="s">
        <v>29799</v>
      </c>
      <c r="C14943" s="171" t="s">
        <v>212</v>
      </c>
      <c r="D14943" s="171" t="s">
        <v>4</v>
      </c>
      <c r="E14943" s="11">
        <v>44409</v>
      </c>
      <c r="F14943">
        <v>0</v>
      </c>
      <c r="G14943">
        <v>0</v>
      </c>
      <c r="I14943">
        <v>0</v>
      </c>
      <c r="J14943">
        <v>0</v>
      </c>
      <c r="L14943">
        <v>0</v>
      </c>
      <c r="N14943">
        <v>0</v>
      </c>
      <c r="P14943">
        <v>0</v>
      </c>
      <c r="Q14943">
        <v>0</v>
      </c>
      <c r="S14943">
        <v>0</v>
      </c>
    </row>
    <row r="14944" spans="1:19" x14ac:dyDescent="0.3">
      <c r="A14944" t="s">
        <v>29800</v>
      </c>
      <c r="B14944" s="171" t="s">
        <v>29801</v>
      </c>
      <c r="C14944" s="171" t="s">
        <v>215</v>
      </c>
      <c r="D14944" s="171" t="s">
        <v>4</v>
      </c>
      <c r="E14944" s="11">
        <v>44409</v>
      </c>
      <c r="F14944">
        <v>0</v>
      </c>
      <c r="G14944">
        <v>0</v>
      </c>
      <c r="I14944">
        <v>0</v>
      </c>
      <c r="J14944">
        <v>0</v>
      </c>
      <c r="L14944">
        <v>0</v>
      </c>
      <c r="N14944">
        <v>0</v>
      </c>
      <c r="P14944">
        <v>0</v>
      </c>
      <c r="Q14944">
        <v>0</v>
      </c>
      <c r="S14944">
        <v>0</v>
      </c>
    </row>
    <row r="14945" spans="1:19" x14ac:dyDescent="0.3">
      <c r="A14945" t="s">
        <v>29802</v>
      </c>
      <c r="B14945" s="171" t="s">
        <v>29803</v>
      </c>
      <c r="C14945" s="171" t="s">
        <v>221</v>
      </c>
      <c r="D14945" s="171" t="s">
        <v>4</v>
      </c>
      <c r="E14945" s="11">
        <v>44409</v>
      </c>
      <c r="F14945">
        <v>0</v>
      </c>
      <c r="G14945">
        <v>0</v>
      </c>
      <c r="I14945">
        <v>0</v>
      </c>
      <c r="J14945">
        <v>0</v>
      </c>
      <c r="L14945">
        <v>0</v>
      </c>
      <c r="N14945">
        <v>0</v>
      </c>
      <c r="P14945">
        <v>0</v>
      </c>
      <c r="Q14945">
        <v>0</v>
      </c>
      <c r="S14945">
        <v>0</v>
      </c>
    </row>
    <row r="14946" spans="1:19" x14ac:dyDescent="0.3">
      <c r="A14946" t="s">
        <v>29804</v>
      </c>
      <c r="B14946" s="171" t="s">
        <v>29805</v>
      </c>
      <c r="C14946" s="171" t="s">
        <v>8233</v>
      </c>
      <c r="D14946" s="171" t="s">
        <v>4</v>
      </c>
      <c r="E14946" s="11">
        <v>44409</v>
      </c>
      <c r="F14946">
        <v>1.5</v>
      </c>
      <c r="G14946">
        <v>3</v>
      </c>
      <c r="I14946">
        <v>18</v>
      </c>
      <c r="J14946">
        <v>18</v>
      </c>
      <c r="L14946">
        <v>32</v>
      </c>
      <c r="N14946">
        <v>16</v>
      </c>
      <c r="P14946">
        <v>1</v>
      </c>
      <c r="Q14946">
        <v>3</v>
      </c>
      <c r="S14946">
        <v>2</v>
      </c>
    </row>
    <row r="14947" spans="1:19" x14ac:dyDescent="0.3">
      <c r="A14947" t="s">
        <v>29806</v>
      </c>
      <c r="B14947" s="171" t="s">
        <v>29807</v>
      </c>
      <c r="C14947" s="171" t="s">
        <v>233</v>
      </c>
      <c r="D14947" s="171" t="s">
        <v>4</v>
      </c>
      <c r="E14947" s="11">
        <v>44409</v>
      </c>
      <c r="F14947">
        <v>0</v>
      </c>
      <c r="G14947">
        <v>0</v>
      </c>
      <c r="I14947">
        <v>0</v>
      </c>
      <c r="J14947">
        <v>0</v>
      </c>
      <c r="L14947">
        <v>0</v>
      </c>
      <c r="N14947">
        <v>0</v>
      </c>
      <c r="P14947">
        <v>0</v>
      </c>
      <c r="Q14947">
        <v>0</v>
      </c>
      <c r="S14947">
        <v>0</v>
      </c>
    </row>
    <row r="14948" spans="1:19" x14ac:dyDescent="0.3">
      <c r="A14948" t="s">
        <v>29808</v>
      </c>
      <c r="B14948" s="171" t="s">
        <v>29809</v>
      </c>
      <c r="C14948" s="171" t="s">
        <v>79</v>
      </c>
      <c r="D14948" s="171" t="s">
        <v>80</v>
      </c>
      <c r="E14948" s="11">
        <v>44409</v>
      </c>
      <c r="F14948">
        <v>0</v>
      </c>
      <c r="G14948">
        <v>0</v>
      </c>
      <c r="I14948">
        <v>0</v>
      </c>
      <c r="J14948">
        <v>0</v>
      </c>
      <c r="L14948">
        <v>0</v>
      </c>
      <c r="N14948">
        <v>0</v>
      </c>
      <c r="P14948">
        <v>0</v>
      </c>
      <c r="Q14948">
        <v>0</v>
      </c>
      <c r="S14948">
        <v>0</v>
      </c>
    </row>
    <row r="14949" spans="1:19" x14ac:dyDescent="0.3">
      <c r="A14949" t="s">
        <v>29810</v>
      </c>
      <c r="B14949" s="171" t="s">
        <v>29811</v>
      </c>
      <c r="C14949" s="171" t="s">
        <v>79</v>
      </c>
      <c r="D14949" s="171" t="s">
        <v>4</v>
      </c>
      <c r="E14949" s="11">
        <v>44409</v>
      </c>
      <c r="F14949">
        <v>0</v>
      </c>
      <c r="G14949">
        <v>0</v>
      </c>
      <c r="I14949">
        <v>0</v>
      </c>
      <c r="J14949">
        <v>0</v>
      </c>
      <c r="L14949">
        <v>0</v>
      </c>
      <c r="N14949">
        <v>0</v>
      </c>
      <c r="P14949">
        <v>0</v>
      </c>
      <c r="Q14949">
        <v>0</v>
      </c>
      <c r="S14949">
        <v>0</v>
      </c>
    </row>
    <row r="14950" spans="1:19" x14ac:dyDescent="0.3">
      <c r="A14950" t="s">
        <v>29812</v>
      </c>
      <c r="B14950" s="171" t="s">
        <v>29813</v>
      </c>
      <c r="C14950" s="171" t="s">
        <v>83</v>
      </c>
      <c r="D14950" s="171" t="s">
        <v>80</v>
      </c>
      <c r="E14950" s="11">
        <v>44409</v>
      </c>
      <c r="F14950">
        <v>3</v>
      </c>
      <c r="G14950">
        <v>4</v>
      </c>
      <c r="I14950">
        <v>21</v>
      </c>
      <c r="J14950">
        <v>17</v>
      </c>
      <c r="L14950">
        <v>22</v>
      </c>
      <c r="N14950">
        <v>19</v>
      </c>
      <c r="P14950">
        <v>0</v>
      </c>
      <c r="Q14950">
        <v>0</v>
      </c>
      <c r="S14950">
        <v>2</v>
      </c>
    </row>
    <row r="14951" spans="1:19" x14ac:dyDescent="0.3">
      <c r="A14951" t="s">
        <v>29814</v>
      </c>
      <c r="B14951" s="171" t="s">
        <v>29815</v>
      </c>
      <c r="C14951" s="171" t="s">
        <v>83</v>
      </c>
      <c r="D14951" s="171" t="s">
        <v>15341</v>
      </c>
      <c r="E14951" s="11">
        <v>44409</v>
      </c>
      <c r="F14951">
        <v>0</v>
      </c>
      <c r="G14951">
        <v>0</v>
      </c>
      <c r="I14951">
        <v>3</v>
      </c>
      <c r="J14951">
        <v>0</v>
      </c>
      <c r="L14951">
        <v>0</v>
      </c>
      <c r="N14951">
        <v>3</v>
      </c>
      <c r="P14951">
        <v>0</v>
      </c>
      <c r="Q14951">
        <v>0</v>
      </c>
      <c r="S14951">
        <v>0</v>
      </c>
    </row>
    <row r="14952" spans="1:19" x14ac:dyDescent="0.3">
      <c r="A14952" t="s">
        <v>29816</v>
      </c>
      <c r="B14952" s="171" t="s">
        <v>29817</v>
      </c>
      <c r="C14952" s="171" t="s">
        <v>83</v>
      </c>
      <c r="D14952" s="171" t="s">
        <v>4</v>
      </c>
      <c r="E14952" s="11">
        <v>44409</v>
      </c>
      <c r="F14952">
        <v>3</v>
      </c>
      <c r="G14952">
        <v>4</v>
      </c>
      <c r="I14952">
        <v>24</v>
      </c>
      <c r="J14952">
        <v>17</v>
      </c>
      <c r="L14952">
        <v>22</v>
      </c>
      <c r="N14952">
        <v>22</v>
      </c>
      <c r="P14952">
        <v>0</v>
      </c>
      <c r="Q14952">
        <v>0</v>
      </c>
      <c r="S14952">
        <v>2</v>
      </c>
    </row>
    <row r="14953" spans="1:19" x14ac:dyDescent="0.3">
      <c r="A14953" t="s">
        <v>29818</v>
      </c>
      <c r="B14953" s="171" t="s">
        <v>29819</v>
      </c>
      <c r="C14953" s="171" t="s">
        <v>86</v>
      </c>
      <c r="D14953" s="171" t="s">
        <v>80</v>
      </c>
      <c r="E14953" s="11">
        <v>44409</v>
      </c>
      <c r="F14953">
        <v>8</v>
      </c>
      <c r="G14953">
        <v>11</v>
      </c>
      <c r="I14953">
        <v>31</v>
      </c>
      <c r="J14953">
        <v>48</v>
      </c>
      <c r="L14953">
        <v>60</v>
      </c>
      <c r="N14953">
        <v>20</v>
      </c>
      <c r="P14953">
        <v>6</v>
      </c>
      <c r="Q14953">
        <v>9</v>
      </c>
      <c r="S14953">
        <v>11</v>
      </c>
    </row>
    <row r="14954" spans="1:19" x14ac:dyDescent="0.3">
      <c r="A14954" t="s">
        <v>29820</v>
      </c>
      <c r="B14954" s="171" t="s">
        <v>29821</v>
      </c>
      <c r="C14954" s="171" t="s">
        <v>86</v>
      </c>
      <c r="D14954" s="171" t="s">
        <v>4</v>
      </c>
      <c r="E14954" s="11">
        <v>44409</v>
      </c>
      <c r="F14954">
        <v>8</v>
      </c>
      <c r="G14954">
        <v>11</v>
      </c>
      <c r="I14954">
        <v>31</v>
      </c>
      <c r="J14954">
        <v>48</v>
      </c>
      <c r="L14954">
        <v>60</v>
      </c>
      <c r="N14954">
        <v>20</v>
      </c>
      <c r="P14954">
        <v>6</v>
      </c>
      <c r="Q14954">
        <v>9</v>
      </c>
      <c r="S14954">
        <v>11</v>
      </c>
    </row>
    <row r="14955" spans="1:19" x14ac:dyDescent="0.3">
      <c r="A14955" t="s">
        <v>29822</v>
      </c>
      <c r="B14955" s="171" t="s">
        <v>29823</v>
      </c>
      <c r="C14955" s="171" t="s">
        <v>89</v>
      </c>
      <c r="D14955" s="171" t="s">
        <v>80</v>
      </c>
      <c r="E14955" s="11">
        <v>44409</v>
      </c>
      <c r="F14955">
        <v>4</v>
      </c>
      <c r="G14955">
        <v>5</v>
      </c>
      <c r="I14955">
        <v>15</v>
      </c>
      <c r="J14955">
        <v>20</v>
      </c>
      <c r="L14955">
        <v>22</v>
      </c>
      <c r="N14955">
        <v>8</v>
      </c>
      <c r="P14955">
        <v>0</v>
      </c>
      <c r="Q14955">
        <v>0</v>
      </c>
      <c r="S14955">
        <v>7</v>
      </c>
    </row>
    <row r="14956" spans="1:19" x14ac:dyDescent="0.3">
      <c r="A14956" t="s">
        <v>29824</v>
      </c>
      <c r="B14956" s="171" t="s">
        <v>29825</v>
      </c>
      <c r="C14956" s="171" t="s">
        <v>89</v>
      </c>
      <c r="D14956" s="171" t="s">
        <v>4</v>
      </c>
      <c r="E14956" s="11">
        <v>44409</v>
      </c>
      <c r="F14956">
        <v>4</v>
      </c>
      <c r="G14956">
        <v>5</v>
      </c>
      <c r="I14956">
        <v>15</v>
      </c>
      <c r="J14956">
        <v>20</v>
      </c>
      <c r="L14956">
        <v>22</v>
      </c>
      <c r="N14956">
        <v>8</v>
      </c>
      <c r="P14956">
        <v>0</v>
      </c>
      <c r="Q14956">
        <v>0</v>
      </c>
      <c r="S14956">
        <v>7</v>
      </c>
    </row>
    <row r="14957" spans="1:19" x14ac:dyDescent="0.3">
      <c r="A14957" t="s">
        <v>29826</v>
      </c>
      <c r="B14957" s="171" t="s">
        <v>29827</v>
      </c>
      <c r="C14957" s="171" t="s">
        <v>92</v>
      </c>
      <c r="D14957" s="171" t="s">
        <v>80</v>
      </c>
      <c r="E14957" s="11">
        <v>44409</v>
      </c>
      <c r="F14957">
        <v>0</v>
      </c>
      <c r="G14957">
        <v>0</v>
      </c>
      <c r="I14957">
        <v>0</v>
      </c>
      <c r="J14957">
        <v>0</v>
      </c>
      <c r="L14957">
        <v>0</v>
      </c>
      <c r="N14957">
        <v>0</v>
      </c>
      <c r="P14957">
        <v>0</v>
      </c>
      <c r="Q14957">
        <v>0</v>
      </c>
      <c r="S14957">
        <v>0</v>
      </c>
    </row>
    <row r="14958" spans="1:19" x14ac:dyDescent="0.3">
      <c r="A14958" t="s">
        <v>29828</v>
      </c>
      <c r="B14958" s="171" t="s">
        <v>29829</v>
      </c>
      <c r="C14958" s="171" t="s">
        <v>92</v>
      </c>
      <c r="D14958" s="171" t="s">
        <v>4</v>
      </c>
      <c r="E14958" s="11">
        <v>44409</v>
      </c>
      <c r="F14958">
        <v>0</v>
      </c>
      <c r="G14958">
        <v>0</v>
      </c>
      <c r="I14958">
        <v>0</v>
      </c>
      <c r="J14958">
        <v>0</v>
      </c>
      <c r="L14958">
        <v>0</v>
      </c>
      <c r="N14958">
        <v>0</v>
      </c>
      <c r="P14958">
        <v>0</v>
      </c>
      <c r="Q14958">
        <v>0</v>
      </c>
      <c r="S14958">
        <v>0</v>
      </c>
    </row>
    <row r="14959" spans="1:19" x14ac:dyDescent="0.3">
      <c r="A14959" t="s">
        <v>29830</v>
      </c>
      <c r="B14959" s="171" t="s">
        <v>29831</v>
      </c>
      <c r="C14959" s="171" t="s">
        <v>95</v>
      </c>
      <c r="D14959" s="171" t="s">
        <v>80</v>
      </c>
      <c r="E14959" s="11">
        <v>44409</v>
      </c>
      <c r="F14959">
        <v>3</v>
      </c>
      <c r="G14959">
        <v>4</v>
      </c>
      <c r="I14959">
        <v>16</v>
      </c>
      <c r="J14959">
        <v>16</v>
      </c>
      <c r="L14959">
        <v>21</v>
      </c>
      <c r="N14959">
        <v>13</v>
      </c>
      <c r="P14959">
        <v>1</v>
      </c>
      <c r="Q14959">
        <v>2</v>
      </c>
      <c r="S14959">
        <v>3</v>
      </c>
    </row>
    <row r="14960" spans="1:19" x14ac:dyDescent="0.3">
      <c r="A14960" t="s">
        <v>29832</v>
      </c>
      <c r="B14960" s="171" t="s">
        <v>29833</v>
      </c>
      <c r="C14960" s="171" t="s">
        <v>95</v>
      </c>
      <c r="D14960" s="171" t="s">
        <v>15341</v>
      </c>
      <c r="E14960" s="11">
        <v>44409</v>
      </c>
      <c r="F14960">
        <v>0</v>
      </c>
      <c r="G14960">
        <v>0</v>
      </c>
      <c r="I14960">
        <v>0</v>
      </c>
      <c r="J14960">
        <v>0</v>
      </c>
      <c r="L14960">
        <v>0</v>
      </c>
      <c r="N14960">
        <v>0</v>
      </c>
      <c r="P14960">
        <v>0</v>
      </c>
      <c r="Q14960">
        <v>0</v>
      </c>
      <c r="S14960">
        <v>0</v>
      </c>
    </row>
    <row r="14961" spans="1:19" x14ac:dyDescent="0.3">
      <c r="A14961" t="s">
        <v>29834</v>
      </c>
      <c r="B14961" s="171" t="s">
        <v>29835</v>
      </c>
      <c r="C14961" s="171" t="s">
        <v>95</v>
      </c>
      <c r="D14961" s="171" t="s">
        <v>4</v>
      </c>
      <c r="E14961" s="11">
        <v>44409</v>
      </c>
      <c r="F14961">
        <v>3</v>
      </c>
      <c r="G14961">
        <v>4</v>
      </c>
      <c r="I14961">
        <v>16</v>
      </c>
      <c r="J14961">
        <v>16</v>
      </c>
      <c r="L14961">
        <v>21</v>
      </c>
      <c r="N14961">
        <v>13</v>
      </c>
      <c r="P14961">
        <v>1</v>
      </c>
      <c r="Q14961">
        <v>2</v>
      </c>
      <c r="S14961">
        <v>3</v>
      </c>
    </row>
    <row r="14962" spans="1:19" x14ac:dyDescent="0.3">
      <c r="A14962" t="s">
        <v>29836</v>
      </c>
      <c r="B14962" s="171" t="s">
        <v>29837</v>
      </c>
      <c r="C14962" s="171" t="s">
        <v>19659</v>
      </c>
      <c r="D14962" s="171" t="s">
        <v>80</v>
      </c>
      <c r="E14962" s="11">
        <v>44409</v>
      </c>
      <c r="F14962">
        <v>0</v>
      </c>
      <c r="G14962">
        <v>0</v>
      </c>
      <c r="I14962">
        <v>0</v>
      </c>
      <c r="J14962">
        <v>0</v>
      </c>
      <c r="L14962">
        <v>0</v>
      </c>
      <c r="N14962">
        <v>0</v>
      </c>
      <c r="P14962">
        <v>0</v>
      </c>
      <c r="Q14962">
        <v>0</v>
      </c>
      <c r="S14962">
        <v>0</v>
      </c>
    </row>
    <row r="14963" spans="1:19" x14ac:dyDescent="0.3">
      <c r="A14963" t="s">
        <v>29838</v>
      </c>
      <c r="B14963" s="171" t="s">
        <v>29839</v>
      </c>
      <c r="C14963" s="171" t="s">
        <v>19659</v>
      </c>
      <c r="D14963" s="171" t="s">
        <v>4</v>
      </c>
      <c r="E14963" s="11">
        <v>44409</v>
      </c>
      <c r="F14963">
        <v>0</v>
      </c>
      <c r="G14963">
        <v>0</v>
      </c>
      <c r="I14963">
        <v>0</v>
      </c>
      <c r="J14963">
        <v>0</v>
      </c>
      <c r="L14963">
        <v>0</v>
      </c>
      <c r="N14963">
        <v>0</v>
      </c>
      <c r="P14963">
        <v>0</v>
      </c>
      <c r="Q14963">
        <v>0</v>
      </c>
      <c r="S14963">
        <v>0</v>
      </c>
    </row>
    <row r="14964" spans="1:19" x14ac:dyDescent="0.3">
      <c r="A14964" t="s">
        <v>29840</v>
      </c>
      <c r="B14964" s="171" t="s">
        <v>29841</v>
      </c>
      <c r="C14964" s="171" t="s">
        <v>98</v>
      </c>
      <c r="D14964" s="171" t="s">
        <v>80</v>
      </c>
      <c r="E14964" s="11">
        <v>44409</v>
      </c>
      <c r="F14964">
        <v>10.5</v>
      </c>
      <c r="G14964">
        <v>11.5</v>
      </c>
      <c r="I14964">
        <v>37</v>
      </c>
      <c r="J14964">
        <v>61</v>
      </c>
      <c r="L14964">
        <v>65</v>
      </c>
      <c r="N14964">
        <v>35</v>
      </c>
      <c r="P14964">
        <v>3</v>
      </c>
      <c r="Q14964">
        <v>3</v>
      </c>
      <c r="S14964">
        <v>2</v>
      </c>
    </row>
    <row r="14965" spans="1:19" x14ac:dyDescent="0.3">
      <c r="A14965" t="s">
        <v>29842</v>
      </c>
      <c r="B14965" s="171" t="s">
        <v>29843</v>
      </c>
      <c r="C14965" s="171" t="s">
        <v>98</v>
      </c>
      <c r="D14965" s="171" t="s">
        <v>4</v>
      </c>
      <c r="E14965" s="11">
        <v>44409</v>
      </c>
      <c r="F14965">
        <v>10.5</v>
      </c>
      <c r="G14965">
        <v>11.5</v>
      </c>
      <c r="I14965">
        <v>37</v>
      </c>
      <c r="J14965">
        <v>61</v>
      </c>
      <c r="L14965">
        <v>65</v>
      </c>
      <c r="N14965">
        <v>35</v>
      </c>
      <c r="P14965">
        <v>3</v>
      </c>
      <c r="Q14965">
        <v>3</v>
      </c>
      <c r="S14965">
        <v>2</v>
      </c>
    </row>
    <row r="14966" spans="1:19" x14ac:dyDescent="0.3">
      <c r="A14966" t="s">
        <v>29844</v>
      </c>
      <c r="B14966" s="171" t="s">
        <v>29845</v>
      </c>
      <c r="C14966" s="171" t="s">
        <v>101</v>
      </c>
      <c r="D14966" s="171" t="s">
        <v>80</v>
      </c>
      <c r="E14966" s="11">
        <v>44409</v>
      </c>
      <c r="F14966">
        <v>28.5</v>
      </c>
      <c r="G14966">
        <v>42.5</v>
      </c>
      <c r="I14966">
        <v>282</v>
      </c>
      <c r="J14966">
        <v>309</v>
      </c>
      <c r="L14966">
        <v>461</v>
      </c>
      <c r="N14966">
        <v>268</v>
      </c>
      <c r="P14966">
        <v>7</v>
      </c>
      <c r="Q14966">
        <v>20</v>
      </c>
      <c r="S14966">
        <v>14</v>
      </c>
    </row>
    <row r="14967" spans="1:19" x14ac:dyDescent="0.3">
      <c r="A14967" t="s">
        <v>29846</v>
      </c>
      <c r="B14967" s="171" t="s">
        <v>29847</v>
      </c>
      <c r="C14967" s="171" t="s">
        <v>101</v>
      </c>
      <c r="D14967" s="171" t="s">
        <v>4</v>
      </c>
      <c r="E14967" s="11">
        <v>44409</v>
      </c>
      <c r="F14967">
        <v>28.5</v>
      </c>
      <c r="G14967">
        <v>42.5</v>
      </c>
      <c r="I14967">
        <v>282</v>
      </c>
      <c r="J14967">
        <v>309</v>
      </c>
      <c r="L14967">
        <v>461</v>
      </c>
      <c r="N14967">
        <v>268</v>
      </c>
      <c r="P14967">
        <v>7</v>
      </c>
      <c r="Q14967">
        <v>20</v>
      </c>
      <c r="S14967">
        <v>14</v>
      </c>
    </row>
    <row r="14968" spans="1:19" x14ac:dyDescent="0.3">
      <c r="A14968" t="s">
        <v>29848</v>
      </c>
      <c r="B14968" s="171" t="s">
        <v>29849</v>
      </c>
      <c r="C14968" s="171" t="s">
        <v>6843</v>
      </c>
      <c r="D14968" s="171" t="s">
        <v>80</v>
      </c>
      <c r="E14968" s="11">
        <v>44409</v>
      </c>
      <c r="F14968">
        <v>5.5</v>
      </c>
      <c r="G14968">
        <v>6</v>
      </c>
      <c r="I14968">
        <v>15</v>
      </c>
      <c r="J14968">
        <v>32</v>
      </c>
      <c r="L14968">
        <v>35</v>
      </c>
      <c r="N14968">
        <v>15</v>
      </c>
      <c r="P14968">
        <v>0</v>
      </c>
      <c r="Q14968">
        <v>0</v>
      </c>
      <c r="S14968">
        <v>0</v>
      </c>
    </row>
    <row r="14969" spans="1:19" x14ac:dyDescent="0.3">
      <c r="A14969" t="s">
        <v>29850</v>
      </c>
      <c r="B14969" s="171" t="s">
        <v>29851</v>
      </c>
      <c r="C14969" s="171" t="s">
        <v>6843</v>
      </c>
      <c r="D14969" s="171" t="s">
        <v>4</v>
      </c>
      <c r="E14969" s="11">
        <v>44409</v>
      </c>
      <c r="F14969">
        <v>5.5</v>
      </c>
      <c r="G14969">
        <v>6</v>
      </c>
      <c r="I14969">
        <v>15</v>
      </c>
      <c r="J14969">
        <v>32</v>
      </c>
      <c r="L14969">
        <v>35</v>
      </c>
      <c r="N14969">
        <v>15</v>
      </c>
      <c r="P14969">
        <v>0</v>
      </c>
      <c r="Q14969">
        <v>0</v>
      </c>
      <c r="S14969">
        <v>0</v>
      </c>
    </row>
    <row r="14970" spans="1:19" x14ac:dyDescent="0.3">
      <c r="A14970" t="s">
        <v>29852</v>
      </c>
      <c r="B14970" s="171" t="s">
        <v>29853</v>
      </c>
      <c r="C14970" s="171" t="s">
        <v>12995</v>
      </c>
      <c r="D14970" s="171" t="s">
        <v>80</v>
      </c>
      <c r="E14970" s="11">
        <v>44409</v>
      </c>
      <c r="F14970">
        <v>62.5</v>
      </c>
      <c r="G14970">
        <v>84</v>
      </c>
      <c r="I14970">
        <v>417</v>
      </c>
      <c r="J14970">
        <v>503</v>
      </c>
      <c r="L14970">
        <v>686</v>
      </c>
      <c r="N14970">
        <v>378</v>
      </c>
      <c r="O14970" t="s">
        <v>16361</v>
      </c>
      <c r="P14970">
        <v>17</v>
      </c>
      <c r="Q14970">
        <v>34</v>
      </c>
      <c r="S14970">
        <v>39</v>
      </c>
    </row>
    <row r="14971" spans="1:19" x14ac:dyDescent="0.3">
      <c r="A14971" t="s">
        <v>29854</v>
      </c>
      <c r="B14971" s="171" t="s">
        <v>29855</v>
      </c>
      <c r="C14971" s="171" t="s">
        <v>15504</v>
      </c>
      <c r="D14971" s="171" t="s">
        <v>15341</v>
      </c>
      <c r="E14971" s="11">
        <v>44409</v>
      </c>
      <c r="F14971">
        <v>0</v>
      </c>
      <c r="G14971">
        <v>0</v>
      </c>
      <c r="I14971">
        <v>3</v>
      </c>
      <c r="J14971">
        <v>0</v>
      </c>
      <c r="L14971">
        <v>0</v>
      </c>
      <c r="N14971">
        <v>3</v>
      </c>
      <c r="O14971" t="s">
        <v>16361</v>
      </c>
      <c r="P14971">
        <v>0</v>
      </c>
      <c r="Q14971">
        <v>0</v>
      </c>
      <c r="S14971">
        <v>0</v>
      </c>
    </row>
    <row r="14972" spans="1:19" x14ac:dyDescent="0.3">
      <c r="A14972" t="s">
        <v>29856</v>
      </c>
      <c r="B14972" s="171" t="s">
        <v>29857</v>
      </c>
      <c r="C14972" s="171" t="s">
        <v>15511</v>
      </c>
      <c r="D14972" s="171" t="s">
        <v>80</v>
      </c>
      <c r="E14972" s="11">
        <v>44409</v>
      </c>
      <c r="F14972">
        <v>16.5</v>
      </c>
      <c r="G14972">
        <v>19.5</v>
      </c>
      <c r="I14972">
        <v>74</v>
      </c>
      <c r="J14972">
        <v>94</v>
      </c>
      <c r="L14972">
        <v>108</v>
      </c>
      <c r="N14972">
        <v>67</v>
      </c>
      <c r="P14972">
        <v>4</v>
      </c>
      <c r="Q14972">
        <v>5</v>
      </c>
      <c r="S14972">
        <v>7</v>
      </c>
    </row>
    <row r="14973" spans="1:19" x14ac:dyDescent="0.3">
      <c r="A14973" t="s">
        <v>29858</v>
      </c>
      <c r="B14973" s="171" t="s">
        <v>29859</v>
      </c>
      <c r="C14973" s="171" t="s">
        <v>15511</v>
      </c>
      <c r="D14973" s="171" t="s">
        <v>15341</v>
      </c>
      <c r="E14973" s="11">
        <v>44409</v>
      </c>
      <c r="F14973">
        <v>0</v>
      </c>
      <c r="G14973">
        <v>0</v>
      </c>
      <c r="I14973">
        <v>3</v>
      </c>
      <c r="J14973">
        <v>0</v>
      </c>
      <c r="L14973">
        <v>0</v>
      </c>
      <c r="N14973">
        <v>3</v>
      </c>
      <c r="P14973">
        <v>0</v>
      </c>
      <c r="Q14973">
        <v>0</v>
      </c>
      <c r="S14973">
        <v>0</v>
      </c>
    </row>
    <row r="14974" spans="1:19" x14ac:dyDescent="0.3">
      <c r="A14974" t="s">
        <v>29860</v>
      </c>
      <c r="B14974" s="171" t="s">
        <v>29861</v>
      </c>
      <c r="C14974" s="171" t="s">
        <v>15511</v>
      </c>
      <c r="D14974" s="171" t="s">
        <v>4</v>
      </c>
      <c r="E14974" s="11">
        <v>44409</v>
      </c>
      <c r="F14974">
        <v>16.5</v>
      </c>
      <c r="G14974">
        <v>19.5</v>
      </c>
      <c r="I14974">
        <v>77</v>
      </c>
      <c r="J14974">
        <v>94</v>
      </c>
      <c r="L14974">
        <v>108</v>
      </c>
      <c r="N14974">
        <v>70</v>
      </c>
      <c r="P14974">
        <v>4</v>
      </c>
      <c r="Q14974">
        <v>5</v>
      </c>
      <c r="S14974">
        <v>7</v>
      </c>
    </row>
    <row r="14975" spans="1:19" x14ac:dyDescent="0.3">
      <c r="A14975" t="s">
        <v>29862</v>
      </c>
      <c r="B14975" s="171" t="s">
        <v>29863</v>
      </c>
      <c r="C14975" s="171" t="s">
        <v>104</v>
      </c>
      <c r="D14975" s="171" t="s">
        <v>4</v>
      </c>
      <c r="E14975" s="11">
        <v>44409</v>
      </c>
      <c r="F14975">
        <v>62.5</v>
      </c>
      <c r="G14975">
        <v>84</v>
      </c>
      <c r="I14975">
        <v>420</v>
      </c>
      <c r="J14975">
        <v>503</v>
      </c>
      <c r="L14975">
        <v>686</v>
      </c>
      <c r="N14975">
        <v>381</v>
      </c>
      <c r="P14975">
        <v>17</v>
      </c>
      <c r="Q14975">
        <v>34</v>
      </c>
      <c r="S14975">
        <v>39</v>
      </c>
    </row>
    <row r="14976" spans="1:19" x14ac:dyDescent="0.3">
      <c r="A14976" t="s">
        <v>29864</v>
      </c>
      <c r="B14976" s="171" t="s">
        <v>29865</v>
      </c>
      <c r="C14976" s="171" t="s">
        <v>119</v>
      </c>
      <c r="D14976" s="171" t="s">
        <v>80</v>
      </c>
      <c r="E14976" s="11">
        <v>44440</v>
      </c>
      <c r="F14976">
        <v>0</v>
      </c>
      <c r="G14976">
        <v>0</v>
      </c>
      <c r="I14976">
        <v>0</v>
      </c>
      <c r="J14976">
        <v>0</v>
      </c>
      <c r="L14976">
        <v>0</v>
      </c>
      <c r="N14976">
        <v>0</v>
      </c>
      <c r="P14976">
        <v>0</v>
      </c>
      <c r="Q14976">
        <v>0</v>
      </c>
      <c r="S14976">
        <v>0</v>
      </c>
    </row>
    <row r="14977" spans="1:19" x14ac:dyDescent="0.3">
      <c r="A14977" t="s">
        <v>29866</v>
      </c>
      <c r="B14977" s="171" t="s">
        <v>29867</v>
      </c>
      <c r="C14977" s="171" t="s">
        <v>143</v>
      </c>
      <c r="D14977" s="171" t="s">
        <v>80</v>
      </c>
      <c r="E14977" s="11">
        <v>44440</v>
      </c>
      <c r="F14977">
        <v>0</v>
      </c>
      <c r="G14977">
        <v>0</v>
      </c>
      <c r="I14977">
        <v>0</v>
      </c>
      <c r="J14977">
        <v>0</v>
      </c>
      <c r="L14977">
        <v>0</v>
      </c>
      <c r="N14977">
        <v>0</v>
      </c>
      <c r="P14977">
        <v>0</v>
      </c>
      <c r="Q14977">
        <v>0</v>
      </c>
      <c r="S14977">
        <v>0</v>
      </c>
    </row>
    <row r="14978" spans="1:19" x14ac:dyDescent="0.3">
      <c r="A14978" t="s">
        <v>29868</v>
      </c>
      <c r="B14978" s="171" t="s">
        <v>29869</v>
      </c>
      <c r="C14978" s="171" t="s">
        <v>158</v>
      </c>
      <c r="D14978" s="171" t="s">
        <v>80</v>
      </c>
      <c r="E14978" s="11">
        <v>44440</v>
      </c>
      <c r="F14978">
        <v>0</v>
      </c>
      <c r="G14978">
        <v>0</v>
      </c>
      <c r="I14978">
        <v>0</v>
      </c>
      <c r="J14978">
        <v>0</v>
      </c>
      <c r="L14978">
        <v>0</v>
      </c>
      <c r="N14978">
        <v>0</v>
      </c>
      <c r="P14978">
        <v>0</v>
      </c>
      <c r="Q14978">
        <v>0</v>
      </c>
      <c r="S14978">
        <v>0</v>
      </c>
    </row>
    <row r="14979" spans="1:19" x14ac:dyDescent="0.3">
      <c r="A14979" t="s">
        <v>29870</v>
      </c>
      <c r="B14979" s="171" t="s">
        <v>29871</v>
      </c>
      <c r="C14979" s="171" t="s">
        <v>209</v>
      </c>
      <c r="D14979" s="171" t="s">
        <v>80</v>
      </c>
      <c r="E14979" s="11">
        <v>44440</v>
      </c>
      <c r="F14979">
        <v>0</v>
      </c>
      <c r="G14979">
        <v>0</v>
      </c>
      <c r="I14979">
        <v>0</v>
      </c>
      <c r="J14979">
        <v>0</v>
      </c>
      <c r="L14979">
        <v>0</v>
      </c>
      <c r="N14979">
        <v>0</v>
      </c>
      <c r="P14979">
        <v>0</v>
      </c>
      <c r="Q14979">
        <v>0</v>
      </c>
      <c r="S14979">
        <v>0</v>
      </c>
    </row>
    <row r="14980" spans="1:19" x14ac:dyDescent="0.3">
      <c r="A14980" t="s">
        <v>29872</v>
      </c>
      <c r="B14980" s="171" t="s">
        <v>29873</v>
      </c>
      <c r="C14980" s="171" t="s">
        <v>76</v>
      </c>
      <c r="D14980" s="171" t="s">
        <v>80</v>
      </c>
      <c r="E14980" s="11">
        <v>44440</v>
      </c>
      <c r="F14980">
        <v>0</v>
      </c>
      <c r="G14980">
        <v>0</v>
      </c>
      <c r="I14980">
        <v>0</v>
      </c>
      <c r="J14980">
        <v>0</v>
      </c>
      <c r="L14980">
        <v>0</v>
      </c>
      <c r="N14980">
        <v>0</v>
      </c>
      <c r="P14980">
        <v>0</v>
      </c>
      <c r="Q14980">
        <v>0</v>
      </c>
      <c r="S14980">
        <v>0</v>
      </c>
    </row>
    <row r="14981" spans="1:19" x14ac:dyDescent="0.3">
      <c r="A14981" t="s">
        <v>29874</v>
      </c>
      <c r="B14981" s="171" t="s">
        <v>29875</v>
      </c>
      <c r="C14981" s="171" t="s">
        <v>15347</v>
      </c>
      <c r="D14981" s="171" t="s">
        <v>80</v>
      </c>
      <c r="E14981" s="11">
        <v>44440</v>
      </c>
      <c r="F14981">
        <v>0</v>
      </c>
      <c r="G14981">
        <v>0</v>
      </c>
      <c r="I14981">
        <v>0</v>
      </c>
      <c r="J14981">
        <v>0</v>
      </c>
      <c r="L14981">
        <v>0</v>
      </c>
      <c r="N14981">
        <v>2</v>
      </c>
      <c r="P14981">
        <v>0</v>
      </c>
      <c r="Q14981">
        <v>0</v>
      </c>
      <c r="S14981">
        <v>0</v>
      </c>
    </row>
    <row r="14982" spans="1:19" x14ac:dyDescent="0.3">
      <c r="A14982" t="s">
        <v>29876</v>
      </c>
      <c r="B14982" s="171" t="s">
        <v>29877</v>
      </c>
      <c r="C14982" s="171" t="s">
        <v>203</v>
      </c>
      <c r="D14982" s="171" t="s">
        <v>80</v>
      </c>
      <c r="E14982" s="11">
        <v>44440</v>
      </c>
      <c r="F14982">
        <v>1.5</v>
      </c>
      <c r="G14982">
        <v>1.5</v>
      </c>
      <c r="I14982">
        <v>20</v>
      </c>
      <c r="J14982">
        <v>8</v>
      </c>
      <c r="L14982">
        <v>8</v>
      </c>
      <c r="N14982">
        <v>20</v>
      </c>
      <c r="P14982">
        <v>0</v>
      </c>
      <c r="Q14982">
        <v>1</v>
      </c>
      <c r="S14982">
        <v>0</v>
      </c>
    </row>
    <row r="14983" spans="1:19" x14ac:dyDescent="0.3">
      <c r="A14983" t="s">
        <v>29878</v>
      </c>
      <c r="B14983" s="171" t="s">
        <v>29879</v>
      </c>
      <c r="C14983" s="171" t="s">
        <v>15340</v>
      </c>
      <c r="D14983" s="171" t="s">
        <v>15341</v>
      </c>
      <c r="E14983" s="11">
        <v>44440</v>
      </c>
      <c r="F14983">
        <v>0</v>
      </c>
      <c r="G14983">
        <v>0</v>
      </c>
      <c r="I14983">
        <v>0</v>
      </c>
      <c r="J14983">
        <v>0</v>
      </c>
      <c r="L14983">
        <v>0</v>
      </c>
      <c r="N14983">
        <v>0</v>
      </c>
      <c r="P14983">
        <v>0</v>
      </c>
      <c r="Q14983">
        <v>0</v>
      </c>
      <c r="S14983">
        <v>0</v>
      </c>
    </row>
    <row r="14984" spans="1:19" x14ac:dyDescent="0.3">
      <c r="A14984" t="s">
        <v>29880</v>
      </c>
      <c r="B14984" s="171" t="s">
        <v>29881</v>
      </c>
      <c r="C14984" s="171" t="s">
        <v>15340</v>
      </c>
      <c r="D14984" s="171" t="s">
        <v>80</v>
      </c>
      <c r="E14984" s="11">
        <v>44440</v>
      </c>
      <c r="F14984">
        <v>0</v>
      </c>
      <c r="G14984">
        <v>0</v>
      </c>
      <c r="I14984">
        <v>0</v>
      </c>
      <c r="J14984">
        <v>0</v>
      </c>
      <c r="L14984">
        <v>0</v>
      </c>
      <c r="N14984">
        <v>0</v>
      </c>
      <c r="P14984">
        <v>0</v>
      </c>
      <c r="Q14984">
        <v>0</v>
      </c>
      <c r="S14984">
        <v>0</v>
      </c>
    </row>
    <row r="14985" spans="1:19" x14ac:dyDescent="0.3">
      <c r="A14985" t="s">
        <v>29882</v>
      </c>
      <c r="B14985" s="171" t="s">
        <v>29883</v>
      </c>
      <c r="C14985" s="171" t="s">
        <v>15344</v>
      </c>
      <c r="D14985" s="171" t="s">
        <v>15341</v>
      </c>
      <c r="E14985" s="11">
        <v>44440</v>
      </c>
      <c r="F14985">
        <v>0</v>
      </c>
      <c r="G14985">
        <v>0</v>
      </c>
      <c r="I14985">
        <v>0</v>
      </c>
      <c r="J14985">
        <v>0</v>
      </c>
      <c r="L14985">
        <v>0</v>
      </c>
      <c r="N14985">
        <v>0</v>
      </c>
      <c r="P14985">
        <v>0</v>
      </c>
      <c r="Q14985">
        <v>0</v>
      </c>
      <c r="S14985">
        <v>0</v>
      </c>
    </row>
    <row r="14986" spans="1:19" x14ac:dyDescent="0.3">
      <c r="A14986" t="s">
        <v>29884</v>
      </c>
      <c r="B14986" s="171" t="s">
        <v>29885</v>
      </c>
      <c r="C14986" s="171" t="s">
        <v>15347</v>
      </c>
      <c r="D14986" s="171" t="s">
        <v>15341</v>
      </c>
      <c r="E14986" s="11">
        <v>44440</v>
      </c>
      <c r="F14986">
        <v>0</v>
      </c>
      <c r="G14986">
        <v>0</v>
      </c>
      <c r="I14986">
        <v>2</v>
      </c>
      <c r="J14986">
        <v>0</v>
      </c>
      <c r="L14986">
        <v>0</v>
      </c>
      <c r="N14986">
        <v>2</v>
      </c>
      <c r="P14986">
        <v>1</v>
      </c>
      <c r="Q14986">
        <v>1</v>
      </c>
      <c r="S14986">
        <v>0</v>
      </c>
    </row>
    <row r="14987" spans="1:19" x14ac:dyDescent="0.3">
      <c r="A14987" t="s">
        <v>29874</v>
      </c>
      <c r="B14987" s="171" t="s">
        <v>29875</v>
      </c>
      <c r="C14987" s="171" t="s">
        <v>15347</v>
      </c>
      <c r="D14987" s="171" t="s">
        <v>80</v>
      </c>
      <c r="E14987" s="11">
        <v>44440</v>
      </c>
      <c r="F14987">
        <v>1.5</v>
      </c>
      <c r="G14987">
        <v>2.5</v>
      </c>
      <c r="I14987">
        <v>2</v>
      </c>
      <c r="J14987">
        <v>9</v>
      </c>
      <c r="L14987">
        <v>14</v>
      </c>
      <c r="N14987">
        <v>2</v>
      </c>
      <c r="P14987">
        <v>0</v>
      </c>
      <c r="Q14987">
        <v>0</v>
      </c>
      <c r="S14987">
        <v>0</v>
      </c>
    </row>
    <row r="14988" spans="1:19" x14ac:dyDescent="0.3">
      <c r="A14988" t="s">
        <v>29886</v>
      </c>
      <c r="B14988" s="171" t="s">
        <v>29887</v>
      </c>
      <c r="C14988" s="171" t="s">
        <v>203</v>
      </c>
      <c r="D14988" s="171" t="s">
        <v>15341</v>
      </c>
      <c r="E14988" s="11">
        <v>44440</v>
      </c>
      <c r="F14988">
        <v>0</v>
      </c>
      <c r="G14988">
        <v>0</v>
      </c>
      <c r="I14988">
        <v>0</v>
      </c>
      <c r="J14988">
        <v>0</v>
      </c>
      <c r="L14988">
        <v>0</v>
      </c>
      <c r="N14988">
        <v>0</v>
      </c>
      <c r="P14988">
        <v>0</v>
      </c>
      <c r="Q14988">
        <v>0</v>
      </c>
      <c r="S14988">
        <v>0</v>
      </c>
    </row>
    <row r="14989" spans="1:19" x14ac:dyDescent="0.3">
      <c r="A14989" t="s">
        <v>29888</v>
      </c>
      <c r="B14989" s="171" t="s">
        <v>29889</v>
      </c>
      <c r="C14989" s="171" t="s">
        <v>24281</v>
      </c>
      <c r="D14989" s="171" t="s">
        <v>15341</v>
      </c>
      <c r="E14989" s="11">
        <v>44440</v>
      </c>
      <c r="F14989">
        <v>0</v>
      </c>
      <c r="G14989">
        <v>0</v>
      </c>
      <c r="I14989">
        <v>0</v>
      </c>
      <c r="J14989">
        <v>0</v>
      </c>
      <c r="L14989">
        <v>0</v>
      </c>
      <c r="N14989">
        <v>0</v>
      </c>
      <c r="P14989">
        <v>0</v>
      </c>
      <c r="Q14989">
        <v>0</v>
      </c>
      <c r="S14989">
        <v>0</v>
      </c>
    </row>
    <row r="14990" spans="1:19" x14ac:dyDescent="0.3">
      <c r="A14990" t="s">
        <v>29890</v>
      </c>
      <c r="B14990" s="171" t="s">
        <v>29891</v>
      </c>
      <c r="C14990" s="171" t="s">
        <v>24281</v>
      </c>
      <c r="D14990" s="171" t="s">
        <v>80</v>
      </c>
      <c r="E14990" s="11">
        <v>44440</v>
      </c>
      <c r="F14990">
        <v>0</v>
      </c>
      <c r="G14990">
        <v>0</v>
      </c>
      <c r="I14990">
        <v>0</v>
      </c>
      <c r="J14990">
        <v>0</v>
      </c>
      <c r="L14990">
        <v>0</v>
      </c>
      <c r="N14990">
        <v>0</v>
      </c>
      <c r="P14990">
        <v>0</v>
      </c>
      <c r="Q14990">
        <v>0</v>
      </c>
      <c r="S14990">
        <v>0</v>
      </c>
    </row>
    <row r="14991" spans="1:19" x14ac:dyDescent="0.3">
      <c r="A14991" t="s">
        <v>29892</v>
      </c>
      <c r="B14991" s="171" t="s">
        <v>29893</v>
      </c>
      <c r="C14991" s="171" t="s">
        <v>24284</v>
      </c>
      <c r="D14991" s="171" t="s">
        <v>80</v>
      </c>
      <c r="E14991" s="11">
        <v>44440</v>
      </c>
      <c r="F14991">
        <v>3</v>
      </c>
      <c r="G14991">
        <v>4</v>
      </c>
      <c r="I14991">
        <v>8</v>
      </c>
      <c r="J14991">
        <v>18</v>
      </c>
      <c r="L14991">
        <v>21</v>
      </c>
      <c r="N14991">
        <v>7</v>
      </c>
      <c r="P14991">
        <v>1</v>
      </c>
      <c r="Q14991">
        <v>3</v>
      </c>
      <c r="S14991">
        <v>1</v>
      </c>
    </row>
    <row r="14992" spans="1:19" x14ac:dyDescent="0.3">
      <c r="A14992" t="s">
        <v>29894</v>
      </c>
      <c r="B14992" s="171" t="s">
        <v>29895</v>
      </c>
      <c r="C14992" s="171" t="s">
        <v>18126</v>
      </c>
      <c r="D14992" s="171" t="s">
        <v>80</v>
      </c>
      <c r="E14992" s="11">
        <v>44440</v>
      </c>
      <c r="F14992">
        <v>0</v>
      </c>
      <c r="G14992">
        <v>0</v>
      </c>
      <c r="I14992">
        <v>0</v>
      </c>
      <c r="J14992">
        <v>0</v>
      </c>
      <c r="L14992">
        <v>0</v>
      </c>
      <c r="N14992">
        <v>0</v>
      </c>
      <c r="P14992">
        <v>0</v>
      </c>
      <c r="Q14992">
        <v>0</v>
      </c>
      <c r="S14992">
        <v>0</v>
      </c>
    </row>
    <row r="14993" spans="1:19" x14ac:dyDescent="0.3">
      <c r="A14993" t="s">
        <v>29896</v>
      </c>
      <c r="B14993" s="171" t="s">
        <v>29897</v>
      </c>
      <c r="C14993" s="171" t="s">
        <v>128</v>
      </c>
      <c r="D14993" s="171" t="s">
        <v>80</v>
      </c>
      <c r="E14993" s="11">
        <v>44440</v>
      </c>
      <c r="F14993">
        <v>0</v>
      </c>
      <c r="G14993">
        <v>0</v>
      </c>
      <c r="I14993">
        <v>0</v>
      </c>
      <c r="J14993">
        <v>0</v>
      </c>
      <c r="L14993">
        <v>0</v>
      </c>
      <c r="N14993">
        <v>0</v>
      </c>
      <c r="P14993">
        <v>0</v>
      </c>
      <c r="Q14993">
        <v>0</v>
      </c>
      <c r="S14993">
        <v>0</v>
      </c>
    </row>
    <row r="14994" spans="1:19" x14ac:dyDescent="0.3">
      <c r="A14994" t="s">
        <v>29898</v>
      </c>
      <c r="B14994" s="171" t="s">
        <v>29899</v>
      </c>
      <c r="C14994" s="171" t="s">
        <v>14824</v>
      </c>
      <c r="D14994" s="171" t="s">
        <v>80</v>
      </c>
      <c r="E14994" s="11">
        <v>44440</v>
      </c>
      <c r="F14994">
        <v>0</v>
      </c>
      <c r="G14994">
        <v>0</v>
      </c>
      <c r="I14994">
        <v>0</v>
      </c>
      <c r="J14994">
        <v>0</v>
      </c>
      <c r="L14994">
        <v>0</v>
      </c>
      <c r="N14994">
        <v>0</v>
      </c>
      <c r="P14994">
        <v>0</v>
      </c>
      <c r="Q14994">
        <v>0</v>
      </c>
      <c r="S14994">
        <v>0</v>
      </c>
    </row>
    <row r="14995" spans="1:19" x14ac:dyDescent="0.3">
      <c r="A14995" t="s">
        <v>29900</v>
      </c>
      <c r="B14995" s="171" t="s">
        <v>29901</v>
      </c>
      <c r="C14995" s="171" t="s">
        <v>152</v>
      </c>
      <c r="D14995" s="171" t="s">
        <v>80</v>
      </c>
      <c r="E14995" s="11">
        <v>44440</v>
      </c>
      <c r="F14995">
        <v>0</v>
      </c>
      <c r="G14995">
        <v>0</v>
      </c>
      <c r="I14995">
        <v>0</v>
      </c>
      <c r="J14995">
        <v>0</v>
      </c>
      <c r="L14995">
        <v>0</v>
      </c>
      <c r="N14995">
        <v>0</v>
      </c>
      <c r="P14995">
        <v>0</v>
      </c>
      <c r="Q14995">
        <v>0</v>
      </c>
      <c r="S14995">
        <v>0</v>
      </c>
    </row>
    <row r="14996" spans="1:19" x14ac:dyDescent="0.3">
      <c r="A14996" t="s">
        <v>29902</v>
      </c>
      <c r="B14996" s="171" t="s">
        <v>29903</v>
      </c>
      <c r="C14996" s="171" t="s">
        <v>194</v>
      </c>
      <c r="D14996" s="171" t="s">
        <v>80</v>
      </c>
      <c r="E14996" s="11">
        <v>44440</v>
      </c>
      <c r="F14996">
        <v>5</v>
      </c>
      <c r="G14996">
        <v>7</v>
      </c>
      <c r="I14996">
        <v>27</v>
      </c>
      <c r="J14996">
        <v>30</v>
      </c>
      <c r="K14996">
        <v>36</v>
      </c>
      <c r="L14996">
        <v>39</v>
      </c>
      <c r="N14996">
        <v>21</v>
      </c>
      <c r="P14996">
        <v>0</v>
      </c>
      <c r="Q14996">
        <v>0</v>
      </c>
      <c r="S14996">
        <v>6</v>
      </c>
    </row>
    <row r="14997" spans="1:19" x14ac:dyDescent="0.3">
      <c r="A14997" t="s">
        <v>29904</v>
      </c>
      <c r="B14997" s="171" t="s">
        <v>29905</v>
      </c>
      <c r="C14997" s="171" t="s">
        <v>18137</v>
      </c>
      <c r="D14997" s="171" t="s">
        <v>80</v>
      </c>
      <c r="E14997" s="11">
        <v>44440</v>
      </c>
      <c r="F14997">
        <v>0</v>
      </c>
      <c r="G14997">
        <v>0</v>
      </c>
      <c r="I14997">
        <v>0</v>
      </c>
      <c r="J14997">
        <v>0</v>
      </c>
      <c r="L14997">
        <v>0</v>
      </c>
      <c r="N14997">
        <v>0</v>
      </c>
      <c r="P14997">
        <v>0</v>
      </c>
      <c r="Q14997">
        <v>0</v>
      </c>
      <c r="S14997">
        <v>0</v>
      </c>
    </row>
    <row r="14998" spans="1:19" x14ac:dyDescent="0.3">
      <c r="A14998" t="s">
        <v>29906</v>
      </c>
      <c r="B14998" s="171" t="s">
        <v>29907</v>
      </c>
      <c r="C14998" s="171" t="s">
        <v>18140</v>
      </c>
      <c r="D14998" s="171" t="s">
        <v>80</v>
      </c>
      <c r="E14998" s="11">
        <v>44440</v>
      </c>
      <c r="F14998">
        <v>4</v>
      </c>
      <c r="G14998">
        <v>5</v>
      </c>
      <c r="I14998">
        <v>17</v>
      </c>
      <c r="J14998">
        <v>20</v>
      </c>
      <c r="L14998">
        <v>22</v>
      </c>
      <c r="N14998">
        <v>12</v>
      </c>
      <c r="P14998">
        <v>2</v>
      </c>
      <c r="Q14998">
        <v>3</v>
      </c>
      <c r="S14998">
        <v>5</v>
      </c>
    </row>
    <row r="14999" spans="1:19" x14ac:dyDescent="0.3">
      <c r="A14999" t="s">
        <v>29908</v>
      </c>
      <c r="B14999" s="171" t="s">
        <v>29909</v>
      </c>
      <c r="C14999" s="171" t="s">
        <v>236</v>
      </c>
      <c r="D14999" s="171" t="s">
        <v>80</v>
      </c>
      <c r="E14999" s="11">
        <v>44440</v>
      </c>
      <c r="F14999">
        <v>0</v>
      </c>
      <c r="G14999">
        <v>0</v>
      </c>
      <c r="I14999">
        <v>0</v>
      </c>
      <c r="J14999">
        <v>0</v>
      </c>
      <c r="L14999">
        <v>0</v>
      </c>
      <c r="N14999">
        <v>0</v>
      </c>
      <c r="P14999">
        <v>0</v>
      </c>
      <c r="Q14999">
        <v>0</v>
      </c>
      <c r="S14999">
        <v>0</v>
      </c>
    </row>
    <row r="15000" spans="1:19" x14ac:dyDescent="0.3">
      <c r="A15000" t="s">
        <v>29910</v>
      </c>
      <c r="B15000" s="171" t="s">
        <v>29911</v>
      </c>
      <c r="C15000" s="171" t="s">
        <v>239</v>
      </c>
      <c r="D15000" s="171" t="s">
        <v>80</v>
      </c>
      <c r="E15000" s="11">
        <v>44440</v>
      </c>
      <c r="F15000">
        <v>0</v>
      </c>
      <c r="G15000">
        <v>0</v>
      </c>
      <c r="I15000">
        <v>0</v>
      </c>
      <c r="J15000">
        <v>0</v>
      </c>
      <c r="L15000">
        <v>0</v>
      </c>
      <c r="N15000">
        <v>0</v>
      </c>
      <c r="P15000">
        <v>0</v>
      </c>
      <c r="Q15000">
        <v>0</v>
      </c>
      <c r="S15000">
        <v>0</v>
      </c>
    </row>
    <row r="15001" spans="1:19" x14ac:dyDescent="0.3">
      <c r="A15001" t="s">
        <v>29912</v>
      </c>
      <c r="B15001" s="171" t="s">
        <v>29913</v>
      </c>
      <c r="C15001" s="171" t="s">
        <v>176</v>
      </c>
      <c r="D15001" s="171" t="s">
        <v>80</v>
      </c>
      <c r="E15001" s="11">
        <v>44440</v>
      </c>
      <c r="F15001">
        <v>2</v>
      </c>
      <c r="G15001">
        <v>2.5</v>
      </c>
      <c r="I15001">
        <v>14</v>
      </c>
      <c r="J15001">
        <v>11</v>
      </c>
      <c r="L15001">
        <v>13</v>
      </c>
      <c r="N15001">
        <v>9</v>
      </c>
      <c r="P15001">
        <v>1</v>
      </c>
      <c r="Q15001">
        <v>1</v>
      </c>
      <c r="S15001">
        <v>5</v>
      </c>
    </row>
    <row r="15002" spans="1:19" x14ac:dyDescent="0.3">
      <c r="A15002" t="s">
        <v>29914</v>
      </c>
      <c r="B15002" s="171" t="s">
        <v>29915</v>
      </c>
      <c r="C15002" s="171" t="s">
        <v>206</v>
      </c>
      <c r="D15002" s="171" t="s">
        <v>80</v>
      </c>
      <c r="E15002" s="11">
        <v>44440</v>
      </c>
      <c r="F15002">
        <v>1</v>
      </c>
      <c r="G15002">
        <v>1.5</v>
      </c>
      <c r="I15002">
        <v>5</v>
      </c>
      <c r="J15002">
        <v>5</v>
      </c>
      <c r="L15002">
        <v>8</v>
      </c>
      <c r="N15002">
        <v>5</v>
      </c>
      <c r="P15002">
        <v>0</v>
      </c>
      <c r="Q15002">
        <v>0</v>
      </c>
      <c r="S15002">
        <v>0</v>
      </c>
    </row>
    <row r="15003" spans="1:19" x14ac:dyDescent="0.3">
      <c r="A15003" t="s">
        <v>29916</v>
      </c>
      <c r="B15003" s="171" t="s">
        <v>29917</v>
      </c>
      <c r="C15003" s="171" t="s">
        <v>176</v>
      </c>
      <c r="D15003" s="171" t="s">
        <v>15341</v>
      </c>
      <c r="E15003" s="11">
        <v>44440</v>
      </c>
      <c r="F15003">
        <v>0</v>
      </c>
      <c r="G15003">
        <v>0</v>
      </c>
      <c r="I15003">
        <v>0</v>
      </c>
      <c r="J15003">
        <v>0</v>
      </c>
      <c r="L15003">
        <v>0</v>
      </c>
      <c r="N15003">
        <v>0</v>
      </c>
      <c r="P15003">
        <v>0</v>
      </c>
      <c r="Q15003">
        <v>0</v>
      </c>
      <c r="S15003">
        <v>0</v>
      </c>
    </row>
    <row r="15004" spans="1:19" x14ac:dyDescent="0.3">
      <c r="A15004" t="s">
        <v>29918</v>
      </c>
      <c r="B15004" s="171" t="s">
        <v>29919</v>
      </c>
      <c r="C15004" s="171" t="s">
        <v>206</v>
      </c>
      <c r="D15004" s="171" t="s">
        <v>15341</v>
      </c>
      <c r="E15004" s="11">
        <v>44440</v>
      </c>
      <c r="F15004">
        <v>0</v>
      </c>
      <c r="G15004">
        <v>0</v>
      </c>
      <c r="I15004">
        <v>0</v>
      </c>
      <c r="J15004">
        <v>0</v>
      </c>
      <c r="L15004">
        <v>0</v>
      </c>
      <c r="N15004">
        <v>0</v>
      </c>
      <c r="P15004">
        <v>0</v>
      </c>
      <c r="Q15004">
        <v>0</v>
      </c>
      <c r="S15004">
        <v>0</v>
      </c>
    </row>
    <row r="15005" spans="1:19" x14ac:dyDescent="0.3">
      <c r="A15005" t="s">
        <v>29920</v>
      </c>
      <c r="B15005" s="171" t="s">
        <v>29921</v>
      </c>
      <c r="C15005" s="171" t="s">
        <v>16544</v>
      </c>
      <c r="D15005" s="171" t="s">
        <v>15341</v>
      </c>
      <c r="E15005" s="11">
        <v>44440</v>
      </c>
      <c r="F15005">
        <v>0</v>
      </c>
      <c r="G15005">
        <v>0</v>
      </c>
      <c r="I15005">
        <v>0</v>
      </c>
      <c r="J15005">
        <v>0</v>
      </c>
      <c r="L15005">
        <v>0</v>
      </c>
      <c r="N15005">
        <v>0</v>
      </c>
      <c r="P15005">
        <v>0</v>
      </c>
      <c r="Q15005">
        <v>0</v>
      </c>
      <c r="S15005">
        <v>0</v>
      </c>
    </row>
    <row r="15006" spans="1:19" x14ac:dyDescent="0.3">
      <c r="A15006" t="s">
        <v>29922</v>
      </c>
      <c r="B15006" s="171" t="s">
        <v>29923</v>
      </c>
      <c r="C15006" s="171" t="s">
        <v>16544</v>
      </c>
      <c r="D15006" s="171" t="s">
        <v>80</v>
      </c>
      <c r="E15006" s="11">
        <v>44440</v>
      </c>
      <c r="F15006">
        <v>0</v>
      </c>
      <c r="G15006">
        <v>0</v>
      </c>
      <c r="I15006">
        <v>0</v>
      </c>
      <c r="J15006">
        <v>0</v>
      </c>
      <c r="L15006">
        <v>0</v>
      </c>
      <c r="N15006">
        <v>0</v>
      </c>
      <c r="P15006">
        <v>0</v>
      </c>
      <c r="Q15006">
        <v>0</v>
      </c>
      <c r="S15006">
        <v>0</v>
      </c>
    </row>
    <row r="15007" spans="1:19" x14ac:dyDescent="0.3">
      <c r="A15007" t="s">
        <v>29924</v>
      </c>
      <c r="B15007" s="171" t="s">
        <v>29925</v>
      </c>
      <c r="C15007" s="171" t="s">
        <v>24315</v>
      </c>
      <c r="D15007" s="171" t="s">
        <v>15341</v>
      </c>
      <c r="E15007" s="11">
        <v>44440</v>
      </c>
      <c r="F15007">
        <v>0</v>
      </c>
      <c r="G15007">
        <v>0</v>
      </c>
      <c r="I15007">
        <v>0</v>
      </c>
      <c r="J15007">
        <v>0</v>
      </c>
      <c r="L15007">
        <v>0</v>
      </c>
      <c r="N15007">
        <v>0</v>
      </c>
      <c r="P15007">
        <v>0</v>
      </c>
      <c r="Q15007">
        <v>0</v>
      </c>
      <c r="S15007">
        <v>0</v>
      </c>
    </row>
    <row r="15008" spans="1:19" x14ac:dyDescent="0.3">
      <c r="A15008" t="s">
        <v>29926</v>
      </c>
      <c r="B15008" s="171" t="s">
        <v>29927</v>
      </c>
      <c r="C15008" s="171" t="s">
        <v>24315</v>
      </c>
      <c r="D15008" s="171" t="s">
        <v>80</v>
      </c>
      <c r="E15008" s="11">
        <v>44440</v>
      </c>
      <c r="F15008">
        <v>0</v>
      </c>
      <c r="G15008">
        <v>0</v>
      </c>
      <c r="I15008">
        <v>0</v>
      </c>
      <c r="J15008">
        <v>0</v>
      </c>
      <c r="L15008">
        <v>0</v>
      </c>
      <c r="N15008">
        <v>0</v>
      </c>
      <c r="P15008">
        <v>0</v>
      </c>
      <c r="Q15008">
        <v>0</v>
      </c>
      <c r="S15008">
        <v>0</v>
      </c>
    </row>
    <row r="15009" spans="1:19" x14ac:dyDescent="0.3">
      <c r="A15009" t="s">
        <v>29928</v>
      </c>
      <c r="B15009" s="171" t="s">
        <v>29929</v>
      </c>
      <c r="C15009" s="171" t="s">
        <v>113</v>
      </c>
      <c r="D15009" s="171" t="s">
        <v>80</v>
      </c>
      <c r="E15009" s="11">
        <v>44440</v>
      </c>
      <c r="F15009">
        <v>1.5</v>
      </c>
      <c r="G15009">
        <v>1</v>
      </c>
      <c r="I15009">
        <v>1</v>
      </c>
      <c r="J15009">
        <v>9</v>
      </c>
      <c r="L15009">
        <v>6</v>
      </c>
      <c r="N15009">
        <v>1</v>
      </c>
      <c r="P15009">
        <v>2</v>
      </c>
      <c r="Q15009">
        <v>5</v>
      </c>
      <c r="S15009">
        <v>0</v>
      </c>
    </row>
    <row r="15010" spans="1:19" x14ac:dyDescent="0.3">
      <c r="A15010" t="s">
        <v>29930</v>
      </c>
      <c r="B15010" s="171" t="s">
        <v>29931</v>
      </c>
      <c r="C15010" s="171" t="s">
        <v>131</v>
      </c>
      <c r="D15010" s="171" t="s">
        <v>80</v>
      </c>
      <c r="E15010" s="11">
        <v>44440</v>
      </c>
      <c r="F15010">
        <v>0</v>
      </c>
      <c r="G15010">
        <v>0</v>
      </c>
      <c r="I15010">
        <v>0</v>
      </c>
      <c r="J15010">
        <v>0</v>
      </c>
      <c r="L15010">
        <v>0</v>
      </c>
      <c r="N15010">
        <v>0</v>
      </c>
      <c r="P15010">
        <v>0</v>
      </c>
      <c r="Q15010">
        <v>0</v>
      </c>
      <c r="S15010">
        <v>0</v>
      </c>
    </row>
    <row r="15011" spans="1:19" x14ac:dyDescent="0.3">
      <c r="A15011" t="s">
        <v>29932</v>
      </c>
      <c r="B15011" s="171" t="s">
        <v>29933</v>
      </c>
      <c r="C15011" s="171" t="s">
        <v>14843</v>
      </c>
      <c r="D15011" s="171" t="s">
        <v>80</v>
      </c>
      <c r="E15011" s="11">
        <v>44440</v>
      </c>
      <c r="F15011">
        <v>0</v>
      </c>
      <c r="G15011">
        <v>0</v>
      </c>
      <c r="I15011">
        <v>0</v>
      </c>
      <c r="J15011">
        <v>0</v>
      </c>
      <c r="L15011">
        <v>0</v>
      </c>
      <c r="N15011">
        <v>0</v>
      </c>
      <c r="P15011">
        <v>0</v>
      </c>
      <c r="Q15011">
        <v>0</v>
      </c>
      <c r="S15011">
        <v>0</v>
      </c>
    </row>
    <row r="15012" spans="1:19" x14ac:dyDescent="0.3">
      <c r="A15012" t="s">
        <v>29934</v>
      </c>
      <c r="B15012" s="171" t="s">
        <v>29935</v>
      </c>
      <c r="C15012" s="171" t="s">
        <v>155</v>
      </c>
      <c r="D15012" s="171" t="s">
        <v>80</v>
      </c>
      <c r="E15012" s="11">
        <v>44440</v>
      </c>
      <c r="F15012">
        <v>3</v>
      </c>
      <c r="G15012">
        <v>3</v>
      </c>
      <c r="I15012">
        <v>9</v>
      </c>
      <c r="J15012">
        <v>18</v>
      </c>
      <c r="L15012">
        <v>17</v>
      </c>
      <c r="N15012">
        <v>9</v>
      </c>
      <c r="P15012">
        <v>3</v>
      </c>
      <c r="Q15012">
        <v>3</v>
      </c>
      <c r="S15012">
        <v>0</v>
      </c>
    </row>
    <row r="15013" spans="1:19" x14ac:dyDescent="0.3">
      <c r="A15013" t="s">
        <v>29936</v>
      </c>
      <c r="B15013" s="171" t="s">
        <v>29937</v>
      </c>
      <c r="C15013" s="171" t="s">
        <v>16232</v>
      </c>
      <c r="D15013" s="171" t="s">
        <v>80</v>
      </c>
      <c r="E15013" s="11">
        <v>44440</v>
      </c>
      <c r="F15013">
        <v>4</v>
      </c>
      <c r="G15013">
        <v>3.5</v>
      </c>
      <c r="I15013">
        <v>9</v>
      </c>
      <c r="J15013">
        <v>23</v>
      </c>
      <c r="L15013">
        <v>20</v>
      </c>
      <c r="N15013">
        <v>8</v>
      </c>
      <c r="P15013">
        <v>0</v>
      </c>
      <c r="Q15013">
        <v>0</v>
      </c>
      <c r="S15013">
        <v>1</v>
      </c>
    </row>
    <row r="15014" spans="1:19" x14ac:dyDescent="0.3">
      <c r="A15014" t="s">
        <v>29938</v>
      </c>
      <c r="B15014" s="171" t="s">
        <v>29939</v>
      </c>
      <c r="C15014" s="171" t="s">
        <v>16557</v>
      </c>
      <c r="D15014" s="171" t="s">
        <v>80</v>
      </c>
      <c r="E15014" s="11">
        <v>44440</v>
      </c>
      <c r="F15014">
        <v>0</v>
      </c>
      <c r="G15014">
        <v>0</v>
      </c>
      <c r="I15014">
        <v>0</v>
      </c>
      <c r="J15014">
        <v>0</v>
      </c>
      <c r="L15014">
        <v>0</v>
      </c>
      <c r="N15014">
        <v>0</v>
      </c>
      <c r="P15014">
        <v>0</v>
      </c>
      <c r="Q15014">
        <v>0</v>
      </c>
      <c r="S15014">
        <v>0</v>
      </c>
    </row>
    <row r="15015" spans="1:19" x14ac:dyDescent="0.3">
      <c r="A15015" t="s">
        <v>29940</v>
      </c>
      <c r="B15015" s="171" t="s">
        <v>29941</v>
      </c>
      <c r="C15015" s="171" t="s">
        <v>188</v>
      </c>
      <c r="D15015" s="171" t="s">
        <v>80</v>
      </c>
      <c r="E15015" s="11">
        <v>44440</v>
      </c>
      <c r="F15015">
        <v>2</v>
      </c>
      <c r="G15015">
        <v>4</v>
      </c>
      <c r="I15015">
        <v>12</v>
      </c>
      <c r="J15015">
        <v>11</v>
      </c>
      <c r="L15015">
        <v>22</v>
      </c>
      <c r="N15015">
        <v>9</v>
      </c>
      <c r="P15015">
        <v>0</v>
      </c>
      <c r="Q15015">
        <v>0</v>
      </c>
      <c r="S15015">
        <v>3</v>
      </c>
    </row>
    <row r="15016" spans="1:19" x14ac:dyDescent="0.3">
      <c r="A15016" t="s">
        <v>29942</v>
      </c>
      <c r="B15016" s="171" t="s">
        <v>29943</v>
      </c>
      <c r="C15016" s="171" t="s">
        <v>227</v>
      </c>
      <c r="D15016" s="171" t="s">
        <v>80</v>
      </c>
      <c r="E15016" s="11">
        <v>44440</v>
      </c>
      <c r="F15016">
        <v>0</v>
      </c>
      <c r="G15016">
        <v>0</v>
      </c>
      <c r="I15016">
        <v>0</v>
      </c>
      <c r="J15016">
        <v>0</v>
      </c>
      <c r="L15016">
        <v>0</v>
      </c>
      <c r="N15016">
        <v>0</v>
      </c>
      <c r="P15016">
        <v>0</v>
      </c>
      <c r="Q15016">
        <v>0</v>
      </c>
      <c r="S15016">
        <v>0</v>
      </c>
    </row>
    <row r="15017" spans="1:19" x14ac:dyDescent="0.3">
      <c r="A15017" t="s">
        <v>29944</v>
      </c>
      <c r="B15017" s="171" t="s">
        <v>29945</v>
      </c>
      <c r="C15017" s="171" t="s">
        <v>116</v>
      </c>
      <c r="D15017" s="171" t="s">
        <v>80</v>
      </c>
      <c r="E15017" s="11">
        <v>44440</v>
      </c>
      <c r="F15017">
        <v>8</v>
      </c>
      <c r="G15017">
        <v>8</v>
      </c>
      <c r="I15017">
        <v>61</v>
      </c>
      <c r="J15017">
        <v>84</v>
      </c>
      <c r="L15017">
        <v>90</v>
      </c>
      <c r="N15017">
        <v>61</v>
      </c>
      <c r="P15017">
        <v>0</v>
      </c>
      <c r="Q15017">
        <v>0</v>
      </c>
      <c r="S15017">
        <v>0</v>
      </c>
    </row>
    <row r="15018" spans="1:19" x14ac:dyDescent="0.3">
      <c r="A15018" t="s">
        <v>29946</v>
      </c>
      <c r="B15018" s="171" t="s">
        <v>29947</v>
      </c>
      <c r="C15018" s="171" t="s">
        <v>9862</v>
      </c>
      <c r="D15018" s="171" t="s">
        <v>80</v>
      </c>
      <c r="E15018" s="11">
        <v>44440</v>
      </c>
      <c r="F15018">
        <v>0</v>
      </c>
      <c r="G15018">
        <v>0</v>
      </c>
      <c r="I15018">
        <v>0</v>
      </c>
      <c r="J15018">
        <v>0</v>
      </c>
      <c r="L15018">
        <v>0</v>
      </c>
      <c r="N15018">
        <v>0</v>
      </c>
      <c r="P15018">
        <v>0</v>
      </c>
      <c r="Q15018">
        <v>0</v>
      </c>
      <c r="S15018">
        <v>0</v>
      </c>
    </row>
    <row r="15019" spans="1:19" x14ac:dyDescent="0.3">
      <c r="A15019" t="s">
        <v>29948</v>
      </c>
      <c r="B15019" s="171" t="s">
        <v>29949</v>
      </c>
      <c r="C15019" s="171" t="s">
        <v>140</v>
      </c>
      <c r="D15019" s="171" t="s">
        <v>80</v>
      </c>
      <c r="E15019" s="11">
        <v>44440</v>
      </c>
      <c r="F15019">
        <v>0</v>
      </c>
      <c r="G15019">
        <v>0</v>
      </c>
      <c r="I15019">
        <v>0</v>
      </c>
      <c r="J15019">
        <v>0</v>
      </c>
      <c r="L15019">
        <v>0</v>
      </c>
      <c r="N15019">
        <v>0</v>
      </c>
      <c r="P15019">
        <v>0</v>
      </c>
      <c r="Q15019">
        <v>0</v>
      </c>
      <c r="S15019">
        <v>0</v>
      </c>
    </row>
    <row r="15020" spans="1:19" x14ac:dyDescent="0.3">
      <c r="A15020" t="s">
        <v>29950</v>
      </c>
      <c r="B15020" s="171" t="s">
        <v>29951</v>
      </c>
      <c r="C15020" s="171" t="s">
        <v>8590</v>
      </c>
      <c r="D15020" s="171" t="s">
        <v>80</v>
      </c>
      <c r="E15020" s="11">
        <v>44440</v>
      </c>
      <c r="F15020">
        <v>0</v>
      </c>
      <c r="G15020">
        <v>0</v>
      </c>
      <c r="I15020">
        <v>0</v>
      </c>
      <c r="J15020">
        <v>0</v>
      </c>
      <c r="L15020">
        <v>0</v>
      </c>
      <c r="N15020">
        <v>0</v>
      </c>
      <c r="P15020">
        <v>0</v>
      </c>
      <c r="Q15020">
        <v>0</v>
      </c>
      <c r="S15020">
        <v>0</v>
      </c>
    </row>
    <row r="15021" spans="1:19" x14ac:dyDescent="0.3">
      <c r="A15021" t="s">
        <v>29952</v>
      </c>
      <c r="B15021" s="171" t="s">
        <v>29953</v>
      </c>
      <c r="C15021" s="171" t="s">
        <v>170</v>
      </c>
      <c r="D15021" s="171" t="s">
        <v>80</v>
      </c>
      <c r="E15021" s="11">
        <v>44440</v>
      </c>
      <c r="F15021">
        <v>3</v>
      </c>
      <c r="G15021">
        <v>11</v>
      </c>
      <c r="I15021">
        <v>23</v>
      </c>
      <c r="J15021">
        <v>42</v>
      </c>
      <c r="L15021">
        <v>121</v>
      </c>
      <c r="N15021">
        <v>11</v>
      </c>
      <c r="P15021">
        <v>0</v>
      </c>
      <c r="Q15021">
        <v>0</v>
      </c>
      <c r="S15021">
        <v>12</v>
      </c>
    </row>
    <row r="15022" spans="1:19" x14ac:dyDescent="0.3">
      <c r="A15022" t="s">
        <v>29954</v>
      </c>
      <c r="B15022" s="171" t="s">
        <v>29955</v>
      </c>
      <c r="C15022" s="171" t="s">
        <v>182</v>
      </c>
      <c r="D15022" s="171" t="s">
        <v>80</v>
      </c>
      <c r="E15022" s="11">
        <v>44440</v>
      </c>
      <c r="F15022">
        <v>10</v>
      </c>
      <c r="G15022">
        <v>11.5</v>
      </c>
      <c r="I15022">
        <v>120</v>
      </c>
      <c r="J15022">
        <v>110</v>
      </c>
      <c r="L15022">
        <v>128</v>
      </c>
      <c r="N15022">
        <v>120</v>
      </c>
      <c r="P15022">
        <v>3</v>
      </c>
      <c r="Q15022">
        <v>6</v>
      </c>
      <c r="S15022">
        <v>0</v>
      </c>
    </row>
    <row r="15023" spans="1:19" x14ac:dyDescent="0.3">
      <c r="A15023" t="s">
        <v>29956</v>
      </c>
      <c r="B15023" s="171" t="s">
        <v>29957</v>
      </c>
      <c r="C15023" s="171" t="s">
        <v>197</v>
      </c>
      <c r="D15023" s="171" t="s">
        <v>80</v>
      </c>
      <c r="E15023" s="11">
        <v>44440</v>
      </c>
      <c r="F15023">
        <v>8.5</v>
      </c>
      <c r="G15023">
        <v>9</v>
      </c>
      <c r="I15023">
        <v>52</v>
      </c>
      <c r="J15023">
        <v>85</v>
      </c>
      <c r="L15023">
        <v>90</v>
      </c>
      <c r="N15023">
        <v>51</v>
      </c>
      <c r="P15023">
        <v>13</v>
      </c>
      <c r="Q15023">
        <v>16</v>
      </c>
      <c r="S15023">
        <v>1</v>
      </c>
    </row>
    <row r="15024" spans="1:19" x14ac:dyDescent="0.3">
      <c r="A15024" t="s">
        <v>29958</v>
      </c>
      <c r="B15024" s="171" t="s">
        <v>29959</v>
      </c>
      <c r="C15024" s="171" t="s">
        <v>218</v>
      </c>
      <c r="D15024" s="171" t="s">
        <v>80</v>
      </c>
      <c r="E15024" s="11">
        <v>44440</v>
      </c>
      <c r="F15024">
        <v>0</v>
      </c>
      <c r="G15024">
        <v>0</v>
      </c>
      <c r="I15024">
        <v>0</v>
      </c>
      <c r="J15024">
        <v>0</v>
      </c>
      <c r="L15024">
        <v>0</v>
      </c>
      <c r="N15024">
        <v>0</v>
      </c>
      <c r="P15024">
        <v>0</v>
      </c>
      <c r="Q15024">
        <v>0</v>
      </c>
      <c r="S15024">
        <v>0</v>
      </c>
    </row>
    <row r="15025" spans="1:19" x14ac:dyDescent="0.3">
      <c r="A15025" t="s">
        <v>29960</v>
      </c>
      <c r="B15025" s="171" t="s">
        <v>29961</v>
      </c>
      <c r="C15025" s="171" t="s">
        <v>230</v>
      </c>
      <c r="D15025" s="171" t="s">
        <v>80</v>
      </c>
      <c r="E15025" s="11">
        <v>44440</v>
      </c>
      <c r="F15025">
        <v>0</v>
      </c>
      <c r="G15025">
        <v>0</v>
      </c>
      <c r="I15025">
        <v>0</v>
      </c>
      <c r="J15025">
        <v>0</v>
      </c>
      <c r="L15025">
        <v>0</v>
      </c>
      <c r="N15025">
        <v>0</v>
      </c>
      <c r="P15025">
        <v>0</v>
      </c>
      <c r="Q15025">
        <v>0</v>
      </c>
      <c r="S15025">
        <v>0</v>
      </c>
    </row>
    <row r="15026" spans="1:19" x14ac:dyDescent="0.3">
      <c r="A15026" t="s">
        <v>29962</v>
      </c>
      <c r="B15026" s="171" t="s">
        <v>29963</v>
      </c>
      <c r="C15026" s="171" t="s">
        <v>8193</v>
      </c>
      <c r="D15026" s="171" t="s">
        <v>80</v>
      </c>
      <c r="E15026" s="11">
        <v>44440</v>
      </c>
      <c r="F15026">
        <v>1.5</v>
      </c>
      <c r="G15026">
        <v>3</v>
      </c>
      <c r="I15026">
        <v>19</v>
      </c>
      <c r="J15026">
        <v>18</v>
      </c>
      <c r="L15026">
        <v>32</v>
      </c>
      <c r="N15026">
        <v>18</v>
      </c>
      <c r="P15026">
        <v>0</v>
      </c>
      <c r="Q15026">
        <v>0</v>
      </c>
      <c r="S15026">
        <v>1</v>
      </c>
    </row>
    <row r="15027" spans="1:19" x14ac:dyDescent="0.3">
      <c r="A15027" t="s">
        <v>29964</v>
      </c>
      <c r="B15027" s="171" t="s">
        <v>29965</v>
      </c>
      <c r="C15027" s="171" t="s">
        <v>10522</v>
      </c>
      <c r="D15027" s="171" t="s">
        <v>80</v>
      </c>
      <c r="E15027" s="11">
        <v>44440</v>
      </c>
      <c r="F15027">
        <v>0</v>
      </c>
      <c r="G15027">
        <v>0</v>
      </c>
      <c r="I15027">
        <v>0</v>
      </c>
      <c r="J15027">
        <v>0</v>
      </c>
      <c r="L15027">
        <v>0</v>
      </c>
      <c r="N15027">
        <v>0</v>
      </c>
      <c r="P15027">
        <v>0</v>
      </c>
      <c r="Q15027">
        <v>0</v>
      </c>
      <c r="S15027">
        <v>0</v>
      </c>
    </row>
    <row r="15028" spans="1:19" x14ac:dyDescent="0.3">
      <c r="A15028" t="s">
        <v>29966</v>
      </c>
      <c r="B15028" s="171" t="s">
        <v>29967</v>
      </c>
      <c r="C15028" s="171" t="s">
        <v>10525</v>
      </c>
      <c r="D15028" s="171" t="s">
        <v>80</v>
      </c>
      <c r="E15028" s="11">
        <v>44440</v>
      </c>
      <c r="F15028">
        <v>0</v>
      </c>
      <c r="G15028">
        <v>0</v>
      </c>
      <c r="I15028">
        <v>0</v>
      </c>
      <c r="J15028">
        <v>0</v>
      </c>
      <c r="L15028">
        <v>0</v>
      </c>
      <c r="N15028">
        <v>0</v>
      </c>
      <c r="P15028">
        <v>0</v>
      </c>
      <c r="Q15028">
        <v>0</v>
      </c>
      <c r="S15028">
        <v>0</v>
      </c>
    </row>
    <row r="15029" spans="1:19" x14ac:dyDescent="0.3">
      <c r="A15029" t="s">
        <v>29968</v>
      </c>
      <c r="B15029" s="171" t="s">
        <v>29969</v>
      </c>
      <c r="C15029" s="171" t="s">
        <v>10528</v>
      </c>
      <c r="D15029" s="171" t="s">
        <v>80</v>
      </c>
      <c r="E15029" s="11">
        <v>44440</v>
      </c>
      <c r="F15029">
        <v>0</v>
      </c>
      <c r="G15029">
        <v>0</v>
      </c>
      <c r="I15029">
        <v>0</v>
      </c>
      <c r="J15029">
        <v>0</v>
      </c>
      <c r="L15029">
        <v>0</v>
      </c>
      <c r="N15029">
        <v>0</v>
      </c>
      <c r="P15029">
        <v>0</v>
      </c>
      <c r="Q15029">
        <v>0</v>
      </c>
      <c r="S15029">
        <v>0</v>
      </c>
    </row>
    <row r="15030" spans="1:19" x14ac:dyDescent="0.3">
      <c r="A15030" t="s">
        <v>29970</v>
      </c>
      <c r="B15030" s="171" t="s">
        <v>29971</v>
      </c>
      <c r="C15030" s="171" t="s">
        <v>10531</v>
      </c>
      <c r="D15030" s="171" t="s">
        <v>80</v>
      </c>
      <c r="E15030" s="11">
        <v>44440</v>
      </c>
      <c r="F15030">
        <v>0</v>
      </c>
      <c r="G15030">
        <v>0</v>
      </c>
      <c r="I15030">
        <v>0</v>
      </c>
      <c r="J15030">
        <v>0</v>
      </c>
      <c r="L15030">
        <v>0</v>
      </c>
      <c r="N15030">
        <v>0</v>
      </c>
      <c r="P15030">
        <v>0</v>
      </c>
      <c r="Q15030">
        <v>0</v>
      </c>
      <c r="S15030">
        <v>0</v>
      </c>
    </row>
    <row r="15031" spans="1:19" x14ac:dyDescent="0.3">
      <c r="A15031" t="s">
        <v>29972</v>
      </c>
      <c r="B15031" s="171" t="s">
        <v>29973</v>
      </c>
      <c r="C15031" s="171" t="s">
        <v>14880</v>
      </c>
      <c r="D15031" s="171" t="s">
        <v>80</v>
      </c>
      <c r="E15031" s="11">
        <v>44440</v>
      </c>
      <c r="F15031">
        <v>0</v>
      </c>
      <c r="G15031">
        <v>0</v>
      </c>
      <c r="I15031">
        <v>0</v>
      </c>
      <c r="J15031">
        <v>0</v>
      </c>
      <c r="L15031">
        <v>0</v>
      </c>
      <c r="N15031">
        <v>0</v>
      </c>
      <c r="P15031">
        <v>0</v>
      </c>
      <c r="Q15031">
        <v>0</v>
      </c>
      <c r="S15031">
        <v>0</v>
      </c>
    </row>
    <row r="15032" spans="1:19" x14ac:dyDescent="0.3">
      <c r="A15032" t="s">
        <v>29974</v>
      </c>
      <c r="B15032" s="171" t="s">
        <v>29975</v>
      </c>
      <c r="C15032" s="171" t="s">
        <v>10534</v>
      </c>
      <c r="D15032" s="171" t="s">
        <v>80</v>
      </c>
      <c r="E15032" s="11">
        <v>44440</v>
      </c>
      <c r="F15032">
        <v>4</v>
      </c>
      <c r="G15032">
        <v>4</v>
      </c>
      <c r="I15032">
        <v>6</v>
      </c>
      <c r="J15032">
        <v>24</v>
      </c>
      <c r="L15032">
        <v>24</v>
      </c>
      <c r="N15032">
        <v>6</v>
      </c>
      <c r="P15032">
        <v>1</v>
      </c>
      <c r="Q15032">
        <v>2</v>
      </c>
      <c r="S15032">
        <v>0</v>
      </c>
    </row>
    <row r="15033" spans="1:19" x14ac:dyDescent="0.3">
      <c r="A15033" t="s">
        <v>29976</v>
      </c>
      <c r="B15033" s="171" t="s">
        <v>29977</v>
      </c>
      <c r="C15033" s="171" t="s">
        <v>10537</v>
      </c>
      <c r="D15033" s="171" t="s">
        <v>80</v>
      </c>
      <c r="E15033" s="11">
        <v>44440</v>
      </c>
      <c r="F15033">
        <v>1.5</v>
      </c>
      <c r="G15033">
        <v>2</v>
      </c>
      <c r="I15033">
        <v>4</v>
      </c>
      <c r="J15033">
        <v>8</v>
      </c>
      <c r="L15033">
        <v>11</v>
      </c>
      <c r="N15033">
        <v>4</v>
      </c>
      <c r="P15033">
        <v>0</v>
      </c>
      <c r="Q15033">
        <v>0</v>
      </c>
      <c r="S15033">
        <v>0</v>
      </c>
    </row>
    <row r="15034" spans="1:19" x14ac:dyDescent="0.3">
      <c r="A15034" t="s">
        <v>29978</v>
      </c>
      <c r="B15034" s="171" t="s">
        <v>29979</v>
      </c>
      <c r="C15034" s="171" t="s">
        <v>119</v>
      </c>
      <c r="D15034" s="171" t="s">
        <v>4</v>
      </c>
      <c r="E15034" s="11">
        <v>44440</v>
      </c>
      <c r="F15034">
        <v>0</v>
      </c>
      <c r="G15034">
        <v>0</v>
      </c>
      <c r="I15034">
        <v>0</v>
      </c>
      <c r="J15034">
        <v>0</v>
      </c>
      <c r="L15034">
        <v>0</v>
      </c>
      <c r="N15034">
        <v>0</v>
      </c>
      <c r="P15034">
        <v>0</v>
      </c>
      <c r="Q15034">
        <v>0</v>
      </c>
      <c r="S15034">
        <v>0</v>
      </c>
    </row>
    <row r="15035" spans="1:19" x14ac:dyDescent="0.3">
      <c r="A15035" t="s">
        <v>29980</v>
      </c>
      <c r="B15035" s="171" t="s">
        <v>29981</v>
      </c>
      <c r="C15035" s="171" t="s">
        <v>143</v>
      </c>
      <c r="D15035" s="171" t="s">
        <v>4</v>
      </c>
      <c r="E15035" s="11">
        <v>44440</v>
      </c>
      <c r="F15035">
        <v>0</v>
      </c>
      <c r="G15035">
        <v>0</v>
      </c>
      <c r="I15035">
        <v>0</v>
      </c>
      <c r="J15035">
        <v>0</v>
      </c>
      <c r="L15035">
        <v>0</v>
      </c>
      <c r="N15035">
        <v>0</v>
      </c>
      <c r="P15035">
        <v>0</v>
      </c>
      <c r="Q15035">
        <v>0</v>
      </c>
      <c r="S15035">
        <v>0</v>
      </c>
    </row>
    <row r="15036" spans="1:19" x14ac:dyDescent="0.3">
      <c r="A15036" t="s">
        <v>29982</v>
      </c>
      <c r="B15036" s="171" t="s">
        <v>29983</v>
      </c>
      <c r="C15036" s="171" t="s">
        <v>158</v>
      </c>
      <c r="D15036" s="171" t="s">
        <v>4</v>
      </c>
      <c r="E15036" s="11">
        <v>44440</v>
      </c>
      <c r="F15036">
        <v>0</v>
      </c>
      <c r="G15036">
        <v>0</v>
      </c>
      <c r="I15036">
        <v>0</v>
      </c>
      <c r="J15036">
        <v>0</v>
      </c>
      <c r="L15036">
        <v>0</v>
      </c>
      <c r="N15036">
        <v>0</v>
      </c>
      <c r="P15036">
        <v>0</v>
      </c>
      <c r="Q15036">
        <v>0</v>
      </c>
      <c r="S15036">
        <v>0</v>
      </c>
    </row>
    <row r="15037" spans="1:19" x14ac:dyDescent="0.3">
      <c r="A15037" t="s">
        <v>29984</v>
      </c>
      <c r="B15037" s="171" t="s">
        <v>29985</v>
      </c>
      <c r="C15037" s="171" t="s">
        <v>209</v>
      </c>
      <c r="D15037" s="171" t="s">
        <v>4</v>
      </c>
      <c r="E15037" s="11">
        <v>44440</v>
      </c>
      <c r="F15037">
        <v>0</v>
      </c>
      <c r="G15037">
        <v>0</v>
      </c>
      <c r="I15037">
        <v>0</v>
      </c>
      <c r="J15037">
        <v>0</v>
      </c>
      <c r="L15037">
        <v>0</v>
      </c>
      <c r="N15037">
        <v>0</v>
      </c>
      <c r="P15037">
        <v>0</v>
      </c>
      <c r="Q15037">
        <v>0</v>
      </c>
      <c r="S15037">
        <v>0</v>
      </c>
    </row>
    <row r="15038" spans="1:19" x14ac:dyDescent="0.3">
      <c r="A15038" t="s">
        <v>29986</v>
      </c>
      <c r="B15038" s="171" t="s">
        <v>29987</v>
      </c>
      <c r="C15038" s="171" t="s">
        <v>76</v>
      </c>
      <c r="D15038" s="171" t="s">
        <v>4</v>
      </c>
      <c r="E15038" s="11">
        <v>44440</v>
      </c>
      <c r="F15038">
        <v>0</v>
      </c>
      <c r="G15038">
        <v>0</v>
      </c>
      <c r="I15038">
        <v>0</v>
      </c>
      <c r="J15038">
        <v>0</v>
      </c>
      <c r="L15038">
        <v>0</v>
      </c>
      <c r="N15038">
        <v>0</v>
      </c>
      <c r="P15038">
        <v>0</v>
      </c>
      <c r="Q15038">
        <v>0</v>
      </c>
      <c r="S15038">
        <v>0</v>
      </c>
    </row>
    <row r="15039" spans="1:19" x14ac:dyDescent="0.3">
      <c r="A15039" t="s">
        <v>29988</v>
      </c>
      <c r="B15039" s="171" t="s">
        <v>29989</v>
      </c>
      <c r="C15039" s="171" t="s">
        <v>15344</v>
      </c>
      <c r="D15039" s="171" t="s">
        <v>4</v>
      </c>
      <c r="E15039" s="11">
        <v>44440</v>
      </c>
      <c r="F15039">
        <v>0</v>
      </c>
      <c r="G15039">
        <v>0</v>
      </c>
      <c r="I15039">
        <v>0</v>
      </c>
      <c r="J15039">
        <v>0</v>
      </c>
      <c r="L15039">
        <v>0</v>
      </c>
      <c r="N15039">
        <v>0</v>
      </c>
      <c r="P15039">
        <v>0</v>
      </c>
      <c r="Q15039">
        <v>0</v>
      </c>
      <c r="S15039">
        <v>0</v>
      </c>
    </row>
    <row r="15040" spans="1:19" x14ac:dyDescent="0.3">
      <c r="A15040" t="s">
        <v>29990</v>
      </c>
      <c r="B15040" s="171" t="s">
        <v>29991</v>
      </c>
      <c r="C15040" s="171" t="s">
        <v>24281</v>
      </c>
      <c r="D15040" s="171" t="s">
        <v>4</v>
      </c>
      <c r="E15040" s="11">
        <v>44440</v>
      </c>
      <c r="F15040">
        <v>0</v>
      </c>
      <c r="G15040">
        <v>0</v>
      </c>
      <c r="I15040">
        <v>0</v>
      </c>
      <c r="J15040">
        <v>0</v>
      </c>
      <c r="L15040">
        <v>0</v>
      </c>
      <c r="N15040">
        <v>0</v>
      </c>
      <c r="P15040">
        <v>0</v>
      </c>
      <c r="Q15040">
        <v>0</v>
      </c>
      <c r="S15040">
        <v>0</v>
      </c>
    </row>
    <row r="15041" spans="1:19" x14ac:dyDescent="0.3">
      <c r="A15041" t="s">
        <v>29992</v>
      </c>
      <c r="B15041" s="171" t="s">
        <v>29993</v>
      </c>
      <c r="C15041" s="171" t="s">
        <v>24284</v>
      </c>
      <c r="D15041" s="171" t="s">
        <v>4</v>
      </c>
      <c r="E15041" s="11">
        <v>44440</v>
      </c>
      <c r="F15041">
        <v>3</v>
      </c>
      <c r="G15041">
        <v>4</v>
      </c>
      <c r="I15041">
        <v>8</v>
      </c>
      <c r="J15041">
        <v>18</v>
      </c>
      <c r="L15041">
        <v>21</v>
      </c>
      <c r="N15041">
        <v>7</v>
      </c>
      <c r="P15041">
        <v>1</v>
      </c>
      <c r="Q15041">
        <v>3</v>
      </c>
      <c r="S15041">
        <v>1</v>
      </c>
    </row>
    <row r="15042" spans="1:19" x14ac:dyDescent="0.3">
      <c r="A15042" t="s">
        <v>29994</v>
      </c>
      <c r="B15042" s="171" t="s">
        <v>29995</v>
      </c>
      <c r="C15042" s="171" t="s">
        <v>18126</v>
      </c>
      <c r="D15042" s="171" t="s">
        <v>4</v>
      </c>
      <c r="E15042" s="11">
        <v>44440</v>
      </c>
      <c r="F15042">
        <v>0</v>
      </c>
      <c r="G15042">
        <v>0</v>
      </c>
      <c r="I15042">
        <v>0</v>
      </c>
      <c r="J15042">
        <v>0</v>
      </c>
      <c r="L15042">
        <v>0</v>
      </c>
      <c r="N15042">
        <v>0</v>
      </c>
      <c r="P15042">
        <v>0</v>
      </c>
      <c r="Q15042">
        <v>0</v>
      </c>
      <c r="S15042">
        <v>0</v>
      </c>
    </row>
    <row r="15043" spans="1:19" x14ac:dyDescent="0.3">
      <c r="A15043" t="s">
        <v>29996</v>
      </c>
      <c r="B15043" s="171" t="s">
        <v>29997</v>
      </c>
      <c r="C15043" s="171" t="s">
        <v>128</v>
      </c>
      <c r="D15043" s="171" t="s">
        <v>4</v>
      </c>
      <c r="E15043" s="11">
        <v>44440</v>
      </c>
      <c r="F15043">
        <v>0</v>
      </c>
      <c r="G15043">
        <v>0</v>
      </c>
      <c r="I15043">
        <v>0</v>
      </c>
      <c r="J15043">
        <v>0</v>
      </c>
      <c r="L15043">
        <v>0</v>
      </c>
      <c r="N15043">
        <v>0</v>
      </c>
      <c r="P15043">
        <v>0</v>
      </c>
      <c r="Q15043">
        <v>0</v>
      </c>
      <c r="S15043">
        <v>0</v>
      </c>
    </row>
    <row r="15044" spans="1:19" x14ac:dyDescent="0.3">
      <c r="A15044" t="s">
        <v>29998</v>
      </c>
      <c r="B15044" s="171" t="s">
        <v>29999</v>
      </c>
      <c r="C15044" s="171" t="s">
        <v>14824</v>
      </c>
      <c r="D15044" s="171" t="s">
        <v>4</v>
      </c>
      <c r="E15044" s="11">
        <v>44440</v>
      </c>
      <c r="F15044">
        <v>0</v>
      </c>
      <c r="G15044">
        <v>0</v>
      </c>
      <c r="I15044">
        <v>0</v>
      </c>
      <c r="J15044">
        <v>0</v>
      </c>
      <c r="L15044">
        <v>0</v>
      </c>
      <c r="N15044">
        <v>0</v>
      </c>
      <c r="P15044">
        <v>0</v>
      </c>
      <c r="Q15044">
        <v>0</v>
      </c>
      <c r="S15044">
        <v>0</v>
      </c>
    </row>
    <row r="15045" spans="1:19" x14ac:dyDescent="0.3">
      <c r="A15045" t="s">
        <v>30000</v>
      </c>
      <c r="B15045" s="171" t="s">
        <v>30001</v>
      </c>
      <c r="C15045" s="171" t="s">
        <v>152</v>
      </c>
      <c r="D15045" s="171" t="s">
        <v>4</v>
      </c>
      <c r="E15045" s="11">
        <v>44440</v>
      </c>
      <c r="F15045">
        <v>0</v>
      </c>
      <c r="G15045">
        <v>0</v>
      </c>
      <c r="I15045">
        <v>0</v>
      </c>
      <c r="J15045">
        <v>0</v>
      </c>
      <c r="L15045">
        <v>0</v>
      </c>
      <c r="N15045">
        <v>0</v>
      </c>
      <c r="P15045">
        <v>0</v>
      </c>
      <c r="Q15045">
        <v>0</v>
      </c>
      <c r="S15045">
        <v>0</v>
      </c>
    </row>
    <row r="15046" spans="1:19" x14ac:dyDescent="0.3">
      <c r="A15046" t="s">
        <v>30002</v>
      </c>
      <c r="B15046" s="171" t="s">
        <v>30003</v>
      </c>
      <c r="C15046" s="171" t="s">
        <v>194</v>
      </c>
      <c r="D15046" s="171" t="s">
        <v>4</v>
      </c>
      <c r="E15046" s="11">
        <v>44440</v>
      </c>
      <c r="F15046">
        <v>5</v>
      </c>
      <c r="G15046">
        <v>7</v>
      </c>
      <c r="I15046">
        <v>27</v>
      </c>
      <c r="J15046">
        <v>30</v>
      </c>
      <c r="L15046">
        <v>39</v>
      </c>
      <c r="N15046">
        <v>21</v>
      </c>
      <c r="P15046">
        <v>0</v>
      </c>
      <c r="Q15046">
        <v>0</v>
      </c>
      <c r="S15046">
        <v>6</v>
      </c>
    </row>
    <row r="15047" spans="1:19" x14ac:dyDescent="0.3">
      <c r="A15047" t="s">
        <v>30004</v>
      </c>
      <c r="B15047" s="171" t="s">
        <v>30005</v>
      </c>
      <c r="C15047" s="171" t="s">
        <v>18137</v>
      </c>
      <c r="D15047" s="171" t="s">
        <v>4</v>
      </c>
      <c r="E15047" s="11">
        <v>44440</v>
      </c>
      <c r="F15047">
        <v>0</v>
      </c>
      <c r="G15047">
        <v>0</v>
      </c>
      <c r="I15047">
        <v>0</v>
      </c>
      <c r="J15047">
        <v>0</v>
      </c>
      <c r="L15047">
        <v>0</v>
      </c>
      <c r="N15047">
        <v>0</v>
      </c>
      <c r="P15047">
        <v>0</v>
      </c>
      <c r="Q15047">
        <v>0</v>
      </c>
      <c r="S15047">
        <v>0</v>
      </c>
    </row>
    <row r="15048" spans="1:19" x14ac:dyDescent="0.3">
      <c r="A15048" t="s">
        <v>30006</v>
      </c>
      <c r="B15048" s="171" t="s">
        <v>30007</v>
      </c>
      <c r="C15048" s="171" t="s">
        <v>18140</v>
      </c>
      <c r="D15048" s="171" t="s">
        <v>4</v>
      </c>
      <c r="E15048" s="11">
        <v>44440</v>
      </c>
      <c r="F15048">
        <v>4</v>
      </c>
      <c r="G15048">
        <v>5</v>
      </c>
      <c r="I15048">
        <v>17</v>
      </c>
      <c r="J15048">
        <v>20</v>
      </c>
      <c r="L15048">
        <v>22</v>
      </c>
      <c r="N15048">
        <v>12</v>
      </c>
      <c r="P15048">
        <v>2</v>
      </c>
      <c r="Q15048">
        <v>3</v>
      </c>
      <c r="S15048">
        <v>5</v>
      </c>
    </row>
    <row r="15049" spans="1:19" x14ac:dyDescent="0.3">
      <c r="A15049" t="s">
        <v>30008</v>
      </c>
      <c r="B15049" s="171" t="s">
        <v>30009</v>
      </c>
      <c r="C15049" s="171" t="s">
        <v>236</v>
      </c>
      <c r="D15049" s="171" t="s">
        <v>4</v>
      </c>
      <c r="E15049" s="11">
        <v>44440</v>
      </c>
      <c r="F15049">
        <v>0</v>
      </c>
      <c r="G15049">
        <v>0</v>
      </c>
      <c r="I15049">
        <v>0</v>
      </c>
      <c r="J15049">
        <v>0</v>
      </c>
      <c r="L15049">
        <v>0</v>
      </c>
      <c r="N15049">
        <v>0</v>
      </c>
      <c r="P15049">
        <v>0</v>
      </c>
      <c r="Q15049">
        <v>0</v>
      </c>
      <c r="S15049">
        <v>0</v>
      </c>
    </row>
    <row r="15050" spans="1:19" x14ac:dyDescent="0.3">
      <c r="A15050" t="s">
        <v>30010</v>
      </c>
      <c r="B15050" s="171" t="s">
        <v>30011</v>
      </c>
      <c r="C15050" s="171" t="s">
        <v>239</v>
      </c>
      <c r="D15050" s="171" t="s">
        <v>4</v>
      </c>
      <c r="E15050" s="11">
        <v>44440</v>
      </c>
      <c r="F15050">
        <v>0</v>
      </c>
      <c r="G15050">
        <v>0</v>
      </c>
      <c r="I15050">
        <v>0</v>
      </c>
      <c r="J15050">
        <v>0</v>
      </c>
      <c r="L15050">
        <v>0</v>
      </c>
      <c r="N15050">
        <v>0</v>
      </c>
      <c r="P15050">
        <v>0</v>
      </c>
      <c r="Q15050">
        <v>0</v>
      </c>
      <c r="S15050">
        <v>0</v>
      </c>
    </row>
    <row r="15051" spans="1:19" x14ac:dyDescent="0.3">
      <c r="A15051" t="s">
        <v>30012</v>
      </c>
      <c r="B15051" s="171" t="s">
        <v>30013</v>
      </c>
      <c r="C15051" s="171" t="s">
        <v>24315</v>
      </c>
      <c r="D15051" s="171" t="s">
        <v>4</v>
      </c>
      <c r="E15051" s="11">
        <v>44440</v>
      </c>
      <c r="F15051">
        <v>0</v>
      </c>
      <c r="G15051">
        <v>0</v>
      </c>
      <c r="I15051">
        <v>0</v>
      </c>
      <c r="J15051">
        <v>0</v>
      </c>
      <c r="L15051">
        <v>0</v>
      </c>
      <c r="N15051">
        <v>0</v>
      </c>
      <c r="P15051">
        <v>0</v>
      </c>
      <c r="Q15051">
        <v>0</v>
      </c>
      <c r="S15051">
        <v>0</v>
      </c>
    </row>
    <row r="15052" spans="1:19" x14ac:dyDescent="0.3">
      <c r="A15052" t="s">
        <v>30014</v>
      </c>
      <c r="B15052" s="171" t="s">
        <v>30015</v>
      </c>
      <c r="C15052" s="171" t="s">
        <v>113</v>
      </c>
      <c r="D15052" s="171" t="s">
        <v>4</v>
      </c>
      <c r="E15052" s="11">
        <v>44440</v>
      </c>
      <c r="F15052">
        <v>1.5</v>
      </c>
      <c r="G15052">
        <v>1</v>
      </c>
      <c r="I15052">
        <v>1</v>
      </c>
      <c r="J15052">
        <v>9</v>
      </c>
      <c r="L15052">
        <v>6</v>
      </c>
      <c r="N15052">
        <v>1</v>
      </c>
      <c r="P15052">
        <v>2</v>
      </c>
      <c r="Q15052">
        <v>5</v>
      </c>
      <c r="S15052">
        <v>0</v>
      </c>
    </row>
    <row r="15053" spans="1:19" x14ac:dyDescent="0.3">
      <c r="A15053" t="s">
        <v>30016</v>
      </c>
      <c r="B15053" s="171" t="s">
        <v>30017</v>
      </c>
      <c r="C15053" s="171" t="s">
        <v>131</v>
      </c>
      <c r="D15053" s="171" t="s">
        <v>4</v>
      </c>
      <c r="E15053" s="11">
        <v>44440</v>
      </c>
      <c r="F15053">
        <v>0</v>
      </c>
      <c r="G15053">
        <v>0</v>
      </c>
      <c r="I15053">
        <v>0</v>
      </c>
      <c r="J15053">
        <v>0</v>
      </c>
      <c r="L15053">
        <v>0</v>
      </c>
      <c r="N15053">
        <v>0</v>
      </c>
      <c r="P15053">
        <v>0</v>
      </c>
      <c r="Q15053">
        <v>0</v>
      </c>
      <c r="S15053">
        <v>0</v>
      </c>
    </row>
    <row r="15054" spans="1:19" x14ac:dyDescent="0.3">
      <c r="A15054" t="s">
        <v>30018</v>
      </c>
      <c r="B15054" s="171" t="s">
        <v>30019</v>
      </c>
      <c r="C15054" s="171" t="s">
        <v>14843</v>
      </c>
      <c r="D15054" s="171" t="s">
        <v>4</v>
      </c>
      <c r="E15054" s="11">
        <v>44440</v>
      </c>
      <c r="F15054">
        <v>0</v>
      </c>
      <c r="G15054">
        <v>0</v>
      </c>
      <c r="I15054">
        <v>0</v>
      </c>
      <c r="J15054">
        <v>0</v>
      </c>
      <c r="L15054">
        <v>0</v>
      </c>
      <c r="N15054">
        <v>0</v>
      </c>
      <c r="P15054">
        <v>0</v>
      </c>
      <c r="Q15054">
        <v>0</v>
      </c>
      <c r="S15054">
        <v>0</v>
      </c>
    </row>
    <row r="15055" spans="1:19" x14ac:dyDescent="0.3">
      <c r="A15055" t="s">
        <v>30020</v>
      </c>
      <c r="B15055" s="171" t="s">
        <v>30021</v>
      </c>
      <c r="C15055" s="171" t="s">
        <v>155</v>
      </c>
      <c r="D15055" s="171" t="s">
        <v>4</v>
      </c>
      <c r="E15055" s="11">
        <v>44440</v>
      </c>
      <c r="F15055">
        <v>3</v>
      </c>
      <c r="G15055">
        <v>3</v>
      </c>
      <c r="I15055">
        <v>9</v>
      </c>
      <c r="J15055">
        <v>18</v>
      </c>
      <c r="L15055">
        <v>17</v>
      </c>
      <c r="N15055">
        <v>9</v>
      </c>
      <c r="P15055">
        <v>3</v>
      </c>
      <c r="Q15055">
        <v>3</v>
      </c>
      <c r="S15055">
        <v>0</v>
      </c>
    </row>
    <row r="15056" spans="1:19" x14ac:dyDescent="0.3">
      <c r="A15056" t="s">
        <v>30022</v>
      </c>
      <c r="B15056" s="171" t="s">
        <v>30023</v>
      </c>
      <c r="C15056" s="171" t="s">
        <v>16232</v>
      </c>
      <c r="D15056" s="171" t="s">
        <v>4</v>
      </c>
      <c r="E15056" s="11">
        <v>44440</v>
      </c>
      <c r="F15056">
        <v>4</v>
      </c>
      <c r="G15056">
        <v>3.5</v>
      </c>
      <c r="I15056">
        <v>9</v>
      </c>
      <c r="J15056">
        <v>23</v>
      </c>
      <c r="L15056">
        <v>20</v>
      </c>
      <c r="N15056">
        <v>8</v>
      </c>
      <c r="P15056">
        <v>0</v>
      </c>
      <c r="Q15056">
        <v>0</v>
      </c>
      <c r="S15056">
        <v>1</v>
      </c>
    </row>
    <row r="15057" spans="1:19" x14ac:dyDescent="0.3">
      <c r="A15057" t="s">
        <v>30024</v>
      </c>
      <c r="B15057" s="171" t="s">
        <v>30025</v>
      </c>
      <c r="C15057" s="171" t="s">
        <v>16557</v>
      </c>
      <c r="D15057" s="171" t="s">
        <v>4</v>
      </c>
      <c r="E15057" s="11">
        <v>44440</v>
      </c>
      <c r="F15057">
        <v>0</v>
      </c>
      <c r="G15057">
        <v>0</v>
      </c>
      <c r="I15057">
        <v>0</v>
      </c>
      <c r="J15057">
        <v>0</v>
      </c>
      <c r="L15057">
        <v>0</v>
      </c>
      <c r="N15057">
        <v>0</v>
      </c>
      <c r="P15057">
        <v>0</v>
      </c>
      <c r="Q15057">
        <v>0</v>
      </c>
      <c r="S15057">
        <v>0</v>
      </c>
    </row>
    <row r="15058" spans="1:19" x14ac:dyDescent="0.3">
      <c r="A15058" t="s">
        <v>30026</v>
      </c>
      <c r="B15058" s="171" t="s">
        <v>30027</v>
      </c>
      <c r="C15058" s="171" t="s">
        <v>188</v>
      </c>
      <c r="D15058" s="171" t="s">
        <v>4</v>
      </c>
      <c r="E15058" s="11">
        <v>44440</v>
      </c>
      <c r="F15058">
        <v>2</v>
      </c>
      <c r="G15058">
        <v>4</v>
      </c>
      <c r="I15058">
        <v>12</v>
      </c>
      <c r="J15058">
        <v>11</v>
      </c>
      <c r="L15058">
        <v>22</v>
      </c>
      <c r="N15058">
        <v>9</v>
      </c>
      <c r="P15058">
        <v>0</v>
      </c>
      <c r="Q15058">
        <v>0</v>
      </c>
      <c r="S15058">
        <v>3</v>
      </c>
    </row>
    <row r="15059" spans="1:19" x14ac:dyDescent="0.3">
      <c r="A15059" t="s">
        <v>30028</v>
      </c>
      <c r="B15059" s="171" t="s">
        <v>30029</v>
      </c>
      <c r="C15059" s="171" t="s">
        <v>227</v>
      </c>
      <c r="D15059" s="171" t="s">
        <v>4</v>
      </c>
      <c r="E15059" s="11">
        <v>44440</v>
      </c>
      <c r="F15059">
        <v>0</v>
      </c>
      <c r="G15059">
        <v>0</v>
      </c>
      <c r="I15059">
        <v>0</v>
      </c>
      <c r="J15059">
        <v>0</v>
      </c>
      <c r="L15059">
        <v>0</v>
      </c>
      <c r="N15059">
        <v>0</v>
      </c>
      <c r="P15059">
        <v>0</v>
      </c>
      <c r="Q15059">
        <v>0</v>
      </c>
      <c r="S15059">
        <v>0</v>
      </c>
    </row>
    <row r="15060" spans="1:19" x14ac:dyDescent="0.3">
      <c r="A15060" t="s">
        <v>30030</v>
      </c>
      <c r="B15060" s="171" t="s">
        <v>30031</v>
      </c>
      <c r="C15060" s="171" t="s">
        <v>116</v>
      </c>
      <c r="D15060" s="171" t="s">
        <v>4</v>
      </c>
      <c r="E15060" s="11">
        <v>44440</v>
      </c>
      <c r="F15060">
        <v>8</v>
      </c>
      <c r="G15060">
        <v>8</v>
      </c>
      <c r="I15060">
        <v>61</v>
      </c>
      <c r="J15060">
        <v>84</v>
      </c>
      <c r="L15060">
        <v>90</v>
      </c>
      <c r="N15060">
        <v>61</v>
      </c>
      <c r="P15060">
        <v>0</v>
      </c>
      <c r="Q15060">
        <v>0</v>
      </c>
      <c r="S15060">
        <v>0</v>
      </c>
    </row>
    <row r="15061" spans="1:19" x14ac:dyDescent="0.3">
      <c r="A15061" t="s">
        <v>30032</v>
      </c>
      <c r="B15061" s="171" t="s">
        <v>30033</v>
      </c>
      <c r="C15061" s="171" t="s">
        <v>9862</v>
      </c>
      <c r="D15061" s="171" t="s">
        <v>4</v>
      </c>
      <c r="E15061" s="11">
        <v>44440</v>
      </c>
      <c r="F15061">
        <v>0</v>
      </c>
      <c r="G15061">
        <v>0</v>
      </c>
      <c r="I15061">
        <v>0</v>
      </c>
      <c r="J15061">
        <v>0</v>
      </c>
      <c r="L15061">
        <v>0</v>
      </c>
      <c r="N15061">
        <v>0</v>
      </c>
      <c r="P15061">
        <v>0</v>
      </c>
      <c r="Q15061">
        <v>0</v>
      </c>
      <c r="S15061">
        <v>0</v>
      </c>
    </row>
    <row r="15062" spans="1:19" x14ac:dyDescent="0.3">
      <c r="A15062" t="s">
        <v>30034</v>
      </c>
      <c r="B15062" s="171" t="s">
        <v>30035</v>
      </c>
      <c r="C15062" s="171" t="s">
        <v>140</v>
      </c>
      <c r="D15062" s="171" t="s">
        <v>4</v>
      </c>
      <c r="E15062" s="11">
        <v>44440</v>
      </c>
      <c r="F15062">
        <v>0</v>
      </c>
      <c r="G15062">
        <v>0</v>
      </c>
      <c r="I15062">
        <v>0</v>
      </c>
      <c r="J15062">
        <v>0</v>
      </c>
      <c r="L15062">
        <v>0</v>
      </c>
      <c r="N15062">
        <v>0</v>
      </c>
      <c r="P15062">
        <v>0</v>
      </c>
      <c r="Q15062">
        <v>0</v>
      </c>
      <c r="S15062">
        <v>0</v>
      </c>
    </row>
    <row r="15063" spans="1:19" x14ac:dyDescent="0.3">
      <c r="A15063" t="s">
        <v>30036</v>
      </c>
      <c r="B15063" s="171" t="s">
        <v>30037</v>
      </c>
      <c r="C15063" s="171" t="s">
        <v>8590</v>
      </c>
      <c r="D15063" s="171" t="s">
        <v>4</v>
      </c>
      <c r="E15063" s="11">
        <v>44440</v>
      </c>
      <c r="F15063">
        <v>0</v>
      </c>
      <c r="G15063">
        <v>0</v>
      </c>
      <c r="I15063">
        <v>0</v>
      </c>
      <c r="J15063">
        <v>0</v>
      </c>
      <c r="L15063">
        <v>0</v>
      </c>
      <c r="N15063">
        <v>0</v>
      </c>
      <c r="P15063">
        <v>0</v>
      </c>
      <c r="Q15063">
        <v>0</v>
      </c>
      <c r="S15063">
        <v>0</v>
      </c>
    </row>
    <row r="15064" spans="1:19" x14ac:dyDescent="0.3">
      <c r="A15064" t="s">
        <v>30038</v>
      </c>
      <c r="B15064" s="171" t="s">
        <v>30039</v>
      </c>
      <c r="C15064" s="171" t="s">
        <v>170</v>
      </c>
      <c r="D15064" s="171" t="s">
        <v>4</v>
      </c>
      <c r="E15064" s="11">
        <v>44440</v>
      </c>
      <c r="F15064">
        <v>3</v>
      </c>
      <c r="G15064">
        <v>11</v>
      </c>
      <c r="I15064">
        <v>23</v>
      </c>
      <c r="J15064">
        <v>42</v>
      </c>
      <c r="L15064">
        <v>121</v>
      </c>
      <c r="N15064">
        <v>11</v>
      </c>
      <c r="P15064">
        <v>0</v>
      </c>
      <c r="Q15064">
        <v>0</v>
      </c>
      <c r="S15064">
        <v>12</v>
      </c>
    </row>
    <row r="15065" spans="1:19" x14ac:dyDescent="0.3">
      <c r="A15065" t="s">
        <v>30040</v>
      </c>
      <c r="B15065" s="171" t="s">
        <v>30041</v>
      </c>
      <c r="C15065" s="171" t="s">
        <v>182</v>
      </c>
      <c r="D15065" s="171" t="s">
        <v>4</v>
      </c>
      <c r="E15065" s="11">
        <v>44440</v>
      </c>
      <c r="F15065">
        <v>10</v>
      </c>
      <c r="G15065">
        <v>11.5</v>
      </c>
      <c r="I15065">
        <v>120</v>
      </c>
      <c r="J15065">
        <v>110</v>
      </c>
      <c r="L15065">
        <v>128</v>
      </c>
      <c r="N15065">
        <v>120</v>
      </c>
      <c r="P15065">
        <v>3</v>
      </c>
      <c r="Q15065">
        <v>6</v>
      </c>
      <c r="S15065">
        <v>0</v>
      </c>
    </row>
    <row r="15066" spans="1:19" x14ac:dyDescent="0.3">
      <c r="A15066" t="s">
        <v>30042</v>
      </c>
      <c r="B15066" s="171" t="s">
        <v>30043</v>
      </c>
      <c r="C15066" s="171" t="s">
        <v>197</v>
      </c>
      <c r="D15066" s="171" t="s">
        <v>4</v>
      </c>
      <c r="E15066" s="11">
        <v>44440</v>
      </c>
      <c r="F15066">
        <v>8.5</v>
      </c>
      <c r="G15066">
        <v>9</v>
      </c>
      <c r="I15066">
        <v>52</v>
      </c>
      <c r="J15066">
        <v>85</v>
      </c>
      <c r="L15066">
        <v>90</v>
      </c>
      <c r="N15066">
        <v>51</v>
      </c>
      <c r="P15066">
        <v>13</v>
      </c>
      <c r="Q15066">
        <v>16</v>
      </c>
      <c r="S15066">
        <v>1</v>
      </c>
    </row>
    <row r="15067" spans="1:19" x14ac:dyDescent="0.3">
      <c r="A15067" t="s">
        <v>30044</v>
      </c>
      <c r="B15067" s="171" t="s">
        <v>30045</v>
      </c>
      <c r="C15067" s="171" t="s">
        <v>218</v>
      </c>
      <c r="D15067" s="171" t="s">
        <v>4</v>
      </c>
      <c r="E15067" s="11">
        <v>44440</v>
      </c>
      <c r="F15067">
        <v>0</v>
      </c>
      <c r="G15067">
        <v>0</v>
      </c>
      <c r="I15067">
        <v>0</v>
      </c>
      <c r="J15067">
        <v>0</v>
      </c>
      <c r="L15067">
        <v>0</v>
      </c>
      <c r="N15067">
        <v>0</v>
      </c>
      <c r="P15067">
        <v>0</v>
      </c>
      <c r="Q15067">
        <v>0</v>
      </c>
      <c r="S15067">
        <v>0</v>
      </c>
    </row>
    <row r="15068" spans="1:19" x14ac:dyDescent="0.3">
      <c r="A15068" t="s">
        <v>30046</v>
      </c>
      <c r="B15068" s="171" t="s">
        <v>30047</v>
      </c>
      <c r="C15068" s="171" t="s">
        <v>230</v>
      </c>
      <c r="D15068" s="171" t="s">
        <v>4</v>
      </c>
      <c r="E15068" s="11">
        <v>44440</v>
      </c>
      <c r="F15068">
        <v>0</v>
      </c>
      <c r="G15068">
        <v>0</v>
      </c>
      <c r="I15068">
        <v>0</v>
      </c>
      <c r="J15068">
        <v>0</v>
      </c>
      <c r="L15068">
        <v>0</v>
      </c>
      <c r="N15068">
        <v>0</v>
      </c>
      <c r="P15068">
        <v>0</v>
      </c>
      <c r="Q15068">
        <v>0</v>
      </c>
      <c r="S15068">
        <v>0</v>
      </c>
    </row>
    <row r="15069" spans="1:19" x14ac:dyDescent="0.3">
      <c r="A15069" t="s">
        <v>30048</v>
      </c>
      <c r="B15069" s="171" t="s">
        <v>30049</v>
      </c>
      <c r="C15069" s="171" t="s">
        <v>8193</v>
      </c>
      <c r="D15069" s="171" t="s">
        <v>4</v>
      </c>
      <c r="E15069" s="11">
        <v>44440</v>
      </c>
      <c r="F15069">
        <v>1.5</v>
      </c>
      <c r="G15069">
        <v>3</v>
      </c>
      <c r="I15069">
        <v>19</v>
      </c>
      <c r="J15069">
        <v>18</v>
      </c>
      <c r="L15069">
        <v>32</v>
      </c>
      <c r="N15069">
        <v>18</v>
      </c>
      <c r="P15069">
        <v>0</v>
      </c>
      <c r="Q15069">
        <v>0</v>
      </c>
      <c r="S15069">
        <v>1</v>
      </c>
    </row>
    <row r="15070" spans="1:19" x14ac:dyDescent="0.3">
      <c r="A15070" t="s">
        <v>30050</v>
      </c>
      <c r="B15070" s="171" t="s">
        <v>30051</v>
      </c>
      <c r="C15070" s="171" t="s">
        <v>10522</v>
      </c>
      <c r="D15070" s="171" t="s">
        <v>4</v>
      </c>
      <c r="E15070" s="11">
        <v>44440</v>
      </c>
      <c r="F15070">
        <v>0</v>
      </c>
      <c r="G15070">
        <v>0</v>
      </c>
      <c r="I15070">
        <v>0</v>
      </c>
      <c r="J15070">
        <v>0</v>
      </c>
      <c r="L15070">
        <v>0</v>
      </c>
      <c r="N15070">
        <v>0</v>
      </c>
      <c r="P15070">
        <v>0</v>
      </c>
      <c r="Q15070">
        <v>0</v>
      </c>
      <c r="S15070">
        <v>0</v>
      </c>
    </row>
    <row r="15071" spans="1:19" x14ac:dyDescent="0.3">
      <c r="A15071" t="s">
        <v>30052</v>
      </c>
      <c r="B15071" s="171" t="s">
        <v>30053</v>
      </c>
      <c r="C15071" s="171" t="s">
        <v>10525</v>
      </c>
      <c r="D15071" s="171" t="s">
        <v>4</v>
      </c>
      <c r="E15071" s="11">
        <v>44440</v>
      </c>
      <c r="F15071">
        <v>0</v>
      </c>
      <c r="G15071">
        <v>0</v>
      </c>
      <c r="I15071">
        <v>0</v>
      </c>
      <c r="J15071">
        <v>0</v>
      </c>
      <c r="L15071">
        <v>0</v>
      </c>
      <c r="N15071">
        <v>0</v>
      </c>
      <c r="P15071">
        <v>0</v>
      </c>
      <c r="Q15071">
        <v>0</v>
      </c>
      <c r="S15071">
        <v>0</v>
      </c>
    </row>
    <row r="15072" spans="1:19" x14ac:dyDescent="0.3">
      <c r="A15072" t="s">
        <v>30054</v>
      </c>
      <c r="B15072" s="171" t="s">
        <v>30055</v>
      </c>
      <c r="C15072" s="171" t="s">
        <v>10528</v>
      </c>
      <c r="D15072" s="171" t="s">
        <v>4</v>
      </c>
      <c r="E15072" s="11">
        <v>44440</v>
      </c>
      <c r="F15072">
        <v>0</v>
      </c>
      <c r="G15072">
        <v>0</v>
      </c>
      <c r="I15072">
        <v>0</v>
      </c>
      <c r="J15072">
        <v>0</v>
      </c>
      <c r="L15072">
        <v>0</v>
      </c>
      <c r="N15072">
        <v>0</v>
      </c>
      <c r="P15072">
        <v>0</v>
      </c>
      <c r="Q15072">
        <v>0</v>
      </c>
      <c r="S15072">
        <v>0</v>
      </c>
    </row>
    <row r="15073" spans="1:19" x14ac:dyDescent="0.3">
      <c r="A15073" t="s">
        <v>30056</v>
      </c>
      <c r="B15073" s="171" t="s">
        <v>30057</v>
      </c>
      <c r="C15073" s="171" t="s">
        <v>10531</v>
      </c>
      <c r="D15073" s="171" t="s">
        <v>4</v>
      </c>
      <c r="E15073" s="11">
        <v>44440</v>
      </c>
      <c r="F15073">
        <v>0</v>
      </c>
      <c r="G15073">
        <v>0</v>
      </c>
      <c r="I15073">
        <v>0</v>
      </c>
      <c r="J15073">
        <v>0</v>
      </c>
      <c r="L15073">
        <v>0</v>
      </c>
      <c r="N15073">
        <v>0</v>
      </c>
      <c r="P15073">
        <v>0</v>
      </c>
      <c r="Q15073">
        <v>0</v>
      </c>
      <c r="S15073">
        <v>0</v>
      </c>
    </row>
    <row r="15074" spans="1:19" x14ac:dyDescent="0.3">
      <c r="A15074" t="s">
        <v>30058</v>
      </c>
      <c r="B15074" s="171" t="s">
        <v>30059</v>
      </c>
      <c r="C15074" s="171" t="s">
        <v>14880</v>
      </c>
      <c r="D15074" s="171" t="s">
        <v>4</v>
      </c>
      <c r="E15074" s="11">
        <v>44440</v>
      </c>
      <c r="F15074">
        <v>0</v>
      </c>
      <c r="G15074">
        <v>0</v>
      </c>
      <c r="I15074">
        <v>0</v>
      </c>
      <c r="J15074">
        <v>0</v>
      </c>
      <c r="L15074">
        <v>0</v>
      </c>
      <c r="N15074">
        <v>0</v>
      </c>
      <c r="P15074">
        <v>0</v>
      </c>
      <c r="Q15074">
        <v>0</v>
      </c>
      <c r="S15074">
        <v>0</v>
      </c>
    </row>
    <row r="15075" spans="1:19" x14ac:dyDescent="0.3">
      <c r="A15075" t="s">
        <v>30060</v>
      </c>
      <c r="B15075" s="171" t="s">
        <v>30061</v>
      </c>
      <c r="C15075" s="171" t="s">
        <v>10534</v>
      </c>
      <c r="D15075" s="171" t="s">
        <v>4</v>
      </c>
      <c r="E15075" s="11">
        <v>44440</v>
      </c>
      <c r="F15075">
        <v>4</v>
      </c>
      <c r="G15075">
        <v>4</v>
      </c>
      <c r="I15075">
        <v>6</v>
      </c>
      <c r="J15075">
        <v>24</v>
      </c>
      <c r="L15075">
        <v>24</v>
      </c>
      <c r="N15075">
        <v>6</v>
      </c>
      <c r="P15075">
        <v>1</v>
      </c>
      <c r="Q15075">
        <v>2</v>
      </c>
      <c r="S15075">
        <v>0</v>
      </c>
    </row>
    <row r="15076" spans="1:19" x14ac:dyDescent="0.3">
      <c r="A15076" t="s">
        <v>30062</v>
      </c>
      <c r="B15076" s="171" t="s">
        <v>30063</v>
      </c>
      <c r="C15076" s="171" t="s">
        <v>10537</v>
      </c>
      <c r="D15076" s="171" t="s">
        <v>4</v>
      </c>
      <c r="E15076" s="11">
        <v>44440</v>
      </c>
      <c r="F15076">
        <v>1.5</v>
      </c>
      <c r="G15076">
        <v>2</v>
      </c>
      <c r="I15076">
        <v>4</v>
      </c>
      <c r="J15076">
        <v>8</v>
      </c>
      <c r="L15076">
        <v>11</v>
      </c>
      <c r="N15076">
        <v>4</v>
      </c>
      <c r="P15076">
        <v>0</v>
      </c>
      <c r="Q15076">
        <v>0</v>
      </c>
      <c r="S15076">
        <v>0</v>
      </c>
    </row>
    <row r="15077" spans="1:19" x14ac:dyDescent="0.3">
      <c r="A15077" t="s">
        <v>30064</v>
      </c>
      <c r="B15077" s="171" t="s">
        <v>30065</v>
      </c>
      <c r="C15077" s="171" t="s">
        <v>15347</v>
      </c>
      <c r="D15077" s="171" t="s">
        <v>4</v>
      </c>
      <c r="E15077" s="11">
        <v>44440</v>
      </c>
      <c r="F15077">
        <v>1.5</v>
      </c>
      <c r="G15077">
        <v>2.5</v>
      </c>
      <c r="I15077">
        <v>4</v>
      </c>
      <c r="J15077">
        <v>9</v>
      </c>
      <c r="L15077">
        <v>14</v>
      </c>
      <c r="N15077">
        <v>4</v>
      </c>
      <c r="P15077">
        <v>1</v>
      </c>
      <c r="Q15077">
        <v>1</v>
      </c>
      <c r="S15077">
        <v>0</v>
      </c>
    </row>
    <row r="15078" spans="1:19" x14ac:dyDescent="0.3">
      <c r="A15078" t="s">
        <v>30066</v>
      </c>
      <c r="B15078" s="171" t="s">
        <v>30067</v>
      </c>
      <c r="C15078" s="171" t="s">
        <v>203</v>
      </c>
      <c r="D15078" s="171" t="s">
        <v>4</v>
      </c>
      <c r="E15078" s="11">
        <v>44440</v>
      </c>
      <c r="F15078">
        <v>1.5</v>
      </c>
      <c r="G15078">
        <v>1.5</v>
      </c>
      <c r="I15078">
        <v>20</v>
      </c>
      <c r="J15078">
        <v>8</v>
      </c>
      <c r="L15078">
        <v>8</v>
      </c>
      <c r="N15078">
        <v>20</v>
      </c>
      <c r="P15078">
        <v>0</v>
      </c>
      <c r="Q15078">
        <v>1</v>
      </c>
      <c r="S15078">
        <v>0</v>
      </c>
    </row>
    <row r="15079" spans="1:19" x14ac:dyDescent="0.3">
      <c r="A15079" t="s">
        <v>30068</v>
      </c>
      <c r="B15079" s="171" t="s">
        <v>30069</v>
      </c>
      <c r="C15079" s="171" t="s">
        <v>15340</v>
      </c>
      <c r="D15079" s="171" t="s">
        <v>4</v>
      </c>
      <c r="E15079" s="11">
        <v>44440</v>
      </c>
      <c r="F15079">
        <v>0</v>
      </c>
      <c r="G15079">
        <v>0</v>
      </c>
      <c r="I15079">
        <v>0</v>
      </c>
      <c r="J15079">
        <v>0</v>
      </c>
      <c r="L15079">
        <v>0</v>
      </c>
      <c r="N15079">
        <v>0</v>
      </c>
      <c r="P15079">
        <v>0</v>
      </c>
      <c r="Q15079">
        <v>0</v>
      </c>
      <c r="S15079">
        <v>0</v>
      </c>
    </row>
    <row r="15080" spans="1:19" x14ac:dyDescent="0.3">
      <c r="A15080" t="s">
        <v>30070</v>
      </c>
      <c r="B15080" s="171" t="s">
        <v>30071</v>
      </c>
      <c r="C15080" s="171" t="s">
        <v>16544</v>
      </c>
      <c r="D15080" s="171" t="s">
        <v>4</v>
      </c>
      <c r="E15080" s="11">
        <v>44440</v>
      </c>
      <c r="F15080">
        <v>0</v>
      </c>
      <c r="G15080">
        <v>0</v>
      </c>
      <c r="I15080">
        <v>0</v>
      </c>
      <c r="J15080">
        <v>0</v>
      </c>
      <c r="L15080">
        <v>0</v>
      </c>
      <c r="N15080">
        <v>0</v>
      </c>
      <c r="P15080">
        <v>0</v>
      </c>
      <c r="Q15080">
        <v>0</v>
      </c>
      <c r="S15080">
        <v>0</v>
      </c>
    </row>
    <row r="15081" spans="1:19" x14ac:dyDescent="0.3">
      <c r="A15081" t="s">
        <v>30072</v>
      </c>
      <c r="B15081" s="171" t="s">
        <v>30073</v>
      </c>
      <c r="C15081" s="171" t="s">
        <v>176</v>
      </c>
      <c r="D15081" s="171" t="s">
        <v>4</v>
      </c>
      <c r="E15081" s="11">
        <v>44440</v>
      </c>
      <c r="F15081">
        <v>2</v>
      </c>
      <c r="G15081">
        <v>2.5</v>
      </c>
      <c r="I15081">
        <v>14</v>
      </c>
      <c r="J15081">
        <v>11</v>
      </c>
      <c r="L15081">
        <v>13</v>
      </c>
      <c r="N15081">
        <v>9</v>
      </c>
      <c r="P15081">
        <v>1</v>
      </c>
      <c r="Q15081">
        <v>1</v>
      </c>
      <c r="S15081">
        <v>5</v>
      </c>
    </row>
    <row r="15082" spans="1:19" x14ac:dyDescent="0.3">
      <c r="A15082" t="s">
        <v>30074</v>
      </c>
      <c r="B15082" s="171" t="s">
        <v>30075</v>
      </c>
      <c r="C15082" s="171" t="s">
        <v>206</v>
      </c>
      <c r="D15082" s="171" t="s">
        <v>4</v>
      </c>
      <c r="E15082" s="11">
        <v>44440</v>
      </c>
      <c r="F15082">
        <v>1</v>
      </c>
      <c r="G15082">
        <v>1.5</v>
      </c>
      <c r="I15082">
        <v>5</v>
      </c>
      <c r="J15082">
        <v>5</v>
      </c>
      <c r="L15082">
        <v>8</v>
      </c>
      <c r="N15082">
        <v>5</v>
      </c>
      <c r="P15082">
        <v>0</v>
      </c>
      <c r="Q15082">
        <v>0</v>
      </c>
      <c r="S15082">
        <v>0</v>
      </c>
    </row>
    <row r="15083" spans="1:19" x14ac:dyDescent="0.3">
      <c r="A15083" t="s">
        <v>29892</v>
      </c>
      <c r="B15083" s="171" t="s">
        <v>29893</v>
      </c>
      <c r="C15083" s="171" t="s">
        <v>24284</v>
      </c>
      <c r="D15083" s="171" t="s">
        <v>80</v>
      </c>
      <c r="E15083" s="11">
        <v>44440</v>
      </c>
      <c r="F15083">
        <v>3</v>
      </c>
      <c r="G15083">
        <v>4</v>
      </c>
      <c r="I15083">
        <v>8</v>
      </c>
      <c r="J15083">
        <v>18</v>
      </c>
      <c r="L15083">
        <v>21</v>
      </c>
      <c r="N15083">
        <v>7</v>
      </c>
      <c r="P15083">
        <v>1</v>
      </c>
      <c r="Q15083">
        <v>3</v>
      </c>
      <c r="S15083">
        <v>1</v>
      </c>
    </row>
    <row r="15084" spans="1:19" x14ac:dyDescent="0.3">
      <c r="A15084" t="s">
        <v>30076</v>
      </c>
      <c r="B15084" s="171" t="s">
        <v>30077</v>
      </c>
      <c r="C15084" s="171" t="s">
        <v>18229</v>
      </c>
      <c r="D15084" s="171" t="s">
        <v>80</v>
      </c>
      <c r="E15084" s="11">
        <v>44440</v>
      </c>
      <c r="F15084">
        <v>0</v>
      </c>
      <c r="G15084">
        <v>0</v>
      </c>
      <c r="I15084">
        <v>0</v>
      </c>
      <c r="J15084">
        <v>0</v>
      </c>
      <c r="L15084">
        <v>0</v>
      </c>
      <c r="N15084">
        <v>0</v>
      </c>
      <c r="P15084">
        <v>0</v>
      </c>
      <c r="Q15084">
        <v>0</v>
      </c>
      <c r="S15084">
        <v>0</v>
      </c>
    </row>
    <row r="15085" spans="1:19" x14ac:dyDescent="0.3">
      <c r="A15085" t="s">
        <v>30078</v>
      </c>
      <c r="B15085" s="171" t="s">
        <v>30079</v>
      </c>
      <c r="C15085" s="171" t="s">
        <v>9887</v>
      </c>
      <c r="D15085" s="171" t="s">
        <v>80</v>
      </c>
      <c r="E15085" s="11">
        <v>44440</v>
      </c>
      <c r="F15085">
        <v>0</v>
      </c>
      <c r="G15085">
        <v>0</v>
      </c>
      <c r="I15085">
        <v>0</v>
      </c>
      <c r="J15085">
        <v>0</v>
      </c>
      <c r="L15085">
        <v>0</v>
      </c>
      <c r="N15085">
        <v>0</v>
      </c>
      <c r="P15085">
        <v>0</v>
      </c>
      <c r="Q15085">
        <v>0</v>
      </c>
      <c r="S15085">
        <v>0</v>
      </c>
    </row>
    <row r="15086" spans="1:19" x14ac:dyDescent="0.3">
      <c r="A15086" t="s">
        <v>30080</v>
      </c>
      <c r="B15086" s="171" t="s">
        <v>30081</v>
      </c>
      <c r="C15086" s="171" t="s">
        <v>11260</v>
      </c>
      <c r="D15086" s="171" t="s">
        <v>80</v>
      </c>
      <c r="E15086" s="11">
        <v>44440</v>
      </c>
      <c r="F15086">
        <v>0</v>
      </c>
      <c r="G15086">
        <v>0</v>
      </c>
      <c r="I15086">
        <v>0</v>
      </c>
      <c r="J15086">
        <v>0</v>
      </c>
      <c r="L15086">
        <v>0</v>
      </c>
      <c r="N15086">
        <v>0</v>
      </c>
      <c r="P15086">
        <v>0</v>
      </c>
      <c r="Q15086">
        <v>0</v>
      </c>
      <c r="S15086">
        <v>0</v>
      </c>
    </row>
    <row r="15087" spans="1:19" x14ac:dyDescent="0.3">
      <c r="A15087" t="s">
        <v>30082</v>
      </c>
      <c r="B15087" s="171" t="s">
        <v>30083</v>
      </c>
      <c r="C15087" s="171" t="s">
        <v>21284</v>
      </c>
      <c r="D15087" s="171" t="s">
        <v>80</v>
      </c>
      <c r="E15087" s="11">
        <v>44440</v>
      </c>
      <c r="F15087">
        <v>0</v>
      </c>
      <c r="G15087">
        <v>0</v>
      </c>
      <c r="I15087">
        <v>0</v>
      </c>
      <c r="J15087">
        <v>0</v>
      </c>
      <c r="L15087">
        <v>0</v>
      </c>
      <c r="N15087">
        <v>0</v>
      </c>
      <c r="P15087">
        <v>0</v>
      </c>
      <c r="Q15087">
        <v>0</v>
      </c>
      <c r="S15087">
        <v>0</v>
      </c>
    </row>
    <row r="15088" spans="1:19" x14ac:dyDescent="0.3">
      <c r="A15088" t="s">
        <v>30084</v>
      </c>
      <c r="B15088" s="171" t="s">
        <v>30085</v>
      </c>
      <c r="C15088" s="171" t="s">
        <v>125</v>
      </c>
      <c r="D15088" s="171" t="s">
        <v>80</v>
      </c>
      <c r="E15088" s="11">
        <v>44440</v>
      </c>
      <c r="F15088">
        <v>0</v>
      </c>
      <c r="G15088">
        <v>0</v>
      </c>
      <c r="I15088">
        <v>0</v>
      </c>
      <c r="J15088">
        <v>0</v>
      </c>
      <c r="L15088">
        <v>0</v>
      </c>
      <c r="N15088">
        <v>0</v>
      </c>
      <c r="P15088">
        <v>0</v>
      </c>
      <c r="Q15088">
        <v>0</v>
      </c>
      <c r="S15088">
        <v>0</v>
      </c>
    </row>
    <row r="15089" spans="1:19" x14ac:dyDescent="0.3">
      <c r="A15089" t="s">
        <v>30086</v>
      </c>
      <c r="B15089" s="171" t="s">
        <v>30087</v>
      </c>
      <c r="C15089" s="171" t="s">
        <v>14899</v>
      </c>
      <c r="D15089" s="171" t="s">
        <v>80</v>
      </c>
      <c r="E15089" s="11">
        <v>44440</v>
      </c>
      <c r="F15089">
        <v>0</v>
      </c>
      <c r="G15089">
        <v>0</v>
      </c>
      <c r="I15089">
        <v>0</v>
      </c>
      <c r="J15089">
        <v>0</v>
      </c>
      <c r="L15089">
        <v>0</v>
      </c>
      <c r="N15089">
        <v>0</v>
      </c>
      <c r="P15089">
        <v>0</v>
      </c>
      <c r="Q15089">
        <v>0</v>
      </c>
      <c r="S15089">
        <v>0</v>
      </c>
    </row>
    <row r="15090" spans="1:19" x14ac:dyDescent="0.3">
      <c r="A15090" t="s">
        <v>30088</v>
      </c>
      <c r="B15090" s="171" t="s">
        <v>30089</v>
      </c>
      <c r="C15090" s="171" t="s">
        <v>137</v>
      </c>
      <c r="D15090" s="171" t="s">
        <v>80</v>
      </c>
      <c r="E15090" s="11">
        <v>44440</v>
      </c>
      <c r="F15090">
        <v>0</v>
      </c>
      <c r="G15090">
        <v>0</v>
      </c>
      <c r="I15090">
        <v>0</v>
      </c>
      <c r="J15090">
        <v>0</v>
      </c>
      <c r="L15090">
        <v>0</v>
      </c>
      <c r="N15090">
        <v>0</v>
      </c>
      <c r="P15090">
        <v>0</v>
      </c>
      <c r="Q15090">
        <v>0</v>
      </c>
      <c r="S15090">
        <v>0</v>
      </c>
    </row>
    <row r="15091" spans="1:19" x14ac:dyDescent="0.3">
      <c r="A15091" t="s">
        <v>30090</v>
      </c>
      <c r="B15091" s="171" t="s">
        <v>30091</v>
      </c>
      <c r="C15091" s="171" t="s">
        <v>8615</v>
      </c>
      <c r="D15091" s="171" t="s">
        <v>80</v>
      </c>
      <c r="E15091" s="11">
        <v>44440</v>
      </c>
      <c r="F15091">
        <v>0</v>
      </c>
      <c r="G15091">
        <v>0</v>
      </c>
      <c r="I15091">
        <v>0</v>
      </c>
      <c r="J15091">
        <v>0</v>
      </c>
      <c r="L15091">
        <v>0</v>
      </c>
      <c r="N15091">
        <v>0</v>
      </c>
      <c r="P15091">
        <v>0</v>
      </c>
      <c r="Q15091">
        <v>0</v>
      </c>
      <c r="S15091">
        <v>0</v>
      </c>
    </row>
    <row r="15092" spans="1:19" x14ac:dyDescent="0.3">
      <c r="A15092" t="s">
        <v>30092</v>
      </c>
      <c r="B15092" s="171" t="s">
        <v>30093</v>
      </c>
      <c r="C15092" s="171" t="s">
        <v>146</v>
      </c>
      <c r="D15092" s="171" t="s">
        <v>80</v>
      </c>
      <c r="E15092" s="11">
        <v>44440</v>
      </c>
      <c r="F15092">
        <v>7</v>
      </c>
      <c r="G15092">
        <v>7</v>
      </c>
      <c r="I15092">
        <v>15</v>
      </c>
      <c r="J15092">
        <v>42</v>
      </c>
      <c r="L15092">
        <v>41</v>
      </c>
      <c r="N15092">
        <v>15</v>
      </c>
      <c r="P15092">
        <v>4</v>
      </c>
      <c r="Q15092">
        <v>5</v>
      </c>
      <c r="S15092">
        <v>0</v>
      </c>
    </row>
    <row r="15093" spans="1:19" x14ac:dyDescent="0.3">
      <c r="A15093" t="s">
        <v>30094</v>
      </c>
      <c r="B15093" s="171" t="s">
        <v>30095</v>
      </c>
      <c r="C15093" s="171" t="s">
        <v>161</v>
      </c>
      <c r="D15093" s="171" t="s">
        <v>80</v>
      </c>
      <c r="E15093" s="11">
        <v>44440</v>
      </c>
      <c r="F15093">
        <v>4</v>
      </c>
      <c r="G15093">
        <v>3.5</v>
      </c>
      <c r="I15093">
        <v>9</v>
      </c>
      <c r="J15093">
        <v>23</v>
      </c>
      <c r="L15093">
        <v>20</v>
      </c>
      <c r="N15093">
        <v>8</v>
      </c>
      <c r="P15093">
        <v>0</v>
      </c>
      <c r="Q15093">
        <v>0</v>
      </c>
      <c r="S15093">
        <v>1</v>
      </c>
    </row>
    <row r="15094" spans="1:19" x14ac:dyDescent="0.3">
      <c r="A15094" t="s">
        <v>30096</v>
      </c>
      <c r="B15094" s="171" t="s">
        <v>30097</v>
      </c>
      <c r="C15094" s="171" t="s">
        <v>18252</v>
      </c>
      <c r="D15094" s="171" t="s">
        <v>80</v>
      </c>
      <c r="E15094" s="11">
        <v>44440</v>
      </c>
      <c r="F15094">
        <v>0</v>
      </c>
      <c r="G15094">
        <v>0</v>
      </c>
      <c r="I15094">
        <v>0</v>
      </c>
      <c r="J15094">
        <v>0</v>
      </c>
      <c r="L15094">
        <v>0</v>
      </c>
      <c r="N15094">
        <v>0</v>
      </c>
      <c r="P15094">
        <v>0</v>
      </c>
      <c r="Q15094">
        <v>0</v>
      </c>
      <c r="S15094">
        <v>0</v>
      </c>
    </row>
    <row r="15095" spans="1:19" x14ac:dyDescent="0.3">
      <c r="A15095" t="s">
        <v>30098</v>
      </c>
      <c r="B15095" s="171" t="s">
        <v>30099</v>
      </c>
      <c r="C15095" s="171" t="s">
        <v>167</v>
      </c>
      <c r="D15095" s="171" t="s">
        <v>80</v>
      </c>
      <c r="E15095" s="11">
        <v>44440</v>
      </c>
      <c r="F15095">
        <v>3</v>
      </c>
      <c r="G15095">
        <v>11</v>
      </c>
      <c r="I15095">
        <v>23</v>
      </c>
      <c r="J15095">
        <v>42</v>
      </c>
      <c r="L15095">
        <v>121</v>
      </c>
      <c r="N15095">
        <v>11</v>
      </c>
      <c r="P15095">
        <v>0</v>
      </c>
      <c r="Q15095">
        <v>0</v>
      </c>
      <c r="S15095">
        <v>12</v>
      </c>
    </row>
    <row r="15096" spans="1:19" x14ac:dyDescent="0.3">
      <c r="A15096" t="s">
        <v>30100</v>
      </c>
      <c r="B15096" s="171" t="s">
        <v>30101</v>
      </c>
      <c r="C15096" s="171" t="s">
        <v>179</v>
      </c>
      <c r="D15096" s="171" t="s">
        <v>80</v>
      </c>
      <c r="E15096" s="11">
        <v>44440</v>
      </c>
      <c r="F15096">
        <v>14</v>
      </c>
      <c r="G15096">
        <v>16.5</v>
      </c>
      <c r="I15096">
        <v>137</v>
      </c>
      <c r="J15096">
        <v>130</v>
      </c>
      <c r="L15096">
        <v>150</v>
      </c>
      <c r="N15096">
        <v>132</v>
      </c>
      <c r="P15096">
        <v>5</v>
      </c>
      <c r="Q15096">
        <v>9</v>
      </c>
      <c r="S15096">
        <v>5</v>
      </c>
    </row>
    <row r="15097" spans="1:19" x14ac:dyDescent="0.3">
      <c r="A15097" t="s">
        <v>30102</v>
      </c>
      <c r="B15097" s="171" t="s">
        <v>30103</v>
      </c>
      <c r="C15097" s="171" t="s">
        <v>185</v>
      </c>
      <c r="D15097" s="171" t="s">
        <v>80</v>
      </c>
      <c r="E15097" s="11">
        <v>44440</v>
      </c>
      <c r="F15097">
        <v>3.5</v>
      </c>
      <c r="G15097">
        <v>6</v>
      </c>
      <c r="I15097">
        <v>16</v>
      </c>
      <c r="J15097">
        <v>19</v>
      </c>
      <c r="L15097">
        <v>33</v>
      </c>
      <c r="N15097">
        <v>13</v>
      </c>
      <c r="P15097">
        <v>0</v>
      </c>
      <c r="Q15097">
        <v>0</v>
      </c>
      <c r="S15097">
        <v>3</v>
      </c>
    </row>
    <row r="15098" spans="1:19" x14ac:dyDescent="0.3">
      <c r="A15098" t="s">
        <v>30104</v>
      </c>
      <c r="B15098" s="171" t="s">
        <v>30105</v>
      </c>
      <c r="C15098" s="171" t="s">
        <v>191</v>
      </c>
      <c r="D15098" s="171" t="s">
        <v>80</v>
      </c>
      <c r="E15098" s="11">
        <v>44440</v>
      </c>
      <c r="F15098">
        <v>13.5</v>
      </c>
      <c r="G15098">
        <v>16</v>
      </c>
      <c r="I15098">
        <v>79</v>
      </c>
      <c r="J15098">
        <v>115</v>
      </c>
      <c r="L15098">
        <v>129</v>
      </c>
      <c r="N15098">
        <v>72</v>
      </c>
      <c r="P15098">
        <v>13</v>
      </c>
      <c r="Q15098">
        <v>16</v>
      </c>
      <c r="S15098">
        <v>7</v>
      </c>
    </row>
    <row r="15099" spans="1:19" x14ac:dyDescent="0.3">
      <c r="A15099" t="s">
        <v>30106</v>
      </c>
      <c r="B15099" s="171" t="s">
        <v>30107</v>
      </c>
      <c r="C15099" s="171" t="s">
        <v>212</v>
      </c>
      <c r="D15099" s="171" t="s">
        <v>80</v>
      </c>
      <c r="E15099" s="11">
        <v>44440</v>
      </c>
      <c r="F15099">
        <v>0</v>
      </c>
      <c r="G15099">
        <v>0</v>
      </c>
      <c r="I15099">
        <v>0</v>
      </c>
      <c r="J15099">
        <v>0</v>
      </c>
      <c r="L15099">
        <v>0</v>
      </c>
      <c r="N15099">
        <v>0</v>
      </c>
      <c r="P15099">
        <v>0</v>
      </c>
      <c r="Q15099">
        <v>0</v>
      </c>
      <c r="S15099">
        <v>0</v>
      </c>
    </row>
    <row r="15100" spans="1:19" x14ac:dyDescent="0.3">
      <c r="A15100" t="s">
        <v>30108</v>
      </c>
      <c r="B15100" s="171" t="s">
        <v>30109</v>
      </c>
      <c r="C15100" s="171" t="s">
        <v>215</v>
      </c>
      <c r="D15100" s="171" t="s">
        <v>80</v>
      </c>
      <c r="E15100" s="11">
        <v>44440</v>
      </c>
      <c r="F15100">
        <v>0</v>
      </c>
      <c r="G15100">
        <v>0</v>
      </c>
      <c r="I15100">
        <v>0</v>
      </c>
      <c r="J15100">
        <v>0</v>
      </c>
      <c r="L15100">
        <v>0</v>
      </c>
      <c r="N15100">
        <v>0</v>
      </c>
      <c r="P15100">
        <v>0</v>
      </c>
      <c r="Q15100">
        <v>0</v>
      </c>
      <c r="S15100">
        <v>0</v>
      </c>
    </row>
    <row r="15101" spans="1:19" x14ac:dyDescent="0.3">
      <c r="A15101" t="s">
        <v>30110</v>
      </c>
      <c r="B15101" s="171" t="s">
        <v>30111</v>
      </c>
      <c r="C15101" s="171" t="s">
        <v>221</v>
      </c>
      <c r="D15101" s="171" t="s">
        <v>80</v>
      </c>
      <c r="E15101" s="11">
        <v>44440</v>
      </c>
      <c r="F15101">
        <v>0</v>
      </c>
      <c r="G15101">
        <v>0</v>
      </c>
      <c r="I15101">
        <v>0</v>
      </c>
      <c r="J15101">
        <v>0</v>
      </c>
      <c r="L15101">
        <v>0</v>
      </c>
      <c r="N15101">
        <v>0</v>
      </c>
      <c r="P15101">
        <v>0</v>
      </c>
      <c r="Q15101">
        <v>0</v>
      </c>
      <c r="S15101">
        <v>0</v>
      </c>
    </row>
    <row r="15102" spans="1:19" x14ac:dyDescent="0.3">
      <c r="A15102" t="s">
        <v>30112</v>
      </c>
      <c r="B15102" s="171" t="s">
        <v>30113</v>
      </c>
      <c r="C15102" s="171" t="s">
        <v>8233</v>
      </c>
      <c r="D15102" s="171" t="s">
        <v>80</v>
      </c>
      <c r="E15102" s="11">
        <v>44440</v>
      </c>
      <c r="F15102">
        <v>1.5</v>
      </c>
      <c r="G15102">
        <v>3</v>
      </c>
      <c r="I15102">
        <v>19</v>
      </c>
      <c r="J15102">
        <v>18</v>
      </c>
      <c r="L15102">
        <v>32</v>
      </c>
      <c r="N15102">
        <v>18</v>
      </c>
      <c r="P15102">
        <v>0</v>
      </c>
      <c r="Q15102">
        <v>0</v>
      </c>
      <c r="S15102">
        <v>1</v>
      </c>
    </row>
    <row r="15103" spans="1:19" x14ac:dyDescent="0.3">
      <c r="A15103" t="s">
        <v>30114</v>
      </c>
      <c r="B15103" s="171" t="s">
        <v>30115</v>
      </c>
      <c r="C15103" s="171" t="s">
        <v>233</v>
      </c>
      <c r="D15103" s="171" t="s">
        <v>80</v>
      </c>
      <c r="E15103" s="11">
        <v>44440</v>
      </c>
      <c r="F15103">
        <v>0</v>
      </c>
      <c r="G15103">
        <v>0</v>
      </c>
      <c r="I15103">
        <v>0</v>
      </c>
      <c r="J15103">
        <v>0</v>
      </c>
      <c r="L15103">
        <v>0</v>
      </c>
      <c r="N15103">
        <v>0</v>
      </c>
      <c r="P15103">
        <v>0</v>
      </c>
      <c r="Q15103">
        <v>0</v>
      </c>
      <c r="S15103">
        <v>0</v>
      </c>
    </row>
    <row r="15104" spans="1:19" x14ac:dyDescent="0.3">
      <c r="A15104" t="s">
        <v>30116</v>
      </c>
      <c r="B15104" s="171" t="s">
        <v>30117</v>
      </c>
      <c r="C15104" s="171" t="s">
        <v>24508</v>
      </c>
      <c r="D15104" s="171" t="s">
        <v>15341</v>
      </c>
      <c r="E15104" s="11">
        <v>44440</v>
      </c>
      <c r="F15104">
        <v>0</v>
      </c>
      <c r="G15104">
        <v>0</v>
      </c>
      <c r="I15104">
        <v>0</v>
      </c>
      <c r="J15104">
        <v>0</v>
      </c>
      <c r="L15104">
        <v>0</v>
      </c>
      <c r="N15104">
        <v>0</v>
      </c>
      <c r="P15104">
        <v>0</v>
      </c>
      <c r="Q15104">
        <v>0</v>
      </c>
      <c r="S15104">
        <v>0</v>
      </c>
    </row>
    <row r="15105" spans="1:19" x14ac:dyDescent="0.3">
      <c r="A15105" t="s">
        <v>30118</v>
      </c>
      <c r="B15105" s="171" t="s">
        <v>30119</v>
      </c>
      <c r="C15105" s="171" t="s">
        <v>24508</v>
      </c>
      <c r="D15105" s="171" t="s">
        <v>80</v>
      </c>
      <c r="E15105" s="11">
        <v>44440</v>
      </c>
      <c r="F15105">
        <v>0</v>
      </c>
      <c r="G15105">
        <v>0</v>
      </c>
      <c r="I15105">
        <v>0</v>
      </c>
      <c r="J15105">
        <v>0</v>
      </c>
      <c r="L15105">
        <v>0</v>
      </c>
      <c r="N15105">
        <v>0</v>
      </c>
      <c r="P15105">
        <v>0</v>
      </c>
      <c r="Q15105">
        <v>0</v>
      </c>
      <c r="S15105">
        <v>0</v>
      </c>
    </row>
    <row r="15106" spans="1:19" x14ac:dyDescent="0.3">
      <c r="A15106" t="s">
        <v>30120</v>
      </c>
      <c r="B15106" s="171" t="s">
        <v>30121</v>
      </c>
      <c r="C15106" s="171" t="s">
        <v>107</v>
      </c>
      <c r="D15106" s="171" t="s">
        <v>80</v>
      </c>
      <c r="E15106" s="11">
        <v>44440</v>
      </c>
      <c r="F15106">
        <v>9.5</v>
      </c>
      <c r="G15106">
        <v>9</v>
      </c>
      <c r="I15106">
        <v>62</v>
      </c>
      <c r="J15106">
        <v>93</v>
      </c>
      <c r="L15106">
        <v>96</v>
      </c>
      <c r="N15106">
        <v>62</v>
      </c>
      <c r="P15106">
        <v>2</v>
      </c>
      <c r="Q15106">
        <v>5</v>
      </c>
      <c r="S15106">
        <v>0</v>
      </c>
    </row>
    <row r="15107" spans="1:19" x14ac:dyDescent="0.3">
      <c r="A15107" t="s">
        <v>30122</v>
      </c>
      <c r="B15107" s="171" t="s">
        <v>30123</v>
      </c>
      <c r="C15107" s="171" t="s">
        <v>107</v>
      </c>
      <c r="D15107" s="171" t="s">
        <v>15341</v>
      </c>
      <c r="E15107" s="11">
        <v>44440</v>
      </c>
      <c r="F15107">
        <v>0</v>
      </c>
      <c r="G15107">
        <v>0</v>
      </c>
      <c r="I15107">
        <v>0</v>
      </c>
      <c r="J15107">
        <v>0</v>
      </c>
      <c r="L15107">
        <v>0</v>
      </c>
      <c r="N15107">
        <v>0</v>
      </c>
      <c r="P15107">
        <v>0</v>
      </c>
      <c r="Q15107">
        <v>0</v>
      </c>
      <c r="S15107">
        <v>0</v>
      </c>
    </row>
    <row r="15108" spans="1:19" x14ac:dyDescent="0.3">
      <c r="A15108" t="s">
        <v>30124</v>
      </c>
      <c r="B15108" s="171" t="s">
        <v>30125</v>
      </c>
      <c r="C15108" s="171" t="s">
        <v>173</v>
      </c>
      <c r="D15108" s="171" t="s">
        <v>80</v>
      </c>
      <c r="E15108" s="11">
        <v>44440</v>
      </c>
      <c r="F15108">
        <v>3.5</v>
      </c>
      <c r="G15108">
        <v>5</v>
      </c>
      <c r="I15108">
        <v>16</v>
      </c>
      <c r="J15108">
        <v>20</v>
      </c>
      <c r="L15108">
        <v>27</v>
      </c>
      <c r="N15108">
        <v>11</v>
      </c>
      <c r="P15108">
        <v>1</v>
      </c>
      <c r="Q15108">
        <v>1</v>
      </c>
      <c r="S15108">
        <v>5</v>
      </c>
    </row>
    <row r="15109" spans="1:19" x14ac:dyDescent="0.3">
      <c r="A15109" t="s">
        <v>30126</v>
      </c>
      <c r="B15109" s="171" t="s">
        <v>30127</v>
      </c>
      <c r="C15109" s="171" t="s">
        <v>173</v>
      </c>
      <c r="D15109" s="171" t="s">
        <v>15341</v>
      </c>
      <c r="E15109" s="11">
        <v>44440</v>
      </c>
      <c r="F15109">
        <v>0</v>
      </c>
      <c r="G15109">
        <v>0</v>
      </c>
      <c r="I15109">
        <v>2</v>
      </c>
      <c r="J15109">
        <v>0</v>
      </c>
      <c r="L15109">
        <v>0</v>
      </c>
      <c r="N15109">
        <v>2</v>
      </c>
      <c r="P15109">
        <v>1</v>
      </c>
      <c r="Q15109">
        <v>1</v>
      </c>
      <c r="S15109">
        <v>0</v>
      </c>
    </row>
    <row r="15110" spans="1:19" x14ac:dyDescent="0.3">
      <c r="A15110" t="s">
        <v>30128</v>
      </c>
      <c r="B15110" s="171" t="s">
        <v>30129</v>
      </c>
      <c r="C15110" s="171" t="s">
        <v>200</v>
      </c>
      <c r="D15110" s="171" t="s">
        <v>80</v>
      </c>
      <c r="E15110" s="11">
        <v>44440</v>
      </c>
      <c r="F15110">
        <v>2.5</v>
      </c>
      <c r="G15110">
        <v>3</v>
      </c>
      <c r="I15110">
        <v>25</v>
      </c>
      <c r="J15110">
        <v>13</v>
      </c>
      <c r="L15110">
        <v>16</v>
      </c>
      <c r="N15110">
        <v>25</v>
      </c>
      <c r="P15110">
        <v>0</v>
      </c>
      <c r="Q15110">
        <v>1</v>
      </c>
      <c r="S15110">
        <v>0</v>
      </c>
    </row>
    <row r="15111" spans="1:19" x14ac:dyDescent="0.3">
      <c r="A15111" t="s">
        <v>30130</v>
      </c>
      <c r="B15111" s="171" t="s">
        <v>30131</v>
      </c>
      <c r="C15111" s="171" t="s">
        <v>200</v>
      </c>
      <c r="D15111" s="171" t="s">
        <v>15341</v>
      </c>
      <c r="E15111" s="11">
        <v>44440</v>
      </c>
      <c r="F15111">
        <v>0</v>
      </c>
      <c r="G15111">
        <v>0</v>
      </c>
      <c r="I15111">
        <v>0</v>
      </c>
      <c r="J15111">
        <v>0</v>
      </c>
      <c r="L15111">
        <v>0</v>
      </c>
      <c r="N15111">
        <v>0</v>
      </c>
      <c r="P15111">
        <v>0</v>
      </c>
      <c r="Q15111">
        <v>0</v>
      </c>
      <c r="S15111">
        <v>0</v>
      </c>
    </row>
    <row r="15112" spans="1:19" x14ac:dyDescent="0.3">
      <c r="A15112" t="s">
        <v>30132</v>
      </c>
      <c r="B15112" s="171" t="s">
        <v>30133</v>
      </c>
      <c r="C15112" s="171" t="s">
        <v>73</v>
      </c>
      <c r="D15112" s="171" t="s">
        <v>4</v>
      </c>
      <c r="E15112" s="11">
        <v>44440</v>
      </c>
      <c r="F15112">
        <v>0</v>
      </c>
      <c r="G15112">
        <v>0</v>
      </c>
      <c r="I15112">
        <v>0</v>
      </c>
      <c r="J15112">
        <v>0</v>
      </c>
      <c r="L15112">
        <v>0</v>
      </c>
      <c r="N15112">
        <v>0</v>
      </c>
      <c r="P15112">
        <v>0</v>
      </c>
      <c r="Q15112">
        <v>0</v>
      </c>
      <c r="S15112">
        <v>0</v>
      </c>
    </row>
    <row r="15113" spans="1:19" x14ac:dyDescent="0.3">
      <c r="A15113" t="s">
        <v>30134</v>
      </c>
      <c r="B15113" s="171" t="s">
        <v>30135</v>
      </c>
      <c r="C15113" s="171" t="s">
        <v>24891</v>
      </c>
      <c r="D15113" s="171" t="s">
        <v>4</v>
      </c>
      <c r="E15113" s="11">
        <v>44440</v>
      </c>
      <c r="F15113">
        <v>3</v>
      </c>
      <c r="G15113">
        <v>4</v>
      </c>
      <c r="I15113">
        <v>8</v>
      </c>
      <c r="J15113">
        <v>18</v>
      </c>
      <c r="L15113">
        <v>21</v>
      </c>
      <c r="N15113">
        <v>7</v>
      </c>
      <c r="P15113">
        <v>1</v>
      </c>
      <c r="Q15113">
        <v>3</v>
      </c>
      <c r="S15113">
        <v>1</v>
      </c>
    </row>
    <row r="15114" spans="1:19" x14ac:dyDescent="0.3">
      <c r="A15114" t="s">
        <v>30136</v>
      </c>
      <c r="B15114" s="171" t="s">
        <v>30137</v>
      </c>
      <c r="C15114" s="171" t="s">
        <v>18229</v>
      </c>
      <c r="D15114" s="171" t="s">
        <v>4</v>
      </c>
      <c r="E15114" s="11">
        <v>44440</v>
      </c>
      <c r="F15114">
        <v>0</v>
      </c>
      <c r="G15114">
        <v>0</v>
      </c>
      <c r="I15114">
        <v>0</v>
      </c>
      <c r="J15114">
        <v>0</v>
      </c>
      <c r="L15114">
        <v>0</v>
      </c>
      <c r="N15114">
        <v>0</v>
      </c>
      <c r="P15114">
        <v>0</v>
      </c>
      <c r="Q15114">
        <v>0</v>
      </c>
      <c r="S15114">
        <v>0</v>
      </c>
    </row>
    <row r="15115" spans="1:19" x14ac:dyDescent="0.3">
      <c r="A15115" t="s">
        <v>30138</v>
      </c>
      <c r="B15115" s="171" t="s">
        <v>30139</v>
      </c>
      <c r="C15115" s="171" t="s">
        <v>107</v>
      </c>
      <c r="D15115" s="171" t="s">
        <v>4</v>
      </c>
      <c r="E15115" s="11">
        <v>44440</v>
      </c>
      <c r="F15115">
        <v>9.5</v>
      </c>
      <c r="G15115">
        <v>9</v>
      </c>
      <c r="I15115">
        <v>62</v>
      </c>
      <c r="J15115">
        <v>93</v>
      </c>
      <c r="L15115">
        <v>96</v>
      </c>
      <c r="N15115">
        <v>62</v>
      </c>
      <c r="P15115">
        <v>2</v>
      </c>
      <c r="Q15115">
        <v>5</v>
      </c>
      <c r="S15115">
        <v>0</v>
      </c>
    </row>
    <row r="15116" spans="1:19" x14ac:dyDescent="0.3">
      <c r="A15116" t="s">
        <v>30140</v>
      </c>
      <c r="B15116" s="171" t="s">
        <v>30141</v>
      </c>
      <c r="C15116" s="171" t="s">
        <v>9887</v>
      </c>
      <c r="D15116" s="171" t="s">
        <v>4</v>
      </c>
      <c r="E15116" s="11">
        <v>44440</v>
      </c>
      <c r="F15116">
        <v>0</v>
      </c>
      <c r="G15116">
        <v>0</v>
      </c>
      <c r="I15116">
        <v>0</v>
      </c>
      <c r="J15116">
        <v>0</v>
      </c>
      <c r="L15116">
        <v>0</v>
      </c>
      <c r="N15116">
        <v>0</v>
      </c>
      <c r="P15116">
        <v>0</v>
      </c>
      <c r="Q15116">
        <v>0</v>
      </c>
      <c r="S15116">
        <v>0</v>
      </c>
    </row>
    <row r="15117" spans="1:19" x14ac:dyDescent="0.3">
      <c r="A15117" t="s">
        <v>30142</v>
      </c>
      <c r="B15117" s="171" t="s">
        <v>30143</v>
      </c>
      <c r="C15117" s="171" t="s">
        <v>11260</v>
      </c>
      <c r="D15117" s="171" t="s">
        <v>4</v>
      </c>
      <c r="E15117" s="11">
        <v>44440</v>
      </c>
      <c r="F15117">
        <v>0</v>
      </c>
      <c r="G15117">
        <v>0</v>
      </c>
      <c r="I15117">
        <v>0</v>
      </c>
      <c r="J15117">
        <v>0</v>
      </c>
      <c r="L15117">
        <v>0</v>
      </c>
      <c r="N15117">
        <v>0</v>
      </c>
      <c r="P15117">
        <v>0</v>
      </c>
      <c r="Q15117">
        <v>0</v>
      </c>
      <c r="S15117">
        <v>0</v>
      </c>
    </row>
    <row r="15118" spans="1:19" x14ac:dyDescent="0.3">
      <c r="A15118" t="s">
        <v>30144</v>
      </c>
      <c r="B15118" s="171" t="s">
        <v>30145</v>
      </c>
      <c r="C15118" s="171" t="s">
        <v>122</v>
      </c>
      <c r="D15118" s="171" t="s">
        <v>4</v>
      </c>
      <c r="E15118" s="11">
        <v>44440</v>
      </c>
      <c r="F15118">
        <v>0</v>
      </c>
      <c r="G15118">
        <v>0</v>
      </c>
      <c r="I15118">
        <v>0</v>
      </c>
      <c r="J15118">
        <v>0</v>
      </c>
      <c r="L15118">
        <v>0</v>
      </c>
      <c r="N15118">
        <v>0</v>
      </c>
      <c r="P15118">
        <v>0</v>
      </c>
      <c r="Q15118">
        <v>0</v>
      </c>
      <c r="S15118">
        <v>0</v>
      </c>
    </row>
    <row r="15119" spans="1:19" x14ac:dyDescent="0.3">
      <c r="A15119" t="s">
        <v>30146</v>
      </c>
      <c r="B15119" s="171" t="s">
        <v>30147</v>
      </c>
      <c r="C15119" s="171" t="s">
        <v>125</v>
      </c>
      <c r="D15119" s="171" t="s">
        <v>4</v>
      </c>
      <c r="E15119" s="11">
        <v>44440</v>
      </c>
      <c r="F15119">
        <v>0</v>
      </c>
      <c r="G15119">
        <v>0</v>
      </c>
      <c r="I15119">
        <v>0</v>
      </c>
      <c r="J15119">
        <v>0</v>
      </c>
      <c r="L15119">
        <v>0</v>
      </c>
      <c r="N15119">
        <v>0</v>
      </c>
      <c r="P15119">
        <v>0</v>
      </c>
      <c r="Q15119">
        <v>0</v>
      </c>
      <c r="S15119">
        <v>0</v>
      </c>
    </row>
    <row r="15120" spans="1:19" x14ac:dyDescent="0.3">
      <c r="A15120" t="s">
        <v>30148</v>
      </c>
      <c r="B15120" s="171" t="s">
        <v>30149</v>
      </c>
      <c r="C15120" s="171" t="s">
        <v>14899</v>
      </c>
      <c r="D15120" s="171" t="s">
        <v>4</v>
      </c>
      <c r="E15120" s="11">
        <v>44440</v>
      </c>
      <c r="F15120">
        <v>0</v>
      </c>
      <c r="G15120">
        <v>0</v>
      </c>
      <c r="I15120">
        <v>0</v>
      </c>
      <c r="J15120">
        <v>0</v>
      </c>
      <c r="L15120">
        <v>0</v>
      </c>
      <c r="N15120">
        <v>0</v>
      </c>
      <c r="P15120">
        <v>0</v>
      </c>
      <c r="Q15120">
        <v>0</v>
      </c>
      <c r="S15120">
        <v>0</v>
      </c>
    </row>
    <row r="15121" spans="1:19" x14ac:dyDescent="0.3">
      <c r="A15121" t="s">
        <v>30150</v>
      </c>
      <c r="B15121" s="171" t="s">
        <v>30151</v>
      </c>
      <c r="C15121" s="171" t="s">
        <v>137</v>
      </c>
      <c r="D15121" s="171" t="s">
        <v>4</v>
      </c>
      <c r="E15121" s="11">
        <v>44440</v>
      </c>
      <c r="F15121">
        <v>0</v>
      </c>
      <c r="G15121">
        <v>0</v>
      </c>
      <c r="I15121">
        <v>0</v>
      </c>
      <c r="J15121">
        <v>0</v>
      </c>
      <c r="L15121">
        <v>0</v>
      </c>
      <c r="N15121">
        <v>0</v>
      </c>
      <c r="P15121">
        <v>0</v>
      </c>
      <c r="Q15121">
        <v>0</v>
      </c>
      <c r="S15121">
        <v>0</v>
      </c>
    </row>
    <row r="15122" spans="1:19" x14ac:dyDescent="0.3">
      <c r="A15122" t="s">
        <v>30152</v>
      </c>
      <c r="B15122" s="171" t="s">
        <v>30153</v>
      </c>
      <c r="C15122" s="171" t="s">
        <v>8615</v>
      </c>
      <c r="D15122" s="171" t="s">
        <v>4</v>
      </c>
      <c r="E15122" s="11">
        <v>44440</v>
      </c>
      <c r="F15122">
        <v>0</v>
      </c>
      <c r="G15122">
        <v>0</v>
      </c>
      <c r="I15122">
        <v>0</v>
      </c>
      <c r="J15122">
        <v>0</v>
      </c>
      <c r="L15122">
        <v>0</v>
      </c>
      <c r="N15122">
        <v>0</v>
      </c>
      <c r="P15122">
        <v>0</v>
      </c>
      <c r="Q15122">
        <v>0</v>
      </c>
      <c r="S15122">
        <v>0</v>
      </c>
    </row>
    <row r="15123" spans="1:19" x14ac:dyDescent="0.3">
      <c r="A15123" t="s">
        <v>30154</v>
      </c>
      <c r="B15123" s="171" t="s">
        <v>30155</v>
      </c>
      <c r="C15123" s="171" t="s">
        <v>146</v>
      </c>
      <c r="D15123" s="171" t="s">
        <v>4</v>
      </c>
      <c r="E15123" s="11">
        <v>44440</v>
      </c>
      <c r="F15123">
        <v>7</v>
      </c>
      <c r="G15123">
        <v>7</v>
      </c>
      <c r="I15123">
        <v>15</v>
      </c>
      <c r="J15123">
        <v>42</v>
      </c>
      <c r="L15123">
        <v>41</v>
      </c>
      <c r="N15123">
        <v>15</v>
      </c>
      <c r="P15123">
        <v>4</v>
      </c>
      <c r="Q15123">
        <v>5</v>
      </c>
      <c r="S15123">
        <v>0</v>
      </c>
    </row>
    <row r="15124" spans="1:19" x14ac:dyDescent="0.3">
      <c r="A15124" t="s">
        <v>30156</v>
      </c>
      <c r="B15124" s="171" t="s">
        <v>30157</v>
      </c>
      <c r="C15124" s="171" t="s">
        <v>161</v>
      </c>
      <c r="D15124" s="171" t="s">
        <v>4</v>
      </c>
      <c r="E15124" s="11">
        <v>44440</v>
      </c>
      <c r="F15124">
        <v>4</v>
      </c>
      <c r="G15124">
        <v>3.5</v>
      </c>
      <c r="I15124">
        <v>9</v>
      </c>
      <c r="J15124">
        <v>23</v>
      </c>
      <c r="L15124">
        <v>20</v>
      </c>
      <c r="N15124">
        <v>8</v>
      </c>
      <c r="P15124">
        <v>0</v>
      </c>
      <c r="Q15124">
        <v>0</v>
      </c>
      <c r="S15124">
        <v>1</v>
      </c>
    </row>
    <row r="15125" spans="1:19" x14ac:dyDescent="0.3">
      <c r="A15125" t="s">
        <v>30158</v>
      </c>
      <c r="B15125" s="171" t="s">
        <v>30159</v>
      </c>
      <c r="C15125" s="171" t="s">
        <v>18252</v>
      </c>
      <c r="D15125" s="171" t="s">
        <v>4</v>
      </c>
      <c r="E15125" s="11">
        <v>44440</v>
      </c>
      <c r="F15125">
        <v>0</v>
      </c>
      <c r="G15125">
        <v>0</v>
      </c>
      <c r="I15125">
        <v>0</v>
      </c>
      <c r="J15125">
        <v>0</v>
      </c>
      <c r="L15125">
        <v>0</v>
      </c>
      <c r="N15125">
        <v>0</v>
      </c>
      <c r="P15125">
        <v>0</v>
      </c>
      <c r="Q15125">
        <v>0</v>
      </c>
      <c r="S15125">
        <v>0</v>
      </c>
    </row>
    <row r="15126" spans="1:19" x14ac:dyDescent="0.3">
      <c r="A15126" t="s">
        <v>30160</v>
      </c>
      <c r="B15126" s="171" t="s">
        <v>30161</v>
      </c>
      <c r="C15126" s="171" t="s">
        <v>167</v>
      </c>
      <c r="D15126" s="171" t="s">
        <v>4</v>
      </c>
      <c r="E15126" s="11">
        <v>44440</v>
      </c>
      <c r="F15126">
        <v>3</v>
      </c>
      <c r="G15126">
        <v>11</v>
      </c>
      <c r="I15126">
        <v>23</v>
      </c>
      <c r="J15126">
        <v>42</v>
      </c>
      <c r="L15126">
        <v>121</v>
      </c>
      <c r="N15126">
        <v>11</v>
      </c>
      <c r="P15126">
        <v>0</v>
      </c>
      <c r="Q15126">
        <v>0</v>
      </c>
      <c r="S15126">
        <v>12</v>
      </c>
    </row>
    <row r="15127" spans="1:19" x14ac:dyDescent="0.3">
      <c r="A15127" t="s">
        <v>30162</v>
      </c>
      <c r="B15127" s="171" t="s">
        <v>30163</v>
      </c>
      <c r="C15127" s="171" t="s">
        <v>173</v>
      </c>
      <c r="D15127" s="171" t="s">
        <v>4</v>
      </c>
      <c r="E15127" s="11">
        <v>44440</v>
      </c>
      <c r="F15127">
        <v>3.5</v>
      </c>
      <c r="G15127">
        <v>5</v>
      </c>
      <c r="I15127">
        <v>18</v>
      </c>
      <c r="J15127">
        <v>20</v>
      </c>
      <c r="L15127">
        <v>27</v>
      </c>
      <c r="N15127">
        <v>15</v>
      </c>
      <c r="P15127">
        <v>2</v>
      </c>
      <c r="Q15127">
        <v>2</v>
      </c>
      <c r="S15127">
        <v>5</v>
      </c>
    </row>
    <row r="15128" spans="1:19" x14ac:dyDescent="0.3">
      <c r="A15128" t="s">
        <v>30164</v>
      </c>
      <c r="B15128" s="171" t="s">
        <v>30165</v>
      </c>
      <c r="C15128" s="171" t="s">
        <v>179</v>
      </c>
      <c r="D15128" s="171" t="s">
        <v>4</v>
      </c>
      <c r="E15128" s="11">
        <v>44440</v>
      </c>
      <c r="F15128">
        <v>14</v>
      </c>
      <c r="G15128">
        <v>16.5</v>
      </c>
      <c r="I15128">
        <v>137</v>
      </c>
      <c r="J15128">
        <v>130</v>
      </c>
      <c r="L15128">
        <v>150</v>
      </c>
      <c r="N15128">
        <v>132</v>
      </c>
      <c r="P15128">
        <v>5</v>
      </c>
      <c r="Q15128">
        <v>9</v>
      </c>
      <c r="S15128">
        <v>5</v>
      </c>
    </row>
    <row r="15129" spans="1:19" x14ac:dyDescent="0.3">
      <c r="A15129" t="s">
        <v>30166</v>
      </c>
      <c r="B15129" s="171" t="s">
        <v>30167</v>
      </c>
      <c r="C15129" s="171" t="s">
        <v>185</v>
      </c>
      <c r="D15129" s="171" t="s">
        <v>4</v>
      </c>
      <c r="E15129" s="11">
        <v>44440</v>
      </c>
      <c r="F15129">
        <v>3.5</v>
      </c>
      <c r="G15129">
        <v>6</v>
      </c>
      <c r="I15129">
        <v>16</v>
      </c>
      <c r="J15129">
        <v>19</v>
      </c>
      <c r="L15129">
        <v>33</v>
      </c>
      <c r="N15129">
        <v>13</v>
      </c>
      <c r="P15129">
        <v>0</v>
      </c>
      <c r="Q15129">
        <v>0</v>
      </c>
      <c r="S15129">
        <v>3</v>
      </c>
    </row>
    <row r="15130" spans="1:19" x14ac:dyDescent="0.3">
      <c r="A15130" t="s">
        <v>30168</v>
      </c>
      <c r="B15130" s="171" t="s">
        <v>30169</v>
      </c>
      <c r="C15130" s="171" t="s">
        <v>24508</v>
      </c>
      <c r="D15130" s="171" t="s">
        <v>4</v>
      </c>
      <c r="E15130" s="11">
        <v>44440</v>
      </c>
      <c r="F15130">
        <v>0</v>
      </c>
      <c r="G15130">
        <v>0</v>
      </c>
      <c r="I15130">
        <v>0</v>
      </c>
      <c r="J15130">
        <v>0</v>
      </c>
      <c r="L15130">
        <v>0</v>
      </c>
      <c r="N15130">
        <v>0</v>
      </c>
      <c r="P15130">
        <v>0</v>
      </c>
      <c r="Q15130">
        <v>0</v>
      </c>
      <c r="S15130">
        <v>0</v>
      </c>
    </row>
    <row r="15131" spans="1:19" x14ac:dyDescent="0.3">
      <c r="A15131" t="s">
        <v>30170</v>
      </c>
      <c r="B15131" s="171" t="s">
        <v>30171</v>
      </c>
      <c r="C15131" s="171" t="s">
        <v>191</v>
      </c>
      <c r="D15131" s="171" t="s">
        <v>4</v>
      </c>
      <c r="E15131" s="11">
        <v>44440</v>
      </c>
      <c r="F15131">
        <v>13.5</v>
      </c>
      <c r="G15131">
        <v>16</v>
      </c>
      <c r="I15131">
        <v>79</v>
      </c>
      <c r="J15131">
        <v>115</v>
      </c>
      <c r="L15131">
        <v>129</v>
      </c>
      <c r="N15131">
        <v>72</v>
      </c>
      <c r="P15131">
        <v>13</v>
      </c>
      <c r="Q15131">
        <v>16</v>
      </c>
      <c r="S15131">
        <v>7</v>
      </c>
    </row>
    <row r="15132" spans="1:19" x14ac:dyDescent="0.3">
      <c r="A15132" t="s">
        <v>30172</v>
      </c>
      <c r="B15132" s="171" t="s">
        <v>30173</v>
      </c>
      <c r="C15132" s="171" t="s">
        <v>200</v>
      </c>
      <c r="D15132" s="171" t="s">
        <v>4</v>
      </c>
      <c r="E15132" s="11">
        <v>44440</v>
      </c>
      <c r="F15132">
        <v>2.5</v>
      </c>
      <c r="G15132">
        <v>3</v>
      </c>
      <c r="I15132">
        <v>25</v>
      </c>
      <c r="J15132">
        <v>13</v>
      </c>
      <c r="L15132">
        <v>16</v>
      </c>
      <c r="N15132">
        <v>25</v>
      </c>
      <c r="P15132">
        <v>0</v>
      </c>
      <c r="Q15132">
        <v>1</v>
      </c>
      <c r="S15132">
        <v>0</v>
      </c>
    </row>
    <row r="15133" spans="1:19" x14ac:dyDescent="0.3">
      <c r="A15133" t="s">
        <v>30174</v>
      </c>
      <c r="B15133" s="171" t="s">
        <v>30175</v>
      </c>
      <c r="C15133" s="171" t="s">
        <v>212</v>
      </c>
      <c r="D15133" s="171" t="s">
        <v>4</v>
      </c>
      <c r="E15133" s="11">
        <v>44440</v>
      </c>
      <c r="F15133">
        <v>0</v>
      </c>
      <c r="G15133">
        <v>0</v>
      </c>
      <c r="I15133">
        <v>0</v>
      </c>
      <c r="J15133">
        <v>0</v>
      </c>
      <c r="L15133">
        <v>0</v>
      </c>
      <c r="N15133">
        <v>0</v>
      </c>
      <c r="P15133">
        <v>0</v>
      </c>
      <c r="Q15133">
        <v>0</v>
      </c>
      <c r="S15133">
        <v>0</v>
      </c>
    </row>
    <row r="15134" spans="1:19" x14ac:dyDescent="0.3">
      <c r="A15134" t="s">
        <v>30176</v>
      </c>
      <c r="B15134" s="171" t="s">
        <v>30177</v>
      </c>
      <c r="C15134" s="171" t="s">
        <v>215</v>
      </c>
      <c r="D15134" s="171" t="s">
        <v>4</v>
      </c>
      <c r="E15134" s="11">
        <v>44440</v>
      </c>
      <c r="F15134">
        <v>0</v>
      </c>
      <c r="G15134">
        <v>0</v>
      </c>
      <c r="I15134">
        <v>0</v>
      </c>
      <c r="J15134">
        <v>0</v>
      </c>
      <c r="L15134">
        <v>0</v>
      </c>
      <c r="N15134">
        <v>0</v>
      </c>
      <c r="P15134">
        <v>0</v>
      </c>
      <c r="Q15134">
        <v>0</v>
      </c>
      <c r="S15134">
        <v>0</v>
      </c>
    </row>
    <row r="15135" spans="1:19" x14ac:dyDescent="0.3">
      <c r="A15135" t="s">
        <v>30178</v>
      </c>
      <c r="B15135" s="171" t="s">
        <v>30179</v>
      </c>
      <c r="C15135" s="171" t="s">
        <v>221</v>
      </c>
      <c r="D15135" s="171" t="s">
        <v>4</v>
      </c>
      <c r="E15135" s="11">
        <v>44440</v>
      </c>
      <c r="F15135">
        <v>0</v>
      </c>
      <c r="G15135">
        <v>0</v>
      </c>
      <c r="I15135">
        <v>0</v>
      </c>
      <c r="J15135">
        <v>0</v>
      </c>
      <c r="L15135">
        <v>0</v>
      </c>
      <c r="N15135">
        <v>0</v>
      </c>
      <c r="P15135">
        <v>0</v>
      </c>
      <c r="Q15135">
        <v>0</v>
      </c>
      <c r="S15135">
        <v>0</v>
      </c>
    </row>
    <row r="15136" spans="1:19" x14ac:dyDescent="0.3">
      <c r="A15136" t="s">
        <v>30180</v>
      </c>
      <c r="B15136" s="171" t="s">
        <v>30181</v>
      </c>
      <c r="C15136" s="171" t="s">
        <v>8233</v>
      </c>
      <c r="D15136" s="171" t="s">
        <v>4</v>
      </c>
      <c r="E15136" s="11">
        <v>44440</v>
      </c>
      <c r="F15136">
        <v>1.5</v>
      </c>
      <c r="G15136">
        <v>3</v>
      </c>
      <c r="I15136">
        <v>19</v>
      </c>
      <c r="J15136">
        <v>18</v>
      </c>
      <c r="L15136">
        <v>32</v>
      </c>
      <c r="N15136">
        <v>18</v>
      </c>
      <c r="P15136">
        <v>0</v>
      </c>
      <c r="Q15136">
        <v>0</v>
      </c>
      <c r="S15136">
        <v>1</v>
      </c>
    </row>
    <row r="15137" spans="1:19" x14ac:dyDescent="0.3">
      <c r="A15137" t="s">
        <v>30182</v>
      </c>
      <c r="B15137" s="171" t="s">
        <v>30183</v>
      </c>
      <c r="C15137" s="171" t="s">
        <v>233</v>
      </c>
      <c r="D15137" s="171" t="s">
        <v>4</v>
      </c>
      <c r="E15137" s="11">
        <v>44440</v>
      </c>
      <c r="F15137">
        <v>0</v>
      </c>
      <c r="G15137">
        <v>0</v>
      </c>
      <c r="I15137">
        <v>0</v>
      </c>
      <c r="J15137">
        <v>0</v>
      </c>
      <c r="L15137">
        <v>0</v>
      </c>
      <c r="N15137">
        <v>0</v>
      </c>
      <c r="P15137">
        <v>0</v>
      </c>
      <c r="Q15137">
        <v>0</v>
      </c>
      <c r="S15137">
        <v>0</v>
      </c>
    </row>
    <row r="15138" spans="1:19" x14ac:dyDescent="0.3">
      <c r="A15138" t="s">
        <v>30184</v>
      </c>
      <c r="B15138" s="171" t="s">
        <v>30185</v>
      </c>
      <c r="C15138" s="171" t="s">
        <v>79</v>
      </c>
      <c r="D15138" s="171" t="s">
        <v>80</v>
      </c>
      <c r="E15138" s="11">
        <v>44440</v>
      </c>
      <c r="F15138">
        <v>0</v>
      </c>
      <c r="G15138">
        <v>0</v>
      </c>
      <c r="I15138">
        <v>0</v>
      </c>
      <c r="J15138">
        <v>0</v>
      </c>
      <c r="L15138">
        <v>0</v>
      </c>
      <c r="N15138">
        <v>0</v>
      </c>
      <c r="P15138">
        <v>0</v>
      </c>
      <c r="Q15138">
        <v>0</v>
      </c>
      <c r="S15138">
        <v>0</v>
      </c>
    </row>
    <row r="15139" spans="1:19" x14ac:dyDescent="0.3">
      <c r="A15139" t="s">
        <v>30186</v>
      </c>
      <c r="B15139" s="171" t="s">
        <v>30187</v>
      </c>
      <c r="C15139" s="171" t="s">
        <v>79</v>
      </c>
      <c r="D15139" s="171" t="s">
        <v>4</v>
      </c>
      <c r="E15139" s="11">
        <v>44440</v>
      </c>
      <c r="F15139">
        <v>0</v>
      </c>
      <c r="G15139">
        <v>0</v>
      </c>
      <c r="I15139">
        <v>0</v>
      </c>
      <c r="J15139">
        <v>0</v>
      </c>
      <c r="L15139">
        <v>0</v>
      </c>
      <c r="N15139">
        <v>0</v>
      </c>
      <c r="P15139">
        <v>0</v>
      </c>
      <c r="Q15139">
        <v>0</v>
      </c>
      <c r="S15139">
        <v>0</v>
      </c>
    </row>
    <row r="15140" spans="1:19" x14ac:dyDescent="0.3">
      <c r="A15140" t="s">
        <v>30188</v>
      </c>
      <c r="B15140" s="171" t="s">
        <v>30189</v>
      </c>
      <c r="C15140" s="171" t="s">
        <v>83</v>
      </c>
      <c r="D15140" s="171" t="s">
        <v>80</v>
      </c>
      <c r="E15140" s="11">
        <v>44440</v>
      </c>
      <c r="F15140">
        <v>3</v>
      </c>
      <c r="G15140">
        <v>4</v>
      </c>
      <c r="I15140">
        <v>22</v>
      </c>
      <c r="J15140">
        <v>17</v>
      </c>
      <c r="L15140">
        <v>22</v>
      </c>
      <c r="N15140">
        <v>24</v>
      </c>
      <c r="P15140">
        <v>0</v>
      </c>
      <c r="Q15140">
        <v>1</v>
      </c>
      <c r="S15140">
        <v>0</v>
      </c>
    </row>
    <row r="15141" spans="1:19" x14ac:dyDescent="0.3">
      <c r="A15141" t="s">
        <v>30190</v>
      </c>
      <c r="B15141" s="171" t="s">
        <v>30191</v>
      </c>
      <c r="C15141" s="171" t="s">
        <v>83</v>
      </c>
      <c r="D15141" s="171" t="s">
        <v>15341</v>
      </c>
      <c r="E15141" s="11">
        <v>44440</v>
      </c>
      <c r="F15141">
        <v>0</v>
      </c>
      <c r="G15141">
        <v>0</v>
      </c>
      <c r="I15141">
        <v>2</v>
      </c>
      <c r="J15141">
        <v>0</v>
      </c>
      <c r="L15141">
        <v>0</v>
      </c>
      <c r="N15141">
        <v>2</v>
      </c>
      <c r="P15141">
        <v>1</v>
      </c>
      <c r="Q15141">
        <v>1</v>
      </c>
      <c r="S15141">
        <v>0</v>
      </c>
    </row>
    <row r="15142" spans="1:19" x14ac:dyDescent="0.3">
      <c r="A15142" t="s">
        <v>30192</v>
      </c>
      <c r="B15142" s="171" t="s">
        <v>30193</v>
      </c>
      <c r="C15142" s="171" t="s">
        <v>83</v>
      </c>
      <c r="D15142" s="171" t="s">
        <v>4</v>
      </c>
      <c r="E15142" s="11">
        <v>44440</v>
      </c>
      <c r="F15142">
        <v>3</v>
      </c>
      <c r="G15142">
        <v>4</v>
      </c>
      <c r="I15142">
        <v>24</v>
      </c>
      <c r="J15142">
        <v>17</v>
      </c>
      <c r="L15142">
        <v>22</v>
      </c>
      <c r="N15142">
        <v>26</v>
      </c>
      <c r="P15142">
        <v>1</v>
      </c>
      <c r="Q15142">
        <v>2</v>
      </c>
      <c r="S15142">
        <v>0</v>
      </c>
    </row>
    <row r="15143" spans="1:19" x14ac:dyDescent="0.3">
      <c r="A15143" t="s">
        <v>30194</v>
      </c>
      <c r="B15143" s="171" t="s">
        <v>30195</v>
      </c>
      <c r="C15143" s="171" t="s">
        <v>86</v>
      </c>
      <c r="D15143" s="171" t="s">
        <v>80</v>
      </c>
      <c r="E15143" s="11">
        <v>44440</v>
      </c>
      <c r="F15143">
        <v>8</v>
      </c>
      <c r="G15143">
        <v>11</v>
      </c>
      <c r="I15143">
        <v>35</v>
      </c>
      <c r="J15143">
        <v>48</v>
      </c>
      <c r="L15143">
        <v>60</v>
      </c>
      <c r="N15143">
        <v>28</v>
      </c>
      <c r="P15143">
        <v>1</v>
      </c>
      <c r="Q15143">
        <v>3</v>
      </c>
      <c r="S15143">
        <v>7</v>
      </c>
    </row>
    <row r="15144" spans="1:19" x14ac:dyDescent="0.3">
      <c r="A15144" t="s">
        <v>30196</v>
      </c>
      <c r="B15144" s="171" t="s">
        <v>30197</v>
      </c>
      <c r="C15144" s="171" t="s">
        <v>86</v>
      </c>
      <c r="D15144" s="171" t="s">
        <v>4</v>
      </c>
      <c r="E15144" s="11">
        <v>44440</v>
      </c>
      <c r="F15144">
        <v>8</v>
      </c>
      <c r="G15144">
        <v>11</v>
      </c>
      <c r="I15144">
        <v>35</v>
      </c>
      <c r="J15144">
        <v>48</v>
      </c>
      <c r="L15144">
        <v>60</v>
      </c>
      <c r="N15144">
        <v>28</v>
      </c>
      <c r="P15144">
        <v>1</v>
      </c>
      <c r="Q15144">
        <v>3</v>
      </c>
      <c r="S15144">
        <v>7</v>
      </c>
    </row>
    <row r="15145" spans="1:19" x14ac:dyDescent="0.3">
      <c r="A15145" t="s">
        <v>30198</v>
      </c>
      <c r="B15145" s="171" t="s">
        <v>30199</v>
      </c>
      <c r="C15145" s="171" t="s">
        <v>89</v>
      </c>
      <c r="D15145" s="171" t="s">
        <v>80</v>
      </c>
      <c r="E15145" s="11">
        <v>44440</v>
      </c>
      <c r="F15145">
        <v>4</v>
      </c>
      <c r="G15145">
        <v>5</v>
      </c>
      <c r="I15145">
        <v>17</v>
      </c>
      <c r="J15145">
        <v>20</v>
      </c>
      <c r="L15145">
        <v>22</v>
      </c>
      <c r="N15145">
        <v>12</v>
      </c>
      <c r="P15145">
        <v>2</v>
      </c>
      <c r="Q15145">
        <v>3</v>
      </c>
      <c r="S15145">
        <v>5</v>
      </c>
    </row>
    <row r="15146" spans="1:19" x14ac:dyDescent="0.3">
      <c r="A15146" t="s">
        <v>30200</v>
      </c>
      <c r="B15146" s="171" t="s">
        <v>30201</v>
      </c>
      <c r="C15146" s="171" t="s">
        <v>89</v>
      </c>
      <c r="D15146" s="171" t="s">
        <v>4</v>
      </c>
      <c r="E15146" s="11">
        <v>44440</v>
      </c>
      <c r="F15146">
        <v>4</v>
      </c>
      <c r="G15146">
        <v>5</v>
      </c>
      <c r="I15146">
        <v>17</v>
      </c>
      <c r="J15146">
        <v>20</v>
      </c>
      <c r="L15146">
        <v>22</v>
      </c>
      <c r="N15146">
        <v>12</v>
      </c>
      <c r="P15146">
        <v>2</v>
      </c>
      <c r="Q15146">
        <v>3</v>
      </c>
      <c r="S15146">
        <v>5</v>
      </c>
    </row>
    <row r="15147" spans="1:19" x14ac:dyDescent="0.3">
      <c r="A15147" t="s">
        <v>30202</v>
      </c>
      <c r="B15147" s="171" t="s">
        <v>30203</v>
      </c>
      <c r="C15147" s="171" t="s">
        <v>92</v>
      </c>
      <c r="D15147" s="171" t="s">
        <v>80</v>
      </c>
      <c r="E15147" s="11">
        <v>44440</v>
      </c>
      <c r="F15147">
        <v>0</v>
      </c>
      <c r="G15147">
        <v>0</v>
      </c>
      <c r="I15147">
        <v>0</v>
      </c>
      <c r="J15147">
        <v>0</v>
      </c>
      <c r="L15147">
        <v>0</v>
      </c>
      <c r="N15147">
        <v>0</v>
      </c>
      <c r="P15147">
        <v>0</v>
      </c>
      <c r="Q15147">
        <v>0</v>
      </c>
      <c r="S15147">
        <v>0</v>
      </c>
    </row>
    <row r="15148" spans="1:19" x14ac:dyDescent="0.3">
      <c r="A15148" t="s">
        <v>30204</v>
      </c>
      <c r="B15148" s="171" t="s">
        <v>30205</v>
      </c>
      <c r="C15148" s="171" t="s">
        <v>92</v>
      </c>
      <c r="D15148" s="171" t="s">
        <v>4</v>
      </c>
      <c r="E15148" s="11">
        <v>44440</v>
      </c>
      <c r="F15148">
        <v>0</v>
      </c>
      <c r="G15148">
        <v>0</v>
      </c>
      <c r="I15148">
        <v>0</v>
      </c>
      <c r="J15148">
        <v>0</v>
      </c>
      <c r="L15148">
        <v>0</v>
      </c>
      <c r="N15148">
        <v>0</v>
      </c>
      <c r="P15148">
        <v>0</v>
      </c>
      <c r="Q15148">
        <v>0</v>
      </c>
      <c r="S15148">
        <v>0</v>
      </c>
    </row>
    <row r="15149" spans="1:19" x14ac:dyDescent="0.3">
      <c r="A15149" t="s">
        <v>30206</v>
      </c>
      <c r="B15149" s="171" t="s">
        <v>30207</v>
      </c>
      <c r="C15149" s="171" t="s">
        <v>95</v>
      </c>
      <c r="D15149" s="171" t="s">
        <v>80</v>
      </c>
      <c r="E15149" s="11">
        <v>44440</v>
      </c>
      <c r="F15149">
        <v>3</v>
      </c>
      <c r="G15149">
        <v>4</v>
      </c>
      <c r="I15149">
        <v>19</v>
      </c>
      <c r="J15149">
        <v>16</v>
      </c>
      <c r="L15149">
        <v>21</v>
      </c>
      <c r="N15149">
        <v>14</v>
      </c>
      <c r="P15149">
        <v>1</v>
      </c>
      <c r="Q15149">
        <v>1</v>
      </c>
      <c r="S15149">
        <v>5</v>
      </c>
    </row>
    <row r="15150" spans="1:19" x14ac:dyDescent="0.3">
      <c r="A15150" t="s">
        <v>30208</v>
      </c>
      <c r="B15150" s="171" t="s">
        <v>30209</v>
      </c>
      <c r="C15150" s="171" t="s">
        <v>95</v>
      </c>
      <c r="D15150" s="171" t="s">
        <v>15341</v>
      </c>
      <c r="E15150" s="11">
        <v>44440</v>
      </c>
      <c r="F15150">
        <v>0</v>
      </c>
      <c r="G15150">
        <v>0</v>
      </c>
      <c r="I15150">
        <v>0</v>
      </c>
      <c r="J15150">
        <v>0</v>
      </c>
      <c r="L15150">
        <v>0</v>
      </c>
      <c r="N15150">
        <v>0</v>
      </c>
      <c r="P15150">
        <v>0</v>
      </c>
      <c r="Q15150">
        <v>0</v>
      </c>
      <c r="S15150">
        <v>0</v>
      </c>
    </row>
    <row r="15151" spans="1:19" x14ac:dyDescent="0.3">
      <c r="A15151" t="s">
        <v>30210</v>
      </c>
      <c r="B15151" s="171" t="s">
        <v>30211</v>
      </c>
      <c r="C15151" s="171" t="s">
        <v>95</v>
      </c>
      <c r="D15151" s="171" t="s">
        <v>4</v>
      </c>
      <c r="E15151" s="11">
        <v>44440</v>
      </c>
      <c r="F15151">
        <v>3</v>
      </c>
      <c r="G15151">
        <v>4</v>
      </c>
      <c r="I15151">
        <v>19</v>
      </c>
      <c r="J15151">
        <v>16</v>
      </c>
      <c r="L15151">
        <v>21</v>
      </c>
      <c r="N15151">
        <v>14</v>
      </c>
      <c r="P15151">
        <v>1</v>
      </c>
      <c r="Q15151">
        <v>1</v>
      </c>
      <c r="S15151">
        <v>5</v>
      </c>
    </row>
    <row r="15152" spans="1:19" x14ac:dyDescent="0.3">
      <c r="A15152" t="s">
        <v>30212</v>
      </c>
      <c r="B15152" s="171" t="s">
        <v>30213</v>
      </c>
      <c r="C15152" s="171" t="s">
        <v>19659</v>
      </c>
      <c r="D15152" s="171" t="s">
        <v>80</v>
      </c>
      <c r="E15152" s="11">
        <v>44440</v>
      </c>
      <c r="F15152">
        <v>0</v>
      </c>
      <c r="G15152">
        <v>0</v>
      </c>
      <c r="I15152">
        <v>0</v>
      </c>
      <c r="J15152">
        <v>0</v>
      </c>
      <c r="L15152">
        <v>0</v>
      </c>
      <c r="N15152">
        <v>0</v>
      </c>
      <c r="P15152">
        <v>0</v>
      </c>
      <c r="Q15152">
        <v>0</v>
      </c>
      <c r="S15152">
        <v>0</v>
      </c>
    </row>
    <row r="15153" spans="1:19" x14ac:dyDescent="0.3">
      <c r="A15153" t="s">
        <v>30214</v>
      </c>
      <c r="B15153" s="171" t="s">
        <v>30215</v>
      </c>
      <c r="C15153" s="171" t="s">
        <v>19659</v>
      </c>
      <c r="D15153" s="171" t="s">
        <v>4</v>
      </c>
      <c r="E15153" s="11">
        <v>44440</v>
      </c>
      <c r="F15153">
        <v>0</v>
      </c>
      <c r="G15153">
        <v>0</v>
      </c>
      <c r="I15153">
        <v>0</v>
      </c>
      <c r="J15153">
        <v>0</v>
      </c>
      <c r="L15153">
        <v>0</v>
      </c>
      <c r="N15153">
        <v>0</v>
      </c>
      <c r="P15153">
        <v>0</v>
      </c>
      <c r="Q15153">
        <v>0</v>
      </c>
      <c r="S15153">
        <v>0</v>
      </c>
    </row>
    <row r="15154" spans="1:19" x14ac:dyDescent="0.3">
      <c r="A15154" t="s">
        <v>30216</v>
      </c>
      <c r="B15154" s="171" t="s">
        <v>30217</v>
      </c>
      <c r="C15154" s="171" t="s">
        <v>98</v>
      </c>
      <c r="D15154" s="171" t="s">
        <v>80</v>
      </c>
      <c r="E15154" s="11">
        <v>44440</v>
      </c>
      <c r="F15154">
        <v>10.5</v>
      </c>
      <c r="G15154">
        <v>11.5</v>
      </c>
      <c r="I15154">
        <v>31</v>
      </c>
      <c r="J15154">
        <v>61</v>
      </c>
      <c r="L15154">
        <v>65</v>
      </c>
      <c r="N15154">
        <v>27</v>
      </c>
      <c r="P15154">
        <v>5</v>
      </c>
      <c r="Q15154">
        <v>8</v>
      </c>
      <c r="S15154">
        <v>4</v>
      </c>
    </row>
    <row r="15155" spans="1:19" x14ac:dyDescent="0.3">
      <c r="A15155" t="s">
        <v>30218</v>
      </c>
      <c r="B15155" s="171" t="s">
        <v>30219</v>
      </c>
      <c r="C15155" s="171" t="s">
        <v>98</v>
      </c>
      <c r="D15155" s="171" t="s">
        <v>4</v>
      </c>
      <c r="E15155" s="11">
        <v>44440</v>
      </c>
      <c r="F15155">
        <v>10.5</v>
      </c>
      <c r="G15155">
        <v>11.5</v>
      </c>
      <c r="I15155">
        <v>31</v>
      </c>
      <c r="J15155">
        <v>61</v>
      </c>
      <c r="L15155">
        <v>65</v>
      </c>
      <c r="N15155">
        <v>27</v>
      </c>
      <c r="P15155">
        <v>5</v>
      </c>
      <c r="Q15155">
        <v>8</v>
      </c>
      <c r="S15155">
        <v>4</v>
      </c>
    </row>
    <row r="15156" spans="1:19" x14ac:dyDescent="0.3">
      <c r="A15156" t="s">
        <v>30220</v>
      </c>
      <c r="B15156" s="171" t="s">
        <v>30221</v>
      </c>
      <c r="C15156" s="171" t="s">
        <v>101</v>
      </c>
      <c r="D15156" s="171" t="s">
        <v>80</v>
      </c>
      <c r="E15156" s="11">
        <v>44440</v>
      </c>
      <c r="F15156">
        <v>31</v>
      </c>
      <c r="G15156">
        <v>42.5</v>
      </c>
      <c r="I15156">
        <v>275</v>
      </c>
      <c r="J15156">
        <v>339</v>
      </c>
      <c r="L15156">
        <v>461</v>
      </c>
      <c r="N15156">
        <v>261</v>
      </c>
      <c r="P15156">
        <v>16</v>
      </c>
      <c r="Q15156">
        <v>22</v>
      </c>
      <c r="S15156">
        <v>14</v>
      </c>
    </row>
    <row r="15157" spans="1:19" x14ac:dyDescent="0.3">
      <c r="A15157" t="s">
        <v>30222</v>
      </c>
      <c r="B15157" s="171" t="s">
        <v>30223</v>
      </c>
      <c r="C15157" s="171" t="s">
        <v>101</v>
      </c>
      <c r="D15157" s="171" t="s">
        <v>4</v>
      </c>
      <c r="E15157" s="11">
        <v>44440</v>
      </c>
      <c r="F15157">
        <v>31</v>
      </c>
      <c r="G15157">
        <v>42.5</v>
      </c>
      <c r="I15157">
        <v>275</v>
      </c>
      <c r="J15157">
        <v>339</v>
      </c>
      <c r="L15157">
        <v>461</v>
      </c>
      <c r="N15157">
        <v>261</v>
      </c>
      <c r="P15157">
        <v>16</v>
      </c>
      <c r="Q15157">
        <v>22</v>
      </c>
      <c r="S15157">
        <v>14</v>
      </c>
    </row>
    <row r="15158" spans="1:19" x14ac:dyDescent="0.3">
      <c r="A15158" t="s">
        <v>30224</v>
      </c>
      <c r="B15158" s="171" t="s">
        <v>30225</v>
      </c>
      <c r="C15158" s="171" t="s">
        <v>6843</v>
      </c>
      <c r="D15158" s="171" t="s">
        <v>80</v>
      </c>
      <c r="E15158" s="11">
        <v>44440</v>
      </c>
      <c r="F15158">
        <v>5.5</v>
      </c>
      <c r="G15158">
        <v>6</v>
      </c>
      <c r="I15158">
        <v>10</v>
      </c>
      <c r="J15158">
        <v>32</v>
      </c>
      <c r="L15158">
        <v>35</v>
      </c>
      <c r="N15158">
        <v>10</v>
      </c>
      <c r="P15158">
        <v>1</v>
      </c>
      <c r="Q15158">
        <v>2</v>
      </c>
      <c r="S15158">
        <v>0</v>
      </c>
    </row>
    <row r="15159" spans="1:19" x14ac:dyDescent="0.3">
      <c r="A15159" t="s">
        <v>30226</v>
      </c>
      <c r="B15159" s="171" t="s">
        <v>30227</v>
      </c>
      <c r="C15159" s="171" t="s">
        <v>6843</v>
      </c>
      <c r="D15159" s="171" t="s">
        <v>4</v>
      </c>
      <c r="E15159" s="11">
        <v>44440</v>
      </c>
      <c r="F15159">
        <v>5.5</v>
      </c>
      <c r="G15159">
        <v>6</v>
      </c>
      <c r="I15159">
        <v>10</v>
      </c>
      <c r="J15159">
        <v>32</v>
      </c>
      <c r="L15159">
        <v>35</v>
      </c>
      <c r="N15159">
        <v>10</v>
      </c>
      <c r="P15159">
        <v>1</v>
      </c>
      <c r="Q15159">
        <v>2</v>
      </c>
      <c r="S15159">
        <v>0</v>
      </c>
    </row>
    <row r="15160" spans="1:19" x14ac:dyDescent="0.3">
      <c r="A15160" t="s">
        <v>30228</v>
      </c>
      <c r="B15160" s="171" t="s">
        <v>30229</v>
      </c>
      <c r="C15160" s="171" t="s">
        <v>12995</v>
      </c>
      <c r="D15160" s="171" t="s">
        <v>80</v>
      </c>
      <c r="E15160" s="11">
        <v>44440</v>
      </c>
      <c r="F15160">
        <v>65</v>
      </c>
      <c r="G15160">
        <v>84</v>
      </c>
      <c r="I15160">
        <v>409</v>
      </c>
      <c r="J15160">
        <v>533</v>
      </c>
      <c r="L15160">
        <v>686</v>
      </c>
      <c r="N15160">
        <v>376</v>
      </c>
      <c r="O15160" t="s">
        <v>16361</v>
      </c>
      <c r="P15160">
        <v>26</v>
      </c>
      <c r="Q15160">
        <v>40</v>
      </c>
      <c r="S15160">
        <v>35</v>
      </c>
    </row>
    <row r="15161" spans="1:19" x14ac:dyDescent="0.3">
      <c r="A15161" t="s">
        <v>30230</v>
      </c>
      <c r="B15161" s="171" t="s">
        <v>30231</v>
      </c>
      <c r="C15161" s="171" t="s">
        <v>15504</v>
      </c>
      <c r="D15161" s="171" t="s">
        <v>15341</v>
      </c>
      <c r="E15161" s="11">
        <v>44440</v>
      </c>
      <c r="F15161">
        <v>0</v>
      </c>
      <c r="G15161">
        <v>0</v>
      </c>
      <c r="I15161">
        <v>2</v>
      </c>
      <c r="J15161">
        <v>0</v>
      </c>
      <c r="L15161">
        <v>0</v>
      </c>
      <c r="N15161">
        <v>2</v>
      </c>
      <c r="O15161" t="s">
        <v>16361</v>
      </c>
      <c r="P15161">
        <v>1</v>
      </c>
      <c r="Q15161">
        <v>1</v>
      </c>
      <c r="S15161">
        <v>0</v>
      </c>
    </row>
    <row r="15162" spans="1:19" x14ac:dyDescent="0.3">
      <c r="A15162" t="s">
        <v>30232</v>
      </c>
      <c r="B15162" s="171" t="s">
        <v>30233</v>
      </c>
      <c r="C15162" s="171" t="s">
        <v>15511</v>
      </c>
      <c r="D15162" s="171" t="s">
        <v>80</v>
      </c>
      <c r="E15162" s="11">
        <v>44440</v>
      </c>
      <c r="F15162">
        <v>16.5</v>
      </c>
      <c r="G15162">
        <v>19.5</v>
      </c>
      <c r="I15162">
        <v>72</v>
      </c>
      <c r="J15162">
        <v>94</v>
      </c>
      <c r="L15162">
        <v>108</v>
      </c>
      <c r="N15162">
        <v>65</v>
      </c>
      <c r="P15162">
        <v>6</v>
      </c>
      <c r="Q15162">
        <v>10</v>
      </c>
      <c r="S15162">
        <v>9</v>
      </c>
    </row>
    <row r="15163" spans="1:19" x14ac:dyDescent="0.3">
      <c r="A15163" t="s">
        <v>30234</v>
      </c>
      <c r="B15163" s="171" t="s">
        <v>30235</v>
      </c>
      <c r="C15163" s="171" t="s">
        <v>15511</v>
      </c>
      <c r="D15163" s="171" t="s">
        <v>15341</v>
      </c>
      <c r="E15163" s="11">
        <v>44440</v>
      </c>
      <c r="F15163">
        <v>0</v>
      </c>
      <c r="G15163">
        <v>0</v>
      </c>
      <c r="I15163">
        <v>2</v>
      </c>
      <c r="J15163">
        <v>0</v>
      </c>
      <c r="L15163">
        <v>0</v>
      </c>
      <c r="N15163">
        <v>2</v>
      </c>
      <c r="P15163">
        <v>1</v>
      </c>
      <c r="Q15163">
        <v>1</v>
      </c>
      <c r="S15163">
        <v>0</v>
      </c>
    </row>
    <row r="15164" spans="1:19" x14ac:dyDescent="0.3">
      <c r="A15164" t="s">
        <v>30236</v>
      </c>
      <c r="B15164" s="171" t="s">
        <v>30237</v>
      </c>
      <c r="C15164" s="171" t="s">
        <v>15511</v>
      </c>
      <c r="D15164" s="171" t="s">
        <v>4</v>
      </c>
      <c r="E15164" s="11">
        <v>44440</v>
      </c>
      <c r="F15164">
        <v>16.5</v>
      </c>
      <c r="G15164">
        <v>19.5</v>
      </c>
      <c r="I15164">
        <v>74</v>
      </c>
      <c r="J15164">
        <v>94</v>
      </c>
      <c r="L15164">
        <v>108</v>
      </c>
      <c r="N15164">
        <v>67</v>
      </c>
      <c r="P15164">
        <v>7</v>
      </c>
      <c r="Q15164">
        <v>11</v>
      </c>
      <c r="S15164">
        <v>9</v>
      </c>
    </row>
    <row r="15165" spans="1:19" x14ac:dyDescent="0.3">
      <c r="A15165" t="s">
        <v>30238</v>
      </c>
      <c r="B15165" s="171" t="s">
        <v>30239</v>
      </c>
      <c r="C15165" s="171" t="s">
        <v>104</v>
      </c>
      <c r="D15165" s="171" t="s">
        <v>4</v>
      </c>
      <c r="E15165" s="11">
        <v>44440</v>
      </c>
      <c r="F15165">
        <v>65</v>
      </c>
      <c r="G15165">
        <v>84</v>
      </c>
      <c r="I15165">
        <v>411</v>
      </c>
      <c r="J15165">
        <v>533</v>
      </c>
      <c r="L15165">
        <v>686</v>
      </c>
      <c r="N15165">
        <v>378</v>
      </c>
      <c r="P15165">
        <v>27</v>
      </c>
      <c r="Q15165">
        <v>41</v>
      </c>
      <c r="S15165">
        <v>35</v>
      </c>
    </row>
    <row r="15166" spans="1:19" x14ac:dyDescent="0.3">
      <c r="A15166" t="s">
        <v>30240</v>
      </c>
      <c r="B15166" s="171" t="s">
        <v>30241</v>
      </c>
      <c r="C15166" s="171" t="s">
        <v>119</v>
      </c>
      <c r="D15166" s="171" t="s">
        <v>80</v>
      </c>
      <c r="E15166" s="11">
        <v>44470</v>
      </c>
      <c r="F15166">
        <v>0</v>
      </c>
      <c r="G15166">
        <v>0</v>
      </c>
      <c r="I15166">
        <v>0</v>
      </c>
      <c r="J15166">
        <v>0</v>
      </c>
      <c r="L15166">
        <v>0</v>
      </c>
      <c r="N15166">
        <v>0</v>
      </c>
      <c r="P15166">
        <v>0</v>
      </c>
      <c r="Q15166">
        <v>0</v>
      </c>
      <c r="S15166">
        <v>0</v>
      </c>
    </row>
    <row r="15167" spans="1:19" x14ac:dyDescent="0.3">
      <c r="A15167" t="s">
        <v>30242</v>
      </c>
      <c r="B15167" s="171" t="s">
        <v>30243</v>
      </c>
      <c r="C15167" s="171" t="s">
        <v>143</v>
      </c>
      <c r="D15167" s="171" t="s">
        <v>80</v>
      </c>
      <c r="E15167" s="11">
        <v>44470</v>
      </c>
      <c r="F15167">
        <v>0</v>
      </c>
      <c r="G15167">
        <v>0</v>
      </c>
      <c r="I15167">
        <v>0</v>
      </c>
      <c r="J15167">
        <v>0</v>
      </c>
      <c r="L15167">
        <v>0</v>
      </c>
      <c r="N15167">
        <v>0</v>
      </c>
      <c r="P15167">
        <v>0</v>
      </c>
      <c r="Q15167">
        <v>0</v>
      </c>
      <c r="S15167">
        <v>0</v>
      </c>
    </row>
    <row r="15168" spans="1:19" x14ac:dyDescent="0.3">
      <c r="A15168" t="s">
        <v>30244</v>
      </c>
      <c r="B15168" s="171" t="s">
        <v>30245</v>
      </c>
      <c r="C15168" s="171" t="s">
        <v>158</v>
      </c>
      <c r="D15168" s="171" t="s">
        <v>80</v>
      </c>
      <c r="E15168" s="11">
        <v>44470</v>
      </c>
      <c r="F15168">
        <v>0</v>
      </c>
      <c r="G15168">
        <v>0</v>
      </c>
      <c r="I15168">
        <v>0</v>
      </c>
      <c r="J15168">
        <v>0</v>
      </c>
      <c r="L15168">
        <v>0</v>
      </c>
      <c r="N15168">
        <v>0</v>
      </c>
      <c r="P15168">
        <v>0</v>
      </c>
      <c r="Q15168">
        <v>0</v>
      </c>
      <c r="S15168">
        <v>0</v>
      </c>
    </row>
    <row r="15169" spans="1:19" x14ac:dyDescent="0.3">
      <c r="A15169" t="s">
        <v>30246</v>
      </c>
      <c r="B15169" s="171" t="s">
        <v>30247</v>
      </c>
      <c r="C15169" s="171" t="s">
        <v>209</v>
      </c>
      <c r="D15169" s="171" t="s">
        <v>80</v>
      </c>
      <c r="E15169" s="11">
        <v>44470</v>
      </c>
      <c r="F15169">
        <v>0</v>
      </c>
      <c r="G15169">
        <v>0</v>
      </c>
      <c r="I15169">
        <v>0</v>
      </c>
      <c r="J15169">
        <v>0</v>
      </c>
      <c r="L15169">
        <v>0</v>
      </c>
      <c r="N15169">
        <v>0</v>
      </c>
      <c r="P15169">
        <v>0</v>
      </c>
      <c r="Q15169">
        <v>0</v>
      </c>
      <c r="S15169">
        <v>0</v>
      </c>
    </row>
    <row r="15170" spans="1:19" x14ac:dyDescent="0.3">
      <c r="A15170" t="s">
        <v>30248</v>
      </c>
      <c r="B15170" s="171" t="s">
        <v>30249</v>
      </c>
      <c r="C15170" s="171" t="s">
        <v>76</v>
      </c>
      <c r="D15170" s="171" t="s">
        <v>80</v>
      </c>
      <c r="E15170" s="11">
        <v>44470</v>
      </c>
      <c r="F15170">
        <v>0</v>
      </c>
      <c r="G15170">
        <v>0</v>
      </c>
      <c r="I15170">
        <v>0</v>
      </c>
      <c r="J15170">
        <v>0</v>
      </c>
      <c r="L15170">
        <v>0</v>
      </c>
      <c r="N15170">
        <v>0</v>
      </c>
      <c r="P15170">
        <v>0</v>
      </c>
      <c r="Q15170">
        <v>0</v>
      </c>
      <c r="S15170">
        <v>0</v>
      </c>
    </row>
    <row r="15171" spans="1:19" x14ac:dyDescent="0.3">
      <c r="A15171" t="s">
        <v>30250</v>
      </c>
      <c r="B15171" s="171" t="s">
        <v>30251</v>
      </c>
      <c r="C15171" s="171" t="s">
        <v>15347</v>
      </c>
      <c r="D15171" s="171" t="s">
        <v>80</v>
      </c>
      <c r="E15171" s="11">
        <v>44470</v>
      </c>
      <c r="F15171">
        <v>0</v>
      </c>
      <c r="G15171">
        <v>0</v>
      </c>
      <c r="I15171">
        <v>0</v>
      </c>
      <c r="J15171">
        <v>0</v>
      </c>
      <c r="L15171">
        <v>0</v>
      </c>
      <c r="N15171">
        <v>2</v>
      </c>
      <c r="P15171">
        <v>0</v>
      </c>
      <c r="Q15171">
        <v>0</v>
      </c>
      <c r="S15171">
        <v>0</v>
      </c>
    </row>
    <row r="15172" spans="1:19" x14ac:dyDescent="0.3">
      <c r="A15172" t="s">
        <v>30252</v>
      </c>
      <c r="B15172" s="171" t="s">
        <v>30253</v>
      </c>
      <c r="C15172" s="171" t="s">
        <v>203</v>
      </c>
      <c r="D15172" s="171" t="s">
        <v>80</v>
      </c>
      <c r="E15172" s="11">
        <v>44470</v>
      </c>
      <c r="F15172">
        <v>1.5</v>
      </c>
      <c r="G15172">
        <v>1.5</v>
      </c>
      <c r="I15172">
        <v>19</v>
      </c>
      <c r="J15172">
        <v>8</v>
      </c>
      <c r="L15172">
        <v>8</v>
      </c>
      <c r="N15172">
        <v>18</v>
      </c>
      <c r="P15172">
        <v>0</v>
      </c>
      <c r="Q15172">
        <v>0</v>
      </c>
      <c r="S15172">
        <v>1</v>
      </c>
    </row>
    <row r="15173" spans="1:19" x14ac:dyDescent="0.3">
      <c r="A15173" t="s">
        <v>30254</v>
      </c>
      <c r="B15173" s="171" t="s">
        <v>30255</v>
      </c>
      <c r="C15173" s="171" t="s">
        <v>15340</v>
      </c>
      <c r="D15173" s="171" t="s">
        <v>15341</v>
      </c>
      <c r="E15173" s="11">
        <v>44470</v>
      </c>
      <c r="F15173">
        <v>0</v>
      </c>
      <c r="G15173">
        <v>0</v>
      </c>
      <c r="I15173">
        <v>0</v>
      </c>
      <c r="J15173">
        <v>0</v>
      </c>
      <c r="L15173">
        <v>0</v>
      </c>
      <c r="N15173">
        <v>0</v>
      </c>
      <c r="P15173">
        <v>0</v>
      </c>
      <c r="Q15173">
        <v>0</v>
      </c>
      <c r="S15173">
        <v>0</v>
      </c>
    </row>
    <row r="15174" spans="1:19" x14ac:dyDescent="0.3">
      <c r="A15174" t="s">
        <v>30256</v>
      </c>
      <c r="B15174" s="171" t="s">
        <v>30257</v>
      </c>
      <c r="C15174" s="171" t="s">
        <v>15340</v>
      </c>
      <c r="D15174" s="171" t="s">
        <v>80</v>
      </c>
      <c r="E15174" s="11">
        <v>44470</v>
      </c>
      <c r="F15174">
        <v>0</v>
      </c>
      <c r="G15174">
        <v>0</v>
      </c>
      <c r="I15174">
        <v>0</v>
      </c>
      <c r="J15174">
        <v>0</v>
      </c>
      <c r="L15174">
        <v>0</v>
      </c>
      <c r="N15174">
        <v>0</v>
      </c>
      <c r="P15174">
        <v>0</v>
      </c>
      <c r="Q15174">
        <v>0</v>
      </c>
      <c r="S15174">
        <v>0</v>
      </c>
    </row>
    <row r="15175" spans="1:19" x14ac:dyDescent="0.3">
      <c r="A15175" t="s">
        <v>30258</v>
      </c>
      <c r="B15175" s="171" t="s">
        <v>30259</v>
      </c>
      <c r="C15175" s="171" t="s">
        <v>15344</v>
      </c>
      <c r="D15175" s="171" t="s">
        <v>15341</v>
      </c>
      <c r="E15175" s="11">
        <v>44470</v>
      </c>
      <c r="F15175">
        <v>0</v>
      </c>
      <c r="G15175">
        <v>0</v>
      </c>
      <c r="I15175">
        <v>0</v>
      </c>
      <c r="J15175">
        <v>0</v>
      </c>
      <c r="L15175">
        <v>0</v>
      </c>
      <c r="N15175">
        <v>0</v>
      </c>
      <c r="P15175">
        <v>0</v>
      </c>
      <c r="Q15175">
        <v>0</v>
      </c>
      <c r="S15175">
        <v>0</v>
      </c>
    </row>
    <row r="15176" spans="1:19" x14ac:dyDescent="0.3">
      <c r="A15176" t="s">
        <v>30260</v>
      </c>
      <c r="B15176" s="171" t="s">
        <v>30261</v>
      </c>
      <c r="C15176" s="171" t="s">
        <v>15347</v>
      </c>
      <c r="D15176" s="171" t="s">
        <v>15341</v>
      </c>
      <c r="E15176" s="11">
        <v>44470</v>
      </c>
      <c r="F15176">
        <v>0</v>
      </c>
      <c r="G15176">
        <v>0</v>
      </c>
      <c r="I15176">
        <v>2</v>
      </c>
      <c r="J15176">
        <v>0</v>
      </c>
      <c r="L15176">
        <v>0</v>
      </c>
      <c r="N15176">
        <v>2</v>
      </c>
      <c r="P15176">
        <v>0</v>
      </c>
      <c r="Q15176">
        <v>0</v>
      </c>
      <c r="S15176">
        <v>0</v>
      </c>
    </row>
    <row r="15177" spans="1:19" x14ac:dyDescent="0.3">
      <c r="A15177" t="s">
        <v>30250</v>
      </c>
      <c r="B15177" s="171" t="s">
        <v>30251</v>
      </c>
      <c r="C15177" s="171" t="s">
        <v>15347</v>
      </c>
      <c r="D15177" s="171" t="s">
        <v>80</v>
      </c>
      <c r="E15177" s="11">
        <v>44470</v>
      </c>
      <c r="F15177">
        <v>0.5</v>
      </c>
      <c r="G15177">
        <v>0.5</v>
      </c>
      <c r="I15177">
        <v>2</v>
      </c>
      <c r="J15177">
        <v>3</v>
      </c>
      <c r="L15177">
        <v>3</v>
      </c>
      <c r="N15177">
        <v>2</v>
      </c>
      <c r="P15177">
        <v>0</v>
      </c>
      <c r="Q15177">
        <v>0</v>
      </c>
      <c r="S15177">
        <v>0</v>
      </c>
    </row>
    <row r="15178" spans="1:19" x14ac:dyDescent="0.3">
      <c r="A15178" t="s">
        <v>30262</v>
      </c>
      <c r="B15178" s="171" t="s">
        <v>30263</v>
      </c>
      <c r="C15178" s="171" t="s">
        <v>203</v>
      </c>
      <c r="D15178" s="171" t="s">
        <v>15341</v>
      </c>
      <c r="E15178" s="11">
        <v>44470</v>
      </c>
      <c r="F15178">
        <v>0</v>
      </c>
      <c r="G15178">
        <v>0</v>
      </c>
      <c r="I15178">
        <v>0</v>
      </c>
      <c r="J15178">
        <v>0</v>
      </c>
      <c r="L15178">
        <v>0</v>
      </c>
      <c r="N15178">
        <v>0</v>
      </c>
      <c r="P15178">
        <v>0</v>
      </c>
      <c r="Q15178">
        <v>0</v>
      </c>
      <c r="S15178">
        <v>0</v>
      </c>
    </row>
    <row r="15179" spans="1:19" x14ac:dyDescent="0.3">
      <c r="A15179" t="s">
        <v>30264</v>
      </c>
      <c r="B15179" s="171" t="s">
        <v>30265</v>
      </c>
      <c r="C15179" s="171" t="s">
        <v>24281</v>
      </c>
      <c r="D15179" s="171" t="s">
        <v>15341</v>
      </c>
      <c r="E15179" s="11">
        <v>44470</v>
      </c>
      <c r="F15179">
        <v>0</v>
      </c>
      <c r="G15179">
        <v>0</v>
      </c>
      <c r="I15179">
        <v>0</v>
      </c>
      <c r="J15179">
        <v>0</v>
      </c>
      <c r="L15179">
        <v>0</v>
      </c>
      <c r="N15179">
        <v>0</v>
      </c>
      <c r="P15179">
        <v>0</v>
      </c>
      <c r="Q15179">
        <v>0</v>
      </c>
      <c r="S15179">
        <v>0</v>
      </c>
    </row>
    <row r="15180" spans="1:19" x14ac:dyDescent="0.3">
      <c r="A15180" t="s">
        <v>30266</v>
      </c>
      <c r="B15180" s="171" t="s">
        <v>30267</v>
      </c>
      <c r="C15180" s="171" t="s">
        <v>24281</v>
      </c>
      <c r="D15180" s="171" t="s">
        <v>80</v>
      </c>
      <c r="E15180" s="11">
        <v>44470</v>
      </c>
      <c r="F15180">
        <v>0</v>
      </c>
      <c r="G15180">
        <v>0</v>
      </c>
      <c r="I15180">
        <v>0</v>
      </c>
      <c r="J15180">
        <v>0</v>
      </c>
      <c r="L15180">
        <v>0</v>
      </c>
      <c r="N15180">
        <v>0</v>
      </c>
      <c r="P15180">
        <v>0</v>
      </c>
      <c r="Q15180">
        <v>0</v>
      </c>
      <c r="S15180">
        <v>0</v>
      </c>
    </row>
    <row r="15181" spans="1:19" x14ac:dyDescent="0.3">
      <c r="A15181" t="s">
        <v>30268</v>
      </c>
      <c r="B15181" s="171" t="s">
        <v>30269</v>
      </c>
      <c r="C15181" s="171" t="s">
        <v>24284</v>
      </c>
      <c r="D15181" s="171" t="s">
        <v>80</v>
      </c>
      <c r="E15181" s="11">
        <v>44470</v>
      </c>
      <c r="F15181">
        <v>3</v>
      </c>
      <c r="G15181">
        <v>3</v>
      </c>
      <c r="I15181">
        <v>7</v>
      </c>
      <c r="J15181">
        <v>18</v>
      </c>
      <c r="L15181">
        <v>18</v>
      </c>
      <c r="N15181">
        <v>5</v>
      </c>
      <c r="P15181">
        <v>3</v>
      </c>
      <c r="Q15181">
        <v>4</v>
      </c>
      <c r="S15181">
        <v>2</v>
      </c>
    </row>
    <row r="15182" spans="1:19" x14ac:dyDescent="0.3">
      <c r="A15182" t="s">
        <v>30270</v>
      </c>
      <c r="B15182" s="171" t="s">
        <v>30271</v>
      </c>
      <c r="C15182" s="171" t="s">
        <v>18126</v>
      </c>
      <c r="D15182" s="171" t="s">
        <v>80</v>
      </c>
      <c r="E15182" s="11">
        <v>44470</v>
      </c>
      <c r="F15182">
        <v>0</v>
      </c>
      <c r="G15182">
        <v>0</v>
      </c>
      <c r="I15182">
        <v>0</v>
      </c>
      <c r="J15182">
        <v>0</v>
      </c>
      <c r="L15182">
        <v>0</v>
      </c>
      <c r="N15182">
        <v>0</v>
      </c>
      <c r="P15182">
        <v>0</v>
      </c>
      <c r="Q15182">
        <v>0</v>
      </c>
      <c r="S15182">
        <v>0</v>
      </c>
    </row>
    <row r="15183" spans="1:19" x14ac:dyDescent="0.3">
      <c r="A15183" t="s">
        <v>30272</v>
      </c>
      <c r="B15183" s="171" t="s">
        <v>30273</v>
      </c>
      <c r="C15183" s="171" t="s">
        <v>128</v>
      </c>
      <c r="D15183" s="171" t="s">
        <v>80</v>
      </c>
      <c r="E15183" s="11">
        <v>44470</v>
      </c>
      <c r="F15183">
        <v>0</v>
      </c>
      <c r="G15183">
        <v>0</v>
      </c>
      <c r="I15183">
        <v>0</v>
      </c>
      <c r="J15183">
        <v>0</v>
      </c>
      <c r="L15183">
        <v>0</v>
      </c>
      <c r="N15183">
        <v>0</v>
      </c>
      <c r="P15183">
        <v>0</v>
      </c>
      <c r="Q15183">
        <v>0</v>
      </c>
      <c r="S15183">
        <v>0</v>
      </c>
    </row>
    <row r="15184" spans="1:19" x14ac:dyDescent="0.3">
      <c r="A15184" t="s">
        <v>30274</v>
      </c>
      <c r="B15184" s="171" t="s">
        <v>30275</v>
      </c>
      <c r="C15184" s="171" t="s">
        <v>14824</v>
      </c>
      <c r="D15184" s="171" t="s">
        <v>80</v>
      </c>
      <c r="E15184" s="11">
        <v>44470</v>
      </c>
      <c r="F15184">
        <v>0</v>
      </c>
      <c r="G15184">
        <v>0</v>
      </c>
      <c r="I15184">
        <v>0</v>
      </c>
      <c r="J15184">
        <v>0</v>
      </c>
      <c r="L15184">
        <v>0</v>
      </c>
      <c r="N15184">
        <v>0</v>
      </c>
      <c r="P15184">
        <v>0</v>
      </c>
      <c r="Q15184">
        <v>0</v>
      </c>
      <c r="S15184">
        <v>0</v>
      </c>
    </row>
    <row r="15185" spans="1:19" x14ac:dyDescent="0.3">
      <c r="A15185" t="s">
        <v>30276</v>
      </c>
      <c r="B15185" s="171" t="s">
        <v>30277</v>
      </c>
      <c r="C15185" s="171" t="s">
        <v>152</v>
      </c>
      <c r="D15185" s="171" t="s">
        <v>80</v>
      </c>
      <c r="E15185" s="11">
        <v>44470</v>
      </c>
      <c r="F15185">
        <v>0</v>
      </c>
      <c r="G15185">
        <v>0</v>
      </c>
      <c r="I15185">
        <v>0</v>
      </c>
      <c r="J15185">
        <v>0</v>
      </c>
      <c r="L15185">
        <v>0</v>
      </c>
      <c r="N15185">
        <v>0</v>
      </c>
      <c r="P15185">
        <v>0</v>
      </c>
      <c r="Q15185">
        <v>0</v>
      </c>
      <c r="S15185">
        <v>0</v>
      </c>
    </row>
    <row r="15186" spans="1:19" x14ac:dyDescent="0.3">
      <c r="A15186" t="s">
        <v>30278</v>
      </c>
      <c r="B15186" s="171" t="s">
        <v>30279</v>
      </c>
      <c r="C15186" s="171" t="s">
        <v>194</v>
      </c>
      <c r="D15186" s="171" t="s">
        <v>80</v>
      </c>
      <c r="E15186" s="11">
        <v>44470</v>
      </c>
      <c r="F15186">
        <v>5</v>
      </c>
      <c r="G15186">
        <v>7</v>
      </c>
      <c r="I15186">
        <v>26</v>
      </c>
      <c r="J15186">
        <v>30</v>
      </c>
      <c r="L15186">
        <v>39</v>
      </c>
      <c r="N15186">
        <v>20</v>
      </c>
      <c r="P15186">
        <v>4</v>
      </c>
      <c r="Q15186">
        <v>9</v>
      </c>
      <c r="S15186">
        <v>6</v>
      </c>
    </row>
    <row r="15187" spans="1:19" x14ac:dyDescent="0.3">
      <c r="A15187" t="s">
        <v>30280</v>
      </c>
      <c r="B15187" s="171" t="s">
        <v>30281</v>
      </c>
      <c r="C15187" s="171" t="s">
        <v>18137</v>
      </c>
      <c r="D15187" s="171" t="s">
        <v>80</v>
      </c>
      <c r="E15187" s="11">
        <v>44470</v>
      </c>
      <c r="F15187">
        <v>0</v>
      </c>
      <c r="G15187">
        <v>0</v>
      </c>
      <c r="I15187">
        <v>0</v>
      </c>
      <c r="J15187">
        <v>0</v>
      </c>
      <c r="L15187">
        <v>0</v>
      </c>
      <c r="N15187">
        <v>0</v>
      </c>
      <c r="P15187">
        <v>0</v>
      </c>
      <c r="Q15187">
        <v>0</v>
      </c>
      <c r="S15187">
        <v>0</v>
      </c>
    </row>
    <row r="15188" spans="1:19" x14ac:dyDescent="0.3">
      <c r="A15188" t="s">
        <v>30282</v>
      </c>
      <c r="B15188" s="171" t="s">
        <v>30283</v>
      </c>
      <c r="C15188" s="171" t="s">
        <v>18140</v>
      </c>
      <c r="D15188" s="171" t="s">
        <v>80</v>
      </c>
      <c r="E15188" s="11">
        <v>44470</v>
      </c>
      <c r="F15188">
        <v>4</v>
      </c>
      <c r="G15188">
        <v>4</v>
      </c>
      <c r="I15188">
        <v>20</v>
      </c>
      <c r="J15188">
        <v>20</v>
      </c>
      <c r="L15188">
        <v>20</v>
      </c>
      <c r="N15188">
        <v>17</v>
      </c>
      <c r="P15188">
        <v>0</v>
      </c>
      <c r="Q15188">
        <v>0</v>
      </c>
      <c r="S15188">
        <v>3</v>
      </c>
    </row>
    <row r="15189" spans="1:19" x14ac:dyDescent="0.3">
      <c r="A15189" t="s">
        <v>30284</v>
      </c>
      <c r="B15189" s="171" t="s">
        <v>30285</v>
      </c>
      <c r="C15189" s="171" t="s">
        <v>236</v>
      </c>
      <c r="D15189" s="171" t="s">
        <v>80</v>
      </c>
      <c r="E15189" s="11">
        <v>44470</v>
      </c>
      <c r="F15189">
        <v>0</v>
      </c>
      <c r="G15189">
        <v>0</v>
      </c>
      <c r="I15189">
        <v>0</v>
      </c>
      <c r="J15189">
        <v>0</v>
      </c>
      <c r="L15189">
        <v>0</v>
      </c>
      <c r="N15189">
        <v>0</v>
      </c>
      <c r="P15189">
        <v>0</v>
      </c>
      <c r="Q15189">
        <v>0</v>
      </c>
      <c r="S15189">
        <v>0</v>
      </c>
    </row>
    <row r="15190" spans="1:19" x14ac:dyDescent="0.3">
      <c r="A15190" t="s">
        <v>30286</v>
      </c>
      <c r="B15190" s="171" t="s">
        <v>30287</v>
      </c>
      <c r="C15190" s="171" t="s">
        <v>239</v>
      </c>
      <c r="D15190" s="171" t="s">
        <v>80</v>
      </c>
      <c r="E15190" s="11">
        <v>44470</v>
      </c>
      <c r="F15190">
        <v>0</v>
      </c>
      <c r="G15190">
        <v>0</v>
      </c>
      <c r="I15190">
        <v>0</v>
      </c>
      <c r="J15190">
        <v>0</v>
      </c>
      <c r="L15190">
        <v>0</v>
      </c>
      <c r="N15190">
        <v>0</v>
      </c>
      <c r="P15190">
        <v>0</v>
      </c>
      <c r="Q15190">
        <v>0</v>
      </c>
      <c r="S15190">
        <v>0</v>
      </c>
    </row>
    <row r="15191" spans="1:19" x14ac:dyDescent="0.3">
      <c r="A15191" t="s">
        <v>30288</v>
      </c>
      <c r="B15191" s="171" t="s">
        <v>30289</v>
      </c>
      <c r="C15191" s="171" t="s">
        <v>176</v>
      </c>
      <c r="D15191" s="171" t="s">
        <v>80</v>
      </c>
      <c r="E15191" s="11">
        <v>44470</v>
      </c>
      <c r="F15191">
        <v>2.5</v>
      </c>
      <c r="G15191">
        <v>3</v>
      </c>
      <c r="I15191">
        <v>16</v>
      </c>
      <c r="J15191">
        <v>14</v>
      </c>
      <c r="L15191">
        <v>17</v>
      </c>
      <c r="N15191">
        <v>13</v>
      </c>
      <c r="P15191">
        <v>0</v>
      </c>
      <c r="Q15191">
        <v>0</v>
      </c>
      <c r="S15191">
        <v>3</v>
      </c>
    </row>
    <row r="15192" spans="1:19" x14ac:dyDescent="0.3">
      <c r="A15192" t="s">
        <v>30290</v>
      </c>
      <c r="B15192" s="171" t="s">
        <v>30291</v>
      </c>
      <c r="C15192" s="171" t="s">
        <v>206</v>
      </c>
      <c r="D15192" s="171" t="s">
        <v>80</v>
      </c>
      <c r="E15192" s="11">
        <v>44470</v>
      </c>
      <c r="F15192">
        <v>1</v>
      </c>
      <c r="G15192">
        <v>1</v>
      </c>
      <c r="I15192">
        <v>2</v>
      </c>
      <c r="J15192">
        <v>5</v>
      </c>
      <c r="L15192">
        <v>5</v>
      </c>
      <c r="N15192">
        <v>2</v>
      </c>
      <c r="P15192">
        <v>1</v>
      </c>
      <c r="Q15192">
        <v>1</v>
      </c>
      <c r="S15192">
        <v>0</v>
      </c>
    </row>
    <row r="15193" spans="1:19" x14ac:dyDescent="0.3">
      <c r="A15193" t="s">
        <v>30292</v>
      </c>
      <c r="B15193" s="171" t="s">
        <v>30293</v>
      </c>
      <c r="C15193" s="171" t="s">
        <v>176</v>
      </c>
      <c r="D15193" s="171" t="s">
        <v>15341</v>
      </c>
      <c r="E15193" s="11">
        <v>44470</v>
      </c>
      <c r="F15193">
        <v>0</v>
      </c>
      <c r="G15193">
        <v>0</v>
      </c>
      <c r="I15193">
        <v>0</v>
      </c>
      <c r="J15193">
        <v>0</v>
      </c>
      <c r="L15193">
        <v>0</v>
      </c>
      <c r="N15193">
        <v>0</v>
      </c>
      <c r="P15193">
        <v>0</v>
      </c>
      <c r="Q15193">
        <v>0</v>
      </c>
      <c r="S15193">
        <v>0</v>
      </c>
    </row>
    <row r="15194" spans="1:19" x14ac:dyDescent="0.3">
      <c r="A15194" t="s">
        <v>30294</v>
      </c>
      <c r="B15194" s="171" t="s">
        <v>30295</v>
      </c>
      <c r="C15194" s="171" t="s">
        <v>206</v>
      </c>
      <c r="D15194" s="171" t="s">
        <v>15341</v>
      </c>
      <c r="E15194" s="11">
        <v>44470</v>
      </c>
      <c r="F15194">
        <v>0</v>
      </c>
      <c r="G15194">
        <v>0</v>
      </c>
      <c r="I15194">
        <v>0</v>
      </c>
      <c r="J15194">
        <v>0</v>
      </c>
      <c r="L15194">
        <v>0</v>
      </c>
      <c r="N15194">
        <v>0</v>
      </c>
      <c r="P15194">
        <v>0</v>
      </c>
      <c r="Q15194">
        <v>0</v>
      </c>
      <c r="S15194">
        <v>0</v>
      </c>
    </row>
    <row r="15195" spans="1:19" x14ac:dyDescent="0.3">
      <c r="A15195" t="s">
        <v>30296</v>
      </c>
      <c r="B15195" s="171" t="s">
        <v>30297</v>
      </c>
      <c r="C15195" s="171" t="s">
        <v>16544</v>
      </c>
      <c r="D15195" s="171" t="s">
        <v>15341</v>
      </c>
      <c r="E15195" s="11">
        <v>44470</v>
      </c>
      <c r="F15195">
        <v>0</v>
      </c>
      <c r="G15195">
        <v>0</v>
      </c>
      <c r="I15195">
        <v>0</v>
      </c>
      <c r="J15195">
        <v>0</v>
      </c>
      <c r="L15195">
        <v>0</v>
      </c>
      <c r="N15195">
        <v>0</v>
      </c>
      <c r="P15195">
        <v>0</v>
      </c>
      <c r="Q15195">
        <v>0</v>
      </c>
      <c r="S15195">
        <v>0</v>
      </c>
    </row>
    <row r="15196" spans="1:19" x14ac:dyDescent="0.3">
      <c r="A15196" t="s">
        <v>30298</v>
      </c>
      <c r="B15196" s="171" t="s">
        <v>30299</v>
      </c>
      <c r="C15196" s="171" t="s">
        <v>16544</v>
      </c>
      <c r="D15196" s="171" t="s">
        <v>80</v>
      </c>
      <c r="E15196" s="11">
        <v>44470</v>
      </c>
      <c r="F15196">
        <v>0</v>
      </c>
      <c r="G15196">
        <v>0</v>
      </c>
      <c r="I15196">
        <v>0</v>
      </c>
      <c r="J15196">
        <v>0</v>
      </c>
      <c r="L15196">
        <v>0</v>
      </c>
      <c r="N15196">
        <v>0</v>
      </c>
      <c r="P15196">
        <v>0</v>
      </c>
      <c r="Q15196">
        <v>0</v>
      </c>
      <c r="S15196">
        <v>0</v>
      </c>
    </row>
    <row r="15197" spans="1:19" x14ac:dyDescent="0.3">
      <c r="A15197" t="s">
        <v>30300</v>
      </c>
      <c r="B15197" s="171" t="s">
        <v>30301</v>
      </c>
      <c r="C15197" s="171" t="s">
        <v>24315</v>
      </c>
      <c r="D15197" s="171" t="s">
        <v>15341</v>
      </c>
      <c r="E15197" s="11">
        <v>44470</v>
      </c>
      <c r="F15197">
        <v>0</v>
      </c>
      <c r="G15197">
        <v>0</v>
      </c>
      <c r="I15197">
        <v>0</v>
      </c>
      <c r="J15197">
        <v>0</v>
      </c>
      <c r="L15197">
        <v>0</v>
      </c>
      <c r="N15197">
        <v>0</v>
      </c>
      <c r="P15197">
        <v>0</v>
      </c>
      <c r="Q15197">
        <v>0</v>
      </c>
      <c r="S15197">
        <v>0</v>
      </c>
    </row>
    <row r="15198" spans="1:19" x14ac:dyDescent="0.3">
      <c r="A15198" t="s">
        <v>30302</v>
      </c>
      <c r="B15198" s="171" t="s">
        <v>30303</v>
      </c>
      <c r="C15198" s="171" t="s">
        <v>24315</v>
      </c>
      <c r="D15198" s="171" t="s">
        <v>80</v>
      </c>
      <c r="E15198" s="11">
        <v>44470</v>
      </c>
      <c r="F15198">
        <v>0</v>
      </c>
      <c r="G15198">
        <v>0</v>
      </c>
      <c r="I15198">
        <v>0</v>
      </c>
      <c r="J15198">
        <v>0</v>
      </c>
      <c r="L15198">
        <v>0</v>
      </c>
      <c r="N15198">
        <v>0</v>
      </c>
      <c r="P15198">
        <v>0</v>
      </c>
      <c r="Q15198">
        <v>0</v>
      </c>
      <c r="S15198">
        <v>0</v>
      </c>
    </row>
    <row r="15199" spans="1:19" x14ac:dyDescent="0.3">
      <c r="A15199" t="s">
        <v>30304</v>
      </c>
      <c r="B15199" s="171" t="s">
        <v>30305</v>
      </c>
      <c r="C15199" s="171" t="s">
        <v>113</v>
      </c>
      <c r="D15199" s="171" t="s">
        <v>80</v>
      </c>
      <c r="E15199" s="11">
        <v>44470</v>
      </c>
      <c r="F15199">
        <v>1</v>
      </c>
      <c r="G15199">
        <v>1</v>
      </c>
      <c r="I15199">
        <v>1</v>
      </c>
      <c r="J15199">
        <v>5</v>
      </c>
      <c r="L15199">
        <v>5</v>
      </c>
      <c r="N15199">
        <v>1</v>
      </c>
      <c r="P15199">
        <v>0</v>
      </c>
      <c r="Q15199">
        <v>0</v>
      </c>
      <c r="S15199">
        <v>0</v>
      </c>
    </row>
    <row r="15200" spans="1:19" x14ac:dyDescent="0.3">
      <c r="A15200" t="s">
        <v>30306</v>
      </c>
      <c r="B15200" s="171" t="s">
        <v>30307</v>
      </c>
      <c r="C15200" s="171" t="s">
        <v>131</v>
      </c>
      <c r="D15200" s="171" t="s">
        <v>80</v>
      </c>
      <c r="E15200" s="11">
        <v>44470</v>
      </c>
      <c r="F15200">
        <v>0</v>
      </c>
      <c r="G15200">
        <v>0</v>
      </c>
      <c r="I15200">
        <v>0</v>
      </c>
      <c r="J15200">
        <v>0</v>
      </c>
      <c r="L15200">
        <v>0</v>
      </c>
      <c r="N15200">
        <v>0</v>
      </c>
      <c r="P15200">
        <v>0</v>
      </c>
      <c r="Q15200">
        <v>0</v>
      </c>
      <c r="S15200">
        <v>0</v>
      </c>
    </row>
    <row r="15201" spans="1:19" x14ac:dyDescent="0.3">
      <c r="A15201" t="s">
        <v>30308</v>
      </c>
      <c r="B15201" s="171" t="s">
        <v>30309</v>
      </c>
      <c r="C15201" s="171" t="s">
        <v>14843</v>
      </c>
      <c r="D15201" s="171" t="s">
        <v>80</v>
      </c>
      <c r="E15201" s="11">
        <v>44470</v>
      </c>
      <c r="F15201">
        <v>0</v>
      </c>
      <c r="G15201">
        <v>0</v>
      </c>
      <c r="I15201">
        <v>0</v>
      </c>
      <c r="J15201">
        <v>0</v>
      </c>
      <c r="L15201">
        <v>0</v>
      </c>
      <c r="N15201">
        <v>0</v>
      </c>
      <c r="P15201">
        <v>0</v>
      </c>
      <c r="Q15201">
        <v>0</v>
      </c>
      <c r="S15201">
        <v>0</v>
      </c>
    </row>
    <row r="15202" spans="1:19" x14ac:dyDescent="0.3">
      <c r="A15202" t="s">
        <v>30310</v>
      </c>
      <c r="B15202" s="171" t="s">
        <v>30311</v>
      </c>
      <c r="C15202" s="171" t="s">
        <v>155</v>
      </c>
      <c r="D15202" s="171" t="s">
        <v>80</v>
      </c>
      <c r="E15202" s="11">
        <v>44470</v>
      </c>
      <c r="F15202">
        <v>3.5</v>
      </c>
      <c r="G15202">
        <v>3.5</v>
      </c>
      <c r="I15202">
        <v>8</v>
      </c>
      <c r="J15202">
        <v>18</v>
      </c>
      <c r="L15202">
        <v>20</v>
      </c>
      <c r="N15202">
        <v>7</v>
      </c>
      <c r="P15202">
        <v>0</v>
      </c>
      <c r="Q15202">
        <v>2</v>
      </c>
      <c r="S15202">
        <v>1</v>
      </c>
    </row>
    <row r="15203" spans="1:19" x14ac:dyDescent="0.3">
      <c r="A15203" t="s">
        <v>30312</v>
      </c>
      <c r="B15203" s="171" t="s">
        <v>30313</v>
      </c>
      <c r="C15203" s="171" t="s">
        <v>16232</v>
      </c>
      <c r="D15203" s="171" t="s">
        <v>80</v>
      </c>
      <c r="E15203" s="11">
        <v>44470</v>
      </c>
      <c r="F15203">
        <v>3</v>
      </c>
      <c r="G15203">
        <v>4.5</v>
      </c>
      <c r="I15203">
        <v>9</v>
      </c>
      <c r="J15203">
        <v>17</v>
      </c>
      <c r="L15203">
        <v>26</v>
      </c>
      <c r="N15203">
        <v>9</v>
      </c>
      <c r="P15203">
        <v>0</v>
      </c>
      <c r="Q15203">
        <v>0</v>
      </c>
      <c r="S15203">
        <v>0</v>
      </c>
    </row>
    <row r="15204" spans="1:19" x14ac:dyDescent="0.3">
      <c r="A15204" t="s">
        <v>30314</v>
      </c>
      <c r="B15204" s="171" t="s">
        <v>30315</v>
      </c>
      <c r="C15204" s="171" t="s">
        <v>16557</v>
      </c>
      <c r="D15204" s="171" t="s">
        <v>80</v>
      </c>
      <c r="E15204" s="11">
        <v>44470</v>
      </c>
      <c r="F15204">
        <v>0</v>
      </c>
      <c r="G15204">
        <v>0</v>
      </c>
      <c r="I15204">
        <v>0</v>
      </c>
      <c r="J15204">
        <v>0</v>
      </c>
      <c r="L15204">
        <v>0</v>
      </c>
      <c r="N15204">
        <v>0</v>
      </c>
      <c r="P15204">
        <v>0</v>
      </c>
      <c r="Q15204">
        <v>0</v>
      </c>
      <c r="S15204">
        <v>0</v>
      </c>
    </row>
    <row r="15205" spans="1:19" x14ac:dyDescent="0.3">
      <c r="A15205" t="s">
        <v>30316</v>
      </c>
      <c r="B15205" s="171" t="s">
        <v>30317</v>
      </c>
      <c r="C15205" s="171" t="s">
        <v>188</v>
      </c>
      <c r="D15205" s="171" t="s">
        <v>80</v>
      </c>
      <c r="E15205" s="11">
        <v>44470</v>
      </c>
      <c r="F15205">
        <v>4</v>
      </c>
      <c r="G15205">
        <v>6</v>
      </c>
      <c r="I15205">
        <v>11</v>
      </c>
      <c r="J15205">
        <v>22</v>
      </c>
      <c r="L15205">
        <v>34</v>
      </c>
      <c r="N15205">
        <v>10</v>
      </c>
      <c r="P15205">
        <v>2</v>
      </c>
      <c r="Q15205">
        <v>2</v>
      </c>
      <c r="S15205">
        <v>1</v>
      </c>
    </row>
    <row r="15206" spans="1:19" x14ac:dyDescent="0.3">
      <c r="A15206" t="s">
        <v>30318</v>
      </c>
      <c r="B15206" s="171" t="s">
        <v>30319</v>
      </c>
      <c r="C15206" s="171" t="s">
        <v>227</v>
      </c>
      <c r="D15206" s="171" t="s">
        <v>80</v>
      </c>
      <c r="E15206" s="11">
        <v>44470</v>
      </c>
      <c r="F15206">
        <v>0</v>
      </c>
      <c r="G15206">
        <v>0</v>
      </c>
      <c r="I15206">
        <v>0</v>
      </c>
      <c r="J15206">
        <v>0</v>
      </c>
      <c r="L15206">
        <v>0</v>
      </c>
      <c r="N15206">
        <v>0</v>
      </c>
      <c r="P15206">
        <v>0</v>
      </c>
      <c r="Q15206">
        <v>0</v>
      </c>
      <c r="S15206">
        <v>0</v>
      </c>
    </row>
    <row r="15207" spans="1:19" x14ac:dyDescent="0.3">
      <c r="A15207" t="s">
        <v>30320</v>
      </c>
      <c r="B15207" s="171" t="s">
        <v>30321</v>
      </c>
      <c r="C15207" s="171" t="s">
        <v>116</v>
      </c>
      <c r="D15207" s="171" t="s">
        <v>80</v>
      </c>
      <c r="E15207" s="11">
        <v>44470</v>
      </c>
      <c r="F15207">
        <v>8</v>
      </c>
      <c r="G15207">
        <v>7</v>
      </c>
      <c r="I15207">
        <v>60</v>
      </c>
      <c r="J15207">
        <v>84</v>
      </c>
      <c r="L15207">
        <v>73</v>
      </c>
      <c r="N15207">
        <v>57</v>
      </c>
      <c r="P15207">
        <v>2</v>
      </c>
      <c r="Q15207">
        <v>4</v>
      </c>
      <c r="S15207">
        <v>3</v>
      </c>
    </row>
    <row r="15208" spans="1:19" x14ac:dyDescent="0.3">
      <c r="A15208" t="s">
        <v>30322</v>
      </c>
      <c r="B15208" s="171" t="s">
        <v>30323</v>
      </c>
      <c r="C15208" s="171" t="s">
        <v>9862</v>
      </c>
      <c r="D15208" s="171" t="s">
        <v>80</v>
      </c>
      <c r="E15208" s="11">
        <v>44470</v>
      </c>
      <c r="F15208">
        <v>0</v>
      </c>
      <c r="G15208">
        <v>0</v>
      </c>
      <c r="I15208">
        <v>0</v>
      </c>
      <c r="J15208">
        <v>0</v>
      </c>
      <c r="L15208">
        <v>0</v>
      </c>
      <c r="N15208">
        <v>0</v>
      </c>
      <c r="P15208">
        <v>0</v>
      </c>
      <c r="Q15208">
        <v>0</v>
      </c>
      <c r="S15208">
        <v>0</v>
      </c>
    </row>
    <row r="15209" spans="1:19" x14ac:dyDescent="0.3">
      <c r="A15209" t="s">
        <v>30324</v>
      </c>
      <c r="B15209" s="171" t="s">
        <v>30325</v>
      </c>
      <c r="C15209" s="171" t="s">
        <v>140</v>
      </c>
      <c r="D15209" s="171" t="s">
        <v>80</v>
      </c>
      <c r="E15209" s="11">
        <v>44470</v>
      </c>
      <c r="F15209">
        <v>0</v>
      </c>
      <c r="G15209">
        <v>0</v>
      </c>
      <c r="I15209">
        <v>0</v>
      </c>
      <c r="J15209">
        <v>0</v>
      </c>
      <c r="L15209">
        <v>0</v>
      </c>
      <c r="N15209">
        <v>0</v>
      </c>
      <c r="P15209">
        <v>0</v>
      </c>
      <c r="Q15209">
        <v>0</v>
      </c>
      <c r="S15209">
        <v>0</v>
      </c>
    </row>
    <row r="15210" spans="1:19" x14ac:dyDescent="0.3">
      <c r="A15210" t="s">
        <v>30326</v>
      </c>
      <c r="B15210" s="171" t="s">
        <v>30327</v>
      </c>
      <c r="C15210" s="171" t="s">
        <v>8590</v>
      </c>
      <c r="D15210" s="171" t="s">
        <v>80</v>
      </c>
      <c r="E15210" s="11">
        <v>44470</v>
      </c>
      <c r="F15210">
        <v>0</v>
      </c>
      <c r="G15210">
        <v>0</v>
      </c>
      <c r="I15210">
        <v>0</v>
      </c>
      <c r="J15210">
        <v>0</v>
      </c>
      <c r="L15210">
        <v>0</v>
      </c>
      <c r="N15210">
        <v>0</v>
      </c>
      <c r="P15210">
        <v>0</v>
      </c>
      <c r="Q15210">
        <v>0</v>
      </c>
      <c r="S15210">
        <v>0</v>
      </c>
    </row>
    <row r="15211" spans="1:19" x14ac:dyDescent="0.3">
      <c r="A15211" t="s">
        <v>30328</v>
      </c>
      <c r="B15211" s="171" t="s">
        <v>30329</v>
      </c>
      <c r="C15211" s="171" t="s">
        <v>170</v>
      </c>
      <c r="D15211" s="171" t="s">
        <v>80</v>
      </c>
      <c r="E15211" s="11">
        <v>44470</v>
      </c>
      <c r="F15211">
        <v>3</v>
      </c>
      <c r="G15211">
        <v>4</v>
      </c>
      <c r="I15211">
        <v>22</v>
      </c>
      <c r="J15211">
        <v>42</v>
      </c>
      <c r="L15211">
        <v>56</v>
      </c>
      <c r="N15211">
        <v>22</v>
      </c>
      <c r="P15211">
        <v>0</v>
      </c>
      <c r="Q15211">
        <v>0</v>
      </c>
      <c r="S15211">
        <v>0</v>
      </c>
    </row>
    <row r="15212" spans="1:19" x14ac:dyDescent="0.3">
      <c r="A15212" t="s">
        <v>30330</v>
      </c>
      <c r="B15212" s="171" t="s">
        <v>30331</v>
      </c>
      <c r="C15212" s="171" t="s">
        <v>182</v>
      </c>
      <c r="D15212" s="171" t="s">
        <v>80</v>
      </c>
      <c r="E15212" s="11">
        <v>44470</v>
      </c>
      <c r="F15212">
        <v>10</v>
      </c>
      <c r="G15212">
        <v>10</v>
      </c>
      <c r="I15212">
        <v>117</v>
      </c>
      <c r="J15212">
        <v>110</v>
      </c>
      <c r="L15212">
        <v>110</v>
      </c>
      <c r="N15212">
        <v>117</v>
      </c>
      <c r="P15212">
        <v>0</v>
      </c>
      <c r="Q15212">
        <v>3</v>
      </c>
      <c r="S15212">
        <v>0</v>
      </c>
    </row>
    <row r="15213" spans="1:19" x14ac:dyDescent="0.3">
      <c r="A15213" t="s">
        <v>30332</v>
      </c>
      <c r="B15213" s="171" t="s">
        <v>30333</v>
      </c>
      <c r="C15213" s="171" t="s">
        <v>197</v>
      </c>
      <c r="D15213" s="171" t="s">
        <v>80</v>
      </c>
      <c r="E15213" s="11">
        <v>44470</v>
      </c>
      <c r="F15213">
        <v>7.5</v>
      </c>
      <c r="G15213">
        <v>7.5</v>
      </c>
      <c r="I15213">
        <v>43</v>
      </c>
      <c r="J15213">
        <v>75</v>
      </c>
      <c r="L15213">
        <v>75</v>
      </c>
      <c r="N15213">
        <v>40</v>
      </c>
      <c r="P15213">
        <v>11</v>
      </c>
      <c r="Q15213">
        <v>14</v>
      </c>
      <c r="S15213">
        <v>4</v>
      </c>
    </row>
    <row r="15214" spans="1:19" x14ac:dyDescent="0.3">
      <c r="A15214" t="s">
        <v>30334</v>
      </c>
      <c r="B15214" s="171" t="s">
        <v>30335</v>
      </c>
      <c r="C15214" s="171" t="s">
        <v>218</v>
      </c>
      <c r="D15214" s="171" t="s">
        <v>80</v>
      </c>
      <c r="E15214" s="11">
        <v>44470</v>
      </c>
      <c r="F15214">
        <v>0</v>
      </c>
      <c r="G15214">
        <v>0</v>
      </c>
      <c r="I15214">
        <v>0</v>
      </c>
      <c r="J15214">
        <v>0</v>
      </c>
      <c r="L15214">
        <v>0</v>
      </c>
      <c r="N15214">
        <v>0</v>
      </c>
      <c r="P15214">
        <v>0</v>
      </c>
      <c r="Q15214">
        <v>0</v>
      </c>
      <c r="S15214">
        <v>0</v>
      </c>
    </row>
    <row r="15215" spans="1:19" x14ac:dyDescent="0.3">
      <c r="A15215" t="s">
        <v>30336</v>
      </c>
      <c r="B15215" s="171" t="s">
        <v>30337</v>
      </c>
      <c r="C15215" s="171" t="s">
        <v>230</v>
      </c>
      <c r="D15215" s="171" t="s">
        <v>80</v>
      </c>
      <c r="E15215" s="11">
        <v>44470</v>
      </c>
      <c r="F15215">
        <v>0</v>
      </c>
      <c r="G15215">
        <v>0</v>
      </c>
      <c r="I15215">
        <v>0</v>
      </c>
      <c r="J15215">
        <v>0</v>
      </c>
      <c r="L15215">
        <v>0</v>
      </c>
      <c r="N15215">
        <v>0</v>
      </c>
      <c r="P15215">
        <v>0</v>
      </c>
      <c r="Q15215">
        <v>0</v>
      </c>
      <c r="S15215">
        <v>0</v>
      </c>
    </row>
    <row r="15216" spans="1:19" x14ac:dyDescent="0.3">
      <c r="A15216" t="s">
        <v>30338</v>
      </c>
      <c r="B15216" s="171" t="s">
        <v>30339</v>
      </c>
      <c r="C15216" s="171" t="s">
        <v>8193</v>
      </c>
      <c r="D15216" s="171" t="s">
        <v>80</v>
      </c>
      <c r="E15216" s="11">
        <v>44470</v>
      </c>
      <c r="F15216">
        <v>1.5</v>
      </c>
      <c r="G15216">
        <v>3</v>
      </c>
      <c r="I15216">
        <v>17</v>
      </c>
      <c r="J15216">
        <v>18</v>
      </c>
      <c r="L15216">
        <v>36</v>
      </c>
      <c r="N15216">
        <v>17</v>
      </c>
      <c r="P15216">
        <v>1</v>
      </c>
      <c r="Q15216">
        <v>1</v>
      </c>
      <c r="S15216">
        <v>0</v>
      </c>
    </row>
    <row r="15217" spans="1:19" x14ac:dyDescent="0.3">
      <c r="A15217" t="s">
        <v>30340</v>
      </c>
      <c r="B15217" s="171" t="s">
        <v>30341</v>
      </c>
      <c r="C15217" s="171" t="s">
        <v>10522</v>
      </c>
      <c r="D15217" s="171" t="s">
        <v>80</v>
      </c>
      <c r="E15217" s="11">
        <v>44470</v>
      </c>
      <c r="F15217">
        <v>0</v>
      </c>
      <c r="G15217">
        <v>0</v>
      </c>
      <c r="I15217">
        <v>0</v>
      </c>
      <c r="J15217">
        <v>0</v>
      </c>
      <c r="L15217">
        <v>0</v>
      </c>
      <c r="N15217">
        <v>0</v>
      </c>
      <c r="P15217">
        <v>0</v>
      </c>
      <c r="Q15217">
        <v>0</v>
      </c>
      <c r="S15217">
        <v>0</v>
      </c>
    </row>
    <row r="15218" spans="1:19" x14ac:dyDescent="0.3">
      <c r="A15218" t="s">
        <v>30342</v>
      </c>
      <c r="B15218" s="171" t="s">
        <v>30343</v>
      </c>
      <c r="C15218" s="171" t="s">
        <v>10525</v>
      </c>
      <c r="D15218" s="171" t="s">
        <v>80</v>
      </c>
      <c r="E15218" s="11">
        <v>44470</v>
      </c>
      <c r="F15218">
        <v>0</v>
      </c>
      <c r="G15218">
        <v>0</v>
      </c>
      <c r="I15218">
        <v>0</v>
      </c>
      <c r="J15218">
        <v>0</v>
      </c>
      <c r="L15218">
        <v>0</v>
      </c>
      <c r="N15218">
        <v>0</v>
      </c>
      <c r="P15218">
        <v>0</v>
      </c>
      <c r="Q15218">
        <v>0</v>
      </c>
      <c r="S15218">
        <v>0</v>
      </c>
    </row>
    <row r="15219" spans="1:19" x14ac:dyDescent="0.3">
      <c r="A15219" t="s">
        <v>30344</v>
      </c>
      <c r="B15219" s="171" t="s">
        <v>30345</v>
      </c>
      <c r="C15219" s="171" t="s">
        <v>10528</v>
      </c>
      <c r="D15219" s="171" t="s">
        <v>80</v>
      </c>
      <c r="E15219" s="11">
        <v>44470</v>
      </c>
      <c r="F15219">
        <v>0</v>
      </c>
      <c r="G15219">
        <v>0</v>
      </c>
      <c r="I15219">
        <v>0</v>
      </c>
      <c r="J15219">
        <v>0</v>
      </c>
      <c r="L15219">
        <v>0</v>
      </c>
      <c r="N15219">
        <v>0</v>
      </c>
      <c r="P15219">
        <v>0</v>
      </c>
      <c r="Q15219">
        <v>0</v>
      </c>
      <c r="S15219">
        <v>0</v>
      </c>
    </row>
    <row r="15220" spans="1:19" x14ac:dyDescent="0.3">
      <c r="A15220" t="s">
        <v>30346</v>
      </c>
      <c r="B15220" s="171" t="s">
        <v>30347</v>
      </c>
      <c r="C15220" s="171" t="s">
        <v>10531</v>
      </c>
      <c r="D15220" s="171" t="s">
        <v>80</v>
      </c>
      <c r="E15220" s="11">
        <v>44470</v>
      </c>
      <c r="F15220">
        <v>0</v>
      </c>
      <c r="G15220">
        <v>0</v>
      </c>
      <c r="I15220">
        <v>0</v>
      </c>
      <c r="J15220">
        <v>0</v>
      </c>
      <c r="L15220">
        <v>0</v>
      </c>
      <c r="N15220">
        <v>0</v>
      </c>
      <c r="P15220">
        <v>0</v>
      </c>
      <c r="Q15220">
        <v>0</v>
      </c>
      <c r="S15220">
        <v>0</v>
      </c>
    </row>
    <row r="15221" spans="1:19" x14ac:dyDescent="0.3">
      <c r="A15221" t="s">
        <v>30348</v>
      </c>
      <c r="B15221" s="171" t="s">
        <v>30349</v>
      </c>
      <c r="C15221" s="171" t="s">
        <v>14880</v>
      </c>
      <c r="D15221" s="171" t="s">
        <v>80</v>
      </c>
      <c r="E15221" s="11">
        <v>44470</v>
      </c>
      <c r="F15221">
        <v>0</v>
      </c>
      <c r="G15221">
        <v>0</v>
      </c>
      <c r="I15221">
        <v>0</v>
      </c>
      <c r="J15221">
        <v>0</v>
      </c>
      <c r="L15221">
        <v>0</v>
      </c>
      <c r="N15221">
        <v>0</v>
      </c>
      <c r="P15221">
        <v>0</v>
      </c>
      <c r="Q15221">
        <v>0</v>
      </c>
      <c r="S15221">
        <v>0</v>
      </c>
    </row>
    <row r="15222" spans="1:19" x14ac:dyDescent="0.3">
      <c r="A15222" t="s">
        <v>30350</v>
      </c>
      <c r="B15222" s="171" t="s">
        <v>30351</v>
      </c>
      <c r="C15222" s="171" t="s">
        <v>10534</v>
      </c>
      <c r="D15222" s="171" t="s">
        <v>80</v>
      </c>
      <c r="E15222" s="11">
        <v>44470</v>
      </c>
      <c r="F15222">
        <v>1.5</v>
      </c>
      <c r="G15222">
        <v>5</v>
      </c>
      <c r="I15222">
        <v>6</v>
      </c>
      <c r="J15222">
        <v>8</v>
      </c>
      <c r="L15222">
        <v>29</v>
      </c>
      <c r="N15222">
        <v>6</v>
      </c>
      <c r="P15222">
        <v>0</v>
      </c>
      <c r="Q15222">
        <v>0</v>
      </c>
      <c r="S15222">
        <v>0</v>
      </c>
    </row>
    <row r="15223" spans="1:19" x14ac:dyDescent="0.3">
      <c r="A15223" t="s">
        <v>30352</v>
      </c>
      <c r="B15223" s="171" t="s">
        <v>30353</v>
      </c>
      <c r="C15223" s="171" t="s">
        <v>10537</v>
      </c>
      <c r="D15223" s="171" t="s">
        <v>80</v>
      </c>
      <c r="E15223" s="11">
        <v>44470</v>
      </c>
      <c r="F15223">
        <v>1.5</v>
      </c>
      <c r="G15223">
        <v>2</v>
      </c>
      <c r="I15223">
        <v>5</v>
      </c>
      <c r="J15223">
        <v>8</v>
      </c>
      <c r="L15223">
        <v>11</v>
      </c>
      <c r="N15223">
        <v>4</v>
      </c>
      <c r="P15223">
        <v>0</v>
      </c>
      <c r="Q15223">
        <v>0</v>
      </c>
      <c r="S15223">
        <v>1</v>
      </c>
    </row>
    <row r="15224" spans="1:19" x14ac:dyDescent="0.3">
      <c r="A15224" t="s">
        <v>30354</v>
      </c>
      <c r="B15224" s="171" t="s">
        <v>30355</v>
      </c>
      <c r="C15224" s="171" t="s">
        <v>119</v>
      </c>
      <c r="D15224" s="171" t="s">
        <v>4</v>
      </c>
      <c r="E15224" s="11">
        <v>44470</v>
      </c>
      <c r="F15224">
        <v>0</v>
      </c>
      <c r="G15224">
        <v>0</v>
      </c>
      <c r="I15224">
        <v>0</v>
      </c>
      <c r="J15224">
        <v>0</v>
      </c>
      <c r="L15224">
        <v>0</v>
      </c>
      <c r="N15224">
        <v>0</v>
      </c>
      <c r="P15224">
        <v>0</v>
      </c>
      <c r="Q15224">
        <v>0</v>
      </c>
      <c r="S15224">
        <v>0</v>
      </c>
    </row>
    <row r="15225" spans="1:19" x14ac:dyDescent="0.3">
      <c r="A15225" t="s">
        <v>30356</v>
      </c>
      <c r="B15225" s="171" t="s">
        <v>30357</v>
      </c>
      <c r="C15225" s="171" t="s">
        <v>143</v>
      </c>
      <c r="D15225" s="171" t="s">
        <v>4</v>
      </c>
      <c r="E15225" s="11">
        <v>44470</v>
      </c>
      <c r="F15225">
        <v>0</v>
      </c>
      <c r="G15225">
        <v>0</v>
      </c>
      <c r="I15225">
        <v>0</v>
      </c>
      <c r="J15225">
        <v>0</v>
      </c>
      <c r="L15225">
        <v>0</v>
      </c>
      <c r="N15225">
        <v>0</v>
      </c>
      <c r="P15225">
        <v>0</v>
      </c>
      <c r="Q15225">
        <v>0</v>
      </c>
      <c r="S15225">
        <v>0</v>
      </c>
    </row>
    <row r="15226" spans="1:19" x14ac:dyDescent="0.3">
      <c r="A15226" t="s">
        <v>30358</v>
      </c>
      <c r="B15226" s="171" t="s">
        <v>30359</v>
      </c>
      <c r="C15226" s="171" t="s">
        <v>158</v>
      </c>
      <c r="D15226" s="171" t="s">
        <v>4</v>
      </c>
      <c r="E15226" s="11">
        <v>44470</v>
      </c>
      <c r="F15226">
        <v>0</v>
      </c>
      <c r="G15226">
        <v>0</v>
      </c>
      <c r="I15226">
        <v>0</v>
      </c>
      <c r="J15226">
        <v>0</v>
      </c>
      <c r="L15226">
        <v>0</v>
      </c>
      <c r="N15226">
        <v>0</v>
      </c>
      <c r="P15226">
        <v>0</v>
      </c>
      <c r="Q15226">
        <v>0</v>
      </c>
      <c r="S15226">
        <v>0</v>
      </c>
    </row>
    <row r="15227" spans="1:19" x14ac:dyDescent="0.3">
      <c r="A15227" t="s">
        <v>30360</v>
      </c>
      <c r="B15227" s="171" t="s">
        <v>30361</v>
      </c>
      <c r="C15227" s="171" t="s">
        <v>209</v>
      </c>
      <c r="D15227" s="171" t="s">
        <v>4</v>
      </c>
      <c r="E15227" s="11">
        <v>44470</v>
      </c>
      <c r="F15227">
        <v>0</v>
      </c>
      <c r="G15227">
        <v>0</v>
      </c>
      <c r="I15227">
        <v>0</v>
      </c>
      <c r="J15227">
        <v>0</v>
      </c>
      <c r="L15227">
        <v>0</v>
      </c>
      <c r="N15227">
        <v>0</v>
      </c>
      <c r="P15227">
        <v>0</v>
      </c>
      <c r="Q15227">
        <v>0</v>
      </c>
      <c r="S15227">
        <v>0</v>
      </c>
    </row>
    <row r="15228" spans="1:19" x14ac:dyDescent="0.3">
      <c r="A15228" t="s">
        <v>30362</v>
      </c>
      <c r="B15228" s="171" t="s">
        <v>30363</v>
      </c>
      <c r="C15228" s="171" t="s">
        <v>76</v>
      </c>
      <c r="D15228" s="171" t="s">
        <v>4</v>
      </c>
      <c r="E15228" s="11">
        <v>44470</v>
      </c>
      <c r="F15228">
        <v>0</v>
      </c>
      <c r="G15228">
        <v>0</v>
      </c>
      <c r="I15228">
        <v>0</v>
      </c>
      <c r="J15228">
        <v>0</v>
      </c>
      <c r="L15228">
        <v>0</v>
      </c>
      <c r="N15228">
        <v>0</v>
      </c>
      <c r="P15228">
        <v>0</v>
      </c>
      <c r="Q15228">
        <v>0</v>
      </c>
      <c r="S15228">
        <v>0</v>
      </c>
    </row>
    <row r="15229" spans="1:19" x14ac:dyDescent="0.3">
      <c r="A15229" t="s">
        <v>30364</v>
      </c>
      <c r="B15229" s="171" t="s">
        <v>30365</v>
      </c>
      <c r="C15229" s="171" t="s">
        <v>15344</v>
      </c>
      <c r="D15229" s="171" t="s">
        <v>4</v>
      </c>
      <c r="E15229" s="11">
        <v>44470</v>
      </c>
      <c r="F15229">
        <v>0</v>
      </c>
      <c r="G15229">
        <v>0</v>
      </c>
      <c r="I15229">
        <v>0</v>
      </c>
      <c r="J15229">
        <v>0</v>
      </c>
      <c r="L15229">
        <v>0</v>
      </c>
      <c r="N15229">
        <v>0</v>
      </c>
      <c r="P15229">
        <v>0</v>
      </c>
      <c r="Q15229">
        <v>0</v>
      </c>
      <c r="S15229">
        <v>0</v>
      </c>
    </row>
    <row r="15230" spans="1:19" x14ac:dyDescent="0.3">
      <c r="A15230" t="s">
        <v>30366</v>
      </c>
      <c r="B15230" s="171" t="s">
        <v>30367</v>
      </c>
      <c r="C15230" s="171" t="s">
        <v>24281</v>
      </c>
      <c r="D15230" s="171" t="s">
        <v>4</v>
      </c>
      <c r="E15230" s="11">
        <v>44470</v>
      </c>
      <c r="F15230">
        <v>0</v>
      </c>
      <c r="G15230">
        <v>0</v>
      </c>
      <c r="I15230">
        <v>0</v>
      </c>
      <c r="J15230">
        <v>0</v>
      </c>
      <c r="L15230">
        <v>0</v>
      </c>
      <c r="N15230">
        <v>0</v>
      </c>
      <c r="P15230">
        <v>0</v>
      </c>
      <c r="Q15230">
        <v>0</v>
      </c>
      <c r="S15230">
        <v>0</v>
      </c>
    </row>
    <row r="15231" spans="1:19" x14ac:dyDescent="0.3">
      <c r="A15231" t="s">
        <v>30368</v>
      </c>
      <c r="B15231" s="171" t="s">
        <v>30369</v>
      </c>
      <c r="C15231" s="171" t="s">
        <v>24284</v>
      </c>
      <c r="D15231" s="171" t="s">
        <v>4</v>
      </c>
      <c r="E15231" s="11">
        <v>44470</v>
      </c>
      <c r="F15231">
        <v>3</v>
      </c>
      <c r="G15231">
        <v>3</v>
      </c>
      <c r="I15231">
        <v>7</v>
      </c>
      <c r="J15231">
        <v>18</v>
      </c>
      <c r="L15231">
        <v>18</v>
      </c>
      <c r="N15231">
        <v>5</v>
      </c>
      <c r="P15231">
        <v>3</v>
      </c>
      <c r="Q15231">
        <v>4</v>
      </c>
      <c r="S15231">
        <v>2</v>
      </c>
    </row>
    <row r="15232" spans="1:19" x14ac:dyDescent="0.3">
      <c r="A15232" t="s">
        <v>30370</v>
      </c>
      <c r="B15232" s="171" t="s">
        <v>30371</v>
      </c>
      <c r="C15232" s="171" t="s">
        <v>18126</v>
      </c>
      <c r="D15232" s="171" t="s">
        <v>4</v>
      </c>
      <c r="E15232" s="11">
        <v>44470</v>
      </c>
      <c r="F15232">
        <v>0</v>
      </c>
      <c r="G15232">
        <v>0</v>
      </c>
      <c r="I15232">
        <v>0</v>
      </c>
      <c r="J15232">
        <v>0</v>
      </c>
      <c r="L15232">
        <v>0</v>
      </c>
      <c r="N15232">
        <v>0</v>
      </c>
      <c r="P15232">
        <v>0</v>
      </c>
      <c r="Q15232">
        <v>0</v>
      </c>
      <c r="S15232">
        <v>0</v>
      </c>
    </row>
    <row r="15233" spans="1:19" x14ac:dyDescent="0.3">
      <c r="A15233" t="s">
        <v>30372</v>
      </c>
      <c r="B15233" s="171" t="s">
        <v>30373</v>
      </c>
      <c r="C15233" s="171" t="s">
        <v>128</v>
      </c>
      <c r="D15233" s="171" t="s">
        <v>4</v>
      </c>
      <c r="E15233" s="11">
        <v>44470</v>
      </c>
      <c r="F15233">
        <v>0</v>
      </c>
      <c r="G15233">
        <v>0</v>
      </c>
      <c r="I15233">
        <v>0</v>
      </c>
      <c r="J15233">
        <v>0</v>
      </c>
      <c r="L15233">
        <v>0</v>
      </c>
      <c r="N15233">
        <v>0</v>
      </c>
      <c r="P15233">
        <v>0</v>
      </c>
      <c r="Q15233">
        <v>0</v>
      </c>
      <c r="S15233">
        <v>0</v>
      </c>
    </row>
    <row r="15234" spans="1:19" x14ac:dyDescent="0.3">
      <c r="A15234" t="s">
        <v>30374</v>
      </c>
      <c r="B15234" s="171" t="s">
        <v>30375</v>
      </c>
      <c r="C15234" s="171" t="s">
        <v>14824</v>
      </c>
      <c r="D15234" s="171" t="s">
        <v>4</v>
      </c>
      <c r="E15234" s="11">
        <v>44470</v>
      </c>
      <c r="F15234">
        <v>0</v>
      </c>
      <c r="G15234">
        <v>0</v>
      </c>
      <c r="I15234">
        <v>0</v>
      </c>
      <c r="J15234">
        <v>0</v>
      </c>
      <c r="L15234">
        <v>0</v>
      </c>
      <c r="N15234">
        <v>0</v>
      </c>
      <c r="P15234">
        <v>0</v>
      </c>
      <c r="Q15234">
        <v>0</v>
      </c>
      <c r="S15234">
        <v>0</v>
      </c>
    </row>
    <row r="15235" spans="1:19" x14ac:dyDescent="0.3">
      <c r="A15235" t="s">
        <v>30376</v>
      </c>
      <c r="B15235" s="171" t="s">
        <v>30377</v>
      </c>
      <c r="C15235" s="171" t="s">
        <v>152</v>
      </c>
      <c r="D15235" s="171" t="s">
        <v>4</v>
      </c>
      <c r="E15235" s="11">
        <v>44470</v>
      </c>
      <c r="F15235">
        <v>0</v>
      </c>
      <c r="G15235">
        <v>0</v>
      </c>
      <c r="I15235">
        <v>0</v>
      </c>
      <c r="J15235">
        <v>0</v>
      </c>
      <c r="L15235">
        <v>0</v>
      </c>
      <c r="N15235">
        <v>0</v>
      </c>
      <c r="P15235">
        <v>0</v>
      </c>
      <c r="Q15235">
        <v>0</v>
      </c>
      <c r="S15235">
        <v>0</v>
      </c>
    </row>
    <row r="15236" spans="1:19" x14ac:dyDescent="0.3">
      <c r="A15236" t="s">
        <v>30378</v>
      </c>
      <c r="B15236" s="171" t="s">
        <v>30379</v>
      </c>
      <c r="C15236" s="171" t="s">
        <v>194</v>
      </c>
      <c r="D15236" s="171" t="s">
        <v>4</v>
      </c>
      <c r="E15236" s="11">
        <v>44470</v>
      </c>
      <c r="F15236">
        <v>5</v>
      </c>
      <c r="G15236">
        <v>7</v>
      </c>
      <c r="I15236">
        <v>26</v>
      </c>
      <c r="J15236">
        <v>30</v>
      </c>
      <c r="L15236">
        <v>39</v>
      </c>
      <c r="N15236">
        <v>20</v>
      </c>
      <c r="P15236">
        <v>4</v>
      </c>
      <c r="Q15236">
        <v>9</v>
      </c>
      <c r="S15236">
        <v>6</v>
      </c>
    </row>
    <row r="15237" spans="1:19" x14ac:dyDescent="0.3">
      <c r="A15237" t="s">
        <v>30380</v>
      </c>
      <c r="B15237" s="171" t="s">
        <v>30381</v>
      </c>
      <c r="C15237" s="171" t="s">
        <v>18137</v>
      </c>
      <c r="D15237" s="171" t="s">
        <v>4</v>
      </c>
      <c r="E15237" s="11">
        <v>44470</v>
      </c>
      <c r="F15237">
        <v>0</v>
      </c>
      <c r="G15237">
        <v>0</v>
      </c>
      <c r="I15237">
        <v>0</v>
      </c>
      <c r="J15237">
        <v>0</v>
      </c>
      <c r="L15237">
        <v>0</v>
      </c>
      <c r="N15237">
        <v>0</v>
      </c>
      <c r="P15237">
        <v>0</v>
      </c>
      <c r="Q15237">
        <v>0</v>
      </c>
      <c r="S15237">
        <v>0</v>
      </c>
    </row>
    <row r="15238" spans="1:19" x14ac:dyDescent="0.3">
      <c r="A15238" t="s">
        <v>30382</v>
      </c>
      <c r="B15238" s="171" t="s">
        <v>30383</v>
      </c>
      <c r="C15238" s="171" t="s">
        <v>18140</v>
      </c>
      <c r="D15238" s="171" t="s">
        <v>4</v>
      </c>
      <c r="E15238" s="11">
        <v>44470</v>
      </c>
      <c r="F15238">
        <v>4</v>
      </c>
      <c r="G15238">
        <v>4</v>
      </c>
      <c r="I15238">
        <v>20</v>
      </c>
      <c r="J15238">
        <v>20</v>
      </c>
      <c r="L15238">
        <v>20</v>
      </c>
      <c r="N15238">
        <v>17</v>
      </c>
      <c r="P15238">
        <v>0</v>
      </c>
      <c r="Q15238">
        <v>0</v>
      </c>
      <c r="S15238">
        <v>3</v>
      </c>
    </row>
    <row r="15239" spans="1:19" x14ac:dyDescent="0.3">
      <c r="A15239" t="s">
        <v>30384</v>
      </c>
      <c r="B15239" s="171" t="s">
        <v>30385</v>
      </c>
      <c r="C15239" s="171" t="s">
        <v>236</v>
      </c>
      <c r="D15239" s="171" t="s">
        <v>4</v>
      </c>
      <c r="E15239" s="11">
        <v>44470</v>
      </c>
      <c r="F15239">
        <v>0</v>
      </c>
      <c r="G15239">
        <v>0</v>
      </c>
      <c r="I15239">
        <v>0</v>
      </c>
      <c r="J15239">
        <v>0</v>
      </c>
      <c r="L15239">
        <v>0</v>
      </c>
      <c r="N15239">
        <v>0</v>
      </c>
      <c r="P15239">
        <v>0</v>
      </c>
      <c r="Q15239">
        <v>0</v>
      </c>
      <c r="S15239">
        <v>0</v>
      </c>
    </row>
    <row r="15240" spans="1:19" x14ac:dyDescent="0.3">
      <c r="A15240" t="s">
        <v>30386</v>
      </c>
      <c r="B15240" s="171" t="s">
        <v>30387</v>
      </c>
      <c r="C15240" s="171" t="s">
        <v>239</v>
      </c>
      <c r="D15240" s="171" t="s">
        <v>4</v>
      </c>
      <c r="E15240" s="11">
        <v>44470</v>
      </c>
      <c r="F15240">
        <v>0</v>
      </c>
      <c r="G15240">
        <v>0</v>
      </c>
      <c r="I15240">
        <v>0</v>
      </c>
      <c r="J15240">
        <v>0</v>
      </c>
      <c r="L15240">
        <v>0</v>
      </c>
      <c r="N15240">
        <v>0</v>
      </c>
      <c r="P15240">
        <v>0</v>
      </c>
      <c r="Q15240">
        <v>0</v>
      </c>
      <c r="S15240">
        <v>0</v>
      </c>
    </row>
    <row r="15241" spans="1:19" x14ac:dyDescent="0.3">
      <c r="A15241" t="s">
        <v>30388</v>
      </c>
      <c r="B15241" s="171" t="s">
        <v>30389</v>
      </c>
      <c r="C15241" s="171" t="s">
        <v>24315</v>
      </c>
      <c r="D15241" s="171" t="s">
        <v>4</v>
      </c>
      <c r="E15241" s="11">
        <v>44470</v>
      </c>
      <c r="F15241">
        <v>0</v>
      </c>
      <c r="G15241">
        <v>0</v>
      </c>
      <c r="I15241">
        <v>0</v>
      </c>
      <c r="J15241">
        <v>0</v>
      </c>
      <c r="L15241">
        <v>0</v>
      </c>
      <c r="N15241">
        <v>0</v>
      </c>
      <c r="P15241">
        <v>0</v>
      </c>
      <c r="Q15241">
        <v>0</v>
      </c>
      <c r="S15241">
        <v>0</v>
      </c>
    </row>
    <row r="15242" spans="1:19" x14ac:dyDescent="0.3">
      <c r="A15242" t="s">
        <v>30390</v>
      </c>
      <c r="B15242" s="171" t="s">
        <v>30391</v>
      </c>
      <c r="C15242" s="171" t="s">
        <v>113</v>
      </c>
      <c r="D15242" s="171" t="s">
        <v>4</v>
      </c>
      <c r="E15242" s="11">
        <v>44470</v>
      </c>
      <c r="F15242">
        <v>1</v>
      </c>
      <c r="G15242">
        <v>1</v>
      </c>
      <c r="I15242">
        <v>1</v>
      </c>
      <c r="J15242">
        <v>5</v>
      </c>
      <c r="L15242">
        <v>5</v>
      </c>
      <c r="N15242">
        <v>1</v>
      </c>
      <c r="P15242">
        <v>0</v>
      </c>
      <c r="Q15242">
        <v>0</v>
      </c>
      <c r="S15242">
        <v>0</v>
      </c>
    </row>
    <row r="15243" spans="1:19" x14ac:dyDescent="0.3">
      <c r="A15243" t="s">
        <v>30392</v>
      </c>
      <c r="B15243" s="171" t="s">
        <v>30393</v>
      </c>
      <c r="C15243" s="171" t="s">
        <v>131</v>
      </c>
      <c r="D15243" s="171" t="s">
        <v>4</v>
      </c>
      <c r="E15243" s="11">
        <v>44470</v>
      </c>
      <c r="F15243">
        <v>0</v>
      </c>
      <c r="G15243">
        <v>0</v>
      </c>
      <c r="I15243">
        <v>0</v>
      </c>
      <c r="J15243">
        <v>0</v>
      </c>
      <c r="L15243">
        <v>0</v>
      </c>
      <c r="N15243">
        <v>0</v>
      </c>
      <c r="P15243">
        <v>0</v>
      </c>
      <c r="Q15243">
        <v>0</v>
      </c>
      <c r="S15243">
        <v>0</v>
      </c>
    </row>
    <row r="15244" spans="1:19" x14ac:dyDescent="0.3">
      <c r="A15244" t="s">
        <v>30394</v>
      </c>
      <c r="B15244" s="171" t="s">
        <v>30395</v>
      </c>
      <c r="C15244" s="171" t="s">
        <v>14843</v>
      </c>
      <c r="D15244" s="171" t="s">
        <v>4</v>
      </c>
      <c r="E15244" s="11">
        <v>44470</v>
      </c>
      <c r="F15244">
        <v>0</v>
      </c>
      <c r="G15244">
        <v>0</v>
      </c>
      <c r="I15244">
        <v>0</v>
      </c>
      <c r="J15244">
        <v>0</v>
      </c>
      <c r="L15244">
        <v>0</v>
      </c>
      <c r="N15244">
        <v>0</v>
      </c>
      <c r="P15244">
        <v>0</v>
      </c>
      <c r="Q15244">
        <v>0</v>
      </c>
      <c r="S15244">
        <v>0</v>
      </c>
    </row>
    <row r="15245" spans="1:19" x14ac:dyDescent="0.3">
      <c r="A15245" t="s">
        <v>30396</v>
      </c>
      <c r="B15245" s="171" t="s">
        <v>30397</v>
      </c>
      <c r="C15245" s="171" t="s">
        <v>155</v>
      </c>
      <c r="D15245" s="171" t="s">
        <v>4</v>
      </c>
      <c r="E15245" s="11">
        <v>44470</v>
      </c>
      <c r="F15245">
        <v>3.5</v>
      </c>
      <c r="G15245">
        <v>3.5</v>
      </c>
      <c r="I15245">
        <v>8</v>
      </c>
      <c r="J15245">
        <v>18</v>
      </c>
      <c r="L15245">
        <v>20</v>
      </c>
      <c r="N15245">
        <v>7</v>
      </c>
      <c r="P15245">
        <v>0</v>
      </c>
      <c r="Q15245">
        <v>2</v>
      </c>
      <c r="S15245">
        <v>1</v>
      </c>
    </row>
    <row r="15246" spans="1:19" x14ac:dyDescent="0.3">
      <c r="A15246" t="s">
        <v>30398</v>
      </c>
      <c r="B15246" s="171" t="s">
        <v>30399</v>
      </c>
      <c r="C15246" s="171" t="s">
        <v>16232</v>
      </c>
      <c r="D15246" s="171" t="s">
        <v>4</v>
      </c>
      <c r="E15246" s="11">
        <v>44470</v>
      </c>
      <c r="F15246">
        <v>3</v>
      </c>
      <c r="G15246">
        <v>4.5</v>
      </c>
      <c r="I15246">
        <v>9</v>
      </c>
      <c r="J15246">
        <v>17</v>
      </c>
      <c r="L15246">
        <v>26</v>
      </c>
      <c r="N15246">
        <v>9</v>
      </c>
      <c r="P15246">
        <v>0</v>
      </c>
      <c r="Q15246">
        <v>0</v>
      </c>
      <c r="S15246">
        <v>0</v>
      </c>
    </row>
    <row r="15247" spans="1:19" x14ac:dyDescent="0.3">
      <c r="A15247" t="s">
        <v>30400</v>
      </c>
      <c r="B15247" s="171" t="s">
        <v>30401</v>
      </c>
      <c r="C15247" s="171" t="s">
        <v>16557</v>
      </c>
      <c r="D15247" s="171" t="s">
        <v>4</v>
      </c>
      <c r="E15247" s="11">
        <v>44470</v>
      </c>
      <c r="F15247">
        <v>0</v>
      </c>
      <c r="G15247">
        <v>0</v>
      </c>
      <c r="I15247">
        <v>0</v>
      </c>
      <c r="J15247">
        <v>0</v>
      </c>
      <c r="L15247">
        <v>0</v>
      </c>
      <c r="N15247">
        <v>0</v>
      </c>
      <c r="P15247">
        <v>0</v>
      </c>
      <c r="Q15247">
        <v>0</v>
      </c>
      <c r="S15247">
        <v>0</v>
      </c>
    </row>
    <row r="15248" spans="1:19" x14ac:dyDescent="0.3">
      <c r="A15248" t="s">
        <v>30402</v>
      </c>
      <c r="B15248" s="171" t="s">
        <v>30403</v>
      </c>
      <c r="C15248" s="171" t="s">
        <v>188</v>
      </c>
      <c r="D15248" s="171" t="s">
        <v>4</v>
      </c>
      <c r="E15248" s="11">
        <v>44470</v>
      </c>
      <c r="F15248">
        <v>4</v>
      </c>
      <c r="G15248">
        <v>6</v>
      </c>
      <c r="I15248">
        <v>11</v>
      </c>
      <c r="J15248">
        <v>22</v>
      </c>
      <c r="L15248">
        <v>34</v>
      </c>
      <c r="N15248">
        <v>10</v>
      </c>
      <c r="P15248">
        <v>2</v>
      </c>
      <c r="Q15248">
        <v>2</v>
      </c>
      <c r="S15248">
        <v>1</v>
      </c>
    </row>
    <row r="15249" spans="1:19" x14ac:dyDescent="0.3">
      <c r="A15249" t="s">
        <v>30404</v>
      </c>
      <c r="B15249" s="171" t="s">
        <v>30405</v>
      </c>
      <c r="C15249" s="171" t="s">
        <v>227</v>
      </c>
      <c r="D15249" s="171" t="s">
        <v>4</v>
      </c>
      <c r="E15249" s="11">
        <v>44470</v>
      </c>
      <c r="F15249">
        <v>0</v>
      </c>
      <c r="G15249">
        <v>0</v>
      </c>
      <c r="I15249">
        <v>0</v>
      </c>
      <c r="J15249">
        <v>0</v>
      </c>
      <c r="L15249">
        <v>0</v>
      </c>
      <c r="N15249">
        <v>0</v>
      </c>
      <c r="P15249">
        <v>0</v>
      </c>
      <c r="Q15249">
        <v>0</v>
      </c>
      <c r="S15249">
        <v>0</v>
      </c>
    </row>
    <row r="15250" spans="1:19" x14ac:dyDescent="0.3">
      <c r="A15250" t="s">
        <v>30406</v>
      </c>
      <c r="B15250" s="171" t="s">
        <v>30407</v>
      </c>
      <c r="C15250" s="171" t="s">
        <v>116</v>
      </c>
      <c r="D15250" s="171" t="s">
        <v>4</v>
      </c>
      <c r="E15250" s="11">
        <v>44470</v>
      </c>
      <c r="F15250">
        <v>8</v>
      </c>
      <c r="G15250">
        <v>7</v>
      </c>
      <c r="I15250">
        <v>60</v>
      </c>
      <c r="J15250">
        <v>84</v>
      </c>
      <c r="L15250">
        <v>73</v>
      </c>
      <c r="N15250">
        <v>57</v>
      </c>
      <c r="P15250">
        <v>2</v>
      </c>
      <c r="Q15250">
        <v>4</v>
      </c>
      <c r="S15250">
        <v>3</v>
      </c>
    </row>
    <row r="15251" spans="1:19" x14ac:dyDescent="0.3">
      <c r="A15251" t="s">
        <v>30408</v>
      </c>
      <c r="B15251" s="171" t="s">
        <v>30409</v>
      </c>
      <c r="C15251" s="171" t="s">
        <v>9862</v>
      </c>
      <c r="D15251" s="171" t="s">
        <v>4</v>
      </c>
      <c r="E15251" s="11">
        <v>44470</v>
      </c>
      <c r="F15251">
        <v>0</v>
      </c>
      <c r="G15251">
        <v>0</v>
      </c>
      <c r="I15251">
        <v>0</v>
      </c>
      <c r="J15251">
        <v>0</v>
      </c>
      <c r="L15251">
        <v>0</v>
      </c>
      <c r="N15251">
        <v>0</v>
      </c>
      <c r="P15251">
        <v>0</v>
      </c>
      <c r="Q15251">
        <v>0</v>
      </c>
      <c r="S15251">
        <v>0</v>
      </c>
    </row>
    <row r="15252" spans="1:19" x14ac:dyDescent="0.3">
      <c r="A15252" t="s">
        <v>30410</v>
      </c>
      <c r="B15252" s="171" t="s">
        <v>30411</v>
      </c>
      <c r="C15252" s="171" t="s">
        <v>140</v>
      </c>
      <c r="D15252" s="171" t="s">
        <v>4</v>
      </c>
      <c r="E15252" s="11">
        <v>44470</v>
      </c>
      <c r="F15252">
        <v>0</v>
      </c>
      <c r="G15252">
        <v>0</v>
      </c>
      <c r="I15252">
        <v>0</v>
      </c>
      <c r="J15252">
        <v>0</v>
      </c>
      <c r="L15252">
        <v>0</v>
      </c>
      <c r="N15252">
        <v>0</v>
      </c>
      <c r="P15252">
        <v>0</v>
      </c>
      <c r="Q15252">
        <v>0</v>
      </c>
      <c r="S15252">
        <v>0</v>
      </c>
    </row>
    <row r="15253" spans="1:19" x14ac:dyDescent="0.3">
      <c r="A15253" t="s">
        <v>30412</v>
      </c>
      <c r="B15253" s="171" t="s">
        <v>30413</v>
      </c>
      <c r="C15253" s="171" t="s">
        <v>8590</v>
      </c>
      <c r="D15253" s="171" t="s">
        <v>4</v>
      </c>
      <c r="E15253" s="11">
        <v>44470</v>
      </c>
      <c r="F15253">
        <v>0</v>
      </c>
      <c r="G15253">
        <v>0</v>
      </c>
      <c r="I15253">
        <v>0</v>
      </c>
      <c r="J15253">
        <v>0</v>
      </c>
      <c r="L15253">
        <v>0</v>
      </c>
      <c r="N15253">
        <v>0</v>
      </c>
      <c r="P15253">
        <v>0</v>
      </c>
      <c r="Q15253">
        <v>0</v>
      </c>
      <c r="S15253">
        <v>0</v>
      </c>
    </row>
    <row r="15254" spans="1:19" x14ac:dyDescent="0.3">
      <c r="A15254" t="s">
        <v>30414</v>
      </c>
      <c r="B15254" s="171" t="s">
        <v>30415</v>
      </c>
      <c r="C15254" s="171" t="s">
        <v>170</v>
      </c>
      <c r="D15254" s="171" t="s">
        <v>4</v>
      </c>
      <c r="E15254" s="11">
        <v>44470</v>
      </c>
      <c r="F15254">
        <v>3</v>
      </c>
      <c r="G15254">
        <v>4</v>
      </c>
      <c r="I15254">
        <v>22</v>
      </c>
      <c r="J15254">
        <v>42</v>
      </c>
      <c r="L15254">
        <v>56</v>
      </c>
      <c r="N15254">
        <v>22</v>
      </c>
      <c r="P15254">
        <v>0</v>
      </c>
      <c r="Q15254">
        <v>0</v>
      </c>
      <c r="S15254">
        <v>0</v>
      </c>
    </row>
    <row r="15255" spans="1:19" x14ac:dyDescent="0.3">
      <c r="A15255" t="s">
        <v>30416</v>
      </c>
      <c r="B15255" s="171" t="s">
        <v>30417</v>
      </c>
      <c r="C15255" s="171" t="s">
        <v>182</v>
      </c>
      <c r="D15255" s="171" t="s">
        <v>4</v>
      </c>
      <c r="E15255" s="11">
        <v>44470</v>
      </c>
      <c r="F15255">
        <v>10</v>
      </c>
      <c r="G15255">
        <v>10</v>
      </c>
      <c r="I15255">
        <v>117</v>
      </c>
      <c r="J15255">
        <v>110</v>
      </c>
      <c r="L15255">
        <v>110</v>
      </c>
      <c r="N15255">
        <v>117</v>
      </c>
      <c r="P15255">
        <v>0</v>
      </c>
      <c r="Q15255">
        <v>3</v>
      </c>
      <c r="S15255">
        <v>0</v>
      </c>
    </row>
    <row r="15256" spans="1:19" x14ac:dyDescent="0.3">
      <c r="A15256" t="s">
        <v>30418</v>
      </c>
      <c r="B15256" s="171" t="s">
        <v>30419</v>
      </c>
      <c r="C15256" s="171" t="s">
        <v>197</v>
      </c>
      <c r="D15256" s="171" t="s">
        <v>4</v>
      </c>
      <c r="E15256" s="11">
        <v>44470</v>
      </c>
      <c r="F15256">
        <v>7.5</v>
      </c>
      <c r="G15256">
        <v>7.5</v>
      </c>
      <c r="I15256">
        <v>43</v>
      </c>
      <c r="J15256">
        <v>75</v>
      </c>
      <c r="L15256">
        <v>75</v>
      </c>
      <c r="N15256">
        <v>39</v>
      </c>
      <c r="P15256">
        <v>11</v>
      </c>
      <c r="Q15256">
        <v>14</v>
      </c>
      <c r="S15256">
        <v>4</v>
      </c>
    </row>
    <row r="15257" spans="1:19" x14ac:dyDescent="0.3">
      <c r="A15257" t="s">
        <v>30420</v>
      </c>
      <c r="B15257" s="171" t="s">
        <v>30421</v>
      </c>
      <c r="C15257" s="171" t="s">
        <v>218</v>
      </c>
      <c r="D15257" s="171" t="s">
        <v>4</v>
      </c>
      <c r="E15257" s="11">
        <v>44470</v>
      </c>
      <c r="F15257">
        <v>0</v>
      </c>
      <c r="G15257">
        <v>0</v>
      </c>
      <c r="I15257">
        <v>0</v>
      </c>
      <c r="J15257">
        <v>0</v>
      </c>
      <c r="L15257">
        <v>0</v>
      </c>
      <c r="N15257">
        <v>0</v>
      </c>
      <c r="P15257">
        <v>0</v>
      </c>
      <c r="Q15257">
        <v>0</v>
      </c>
      <c r="S15257">
        <v>0</v>
      </c>
    </row>
    <row r="15258" spans="1:19" x14ac:dyDescent="0.3">
      <c r="A15258" t="s">
        <v>30422</v>
      </c>
      <c r="B15258" s="171" t="s">
        <v>30423</v>
      </c>
      <c r="C15258" s="171" t="s">
        <v>230</v>
      </c>
      <c r="D15258" s="171" t="s">
        <v>4</v>
      </c>
      <c r="E15258" s="11">
        <v>44470</v>
      </c>
      <c r="F15258">
        <v>0</v>
      </c>
      <c r="G15258">
        <v>0</v>
      </c>
      <c r="I15258">
        <v>0</v>
      </c>
      <c r="J15258">
        <v>0</v>
      </c>
      <c r="L15258">
        <v>0</v>
      </c>
      <c r="N15258">
        <v>0</v>
      </c>
      <c r="P15258">
        <v>0</v>
      </c>
      <c r="Q15258">
        <v>0</v>
      </c>
      <c r="S15258">
        <v>0</v>
      </c>
    </row>
    <row r="15259" spans="1:19" x14ac:dyDescent="0.3">
      <c r="A15259" t="s">
        <v>30424</v>
      </c>
      <c r="B15259" s="171" t="s">
        <v>30425</v>
      </c>
      <c r="C15259" s="171" t="s">
        <v>8193</v>
      </c>
      <c r="D15259" s="171" t="s">
        <v>4</v>
      </c>
      <c r="E15259" s="11">
        <v>44470</v>
      </c>
      <c r="F15259">
        <v>1.5</v>
      </c>
      <c r="G15259">
        <v>3</v>
      </c>
      <c r="I15259">
        <v>17</v>
      </c>
      <c r="J15259">
        <v>18</v>
      </c>
      <c r="L15259">
        <v>36</v>
      </c>
      <c r="N15259">
        <v>17</v>
      </c>
      <c r="P15259">
        <v>1</v>
      </c>
      <c r="Q15259">
        <v>1</v>
      </c>
      <c r="S15259">
        <v>0</v>
      </c>
    </row>
    <row r="15260" spans="1:19" x14ac:dyDescent="0.3">
      <c r="A15260" t="s">
        <v>30426</v>
      </c>
      <c r="B15260" s="171" t="s">
        <v>30427</v>
      </c>
      <c r="C15260" s="171" t="s">
        <v>10522</v>
      </c>
      <c r="D15260" s="171" t="s">
        <v>4</v>
      </c>
      <c r="E15260" s="11">
        <v>44470</v>
      </c>
      <c r="F15260">
        <v>0</v>
      </c>
      <c r="G15260">
        <v>0</v>
      </c>
      <c r="I15260">
        <v>0</v>
      </c>
      <c r="J15260">
        <v>0</v>
      </c>
      <c r="L15260">
        <v>0</v>
      </c>
      <c r="N15260">
        <v>0</v>
      </c>
      <c r="P15260">
        <v>0</v>
      </c>
      <c r="Q15260">
        <v>0</v>
      </c>
      <c r="S15260">
        <v>0</v>
      </c>
    </row>
    <row r="15261" spans="1:19" x14ac:dyDescent="0.3">
      <c r="A15261" t="s">
        <v>30428</v>
      </c>
      <c r="B15261" s="171" t="s">
        <v>30429</v>
      </c>
      <c r="C15261" s="171" t="s">
        <v>10525</v>
      </c>
      <c r="D15261" s="171" t="s">
        <v>4</v>
      </c>
      <c r="E15261" s="11">
        <v>44470</v>
      </c>
      <c r="F15261">
        <v>0</v>
      </c>
      <c r="G15261">
        <v>0</v>
      </c>
      <c r="I15261">
        <v>0</v>
      </c>
      <c r="J15261">
        <v>0</v>
      </c>
      <c r="L15261">
        <v>0</v>
      </c>
      <c r="N15261">
        <v>0</v>
      </c>
      <c r="P15261">
        <v>0</v>
      </c>
      <c r="Q15261">
        <v>0</v>
      </c>
      <c r="S15261">
        <v>0</v>
      </c>
    </row>
    <row r="15262" spans="1:19" x14ac:dyDescent="0.3">
      <c r="A15262" t="s">
        <v>30430</v>
      </c>
      <c r="B15262" s="171" t="s">
        <v>30431</v>
      </c>
      <c r="C15262" s="171" t="s">
        <v>10528</v>
      </c>
      <c r="D15262" s="171" t="s">
        <v>4</v>
      </c>
      <c r="E15262" s="11">
        <v>44470</v>
      </c>
      <c r="F15262">
        <v>0</v>
      </c>
      <c r="G15262">
        <v>0</v>
      </c>
      <c r="I15262">
        <v>0</v>
      </c>
      <c r="J15262">
        <v>0</v>
      </c>
      <c r="L15262">
        <v>0</v>
      </c>
      <c r="N15262">
        <v>0</v>
      </c>
      <c r="P15262">
        <v>0</v>
      </c>
      <c r="Q15262">
        <v>0</v>
      </c>
      <c r="S15262">
        <v>0</v>
      </c>
    </row>
    <row r="15263" spans="1:19" x14ac:dyDescent="0.3">
      <c r="A15263" t="s">
        <v>30432</v>
      </c>
      <c r="B15263" s="171" t="s">
        <v>30433</v>
      </c>
      <c r="C15263" s="171" t="s">
        <v>10531</v>
      </c>
      <c r="D15263" s="171" t="s">
        <v>4</v>
      </c>
      <c r="E15263" s="11">
        <v>44470</v>
      </c>
      <c r="F15263">
        <v>0</v>
      </c>
      <c r="G15263">
        <v>0</v>
      </c>
      <c r="I15263">
        <v>0</v>
      </c>
      <c r="J15263">
        <v>0</v>
      </c>
      <c r="L15263">
        <v>0</v>
      </c>
      <c r="N15263">
        <v>0</v>
      </c>
      <c r="P15263">
        <v>0</v>
      </c>
      <c r="Q15263">
        <v>0</v>
      </c>
      <c r="S15263">
        <v>0</v>
      </c>
    </row>
    <row r="15264" spans="1:19" x14ac:dyDescent="0.3">
      <c r="A15264" t="s">
        <v>30434</v>
      </c>
      <c r="B15264" s="171" t="s">
        <v>30435</v>
      </c>
      <c r="C15264" s="171" t="s">
        <v>14880</v>
      </c>
      <c r="D15264" s="171" t="s">
        <v>4</v>
      </c>
      <c r="E15264" s="11">
        <v>44470</v>
      </c>
      <c r="F15264">
        <v>0</v>
      </c>
      <c r="G15264">
        <v>0</v>
      </c>
      <c r="I15264">
        <v>0</v>
      </c>
      <c r="J15264">
        <v>0</v>
      </c>
      <c r="L15264">
        <v>0</v>
      </c>
      <c r="N15264">
        <v>0</v>
      </c>
      <c r="P15264">
        <v>0</v>
      </c>
      <c r="Q15264">
        <v>0</v>
      </c>
      <c r="S15264">
        <v>0</v>
      </c>
    </row>
    <row r="15265" spans="1:19" x14ac:dyDescent="0.3">
      <c r="A15265" t="s">
        <v>30436</v>
      </c>
      <c r="B15265" s="171" t="s">
        <v>30437</v>
      </c>
      <c r="C15265" s="171" t="s">
        <v>10534</v>
      </c>
      <c r="D15265" s="171" t="s">
        <v>4</v>
      </c>
      <c r="E15265" s="11">
        <v>44470</v>
      </c>
      <c r="F15265">
        <v>1.5</v>
      </c>
      <c r="G15265">
        <v>5</v>
      </c>
      <c r="I15265">
        <v>6</v>
      </c>
      <c r="J15265">
        <v>8</v>
      </c>
      <c r="L15265">
        <v>29</v>
      </c>
      <c r="N15265">
        <v>6</v>
      </c>
      <c r="P15265">
        <v>0</v>
      </c>
      <c r="Q15265">
        <v>0</v>
      </c>
      <c r="S15265">
        <v>0</v>
      </c>
    </row>
    <row r="15266" spans="1:19" x14ac:dyDescent="0.3">
      <c r="A15266" t="s">
        <v>30438</v>
      </c>
      <c r="B15266" s="171" t="s">
        <v>30439</v>
      </c>
      <c r="C15266" s="171" t="s">
        <v>10537</v>
      </c>
      <c r="D15266" s="171" t="s">
        <v>4</v>
      </c>
      <c r="E15266" s="11">
        <v>44470</v>
      </c>
      <c r="F15266">
        <v>1.5</v>
      </c>
      <c r="G15266">
        <v>2</v>
      </c>
      <c r="I15266">
        <v>5</v>
      </c>
      <c r="J15266">
        <v>8</v>
      </c>
      <c r="L15266">
        <v>11</v>
      </c>
      <c r="N15266">
        <v>4</v>
      </c>
      <c r="P15266">
        <v>0</v>
      </c>
      <c r="Q15266">
        <v>0</v>
      </c>
      <c r="S15266">
        <v>1</v>
      </c>
    </row>
    <row r="15267" spans="1:19" x14ac:dyDescent="0.3">
      <c r="A15267" t="s">
        <v>30440</v>
      </c>
      <c r="B15267" s="171" t="s">
        <v>30441</v>
      </c>
      <c r="C15267" s="171" t="s">
        <v>15347</v>
      </c>
      <c r="D15267" s="171" t="s">
        <v>4</v>
      </c>
      <c r="E15267" s="11">
        <v>44470</v>
      </c>
      <c r="F15267">
        <v>0.5</v>
      </c>
      <c r="G15267">
        <v>0.5</v>
      </c>
      <c r="I15267">
        <v>4</v>
      </c>
      <c r="J15267">
        <v>3</v>
      </c>
      <c r="L15267">
        <v>3</v>
      </c>
      <c r="N15267">
        <v>4</v>
      </c>
      <c r="P15267">
        <v>0</v>
      </c>
      <c r="Q15267">
        <v>0</v>
      </c>
      <c r="S15267">
        <v>0</v>
      </c>
    </row>
    <row r="15268" spans="1:19" x14ac:dyDescent="0.3">
      <c r="A15268" t="s">
        <v>30442</v>
      </c>
      <c r="B15268" s="171" t="s">
        <v>30443</v>
      </c>
      <c r="C15268" s="171" t="s">
        <v>203</v>
      </c>
      <c r="D15268" s="171" t="s">
        <v>4</v>
      </c>
      <c r="E15268" s="11">
        <v>44470</v>
      </c>
      <c r="F15268">
        <v>1.5</v>
      </c>
      <c r="G15268">
        <v>1.5</v>
      </c>
      <c r="I15268">
        <v>19</v>
      </c>
      <c r="J15268">
        <v>8</v>
      </c>
      <c r="L15268">
        <v>8</v>
      </c>
      <c r="N15268">
        <v>18</v>
      </c>
      <c r="P15268">
        <v>0</v>
      </c>
      <c r="Q15268">
        <v>0</v>
      </c>
      <c r="S15268">
        <v>1</v>
      </c>
    </row>
    <row r="15269" spans="1:19" x14ac:dyDescent="0.3">
      <c r="A15269" t="s">
        <v>30444</v>
      </c>
      <c r="B15269" s="171" t="s">
        <v>30445</v>
      </c>
      <c r="C15269" s="171" t="s">
        <v>15340</v>
      </c>
      <c r="D15269" s="171" t="s">
        <v>4</v>
      </c>
      <c r="E15269" s="11">
        <v>44470</v>
      </c>
      <c r="F15269">
        <v>0</v>
      </c>
      <c r="G15269">
        <v>0</v>
      </c>
      <c r="I15269">
        <v>0</v>
      </c>
      <c r="J15269">
        <v>0</v>
      </c>
      <c r="L15269">
        <v>0</v>
      </c>
      <c r="N15269">
        <v>0</v>
      </c>
      <c r="P15269">
        <v>0</v>
      </c>
      <c r="Q15269">
        <v>0</v>
      </c>
      <c r="S15269">
        <v>0</v>
      </c>
    </row>
    <row r="15270" spans="1:19" x14ac:dyDescent="0.3">
      <c r="A15270" t="s">
        <v>30446</v>
      </c>
      <c r="B15270" s="171" t="s">
        <v>30447</v>
      </c>
      <c r="C15270" s="171" t="s">
        <v>16544</v>
      </c>
      <c r="D15270" s="171" t="s">
        <v>4</v>
      </c>
      <c r="E15270" s="11">
        <v>44470</v>
      </c>
      <c r="F15270">
        <v>0</v>
      </c>
      <c r="G15270">
        <v>0</v>
      </c>
      <c r="I15270">
        <v>0</v>
      </c>
      <c r="J15270">
        <v>0</v>
      </c>
      <c r="L15270">
        <v>0</v>
      </c>
      <c r="N15270">
        <v>0</v>
      </c>
      <c r="P15270">
        <v>0</v>
      </c>
      <c r="Q15270">
        <v>0</v>
      </c>
      <c r="S15270">
        <v>0</v>
      </c>
    </row>
    <row r="15271" spans="1:19" x14ac:dyDescent="0.3">
      <c r="A15271" t="s">
        <v>30448</v>
      </c>
      <c r="B15271" s="171" t="s">
        <v>30449</v>
      </c>
      <c r="C15271" s="171" t="s">
        <v>176</v>
      </c>
      <c r="D15271" s="171" t="s">
        <v>4</v>
      </c>
      <c r="E15271" s="11">
        <v>44470</v>
      </c>
      <c r="F15271">
        <v>2.5</v>
      </c>
      <c r="G15271">
        <v>3</v>
      </c>
      <c r="I15271">
        <v>16</v>
      </c>
      <c r="J15271">
        <v>14</v>
      </c>
      <c r="L15271">
        <v>17</v>
      </c>
      <c r="N15271">
        <v>13</v>
      </c>
      <c r="P15271">
        <v>0</v>
      </c>
      <c r="Q15271">
        <v>0</v>
      </c>
      <c r="S15271">
        <v>3</v>
      </c>
    </row>
    <row r="15272" spans="1:19" x14ac:dyDescent="0.3">
      <c r="A15272" t="s">
        <v>30450</v>
      </c>
      <c r="B15272" s="171" t="s">
        <v>30451</v>
      </c>
      <c r="C15272" s="171" t="s">
        <v>206</v>
      </c>
      <c r="D15272" s="171" t="s">
        <v>4</v>
      </c>
      <c r="E15272" s="11">
        <v>44470</v>
      </c>
      <c r="F15272">
        <v>1</v>
      </c>
      <c r="G15272">
        <v>1</v>
      </c>
      <c r="I15272">
        <v>2</v>
      </c>
      <c r="J15272">
        <v>5</v>
      </c>
      <c r="L15272">
        <v>5</v>
      </c>
      <c r="N15272">
        <v>2</v>
      </c>
      <c r="P15272">
        <v>1</v>
      </c>
      <c r="Q15272">
        <v>1</v>
      </c>
      <c r="S15272">
        <v>0</v>
      </c>
    </row>
    <row r="15273" spans="1:19" x14ac:dyDescent="0.3">
      <c r="A15273" t="s">
        <v>30268</v>
      </c>
      <c r="B15273" s="171" t="s">
        <v>30269</v>
      </c>
      <c r="C15273" s="171" t="s">
        <v>24284</v>
      </c>
      <c r="D15273" s="171" t="s">
        <v>80</v>
      </c>
      <c r="E15273" s="11">
        <v>44470</v>
      </c>
      <c r="F15273">
        <v>3</v>
      </c>
      <c r="G15273">
        <v>3</v>
      </c>
      <c r="I15273">
        <v>7</v>
      </c>
      <c r="J15273">
        <v>18</v>
      </c>
      <c r="L15273">
        <v>18</v>
      </c>
      <c r="N15273">
        <v>5</v>
      </c>
      <c r="P15273">
        <v>3</v>
      </c>
      <c r="Q15273">
        <v>4</v>
      </c>
      <c r="S15273">
        <v>2</v>
      </c>
    </row>
    <row r="15274" spans="1:19" x14ac:dyDescent="0.3">
      <c r="A15274" t="s">
        <v>30452</v>
      </c>
      <c r="B15274" s="171" t="s">
        <v>30453</v>
      </c>
      <c r="C15274" s="171" t="s">
        <v>18229</v>
      </c>
      <c r="D15274" s="171" t="s">
        <v>80</v>
      </c>
      <c r="E15274" s="11">
        <v>44470</v>
      </c>
      <c r="F15274">
        <v>0</v>
      </c>
      <c r="G15274">
        <v>0</v>
      </c>
      <c r="I15274">
        <v>0</v>
      </c>
      <c r="J15274">
        <v>0</v>
      </c>
      <c r="L15274">
        <v>0</v>
      </c>
      <c r="N15274">
        <v>0</v>
      </c>
      <c r="P15274">
        <v>0</v>
      </c>
      <c r="Q15274">
        <v>0</v>
      </c>
      <c r="S15274">
        <v>0</v>
      </c>
    </row>
    <row r="15275" spans="1:19" x14ac:dyDescent="0.3">
      <c r="A15275" t="s">
        <v>30454</v>
      </c>
      <c r="B15275" s="171" t="s">
        <v>30455</v>
      </c>
      <c r="C15275" s="171" t="s">
        <v>9887</v>
      </c>
      <c r="D15275" s="171" t="s">
        <v>80</v>
      </c>
      <c r="E15275" s="11">
        <v>44470</v>
      </c>
      <c r="F15275">
        <v>0</v>
      </c>
      <c r="G15275">
        <v>0</v>
      </c>
      <c r="I15275">
        <v>0</v>
      </c>
      <c r="J15275">
        <v>0</v>
      </c>
      <c r="L15275">
        <v>0</v>
      </c>
      <c r="N15275">
        <v>0</v>
      </c>
      <c r="P15275">
        <v>0</v>
      </c>
      <c r="Q15275">
        <v>0</v>
      </c>
      <c r="S15275">
        <v>0</v>
      </c>
    </row>
    <row r="15276" spans="1:19" x14ac:dyDescent="0.3">
      <c r="A15276" t="s">
        <v>30456</v>
      </c>
      <c r="B15276" s="171" t="s">
        <v>30457</v>
      </c>
      <c r="C15276" s="171" t="s">
        <v>11260</v>
      </c>
      <c r="D15276" s="171" t="s">
        <v>80</v>
      </c>
      <c r="E15276" s="11">
        <v>44470</v>
      </c>
      <c r="F15276">
        <v>0</v>
      </c>
      <c r="G15276">
        <v>0</v>
      </c>
      <c r="I15276">
        <v>0</v>
      </c>
      <c r="J15276">
        <v>0</v>
      </c>
      <c r="L15276">
        <v>0</v>
      </c>
      <c r="N15276">
        <v>0</v>
      </c>
      <c r="P15276">
        <v>0</v>
      </c>
      <c r="Q15276">
        <v>0</v>
      </c>
      <c r="S15276">
        <v>0</v>
      </c>
    </row>
    <row r="15277" spans="1:19" x14ac:dyDescent="0.3">
      <c r="A15277" t="s">
        <v>30458</v>
      </c>
      <c r="B15277" s="171" t="s">
        <v>30459</v>
      </c>
      <c r="C15277" s="171" t="s">
        <v>21284</v>
      </c>
      <c r="D15277" s="171" t="s">
        <v>80</v>
      </c>
      <c r="E15277" s="11">
        <v>44470</v>
      </c>
      <c r="F15277">
        <v>0</v>
      </c>
      <c r="G15277">
        <v>0</v>
      </c>
      <c r="I15277">
        <v>0</v>
      </c>
      <c r="J15277">
        <v>0</v>
      </c>
      <c r="L15277">
        <v>0</v>
      </c>
      <c r="N15277">
        <v>0</v>
      </c>
      <c r="P15277">
        <v>0</v>
      </c>
      <c r="Q15277">
        <v>0</v>
      </c>
      <c r="S15277">
        <v>0</v>
      </c>
    </row>
    <row r="15278" spans="1:19" x14ac:dyDescent="0.3">
      <c r="A15278" t="s">
        <v>30460</v>
      </c>
      <c r="B15278" s="171" t="s">
        <v>30461</v>
      </c>
      <c r="C15278" s="171" t="s">
        <v>125</v>
      </c>
      <c r="D15278" s="171" t="s">
        <v>80</v>
      </c>
      <c r="E15278" s="11">
        <v>44470</v>
      </c>
      <c r="F15278">
        <v>0</v>
      </c>
      <c r="G15278">
        <v>0</v>
      </c>
      <c r="I15278">
        <v>0</v>
      </c>
      <c r="J15278">
        <v>0</v>
      </c>
      <c r="L15278">
        <v>0</v>
      </c>
      <c r="N15278">
        <v>0</v>
      </c>
      <c r="P15278">
        <v>0</v>
      </c>
      <c r="Q15278">
        <v>0</v>
      </c>
      <c r="S15278">
        <v>0</v>
      </c>
    </row>
    <row r="15279" spans="1:19" x14ac:dyDescent="0.3">
      <c r="A15279" t="s">
        <v>30462</v>
      </c>
      <c r="B15279" s="171" t="s">
        <v>30463</v>
      </c>
      <c r="C15279" s="171" t="s">
        <v>14899</v>
      </c>
      <c r="D15279" s="171" t="s">
        <v>80</v>
      </c>
      <c r="E15279" s="11">
        <v>44470</v>
      </c>
      <c r="F15279">
        <v>0</v>
      </c>
      <c r="G15279">
        <v>0</v>
      </c>
      <c r="I15279">
        <v>0</v>
      </c>
      <c r="J15279">
        <v>0</v>
      </c>
      <c r="L15279">
        <v>0</v>
      </c>
      <c r="N15279">
        <v>0</v>
      </c>
      <c r="P15279">
        <v>0</v>
      </c>
      <c r="Q15279">
        <v>0</v>
      </c>
      <c r="S15279">
        <v>0</v>
      </c>
    </row>
    <row r="15280" spans="1:19" x14ac:dyDescent="0.3">
      <c r="A15280" t="s">
        <v>30464</v>
      </c>
      <c r="B15280" s="171" t="s">
        <v>30465</v>
      </c>
      <c r="C15280" s="171" t="s">
        <v>137</v>
      </c>
      <c r="D15280" s="171" t="s">
        <v>80</v>
      </c>
      <c r="E15280" s="11">
        <v>44470</v>
      </c>
      <c r="F15280">
        <v>0</v>
      </c>
      <c r="G15280">
        <v>0</v>
      </c>
      <c r="I15280">
        <v>0</v>
      </c>
      <c r="J15280">
        <v>0</v>
      </c>
      <c r="L15280">
        <v>0</v>
      </c>
      <c r="N15280">
        <v>0</v>
      </c>
      <c r="P15280">
        <v>0</v>
      </c>
      <c r="Q15280">
        <v>0</v>
      </c>
      <c r="S15280">
        <v>0</v>
      </c>
    </row>
    <row r="15281" spans="1:19" x14ac:dyDescent="0.3">
      <c r="A15281" t="s">
        <v>30466</v>
      </c>
      <c r="B15281" s="171" t="s">
        <v>30467</v>
      </c>
      <c r="C15281" s="171" t="s">
        <v>8615</v>
      </c>
      <c r="D15281" s="171" t="s">
        <v>80</v>
      </c>
      <c r="E15281" s="11">
        <v>44470</v>
      </c>
      <c r="F15281">
        <v>0</v>
      </c>
      <c r="G15281">
        <v>0</v>
      </c>
      <c r="I15281">
        <v>0</v>
      </c>
      <c r="J15281">
        <v>0</v>
      </c>
      <c r="L15281">
        <v>0</v>
      </c>
      <c r="N15281">
        <v>0</v>
      </c>
      <c r="P15281">
        <v>0</v>
      </c>
      <c r="Q15281">
        <v>0</v>
      </c>
      <c r="S15281">
        <v>0</v>
      </c>
    </row>
    <row r="15282" spans="1:19" x14ac:dyDescent="0.3">
      <c r="A15282" t="s">
        <v>30468</v>
      </c>
      <c r="B15282" s="171" t="s">
        <v>30469</v>
      </c>
      <c r="C15282" s="171" t="s">
        <v>146</v>
      </c>
      <c r="D15282" s="171" t="s">
        <v>80</v>
      </c>
      <c r="E15282" s="11">
        <v>44470</v>
      </c>
      <c r="F15282">
        <v>5</v>
      </c>
      <c r="G15282">
        <v>8.5</v>
      </c>
      <c r="I15282">
        <v>14</v>
      </c>
      <c r="J15282">
        <v>26</v>
      </c>
      <c r="L15282">
        <v>49</v>
      </c>
      <c r="N15282">
        <v>13</v>
      </c>
      <c r="P15282">
        <v>0</v>
      </c>
      <c r="Q15282">
        <v>2</v>
      </c>
      <c r="S15282">
        <v>1</v>
      </c>
    </row>
    <row r="15283" spans="1:19" x14ac:dyDescent="0.3">
      <c r="A15283" t="s">
        <v>30470</v>
      </c>
      <c r="B15283" s="171" t="s">
        <v>30471</v>
      </c>
      <c r="C15283" s="171" t="s">
        <v>161</v>
      </c>
      <c r="D15283" s="171" t="s">
        <v>80</v>
      </c>
      <c r="E15283" s="11">
        <v>44470</v>
      </c>
      <c r="F15283">
        <v>3</v>
      </c>
      <c r="G15283">
        <v>4.5</v>
      </c>
      <c r="I15283">
        <v>9</v>
      </c>
      <c r="J15283">
        <v>17</v>
      </c>
      <c r="L15283">
        <v>26</v>
      </c>
      <c r="N15283">
        <v>9</v>
      </c>
      <c r="P15283">
        <v>0</v>
      </c>
      <c r="Q15283">
        <v>0</v>
      </c>
      <c r="S15283">
        <v>0</v>
      </c>
    </row>
    <row r="15284" spans="1:19" x14ac:dyDescent="0.3">
      <c r="A15284" t="s">
        <v>30472</v>
      </c>
      <c r="B15284" s="171" t="s">
        <v>30473</v>
      </c>
      <c r="C15284" s="171" t="s">
        <v>18252</v>
      </c>
      <c r="D15284" s="171" t="s">
        <v>80</v>
      </c>
      <c r="E15284" s="11">
        <v>44470</v>
      </c>
      <c r="F15284">
        <v>0</v>
      </c>
      <c r="G15284">
        <v>0</v>
      </c>
      <c r="I15284">
        <v>0</v>
      </c>
      <c r="J15284">
        <v>0</v>
      </c>
      <c r="L15284">
        <v>0</v>
      </c>
      <c r="N15284">
        <v>0</v>
      </c>
      <c r="P15284">
        <v>0</v>
      </c>
      <c r="Q15284">
        <v>0</v>
      </c>
      <c r="S15284">
        <v>0</v>
      </c>
    </row>
    <row r="15285" spans="1:19" x14ac:dyDescent="0.3">
      <c r="A15285" t="s">
        <v>30474</v>
      </c>
      <c r="B15285" s="171" t="s">
        <v>30475</v>
      </c>
      <c r="C15285" s="171" t="s">
        <v>167</v>
      </c>
      <c r="D15285" s="171" t="s">
        <v>80</v>
      </c>
      <c r="E15285" s="11">
        <v>44470</v>
      </c>
      <c r="F15285">
        <v>3</v>
      </c>
      <c r="G15285">
        <v>4</v>
      </c>
      <c r="I15285">
        <v>22</v>
      </c>
      <c r="J15285">
        <v>42</v>
      </c>
      <c r="L15285">
        <v>56</v>
      </c>
      <c r="N15285">
        <v>22</v>
      </c>
      <c r="P15285">
        <v>0</v>
      </c>
      <c r="Q15285">
        <v>0</v>
      </c>
      <c r="S15285">
        <v>0</v>
      </c>
    </row>
    <row r="15286" spans="1:19" x14ac:dyDescent="0.3">
      <c r="A15286" t="s">
        <v>30476</v>
      </c>
      <c r="B15286" s="171" t="s">
        <v>30477</v>
      </c>
      <c r="C15286" s="171" t="s">
        <v>179</v>
      </c>
      <c r="D15286" s="171" t="s">
        <v>80</v>
      </c>
      <c r="E15286" s="11">
        <v>44470</v>
      </c>
      <c r="F15286">
        <v>14</v>
      </c>
      <c r="G15286">
        <v>14</v>
      </c>
      <c r="I15286">
        <v>137</v>
      </c>
      <c r="J15286">
        <v>130</v>
      </c>
      <c r="L15286">
        <v>130</v>
      </c>
      <c r="N15286">
        <v>134</v>
      </c>
      <c r="P15286">
        <v>0</v>
      </c>
      <c r="Q15286">
        <v>3</v>
      </c>
      <c r="S15286">
        <v>3</v>
      </c>
    </row>
    <row r="15287" spans="1:19" x14ac:dyDescent="0.3">
      <c r="A15287" t="s">
        <v>30478</v>
      </c>
      <c r="B15287" s="171" t="s">
        <v>30479</v>
      </c>
      <c r="C15287" s="171" t="s">
        <v>185</v>
      </c>
      <c r="D15287" s="171" t="s">
        <v>80</v>
      </c>
      <c r="E15287" s="11">
        <v>44470</v>
      </c>
      <c r="F15287">
        <v>5.5</v>
      </c>
      <c r="G15287">
        <v>8</v>
      </c>
      <c r="I15287">
        <v>16</v>
      </c>
      <c r="J15287">
        <v>30</v>
      </c>
      <c r="L15287">
        <v>45</v>
      </c>
      <c r="N15287">
        <v>14</v>
      </c>
      <c r="P15287">
        <v>2</v>
      </c>
      <c r="Q15287">
        <v>2</v>
      </c>
      <c r="S15287">
        <v>2</v>
      </c>
    </row>
    <row r="15288" spans="1:19" x14ac:dyDescent="0.3">
      <c r="A15288" t="s">
        <v>30480</v>
      </c>
      <c r="B15288" s="171" t="s">
        <v>30481</v>
      </c>
      <c r="C15288" s="171" t="s">
        <v>191</v>
      </c>
      <c r="D15288" s="171" t="s">
        <v>80</v>
      </c>
      <c r="E15288" s="11">
        <v>44470</v>
      </c>
      <c r="F15288">
        <v>12.5</v>
      </c>
      <c r="G15288">
        <v>14.5</v>
      </c>
      <c r="I15288">
        <v>69</v>
      </c>
      <c r="J15288">
        <v>105</v>
      </c>
      <c r="L15288">
        <v>114</v>
      </c>
      <c r="N15288">
        <v>60</v>
      </c>
      <c r="P15288">
        <v>15</v>
      </c>
      <c r="Q15288">
        <v>23</v>
      </c>
      <c r="S15288">
        <v>10</v>
      </c>
    </row>
    <row r="15289" spans="1:19" x14ac:dyDescent="0.3">
      <c r="A15289" t="s">
        <v>30482</v>
      </c>
      <c r="B15289" s="171" t="s">
        <v>30483</v>
      </c>
      <c r="C15289" s="171" t="s">
        <v>212</v>
      </c>
      <c r="D15289" s="171" t="s">
        <v>80</v>
      </c>
      <c r="E15289" s="11">
        <v>44470</v>
      </c>
      <c r="F15289">
        <v>0</v>
      </c>
      <c r="G15289">
        <v>0</v>
      </c>
      <c r="I15289">
        <v>0</v>
      </c>
      <c r="J15289">
        <v>0</v>
      </c>
      <c r="L15289">
        <v>0</v>
      </c>
      <c r="N15289">
        <v>0</v>
      </c>
      <c r="P15289">
        <v>0</v>
      </c>
      <c r="Q15289">
        <v>0</v>
      </c>
      <c r="S15289">
        <v>0</v>
      </c>
    </row>
    <row r="15290" spans="1:19" x14ac:dyDescent="0.3">
      <c r="A15290" t="s">
        <v>30484</v>
      </c>
      <c r="B15290" s="171" t="s">
        <v>30485</v>
      </c>
      <c r="C15290" s="171" t="s">
        <v>215</v>
      </c>
      <c r="D15290" s="171" t="s">
        <v>80</v>
      </c>
      <c r="E15290" s="11">
        <v>44470</v>
      </c>
      <c r="F15290">
        <v>0</v>
      </c>
      <c r="G15290">
        <v>0</v>
      </c>
      <c r="I15290">
        <v>0</v>
      </c>
      <c r="J15290">
        <v>0</v>
      </c>
      <c r="L15290">
        <v>0</v>
      </c>
      <c r="N15290">
        <v>0</v>
      </c>
      <c r="P15290">
        <v>0</v>
      </c>
      <c r="Q15290">
        <v>0</v>
      </c>
      <c r="S15290">
        <v>0</v>
      </c>
    </row>
    <row r="15291" spans="1:19" x14ac:dyDescent="0.3">
      <c r="A15291" t="s">
        <v>30486</v>
      </c>
      <c r="B15291" s="171" t="s">
        <v>30487</v>
      </c>
      <c r="C15291" s="171" t="s">
        <v>221</v>
      </c>
      <c r="D15291" s="171" t="s">
        <v>80</v>
      </c>
      <c r="E15291" s="11">
        <v>44470</v>
      </c>
      <c r="F15291">
        <v>0</v>
      </c>
      <c r="G15291">
        <v>0</v>
      </c>
      <c r="I15291">
        <v>0</v>
      </c>
      <c r="J15291">
        <v>0</v>
      </c>
      <c r="L15291">
        <v>0</v>
      </c>
      <c r="N15291">
        <v>0</v>
      </c>
      <c r="P15291">
        <v>0</v>
      </c>
      <c r="Q15291">
        <v>0</v>
      </c>
      <c r="S15291">
        <v>0</v>
      </c>
    </row>
    <row r="15292" spans="1:19" x14ac:dyDescent="0.3">
      <c r="A15292" t="s">
        <v>30488</v>
      </c>
      <c r="B15292" s="171" t="s">
        <v>30489</v>
      </c>
      <c r="C15292" s="171" t="s">
        <v>8233</v>
      </c>
      <c r="D15292" s="171" t="s">
        <v>80</v>
      </c>
      <c r="E15292" s="11">
        <v>44470</v>
      </c>
      <c r="F15292">
        <v>1.5</v>
      </c>
      <c r="G15292">
        <v>3</v>
      </c>
      <c r="I15292">
        <v>17</v>
      </c>
      <c r="J15292">
        <v>18</v>
      </c>
      <c r="L15292">
        <v>36</v>
      </c>
      <c r="N15292">
        <v>17</v>
      </c>
      <c r="P15292">
        <v>1</v>
      </c>
      <c r="Q15292">
        <v>1</v>
      </c>
      <c r="S15292">
        <v>0</v>
      </c>
    </row>
    <row r="15293" spans="1:19" x14ac:dyDescent="0.3">
      <c r="A15293" t="s">
        <v>30490</v>
      </c>
      <c r="B15293" s="171" t="s">
        <v>30491</v>
      </c>
      <c r="C15293" s="171" t="s">
        <v>233</v>
      </c>
      <c r="D15293" s="171" t="s">
        <v>80</v>
      </c>
      <c r="E15293" s="11">
        <v>44470</v>
      </c>
      <c r="F15293">
        <v>0</v>
      </c>
      <c r="G15293">
        <v>0</v>
      </c>
      <c r="I15293">
        <v>0</v>
      </c>
      <c r="J15293">
        <v>0</v>
      </c>
      <c r="L15293">
        <v>0</v>
      </c>
      <c r="N15293">
        <v>0</v>
      </c>
      <c r="P15293">
        <v>0</v>
      </c>
      <c r="Q15293">
        <v>0</v>
      </c>
      <c r="S15293">
        <v>0</v>
      </c>
    </row>
    <row r="15294" spans="1:19" x14ac:dyDescent="0.3">
      <c r="A15294" t="s">
        <v>30492</v>
      </c>
      <c r="B15294" s="171" t="s">
        <v>30493</v>
      </c>
      <c r="C15294" s="171" t="s">
        <v>24508</v>
      </c>
      <c r="D15294" s="171" t="s">
        <v>15341</v>
      </c>
      <c r="E15294" s="11">
        <v>44470</v>
      </c>
      <c r="F15294">
        <v>0</v>
      </c>
      <c r="G15294">
        <v>0</v>
      </c>
      <c r="I15294">
        <v>0</v>
      </c>
      <c r="J15294">
        <v>0</v>
      </c>
      <c r="L15294">
        <v>0</v>
      </c>
      <c r="N15294">
        <v>0</v>
      </c>
      <c r="P15294">
        <v>0</v>
      </c>
      <c r="Q15294">
        <v>0</v>
      </c>
      <c r="S15294">
        <v>0</v>
      </c>
    </row>
    <row r="15295" spans="1:19" x14ac:dyDescent="0.3">
      <c r="A15295" t="s">
        <v>30494</v>
      </c>
      <c r="B15295" s="171" t="s">
        <v>30495</v>
      </c>
      <c r="C15295" s="171" t="s">
        <v>24508</v>
      </c>
      <c r="D15295" s="171" t="s">
        <v>80</v>
      </c>
      <c r="E15295" s="11">
        <v>44470</v>
      </c>
      <c r="F15295">
        <v>0</v>
      </c>
      <c r="G15295">
        <v>0</v>
      </c>
      <c r="I15295">
        <v>0</v>
      </c>
      <c r="J15295">
        <v>0</v>
      </c>
      <c r="L15295">
        <v>0</v>
      </c>
      <c r="N15295">
        <v>0</v>
      </c>
      <c r="P15295">
        <v>0</v>
      </c>
      <c r="Q15295">
        <v>0</v>
      </c>
      <c r="S15295">
        <v>0</v>
      </c>
    </row>
    <row r="15296" spans="1:19" x14ac:dyDescent="0.3">
      <c r="A15296" t="s">
        <v>30496</v>
      </c>
      <c r="B15296" s="171" t="s">
        <v>30497</v>
      </c>
      <c r="C15296" s="171" t="s">
        <v>107</v>
      </c>
      <c r="D15296" s="171" t="s">
        <v>80</v>
      </c>
      <c r="E15296" s="11">
        <v>44470</v>
      </c>
      <c r="F15296">
        <v>9</v>
      </c>
      <c r="G15296">
        <v>8</v>
      </c>
      <c r="I15296">
        <v>61</v>
      </c>
      <c r="J15296">
        <v>89</v>
      </c>
      <c r="L15296">
        <v>78</v>
      </c>
      <c r="N15296">
        <v>58</v>
      </c>
      <c r="P15296">
        <v>2</v>
      </c>
      <c r="Q15296">
        <v>4</v>
      </c>
      <c r="S15296">
        <v>3</v>
      </c>
    </row>
    <row r="15297" spans="1:19" x14ac:dyDescent="0.3">
      <c r="A15297" t="s">
        <v>30498</v>
      </c>
      <c r="B15297" s="171" t="s">
        <v>30499</v>
      </c>
      <c r="C15297" s="171" t="s">
        <v>107</v>
      </c>
      <c r="D15297" s="171" t="s">
        <v>15341</v>
      </c>
      <c r="E15297" s="11">
        <v>44470</v>
      </c>
      <c r="F15297">
        <v>0</v>
      </c>
      <c r="G15297">
        <v>0</v>
      </c>
      <c r="I15297">
        <v>0</v>
      </c>
      <c r="J15297">
        <v>0</v>
      </c>
      <c r="L15297">
        <v>0</v>
      </c>
      <c r="N15297">
        <v>0</v>
      </c>
      <c r="P15297">
        <v>0</v>
      </c>
      <c r="Q15297">
        <v>0</v>
      </c>
      <c r="S15297">
        <v>0</v>
      </c>
    </row>
    <row r="15298" spans="1:19" x14ac:dyDescent="0.3">
      <c r="A15298" t="s">
        <v>30500</v>
      </c>
      <c r="B15298" s="171" t="s">
        <v>30501</v>
      </c>
      <c r="C15298" s="171" t="s">
        <v>173</v>
      </c>
      <c r="D15298" s="171" t="s">
        <v>80</v>
      </c>
      <c r="E15298" s="11">
        <v>44470</v>
      </c>
      <c r="F15298">
        <v>3</v>
      </c>
      <c r="G15298">
        <v>3.5</v>
      </c>
      <c r="I15298">
        <v>18</v>
      </c>
      <c r="J15298">
        <v>17</v>
      </c>
      <c r="L15298">
        <v>20</v>
      </c>
      <c r="N15298">
        <v>15</v>
      </c>
      <c r="P15298">
        <v>0</v>
      </c>
      <c r="Q15298">
        <v>0</v>
      </c>
      <c r="S15298">
        <v>3</v>
      </c>
    </row>
    <row r="15299" spans="1:19" x14ac:dyDescent="0.3">
      <c r="A15299" t="s">
        <v>30502</v>
      </c>
      <c r="B15299" s="171" t="s">
        <v>30503</v>
      </c>
      <c r="C15299" s="171" t="s">
        <v>173</v>
      </c>
      <c r="D15299" s="171" t="s">
        <v>15341</v>
      </c>
      <c r="E15299" s="11">
        <v>44470</v>
      </c>
      <c r="F15299">
        <v>0</v>
      </c>
      <c r="G15299">
        <v>0</v>
      </c>
      <c r="I15299">
        <v>2</v>
      </c>
      <c r="J15299">
        <v>0</v>
      </c>
      <c r="L15299">
        <v>0</v>
      </c>
      <c r="N15299">
        <v>2</v>
      </c>
      <c r="P15299">
        <v>0</v>
      </c>
      <c r="Q15299">
        <v>0</v>
      </c>
      <c r="S15299">
        <v>0</v>
      </c>
    </row>
    <row r="15300" spans="1:19" x14ac:dyDescent="0.3">
      <c r="A15300" t="s">
        <v>30504</v>
      </c>
      <c r="B15300" s="171" t="s">
        <v>30505</v>
      </c>
      <c r="C15300" s="171" t="s">
        <v>200</v>
      </c>
      <c r="D15300" s="171" t="s">
        <v>80</v>
      </c>
      <c r="E15300" s="11">
        <v>44470</v>
      </c>
      <c r="F15300">
        <v>2.5</v>
      </c>
      <c r="G15300">
        <v>2.5</v>
      </c>
      <c r="I15300">
        <v>21</v>
      </c>
      <c r="J15300">
        <v>13</v>
      </c>
      <c r="L15300">
        <v>13</v>
      </c>
      <c r="N15300">
        <v>20</v>
      </c>
      <c r="P15300">
        <v>1</v>
      </c>
      <c r="Q15300">
        <v>1</v>
      </c>
      <c r="S15300">
        <v>1</v>
      </c>
    </row>
    <row r="15301" spans="1:19" x14ac:dyDescent="0.3">
      <c r="A15301" t="s">
        <v>30506</v>
      </c>
      <c r="B15301" s="171" t="s">
        <v>30507</v>
      </c>
      <c r="C15301" s="171" t="s">
        <v>200</v>
      </c>
      <c r="D15301" s="171" t="s">
        <v>15341</v>
      </c>
      <c r="E15301" s="11">
        <v>44470</v>
      </c>
      <c r="F15301">
        <v>0</v>
      </c>
      <c r="G15301">
        <v>0</v>
      </c>
      <c r="I15301">
        <v>0</v>
      </c>
      <c r="J15301">
        <v>0</v>
      </c>
      <c r="L15301">
        <v>0</v>
      </c>
      <c r="N15301">
        <v>0</v>
      </c>
      <c r="P15301">
        <v>0</v>
      </c>
      <c r="Q15301">
        <v>0</v>
      </c>
      <c r="S15301">
        <v>0</v>
      </c>
    </row>
    <row r="15302" spans="1:19" x14ac:dyDescent="0.3">
      <c r="A15302" t="s">
        <v>30508</v>
      </c>
      <c r="B15302" s="171" t="s">
        <v>30509</v>
      </c>
      <c r="C15302" s="171" t="s">
        <v>73</v>
      </c>
      <c r="D15302" s="171" t="s">
        <v>4</v>
      </c>
      <c r="E15302" s="11">
        <v>44470</v>
      </c>
      <c r="F15302">
        <v>0</v>
      </c>
      <c r="G15302">
        <v>0</v>
      </c>
      <c r="I15302">
        <v>0</v>
      </c>
      <c r="J15302">
        <v>0</v>
      </c>
      <c r="L15302">
        <v>0</v>
      </c>
      <c r="N15302">
        <v>0</v>
      </c>
      <c r="P15302">
        <v>0</v>
      </c>
      <c r="Q15302">
        <v>0</v>
      </c>
      <c r="S15302">
        <v>0</v>
      </c>
    </row>
    <row r="15303" spans="1:19" x14ac:dyDescent="0.3">
      <c r="A15303" t="s">
        <v>30510</v>
      </c>
      <c r="B15303" s="171" t="s">
        <v>30511</v>
      </c>
      <c r="C15303" s="171" t="s">
        <v>24891</v>
      </c>
      <c r="D15303" s="171" t="s">
        <v>4</v>
      </c>
      <c r="E15303" s="11">
        <v>44470</v>
      </c>
      <c r="F15303">
        <v>3</v>
      </c>
      <c r="G15303">
        <v>3</v>
      </c>
      <c r="I15303">
        <v>7</v>
      </c>
      <c r="J15303">
        <v>18</v>
      </c>
      <c r="L15303">
        <v>18</v>
      </c>
      <c r="N15303">
        <v>5</v>
      </c>
      <c r="P15303">
        <v>3</v>
      </c>
      <c r="Q15303">
        <v>4</v>
      </c>
      <c r="S15303">
        <v>2</v>
      </c>
    </row>
    <row r="15304" spans="1:19" x14ac:dyDescent="0.3">
      <c r="A15304" t="s">
        <v>30512</v>
      </c>
      <c r="B15304" s="171" t="s">
        <v>30513</v>
      </c>
      <c r="C15304" s="171" t="s">
        <v>18229</v>
      </c>
      <c r="D15304" s="171" t="s">
        <v>4</v>
      </c>
      <c r="E15304" s="11">
        <v>44470</v>
      </c>
      <c r="F15304">
        <v>0</v>
      </c>
      <c r="G15304">
        <v>0</v>
      </c>
      <c r="I15304">
        <v>0</v>
      </c>
      <c r="J15304">
        <v>0</v>
      </c>
      <c r="L15304">
        <v>0</v>
      </c>
      <c r="N15304">
        <v>0</v>
      </c>
      <c r="P15304">
        <v>0</v>
      </c>
      <c r="Q15304">
        <v>0</v>
      </c>
      <c r="S15304">
        <v>0</v>
      </c>
    </row>
    <row r="15305" spans="1:19" x14ac:dyDescent="0.3">
      <c r="A15305" t="s">
        <v>30514</v>
      </c>
      <c r="B15305" s="171" t="s">
        <v>30515</v>
      </c>
      <c r="C15305" s="171" t="s">
        <v>107</v>
      </c>
      <c r="D15305" s="171" t="s">
        <v>4</v>
      </c>
      <c r="E15305" s="11">
        <v>44470</v>
      </c>
      <c r="F15305">
        <v>9</v>
      </c>
      <c r="G15305">
        <v>8</v>
      </c>
      <c r="I15305">
        <v>61</v>
      </c>
      <c r="J15305">
        <v>89</v>
      </c>
      <c r="L15305">
        <v>78</v>
      </c>
      <c r="N15305">
        <v>58</v>
      </c>
      <c r="P15305">
        <v>2</v>
      </c>
      <c r="Q15305">
        <v>4</v>
      </c>
      <c r="S15305">
        <v>3</v>
      </c>
    </row>
    <row r="15306" spans="1:19" x14ac:dyDescent="0.3">
      <c r="A15306" t="s">
        <v>30516</v>
      </c>
      <c r="B15306" s="171" t="s">
        <v>30517</v>
      </c>
      <c r="C15306" s="171" t="s">
        <v>9887</v>
      </c>
      <c r="D15306" s="171" t="s">
        <v>4</v>
      </c>
      <c r="E15306" s="11">
        <v>44470</v>
      </c>
      <c r="F15306">
        <v>0</v>
      </c>
      <c r="G15306">
        <v>0</v>
      </c>
      <c r="I15306">
        <v>0</v>
      </c>
      <c r="J15306">
        <v>0</v>
      </c>
      <c r="L15306">
        <v>0</v>
      </c>
      <c r="N15306">
        <v>0</v>
      </c>
      <c r="P15306">
        <v>0</v>
      </c>
      <c r="Q15306">
        <v>0</v>
      </c>
      <c r="S15306">
        <v>0</v>
      </c>
    </row>
    <row r="15307" spans="1:19" x14ac:dyDescent="0.3">
      <c r="A15307" t="s">
        <v>30518</v>
      </c>
      <c r="B15307" s="171" t="s">
        <v>30519</v>
      </c>
      <c r="C15307" s="171" t="s">
        <v>11260</v>
      </c>
      <c r="D15307" s="171" t="s">
        <v>4</v>
      </c>
      <c r="E15307" s="11">
        <v>44470</v>
      </c>
      <c r="F15307">
        <v>0</v>
      </c>
      <c r="G15307">
        <v>0</v>
      </c>
      <c r="I15307">
        <v>0</v>
      </c>
      <c r="J15307">
        <v>0</v>
      </c>
      <c r="L15307">
        <v>0</v>
      </c>
      <c r="N15307">
        <v>0</v>
      </c>
      <c r="P15307">
        <v>0</v>
      </c>
      <c r="Q15307">
        <v>0</v>
      </c>
      <c r="S15307">
        <v>0</v>
      </c>
    </row>
    <row r="15308" spans="1:19" x14ac:dyDescent="0.3">
      <c r="A15308" t="s">
        <v>30520</v>
      </c>
      <c r="B15308" s="171" t="s">
        <v>30521</v>
      </c>
      <c r="C15308" s="171" t="s">
        <v>122</v>
      </c>
      <c r="D15308" s="171" t="s">
        <v>4</v>
      </c>
      <c r="E15308" s="11">
        <v>44470</v>
      </c>
      <c r="F15308">
        <v>0</v>
      </c>
      <c r="G15308">
        <v>0</v>
      </c>
      <c r="I15308">
        <v>0</v>
      </c>
      <c r="J15308">
        <v>0</v>
      </c>
      <c r="L15308">
        <v>0</v>
      </c>
      <c r="N15308">
        <v>0</v>
      </c>
      <c r="P15308">
        <v>0</v>
      </c>
      <c r="Q15308">
        <v>0</v>
      </c>
      <c r="S15308">
        <v>0</v>
      </c>
    </row>
    <row r="15309" spans="1:19" x14ac:dyDescent="0.3">
      <c r="A15309" t="s">
        <v>30522</v>
      </c>
      <c r="B15309" s="171" t="s">
        <v>30523</v>
      </c>
      <c r="C15309" s="171" t="s">
        <v>125</v>
      </c>
      <c r="D15309" s="171" t="s">
        <v>4</v>
      </c>
      <c r="E15309" s="11">
        <v>44470</v>
      </c>
      <c r="F15309">
        <v>0</v>
      </c>
      <c r="G15309">
        <v>0</v>
      </c>
      <c r="I15309">
        <v>0</v>
      </c>
      <c r="J15309">
        <v>0</v>
      </c>
      <c r="L15309">
        <v>0</v>
      </c>
      <c r="N15309">
        <v>0</v>
      </c>
      <c r="P15309">
        <v>0</v>
      </c>
      <c r="Q15309">
        <v>0</v>
      </c>
      <c r="S15309">
        <v>0</v>
      </c>
    </row>
    <row r="15310" spans="1:19" x14ac:dyDescent="0.3">
      <c r="A15310" t="s">
        <v>30524</v>
      </c>
      <c r="B15310" s="171" t="s">
        <v>30525</v>
      </c>
      <c r="C15310" s="171" t="s">
        <v>14899</v>
      </c>
      <c r="D15310" s="171" t="s">
        <v>4</v>
      </c>
      <c r="E15310" s="11">
        <v>44470</v>
      </c>
      <c r="F15310">
        <v>0</v>
      </c>
      <c r="G15310">
        <v>0</v>
      </c>
      <c r="I15310">
        <v>0</v>
      </c>
      <c r="J15310">
        <v>0</v>
      </c>
      <c r="L15310">
        <v>0</v>
      </c>
      <c r="N15310">
        <v>0</v>
      </c>
      <c r="P15310">
        <v>0</v>
      </c>
      <c r="Q15310">
        <v>0</v>
      </c>
      <c r="S15310">
        <v>0</v>
      </c>
    </row>
    <row r="15311" spans="1:19" x14ac:dyDescent="0.3">
      <c r="A15311" t="s">
        <v>30526</v>
      </c>
      <c r="B15311" s="171" t="s">
        <v>30527</v>
      </c>
      <c r="C15311" s="171" t="s">
        <v>137</v>
      </c>
      <c r="D15311" s="171" t="s">
        <v>4</v>
      </c>
      <c r="E15311" s="11">
        <v>44470</v>
      </c>
      <c r="F15311">
        <v>0</v>
      </c>
      <c r="G15311">
        <v>0</v>
      </c>
      <c r="I15311">
        <v>0</v>
      </c>
      <c r="J15311">
        <v>0</v>
      </c>
      <c r="L15311">
        <v>0</v>
      </c>
      <c r="N15311">
        <v>0</v>
      </c>
      <c r="P15311">
        <v>0</v>
      </c>
      <c r="Q15311">
        <v>0</v>
      </c>
      <c r="S15311">
        <v>0</v>
      </c>
    </row>
    <row r="15312" spans="1:19" x14ac:dyDescent="0.3">
      <c r="A15312" t="s">
        <v>30528</v>
      </c>
      <c r="B15312" s="171" t="s">
        <v>30529</v>
      </c>
      <c r="C15312" s="171" t="s">
        <v>8615</v>
      </c>
      <c r="D15312" s="171" t="s">
        <v>4</v>
      </c>
      <c r="E15312" s="11">
        <v>44470</v>
      </c>
      <c r="F15312">
        <v>0</v>
      </c>
      <c r="G15312">
        <v>0</v>
      </c>
      <c r="I15312">
        <v>0</v>
      </c>
      <c r="J15312">
        <v>0</v>
      </c>
      <c r="L15312">
        <v>0</v>
      </c>
      <c r="N15312">
        <v>0</v>
      </c>
      <c r="P15312">
        <v>0</v>
      </c>
      <c r="Q15312">
        <v>0</v>
      </c>
      <c r="S15312">
        <v>0</v>
      </c>
    </row>
    <row r="15313" spans="1:19" x14ac:dyDescent="0.3">
      <c r="A15313" t="s">
        <v>30530</v>
      </c>
      <c r="B15313" s="171" t="s">
        <v>30531</v>
      </c>
      <c r="C15313" s="171" t="s">
        <v>146</v>
      </c>
      <c r="D15313" s="171" t="s">
        <v>4</v>
      </c>
      <c r="E15313" s="11">
        <v>44470</v>
      </c>
      <c r="F15313">
        <v>5</v>
      </c>
      <c r="G15313">
        <v>8.5</v>
      </c>
      <c r="I15313">
        <v>14</v>
      </c>
      <c r="J15313">
        <v>26</v>
      </c>
      <c r="L15313">
        <v>49</v>
      </c>
      <c r="N15313">
        <v>13</v>
      </c>
      <c r="P15313">
        <v>0</v>
      </c>
      <c r="Q15313">
        <v>2</v>
      </c>
      <c r="S15313">
        <v>1</v>
      </c>
    </row>
    <row r="15314" spans="1:19" x14ac:dyDescent="0.3">
      <c r="A15314" t="s">
        <v>30532</v>
      </c>
      <c r="B15314" s="171" t="s">
        <v>30533</v>
      </c>
      <c r="C15314" s="171" t="s">
        <v>161</v>
      </c>
      <c r="D15314" s="171" t="s">
        <v>4</v>
      </c>
      <c r="E15314" s="11">
        <v>44470</v>
      </c>
      <c r="F15314">
        <v>3</v>
      </c>
      <c r="G15314">
        <v>4.5</v>
      </c>
      <c r="I15314">
        <v>9</v>
      </c>
      <c r="J15314">
        <v>17</v>
      </c>
      <c r="L15314">
        <v>26</v>
      </c>
      <c r="N15314">
        <v>9</v>
      </c>
      <c r="P15314">
        <v>0</v>
      </c>
      <c r="Q15314">
        <v>0</v>
      </c>
      <c r="S15314">
        <v>0</v>
      </c>
    </row>
    <row r="15315" spans="1:19" x14ac:dyDescent="0.3">
      <c r="A15315" t="s">
        <v>30534</v>
      </c>
      <c r="B15315" s="171" t="s">
        <v>30535</v>
      </c>
      <c r="C15315" s="171" t="s">
        <v>18252</v>
      </c>
      <c r="D15315" s="171" t="s">
        <v>4</v>
      </c>
      <c r="E15315" s="11">
        <v>44470</v>
      </c>
      <c r="F15315">
        <v>0</v>
      </c>
      <c r="G15315">
        <v>0</v>
      </c>
      <c r="I15315">
        <v>0</v>
      </c>
      <c r="J15315">
        <v>0</v>
      </c>
      <c r="L15315">
        <v>0</v>
      </c>
      <c r="N15315">
        <v>0</v>
      </c>
      <c r="P15315">
        <v>0</v>
      </c>
      <c r="Q15315">
        <v>0</v>
      </c>
      <c r="S15315">
        <v>0</v>
      </c>
    </row>
    <row r="15316" spans="1:19" x14ac:dyDescent="0.3">
      <c r="A15316" t="s">
        <v>30536</v>
      </c>
      <c r="B15316" s="171" t="s">
        <v>30537</v>
      </c>
      <c r="C15316" s="171" t="s">
        <v>167</v>
      </c>
      <c r="D15316" s="171" t="s">
        <v>4</v>
      </c>
      <c r="E15316" s="11">
        <v>44470</v>
      </c>
      <c r="F15316">
        <v>3</v>
      </c>
      <c r="G15316">
        <v>4</v>
      </c>
      <c r="I15316">
        <v>22</v>
      </c>
      <c r="J15316">
        <v>42</v>
      </c>
      <c r="L15316">
        <v>56</v>
      </c>
      <c r="N15316">
        <v>22</v>
      </c>
      <c r="P15316">
        <v>0</v>
      </c>
      <c r="Q15316">
        <v>0</v>
      </c>
      <c r="S15316">
        <v>0</v>
      </c>
    </row>
    <row r="15317" spans="1:19" x14ac:dyDescent="0.3">
      <c r="A15317" t="s">
        <v>30538</v>
      </c>
      <c r="B15317" s="171" t="s">
        <v>30539</v>
      </c>
      <c r="C15317" s="171" t="s">
        <v>173</v>
      </c>
      <c r="D15317" s="171" t="s">
        <v>4</v>
      </c>
      <c r="E15317" s="11">
        <v>44470</v>
      </c>
      <c r="F15317">
        <v>3</v>
      </c>
      <c r="G15317">
        <v>3.5</v>
      </c>
      <c r="I15317">
        <v>20</v>
      </c>
      <c r="J15317">
        <v>17</v>
      </c>
      <c r="L15317">
        <v>20</v>
      </c>
      <c r="N15317">
        <v>19</v>
      </c>
      <c r="P15317">
        <v>0</v>
      </c>
      <c r="Q15317">
        <v>0</v>
      </c>
      <c r="S15317">
        <v>3</v>
      </c>
    </row>
    <row r="15318" spans="1:19" x14ac:dyDescent="0.3">
      <c r="A15318" t="s">
        <v>30540</v>
      </c>
      <c r="B15318" s="171" t="s">
        <v>30541</v>
      </c>
      <c r="C15318" s="171" t="s">
        <v>179</v>
      </c>
      <c r="D15318" s="171" t="s">
        <v>4</v>
      </c>
      <c r="E15318" s="11">
        <v>44470</v>
      </c>
      <c r="F15318">
        <v>14</v>
      </c>
      <c r="G15318">
        <v>14</v>
      </c>
      <c r="I15318">
        <v>137</v>
      </c>
      <c r="J15318">
        <v>130</v>
      </c>
      <c r="L15318">
        <v>130</v>
      </c>
      <c r="N15318">
        <v>134</v>
      </c>
      <c r="P15318">
        <v>0</v>
      </c>
      <c r="Q15318">
        <v>3</v>
      </c>
      <c r="S15318">
        <v>3</v>
      </c>
    </row>
    <row r="15319" spans="1:19" x14ac:dyDescent="0.3">
      <c r="A15319" t="s">
        <v>30542</v>
      </c>
      <c r="B15319" s="171" t="s">
        <v>30543</v>
      </c>
      <c r="C15319" s="171" t="s">
        <v>185</v>
      </c>
      <c r="D15319" s="171" t="s">
        <v>4</v>
      </c>
      <c r="E15319" s="11">
        <v>44470</v>
      </c>
      <c r="F15319">
        <v>5.5</v>
      </c>
      <c r="G15319">
        <v>8</v>
      </c>
      <c r="I15319">
        <v>16</v>
      </c>
      <c r="J15319">
        <v>30</v>
      </c>
      <c r="L15319">
        <v>45</v>
      </c>
      <c r="N15319">
        <v>14</v>
      </c>
      <c r="P15319">
        <v>2</v>
      </c>
      <c r="Q15319">
        <v>2</v>
      </c>
      <c r="S15319">
        <v>2</v>
      </c>
    </row>
    <row r="15320" spans="1:19" x14ac:dyDescent="0.3">
      <c r="A15320" t="s">
        <v>30544</v>
      </c>
      <c r="B15320" s="171" t="s">
        <v>30545</v>
      </c>
      <c r="C15320" s="171" t="s">
        <v>24508</v>
      </c>
      <c r="D15320" s="171" t="s">
        <v>4</v>
      </c>
      <c r="E15320" s="11">
        <v>44470</v>
      </c>
      <c r="F15320">
        <v>0</v>
      </c>
      <c r="G15320">
        <v>0</v>
      </c>
      <c r="I15320">
        <v>0</v>
      </c>
      <c r="J15320">
        <v>0</v>
      </c>
      <c r="L15320">
        <v>0</v>
      </c>
      <c r="N15320">
        <v>0</v>
      </c>
      <c r="P15320">
        <v>0</v>
      </c>
      <c r="Q15320">
        <v>0</v>
      </c>
      <c r="S15320">
        <v>0</v>
      </c>
    </row>
    <row r="15321" spans="1:19" x14ac:dyDescent="0.3">
      <c r="A15321" t="s">
        <v>30546</v>
      </c>
      <c r="B15321" s="171" t="s">
        <v>30547</v>
      </c>
      <c r="C15321" s="171" t="s">
        <v>191</v>
      </c>
      <c r="D15321" s="171" t="s">
        <v>4</v>
      </c>
      <c r="E15321" s="11">
        <v>44470</v>
      </c>
      <c r="F15321">
        <v>12.5</v>
      </c>
      <c r="G15321">
        <v>14.5</v>
      </c>
      <c r="I15321">
        <v>69</v>
      </c>
      <c r="J15321">
        <v>105</v>
      </c>
      <c r="L15321">
        <v>114</v>
      </c>
      <c r="N15321">
        <v>60</v>
      </c>
      <c r="P15321">
        <v>15</v>
      </c>
      <c r="Q15321">
        <v>23</v>
      </c>
      <c r="S15321">
        <v>10</v>
      </c>
    </row>
    <row r="15322" spans="1:19" x14ac:dyDescent="0.3">
      <c r="A15322" t="s">
        <v>30548</v>
      </c>
      <c r="B15322" s="171" t="s">
        <v>30549</v>
      </c>
      <c r="C15322" s="171" t="s">
        <v>200</v>
      </c>
      <c r="D15322" s="171" t="s">
        <v>4</v>
      </c>
      <c r="E15322" s="11">
        <v>44470</v>
      </c>
      <c r="F15322">
        <v>2.5</v>
      </c>
      <c r="G15322">
        <v>2.5</v>
      </c>
      <c r="I15322">
        <v>21</v>
      </c>
      <c r="J15322">
        <v>13</v>
      </c>
      <c r="L15322">
        <v>13</v>
      </c>
      <c r="N15322">
        <v>20</v>
      </c>
      <c r="P15322">
        <v>1</v>
      </c>
      <c r="Q15322">
        <v>1</v>
      </c>
      <c r="S15322">
        <v>1</v>
      </c>
    </row>
    <row r="15323" spans="1:19" x14ac:dyDescent="0.3">
      <c r="A15323" t="s">
        <v>30550</v>
      </c>
      <c r="B15323" s="171" t="s">
        <v>30551</v>
      </c>
      <c r="C15323" s="171" t="s">
        <v>212</v>
      </c>
      <c r="D15323" s="171" t="s">
        <v>4</v>
      </c>
      <c r="E15323" s="11">
        <v>44470</v>
      </c>
      <c r="F15323">
        <v>0</v>
      </c>
      <c r="G15323">
        <v>0</v>
      </c>
      <c r="I15323">
        <v>0</v>
      </c>
      <c r="J15323">
        <v>0</v>
      </c>
      <c r="L15323">
        <v>0</v>
      </c>
      <c r="N15323">
        <v>0</v>
      </c>
      <c r="P15323">
        <v>0</v>
      </c>
      <c r="Q15323">
        <v>0</v>
      </c>
      <c r="S15323">
        <v>0</v>
      </c>
    </row>
    <row r="15324" spans="1:19" x14ac:dyDescent="0.3">
      <c r="A15324" t="s">
        <v>30552</v>
      </c>
      <c r="B15324" s="171" t="s">
        <v>30553</v>
      </c>
      <c r="C15324" s="171" t="s">
        <v>215</v>
      </c>
      <c r="D15324" s="171" t="s">
        <v>4</v>
      </c>
      <c r="E15324" s="11">
        <v>44470</v>
      </c>
      <c r="F15324">
        <v>0</v>
      </c>
      <c r="G15324">
        <v>0</v>
      </c>
      <c r="I15324">
        <v>0</v>
      </c>
      <c r="J15324">
        <v>0</v>
      </c>
      <c r="L15324">
        <v>0</v>
      </c>
      <c r="N15324">
        <v>0</v>
      </c>
      <c r="P15324">
        <v>0</v>
      </c>
      <c r="Q15324">
        <v>0</v>
      </c>
      <c r="S15324">
        <v>0</v>
      </c>
    </row>
    <row r="15325" spans="1:19" x14ac:dyDescent="0.3">
      <c r="A15325" t="s">
        <v>30554</v>
      </c>
      <c r="B15325" s="171" t="s">
        <v>30555</v>
      </c>
      <c r="C15325" s="171" t="s">
        <v>221</v>
      </c>
      <c r="D15325" s="171" t="s">
        <v>4</v>
      </c>
      <c r="E15325" s="11">
        <v>44470</v>
      </c>
      <c r="F15325">
        <v>0</v>
      </c>
      <c r="G15325">
        <v>0</v>
      </c>
      <c r="I15325">
        <v>0</v>
      </c>
      <c r="J15325">
        <v>0</v>
      </c>
      <c r="L15325">
        <v>0</v>
      </c>
      <c r="N15325">
        <v>0</v>
      </c>
      <c r="P15325">
        <v>0</v>
      </c>
      <c r="Q15325">
        <v>0</v>
      </c>
      <c r="S15325">
        <v>0</v>
      </c>
    </row>
    <row r="15326" spans="1:19" x14ac:dyDescent="0.3">
      <c r="A15326" t="s">
        <v>30556</v>
      </c>
      <c r="B15326" s="171" t="s">
        <v>30557</v>
      </c>
      <c r="C15326" s="171" t="s">
        <v>8233</v>
      </c>
      <c r="D15326" s="171" t="s">
        <v>4</v>
      </c>
      <c r="E15326" s="11">
        <v>44470</v>
      </c>
      <c r="F15326">
        <v>1.5</v>
      </c>
      <c r="G15326">
        <v>3</v>
      </c>
      <c r="I15326">
        <v>17</v>
      </c>
      <c r="J15326">
        <v>18</v>
      </c>
      <c r="L15326">
        <v>36</v>
      </c>
      <c r="N15326">
        <v>17</v>
      </c>
      <c r="P15326">
        <v>1</v>
      </c>
      <c r="Q15326">
        <v>1</v>
      </c>
      <c r="S15326">
        <v>0</v>
      </c>
    </row>
    <row r="15327" spans="1:19" x14ac:dyDescent="0.3">
      <c r="A15327" t="s">
        <v>30558</v>
      </c>
      <c r="B15327" s="171" t="s">
        <v>30559</v>
      </c>
      <c r="C15327" s="171" t="s">
        <v>233</v>
      </c>
      <c r="D15327" s="171" t="s">
        <v>4</v>
      </c>
      <c r="E15327" s="11">
        <v>44470</v>
      </c>
      <c r="F15327">
        <v>0</v>
      </c>
      <c r="G15327">
        <v>0</v>
      </c>
      <c r="I15327">
        <v>0</v>
      </c>
      <c r="J15327">
        <v>0</v>
      </c>
      <c r="L15327">
        <v>0</v>
      </c>
      <c r="N15327">
        <v>0</v>
      </c>
      <c r="P15327">
        <v>0</v>
      </c>
      <c r="Q15327">
        <v>0</v>
      </c>
      <c r="S15327">
        <v>0</v>
      </c>
    </row>
    <row r="15328" spans="1:19" x14ac:dyDescent="0.3">
      <c r="A15328" t="s">
        <v>30560</v>
      </c>
      <c r="B15328" s="171" t="s">
        <v>30561</v>
      </c>
      <c r="C15328" s="171" t="s">
        <v>79</v>
      </c>
      <c r="D15328" s="171" t="s">
        <v>80</v>
      </c>
      <c r="E15328" s="11">
        <v>44470</v>
      </c>
      <c r="F15328">
        <v>0</v>
      </c>
      <c r="G15328">
        <v>0</v>
      </c>
      <c r="I15328">
        <v>0</v>
      </c>
      <c r="J15328">
        <v>0</v>
      </c>
      <c r="L15328">
        <v>0</v>
      </c>
      <c r="N15328">
        <v>0</v>
      </c>
      <c r="P15328">
        <v>0</v>
      </c>
      <c r="Q15328">
        <v>0</v>
      </c>
      <c r="S15328">
        <v>0</v>
      </c>
    </row>
    <row r="15329" spans="1:19" x14ac:dyDescent="0.3">
      <c r="A15329" t="s">
        <v>30562</v>
      </c>
      <c r="B15329" s="171" t="s">
        <v>30563</v>
      </c>
      <c r="C15329" s="171" t="s">
        <v>79</v>
      </c>
      <c r="D15329" s="171" t="s">
        <v>4</v>
      </c>
      <c r="E15329" s="11">
        <v>44470</v>
      </c>
      <c r="F15329">
        <v>0</v>
      </c>
      <c r="G15329">
        <v>0</v>
      </c>
      <c r="I15329">
        <v>0</v>
      </c>
      <c r="J15329">
        <v>0</v>
      </c>
      <c r="L15329">
        <v>0</v>
      </c>
      <c r="N15329">
        <v>0</v>
      </c>
      <c r="P15329">
        <v>0</v>
      </c>
      <c r="Q15329">
        <v>0</v>
      </c>
      <c r="S15329">
        <v>0</v>
      </c>
    </row>
    <row r="15330" spans="1:19" x14ac:dyDescent="0.3">
      <c r="A15330" t="s">
        <v>30564</v>
      </c>
      <c r="B15330" s="171" t="s">
        <v>30565</v>
      </c>
      <c r="C15330" s="171" t="s">
        <v>83</v>
      </c>
      <c r="D15330" s="171" t="s">
        <v>80</v>
      </c>
      <c r="E15330" s="11">
        <v>44470</v>
      </c>
      <c r="F15330">
        <v>2</v>
      </c>
      <c r="G15330">
        <v>2</v>
      </c>
      <c r="I15330">
        <v>21</v>
      </c>
      <c r="J15330">
        <v>11</v>
      </c>
      <c r="L15330">
        <v>11</v>
      </c>
      <c r="N15330">
        <v>22</v>
      </c>
      <c r="P15330">
        <v>0</v>
      </c>
      <c r="Q15330">
        <v>0</v>
      </c>
      <c r="S15330">
        <v>1</v>
      </c>
    </row>
    <row r="15331" spans="1:19" x14ac:dyDescent="0.3">
      <c r="A15331" t="s">
        <v>30566</v>
      </c>
      <c r="B15331" s="171" t="s">
        <v>30567</v>
      </c>
      <c r="C15331" s="171" t="s">
        <v>83</v>
      </c>
      <c r="D15331" s="171" t="s">
        <v>15341</v>
      </c>
      <c r="E15331" s="11">
        <v>44470</v>
      </c>
      <c r="F15331">
        <v>0</v>
      </c>
      <c r="G15331">
        <v>0</v>
      </c>
      <c r="I15331">
        <v>2</v>
      </c>
      <c r="J15331">
        <v>0</v>
      </c>
      <c r="L15331">
        <v>0</v>
      </c>
      <c r="N15331">
        <v>2</v>
      </c>
      <c r="P15331">
        <v>0</v>
      </c>
      <c r="Q15331">
        <v>0</v>
      </c>
      <c r="S15331">
        <v>0</v>
      </c>
    </row>
    <row r="15332" spans="1:19" x14ac:dyDescent="0.3">
      <c r="A15332" t="s">
        <v>30568</v>
      </c>
      <c r="B15332" s="171" t="s">
        <v>30569</v>
      </c>
      <c r="C15332" s="171" t="s">
        <v>83</v>
      </c>
      <c r="D15332" s="171" t="s">
        <v>4</v>
      </c>
      <c r="E15332" s="11">
        <v>44470</v>
      </c>
      <c r="F15332">
        <v>2</v>
      </c>
      <c r="G15332">
        <v>2</v>
      </c>
      <c r="I15332">
        <v>23</v>
      </c>
      <c r="J15332">
        <v>11</v>
      </c>
      <c r="L15332">
        <v>11</v>
      </c>
      <c r="N15332">
        <v>24</v>
      </c>
      <c r="P15332">
        <v>0</v>
      </c>
      <c r="Q15332">
        <v>0</v>
      </c>
      <c r="S15332">
        <v>1</v>
      </c>
    </row>
    <row r="15333" spans="1:19" x14ac:dyDescent="0.3">
      <c r="A15333" t="s">
        <v>30570</v>
      </c>
      <c r="B15333" s="171" t="s">
        <v>30571</v>
      </c>
      <c r="C15333" s="171" t="s">
        <v>86</v>
      </c>
      <c r="D15333" s="171" t="s">
        <v>80</v>
      </c>
      <c r="E15333" s="11">
        <v>44470</v>
      </c>
      <c r="F15333">
        <v>8</v>
      </c>
      <c r="G15333">
        <v>10</v>
      </c>
      <c r="I15333">
        <v>33</v>
      </c>
      <c r="J15333">
        <v>48</v>
      </c>
      <c r="L15333">
        <v>57</v>
      </c>
      <c r="N15333">
        <v>25</v>
      </c>
      <c r="P15333">
        <v>7</v>
      </c>
      <c r="Q15333">
        <v>13</v>
      </c>
      <c r="S15333">
        <v>8</v>
      </c>
    </row>
    <row r="15334" spans="1:19" x14ac:dyDescent="0.3">
      <c r="A15334" t="s">
        <v>30572</v>
      </c>
      <c r="B15334" s="171" t="s">
        <v>30573</v>
      </c>
      <c r="C15334" s="171" t="s">
        <v>86</v>
      </c>
      <c r="D15334" s="171" t="s">
        <v>4</v>
      </c>
      <c r="E15334" s="11">
        <v>44470</v>
      </c>
      <c r="F15334">
        <v>8</v>
      </c>
      <c r="G15334">
        <v>10</v>
      </c>
      <c r="I15334">
        <v>33</v>
      </c>
      <c r="J15334">
        <v>48</v>
      </c>
      <c r="L15334">
        <v>57</v>
      </c>
      <c r="N15334">
        <v>25</v>
      </c>
      <c r="P15334">
        <v>7</v>
      </c>
      <c r="Q15334">
        <v>13</v>
      </c>
      <c r="S15334">
        <v>8</v>
      </c>
    </row>
    <row r="15335" spans="1:19" x14ac:dyDescent="0.3">
      <c r="A15335" t="s">
        <v>30574</v>
      </c>
      <c r="B15335" s="171" t="s">
        <v>30575</v>
      </c>
      <c r="C15335" s="171" t="s">
        <v>89</v>
      </c>
      <c r="D15335" s="171" t="s">
        <v>80</v>
      </c>
      <c r="E15335" s="11">
        <v>44470</v>
      </c>
      <c r="F15335">
        <v>4</v>
      </c>
      <c r="G15335">
        <v>4</v>
      </c>
      <c r="I15335">
        <v>20</v>
      </c>
      <c r="J15335">
        <v>20</v>
      </c>
      <c r="L15335">
        <v>20</v>
      </c>
      <c r="N15335">
        <v>17</v>
      </c>
      <c r="P15335">
        <v>0</v>
      </c>
      <c r="Q15335">
        <v>0</v>
      </c>
      <c r="S15335">
        <v>3</v>
      </c>
    </row>
    <row r="15336" spans="1:19" x14ac:dyDescent="0.3">
      <c r="A15336" t="s">
        <v>30576</v>
      </c>
      <c r="B15336" s="171" t="s">
        <v>30577</v>
      </c>
      <c r="C15336" s="171" t="s">
        <v>89</v>
      </c>
      <c r="D15336" s="171" t="s">
        <v>4</v>
      </c>
      <c r="E15336" s="11">
        <v>44470</v>
      </c>
      <c r="F15336">
        <v>4</v>
      </c>
      <c r="G15336">
        <v>4</v>
      </c>
      <c r="I15336">
        <v>20</v>
      </c>
      <c r="J15336">
        <v>20</v>
      </c>
      <c r="L15336">
        <v>20</v>
      </c>
      <c r="N15336">
        <v>17</v>
      </c>
      <c r="P15336">
        <v>0</v>
      </c>
      <c r="Q15336">
        <v>0</v>
      </c>
      <c r="S15336">
        <v>3</v>
      </c>
    </row>
    <row r="15337" spans="1:19" x14ac:dyDescent="0.3">
      <c r="A15337" t="s">
        <v>30578</v>
      </c>
      <c r="B15337" s="171" t="s">
        <v>30579</v>
      </c>
      <c r="C15337" s="171" t="s">
        <v>92</v>
      </c>
      <c r="D15337" s="171" t="s">
        <v>80</v>
      </c>
      <c r="E15337" s="11">
        <v>44470</v>
      </c>
      <c r="F15337">
        <v>0</v>
      </c>
      <c r="G15337">
        <v>0</v>
      </c>
      <c r="I15337">
        <v>0</v>
      </c>
      <c r="J15337">
        <v>0</v>
      </c>
      <c r="L15337">
        <v>0</v>
      </c>
      <c r="N15337">
        <v>0</v>
      </c>
      <c r="P15337">
        <v>0</v>
      </c>
      <c r="Q15337">
        <v>0</v>
      </c>
      <c r="S15337">
        <v>0</v>
      </c>
    </row>
    <row r="15338" spans="1:19" x14ac:dyDescent="0.3">
      <c r="A15338" t="s">
        <v>30580</v>
      </c>
      <c r="B15338" s="171" t="s">
        <v>30581</v>
      </c>
      <c r="C15338" s="171" t="s">
        <v>92</v>
      </c>
      <c r="D15338" s="171" t="s">
        <v>4</v>
      </c>
      <c r="E15338" s="11">
        <v>44470</v>
      </c>
      <c r="F15338">
        <v>0</v>
      </c>
      <c r="G15338">
        <v>0</v>
      </c>
      <c r="I15338">
        <v>0</v>
      </c>
      <c r="J15338">
        <v>0</v>
      </c>
      <c r="L15338">
        <v>0</v>
      </c>
      <c r="N15338">
        <v>0</v>
      </c>
      <c r="P15338">
        <v>0</v>
      </c>
      <c r="Q15338">
        <v>0</v>
      </c>
      <c r="S15338">
        <v>0</v>
      </c>
    </row>
    <row r="15339" spans="1:19" x14ac:dyDescent="0.3">
      <c r="A15339" t="s">
        <v>30582</v>
      </c>
      <c r="B15339" s="171" t="s">
        <v>30583</v>
      </c>
      <c r="C15339" s="171" t="s">
        <v>95</v>
      </c>
      <c r="D15339" s="171" t="s">
        <v>80</v>
      </c>
      <c r="E15339" s="11">
        <v>44470</v>
      </c>
      <c r="F15339">
        <v>3.5</v>
      </c>
      <c r="G15339">
        <v>4</v>
      </c>
      <c r="I15339">
        <v>18</v>
      </c>
      <c r="J15339">
        <v>19</v>
      </c>
      <c r="L15339">
        <v>22</v>
      </c>
      <c r="N15339">
        <v>15</v>
      </c>
      <c r="P15339">
        <v>1</v>
      </c>
      <c r="Q15339">
        <v>1</v>
      </c>
      <c r="S15339">
        <v>3</v>
      </c>
    </row>
    <row r="15340" spans="1:19" x14ac:dyDescent="0.3">
      <c r="A15340" t="s">
        <v>30584</v>
      </c>
      <c r="B15340" s="171" t="s">
        <v>30585</v>
      </c>
      <c r="C15340" s="171" t="s">
        <v>95</v>
      </c>
      <c r="D15340" s="171" t="s">
        <v>15341</v>
      </c>
      <c r="E15340" s="11">
        <v>44470</v>
      </c>
      <c r="F15340">
        <v>0</v>
      </c>
      <c r="G15340">
        <v>0</v>
      </c>
      <c r="I15340">
        <v>0</v>
      </c>
      <c r="J15340">
        <v>0</v>
      </c>
      <c r="L15340">
        <v>0</v>
      </c>
      <c r="N15340">
        <v>0</v>
      </c>
      <c r="P15340">
        <v>0</v>
      </c>
      <c r="Q15340">
        <v>0</v>
      </c>
      <c r="S15340">
        <v>0</v>
      </c>
    </row>
    <row r="15341" spans="1:19" x14ac:dyDescent="0.3">
      <c r="A15341" t="s">
        <v>30586</v>
      </c>
      <c r="B15341" s="171" t="s">
        <v>30587</v>
      </c>
      <c r="C15341" s="171" t="s">
        <v>95</v>
      </c>
      <c r="D15341" s="171" t="s">
        <v>4</v>
      </c>
      <c r="E15341" s="11">
        <v>44470</v>
      </c>
      <c r="F15341">
        <v>3.5</v>
      </c>
      <c r="G15341">
        <v>4</v>
      </c>
      <c r="I15341">
        <v>18</v>
      </c>
      <c r="J15341">
        <v>19</v>
      </c>
      <c r="L15341">
        <v>22</v>
      </c>
      <c r="N15341">
        <v>15</v>
      </c>
      <c r="P15341">
        <v>1</v>
      </c>
      <c r="Q15341">
        <v>1</v>
      </c>
      <c r="S15341">
        <v>3</v>
      </c>
    </row>
    <row r="15342" spans="1:19" x14ac:dyDescent="0.3">
      <c r="A15342" t="s">
        <v>30588</v>
      </c>
      <c r="B15342" s="171" t="s">
        <v>30589</v>
      </c>
      <c r="C15342" s="171" t="s">
        <v>19659</v>
      </c>
      <c r="D15342" s="171" t="s">
        <v>80</v>
      </c>
      <c r="E15342" s="11">
        <v>44470</v>
      </c>
      <c r="F15342">
        <v>0</v>
      </c>
      <c r="G15342">
        <v>0</v>
      </c>
      <c r="I15342">
        <v>0</v>
      </c>
      <c r="J15342">
        <v>0</v>
      </c>
      <c r="L15342">
        <v>0</v>
      </c>
      <c r="N15342">
        <v>0</v>
      </c>
      <c r="P15342">
        <v>0</v>
      </c>
      <c r="Q15342">
        <v>0</v>
      </c>
      <c r="S15342">
        <v>0</v>
      </c>
    </row>
    <row r="15343" spans="1:19" x14ac:dyDescent="0.3">
      <c r="A15343" t="s">
        <v>30590</v>
      </c>
      <c r="B15343" s="171" t="s">
        <v>30591</v>
      </c>
      <c r="C15343" s="171" t="s">
        <v>19659</v>
      </c>
      <c r="D15343" s="171" t="s">
        <v>4</v>
      </c>
      <c r="E15343" s="11">
        <v>44470</v>
      </c>
      <c r="F15343">
        <v>0</v>
      </c>
      <c r="G15343">
        <v>0</v>
      </c>
      <c r="I15343">
        <v>0</v>
      </c>
      <c r="J15343">
        <v>0</v>
      </c>
      <c r="L15343">
        <v>0</v>
      </c>
      <c r="N15343">
        <v>0</v>
      </c>
      <c r="P15343">
        <v>0</v>
      </c>
      <c r="Q15343">
        <v>0</v>
      </c>
      <c r="S15343">
        <v>0</v>
      </c>
    </row>
    <row r="15344" spans="1:19" x14ac:dyDescent="0.3">
      <c r="A15344" t="s">
        <v>30592</v>
      </c>
      <c r="B15344" s="171" t="s">
        <v>30593</v>
      </c>
      <c r="C15344" s="171" t="s">
        <v>98</v>
      </c>
      <c r="D15344" s="171" t="s">
        <v>80</v>
      </c>
      <c r="E15344" s="11">
        <v>44470</v>
      </c>
      <c r="F15344">
        <v>11.5</v>
      </c>
      <c r="G15344">
        <v>15</v>
      </c>
      <c r="I15344">
        <v>29</v>
      </c>
      <c r="J15344">
        <v>62</v>
      </c>
      <c r="L15344">
        <v>85</v>
      </c>
      <c r="N15344">
        <v>27</v>
      </c>
      <c r="P15344">
        <v>2</v>
      </c>
      <c r="Q15344">
        <v>4</v>
      </c>
      <c r="S15344">
        <v>2</v>
      </c>
    </row>
    <row r="15345" spans="1:19" x14ac:dyDescent="0.3">
      <c r="A15345" t="s">
        <v>30594</v>
      </c>
      <c r="B15345" s="171" t="s">
        <v>30595</v>
      </c>
      <c r="C15345" s="171" t="s">
        <v>98</v>
      </c>
      <c r="D15345" s="171" t="s">
        <v>4</v>
      </c>
      <c r="E15345" s="11">
        <v>44470</v>
      </c>
      <c r="F15345">
        <v>11.5</v>
      </c>
      <c r="G15345">
        <v>15</v>
      </c>
      <c r="I15345">
        <v>29</v>
      </c>
      <c r="J15345">
        <v>62</v>
      </c>
      <c r="L15345">
        <v>85</v>
      </c>
      <c r="N15345">
        <v>27</v>
      </c>
      <c r="P15345">
        <v>2</v>
      </c>
      <c r="Q15345">
        <v>4</v>
      </c>
      <c r="S15345">
        <v>2</v>
      </c>
    </row>
    <row r="15346" spans="1:19" x14ac:dyDescent="0.3">
      <c r="A15346" t="s">
        <v>30596</v>
      </c>
      <c r="B15346" s="171" t="s">
        <v>30597</v>
      </c>
      <c r="C15346" s="171" t="s">
        <v>101</v>
      </c>
      <c r="D15346" s="171" t="s">
        <v>80</v>
      </c>
      <c r="E15346" s="11">
        <v>44470</v>
      </c>
      <c r="F15346">
        <v>30</v>
      </c>
      <c r="G15346">
        <v>31.5</v>
      </c>
      <c r="I15346">
        <v>259</v>
      </c>
      <c r="J15346">
        <v>329</v>
      </c>
      <c r="L15346">
        <v>350</v>
      </c>
      <c r="N15346">
        <v>253</v>
      </c>
      <c r="P15346">
        <v>14</v>
      </c>
      <c r="Q15346">
        <v>22</v>
      </c>
      <c r="S15346">
        <v>7</v>
      </c>
    </row>
    <row r="15347" spans="1:19" x14ac:dyDescent="0.3">
      <c r="A15347" t="s">
        <v>30598</v>
      </c>
      <c r="B15347" s="171" t="s">
        <v>30599</v>
      </c>
      <c r="C15347" s="171" t="s">
        <v>101</v>
      </c>
      <c r="D15347" s="171" t="s">
        <v>4</v>
      </c>
      <c r="E15347" s="11">
        <v>44470</v>
      </c>
      <c r="F15347">
        <v>30</v>
      </c>
      <c r="G15347">
        <v>31.5</v>
      </c>
      <c r="I15347">
        <v>259</v>
      </c>
      <c r="J15347">
        <v>329</v>
      </c>
      <c r="L15347">
        <v>350</v>
      </c>
      <c r="N15347">
        <v>253</v>
      </c>
      <c r="P15347">
        <v>14</v>
      </c>
      <c r="Q15347">
        <v>22</v>
      </c>
      <c r="S15347">
        <v>7</v>
      </c>
    </row>
    <row r="15348" spans="1:19" x14ac:dyDescent="0.3">
      <c r="A15348" t="s">
        <v>30600</v>
      </c>
      <c r="B15348" s="171" t="s">
        <v>30601</v>
      </c>
      <c r="C15348" s="171" t="s">
        <v>6843</v>
      </c>
      <c r="D15348" s="171" t="s">
        <v>80</v>
      </c>
      <c r="E15348" s="11">
        <v>44470</v>
      </c>
      <c r="F15348">
        <v>3</v>
      </c>
      <c r="G15348">
        <v>7</v>
      </c>
      <c r="I15348">
        <v>11</v>
      </c>
      <c r="J15348">
        <v>16</v>
      </c>
      <c r="L15348">
        <v>40</v>
      </c>
      <c r="N15348">
        <v>10</v>
      </c>
      <c r="P15348">
        <v>0</v>
      </c>
      <c r="Q15348">
        <v>0</v>
      </c>
      <c r="S15348">
        <v>1</v>
      </c>
    </row>
    <row r="15349" spans="1:19" x14ac:dyDescent="0.3">
      <c r="A15349" t="s">
        <v>30602</v>
      </c>
      <c r="B15349" s="171" t="s">
        <v>30603</v>
      </c>
      <c r="C15349" s="171" t="s">
        <v>6843</v>
      </c>
      <c r="D15349" s="171" t="s">
        <v>4</v>
      </c>
      <c r="E15349" s="11">
        <v>44470</v>
      </c>
      <c r="F15349">
        <v>3</v>
      </c>
      <c r="G15349">
        <v>7</v>
      </c>
      <c r="I15349">
        <v>11</v>
      </c>
      <c r="J15349">
        <v>16</v>
      </c>
      <c r="L15349">
        <v>40</v>
      </c>
      <c r="N15349">
        <v>10</v>
      </c>
      <c r="P15349">
        <v>0</v>
      </c>
      <c r="Q15349">
        <v>0</v>
      </c>
      <c r="S15349">
        <v>1</v>
      </c>
    </row>
    <row r="15350" spans="1:19" x14ac:dyDescent="0.3">
      <c r="A15350" t="s">
        <v>30604</v>
      </c>
      <c r="B15350" s="171" t="s">
        <v>30605</v>
      </c>
      <c r="C15350" s="171" t="s">
        <v>12995</v>
      </c>
      <c r="D15350" s="171" t="s">
        <v>80</v>
      </c>
      <c r="E15350" s="11">
        <v>44470</v>
      </c>
      <c r="F15350">
        <v>62</v>
      </c>
      <c r="G15350">
        <v>73.5</v>
      </c>
      <c r="I15350">
        <v>391</v>
      </c>
      <c r="J15350">
        <v>505</v>
      </c>
      <c r="L15350">
        <v>585</v>
      </c>
      <c r="N15350">
        <v>369</v>
      </c>
      <c r="O15350" t="s">
        <v>16361</v>
      </c>
      <c r="P15350">
        <v>24</v>
      </c>
      <c r="Q15350">
        <v>40</v>
      </c>
      <c r="S15350">
        <v>25</v>
      </c>
    </row>
    <row r="15351" spans="1:19" x14ac:dyDescent="0.3">
      <c r="A15351" t="s">
        <v>30606</v>
      </c>
      <c r="B15351" s="171" t="s">
        <v>30607</v>
      </c>
      <c r="C15351" s="171" t="s">
        <v>15504</v>
      </c>
      <c r="D15351" s="171" t="s">
        <v>15341</v>
      </c>
      <c r="E15351" s="11">
        <v>44470</v>
      </c>
      <c r="F15351">
        <v>0</v>
      </c>
      <c r="G15351">
        <v>0</v>
      </c>
      <c r="I15351">
        <v>2</v>
      </c>
      <c r="J15351">
        <v>0</v>
      </c>
      <c r="L15351">
        <v>0</v>
      </c>
      <c r="N15351">
        <v>2</v>
      </c>
      <c r="O15351" t="s">
        <v>16361</v>
      </c>
      <c r="P15351">
        <v>0</v>
      </c>
      <c r="Q15351">
        <v>0</v>
      </c>
      <c r="S15351">
        <v>0</v>
      </c>
    </row>
    <row r="15352" spans="1:19" x14ac:dyDescent="0.3">
      <c r="A15352" t="s">
        <v>30608</v>
      </c>
      <c r="B15352" s="171" t="s">
        <v>30609</v>
      </c>
      <c r="C15352" s="171" t="s">
        <v>15511</v>
      </c>
      <c r="D15352" s="171" t="s">
        <v>80</v>
      </c>
      <c r="E15352" s="11">
        <v>44470</v>
      </c>
      <c r="F15352">
        <v>17</v>
      </c>
      <c r="G15352">
        <v>21</v>
      </c>
      <c r="I15352">
        <v>68</v>
      </c>
      <c r="J15352">
        <v>92</v>
      </c>
      <c r="L15352">
        <v>118</v>
      </c>
      <c r="N15352">
        <v>64</v>
      </c>
      <c r="P15352">
        <v>3</v>
      </c>
      <c r="Q15352">
        <v>5</v>
      </c>
      <c r="S15352">
        <v>6</v>
      </c>
    </row>
    <row r="15353" spans="1:19" x14ac:dyDescent="0.3">
      <c r="A15353" t="s">
        <v>30610</v>
      </c>
      <c r="B15353" s="171" t="s">
        <v>30611</v>
      </c>
      <c r="C15353" s="171" t="s">
        <v>15511</v>
      </c>
      <c r="D15353" s="171" t="s">
        <v>15341</v>
      </c>
      <c r="E15353" s="11">
        <v>44470</v>
      </c>
      <c r="F15353">
        <v>0</v>
      </c>
      <c r="G15353">
        <v>0</v>
      </c>
      <c r="I15353">
        <v>2</v>
      </c>
      <c r="J15353">
        <v>0</v>
      </c>
      <c r="L15353">
        <v>0</v>
      </c>
      <c r="N15353">
        <v>2</v>
      </c>
      <c r="P15353">
        <v>0</v>
      </c>
      <c r="Q15353">
        <v>0</v>
      </c>
      <c r="S15353">
        <v>0</v>
      </c>
    </row>
    <row r="15354" spans="1:19" x14ac:dyDescent="0.3">
      <c r="A15354" t="s">
        <v>30612</v>
      </c>
      <c r="B15354" s="171" t="s">
        <v>30613</v>
      </c>
      <c r="C15354" s="171" t="s">
        <v>15511</v>
      </c>
      <c r="D15354" s="171" t="s">
        <v>4</v>
      </c>
      <c r="E15354" s="11">
        <v>44470</v>
      </c>
      <c r="F15354">
        <v>17</v>
      </c>
      <c r="G15354">
        <v>21</v>
      </c>
      <c r="I15354">
        <v>70</v>
      </c>
      <c r="J15354">
        <v>92</v>
      </c>
      <c r="L15354">
        <v>118</v>
      </c>
      <c r="N15354">
        <v>66</v>
      </c>
      <c r="P15354">
        <v>3</v>
      </c>
      <c r="Q15354">
        <v>5</v>
      </c>
      <c r="S15354">
        <v>6</v>
      </c>
    </row>
    <row r="15355" spans="1:19" x14ac:dyDescent="0.3">
      <c r="A15355" t="s">
        <v>30614</v>
      </c>
      <c r="B15355" s="171" t="s">
        <v>30615</v>
      </c>
      <c r="C15355" s="171" t="s">
        <v>104</v>
      </c>
      <c r="D15355" s="171" t="s">
        <v>4</v>
      </c>
      <c r="E15355" s="11">
        <v>44470</v>
      </c>
      <c r="F15355">
        <v>62</v>
      </c>
      <c r="G15355">
        <v>73.5</v>
      </c>
      <c r="I15355">
        <v>393</v>
      </c>
      <c r="J15355">
        <v>505</v>
      </c>
      <c r="L15355">
        <v>585</v>
      </c>
      <c r="N15355">
        <v>371</v>
      </c>
      <c r="P15355">
        <v>24</v>
      </c>
      <c r="Q15355">
        <v>40</v>
      </c>
      <c r="S15355">
        <v>25</v>
      </c>
    </row>
    <row r="15356" spans="1:19" x14ac:dyDescent="0.3">
      <c r="A15356" t="s">
        <v>30616</v>
      </c>
      <c r="B15356" s="171" t="s">
        <v>30617</v>
      </c>
      <c r="C15356" s="171" t="s">
        <v>119</v>
      </c>
      <c r="D15356" s="171" t="s">
        <v>80</v>
      </c>
      <c r="E15356" s="11">
        <v>44501</v>
      </c>
      <c r="F15356">
        <v>0</v>
      </c>
      <c r="G15356">
        <v>0</v>
      </c>
      <c r="I15356">
        <v>0</v>
      </c>
      <c r="J15356">
        <v>0</v>
      </c>
      <c r="L15356">
        <v>0</v>
      </c>
      <c r="N15356">
        <v>0</v>
      </c>
      <c r="P15356">
        <v>0</v>
      </c>
      <c r="Q15356">
        <v>0</v>
      </c>
      <c r="S15356">
        <v>0</v>
      </c>
    </row>
    <row r="15357" spans="1:19" x14ac:dyDescent="0.3">
      <c r="A15357" t="s">
        <v>30618</v>
      </c>
      <c r="B15357" s="171" t="s">
        <v>30619</v>
      </c>
      <c r="C15357" s="171" t="s">
        <v>143</v>
      </c>
      <c r="D15357" s="171" t="s">
        <v>80</v>
      </c>
      <c r="E15357" s="11">
        <v>44501</v>
      </c>
      <c r="F15357">
        <v>0</v>
      </c>
      <c r="G15357">
        <v>0</v>
      </c>
      <c r="I15357">
        <v>0</v>
      </c>
      <c r="J15357">
        <v>0</v>
      </c>
      <c r="L15357">
        <v>0</v>
      </c>
      <c r="N15357">
        <v>0</v>
      </c>
      <c r="P15357">
        <v>0</v>
      </c>
      <c r="Q15357">
        <v>0</v>
      </c>
      <c r="S15357">
        <v>0</v>
      </c>
    </row>
    <row r="15358" spans="1:19" x14ac:dyDescent="0.3">
      <c r="A15358" t="s">
        <v>30620</v>
      </c>
      <c r="B15358" s="171" t="s">
        <v>30621</v>
      </c>
      <c r="C15358" s="171" t="s">
        <v>158</v>
      </c>
      <c r="D15358" s="171" t="s">
        <v>80</v>
      </c>
      <c r="E15358" s="11">
        <v>44501</v>
      </c>
      <c r="F15358">
        <v>0</v>
      </c>
      <c r="G15358">
        <v>0</v>
      </c>
      <c r="I15358">
        <v>0</v>
      </c>
      <c r="J15358">
        <v>0</v>
      </c>
      <c r="L15358">
        <v>0</v>
      </c>
      <c r="N15358">
        <v>0</v>
      </c>
      <c r="P15358">
        <v>0</v>
      </c>
      <c r="Q15358">
        <v>0</v>
      </c>
      <c r="S15358">
        <v>0</v>
      </c>
    </row>
    <row r="15359" spans="1:19" x14ac:dyDescent="0.3">
      <c r="A15359" t="s">
        <v>30622</v>
      </c>
      <c r="B15359" s="171" t="s">
        <v>30623</v>
      </c>
      <c r="C15359" s="171" t="s">
        <v>209</v>
      </c>
      <c r="D15359" s="171" t="s">
        <v>80</v>
      </c>
      <c r="E15359" s="11">
        <v>44501</v>
      </c>
      <c r="F15359">
        <v>0</v>
      </c>
      <c r="G15359">
        <v>0</v>
      </c>
      <c r="I15359">
        <v>0</v>
      </c>
      <c r="J15359">
        <v>0</v>
      </c>
      <c r="L15359">
        <v>0</v>
      </c>
      <c r="N15359">
        <v>0</v>
      </c>
      <c r="P15359">
        <v>0</v>
      </c>
      <c r="Q15359">
        <v>0</v>
      </c>
      <c r="S15359">
        <v>0</v>
      </c>
    </row>
    <row r="15360" spans="1:19" x14ac:dyDescent="0.3">
      <c r="A15360" t="s">
        <v>30624</v>
      </c>
      <c r="B15360" s="171" t="s">
        <v>30625</v>
      </c>
      <c r="C15360" s="171" t="s">
        <v>76</v>
      </c>
      <c r="D15360" s="171" t="s">
        <v>80</v>
      </c>
      <c r="E15360" s="11">
        <v>44501</v>
      </c>
      <c r="F15360">
        <v>0</v>
      </c>
      <c r="G15360">
        <v>0</v>
      </c>
      <c r="I15360">
        <v>0</v>
      </c>
      <c r="J15360">
        <v>0</v>
      </c>
      <c r="L15360">
        <v>0</v>
      </c>
      <c r="N15360">
        <v>0</v>
      </c>
      <c r="P15360">
        <v>0</v>
      </c>
      <c r="Q15360">
        <v>0</v>
      </c>
      <c r="S15360">
        <v>0</v>
      </c>
    </row>
    <row r="15361" spans="1:19" x14ac:dyDescent="0.3">
      <c r="A15361" t="s">
        <v>30626</v>
      </c>
      <c r="B15361" s="171" t="s">
        <v>30627</v>
      </c>
      <c r="C15361" s="171" t="s">
        <v>15347</v>
      </c>
      <c r="D15361" s="171" t="s">
        <v>80</v>
      </c>
      <c r="E15361" s="11">
        <v>44501</v>
      </c>
      <c r="F15361">
        <v>0</v>
      </c>
      <c r="G15361">
        <v>0</v>
      </c>
      <c r="I15361">
        <v>0</v>
      </c>
      <c r="J15361">
        <v>0</v>
      </c>
      <c r="L15361">
        <v>0</v>
      </c>
      <c r="N15361">
        <v>2</v>
      </c>
      <c r="P15361">
        <v>0</v>
      </c>
      <c r="Q15361">
        <v>0</v>
      </c>
      <c r="S15361">
        <v>0</v>
      </c>
    </row>
    <row r="15362" spans="1:19" x14ac:dyDescent="0.3">
      <c r="A15362" t="s">
        <v>30628</v>
      </c>
      <c r="B15362" s="171" t="s">
        <v>30629</v>
      </c>
      <c r="C15362" s="171" t="s">
        <v>203</v>
      </c>
      <c r="D15362" s="171" t="s">
        <v>80</v>
      </c>
      <c r="E15362" s="11">
        <v>44501</v>
      </c>
      <c r="F15362">
        <v>1.5</v>
      </c>
      <c r="G15362">
        <v>1.5</v>
      </c>
      <c r="I15362">
        <v>16</v>
      </c>
      <c r="J15362">
        <v>8</v>
      </c>
      <c r="L15362">
        <v>8</v>
      </c>
      <c r="N15362">
        <v>16</v>
      </c>
      <c r="P15362">
        <v>2</v>
      </c>
      <c r="Q15362">
        <v>2</v>
      </c>
      <c r="S15362">
        <v>0</v>
      </c>
    </row>
    <row r="15363" spans="1:19" x14ac:dyDescent="0.3">
      <c r="A15363" t="s">
        <v>30630</v>
      </c>
      <c r="B15363" s="171" t="s">
        <v>30631</v>
      </c>
      <c r="C15363" s="171" t="s">
        <v>15340</v>
      </c>
      <c r="D15363" s="171" t="s">
        <v>15341</v>
      </c>
      <c r="E15363" s="11">
        <v>44501</v>
      </c>
      <c r="F15363">
        <v>0</v>
      </c>
      <c r="G15363">
        <v>0</v>
      </c>
      <c r="I15363">
        <v>0</v>
      </c>
      <c r="J15363">
        <v>0</v>
      </c>
      <c r="L15363">
        <v>0</v>
      </c>
      <c r="N15363">
        <v>0</v>
      </c>
      <c r="P15363">
        <v>0</v>
      </c>
      <c r="Q15363">
        <v>0</v>
      </c>
      <c r="S15363">
        <v>0</v>
      </c>
    </row>
    <row r="15364" spans="1:19" x14ac:dyDescent="0.3">
      <c r="A15364" t="s">
        <v>30632</v>
      </c>
      <c r="B15364" s="171" t="s">
        <v>30633</v>
      </c>
      <c r="C15364" s="171" t="s">
        <v>15340</v>
      </c>
      <c r="D15364" s="171" t="s">
        <v>80</v>
      </c>
      <c r="E15364" s="11">
        <v>44501</v>
      </c>
      <c r="F15364">
        <v>0</v>
      </c>
      <c r="G15364">
        <v>0</v>
      </c>
      <c r="I15364">
        <v>0</v>
      </c>
      <c r="J15364">
        <v>0</v>
      </c>
      <c r="L15364">
        <v>0</v>
      </c>
      <c r="N15364">
        <v>0</v>
      </c>
      <c r="P15364">
        <v>0</v>
      </c>
      <c r="Q15364">
        <v>0</v>
      </c>
      <c r="S15364">
        <v>0</v>
      </c>
    </row>
    <row r="15365" spans="1:19" x14ac:dyDescent="0.3">
      <c r="A15365" t="s">
        <v>30634</v>
      </c>
      <c r="B15365" s="171" t="s">
        <v>30635</v>
      </c>
      <c r="C15365" s="171" t="s">
        <v>15344</v>
      </c>
      <c r="D15365" s="171" t="s">
        <v>15341</v>
      </c>
      <c r="E15365" s="11">
        <v>44501</v>
      </c>
      <c r="F15365">
        <v>0</v>
      </c>
      <c r="G15365">
        <v>0</v>
      </c>
      <c r="I15365">
        <v>0</v>
      </c>
      <c r="J15365">
        <v>0</v>
      </c>
      <c r="L15365">
        <v>0</v>
      </c>
      <c r="N15365">
        <v>0</v>
      </c>
      <c r="P15365">
        <v>0</v>
      </c>
      <c r="Q15365">
        <v>0</v>
      </c>
      <c r="S15365">
        <v>0</v>
      </c>
    </row>
    <row r="15366" spans="1:19" x14ac:dyDescent="0.3">
      <c r="A15366" t="s">
        <v>30636</v>
      </c>
      <c r="B15366" s="171" t="s">
        <v>30637</v>
      </c>
      <c r="C15366" s="171" t="s">
        <v>15347</v>
      </c>
      <c r="D15366" s="171" t="s">
        <v>15341</v>
      </c>
      <c r="E15366" s="11">
        <v>44501</v>
      </c>
      <c r="F15366">
        <v>0</v>
      </c>
      <c r="G15366">
        <v>0</v>
      </c>
      <c r="I15366">
        <v>2</v>
      </c>
      <c r="J15366">
        <v>0</v>
      </c>
      <c r="L15366">
        <v>0</v>
      </c>
      <c r="N15366">
        <v>2</v>
      </c>
      <c r="P15366">
        <v>0</v>
      </c>
      <c r="Q15366">
        <v>0</v>
      </c>
      <c r="S15366">
        <v>0</v>
      </c>
    </row>
    <row r="15367" spans="1:19" x14ac:dyDescent="0.3">
      <c r="A15367" t="s">
        <v>30626</v>
      </c>
      <c r="B15367" s="171" t="s">
        <v>30627</v>
      </c>
      <c r="C15367" s="171" t="s">
        <v>15347</v>
      </c>
      <c r="D15367" s="171" t="s">
        <v>80</v>
      </c>
      <c r="E15367" s="11">
        <v>44501</v>
      </c>
      <c r="F15367">
        <v>0.5</v>
      </c>
      <c r="G15367">
        <v>0.5</v>
      </c>
      <c r="I15367">
        <v>2</v>
      </c>
      <c r="J15367">
        <v>3</v>
      </c>
      <c r="L15367">
        <v>3</v>
      </c>
      <c r="N15367">
        <v>2</v>
      </c>
      <c r="P15367">
        <v>0</v>
      </c>
      <c r="Q15367">
        <v>0</v>
      </c>
      <c r="S15367">
        <v>0</v>
      </c>
    </row>
    <row r="15368" spans="1:19" x14ac:dyDescent="0.3">
      <c r="A15368" t="s">
        <v>30638</v>
      </c>
      <c r="B15368" s="171" t="s">
        <v>30639</v>
      </c>
      <c r="C15368" s="171" t="s">
        <v>203</v>
      </c>
      <c r="D15368" s="171" t="s">
        <v>15341</v>
      </c>
      <c r="E15368" s="11">
        <v>44501</v>
      </c>
      <c r="F15368">
        <v>0</v>
      </c>
      <c r="G15368">
        <v>0</v>
      </c>
      <c r="I15368">
        <v>0</v>
      </c>
      <c r="J15368">
        <v>0</v>
      </c>
      <c r="L15368">
        <v>0</v>
      </c>
      <c r="N15368">
        <v>0</v>
      </c>
      <c r="P15368">
        <v>0</v>
      </c>
      <c r="Q15368">
        <v>0</v>
      </c>
      <c r="S15368">
        <v>0</v>
      </c>
    </row>
    <row r="15369" spans="1:19" x14ac:dyDescent="0.3">
      <c r="A15369" t="s">
        <v>30640</v>
      </c>
      <c r="B15369" s="171" t="s">
        <v>30641</v>
      </c>
      <c r="C15369" s="171" t="s">
        <v>24281</v>
      </c>
      <c r="D15369" s="171" t="s">
        <v>15341</v>
      </c>
      <c r="E15369" s="11">
        <v>44501</v>
      </c>
      <c r="F15369">
        <v>0</v>
      </c>
      <c r="G15369">
        <v>0</v>
      </c>
      <c r="I15369">
        <v>0</v>
      </c>
      <c r="J15369">
        <v>0</v>
      </c>
      <c r="L15369">
        <v>0</v>
      </c>
      <c r="N15369">
        <v>0</v>
      </c>
      <c r="P15369">
        <v>0</v>
      </c>
      <c r="Q15369">
        <v>0</v>
      </c>
      <c r="S15369">
        <v>0</v>
      </c>
    </row>
    <row r="15370" spans="1:19" x14ac:dyDescent="0.3">
      <c r="A15370" t="s">
        <v>30642</v>
      </c>
      <c r="B15370" s="171" t="s">
        <v>30643</v>
      </c>
      <c r="C15370" s="171" t="s">
        <v>24281</v>
      </c>
      <c r="D15370" s="171" t="s">
        <v>80</v>
      </c>
      <c r="E15370" s="11">
        <v>44501</v>
      </c>
      <c r="F15370">
        <v>0</v>
      </c>
      <c r="G15370">
        <v>0</v>
      </c>
      <c r="I15370">
        <v>0</v>
      </c>
      <c r="J15370">
        <v>0</v>
      </c>
      <c r="L15370">
        <v>0</v>
      </c>
      <c r="N15370">
        <v>0</v>
      </c>
      <c r="P15370">
        <v>0</v>
      </c>
      <c r="Q15370">
        <v>0</v>
      </c>
      <c r="S15370">
        <v>0</v>
      </c>
    </row>
    <row r="15371" spans="1:19" x14ac:dyDescent="0.3">
      <c r="A15371" t="s">
        <v>30644</v>
      </c>
      <c r="B15371" s="171" t="s">
        <v>30645</v>
      </c>
      <c r="C15371" s="171" t="s">
        <v>24284</v>
      </c>
      <c r="D15371" s="171" t="s">
        <v>80</v>
      </c>
      <c r="E15371" s="11">
        <v>44501</v>
      </c>
      <c r="F15371">
        <v>3</v>
      </c>
      <c r="G15371">
        <v>3</v>
      </c>
      <c r="I15371">
        <v>6</v>
      </c>
      <c r="J15371">
        <v>18</v>
      </c>
      <c r="L15371">
        <v>18</v>
      </c>
      <c r="N15371">
        <v>5</v>
      </c>
      <c r="P15371">
        <v>1</v>
      </c>
      <c r="Q15371">
        <v>2</v>
      </c>
      <c r="S15371">
        <v>1</v>
      </c>
    </row>
    <row r="15372" spans="1:19" x14ac:dyDescent="0.3">
      <c r="A15372" t="s">
        <v>30646</v>
      </c>
      <c r="B15372" s="171" t="s">
        <v>30647</v>
      </c>
      <c r="C15372" s="171" t="s">
        <v>18126</v>
      </c>
      <c r="D15372" s="171" t="s">
        <v>80</v>
      </c>
      <c r="E15372" s="11">
        <v>44501</v>
      </c>
      <c r="F15372">
        <v>0</v>
      </c>
      <c r="G15372">
        <v>0</v>
      </c>
      <c r="I15372">
        <v>0</v>
      </c>
      <c r="J15372">
        <v>0</v>
      </c>
      <c r="L15372">
        <v>0</v>
      </c>
      <c r="N15372">
        <v>0</v>
      </c>
      <c r="P15372">
        <v>0</v>
      </c>
      <c r="Q15372">
        <v>0</v>
      </c>
      <c r="S15372">
        <v>0</v>
      </c>
    </row>
    <row r="15373" spans="1:19" x14ac:dyDescent="0.3">
      <c r="A15373" t="s">
        <v>30648</v>
      </c>
      <c r="B15373" s="171" t="s">
        <v>30649</v>
      </c>
      <c r="C15373" s="171" t="s">
        <v>128</v>
      </c>
      <c r="D15373" s="171" t="s">
        <v>80</v>
      </c>
      <c r="E15373" s="11">
        <v>44501</v>
      </c>
      <c r="F15373">
        <v>0</v>
      </c>
      <c r="G15373">
        <v>0</v>
      </c>
      <c r="I15373">
        <v>0</v>
      </c>
      <c r="J15373">
        <v>0</v>
      </c>
      <c r="L15373">
        <v>0</v>
      </c>
      <c r="N15373">
        <v>0</v>
      </c>
      <c r="P15373">
        <v>0</v>
      </c>
      <c r="Q15373">
        <v>0</v>
      </c>
      <c r="S15373">
        <v>0</v>
      </c>
    </row>
    <row r="15374" spans="1:19" x14ac:dyDescent="0.3">
      <c r="A15374" t="s">
        <v>30650</v>
      </c>
      <c r="B15374" s="171" t="s">
        <v>30651</v>
      </c>
      <c r="C15374" s="171" t="s">
        <v>14824</v>
      </c>
      <c r="D15374" s="171" t="s">
        <v>80</v>
      </c>
      <c r="E15374" s="11">
        <v>44501</v>
      </c>
      <c r="F15374">
        <v>0</v>
      </c>
      <c r="G15374">
        <v>0</v>
      </c>
      <c r="I15374">
        <v>0</v>
      </c>
      <c r="J15374">
        <v>0</v>
      </c>
      <c r="L15374">
        <v>0</v>
      </c>
      <c r="N15374">
        <v>0</v>
      </c>
      <c r="P15374">
        <v>0</v>
      </c>
      <c r="Q15374">
        <v>0</v>
      </c>
      <c r="S15374">
        <v>0</v>
      </c>
    </row>
    <row r="15375" spans="1:19" x14ac:dyDescent="0.3">
      <c r="A15375" t="s">
        <v>30652</v>
      </c>
      <c r="B15375" s="171" t="s">
        <v>30653</v>
      </c>
      <c r="C15375" s="171" t="s">
        <v>152</v>
      </c>
      <c r="D15375" s="171" t="s">
        <v>80</v>
      </c>
      <c r="E15375" s="11">
        <v>44501</v>
      </c>
      <c r="F15375">
        <v>0</v>
      </c>
      <c r="G15375">
        <v>0</v>
      </c>
      <c r="I15375">
        <v>0</v>
      </c>
      <c r="J15375">
        <v>0</v>
      </c>
      <c r="L15375">
        <v>0</v>
      </c>
      <c r="N15375">
        <v>0</v>
      </c>
      <c r="P15375">
        <v>0</v>
      </c>
      <c r="Q15375">
        <v>0</v>
      </c>
      <c r="S15375">
        <v>0</v>
      </c>
    </row>
    <row r="15376" spans="1:19" x14ac:dyDescent="0.3">
      <c r="A15376" t="s">
        <v>30654</v>
      </c>
      <c r="B15376" s="171" t="s">
        <v>30655</v>
      </c>
      <c r="C15376" s="171" t="s">
        <v>194</v>
      </c>
      <c r="D15376" s="171" t="s">
        <v>80</v>
      </c>
      <c r="E15376" s="11">
        <v>44501</v>
      </c>
      <c r="F15376">
        <v>5</v>
      </c>
      <c r="G15376">
        <v>7</v>
      </c>
      <c r="I15376">
        <v>27</v>
      </c>
      <c r="J15376">
        <v>30</v>
      </c>
      <c r="L15376">
        <v>39</v>
      </c>
      <c r="N15376">
        <v>21</v>
      </c>
      <c r="P15376">
        <v>3</v>
      </c>
      <c r="Q15376">
        <v>4</v>
      </c>
      <c r="S15376">
        <v>6</v>
      </c>
    </row>
    <row r="15377" spans="1:19" x14ac:dyDescent="0.3">
      <c r="A15377" t="s">
        <v>30656</v>
      </c>
      <c r="B15377" s="171" t="s">
        <v>30657</v>
      </c>
      <c r="C15377" s="171" t="s">
        <v>18137</v>
      </c>
      <c r="D15377" s="171" t="s">
        <v>80</v>
      </c>
      <c r="E15377" s="11">
        <v>44501</v>
      </c>
      <c r="F15377">
        <v>0</v>
      </c>
      <c r="G15377">
        <v>0</v>
      </c>
      <c r="I15377">
        <v>0</v>
      </c>
      <c r="J15377">
        <v>0</v>
      </c>
      <c r="L15377">
        <v>0</v>
      </c>
      <c r="N15377">
        <v>0</v>
      </c>
      <c r="P15377">
        <v>0</v>
      </c>
      <c r="Q15377">
        <v>0</v>
      </c>
      <c r="S15377">
        <v>0</v>
      </c>
    </row>
    <row r="15378" spans="1:19" x14ac:dyDescent="0.3">
      <c r="A15378" t="s">
        <v>30658</v>
      </c>
      <c r="B15378" s="171" t="s">
        <v>30659</v>
      </c>
      <c r="C15378" s="171" t="s">
        <v>18140</v>
      </c>
      <c r="D15378" s="171" t="s">
        <v>80</v>
      </c>
      <c r="E15378" s="11">
        <v>44501</v>
      </c>
      <c r="F15378">
        <v>4</v>
      </c>
      <c r="G15378">
        <v>4</v>
      </c>
      <c r="I15378">
        <v>18</v>
      </c>
      <c r="J15378">
        <v>20</v>
      </c>
      <c r="L15378">
        <v>20</v>
      </c>
      <c r="N15378">
        <v>17</v>
      </c>
      <c r="P15378">
        <v>3</v>
      </c>
      <c r="Q15378">
        <v>3</v>
      </c>
      <c r="S15378">
        <v>1</v>
      </c>
    </row>
    <row r="15379" spans="1:19" x14ac:dyDescent="0.3">
      <c r="A15379" t="s">
        <v>30660</v>
      </c>
      <c r="B15379" s="171" t="s">
        <v>30661</v>
      </c>
      <c r="C15379" s="171" t="s">
        <v>236</v>
      </c>
      <c r="D15379" s="171" t="s">
        <v>80</v>
      </c>
      <c r="E15379" s="11">
        <v>44501</v>
      </c>
      <c r="F15379">
        <v>0</v>
      </c>
      <c r="G15379">
        <v>0</v>
      </c>
      <c r="I15379">
        <v>0</v>
      </c>
      <c r="J15379">
        <v>0</v>
      </c>
      <c r="L15379">
        <v>0</v>
      </c>
      <c r="N15379">
        <v>0</v>
      </c>
      <c r="P15379">
        <v>0</v>
      </c>
      <c r="Q15379">
        <v>0</v>
      </c>
      <c r="S15379">
        <v>0</v>
      </c>
    </row>
    <row r="15380" spans="1:19" x14ac:dyDescent="0.3">
      <c r="A15380" t="s">
        <v>30662</v>
      </c>
      <c r="B15380" s="171" t="s">
        <v>30663</v>
      </c>
      <c r="C15380" s="171" t="s">
        <v>239</v>
      </c>
      <c r="D15380" s="171" t="s">
        <v>80</v>
      </c>
      <c r="E15380" s="11">
        <v>44501</v>
      </c>
      <c r="F15380">
        <v>0</v>
      </c>
      <c r="G15380">
        <v>0</v>
      </c>
      <c r="I15380">
        <v>0</v>
      </c>
      <c r="J15380">
        <v>0</v>
      </c>
      <c r="L15380">
        <v>0</v>
      </c>
      <c r="N15380">
        <v>0</v>
      </c>
      <c r="P15380">
        <v>0</v>
      </c>
      <c r="Q15380">
        <v>0</v>
      </c>
      <c r="S15380">
        <v>0</v>
      </c>
    </row>
    <row r="15381" spans="1:19" x14ac:dyDescent="0.3">
      <c r="A15381" t="s">
        <v>30664</v>
      </c>
      <c r="B15381" s="171" t="s">
        <v>30665</v>
      </c>
      <c r="C15381" s="171" t="s">
        <v>176</v>
      </c>
      <c r="D15381" s="171" t="s">
        <v>80</v>
      </c>
      <c r="E15381" s="11">
        <v>44501</v>
      </c>
      <c r="F15381">
        <v>2.5</v>
      </c>
      <c r="G15381">
        <v>3</v>
      </c>
      <c r="I15381">
        <v>18</v>
      </c>
      <c r="J15381">
        <v>14</v>
      </c>
      <c r="L15381">
        <v>17</v>
      </c>
      <c r="N15381">
        <v>16</v>
      </c>
      <c r="P15381">
        <v>0</v>
      </c>
      <c r="Q15381">
        <v>0</v>
      </c>
      <c r="S15381">
        <v>2</v>
      </c>
    </row>
    <row r="15382" spans="1:19" x14ac:dyDescent="0.3">
      <c r="A15382" t="s">
        <v>30666</v>
      </c>
      <c r="B15382" s="171" t="s">
        <v>30667</v>
      </c>
      <c r="C15382" s="171" t="s">
        <v>206</v>
      </c>
      <c r="D15382" s="171" t="s">
        <v>80</v>
      </c>
      <c r="E15382" s="11">
        <v>44501</v>
      </c>
      <c r="F15382">
        <v>1</v>
      </c>
      <c r="G15382">
        <v>1</v>
      </c>
      <c r="I15382">
        <v>0</v>
      </c>
      <c r="J15382">
        <v>5</v>
      </c>
      <c r="L15382">
        <v>5</v>
      </c>
      <c r="N15382">
        <v>0</v>
      </c>
      <c r="P15382">
        <v>2</v>
      </c>
      <c r="Q15382">
        <v>2</v>
      </c>
      <c r="S15382">
        <v>0</v>
      </c>
    </row>
    <row r="15383" spans="1:19" x14ac:dyDescent="0.3">
      <c r="A15383" t="s">
        <v>30668</v>
      </c>
      <c r="B15383" s="171" t="s">
        <v>30669</v>
      </c>
      <c r="C15383" s="171" t="s">
        <v>176</v>
      </c>
      <c r="D15383" s="171" t="s">
        <v>15341</v>
      </c>
      <c r="E15383" s="11">
        <v>44501</v>
      </c>
      <c r="F15383">
        <v>0</v>
      </c>
      <c r="G15383">
        <v>0</v>
      </c>
      <c r="I15383">
        <v>0</v>
      </c>
      <c r="J15383">
        <v>0</v>
      </c>
      <c r="L15383">
        <v>0</v>
      </c>
      <c r="N15383">
        <v>0</v>
      </c>
      <c r="P15383">
        <v>0</v>
      </c>
      <c r="Q15383">
        <v>0</v>
      </c>
      <c r="S15383">
        <v>0</v>
      </c>
    </row>
    <row r="15384" spans="1:19" x14ac:dyDescent="0.3">
      <c r="A15384" t="s">
        <v>30670</v>
      </c>
      <c r="B15384" s="171" t="s">
        <v>30671</v>
      </c>
      <c r="C15384" s="171" t="s">
        <v>206</v>
      </c>
      <c r="D15384" s="171" t="s">
        <v>15341</v>
      </c>
      <c r="E15384" s="11">
        <v>44501</v>
      </c>
      <c r="F15384">
        <v>0</v>
      </c>
      <c r="G15384">
        <v>0</v>
      </c>
      <c r="I15384">
        <v>0</v>
      </c>
      <c r="J15384">
        <v>0</v>
      </c>
      <c r="L15384">
        <v>0</v>
      </c>
      <c r="N15384">
        <v>0</v>
      </c>
      <c r="P15384">
        <v>0</v>
      </c>
      <c r="Q15384">
        <v>0</v>
      </c>
      <c r="S15384">
        <v>0</v>
      </c>
    </row>
    <row r="15385" spans="1:19" x14ac:dyDescent="0.3">
      <c r="A15385" t="s">
        <v>30672</v>
      </c>
      <c r="B15385" s="171" t="s">
        <v>30673</v>
      </c>
      <c r="C15385" s="171" t="s">
        <v>16544</v>
      </c>
      <c r="D15385" s="171" t="s">
        <v>15341</v>
      </c>
      <c r="E15385" s="11">
        <v>44501</v>
      </c>
      <c r="F15385">
        <v>0</v>
      </c>
      <c r="G15385">
        <v>0</v>
      </c>
      <c r="I15385">
        <v>0</v>
      </c>
      <c r="J15385">
        <v>0</v>
      </c>
      <c r="L15385">
        <v>0</v>
      </c>
      <c r="N15385">
        <v>0</v>
      </c>
      <c r="P15385">
        <v>0</v>
      </c>
      <c r="Q15385">
        <v>0</v>
      </c>
      <c r="S15385">
        <v>0</v>
      </c>
    </row>
    <row r="15386" spans="1:19" x14ac:dyDescent="0.3">
      <c r="A15386" t="s">
        <v>30674</v>
      </c>
      <c r="B15386" s="171" t="s">
        <v>30675</v>
      </c>
      <c r="C15386" s="171" t="s">
        <v>16544</v>
      </c>
      <c r="D15386" s="171" t="s">
        <v>80</v>
      </c>
      <c r="E15386" s="11">
        <v>44501</v>
      </c>
      <c r="F15386">
        <v>0</v>
      </c>
      <c r="G15386">
        <v>0</v>
      </c>
      <c r="I15386">
        <v>0</v>
      </c>
      <c r="J15386">
        <v>0</v>
      </c>
      <c r="L15386">
        <v>0</v>
      </c>
      <c r="N15386">
        <v>0</v>
      </c>
      <c r="P15386">
        <v>0</v>
      </c>
      <c r="Q15386">
        <v>0</v>
      </c>
      <c r="S15386">
        <v>0</v>
      </c>
    </row>
    <row r="15387" spans="1:19" x14ac:dyDescent="0.3">
      <c r="A15387" t="s">
        <v>30676</v>
      </c>
      <c r="B15387" s="171" t="s">
        <v>30677</v>
      </c>
      <c r="C15387" s="171" t="s">
        <v>24315</v>
      </c>
      <c r="D15387" s="171" t="s">
        <v>15341</v>
      </c>
      <c r="E15387" s="11">
        <v>44501</v>
      </c>
      <c r="F15387">
        <v>0</v>
      </c>
      <c r="G15387">
        <v>0</v>
      </c>
      <c r="I15387">
        <v>0</v>
      </c>
      <c r="J15387">
        <v>0</v>
      </c>
      <c r="L15387">
        <v>0</v>
      </c>
      <c r="N15387">
        <v>0</v>
      </c>
      <c r="P15387">
        <v>0</v>
      </c>
      <c r="Q15387">
        <v>0</v>
      </c>
      <c r="S15387">
        <v>0</v>
      </c>
    </row>
    <row r="15388" spans="1:19" x14ac:dyDescent="0.3">
      <c r="A15388" t="s">
        <v>30678</v>
      </c>
      <c r="B15388" s="171" t="s">
        <v>30679</v>
      </c>
      <c r="C15388" s="171" t="s">
        <v>24315</v>
      </c>
      <c r="D15388" s="171" t="s">
        <v>80</v>
      </c>
      <c r="E15388" s="11">
        <v>44501</v>
      </c>
      <c r="F15388">
        <v>0</v>
      </c>
      <c r="G15388">
        <v>0</v>
      </c>
      <c r="I15388">
        <v>0</v>
      </c>
      <c r="J15388">
        <v>0</v>
      </c>
      <c r="L15388">
        <v>0</v>
      </c>
      <c r="N15388">
        <v>0</v>
      </c>
      <c r="P15388">
        <v>0</v>
      </c>
      <c r="Q15388">
        <v>0</v>
      </c>
      <c r="S15388">
        <v>0</v>
      </c>
    </row>
    <row r="15389" spans="1:19" x14ac:dyDescent="0.3">
      <c r="A15389" t="s">
        <v>30680</v>
      </c>
      <c r="B15389" s="171" t="s">
        <v>30681</v>
      </c>
      <c r="C15389" s="171" t="s">
        <v>113</v>
      </c>
      <c r="D15389" s="171" t="s">
        <v>80</v>
      </c>
      <c r="E15389" s="11">
        <v>44501</v>
      </c>
      <c r="F15389">
        <v>1</v>
      </c>
      <c r="G15389">
        <v>1</v>
      </c>
      <c r="I15389">
        <v>1</v>
      </c>
      <c r="J15389">
        <v>5</v>
      </c>
      <c r="L15389">
        <v>5</v>
      </c>
      <c r="N15389">
        <v>1</v>
      </c>
      <c r="P15389">
        <v>0</v>
      </c>
      <c r="Q15389">
        <v>0</v>
      </c>
      <c r="S15389">
        <v>0</v>
      </c>
    </row>
    <row r="15390" spans="1:19" x14ac:dyDescent="0.3">
      <c r="A15390" t="s">
        <v>30682</v>
      </c>
      <c r="B15390" s="171" t="s">
        <v>30683</v>
      </c>
      <c r="C15390" s="171" t="s">
        <v>131</v>
      </c>
      <c r="D15390" s="171" t="s">
        <v>80</v>
      </c>
      <c r="E15390" s="11">
        <v>44501</v>
      </c>
      <c r="F15390">
        <v>0</v>
      </c>
      <c r="G15390">
        <v>0</v>
      </c>
      <c r="I15390">
        <v>0</v>
      </c>
      <c r="J15390">
        <v>0</v>
      </c>
      <c r="L15390">
        <v>0</v>
      </c>
      <c r="N15390">
        <v>0</v>
      </c>
      <c r="P15390">
        <v>0</v>
      </c>
      <c r="Q15390">
        <v>0</v>
      </c>
      <c r="S15390">
        <v>0</v>
      </c>
    </row>
    <row r="15391" spans="1:19" x14ac:dyDescent="0.3">
      <c r="A15391" t="s">
        <v>30684</v>
      </c>
      <c r="B15391" s="171" t="s">
        <v>30685</v>
      </c>
      <c r="C15391" s="171" t="s">
        <v>14843</v>
      </c>
      <c r="D15391" s="171" t="s">
        <v>80</v>
      </c>
      <c r="E15391" s="11">
        <v>44501</v>
      </c>
      <c r="F15391">
        <v>0</v>
      </c>
      <c r="G15391">
        <v>0</v>
      </c>
      <c r="I15391">
        <v>0</v>
      </c>
      <c r="J15391">
        <v>0</v>
      </c>
      <c r="L15391">
        <v>0</v>
      </c>
      <c r="N15391">
        <v>0</v>
      </c>
      <c r="P15391">
        <v>0</v>
      </c>
      <c r="Q15391">
        <v>0</v>
      </c>
      <c r="S15391">
        <v>0</v>
      </c>
    </row>
    <row r="15392" spans="1:19" x14ac:dyDescent="0.3">
      <c r="A15392" t="s">
        <v>30686</v>
      </c>
      <c r="B15392" s="171" t="s">
        <v>30687</v>
      </c>
      <c r="C15392" s="171" t="s">
        <v>155</v>
      </c>
      <c r="D15392" s="171" t="s">
        <v>80</v>
      </c>
      <c r="E15392" s="11">
        <v>44501</v>
      </c>
      <c r="F15392">
        <v>3.5</v>
      </c>
      <c r="G15392">
        <v>3.5</v>
      </c>
      <c r="I15392">
        <v>9</v>
      </c>
      <c r="J15392">
        <v>18</v>
      </c>
      <c r="L15392">
        <v>20</v>
      </c>
      <c r="N15392">
        <v>8</v>
      </c>
      <c r="P15392">
        <v>0</v>
      </c>
      <c r="Q15392">
        <v>0</v>
      </c>
      <c r="S15392">
        <v>1</v>
      </c>
    </row>
    <row r="15393" spans="1:19" x14ac:dyDescent="0.3">
      <c r="A15393" t="s">
        <v>30688</v>
      </c>
      <c r="B15393" s="171" t="s">
        <v>30689</v>
      </c>
      <c r="C15393" s="171" t="s">
        <v>16232</v>
      </c>
      <c r="D15393" s="171" t="s">
        <v>80</v>
      </c>
      <c r="E15393" s="11">
        <v>44501</v>
      </c>
      <c r="F15393">
        <v>3</v>
      </c>
      <c r="G15393">
        <v>4.5</v>
      </c>
      <c r="I15393">
        <v>7</v>
      </c>
      <c r="J15393">
        <v>17</v>
      </c>
      <c r="L15393">
        <v>26</v>
      </c>
      <c r="N15393">
        <v>6</v>
      </c>
      <c r="P15393">
        <v>3</v>
      </c>
      <c r="Q15393">
        <v>3</v>
      </c>
      <c r="S15393">
        <v>1</v>
      </c>
    </row>
    <row r="15394" spans="1:19" x14ac:dyDescent="0.3">
      <c r="A15394" t="s">
        <v>30690</v>
      </c>
      <c r="B15394" s="171" t="s">
        <v>30691</v>
      </c>
      <c r="C15394" s="171" t="s">
        <v>16557</v>
      </c>
      <c r="D15394" s="171" t="s">
        <v>80</v>
      </c>
      <c r="E15394" s="11">
        <v>44501</v>
      </c>
      <c r="F15394">
        <v>0</v>
      </c>
      <c r="G15394">
        <v>0</v>
      </c>
      <c r="I15394">
        <v>0</v>
      </c>
      <c r="J15394">
        <v>0</v>
      </c>
      <c r="L15394">
        <v>0</v>
      </c>
      <c r="N15394">
        <v>0</v>
      </c>
      <c r="P15394">
        <v>0</v>
      </c>
      <c r="Q15394">
        <v>0</v>
      </c>
      <c r="S15394">
        <v>0</v>
      </c>
    </row>
    <row r="15395" spans="1:19" x14ac:dyDescent="0.3">
      <c r="A15395" t="s">
        <v>30692</v>
      </c>
      <c r="B15395" s="171" t="s">
        <v>30693</v>
      </c>
      <c r="C15395" s="171" t="s">
        <v>188</v>
      </c>
      <c r="D15395" s="171" t="s">
        <v>80</v>
      </c>
      <c r="E15395" s="11">
        <v>44501</v>
      </c>
      <c r="F15395">
        <v>4</v>
      </c>
      <c r="G15395">
        <v>6</v>
      </c>
      <c r="I15395">
        <v>10</v>
      </c>
      <c r="J15395">
        <v>22</v>
      </c>
      <c r="L15395">
        <v>34</v>
      </c>
      <c r="N15395">
        <v>10</v>
      </c>
      <c r="P15395">
        <v>1</v>
      </c>
      <c r="Q15395">
        <v>1</v>
      </c>
      <c r="S15395">
        <v>0</v>
      </c>
    </row>
    <row r="15396" spans="1:19" x14ac:dyDescent="0.3">
      <c r="A15396" t="s">
        <v>30694</v>
      </c>
      <c r="B15396" s="171" t="s">
        <v>30695</v>
      </c>
      <c r="C15396" s="171" t="s">
        <v>227</v>
      </c>
      <c r="D15396" s="171" t="s">
        <v>80</v>
      </c>
      <c r="E15396" s="11">
        <v>44501</v>
      </c>
      <c r="F15396">
        <v>0</v>
      </c>
      <c r="G15396">
        <v>0</v>
      </c>
      <c r="I15396">
        <v>0</v>
      </c>
      <c r="J15396">
        <v>0</v>
      </c>
      <c r="L15396">
        <v>0</v>
      </c>
      <c r="N15396">
        <v>0</v>
      </c>
      <c r="P15396">
        <v>0</v>
      </c>
      <c r="Q15396">
        <v>0</v>
      </c>
      <c r="S15396">
        <v>0</v>
      </c>
    </row>
    <row r="15397" spans="1:19" x14ac:dyDescent="0.3">
      <c r="A15397" t="s">
        <v>30696</v>
      </c>
      <c r="B15397" s="171" t="s">
        <v>30697</v>
      </c>
      <c r="C15397" s="171" t="s">
        <v>116</v>
      </c>
      <c r="D15397" s="171" t="s">
        <v>80</v>
      </c>
      <c r="E15397" s="11">
        <v>44501</v>
      </c>
      <c r="F15397">
        <v>8</v>
      </c>
      <c r="G15397">
        <v>7</v>
      </c>
      <c r="I15397">
        <v>59</v>
      </c>
      <c r="J15397">
        <v>84</v>
      </c>
      <c r="L15397">
        <v>73</v>
      </c>
      <c r="N15397">
        <v>58</v>
      </c>
      <c r="P15397">
        <v>0</v>
      </c>
      <c r="Q15397">
        <v>2</v>
      </c>
      <c r="S15397">
        <v>1</v>
      </c>
    </row>
    <row r="15398" spans="1:19" x14ac:dyDescent="0.3">
      <c r="A15398" t="s">
        <v>30698</v>
      </c>
      <c r="B15398" s="171" t="s">
        <v>30699</v>
      </c>
      <c r="C15398" s="171" t="s">
        <v>9862</v>
      </c>
      <c r="D15398" s="171" t="s">
        <v>80</v>
      </c>
      <c r="E15398" s="11">
        <v>44501</v>
      </c>
      <c r="F15398">
        <v>0</v>
      </c>
      <c r="G15398">
        <v>0</v>
      </c>
      <c r="I15398">
        <v>0</v>
      </c>
      <c r="J15398">
        <v>0</v>
      </c>
      <c r="L15398">
        <v>0</v>
      </c>
      <c r="N15398">
        <v>0</v>
      </c>
      <c r="P15398">
        <v>0</v>
      </c>
      <c r="Q15398">
        <v>0</v>
      </c>
      <c r="S15398">
        <v>0</v>
      </c>
    </row>
    <row r="15399" spans="1:19" x14ac:dyDescent="0.3">
      <c r="A15399" t="s">
        <v>30700</v>
      </c>
      <c r="B15399" s="171" t="s">
        <v>30701</v>
      </c>
      <c r="C15399" s="171" t="s">
        <v>140</v>
      </c>
      <c r="D15399" s="171" t="s">
        <v>80</v>
      </c>
      <c r="E15399" s="11">
        <v>44501</v>
      </c>
      <c r="F15399">
        <v>0</v>
      </c>
      <c r="G15399">
        <v>0</v>
      </c>
      <c r="I15399">
        <v>0</v>
      </c>
      <c r="J15399">
        <v>0</v>
      </c>
      <c r="L15399">
        <v>0</v>
      </c>
      <c r="N15399">
        <v>0</v>
      </c>
      <c r="P15399">
        <v>0</v>
      </c>
      <c r="Q15399">
        <v>0</v>
      </c>
      <c r="S15399">
        <v>0</v>
      </c>
    </row>
    <row r="15400" spans="1:19" x14ac:dyDescent="0.3">
      <c r="A15400" t="s">
        <v>30702</v>
      </c>
      <c r="B15400" s="171" t="s">
        <v>30703</v>
      </c>
      <c r="C15400" s="171" t="s">
        <v>8590</v>
      </c>
      <c r="D15400" s="171" t="s">
        <v>80</v>
      </c>
      <c r="E15400" s="11">
        <v>44501</v>
      </c>
      <c r="F15400">
        <v>0</v>
      </c>
      <c r="G15400">
        <v>0</v>
      </c>
      <c r="I15400">
        <v>0</v>
      </c>
      <c r="J15400">
        <v>0</v>
      </c>
      <c r="L15400">
        <v>0</v>
      </c>
      <c r="N15400">
        <v>0</v>
      </c>
      <c r="P15400">
        <v>0</v>
      </c>
      <c r="Q15400">
        <v>0</v>
      </c>
      <c r="S15400">
        <v>0</v>
      </c>
    </row>
    <row r="15401" spans="1:19" x14ac:dyDescent="0.3">
      <c r="A15401" t="s">
        <v>30704</v>
      </c>
      <c r="B15401" s="171" t="s">
        <v>30705</v>
      </c>
      <c r="C15401" s="171" t="s">
        <v>170</v>
      </c>
      <c r="D15401" s="171" t="s">
        <v>80</v>
      </c>
      <c r="E15401" s="11">
        <v>44501</v>
      </c>
      <c r="F15401">
        <v>3</v>
      </c>
      <c r="G15401">
        <v>4</v>
      </c>
      <c r="I15401">
        <v>20</v>
      </c>
      <c r="J15401">
        <v>42</v>
      </c>
      <c r="L15401">
        <v>56</v>
      </c>
      <c r="N15401">
        <v>20</v>
      </c>
      <c r="P15401">
        <v>0</v>
      </c>
      <c r="Q15401">
        <v>0</v>
      </c>
      <c r="S15401">
        <v>0</v>
      </c>
    </row>
    <row r="15402" spans="1:19" x14ac:dyDescent="0.3">
      <c r="A15402" t="s">
        <v>30706</v>
      </c>
      <c r="B15402" s="171" t="s">
        <v>30707</v>
      </c>
      <c r="C15402" s="171" t="s">
        <v>182</v>
      </c>
      <c r="D15402" s="171" t="s">
        <v>80</v>
      </c>
      <c r="E15402" s="11">
        <v>44501</v>
      </c>
      <c r="F15402">
        <v>10</v>
      </c>
      <c r="G15402">
        <v>10</v>
      </c>
      <c r="I15402">
        <v>113</v>
      </c>
      <c r="J15402">
        <v>110</v>
      </c>
      <c r="L15402">
        <v>110</v>
      </c>
      <c r="N15402">
        <v>113</v>
      </c>
      <c r="P15402">
        <v>2</v>
      </c>
      <c r="Q15402">
        <v>4</v>
      </c>
      <c r="S15402">
        <v>0</v>
      </c>
    </row>
    <row r="15403" spans="1:19" x14ac:dyDescent="0.3">
      <c r="A15403" t="s">
        <v>30708</v>
      </c>
      <c r="B15403" s="171" t="s">
        <v>30709</v>
      </c>
      <c r="C15403" s="171" t="s">
        <v>197</v>
      </c>
      <c r="D15403" s="171" t="s">
        <v>80</v>
      </c>
      <c r="E15403" s="11">
        <v>44501</v>
      </c>
      <c r="F15403">
        <v>7.5</v>
      </c>
      <c r="G15403">
        <v>7.5</v>
      </c>
      <c r="I15403">
        <v>44</v>
      </c>
      <c r="J15403">
        <v>75</v>
      </c>
      <c r="L15403">
        <v>75</v>
      </c>
      <c r="N15403">
        <v>35</v>
      </c>
      <c r="P15403">
        <v>4</v>
      </c>
      <c r="Q15403">
        <v>7</v>
      </c>
      <c r="S15403">
        <v>9</v>
      </c>
    </row>
    <row r="15404" spans="1:19" x14ac:dyDescent="0.3">
      <c r="A15404" t="s">
        <v>30710</v>
      </c>
      <c r="B15404" s="171" t="s">
        <v>30711</v>
      </c>
      <c r="C15404" s="171" t="s">
        <v>218</v>
      </c>
      <c r="D15404" s="171" t="s">
        <v>80</v>
      </c>
      <c r="E15404" s="11">
        <v>44501</v>
      </c>
      <c r="F15404">
        <v>0</v>
      </c>
      <c r="G15404">
        <v>0</v>
      </c>
      <c r="I15404">
        <v>0</v>
      </c>
      <c r="J15404">
        <v>0</v>
      </c>
      <c r="L15404">
        <v>0</v>
      </c>
      <c r="N15404">
        <v>0</v>
      </c>
      <c r="P15404">
        <v>0</v>
      </c>
      <c r="Q15404">
        <v>0</v>
      </c>
      <c r="S15404">
        <v>0</v>
      </c>
    </row>
    <row r="15405" spans="1:19" x14ac:dyDescent="0.3">
      <c r="A15405" t="s">
        <v>30712</v>
      </c>
      <c r="B15405" s="171" t="s">
        <v>30713</v>
      </c>
      <c r="C15405" s="171" t="s">
        <v>230</v>
      </c>
      <c r="D15405" s="171" t="s">
        <v>80</v>
      </c>
      <c r="E15405" s="11">
        <v>44501</v>
      </c>
      <c r="F15405">
        <v>0</v>
      </c>
      <c r="G15405">
        <v>0</v>
      </c>
      <c r="I15405">
        <v>0</v>
      </c>
      <c r="J15405">
        <v>0</v>
      </c>
      <c r="L15405">
        <v>0</v>
      </c>
      <c r="N15405">
        <v>0</v>
      </c>
      <c r="P15405">
        <v>0</v>
      </c>
      <c r="Q15405">
        <v>0</v>
      </c>
      <c r="S15405">
        <v>0</v>
      </c>
    </row>
    <row r="15406" spans="1:19" x14ac:dyDescent="0.3">
      <c r="A15406" t="s">
        <v>30714</v>
      </c>
      <c r="B15406" s="171" t="s">
        <v>30715</v>
      </c>
      <c r="C15406" s="171" t="s">
        <v>8193</v>
      </c>
      <c r="D15406" s="171" t="s">
        <v>80</v>
      </c>
      <c r="E15406" s="11">
        <v>44501</v>
      </c>
      <c r="F15406">
        <v>1.5</v>
      </c>
      <c r="G15406">
        <v>3</v>
      </c>
      <c r="I15406">
        <v>17</v>
      </c>
      <c r="J15406">
        <v>18</v>
      </c>
      <c r="L15406">
        <v>36</v>
      </c>
      <c r="N15406">
        <v>17</v>
      </c>
      <c r="P15406">
        <v>0</v>
      </c>
      <c r="Q15406">
        <v>0</v>
      </c>
      <c r="S15406">
        <v>0</v>
      </c>
    </row>
    <row r="15407" spans="1:19" x14ac:dyDescent="0.3">
      <c r="A15407" t="s">
        <v>30716</v>
      </c>
      <c r="B15407" s="171" t="s">
        <v>30717</v>
      </c>
      <c r="C15407" s="171" t="s">
        <v>10522</v>
      </c>
      <c r="D15407" s="171" t="s">
        <v>80</v>
      </c>
      <c r="E15407" s="11">
        <v>44501</v>
      </c>
      <c r="F15407">
        <v>0</v>
      </c>
      <c r="G15407">
        <v>0</v>
      </c>
      <c r="I15407">
        <v>0</v>
      </c>
      <c r="J15407">
        <v>0</v>
      </c>
      <c r="L15407">
        <v>0</v>
      </c>
      <c r="N15407">
        <v>0</v>
      </c>
      <c r="P15407">
        <v>0</v>
      </c>
      <c r="Q15407">
        <v>0</v>
      </c>
      <c r="S15407">
        <v>0</v>
      </c>
    </row>
    <row r="15408" spans="1:19" x14ac:dyDescent="0.3">
      <c r="A15408" t="s">
        <v>30718</v>
      </c>
      <c r="B15408" s="171" t="s">
        <v>30719</v>
      </c>
      <c r="C15408" s="171" t="s">
        <v>10525</v>
      </c>
      <c r="D15408" s="171" t="s">
        <v>80</v>
      </c>
      <c r="E15408" s="11">
        <v>44501</v>
      </c>
      <c r="F15408">
        <v>0</v>
      </c>
      <c r="G15408">
        <v>0</v>
      </c>
      <c r="I15408">
        <v>0</v>
      </c>
      <c r="J15408">
        <v>0</v>
      </c>
      <c r="L15408">
        <v>0</v>
      </c>
      <c r="N15408">
        <v>0</v>
      </c>
      <c r="P15408">
        <v>0</v>
      </c>
      <c r="Q15408">
        <v>0</v>
      </c>
      <c r="S15408">
        <v>0</v>
      </c>
    </row>
    <row r="15409" spans="1:19" x14ac:dyDescent="0.3">
      <c r="A15409" t="s">
        <v>30720</v>
      </c>
      <c r="B15409" s="171" t="s">
        <v>30721</v>
      </c>
      <c r="C15409" s="171" t="s">
        <v>10528</v>
      </c>
      <c r="D15409" s="171" t="s">
        <v>80</v>
      </c>
      <c r="E15409" s="11">
        <v>44501</v>
      </c>
      <c r="F15409">
        <v>0</v>
      </c>
      <c r="G15409">
        <v>0</v>
      </c>
      <c r="I15409">
        <v>0</v>
      </c>
      <c r="J15409">
        <v>0</v>
      </c>
      <c r="L15409">
        <v>0</v>
      </c>
      <c r="N15409">
        <v>0</v>
      </c>
      <c r="P15409">
        <v>0</v>
      </c>
      <c r="Q15409">
        <v>0</v>
      </c>
      <c r="S15409">
        <v>0</v>
      </c>
    </row>
    <row r="15410" spans="1:19" x14ac:dyDescent="0.3">
      <c r="A15410" t="s">
        <v>30722</v>
      </c>
      <c r="B15410" s="171" t="s">
        <v>30723</v>
      </c>
      <c r="C15410" s="171" t="s">
        <v>10531</v>
      </c>
      <c r="D15410" s="171" t="s">
        <v>80</v>
      </c>
      <c r="E15410" s="11">
        <v>44501</v>
      </c>
      <c r="F15410">
        <v>0</v>
      </c>
      <c r="G15410">
        <v>0</v>
      </c>
      <c r="I15410">
        <v>0</v>
      </c>
      <c r="J15410">
        <v>0</v>
      </c>
      <c r="L15410">
        <v>0</v>
      </c>
      <c r="N15410">
        <v>0</v>
      </c>
      <c r="P15410">
        <v>0</v>
      </c>
      <c r="Q15410">
        <v>0</v>
      </c>
      <c r="S15410">
        <v>0</v>
      </c>
    </row>
    <row r="15411" spans="1:19" x14ac:dyDescent="0.3">
      <c r="A15411" t="s">
        <v>30724</v>
      </c>
      <c r="B15411" s="171" t="s">
        <v>30725</v>
      </c>
      <c r="C15411" s="171" t="s">
        <v>14880</v>
      </c>
      <c r="D15411" s="171" t="s">
        <v>80</v>
      </c>
      <c r="E15411" s="11">
        <v>44501</v>
      </c>
      <c r="F15411">
        <v>0</v>
      </c>
      <c r="G15411">
        <v>0</v>
      </c>
      <c r="I15411">
        <v>0</v>
      </c>
      <c r="J15411">
        <v>0</v>
      </c>
      <c r="L15411">
        <v>0</v>
      </c>
      <c r="N15411">
        <v>0</v>
      </c>
      <c r="P15411">
        <v>0</v>
      </c>
      <c r="Q15411">
        <v>0</v>
      </c>
      <c r="S15411">
        <v>0</v>
      </c>
    </row>
    <row r="15412" spans="1:19" x14ac:dyDescent="0.3">
      <c r="A15412" t="s">
        <v>30726</v>
      </c>
      <c r="B15412" s="171" t="s">
        <v>30727</v>
      </c>
      <c r="C15412" s="171" t="s">
        <v>10534</v>
      </c>
      <c r="D15412" s="171" t="s">
        <v>80</v>
      </c>
      <c r="E15412" s="11">
        <v>44501</v>
      </c>
      <c r="F15412">
        <v>1.5</v>
      </c>
      <c r="G15412">
        <v>5</v>
      </c>
      <c r="I15412">
        <v>5</v>
      </c>
      <c r="J15412">
        <v>8</v>
      </c>
      <c r="L15412">
        <v>29</v>
      </c>
      <c r="N15412">
        <v>5</v>
      </c>
      <c r="P15412">
        <v>0</v>
      </c>
      <c r="Q15412">
        <v>1</v>
      </c>
      <c r="S15412">
        <v>0</v>
      </c>
    </row>
    <row r="15413" spans="1:19" x14ac:dyDescent="0.3">
      <c r="A15413" t="s">
        <v>30728</v>
      </c>
      <c r="B15413" s="171" t="s">
        <v>30729</v>
      </c>
      <c r="C15413" s="171" t="s">
        <v>10537</v>
      </c>
      <c r="D15413" s="171" t="s">
        <v>80</v>
      </c>
      <c r="E15413" s="11">
        <v>44501</v>
      </c>
      <c r="F15413">
        <v>1.5</v>
      </c>
      <c r="G15413">
        <v>2</v>
      </c>
      <c r="I15413">
        <v>4</v>
      </c>
      <c r="J15413">
        <v>8</v>
      </c>
      <c r="L15413">
        <v>11</v>
      </c>
      <c r="N15413">
        <v>4</v>
      </c>
      <c r="P15413">
        <v>0</v>
      </c>
      <c r="Q15413">
        <v>0</v>
      </c>
      <c r="S15413">
        <v>0</v>
      </c>
    </row>
    <row r="15414" spans="1:19" x14ac:dyDescent="0.3">
      <c r="A15414" t="s">
        <v>30730</v>
      </c>
      <c r="B15414" s="171" t="s">
        <v>30731</v>
      </c>
      <c r="C15414" s="171" t="s">
        <v>119</v>
      </c>
      <c r="D15414" s="171" t="s">
        <v>4</v>
      </c>
      <c r="E15414" s="11">
        <v>44501</v>
      </c>
      <c r="F15414">
        <v>0</v>
      </c>
      <c r="G15414">
        <v>0</v>
      </c>
      <c r="I15414">
        <v>0</v>
      </c>
      <c r="J15414">
        <v>0</v>
      </c>
      <c r="L15414">
        <v>0</v>
      </c>
      <c r="N15414">
        <v>0</v>
      </c>
      <c r="P15414">
        <v>0</v>
      </c>
      <c r="Q15414">
        <v>0</v>
      </c>
      <c r="S15414">
        <v>0</v>
      </c>
    </row>
    <row r="15415" spans="1:19" x14ac:dyDescent="0.3">
      <c r="A15415" t="s">
        <v>30732</v>
      </c>
      <c r="B15415" s="171" t="s">
        <v>30733</v>
      </c>
      <c r="C15415" s="171" t="s">
        <v>143</v>
      </c>
      <c r="D15415" s="171" t="s">
        <v>4</v>
      </c>
      <c r="E15415" s="11">
        <v>44501</v>
      </c>
      <c r="F15415">
        <v>0</v>
      </c>
      <c r="G15415">
        <v>0</v>
      </c>
      <c r="I15415">
        <v>0</v>
      </c>
      <c r="J15415">
        <v>0</v>
      </c>
      <c r="L15415">
        <v>0</v>
      </c>
      <c r="N15415">
        <v>0</v>
      </c>
      <c r="P15415">
        <v>0</v>
      </c>
      <c r="Q15415">
        <v>0</v>
      </c>
      <c r="S15415">
        <v>0</v>
      </c>
    </row>
    <row r="15416" spans="1:19" x14ac:dyDescent="0.3">
      <c r="A15416" t="s">
        <v>30734</v>
      </c>
      <c r="B15416" s="171" t="s">
        <v>30735</v>
      </c>
      <c r="C15416" s="171" t="s">
        <v>158</v>
      </c>
      <c r="D15416" s="171" t="s">
        <v>4</v>
      </c>
      <c r="E15416" s="11">
        <v>44501</v>
      </c>
      <c r="F15416">
        <v>0</v>
      </c>
      <c r="G15416">
        <v>0</v>
      </c>
      <c r="I15416">
        <v>0</v>
      </c>
      <c r="J15416">
        <v>0</v>
      </c>
      <c r="L15416">
        <v>0</v>
      </c>
      <c r="N15416">
        <v>0</v>
      </c>
      <c r="P15416">
        <v>0</v>
      </c>
      <c r="Q15416">
        <v>0</v>
      </c>
      <c r="S15416">
        <v>0</v>
      </c>
    </row>
    <row r="15417" spans="1:19" x14ac:dyDescent="0.3">
      <c r="A15417" t="s">
        <v>30736</v>
      </c>
      <c r="B15417" s="171" t="s">
        <v>30737</v>
      </c>
      <c r="C15417" s="171" t="s">
        <v>209</v>
      </c>
      <c r="D15417" s="171" t="s">
        <v>4</v>
      </c>
      <c r="E15417" s="11">
        <v>44501</v>
      </c>
      <c r="F15417">
        <v>0</v>
      </c>
      <c r="G15417">
        <v>0</v>
      </c>
      <c r="I15417">
        <v>0</v>
      </c>
      <c r="J15417">
        <v>0</v>
      </c>
      <c r="L15417">
        <v>0</v>
      </c>
      <c r="N15417">
        <v>0</v>
      </c>
      <c r="P15417">
        <v>0</v>
      </c>
      <c r="Q15417">
        <v>0</v>
      </c>
      <c r="S15417">
        <v>0</v>
      </c>
    </row>
    <row r="15418" spans="1:19" x14ac:dyDescent="0.3">
      <c r="A15418" t="s">
        <v>30738</v>
      </c>
      <c r="B15418" s="171" t="s">
        <v>30739</v>
      </c>
      <c r="C15418" s="171" t="s">
        <v>76</v>
      </c>
      <c r="D15418" s="171" t="s">
        <v>4</v>
      </c>
      <c r="E15418" s="11">
        <v>44501</v>
      </c>
      <c r="F15418">
        <v>0</v>
      </c>
      <c r="G15418">
        <v>0</v>
      </c>
      <c r="I15418">
        <v>0</v>
      </c>
      <c r="J15418">
        <v>0</v>
      </c>
      <c r="L15418">
        <v>0</v>
      </c>
      <c r="N15418">
        <v>0</v>
      </c>
      <c r="P15418">
        <v>0</v>
      </c>
      <c r="Q15418">
        <v>0</v>
      </c>
      <c r="S15418">
        <v>0</v>
      </c>
    </row>
    <row r="15419" spans="1:19" x14ac:dyDescent="0.3">
      <c r="A15419" t="s">
        <v>30740</v>
      </c>
      <c r="B15419" s="171" t="s">
        <v>30741</v>
      </c>
      <c r="C15419" s="171" t="s">
        <v>15344</v>
      </c>
      <c r="D15419" s="171" t="s">
        <v>4</v>
      </c>
      <c r="E15419" s="11">
        <v>44501</v>
      </c>
      <c r="F15419">
        <v>0</v>
      </c>
      <c r="G15419">
        <v>0</v>
      </c>
      <c r="I15419">
        <v>0</v>
      </c>
      <c r="J15419">
        <v>0</v>
      </c>
      <c r="L15419">
        <v>0</v>
      </c>
      <c r="N15419">
        <v>0</v>
      </c>
      <c r="P15419">
        <v>0</v>
      </c>
      <c r="Q15419">
        <v>0</v>
      </c>
      <c r="S15419">
        <v>0</v>
      </c>
    </row>
    <row r="15420" spans="1:19" x14ac:dyDescent="0.3">
      <c r="A15420" t="s">
        <v>30742</v>
      </c>
      <c r="B15420" s="171" t="s">
        <v>30743</v>
      </c>
      <c r="C15420" s="171" t="s">
        <v>24281</v>
      </c>
      <c r="D15420" s="171" t="s">
        <v>4</v>
      </c>
      <c r="E15420" s="11">
        <v>44501</v>
      </c>
      <c r="F15420">
        <v>0</v>
      </c>
      <c r="G15420">
        <v>0</v>
      </c>
      <c r="I15420">
        <v>0</v>
      </c>
      <c r="J15420">
        <v>0</v>
      </c>
      <c r="L15420">
        <v>0</v>
      </c>
      <c r="N15420">
        <v>0</v>
      </c>
      <c r="P15420">
        <v>0</v>
      </c>
      <c r="Q15420">
        <v>0</v>
      </c>
      <c r="S15420">
        <v>0</v>
      </c>
    </row>
    <row r="15421" spans="1:19" x14ac:dyDescent="0.3">
      <c r="A15421" t="s">
        <v>30744</v>
      </c>
      <c r="B15421" s="171" t="s">
        <v>30745</v>
      </c>
      <c r="C15421" s="171" t="s">
        <v>24284</v>
      </c>
      <c r="D15421" s="171" t="s">
        <v>4</v>
      </c>
      <c r="E15421" s="11">
        <v>44501</v>
      </c>
      <c r="F15421">
        <v>3</v>
      </c>
      <c r="G15421">
        <v>3</v>
      </c>
      <c r="I15421">
        <v>6</v>
      </c>
      <c r="J15421">
        <v>18</v>
      </c>
      <c r="L15421">
        <v>18</v>
      </c>
      <c r="N15421">
        <v>5</v>
      </c>
      <c r="P15421">
        <v>1</v>
      </c>
      <c r="Q15421">
        <v>2</v>
      </c>
      <c r="S15421">
        <v>1</v>
      </c>
    </row>
    <row r="15422" spans="1:19" x14ac:dyDescent="0.3">
      <c r="A15422" t="s">
        <v>30746</v>
      </c>
      <c r="B15422" s="171" t="s">
        <v>30747</v>
      </c>
      <c r="C15422" s="171" t="s">
        <v>18126</v>
      </c>
      <c r="D15422" s="171" t="s">
        <v>4</v>
      </c>
      <c r="E15422" s="11">
        <v>44501</v>
      </c>
      <c r="F15422">
        <v>0</v>
      </c>
      <c r="G15422">
        <v>0</v>
      </c>
      <c r="I15422">
        <v>0</v>
      </c>
      <c r="J15422">
        <v>0</v>
      </c>
      <c r="L15422">
        <v>0</v>
      </c>
      <c r="N15422">
        <v>0</v>
      </c>
      <c r="P15422">
        <v>0</v>
      </c>
      <c r="Q15422">
        <v>0</v>
      </c>
      <c r="S15422">
        <v>0</v>
      </c>
    </row>
    <row r="15423" spans="1:19" x14ac:dyDescent="0.3">
      <c r="A15423" t="s">
        <v>30748</v>
      </c>
      <c r="B15423" s="171" t="s">
        <v>30749</v>
      </c>
      <c r="C15423" s="171" t="s">
        <v>128</v>
      </c>
      <c r="D15423" s="171" t="s">
        <v>4</v>
      </c>
      <c r="E15423" s="11">
        <v>44501</v>
      </c>
      <c r="F15423">
        <v>0</v>
      </c>
      <c r="G15423">
        <v>0</v>
      </c>
      <c r="I15423">
        <v>0</v>
      </c>
      <c r="J15423">
        <v>0</v>
      </c>
      <c r="L15423">
        <v>0</v>
      </c>
      <c r="N15423">
        <v>0</v>
      </c>
      <c r="P15423">
        <v>0</v>
      </c>
      <c r="Q15423">
        <v>0</v>
      </c>
      <c r="S15423">
        <v>0</v>
      </c>
    </row>
    <row r="15424" spans="1:19" x14ac:dyDescent="0.3">
      <c r="A15424" t="s">
        <v>30750</v>
      </c>
      <c r="B15424" s="171" t="s">
        <v>30751</v>
      </c>
      <c r="C15424" s="171" t="s">
        <v>14824</v>
      </c>
      <c r="D15424" s="171" t="s">
        <v>4</v>
      </c>
      <c r="E15424" s="11">
        <v>44501</v>
      </c>
      <c r="F15424">
        <v>0</v>
      </c>
      <c r="G15424">
        <v>0</v>
      </c>
      <c r="I15424">
        <v>0</v>
      </c>
      <c r="J15424">
        <v>0</v>
      </c>
      <c r="L15424">
        <v>0</v>
      </c>
      <c r="N15424">
        <v>0</v>
      </c>
      <c r="P15424">
        <v>0</v>
      </c>
      <c r="Q15424">
        <v>0</v>
      </c>
      <c r="S15424">
        <v>0</v>
      </c>
    </row>
    <row r="15425" spans="1:19" x14ac:dyDescent="0.3">
      <c r="A15425" t="s">
        <v>30752</v>
      </c>
      <c r="B15425" s="171" t="s">
        <v>30753</v>
      </c>
      <c r="C15425" s="171" t="s">
        <v>152</v>
      </c>
      <c r="D15425" s="171" t="s">
        <v>4</v>
      </c>
      <c r="E15425" s="11">
        <v>44501</v>
      </c>
      <c r="F15425">
        <v>0</v>
      </c>
      <c r="G15425">
        <v>0</v>
      </c>
      <c r="I15425">
        <v>0</v>
      </c>
      <c r="J15425">
        <v>0</v>
      </c>
      <c r="L15425">
        <v>0</v>
      </c>
      <c r="N15425">
        <v>0</v>
      </c>
      <c r="P15425">
        <v>0</v>
      </c>
      <c r="Q15425">
        <v>0</v>
      </c>
      <c r="S15425">
        <v>0</v>
      </c>
    </row>
    <row r="15426" spans="1:19" x14ac:dyDescent="0.3">
      <c r="A15426" t="s">
        <v>30754</v>
      </c>
      <c r="B15426" s="171" t="s">
        <v>30755</v>
      </c>
      <c r="C15426" s="171" t="s">
        <v>194</v>
      </c>
      <c r="D15426" s="171" t="s">
        <v>4</v>
      </c>
      <c r="E15426" s="11">
        <v>44501</v>
      </c>
      <c r="F15426">
        <v>5</v>
      </c>
      <c r="G15426">
        <v>7</v>
      </c>
      <c r="I15426">
        <v>27</v>
      </c>
      <c r="J15426">
        <v>30</v>
      </c>
      <c r="L15426">
        <v>39</v>
      </c>
      <c r="N15426">
        <v>21</v>
      </c>
      <c r="P15426">
        <v>3</v>
      </c>
      <c r="Q15426">
        <v>4</v>
      </c>
      <c r="S15426">
        <v>6</v>
      </c>
    </row>
    <row r="15427" spans="1:19" x14ac:dyDescent="0.3">
      <c r="A15427" t="s">
        <v>30756</v>
      </c>
      <c r="B15427" s="171" t="s">
        <v>30757</v>
      </c>
      <c r="C15427" s="171" t="s">
        <v>18137</v>
      </c>
      <c r="D15427" s="171" t="s">
        <v>4</v>
      </c>
      <c r="E15427" s="11">
        <v>44501</v>
      </c>
      <c r="F15427">
        <v>0</v>
      </c>
      <c r="G15427">
        <v>0</v>
      </c>
      <c r="I15427">
        <v>0</v>
      </c>
      <c r="J15427">
        <v>0</v>
      </c>
      <c r="L15427">
        <v>0</v>
      </c>
      <c r="N15427">
        <v>0</v>
      </c>
      <c r="P15427">
        <v>0</v>
      </c>
      <c r="Q15427">
        <v>0</v>
      </c>
      <c r="S15427">
        <v>0</v>
      </c>
    </row>
    <row r="15428" spans="1:19" x14ac:dyDescent="0.3">
      <c r="A15428" t="s">
        <v>30758</v>
      </c>
      <c r="B15428" s="171" t="s">
        <v>30759</v>
      </c>
      <c r="C15428" s="171" t="s">
        <v>18140</v>
      </c>
      <c r="D15428" s="171" t="s">
        <v>4</v>
      </c>
      <c r="E15428" s="11">
        <v>44501</v>
      </c>
      <c r="F15428">
        <v>4</v>
      </c>
      <c r="G15428">
        <v>4</v>
      </c>
      <c r="I15428">
        <v>18</v>
      </c>
      <c r="J15428">
        <v>20</v>
      </c>
      <c r="L15428">
        <v>20</v>
      </c>
      <c r="N15428">
        <v>17</v>
      </c>
      <c r="P15428">
        <v>3</v>
      </c>
      <c r="Q15428">
        <v>3</v>
      </c>
      <c r="S15428">
        <v>1</v>
      </c>
    </row>
    <row r="15429" spans="1:19" x14ac:dyDescent="0.3">
      <c r="A15429" t="s">
        <v>30760</v>
      </c>
      <c r="B15429" s="171" t="s">
        <v>30761</v>
      </c>
      <c r="C15429" s="171" t="s">
        <v>236</v>
      </c>
      <c r="D15429" s="171" t="s">
        <v>4</v>
      </c>
      <c r="E15429" s="11">
        <v>44501</v>
      </c>
      <c r="F15429">
        <v>0</v>
      </c>
      <c r="G15429">
        <v>0</v>
      </c>
      <c r="I15429">
        <v>0</v>
      </c>
      <c r="J15429">
        <v>0</v>
      </c>
      <c r="L15429">
        <v>0</v>
      </c>
      <c r="N15429">
        <v>0</v>
      </c>
      <c r="P15429">
        <v>0</v>
      </c>
      <c r="Q15429">
        <v>0</v>
      </c>
      <c r="S15429">
        <v>0</v>
      </c>
    </row>
    <row r="15430" spans="1:19" x14ac:dyDescent="0.3">
      <c r="A15430" t="s">
        <v>30762</v>
      </c>
      <c r="B15430" s="171" t="s">
        <v>30763</v>
      </c>
      <c r="C15430" s="171" t="s">
        <v>239</v>
      </c>
      <c r="D15430" s="171" t="s">
        <v>4</v>
      </c>
      <c r="E15430" s="11">
        <v>44501</v>
      </c>
      <c r="F15430">
        <v>0</v>
      </c>
      <c r="G15430">
        <v>0</v>
      </c>
      <c r="I15430">
        <v>0</v>
      </c>
      <c r="J15430">
        <v>0</v>
      </c>
      <c r="L15430">
        <v>0</v>
      </c>
      <c r="N15430">
        <v>0</v>
      </c>
      <c r="P15430">
        <v>0</v>
      </c>
      <c r="Q15430">
        <v>0</v>
      </c>
      <c r="S15430">
        <v>0</v>
      </c>
    </row>
    <row r="15431" spans="1:19" x14ac:dyDescent="0.3">
      <c r="A15431" t="s">
        <v>30764</v>
      </c>
      <c r="B15431" s="171" t="s">
        <v>30765</v>
      </c>
      <c r="C15431" s="171" t="s">
        <v>24315</v>
      </c>
      <c r="D15431" s="171" t="s">
        <v>4</v>
      </c>
      <c r="E15431" s="11">
        <v>44501</v>
      </c>
      <c r="F15431">
        <v>0</v>
      </c>
      <c r="G15431">
        <v>0</v>
      </c>
      <c r="I15431">
        <v>0</v>
      </c>
      <c r="J15431">
        <v>0</v>
      </c>
      <c r="L15431">
        <v>0</v>
      </c>
      <c r="N15431">
        <v>0</v>
      </c>
      <c r="P15431">
        <v>0</v>
      </c>
      <c r="Q15431">
        <v>0</v>
      </c>
      <c r="S15431">
        <v>0</v>
      </c>
    </row>
    <row r="15432" spans="1:19" x14ac:dyDescent="0.3">
      <c r="A15432" t="s">
        <v>30766</v>
      </c>
      <c r="B15432" s="171" t="s">
        <v>30767</v>
      </c>
      <c r="C15432" s="171" t="s">
        <v>113</v>
      </c>
      <c r="D15432" s="171" t="s">
        <v>4</v>
      </c>
      <c r="E15432" s="11">
        <v>44501</v>
      </c>
      <c r="F15432">
        <v>1</v>
      </c>
      <c r="G15432">
        <v>1</v>
      </c>
      <c r="I15432">
        <v>1</v>
      </c>
      <c r="J15432">
        <v>5</v>
      </c>
      <c r="L15432">
        <v>5</v>
      </c>
      <c r="N15432">
        <v>1</v>
      </c>
      <c r="P15432">
        <v>0</v>
      </c>
      <c r="Q15432">
        <v>0</v>
      </c>
      <c r="S15432">
        <v>0</v>
      </c>
    </row>
    <row r="15433" spans="1:19" x14ac:dyDescent="0.3">
      <c r="A15433" t="s">
        <v>30768</v>
      </c>
      <c r="B15433" s="171" t="s">
        <v>30769</v>
      </c>
      <c r="C15433" s="171" t="s">
        <v>131</v>
      </c>
      <c r="D15433" s="171" t="s">
        <v>4</v>
      </c>
      <c r="E15433" s="11">
        <v>44501</v>
      </c>
      <c r="F15433">
        <v>0</v>
      </c>
      <c r="G15433">
        <v>0</v>
      </c>
      <c r="I15433">
        <v>0</v>
      </c>
      <c r="J15433">
        <v>0</v>
      </c>
      <c r="L15433">
        <v>0</v>
      </c>
      <c r="N15433">
        <v>0</v>
      </c>
      <c r="P15433">
        <v>0</v>
      </c>
      <c r="Q15433">
        <v>0</v>
      </c>
      <c r="S15433">
        <v>0</v>
      </c>
    </row>
    <row r="15434" spans="1:19" x14ac:dyDescent="0.3">
      <c r="A15434" t="s">
        <v>30770</v>
      </c>
      <c r="B15434" s="171" t="s">
        <v>30771</v>
      </c>
      <c r="C15434" s="171" t="s">
        <v>14843</v>
      </c>
      <c r="D15434" s="171" t="s">
        <v>4</v>
      </c>
      <c r="E15434" s="11">
        <v>44501</v>
      </c>
      <c r="F15434">
        <v>0</v>
      </c>
      <c r="G15434">
        <v>0</v>
      </c>
      <c r="I15434">
        <v>0</v>
      </c>
      <c r="J15434">
        <v>0</v>
      </c>
      <c r="L15434">
        <v>0</v>
      </c>
      <c r="N15434">
        <v>0</v>
      </c>
      <c r="P15434">
        <v>0</v>
      </c>
      <c r="Q15434">
        <v>0</v>
      </c>
      <c r="S15434">
        <v>0</v>
      </c>
    </row>
    <row r="15435" spans="1:19" x14ac:dyDescent="0.3">
      <c r="A15435" t="s">
        <v>30772</v>
      </c>
      <c r="B15435" s="171" t="s">
        <v>30773</v>
      </c>
      <c r="C15435" s="171" t="s">
        <v>155</v>
      </c>
      <c r="D15435" s="171" t="s">
        <v>4</v>
      </c>
      <c r="E15435" s="11">
        <v>44501</v>
      </c>
      <c r="F15435">
        <v>3.5</v>
      </c>
      <c r="G15435">
        <v>3.5</v>
      </c>
      <c r="I15435">
        <v>9</v>
      </c>
      <c r="J15435">
        <v>18</v>
      </c>
      <c r="L15435">
        <v>20</v>
      </c>
      <c r="N15435">
        <v>8</v>
      </c>
      <c r="P15435">
        <v>0</v>
      </c>
      <c r="Q15435">
        <v>0</v>
      </c>
      <c r="S15435">
        <v>1</v>
      </c>
    </row>
    <row r="15436" spans="1:19" x14ac:dyDescent="0.3">
      <c r="A15436" t="s">
        <v>30774</v>
      </c>
      <c r="B15436" s="171" t="s">
        <v>30775</v>
      </c>
      <c r="C15436" s="171" t="s">
        <v>16232</v>
      </c>
      <c r="D15436" s="171" t="s">
        <v>4</v>
      </c>
      <c r="E15436" s="11">
        <v>44501</v>
      </c>
      <c r="F15436">
        <v>3</v>
      </c>
      <c r="G15436">
        <v>4.5</v>
      </c>
      <c r="I15436">
        <v>7</v>
      </c>
      <c r="J15436">
        <v>17</v>
      </c>
      <c r="L15436">
        <v>26</v>
      </c>
      <c r="N15436">
        <v>6</v>
      </c>
      <c r="P15436">
        <v>3</v>
      </c>
      <c r="Q15436">
        <v>3</v>
      </c>
      <c r="S15436">
        <v>1</v>
      </c>
    </row>
    <row r="15437" spans="1:19" x14ac:dyDescent="0.3">
      <c r="A15437" t="s">
        <v>30776</v>
      </c>
      <c r="B15437" s="171" t="s">
        <v>30777</v>
      </c>
      <c r="C15437" s="171" t="s">
        <v>16557</v>
      </c>
      <c r="D15437" s="171" t="s">
        <v>4</v>
      </c>
      <c r="E15437" s="11">
        <v>44501</v>
      </c>
      <c r="F15437">
        <v>0</v>
      </c>
      <c r="G15437">
        <v>0</v>
      </c>
      <c r="I15437">
        <v>0</v>
      </c>
      <c r="J15437">
        <v>0</v>
      </c>
      <c r="L15437">
        <v>0</v>
      </c>
      <c r="N15437">
        <v>0</v>
      </c>
      <c r="P15437">
        <v>0</v>
      </c>
      <c r="Q15437">
        <v>0</v>
      </c>
      <c r="S15437">
        <v>0</v>
      </c>
    </row>
    <row r="15438" spans="1:19" x14ac:dyDescent="0.3">
      <c r="A15438" t="s">
        <v>30778</v>
      </c>
      <c r="B15438" s="171" t="s">
        <v>30779</v>
      </c>
      <c r="C15438" s="171" t="s">
        <v>188</v>
      </c>
      <c r="D15438" s="171" t="s">
        <v>4</v>
      </c>
      <c r="E15438" s="11">
        <v>44501</v>
      </c>
      <c r="F15438">
        <v>4</v>
      </c>
      <c r="G15438">
        <v>6</v>
      </c>
      <c r="I15438">
        <v>10</v>
      </c>
      <c r="J15438">
        <v>22</v>
      </c>
      <c r="L15438">
        <v>34</v>
      </c>
      <c r="N15438">
        <v>10</v>
      </c>
      <c r="P15438">
        <v>1</v>
      </c>
      <c r="Q15438">
        <v>1</v>
      </c>
      <c r="S15438">
        <v>0</v>
      </c>
    </row>
    <row r="15439" spans="1:19" x14ac:dyDescent="0.3">
      <c r="A15439" t="s">
        <v>30780</v>
      </c>
      <c r="B15439" s="171" t="s">
        <v>30781</v>
      </c>
      <c r="C15439" s="171" t="s">
        <v>227</v>
      </c>
      <c r="D15439" s="171" t="s">
        <v>4</v>
      </c>
      <c r="E15439" s="11">
        <v>44501</v>
      </c>
      <c r="F15439">
        <v>0</v>
      </c>
      <c r="G15439">
        <v>0</v>
      </c>
      <c r="I15439">
        <v>0</v>
      </c>
      <c r="J15439">
        <v>0</v>
      </c>
      <c r="L15439">
        <v>0</v>
      </c>
      <c r="N15439">
        <v>0</v>
      </c>
      <c r="P15439">
        <v>0</v>
      </c>
      <c r="Q15439">
        <v>0</v>
      </c>
      <c r="S15439">
        <v>0</v>
      </c>
    </row>
    <row r="15440" spans="1:19" x14ac:dyDescent="0.3">
      <c r="A15440" t="s">
        <v>30782</v>
      </c>
      <c r="B15440" s="171" t="s">
        <v>30783</v>
      </c>
      <c r="C15440" s="171" t="s">
        <v>116</v>
      </c>
      <c r="D15440" s="171" t="s">
        <v>4</v>
      </c>
      <c r="E15440" s="11">
        <v>44501</v>
      </c>
      <c r="F15440">
        <v>8</v>
      </c>
      <c r="G15440">
        <v>7</v>
      </c>
      <c r="I15440">
        <v>59</v>
      </c>
      <c r="J15440">
        <v>84</v>
      </c>
      <c r="L15440">
        <v>73</v>
      </c>
      <c r="N15440">
        <v>58</v>
      </c>
      <c r="P15440">
        <v>0</v>
      </c>
      <c r="Q15440">
        <v>2</v>
      </c>
      <c r="S15440">
        <v>1</v>
      </c>
    </row>
    <row r="15441" spans="1:19" x14ac:dyDescent="0.3">
      <c r="A15441" t="s">
        <v>30784</v>
      </c>
      <c r="B15441" s="171" t="s">
        <v>30785</v>
      </c>
      <c r="C15441" s="171" t="s">
        <v>9862</v>
      </c>
      <c r="D15441" s="171" t="s">
        <v>4</v>
      </c>
      <c r="E15441" s="11">
        <v>44501</v>
      </c>
      <c r="F15441">
        <v>0</v>
      </c>
      <c r="G15441">
        <v>0</v>
      </c>
      <c r="I15441">
        <v>0</v>
      </c>
      <c r="J15441">
        <v>0</v>
      </c>
      <c r="L15441">
        <v>0</v>
      </c>
      <c r="N15441">
        <v>0</v>
      </c>
      <c r="P15441">
        <v>0</v>
      </c>
      <c r="Q15441">
        <v>0</v>
      </c>
      <c r="S15441">
        <v>0</v>
      </c>
    </row>
    <row r="15442" spans="1:19" x14ac:dyDescent="0.3">
      <c r="A15442" t="s">
        <v>30786</v>
      </c>
      <c r="B15442" s="171" t="s">
        <v>30787</v>
      </c>
      <c r="C15442" s="171" t="s">
        <v>140</v>
      </c>
      <c r="D15442" s="171" t="s">
        <v>4</v>
      </c>
      <c r="E15442" s="11">
        <v>44501</v>
      </c>
      <c r="F15442">
        <v>0</v>
      </c>
      <c r="G15442">
        <v>0</v>
      </c>
      <c r="I15442">
        <v>0</v>
      </c>
      <c r="J15442">
        <v>0</v>
      </c>
      <c r="L15442">
        <v>0</v>
      </c>
      <c r="N15442">
        <v>0</v>
      </c>
      <c r="P15442">
        <v>0</v>
      </c>
      <c r="Q15442">
        <v>0</v>
      </c>
      <c r="S15442">
        <v>0</v>
      </c>
    </row>
    <row r="15443" spans="1:19" x14ac:dyDescent="0.3">
      <c r="A15443" t="s">
        <v>30788</v>
      </c>
      <c r="B15443" s="171" t="s">
        <v>30789</v>
      </c>
      <c r="C15443" s="171" t="s">
        <v>8590</v>
      </c>
      <c r="D15443" s="171" t="s">
        <v>4</v>
      </c>
      <c r="E15443" s="11">
        <v>44501</v>
      </c>
      <c r="F15443">
        <v>0</v>
      </c>
      <c r="G15443">
        <v>0</v>
      </c>
      <c r="I15443">
        <v>0</v>
      </c>
      <c r="J15443">
        <v>0</v>
      </c>
      <c r="L15443">
        <v>0</v>
      </c>
      <c r="N15443">
        <v>0</v>
      </c>
      <c r="P15443">
        <v>0</v>
      </c>
      <c r="Q15443">
        <v>0</v>
      </c>
      <c r="S15443">
        <v>0</v>
      </c>
    </row>
    <row r="15444" spans="1:19" x14ac:dyDescent="0.3">
      <c r="A15444" t="s">
        <v>30790</v>
      </c>
      <c r="B15444" s="171" t="s">
        <v>30791</v>
      </c>
      <c r="C15444" s="171" t="s">
        <v>170</v>
      </c>
      <c r="D15444" s="171" t="s">
        <v>4</v>
      </c>
      <c r="E15444" s="11">
        <v>44501</v>
      </c>
      <c r="F15444">
        <v>3</v>
      </c>
      <c r="G15444">
        <v>4</v>
      </c>
      <c r="I15444">
        <v>20</v>
      </c>
      <c r="J15444">
        <v>42</v>
      </c>
      <c r="L15444">
        <v>56</v>
      </c>
      <c r="N15444">
        <v>20</v>
      </c>
      <c r="P15444">
        <v>0</v>
      </c>
      <c r="Q15444">
        <v>0</v>
      </c>
      <c r="S15444">
        <v>0</v>
      </c>
    </row>
    <row r="15445" spans="1:19" x14ac:dyDescent="0.3">
      <c r="A15445" t="s">
        <v>30792</v>
      </c>
      <c r="B15445" s="171" t="s">
        <v>30793</v>
      </c>
      <c r="C15445" s="171" t="s">
        <v>182</v>
      </c>
      <c r="D15445" s="171" t="s">
        <v>4</v>
      </c>
      <c r="E15445" s="11">
        <v>44501</v>
      </c>
      <c r="F15445">
        <v>10</v>
      </c>
      <c r="G15445">
        <v>10</v>
      </c>
      <c r="I15445">
        <v>113</v>
      </c>
      <c r="J15445">
        <v>110</v>
      </c>
      <c r="L15445">
        <v>110</v>
      </c>
      <c r="N15445">
        <v>113</v>
      </c>
      <c r="P15445">
        <v>2</v>
      </c>
      <c r="Q15445">
        <v>4</v>
      </c>
      <c r="S15445">
        <v>0</v>
      </c>
    </row>
    <row r="15446" spans="1:19" x14ac:dyDescent="0.3">
      <c r="A15446" t="s">
        <v>30794</v>
      </c>
      <c r="B15446" s="171" t="s">
        <v>30795</v>
      </c>
      <c r="C15446" s="171" t="s">
        <v>197</v>
      </c>
      <c r="D15446" s="171" t="s">
        <v>4</v>
      </c>
      <c r="E15446" s="11">
        <v>44501</v>
      </c>
      <c r="F15446">
        <v>7.5</v>
      </c>
      <c r="G15446">
        <v>7.5</v>
      </c>
      <c r="I15446">
        <v>44</v>
      </c>
      <c r="J15446">
        <v>75</v>
      </c>
      <c r="L15446">
        <v>75</v>
      </c>
      <c r="N15446">
        <v>35</v>
      </c>
      <c r="P15446">
        <v>4</v>
      </c>
      <c r="Q15446">
        <v>7</v>
      </c>
      <c r="S15446">
        <v>9</v>
      </c>
    </row>
    <row r="15447" spans="1:19" x14ac:dyDescent="0.3">
      <c r="A15447" t="s">
        <v>30796</v>
      </c>
      <c r="B15447" s="171" t="s">
        <v>30797</v>
      </c>
      <c r="C15447" s="171" t="s">
        <v>218</v>
      </c>
      <c r="D15447" s="171" t="s">
        <v>4</v>
      </c>
      <c r="E15447" s="11">
        <v>44501</v>
      </c>
      <c r="F15447">
        <v>0</v>
      </c>
      <c r="G15447">
        <v>0</v>
      </c>
      <c r="I15447">
        <v>0</v>
      </c>
      <c r="J15447">
        <v>0</v>
      </c>
      <c r="L15447">
        <v>0</v>
      </c>
      <c r="N15447">
        <v>0</v>
      </c>
      <c r="P15447">
        <v>0</v>
      </c>
      <c r="Q15447">
        <v>0</v>
      </c>
      <c r="S15447">
        <v>0</v>
      </c>
    </row>
    <row r="15448" spans="1:19" x14ac:dyDescent="0.3">
      <c r="A15448" t="s">
        <v>30798</v>
      </c>
      <c r="B15448" s="171" t="s">
        <v>30799</v>
      </c>
      <c r="C15448" s="171" t="s">
        <v>230</v>
      </c>
      <c r="D15448" s="171" t="s">
        <v>4</v>
      </c>
      <c r="E15448" s="11">
        <v>44501</v>
      </c>
      <c r="F15448">
        <v>0</v>
      </c>
      <c r="G15448">
        <v>0</v>
      </c>
      <c r="I15448">
        <v>0</v>
      </c>
      <c r="J15448">
        <v>0</v>
      </c>
      <c r="L15448">
        <v>0</v>
      </c>
      <c r="N15448">
        <v>0</v>
      </c>
      <c r="P15448">
        <v>0</v>
      </c>
      <c r="Q15448">
        <v>0</v>
      </c>
      <c r="S15448">
        <v>0</v>
      </c>
    </row>
    <row r="15449" spans="1:19" x14ac:dyDescent="0.3">
      <c r="A15449" t="s">
        <v>30800</v>
      </c>
      <c r="B15449" s="171" t="s">
        <v>30801</v>
      </c>
      <c r="C15449" s="171" t="s">
        <v>8193</v>
      </c>
      <c r="D15449" s="171" t="s">
        <v>4</v>
      </c>
      <c r="E15449" s="11">
        <v>44501</v>
      </c>
      <c r="F15449">
        <v>1.5</v>
      </c>
      <c r="G15449">
        <v>3</v>
      </c>
      <c r="I15449">
        <v>17</v>
      </c>
      <c r="J15449">
        <v>18</v>
      </c>
      <c r="L15449">
        <v>36</v>
      </c>
      <c r="N15449">
        <v>17</v>
      </c>
      <c r="P15449">
        <v>0</v>
      </c>
      <c r="Q15449">
        <v>0</v>
      </c>
      <c r="S15449">
        <v>0</v>
      </c>
    </row>
    <row r="15450" spans="1:19" x14ac:dyDescent="0.3">
      <c r="A15450" t="s">
        <v>30802</v>
      </c>
      <c r="B15450" s="171" t="s">
        <v>30803</v>
      </c>
      <c r="C15450" s="171" t="s">
        <v>10522</v>
      </c>
      <c r="D15450" s="171" t="s">
        <v>4</v>
      </c>
      <c r="E15450" s="11">
        <v>44501</v>
      </c>
      <c r="F15450">
        <v>0</v>
      </c>
      <c r="G15450">
        <v>0</v>
      </c>
      <c r="I15450">
        <v>0</v>
      </c>
      <c r="J15450">
        <v>0</v>
      </c>
      <c r="L15450">
        <v>0</v>
      </c>
      <c r="N15450">
        <v>0</v>
      </c>
      <c r="P15450">
        <v>0</v>
      </c>
      <c r="Q15450">
        <v>0</v>
      </c>
      <c r="S15450">
        <v>0</v>
      </c>
    </row>
    <row r="15451" spans="1:19" x14ac:dyDescent="0.3">
      <c r="A15451" t="s">
        <v>30804</v>
      </c>
      <c r="B15451" s="171" t="s">
        <v>30805</v>
      </c>
      <c r="C15451" s="171" t="s">
        <v>10525</v>
      </c>
      <c r="D15451" s="171" t="s">
        <v>4</v>
      </c>
      <c r="E15451" s="11">
        <v>44501</v>
      </c>
      <c r="F15451">
        <v>0</v>
      </c>
      <c r="G15451">
        <v>0</v>
      </c>
      <c r="I15451">
        <v>0</v>
      </c>
      <c r="J15451">
        <v>0</v>
      </c>
      <c r="L15451">
        <v>0</v>
      </c>
      <c r="N15451">
        <v>0</v>
      </c>
      <c r="P15451">
        <v>0</v>
      </c>
      <c r="Q15451">
        <v>0</v>
      </c>
      <c r="S15451">
        <v>0</v>
      </c>
    </row>
    <row r="15452" spans="1:19" x14ac:dyDescent="0.3">
      <c r="A15452" t="s">
        <v>30806</v>
      </c>
      <c r="B15452" s="171" t="s">
        <v>30807</v>
      </c>
      <c r="C15452" s="171" t="s">
        <v>10528</v>
      </c>
      <c r="D15452" s="171" t="s">
        <v>4</v>
      </c>
      <c r="E15452" s="11">
        <v>44501</v>
      </c>
      <c r="F15452">
        <v>0</v>
      </c>
      <c r="G15452">
        <v>0</v>
      </c>
      <c r="I15452">
        <v>0</v>
      </c>
      <c r="J15452">
        <v>0</v>
      </c>
      <c r="L15452">
        <v>0</v>
      </c>
      <c r="N15452">
        <v>0</v>
      </c>
      <c r="P15452">
        <v>0</v>
      </c>
      <c r="Q15452">
        <v>0</v>
      </c>
      <c r="S15452">
        <v>0</v>
      </c>
    </row>
    <row r="15453" spans="1:19" x14ac:dyDescent="0.3">
      <c r="A15453" t="s">
        <v>30808</v>
      </c>
      <c r="B15453" s="171" t="s">
        <v>30809</v>
      </c>
      <c r="C15453" s="171" t="s">
        <v>10531</v>
      </c>
      <c r="D15453" s="171" t="s">
        <v>4</v>
      </c>
      <c r="E15453" s="11">
        <v>44501</v>
      </c>
      <c r="F15453">
        <v>0</v>
      </c>
      <c r="G15453">
        <v>0</v>
      </c>
      <c r="I15453">
        <v>0</v>
      </c>
      <c r="J15453">
        <v>0</v>
      </c>
      <c r="L15453">
        <v>0</v>
      </c>
      <c r="N15453">
        <v>0</v>
      </c>
      <c r="P15453">
        <v>0</v>
      </c>
      <c r="Q15453">
        <v>0</v>
      </c>
      <c r="S15453">
        <v>0</v>
      </c>
    </row>
    <row r="15454" spans="1:19" x14ac:dyDescent="0.3">
      <c r="A15454" t="s">
        <v>30810</v>
      </c>
      <c r="B15454" s="171" t="s">
        <v>30811</v>
      </c>
      <c r="C15454" s="171" t="s">
        <v>14880</v>
      </c>
      <c r="D15454" s="171" t="s">
        <v>4</v>
      </c>
      <c r="E15454" s="11">
        <v>44501</v>
      </c>
      <c r="F15454">
        <v>0</v>
      </c>
      <c r="G15454">
        <v>0</v>
      </c>
      <c r="I15454">
        <v>0</v>
      </c>
      <c r="J15454">
        <v>0</v>
      </c>
      <c r="L15454">
        <v>0</v>
      </c>
      <c r="N15454">
        <v>0</v>
      </c>
      <c r="P15454">
        <v>0</v>
      </c>
      <c r="Q15454">
        <v>0</v>
      </c>
      <c r="S15454">
        <v>0</v>
      </c>
    </row>
    <row r="15455" spans="1:19" x14ac:dyDescent="0.3">
      <c r="A15455" t="s">
        <v>30812</v>
      </c>
      <c r="B15455" s="171" t="s">
        <v>30813</v>
      </c>
      <c r="C15455" s="171" t="s">
        <v>10534</v>
      </c>
      <c r="D15455" s="171" t="s">
        <v>4</v>
      </c>
      <c r="E15455" s="11">
        <v>44501</v>
      </c>
      <c r="F15455">
        <v>1.5</v>
      </c>
      <c r="G15455">
        <v>5</v>
      </c>
      <c r="I15455">
        <v>5</v>
      </c>
      <c r="J15455">
        <v>8</v>
      </c>
      <c r="L15455">
        <v>29</v>
      </c>
      <c r="N15455">
        <v>5</v>
      </c>
      <c r="P15455">
        <v>0</v>
      </c>
      <c r="Q15455">
        <v>1</v>
      </c>
      <c r="S15455">
        <v>0</v>
      </c>
    </row>
    <row r="15456" spans="1:19" x14ac:dyDescent="0.3">
      <c r="A15456" t="s">
        <v>30814</v>
      </c>
      <c r="B15456" s="171" t="s">
        <v>30815</v>
      </c>
      <c r="C15456" s="171" t="s">
        <v>10537</v>
      </c>
      <c r="D15456" s="171" t="s">
        <v>4</v>
      </c>
      <c r="E15456" s="11">
        <v>44501</v>
      </c>
      <c r="F15456">
        <v>1.5</v>
      </c>
      <c r="G15456">
        <v>2</v>
      </c>
      <c r="I15456">
        <v>4</v>
      </c>
      <c r="J15456">
        <v>8</v>
      </c>
      <c r="L15456">
        <v>11</v>
      </c>
      <c r="N15456">
        <v>4</v>
      </c>
      <c r="P15456">
        <v>0</v>
      </c>
      <c r="Q15456">
        <v>0</v>
      </c>
      <c r="S15456">
        <v>0</v>
      </c>
    </row>
    <row r="15457" spans="1:19" x14ac:dyDescent="0.3">
      <c r="A15457" t="s">
        <v>30816</v>
      </c>
      <c r="B15457" s="171" t="s">
        <v>30817</v>
      </c>
      <c r="C15457" s="171" t="s">
        <v>15347</v>
      </c>
      <c r="D15457" s="171" t="s">
        <v>4</v>
      </c>
      <c r="E15457" s="11">
        <v>44501</v>
      </c>
      <c r="F15457">
        <v>0.5</v>
      </c>
      <c r="G15457">
        <v>0.5</v>
      </c>
      <c r="I15457">
        <v>4</v>
      </c>
      <c r="J15457">
        <v>3</v>
      </c>
      <c r="L15457">
        <v>3</v>
      </c>
      <c r="N15457">
        <v>4</v>
      </c>
      <c r="P15457">
        <v>0</v>
      </c>
      <c r="Q15457">
        <v>0</v>
      </c>
      <c r="S15457">
        <v>0</v>
      </c>
    </row>
    <row r="15458" spans="1:19" x14ac:dyDescent="0.3">
      <c r="A15458" t="s">
        <v>30818</v>
      </c>
      <c r="B15458" s="171" t="s">
        <v>30819</v>
      </c>
      <c r="C15458" s="171" t="s">
        <v>203</v>
      </c>
      <c r="D15458" s="171" t="s">
        <v>4</v>
      </c>
      <c r="E15458" s="11">
        <v>44501</v>
      </c>
      <c r="F15458">
        <v>1.5</v>
      </c>
      <c r="G15458">
        <v>1.5</v>
      </c>
      <c r="I15458">
        <v>16</v>
      </c>
      <c r="J15458">
        <v>8</v>
      </c>
      <c r="L15458">
        <v>8</v>
      </c>
      <c r="N15458">
        <v>16</v>
      </c>
      <c r="P15458">
        <v>2</v>
      </c>
      <c r="Q15458">
        <v>2</v>
      </c>
      <c r="S15458">
        <v>0</v>
      </c>
    </row>
    <row r="15459" spans="1:19" x14ac:dyDescent="0.3">
      <c r="A15459" t="s">
        <v>30820</v>
      </c>
      <c r="B15459" s="171" t="s">
        <v>30821</v>
      </c>
      <c r="C15459" s="171" t="s">
        <v>15340</v>
      </c>
      <c r="D15459" s="171" t="s">
        <v>4</v>
      </c>
      <c r="E15459" s="11">
        <v>44501</v>
      </c>
      <c r="F15459">
        <v>0</v>
      </c>
      <c r="G15459">
        <v>0</v>
      </c>
      <c r="I15459">
        <v>0</v>
      </c>
      <c r="J15459">
        <v>0</v>
      </c>
      <c r="L15459">
        <v>0</v>
      </c>
      <c r="N15459">
        <v>0</v>
      </c>
      <c r="P15459">
        <v>0</v>
      </c>
      <c r="Q15459">
        <v>0</v>
      </c>
      <c r="S15459">
        <v>0</v>
      </c>
    </row>
    <row r="15460" spans="1:19" x14ac:dyDescent="0.3">
      <c r="A15460" t="s">
        <v>30822</v>
      </c>
      <c r="B15460" s="171" t="s">
        <v>30823</v>
      </c>
      <c r="C15460" s="171" t="s">
        <v>16544</v>
      </c>
      <c r="D15460" s="171" t="s">
        <v>4</v>
      </c>
      <c r="E15460" s="11">
        <v>44501</v>
      </c>
      <c r="F15460">
        <v>0</v>
      </c>
      <c r="G15460">
        <v>0</v>
      </c>
      <c r="I15460">
        <v>0</v>
      </c>
      <c r="J15460">
        <v>0</v>
      </c>
      <c r="L15460">
        <v>0</v>
      </c>
      <c r="N15460">
        <v>0</v>
      </c>
      <c r="P15460">
        <v>0</v>
      </c>
      <c r="Q15460">
        <v>0</v>
      </c>
      <c r="S15460">
        <v>0</v>
      </c>
    </row>
    <row r="15461" spans="1:19" x14ac:dyDescent="0.3">
      <c r="A15461" t="s">
        <v>30824</v>
      </c>
      <c r="B15461" s="171" t="s">
        <v>30825</v>
      </c>
      <c r="C15461" s="171" t="s">
        <v>176</v>
      </c>
      <c r="D15461" s="171" t="s">
        <v>4</v>
      </c>
      <c r="E15461" s="11">
        <v>44501</v>
      </c>
      <c r="F15461">
        <v>2.5</v>
      </c>
      <c r="G15461">
        <v>3</v>
      </c>
      <c r="I15461">
        <v>18</v>
      </c>
      <c r="J15461">
        <v>14</v>
      </c>
      <c r="L15461">
        <v>17</v>
      </c>
      <c r="N15461">
        <v>16</v>
      </c>
      <c r="P15461">
        <v>0</v>
      </c>
      <c r="Q15461">
        <v>0</v>
      </c>
      <c r="S15461">
        <v>2</v>
      </c>
    </row>
    <row r="15462" spans="1:19" x14ac:dyDescent="0.3">
      <c r="A15462" t="s">
        <v>30826</v>
      </c>
      <c r="B15462" s="171" t="s">
        <v>30827</v>
      </c>
      <c r="C15462" s="171" t="s">
        <v>206</v>
      </c>
      <c r="D15462" s="171" t="s">
        <v>4</v>
      </c>
      <c r="E15462" s="11">
        <v>44501</v>
      </c>
      <c r="F15462">
        <v>1</v>
      </c>
      <c r="G15462">
        <v>1</v>
      </c>
      <c r="I15462">
        <v>0</v>
      </c>
      <c r="J15462">
        <v>5</v>
      </c>
      <c r="L15462">
        <v>5</v>
      </c>
      <c r="N15462">
        <v>0</v>
      </c>
      <c r="P15462">
        <v>2</v>
      </c>
      <c r="Q15462">
        <v>2</v>
      </c>
      <c r="S15462">
        <v>0</v>
      </c>
    </row>
    <row r="15463" spans="1:19" x14ac:dyDescent="0.3">
      <c r="A15463" t="s">
        <v>30644</v>
      </c>
      <c r="B15463" s="171" t="s">
        <v>30645</v>
      </c>
      <c r="C15463" s="171" t="s">
        <v>24284</v>
      </c>
      <c r="D15463" s="171" t="s">
        <v>80</v>
      </c>
      <c r="E15463" s="11">
        <v>44501</v>
      </c>
      <c r="F15463">
        <v>3</v>
      </c>
      <c r="G15463">
        <v>3</v>
      </c>
      <c r="I15463">
        <v>6</v>
      </c>
      <c r="J15463">
        <v>18</v>
      </c>
      <c r="L15463">
        <v>18</v>
      </c>
      <c r="N15463">
        <v>5</v>
      </c>
      <c r="P15463">
        <v>1</v>
      </c>
      <c r="Q15463">
        <v>2</v>
      </c>
      <c r="S15463">
        <v>1</v>
      </c>
    </row>
    <row r="15464" spans="1:19" x14ac:dyDescent="0.3">
      <c r="A15464" t="s">
        <v>30828</v>
      </c>
      <c r="B15464" s="171" t="s">
        <v>30829</v>
      </c>
      <c r="C15464" s="171" t="s">
        <v>18229</v>
      </c>
      <c r="D15464" s="171" t="s">
        <v>80</v>
      </c>
      <c r="E15464" s="11">
        <v>44501</v>
      </c>
      <c r="F15464">
        <v>0</v>
      </c>
      <c r="G15464">
        <v>0</v>
      </c>
      <c r="I15464">
        <v>0</v>
      </c>
      <c r="J15464">
        <v>0</v>
      </c>
      <c r="L15464">
        <v>0</v>
      </c>
      <c r="N15464">
        <v>0</v>
      </c>
      <c r="P15464">
        <v>0</v>
      </c>
      <c r="Q15464">
        <v>0</v>
      </c>
      <c r="S15464">
        <v>0</v>
      </c>
    </row>
    <row r="15465" spans="1:19" x14ac:dyDescent="0.3">
      <c r="A15465" t="s">
        <v>30830</v>
      </c>
      <c r="B15465" s="171" t="s">
        <v>30831</v>
      </c>
      <c r="C15465" s="171" t="s">
        <v>9887</v>
      </c>
      <c r="D15465" s="171" t="s">
        <v>80</v>
      </c>
      <c r="E15465" s="11">
        <v>44501</v>
      </c>
      <c r="F15465">
        <v>0</v>
      </c>
      <c r="G15465">
        <v>0</v>
      </c>
      <c r="I15465">
        <v>0</v>
      </c>
      <c r="J15465">
        <v>0</v>
      </c>
      <c r="L15465">
        <v>0</v>
      </c>
      <c r="N15465">
        <v>0</v>
      </c>
      <c r="P15465">
        <v>0</v>
      </c>
      <c r="Q15465">
        <v>0</v>
      </c>
      <c r="S15465">
        <v>0</v>
      </c>
    </row>
    <row r="15466" spans="1:19" x14ac:dyDescent="0.3">
      <c r="A15466" t="s">
        <v>30832</v>
      </c>
      <c r="B15466" s="171" t="s">
        <v>30833</v>
      </c>
      <c r="C15466" s="171" t="s">
        <v>11260</v>
      </c>
      <c r="D15466" s="171" t="s">
        <v>80</v>
      </c>
      <c r="E15466" s="11">
        <v>44501</v>
      </c>
      <c r="F15466">
        <v>0</v>
      </c>
      <c r="G15466">
        <v>0</v>
      </c>
      <c r="I15466">
        <v>0</v>
      </c>
      <c r="J15466">
        <v>0</v>
      </c>
      <c r="L15466">
        <v>0</v>
      </c>
      <c r="N15466">
        <v>0</v>
      </c>
      <c r="P15466">
        <v>0</v>
      </c>
      <c r="Q15466">
        <v>0</v>
      </c>
      <c r="S15466">
        <v>0</v>
      </c>
    </row>
    <row r="15467" spans="1:19" x14ac:dyDescent="0.3">
      <c r="A15467" t="s">
        <v>30834</v>
      </c>
      <c r="B15467" s="171" t="s">
        <v>30835</v>
      </c>
      <c r="C15467" s="171" t="s">
        <v>21284</v>
      </c>
      <c r="D15467" s="171" t="s">
        <v>80</v>
      </c>
      <c r="E15467" s="11">
        <v>44501</v>
      </c>
      <c r="F15467">
        <v>0</v>
      </c>
      <c r="G15467">
        <v>0</v>
      </c>
      <c r="I15467">
        <v>0</v>
      </c>
      <c r="J15467">
        <v>0</v>
      </c>
      <c r="L15467">
        <v>0</v>
      </c>
      <c r="N15467">
        <v>0</v>
      </c>
      <c r="P15467">
        <v>0</v>
      </c>
      <c r="Q15467">
        <v>0</v>
      </c>
      <c r="S15467">
        <v>0</v>
      </c>
    </row>
    <row r="15468" spans="1:19" x14ac:dyDescent="0.3">
      <c r="A15468" t="s">
        <v>30836</v>
      </c>
      <c r="B15468" s="171" t="s">
        <v>30837</v>
      </c>
      <c r="C15468" s="171" t="s">
        <v>125</v>
      </c>
      <c r="D15468" s="171" t="s">
        <v>80</v>
      </c>
      <c r="E15468" s="11">
        <v>44501</v>
      </c>
      <c r="F15468">
        <v>0</v>
      </c>
      <c r="G15468">
        <v>0</v>
      </c>
      <c r="I15468">
        <v>0</v>
      </c>
      <c r="J15468">
        <v>0</v>
      </c>
      <c r="L15468">
        <v>0</v>
      </c>
      <c r="N15468">
        <v>0</v>
      </c>
      <c r="P15468">
        <v>0</v>
      </c>
      <c r="Q15468">
        <v>0</v>
      </c>
      <c r="S15468">
        <v>0</v>
      </c>
    </row>
    <row r="15469" spans="1:19" x14ac:dyDescent="0.3">
      <c r="A15469" t="s">
        <v>30838</v>
      </c>
      <c r="B15469" s="171" t="s">
        <v>30839</v>
      </c>
      <c r="C15469" s="171" t="s">
        <v>14899</v>
      </c>
      <c r="D15469" s="171" t="s">
        <v>80</v>
      </c>
      <c r="E15469" s="11">
        <v>44501</v>
      </c>
      <c r="F15469">
        <v>0</v>
      </c>
      <c r="G15469">
        <v>0</v>
      </c>
      <c r="I15469">
        <v>0</v>
      </c>
      <c r="J15469">
        <v>0</v>
      </c>
      <c r="L15469">
        <v>0</v>
      </c>
      <c r="N15469">
        <v>0</v>
      </c>
      <c r="P15469">
        <v>0</v>
      </c>
      <c r="Q15469">
        <v>0</v>
      </c>
      <c r="S15469">
        <v>0</v>
      </c>
    </row>
    <row r="15470" spans="1:19" x14ac:dyDescent="0.3">
      <c r="A15470" t="s">
        <v>30840</v>
      </c>
      <c r="B15470" s="171" t="s">
        <v>30841</v>
      </c>
      <c r="C15470" s="171" t="s">
        <v>137</v>
      </c>
      <c r="D15470" s="171" t="s">
        <v>80</v>
      </c>
      <c r="E15470" s="11">
        <v>44501</v>
      </c>
      <c r="F15470">
        <v>0</v>
      </c>
      <c r="G15470">
        <v>0</v>
      </c>
      <c r="I15470">
        <v>0</v>
      </c>
      <c r="J15470">
        <v>0</v>
      </c>
      <c r="L15470">
        <v>0</v>
      </c>
      <c r="N15470">
        <v>0</v>
      </c>
      <c r="P15470">
        <v>0</v>
      </c>
      <c r="Q15470">
        <v>0</v>
      </c>
      <c r="S15470">
        <v>0</v>
      </c>
    </row>
    <row r="15471" spans="1:19" x14ac:dyDescent="0.3">
      <c r="A15471" t="s">
        <v>30842</v>
      </c>
      <c r="B15471" s="171" t="s">
        <v>30843</v>
      </c>
      <c r="C15471" s="171" t="s">
        <v>8615</v>
      </c>
      <c r="D15471" s="171" t="s">
        <v>80</v>
      </c>
      <c r="E15471" s="11">
        <v>44501</v>
      </c>
      <c r="F15471">
        <v>0</v>
      </c>
      <c r="G15471">
        <v>0</v>
      </c>
      <c r="I15471">
        <v>0</v>
      </c>
      <c r="J15471">
        <v>0</v>
      </c>
      <c r="L15471">
        <v>0</v>
      </c>
      <c r="N15471">
        <v>0</v>
      </c>
      <c r="P15471">
        <v>0</v>
      </c>
      <c r="Q15471">
        <v>0</v>
      </c>
      <c r="S15471">
        <v>0</v>
      </c>
    </row>
    <row r="15472" spans="1:19" x14ac:dyDescent="0.3">
      <c r="A15472" t="s">
        <v>30844</v>
      </c>
      <c r="B15472" s="171" t="s">
        <v>30845</v>
      </c>
      <c r="C15472" s="171" t="s">
        <v>146</v>
      </c>
      <c r="D15472" s="171" t="s">
        <v>80</v>
      </c>
      <c r="E15472" s="11">
        <v>44501</v>
      </c>
      <c r="F15472">
        <v>5</v>
      </c>
      <c r="G15472">
        <v>8.5</v>
      </c>
      <c r="I15472">
        <v>14</v>
      </c>
      <c r="J15472">
        <v>26</v>
      </c>
      <c r="L15472">
        <v>49</v>
      </c>
      <c r="N15472">
        <v>13</v>
      </c>
      <c r="P15472">
        <v>0</v>
      </c>
      <c r="Q15472">
        <v>1</v>
      </c>
      <c r="S15472">
        <v>1</v>
      </c>
    </row>
    <row r="15473" spans="1:19" x14ac:dyDescent="0.3">
      <c r="A15473" t="s">
        <v>30846</v>
      </c>
      <c r="B15473" s="171" t="s">
        <v>30847</v>
      </c>
      <c r="C15473" s="171" t="s">
        <v>161</v>
      </c>
      <c r="D15473" s="171" t="s">
        <v>80</v>
      </c>
      <c r="E15473" s="11">
        <v>44501</v>
      </c>
      <c r="F15473">
        <v>3</v>
      </c>
      <c r="G15473">
        <v>4.5</v>
      </c>
      <c r="I15473">
        <v>7</v>
      </c>
      <c r="J15473">
        <v>17</v>
      </c>
      <c r="L15473">
        <v>26</v>
      </c>
      <c r="N15473">
        <v>6</v>
      </c>
      <c r="P15473">
        <v>3</v>
      </c>
      <c r="Q15473">
        <v>3</v>
      </c>
      <c r="S15473">
        <v>1</v>
      </c>
    </row>
    <row r="15474" spans="1:19" x14ac:dyDescent="0.3">
      <c r="A15474" t="s">
        <v>30848</v>
      </c>
      <c r="B15474" s="171" t="s">
        <v>30849</v>
      </c>
      <c r="C15474" s="171" t="s">
        <v>18252</v>
      </c>
      <c r="D15474" s="171" t="s">
        <v>80</v>
      </c>
      <c r="E15474" s="11">
        <v>44501</v>
      </c>
      <c r="F15474">
        <v>0</v>
      </c>
      <c r="G15474">
        <v>0</v>
      </c>
      <c r="I15474">
        <v>0</v>
      </c>
      <c r="J15474">
        <v>0</v>
      </c>
      <c r="L15474">
        <v>0</v>
      </c>
      <c r="N15474">
        <v>0</v>
      </c>
      <c r="P15474">
        <v>0</v>
      </c>
      <c r="Q15474">
        <v>0</v>
      </c>
      <c r="S15474">
        <v>0</v>
      </c>
    </row>
    <row r="15475" spans="1:19" x14ac:dyDescent="0.3">
      <c r="A15475" t="s">
        <v>30850</v>
      </c>
      <c r="B15475" s="171" t="s">
        <v>30851</v>
      </c>
      <c r="C15475" s="171" t="s">
        <v>167</v>
      </c>
      <c r="D15475" s="171" t="s">
        <v>80</v>
      </c>
      <c r="E15475" s="11">
        <v>44501</v>
      </c>
      <c r="F15475">
        <v>3</v>
      </c>
      <c r="G15475">
        <v>4</v>
      </c>
      <c r="I15475">
        <v>20</v>
      </c>
      <c r="J15475">
        <v>42</v>
      </c>
      <c r="L15475">
        <v>56</v>
      </c>
      <c r="N15475">
        <v>20</v>
      </c>
      <c r="P15475">
        <v>0</v>
      </c>
      <c r="Q15475">
        <v>0</v>
      </c>
      <c r="S15475">
        <v>0</v>
      </c>
    </row>
    <row r="15476" spans="1:19" x14ac:dyDescent="0.3">
      <c r="A15476" t="s">
        <v>30852</v>
      </c>
      <c r="B15476" s="171" t="s">
        <v>30853</v>
      </c>
      <c r="C15476" s="171" t="s">
        <v>179</v>
      </c>
      <c r="D15476" s="171" t="s">
        <v>80</v>
      </c>
      <c r="E15476" s="11">
        <v>44501</v>
      </c>
      <c r="F15476">
        <v>14</v>
      </c>
      <c r="G15476">
        <v>14</v>
      </c>
      <c r="I15476">
        <v>131</v>
      </c>
      <c r="J15476">
        <v>130</v>
      </c>
      <c r="L15476">
        <v>130</v>
      </c>
      <c r="N15476">
        <v>130</v>
      </c>
      <c r="P15476">
        <v>5</v>
      </c>
      <c r="Q15476">
        <v>7</v>
      </c>
      <c r="S15476">
        <v>1</v>
      </c>
    </row>
    <row r="15477" spans="1:19" x14ac:dyDescent="0.3">
      <c r="A15477" t="s">
        <v>30854</v>
      </c>
      <c r="B15477" s="171" t="s">
        <v>30855</v>
      </c>
      <c r="C15477" s="171" t="s">
        <v>185</v>
      </c>
      <c r="D15477" s="171" t="s">
        <v>80</v>
      </c>
      <c r="E15477" s="11">
        <v>44501</v>
      </c>
      <c r="F15477">
        <v>5.5</v>
      </c>
      <c r="G15477">
        <v>8</v>
      </c>
      <c r="I15477">
        <v>14</v>
      </c>
      <c r="J15477">
        <v>30</v>
      </c>
      <c r="L15477">
        <v>45</v>
      </c>
      <c r="N15477">
        <v>14</v>
      </c>
      <c r="P15477">
        <v>1</v>
      </c>
      <c r="Q15477">
        <v>1</v>
      </c>
      <c r="S15477">
        <v>0</v>
      </c>
    </row>
    <row r="15478" spans="1:19" x14ac:dyDescent="0.3">
      <c r="A15478" t="s">
        <v>30856</v>
      </c>
      <c r="B15478" s="171" t="s">
        <v>30857</v>
      </c>
      <c r="C15478" s="171" t="s">
        <v>191</v>
      </c>
      <c r="D15478" s="171" t="s">
        <v>80</v>
      </c>
      <c r="E15478" s="11">
        <v>44501</v>
      </c>
      <c r="F15478">
        <v>12.5</v>
      </c>
      <c r="G15478">
        <v>14.5</v>
      </c>
      <c r="I15478">
        <v>71</v>
      </c>
      <c r="J15478">
        <v>105</v>
      </c>
      <c r="L15478">
        <v>114</v>
      </c>
      <c r="N15478">
        <v>56</v>
      </c>
      <c r="P15478">
        <v>7</v>
      </c>
      <c r="Q15478">
        <v>11</v>
      </c>
      <c r="S15478">
        <v>15</v>
      </c>
    </row>
    <row r="15479" spans="1:19" x14ac:dyDescent="0.3">
      <c r="A15479" t="s">
        <v>30858</v>
      </c>
      <c r="B15479" s="171" t="s">
        <v>30859</v>
      </c>
      <c r="C15479" s="171" t="s">
        <v>212</v>
      </c>
      <c r="D15479" s="171" t="s">
        <v>80</v>
      </c>
      <c r="E15479" s="11">
        <v>44501</v>
      </c>
      <c r="F15479">
        <v>0</v>
      </c>
      <c r="G15479">
        <v>0</v>
      </c>
      <c r="I15479">
        <v>0</v>
      </c>
      <c r="J15479">
        <v>0</v>
      </c>
      <c r="L15479">
        <v>0</v>
      </c>
      <c r="N15479">
        <v>0</v>
      </c>
      <c r="P15479">
        <v>0</v>
      </c>
      <c r="Q15479">
        <v>0</v>
      </c>
      <c r="S15479">
        <v>0</v>
      </c>
    </row>
    <row r="15480" spans="1:19" x14ac:dyDescent="0.3">
      <c r="A15480" t="s">
        <v>30860</v>
      </c>
      <c r="B15480" s="171" t="s">
        <v>30861</v>
      </c>
      <c r="C15480" s="171" t="s">
        <v>215</v>
      </c>
      <c r="D15480" s="171" t="s">
        <v>80</v>
      </c>
      <c r="E15480" s="11">
        <v>44501</v>
      </c>
      <c r="F15480">
        <v>0</v>
      </c>
      <c r="G15480">
        <v>0</v>
      </c>
      <c r="I15480">
        <v>0</v>
      </c>
      <c r="J15480">
        <v>0</v>
      </c>
      <c r="L15480">
        <v>0</v>
      </c>
      <c r="N15480">
        <v>0</v>
      </c>
      <c r="P15480">
        <v>0</v>
      </c>
      <c r="Q15480">
        <v>0</v>
      </c>
      <c r="S15480">
        <v>0</v>
      </c>
    </row>
    <row r="15481" spans="1:19" x14ac:dyDescent="0.3">
      <c r="A15481" t="s">
        <v>30862</v>
      </c>
      <c r="B15481" s="171" t="s">
        <v>30863</v>
      </c>
      <c r="C15481" s="171" t="s">
        <v>221</v>
      </c>
      <c r="D15481" s="171" t="s">
        <v>80</v>
      </c>
      <c r="E15481" s="11">
        <v>44501</v>
      </c>
      <c r="F15481">
        <v>0</v>
      </c>
      <c r="G15481">
        <v>0</v>
      </c>
      <c r="I15481">
        <v>0</v>
      </c>
      <c r="J15481">
        <v>0</v>
      </c>
      <c r="L15481">
        <v>0</v>
      </c>
      <c r="N15481">
        <v>0</v>
      </c>
      <c r="P15481">
        <v>0</v>
      </c>
      <c r="Q15481">
        <v>0</v>
      </c>
      <c r="S15481">
        <v>0</v>
      </c>
    </row>
    <row r="15482" spans="1:19" x14ac:dyDescent="0.3">
      <c r="A15482" t="s">
        <v>30864</v>
      </c>
      <c r="B15482" s="171" t="s">
        <v>30865</v>
      </c>
      <c r="C15482" s="171" t="s">
        <v>8233</v>
      </c>
      <c r="D15482" s="171" t="s">
        <v>80</v>
      </c>
      <c r="E15482" s="11">
        <v>44501</v>
      </c>
      <c r="F15482">
        <v>1.5</v>
      </c>
      <c r="G15482">
        <v>3</v>
      </c>
      <c r="I15482">
        <v>17</v>
      </c>
      <c r="J15482">
        <v>18</v>
      </c>
      <c r="L15482">
        <v>36</v>
      </c>
      <c r="N15482">
        <v>17</v>
      </c>
      <c r="P15482">
        <v>0</v>
      </c>
      <c r="Q15482">
        <v>0</v>
      </c>
      <c r="S15482">
        <v>0</v>
      </c>
    </row>
    <row r="15483" spans="1:19" x14ac:dyDescent="0.3">
      <c r="A15483" t="s">
        <v>30866</v>
      </c>
      <c r="B15483" s="171" t="s">
        <v>30867</v>
      </c>
      <c r="C15483" s="171" t="s">
        <v>233</v>
      </c>
      <c r="D15483" s="171" t="s">
        <v>80</v>
      </c>
      <c r="E15483" s="11">
        <v>44501</v>
      </c>
      <c r="F15483">
        <v>0</v>
      </c>
      <c r="G15483">
        <v>0</v>
      </c>
      <c r="I15483">
        <v>0</v>
      </c>
      <c r="J15483">
        <v>0</v>
      </c>
      <c r="L15483">
        <v>0</v>
      </c>
      <c r="N15483">
        <v>0</v>
      </c>
      <c r="P15483">
        <v>0</v>
      </c>
      <c r="Q15483">
        <v>0</v>
      </c>
      <c r="S15483">
        <v>0</v>
      </c>
    </row>
    <row r="15484" spans="1:19" x14ac:dyDescent="0.3">
      <c r="A15484" t="s">
        <v>30868</v>
      </c>
      <c r="B15484" s="171" t="s">
        <v>30869</v>
      </c>
      <c r="C15484" s="171" t="s">
        <v>24508</v>
      </c>
      <c r="D15484" s="171" t="s">
        <v>15341</v>
      </c>
      <c r="E15484" s="11">
        <v>44501</v>
      </c>
      <c r="F15484">
        <v>0</v>
      </c>
      <c r="G15484">
        <v>0</v>
      </c>
      <c r="I15484">
        <v>0</v>
      </c>
      <c r="J15484">
        <v>0</v>
      </c>
      <c r="L15484">
        <v>0</v>
      </c>
      <c r="N15484">
        <v>0</v>
      </c>
      <c r="P15484">
        <v>0</v>
      </c>
      <c r="Q15484">
        <v>0</v>
      </c>
      <c r="S15484">
        <v>0</v>
      </c>
    </row>
    <row r="15485" spans="1:19" x14ac:dyDescent="0.3">
      <c r="A15485" t="s">
        <v>30870</v>
      </c>
      <c r="B15485" s="171" t="s">
        <v>30871</v>
      </c>
      <c r="C15485" s="171" t="s">
        <v>24508</v>
      </c>
      <c r="D15485" s="171" t="s">
        <v>80</v>
      </c>
      <c r="E15485" s="11">
        <v>44501</v>
      </c>
      <c r="F15485">
        <v>0</v>
      </c>
      <c r="G15485">
        <v>0</v>
      </c>
      <c r="I15485">
        <v>0</v>
      </c>
      <c r="J15485">
        <v>0</v>
      </c>
      <c r="L15485">
        <v>0</v>
      </c>
      <c r="N15485">
        <v>0</v>
      </c>
      <c r="P15485">
        <v>0</v>
      </c>
      <c r="Q15485">
        <v>0</v>
      </c>
      <c r="S15485">
        <v>0</v>
      </c>
    </row>
    <row r="15486" spans="1:19" x14ac:dyDescent="0.3">
      <c r="A15486" t="s">
        <v>30872</v>
      </c>
      <c r="B15486" s="171" t="s">
        <v>30873</v>
      </c>
      <c r="C15486" s="171" t="s">
        <v>107</v>
      </c>
      <c r="D15486" s="171" t="s">
        <v>80</v>
      </c>
      <c r="E15486" s="11">
        <v>44501</v>
      </c>
      <c r="F15486">
        <v>9</v>
      </c>
      <c r="G15486">
        <v>8</v>
      </c>
      <c r="I15486">
        <v>60</v>
      </c>
      <c r="J15486">
        <v>89</v>
      </c>
      <c r="L15486">
        <v>78</v>
      </c>
      <c r="N15486">
        <v>59</v>
      </c>
      <c r="P15486">
        <v>0</v>
      </c>
      <c r="Q15486">
        <v>2</v>
      </c>
      <c r="S15486">
        <v>1</v>
      </c>
    </row>
    <row r="15487" spans="1:19" x14ac:dyDescent="0.3">
      <c r="A15487" t="s">
        <v>30874</v>
      </c>
      <c r="B15487" s="171" t="s">
        <v>30875</v>
      </c>
      <c r="C15487" s="171" t="s">
        <v>107</v>
      </c>
      <c r="D15487" s="171" t="s">
        <v>15341</v>
      </c>
      <c r="E15487" s="11">
        <v>44501</v>
      </c>
      <c r="F15487">
        <v>0</v>
      </c>
      <c r="G15487">
        <v>0</v>
      </c>
      <c r="I15487">
        <v>0</v>
      </c>
      <c r="J15487">
        <v>0</v>
      </c>
      <c r="L15487">
        <v>0</v>
      </c>
      <c r="N15487">
        <v>0</v>
      </c>
      <c r="P15487">
        <v>0</v>
      </c>
      <c r="Q15487">
        <v>0</v>
      </c>
      <c r="S15487">
        <v>0</v>
      </c>
    </row>
    <row r="15488" spans="1:19" x14ac:dyDescent="0.3">
      <c r="A15488" t="s">
        <v>30876</v>
      </c>
      <c r="B15488" s="171" t="s">
        <v>30877</v>
      </c>
      <c r="C15488" s="171" t="s">
        <v>173</v>
      </c>
      <c r="D15488" s="171" t="s">
        <v>80</v>
      </c>
      <c r="E15488" s="11">
        <v>44501</v>
      </c>
      <c r="F15488">
        <v>3</v>
      </c>
      <c r="G15488">
        <v>3.5</v>
      </c>
      <c r="I15488">
        <v>20</v>
      </c>
      <c r="J15488">
        <v>17</v>
      </c>
      <c r="L15488">
        <v>20</v>
      </c>
      <c r="N15488">
        <v>18</v>
      </c>
      <c r="P15488">
        <v>0</v>
      </c>
      <c r="Q15488">
        <v>0</v>
      </c>
      <c r="S15488">
        <v>2</v>
      </c>
    </row>
    <row r="15489" spans="1:19" x14ac:dyDescent="0.3">
      <c r="A15489" t="s">
        <v>30878</v>
      </c>
      <c r="B15489" s="171" t="s">
        <v>30879</v>
      </c>
      <c r="C15489" s="171" t="s">
        <v>173</v>
      </c>
      <c r="D15489" s="171" t="s">
        <v>15341</v>
      </c>
      <c r="E15489" s="11">
        <v>44501</v>
      </c>
      <c r="F15489">
        <v>0</v>
      </c>
      <c r="G15489">
        <v>0</v>
      </c>
      <c r="I15489">
        <v>2</v>
      </c>
      <c r="J15489">
        <v>0</v>
      </c>
      <c r="L15489">
        <v>0</v>
      </c>
      <c r="N15489">
        <v>2</v>
      </c>
      <c r="P15489">
        <v>0</v>
      </c>
      <c r="Q15489">
        <v>0</v>
      </c>
      <c r="S15489">
        <v>0</v>
      </c>
    </row>
    <row r="15490" spans="1:19" x14ac:dyDescent="0.3">
      <c r="A15490" t="s">
        <v>30880</v>
      </c>
      <c r="B15490" s="171" t="s">
        <v>30881</v>
      </c>
      <c r="C15490" s="171" t="s">
        <v>200</v>
      </c>
      <c r="D15490" s="171" t="s">
        <v>80</v>
      </c>
      <c r="E15490" s="11">
        <v>44501</v>
      </c>
      <c r="F15490">
        <v>2.5</v>
      </c>
      <c r="G15490">
        <v>2.5</v>
      </c>
      <c r="I15490">
        <v>16</v>
      </c>
      <c r="J15490">
        <v>13</v>
      </c>
      <c r="L15490">
        <v>13</v>
      </c>
      <c r="N15490">
        <v>16</v>
      </c>
      <c r="P15490">
        <v>4</v>
      </c>
      <c r="Q15490">
        <v>4</v>
      </c>
      <c r="S15490">
        <v>0</v>
      </c>
    </row>
    <row r="15491" spans="1:19" x14ac:dyDescent="0.3">
      <c r="A15491" t="s">
        <v>30882</v>
      </c>
      <c r="B15491" s="171" t="s">
        <v>30883</v>
      </c>
      <c r="C15491" s="171" t="s">
        <v>200</v>
      </c>
      <c r="D15491" s="171" t="s">
        <v>15341</v>
      </c>
      <c r="E15491" s="11">
        <v>44501</v>
      </c>
      <c r="F15491">
        <v>0</v>
      </c>
      <c r="G15491">
        <v>0</v>
      </c>
      <c r="I15491">
        <v>0</v>
      </c>
      <c r="J15491">
        <v>0</v>
      </c>
      <c r="L15491">
        <v>0</v>
      </c>
      <c r="N15491">
        <v>0</v>
      </c>
      <c r="P15491">
        <v>0</v>
      </c>
      <c r="Q15491">
        <v>0</v>
      </c>
      <c r="S15491">
        <v>0</v>
      </c>
    </row>
    <row r="15492" spans="1:19" x14ac:dyDescent="0.3">
      <c r="A15492" t="s">
        <v>30884</v>
      </c>
      <c r="B15492" s="171" t="s">
        <v>30885</v>
      </c>
      <c r="C15492" s="171" t="s">
        <v>73</v>
      </c>
      <c r="D15492" s="171" t="s">
        <v>4</v>
      </c>
      <c r="E15492" s="11">
        <v>44501</v>
      </c>
      <c r="F15492">
        <v>0</v>
      </c>
      <c r="G15492">
        <v>0</v>
      </c>
      <c r="I15492">
        <v>0</v>
      </c>
      <c r="J15492">
        <v>0</v>
      </c>
      <c r="L15492">
        <v>0</v>
      </c>
      <c r="N15492">
        <v>0</v>
      </c>
      <c r="P15492">
        <v>0</v>
      </c>
      <c r="Q15492">
        <v>0</v>
      </c>
      <c r="S15492">
        <v>0</v>
      </c>
    </row>
    <row r="15493" spans="1:19" x14ac:dyDescent="0.3">
      <c r="A15493" t="s">
        <v>30886</v>
      </c>
      <c r="B15493" s="171" t="s">
        <v>30887</v>
      </c>
      <c r="C15493" s="171" t="s">
        <v>24891</v>
      </c>
      <c r="D15493" s="171" t="s">
        <v>4</v>
      </c>
      <c r="E15493" s="11">
        <v>44501</v>
      </c>
      <c r="F15493">
        <v>3</v>
      </c>
      <c r="G15493">
        <v>3</v>
      </c>
      <c r="I15493">
        <v>6</v>
      </c>
      <c r="J15493">
        <v>18</v>
      </c>
      <c r="L15493">
        <v>18</v>
      </c>
      <c r="N15493">
        <v>5</v>
      </c>
      <c r="P15493">
        <v>1</v>
      </c>
      <c r="Q15493">
        <v>2</v>
      </c>
      <c r="S15493">
        <v>1</v>
      </c>
    </row>
    <row r="15494" spans="1:19" x14ac:dyDescent="0.3">
      <c r="A15494" t="s">
        <v>30888</v>
      </c>
      <c r="B15494" s="171" t="s">
        <v>30889</v>
      </c>
      <c r="C15494" s="171" t="s">
        <v>18229</v>
      </c>
      <c r="D15494" s="171" t="s">
        <v>4</v>
      </c>
      <c r="E15494" s="11">
        <v>44501</v>
      </c>
      <c r="F15494">
        <v>0</v>
      </c>
      <c r="G15494">
        <v>0</v>
      </c>
      <c r="I15494">
        <v>0</v>
      </c>
      <c r="J15494">
        <v>0</v>
      </c>
      <c r="L15494">
        <v>0</v>
      </c>
      <c r="N15494">
        <v>0</v>
      </c>
      <c r="P15494">
        <v>0</v>
      </c>
      <c r="Q15494">
        <v>0</v>
      </c>
      <c r="S15494">
        <v>0</v>
      </c>
    </row>
    <row r="15495" spans="1:19" x14ac:dyDescent="0.3">
      <c r="A15495" t="s">
        <v>30890</v>
      </c>
      <c r="B15495" s="171" t="s">
        <v>30891</v>
      </c>
      <c r="C15495" s="171" t="s">
        <v>107</v>
      </c>
      <c r="D15495" s="171" t="s">
        <v>4</v>
      </c>
      <c r="E15495" s="11">
        <v>44501</v>
      </c>
      <c r="F15495">
        <v>9</v>
      </c>
      <c r="G15495">
        <v>8</v>
      </c>
      <c r="I15495">
        <v>60</v>
      </c>
      <c r="J15495">
        <v>89</v>
      </c>
      <c r="L15495">
        <v>78</v>
      </c>
      <c r="N15495">
        <v>59</v>
      </c>
      <c r="P15495">
        <v>0</v>
      </c>
      <c r="Q15495">
        <v>2</v>
      </c>
      <c r="S15495">
        <v>1</v>
      </c>
    </row>
    <row r="15496" spans="1:19" x14ac:dyDescent="0.3">
      <c r="A15496" t="s">
        <v>30892</v>
      </c>
      <c r="B15496" s="171" t="s">
        <v>30893</v>
      </c>
      <c r="C15496" s="171" t="s">
        <v>9887</v>
      </c>
      <c r="D15496" s="171" t="s">
        <v>4</v>
      </c>
      <c r="E15496" s="11">
        <v>44501</v>
      </c>
      <c r="F15496">
        <v>0</v>
      </c>
      <c r="G15496">
        <v>0</v>
      </c>
      <c r="I15496">
        <v>0</v>
      </c>
      <c r="J15496">
        <v>0</v>
      </c>
      <c r="L15496">
        <v>0</v>
      </c>
      <c r="N15496">
        <v>0</v>
      </c>
      <c r="P15496">
        <v>0</v>
      </c>
      <c r="Q15496">
        <v>0</v>
      </c>
      <c r="S15496">
        <v>0</v>
      </c>
    </row>
    <row r="15497" spans="1:19" x14ac:dyDescent="0.3">
      <c r="A15497" t="s">
        <v>30894</v>
      </c>
      <c r="B15497" s="171" t="s">
        <v>30895</v>
      </c>
      <c r="C15497" s="171" t="s">
        <v>11260</v>
      </c>
      <c r="D15497" s="171" t="s">
        <v>4</v>
      </c>
      <c r="E15497" s="11">
        <v>44501</v>
      </c>
      <c r="F15497">
        <v>0</v>
      </c>
      <c r="G15497">
        <v>0</v>
      </c>
      <c r="I15497">
        <v>0</v>
      </c>
      <c r="J15497">
        <v>0</v>
      </c>
      <c r="L15497">
        <v>0</v>
      </c>
      <c r="N15497">
        <v>0</v>
      </c>
      <c r="P15497">
        <v>0</v>
      </c>
      <c r="Q15497">
        <v>0</v>
      </c>
      <c r="S15497">
        <v>0</v>
      </c>
    </row>
    <row r="15498" spans="1:19" x14ac:dyDescent="0.3">
      <c r="A15498" t="s">
        <v>30896</v>
      </c>
      <c r="B15498" s="171" t="s">
        <v>30897</v>
      </c>
      <c r="C15498" s="171" t="s">
        <v>122</v>
      </c>
      <c r="D15498" s="171" t="s">
        <v>4</v>
      </c>
      <c r="E15498" s="11">
        <v>44501</v>
      </c>
      <c r="F15498">
        <v>0</v>
      </c>
      <c r="G15498">
        <v>0</v>
      </c>
      <c r="I15498">
        <v>0</v>
      </c>
      <c r="J15498">
        <v>0</v>
      </c>
      <c r="L15498">
        <v>0</v>
      </c>
      <c r="N15498">
        <v>0</v>
      </c>
      <c r="P15498">
        <v>0</v>
      </c>
      <c r="Q15498">
        <v>0</v>
      </c>
      <c r="S15498">
        <v>0</v>
      </c>
    </row>
    <row r="15499" spans="1:19" x14ac:dyDescent="0.3">
      <c r="A15499" t="s">
        <v>30898</v>
      </c>
      <c r="B15499" s="171" t="s">
        <v>30899</v>
      </c>
      <c r="C15499" s="171" t="s">
        <v>125</v>
      </c>
      <c r="D15499" s="171" t="s">
        <v>4</v>
      </c>
      <c r="E15499" s="11">
        <v>44501</v>
      </c>
      <c r="F15499">
        <v>0</v>
      </c>
      <c r="G15499">
        <v>0</v>
      </c>
      <c r="I15499">
        <v>0</v>
      </c>
      <c r="J15499">
        <v>0</v>
      </c>
      <c r="L15499">
        <v>0</v>
      </c>
      <c r="N15499">
        <v>0</v>
      </c>
      <c r="P15499">
        <v>0</v>
      </c>
      <c r="Q15499">
        <v>0</v>
      </c>
      <c r="S15499">
        <v>0</v>
      </c>
    </row>
    <row r="15500" spans="1:19" x14ac:dyDescent="0.3">
      <c r="A15500" t="s">
        <v>30900</v>
      </c>
      <c r="B15500" s="171" t="s">
        <v>30901</v>
      </c>
      <c r="C15500" s="171" t="s">
        <v>14899</v>
      </c>
      <c r="D15500" s="171" t="s">
        <v>4</v>
      </c>
      <c r="E15500" s="11">
        <v>44501</v>
      </c>
      <c r="F15500">
        <v>0</v>
      </c>
      <c r="G15500">
        <v>0</v>
      </c>
      <c r="I15500">
        <v>0</v>
      </c>
      <c r="J15500">
        <v>0</v>
      </c>
      <c r="L15500">
        <v>0</v>
      </c>
      <c r="N15500">
        <v>0</v>
      </c>
      <c r="P15500">
        <v>0</v>
      </c>
      <c r="Q15500">
        <v>0</v>
      </c>
      <c r="S15500">
        <v>0</v>
      </c>
    </row>
    <row r="15501" spans="1:19" x14ac:dyDescent="0.3">
      <c r="A15501" t="s">
        <v>30902</v>
      </c>
      <c r="B15501" s="171" t="s">
        <v>30903</v>
      </c>
      <c r="C15501" s="171" t="s">
        <v>137</v>
      </c>
      <c r="D15501" s="171" t="s">
        <v>4</v>
      </c>
      <c r="E15501" s="11">
        <v>44501</v>
      </c>
      <c r="F15501">
        <v>0</v>
      </c>
      <c r="G15501">
        <v>0</v>
      </c>
      <c r="I15501">
        <v>0</v>
      </c>
      <c r="J15501">
        <v>0</v>
      </c>
      <c r="L15501">
        <v>0</v>
      </c>
      <c r="N15501">
        <v>0</v>
      </c>
      <c r="P15501">
        <v>0</v>
      </c>
      <c r="Q15501">
        <v>0</v>
      </c>
      <c r="S15501">
        <v>0</v>
      </c>
    </row>
    <row r="15502" spans="1:19" x14ac:dyDescent="0.3">
      <c r="A15502" t="s">
        <v>30904</v>
      </c>
      <c r="B15502" s="171" t="s">
        <v>30905</v>
      </c>
      <c r="C15502" s="171" t="s">
        <v>8615</v>
      </c>
      <c r="D15502" s="171" t="s">
        <v>4</v>
      </c>
      <c r="E15502" s="11">
        <v>44501</v>
      </c>
      <c r="F15502">
        <v>0</v>
      </c>
      <c r="G15502">
        <v>0</v>
      </c>
      <c r="I15502">
        <v>0</v>
      </c>
      <c r="J15502">
        <v>0</v>
      </c>
      <c r="L15502">
        <v>0</v>
      </c>
      <c r="N15502">
        <v>0</v>
      </c>
      <c r="P15502">
        <v>0</v>
      </c>
      <c r="Q15502">
        <v>0</v>
      </c>
      <c r="S15502">
        <v>0</v>
      </c>
    </row>
    <row r="15503" spans="1:19" x14ac:dyDescent="0.3">
      <c r="A15503" t="s">
        <v>30906</v>
      </c>
      <c r="B15503" s="171" t="s">
        <v>30907</v>
      </c>
      <c r="C15503" s="171" t="s">
        <v>146</v>
      </c>
      <c r="D15503" s="171" t="s">
        <v>4</v>
      </c>
      <c r="E15503" s="11">
        <v>44501</v>
      </c>
      <c r="F15503">
        <v>5</v>
      </c>
      <c r="G15503">
        <v>8.5</v>
      </c>
      <c r="I15503">
        <v>14</v>
      </c>
      <c r="J15503">
        <v>26</v>
      </c>
      <c r="L15503">
        <v>49</v>
      </c>
      <c r="N15503">
        <v>13</v>
      </c>
      <c r="P15503">
        <v>0</v>
      </c>
      <c r="Q15503">
        <v>1</v>
      </c>
      <c r="S15503">
        <v>1</v>
      </c>
    </row>
    <row r="15504" spans="1:19" x14ac:dyDescent="0.3">
      <c r="A15504" t="s">
        <v>30908</v>
      </c>
      <c r="B15504" s="171" t="s">
        <v>30909</v>
      </c>
      <c r="C15504" s="171" t="s">
        <v>161</v>
      </c>
      <c r="D15504" s="171" t="s">
        <v>4</v>
      </c>
      <c r="E15504" s="11">
        <v>44501</v>
      </c>
      <c r="F15504">
        <v>3</v>
      </c>
      <c r="G15504">
        <v>4.5</v>
      </c>
      <c r="I15504">
        <v>7</v>
      </c>
      <c r="J15504">
        <v>17</v>
      </c>
      <c r="L15504">
        <v>26</v>
      </c>
      <c r="N15504">
        <v>6</v>
      </c>
      <c r="P15504">
        <v>3</v>
      </c>
      <c r="Q15504">
        <v>3</v>
      </c>
      <c r="S15504">
        <v>1</v>
      </c>
    </row>
    <row r="15505" spans="1:19" x14ac:dyDescent="0.3">
      <c r="A15505" t="s">
        <v>30910</v>
      </c>
      <c r="B15505" s="171" t="s">
        <v>30911</v>
      </c>
      <c r="C15505" s="171" t="s">
        <v>18252</v>
      </c>
      <c r="D15505" s="171" t="s">
        <v>4</v>
      </c>
      <c r="E15505" s="11">
        <v>44501</v>
      </c>
      <c r="F15505">
        <v>0</v>
      </c>
      <c r="G15505">
        <v>0</v>
      </c>
      <c r="I15505">
        <v>0</v>
      </c>
      <c r="J15505">
        <v>0</v>
      </c>
      <c r="L15505">
        <v>0</v>
      </c>
      <c r="N15505">
        <v>0</v>
      </c>
      <c r="P15505">
        <v>0</v>
      </c>
      <c r="Q15505">
        <v>0</v>
      </c>
      <c r="S15505">
        <v>0</v>
      </c>
    </row>
    <row r="15506" spans="1:19" x14ac:dyDescent="0.3">
      <c r="A15506" t="s">
        <v>30912</v>
      </c>
      <c r="B15506" s="171" t="s">
        <v>30913</v>
      </c>
      <c r="C15506" s="171" t="s">
        <v>167</v>
      </c>
      <c r="D15506" s="171" t="s">
        <v>4</v>
      </c>
      <c r="E15506" s="11">
        <v>44501</v>
      </c>
      <c r="F15506">
        <v>3</v>
      </c>
      <c r="G15506">
        <v>4</v>
      </c>
      <c r="I15506">
        <v>20</v>
      </c>
      <c r="J15506">
        <v>42</v>
      </c>
      <c r="L15506">
        <v>56</v>
      </c>
      <c r="N15506">
        <v>20</v>
      </c>
      <c r="P15506">
        <v>0</v>
      </c>
      <c r="Q15506">
        <v>0</v>
      </c>
      <c r="S15506">
        <v>0</v>
      </c>
    </row>
    <row r="15507" spans="1:19" x14ac:dyDescent="0.3">
      <c r="A15507" t="s">
        <v>30914</v>
      </c>
      <c r="B15507" s="171" t="s">
        <v>30915</v>
      </c>
      <c r="C15507" s="171" t="s">
        <v>173</v>
      </c>
      <c r="D15507" s="171" t="s">
        <v>4</v>
      </c>
      <c r="E15507" s="11">
        <v>44501</v>
      </c>
      <c r="F15507">
        <v>3</v>
      </c>
      <c r="G15507">
        <v>3.5</v>
      </c>
      <c r="I15507">
        <v>22</v>
      </c>
      <c r="J15507">
        <v>17</v>
      </c>
      <c r="L15507">
        <v>20</v>
      </c>
      <c r="N15507">
        <v>22</v>
      </c>
      <c r="P15507">
        <v>0</v>
      </c>
      <c r="Q15507">
        <v>0</v>
      </c>
      <c r="S15507">
        <v>2</v>
      </c>
    </row>
    <row r="15508" spans="1:19" x14ac:dyDescent="0.3">
      <c r="A15508" t="s">
        <v>30916</v>
      </c>
      <c r="B15508" s="171" t="s">
        <v>30917</v>
      </c>
      <c r="C15508" s="171" t="s">
        <v>179</v>
      </c>
      <c r="D15508" s="171" t="s">
        <v>4</v>
      </c>
      <c r="E15508" s="11">
        <v>44501</v>
      </c>
      <c r="F15508">
        <v>14</v>
      </c>
      <c r="G15508">
        <v>14</v>
      </c>
      <c r="I15508">
        <v>131</v>
      </c>
      <c r="J15508">
        <v>130</v>
      </c>
      <c r="L15508">
        <v>130</v>
      </c>
      <c r="N15508">
        <v>130</v>
      </c>
      <c r="P15508">
        <v>5</v>
      </c>
      <c r="Q15508">
        <v>7</v>
      </c>
      <c r="S15508">
        <v>1</v>
      </c>
    </row>
    <row r="15509" spans="1:19" x14ac:dyDescent="0.3">
      <c r="A15509" t="s">
        <v>30918</v>
      </c>
      <c r="B15509" s="171" t="s">
        <v>30919</v>
      </c>
      <c r="C15509" s="171" t="s">
        <v>185</v>
      </c>
      <c r="D15509" s="171" t="s">
        <v>4</v>
      </c>
      <c r="E15509" s="11">
        <v>44501</v>
      </c>
      <c r="F15509">
        <v>5.5</v>
      </c>
      <c r="G15509">
        <v>8</v>
      </c>
      <c r="I15509">
        <v>14</v>
      </c>
      <c r="J15509">
        <v>30</v>
      </c>
      <c r="L15509">
        <v>45</v>
      </c>
      <c r="N15509">
        <v>14</v>
      </c>
      <c r="P15509">
        <v>1</v>
      </c>
      <c r="Q15509">
        <v>1</v>
      </c>
      <c r="S15509">
        <v>0</v>
      </c>
    </row>
    <row r="15510" spans="1:19" x14ac:dyDescent="0.3">
      <c r="A15510" t="s">
        <v>30920</v>
      </c>
      <c r="B15510" s="171" t="s">
        <v>30921</v>
      </c>
      <c r="C15510" s="171" t="s">
        <v>24508</v>
      </c>
      <c r="D15510" s="171" t="s">
        <v>4</v>
      </c>
      <c r="E15510" s="11">
        <v>44501</v>
      </c>
      <c r="F15510">
        <v>0</v>
      </c>
      <c r="G15510">
        <v>0</v>
      </c>
      <c r="I15510">
        <v>0</v>
      </c>
      <c r="J15510">
        <v>0</v>
      </c>
      <c r="L15510">
        <v>0</v>
      </c>
      <c r="N15510">
        <v>0</v>
      </c>
      <c r="P15510">
        <v>0</v>
      </c>
      <c r="Q15510">
        <v>0</v>
      </c>
      <c r="S15510">
        <v>0</v>
      </c>
    </row>
    <row r="15511" spans="1:19" x14ac:dyDescent="0.3">
      <c r="A15511" t="s">
        <v>30922</v>
      </c>
      <c r="B15511" s="171" t="s">
        <v>30923</v>
      </c>
      <c r="C15511" s="171" t="s">
        <v>191</v>
      </c>
      <c r="D15511" s="171" t="s">
        <v>4</v>
      </c>
      <c r="E15511" s="11">
        <v>44501</v>
      </c>
      <c r="F15511">
        <v>12.5</v>
      </c>
      <c r="G15511">
        <v>14.5</v>
      </c>
      <c r="I15511">
        <v>71</v>
      </c>
      <c r="J15511">
        <v>105</v>
      </c>
      <c r="L15511">
        <v>114</v>
      </c>
      <c r="N15511">
        <v>56</v>
      </c>
      <c r="P15511">
        <v>7</v>
      </c>
      <c r="Q15511">
        <v>11</v>
      </c>
      <c r="S15511">
        <v>15</v>
      </c>
    </row>
    <row r="15512" spans="1:19" x14ac:dyDescent="0.3">
      <c r="A15512" t="s">
        <v>30924</v>
      </c>
      <c r="B15512" s="171" t="s">
        <v>30925</v>
      </c>
      <c r="C15512" s="171" t="s">
        <v>200</v>
      </c>
      <c r="D15512" s="171" t="s">
        <v>4</v>
      </c>
      <c r="E15512" s="11">
        <v>44501</v>
      </c>
      <c r="F15512">
        <v>2.5</v>
      </c>
      <c r="G15512">
        <v>2.5</v>
      </c>
      <c r="I15512">
        <v>16</v>
      </c>
      <c r="J15512">
        <v>13</v>
      </c>
      <c r="L15512">
        <v>13</v>
      </c>
      <c r="N15512">
        <v>16</v>
      </c>
      <c r="P15512">
        <v>4</v>
      </c>
      <c r="Q15512">
        <v>4</v>
      </c>
      <c r="S15512">
        <v>0</v>
      </c>
    </row>
    <row r="15513" spans="1:19" x14ac:dyDescent="0.3">
      <c r="A15513" t="s">
        <v>30926</v>
      </c>
      <c r="B15513" s="171" t="s">
        <v>30927</v>
      </c>
      <c r="C15513" s="171" t="s">
        <v>212</v>
      </c>
      <c r="D15513" s="171" t="s">
        <v>4</v>
      </c>
      <c r="E15513" s="11">
        <v>44501</v>
      </c>
      <c r="F15513">
        <v>0</v>
      </c>
      <c r="G15513">
        <v>0</v>
      </c>
      <c r="I15513">
        <v>0</v>
      </c>
      <c r="J15513">
        <v>0</v>
      </c>
      <c r="L15513">
        <v>0</v>
      </c>
      <c r="N15513">
        <v>0</v>
      </c>
      <c r="P15513">
        <v>0</v>
      </c>
      <c r="Q15513">
        <v>0</v>
      </c>
      <c r="S15513">
        <v>0</v>
      </c>
    </row>
    <row r="15514" spans="1:19" x14ac:dyDescent="0.3">
      <c r="A15514" t="s">
        <v>30928</v>
      </c>
      <c r="B15514" s="171" t="s">
        <v>30929</v>
      </c>
      <c r="C15514" s="171" t="s">
        <v>215</v>
      </c>
      <c r="D15514" s="171" t="s">
        <v>4</v>
      </c>
      <c r="E15514" s="11">
        <v>44501</v>
      </c>
      <c r="F15514">
        <v>0</v>
      </c>
      <c r="G15514">
        <v>0</v>
      </c>
      <c r="I15514">
        <v>0</v>
      </c>
      <c r="J15514">
        <v>0</v>
      </c>
      <c r="L15514">
        <v>0</v>
      </c>
      <c r="N15514">
        <v>0</v>
      </c>
      <c r="P15514">
        <v>0</v>
      </c>
      <c r="Q15514">
        <v>0</v>
      </c>
      <c r="S15514">
        <v>0</v>
      </c>
    </row>
    <row r="15515" spans="1:19" x14ac:dyDescent="0.3">
      <c r="A15515" t="s">
        <v>30930</v>
      </c>
      <c r="B15515" s="171" t="s">
        <v>30931</v>
      </c>
      <c r="C15515" s="171" t="s">
        <v>221</v>
      </c>
      <c r="D15515" s="171" t="s">
        <v>4</v>
      </c>
      <c r="E15515" s="11">
        <v>44501</v>
      </c>
      <c r="F15515">
        <v>0</v>
      </c>
      <c r="G15515">
        <v>0</v>
      </c>
      <c r="I15515">
        <v>0</v>
      </c>
      <c r="J15515">
        <v>0</v>
      </c>
      <c r="L15515">
        <v>0</v>
      </c>
      <c r="N15515">
        <v>0</v>
      </c>
      <c r="P15515">
        <v>0</v>
      </c>
      <c r="Q15515">
        <v>0</v>
      </c>
      <c r="S15515">
        <v>0</v>
      </c>
    </row>
    <row r="15516" spans="1:19" x14ac:dyDescent="0.3">
      <c r="A15516" t="s">
        <v>30932</v>
      </c>
      <c r="B15516" s="171" t="s">
        <v>30933</v>
      </c>
      <c r="C15516" s="171" t="s">
        <v>8233</v>
      </c>
      <c r="D15516" s="171" t="s">
        <v>4</v>
      </c>
      <c r="E15516" s="11">
        <v>44501</v>
      </c>
      <c r="F15516">
        <v>1.5</v>
      </c>
      <c r="G15516">
        <v>3</v>
      </c>
      <c r="I15516">
        <v>17</v>
      </c>
      <c r="J15516">
        <v>18</v>
      </c>
      <c r="L15516">
        <v>36</v>
      </c>
      <c r="N15516">
        <v>17</v>
      </c>
      <c r="P15516">
        <v>0</v>
      </c>
      <c r="Q15516">
        <v>0</v>
      </c>
      <c r="S15516">
        <v>0</v>
      </c>
    </row>
    <row r="15517" spans="1:19" x14ac:dyDescent="0.3">
      <c r="A15517" t="s">
        <v>30934</v>
      </c>
      <c r="B15517" s="171" t="s">
        <v>30935</v>
      </c>
      <c r="C15517" s="171" t="s">
        <v>233</v>
      </c>
      <c r="D15517" s="171" t="s">
        <v>4</v>
      </c>
      <c r="E15517" s="11">
        <v>44501</v>
      </c>
      <c r="F15517">
        <v>0</v>
      </c>
      <c r="G15517">
        <v>0</v>
      </c>
      <c r="I15517">
        <v>0</v>
      </c>
      <c r="J15517">
        <v>0</v>
      </c>
      <c r="L15517">
        <v>0</v>
      </c>
      <c r="N15517">
        <v>0</v>
      </c>
      <c r="P15517">
        <v>0</v>
      </c>
      <c r="Q15517">
        <v>0</v>
      </c>
      <c r="S15517">
        <v>0</v>
      </c>
    </row>
    <row r="15518" spans="1:19" x14ac:dyDescent="0.3">
      <c r="A15518" t="s">
        <v>30936</v>
      </c>
      <c r="B15518" s="171" t="s">
        <v>30937</v>
      </c>
      <c r="C15518" s="171" t="s">
        <v>79</v>
      </c>
      <c r="D15518" s="171" t="s">
        <v>80</v>
      </c>
      <c r="E15518" s="11">
        <v>44501</v>
      </c>
      <c r="F15518">
        <v>0</v>
      </c>
      <c r="G15518">
        <v>0</v>
      </c>
      <c r="I15518">
        <v>0</v>
      </c>
      <c r="J15518">
        <v>0</v>
      </c>
      <c r="L15518">
        <v>0</v>
      </c>
      <c r="N15518">
        <v>0</v>
      </c>
      <c r="P15518">
        <v>0</v>
      </c>
      <c r="Q15518">
        <v>0</v>
      </c>
      <c r="S15518">
        <v>0</v>
      </c>
    </row>
    <row r="15519" spans="1:19" x14ac:dyDescent="0.3">
      <c r="A15519" t="s">
        <v>30938</v>
      </c>
      <c r="B15519" s="171" t="s">
        <v>30939</v>
      </c>
      <c r="C15519" s="171" t="s">
        <v>79</v>
      </c>
      <c r="D15519" s="171" t="s">
        <v>4</v>
      </c>
      <c r="E15519" s="11">
        <v>44501</v>
      </c>
      <c r="F15519">
        <v>0</v>
      </c>
      <c r="G15519">
        <v>0</v>
      </c>
      <c r="I15519">
        <v>0</v>
      </c>
      <c r="J15519">
        <v>0</v>
      </c>
      <c r="L15519">
        <v>0</v>
      </c>
      <c r="N15519">
        <v>0</v>
      </c>
      <c r="P15519">
        <v>0</v>
      </c>
      <c r="Q15519">
        <v>0</v>
      </c>
      <c r="S15519">
        <v>0</v>
      </c>
    </row>
    <row r="15520" spans="1:19" x14ac:dyDescent="0.3">
      <c r="A15520" t="s">
        <v>30940</v>
      </c>
      <c r="B15520" s="171" t="s">
        <v>30941</v>
      </c>
      <c r="C15520" s="171" t="s">
        <v>83</v>
      </c>
      <c r="D15520" s="171" t="s">
        <v>80</v>
      </c>
      <c r="E15520" s="11">
        <v>44501</v>
      </c>
      <c r="F15520">
        <v>2</v>
      </c>
      <c r="G15520">
        <v>2</v>
      </c>
      <c r="I15520">
        <v>18</v>
      </c>
      <c r="J15520">
        <v>11</v>
      </c>
      <c r="L15520">
        <v>11</v>
      </c>
      <c r="N15520">
        <v>20</v>
      </c>
      <c r="P15520">
        <v>2</v>
      </c>
      <c r="Q15520">
        <v>2</v>
      </c>
      <c r="S15520">
        <v>0</v>
      </c>
    </row>
    <row r="15521" spans="1:19" x14ac:dyDescent="0.3">
      <c r="A15521" t="s">
        <v>30942</v>
      </c>
      <c r="B15521" s="171" t="s">
        <v>30943</v>
      </c>
      <c r="C15521" s="171" t="s">
        <v>83</v>
      </c>
      <c r="D15521" s="171" t="s">
        <v>15341</v>
      </c>
      <c r="E15521" s="11">
        <v>44501</v>
      </c>
      <c r="F15521">
        <v>0</v>
      </c>
      <c r="G15521">
        <v>0</v>
      </c>
      <c r="I15521">
        <v>2</v>
      </c>
      <c r="J15521">
        <v>0</v>
      </c>
      <c r="L15521">
        <v>0</v>
      </c>
      <c r="N15521">
        <v>2</v>
      </c>
      <c r="P15521">
        <v>0</v>
      </c>
      <c r="Q15521">
        <v>0</v>
      </c>
      <c r="S15521">
        <v>0</v>
      </c>
    </row>
    <row r="15522" spans="1:19" x14ac:dyDescent="0.3">
      <c r="A15522" t="s">
        <v>30944</v>
      </c>
      <c r="B15522" s="171" t="s">
        <v>30945</v>
      </c>
      <c r="C15522" s="171" t="s">
        <v>83</v>
      </c>
      <c r="D15522" s="171" t="s">
        <v>4</v>
      </c>
      <c r="E15522" s="11">
        <v>44501</v>
      </c>
      <c r="F15522">
        <v>2</v>
      </c>
      <c r="G15522">
        <v>2</v>
      </c>
      <c r="I15522">
        <v>20</v>
      </c>
      <c r="J15522">
        <v>11</v>
      </c>
      <c r="L15522">
        <v>11</v>
      </c>
      <c r="N15522">
        <v>22</v>
      </c>
      <c r="P15522">
        <v>2</v>
      </c>
      <c r="Q15522">
        <v>2</v>
      </c>
      <c r="S15522">
        <v>0</v>
      </c>
    </row>
    <row r="15523" spans="1:19" x14ac:dyDescent="0.3">
      <c r="A15523" t="s">
        <v>30946</v>
      </c>
      <c r="B15523" s="171" t="s">
        <v>30947</v>
      </c>
      <c r="C15523" s="171" t="s">
        <v>86</v>
      </c>
      <c r="D15523" s="171" t="s">
        <v>80</v>
      </c>
      <c r="E15523" s="11">
        <v>44501</v>
      </c>
      <c r="F15523">
        <v>8</v>
      </c>
      <c r="G15523">
        <v>10</v>
      </c>
      <c r="I15523">
        <v>33</v>
      </c>
      <c r="J15523">
        <v>48</v>
      </c>
      <c r="L15523">
        <v>57</v>
      </c>
      <c r="N15523">
        <v>26</v>
      </c>
      <c r="P15523">
        <v>4</v>
      </c>
      <c r="Q15523">
        <v>6</v>
      </c>
      <c r="S15523">
        <v>7</v>
      </c>
    </row>
    <row r="15524" spans="1:19" x14ac:dyDescent="0.3">
      <c r="A15524" t="s">
        <v>30948</v>
      </c>
      <c r="B15524" s="171" t="s">
        <v>30949</v>
      </c>
      <c r="C15524" s="171" t="s">
        <v>86</v>
      </c>
      <c r="D15524" s="171" t="s">
        <v>4</v>
      </c>
      <c r="E15524" s="11">
        <v>44501</v>
      </c>
      <c r="F15524">
        <v>8</v>
      </c>
      <c r="G15524">
        <v>10</v>
      </c>
      <c r="I15524">
        <v>33</v>
      </c>
      <c r="J15524">
        <v>48</v>
      </c>
      <c r="L15524">
        <v>57</v>
      </c>
      <c r="N15524">
        <v>26</v>
      </c>
      <c r="P15524">
        <v>4</v>
      </c>
      <c r="Q15524">
        <v>6</v>
      </c>
      <c r="S15524">
        <v>7</v>
      </c>
    </row>
    <row r="15525" spans="1:19" x14ac:dyDescent="0.3">
      <c r="A15525" t="s">
        <v>30950</v>
      </c>
      <c r="B15525" s="171" t="s">
        <v>30951</v>
      </c>
      <c r="C15525" s="171" t="s">
        <v>89</v>
      </c>
      <c r="D15525" s="171" t="s">
        <v>80</v>
      </c>
      <c r="E15525" s="11">
        <v>44501</v>
      </c>
      <c r="F15525">
        <v>4</v>
      </c>
      <c r="G15525">
        <v>4</v>
      </c>
      <c r="I15525">
        <v>18</v>
      </c>
      <c r="J15525">
        <v>20</v>
      </c>
      <c r="L15525">
        <v>20</v>
      </c>
      <c r="N15525">
        <v>17</v>
      </c>
      <c r="P15525">
        <v>3</v>
      </c>
      <c r="Q15525">
        <v>3</v>
      </c>
      <c r="S15525">
        <v>1</v>
      </c>
    </row>
    <row r="15526" spans="1:19" x14ac:dyDescent="0.3">
      <c r="A15526" t="s">
        <v>30952</v>
      </c>
      <c r="B15526" s="171" t="s">
        <v>30953</v>
      </c>
      <c r="C15526" s="171" t="s">
        <v>89</v>
      </c>
      <c r="D15526" s="171" t="s">
        <v>4</v>
      </c>
      <c r="E15526" s="11">
        <v>44501</v>
      </c>
      <c r="F15526">
        <v>4</v>
      </c>
      <c r="G15526">
        <v>4</v>
      </c>
      <c r="I15526">
        <v>18</v>
      </c>
      <c r="J15526">
        <v>20</v>
      </c>
      <c r="L15526">
        <v>20</v>
      </c>
      <c r="N15526">
        <v>17</v>
      </c>
      <c r="P15526">
        <v>3</v>
      </c>
      <c r="Q15526">
        <v>3</v>
      </c>
      <c r="S15526">
        <v>1</v>
      </c>
    </row>
    <row r="15527" spans="1:19" x14ac:dyDescent="0.3">
      <c r="A15527" t="s">
        <v>30954</v>
      </c>
      <c r="B15527" s="171" t="s">
        <v>30955</v>
      </c>
      <c r="C15527" s="171" t="s">
        <v>92</v>
      </c>
      <c r="D15527" s="171" t="s">
        <v>80</v>
      </c>
      <c r="E15527" s="11">
        <v>44501</v>
      </c>
      <c r="F15527">
        <v>0</v>
      </c>
      <c r="G15527">
        <v>0</v>
      </c>
      <c r="I15527">
        <v>0</v>
      </c>
      <c r="J15527">
        <v>0</v>
      </c>
      <c r="L15527">
        <v>0</v>
      </c>
      <c r="N15527">
        <v>0</v>
      </c>
      <c r="P15527">
        <v>0</v>
      </c>
      <c r="Q15527">
        <v>0</v>
      </c>
      <c r="S15527">
        <v>0</v>
      </c>
    </row>
    <row r="15528" spans="1:19" x14ac:dyDescent="0.3">
      <c r="A15528" t="s">
        <v>30956</v>
      </c>
      <c r="B15528" s="171" t="s">
        <v>30957</v>
      </c>
      <c r="C15528" s="171" t="s">
        <v>92</v>
      </c>
      <c r="D15528" s="171" t="s">
        <v>4</v>
      </c>
      <c r="E15528" s="11">
        <v>44501</v>
      </c>
      <c r="F15528">
        <v>0</v>
      </c>
      <c r="G15528">
        <v>0</v>
      </c>
      <c r="I15528">
        <v>0</v>
      </c>
      <c r="J15528">
        <v>0</v>
      </c>
      <c r="L15528">
        <v>0</v>
      </c>
      <c r="N15528">
        <v>0</v>
      </c>
      <c r="P15528">
        <v>0</v>
      </c>
      <c r="Q15528">
        <v>0</v>
      </c>
      <c r="S15528">
        <v>0</v>
      </c>
    </row>
    <row r="15529" spans="1:19" x14ac:dyDescent="0.3">
      <c r="A15529" t="s">
        <v>30958</v>
      </c>
      <c r="B15529" s="171" t="s">
        <v>30959</v>
      </c>
      <c r="C15529" s="171" t="s">
        <v>95</v>
      </c>
      <c r="D15529" s="171" t="s">
        <v>80</v>
      </c>
      <c r="E15529" s="11">
        <v>44501</v>
      </c>
      <c r="F15529">
        <v>3.5</v>
      </c>
      <c r="G15529">
        <v>4</v>
      </c>
      <c r="I15529">
        <v>18</v>
      </c>
      <c r="J15529">
        <v>19</v>
      </c>
      <c r="L15529">
        <v>22</v>
      </c>
      <c r="N15529">
        <v>16</v>
      </c>
      <c r="P15529">
        <v>2</v>
      </c>
      <c r="Q15529">
        <v>2</v>
      </c>
      <c r="S15529">
        <v>2</v>
      </c>
    </row>
    <row r="15530" spans="1:19" x14ac:dyDescent="0.3">
      <c r="A15530" t="s">
        <v>30960</v>
      </c>
      <c r="B15530" s="171" t="s">
        <v>30961</v>
      </c>
      <c r="C15530" s="171" t="s">
        <v>95</v>
      </c>
      <c r="D15530" s="171" t="s">
        <v>15341</v>
      </c>
      <c r="E15530" s="11">
        <v>44501</v>
      </c>
      <c r="F15530">
        <v>0</v>
      </c>
      <c r="G15530">
        <v>0</v>
      </c>
      <c r="I15530">
        <v>0</v>
      </c>
      <c r="J15530">
        <v>0</v>
      </c>
      <c r="L15530">
        <v>0</v>
      </c>
      <c r="N15530">
        <v>0</v>
      </c>
      <c r="P15530">
        <v>0</v>
      </c>
      <c r="Q15530">
        <v>0</v>
      </c>
      <c r="S15530">
        <v>0</v>
      </c>
    </row>
    <row r="15531" spans="1:19" x14ac:dyDescent="0.3">
      <c r="A15531" t="s">
        <v>30962</v>
      </c>
      <c r="B15531" s="171" t="s">
        <v>30963</v>
      </c>
      <c r="C15531" s="171" t="s">
        <v>95</v>
      </c>
      <c r="D15531" s="171" t="s">
        <v>4</v>
      </c>
      <c r="E15531" s="11">
        <v>44501</v>
      </c>
      <c r="F15531">
        <v>3.5</v>
      </c>
      <c r="G15531">
        <v>4</v>
      </c>
      <c r="I15531">
        <v>18</v>
      </c>
      <c r="J15531">
        <v>19</v>
      </c>
      <c r="L15531">
        <v>22</v>
      </c>
      <c r="N15531">
        <v>16</v>
      </c>
      <c r="P15531">
        <v>2</v>
      </c>
      <c r="Q15531">
        <v>2</v>
      </c>
      <c r="S15531">
        <v>2</v>
      </c>
    </row>
    <row r="15532" spans="1:19" x14ac:dyDescent="0.3">
      <c r="A15532" t="s">
        <v>30964</v>
      </c>
      <c r="B15532" s="171" t="s">
        <v>30965</v>
      </c>
      <c r="C15532" s="171" t="s">
        <v>19659</v>
      </c>
      <c r="D15532" s="171" t="s">
        <v>80</v>
      </c>
      <c r="E15532" s="11">
        <v>44501</v>
      </c>
      <c r="F15532">
        <v>0</v>
      </c>
      <c r="G15532">
        <v>0</v>
      </c>
      <c r="I15532">
        <v>0</v>
      </c>
      <c r="J15532">
        <v>0</v>
      </c>
      <c r="L15532">
        <v>0</v>
      </c>
      <c r="N15532">
        <v>0</v>
      </c>
      <c r="P15532">
        <v>0</v>
      </c>
      <c r="Q15532">
        <v>0</v>
      </c>
      <c r="S15532">
        <v>0</v>
      </c>
    </row>
    <row r="15533" spans="1:19" x14ac:dyDescent="0.3">
      <c r="A15533" t="s">
        <v>30966</v>
      </c>
      <c r="B15533" s="171" t="s">
        <v>30967</v>
      </c>
      <c r="C15533" s="171" t="s">
        <v>19659</v>
      </c>
      <c r="D15533" s="171" t="s">
        <v>4</v>
      </c>
      <c r="E15533" s="11">
        <v>44501</v>
      </c>
      <c r="F15533">
        <v>0</v>
      </c>
      <c r="G15533">
        <v>0</v>
      </c>
      <c r="I15533">
        <v>0</v>
      </c>
      <c r="J15533">
        <v>0</v>
      </c>
      <c r="L15533">
        <v>0</v>
      </c>
      <c r="N15533">
        <v>0</v>
      </c>
      <c r="P15533">
        <v>0</v>
      </c>
      <c r="Q15533">
        <v>0</v>
      </c>
      <c r="S15533">
        <v>0</v>
      </c>
    </row>
    <row r="15534" spans="1:19" x14ac:dyDescent="0.3">
      <c r="A15534" t="s">
        <v>30968</v>
      </c>
      <c r="B15534" s="171" t="s">
        <v>30969</v>
      </c>
      <c r="C15534" s="171" t="s">
        <v>98</v>
      </c>
      <c r="D15534" s="171" t="s">
        <v>80</v>
      </c>
      <c r="E15534" s="11">
        <v>44501</v>
      </c>
      <c r="F15534">
        <v>11.5</v>
      </c>
      <c r="G15534">
        <v>15</v>
      </c>
      <c r="I15534">
        <v>27</v>
      </c>
      <c r="J15534">
        <v>62</v>
      </c>
      <c r="L15534">
        <v>85</v>
      </c>
      <c r="N15534">
        <v>25</v>
      </c>
      <c r="P15534">
        <v>4</v>
      </c>
      <c r="Q15534">
        <v>4</v>
      </c>
      <c r="S15534">
        <v>2</v>
      </c>
    </row>
    <row r="15535" spans="1:19" x14ac:dyDescent="0.3">
      <c r="A15535" t="s">
        <v>30970</v>
      </c>
      <c r="B15535" s="171" t="s">
        <v>30971</v>
      </c>
      <c r="C15535" s="171" t="s">
        <v>98</v>
      </c>
      <c r="D15535" s="171" t="s">
        <v>4</v>
      </c>
      <c r="E15535" s="11">
        <v>44501</v>
      </c>
      <c r="F15535">
        <v>11.5</v>
      </c>
      <c r="G15535">
        <v>15</v>
      </c>
      <c r="I15535">
        <v>27</v>
      </c>
      <c r="J15535">
        <v>62</v>
      </c>
      <c r="L15535">
        <v>85</v>
      </c>
      <c r="N15535">
        <v>25</v>
      </c>
      <c r="P15535">
        <v>4</v>
      </c>
      <c r="Q15535">
        <v>4</v>
      </c>
      <c r="S15535">
        <v>2</v>
      </c>
    </row>
    <row r="15536" spans="1:19" x14ac:dyDescent="0.3">
      <c r="A15536" t="s">
        <v>30972</v>
      </c>
      <c r="B15536" s="171" t="s">
        <v>30973</v>
      </c>
      <c r="C15536" s="171" t="s">
        <v>101</v>
      </c>
      <c r="D15536" s="171" t="s">
        <v>80</v>
      </c>
      <c r="E15536" s="11">
        <v>44501</v>
      </c>
      <c r="F15536">
        <v>30</v>
      </c>
      <c r="G15536">
        <v>31.5</v>
      </c>
      <c r="I15536">
        <v>253</v>
      </c>
      <c r="J15536">
        <v>329</v>
      </c>
      <c r="L15536">
        <v>350</v>
      </c>
      <c r="N15536">
        <v>243</v>
      </c>
      <c r="P15536">
        <v>6</v>
      </c>
      <c r="Q15536">
        <v>13</v>
      </c>
      <c r="S15536">
        <v>10</v>
      </c>
    </row>
    <row r="15537" spans="1:19" x14ac:dyDescent="0.3">
      <c r="A15537" t="s">
        <v>30974</v>
      </c>
      <c r="B15537" s="171" t="s">
        <v>30975</v>
      </c>
      <c r="C15537" s="171" t="s">
        <v>101</v>
      </c>
      <c r="D15537" s="171" t="s">
        <v>4</v>
      </c>
      <c r="E15537" s="11">
        <v>44501</v>
      </c>
      <c r="F15537">
        <v>30</v>
      </c>
      <c r="G15537">
        <v>31.5</v>
      </c>
      <c r="I15537">
        <v>253</v>
      </c>
      <c r="J15537">
        <v>329</v>
      </c>
      <c r="L15537">
        <v>350</v>
      </c>
      <c r="N15537">
        <v>243</v>
      </c>
      <c r="P15537">
        <v>6</v>
      </c>
      <c r="Q15537">
        <v>13</v>
      </c>
      <c r="S15537">
        <v>10</v>
      </c>
    </row>
    <row r="15538" spans="1:19" x14ac:dyDescent="0.3">
      <c r="A15538" t="s">
        <v>30976</v>
      </c>
      <c r="B15538" s="171" t="s">
        <v>30977</v>
      </c>
      <c r="C15538" s="171" t="s">
        <v>6843</v>
      </c>
      <c r="D15538" s="171" t="s">
        <v>80</v>
      </c>
      <c r="E15538" s="11">
        <v>44501</v>
      </c>
      <c r="F15538">
        <v>3</v>
      </c>
      <c r="G15538">
        <v>7</v>
      </c>
      <c r="I15538">
        <v>9</v>
      </c>
      <c r="J15538">
        <v>16</v>
      </c>
      <c r="L15538">
        <v>40</v>
      </c>
      <c r="N15538">
        <v>9</v>
      </c>
      <c r="P15538">
        <v>0</v>
      </c>
      <c r="Q15538">
        <v>1</v>
      </c>
      <c r="S15538">
        <v>0</v>
      </c>
    </row>
    <row r="15539" spans="1:19" x14ac:dyDescent="0.3">
      <c r="A15539" t="s">
        <v>30978</v>
      </c>
      <c r="B15539" s="171" t="s">
        <v>30979</v>
      </c>
      <c r="C15539" s="171" t="s">
        <v>6843</v>
      </c>
      <c r="D15539" s="171" t="s">
        <v>4</v>
      </c>
      <c r="E15539" s="11">
        <v>44501</v>
      </c>
      <c r="F15539">
        <v>3</v>
      </c>
      <c r="G15539">
        <v>7</v>
      </c>
      <c r="I15539">
        <v>9</v>
      </c>
      <c r="J15539">
        <v>16</v>
      </c>
      <c r="L15539">
        <v>40</v>
      </c>
      <c r="N15539">
        <v>9</v>
      </c>
      <c r="P15539">
        <v>0</v>
      </c>
      <c r="Q15539">
        <v>1</v>
      </c>
      <c r="S15539">
        <v>0</v>
      </c>
    </row>
    <row r="15540" spans="1:19" x14ac:dyDescent="0.3">
      <c r="A15540" t="s">
        <v>30980</v>
      </c>
      <c r="B15540" s="171" t="s">
        <v>30981</v>
      </c>
      <c r="C15540" s="171" t="s">
        <v>12995</v>
      </c>
      <c r="D15540" s="171" t="s">
        <v>80</v>
      </c>
      <c r="E15540" s="11">
        <v>44501</v>
      </c>
      <c r="F15540">
        <v>62</v>
      </c>
      <c r="G15540">
        <v>73.5</v>
      </c>
      <c r="I15540">
        <v>376</v>
      </c>
      <c r="J15540">
        <v>505</v>
      </c>
      <c r="L15540">
        <v>585</v>
      </c>
      <c r="N15540">
        <v>356</v>
      </c>
      <c r="O15540" t="s">
        <v>16361</v>
      </c>
      <c r="P15540">
        <v>21</v>
      </c>
      <c r="Q15540">
        <v>31</v>
      </c>
      <c r="S15540">
        <v>22</v>
      </c>
    </row>
    <row r="15541" spans="1:19" x14ac:dyDescent="0.3">
      <c r="A15541" t="s">
        <v>30982</v>
      </c>
      <c r="B15541" s="171" t="s">
        <v>30983</v>
      </c>
      <c r="C15541" s="171" t="s">
        <v>15504</v>
      </c>
      <c r="D15541" s="171" t="s">
        <v>15341</v>
      </c>
      <c r="E15541" s="11">
        <v>44501</v>
      </c>
      <c r="F15541">
        <v>0</v>
      </c>
      <c r="G15541">
        <v>0</v>
      </c>
      <c r="I15541">
        <v>2</v>
      </c>
      <c r="J15541">
        <v>0</v>
      </c>
      <c r="L15541">
        <v>0</v>
      </c>
      <c r="N15541">
        <v>2</v>
      </c>
      <c r="O15541" t="s">
        <v>16361</v>
      </c>
      <c r="P15541">
        <v>0</v>
      </c>
      <c r="Q15541">
        <v>0</v>
      </c>
      <c r="S15541">
        <v>0</v>
      </c>
    </row>
    <row r="15542" spans="1:19" x14ac:dyDescent="0.3">
      <c r="A15542" t="s">
        <v>30984</v>
      </c>
      <c r="B15542" s="171" t="s">
        <v>30985</v>
      </c>
      <c r="C15542" s="171" t="s">
        <v>15511</v>
      </c>
      <c r="D15542" s="171" t="s">
        <v>80</v>
      </c>
      <c r="E15542" s="11">
        <v>44501</v>
      </c>
      <c r="F15542">
        <v>17</v>
      </c>
      <c r="G15542">
        <v>21</v>
      </c>
      <c r="I15542">
        <v>63</v>
      </c>
      <c r="J15542">
        <v>92</v>
      </c>
      <c r="L15542">
        <v>118</v>
      </c>
      <c r="N15542">
        <v>61</v>
      </c>
      <c r="P15542">
        <v>8</v>
      </c>
      <c r="Q15542">
        <v>8</v>
      </c>
      <c r="S15542">
        <v>4</v>
      </c>
    </row>
    <row r="15543" spans="1:19" x14ac:dyDescent="0.3">
      <c r="A15543" t="s">
        <v>30986</v>
      </c>
      <c r="B15543" s="171" t="s">
        <v>30987</v>
      </c>
      <c r="C15543" s="171" t="s">
        <v>15511</v>
      </c>
      <c r="D15543" s="171" t="s">
        <v>15341</v>
      </c>
      <c r="E15543" s="11">
        <v>44501</v>
      </c>
      <c r="F15543">
        <v>0</v>
      </c>
      <c r="G15543">
        <v>0</v>
      </c>
      <c r="I15543">
        <v>2</v>
      </c>
      <c r="J15543">
        <v>0</v>
      </c>
      <c r="L15543">
        <v>0</v>
      </c>
      <c r="N15543">
        <v>2</v>
      </c>
      <c r="P15543">
        <v>0</v>
      </c>
      <c r="Q15543">
        <v>0</v>
      </c>
      <c r="S15543">
        <v>0</v>
      </c>
    </row>
    <row r="15544" spans="1:19" x14ac:dyDescent="0.3">
      <c r="A15544" t="s">
        <v>30988</v>
      </c>
      <c r="B15544" s="171" t="s">
        <v>30989</v>
      </c>
      <c r="C15544" s="171" t="s">
        <v>15511</v>
      </c>
      <c r="D15544" s="171" t="s">
        <v>4</v>
      </c>
      <c r="E15544" s="11">
        <v>44501</v>
      </c>
      <c r="F15544">
        <v>17</v>
      </c>
      <c r="G15544">
        <v>21</v>
      </c>
      <c r="I15544">
        <v>65</v>
      </c>
      <c r="J15544">
        <v>92</v>
      </c>
      <c r="L15544">
        <v>118</v>
      </c>
      <c r="N15544">
        <v>63</v>
      </c>
      <c r="P15544">
        <v>8</v>
      </c>
      <c r="Q15544">
        <v>8</v>
      </c>
      <c r="S15544">
        <v>4</v>
      </c>
    </row>
    <row r="15545" spans="1:19" x14ac:dyDescent="0.3">
      <c r="A15545" t="s">
        <v>30990</v>
      </c>
      <c r="B15545" s="171" t="s">
        <v>30991</v>
      </c>
      <c r="C15545" s="171" t="s">
        <v>104</v>
      </c>
      <c r="D15545" s="171" t="s">
        <v>4</v>
      </c>
      <c r="E15545" s="11">
        <v>44501</v>
      </c>
      <c r="F15545">
        <v>62</v>
      </c>
      <c r="G15545">
        <v>73.5</v>
      </c>
      <c r="I15545">
        <v>378</v>
      </c>
      <c r="J15545">
        <v>505</v>
      </c>
      <c r="L15545">
        <v>585</v>
      </c>
      <c r="N15545">
        <v>358</v>
      </c>
      <c r="P15545">
        <v>21</v>
      </c>
      <c r="Q15545">
        <v>31</v>
      </c>
      <c r="S15545">
        <v>22</v>
      </c>
    </row>
    <row r="15546" spans="1:19" x14ac:dyDescent="0.3">
      <c r="A15546" t="s">
        <v>30992</v>
      </c>
      <c r="B15546" s="171" t="s">
        <v>30993</v>
      </c>
      <c r="C15546" s="171" t="s">
        <v>119</v>
      </c>
      <c r="D15546" s="171" t="s">
        <v>80</v>
      </c>
      <c r="E15546" s="11">
        <v>44531</v>
      </c>
      <c r="F15546">
        <v>0</v>
      </c>
      <c r="G15546">
        <v>0</v>
      </c>
      <c r="I15546">
        <v>0</v>
      </c>
      <c r="J15546">
        <v>0</v>
      </c>
      <c r="L15546">
        <v>0</v>
      </c>
      <c r="N15546">
        <v>0</v>
      </c>
      <c r="P15546">
        <v>0</v>
      </c>
      <c r="Q15546">
        <v>0</v>
      </c>
      <c r="S15546">
        <v>0</v>
      </c>
    </row>
    <row r="15547" spans="1:19" x14ac:dyDescent="0.3">
      <c r="A15547" t="s">
        <v>30994</v>
      </c>
      <c r="B15547" s="171" t="s">
        <v>30995</v>
      </c>
      <c r="C15547" s="171" t="s">
        <v>143</v>
      </c>
      <c r="D15547" s="171" t="s">
        <v>80</v>
      </c>
      <c r="E15547" s="11">
        <v>44531</v>
      </c>
      <c r="F15547">
        <v>0</v>
      </c>
      <c r="G15547">
        <v>0</v>
      </c>
      <c r="I15547">
        <v>0</v>
      </c>
      <c r="J15547">
        <v>0</v>
      </c>
      <c r="L15547">
        <v>0</v>
      </c>
      <c r="N15547">
        <v>0</v>
      </c>
      <c r="P15547">
        <v>0</v>
      </c>
      <c r="Q15547">
        <v>0</v>
      </c>
      <c r="S15547">
        <v>0</v>
      </c>
    </row>
    <row r="15548" spans="1:19" x14ac:dyDescent="0.3">
      <c r="A15548" t="s">
        <v>30996</v>
      </c>
      <c r="B15548" s="171" t="s">
        <v>30997</v>
      </c>
      <c r="C15548" s="171" t="s">
        <v>158</v>
      </c>
      <c r="D15548" s="171" t="s">
        <v>80</v>
      </c>
      <c r="E15548" s="11">
        <v>44531</v>
      </c>
      <c r="F15548">
        <v>0</v>
      </c>
      <c r="G15548">
        <v>0</v>
      </c>
      <c r="I15548">
        <v>0</v>
      </c>
      <c r="J15548">
        <v>0</v>
      </c>
      <c r="L15548">
        <v>0</v>
      </c>
      <c r="N15548">
        <v>0</v>
      </c>
      <c r="P15548">
        <v>0</v>
      </c>
      <c r="Q15548">
        <v>0</v>
      </c>
      <c r="S15548">
        <v>0</v>
      </c>
    </row>
    <row r="15549" spans="1:19" x14ac:dyDescent="0.3">
      <c r="A15549" t="s">
        <v>30998</v>
      </c>
      <c r="B15549" s="171" t="s">
        <v>30999</v>
      </c>
      <c r="C15549" s="171" t="s">
        <v>209</v>
      </c>
      <c r="D15549" s="171" t="s">
        <v>80</v>
      </c>
      <c r="E15549" s="11">
        <v>44531</v>
      </c>
      <c r="F15549">
        <v>0</v>
      </c>
      <c r="G15549">
        <v>0</v>
      </c>
      <c r="I15549">
        <v>0</v>
      </c>
      <c r="J15549">
        <v>0</v>
      </c>
      <c r="L15549">
        <v>0</v>
      </c>
      <c r="N15549">
        <v>0</v>
      </c>
      <c r="P15549">
        <v>0</v>
      </c>
      <c r="Q15549">
        <v>0</v>
      </c>
      <c r="S15549">
        <v>0</v>
      </c>
    </row>
    <row r="15550" spans="1:19" x14ac:dyDescent="0.3">
      <c r="A15550" t="s">
        <v>31000</v>
      </c>
      <c r="B15550" s="171" t="s">
        <v>31001</v>
      </c>
      <c r="C15550" s="171" t="s">
        <v>76</v>
      </c>
      <c r="D15550" s="171" t="s">
        <v>80</v>
      </c>
      <c r="E15550" s="11">
        <v>44531</v>
      </c>
      <c r="F15550">
        <v>0</v>
      </c>
      <c r="G15550">
        <v>0</v>
      </c>
      <c r="I15550">
        <v>0</v>
      </c>
      <c r="J15550">
        <v>0</v>
      </c>
      <c r="L15550">
        <v>0</v>
      </c>
      <c r="N15550">
        <v>0</v>
      </c>
      <c r="P15550">
        <v>0</v>
      </c>
      <c r="Q15550">
        <v>0</v>
      </c>
      <c r="S15550">
        <v>0</v>
      </c>
    </row>
    <row r="15551" spans="1:19" x14ac:dyDescent="0.3">
      <c r="A15551" t="s">
        <v>31002</v>
      </c>
      <c r="B15551" s="171" t="s">
        <v>31003</v>
      </c>
      <c r="C15551" s="171" t="s">
        <v>15347</v>
      </c>
      <c r="D15551" s="171" t="s">
        <v>80</v>
      </c>
      <c r="E15551" s="11">
        <v>44531</v>
      </c>
      <c r="F15551">
        <v>0</v>
      </c>
      <c r="G15551">
        <v>0</v>
      </c>
      <c r="I15551">
        <v>0</v>
      </c>
      <c r="J15551">
        <v>0</v>
      </c>
      <c r="L15551">
        <v>0</v>
      </c>
      <c r="N15551">
        <v>2</v>
      </c>
      <c r="P15551">
        <v>0</v>
      </c>
      <c r="Q15551">
        <v>0</v>
      </c>
      <c r="S15551">
        <v>0</v>
      </c>
    </row>
    <row r="15552" spans="1:19" x14ac:dyDescent="0.3">
      <c r="A15552" t="s">
        <v>31004</v>
      </c>
      <c r="B15552" s="171" t="s">
        <v>31005</v>
      </c>
      <c r="C15552" s="171" t="s">
        <v>203</v>
      </c>
      <c r="D15552" s="171" t="s">
        <v>80</v>
      </c>
      <c r="E15552" s="11">
        <v>44531</v>
      </c>
      <c r="F15552">
        <v>1.5</v>
      </c>
      <c r="G15552">
        <v>1.5</v>
      </c>
      <c r="I15552">
        <v>16</v>
      </c>
      <c r="J15552">
        <v>8</v>
      </c>
      <c r="L15552">
        <v>8</v>
      </c>
      <c r="N15552">
        <v>16</v>
      </c>
      <c r="P15552">
        <v>1</v>
      </c>
      <c r="Q15552">
        <v>1</v>
      </c>
      <c r="S15552">
        <v>0</v>
      </c>
    </row>
    <row r="15553" spans="1:19" x14ac:dyDescent="0.3">
      <c r="A15553" t="s">
        <v>31006</v>
      </c>
      <c r="B15553" s="171" t="s">
        <v>31007</v>
      </c>
      <c r="C15553" s="171" t="s">
        <v>15340</v>
      </c>
      <c r="D15553" s="171" t="s">
        <v>15341</v>
      </c>
      <c r="E15553" s="11">
        <v>44531</v>
      </c>
      <c r="F15553">
        <v>0</v>
      </c>
      <c r="G15553">
        <v>0</v>
      </c>
      <c r="I15553">
        <v>0</v>
      </c>
      <c r="J15553">
        <v>0</v>
      </c>
      <c r="L15553">
        <v>0</v>
      </c>
      <c r="N15553">
        <v>0</v>
      </c>
      <c r="P15553">
        <v>0</v>
      </c>
      <c r="Q15553">
        <v>0</v>
      </c>
      <c r="S15553">
        <v>0</v>
      </c>
    </row>
    <row r="15554" spans="1:19" x14ac:dyDescent="0.3">
      <c r="A15554" t="s">
        <v>31008</v>
      </c>
      <c r="B15554" s="171" t="s">
        <v>31009</v>
      </c>
      <c r="C15554" s="171" t="s">
        <v>15340</v>
      </c>
      <c r="D15554" s="171" t="s">
        <v>80</v>
      </c>
      <c r="E15554" s="11">
        <v>44531</v>
      </c>
      <c r="F15554">
        <v>0</v>
      </c>
      <c r="G15554">
        <v>0</v>
      </c>
      <c r="I15554">
        <v>0</v>
      </c>
      <c r="J15554">
        <v>0</v>
      </c>
      <c r="L15554">
        <v>0</v>
      </c>
      <c r="N15554">
        <v>0</v>
      </c>
      <c r="P15554">
        <v>0</v>
      </c>
      <c r="Q15554">
        <v>0</v>
      </c>
      <c r="S15554">
        <v>0</v>
      </c>
    </row>
    <row r="15555" spans="1:19" x14ac:dyDescent="0.3">
      <c r="A15555" t="s">
        <v>31010</v>
      </c>
      <c r="B15555" s="171" t="s">
        <v>31011</v>
      </c>
      <c r="C15555" s="171" t="s">
        <v>15344</v>
      </c>
      <c r="D15555" s="171" t="s">
        <v>15341</v>
      </c>
      <c r="E15555" s="11">
        <v>44531</v>
      </c>
      <c r="F15555">
        <v>0</v>
      </c>
      <c r="G15555">
        <v>0</v>
      </c>
      <c r="I15555">
        <v>0</v>
      </c>
      <c r="J15555">
        <v>0</v>
      </c>
      <c r="L15555">
        <v>0</v>
      </c>
      <c r="N15555">
        <v>0</v>
      </c>
      <c r="P15555">
        <v>0</v>
      </c>
      <c r="Q15555">
        <v>0</v>
      </c>
      <c r="S15555">
        <v>0</v>
      </c>
    </row>
    <row r="15556" spans="1:19" x14ac:dyDescent="0.3">
      <c r="A15556" t="s">
        <v>31012</v>
      </c>
      <c r="B15556" s="171" t="s">
        <v>31013</v>
      </c>
      <c r="C15556" s="171" t="s">
        <v>15347</v>
      </c>
      <c r="D15556" s="171" t="s">
        <v>15341</v>
      </c>
      <c r="E15556" s="11">
        <v>44531</v>
      </c>
      <c r="F15556">
        <v>0</v>
      </c>
      <c r="G15556">
        <v>0</v>
      </c>
      <c r="I15556">
        <v>2</v>
      </c>
      <c r="J15556">
        <v>0</v>
      </c>
      <c r="L15556">
        <v>0</v>
      </c>
      <c r="N15556">
        <v>2</v>
      </c>
      <c r="P15556">
        <v>0</v>
      </c>
      <c r="Q15556">
        <v>0</v>
      </c>
      <c r="S15556">
        <v>0</v>
      </c>
    </row>
    <row r="15557" spans="1:19" x14ac:dyDescent="0.3">
      <c r="A15557" t="s">
        <v>31002</v>
      </c>
      <c r="B15557" s="171" t="s">
        <v>31003</v>
      </c>
      <c r="C15557" s="171" t="s">
        <v>15347</v>
      </c>
      <c r="D15557" s="171" t="s">
        <v>80</v>
      </c>
      <c r="E15557" s="11">
        <v>44531</v>
      </c>
      <c r="F15557">
        <v>0.5</v>
      </c>
      <c r="G15557">
        <v>0.5</v>
      </c>
      <c r="I15557">
        <v>2</v>
      </c>
      <c r="J15557">
        <v>3</v>
      </c>
      <c r="L15557">
        <v>3</v>
      </c>
      <c r="N15557">
        <v>2</v>
      </c>
      <c r="P15557">
        <v>0</v>
      </c>
      <c r="Q15557">
        <v>0</v>
      </c>
      <c r="S15557">
        <v>0</v>
      </c>
    </row>
    <row r="15558" spans="1:19" x14ac:dyDescent="0.3">
      <c r="A15558" t="s">
        <v>31014</v>
      </c>
      <c r="B15558" s="171" t="s">
        <v>31015</v>
      </c>
      <c r="C15558" s="171" t="s">
        <v>203</v>
      </c>
      <c r="D15558" s="171" t="s">
        <v>15341</v>
      </c>
      <c r="E15558" s="11">
        <v>44531</v>
      </c>
      <c r="F15558">
        <v>0</v>
      </c>
      <c r="G15558">
        <v>0</v>
      </c>
      <c r="I15558">
        <v>0</v>
      </c>
      <c r="J15558">
        <v>0</v>
      </c>
      <c r="L15558">
        <v>0</v>
      </c>
      <c r="N15558">
        <v>0</v>
      </c>
      <c r="P15558">
        <v>0</v>
      </c>
      <c r="Q15558">
        <v>0</v>
      </c>
      <c r="S15558">
        <v>0</v>
      </c>
    </row>
    <row r="15559" spans="1:19" x14ac:dyDescent="0.3">
      <c r="A15559" t="s">
        <v>31016</v>
      </c>
      <c r="B15559" s="171" t="s">
        <v>31017</v>
      </c>
      <c r="C15559" s="171" t="s">
        <v>24281</v>
      </c>
      <c r="D15559" s="171" t="s">
        <v>15341</v>
      </c>
      <c r="E15559" s="11">
        <v>44531</v>
      </c>
      <c r="F15559">
        <v>0</v>
      </c>
      <c r="G15559">
        <v>0</v>
      </c>
      <c r="I15559">
        <v>0</v>
      </c>
      <c r="J15559">
        <v>0</v>
      </c>
      <c r="L15559">
        <v>0</v>
      </c>
      <c r="N15559">
        <v>0</v>
      </c>
      <c r="P15559">
        <v>0</v>
      </c>
      <c r="Q15559">
        <v>0</v>
      </c>
      <c r="S15559">
        <v>0</v>
      </c>
    </row>
    <row r="15560" spans="1:19" x14ac:dyDescent="0.3">
      <c r="A15560" t="s">
        <v>31018</v>
      </c>
      <c r="B15560" s="171" t="s">
        <v>31019</v>
      </c>
      <c r="C15560" s="171" t="s">
        <v>24281</v>
      </c>
      <c r="D15560" s="171" t="s">
        <v>80</v>
      </c>
      <c r="E15560" s="11">
        <v>44531</v>
      </c>
      <c r="F15560">
        <v>0</v>
      </c>
      <c r="G15560">
        <v>0</v>
      </c>
      <c r="I15560">
        <v>0</v>
      </c>
      <c r="J15560">
        <v>0</v>
      </c>
      <c r="L15560">
        <v>0</v>
      </c>
      <c r="N15560">
        <v>0</v>
      </c>
      <c r="P15560">
        <v>0</v>
      </c>
      <c r="Q15560">
        <v>0</v>
      </c>
      <c r="S15560">
        <v>0</v>
      </c>
    </row>
    <row r="15561" spans="1:19" x14ac:dyDescent="0.3">
      <c r="A15561" t="s">
        <v>31020</v>
      </c>
      <c r="B15561" s="171" t="s">
        <v>31021</v>
      </c>
      <c r="C15561" s="171" t="s">
        <v>24284</v>
      </c>
      <c r="D15561" s="171" t="s">
        <v>80</v>
      </c>
      <c r="E15561" s="11">
        <v>44531</v>
      </c>
      <c r="F15561">
        <v>3</v>
      </c>
      <c r="G15561">
        <v>3</v>
      </c>
      <c r="I15561">
        <v>8</v>
      </c>
      <c r="J15561">
        <v>18</v>
      </c>
      <c r="L15561">
        <v>18</v>
      </c>
      <c r="N15561">
        <v>5</v>
      </c>
      <c r="P15561">
        <v>0</v>
      </c>
      <c r="Q15561">
        <v>0</v>
      </c>
      <c r="S15561">
        <v>3</v>
      </c>
    </row>
    <row r="15562" spans="1:19" x14ac:dyDescent="0.3">
      <c r="A15562" t="s">
        <v>31022</v>
      </c>
      <c r="B15562" s="171" t="s">
        <v>31023</v>
      </c>
      <c r="C15562" s="171" t="s">
        <v>18126</v>
      </c>
      <c r="D15562" s="171" t="s">
        <v>80</v>
      </c>
      <c r="E15562" s="11">
        <v>44531</v>
      </c>
      <c r="F15562">
        <v>0</v>
      </c>
      <c r="G15562">
        <v>0</v>
      </c>
      <c r="I15562">
        <v>0</v>
      </c>
      <c r="J15562">
        <v>0</v>
      </c>
      <c r="L15562">
        <v>0</v>
      </c>
      <c r="N15562">
        <v>0</v>
      </c>
      <c r="P15562">
        <v>0</v>
      </c>
      <c r="Q15562">
        <v>0</v>
      </c>
      <c r="S15562">
        <v>0</v>
      </c>
    </row>
    <row r="15563" spans="1:19" x14ac:dyDescent="0.3">
      <c r="A15563" t="s">
        <v>31024</v>
      </c>
      <c r="B15563" s="171" t="s">
        <v>31025</v>
      </c>
      <c r="C15563" s="171" t="s">
        <v>128</v>
      </c>
      <c r="D15563" s="171" t="s">
        <v>80</v>
      </c>
      <c r="E15563" s="11">
        <v>44531</v>
      </c>
      <c r="F15563">
        <v>0</v>
      </c>
      <c r="G15563">
        <v>0</v>
      </c>
      <c r="I15563">
        <v>0</v>
      </c>
      <c r="J15563">
        <v>0</v>
      </c>
      <c r="L15563">
        <v>0</v>
      </c>
      <c r="N15563">
        <v>0</v>
      </c>
      <c r="P15563">
        <v>0</v>
      </c>
      <c r="Q15563">
        <v>0</v>
      </c>
      <c r="S15563">
        <v>0</v>
      </c>
    </row>
    <row r="15564" spans="1:19" x14ac:dyDescent="0.3">
      <c r="A15564" t="s">
        <v>31026</v>
      </c>
      <c r="B15564" s="171" t="s">
        <v>31027</v>
      </c>
      <c r="C15564" s="171" t="s">
        <v>14824</v>
      </c>
      <c r="D15564" s="171" t="s">
        <v>80</v>
      </c>
      <c r="E15564" s="11">
        <v>44531</v>
      </c>
      <c r="F15564">
        <v>0</v>
      </c>
      <c r="G15564">
        <v>0</v>
      </c>
      <c r="I15564">
        <v>0</v>
      </c>
      <c r="J15564">
        <v>0</v>
      </c>
      <c r="L15564">
        <v>0</v>
      </c>
      <c r="N15564">
        <v>0</v>
      </c>
      <c r="P15564">
        <v>0</v>
      </c>
      <c r="Q15564">
        <v>0</v>
      </c>
      <c r="S15564">
        <v>0</v>
      </c>
    </row>
    <row r="15565" spans="1:19" x14ac:dyDescent="0.3">
      <c r="A15565" t="s">
        <v>31028</v>
      </c>
      <c r="B15565" s="171" t="s">
        <v>31029</v>
      </c>
      <c r="C15565" s="171" t="s">
        <v>152</v>
      </c>
      <c r="D15565" s="171" t="s">
        <v>80</v>
      </c>
      <c r="E15565" s="11">
        <v>44531</v>
      </c>
      <c r="F15565">
        <v>0</v>
      </c>
      <c r="G15565">
        <v>0</v>
      </c>
      <c r="I15565">
        <v>0</v>
      </c>
      <c r="J15565">
        <v>0</v>
      </c>
      <c r="L15565">
        <v>0</v>
      </c>
      <c r="N15565">
        <v>0</v>
      </c>
      <c r="P15565">
        <v>0</v>
      </c>
      <c r="Q15565">
        <v>0</v>
      </c>
      <c r="S15565">
        <v>0</v>
      </c>
    </row>
    <row r="15566" spans="1:19" x14ac:dyDescent="0.3">
      <c r="A15566" t="s">
        <v>31030</v>
      </c>
      <c r="B15566" s="171" t="s">
        <v>31031</v>
      </c>
      <c r="C15566" s="171" t="s">
        <v>194</v>
      </c>
      <c r="D15566" s="171" t="s">
        <v>80</v>
      </c>
      <c r="E15566" s="11">
        <v>44531</v>
      </c>
      <c r="F15566">
        <v>5</v>
      </c>
      <c r="G15566">
        <v>7</v>
      </c>
      <c r="I15566">
        <v>24</v>
      </c>
      <c r="J15566">
        <v>30</v>
      </c>
      <c r="L15566">
        <v>39</v>
      </c>
      <c r="N15566">
        <v>21</v>
      </c>
      <c r="P15566">
        <v>5</v>
      </c>
      <c r="Q15566">
        <v>6</v>
      </c>
      <c r="S15566">
        <v>3</v>
      </c>
    </row>
    <row r="15567" spans="1:19" x14ac:dyDescent="0.3">
      <c r="A15567" t="s">
        <v>31032</v>
      </c>
      <c r="B15567" s="171" t="s">
        <v>31033</v>
      </c>
      <c r="C15567" s="171" t="s">
        <v>18137</v>
      </c>
      <c r="D15567" s="171" t="s">
        <v>80</v>
      </c>
      <c r="E15567" s="11">
        <v>44531</v>
      </c>
      <c r="F15567">
        <v>0</v>
      </c>
      <c r="G15567">
        <v>0</v>
      </c>
      <c r="I15567">
        <v>0</v>
      </c>
      <c r="J15567">
        <v>0</v>
      </c>
      <c r="L15567">
        <v>0</v>
      </c>
      <c r="N15567">
        <v>0</v>
      </c>
      <c r="P15567">
        <v>0</v>
      </c>
      <c r="Q15567">
        <v>0</v>
      </c>
      <c r="S15567">
        <v>0</v>
      </c>
    </row>
    <row r="15568" spans="1:19" x14ac:dyDescent="0.3">
      <c r="A15568" t="s">
        <v>31034</v>
      </c>
      <c r="B15568" s="171" t="s">
        <v>31035</v>
      </c>
      <c r="C15568" s="171" t="s">
        <v>18140</v>
      </c>
      <c r="D15568" s="171" t="s">
        <v>80</v>
      </c>
      <c r="E15568" s="11">
        <v>44531</v>
      </c>
      <c r="F15568">
        <v>4</v>
      </c>
      <c r="G15568">
        <v>4</v>
      </c>
      <c r="I15568">
        <v>17</v>
      </c>
      <c r="J15568">
        <v>20</v>
      </c>
      <c r="L15568">
        <v>20</v>
      </c>
      <c r="N15568">
        <v>13</v>
      </c>
      <c r="P15568">
        <v>4</v>
      </c>
      <c r="Q15568">
        <v>4</v>
      </c>
      <c r="S15568">
        <v>4</v>
      </c>
    </row>
    <row r="15569" spans="1:19" x14ac:dyDescent="0.3">
      <c r="A15569" t="s">
        <v>31036</v>
      </c>
      <c r="B15569" s="171" t="s">
        <v>31037</v>
      </c>
      <c r="C15569" s="171" t="s">
        <v>236</v>
      </c>
      <c r="D15569" s="171" t="s">
        <v>80</v>
      </c>
      <c r="E15569" s="11">
        <v>44531</v>
      </c>
      <c r="F15569">
        <v>0</v>
      </c>
      <c r="G15569">
        <v>0</v>
      </c>
      <c r="I15569">
        <v>0</v>
      </c>
      <c r="J15569">
        <v>0</v>
      </c>
      <c r="L15569">
        <v>0</v>
      </c>
      <c r="N15569">
        <v>0</v>
      </c>
      <c r="P15569">
        <v>0</v>
      </c>
      <c r="Q15569">
        <v>0</v>
      </c>
      <c r="S15569">
        <v>0</v>
      </c>
    </row>
    <row r="15570" spans="1:19" x14ac:dyDescent="0.3">
      <c r="A15570" t="s">
        <v>31038</v>
      </c>
      <c r="B15570" s="171" t="s">
        <v>31039</v>
      </c>
      <c r="C15570" s="171" t="s">
        <v>239</v>
      </c>
      <c r="D15570" s="171" t="s">
        <v>80</v>
      </c>
      <c r="E15570" s="11">
        <v>44531</v>
      </c>
      <c r="F15570">
        <v>0</v>
      </c>
      <c r="G15570">
        <v>0</v>
      </c>
      <c r="I15570">
        <v>0</v>
      </c>
      <c r="J15570">
        <v>0</v>
      </c>
      <c r="L15570">
        <v>0</v>
      </c>
      <c r="N15570">
        <v>0</v>
      </c>
      <c r="P15570">
        <v>0</v>
      </c>
      <c r="Q15570">
        <v>0</v>
      </c>
      <c r="S15570">
        <v>0</v>
      </c>
    </row>
    <row r="15571" spans="1:19" x14ac:dyDescent="0.3">
      <c r="A15571" t="s">
        <v>31040</v>
      </c>
      <c r="B15571" s="171" t="s">
        <v>31041</v>
      </c>
      <c r="C15571" s="171" t="s">
        <v>176</v>
      </c>
      <c r="D15571" s="171" t="s">
        <v>80</v>
      </c>
      <c r="E15571" s="11">
        <v>44531</v>
      </c>
      <c r="F15571">
        <v>2.5</v>
      </c>
      <c r="G15571">
        <v>3</v>
      </c>
      <c r="I15571">
        <v>19</v>
      </c>
      <c r="J15571">
        <v>14</v>
      </c>
      <c r="L15571">
        <v>17</v>
      </c>
      <c r="N15571">
        <v>19</v>
      </c>
      <c r="P15571">
        <v>0</v>
      </c>
      <c r="Q15571">
        <v>0</v>
      </c>
      <c r="S15571">
        <v>0</v>
      </c>
    </row>
    <row r="15572" spans="1:19" x14ac:dyDescent="0.3">
      <c r="A15572" t="s">
        <v>31042</v>
      </c>
      <c r="B15572" s="171" t="s">
        <v>31043</v>
      </c>
      <c r="C15572" s="171" t="s">
        <v>206</v>
      </c>
      <c r="D15572" s="171" t="s">
        <v>80</v>
      </c>
      <c r="E15572" s="11">
        <v>44531</v>
      </c>
      <c r="F15572">
        <v>1</v>
      </c>
      <c r="G15572">
        <v>1</v>
      </c>
      <c r="I15572">
        <v>2</v>
      </c>
      <c r="J15572">
        <v>5</v>
      </c>
      <c r="L15572">
        <v>5</v>
      </c>
      <c r="N15572">
        <v>0</v>
      </c>
      <c r="P15572">
        <v>0</v>
      </c>
      <c r="Q15572">
        <v>0</v>
      </c>
      <c r="S15572">
        <v>2</v>
      </c>
    </row>
    <row r="15573" spans="1:19" x14ac:dyDescent="0.3">
      <c r="A15573" t="s">
        <v>31044</v>
      </c>
      <c r="B15573" s="171" t="s">
        <v>31045</v>
      </c>
      <c r="C15573" s="171" t="s">
        <v>176</v>
      </c>
      <c r="D15573" s="171" t="s">
        <v>15341</v>
      </c>
      <c r="E15573" s="11">
        <v>44531</v>
      </c>
      <c r="F15573">
        <v>0</v>
      </c>
      <c r="G15573">
        <v>0</v>
      </c>
      <c r="I15573">
        <v>0</v>
      </c>
      <c r="J15573">
        <v>0</v>
      </c>
      <c r="L15573">
        <v>0</v>
      </c>
      <c r="N15573">
        <v>0</v>
      </c>
      <c r="P15573">
        <v>0</v>
      </c>
      <c r="Q15573">
        <v>0</v>
      </c>
      <c r="S15573">
        <v>0</v>
      </c>
    </row>
    <row r="15574" spans="1:19" x14ac:dyDescent="0.3">
      <c r="A15574" t="s">
        <v>31046</v>
      </c>
      <c r="B15574" s="171" t="s">
        <v>31047</v>
      </c>
      <c r="C15574" s="171" t="s">
        <v>206</v>
      </c>
      <c r="D15574" s="171" t="s">
        <v>15341</v>
      </c>
      <c r="E15574" s="11">
        <v>44531</v>
      </c>
      <c r="F15574">
        <v>0</v>
      </c>
      <c r="G15574">
        <v>0</v>
      </c>
      <c r="I15574">
        <v>0</v>
      </c>
      <c r="J15574">
        <v>0</v>
      </c>
      <c r="L15574">
        <v>0</v>
      </c>
      <c r="N15574">
        <v>0</v>
      </c>
      <c r="P15574">
        <v>0</v>
      </c>
      <c r="Q15574">
        <v>0</v>
      </c>
      <c r="S15574">
        <v>0</v>
      </c>
    </row>
    <row r="15575" spans="1:19" x14ac:dyDescent="0.3">
      <c r="A15575" t="s">
        <v>31048</v>
      </c>
      <c r="B15575" s="171" t="s">
        <v>31049</v>
      </c>
      <c r="C15575" s="171" t="s">
        <v>16544</v>
      </c>
      <c r="D15575" s="171" t="s">
        <v>15341</v>
      </c>
      <c r="E15575" s="11">
        <v>44531</v>
      </c>
      <c r="F15575">
        <v>0</v>
      </c>
      <c r="G15575">
        <v>0</v>
      </c>
      <c r="I15575">
        <v>0</v>
      </c>
      <c r="J15575">
        <v>0</v>
      </c>
      <c r="L15575">
        <v>0</v>
      </c>
      <c r="N15575">
        <v>0</v>
      </c>
      <c r="P15575">
        <v>0</v>
      </c>
      <c r="Q15575">
        <v>0</v>
      </c>
      <c r="S15575">
        <v>0</v>
      </c>
    </row>
    <row r="15576" spans="1:19" x14ac:dyDescent="0.3">
      <c r="A15576" t="s">
        <v>31050</v>
      </c>
      <c r="B15576" s="171" t="s">
        <v>31051</v>
      </c>
      <c r="C15576" s="171" t="s">
        <v>16544</v>
      </c>
      <c r="D15576" s="171" t="s">
        <v>80</v>
      </c>
      <c r="E15576" s="11">
        <v>44531</v>
      </c>
      <c r="F15576">
        <v>0</v>
      </c>
      <c r="G15576">
        <v>0</v>
      </c>
      <c r="I15576">
        <v>0</v>
      </c>
      <c r="J15576">
        <v>0</v>
      </c>
      <c r="L15576">
        <v>0</v>
      </c>
      <c r="N15576">
        <v>0</v>
      </c>
      <c r="P15576">
        <v>0</v>
      </c>
      <c r="Q15576">
        <v>0</v>
      </c>
      <c r="S15576">
        <v>0</v>
      </c>
    </row>
    <row r="15577" spans="1:19" x14ac:dyDescent="0.3">
      <c r="A15577" t="s">
        <v>31052</v>
      </c>
      <c r="B15577" s="171" t="s">
        <v>31053</v>
      </c>
      <c r="C15577" s="171" t="s">
        <v>24315</v>
      </c>
      <c r="D15577" s="171" t="s">
        <v>15341</v>
      </c>
      <c r="E15577" s="11">
        <v>44531</v>
      </c>
      <c r="F15577">
        <v>0</v>
      </c>
      <c r="G15577">
        <v>0</v>
      </c>
      <c r="I15577">
        <v>0</v>
      </c>
      <c r="J15577">
        <v>0</v>
      </c>
      <c r="L15577">
        <v>0</v>
      </c>
      <c r="N15577">
        <v>0</v>
      </c>
      <c r="P15577">
        <v>0</v>
      </c>
      <c r="Q15577">
        <v>0</v>
      </c>
      <c r="S15577">
        <v>0</v>
      </c>
    </row>
    <row r="15578" spans="1:19" x14ac:dyDescent="0.3">
      <c r="A15578" t="s">
        <v>31054</v>
      </c>
      <c r="B15578" s="171" t="s">
        <v>31055</v>
      </c>
      <c r="C15578" s="171" t="s">
        <v>24315</v>
      </c>
      <c r="D15578" s="171" t="s">
        <v>80</v>
      </c>
      <c r="E15578" s="11">
        <v>44531</v>
      </c>
      <c r="F15578">
        <v>0</v>
      </c>
      <c r="G15578">
        <v>0</v>
      </c>
      <c r="I15578">
        <v>0</v>
      </c>
      <c r="J15578">
        <v>0</v>
      </c>
      <c r="L15578">
        <v>0</v>
      </c>
      <c r="N15578">
        <v>0</v>
      </c>
      <c r="P15578">
        <v>0</v>
      </c>
      <c r="Q15578">
        <v>0</v>
      </c>
      <c r="S15578">
        <v>0</v>
      </c>
    </row>
    <row r="15579" spans="1:19" x14ac:dyDescent="0.3">
      <c r="A15579" t="s">
        <v>31056</v>
      </c>
      <c r="B15579" s="171" t="s">
        <v>31057</v>
      </c>
      <c r="C15579" s="171" t="s">
        <v>113</v>
      </c>
      <c r="D15579" s="171" t="s">
        <v>80</v>
      </c>
      <c r="E15579" s="11">
        <v>44531</v>
      </c>
      <c r="F15579">
        <v>1</v>
      </c>
      <c r="G15579">
        <v>1</v>
      </c>
      <c r="I15579">
        <v>1</v>
      </c>
      <c r="J15579">
        <v>5</v>
      </c>
      <c r="L15579">
        <v>5</v>
      </c>
      <c r="N15579">
        <v>1</v>
      </c>
      <c r="P15579">
        <v>0</v>
      </c>
      <c r="Q15579">
        <v>0</v>
      </c>
      <c r="S15579">
        <v>0</v>
      </c>
    </row>
    <row r="15580" spans="1:19" x14ac:dyDescent="0.3">
      <c r="A15580" t="s">
        <v>31058</v>
      </c>
      <c r="B15580" s="171" t="s">
        <v>31059</v>
      </c>
      <c r="C15580" s="171" t="s">
        <v>131</v>
      </c>
      <c r="D15580" s="171" t="s">
        <v>80</v>
      </c>
      <c r="E15580" s="11">
        <v>44531</v>
      </c>
      <c r="F15580">
        <v>0</v>
      </c>
      <c r="G15580">
        <v>0</v>
      </c>
      <c r="I15580">
        <v>0</v>
      </c>
      <c r="J15580">
        <v>0</v>
      </c>
      <c r="L15580">
        <v>0</v>
      </c>
      <c r="N15580">
        <v>0</v>
      </c>
      <c r="P15580">
        <v>0</v>
      </c>
      <c r="Q15580">
        <v>0</v>
      </c>
      <c r="S15580">
        <v>0</v>
      </c>
    </row>
    <row r="15581" spans="1:19" x14ac:dyDescent="0.3">
      <c r="A15581" t="s">
        <v>31060</v>
      </c>
      <c r="B15581" s="171" t="s">
        <v>31061</v>
      </c>
      <c r="C15581" s="171" t="s">
        <v>14843</v>
      </c>
      <c r="D15581" s="171" t="s">
        <v>80</v>
      </c>
      <c r="E15581" s="11">
        <v>44531</v>
      </c>
      <c r="F15581">
        <v>0</v>
      </c>
      <c r="G15581">
        <v>0</v>
      </c>
      <c r="I15581">
        <v>0</v>
      </c>
      <c r="J15581">
        <v>0</v>
      </c>
      <c r="L15581">
        <v>0</v>
      </c>
      <c r="N15581">
        <v>0</v>
      </c>
      <c r="P15581">
        <v>0</v>
      </c>
      <c r="Q15581">
        <v>0</v>
      </c>
      <c r="S15581">
        <v>0</v>
      </c>
    </row>
    <row r="15582" spans="1:19" x14ac:dyDescent="0.3">
      <c r="A15582" t="s">
        <v>31062</v>
      </c>
      <c r="B15582" s="171" t="s">
        <v>31063</v>
      </c>
      <c r="C15582" s="171" t="s">
        <v>155</v>
      </c>
      <c r="D15582" s="171" t="s">
        <v>80</v>
      </c>
      <c r="E15582" s="11">
        <v>44531</v>
      </c>
      <c r="F15582">
        <v>3.5</v>
      </c>
      <c r="G15582">
        <v>3.5</v>
      </c>
      <c r="I15582">
        <v>9</v>
      </c>
      <c r="J15582">
        <v>18</v>
      </c>
      <c r="L15582">
        <v>20</v>
      </c>
      <c r="N15582">
        <v>9</v>
      </c>
      <c r="P15582">
        <v>0</v>
      </c>
      <c r="Q15582">
        <v>0</v>
      </c>
      <c r="S15582">
        <v>0</v>
      </c>
    </row>
    <row r="15583" spans="1:19" x14ac:dyDescent="0.3">
      <c r="A15583" t="s">
        <v>31064</v>
      </c>
      <c r="B15583" s="171" t="s">
        <v>31065</v>
      </c>
      <c r="C15583" s="171" t="s">
        <v>16232</v>
      </c>
      <c r="D15583" s="171" t="s">
        <v>80</v>
      </c>
      <c r="E15583" s="11">
        <v>44531</v>
      </c>
      <c r="F15583">
        <v>3</v>
      </c>
      <c r="G15583">
        <v>4.5</v>
      </c>
      <c r="I15583">
        <v>6</v>
      </c>
      <c r="J15583">
        <v>17</v>
      </c>
      <c r="L15583">
        <v>26</v>
      </c>
      <c r="N15583">
        <v>6</v>
      </c>
      <c r="P15583">
        <v>1</v>
      </c>
      <c r="Q15583">
        <v>1</v>
      </c>
      <c r="S15583">
        <v>0</v>
      </c>
    </row>
    <row r="15584" spans="1:19" x14ac:dyDescent="0.3">
      <c r="A15584" t="s">
        <v>31066</v>
      </c>
      <c r="B15584" s="171" t="s">
        <v>31067</v>
      </c>
      <c r="C15584" s="171" t="s">
        <v>16557</v>
      </c>
      <c r="D15584" s="171" t="s">
        <v>80</v>
      </c>
      <c r="E15584" s="11">
        <v>44531</v>
      </c>
      <c r="F15584">
        <v>0</v>
      </c>
      <c r="G15584">
        <v>0</v>
      </c>
      <c r="I15584">
        <v>0</v>
      </c>
      <c r="J15584">
        <v>0</v>
      </c>
      <c r="L15584">
        <v>0</v>
      </c>
      <c r="N15584">
        <v>0</v>
      </c>
      <c r="P15584">
        <v>0</v>
      </c>
      <c r="Q15584">
        <v>0</v>
      </c>
      <c r="S15584">
        <v>0</v>
      </c>
    </row>
    <row r="15585" spans="1:19" x14ac:dyDescent="0.3">
      <c r="A15585" t="s">
        <v>31068</v>
      </c>
      <c r="B15585" s="171" t="s">
        <v>31069</v>
      </c>
      <c r="C15585" s="171" t="s">
        <v>188</v>
      </c>
      <c r="D15585" s="171" t="s">
        <v>80</v>
      </c>
      <c r="E15585" s="11">
        <v>44531</v>
      </c>
      <c r="F15585">
        <v>4</v>
      </c>
      <c r="G15585">
        <v>6</v>
      </c>
      <c r="I15585">
        <v>8</v>
      </c>
      <c r="J15585">
        <v>22</v>
      </c>
      <c r="L15585">
        <v>34</v>
      </c>
      <c r="N15585">
        <v>8</v>
      </c>
      <c r="P15585">
        <v>2</v>
      </c>
      <c r="Q15585">
        <v>2</v>
      </c>
      <c r="S15585">
        <v>0</v>
      </c>
    </row>
    <row r="15586" spans="1:19" x14ac:dyDescent="0.3">
      <c r="A15586" t="s">
        <v>31070</v>
      </c>
      <c r="B15586" s="171" t="s">
        <v>31071</v>
      </c>
      <c r="C15586" s="171" t="s">
        <v>227</v>
      </c>
      <c r="D15586" s="171" t="s">
        <v>80</v>
      </c>
      <c r="E15586" s="11">
        <v>44531</v>
      </c>
      <c r="F15586">
        <v>0</v>
      </c>
      <c r="G15586">
        <v>0</v>
      </c>
      <c r="I15586">
        <v>0</v>
      </c>
      <c r="J15586">
        <v>0</v>
      </c>
      <c r="L15586">
        <v>0</v>
      </c>
      <c r="N15586">
        <v>0</v>
      </c>
      <c r="P15586">
        <v>0</v>
      </c>
      <c r="Q15586">
        <v>0</v>
      </c>
      <c r="S15586">
        <v>0</v>
      </c>
    </row>
    <row r="15587" spans="1:19" x14ac:dyDescent="0.3">
      <c r="A15587" t="s">
        <v>31072</v>
      </c>
      <c r="B15587" s="171" t="s">
        <v>31073</v>
      </c>
      <c r="C15587" s="171" t="s">
        <v>116</v>
      </c>
      <c r="D15587" s="171" t="s">
        <v>80</v>
      </c>
      <c r="E15587" s="11">
        <v>44531</v>
      </c>
      <c r="F15587">
        <v>8</v>
      </c>
      <c r="G15587">
        <v>7</v>
      </c>
      <c r="I15587">
        <v>55</v>
      </c>
      <c r="J15587">
        <v>84</v>
      </c>
      <c r="L15587">
        <v>73</v>
      </c>
      <c r="N15587">
        <v>55</v>
      </c>
      <c r="P15587">
        <v>0</v>
      </c>
      <c r="Q15587">
        <v>4</v>
      </c>
      <c r="S15587">
        <v>0</v>
      </c>
    </row>
    <row r="15588" spans="1:19" x14ac:dyDescent="0.3">
      <c r="A15588" t="s">
        <v>31074</v>
      </c>
      <c r="B15588" s="171" t="s">
        <v>31075</v>
      </c>
      <c r="C15588" s="171" t="s">
        <v>9862</v>
      </c>
      <c r="D15588" s="171" t="s">
        <v>80</v>
      </c>
      <c r="E15588" s="11">
        <v>44531</v>
      </c>
      <c r="F15588">
        <v>0</v>
      </c>
      <c r="G15588">
        <v>0</v>
      </c>
      <c r="I15588">
        <v>0</v>
      </c>
      <c r="J15588">
        <v>0</v>
      </c>
      <c r="L15588">
        <v>0</v>
      </c>
      <c r="N15588">
        <v>0</v>
      </c>
      <c r="P15588">
        <v>0</v>
      </c>
      <c r="Q15588">
        <v>0</v>
      </c>
      <c r="S15588">
        <v>0</v>
      </c>
    </row>
    <row r="15589" spans="1:19" x14ac:dyDescent="0.3">
      <c r="A15589" t="s">
        <v>31076</v>
      </c>
      <c r="B15589" s="171" t="s">
        <v>31077</v>
      </c>
      <c r="C15589" s="171" t="s">
        <v>140</v>
      </c>
      <c r="D15589" s="171" t="s">
        <v>80</v>
      </c>
      <c r="E15589" s="11">
        <v>44531</v>
      </c>
      <c r="F15589">
        <v>0</v>
      </c>
      <c r="G15589">
        <v>0</v>
      </c>
      <c r="I15589">
        <v>0</v>
      </c>
      <c r="J15589">
        <v>0</v>
      </c>
      <c r="L15589">
        <v>0</v>
      </c>
      <c r="N15589">
        <v>0</v>
      </c>
      <c r="P15589">
        <v>0</v>
      </c>
      <c r="Q15589">
        <v>0</v>
      </c>
      <c r="S15589">
        <v>0</v>
      </c>
    </row>
    <row r="15590" spans="1:19" x14ac:dyDescent="0.3">
      <c r="A15590" t="s">
        <v>31078</v>
      </c>
      <c r="B15590" s="171" t="s">
        <v>31079</v>
      </c>
      <c r="C15590" s="171" t="s">
        <v>8590</v>
      </c>
      <c r="D15590" s="171" t="s">
        <v>80</v>
      </c>
      <c r="E15590" s="11">
        <v>44531</v>
      </c>
      <c r="F15590">
        <v>0</v>
      </c>
      <c r="G15590">
        <v>0</v>
      </c>
      <c r="I15590">
        <v>0</v>
      </c>
      <c r="J15590">
        <v>0</v>
      </c>
      <c r="L15590">
        <v>0</v>
      </c>
      <c r="N15590">
        <v>0</v>
      </c>
      <c r="P15590">
        <v>0</v>
      </c>
      <c r="Q15590">
        <v>0</v>
      </c>
      <c r="S15590">
        <v>0</v>
      </c>
    </row>
    <row r="15591" spans="1:19" x14ac:dyDescent="0.3">
      <c r="A15591" t="s">
        <v>31080</v>
      </c>
      <c r="B15591" s="171" t="s">
        <v>31081</v>
      </c>
      <c r="C15591" s="171" t="s">
        <v>170</v>
      </c>
      <c r="D15591" s="171" t="s">
        <v>80</v>
      </c>
      <c r="E15591" s="11">
        <v>44531</v>
      </c>
      <c r="F15591">
        <v>3</v>
      </c>
      <c r="G15591">
        <v>4</v>
      </c>
      <c r="I15591">
        <v>17</v>
      </c>
      <c r="J15591">
        <v>42</v>
      </c>
      <c r="L15591">
        <v>56</v>
      </c>
      <c r="N15591">
        <v>17</v>
      </c>
      <c r="P15591">
        <v>0</v>
      </c>
      <c r="Q15591">
        <v>0</v>
      </c>
      <c r="S15591">
        <v>0</v>
      </c>
    </row>
    <row r="15592" spans="1:19" x14ac:dyDescent="0.3">
      <c r="A15592" t="s">
        <v>31082</v>
      </c>
      <c r="B15592" s="171" t="s">
        <v>31083</v>
      </c>
      <c r="C15592" s="171" t="s">
        <v>182</v>
      </c>
      <c r="D15592" s="171" t="s">
        <v>80</v>
      </c>
      <c r="E15592" s="11">
        <v>44531</v>
      </c>
      <c r="F15592">
        <v>10</v>
      </c>
      <c r="G15592">
        <v>10</v>
      </c>
      <c r="I15592">
        <v>109</v>
      </c>
      <c r="J15592">
        <v>110</v>
      </c>
      <c r="L15592">
        <v>110</v>
      </c>
      <c r="N15592">
        <v>109</v>
      </c>
      <c r="P15592">
        <v>1</v>
      </c>
      <c r="Q15592">
        <v>4</v>
      </c>
      <c r="S15592">
        <v>0</v>
      </c>
    </row>
    <row r="15593" spans="1:19" x14ac:dyDescent="0.3">
      <c r="A15593" t="s">
        <v>31084</v>
      </c>
      <c r="B15593" s="171" t="s">
        <v>31085</v>
      </c>
      <c r="C15593" s="171" t="s">
        <v>197</v>
      </c>
      <c r="D15593" s="171" t="s">
        <v>80</v>
      </c>
      <c r="E15593" s="11">
        <v>44531</v>
      </c>
      <c r="F15593">
        <v>7.5</v>
      </c>
      <c r="G15593">
        <v>7.5</v>
      </c>
      <c r="I15593">
        <v>41</v>
      </c>
      <c r="J15593">
        <v>75</v>
      </c>
      <c r="L15593">
        <v>75</v>
      </c>
      <c r="N15593">
        <v>35</v>
      </c>
      <c r="P15593">
        <v>10</v>
      </c>
      <c r="Q15593">
        <v>11</v>
      </c>
      <c r="S15593">
        <v>7</v>
      </c>
    </row>
    <row r="15594" spans="1:19" x14ac:dyDescent="0.3">
      <c r="A15594" t="s">
        <v>31086</v>
      </c>
      <c r="B15594" s="171" t="s">
        <v>31087</v>
      </c>
      <c r="C15594" s="171" t="s">
        <v>218</v>
      </c>
      <c r="D15594" s="171" t="s">
        <v>80</v>
      </c>
      <c r="E15594" s="11">
        <v>44531</v>
      </c>
      <c r="F15594">
        <v>0</v>
      </c>
      <c r="G15594">
        <v>0</v>
      </c>
      <c r="I15594">
        <v>0</v>
      </c>
      <c r="J15594">
        <v>0</v>
      </c>
      <c r="L15594">
        <v>0</v>
      </c>
      <c r="N15594">
        <v>0</v>
      </c>
      <c r="P15594">
        <v>0</v>
      </c>
      <c r="Q15594">
        <v>0</v>
      </c>
      <c r="S15594">
        <v>0</v>
      </c>
    </row>
    <row r="15595" spans="1:19" x14ac:dyDescent="0.3">
      <c r="A15595" t="s">
        <v>31088</v>
      </c>
      <c r="B15595" s="171" t="s">
        <v>31089</v>
      </c>
      <c r="C15595" s="171" t="s">
        <v>230</v>
      </c>
      <c r="D15595" s="171" t="s">
        <v>80</v>
      </c>
      <c r="E15595" s="11">
        <v>44531</v>
      </c>
      <c r="F15595">
        <v>0</v>
      </c>
      <c r="G15595">
        <v>0</v>
      </c>
      <c r="I15595">
        <v>0</v>
      </c>
      <c r="J15595">
        <v>0</v>
      </c>
      <c r="L15595">
        <v>0</v>
      </c>
      <c r="N15595">
        <v>0</v>
      </c>
      <c r="P15595">
        <v>0</v>
      </c>
      <c r="Q15595">
        <v>0</v>
      </c>
      <c r="S15595">
        <v>0</v>
      </c>
    </row>
    <row r="15596" spans="1:19" x14ac:dyDescent="0.3">
      <c r="A15596" t="s">
        <v>31090</v>
      </c>
      <c r="B15596" s="171" t="s">
        <v>31091</v>
      </c>
      <c r="C15596" s="171" t="s">
        <v>8193</v>
      </c>
      <c r="D15596" s="171" t="s">
        <v>80</v>
      </c>
      <c r="E15596" s="11">
        <v>44531</v>
      </c>
      <c r="F15596">
        <v>1.5</v>
      </c>
      <c r="G15596">
        <v>3</v>
      </c>
      <c r="I15596">
        <v>17</v>
      </c>
      <c r="J15596">
        <v>18</v>
      </c>
      <c r="L15596">
        <v>36</v>
      </c>
      <c r="N15596">
        <v>17</v>
      </c>
      <c r="P15596">
        <v>0</v>
      </c>
      <c r="Q15596">
        <v>0</v>
      </c>
      <c r="S15596">
        <v>0</v>
      </c>
    </row>
    <row r="15597" spans="1:19" x14ac:dyDescent="0.3">
      <c r="A15597" t="s">
        <v>31092</v>
      </c>
      <c r="B15597" s="171" t="s">
        <v>31093</v>
      </c>
      <c r="C15597" s="171" t="s">
        <v>10522</v>
      </c>
      <c r="D15597" s="171" t="s">
        <v>80</v>
      </c>
      <c r="E15597" s="11">
        <v>44531</v>
      </c>
      <c r="F15597">
        <v>0</v>
      </c>
      <c r="G15597">
        <v>0</v>
      </c>
      <c r="I15597">
        <v>0</v>
      </c>
      <c r="J15597">
        <v>0</v>
      </c>
      <c r="L15597">
        <v>0</v>
      </c>
      <c r="N15597">
        <v>0</v>
      </c>
      <c r="P15597">
        <v>0</v>
      </c>
      <c r="Q15597">
        <v>0</v>
      </c>
      <c r="S15597">
        <v>0</v>
      </c>
    </row>
    <row r="15598" spans="1:19" x14ac:dyDescent="0.3">
      <c r="A15598" t="s">
        <v>31094</v>
      </c>
      <c r="B15598" s="171" t="s">
        <v>31095</v>
      </c>
      <c r="C15598" s="171" t="s">
        <v>10525</v>
      </c>
      <c r="D15598" s="171" t="s">
        <v>80</v>
      </c>
      <c r="E15598" s="11">
        <v>44531</v>
      </c>
      <c r="F15598">
        <v>0</v>
      </c>
      <c r="G15598">
        <v>0</v>
      </c>
      <c r="I15598">
        <v>0</v>
      </c>
      <c r="J15598">
        <v>0</v>
      </c>
      <c r="L15598">
        <v>0</v>
      </c>
      <c r="N15598">
        <v>0</v>
      </c>
      <c r="P15598">
        <v>0</v>
      </c>
      <c r="Q15598">
        <v>0</v>
      </c>
      <c r="S15598">
        <v>0</v>
      </c>
    </row>
    <row r="15599" spans="1:19" x14ac:dyDescent="0.3">
      <c r="A15599" t="s">
        <v>31096</v>
      </c>
      <c r="B15599" s="171" t="s">
        <v>31097</v>
      </c>
      <c r="C15599" s="171" t="s">
        <v>10528</v>
      </c>
      <c r="D15599" s="171" t="s">
        <v>80</v>
      </c>
      <c r="E15599" s="11">
        <v>44531</v>
      </c>
      <c r="F15599">
        <v>0</v>
      </c>
      <c r="G15599">
        <v>0</v>
      </c>
      <c r="I15599">
        <v>0</v>
      </c>
      <c r="J15599">
        <v>0</v>
      </c>
      <c r="L15599">
        <v>0</v>
      </c>
      <c r="N15599">
        <v>0</v>
      </c>
      <c r="P15599">
        <v>0</v>
      </c>
      <c r="Q15599">
        <v>0</v>
      </c>
      <c r="S15599">
        <v>0</v>
      </c>
    </row>
    <row r="15600" spans="1:19" x14ac:dyDescent="0.3">
      <c r="A15600" t="s">
        <v>31098</v>
      </c>
      <c r="B15600" s="171" t="s">
        <v>31099</v>
      </c>
      <c r="C15600" s="171" t="s">
        <v>10531</v>
      </c>
      <c r="D15600" s="171" t="s">
        <v>80</v>
      </c>
      <c r="E15600" s="11">
        <v>44531</v>
      </c>
      <c r="F15600">
        <v>0</v>
      </c>
      <c r="G15600">
        <v>0</v>
      </c>
      <c r="I15600">
        <v>0</v>
      </c>
      <c r="J15600">
        <v>0</v>
      </c>
      <c r="L15600">
        <v>0</v>
      </c>
      <c r="N15600">
        <v>0</v>
      </c>
      <c r="P15600">
        <v>0</v>
      </c>
      <c r="Q15600">
        <v>0</v>
      </c>
      <c r="S15600">
        <v>0</v>
      </c>
    </row>
    <row r="15601" spans="1:19" x14ac:dyDescent="0.3">
      <c r="A15601" t="s">
        <v>31100</v>
      </c>
      <c r="B15601" s="171" t="s">
        <v>31101</v>
      </c>
      <c r="C15601" s="171" t="s">
        <v>14880</v>
      </c>
      <c r="D15601" s="171" t="s">
        <v>80</v>
      </c>
      <c r="E15601" s="11">
        <v>44531</v>
      </c>
      <c r="F15601">
        <v>0</v>
      </c>
      <c r="G15601">
        <v>0</v>
      </c>
      <c r="I15601">
        <v>0</v>
      </c>
      <c r="J15601">
        <v>0</v>
      </c>
      <c r="L15601">
        <v>0</v>
      </c>
      <c r="N15601">
        <v>0</v>
      </c>
      <c r="P15601">
        <v>0</v>
      </c>
      <c r="Q15601">
        <v>0</v>
      </c>
      <c r="S15601">
        <v>0</v>
      </c>
    </row>
    <row r="15602" spans="1:19" x14ac:dyDescent="0.3">
      <c r="A15602" t="s">
        <v>31102</v>
      </c>
      <c r="B15602" s="171" t="s">
        <v>31103</v>
      </c>
      <c r="C15602" s="171" t="s">
        <v>10534</v>
      </c>
      <c r="D15602" s="171" t="s">
        <v>80</v>
      </c>
      <c r="E15602" s="11">
        <v>44531</v>
      </c>
      <c r="F15602">
        <v>1.5</v>
      </c>
      <c r="G15602">
        <v>5</v>
      </c>
      <c r="I15602">
        <v>5</v>
      </c>
      <c r="J15602">
        <v>8</v>
      </c>
      <c r="L15602">
        <v>29</v>
      </c>
      <c r="N15602">
        <v>5</v>
      </c>
      <c r="P15602">
        <v>0</v>
      </c>
      <c r="Q15602">
        <v>0</v>
      </c>
      <c r="S15602">
        <v>0</v>
      </c>
    </row>
    <row r="15603" spans="1:19" x14ac:dyDescent="0.3">
      <c r="A15603" t="s">
        <v>31104</v>
      </c>
      <c r="B15603" s="171" t="s">
        <v>31105</v>
      </c>
      <c r="C15603" s="171" t="s">
        <v>10537</v>
      </c>
      <c r="D15603" s="171" t="s">
        <v>80</v>
      </c>
      <c r="E15603" s="11">
        <v>44531</v>
      </c>
      <c r="F15603">
        <v>1.5</v>
      </c>
      <c r="G15603">
        <v>2</v>
      </c>
      <c r="I15603">
        <v>4</v>
      </c>
      <c r="J15603">
        <v>8</v>
      </c>
      <c r="L15603">
        <v>11</v>
      </c>
      <c r="N15603">
        <v>4</v>
      </c>
      <c r="P15603">
        <v>0</v>
      </c>
      <c r="Q15603">
        <v>0</v>
      </c>
      <c r="S15603">
        <v>0</v>
      </c>
    </row>
    <row r="15604" spans="1:19" x14ac:dyDescent="0.3">
      <c r="A15604" t="s">
        <v>31106</v>
      </c>
      <c r="B15604" s="171" t="s">
        <v>31107</v>
      </c>
      <c r="C15604" s="171" t="s">
        <v>119</v>
      </c>
      <c r="D15604" s="171" t="s">
        <v>4</v>
      </c>
      <c r="E15604" s="11">
        <v>44531</v>
      </c>
      <c r="F15604">
        <v>0</v>
      </c>
      <c r="G15604">
        <v>0</v>
      </c>
      <c r="I15604">
        <v>0</v>
      </c>
      <c r="J15604">
        <v>0</v>
      </c>
      <c r="L15604">
        <v>0</v>
      </c>
      <c r="N15604">
        <v>0</v>
      </c>
      <c r="P15604">
        <v>0</v>
      </c>
      <c r="Q15604">
        <v>0</v>
      </c>
      <c r="S15604">
        <v>0</v>
      </c>
    </row>
    <row r="15605" spans="1:19" x14ac:dyDescent="0.3">
      <c r="A15605" t="s">
        <v>31108</v>
      </c>
      <c r="B15605" s="171" t="s">
        <v>31109</v>
      </c>
      <c r="C15605" s="171" t="s">
        <v>143</v>
      </c>
      <c r="D15605" s="171" t="s">
        <v>4</v>
      </c>
      <c r="E15605" s="11">
        <v>44531</v>
      </c>
      <c r="F15605">
        <v>0</v>
      </c>
      <c r="G15605">
        <v>0</v>
      </c>
      <c r="I15605">
        <v>0</v>
      </c>
      <c r="J15605">
        <v>0</v>
      </c>
      <c r="L15605">
        <v>0</v>
      </c>
      <c r="N15605">
        <v>0</v>
      </c>
      <c r="P15605">
        <v>0</v>
      </c>
      <c r="Q15605">
        <v>0</v>
      </c>
      <c r="S15605">
        <v>0</v>
      </c>
    </row>
    <row r="15606" spans="1:19" x14ac:dyDescent="0.3">
      <c r="A15606" t="s">
        <v>31110</v>
      </c>
      <c r="B15606" s="171" t="s">
        <v>31111</v>
      </c>
      <c r="C15606" s="171" t="s">
        <v>158</v>
      </c>
      <c r="D15606" s="171" t="s">
        <v>4</v>
      </c>
      <c r="E15606" s="11">
        <v>44531</v>
      </c>
      <c r="F15606">
        <v>0</v>
      </c>
      <c r="G15606">
        <v>0</v>
      </c>
      <c r="I15606">
        <v>0</v>
      </c>
      <c r="J15606">
        <v>0</v>
      </c>
      <c r="L15606">
        <v>0</v>
      </c>
      <c r="N15606">
        <v>0</v>
      </c>
      <c r="P15606">
        <v>0</v>
      </c>
      <c r="Q15606">
        <v>0</v>
      </c>
      <c r="S15606">
        <v>0</v>
      </c>
    </row>
    <row r="15607" spans="1:19" x14ac:dyDescent="0.3">
      <c r="A15607" t="s">
        <v>31112</v>
      </c>
      <c r="B15607" s="171" t="s">
        <v>31113</v>
      </c>
      <c r="C15607" s="171" t="s">
        <v>209</v>
      </c>
      <c r="D15607" s="171" t="s">
        <v>4</v>
      </c>
      <c r="E15607" s="11">
        <v>44531</v>
      </c>
      <c r="F15607">
        <v>0</v>
      </c>
      <c r="G15607">
        <v>0</v>
      </c>
      <c r="I15607">
        <v>0</v>
      </c>
      <c r="J15607">
        <v>0</v>
      </c>
      <c r="L15607">
        <v>0</v>
      </c>
      <c r="N15607">
        <v>0</v>
      </c>
      <c r="P15607">
        <v>0</v>
      </c>
      <c r="Q15607">
        <v>0</v>
      </c>
      <c r="S15607">
        <v>0</v>
      </c>
    </row>
    <row r="15608" spans="1:19" x14ac:dyDescent="0.3">
      <c r="A15608" t="s">
        <v>31114</v>
      </c>
      <c r="B15608" s="171" t="s">
        <v>31115</v>
      </c>
      <c r="C15608" s="171" t="s">
        <v>76</v>
      </c>
      <c r="D15608" s="171" t="s">
        <v>4</v>
      </c>
      <c r="E15608" s="11">
        <v>44531</v>
      </c>
      <c r="F15608">
        <v>0</v>
      </c>
      <c r="G15608">
        <v>0</v>
      </c>
      <c r="I15608">
        <v>0</v>
      </c>
      <c r="J15608">
        <v>0</v>
      </c>
      <c r="L15608">
        <v>0</v>
      </c>
      <c r="N15608">
        <v>0</v>
      </c>
      <c r="P15608">
        <v>0</v>
      </c>
      <c r="Q15608">
        <v>0</v>
      </c>
      <c r="S15608">
        <v>0</v>
      </c>
    </row>
    <row r="15609" spans="1:19" x14ac:dyDescent="0.3">
      <c r="A15609" t="s">
        <v>31116</v>
      </c>
      <c r="B15609" s="171" t="s">
        <v>31117</v>
      </c>
      <c r="C15609" s="171" t="s">
        <v>15344</v>
      </c>
      <c r="D15609" s="171" t="s">
        <v>4</v>
      </c>
      <c r="E15609" s="11">
        <v>44531</v>
      </c>
      <c r="F15609">
        <v>0</v>
      </c>
      <c r="G15609">
        <v>0</v>
      </c>
      <c r="I15609">
        <v>0</v>
      </c>
      <c r="J15609">
        <v>0</v>
      </c>
      <c r="L15609">
        <v>0</v>
      </c>
      <c r="N15609">
        <v>0</v>
      </c>
      <c r="P15609">
        <v>0</v>
      </c>
      <c r="Q15609">
        <v>0</v>
      </c>
      <c r="S15609">
        <v>0</v>
      </c>
    </row>
    <row r="15610" spans="1:19" x14ac:dyDescent="0.3">
      <c r="A15610" t="s">
        <v>31118</v>
      </c>
      <c r="B15610" s="171" t="s">
        <v>31119</v>
      </c>
      <c r="C15610" s="171" t="s">
        <v>24281</v>
      </c>
      <c r="D15610" s="171" t="s">
        <v>4</v>
      </c>
      <c r="E15610" s="11">
        <v>44531</v>
      </c>
      <c r="F15610">
        <v>0</v>
      </c>
      <c r="G15610">
        <v>0</v>
      </c>
      <c r="I15610">
        <v>0</v>
      </c>
      <c r="J15610">
        <v>0</v>
      </c>
      <c r="L15610">
        <v>0</v>
      </c>
      <c r="N15610">
        <v>0</v>
      </c>
      <c r="P15610">
        <v>0</v>
      </c>
      <c r="Q15610">
        <v>0</v>
      </c>
      <c r="S15610">
        <v>0</v>
      </c>
    </row>
    <row r="15611" spans="1:19" x14ac:dyDescent="0.3">
      <c r="A15611" t="s">
        <v>31120</v>
      </c>
      <c r="B15611" s="171" t="s">
        <v>31121</v>
      </c>
      <c r="C15611" s="171" t="s">
        <v>24284</v>
      </c>
      <c r="D15611" s="171" t="s">
        <v>4</v>
      </c>
      <c r="E15611" s="11">
        <v>44531</v>
      </c>
      <c r="F15611">
        <v>3</v>
      </c>
      <c r="G15611">
        <v>3</v>
      </c>
      <c r="I15611">
        <v>8</v>
      </c>
      <c r="J15611">
        <v>18</v>
      </c>
      <c r="L15611">
        <v>18</v>
      </c>
      <c r="N15611">
        <v>5</v>
      </c>
      <c r="P15611">
        <v>0</v>
      </c>
      <c r="Q15611">
        <v>0</v>
      </c>
      <c r="S15611">
        <v>3</v>
      </c>
    </row>
    <row r="15612" spans="1:19" x14ac:dyDescent="0.3">
      <c r="A15612" t="s">
        <v>31122</v>
      </c>
      <c r="B15612" s="171" t="s">
        <v>31123</v>
      </c>
      <c r="C15612" s="171" t="s">
        <v>18126</v>
      </c>
      <c r="D15612" s="171" t="s">
        <v>4</v>
      </c>
      <c r="E15612" s="11">
        <v>44531</v>
      </c>
      <c r="F15612">
        <v>0</v>
      </c>
      <c r="G15612">
        <v>0</v>
      </c>
      <c r="I15612">
        <v>0</v>
      </c>
      <c r="J15612">
        <v>0</v>
      </c>
      <c r="L15612">
        <v>0</v>
      </c>
      <c r="N15612">
        <v>0</v>
      </c>
      <c r="P15612">
        <v>0</v>
      </c>
      <c r="Q15612">
        <v>0</v>
      </c>
      <c r="S15612">
        <v>0</v>
      </c>
    </row>
    <row r="15613" spans="1:19" x14ac:dyDescent="0.3">
      <c r="A15613" t="s">
        <v>31124</v>
      </c>
      <c r="B15613" s="171" t="s">
        <v>31125</v>
      </c>
      <c r="C15613" s="171" t="s">
        <v>128</v>
      </c>
      <c r="D15613" s="171" t="s">
        <v>4</v>
      </c>
      <c r="E15613" s="11">
        <v>44531</v>
      </c>
      <c r="F15613">
        <v>0</v>
      </c>
      <c r="G15613">
        <v>0</v>
      </c>
      <c r="I15613">
        <v>0</v>
      </c>
      <c r="J15613">
        <v>0</v>
      </c>
      <c r="L15613">
        <v>0</v>
      </c>
      <c r="N15613">
        <v>0</v>
      </c>
      <c r="P15613">
        <v>0</v>
      </c>
      <c r="Q15613">
        <v>0</v>
      </c>
      <c r="S15613">
        <v>0</v>
      </c>
    </row>
    <row r="15614" spans="1:19" x14ac:dyDescent="0.3">
      <c r="A15614" t="s">
        <v>31126</v>
      </c>
      <c r="B15614" s="171" t="s">
        <v>31127</v>
      </c>
      <c r="C15614" s="171" t="s">
        <v>14824</v>
      </c>
      <c r="D15614" s="171" t="s">
        <v>4</v>
      </c>
      <c r="E15614" s="11">
        <v>44531</v>
      </c>
      <c r="F15614">
        <v>0</v>
      </c>
      <c r="G15614">
        <v>0</v>
      </c>
      <c r="I15614">
        <v>0</v>
      </c>
      <c r="J15614">
        <v>0</v>
      </c>
      <c r="L15614">
        <v>0</v>
      </c>
      <c r="N15614">
        <v>0</v>
      </c>
      <c r="P15614">
        <v>0</v>
      </c>
      <c r="Q15614">
        <v>0</v>
      </c>
      <c r="S15614">
        <v>0</v>
      </c>
    </row>
    <row r="15615" spans="1:19" x14ac:dyDescent="0.3">
      <c r="A15615" t="s">
        <v>31128</v>
      </c>
      <c r="B15615" s="171" t="s">
        <v>31129</v>
      </c>
      <c r="C15615" s="171" t="s">
        <v>152</v>
      </c>
      <c r="D15615" s="171" t="s">
        <v>4</v>
      </c>
      <c r="E15615" s="11">
        <v>44531</v>
      </c>
      <c r="F15615">
        <v>0</v>
      </c>
      <c r="G15615">
        <v>0</v>
      </c>
      <c r="I15615">
        <v>0</v>
      </c>
      <c r="J15615">
        <v>0</v>
      </c>
      <c r="L15615">
        <v>0</v>
      </c>
      <c r="N15615">
        <v>0</v>
      </c>
      <c r="P15615">
        <v>0</v>
      </c>
      <c r="Q15615">
        <v>0</v>
      </c>
      <c r="S15615">
        <v>0</v>
      </c>
    </row>
    <row r="15616" spans="1:19" x14ac:dyDescent="0.3">
      <c r="A15616" t="s">
        <v>31130</v>
      </c>
      <c r="B15616" s="171" t="s">
        <v>31131</v>
      </c>
      <c r="C15616" s="171" t="s">
        <v>194</v>
      </c>
      <c r="D15616" s="171" t="s">
        <v>4</v>
      </c>
      <c r="E15616" s="11">
        <v>44531</v>
      </c>
      <c r="F15616">
        <v>5</v>
      </c>
      <c r="G15616">
        <v>7</v>
      </c>
      <c r="I15616">
        <v>24</v>
      </c>
      <c r="J15616">
        <v>30</v>
      </c>
      <c r="L15616">
        <v>39</v>
      </c>
      <c r="N15616">
        <v>21</v>
      </c>
      <c r="P15616">
        <v>5</v>
      </c>
      <c r="Q15616">
        <v>6</v>
      </c>
      <c r="S15616">
        <v>3</v>
      </c>
    </row>
    <row r="15617" spans="1:19" x14ac:dyDescent="0.3">
      <c r="A15617" t="s">
        <v>31132</v>
      </c>
      <c r="B15617" s="171" t="s">
        <v>31133</v>
      </c>
      <c r="C15617" s="171" t="s">
        <v>18137</v>
      </c>
      <c r="D15617" s="171" t="s">
        <v>4</v>
      </c>
      <c r="E15617" s="11">
        <v>44531</v>
      </c>
      <c r="F15617">
        <v>0</v>
      </c>
      <c r="G15617">
        <v>0</v>
      </c>
      <c r="I15617">
        <v>0</v>
      </c>
      <c r="J15617">
        <v>0</v>
      </c>
      <c r="L15617">
        <v>0</v>
      </c>
      <c r="N15617">
        <v>0</v>
      </c>
      <c r="P15617">
        <v>0</v>
      </c>
      <c r="Q15617">
        <v>0</v>
      </c>
      <c r="S15617">
        <v>0</v>
      </c>
    </row>
    <row r="15618" spans="1:19" x14ac:dyDescent="0.3">
      <c r="A15618" t="s">
        <v>31134</v>
      </c>
      <c r="B15618" s="171" t="s">
        <v>31135</v>
      </c>
      <c r="C15618" s="171" t="s">
        <v>18140</v>
      </c>
      <c r="D15618" s="171" t="s">
        <v>4</v>
      </c>
      <c r="E15618" s="11">
        <v>44531</v>
      </c>
      <c r="F15618">
        <v>4</v>
      </c>
      <c r="G15618">
        <v>4</v>
      </c>
      <c r="I15618">
        <v>17</v>
      </c>
      <c r="J15618">
        <v>20</v>
      </c>
      <c r="L15618">
        <v>20</v>
      </c>
      <c r="N15618">
        <v>13</v>
      </c>
      <c r="P15618">
        <v>4</v>
      </c>
      <c r="Q15618">
        <v>4</v>
      </c>
      <c r="S15618">
        <v>4</v>
      </c>
    </row>
    <row r="15619" spans="1:19" x14ac:dyDescent="0.3">
      <c r="A15619" t="s">
        <v>31136</v>
      </c>
      <c r="B15619" s="171" t="s">
        <v>31137</v>
      </c>
      <c r="C15619" s="171" t="s">
        <v>236</v>
      </c>
      <c r="D15619" s="171" t="s">
        <v>4</v>
      </c>
      <c r="E15619" s="11">
        <v>44531</v>
      </c>
      <c r="F15619">
        <v>0</v>
      </c>
      <c r="G15619">
        <v>0</v>
      </c>
      <c r="I15619">
        <v>0</v>
      </c>
      <c r="J15619">
        <v>0</v>
      </c>
      <c r="L15619">
        <v>0</v>
      </c>
      <c r="N15619">
        <v>0</v>
      </c>
      <c r="P15619">
        <v>0</v>
      </c>
      <c r="Q15619">
        <v>0</v>
      </c>
      <c r="S15619">
        <v>0</v>
      </c>
    </row>
    <row r="15620" spans="1:19" x14ac:dyDescent="0.3">
      <c r="A15620" t="s">
        <v>31138</v>
      </c>
      <c r="B15620" s="171" t="s">
        <v>31139</v>
      </c>
      <c r="C15620" s="171" t="s">
        <v>239</v>
      </c>
      <c r="D15620" s="171" t="s">
        <v>4</v>
      </c>
      <c r="E15620" s="11">
        <v>44531</v>
      </c>
      <c r="F15620">
        <v>0</v>
      </c>
      <c r="G15620">
        <v>0</v>
      </c>
      <c r="I15620">
        <v>0</v>
      </c>
      <c r="J15620">
        <v>0</v>
      </c>
      <c r="L15620">
        <v>0</v>
      </c>
      <c r="N15620">
        <v>0</v>
      </c>
      <c r="P15620">
        <v>0</v>
      </c>
      <c r="Q15620">
        <v>0</v>
      </c>
      <c r="S15620">
        <v>0</v>
      </c>
    </row>
    <row r="15621" spans="1:19" x14ac:dyDescent="0.3">
      <c r="A15621" t="s">
        <v>31140</v>
      </c>
      <c r="B15621" s="171" t="s">
        <v>31141</v>
      </c>
      <c r="C15621" s="171" t="s">
        <v>24315</v>
      </c>
      <c r="D15621" s="171" t="s">
        <v>4</v>
      </c>
      <c r="E15621" s="11">
        <v>44531</v>
      </c>
      <c r="F15621">
        <v>0</v>
      </c>
      <c r="G15621">
        <v>0</v>
      </c>
      <c r="I15621">
        <v>0</v>
      </c>
      <c r="J15621">
        <v>0</v>
      </c>
      <c r="L15621">
        <v>0</v>
      </c>
      <c r="N15621">
        <v>0</v>
      </c>
      <c r="P15621">
        <v>0</v>
      </c>
      <c r="Q15621">
        <v>0</v>
      </c>
      <c r="S15621">
        <v>0</v>
      </c>
    </row>
    <row r="15622" spans="1:19" x14ac:dyDescent="0.3">
      <c r="A15622" t="s">
        <v>31142</v>
      </c>
      <c r="B15622" s="171" t="s">
        <v>31143</v>
      </c>
      <c r="C15622" s="171" t="s">
        <v>113</v>
      </c>
      <c r="D15622" s="171" t="s">
        <v>4</v>
      </c>
      <c r="E15622" s="11">
        <v>44531</v>
      </c>
      <c r="F15622">
        <v>1</v>
      </c>
      <c r="G15622">
        <v>1</v>
      </c>
      <c r="I15622">
        <v>1</v>
      </c>
      <c r="J15622">
        <v>5</v>
      </c>
      <c r="L15622">
        <v>5</v>
      </c>
      <c r="N15622">
        <v>1</v>
      </c>
      <c r="P15622">
        <v>0</v>
      </c>
      <c r="Q15622">
        <v>0</v>
      </c>
      <c r="S15622">
        <v>0</v>
      </c>
    </row>
    <row r="15623" spans="1:19" x14ac:dyDescent="0.3">
      <c r="A15623" t="s">
        <v>31144</v>
      </c>
      <c r="B15623" s="171" t="s">
        <v>31145</v>
      </c>
      <c r="C15623" s="171" t="s">
        <v>131</v>
      </c>
      <c r="D15623" s="171" t="s">
        <v>4</v>
      </c>
      <c r="E15623" s="11">
        <v>44531</v>
      </c>
      <c r="F15623">
        <v>0</v>
      </c>
      <c r="G15623">
        <v>0</v>
      </c>
      <c r="I15623">
        <v>0</v>
      </c>
      <c r="J15623">
        <v>0</v>
      </c>
      <c r="L15623">
        <v>0</v>
      </c>
      <c r="N15623">
        <v>0</v>
      </c>
      <c r="P15623">
        <v>0</v>
      </c>
      <c r="Q15623">
        <v>0</v>
      </c>
      <c r="S15623">
        <v>0</v>
      </c>
    </row>
    <row r="15624" spans="1:19" x14ac:dyDescent="0.3">
      <c r="A15624" t="s">
        <v>31146</v>
      </c>
      <c r="B15624" s="171" t="s">
        <v>31147</v>
      </c>
      <c r="C15624" s="171" t="s">
        <v>14843</v>
      </c>
      <c r="D15624" s="171" t="s">
        <v>4</v>
      </c>
      <c r="E15624" s="11">
        <v>44531</v>
      </c>
      <c r="F15624">
        <v>0</v>
      </c>
      <c r="G15624">
        <v>0</v>
      </c>
      <c r="I15624">
        <v>0</v>
      </c>
      <c r="J15624">
        <v>0</v>
      </c>
      <c r="L15624">
        <v>0</v>
      </c>
      <c r="N15624">
        <v>0</v>
      </c>
      <c r="P15624">
        <v>0</v>
      </c>
      <c r="Q15624">
        <v>0</v>
      </c>
      <c r="S15624">
        <v>0</v>
      </c>
    </row>
    <row r="15625" spans="1:19" x14ac:dyDescent="0.3">
      <c r="A15625" t="s">
        <v>31148</v>
      </c>
      <c r="B15625" s="171" t="s">
        <v>31149</v>
      </c>
      <c r="C15625" s="171" t="s">
        <v>155</v>
      </c>
      <c r="D15625" s="171" t="s">
        <v>4</v>
      </c>
      <c r="E15625" s="11">
        <v>44531</v>
      </c>
      <c r="F15625">
        <v>3.5</v>
      </c>
      <c r="G15625">
        <v>3.5</v>
      </c>
      <c r="I15625">
        <v>9</v>
      </c>
      <c r="J15625">
        <v>18</v>
      </c>
      <c r="L15625">
        <v>20</v>
      </c>
      <c r="N15625">
        <v>9</v>
      </c>
      <c r="P15625">
        <v>0</v>
      </c>
      <c r="Q15625">
        <v>0</v>
      </c>
      <c r="S15625">
        <v>0</v>
      </c>
    </row>
    <row r="15626" spans="1:19" x14ac:dyDescent="0.3">
      <c r="A15626" t="s">
        <v>31150</v>
      </c>
      <c r="B15626" s="171" t="s">
        <v>31151</v>
      </c>
      <c r="C15626" s="171" t="s">
        <v>16232</v>
      </c>
      <c r="D15626" s="171" t="s">
        <v>4</v>
      </c>
      <c r="E15626" s="11">
        <v>44531</v>
      </c>
      <c r="F15626">
        <v>3</v>
      </c>
      <c r="G15626">
        <v>4.5</v>
      </c>
      <c r="I15626">
        <v>6</v>
      </c>
      <c r="J15626">
        <v>17</v>
      </c>
      <c r="L15626">
        <v>26</v>
      </c>
      <c r="N15626">
        <v>6</v>
      </c>
      <c r="P15626">
        <v>1</v>
      </c>
      <c r="Q15626">
        <v>1</v>
      </c>
      <c r="S15626">
        <v>0</v>
      </c>
    </row>
    <row r="15627" spans="1:19" x14ac:dyDescent="0.3">
      <c r="A15627" t="s">
        <v>31152</v>
      </c>
      <c r="B15627" s="171" t="s">
        <v>31153</v>
      </c>
      <c r="C15627" s="171" t="s">
        <v>16557</v>
      </c>
      <c r="D15627" s="171" t="s">
        <v>4</v>
      </c>
      <c r="E15627" s="11">
        <v>44531</v>
      </c>
      <c r="F15627">
        <v>0</v>
      </c>
      <c r="G15627">
        <v>0</v>
      </c>
      <c r="I15627">
        <v>0</v>
      </c>
      <c r="J15627">
        <v>0</v>
      </c>
      <c r="L15627">
        <v>0</v>
      </c>
      <c r="N15627">
        <v>0</v>
      </c>
      <c r="P15627">
        <v>0</v>
      </c>
      <c r="Q15627">
        <v>0</v>
      </c>
      <c r="S15627">
        <v>0</v>
      </c>
    </row>
    <row r="15628" spans="1:19" x14ac:dyDescent="0.3">
      <c r="A15628" t="s">
        <v>31154</v>
      </c>
      <c r="B15628" s="171" t="s">
        <v>31155</v>
      </c>
      <c r="C15628" s="171" t="s">
        <v>188</v>
      </c>
      <c r="D15628" s="171" t="s">
        <v>4</v>
      </c>
      <c r="E15628" s="11">
        <v>44531</v>
      </c>
      <c r="F15628">
        <v>4</v>
      </c>
      <c r="G15628">
        <v>6</v>
      </c>
      <c r="I15628">
        <v>8</v>
      </c>
      <c r="J15628">
        <v>22</v>
      </c>
      <c r="L15628">
        <v>34</v>
      </c>
      <c r="N15628">
        <v>8</v>
      </c>
      <c r="P15628">
        <v>2</v>
      </c>
      <c r="Q15628">
        <v>2</v>
      </c>
      <c r="S15628">
        <v>0</v>
      </c>
    </row>
    <row r="15629" spans="1:19" x14ac:dyDescent="0.3">
      <c r="A15629" t="s">
        <v>31156</v>
      </c>
      <c r="B15629" s="171" t="s">
        <v>31157</v>
      </c>
      <c r="C15629" s="171" t="s">
        <v>227</v>
      </c>
      <c r="D15629" s="171" t="s">
        <v>4</v>
      </c>
      <c r="E15629" s="11">
        <v>44531</v>
      </c>
      <c r="F15629">
        <v>0</v>
      </c>
      <c r="G15629">
        <v>0</v>
      </c>
      <c r="I15629">
        <v>0</v>
      </c>
      <c r="J15629">
        <v>0</v>
      </c>
      <c r="L15629">
        <v>0</v>
      </c>
      <c r="N15629">
        <v>0</v>
      </c>
      <c r="P15629">
        <v>0</v>
      </c>
      <c r="Q15629">
        <v>0</v>
      </c>
      <c r="S15629">
        <v>0</v>
      </c>
    </row>
    <row r="15630" spans="1:19" x14ac:dyDescent="0.3">
      <c r="A15630" t="s">
        <v>31158</v>
      </c>
      <c r="B15630" s="171" t="s">
        <v>31159</v>
      </c>
      <c r="C15630" s="171" t="s">
        <v>116</v>
      </c>
      <c r="D15630" s="171" t="s">
        <v>4</v>
      </c>
      <c r="E15630" s="11">
        <v>44531</v>
      </c>
      <c r="F15630">
        <v>8</v>
      </c>
      <c r="G15630">
        <v>7</v>
      </c>
      <c r="I15630">
        <v>55</v>
      </c>
      <c r="J15630">
        <v>84</v>
      </c>
      <c r="L15630">
        <v>73</v>
      </c>
      <c r="N15630">
        <v>55</v>
      </c>
      <c r="P15630">
        <v>0</v>
      </c>
      <c r="Q15630">
        <v>4</v>
      </c>
      <c r="S15630">
        <v>0</v>
      </c>
    </row>
    <row r="15631" spans="1:19" x14ac:dyDescent="0.3">
      <c r="A15631" t="s">
        <v>31160</v>
      </c>
      <c r="B15631" s="171" t="s">
        <v>31161</v>
      </c>
      <c r="C15631" s="171" t="s">
        <v>9862</v>
      </c>
      <c r="D15631" s="171" t="s">
        <v>4</v>
      </c>
      <c r="E15631" s="11">
        <v>44531</v>
      </c>
      <c r="F15631">
        <v>0</v>
      </c>
      <c r="G15631">
        <v>0</v>
      </c>
      <c r="I15631">
        <v>0</v>
      </c>
      <c r="J15631">
        <v>0</v>
      </c>
      <c r="L15631">
        <v>0</v>
      </c>
      <c r="N15631">
        <v>0</v>
      </c>
      <c r="P15631">
        <v>0</v>
      </c>
      <c r="Q15631">
        <v>0</v>
      </c>
      <c r="S15631">
        <v>0</v>
      </c>
    </row>
    <row r="15632" spans="1:19" x14ac:dyDescent="0.3">
      <c r="A15632" t="s">
        <v>31162</v>
      </c>
      <c r="B15632" s="171" t="s">
        <v>31163</v>
      </c>
      <c r="C15632" s="171" t="s">
        <v>140</v>
      </c>
      <c r="D15632" s="171" t="s">
        <v>4</v>
      </c>
      <c r="E15632" s="11">
        <v>44531</v>
      </c>
      <c r="F15632">
        <v>0</v>
      </c>
      <c r="G15632">
        <v>0</v>
      </c>
      <c r="I15632">
        <v>0</v>
      </c>
      <c r="J15632">
        <v>0</v>
      </c>
      <c r="L15632">
        <v>0</v>
      </c>
      <c r="N15632">
        <v>0</v>
      </c>
      <c r="P15632">
        <v>0</v>
      </c>
      <c r="Q15632">
        <v>0</v>
      </c>
      <c r="S15632">
        <v>0</v>
      </c>
    </row>
    <row r="15633" spans="1:19" x14ac:dyDescent="0.3">
      <c r="A15633" t="s">
        <v>31164</v>
      </c>
      <c r="B15633" s="171" t="s">
        <v>31165</v>
      </c>
      <c r="C15633" s="171" t="s">
        <v>8590</v>
      </c>
      <c r="D15633" s="171" t="s">
        <v>4</v>
      </c>
      <c r="E15633" s="11">
        <v>44531</v>
      </c>
      <c r="F15633">
        <v>0</v>
      </c>
      <c r="G15633">
        <v>0</v>
      </c>
      <c r="I15633">
        <v>0</v>
      </c>
      <c r="J15633">
        <v>0</v>
      </c>
      <c r="L15633">
        <v>0</v>
      </c>
      <c r="N15633">
        <v>0</v>
      </c>
      <c r="P15633">
        <v>0</v>
      </c>
      <c r="Q15633">
        <v>0</v>
      </c>
      <c r="S15633">
        <v>0</v>
      </c>
    </row>
    <row r="15634" spans="1:19" x14ac:dyDescent="0.3">
      <c r="A15634" t="s">
        <v>31166</v>
      </c>
      <c r="B15634" s="171" t="s">
        <v>31167</v>
      </c>
      <c r="C15634" s="171" t="s">
        <v>170</v>
      </c>
      <c r="D15634" s="171" t="s">
        <v>4</v>
      </c>
      <c r="E15634" s="11">
        <v>44531</v>
      </c>
      <c r="F15634">
        <v>3</v>
      </c>
      <c r="G15634">
        <v>4</v>
      </c>
      <c r="I15634">
        <v>17</v>
      </c>
      <c r="J15634">
        <v>42</v>
      </c>
      <c r="L15634">
        <v>56</v>
      </c>
      <c r="N15634">
        <v>17</v>
      </c>
      <c r="P15634">
        <v>0</v>
      </c>
      <c r="Q15634">
        <v>0</v>
      </c>
      <c r="S15634">
        <v>0</v>
      </c>
    </row>
    <row r="15635" spans="1:19" x14ac:dyDescent="0.3">
      <c r="A15635" t="s">
        <v>31168</v>
      </c>
      <c r="B15635" s="171" t="s">
        <v>31169</v>
      </c>
      <c r="C15635" s="171" t="s">
        <v>182</v>
      </c>
      <c r="D15635" s="171" t="s">
        <v>4</v>
      </c>
      <c r="E15635" s="11">
        <v>44531</v>
      </c>
      <c r="F15635">
        <v>10</v>
      </c>
      <c r="G15635">
        <v>10</v>
      </c>
      <c r="I15635">
        <v>109</v>
      </c>
      <c r="J15635">
        <v>110</v>
      </c>
      <c r="L15635">
        <v>110</v>
      </c>
      <c r="N15635">
        <v>109</v>
      </c>
      <c r="P15635">
        <v>1</v>
      </c>
      <c r="Q15635">
        <v>4</v>
      </c>
      <c r="S15635">
        <v>0</v>
      </c>
    </row>
    <row r="15636" spans="1:19" x14ac:dyDescent="0.3">
      <c r="A15636" t="s">
        <v>31170</v>
      </c>
      <c r="B15636" s="171" t="s">
        <v>31171</v>
      </c>
      <c r="C15636" s="171" t="s">
        <v>197</v>
      </c>
      <c r="D15636" s="171" t="s">
        <v>4</v>
      </c>
      <c r="E15636" s="11">
        <v>44531</v>
      </c>
      <c r="F15636">
        <v>7.5</v>
      </c>
      <c r="G15636">
        <v>7.5</v>
      </c>
      <c r="I15636">
        <v>41</v>
      </c>
      <c r="J15636">
        <v>75</v>
      </c>
      <c r="L15636">
        <v>75</v>
      </c>
      <c r="N15636">
        <v>34</v>
      </c>
      <c r="P15636">
        <v>10</v>
      </c>
      <c r="Q15636">
        <v>11</v>
      </c>
      <c r="S15636">
        <v>7</v>
      </c>
    </row>
    <row r="15637" spans="1:19" x14ac:dyDescent="0.3">
      <c r="A15637" t="s">
        <v>31172</v>
      </c>
      <c r="B15637" s="171" t="s">
        <v>31173</v>
      </c>
      <c r="C15637" s="171" t="s">
        <v>218</v>
      </c>
      <c r="D15637" s="171" t="s">
        <v>4</v>
      </c>
      <c r="E15637" s="11">
        <v>44531</v>
      </c>
      <c r="F15637">
        <v>0</v>
      </c>
      <c r="G15637">
        <v>0</v>
      </c>
      <c r="I15637">
        <v>0</v>
      </c>
      <c r="J15637">
        <v>0</v>
      </c>
      <c r="L15637">
        <v>0</v>
      </c>
      <c r="N15637">
        <v>0</v>
      </c>
      <c r="P15637">
        <v>0</v>
      </c>
      <c r="Q15637">
        <v>0</v>
      </c>
      <c r="S15637">
        <v>0</v>
      </c>
    </row>
    <row r="15638" spans="1:19" x14ac:dyDescent="0.3">
      <c r="A15638" t="s">
        <v>31174</v>
      </c>
      <c r="B15638" s="171" t="s">
        <v>31175</v>
      </c>
      <c r="C15638" s="171" t="s">
        <v>230</v>
      </c>
      <c r="D15638" s="171" t="s">
        <v>4</v>
      </c>
      <c r="E15638" s="11">
        <v>44531</v>
      </c>
      <c r="F15638">
        <v>0</v>
      </c>
      <c r="G15638">
        <v>0</v>
      </c>
      <c r="I15638">
        <v>0</v>
      </c>
      <c r="J15638">
        <v>0</v>
      </c>
      <c r="L15638">
        <v>0</v>
      </c>
      <c r="N15638">
        <v>0</v>
      </c>
      <c r="P15638">
        <v>0</v>
      </c>
      <c r="Q15638">
        <v>0</v>
      </c>
      <c r="S15638">
        <v>0</v>
      </c>
    </row>
    <row r="15639" spans="1:19" x14ac:dyDescent="0.3">
      <c r="A15639" t="s">
        <v>31176</v>
      </c>
      <c r="B15639" s="171" t="s">
        <v>31177</v>
      </c>
      <c r="C15639" s="171" t="s">
        <v>8193</v>
      </c>
      <c r="D15639" s="171" t="s">
        <v>4</v>
      </c>
      <c r="E15639" s="11">
        <v>44531</v>
      </c>
      <c r="F15639">
        <v>1.5</v>
      </c>
      <c r="G15639">
        <v>3</v>
      </c>
      <c r="I15639">
        <v>17</v>
      </c>
      <c r="J15639">
        <v>18</v>
      </c>
      <c r="L15639">
        <v>36</v>
      </c>
      <c r="N15639">
        <v>17</v>
      </c>
      <c r="P15639">
        <v>0</v>
      </c>
      <c r="Q15639">
        <v>0</v>
      </c>
      <c r="S15639">
        <v>0</v>
      </c>
    </row>
    <row r="15640" spans="1:19" x14ac:dyDescent="0.3">
      <c r="A15640" t="s">
        <v>31178</v>
      </c>
      <c r="B15640" s="171" t="s">
        <v>31179</v>
      </c>
      <c r="C15640" s="171" t="s">
        <v>10522</v>
      </c>
      <c r="D15640" s="171" t="s">
        <v>4</v>
      </c>
      <c r="E15640" s="11">
        <v>44531</v>
      </c>
      <c r="F15640">
        <v>0</v>
      </c>
      <c r="G15640">
        <v>0</v>
      </c>
      <c r="I15640">
        <v>0</v>
      </c>
      <c r="J15640">
        <v>0</v>
      </c>
      <c r="L15640">
        <v>0</v>
      </c>
      <c r="N15640">
        <v>0</v>
      </c>
      <c r="P15640">
        <v>0</v>
      </c>
      <c r="Q15640">
        <v>0</v>
      </c>
      <c r="S15640">
        <v>0</v>
      </c>
    </row>
    <row r="15641" spans="1:19" x14ac:dyDescent="0.3">
      <c r="A15641" t="s">
        <v>31180</v>
      </c>
      <c r="B15641" s="171" t="s">
        <v>31181</v>
      </c>
      <c r="C15641" s="171" t="s">
        <v>10525</v>
      </c>
      <c r="D15641" s="171" t="s">
        <v>4</v>
      </c>
      <c r="E15641" s="11">
        <v>44531</v>
      </c>
      <c r="F15641">
        <v>0</v>
      </c>
      <c r="G15641">
        <v>0</v>
      </c>
      <c r="I15641">
        <v>0</v>
      </c>
      <c r="J15641">
        <v>0</v>
      </c>
      <c r="L15641">
        <v>0</v>
      </c>
      <c r="N15641">
        <v>0</v>
      </c>
      <c r="P15641">
        <v>0</v>
      </c>
      <c r="Q15641">
        <v>0</v>
      </c>
      <c r="S15641">
        <v>0</v>
      </c>
    </row>
    <row r="15642" spans="1:19" x14ac:dyDescent="0.3">
      <c r="A15642" t="s">
        <v>31182</v>
      </c>
      <c r="B15642" s="171" t="s">
        <v>31183</v>
      </c>
      <c r="C15642" s="171" t="s">
        <v>10528</v>
      </c>
      <c r="D15642" s="171" t="s">
        <v>4</v>
      </c>
      <c r="E15642" s="11">
        <v>44531</v>
      </c>
      <c r="F15642">
        <v>0</v>
      </c>
      <c r="G15642">
        <v>0</v>
      </c>
      <c r="I15642">
        <v>0</v>
      </c>
      <c r="J15642">
        <v>0</v>
      </c>
      <c r="L15642">
        <v>0</v>
      </c>
      <c r="N15642">
        <v>0</v>
      </c>
      <c r="P15642">
        <v>0</v>
      </c>
      <c r="Q15642">
        <v>0</v>
      </c>
      <c r="S15642">
        <v>0</v>
      </c>
    </row>
    <row r="15643" spans="1:19" x14ac:dyDescent="0.3">
      <c r="A15643" t="s">
        <v>31184</v>
      </c>
      <c r="B15643" s="171" t="s">
        <v>31185</v>
      </c>
      <c r="C15643" s="171" t="s">
        <v>10531</v>
      </c>
      <c r="D15643" s="171" t="s">
        <v>4</v>
      </c>
      <c r="E15643" s="11">
        <v>44531</v>
      </c>
      <c r="F15643">
        <v>0</v>
      </c>
      <c r="G15643">
        <v>0</v>
      </c>
      <c r="I15643">
        <v>0</v>
      </c>
      <c r="J15643">
        <v>0</v>
      </c>
      <c r="L15643">
        <v>0</v>
      </c>
      <c r="N15643">
        <v>0</v>
      </c>
      <c r="P15643">
        <v>0</v>
      </c>
      <c r="Q15643">
        <v>0</v>
      </c>
      <c r="S15643">
        <v>0</v>
      </c>
    </row>
    <row r="15644" spans="1:19" x14ac:dyDescent="0.3">
      <c r="A15644" t="s">
        <v>31186</v>
      </c>
      <c r="B15644" s="171" t="s">
        <v>31187</v>
      </c>
      <c r="C15644" s="171" t="s">
        <v>14880</v>
      </c>
      <c r="D15644" s="171" t="s">
        <v>4</v>
      </c>
      <c r="E15644" s="11">
        <v>44531</v>
      </c>
      <c r="F15644">
        <v>0</v>
      </c>
      <c r="G15644">
        <v>0</v>
      </c>
      <c r="I15644">
        <v>0</v>
      </c>
      <c r="J15644">
        <v>0</v>
      </c>
      <c r="L15644">
        <v>0</v>
      </c>
      <c r="N15644">
        <v>0</v>
      </c>
      <c r="P15644">
        <v>0</v>
      </c>
      <c r="Q15644">
        <v>0</v>
      </c>
      <c r="S15644">
        <v>0</v>
      </c>
    </row>
    <row r="15645" spans="1:19" x14ac:dyDescent="0.3">
      <c r="A15645" t="s">
        <v>31188</v>
      </c>
      <c r="B15645" s="171" t="s">
        <v>31189</v>
      </c>
      <c r="C15645" s="171" t="s">
        <v>10534</v>
      </c>
      <c r="D15645" s="171" t="s">
        <v>4</v>
      </c>
      <c r="E15645" s="11">
        <v>44531</v>
      </c>
      <c r="F15645">
        <v>1.5</v>
      </c>
      <c r="G15645">
        <v>5</v>
      </c>
      <c r="I15645">
        <v>5</v>
      </c>
      <c r="J15645">
        <v>8</v>
      </c>
      <c r="L15645">
        <v>29</v>
      </c>
      <c r="N15645">
        <v>5</v>
      </c>
      <c r="P15645">
        <v>0</v>
      </c>
      <c r="Q15645">
        <v>0</v>
      </c>
      <c r="S15645">
        <v>0</v>
      </c>
    </row>
    <row r="15646" spans="1:19" x14ac:dyDescent="0.3">
      <c r="A15646" t="s">
        <v>31190</v>
      </c>
      <c r="B15646" s="171" t="s">
        <v>31191</v>
      </c>
      <c r="C15646" s="171" t="s">
        <v>10537</v>
      </c>
      <c r="D15646" s="171" t="s">
        <v>4</v>
      </c>
      <c r="E15646" s="11">
        <v>44531</v>
      </c>
      <c r="F15646">
        <v>1.5</v>
      </c>
      <c r="G15646">
        <v>2</v>
      </c>
      <c r="I15646">
        <v>4</v>
      </c>
      <c r="J15646">
        <v>8</v>
      </c>
      <c r="L15646">
        <v>11</v>
      </c>
      <c r="N15646">
        <v>4</v>
      </c>
      <c r="P15646">
        <v>0</v>
      </c>
      <c r="Q15646">
        <v>0</v>
      </c>
      <c r="S15646">
        <v>0</v>
      </c>
    </row>
    <row r="15647" spans="1:19" x14ac:dyDescent="0.3">
      <c r="A15647" t="s">
        <v>31192</v>
      </c>
      <c r="B15647" s="171" t="s">
        <v>31193</v>
      </c>
      <c r="C15647" s="171" t="s">
        <v>15347</v>
      </c>
      <c r="D15647" s="171" t="s">
        <v>4</v>
      </c>
      <c r="E15647" s="11">
        <v>44531</v>
      </c>
      <c r="F15647">
        <v>0.5</v>
      </c>
      <c r="G15647">
        <v>0.5</v>
      </c>
      <c r="I15647">
        <v>4</v>
      </c>
      <c r="J15647">
        <v>3</v>
      </c>
      <c r="L15647">
        <v>3</v>
      </c>
      <c r="N15647">
        <v>4</v>
      </c>
      <c r="P15647">
        <v>0</v>
      </c>
      <c r="Q15647">
        <v>0</v>
      </c>
      <c r="S15647">
        <v>0</v>
      </c>
    </row>
    <row r="15648" spans="1:19" x14ac:dyDescent="0.3">
      <c r="A15648" t="s">
        <v>31194</v>
      </c>
      <c r="B15648" s="171" t="s">
        <v>31195</v>
      </c>
      <c r="C15648" s="171" t="s">
        <v>203</v>
      </c>
      <c r="D15648" s="171" t="s">
        <v>4</v>
      </c>
      <c r="E15648" s="11">
        <v>44531</v>
      </c>
      <c r="F15648">
        <v>1.5</v>
      </c>
      <c r="G15648">
        <v>1.5</v>
      </c>
      <c r="I15648">
        <v>16</v>
      </c>
      <c r="J15648">
        <v>8</v>
      </c>
      <c r="L15648">
        <v>8</v>
      </c>
      <c r="N15648">
        <v>16</v>
      </c>
      <c r="P15648">
        <v>1</v>
      </c>
      <c r="Q15648">
        <v>1</v>
      </c>
      <c r="S15648">
        <v>0</v>
      </c>
    </row>
    <row r="15649" spans="1:19" x14ac:dyDescent="0.3">
      <c r="A15649" t="s">
        <v>31196</v>
      </c>
      <c r="B15649" s="171" t="s">
        <v>31197</v>
      </c>
      <c r="C15649" s="171" t="s">
        <v>15340</v>
      </c>
      <c r="D15649" s="171" t="s">
        <v>4</v>
      </c>
      <c r="E15649" s="11">
        <v>44531</v>
      </c>
      <c r="F15649">
        <v>0</v>
      </c>
      <c r="G15649">
        <v>0</v>
      </c>
      <c r="I15649">
        <v>0</v>
      </c>
      <c r="J15649">
        <v>0</v>
      </c>
      <c r="L15649">
        <v>0</v>
      </c>
      <c r="N15649">
        <v>0</v>
      </c>
      <c r="P15649">
        <v>0</v>
      </c>
      <c r="Q15649">
        <v>0</v>
      </c>
      <c r="S15649">
        <v>0</v>
      </c>
    </row>
    <row r="15650" spans="1:19" x14ac:dyDescent="0.3">
      <c r="A15650" t="s">
        <v>31198</v>
      </c>
      <c r="B15650" s="171" t="s">
        <v>31199</v>
      </c>
      <c r="C15650" s="171" t="s">
        <v>16544</v>
      </c>
      <c r="D15650" s="171" t="s">
        <v>4</v>
      </c>
      <c r="E15650" s="11">
        <v>44531</v>
      </c>
      <c r="F15650">
        <v>0</v>
      </c>
      <c r="G15650">
        <v>0</v>
      </c>
      <c r="I15650">
        <v>0</v>
      </c>
      <c r="J15650">
        <v>0</v>
      </c>
      <c r="L15650">
        <v>0</v>
      </c>
      <c r="N15650">
        <v>0</v>
      </c>
      <c r="P15650">
        <v>0</v>
      </c>
      <c r="Q15650">
        <v>0</v>
      </c>
      <c r="S15650">
        <v>0</v>
      </c>
    </row>
    <row r="15651" spans="1:19" x14ac:dyDescent="0.3">
      <c r="A15651" t="s">
        <v>31200</v>
      </c>
      <c r="B15651" s="171" t="s">
        <v>31201</v>
      </c>
      <c r="C15651" s="171" t="s">
        <v>176</v>
      </c>
      <c r="D15651" s="171" t="s">
        <v>4</v>
      </c>
      <c r="E15651" s="11">
        <v>44531</v>
      </c>
      <c r="F15651">
        <v>2.5</v>
      </c>
      <c r="G15651">
        <v>3</v>
      </c>
      <c r="I15651">
        <v>19</v>
      </c>
      <c r="J15651">
        <v>14</v>
      </c>
      <c r="L15651">
        <v>17</v>
      </c>
      <c r="N15651">
        <v>19</v>
      </c>
      <c r="P15651">
        <v>0</v>
      </c>
      <c r="Q15651">
        <v>0</v>
      </c>
      <c r="S15651">
        <v>0</v>
      </c>
    </row>
    <row r="15652" spans="1:19" x14ac:dyDescent="0.3">
      <c r="A15652" t="s">
        <v>31202</v>
      </c>
      <c r="B15652" s="171" t="s">
        <v>31203</v>
      </c>
      <c r="C15652" s="171" t="s">
        <v>206</v>
      </c>
      <c r="D15652" s="171" t="s">
        <v>4</v>
      </c>
      <c r="E15652" s="11">
        <v>44531</v>
      </c>
      <c r="F15652">
        <v>1</v>
      </c>
      <c r="G15652">
        <v>1</v>
      </c>
      <c r="I15652">
        <v>2</v>
      </c>
      <c r="J15652">
        <v>5</v>
      </c>
      <c r="L15652">
        <v>5</v>
      </c>
      <c r="N15652">
        <v>0</v>
      </c>
      <c r="P15652">
        <v>0</v>
      </c>
      <c r="Q15652">
        <v>0</v>
      </c>
      <c r="S15652">
        <v>2</v>
      </c>
    </row>
    <row r="15653" spans="1:19" x14ac:dyDescent="0.3">
      <c r="A15653" t="s">
        <v>31020</v>
      </c>
      <c r="B15653" s="171" t="s">
        <v>31021</v>
      </c>
      <c r="C15653" s="171" t="s">
        <v>24284</v>
      </c>
      <c r="D15653" s="171" t="s">
        <v>80</v>
      </c>
      <c r="E15653" s="11">
        <v>44531</v>
      </c>
      <c r="F15653">
        <v>3</v>
      </c>
      <c r="G15653">
        <v>3</v>
      </c>
      <c r="I15653">
        <v>8</v>
      </c>
      <c r="J15653">
        <v>18</v>
      </c>
      <c r="L15653">
        <v>18</v>
      </c>
      <c r="N15653">
        <v>5</v>
      </c>
      <c r="P15653">
        <v>0</v>
      </c>
      <c r="Q15653">
        <v>0</v>
      </c>
      <c r="S15653">
        <v>3</v>
      </c>
    </row>
    <row r="15654" spans="1:19" x14ac:dyDescent="0.3">
      <c r="A15654" t="s">
        <v>31204</v>
      </c>
      <c r="B15654" s="171" t="s">
        <v>31205</v>
      </c>
      <c r="C15654" s="171" t="s">
        <v>18229</v>
      </c>
      <c r="D15654" s="171" t="s">
        <v>80</v>
      </c>
      <c r="E15654" s="11">
        <v>44531</v>
      </c>
      <c r="F15654">
        <v>0</v>
      </c>
      <c r="G15654">
        <v>0</v>
      </c>
      <c r="I15654">
        <v>0</v>
      </c>
      <c r="J15654">
        <v>0</v>
      </c>
      <c r="L15654">
        <v>0</v>
      </c>
      <c r="N15654">
        <v>0</v>
      </c>
      <c r="P15654">
        <v>0</v>
      </c>
      <c r="Q15654">
        <v>0</v>
      </c>
      <c r="S15654">
        <v>0</v>
      </c>
    </row>
    <row r="15655" spans="1:19" x14ac:dyDescent="0.3">
      <c r="A15655" t="s">
        <v>31206</v>
      </c>
      <c r="B15655" s="171" t="s">
        <v>31207</v>
      </c>
      <c r="C15655" s="171" t="s">
        <v>9887</v>
      </c>
      <c r="D15655" s="171" t="s">
        <v>80</v>
      </c>
      <c r="E15655" s="11">
        <v>44531</v>
      </c>
      <c r="F15655">
        <v>0</v>
      </c>
      <c r="G15655">
        <v>0</v>
      </c>
      <c r="I15655">
        <v>0</v>
      </c>
      <c r="J15655">
        <v>0</v>
      </c>
      <c r="L15655">
        <v>0</v>
      </c>
      <c r="N15655">
        <v>0</v>
      </c>
      <c r="P15655">
        <v>0</v>
      </c>
      <c r="Q15655">
        <v>0</v>
      </c>
      <c r="S15655">
        <v>0</v>
      </c>
    </row>
    <row r="15656" spans="1:19" x14ac:dyDescent="0.3">
      <c r="A15656" t="s">
        <v>31208</v>
      </c>
      <c r="B15656" s="171" t="s">
        <v>31209</v>
      </c>
      <c r="C15656" s="171" t="s">
        <v>11260</v>
      </c>
      <c r="D15656" s="171" t="s">
        <v>80</v>
      </c>
      <c r="E15656" s="11">
        <v>44531</v>
      </c>
      <c r="F15656">
        <v>0</v>
      </c>
      <c r="G15656">
        <v>0</v>
      </c>
      <c r="I15656">
        <v>0</v>
      </c>
      <c r="J15656">
        <v>0</v>
      </c>
      <c r="L15656">
        <v>0</v>
      </c>
      <c r="N15656">
        <v>0</v>
      </c>
      <c r="P15656">
        <v>0</v>
      </c>
      <c r="Q15656">
        <v>0</v>
      </c>
      <c r="S15656">
        <v>0</v>
      </c>
    </row>
    <row r="15657" spans="1:19" x14ac:dyDescent="0.3">
      <c r="A15657" t="s">
        <v>31210</v>
      </c>
      <c r="B15657" s="171" t="s">
        <v>31211</v>
      </c>
      <c r="C15657" s="171" t="s">
        <v>21284</v>
      </c>
      <c r="D15657" s="171" t="s">
        <v>80</v>
      </c>
      <c r="E15657" s="11">
        <v>44531</v>
      </c>
      <c r="F15657">
        <v>0</v>
      </c>
      <c r="G15657">
        <v>0</v>
      </c>
      <c r="I15657">
        <v>0</v>
      </c>
      <c r="J15657">
        <v>0</v>
      </c>
      <c r="L15657">
        <v>0</v>
      </c>
      <c r="N15657">
        <v>0</v>
      </c>
      <c r="P15657">
        <v>0</v>
      </c>
      <c r="Q15657">
        <v>0</v>
      </c>
      <c r="S15657">
        <v>0</v>
      </c>
    </row>
    <row r="15658" spans="1:19" x14ac:dyDescent="0.3">
      <c r="A15658" t="s">
        <v>31212</v>
      </c>
      <c r="B15658" s="171" t="s">
        <v>31213</v>
      </c>
      <c r="C15658" s="171" t="s">
        <v>125</v>
      </c>
      <c r="D15658" s="171" t="s">
        <v>80</v>
      </c>
      <c r="E15658" s="11">
        <v>44531</v>
      </c>
      <c r="F15658">
        <v>0</v>
      </c>
      <c r="G15658">
        <v>0</v>
      </c>
      <c r="I15658">
        <v>0</v>
      </c>
      <c r="J15658">
        <v>0</v>
      </c>
      <c r="L15658">
        <v>0</v>
      </c>
      <c r="N15658">
        <v>0</v>
      </c>
      <c r="P15658">
        <v>0</v>
      </c>
      <c r="Q15658">
        <v>0</v>
      </c>
      <c r="S15658">
        <v>0</v>
      </c>
    </row>
    <row r="15659" spans="1:19" x14ac:dyDescent="0.3">
      <c r="A15659" t="s">
        <v>31214</v>
      </c>
      <c r="B15659" s="171" t="s">
        <v>31215</v>
      </c>
      <c r="C15659" s="171" t="s">
        <v>14899</v>
      </c>
      <c r="D15659" s="171" t="s">
        <v>80</v>
      </c>
      <c r="E15659" s="11">
        <v>44531</v>
      </c>
      <c r="F15659">
        <v>0</v>
      </c>
      <c r="G15659">
        <v>0</v>
      </c>
      <c r="I15659">
        <v>0</v>
      </c>
      <c r="J15659">
        <v>0</v>
      </c>
      <c r="L15659">
        <v>0</v>
      </c>
      <c r="N15659">
        <v>0</v>
      </c>
      <c r="P15659">
        <v>0</v>
      </c>
      <c r="Q15659">
        <v>0</v>
      </c>
      <c r="S15659">
        <v>0</v>
      </c>
    </row>
    <row r="15660" spans="1:19" x14ac:dyDescent="0.3">
      <c r="A15660" t="s">
        <v>31216</v>
      </c>
      <c r="B15660" s="171" t="s">
        <v>31217</v>
      </c>
      <c r="C15660" s="171" t="s">
        <v>137</v>
      </c>
      <c r="D15660" s="171" t="s">
        <v>80</v>
      </c>
      <c r="E15660" s="11">
        <v>44531</v>
      </c>
      <c r="F15660">
        <v>0</v>
      </c>
      <c r="G15660">
        <v>0</v>
      </c>
      <c r="I15660">
        <v>0</v>
      </c>
      <c r="J15660">
        <v>0</v>
      </c>
      <c r="L15660">
        <v>0</v>
      </c>
      <c r="N15660">
        <v>0</v>
      </c>
      <c r="P15660">
        <v>0</v>
      </c>
      <c r="Q15660">
        <v>0</v>
      </c>
      <c r="S15660">
        <v>0</v>
      </c>
    </row>
    <row r="15661" spans="1:19" x14ac:dyDescent="0.3">
      <c r="A15661" t="s">
        <v>31218</v>
      </c>
      <c r="B15661" s="171" t="s">
        <v>31219</v>
      </c>
      <c r="C15661" s="171" t="s">
        <v>8615</v>
      </c>
      <c r="D15661" s="171" t="s">
        <v>80</v>
      </c>
      <c r="E15661" s="11">
        <v>44531</v>
      </c>
      <c r="F15661">
        <v>0</v>
      </c>
      <c r="G15661">
        <v>0</v>
      </c>
      <c r="I15661">
        <v>0</v>
      </c>
      <c r="J15661">
        <v>0</v>
      </c>
      <c r="L15661">
        <v>0</v>
      </c>
      <c r="N15661">
        <v>0</v>
      </c>
      <c r="P15661">
        <v>0</v>
      </c>
      <c r="Q15661">
        <v>0</v>
      </c>
      <c r="S15661">
        <v>0</v>
      </c>
    </row>
    <row r="15662" spans="1:19" x14ac:dyDescent="0.3">
      <c r="A15662" t="s">
        <v>31220</v>
      </c>
      <c r="B15662" s="171" t="s">
        <v>31221</v>
      </c>
      <c r="C15662" s="171" t="s">
        <v>146</v>
      </c>
      <c r="D15662" s="171" t="s">
        <v>80</v>
      </c>
      <c r="E15662" s="11">
        <v>44531</v>
      </c>
      <c r="F15662">
        <v>5</v>
      </c>
      <c r="G15662">
        <v>8.5</v>
      </c>
      <c r="I15662">
        <v>14</v>
      </c>
      <c r="J15662">
        <v>26</v>
      </c>
      <c r="L15662">
        <v>49</v>
      </c>
      <c r="N15662">
        <v>14</v>
      </c>
      <c r="P15662">
        <v>0</v>
      </c>
      <c r="Q15662">
        <v>0</v>
      </c>
      <c r="S15662">
        <v>0</v>
      </c>
    </row>
    <row r="15663" spans="1:19" x14ac:dyDescent="0.3">
      <c r="A15663" t="s">
        <v>31222</v>
      </c>
      <c r="B15663" s="171" t="s">
        <v>31223</v>
      </c>
      <c r="C15663" s="171" t="s">
        <v>161</v>
      </c>
      <c r="D15663" s="171" t="s">
        <v>80</v>
      </c>
      <c r="E15663" s="11">
        <v>44531</v>
      </c>
      <c r="F15663">
        <v>3</v>
      </c>
      <c r="G15663">
        <v>4.5</v>
      </c>
      <c r="I15663">
        <v>6</v>
      </c>
      <c r="J15663">
        <v>17</v>
      </c>
      <c r="L15663">
        <v>26</v>
      </c>
      <c r="N15663">
        <v>6</v>
      </c>
      <c r="P15663">
        <v>1</v>
      </c>
      <c r="Q15663">
        <v>1</v>
      </c>
      <c r="S15663">
        <v>0</v>
      </c>
    </row>
    <row r="15664" spans="1:19" x14ac:dyDescent="0.3">
      <c r="A15664" t="s">
        <v>31224</v>
      </c>
      <c r="B15664" s="171" t="s">
        <v>31225</v>
      </c>
      <c r="C15664" s="171" t="s">
        <v>18252</v>
      </c>
      <c r="D15664" s="171" t="s">
        <v>80</v>
      </c>
      <c r="E15664" s="11">
        <v>44531</v>
      </c>
      <c r="F15664">
        <v>0</v>
      </c>
      <c r="G15664">
        <v>0</v>
      </c>
      <c r="I15664">
        <v>0</v>
      </c>
      <c r="J15664">
        <v>0</v>
      </c>
      <c r="L15664">
        <v>0</v>
      </c>
      <c r="N15664">
        <v>0</v>
      </c>
      <c r="P15664">
        <v>0</v>
      </c>
      <c r="Q15664">
        <v>0</v>
      </c>
      <c r="S15664">
        <v>0</v>
      </c>
    </row>
    <row r="15665" spans="1:19" x14ac:dyDescent="0.3">
      <c r="A15665" t="s">
        <v>31226</v>
      </c>
      <c r="B15665" s="171" t="s">
        <v>31227</v>
      </c>
      <c r="C15665" s="171" t="s">
        <v>167</v>
      </c>
      <c r="D15665" s="171" t="s">
        <v>80</v>
      </c>
      <c r="E15665" s="11">
        <v>44531</v>
      </c>
      <c r="F15665">
        <v>3</v>
      </c>
      <c r="G15665">
        <v>4</v>
      </c>
      <c r="I15665">
        <v>17</v>
      </c>
      <c r="J15665">
        <v>42</v>
      </c>
      <c r="L15665">
        <v>56</v>
      </c>
      <c r="N15665">
        <v>17</v>
      </c>
      <c r="P15665">
        <v>0</v>
      </c>
      <c r="Q15665">
        <v>0</v>
      </c>
      <c r="S15665">
        <v>0</v>
      </c>
    </row>
    <row r="15666" spans="1:19" x14ac:dyDescent="0.3">
      <c r="A15666" t="s">
        <v>31228</v>
      </c>
      <c r="B15666" s="171" t="s">
        <v>31229</v>
      </c>
      <c r="C15666" s="171" t="s">
        <v>179</v>
      </c>
      <c r="D15666" s="171" t="s">
        <v>80</v>
      </c>
      <c r="E15666" s="11">
        <v>44531</v>
      </c>
      <c r="F15666">
        <v>14</v>
      </c>
      <c r="G15666">
        <v>14</v>
      </c>
      <c r="I15666">
        <v>126</v>
      </c>
      <c r="J15666">
        <v>130</v>
      </c>
      <c r="L15666">
        <v>130</v>
      </c>
      <c r="N15666">
        <v>122</v>
      </c>
      <c r="P15666">
        <v>5</v>
      </c>
      <c r="Q15666">
        <v>8</v>
      </c>
      <c r="S15666">
        <v>4</v>
      </c>
    </row>
    <row r="15667" spans="1:19" x14ac:dyDescent="0.3">
      <c r="A15667" t="s">
        <v>31230</v>
      </c>
      <c r="B15667" s="171" t="s">
        <v>31231</v>
      </c>
      <c r="C15667" s="171" t="s">
        <v>185</v>
      </c>
      <c r="D15667" s="171" t="s">
        <v>80</v>
      </c>
      <c r="E15667" s="11">
        <v>44531</v>
      </c>
      <c r="F15667">
        <v>5.5</v>
      </c>
      <c r="G15667">
        <v>8</v>
      </c>
      <c r="I15667">
        <v>12</v>
      </c>
      <c r="J15667">
        <v>30</v>
      </c>
      <c r="L15667">
        <v>45</v>
      </c>
      <c r="N15667">
        <v>12</v>
      </c>
      <c r="P15667">
        <v>2</v>
      </c>
      <c r="Q15667">
        <v>2</v>
      </c>
      <c r="S15667">
        <v>0</v>
      </c>
    </row>
    <row r="15668" spans="1:19" x14ac:dyDescent="0.3">
      <c r="A15668" t="s">
        <v>31232</v>
      </c>
      <c r="B15668" s="171" t="s">
        <v>31233</v>
      </c>
      <c r="C15668" s="171" t="s">
        <v>191</v>
      </c>
      <c r="D15668" s="171" t="s">
        <v>80</v>
      </c>
      <c r="E15668" s="11">
        <v>44531</v>
      </c>
      <c r="F15668">
        <v>12.5</v>
      </c>
      <c r="G15668">
        <v>14.5</v>
      </c>
      <c r="I15668">
        <v>65</v>
      </c>
      <c r="J15668">
        <v>105</v>
      </c>
      <c r="L15668">
        <v>114</v>
      </c>
      <c r="N15668">
        <v>56</v>
      </c>
      <c r="P15668">
        <v>15</v>
      </c>
      <c r="Q15668">
        <v>17</v>
      </c>
      <c r="S15668">
        <v>10</v>
      </c>
    </row>
    <row r="15669" spans="1:19" x14ac:dyDescent="0.3">
      <c r="A15669" t="s">
        <v>31234</v>
      </c>
      <c r="B15669" s="171" t="s">
        <v>31235</v>
      </c>
      <c r="C15669" s="171" t="s">
        <v>212</v>
      </c>
      <c r="D15669" s="171" t="s">
        <v>80</v>
      </c>
      <c r="E15669" s="11">
        <v>44531</v>
      </c>
      <c r="F15669">
        <v>0</v>
      </c>
      <c r="G15669">
        <v>0</v>
      </c>
      <c r="I15669">
        <v>0</v>
      </c>
      <c r="J15669">
        <v>0</v>
      </c>
      <c r="L15669">
        <v>0</v>
      </c>
      <c r="N15669">
        <v>0</v>
      </c>
      <c r="P15669">
        <v>0</v>
      </c>
      <c r="Q15669">
        <v>0</v>
      </c>
      <c r="S15669">
        <v>0</v>
      </c>
    </row>
    <row r="15670" spans="1:19" x14ac:dyDescent="0.3">
      <c r="A15670" t="s">
        <v>31236</v>
      </c>
      <c r="B15670" s="171" t="s">
        <v>31237</v>
      </c>
      <c r="C15670" s="171" t="s">
        <v>215</v>
      </c>
      <c r="D15670" s="171" t="s">
        <v>80</v>
      </c>
      <c r="E15670" s="11">
        <v>44531</v>
      </c>
      <c r="F15670">
        <v>0</v>
      </c>
      <c r="G15670">
        <v>0</v>
      </c>
      <c r="I15670">
        <v>0</v>
      </c>
      <c r="J15670">
        <v>0</v>
      </c>
      <c r="L15670">
        <v>0</v>
      </c>
      <c r="N15670">
        <v>0</v>
      </c>
      <c r="P15670">
        <v>0</v>
      </c>
      <c r="Q15670">
        <v>0</v>
      </c>
      <c r="S15670">
        <v>0</v>
      </c>
    </row>
    <row r="15671" spans="1:19" x14ac:dyDescent="0.3">
      <c r="A15671" t="s">
        <v>31238</v>
      </c>
      <c r="B15671" s="171" t="s">
        <v>31239</v>
      </c>
      <c r="C15671" s="171" t="s">
        <v>221</v>
      </c>
      <c r="D15671" s="171" t="s">
        <v>80</v>
      </c>
      <c r="E15671" s="11">
        <v>44531</v>
      </c>
      <c r="F15671">
        <v>0</v>
      </c>
      <c r="G15671">
        <v>0</v>
      </c>
      <c r="I15671">
        <v>0</v>
      </c>
      <c r="J15671">
        <v>0</v>
      </c>
      <c r="L15671">
        <v>0</v>
      </c>
      <c r="N15671">
        <v>0</v>
      </c>
      <c r="P15671">
        <v>0</v>
      </c>
      <c r="Q15671">
        <v>0</v>
      </c>
      <c r="S15671">
        <v>0</v>
      </c>
    </row>
    <row r="15672" spans="1:19" x14ac:dyDescent="0.3">
      <c r="A15672" t="s">
        <v>31240</v>
      </c>
      <c r="B15672" s="171" t="s">
        <v>31241</v>
      </c>
      <c r="C15672" s="171" t="s">
        <v>8233</v>
      </c>
      <c r="D15672" s="171" t="s">
        <v>80</v>
      </c>
      <c r="E15672" s="11">
        <v>44531</v>
      </c>
      <c r="F15672">
        <v>1.5</v>
      </c>
      <c r="G15672">
        <v>3</v>
      </c>
      <c r="I15672">
        <v>17</v>
      </c>
      <c r="J15672">
        <v>18</v>
      </c>
      <c r="L15672">
        <v>36</v>
      </c>
      <c r="N15672">
        <v>17</v>
      </c>
      <c r="P15672">
        <v>0</v>
      </c>
      <c r="Q15672">
        <v>0</v>
      </c>
      <c r="S15672">
        <v>0</v>
      </c>
    </row>
    <row r="15673" spans="1:19" x14ac:dyDescent="0.3">
      <c r="A15673" t="s">
        <v>31242</v>
      </c>
      <c r="B15673" s="171" t="s">
        <v>31243</v>
      </c>
      <c r="C15673" s="171" t="s">
        <v>233</v>
      </c>
      <c r="D15673" s="171" t="s">
        <v>80</v>
      </c>
      <c r="E15673" s="11">
        <v>44531</v>
      </c>
      <c r="F15673">
        <v>0</v>
      </c>
      <c r="G15673">
        <v>0</v>
      </c>
      <c r="I15673">
        <v>0</v>
      </c>
      <c r="J15673">
        <v>0</v>
      </c>
      <c r="L15673">
        <v>0</v>
      </c>
      <c r="N15673">
        <v>0</v>
      </c>
      <c r="P15673">
        <v>0</v>
      </c>
      <c r="Q15673">
        <v>0</v>
      </c>
      <c r="S15673">
        <v>0</v>
      </c>
    </row>
    <row r="15674" spans="1:19" x14ac:dyDescent="0.3">
      <c r="A15674" t="s">
        <v>31244</v>
      </c>
      <c r="B15674" s="171" t="s">
        <v>31245</v>
      </c>
      <c r="C15674" s="171" t="s">
        <v>24508</v>
      </c>
      <c r="D15674" s="171" t="s">
        <v>15341</v>
      </c>
      <c r="E15674" s="11">
        <v>44531</v>
      </c>
      <c r="F15674">
        <v>0</v>
      </c>
      <c r="G15674">
        <v>0</v>
      </c>
      <c r="I15674">
        <v>0</v>
      </c>
      <c r="J15674">
        <v>0</v>
      </c>
      <c r="L15674">
        <v>0</v>
      </c>
      <c r="N15674">
        <v>0</v>
      </c>
      <c r="P15674">
        <v>0</v>
      </c>
      <c r="Q15674">
        <v>0</v>
      </c>
      <c r="S15674">
        <v>0</v>
      </c>
    </row>
    <row r="15675" spans="1:19" x14ac:dyDescent="0.3">
      <c r="A15675" t="s">
        <v>31246</v>
      </c>
      <c r="B15675" s="171" t="s">
        <v>31247</v>
      </c>
      <c r="C15675" s="171" t="s">
        <v>24508</v>
      </c>
      <c r="D15675" s="171" t="s">
        <v>80</v>
      </c>
      <c r="E15675" s="11">
        <v>44531</v>
      </c>
      <c r="F15675">
        <v>0</v>
      </c>
      <c r="G15675">
        <v>0</v>
      </c>
      <c r="I15675">
        <v>0</v>
      </c>
      <c r="J15675">
        <v>0</v>
      </c>
      <c r="L15675">
        <v>0</v>
      </c>
      <c r="N15675">
        <v>0</v>
      </c>
      <c r="P15675">
        <v>0</v>
      </c>
      <c r="Q15675">
        <v>0</v>
      </c>
      <c r="S15675">
        <v>0</v>
      </c>
    </row>
    <row r="15676" spans="1:19" x14ac:dyDescent="0.3">
      <c r="A15676" t="s">
        <v>31248</v>
      </c>
      <c r="B15676" s="171" t="s">
        <v>31249</v>
      </c>
      <c r="C15676" s="171" t="s">
        <v>107</v>
      </c>
      <c r="D15676" s="171" t="s">
        <v>80</v>
      </c>
      <c r="E15676" s="11">
        <v>44531</v>
      </c>
      <c r="F15676">
        <v>9</v>
      </c>
      <c r="G15676">
        <v>8</v>
      </c>
      <c r="I15676">
        <v>56</v>
      </c>
      <c r="J15676">
        <v>89</v>
      </c>
      <c r="L15676">
        <v>78</v>
      </c>
      <c r="N15676">
        <v>56</v>
      </c>
      <c r="P15676">
        <v>0</v>
      </c>
      <c r="Q15676">
        <v>4</v>
      </c>
      <c r="S15676">
        <v>0</v>
      </c>
    </row>
    <row r="15677" spans="1:19" x14ac:dyDescent="0.3">
      <c r="A15677" t="s">
        <v>31250</v>
      </c>
      <c r="B15677" s="171" t="s">
        <v>31251</v>
      </c>
      <c r="C15677" s="171" t="s">
        <v>107</v>
      </c>
      <c r="D15677" s="171" t="s">
        <v>15341</v>
      </c>
      <c r="E15677" s="11">
        <v>44531</v>
      </c>
      <c r="F15677">
        <v>0</v>
      </c>
      <c r="G15677">
        <v>0</v>
      </c>
      <c r="I15677">
        <v>0</v>
      </c>
      <c r="J15677">
        <v>0</v>
      </c>
      <c r="L15677">
        <v>0</v>
      </c>
      <c r="N15677">
        <v>0</v>
      </c>
      <c r="P15677">
        <v>0</v>
      </c>
      <c r="Q15677">
        <v>0</v>
      </c>
      <c r="S15677">
        <v>0</v>
      </c>
    </row>
    <row r="15678" spans="1:19" x14ac:dyDescent="0.3">
      <c r="A15678" t="s">
        <v>31252</v>
      </c>
      <c r="B15678" s="171" t="s">
        <v>31253</v>
      </c>
      <c r="C15678" s="171" t="s">
        <v>173</v>
      </c>
      <c r="D15678" s="171" t="s">
        <v>80</v>
      </c>
      <c r="E15678" s="11">
        <v>44531</v>
      </c>
      <c r="F15678">
        <v>3</v>
      </c>
      <c r="G15678">
        <v>3.5</v>
      </c>
      <c r="I15678">
        <v>21</v>
      </c>
      <c r="J15678">
        <v>17</v>
      </c>
      <c r="L15678">
        <v>20</v>
      </c>
      <c r="N15678">
        <v>21</v>
      </c>
      <c r="P15678">
        <v>0</v>
      </c>
      <c r="Q15678">
        <v>0</v>
      </c>
      <c r="S15678">
        <v>0</v>
      </c>
    </row>
    <row r="15679" spans="1:19" x14ac:dyDescent="0.3">
      <c r="A15679" t="s">
        <v>31254</v>
      </c>
      <c r="B15679" s="171" t="s">
        <v>31255</v>
      </c>
      <c r="C15679" s="171" t="s">
        <v>173</v>
      </c>
      <c r="D15679" s="171" t="s">
        <v>15341</v>
      </c>
      <c r="E15679" s="11">
        <v>44531</v>
      </c>
      <c r="F15679">
        <v>0</v>
      </c>
      <c r="G15679">
        <v>0</v>
      </c>
      <c r="I15679">
        <v>2</v>
      </c>
      <c r="J15679">
        <v>0</v>
      </c>
      <c r="L15679">
        <v>0</v>
      </c>
      <c r="N15679">
        <v>2</v>
      </c>
      <c r="P15679">
        <v>0</v>
      </c>
      <c r="Q15679">
        <v>0</v>
      </c>
      <c r="S15679">
        <v>0</v>
      </c>
    </row>
    <row r="15680" spans="1:19" x14ac:dyDescent="0.3">
      <c r="A15680" t="s">
        <v>31256</v>
      </c>
      <c r="B15680" s="171" t="s">
        <v>31257</v>
      </c>
      <c r="C15680" s="171" t="s">
        <v>200</v>
      </c>
      <c r="D15680" s="171" t="s">
        <v>80</v>
      </c>
      <c r="E15680" s="11">
        <v>44531</v>
      </c>
      <c r="F15680">
        <v>2.5</v>
      </c>
      <c r="G15680">
        <v>2.5</v>
      </c>
      <c r="I15680">
        <v>18</v>
      </c>
      <c r="J15680">
        <v>13</v>
      </c>
      <c r="L15680">
        <v>13</v>
      </c>
      <c r="N15680">
        <v>16</v>
      </c>
      <c r="P15680">
        <v>1</v>
      </c>
      <c r="Q15680">
        <v>1</v>
      </c>
      <c r="S15680">
        <v>2</v>
      </c>
    </row>
    <row r="15681" spans="1:19" x14ac:dyDescent="0.3">
      <c r="A15681" t="s">
        <v>31258</v>
      </c>
      <c r="B15681" s="171" t="s">
        <v>31259</v>
      </c>
      <c r="C15681" s="171" t="s">
        <v>200</v>
      </c>
      <c r="D15681" s="171" t="s">
        <v>15341</v>
      </c>
      <c r="E15681" s="11">
        <v>44531</v>
      </c>
      <c r="F15681">
        <v>0</v>
      </c>
      <c r="G15681">
        <v>0</v>
      </c>
      <c r="I15681">
        <v>0</v>
      </c>
      <c r="J15681">
        <v>0</v>
      </c>
      <c r="L15681">
        <v>0</v>
      </c>
      <c r="N15681">
        <v>0</v>
      </c>
      <c r="P15681">
        <v>0</v>
      </c>
      <c r="Q15681">
        <v>0</v>
      </c>
      <c r="S15681">
        <v>0</v>
      </c>
    </row>
    <row r="15682" spans="1:19" x14ac:dyDescent="0.3">
      <c r="A15682" t="s">
        <v>31260</v>
      </c>
      <c r="B15682" s="171" t="s">
        <v>31261</v>
      </c>
      <c r="C15682" s="171" t="s">
        <v>73</v>
      </c>
      <c r="D15682" s="171" t="s">
        <v>4</v>
      </c>
      <c r="E15682" s="11">
        <v>44531</v>
      </c>
      <c r="F15682">
        <v>0</v>
      </c>
      <c r="G15682">
        <v>0</v>
      </c>
      <c r="I15682">
        <v>0</v>
      </c>
      <c r="J15682">
        <v>0</v>
      </c>
      <c r="L15682">
        <v>0</v>
      </c>
      <c r="N15682">
        <v>0</v>
      </c>
      <c r="P15682">
        <v>0</v>
      </c>
      <c r="Q15682">
        <v>0</v>
      </c>
      <c r="S15682">
        <v>0</v>
      </c>
    </row>
    <row r="15683" spans="1:19" x14ac:dyDescent="0.3">
      <c r="A15683" t="s">
        <v>31262</v>
      </c>
      <c r="B15683" s="171" t="s">
        <v>31263</v>
      </c>
      <c r="C15683" s="171" t="s">
        <v>24891</v>
      </c>
      <c r="D15683" s="171" t="s">
        <v>4</v>
      </c>
      <c r="E15683" s="11">
        <v>44531</v>
      </c>
      <c r="F15683">
        <v>3</v>
      </c>
      <c r="G15683">
        <v>3</v>
      </c>
      <c r="I15683">
        <v>8</v>
      </c>
      <c r="J15683">
        <v>18</v>
      </c>
      <c r="L15683">
        <v>18</v>
      </c>
      <c r="N15683">
        <v>5</v>
      </c>
      <c r="P15683">
        <v>0</v>
      </c>
      <c r="Q15683">
        <v>0</v>
      </c>
      <c r="S15683">
        <v>3</v>
      </c>
    </row>
    <row r="15684" spans="1:19" x14ac:dyDescent="0.3">
      <c r="A15684" t="s">
        <v>31264</v>
      </c>
      <c r="B15684" s="171" t="s">
        <v>31265</v>
      </c>
      <c r="C15684" s="171" t="s">
        <v>18229</v>
      </c>
      <c r="D15684" s="171" t="s">
        <v>4</v>
      </c>
      <c r="E15684" s="11">
        <v>44531</v>
      </c>
      <c r="F15684">
        <v>0</v>
      </c>
      <c r="G15684">
        <v>0</v>
      </c>
      <c r="I15684">
        <v>0</v>
      </c>
      <c r="J15684">
        <v>0</v>
      </c>
      <c r="L15684">
        <v>0</v>
      </c>
      <c r="N15684">
        <v>0</v>
      </c>
      <c r="P15684">
        <v>0</v>
      </c>
      <c r="Q15684">
        <v>0</v>
      </c>
      <c r="S15684">
        <v>0</v>
      </c>
    </row>
    <row r="15685" spans="1:19" x14ac:dyDescent="0.3">
      <c r="A15685" t="s">
        <v>31266</v>
      </c>
      <c r="B15685" s="171" t="s">
        <v>31267</v>
      </c>
      <c r="C15685" s="171" t="s">
        <v>107</v>
      </c>
      <c r="D15685" s="171" t="s">
        <v>4</v>
      </c>
      <c r="E15685" s="11">
        <v>44531</v>
      </c>
      <c r="F15685">
        <v>9</v>
      </c>
      <c r="G15685">
        <v>8</v>
      </c>
      <c r="I15685">
        <v>56</v>
      </c>
      <c r="J15685">
        <v>89</v>
      </c>
      <c r="L15685">
        <v>78</v>
      </c>
      <c r="N15685">
        <v>56</v>
      </c>
      <c r="P15685">
        <v>0</v>
      </c>
      <c r="Q15685">
        <v>4</v>
      </c>
      <c r="S15685">
        <v>0</v>
      </c>
    </row>
    <row r="15686" spans="1:19" x14ac:dyDescent="0.3">
      <c r="A15686" t="s">
        <v>31268</v>
      </c>
      <c r="B15686" s="171" t="s">
        <v>31269</v>
      </c>
      <c r="C15686" s="171" t="s">
        <v>9887</v>
      </c>
      <c r="D15686" s="171" t="s">
        <v>4</v>
      </c>
      <c r="E15686" s="11">
        <v>44531</v>
      </c>
      <c r="F15686">
        <v>0</v>
      </c>
      <c r="G15686">
        <v>0</v>
      </c>
      <c r="I15686">
        <v>0</v>
      </c>
      <c r="J15686">
        <v>0</v>
      </c>
      <c r="L15686">
        <v>0</v>
      </c>
      <c r="N15686">
        <v>0</v>
      </c>
      <c r="P15686">
        <v>0</v>
      </c>
      <c r="Q15686">
        <v>0</v>
      </c>
      <c r="S15686">
        <v>0</v>
      </c>
    </row>
    <row r="15687" spans="1:19" x14ac:dyDescent="0.3">
      <c r="A15687" t="s">
        <v>31270</v>
      </c>
      <c r="B15687" s="171" t="s">
        <v>31271</v>
      </c>
      <c r="C15687" s="171" t="s">
        <v>11260</v>
      </c>
      <c r="D15687" s="171" t="s">
        <v>4</v>
      </c>
      <c r="E15687" s="11">
        <v>44531</v>
      </c>
      <c r="F15687">
        <v>0</v>
      </c>
      <c r="G15687">
        <v>0</v>
      </c>
      <c r="I15687">
        <v>0</v>
      </c>
      <c r="J15687">
        <v>0</v>
      </c>
      <c r="L15687">
        <v>0</v>
      </c>
      <c r="N15687">
        <v>0</v>
      </c>
      <c r="P15687">
        <v>0</v>
      </c>
      <c r="Q15687">
        <v>0</v>
      </c>
      <c r="S15687">
        <v>0</v>
      </c>
    </row>
    <row r="15688" spans="1:19" x14ac:dyDescent="0.3">
      <c r="A15688" t="s">
        <v>31272</v>
      </c>
      <c r="B15688" s="171" t="s">
        <v>31273</v>
      </c>
      <c r="C15688" s="171" t="s">
        <v>122</v>
      </c>
      <c r="D15688" s="171" t="s">
        <v>4</v>
      </c>
      <c r="E15688" s="11">
        <v>44531</v>
      </c>
      <c r="F15688">
        <v>0</v>
      </c>
      <c r="G15688">
        <v>0</v>
      </c>
      <c r="I15688">
        <v>0</v>
      </c>
      <c r="J15688">
        <v>0</v>
      </c>
      <c r="L15688">
        <v>0</v>
      </c>
      <c r="N15688">
        <v>0</v>
      </c>
      <c r="P15688">
        <v>0</v>
      </c>
      <c r="Q15688">
        <v>0</v>
      </c>
      <c r="S15688">
        <v>0</v>
      </c>
    </row>
    <row r="15689" spans="1:19" x14ac:dyDescent="0.3">
      <c r="A15689" t="s">
        <v>31274</v>
      </c>
      <c r="B15689" s="171" t="s">
        <v>31275</v>
      </c>
      <c r="C15689" s="171" t="s">
        <v>125</v>
      </c>
      <c r="D15689" s="171" t="s">
        <v>4</v>
      </c>
      <c r="E15689" s="11">
        <v>44531</v>
      </c>
      <c r="F15689">
        <v>0</v>
      </c>
      <c r="G15689">
        <v>0</v>
      </c>
      <c r="I15689">
        <v>0</v>
      </c>
      <c r="J15689">
        <v>0</v>
      </c>
      <c r="L15689">
        <v>0</v>
      </c>
      <c r="N15689">
        <v>0</v>
      </c>
      <c r="P15689">
        <v>0</v>
      </c>
      <c r="Q15689">
        <v>0</v>
      </c>
      <c r="S15689">
        <v>0</v>
      </c>
    </row>
    <row r="15690" spans="1:19" x14ac:dyDescent="0.3">
      <c r="A15690" t="s">
        <v>31276</v>
      </c>
      <c r="B15690" s="171" t="s">
        <v>31277</v>
      </c>
      <c r="C15690" s="171" t="s">
        <v>14899</v>
      </c>
      <c r="D15690" s="171" t="s">
        <v>4</v>
      </c>
      <c r="E15690" s="11">
        <v>44531</v>
      </c>
      <c r="F15690">
        <v>0</v>
      </c>
      <c r="G15690">
        <v>0</v>
      </c>
      <c r="I15690">
        <v>0</v>
      </c>
      <c r="J15690">
        <v>0</v>
      </c>
      <c r="L15690">
        <v>0</v>
      </c>
      <c r="N15690">
        <v>0</v>
      </c>
      <c r="P15690">
        <v>0</v>
      </c>
      <c r="Q15690">
        <v>0</v>
      </c>
      <c r="S15690">
        <v>0</v>
      </c>
    </row>
    <row r="15691" spans="1:19" x14ac:dyDescent="0.3">
      <c r="A15691" t="s">
        <v>31278</v>
      </c>
      <c r="B15691" s="171" t="s">
        <v>31279</v>
      </c>
      <c r="C15691" s="171" t="s">
        <v>137</v>
      </c>
      <c r="D15691" s="171" t="s">
        <v>4</v>
      </c>
      <c r="E15691" s="11">
        <v>44531</v>
      </c>
      <c r="F15691">
        <v>0</v>
      </c>
      <c r="G15691">
        <v>0</v>
      </c>
      <c r="I15691">
        <v>0</v>
      </c>
      <c r="J15691">
        <v>0</v>
      </c>
      <c r="L15691">
        <v>0</v>
      </c>
      <c r="N15691">
        <v>0</v>
      </c>
      <c r="P15691">
        <v>0</v>
      </c>
      <c r="Q15691">
        <v>0</v>
      </c>
      <c r="S15691">
        <v>0</v>
      </c>
    </row>
    <row r="15692" spans="1:19" x14ac:dyDescent="0.3">
      <c r="A15692" t="s">
        <v>31280</v>
      </c>
      <c r="B15692" s="171" t="s">
        <v>31281</v>
      </c>
      <c r="C15692" s="171" t="s">
        <v>8615</v>
      </c>
      <c r="D15692" s="171" t="s">
        <v>4</v>
      </c>
      <c r="E15692" s="11">
        <v>44531</v>
      </c>
      <c r="F15692">
        <v>0</v>
      </c>
      <c r="G15692">
        <v>0</v>
      </c>
      <c r="I15692">
        <v>0</v>
      </c>
      <c r="J15692">
        <v>0</v>
      </c>
      <c r="L15692">
        <v>0</v>
      </c>
      <c r="N15692">
        <v>0</v>
      </c>
      <c r="P15692">
        <v>0</v>
      </c>
      <c r="Q15692">
        <v>0</v>
      </c>
      <c r="S15692">
        <v>0</v>
      </c>
    </row>
    <row r="15693" spans="1:19" x14ac:dyDescent="0.3">
      <c r="A15693" t="s">
        <v>31282</v>
      </c>
      <c r="B15693" s="171" t="s">
        <v>31283</v>
      </c>
      <c r="C15693" s="171" t="s">
        <v>146</v>
      </c>
      <c r="D15693" s="171" t="s">
        <v>4</v>
      </c>
      <c r="E15693" s="11">
        <v>44531</v>
      </c>
      <c r="F15693">
        <v>5</v>
      </c>
      <c r="G15693">
        <v>8.5</v>
      </c>
      <c r="I15693">
        <v>14</v>
      </c>
      <c r="J15693">
        <v>26</v>
      </c>
      <c r="L15693">
        <v>49</v>
      </c>
      <c r="N15693">
        <v>14</v>
      </c>
      <c r="P15693">
        <v>0</v>
      </c>
      <c r="Q15693">
        <v>0</v>
      </c>
      <c r="S15693">
        <v>0</v>
      </c>
    </row>
    <row r="15694" spans="1:19" x14ac:dyDescent="0.3">
      <c r="A15694" t="s">
        <v>31284</v>
      </c>
      <c r="B15694" s="171" t="s">
        <v>31285</v>
      </c>
      <c r="C15694" s="171" t="s">
        <v>161</v>
      </c>
      <c r="D15694" s="171" t="s">
        <v>4</v>
      </c>
      <c r="E15694" s="11">
        <v>44531</v>
      </c>
      <c r="F15694">
        <v>3</v>
      </c>
      <c r="G15694">
        <v>4.5</v>
      </c>
      <c r="I15694">
        <v>6</v>
      </c>
      <c r="J15694">
        <v>17</v>
      </c>
      <c r="L15694">
        <v>26</v>
      </c>
      <c r="N15694">
        <v>6</v>
      </c>
      <c r="P15694">
        <v>1</v>
      </c>
      <c r="Q15694">
        <v>1</v>
      </c>
      <c r="S15694">
        <v>0</v>
      </c>
    </row>
    <row r="15695" spans="1:19" x14ac:dyDescent="0.3">
      <c r="A15695" t="s">
        <v>31286</v>
      </c>
      <c r="B15695" s="171" t="s">
        <v>31287</v>
      </c>
      <c r="C15695" s="171" t="s">
        <v>18252</v>
      </c>
      <c r="D15695" s="171" t="s">
        <v>4</v>
      </c>
      <c r="E15695" s="11">
        <v>44531</v>
      </c>
      <c r="F15695">
        <v>0</v>
      </c>
      <c r="G15695">
        <v>0</v>
      </c>
      <c r="I15695">
        <v>0</v>
      </c>
      <c r="J15695">
        <v>0</v>
      </c>
      <c r="L15695">
        <v>0</v>
      </c>
      <c r="N15695">
        <v>0</v>
      </c>
      <c r="P15695">
        <v>0</v>
      </c>
      <c r="Q15695">
        <v>0</v>
      </c>
      <c r="S15695">
        <v>0</v>
      </c>
    </row>
    <row r="15696" spans="1:19" x14ac:dyDescent="0.3">
      <c r="A15696" t="s">
        <v>31288</v>
      </c>
      <c r="B15696" s="171" t="s">
        <v>31289</v>
      </c>
      <c r="C15696" s="171" t="s">
        <v>167</v>
      </c>
      <c r="D15696" s="171" t="s">
        <v>4</v>
      </c>
      <c r="E15696" s="11">
        <v>44531</v>
      </c>
      <c r="F15696">
        <v>3</v>
      </c>
      <c r="G15696">
        <v>4</v>
      </c>
      <c r="I15696">
        <v>17</v>
      </c>
      <c r="J15696">
        <v>42</v>
      </c>
      <c r="L15696">
        <v>56</v>
      </c>
      <c r="N15696">
        <v>17</v>
      </c>
      <c r="P15696">
        <v>0</v>
      </c>
      <c r="Q15696">
        <v>0</v>
      </c>
      <c r="S15696">
        <v>0</v>
      </c>
    </row>
    <row r="15697" spans="1:19" x14ac:dyDescent="0.3">
      <c r="A15697" t="s">
        <v>31290</v>
      </c>
      <c r="B15697" s="171" t="s">
        <v>31291</v>
      </c>
      <c r="C15697" s="171" t="s">
        <v>173</v>
      </c>
      <c r="D15697" s="171" t="s">
        <v>4</v>
      </c>
      <c r="E15697" s="11">
        <v>44531</v>
      </c>
      <c r="F15697">
        <v>3</v>
      </c>
      <c r="G15697">
        <v>3.5</v>
      </c>
      <c r="I15697">
        <v>23</v>
      </c>
      <c r="J15697">
        <v>17</v>
      </c>
      <c r="L15697">
        <v>20</v>
      </c>
      <c r="N15697">
        <v>25</v>
      </c>
      <c r="P15697">
        <v>0</v>
      </c>
      <c r="Q15697">
        <v>0</v>
      </c>
      <c r="S15697">
        <v>0</v>
      </c>
    </row>
    <row r="15698" spans="1:19" x14ac:dyDescent="0.3">
      <c r="A15698" t="s">
        <v>31292</v>
      </c>
      <c r="B15698" s="171" t="s">
        <v>31293</v>
      </c>
      <c r="C15698" s="171" t="s">
        <v>179</v>
      </c>
      <c r="D15698" s="171" t="s">
        <v>4</v>
      </c>
      <c r="E15698" s="11">
        <v>44531</v>
      </c>
      <c r="F15698">
        <v>14</v>
      </c>
      <c r="G15698">
        <v>14</v>
      </c>
      <c r="I15698">
        <v>126</v>
      </c>
      <c r="J15698">
        <v>130</v>
      </c>
      <c r="L15698">
        <v>130</v>
      </c>
      <c r="N15698">
        <v>122</v>
      </c>
      <c r="P15698">
        <v>5</v>
      </c>
      <c r="Q15698">
        <v>8</v>
      </c>
      <c r="S15698">
        <v>4</v>
      </c>
    </row>
    <row r="15699" spans="1:19" x14ac:dyDescent="0.3">
      <c r="A15699" t="s">
        <v>31294</v>
      </c>
      <c r="B15699" s="171" t="s">
        <v>31295</v>
      </c>
      <c r="C15699" s="171" t="s">
        <v>185</v>
      </c>
      <c r="D15699" s="171" t="s">
        <v>4</v>
      </c>
      <c r="E15699" s="11">
        <v>44531</v>
      </c>
      <c r="F15699">
        <v>5.5</v>
      </c>
      <c r="G15699">
        <v>8</v>
      </c>
      <c r="I15699">
        <v>12</v>
      </c>
      <c r="J15699">
        <v>30</v>
      </c>
      <c r="L15699">
        <v>45</v>
      </c>
      <c r="N15699">
        <v>12</v>
      </c>
      <c r="P15699">
        <v>2</v>
      </c>
      <c r="Q15699">
        <v>2</v>
      </c>
      <c r="S15699">
        <v>0</v>
      </c>
    </row>
    <row r="15700" spans="1:19" x14ac:dyDescent="0.3">
      <c r="A15700" t="s">
        <v>31296</v>
      </c>
      <c r="B15700" s="171" t="s">
        <v>31297</v>
      </c>
      <c r="C15700" s="171" t="s">
        <v>24508</v>
      </c>
      <c r="D15700" s="171" t="s">
        <v>4</v>
      </c>
      <c r="E15700" s="11">
        <v>44531</v>
      </c>
      <c r="F15700">
        <v>0</v>
      </c>
      <c r="G15700">
        <v>0</v>
      </c>
      <c r="I15700">
        <v>0</v>
      </c>
      <c r="J15700">
        <v>0</v>
      </c>
      <c r="L15700">
        <v>0</v>
      </c>
      <c r="N15700">
        <v>0</v>
      </c>
      <c r="P15700">
        <v>0</v>
      </c>
      <c r="Q15700">
        <v>0</v>
      </c>
      <c r="S15700">
        <v>0</v>
      </c>
    </row>
    <row r="15701" spans="1:19" x14ac:dyDescent="0.3">
      <c r="A15701" t="s">
        <v>31298</v>
      </c>
      <c r="B15701" s="171" t="s">
        <v>31299</v>
      </c>
      <c r="C15701" s="171" t="s">
        <v>191</v>
      </c>
      <c r="D15701" s="171" t="s">
        <v>4</v>
      </c>
      <c r="E15701" s="11">
        <v>44531</v>
      </c>
      <c r="F15701">
        <v>12.5</v>
      </c>
      <c r="G15701">
        <v>14.5</v>
      </c>
      <c r="I15701">
        <v>65</v>
      </c>
      <c r="J15701">
        <v>105</v>
      </c>
      <c r="L15701">
        <v>114</v>
      </c>
      <c r="N15701">
        <v>56</v>
      </c>
      <c r="P15701">
        <v>15</v>
      </c>
      <c r="Q15701">
        <v>17</v>
      </c>
      <c r="S15701">
        <v>10</v>
      </c>
    </row>
    <row r="15702" spans="1:19" x14ac:dyDescent="0.3">
      <c r="A15702" t="s">
        <v>31300</v>
      </c>
      <c r="B15702" s="171" t="s">
        <v>31301</v>
      </c>
      <c r="C15702" s="171" t="s">
        <v>200</v>
      </c>
      <c r="D15702" s="171" t="s">
        <v>4</v>
      </c>
      <c r="E15702" s="11">
        <v>44531</v>
      </c>
      <c r="F15702">
        <v>2.5</v>
      </c>
      <c r="G15702">
        <v>2.5</v>
      </c>
      <c r="I15702">
        <v>18</v>
      </c>
      <c r="J15702">
        <v>13</v>
      </c>
      <c r="L15702">
        <v>13</v>
      </c>
      <c r="N15702">
        <v>16</v>
      </c>
      <c r="P15702">
        <v>1</v>
      </c>
      <c r="Q15702">
        <v>1</v>
      </c>
      <c r="S15702">
        <v>2</v>
      </c>
    </row>
    <row r="15703" spans="1:19" x14ac:dyDescent="0.3">
      <c r="A15703" t="s">
        <v>31302</v>
      </c>
      <c r="B15703" s="171" t="s">
        <v>31303</v>
      </c>
      <c r="C15703" s="171" t="s">
        <v>212</v>
      </c>
      <c r="D15703" s="171" t="s">
        <v>4</v>
      </c>
      <c r="E15703" s="11">
        <v>44531</v>
      </c>
      <c r="F15703">
        <v>0</v>
      </c>
      <c r="G15703">
        <v>0</v>
      </c>
      <c r="I15703">
        <v>0</v>
      </c>
      <c r="J15703">
        <v>0</v>
      </c>
      <c r="L15703">
        <v>0</v>
      </c>
      <c r="N15703">
        <v>0</v>
      </c>
      <c r="P15703">
        <v>0</v>
      </c>
      <c r="Q15703">
        <v>0</v>
      </c>
      <c r="S15703">
        <v>0</v>
      </c>
    </row>
    <row r="15704" spans="1:19" x14ac:dyDescent="0.3">
      <c r="A15704" t="s">
        <v>31304</v>
      </c>
      <c r="B15704" s="171" t="s">
        <v>31305</v>
      </c>
      <c r="C15704" s="171" t="s">
        <v>215</v>
      </c>
      <c r="D15704" s="171" t="s">
        <v>4</v>
      </c>
      <c r="E15704" s="11">
        <v>44531</v>
      </c>
      <c r="F15704">
        <v>0</v>
      </c>
      <c r="G15704">
        <v>0</v>
      </c>
      <c r="I15704">
        <v>0</v>
      </c>
      <c r="J15704">
        <v>0</v>
      </c>
      <c r="L15704">
        <v>0</v>
      </c>
      <c r="N15704">
        <v>0</v>
      </c>
      <c r="P15704">
        <v>0</v>
      </c>
      <c r="Q15704">
        <v>0</v>
      </c>
      <c r="S15704">
        <v>0</v>
      </c>
    </row>
    <row r="15705" spans="1:19" x14ac:dyDescent="0.3">
      <c r="A15705" t="s">
        <v>31306</v>
      </c>
      <c r="B15705" s="171" t="s">
        <v>31307</v>
      </c>
      <c r="C15705" s="171" t="s">
        <v>221</v>
      </c>
      <c r="D15705" s="171" t="s">
        <v>4</v>
      </c>
      <c r="E15705" s="11">
        <v>44531</v>
      </c>
      <c r="F15705">
        <v>0</v>
      </c>
      <c r="G15705">
        <v>0</v>
      </c>
      <c r="I15705">
        <v>0</v>
      </c>
      <c r="J15705">
        <v>0</v>
      </c>
      <c r="L15705">
        <v>0</v>
      </c>
      <c r="N15705">
        <v>0</v>
      </c>
      <c r="P15705">
        <v>0</v>
      </c>
      <c r="Q15705">
        <v>0</v>
      </c>
      <c r="S15705">
        <v>0</v>
      </c>
    </row>
    <row r="15706" spans="1:19" x14ac:dyDescent="0.3">
      <c r="A15706" t="s">
        <v>31308</v>
      </c>
      <c r="B15706" s="171" t="s">
        <v>31309</v>
      </c>
      <c r="C15706" s="171" t="s">
        <v>8233</v>
      </c>
      <c r="D15706" s="171" t="s">
        <v>4</v>
      </c>
      <c r="E15706" s="11">
        <v>44531</v>
      </c>
      <c r="F15706">
        <v>1.5</v>
      </c>
      <c r="G15706">
        <v>3</v>
      </c>
      <c r="I15706">
        <v>17</v>
      </c>
      <c r="J15706">
        <v>18</v>
      </c>
      <c r="L15706">
        <v>36</v>
      </c>
      <c r="N15706">
        <v>17</v>
      </c>
      <c r="P15706">
        <v>0</v>
      </c>
      <c r="Q15706">
        <v>0</v>
      </c>
      <c r="S15706">
        <v>0</v>
      </c>
    </row>
    <row r="15707" spans="1:19" x14ac:dyDescent="0.3">
      <c r="A15707" t="s">
        <v>31310</v>
      </c>
      <c r="B15707" s="171" t="s">
        <v>31311</v>
      </c>
      <c r="C15707" s="171" t="s">
        <v>233</v>
      </c>
      <c r="D15707" s="171" t="s">
        <v>4</v>
      </c>
      <c r="E15707" s="11">
        <v>44531</v>
      </c>
      <c r="F15707">
        <v>0</v>
      </c>
      <c r="G15707">
        <v>0</v>
      </c>
      <c r="I15707">
        <v>0</v>
      </c>
      <c r="J15707">
        <v>0</v>
      </c>
      <c r="L15707">
        <v>0</v>
      </c>
      <c r="N15707">
        <v>0</v>
      </c>
      <c r="P15707">
        <v>0</v>
      </c>
      <c r="Q15707">
        <v>0</v>
      </c>
      <c r="S15707">
        <v>0</v>
      </c>
    </row>
    <row r="15708" spans="1:19" x14ac:dyDescent="0.3">
      <c r="A15708" t="s">
        <v>31312</v>
      </c>
      <c r="B15708" s="171" t="s">
        <v>31313</v>
      </c>
      <c r="C15708" s="171" t="s">
        <v>79</v>
      </c>
      <c r="D15708" s="171" t="s">
        <v>80</v>
      </c>
      <c r="E15708" s="11">
        <v>44531</v>
      </c>
      <c r="F15708">
        <v>0</v>
      </c>
      <c r="G15708">
        <v>0</v>
      </c>
      <c r="I15708">
        <v>0</v>
      </c>
      <c r="J15708">
        <v>0</v>
      </c>
      <c r="L15708">
        <v>0</v>
      </c>
      <c r="N15708">
        <v>0</v>
      </c>
      <c r="P15708">
        <v>0</v>
      </c>
      <c r="Q15708">
        <v>0</v>
      </c>
      <c r="S15708">
        <v>0</v>
      </c>
    </row>
    <row r="15709" spans="1:19" x14ac:dyDescent="0.3">
      <c r="A15709" t="s">
        <v>31314</v>
      </c>
      <c r="B15709" s="171" t="s">
        <v>31315</v>
      </c>
      <c r="C15709" s="171" t="s">
        <v>79</v>
      </c>
      <c r="D15709" s="171" t="s">
        <v>4</v>
      </c>
      <c r="E15709" s="11">
        <v>44531</v>
      </c>
      <c r="F15709">
        <v>0</v>
      </c>
      <c r="G15709">
        <v>0</v>
      </c>
      <c r="I15709">
        <v>0</v>
      </c>
      <c r="J15709">
        <v>0</v>
      </c>
      <c r="L15709">
        <v>0</v>
      </c>
      <c r="N15709">
        <v>0</v>
      </c>
      <c r="P15709">
        <v>0</v>
      </c>
      <c r="Q15709">
        <v>0</v>
      </c>
      <c r="S15709">
        <v>0</v>
      </c>
    </row>
    <row r="15710" spans="1:19" x14ac:dyDescent="0.3">
      <c r="A15710" t="s">
        <v>31316</v>
      </c>
      <c r="B15710" s="171" t="s">
        <v>31317</v>
      </c>
      <c r="C15710" s="171" t="s">
        <v>83</v>
      </c>
      <c r="D15710" s="171" t="s">
        <v>80</v>
      </c>
      <c r="E15710" s="11">
        <v>44531</v>
      </c>
      <c r="F15710">
        <v>2</v>
      </c>
      <c r="G15710">
        <v>2</v>
      </c>
      <c r="I15710">
        <v>18</v>
      </c>
      <c r="J15710">
        <v>11</v>
      </c>
      <c r="L15710">
        <v>11</v>
      </c>
      <c r="N15710">
        <v>20</v>
      </c>
      <c r="P15710">
        <v>1</v>
      </c>
      <c r="Q15710">
        <v>1</v>
      </c>
      <c r="S15710">
        <v>0</v>
      </c>
    </row>
    <row r="15711" spans="1:19" x14ac:dyDescent="0.3">
      <c r="A15711" t="s">
        <v>31318</v>
      </c>
      <c r="B15711" s="171" t="s">
        <v>31319</v>
      </c>
      <c r="C15711" s="171" t="s">
        <v>83</v>
      </c>
      <c r="D15711" s="171" t="s">
        <v>15341</v>
      </c>
      <c r="E15711" s="11">
        <v>44531</v>
      </c>
      <c r="F15711">
        <v>0</v>
      </c>
      <c r="G15711">
        <v>0</v>
      </c>
      <c r="I15711">
        <v>2</v>
      </c>
      <c r="J15711">
        <v>0</v>
      </c>
      <c r="L15711">
        <v>0</v>
      </c>
      <c r="N15711">
        <v>2</v>
      </c>
      <c r="P15711">
        <v>0</v>
      </c>
      <c r="Q15711">
        <v>0</v>
      </c>
      <c r="S15711">
        <v>0</v>
      </c>
    </row>
    <row r="15712" spans="1:19" x14ac:dyDescent="0.3">
      <c r="A15712" t="s">
        <v>31320</v>
      </c>
      <c r="B15712" s="171" t="s">
        <v>31321</v>
      </c>
      <c r="C15712" s="171" t="s">
        <v>83</v>
      </c>
      <c r="D15712" s="171" t="s">
        <v>4</v>
      </c>
      <c r="E15712" s="11">
        <v>44531</v>
      </c>
      <c r="F15712">
        <v>2</v>
      </c>
      <c r="G15712">
        <v>2</v>
      </c>
      <c r="I15712">
        <v>20</v>
      </c>
      <c r="J15712">
        <v>11</v>
      </c>
      <c r="L15712">
        <v>11</v>
      </c>
      <c r="N15712">
        <v>22</v>
      </c>
      <c r="P15712">
        <v>1</v>
      </c>
      <c r="Q15712">
        <v>1</v>
      </c>
      <c r="S15712">
        <v>0</v>
      </c>
    </row>
    <row r="15713" spans="1:19" x14ac:dyDescent="0.3">
      <c r="A15713" t="s">
        <v>31322</v>
      </c>
      <c r="B15713" s="171" t="s">
        <v>31323</v>
      </c>
      <c r="C15713" s="171" t="s">
        <v>86</v>
      </c>
      <c r="D15713" s="171" t="s">
        <v>80</v>
      </c>
      <c r="E15713" s="11">
        <v>44531</v>
      </c>
      <c r="F15713">
        <v>8</v>
      </c>
      <c r="G15713">
        <v>10</v>
      </c>
      <c r="I15713">
        <v>32</v>
      </c>
      <c r="J15713">
        <v>48</v>
      </c>
      <c r="L15713">
        <v>57</v>
      </c>
      <c r="N15713">
        <v>26</v>
      </c>
      <c r="P15713">
        <v>5</v>
      </c>
      <c r="Q15713">
        <v>6</v>
      </c>
      <c r="S15713">
        <v>6</v>
      </c>
    </row>
    <row r="15714" spans="1:19" x14ac:dyDescent="0.3">
      <c r="A15714" t="s">
        <v>31324</v>
      </c>
      <c r="B15714" s="171" t="s">
        <v>31325</v>
      </c>
      <c r="C15714" s="171" t="s">
        <v>86</v>
      </c>
      <c r="D15714" s="171" t="s">
        <v>4</v>
      </c>
      <c r="E15714" s="11">
        <v>44531</v>
      </c>
      <c r="F15714">
        <v>8</v>
      </c>
      <c r="G15714">
        <v>10</v>
      </c>
      <c r="I15714">
        <v>32</v>
      </c>
      <c r="J15714">
        <v>48</v>
      </c>
      <c r="L15714">
        <v>57</v>
      </c>
      <c r="N15714">
        <v>26</v>
      </c>
      <c r="P15714">
        <v>5</v>
      </c>
      <c r="Q15714">
        <v>6</v>
      </c>
      <c r="S15714">
        <v>6</v>
      </c>
    </row>
    <row r="15715" spans="1:19" x14ac:dyDescent="0.3">
      <c r="A15715" t="s">
        <v>31326</v>
      </c>
      <c r="B15715" s="171" t="s">
        <v>31327</v>
      </c>
      <c r="C15715" s="171" t="s">
        <v>89</v>
      </c>
      <c r="D15715" s="171" t="s">
        <v>80</v>
      </c>
      <c r="E15715" s="11">
        <v>44531</v>
      </c>
      <c r="F15715">
        <v>4</v>
      </c>
      <c r="G15715">
        <v>4</v>
      </c>
      <c r="I15715">
        <v>17</v>
      </c>
      <c r="J15715">
        <v>20</v>
      </c>
      <c r="L15715">
        <v>20</v>
      </c>
      <c r="N15715">
        <v>13</v>
      </c>
      <c r="P15715">
        <v>4</v>
      </c>
      <c r="Q15715">
        <v>4</v>
      </c>
      <c r="S15715">
        <v>4</v>
      </c>
    </row>
    <row r="15716" spans="1:19" x14ac:dyDescent="0.3">
      <c r="A15716" t="s">
        <v>31328</v>
      </c>
      <c r="B15716" s="171" t="s">
        <v>31329</v>
      </c>
      <c r="C15716" s="171" t="s">
        <v>89</v>
      </c>
      <c r="D15716" s="171" t="s">
        <v>4</v>
      </c>
      <c r="E15716" s="11">
        <v>44531</v>
      </c>
      <c r="F15716">
        <v>4</v>
      </c>
      <c r="G15716">
        <v>4</v>
      </c>
      <c r="I15716">
        <v>17</v>
      </c>
      <c r="J15716">
        <v>20</v>
      </c>
      <c r="L15716">
        <v>20</v>
      </c>
      <c r="N15716">
        <v>13</v>
      </c>
      <c r="P15716">
        <v>4</v>
      </c>
      <c r="Q15716">
        <v>4</v>
      </c>
      <c r="S15716">
        <v>4</v>
      </c>
    </row>
    <row r="15717" spans="1:19" x14ac:dyDescent="0.3">
      <c r="A15717" t="s">
        <v>31330</v>
      </c>
      <c r="B15717" s="171" t="s">
        <v>31331</v>
      </c>
      <c r="C15717" s="171" t="s">
        <v>92</v>
      </c>
      <c r="D15717" s="171" t="s">
        <v>80</v>
      </c>
      <c r="E15717" s="11">
        <v>44531</v>
      </c>
      <c r="F15717">
        <v>0</v>
      </c>
      <c r="G15717">
        <v>0</v>
      </c>
      <c r="I15717">
        <v>0</v>
      </c>
      <c r="J15717">
        <v>0</v>
      </c>
      <c r="L15717">
        <v>0</v>
      </c>
      <c r="N15717">
        <v>0</v>
      </c>
      <c r="P15717">
        <v>0</v>
      </c>
      <c r="Q15717">
        <v>0</v>
      </c>
      <c r="S15717">
        <v>0</v>
      </c>
    </row>
    <row r="15718" spans="1:19" x14ac:dyDescent="0.3">
      <c r="A15718" t="s">
        <v>31332</v>
      </c>
      <c r="B15718" s="171" t="s">
        <v>31333</v>
      </c>
      <c r="C15718" s="171" t="s">
        <v>92</v>
      </c>
      <c r="D15718" s="171" t="s">
        <v>4</v>
      </c>
      <c r="E15718" s="11">
        <v>44531</v>
      </c>
      <c r="F15718">
        <v>0</v>
      </c>
      <c r="G15718">
        <v>0</v>
      </c>
      <c r="I15718">
        <v>0</v>
      </c>
      <c r="J15718">
        <v>0</v>
      </c>
      <c r="L15718">
        <v>0</v>
      </c>
      <c r="N15718">
        <v>0</v>
      </c>
      <c r="P15718">
        <v>0</v>
      </c>
      <c r="Q15718">
        <v>0</v>
      </c>
      <c r="S15718">
        <v>0</v>
      </c>
    </row>
    <row r="15719" spans="1:19" x14ac:dyDescent="0.3">
      <c r="A15719" t="s">
        <v>31334</v>
      </c>
      <c r="B15719" s="171" t="s">
        <v>31335</v>
      </c>
      <c r="C15719" s="171" t="s">
        <v>95</v>
      </c>
      <c r="D15719" s="171" t="s">
        <v>80</v>
      </c>
      <c r="E15719" s="11">
        <v>44531</v>
      </c>
      <c r="F15719">
        <v>3.5</v>
      </c>
      <c r="G15719">
        <v>4</v>
      </c>
      <c r="I15719">
        <v>21</v>
      </c>
      <c r="J15719">
        <v>19</v>
      </c>
      <c r="L15719">
        <v>22</v>
      </c>
      <c r="N15719">
        <v>19</v>
      </c>
      <c r="P15719">
        <v>0</v>
      </c>
      <c r="Q15719">
        <v>0</v>
      </c>
      <c r="S15719">
        <v>2</v>
      </c>
    </row>
    <row r="15720" spans="1:19" x14ac:dyDescent="0.3">
      <c r="A15720" t="s">
        <v>31336</v>
      </c>
      <c r="B15720" s="171" t="s">
        <v>31337</v>
      </c>
      <c r="C15720" s="171" t="s">
        <v>95</v>
      </c>
      <c r="D15720" s="171" t="s">
        <v>15341</v>
      </c>
      <c r="E15720" s="11">
        <v>44531</v>
      </c>
      <c r="F15720">
        <v>0</v>
      </c>
      <c r="G15720">
        <v>0</v>
      </c>
      <c r="I15720">
        <v>0</v>
      </c>
      <c r="J15720">
        <v>0</v>
      </c>
      <c r="L15720">
        <v>0</v>
      </c>
      <c r="N15720">
        <v>0</v>
      </c>
      <c r="P15720">
        <v>0</v>
      </c>
      <c r="Q15720">
        <v>0</v>
      </c>
      <c r="S15720">
        <v>0</v>
      </c>
    </row>
    <row r="15721" spans="1:19" x14ac:dyDescent="0.3">
      <c r="A15721" t="s">
        <v>31338</v>
      </c>
      <c r="B15721" s="171" t="s">
        <v>31339</v>
      </c>
      <c r="C15721" s="171" t="s">
        <v>95</v>
      </c>
      <c r="D15721" s="171" t="s">
        <v>4</v>
      </c>
      <c r="E15721" s="11">
        <v>44531</v>
      </c>
      <c r="F15721">
        <v>3.5</v>
      </c>
      <c r="G15721">
        <v>4</v>
      </c>
      <c r="I15721">
        <v>21</v>
      </c>
      <c r="J15721">
        <v>19</v>
      </c>
      <c r="L15721">
        <v>22</v>
      </c>
      <c r="N15721">
        <v>19</v>
      </c>
      <c r="P15721">
        <v>0</v>
      </c>
      <c r="Q15721">
        <v>0</v>
      </c>
      <c r="S15721">
        <v>2</v>
      </c>
    </row>
    <row r="15722" spans="1:19" x14ac:dyDescent="0.3">
      <c r="A15722" t="s">
        <v>31340</v>
      </c>
      <c r="B15722" s="171" t="s">
        <v>31341</v>
      </c>
      <c r="C15722" s="171" t="s">
        <v>19659</v>
      </c>
      <c r="D15722" s="171" t="s">
        <v>80</v>
      </c>
      <c r="E15722" s="11">
        <v>44531</v>
      </c>
      <c r="F15722">
        <v>0</v>
      </c>
      <c r="G15722">
        <v>0</v>
      </c>
      <c r="I15722">
        <v>0</v>
      </c>
      <c r="J15722">
        <v>0</v>
      </c>
      <c r="L15722">
        <v>0</v>
      </c>
      <c r="N15722">
        <v>0</v>
      </c>
      <c r="P15722">
        <v>0</v>
      </c>
      <c r="Q15722">
        <v>0</v>
      </c>
      <c r="S15722">
        <v>0</v>
      </c>
    </row>
    <row r="15723" spans="1:19" x14ac:dyDescent="0.3">
      <c r="A15723" t="s">
        <v>31342</v>
      </c>
      <c r="B15723" s="171" t="s">
        <v>31343</v>
      </c>
      <c r="C15723" s="171" t="s">
        <v>19659</v>
      </c>
      <c r="D15723" s="171" t="s">
        <v>4</v>
      </c>
      <c r="E15723" s="11">
        <v>44531</v>
      </c>
      <c r="F15723">
        <v>0</v>
      </c>
      <c r="G15723">
        <v>0</v>
      </c>
      <c r="I15723">
        <v>0</v>
      </c>
      <c r="J15723">
        <v>0</v>
      </c>
      <c r="L15723">
        <v>0</v>
      </c>
      <c r="N15723">
        <v>0</v>
      </c>
      <c r="P15723">
        <v>0</v>
      </c>
      <c r="Q15723">
        <v>0</v>
      </c>
      <c r="S15723">
        <v>0</v>
      </c>
    </row>
    <row r="15724" spans="1:19" x14ac:dyDescent="0.3">
      <c r="A15724" t="s">
        <v>31344</v>
      </c>
      <c r="B15724" s="171" t="s">
        <v>31345</v>
      </c>
      <c r="C15724" s="171" t="s">
        <v>98</v>
      </c>
      <c r="D15724" s="171" t="s">
        <v>80</v>
      </c>
      <c r="E15724" s="11">
        <v>44531</v>
      </c>
      <c r="F15724">
        <v>11.5</v>
      </c>
      <c r="G15724">
        <v>15</v>
      </c>
      <c r="I15724">
        <v>24</v>
      </c>
      <c r="J15724">
        <v>62</v>
      </c>
      <c r="L15724">
        <v>85</v>
      </c>
      <c r="N15724">
        <v>24</v>
      </c>
      <c r="P15724">
        <v>3</v>
      </c>
      <c r="Q15724">
        <v>3</v>
      </c>
      <c r="S15724">
        <v>0</v>
      </c>
    </row>
    <row r="15725" spans="1:19" x14ac:dyDescent="0.3">
      <c r="A15725" t="s">
        <v>31346</v>
      </c>
      <c r="B15725" s="171" t="s">
        <v>31347</v>
      </c>
      <c r="C15725" s="171" t="s">
        <v>98</v>
      </c>
      <c r="D15725" s="171" t="s">
        <v>4</v>
      </c>
      <c r="E15725" s="11">
        <v>44531</v>
      </c>
      <c r="F15725">
        <v>11.5</v>
      </c>
      <c r="G15725">
        <v>15</v>
      </c>
      <c r="I15725">
        <v>24</v>
      </c>
      <c r="J15725">
        <v>62</v>
      </c>
      <c r="L15725">
        <v>85</v>
      </c>
      <c r="N15725">
        <v>24</v>
      </c>
      <c r="P15725">
        <v>3</v>
      </c>
      <c r="Q15725">
        <v>3</v>
      </c>
      <c r="S15725">
        <v>0</v>
      </c>
    </row>
    <row r="15726" spans="1:19" x14ac:dyDescent="0.3">
      <c r="A15726" t="s">
        <v>31348</v>
      </c>
      <c r="B15726" s="171" t="s">
        <v>31349</v>
      </c>
      <c r="C15726" s="171" t="s">
        <v>101</v>
      </c>
      <c r="D15726" s="171" t="s">
        <v>80</v>
      </c>
      <c r="E15726" s="11">
        <v>44531</v>
      </c>
      <c r="F15726">
        <v>30</v>
      </c>
      <c r="G15726">
        <v>31.5</v>
      </c>
      <c r="I15726">
        <v>239</v>
      </c>
      <c r="J15726">
        <v>329</v>
      </c>
      <c r="L15726">
        <v>350</v>
      </c>
      <c r="N15726">
        <v>233</v>
      </c>
      <c r="P15726">
        <v>11</v>
      </c>
      <c r="Q15726">
        <v>19</v>
      </c>
      <c r="S15726">
        <v>7</v>
      </c>
    </row>
    <row r="15727" spans="1:19" x14ac:dyDescent="0.3">
      <c r="A15727" t="s">
        <v>31350</v>
      </c>
      <c r="B15727" s="171" t="s">
        <v>31351</v>
      </c>
      <c r="C15727" s="171" t="s">
        <v>101</v>
      </c>
      <c r="D15727" s="171" t="s">
        <v>4</v>
      </c>
      <c r="E15727" s="11">
        <v>44531</v>
      </c>
      <c r="F15727">
        <v>30</v>
      </c>
      <c r="G15727">
        <v>31.5</v>
      </c>
      <c r="I15727">
        <v>239</v>
      </c>
      <c r="J15727">
        <v>329</v>
      </c>
      <c r="L15727">
        <v>350</v>
      </c>
      <c r="N15727">
        <v>233</v>
      </c>
      <c r="P15727">
        <v>11</v>
      </c>
      <c r="Q15727">
        <v>19</v>
      </c>
      <c r="S15727">
        <v>7</v>
      </c>
    </row>
    <row r="15728" spans="1:19" x14ac:dyDescent="0.3">
      <c r="A15728" t="s">
        <v>31352</v>
      </c>
      <c r="B15728" s="171" t="s">
        <v>31353</v>
      </c>
      <c r="C15728" s="171" t="s">
        <v>6843</v>
      </c>
      <c r="D15728" s="171" t="s">
        <v>80</v>
      </c>
      <c r="E15728" s="11">
        <v>44531</v>
      </c>
      <c r="F15728">
        <v>3</v>
      </c>
      <c r="G15728">
        <v>7</v>
      </c>
      <c r="I15728">
        <v>9</v>
      </c>
      <c r="J15728">
        <v>16</v>
      </c>
      <c r="L15728">
        <v>40</v>
      </c>
      <c r="N15728">
        <v>9</v>
      </c>
      <c r="P15728">
        <v>0</v>
      </c>
      <c r="Q15728">
        <v>0</v>
      </c>
      <c r="S15728">
        <v>0</v>
      </c>
    </row>
    <row r="15729" spans="1:19" x14ac:dyDescent="0.3">
      <c r="A15729" t="s">
        <v>31354</v>
      </c>
      <c r="B15729" s="171" t="s">
        <v>31355</v>
      </c>
      <c r="C15729" s="171" t="s">
        <v>6843</v>
      </c>
      <c r="D15729" s="171" t="s">
        <v>4</v>
      </c>
      <c r="E15729" s="11">
        <v>44531</v>
      </c>
      <c r="F15729">
        <v>3</v>
      </c>
      <c r="G15729">
        <v>7</v>
      </c>
      <c r="I15729">
        <v>9</v>
      </c>
      <c r="J15729">
        <v>16</v>
      </c>
      <c r="L15729">
        <v>40</v>
      </c>
      <c r="N15729">
        <v>9</v>
      </c>
      <c r="P15729">
        <v>0</v>
      </c>
      <c r="Q15729">
        <v>0</v>
      </c>
      <c r="S15729">
        <v>0</v>
      </c>
    </row>
    <row r="15730" spans="1:19" x14ac:dyDescent="0.3">
      <c r="A15730" t="s">
        <v>31356</v>
      </c>
      <c r="B15730" s="171" t="s">
        <v>31357</v>
      </c>
      <c r="C15730" s="171" t="s">
        <v>12995</v>
      </c>
      <c r="D15730" s="171" t="s">
        <v>80</v>
      </c>
      <c r="E15730" s="11">
        <v>44531</v>
      </c>
      <c r="F15730">
        <v>62</v>
      </c>
      <c r="G15730">
        <v>73.5</v>
      </c>
      <c r="I15730">
        <v>360</v>
      </c>
      <c r="J15730">
        <v>505</v>
      </c>
      <c r="L15730">
        <v>585</v>
      </c>
      <c r="N15730">
        <v>344</v>
      </c>
      <c r="O15730" t="s">
        <v>16361</v>
      </c>
      <c r="P15730">
        <v>24</v>
      </c>
      <c r="Q15730">
        <v>33</v>
      </c>
      <c r="S15730">
        <v>19</v>
      </c>
    </row>
    <row r="15731" spans="1:19" x14ac:dyDescent="0.3">
      <c r="A15731" t="s">
        <v>31358</v>
      </c>
      <c r="B15731" s="171" t="s">
        <v>31359</v>
      </c>
      <c r="C15731" s="171" t="s">
        <v>15504</v>
      </c>
      <c r="D15731" s="171" t="s">
        <v>15341</v>
      </c>
      <c r="E15731" s="11">
        <v>44531</v>
      </c>
      <c r="F15731">
        <v>0</v>
      </c>
      <c r="G15731">
        <v>0</v>
      </c>
      <c r="I15731">
        <v>2</v>
      </c>
      <c r="J15731">
        <v>0</v>
      </c>
      <c r="L15731">
        <v>0</v>
      </c>
      <c r="N15731">
        <v>2</v>
      </c>
      <c r="O15731" t="s">
        <v>16361</v>
      </c>
      <c r="P15731">
        <v>0</v>
      </c>
      <c r="Q15731">
        <v>0</v>
      </c>
      <c r="S15731">
        <v>0</v>
      </c>
    </row>
    <row r="15732" spans="1:19" x14ac:dyDescent="0.3">
      <c r="A15732" t="s">
        <v>31360</v>
      </c>
      <c r="B15732" s="171" t="s">
        <v>31361</v>
      </c>
      <c r="C15732" s="171" t="s">
        <v>15511</v>
      </c>
      <c r="D15732" s="171" t="s">
        <v>80</v>
      </c>
      <c r="E15732" s="11">
        <v>44531</v>
      </c>
      <c r="F15732">
        <v>17</v>
      </c>
      <c r="G15732">
        <v>21</v>
      </c>
      <c r="I15732">
        <v>63</v>
      </c>
      <c r="J15732">
        <v>92</v>
      </c>
      <c r="L15732">
        <v>118</v>
      </c>
      <c r="N15732">
        <v>63</v>
      </c>
      <c r="P15732">
        <v>4</v>
      </c>
      <c r="Q15732">
        <v>4</v>
      </c>
      <c r="S15732">
        <v>2</v>
      </c>
    </row>
    <row r="15733" spans="1:19" x14ac:dyDescent="0.3">
      <c r="A15733" t="s">
        <v>31362</v>
      </c>
      <c r="B15733" s="171" t="s">
        <v>31363</v>
      </c>
      <c r="C15733" s="171" t="s">
        <v>15511</v>
      </c>
      <c r="D15733" s="171" t="s">
        <v>15341</v>
      </c>
      <c r="E15733" s="11">
        <v>44531</v>
      </c>
      <c r="F15733">
        <v>0</v>
      </c>
      <c r="G15733">
        <v>0</v>
      </c>
      <c r="I15733">
        <v>2</v>
      </c>
      <c r="J15733">
        <v>0</v>
      </c>
      <c r="L15733">
        <v>0</v>
      </c>
      <c r="N15733">
        <v>2</v>
      </c>
      <c r="P15733">
        <v>0</v>
      </c>
      <c r="Q15733">
        <v>0</v>
      </c>
      <c r="S15733">
        <v>0</v>
      </c>
    </row>
    <row r="15734" spans="1:19" x14ac:dyDescent="0.3">
      <c r="A15734" t="s">
        <v>31364</v>
      </c>
      <c r="B15734" s="171" t="s">
        <v>31365</v>
      </c>
      <c r="C15734" s="171" t="s">
        <v>15511</v>
      </c>
      <c r="D15734" s="171" t="s">
        <v>4</v>
      </c>
      <c r="E15734" s="11">
        <v>44531</v>
      </c>
      <c r="F15734">
        <v>17</v>
      </c>
      <c r="G15734">
        <v>21</v>
      </c>
      <c r="I15734">
        <v>65</v>
      </c>
      <c r="J15734">
        <v>92</v>
      </c>
      <c r="L15734">
        <v>118</v>
      </c>
      <c r="N15734">
        <v>65</v>
      </c>
      <c r="P15734">
        <v>4</v>
      </c>
      <c r="Q15734">
        <v>4</v>
      </c>
      <c r="S15734">
        <v>2</v>
      </c>
    </row>
    <row r="15735" spans="1:19" x14ac:dyDescent="0.3">
      <c r="A15735" t="s">
        <v>31366</v>
      </c>
      <c r="B15735" s="171" t="s">
        <v>31367</v>
      </c>
      <c r="C15735" s="171" t="s">
        <v>104</v>
      </c>
      <c r="D15735" s="171" t="s">
        <v>4</v>
      </c>
      <c r="E15735" s="11">
        <v>44531</v>
      </c>
      <c r="F15735">
        <v>62</v>
      </c>
      <c r="G15735">
        <v>73.5</v>
      </c>
      <c r="I15735">
        <v>362</v>
      </c>
      <c r="J15735">
        <v>505</v>
      </c>
      <c r="L15735">
        <v>585</v>
      </c>
      <c r="N15735">
        <v>346</v>
      </c>
      <c r="P15735">
        <v>24</v>
      </c>
      <c r="Q15735">
        <v>33</v>
      </c>
      <c r="S15735">
        <v>19</v>
      </c>
    </row>
    <row r="15736" spans="1:19" x14ac:dyDescent="0.3">
      <c r="A15736" t="s">
        <v>31368</v>
      </c>
      <c r="B15736" s="171" t="s">
        <v>31369</v>
      </c>
      <c r="C15736" s="171" t="s">
        <v>119</v>
      </c>
      <c r="D15736" s="171" t="s">
        <v>80</v>
      </c>
      <c r="E15736" s="11">
        <v>44562</v>
      </c>
      <c r="F15736">
        <v>0</v>
      </c>
      <c r="G15736">
        <v>0</v>
      </c>
      <c r="I15736">
        <v>0</v>
      </c>
      <c r="J15736">
        <v>0</v>
      </c>
      <c r="L15736">
        <v>0</v>
      </c>
      <c r="N15736">
        <v>0</v>
      </c>
      <c r="P15736">
        <v>0</v>
      </c>
      <c r="Q15736">
        <v>0</v>
      </c>
      <c r="S15736">
        <v>0</v>
      </c>
    </row>
    <row r="15737" spans="1:19" x14ac:dyDescent="0.3">
      <c r="A15737" t="s">
        <v>31370</v>
      </c>
      <c r="B15737" s="171" t="s">
        <v>31371</v>
      </c>
      <c r="C15737" s="171" t="s">
        <v>143</v>
      </c>
      <c r="D15737" s="171" t="s">
        <v>80</v>
      </c>
      <c r="E15737" s="11">
        <v>44562</v>
      </c>
      <c r="F15737">
        <v>0</v>
      </c>
      <c r="G15737">
        <v>0</v>
      </c>
      <c r="I15737">
        <v>0</v>
      </c>
      <c r="J15737">
        <v>0</v>
      </c>
      <c r="L15737">
        <v>0</v>
      </c>
      <c r="N15737">
        <v>0</v>
      </c>
      <c r="P15737">
        <v>0</v>
      </c>
      <c r="Q15737">
        <v>0</v>
      </c>
      <c r="S15737">
        <v>0</v>
      </c>
    </row>
    <row r="15738" spans="1:19" x14ac:dyDescent="0.3">
      <c r="A15738" t="s">
        <v>31372</v>
      </c>
      <c r="B15738" s="171" t="s">
        <v>31373</v>
      </c>
      <c r="C15738" s="171" t="s">
        <v>158</v>
      </c>
      <c r="D15738" s="171" t="s">
        <v>80</v>
      </c>
      <c r="E15738" s="11">
        <v>44562</v>
      </c>
      <c r="F15738">
        <v>0</v>
      </c>
      <c r="G15738">
        <v>0</v>
      </c>
      <c r="I15738">
        <v>0</v>
      </c>
      <c r="J15738">
        <v>0</v>
      </c>
      <c r="L15738">
        <v>0</v>
      </c>
      <c r="N15738">
        <v>0</v>
      </c>
      <c r="P15738">
        <v>0</v>
      </c>
      <c r="Q15738">
        <v>0</v>
      </c>
      <c r="S15738">
        <v>0</v>
      </c>
    </row>
    <row r="15739" spans="1:19" x14ac:dyDescent="0.3">
      <c r="A15739" t="s">
        <v>31374</v>
      </c>
      <c r="B15739" s="171" t="s">
        <v>31375</v>
      </c>
      <c r="C15739" s="171" t="s">
        <v>209</v>
      </c>
      <c r="D15739" s="171" t="s">
        <v>80</v>
      </c>
      <c r="E15739" s="11">
        <v>44562</v>
      </c>
      <c r="F15739">
        <v>0</v>
      </c>
      <c r="G15739">
        <v>0</v>
      </c>
      <c r="I15739">
        <v>0</v>
      </c>
      <c r="J15739">
        <v>0</v>
      </c>
      <c r="L15739">
        <v>0</v>
      </c>
      <c r="N15739">
        <v>0</v>
      </c>
      <c r="P15739">
        <v>0</v>
      </c>
      <c r="Q15739">
        <v>0</v>
      </c>
      <c r="S15739">
        <v>0</v>
      </c>
    </row>
    <row r="15740" spans="1:19" x14ac:dyDescent="0.3">
      <c r="A15740" t="s">
        <v>31376</v>
      </c>
      <c r="B15740" s="171" t="s">
        <v>31377</v>
      </c>
      <c r="C15740" s="171" t="s">
        <v>76</v>
      </c>
      <c r="D15740" s="171" t="s">
        <v>80</v>
      </c>
      <c r="E15740" s="11">
        <v>44562</v>
      </c>
      <c r="F15740">
        <v>0</v>
      </c>
      <c r="G15740">
        <v>0</v>
      </c>
      <c r="I15740">
        <v>0</v>
      </c>
      <c r="J15740">
        <v>0</v>
      </c>
      <c r="L15740">
        <v>0</v>
      </c>
      <c r="N15740">
        <v>0</v>
      </c>
      <c r="P15740">
        <v>0</v>
      </c>
      <c r="Q15740">
        <v>0</v>
      </c>
      <c r="S15740">
        <v>0</v>
      </c>
    </row>
    <row r="15741" spans="1:19" x14ac:dyDescent="0.3">
      <c r="A15741" t="s">
        <v>31378</v>
      </c>
      <c r="B15741" s="171" t="s">
        <v>31379</v>
      </c>
      <c r="C15741" s="171" t="s">
        <v>15347</v>
      </c>
      <c r="D15741" s="171" t="s">
        <v>80</v>
      </c>
      <c r="E15741" s="11">
        <v>44562</v>
      </c>
      <c r="F15741">
        <v>0</v>
      </c>
      <c r="G15741">
        <v>0</v>
      </c>
      <c r="I15741">
        <v>0</v>
      </c>
      <c r="J15741">
        <v>0</v>
      </c>
      <c r="L15741">
        <v>0</v>
      </c>
      <c r="N15741">
        <v>0</v>
      </c>
      <c r="P15741">
        <v>0</v>
      </c>
      <c r="Q15741">
        <v>0</v>
      </c>
      <c r="S15741">
        <v>0</v>
      </c>
    </row>
    <row r="15742" spans="1:19" x14ac:dyDescent="0.3">
      <c r="A15742" t="s">
        <v>31380</v>
      </c>
      <c r="B15742" s="171" t="s">
        <v>31381</v>
      </c>
      <c r="C15742" s="171" t="s">
        <v>203</v>
      </c>
      <c r="D15742" s="171" t="s">
        <v>80</v>
      </c>
      <c r="E15742" s="11">
        <v>44562</v>
      </c>
      <c r="F15742">
        <v>1.5</v>
      </c>
      <c r="G15742">
        <v>1.5</v>
      </c>
      <c r="I15742">
        <v>16</v>
      </c>
      <c r="J15742">
        <v>8</v>
      </c>
      <c r="L15742">
        <v>8</v>
      </c>
      <c r="N15742">
        <v>16</v>
      </c>
      <c r="P15742">
        <v>0</v>
      </c>
      <c r="Q15742">
        <v>0</v>
      </c>
      <c r="S15742">
        <v>0</v>
      </c>
    </row>
    <row r="15743" spans="1:19" x14ac:dyDescent="0.3">
      <c r="A15743" t="s">
        <v>31382</v>
      </c>
      <c r="B15743" s="171" t="s">
        <v>31383</v>
      </c>
      <c r="C15743" s="171" t="s">
        <v>15340</v>
      </c>
      <c r="D15743" s="171" t="s">
        <v>15341</v>
      </c>
      <c r="E15743" s="11">
        <v>44562</v>
      </c>
      <c r="F15743">
        <v>0</v>
      </c>
      <c r="G15743">
        <v>0</v>
      </c>
      <c r="I15743">
        <v>0</v>
      </c>
      <c r="J15743">
        <v>0</v>
      </c>
      <c r="L15743">
        <v>0</v>
      </c>
      <c r="N15743">
        <v>0</v>
      </c>
      <c r="P15743">
        <v>0</v>
      </c>
      <c r="Q15743">
        <v>0</v>
      </c>
      <c r="S15743">
        <v>0</v>
      </c>
    </row>
    <row r="15744" spans="1:19" x14ac:dyDescent="0.3">
      <c r="A15744" t="s">
        <v>31384</v>
      </c>
      <c r="B15744" s="171" t="s">
        <v>31385</v>
      </c>
      <c r="C15744" s="171" t="s">
        <v>15340</v>
      </c>
      <c r="D15744" s="171" t="s">
        <v>80</v>
      </c>
      <c r="E15744" s="11">
        <v>44562</v>
      </c>
      <c r="F15744">
        <v>0</v>
      </c>
      <c r="G15744">
        <v>0</v>
      </c>
      <c r="I15744">
        <v>0</v>
      </c>
      <c r="J15744">
        <v>0</v>
      </c>
      <c r="L15744">
        <v>0</v>
      </c>
      <c r="N15744">
        <v>0</v>
      </c>
      <c r="P15744">
        <v>0</v>
      </c>
      <c r="Q15744">
        <v>0</v>
      </c>
      <c r="S15744">
        <v>0</v>
      </c>
    </row>
    <row r="15745" spans="1:19" x14ac:dyDescent="0.3">
      <c r="A15745" t="s">
        <v>31386</v>
      </c>
      <c r="B15745" s="171" t="s">
        <v>31387</v>
      </c>
      <c r="C15745" s="171" t="s">
        <v>15344</v>
      </c>
      <c r="D15745" s="171" t="s">
        <v>15341</v>
      </c>
      <c r="E15745" s="11">
        <v>44562</v>
      </c>
      <c r="F15745">
        <v>0</v>
      </c>
      <c r="G15745">
        <v>0</v>
      </c>
      <c r="I15745">
        <v>0</v>
      </c>
      <c r="J15745">
        <v>0</v>
      </c>
      <c r="L15745">
        <v>0</v>
      </c>
      <c r="N15745">
        <v>0</v>
      </c>
      <c r="P15745">
        <v>0</v>
      </c>
      <c r="Q15745">
        <v>0</v>
      </c>
      <c r="S15745">
        <v>0</v>
      </c>
    </row>
    <row r="15746" spans="1:19" x14ac:dyDescent="0.3">
      <c r="A15746" t="s">
        <v>31388</v>
      </c>
      <c r="B15746" s="171" t="s">
        <v>31389</v>
      </c>
      <c r="C15746" s="171" t="s">
        <v>15347</v>
      </c>
      <c r="D15746" s="171" t="s">
        <v>15341</v>
      </c>
      <c r="E15746" s="11">
        <v>44562</v>
      </c>
      <c r="F15746">
        <v>0</v>
      </c>
      <c r="G15746">
        <v>0</v>
      </c>
      <c r="I15746">
        <v>1</v>
      </c>
      <c r="J15746">
        <v>0</v>
      </c>
      <c r="L15746">
        <v>0</v>
      </c>
      <c r="N15746">
        <v>1</v>
      </c>
      <c r="P15746">
        <v>0</v>
      </c>
      <c r="Q15746">
        <v>0</v>
      </c>
      <c r="S15746">
        <v>0</v>
      </c>
    </row>
    <row r="15747" spans="1:19" x14ac:dyDescent="0.3">
      <c r="A15747" t="s">
        <v>31378</v>
      </c>
      <c r="B15747" s="171" t="s">
        <v>31379</v>
      </c>
      <c r="C15747" s="171" t="s">
        <v>15347</v>
      </c>
      <c r="D15747" s="171" t="s">
        <v>80</v>
      </c>
      <c r="E15747" s="11">
        <v>44562</v>
      </c>
      <c r="F15747">
        <v>0.5</v>
      </c>
      <c r="G15747">
        <v>0.5</v>
      </c>
      <c r="I15747">
        <v>1</v>
      </c>
      <c r="J15747">
        <v>3</v>
      </c>
      <c r="L15747">
        <v>3</v>
      </c>
      <c r="N15747">
        <v>1</v>
      </c>
      <c r="P15747">
        <v>0</v>
      </c>
      <c r="Q15747">
        <v>1</v>
      </c>
      <c r="S15747">
        <v>0</v>
      </c>
    </row>
    <row r="15748" spans="1:19" x14ac:dyDescent="0.3">
      <c r="A15748" t="s">
        <v>31390</v>
      </c>
      <c r="B15748" s="171" t="s">
        <v>31391</v>
      </c>
      <c r="C15748" s="171" t="s">
        <v>203</v>
      </c>
      <c r="D15748" s="171" t="s">
        <v>15341</v>
      </c>
      <c r="E15748" s="11">
        <v>44562</v>
      </c>
      <c r="F15748">
        <v>0</v>
      </c>
      <c r="G15748">
        <v>0</v>
      </c>
      <c r="I15748">
        <v>0</v>
      </c>
      <c r="J15748">
        <v>0</v>
      </c>
      <c r="L15748">
        <v>0</v>
      </c>
      <c r="N15748">
        <v>0</v>
      </c>
      <c r="P15748">
        <v>0</v>
      </c>
      <c r="Q15748">
        <v>0</v>
      </c>
      <c r="S15748">
        <v>0</v>
      </c>
    </row>
    <row r="15749" spans="1:19" x14ac:dyDescent="0.3">
      <c r="A15749" t="s">
        <v>31392</v>
      </c>
      <c r="B15749" s="171" t="s">
        <v>31393</v>
      </c>
      <c r="C15749" s="171" t="s">
        <v>24281</v>
      </c>
      <c r="D15749" s="171" t="s">
        <v>15341</v>
      </c>
      <c r="E15749" s="11">
        <v>44562</v>
      </c>
      <c r="F15749">
        <v>0</v>
      </c>
      <c r="G15749">
        <v>0</v>
      </c>
      <c r="I15749">
        <v>0</v>
      </c>
      <c r="J15749">
        <v>0</v>
      </c>
      <c r="L15749">
        <v>0</v>
      </c>
      <c r="N15749">
        <v>0</v>
      </c>
      <c r="P15749">
        <v>0</v>
      </c>
      <c r="Q15749">
        <v>0</v>
      </c>
      <c r="S15749">
        <v>0</v>
      </c>
    </row>
    <row r="15750" spans="1:19" x14ac:dyDescent="0.3">
      <c r="A15750" t="s">
        <v>31394</v>
      </c>
      <c r="B15750" s="171" t="s">
        <v>31395</v>
      </c>
      <c r="C15750" s="171" t="s">
        <v>24281</v>
      </c>
      <c r="D15750" s="171" t="s">
        <v>80</v>
      </c>
      <c r="E15750" s="11">
        <v>44562</v>
      </c>
      <c r="F15750">
        <v>0</v>
      </c>
      <c r="G15750">
        <v>0</v>
      </c>
      <c r="I15750">
        <v>0</v>
      </c>
      <c r="J15750">
        <v>0</v>
      </c>
      <c r="L15750">
        <v>0</v>
      </c>
      <c r="N15750">
        <v>0</v>
      </c>
      <c r="P15750">
        <v>0</v>
      </c>
      <c r="Q15750">
        <v>0</v>
      </c>
      <c r="S15750">
        <v>0</v>
      </c>
    </row>
    <row r="15751" spans="1:19" x14ac:dyDescent="0.3">
      <c r="A15751" t="s">
        <v>31396</v>
      </c>
      <c r="B15751" s="171" t="s">
        <v>31397</v>
      </c>
      <c r="C15751" s="171" t="s">
        <v>24284</v>
      </c>
      <c r="D15751" s="171" t="s">
        <v>80</v>
      </c>
      <c r="E15751" s="11">
        <v>44562</v>
      </c>
      <c r="F15751">
        <v>2</v>
      </c>
      <c r="G15751">
        <v>3</v>
      </c>
      <c r="I15751">
        <v>9</v>
      </c>
      <c r="J15751">
        <v>12</v>
      </c>
      <c r="L15751">
        <v>18</v>
      </c>
      <c r="N15751">
        <v>6</v>
      </c>
      <c r="P15751">
        <v>0</v>
      </c>
      <c r="Q15751">
        <v>2</v>
      </c>
      <c r="S15751">
        <v>3</v>
      </c>
    </row>
    <row r="15752" spans="1:19" x14ac:dyDescent="0.3">
      <c r="A15752" t="s">
        <v>31398</v>
      </c>
      <c r="B15752" s="171" t="s">
        <v>31399</v>
      </c>
      <c r="C15752" s="171" t="s">
        <v>18126</v>
      </c>
      <c r="D15752" s="171" t="s">
        <v>80</v>
      </c>
      <c r="E15752" s="11">
        <v>44562</v>
      </c>
      <c r="F15752">
        <v>0</v>
      </c>
      <c r="G15752">
        <v>0</v>
      </c>
      <c r="I15752">
        <v>0</v>
      </c>
      <c r="J15752">
        <v>0</v>
      </c>
      <c r="L15752">
        <v>0</v>
      </c>
      <c r="N15752">
        <v>0</v>
      </c>
      <c r="P15752">
        <v>0</v>
      </c>
      <c r="Q15752">
        <v>0</v>
      </c>
      <c r="S15752">
        <v>0</v>
      </c>
    </row>
    <row r="15753" spans="1:19" x14ac:dyDescent="0.3">
      <c r="A15753" t="s">
        <v>31400</v>
      </c>
      <c r="B15753" s="171" t="s">
        <v>31401</v>
      </c>
      <c r="C15753" s="171" t="s">
        <v>128</v>
      </c>
      <c r="D15753" s="171" t="s">
        <v>80</v>
      </c>
      <c r="E15753" s="11">
        <v>44562</v>
      </c>
      <c r="F15753">
        <v>0</v>
      </c>
      <c r="G15753">
        <v>0</v>
      </c>
      <c r="I15753">
        <v>0</v>
      </c>
      <c r="J15753">
        <v>0</v>
      </c>
      <c r="L15753">
        <v>0</v>
      </c>
      <c r="N15753">
        <v>0</v>
      </c>
      <c r="P15753">
        <v>0</v>
      </c>
      <c r="Q15753">
        <v>0</v>
      </c>
      <c r="S15753">
        <v>0</v>
      </c>
    </row>
    <row r="15754" spans="1:19" x14ac:dyDescent="0.3">
      <c r="A15754" t="s">
        <v>31402</v>
      </c>
      <c r="B15754" s="171" t="s">
        <v>31403</v>
      </c>
      <c r="C15754" s="171" t="s">
        <v>14824</v>
      </c>
      <c r="D15754" s="171" t="s">
        <v>80</v>
      </c>
      <c r="E15754" s="11">
        <v>44562</v>
      </c>
      <c r="F15754">
        <v>0</v>
      </c>
      <c r="G15754">
        <v>0</v>
      </c>
      <c r="I15754">
        <v>0</v>
      </c>
      <c r="J15754">
        <v>0</v>
      </c>
      <c r="L15754">
        <v>0</v>
      </c>
      <c r="N15754">
        <v>0</v>
      </c>
      <c r="P15754">
        <v>0</v>
      </c>
      <c r="Q15754">
        <v>0</v>
      </c>
      <c r="S15754">
        <v>0</v>
      </c>
    </row>
    <row r="15755" spans="1:19" x14ac:dyDescent="0.3">
      <c r="A15755" t="s">
        <v>31404</v>
      </c>
      <c r="B15755" s="171" t="s">
        <v>31405</v>
      </c>
      <c r="C15755" s="171" t="s">
        <v>152</v>
      </c>
      <c r="D15755" s="171" t="s">
        <v>80</v>
      </c>
      <c r="E15755" s="11">
        <v>44562</v>
      </c>
      <c r="F15755">
        <v>0</v>
      </c>
      <c r="G15755">
        <v>0</v>
      </c>
      <c r="I15755">
        <v>0</v>
      </c>
      <c r="J15755">
        <v>0</v>
      </c>
      <c r="L15755">
        <v>0</v>
      </c>
      <c r="N15755">
        <v>0</v>
      </c>
      <c r="P15755">
        <v>0</v>
      </c>
      <c r="Q15755">
        <v>0</v>
      </c>
      <c r="S15755">
        <v>0</v>
      </c>
    </row>
    <row r="15756" spans="1:19" x14ac:dyDescent="0.3">
      <c r="A15756" t="s">
        <v>31406</v>
      </c>
      <c r="B15756" s="171" t="s">
        <v>31407</v>
      </c>
      <c r="C15756" s="171" t="s">
        <v>194</v>
      </c>
      <c r="D15756" s="171" t="s">
        <v>80</v>
      </c>
      <c r="E15756" s="11">
        <v>44562</v>
      </c>
      <c r="F15756">
        <v>5</v>
      </c>
      <c r="G15756">
        <v>7</v>
      </c>
      <c r="I15756">
        <v>23</v>
      </c>
      <c r="J15756">
        <v>30</v>
      </c>
      <c r="L15756">
        <v>39</v>
      </c>
      <c r="N15756">
        <v>11</v>
      </c>
      <c r="P15756">
        <v>10</v>
      </c>
      <c r="Q15756">
        <v>13</v>
      </c>
      <c r="S15756">
        <v>12</v>
      </c>
    </row>
    <row r="15757" spans="1:19" x14ac:dyDescent="0.3">
      <c r="A15757" t="s">
        <v>31408</v>
      </c>
      <c r="B15757" s="171" t="s">
        <v>31409</v>
      </c>
      <c r="C15757" s="171" t="s">
        <v>18137</v>
      </c>
      <c r="D15757" s="171" t="s">
        <v>80</v>
      </c>
      <c r="E15757" s="11">
        <v>44562</v>
      </c>
      <c r="F15757">
        <v>0</v>
      </c>
      <c r="G15757">
        <v>0</v>
      </c>
      <c r="I15757">
        <v>0</v>
      </c>
      <c r="J15757">
        <v>0</v>
      </c>
      <c r="L15757">
        <v>0</v>
      </c>
      <c r="N15757">
        <v>0</v>
      </c>
      <c r="P15757">
        <v>0</v>
      </c>
      <c r="Q15757">
        <v>0</v>
      </c>
      <c r="S15757">
        <v>0</v>
      </c>
    </row>
    <row r="15758" spans="1:19" x14ac:dyDescent="0.3">
      <c r="A15758" t="s">
        <v>31410</v>
      </c>
      <c r="B15758" s="171" t="s">
        <v>31411</v>
      </c>
      <c r="C15758" s="171" t="s">
        <v>18140</v>
      </c>
      <c r="D15758" s="171" t="s">
        <v>80</v>
      </c>
      <c r="E15758" s="11">
        <v>44562</v>
      </c>
      <c r="F15758">
        <v>4</v>
      </c>
      <c r="G15758">
        <v>4</v>
      </c>
      <c r="I15758">
        <v>17</v>
      </c>
      <c r="J15758">
        <v>20</v>
      </c>
      <c r="L15758">
        <v>20</v>
      </c>
      <c r="N15758">
        <v>12</v>
      </c>
      <c r="P15758">
        <v>4</v>
      </c>
      <c r="Q15758">
        <v>5</v>
      </c>
      <c r="S15758">
        <v>5</v>
      </c>
    </row>
    <row r="15759" spans="1:19" x14ac:dyDescent="0.3">
      <c r="A15759" t="s">
        <v>31412</v>
      </c>
      <c r="B15759" s="171" t="s">
        <v>31413</v>
      </c>
      <c r="C15759" s="171" t="s">
        <v>236</v>
      </c>
      <c r="D15759" s="171" t="s">
        <v>80</v>
      </c>
      <c r="E15759" s="11">
        <v>44562</v>
      </c>
      <c r="F15759">
        <v>0</v>
      </c>
      <c r="G15759">
        <v>0</v>
      </c>
      <c r="I15759">
        <v>0</v>
      </c>
      <c r="J15759">
        <v>0</v>
      </c>
      <c r="L15759">
        <v>0</v>
      </c>
      <c r="N15759">
        <v>0</v>
      </c>
      <c r="P15759">
        <v>0</v>
      </c>
      <c r="Q15759">
        <v>0</v>
      </c>
      <c r="S15759">
        <v>0</v>
      </c>
    </row>
    <row r="15760" spans="1:19" x14ac:dyDescent="0.3">
      <c r="A15760" t="s">
        <v>31414</v>
      </c>
      <c r="B15760" s="171" t="s">
        <v>31415</v>
      </c>
      <c r="C15760" s="171" t="s">
        <v>239</v>
      </c>
      <c r="D15760" s="171" t="s">
        <v>80</v>
      </c>
      <c r="E15760" s="11">
        <v>44562</v>
      </c>
      <c r="F15760">
        <v>0</v>
      </c>
      <c r="G15760">
        <v>0</v>
      </c>
      <c r="I15760">
        <v>0</v>
      </c>
      <c r="J15760">
        <v>0</v>
      </c>
      <c r="L15760">
        <v>0</v>
      </c>
      <c r="N15760">
        <v>0</v>
      </c>
      <c r="P15760">
        <v>0</v>
      </c>
      <c r="Q15760">
        <v>0</v>
      </c>
      <c r="S15760">
        <v>0</v>
      </c>
    </row>
    <row r="15761" spans="1:19" x14ac:dyDescent="0.3">
      <c r="A15761" t="s">
        <v>31416</v>
      </c>
      <c r="B15761" s="171" t="s">
        <v>31417</v>
      </c>
      <c r="C15761" s="171" t="s">
        <v>176</v>
      </c>
      <c r="D15761" s="171" t="s">
        <v>80</v>
      </c>
      <c r="E15761" s="11">
        <v>44562</v>
      </c>
      <c r="F15761">
        <v>2.5</v>
      </c>
      <c r="G15761">
        <v>3</v>
      </c>
      <c r="I15761">
        <v>17</v>
      </c>
      <c r="J15761">
        <v>14</v>
      </c>
      <c r="L15761">
        <v>17</v>
      </c>
      <c r="N15761">
        <v>17</v>
      </c>
      <c r="P15761">
        <v>0</v>
      </c>
      <c r="Q15761">
        <v>0</v>
      </c>
      <c r="S15761">
        <v>0</v>
      </c>
    </row>
    <row r="15762" spans="1:19" x14ac:dyDescent="0.3">
      <c r="A15762" t="s">
        <v>31418</v>
      </c>
      <c r="B15762" s="171" t="s">
        <v>31419</v>
      </c>
      <c r="C15762" s="171" t="s">
        <v>206</v>
      </c>
      <c r="D15762" s="171" t="s">
        <v>80</v>
      </c>
      <c r="E15762" s="11">
        <v>44562</v>
      </c>
      <c r="F15762">
        <v>1</v>
      </c>
      <c r="G15762">
        <v>1</v>
      </c>
      <c r="I15762">
        <v>1</v>
      </c>
      <c r="J15762">
        <v>5</v>
      </c>
      <c r="L15762">
        <v>5</v>
      </c>
      <c r="N15762">
        <v>1</v>
      </c>
      <c r="P15762">
        <v>0</v>
      </c>
      <c r="Q15762">
        <v>0</v>
      </c>
      <c r="S15762">
        <v>0</v>
      </c>
    </row>
    <row r="15763" spans="1:19" x14ac:dyDescent="0.3">
      <c r="A15763" t="s">
        <v>31420</v>
      </c>
      <c r="B15763" s="171" t="s">
        <v>31421</v>
      </c>
      <c r="C15763" s="171" t="s">
        <v>176</v>
      </c>
      <c r="D15763" s="171" t="s">
        <v>15341</v>
      </c>
      <c r="E15763" s="11">
        <v>44562</v>
      </c>
      <c r="F15763">
        <v>0</v>
      </c>
      <c r="G15763">
        <v>0</v>
      </c>
      <c r="I15763">
        <v>0</v>
      </c>
      <c r="J15763">
        <v>0</v>
      </c>
      <c r="L15763">
        <v>0</v>
      </c>
      <c r="N15763">
        <v>0</v>
      </c>
      <c r="P15763">
        <v>0</v>
      </c>
      <c r="Q15763">
        <v>0</v>
      </c>
      <c r="S15763">
        <v>0</v>
      </c>
    </row>
    <row r="15764" spans="1:19" x14ac:dyDescent="0.3">
      <c r="A15764" t="s">
        <v>31422</v>
      </c>
      <c r="B15764" s="171" t="s">
        <v>31423</v>
      </c>
      <c r="C15764" s="171" t="s">
        <v>206</v>
      </c>
      <c r="D15764" s="171" t="s">
        <v>15341</v>
      </c>
      <c r="E15764" s="11">
        <v>44562</v>
      </c>
      <c r="F15764">
        <v>0</v>
      </c>
      <c r="G15764">
        <v>0</v>
      </c>
      <c r="I15764">
        <v>0</v>
      </c>
      <c r="J15764">
        <v>0</v>
      </c>
      <c r="L15764">
        <v>0</v>
      </c>
      <c r="N15764">
        <v>0</v>
      </c>
      <c r="P15764">
        <v>0</v>
      </c>
      <c r="Q15764">
        <v>0</v>
      </c>
      <c r="S15764">
        <v>0</v>
      </c>
    </row>
    <row r="15765" spans="1:19" x14ac:dyDescent="0.3">
      <c r="A15765" t="s">
        <v>31424</v>
      </c>
      <c r="B15765" s="171" t="s">
        <v>31425</v>
      </c>
      <c r="C15765" s="171" t="s">
        <v>16544</v>
      </c>
      <c r="D15765" s="171" t="s">
        <v>15341</v>
      </c>
      <c r="E15765" s="11">
        <v>44562</v>
      </c>
      <c r="F15765">
        <v>0</v>
      </c>
      <c r="G15765">
        <v>0</v>
      </c>
      <c r="I15765">
        <v>0</v>
      </c>
      <c r="J15765">
        <v>0</v>
      </c>
      <c r="L15765">
        <v>0</v>
      </c>
      <c r="N15765">
        <v>0</v>
      </c>
      <c r="P15765">
        <v>0</v>
      </c>
      <c r="Q15765">
        <v>0</v>
      </c>
      <c r="S15765">
        <v>0</v>
      </c>
    </row>
    <row r="15766" spans="1:19" x14ac:dyDescent="0.3">
      <c r="A15766" t="s">
        <v>31426</v>
      </c>
      <c r="B15766" s="171" t="s">
        <v>31427</v>
      </c>
      <c r="C15766" s="171" t="s">
        <v>16544</v>
      </c>
      <c r="D15766" s="171" t="s">
        <v>80</v>
      </c>
      <c r="E15766" s="11">
        <v>44562</v>
      </c>
      <c r="F15766">
        <v>0</v>
      </c>
      <c r="G15766">
        <v>0</v>
      </c>
      <c r="I15766">
        <v>0</v>
      </c>
      <c r="J15766">
        <v>0</v>
      </c>
      <c r="L15766">
        <v>0</v>
      </c>
      <c r="N15766">
        <v>0</v>
      </c>
      <c r="P15766">
        <v>0</v>
      </c>
      <c r="Q15766">
        <v>0</v>
      </c>
      <c r="S15766">
        <v>0</v>
      </c>
    </row>
    <row r="15767" spans="1:19" x14ac:dyDescent="0.3">
      <c r="A15767" t="s">
        <v>31428</v>
      </c>
      <c r="B15767" s="171" t="s">
        <v>31429</v>
      </c>
      <c r="C15767" s="171" t="s">
        <v>24315</v>
      </c>
      <c r="D15767" s="171" t="s">
        <v>15341</v>
      </c>
      <c r="E15767" s="11">
        <v>44562</v>
      </c>
      <c r="F15767">
        <v>0</v>
      </c>
      <c r="G15767">
        <v>0</v>
      </c>
      <c r="I15767">
        <v>0</v>
      </c>
      <c r="J15767">
        <v>0</v>
      </c>
      <c r="L15767">
        <v>0</v>
      </c>
      <c r="N15767">
        <v>0</v>
      </c>
      <c r="P15767">
        <v>0</v>
      </c>
      <c r="Q15767">
        <v>0</v>
      </c>
      <c r="S15767">
        <v>0</v>
      </c>
    </row>
    <row r="15768" spans="1:19" x14ac:dyDescent="0.3">
      <c r="A15768" t="s">
        <v>31430</v>
      </c>
      <c r="B15768" s="171" t="s">
        <v>31431</v>
      </c>
      <c r="C15768" s="171" t="s">
        <v>24315</v>
      </c>
      <c r="D15768" s="171" t="s">
        <v>80</v>
      </c>
      <c r="E15768" s="11">
        <v>44562</v>
      </c>
      <c r="F15768">
        <v>0</v>
      </c>
      <c r="G15768">
        <v>0</v>
      </c>
      <c r="I15768">
        <v>0</v>
      </c>
      <c r="J15768">
        <v>0</v>
      </c>
      <c r="L15768">
        <v>0</v>
      </c>
      <c r="N15768">
        <v>0</v>
      </c>
      <c r="P15768">
        <v>0</v>
      </c>
      <c r="Q15768">
        <v>0</v>
      </c>
      <c r="S15768">
        <v>0</v>
      </c>
    </row>
    <row r="15769" spans="1:19" x14ac:dyDescent="0.3">
      <c r="A15769" t="s">
        <v>31432</v>
      </c>
      <c r="B15769" s="171" t="s">
        <v>31433</v>
      </c>
      <c r="C15769" s="171" t="s">
        <v>113</v>
      </c>
      <c r="D15769" s="171" t="s">
        <v>80</v>
      </c>
      <c r="E15769" s="11">
        <v>44562</v>
      </c>
      <c r="F15769">
        <v>1</v>
      </c>
      <c r="G15769">
        <v>1</v>
      </c>
      <c r="I15769">
        <v>0</v>
      </c>
      <c r="J15769">
        <v>5</v>
      </c>
      <c r="L15769">
        <v>5</v>
      </c>
      <c r="N15769">
        <v>0</v>
      </c>
      <c r="P15769">
        <v>1</v>
      </c>
      <c r="Q15769">
        <v>1</v>
      </c>
      <c r="S15769">
        <v>0</v>
      </c>
    </row>
    <row r="15770" spans="1:19" x14ac:dyDescent="0.3">
      <c r="A15770" t="s">
        <v>31434</v>
      </c>
      <c r="B15770" s="171" t="s">
        <v>31435</v>
      </c>
      <c r="C15770" s="171" t="s">
        <v>131</v>
      </c>
      <c r="D15770" s="171" t="s">
        <v>80</v>
      </c>
      <c r="E15770" s="11">
        <v>44562</v>
      </c>
      <c r="F15770">
        <v>0</v>
      </c>
      <c r="G15770">
        <v>0</v>
      </c>
      <c r="I15770">
        <v>0</v>
      </c>
      <c r="J15770">
        <v>0</v>
      </c>
      <c r="L15770">
        <v>0</v>
      </c>
      <c r="N15770">
        <v>0</v>
      </c>
      <c r="P15770">
        <v>0</v>
      </c>
      <c r="Q15770">
        <v>0</v>
      </c>
      <c r="S15770">
        <v>0</v>
      </c>
    </row>
    <row r="15771" spans="1:19" x14ac:dyDescent="0.3">
      <c r="A15771" t="s">
        <v>31436</v>
      </c>
      <c r="B15771" s="171" t="s">
        <v>31437</v>
      </c>
      <c r="C15771" s="171" t="s">
        <v>14843</v>
      </c>
      <c r="D15771" s="171" t="s">
        <v>80</v>
      </c>
      <c r="E15771" s="11">
        <v>44562</v>
      </c>
      <c r="F15771">
        <v>0</v>
      </c>
      <c r="G15771">
        <v>0</v>
      </c>
      <c r="I15771">
        <v>0</v>
      </c>
      <c r="J15771">
        <v>0</v>
      </c>
      <c r="L15771">
        <v>0</v>
      </c>
      <c r="N15771">
        <v>0</v>
      </c>
      <c r="P15771">
        <v>0</v>
      </c>
      <c r="Q15771">
        <v>0</v>
      </c>
      <c r="S15771">
        <v>0</v>
      </c>
    </row>
    <row r="15772" spans="1:19" x14ac:dyDescent="0.3">
      <c r="A15772" t="s">
        <v>31438</v>
      </c>
      <c r="B15772" s="171" t="s">
        <v>31439</v>
      </c>
      <c r="C15772" s="171" t="s">
        <v>155</v>
      </c>
      <c r="D15772" s="171" t="s">
        <v>80</v>
      </c>
      <c r="E15772" s="11">
        <v>44562</v>
      </c>
      <c r="F15772">
        <v>3.5</v>
      </c>
      <c r="G15772">
        <v>3.5</v>
      </c>
      <c r="I15772">
        <v>6</v>
      </c>
      <c r="J15772">
        <v>18</v>
      </c>
      <c r="L15772">
        <v>20</v>
      </c>
      <c r="N15772">
        <v>6</v>
      </c>
      <c r="P15772">
        <v>1</v>
      </c>
      <c r="Q15772">
        <v>2</v>
      </c>
      <c r="S15772">
        <v>0</v>
      </c>
    </row>
    <row r="15773" spans="1:19" x14ac:dyDescent="0.3">
      <c r="A15773" t="s">
        <v>31440</v>
      </c>
      <c r="B15773" s="171" t="s">
        <v>31441</v>
      </c>
      <c r="C15773" s="171" t="s">
        <v>16232</v>
      </c>
      <c r="D15773" s="171" t="s">
        <v>80</v>
      </c>
      <c r="E15773" s="11">
        <v>44562</v>
      </c>
      <c r="F15773">
        <v>2.5</v>
      </c>
      <c r="G15773">
        <v>4.5</v>
      </c>
      <c r="I15773">
        <v>5</v>
      </c>
      <c r="J15773">
        <v>14</v>
      </c>
      <c r="L15773">
        <v>26</v>
      </c>
      <c r="N15773">
        <v>5</v>
      </c>
      <c r="P15773">
        <v>0</v>
      </c>
      <c r="Q15773">
        <v>1</v>
      </c>
      <c r="S15773">
        <v>0</v>
      </c>
    </row>
    <row r="15774" spans="1:19" x14ac:dyDescent="0.3">
      <c r="A15774" t="s">
        <v>31442</v>
      </c>
      <c r="B15774" s="171" t="s">
        <v>31443</v>
      </c>
      <c r="C15774" s="171" t="s">
        <v>16557</v>
      </c>
      <c r="D15774" s="171" t="s">
        <v>80</v>
      </c>
      <c r="E15774" s="11">
        <v>44562</v>
      </c>
      <c r="F15774">
        <v>0</v>
      </c>
      <c r="G15774">
        <v>0</v>
      </c>
      <c r="I15774">
        <v>0</v>
      </c>
      <c r="J15774">
        <v>0</v>
      </c>
      <c r="L15774">
        <v>0</v>
      </c>
      <c r="N15774">
        <v>0</v>
      </c>
      <c r="P15774">
        <v>0</v>
      </c>
      <c r="Q15774">
        <v>0</v>
      </c>
      <c r="S15774">
        <v>0</v>
      </c>
    </row>
    <row r="15775" spans="1:19" x14ac:dyDescent="0.3">
      <c r="A15775" t="s">
        <v>31444</v>
      </c>
      <c r="B15775" s="171" t="s">
        <v>31445</v>
      </c>
      <c r="C15775" s="171" t="s">
        <v>188</v>
      </c>
      <c r="D15775" s="171" t="s">
        <v>80</v>
      </c>
      <c r="E15775" s="11">
        <v>44562</v>
      </c>
      <c r="F15775">
        <v>4</v>
      </c>
      <c r="G15775">
        <v>6</v>
      </c>
      <c r="I15775">
        <v>8</v>
      </c>
      <c r="J15775">
        <v>22</v>
      </c>
      <c r="L15775">
        <v>34</v>
      </c>
      <c r="N15775">
        <v>7</v>
      </c>
      <c r="P15775">
        <v>0</v>
      </c>
      <c r="Q15775">
        <v>0</v>
      </c>
      <c r="S15775">
        <v>1</v>
      </c>
    </row>
    <row r="15776" spans="1:19" x14ac:dyDescent="0.3">
      <c r="A15776" t="s">
        <v>31446</v>
      </c>
      <c r="B15776" s="171" t="s">
        <v>31447</v>
      </c>
      <c r="C15776" s="171" t="s">
        <v>227</v>
      </c>
      <c r="D15776" s="171" t="s">
        <v>80</v>
      </c>
      <c r="E15776" s="11">
        <v>44562</v>
      </c>
      <c r="F15776">
        <v>0</v>
      </c>
      <c r="G15776">
        <v>0</v>
      </c>
      <c r="I15776">
        <v>0</v>
      </c>
      <c r="J15776">
        <v>0</v>
      </c>
      <c r="L15776">
        <v>0</v>
      </c>
      <c r="N15776">
        <v>0</v>
      </c>
      <c r="P15776">
        <v>0</v>
      </c>
      <c r="Q15776">
        <v>0</v>
      </c>
      <c r="S15776">
        <v>0</v>
      </c>
    </row>
    <row r="15777" spans="1:19" x14ac:dyDescent="0.3">
      <c r="A15777" t="s">
        <v>31448</v>
      </c>
      <c r="B15777" s="171" t="s">
        <v>31449</v>
      </c>
      <c r="C15777" s="171" t="s">
        <v>116</v>
      </c>
      <c r="D15777" s="171" t="s">
        <v>80</v>
      </c>
      <c r="E15777" s="11">
        <v>44562</v>
      </c>
      <c r="F15777">
        <v>10</v>
      </c>
      <c r="G15777">
        <v>7</v>
      </c>
      <c r="I15777">
        <v>56</v>
      </c>
      <c r="J15777">
        <v>109</v>
      </c>
      <c r="L15777">
        <v>73</v>
      </c>
      <c r="N15777">
        <v>55</v>
      </c>
      <c r="P15777">
        <v>0</v>
      </c>
      <c r="Q15777">
        <v>0</v>
      </c>
      <c r="S15777">
        <v>1</v>
      </c>
    </row>
    <row r="15778" spans="1:19" x14ac:dyDescent="0.3">
      <c r="A15778" t="s">
        <v>31450</v>
      </c>
      <c r="B15778" s="171" t="s">
        <v>31451</v>
      </c>
      <c r="C15778" s="171" t="s">
        <v>9862</v>
      </c>
      <c r="D15778" s="171" t="s">
        <v>80</v>
      </c>
      <c r="E15778" s="11">
        <v>44562</v>
      </c>
      <c r="F15778">
        <v>0</v>
      </c>
      <c r="G15778">
        <v>0</v>
      </c>
      <c r="I15778">
        <v>0</v>
      </c>
      <c r="J15778">
        <v>0</v>
      </c>
      <c r="L15778">
        <v>0</v>
      </c>
      <c r="N15778">
        <v>0</v>
      </c>
      <c r="P15778">
        <v>0</v>
      </c>
      <c r="Q15778">
        <v>0</v>
      </c>
      <c r="S15778">
        <v>0</v>
      </c>
    </row>
    <row r="15779" spans="1:19" x14ac:dyDescent="0.3">
      <c r="A15779" t="s">
        <v>31452</v>
      </c>
      <c r="B15779" s="171" t="s">
        <v>31453</v>
      </c>
      <c r="C15779" s="171" t="s">
        <v>140</v>
      </c>
      <c r="D15779" s="171" t="s">
        <v>80</v>
      </c>
      <c r="E15779" s="11">
        <v>44562</v>
      </c>
      <c r="F15779">
        <v>0</v>
      </c>
      <c r="G15779">
        <v>0</v>
      </c>
      <c r="I15779">
        <v>0</v>
      </c>
      <c r="J15779">
        <v>0</v>
      </c>
      <c r="L15779">
        <v>0</v>
      </c>
      <c r="N15779">
        <v>0</v>
      </c>
      <c r="P15779">
        <v>0</v>
      </c>
      <c r="Q15779">
        <v>0</v>
      </c>
      <c r="S15779">
        <v>0</v>
      </c>
    </row>
    <row r="15780" spans="1:19" x14ac:dyDescent="0.3">
      <c r="A15780" t="s">
        <v>31454</v>
      </c>
      <c r="B15780" s="171" t="s">
        <v>31455</v>
      </c>
      <c r="C15780" s="171" t="s">
        <v>8590</v>
      </c>
      <c r="D15780" s="171" t="s">
        <v>80</v>
      </c>
      <c r="E15780" s="11">
        <v>44562</v>
      </c>
      <c r="F15780">
        <v>0</v>
      </c>
      <c r="G15780">
        <v>0</v>
      </c>
      <c r="I15780">
        <v>0</v>
      </c>
      <c r="J15780">
        <v>0</v>
      </c>
      <c r="L15780">
        <v>0</v>
      </c>
      <c r="N15780">
        <v>0</v>
      </c>
      <c r="P15780">
        <v>0</v>
      </c>
      <c r="Q15780">
        <v>0</v>
      </c>
      <c r="S15780">
        <v>0</v>
      </c>
    </row>
    <row r="15781" spans="1:19" x14ac:dyDescent="0.3">
      <c r="A15781" t="s">
        <v>31456</v>
      </c>
      <c r="B15781" s="171" t="s">
        <v>31457</v>
      </c>
      <c r="C15781" s="171" t="s">
        <v>170</v>
      </c>
      <c r="D15781" s="171" t="s">
        <v>80</v>
      </c>
      <c r="E15781" s="11">
        <v>44562</v>
      </c>
      <c r="F15781">
        <v>3</v>
      </c>
      <c r="G15781">
        <v>4</v>
      </c>
      <c r="I15781">
        <v>14</v>
      </c>
      <c r="J15781">
        <v>42</v>
      </c>
      <c r="L15781">
        <v>56</v>
      </c>
      <c r="N15781">
        <v>14</v>
      </c>
      <c r="P15781">
        <v>0</v>
      </c>
      <c r="Q15781">
        <v>0</v>
      </c>
      <c r="S15781">
        <v>0</v>
      </c>
    </row>
    <row r="15782" spans="1:19" x14ac:dyDescent="0.3">
      <c r="A15782" t="s">
        <v>31458</v>
      </c>
      <c r="B15782" s="171" t="s">
        <v>31459</v>
      </c>
      <c r="C15782" s="171" t="s">
        <v>182</v>
      </c>
      <c r="D15782" s="171" t="s">
        <v>80</v>
      </c>
      <c r="E15782" s="11">
        <v>44562</v>
      </c>
      <c r="F15782">
        <v>11</v>
      </c>
      <c r="G15782">
        <v>10</v>
      </c>
      <c r="I15782">
        <v>101</v>
      </c>
      <c r="J15782">
        <v>124</v>
      </c>
      <c r="L15782">
        <v>110</v>
      </c>
      <c r="N15782">
        <v>101</v>
      </c>
      <c r="P15782">
        <v>4</v>
      </c>
      <c r="Q15782">
        <v>8</v>
      </c>
      <c r="S15782">
        <v>0</v>
      </c>
    </row>
    <row r="15783" spans="1:19" x14ac:dyDescent="0.3">
      <c r="A15783" t="s">
        <v>31460</v>
      </c>
      <c r="B15783" s="171" t="s">
        <v>31461</v>
      </c>
      <c r="C15783" s="171" t="s">
        <v>197</v>
      </c>
      <c r="D15783" s="171" t="s">
        <v>80</v>
      </c>
      <c r="E15783" s="11">
        <v>44562</v>
      </c>
      <c r="F15783">
        <v>8.5</v>
      </c>
      <c r="G15783">
        <v>7.5</v>
      </c>
      <c r="I15783">
        <v>51</v>
      </c>
      <c r="J15783">
        <v>85</v>
      </c>
      <c r="L15783">
        <v>75</v>
      </c>
      <c r="N15783">
        <v>35</v>
      </c>
      <c r="P15783">
        <v>5</v>
      </c>
      <c r="Q15783">
        <v>7</v>
      </c>
      <c r="S15783">
        <v>16</v>
      </c>
    </row>
    <row r="15784" spans="1:19" x14ac:dyDescent="0.3">
      <c r="A15784" t="s">
        <v>31462</v>
      </c>
      <c r="B15784" s="171" t="s">
        <v>31463</v>
      </c>
      <c r="C15784" s="171" t="s">
        <v>218</v>
      </c>
      <c r="D15784" s="171" t="s">
        <v>80</v>
      </c>
      <c r="E15784" s="11">
        <v>44562</v>
      </c>
      <c r="F15784">
        <v>0</v>
      </c>
      <c r="G15784">
        <v>0</v>
      </c>
      <c r="I15784">
        <v>0</v>
      </c>
      <c r="J15784">
        <v>0</v>
      </c>
      <c r="L15784">
        <v>0</v>
      </c>
      <c r="N15784">
        <v>0</v>
      </c>
      <c r="P15784">
        <v>0</v>
      </c>
      <c r="Q15784">
        <v>0</v>
      </c>
      <c r="S15784">
        <v>0</v>
      </c>
    </row>
    <row r="15785" spans="1:19" x14ac:dyDescent="0.3">
      <c r="A15785" t="s">
        <v>31464</v>
      </c>
      <c r="B15785" s="171" t="s">
        <v>31465</v>
      </c>
      <c r="C15785" s="171" t="s">
        <v>230</v>
      </c>
      <c r="D15785" s="171" t="s">
        <v>80</v>
      </c>
      <c r="E15785" s="11">
        <v>44562</v>
      </c>
      <c r="F15785">
        <v>0</v>
      </c>
      <c r="G15785">
        <v>0</v>
      </c>
      <c r="I15785">
        <v>0</v>
      </c>
      <c r="J15785">
        <v>0</v>
      </c>
      <c r="L15785">
        <v>0</v>
      </c>
      <c r="N15785">
        <v>0</v>
      </c>
      <c r="P15785">
        <v>0</v>
      </c>
      <c r="Q15785">
        <v>0</v>
      </c>
      <c r="S15785">
        <v>0</v>
      </c>
    </row>
    <row r="15786" spans="1:19" x14ac:dyDescent="0.3">
      <c r="A15786" t="s">
        <v>31466</v>
      </c>
      <c r="B15786" s="171" t="s">
        <v>31467</v>
      </c>
      <c r="C15786" s="171" t="s">
        <v>8193</v>
      </c>
      <c r="D15786" s="171" t="s">
        <v>80</v>
      </c>
      <c r="E15786" s="11">
        <v>44562</v>
      </c>
      <c r="F15786">
        <v>2.5</v>
      </c>
      <c r="G15786">
        <v>3</v>
      </c>
      <c r="I15786">
        <v>21</v>
      </c>
      <c r="J15786">
        <v>29</v>
      </c>
      <c r="L15786">
        <v>36</v>
      </c>
      <c r="N15786">
        <v>15</v>
      </c>
      <c r="P15786">
        <v>1</v>
      </c>
      <c r="Q15786">
        <v>1</v>
      </c>
      <c r="S15786">
        <v>6</v>
      </c>
    </row>
    <row r="15787" spans="1:19" x14ac:dyDescent="0.3">
      <c r="A15787" t="s">
        <v>31468</v>
      </c>
      <c r="B15787" s="171" t="s">
        <v>31469</v>
      </c>
      <c r="C15787" s="171" t="s">
        <v>10522</v>
      </c>
      <c r="D15787" s="171" t="s">
        <v>80</v>
      </c>
      <c r="E15787" s="11">
        <v>44562</v>
      </c>
      <c r="F15787">
        <v>0</v>
      </c>
      <c r="G15787">
        <v>0</v>
      </c>
      <c r="I15787">
        <v>0</v>
      </c>
      <c r="J15787">
        <v>0</v>
      </c>
      <c r="L15787">
        <v>0</v>
      </c>
      <c r="N15787">
        <v>0</v>
      </c>
      <c r="P15787">
        <v>0</v>
      </c>
      <c r="Q15787">
        <v>0</v>
      </c>
      <c r="S15787">
        <v>0</v>
      </c>
    </row>
    <row r="15788" spans="1:19" x14ac:dyDescent="0.3">
      <c r="A15788" t="s">
        <v>31470</v>
      </c>
      <c r="B15788" s="171" t="s">
        <v>31471</v>
      </c>
      <c r="C15788" s="171" t="s">
        <v>10525</v>
      </c>
      <c r="D15788" s="171" t="s">
        <v>80</v>
      </c>
      <c r="E15788" s="11">
        <v>44562</v>
      </c>
      <c r="F15788">
        <v>0</v>
      </c>
      <c r="G15788">
        <v>0</v>
      </c>
      <c r="I15788">
        <v>0</v>
      </c>
      <c r="J15788">
        <v>0</v>
      </c>
      <c r="L15788">
        <v>0</v>
      </c>
      <c r="N15788">
        <v>0</v>
      </c>
      <c r="P15788">
        <v>0</v>
      </c>
      <c r="Q15788">
        <v>0</v>
      </c>
      <c r="S15788">
        <v>0</v>
      </c>
    </row>
    <row r="15789" spans="1:19" x14ac:dyDescent="0.3">
      <c r="A15789" t="s">
        <v>31472</v>
      </c>
      <c r="B15789" s="171" t="s">
        <v>31473</v>
      </c>
      <c r="C15789" s="171" t="s">
        <v>10528</v>
      </c>
      <c r="D15789" s="171" t="s">
        <v>80</v>
      </c>
      <c r="E15789" s="11">
        <v>44562</v>
      </c>
      <c r="F15789">
        <v>0</v>
      </c>
      <c r="G15789">
        <v>0</v>
      </c>
      <c r="I15789">
        <v>0</v>
      </c>
      <c r="J15789">
        <v>0</v>
      </c>
      <c r="L15789">
        <v>0</v>
      </c>
      <c r="N15789">
        <v>0</v>
      </c>
      <c r="P15789">
        <v>0</v>
      </c>
      <c r="Q15789">
        <v>0</v>
      </c>
      <c r="S15789">
        <v>0</v>
      </c>
    </row>
    <row r="15790" spans="1:19" x14ac:dyDescent="0.3">
      <c r="A15790" t="s">
        <v>31474</v>
      </c>
      <c r="B15790" s="171" t="s">
        <v>31475</v>
      </c>
      <c r="C15790" s="171" t="s">
        <v>10531</v>
      </c>
      <c r="D15790" s="171" t="s">
        <v>80</v>
      </c>
      <c r="E15790" s="11">
        <v>44562</v>
      </c>
      <c r="F15790">
        <v>0</v>
      </c>
      <c r="G15790">
        <v>0</v>
      </c>
      <c r="I15790">
        <v>0</v>
      </c>
      <c r="J15790">
        <v>0</v>
      </c>
      <c r="L15790">
        <v>0</v>
      </c>
      <c r="N15790">
        <v>0</v>
      </c>
      <c r="P15790">
        <v>0</v>
      </c>
      <c r="Q15790">
        <v>0</v>
      </c>
      <c r="S15790">
        <v>0</v>
      </c>
    </row>
    <row r="15791" spans="1:19" x14ac:dyDescent="0.3">
      <c r="A15791" t="s">
        <v>31476</v>
      </c>
      <c r="B15791" s="171" t="s">
        <v>31477</v>
      </c>
      <c r="C15791" s="171" t="s">
        <v>14880</v>
      </c>
      <c r="D15791" s="171" t="s">
        <v>80</v>
      </c>
      <c r="E15791" s="11">
        <v>44562</v>
      </c>
      <c r="F15791">
        <v>0</v>
      </c>
      <c r="G15791">
        <v>0</v>
      </c>
      <c r="I15791">
        <v>0</v>
      </c>
      <c r="J15791">
        <v>0</v>
      </c>
      <c r="L15791">
        <v>0</v>
      </c>
      <c r="N15791">
        <v>0</v>
      </c>
      <c r="P15791">
        <v>0</v>
      </c>
      <c r="Q15791">
        <v>0</v>
      </c>
      <c r="S15791">
        <v>0</v>
      </c>
    </row>
    <row r="15792" spans="1:19" x14ac:dyDescent="0.3">
      <c r="A15792" t="s">
        <v>31478</v>
      </c>
      <c r="B15792" s="171" t="s">
        <v>31479</v>
      </c>
      <c r="C15792" s="171" t="s">
        <v>10534</v>
      </c>
      <c r="D15792" s="171" t="s">
        <v>80</v>
      </c>
      <c r="E15792" s="11">
        <v>44562</v>
      </c>
      <c r="F15792">
        <v>1.5</v>
      </c>
      <c r="G15792">
        <v>5</v>
      </c>
      <c r="I15792">
        <v>5</v>
      </c>
      <c r="J15792">
        <v>8</v>
      </c>
      <c r="L15792">
        <v>29</v>
      </c>
      <c r="N15792">
        <v>5</v>
      </c>
      <c r="P15792">
        <v>0</v>
      </c>
      <c r="Q15792">
        <v>0</v>
      </c>
      <c r="S15792">
        <v>0</v>
      </c>
    </row>
    <row r="15793" spans="1:19" x14ac:dyDescent="0.3">
      <c r="A15793" t="s">
        <v>31480</v>
      </c>
      <c r="B15793" s="171" t="s">
        <v>31481</v>
      </c>
      <c r="C15793" s="171" t="s">
        <v>10537</v>
      </c>
      <c r="D15793" s="171" t="s">
        <v>80</v>
      </c>
      <c r="E15793" s="11">
        <v>44562</v>
      </c>
      <c r="F15793">
        <v>1.5</v>
      </c>
      <c r="G15793">
        <v>2</v>
      </c>
      <c r="I15793">
        <v>3</v>
      </c>
      <c r="J15793">
        <v>8</v>
      </c>
      <c r="L15793">
        <v>11</v>
      </c>
      <c r="N15793">
        <v>3</v>
      </c>
      <c r="P15793">
        <v>1</v>
      </c>
      <c r="Q15793">
        <v>1</v>
      </c>
      <c r="S15793">
        <v>0</v>
      </c>
    </row>
    <row r="15794" spans="1:19" x14ac:dyDescent="0.3">
      <c r="A15794" t="s">
        <v>31482</v>
      </c>
      <c r="B15794" s="171" t="s">
        <v>31483</v>
      </c>
      <c r="C15794" s="171" t="s">
        <v>119</v>
      </c>
      <c r="D15794" s="171" t="s">
        <v>4</v>
      </c>
      <c r="E15794" s="11">
        <v>44562</v>
      </c>
      <c r="F15794">
        <v>0</v>
      </c>
      <c r="G15794">
        <v>0</v>
      </c>
      <c r="I15794">
        <v>0</v>
      </c>
      <c r="J15794">
        <v>0</v>
      </c>
      <c r="L15794">
        <v>0</v>
      </c>
      <c r="N15794">
        <v>0</v>
      </c>
      <c r="P15794">
        <v>0</v>
      </c>
      <c r="Q15794">
        <v>0</v>
      </c>
      <c r="S15794">
        <v>0</v>
      </c>
    </row>
    <row r="15795" spans="1:19" x14ac:dyDescent="0.3">
      <c r="A15795" t="s">
        <v>31484</v>
      </c>
      <c r="B15795" s="171" t="s">
        <v>31485</v>
      </c>
      <c r="C15795" s="171" t="s">
        <v>143</v>
      </c>
      <c r="D15795" s="171" t="s">
        <v>4</v>
      </c>
      <c r="E15795" s="11">
        <v>44562</v>
      </c>
      <c r="F15795">
        <v>0</v>
      </c>
      <c r="G15795">
        <v>0</v>
      </c>
      <c r="I15795">
        <v>0</v>
      </c>
      <c r="J15795">
        <v>0</v>
      </c>
      <c r="L15795">
        <v>0</v>
      </c>
      <c r="N15795">
        <v>0</v>
      </c>
      <c r="P15795">
        <v>0</v>
      </c>
      <c r="Q15795">
        <v>0</v>
      </c>
      <c r="S15795">
        <v>0</v>
      </c>
    </row>
    <row r="15796" spans="1:19" x14ac:dyDescent="0.3">
      <c r="A15796" t="s">
        <v>31486</v>
      </c>
      <c r="B15796" s="171" t="s">
        <v>31487</v>
      </c>
      <c r="C15796" s="171" t="s">
        <v>158</v>
      </c>
      <c r="D15796" s="171" t="s">
        <v>4</v>
      </c>
      <c r="E15796" s="11">
        <v>44562</v>
      </c>
      <c r="F15796">
        <v>0</v>
      </c>
      <c r="G15796">
        <v>0</v>
      </c>
      <c r="I15796">
        <v>0</v>
      </c>
      <c r="J15796">
        <v>0</v>
      </c>
      <c r="L15796">
        <v>0</v>
      </c>
      <c r="N15796">
        <v>0</v>
      </c>
      <c r="P15796">
        <v>0</v>
      </c>
      <c r="Q15796">
        <v>0</v>
      </c>
      <c r="S15796">
        <v>0</v>
      </c>
    </row>
    <row r="15797" spans="1:19" x14ac:dyDescent="0.3">
      <c r="A15797" t="s">
        <v>31488</v>
      </c>
      <c r="B15797" s="171" t="s">
        <v>31489</v>
      </c>
      <c r="C15797" s="171" t="s">
        <v>209</v>
      </c>
      <c r="D15797" s="171" t="s">
        <v>4</v>
      </c>
      <c r="E15797" s="11">
        <v>44562</v>
      </c>
      <c r="F15797">
        <v>0</v>
      </c>
      <c r="G15797">
        <v>0</v>
      </c>
      <c r="I15797">
        <v>0</v>
      </c>
      <c r="J15797">
        <v>0</v>
      </c>
      <c r="L15797">
        <v>0</v>
      </c>
      <c r="N15797">
        <v>0</v>
      </c>
      <c r="P15797">
        <v>0</v>
      </c>
      <c r="Q15797">
        <v>0</v>
      </c>
      <c r="S15797">
        <v>0</v>
      </c>
    </row>
    <row r="15798" spans="1:19" x14ac:dyDescent="0.3">
      <c r="A15798" t="s">
        <v>31490</v>
      </c>
      <c r="B15798" s="171" t="s">
        <v>31491</v>
      </c>
      <c r="C15798" s="171" t="s">
        <v>76</v>
      </c>
      <c r="D15798" s="171" t="s">
        <v>4</v>
      </c>
      <c r="E15798" s="11">
        <v>44562</v>
      </c>
      <c r="F15798">
        <v>0</v>
      </c>
      <c r="G15798">
        <v>0</v>
      </c>
      <c r="I15798">
        <v>0</v>
      </c>
      <c r="J15798">
        <v>0</v>
      </c>
      <c r="L15798">
        <v>0</v>
      </c>
      <c r="N15798">
        <v>0</v>
      </c>
      <c r="P15798">
        <v>0</v>
      </c>
      <c r="Q15798">
        <v>0</v>
      </c>
      <c r="S15798">
        <v>0</v>
      </c>
    </row>
    <row r="15799" spans="1:19" x14ac:dyDescent="0.3">
      <c r="A15799" t="s">
        <v>31492</v>
      </c>
      <c r="B15799" s="171" t="s">
        <v>31493</v>
      </c>
      <c r="C15799" s="171" t="s">
        <v>15344</v>
      </c>
      <c r="D15799" s="171" t="s">
        <v>4</v>
      </c>
      <c r="E15799" s="11">
        <v>44562</v>
      </c>
      <c r="F15799">
        <v>0</v>
      </c>
      <c r="G15799">
        <v>0</v>
      </c>
      <c r="I15799">
        <v>0</v>
      </c>
      <c r="J15799">
        <v>0</v>
      </c>
      <c r="L15799">
        <v>0</v>
      </c>
      <c r="N15799">
        <v>0</v>
      </c>
      <c r="P15799">
        <v>0</v>
      </c>
      <c r="Q15799">
        <v>0</v>
      </c>
      <c r="S15799">
        <v>0</v>
      </c>
    </row>
    <row r="15800" spans="1:19" x14ac:dyDescent="0.3">
      <c r="A15800" t="s">
        <v>31494</v>
      </c>
      <c r="B15800" s="171" t="s">
        <v>31495</v>
      </c>
      <c r="C15800" s="171" t="s">
        <v>24281</v>
      </c>
      <c r="D15800" s="171" t="s">
        <v>4</v>
      </c>
      <c r="E15800" s="11">
        <v>44562</v>
      </c>
      <c r="F15800">
        <v>0</v>
      </c>
      <c r="G15800">
        <v>0</v>
      </c>
      <c r="I15800">
        <v>0</v>
      </c>
      <c r="J15800">
        <v>0</v>
      </c>
      <c r="L15800">
        <v>0</v>
      </c>
      <c r="N15800">
        <v>0</v>
      </c>
      <c r="P15800">
        <v>0</v>
      </c>
      <c r="Q15800">
        <v>0</v>
      </c>
      <c r="S15800">
        <v>0</v>
      </c>
    </row>
    <row r="15801" spans="1:19" x14ac:dyDescent="0.3">
      <c r="A15801" t="s">
        <v>31496</v>
      </c>
      <c r="B15801" s="171" t="s">
        <v>31497</v>
      </c>
      <c r="C15801" s="171" t="s">
        <v>24284</v>
      </c>
      <c r="D15801" s="171" t="s">
        <v>4</v>
      </c>
      <c r="E15801" s="11">
        <v>44562</v>
      </c>
      <c r="F15801">
        <v>2</v>
      </c>
      <c r="G15801">
        <v>3</v>
      </c>
      <c r="I15801">
        <v>9</v>
      </c>
      <c r="J15801">
        <v>12</v>
      </c>
      <c r="L15801">
        <v>18</v>
      </c>
      <c r="N15801">
        <v>6</v>
      </c>
      <c r="P15801">
        <v>0</v>
      </c>
      <c r="Q15801">
        <v>2</v>
      </c>
      <c r="S15801">
        <v>3</v>
      </c>
    </row>
    <row r="15802" spans="1:19" x14ac:dyDescent="0.3">
      <c r="A15802" t="s">
        <v>31498</v>
      </c>
      <c r="B15802" s="171" t="s">
        <v>31499</v>
      </c>
      <c r="C15802" s="171" t="s">
        <v>18126</v>
      </c>
      <c r="D15802" s="171" t="s">
        <v>4</v>
      </c>
      <c r="E15802" s="11">
        <v>44562</v>
      </c>
      <c r="F15802">
        <v>0</v>
      </c>
      <c r="G15802">
        <v>0</v>
      </c>
      <c r="I15802">
        <v>0</v>
      </c>
      <c r="J15802">
        <v>0</v>
      </c>
      <c r="L15802">
        <v>0</v>
      </c>
      <c r="N15802">
        <v>0</v>
      </c>
      <c r="P15802">
        <v>0</v>
      </c>
      <c r="Q15802">
        <v>0</v>
      </c>
      <c r="S15802">
        <v>0</v>
      </c>
    </row>
    <row r="15803" spans="1:19" x14ac:dyDescent="0.3">
      <c r="A15803" t="s">
        <v>31500</v>
      </c>
      <c r="B15803" s="171" t="s">
        <v>31501</v>
      </c>
      <c r="C15803" s="171" t="s">
        <v>128</v>
      </c>
      <c r="D15803" s="171" t="s">
        <v>4</v>
      </c>
      <c r="E15803" s="11">
        <v>44562</v>
      </c>
      <c r="F15803">
        <v>0</v>
      </c>
      <c r="G15803">
        <v>0</v>
      </c>
      <c r="I15803">
        <v>0</v>
      </c>
      <c r="J15803">
        <v>0</v>
      </c>
      <c r="L15803">
        <v>0</v>
      </c>
      <c r="N15803">
        <v>0</v>
      </c>
      <c r="P15803">
        <v>0</v>
      </c>
      <c r="Q15803">
        <v>0</v>
      </c>
      <c r="S15803">
        <v>0</v>
      </c>
    </row>
    <row r="15804" spans="1:19" x14ac:dyDescent="0.3">
      <c r="A15804" t="s">
        <v>31502</v>
      </c>
      <c r="B15804" s="171" t="s">
        <v>31503</v>
      </c>
      <c r="C15804" s="171" t="s">
        <v>14824</v>
      </c>
      <c r="D15804" s="171" t="s">
        <v>4</v>
      </c>
      <c r="E15804" s="11">
        <v>44562</v>
      </c>
      <c r="F15804">
        <v>0</v>
      </c>
      <c r="G15804">
        <v>0</v>
      </c>
      <c r="I15804">
        <v>0</v>
      </c>
      <c r="J15804">
        <v>0</v>
      </c>
      <c r="L15804">
        <v>0</v>
      </c>
      <c r="N15804">
        <v>0</v>
      </c>
      <c r="P15804">
        <v>0</v>
      </c>
      <c r="Q15804">
        <v>0</v>
      </c>
      <c r="S15804">
        <v>0</v>
      </c>
    </row>
    <row r="15805" spans="1:19" x14ac:dyDescent="0.3">
      <c r="A15805" t="s">
        <v>31504</v>
      </c>
      <c r="B15805" s="171" t="s">
        <v>31505</v>
      </c>
      <c r="C15805" s="171" t="s">
        <v>152</v>
      </c>
      <c r="D15805" s="171" t="s">
        <v>4</v>
      </c>
      <c r="E15805" s="11">
        <v>44562</v>
      </c>
      <c r="F15805">
        <v>0</v>
      </c>
      <c r="G15805">
        <v>0</v>
      </c>
      <c r="I15805">
        <v>0</v>
      </c>
      <c r="J15805">
        <v>0</v>
      </c>
      <c r="L15805">
        <v>0</v>
      </c>
      <c r="N15805">
        <v>0</v>
      </c>
      <c r="P15805">
        <v>0</v>
      </c>
      <c r="Q15805">
        <v>0</v>
      </c>
      <c r="S15805">
        <v>0</v>
      </c>
    </row>
    <row r="15806" spans="1:19" x14ac:dyDescent="0.3">
      <c r="A15806" t="s">
        <v>31506</v>
      </c>
      <c r="B15806" s="171" t="s">
        <v>31507</v>
      </c>
      <c r="C15806" s="171" t="s">
        <v>194</v>
      </c>
      <c r="D15806" s="171" t="s">
        <v>4</v>
      </c>
      <c r="E15806" s="11">
        <v>44562</v>
      </c>
      <c r="F15806">
        <v>5</v>
      </c>
      <c r="G15806">
        <v>7</v>
      </c>
      <c r="I15806">
        <v>23</v>
      </c>
      <c r="J15806">
        <v>30</v>
      </c>
      <c r="L15806">
        <v>39</v>
      </c>
      <c r="N15806">
        <v>11</v>
      </c>
      <c r="P15806">
        <v>10</v>
      </c>
      <c r="Q15806">
        <v>13</v>
      </c>
      <c r="S15806">
        <v>12</v>
      </c>
    </row>
    <row r="15807" spans="1:19" x14ac:dyDescent="0.3">
      <c r="A15807" t="s">
        <v>31508</v>
      </c>
      <c r="B15807" s="171" t="s">
        <v>31509</v>
      </c>
      <c r="C15807" s="171" t="s">
        <v>18137</v>
      </c>
      <c r="D15807" s="171" t="s">
        <v>4</v>
      </c>
      <c r="E15807" s="11">
        <v>44562</v>
      </c>
      <c r="F15807">
        <v>0</v>
      </c>
      <c r="G15807">
        <v>0</v>
      </c>
      <c r="I15807">
        <v>0</v>
      </c>
      <c r="J15807">
        <v>0</v>
      </c>
      <c r="L15807">
        <v>0</v>
      </c>
      <c r="N15807">
        <v>0</v>
      </c>
      <c r="P15807">
        <v>0</v>
      </c>
      <c r="Q15807">
        <v>0</v>
      </c>
      <c r="S15807">
        <v>0</v>
      </c>
    </row>
    <row r="15808" spans="1:19" x14ac:dyDescent="0.3">
      <c r="A15808" t="s">
        <v>31510</v>
      </c>
      <c r="B15808" s="171" t="s">
        <v>31511</v>
      </c>
      <c r="C15808" s="171" t="s">
        <v>18140</v>
      </c>
      <c r="D15808" s="171" t="s">
        <v>4</v>
      </c>
      <c r="E15808" s="11">
        <v>44562</v>
      </c>
      <c r="F15808">
        <v>4</v>
      </c>
      <c r="G15808">
        <v>4</v>
      </c>
      <c r="I15808">
        <v>17</v>
      </c>
      <c r="J15808">
        <v>20</v>
      </c>
      <c r="L15808">
        <v>20</v>
      </c>
      <c r="N15808">
        <v>12</v>
      </c>
      <c r="P15808">
        <v>4</v>
      </c>
      <c r="Q15808">
        <v>5</v>
      </c>
      <c r="S15808">
        <v>5</v>
      </c>
    </row>
    <row r="15809" spans="1:19" x14ac:dyDescent="0.3">
      <c r="A15809" t="s">
        <v>31512</v>
      </c>
      <c r="B15809" s="171" t="s">
        <v>31513</v>
      </c>
      <c r="C15809" s="171" t="s">
        <v>236</v>
      </c>
      <c r="D15809" s="171" t="s">
        <v>4</v>
      </c>
      <c r="E15809" s="11">
        <v>44562</v>
      </c>
      <c r="F15809">
        <v>0</v>
      </c>
      <c r="G15809">
        <v>0</v>
      </c>
      <c r="I15809">
        <v>0</v>
      </c>
      <c r="J15809">
        <v>0</v>
      </c>
      <c r="L15809">
        <v>0</v>
      </c>
      <c r="N15809">
        <v>0</v>
      </c>
      <c r="P15809">
        <v>0</v>
      </c>
      <c r="Q15809">
        <v>0</v>
      </c>
      <c r="S15809">
        <v>0</v>
      </c>
    </row>
    <row r="15810" spans="1:19" x14ac:dyDescent="0.3">
      <c r="A15810" t="s">
        <v>31514</v>
      </c>
      <c r="B15810" s="171" t="s">
        <v>31515</v>
      </c>
      <c r="C15810" s="171" t="s">
        <v>239</v>
      </c>
      <c r="D15810" s="171" t="s">
        <v>4</v>
      </c>
      <c r="E15810" s="11">
        <v>44562</v>
      </c>
      <c r="F15810">
        <v>0</v>
      </c>
      <c r="G15810">
        <v>0</v>
      </c>
      <c r="I15810">
        <v>0</v>
      </c>
      <c r="J15810">
        <v>0</v>
      </c>
      <c r="L15810">
        <v>0</v>
      </c>
      <c r="N15810">
        <v>0</v>
      </c>
      <c r="P15810">
        <v>0</v>
      </c>
      <c r="Q15810">
        <v>0</v>
      </c>
      <c r="S15810">
        <v>0</v>
      </c>
    </row>
    <row r="15811" spans="1:19" x14ac:dyDescent="0.3">
      <c r="A15811" t="s">
        <v>31516</v>
      </c>
      <c r="B15811" s="171" t="s">
        <v>31517</v>
      </c>
      <c r="C15811" s="171" t="s">
        <v>24315</v>
      </c>
      <c r="D15811" s="171" t="s">
        <v>4</v>
      </c>
      <c r="E15811" s="11">
        <v>44562</v>
      </c>
      <c r="F15811">
        <v>0</v>
      </c>
      <c r="G15811">
        <v>0</v>
      </c>
      <c r="I15811">
        <v>0</v>
      </c>
      <c r="J15811">
        <v>0</v>
      </c>
      <c r="L15811">
        <v>0</v>
      </c>
      <c r="N15811">
        <v>0</v>
      </c>
      <c r="P15811">
        <v>0</v>
      </c>
      <c r="Q15811">
        <v>0</v>
      </c>
      <c r="S15811">
        <v>0</v>
      </c>
    </row>
    <row r="15812" spans="1:19" x14ac:dyDescent="0.3">
      <c r="A15812" t="s">
        <v>31518</v>
      </c>
      <c r="B15812" s="171" t="s">
        <v>31519</v>
      </c>
      <c r="C15812" s="171" t="s">
        <v>113</v>
      </c>
      <c r="D15812" s="171" t="s">
        <v>4</v>
      </c>
      <c r="E15812" s="11">
        <v>44562</v>
      </c>
      <c r="F15812">
        <v>1</v>
      </c>
      <c r="G15812">
        <v>1</v>
      </c>
      <c r="I15812">
        <v>0</v>
      </c>
      <c r="J15812">
        <v>5</v>
      </c>
      <c r="L15812">
        <v>5</v>
      </c>
      <c r="N15812">
        <v>0</v>
      </c>
      <c r="P15812">
        <v>1</v>
      </c>
      <c r="Q15812">
        <v>1</v>
      </c>
      <c r="S15812">
        <v>0</v>
      </c>
    </row>
    <row r="15813" spans="1:19" x14ac:dyDescent="0.3">
      <c r="A15813" t="s">
        <v>31520</v>
      </c>
      <c r="B15813" s="171" t="s">
        <v>31521</v>
      </c>
      <c r="C15813" s="171" t="s">
        <v>131</v>
      </c>
      <c r="D15813" s="171" t="s">
        <v>4</v>
      </c>
      <c r="E15813" s="11">
        <v>44562</v>
      </c>
      <c r="F15813">
        <v>0</v>
      </c>
      <c r="G15813">
        <v>0</v>
      </c>
      <c r="I15813">
        <v>0</v>
      </c>
      <c r="J15813">
        <v>0</v>
      </c>
      <c r="L15813">
        <v>0</v>
      </c>
      <c r="N15813">
        <v>0</v>
      </c>
      <c r="P15813">
        <v>0</v>
      </c>
      <c r="Q15813">
        <v>0</v>
      </c>
      <c r="S15813">
        <v>0</v>
      </c>
    </row>
    <row r="15814" spans="1:19" x14ac:dyDescent="0.3">
      <c r="A15814" t="s">
        <v>31522</v>
      </c>
      <c r="B15814" s="171" t="s">
        <v>31523</v>
      </c>
      <c r="C15814" s="171" t="s">
        <v>14843</v>
      </c>
      <c r="D15814" s="171" t="s">
        <v>4</v>
      </c>
      <c r="E15814" s="11">
        <v>44562</v>
      </c>
      <c r="F15814">
        <v>0</v>
      </c>
      <c r="G15814">
        <v>0</v>
      </c>
      <c r="I15814">
        <v>0</v>
      </c>
      <c r="J15814">
        <v>0</v>
      </c>
      <c r="L15814">
        <v>0</v>
      </c>
      <c r="N15814">
        <v>0</v>
      </c>
      <c r="P15814">
        <v>0</v>
      </c>
      <c r="Q15814">
        <v>0</v>
      </c>
      <c r="S15814">
        <v>0</v>
      </c>
    </row>
    <row r="15815" spans="1:19" x14ac:dyDescent="0.3">
      <c r="A15815" t="s">
        <v>31524</v>
      </c>
      <c r="B15815" s="171" t="s">
        <v>31525</v>
      </c>
      <c r="C15815" s="171" t="s">
        <v>155</v>
      </c>
      <c r="D15815" s="171" t="s">
        <v>4</v>
      </c>
      <c r="E15815" s="11">
        <v>44562</v>
      </c>
      <c r="F15815">
        <v>3.5</v>
      </c>
      <c r="G15815">
        <v>3.5</v>
      </c>
      <c r="I15815">
        <v>6</v>
      </c>
      <c r="J15815">
        <v>18</v>
      </c>
      <c r="L15815">
        <v>20</v>
      </c>
      <c r="N15815">
        <v>6</v>
      </c>
      <c r="P15815">
        <v>1</v>
      </c>
      <c r="Q15815">
        <v>2</v>
      </c>
      <c r="S15815">
        <v>0</v>
      </c>
    </row>
    <row r="15816" spans="1:19" x14ac:dyDescent="0.3">
      <c r="A15816" t="s">
        <v>31526</v>
      </c>
      <c r="B15816" s="171" t="s">
        <v>31527</v>
      </c>
      <c r="C15816" s="171" t="s">
        <v>16232</v>
      </c>
      <c r="D15816" s="171" t="s">
        <v>4</v>
      </c>
      <c r="E15816" s="11">
        <v>44562</v>
      </c>
      <c r="F15816">
        <v>2.5</v>
      </c>
      <c r="G15816">
        <v>4.5</v>
      </c>
      <c r="I15816">
        <v>5</v>
      </c>
      <c r="J15816">
        <v>14</v>
      </c>
      <c r="L15816">
        <v>26</v>
      </c>
      <c r="N15816">
        <v>5</v>
      </c>
      <c r="P15816">
        <v>0</v>
      </c>
      <c r="Q15816">
        <v>1</v>
      </c>
      <c r="S15816">
        <v>0</v>
      </c>
    </row>
    <row r="15817" spans="1:19" x14ac:dyDescent="0.3">
      <c r="A15817" t="s">
        <v>31528</v>
      </c>
      <c r="B15817" s="171" t="s">
        <v>31529</v>
      </c>
      <c r="C15817" s="171" t="s">
        <v>16557</v>
      </c>
      <c r="D15817" s="171" t="s">
        <v>4</v>
      </c>
      <c r="E15817" s="11">
        <v>44562</v>
      </c>
      <c r="F15817">
        <v>0</v>
      </c>
      <c r="G15817">
        <v>0</v>
      </c>
      <c r="I15817">
        <v>0</v>
      </c>
      <c r="J15817">
        <v>0</v>
      </c>
      <c r="L15817">
        <v>0</v>
      </c>
      <c r="N15817">
        <v>0</v>
      </c>
      <c r="P15817">
        <v>0</v>
      </c>
      <c r="Q15817">
        <v>0</v>
      </c>
      <c r="S15817">
        <v>0</v>
      </c>
    </row>
    <row r="15818" spans="1:19" x14ac:dyDescent="0.3">
      <c r="A15818" t="s">
        <v>31530</v>
      </c>
      <c r="B15818" s="171" t="s">
        <v>31531</v>
      </c>
      <c r="C15818" s="171" t="s">
        <v>188</v>
      </c>
      <c r="D15818" s="171" t="s">
        <v>4</v>
      </c>
      <c r="E15818" s="11">
        <v>44562</v>
      </c>
      <c r="F15818">
        <v>4</v>
      </c>
      <c r="G15818">
        <v>6</v>
      </c>
      <c r="I15818">
        <v>8</v>
      </c>
      <c r="J15818">
        <v>22</v>
      </c>
      <c r="L15818">
        <v>34</v>
      </c>
      <c r="N15818">
        <v>7</v>
      </c>
      <c r="P15818">
        <v>0</v>
      </c>
      <c r="Q15818">
        <v>0</v>
      </c>
      <c r="S15818">
        <v>1</v>
      </c>
    </row>
    <row r="15819" spans="1:19" x14ac:dyDescent="0.3">
      <c r="A15819" t="s">
        <v>31532</v>
      </c>
      <c r="B15819" s="171" t="s">
        <v>31533</v>
      </c>
      <c r="C15819" s="171" t="s">
        <v>227</v>
      </c>
      <c r="D15819" s="171" t="s">
        <v>4</v>
      </c>
      <c r="E15819" s="11">
        <v>44562</v>
      </c>
      <c r="F15819">
        <v>0</v>
      </c>
      <c r="G15819">
        <v>0</v>
      </c>
      <c r="I15819">
        <v>0</v>
      </c>
      <c r="J15819">
        <v>0</v>
      </c>
      <c r="L15819">
        <v>0</v>
      </c>
      <c r="N15819">
        <v>0</v>
      </c>
      <c r="P15819">
        <v>0</v>
      </c>
      <c r="Q15819">
        <v>0</v>
      </c>
      <c r="S15819">
        <v>0</v>
      </c>
    </row>
    <row r="15820" spans="1:19" x14ac:dyDescent="0.3">
      <c r="A15820" t="s">
        <v>31534</v>
      </c>
      <c r="B15820" s="171" t="s">
        <v>31535</v>
      </c>
      <c r="C15820" s="171" t="s">
        <v>116</v>
      </c>
      <c r="D15820" s="171" t="s">
        <v>4</v>
      </c>
      <c r="E15820" s="11">
        <v>44562</v>
      </c>
      <c r="F15820">
        <v>10</v>
      </c>
      <c r="G15820">
        <v>7</v>
      </c>
      <c r="I15820">
        <v>56</v>
      </c>
      <c r="J15820">
        <v>109</v>
      </c>
      <c r="L15820">
        <v>73</v>
      </c>
      <c r="N15820">
        <v>55</v>
      </c>
      <c r="P15820">
        <v>0</v>
      </c>
      <c r="Q15820">
        <v>0</v>
      </c>
      <c r="S15820">
        <v>1</v>
      </c>
    </row>
    <row r="15821" spans="1:19" x14ac:dyDescent="0.3">
      <c r="A15821" t="s">
        <v>31536</v>
      </c>
      <c r="B15821" s="171" t="s">
        <v>31537</v>
      </c>
      <c r="C15821" s="171" t="s">
        <v>9862</v>
      </c>
      <c r="D15821" s="171" t="s">
        <v>4</v>
      </c>
      <c r="E15821" s="11">
        <v>44562</v>
      </c>
      <c r="F15821">
        <v>0</v>
      </c>
      <c r="G15821">
        <v>0</v>
      </c>
      <c r="I15821">
        <v>0</v>
      </c>
      <c r="J15821">
        <v>0</v>
      </c>
      <c r="L15821">
        <v>0</v>
      </c>
      <c r="N15821">
        <v>0</v>
      </c>
      <c r="P15821">
        <v>0</v>
      </c>
      <c r="Q15821">
        <v>0</v>
      </c>
      <c r="S15821">
        <v>0</v>
      </c>
    </row>
    <row r="15822" spans="1:19" x14ac:dyDescent="0.3">
      <c r="A15822" t="s">
        <v>31538</v>
      </c>
      <c r="B15822" s="171" t="s">
        <v>31539</v>
      </c>
      <c r="C15822" s="171" t="s">
        <v>140</v>
      </c>
      <c r="D15822" s="171" t="s">
        <v>4</v>
      </c>
      <c r="E15822" s="11">
        <v>44562</v>
      </c>
      <c r="F15822">
        <v>0</v>
      </c>
      <c r="G15822">
        <v>0</v>
      </c>
      <c r="I15822">
        <v>0</v>
      </c>
      <c r="J15822">
        <v>0</v>
      </c>
      <c r="L15822">
        <v>0</v>
      </c>
      <c r="N15822">
        <v>0</v>
      </c>
      <c r="P15822">
        <v>0</v>
      </c>
      <c r="Q15822">
        <v>0</v>
      </c>
      <c r="S15822">
        <v>0</v>
      </c>
    </row>
    <row r="15823" spans="1:19" x14ac:dyDescent="0.3">
      <c r="A15823" t="s">
        <v>31540</v>
      </c>
      <c r="B15823" s="171" t="s">
        <v>31541</v>
      </c>
      <c r="C15823" s="171" t="s">
        <v>8590</v>
      </c>
      <c r="D15823" s="171" t="s">
        <v>4</v>
      </c>
      <c r="E15823" s="11">
        <v>44562</v>
      </c>
      <c r="F15823">
        <v>0</v>
      </c>
      <c r="G15823">
        <v>0</v>
      </c>
      <c r="I15823">
        <v>0</v>
      </c>
      <c r="J15823">
        <v>0</v>
      </c>
      <c r="L15823">
        <v>0</v>
      </c>
      <c r="N15823">
        <v>0</v>
      </c>
      <c r="P15823">
        <v>0</v>
      </c>
      <c r="Q15823">
        <v>0</v>
      </c>
      <c r="S15823">
        <v>0</v>
      </c>
    </row>
    <row r="15824" spans="1:19" x14ac:dyDescent="0.3">
      <c r="A15824" t="s">
        <v>31542</v>
      </c>
      <c r="B15824" s="171" t="s">
        <v>31543</v>
      </c>
      <c r="C15824" s="171" t="s">
        <v>170</v>
      </c>
      <c r="D15824" s="171" t="s">
        <v>4</v>
      </c>
      <c r="E15824" s="11">
        <v>44562</v>
      </c>
      <c r="F15824">
        <v>3</v>
      </c>
      <c r="G15824">
        <v>4</v>
      </c>
      <c r="I15824">
        <v>14</v>
      </c>
      <c r="J15824">
        <v>42</v>
      </c>
      <c r="L15824">
        <v>56</v>
      </c>
      <c r="N15824">
        <v>14</v>
      </c>
      <c r="P15824">
        <v>0</v>
      </c>
      <c r="Q15824">
        <v>0</v>
      </c>
      <c r="S15824">
        <v>0</v>
      </c>
    </row>
    <row r="15825" spans="1:19" x14ac:dyDescent="0.3">
      <c r="A15825" t="s">
        <v>31544</v>
      </c>
      <c r="B15825" s="171" t="s">
        <v>31545</v>
      </c>
      <c r="C15825" s="171" t="s">
        <v>182</v>
      </c>
      <c r="D15825" s="171" t="s">
        <v>4</v>
      </c>
      <c r="E15825" s="11">
        <v>44562</v>
      </c>
      <c r="F15825">
        <v>11</v>
      </c>
      <c r="G15825">
        <v>10</v>
      </c>
      <c r="I15825">
        <v>101</v>
      </c>
      <c r="J15825">
        <v>124</v>
      </c>
      <c r="L15825">
        <v>110</v>
      </c>
      <c r="N15825">
        <v>101</v>
      </c>
      <c r="P15825">
        <v>4</v>
      </c>
      <c r="Q15825">
        <v>8</v>
      </c>
      <c r="S15825">
        <v>0</v>
      </c>
    </row>
    <row r="15826" spans="1:19" x14ac:dyDescent="0.3">
      <c r="A15826" t="s">
        <v>31546</v>
      </c>
      <c r="B15826" s="171" t="s">
        <v>31547</v>
      </c>
      <c r="C15826" s="171" t="s">
        <v>197</v>
      </c>
      <c r="D15826" s="171" t="s">
        <v>4</v>
      </c>
      <c r="E15826" s="11">
        <v>44562</v>
      </c>
      <c r="F15826">
        <v>8.5</v>
      </c>
      <c r="G15826">
        <v>7.5</v>
      </c>
      <c r="I15826">
        <v>51</v>
      </c>
      <c r="J15826">
        <v>85</v>
      </c>
      <c r="L15826">
        <v>75</v>
      </c>
      <c r="N15826">
        <v>35</v>
      </c>
      <c r="P15826">
        <v>5</v>
      </c>
      <c r="Q15826">
        <v>7</v>
      </c>
      <c r="S15826">
        <v>16</v>
      </c>
    </row>
    <row r="15827" spans="1:19" x14ac:dyDescent="0.3">
      <c r="A15827" t="s">
        <v>31548</v>
      </c>
      <c r="B15827" s="171" t="s">
        <v>31549</v>
      </c>
      <c r="C15827" s="171" t="s">
        <v>218</v>
      </c>
      <c r="D15827" s="171" t="s">
        <v>4</v>
      </c>
      <c r="E15827" s="11">
        <v>44562</v>
      </c>
      <c r="F15827">
        <v>0</v>
      </c>
      <c r="G15827">
        <v>0</v>
      </c>
      <c r="I15827">
        <v>0</v>
      </c>
      <c r="J15827">
        <v>0</v>
      </c>
      <c r="L15827">
        <v>0</v>
      </c>
      <c r="N15827">
        <v>0</v>
      </c>
      <c r="P15827">
        <v>0</v>
      </c>
      <c r="Q15827">
        <v>0</v>
      </c>
      <c r="S15827">
        <v>0</v>
      </c>
    </row>
    <row r="15828" spans="1:19" x14ac:dyDescent="0.3">
      <c r="A15828" t="s">
        <v>31550</v>
      </c>
      <c r="B15828" s="171" t="s">
        <v>31551</v>
      </c>
      <c r="C15828" s="171" t="s">
        <v>230</v>
      </c>
      <c r="D15828" s="171" t="s">
        <v>4</v>
      </c>
      <c r="E15828" s="11">
        <v>44562</v>
      </c>
      <c r="F15828">
        <v>0</v>
      </c>
      <c r="G15828">
        <v>0</v>
      </c>
      <c r="I15828">
        <v>0</v>
      </c>
      <c r="J15828">
        <v>0</v>
      </c>
      <c r="L15828">
        <v>0</v>
      </c>
      <c r="N15828">
        <v>0</v>
      </c>
      <c r="P15828">
        <v>0</v>
      </c>
      <c r="Q15828">
        <v>0</v>
      </c>
      <c r="S15828">
        <v>0</v>
      </c>
    </row>
    <row r="15829" spans="1:19" x14ac:dyDescent="0.3">
      <c r="A15829" t="s">
        <v>31552</v>
      </c>
      <c r="B15829" s="171" t="s">
        <v>31553</v>
      </c>
      <c r="C15829" s="171" t="s">
        <v>8193</v>
      </c>
      <c r="D15829" s="171" t="s">
        <v>4</v>
      </c>
      <c r="E15829" s="11">
        <v>44562</v>
      </c>
      <c r="F15829">
        <v>2.5</v>
      </c>
      <c r="G15829">
        <v>3</v>
      </c>
      <c r="I15829">
        <v>21</v>
      </c>
      <c r="J15829">
        <v>29</v>
      </c>
      <c r="L15829">
        <v>36</v>
      </c>
      <c r="N15829">
        <v>15</v>
      </c>
      <c r="P15829">
        <v>1</v>
      </c>
      <c r="Q15829">
        <v>1</v>
      </c>
      <c r="S15829">
        <v>6</v>
      </c>
    </row>
    <row r="15830" spans="1:19" x14ac:dyDescent="0.3">
      <c r="A15830" t="s">
        <v>31554</v>
      </c>
      <c r="B15830" s="171" t="s">
        <v>31555</v>
      </c>
      <c r="C15830" s="171" t="s">
        <v>10522</v>
      </c>
      <c r="D15830" s="171" t="s">
        <v>4</v>
      </c>
      <c r="E15830" s="11">
        <v>44562</v>
      </c>
      <c r="F15830">
        <v>0</v>
      </c>
      <c r="G15830">
        <v>0</v>
      </c>
      <c r="I15830">
        <v>0</v>
      </c>
      <c r="J15830">
        <v>0</v>
      </c>
      <c r="L15830">
        <v>0</v>
      </c>
      <c r="N15830">
        <v>0</v>
      </c>
      <c r="P15830">
        <v>0</v>
      </c>
      <c r="Q15830">
        <v>0</v>
      </c>
      <c r="S15830">
        <v>0</v>
      </c>
    </row>
    <row r="15831" spans="1:19" x14ac:dyDescent="0.3">
      <c r="A15831" t="s">
        <v>31556</v>
      </c>
      <c r="B15831" s="171" t="s">
        <v>31557</v>
      </c>
      <c r="C15831" s="171" t="s">
        <v>10525</v>
      </c>
      <c r="D15831" s="171" t="s">
        <v>4</v>
      </c>
      <c r="E15831" s="11">
        <v>44562</v>
      </c>
      <c r="F15831">
        <v>0</v>
      </c>
      <c r="G15831">
        <v>0</v>
      </c>
      <c r="I15831">
        <v>0</v>
      </c>
      <c r="J15831">
        <v>0</v>
      </c>
      <c r="L15831">
        <v>0</v>
      </c>
      <c r="N15831">
        <v>0</v>
      </c>
      <c r="P15831">
        <v>0</v>
      </c>
      <c r="Q15831">
        <v>0</v>
      </c>
      <c r="S15831">
        <v>0</v>
      </c>
    </row>
    <row r="15832" spans="1:19" x14ac:dyDescent="0.3">
      <c r="A15832" t="s">
        <v>31558</v>
      </c>
      <c r="B15832" s="171" t="s">
        <v>31559</v>
      </c>
      <c r="C15832" s="171" t="s">
        <v>10528</v>
      </c>
      <c r="D15832" s="171" t="s">
        <v>4</v>
      </c>
      <c r="E15832" s="11">
        <v>44562</v>
      </c>
      <c r="F15832">
        <v>0</v>
      </c>
      <c r="G15832">
        <v>0</v>
      </c>
      <c r="I15832">
        <v>0</v>
      </c>
      <c r="J15832">
        <v>0</v>
      </c>
      <c r="L15832">
        <v>0</v>
      </c>
      <c r="N15832">
        <v>0</v>
      </c>
      <c r="P15832">
        <v>0</v>
      </c>
      <c r="Q15832">
        <v>0</v>
      </c>
      <c r="S15832">
        <v>0</v>
      </c>
    </row>
    <row r="15833" spans="1:19" x14ac:dyDescent="0.3">
      <c r="A15833" t="s">
        <v>31560</v>
      </c>
      <c r="B15833" s="171" t="s">
        <v>31561</v>
      </c>
      <c r="C15833" s="171" t="s">
        <v>10531</v>
      </c>
      <c r="D15833" s="171" t="s">
        <v>4</v>
      </c>
      <c r="E15833" s="11">
        <v>44562</v>
      </c>
      <c r="F15833">
        <v>0</v>
      </c>
      <c r="G15833">
        <v>0</v>
      </c>
      <c r="I15833">
        <v>0</v>
      </c>
      <c r="J15833">
        <v>0</v>
      </c>
      <c r="L15833">
        <v>0</v>
      </c>
      <c r="N15833">
        <v>0</v>
      </c>
      <c r="P15833">
        <v>0</v>
      </c>
      <c r="Q15833">
        <v>0</v>
      </c>
      <c r="S15833">
        <v>0</v>
      </c>
    </row>
    <row r="15834" spans="1:19" x14ac:dyDescent="0.3">
      <c r="A15834" t="s">
        <v>31562</v>
      </c>
      <c r="B15834" s="171" t="s">
        <v>31563</v>
      </c>
      <c r="C15834" s="171" t="s">
        <v>14880</v>
      </c>
      <c r="D15834" s="171" t="s">
        <v>4</v>
      </c>
      <c r="E15834" s="11">
        <v>44562</v>
      </c>
      <c r="F15834">
        <v>0</v>
      </c>
      <c r="G15834">
        <v>0</v>
      </c>
      <c r="I15834">
        <v>0</v>
      </c>
      <c r="J15834">
        <v>0</v>
      </c>
      <c r="L15834">
        <v>0</v>
      </c>
      <c r="N15834">
        <v>0</v>
      </c>
      <c r="P15834">
        <v>0</v>
      </c>
      <c r="Q15834">
        <v>0</v>
      </c>
      <c r="S15834">
        <v>0</v>
      </c>
    </row>
    <row r="15835" spans="1:19" x14ac:dyDescent="0.3">
      <c r="A15835" t="s">
        <v>31564</v>
      </c>
      <c r="B15835" s="171" t="s">
        <v>31565</v>
      </c>
      <c r="C15835" s="171" t="s">
        <v>10534</v>
      </c>
      <c r="D15835" s="171" t="s">
        <v>4</v>
      </c>
      <c r="E15835" s="11">
        <v>44562</v>
      </c>
      <c r="F15835">
        <v>1.5</v>
      </c>
      <c r="G15835">
        <v>5</v>
      </c>
      <c r="I15835">
        <v>5</v>
      </c>
      <c r="J15835">
        <v>8</v>
      </c>
      <c r="L15835">
        <v>29</v>
      </c>
      <c r="N15835">
        <v>5</v>
      </c>
      <c r="P15835">
        <v>0</v>
      </c>
      <c r="Q15835">
        <v>0</v>
      </c>
      <c r="S15835">
        <v>0</v>
      </c>
    </row>
    <row r="15836" spans="1:19" x14ac:dyDescent="0.3">
      <c r="A15836" t="s">
        <v>31566</v>
      </c>
      <c r="B15836" s="171" t="s">
        <v>31567</v>
      </c>
      <c r="C15836" s="171" t="s">
        <v>10537</v>
      </c>
      <c r="D15836" s="171" t="s">
        <v>4</v>
      </c>
      <c r="E15836" s="11">
        <v>44562</v>
      </c>
      <c r="F15836">
        <v>1.5</v>
      </c>
      <c r="G15836">
        <v>2</v>
      </c>
      <c r="I15836">
        <v>3</v>
      </c>
      <c r="J15836">
        <v>8</v>
      </c>
      <c r="L15836">
        <v>11</v>
      </c>
      <c r="N15836">
        <v>3</v>
      </c>
      <c r="P15836">
        <v>1</v>
      </c>
      <c r="Q15836">
        <v>1</v>
      </c>
      <c r="S15836">
        <v>0</v>
      </c>
    </row>
    <row r="15837" spans="1:19" x14ac:dyDescent="0.3">
      <c r="A15837" t="s">
        <v>31568</v>
      </c>
      <c r="B15837" s="171" t="s">
        <v>31569</v>
      </c>
      <c r="C15837" s="171" t="s">
        <v>15347</v>
      </c>
      <c r="D15837" s="171" t="s">
        <v>4</v>
      </c>
      <c r="E15837" s="11">
        <v>44562</v>
      </c>
      <c r="F15837">
        <v>0.5</v>
      </c>
      <c r="G15837">
        <v>0.5</v>
      </c>
      <c r="I15837">
        <v>2</v>
      </c>
      <c r="J15837">
        <v>3</v>
      </c>
      <c r="L15837">
        <v>3</v>
      </c>
      <c r="N15837">
        <v>2</v>
      </c>
      <c r="P15837">
        <v>0</v>
      </c>
      <c r="Q15837">
        <v>1</v>
      </c>
      <c r="S15837">
        <v>0</v>
      </c>
    </row>
    <row r="15838" spans="1:19" x14ac:dyDescent="0.3">
      <c r="A15838" t="s">
        <v>31570</v>
      </c>
      <c r="B15838" s="171" t="s">
        <v>31571</v>
      </c>
      <c r="C15838" s="171" t="s">
        <v>203</v>
      </c>
      <c r="D15838" s="171" t="s">
        <v>4</v>
      </c>
      <c r="E15838" s="11">
        <v>44562</v>
      </c>
      <c r="F15838">
        <v>1.5</v>
      </c>
      <c r="G15838">
        <v>1.5</v>
      </c>
      <c r="I15838">
        <v>16</v>
      </c>
      <c r="J15838">
        <v>8</v>
      </c>
      <c r="L15838">
        <v>8</v>
      </c>
      <c r="N15838">
        <v>16</v>
      </c>
      <c r="P15838">
        <v>0</v>
      </c>
      <c r="Q15838">
        <v>0</v>
      </c>
      <c r="S15838">
        <v>0</v>
      </c>
    </row>
    <row r="15839" spans="1:19" x14ac:dyDescent="0.3">
      <c r="A15839" t="s">
        <v>31572</v>
      </c>
      <c r="B15839" s="171" t="s">
        <v>31573</v>
      </c>
      <c r="C15839" s="171" t="s">
        <v>15340</v>
      </c>
      <c r="D15839" s="171" t="s">
        <v>4</v>
      </c>
      <c r="E15839" s="11">
        <v>44562</v>
      </c>
      <c r="F15839">
        <v>0</v>
      </c>
      <c r="G15839">
        <v>0</v>
      </c>
      <c r="I15839">
        <v>0</v>
      </c>
      <c r="J15839">
        <v>0</v>
      </c>
      <c r="L15839">
        <v>0</v>
      </c>
      <c r="N15839">
        <v>0</v>
      </c>
      <c r="P15839">
        <v>0</v>
      </c>
      <c r="Q15839">
        <v>0</v>
      </c>
      <c r="S15839">
        <v>0</v>
      </c>
    </row>
    <row r="15840" spans="1:19" x14ac:dyDescent="0.3">
      <c r="A15840" t="s">
        <v>31574</v>
      </c>
      <c r="B15840" s="171" t="s">
        <v>31575</v>
      </c>
      <c r="C15840" s="171" t="s">
        <v>16544</v>
      </c>
      <c r="D15840" s="171" t="s">
        <v>4</v>
      </c>
      <c r="E15840" s="11">
        <v>44562</v>
      </c>
      <c r="F15840">
        <v>0</v>
      </c>
      <c r="G15840">
        <v>0</v>
      </c>
      <c r="I15840">
        <v>0</v>
      </c>
      <c r="J15840">
        <v>0</v>
      </c>
      <c r="L15840">
        <v>0</v>
      </c>
      <c r="N15840">
        <v>0</v>
      </c>
      <c r="P15840">
        <v>0</v>
      </c>
      <c r="Q15840">
        <v>0</v>
      </c>
      <c r="S15840">
        <v>0</v>
      </c>
    </row>
    <row r="15841" spans="1:19" x14ac:dyDescent="0.3">
      <c r="A15841" t="s">
        <v>31576</v>
      </c>
      <c r="B15841" s="171" t="s">
        <v>31577</v>
      </c>
      <c r="C15841" s="171" t="s">
        <v>176</v>
      </c>
      <c r="D15841" s="171" t="s">
        <v>4</v>
      </c>
      <c r="E15841" s="11">
        <v>44562</v>
      </c>
      <c r="F15841">
        <v>2.5</v>
      </c>
      <c r="G15841">
        <v>3</v>
      </c>
      <c r="I15841">
        <v>17</v>
      </c>
      <c r="J15841">
        <v>14</v>
      </c>
      <c r="L15841">
        <v>17</v>
      </c>
      <c r="N15841">
        <v>17</v>
      </c>
      <c r="P15841">
        <v>0</v>
      </c>
      <c r="Q15841">
        <v>0</v>
      </c>
      <c r="S15841">
        <v>0</v>
      </c>
    </row>
    <row r="15842" spans="1:19" x14ac:dyDescent="0.3">
      <c r="A15842" t="s">
        <v>31578</v>
      </c>
      <c r="B15842" s="171" t="s">
        <v>31579</v>
      </c>
      <c r="C15842" s="171" t="s">
        <v>206</v>
      </c>
      <c r="D15842" s="171" t="s">
        <v>4</v>
      </c>
      <c r="E15842" s="11">
        <v>44562</v>
      </c>
      <c r="F15842">
        <v>1</v>
      </c>
      <c r="G15842">
        <v>1</v>
      </c>
      <c r="I15842">
        <v>1</v>
      </c>
      <c r="J15842">
        <v>5</v>
      </c>
      <c r="L15842">
        <v>5</v>
      </c>
      <c r="N15842">
        <v>1</v>
      </c>
      <c r="P15842">
        <v>0</v>
      </c>
      <c r="Q15842">
        <v>0</v>
      </c>
      <c r="S15842">
        <v>0</v>
      </c>
    </row>
    <row r="15843" spans="1:19" x14ac:dyDescent="0.3">
      <c r="A15843" t="s">
        <v>31396</v>
      </c>
      <c r="B15843" s="171" t="s">
        <v>31397</v>
      </c>
      <c r="C15843" s="171" t="s">
        <v>24284</v>
      </c>
      <c r="D15843" s="171" t="s">
        <v>80</v>
      </c>
      <c r="E15843" s="11">
        <v>44562</v>
      </c>
      <c r="F15843">
        <v>2</v>
      </c>
      <c r="G15843">
        <v>3</v>
      </c>
      <c r="I15843">
        <v>9</v>
      </c>
      <c r="J15843">
        <v>12</v>
      </c>
      <c r="L15843">
        <v>18</v>
      </c>
      <c r="N15843">
        <v>6</v>
      </c>
      <c r="P15843">
        <v>0</v>
      </c>
      <c r="Q15843">
        <v>2</v>
      </c>
      <c r="S15843">
        <v>3</v>
      </c>
    </row>
    <row r="15844" spans="1:19" x14ac:dyDescent="0.3">
      <c r="A15844" t="s">
        <v>31580</v>
      </c>
      <c r="B15844" s="171" t="s">
        <v>31581</v>
      </c>
      <c r="C15844" s="171" t="s">
        <v>18229</v>
      </c>
      <c r="D15844" s="171" t="s">
        <v>80</v>
      </c>
      <c r="E15844" s="11">
        <v>44562</v>
      </c>
      <c r="F15844">
        <v>0</v>
      </c>
      <c r="G15844">
        <v>0</v>
      </c>
      <c r="I15844">
        <v>0</v>
      </c>
      <c r="J15844">
        <v>0</v>
      </c>
      <c r="L15844">
        <v>0</v>
      </c>
      <c r="N15844">
        <v>0</v>
      </c>
      <c r="P15844">
        <v>0</v>
      </c>
      <c r="Q15844">
        <v>0</v>
      </c>
      <c r="S15844">
        <v>0</v>
      </c>
    </row>
    <row r="15845" spans="1:19" x14ac:dyDescent="0.3">
      <c r="A15845" t="s">
        <v>31582</v>
      </c>
      <c r="B15845" s="171" t="s">
        <v>31583</v>
      </c>
      <c r="C15845" s="171" t="s">
        <v>9887</v>
      </c>
      <c r="D15845" s="171" t="s">
        <v>80</v>
      </c>
      <c r="E15845" s="11">
        <v>44562</v>
      </c>
      <c r="F15845">
        <v>0</v>
      </c>
      <c r="G15845">
        <v>0</v>
      </c>
      <c r="I15845">
        <v>0</v>
      </c>
      <c r="J15845">
        <v>0</v>
      </c>
      <c r="L15845">
        <v>0</v>
      </c>
      <c r="N15845">
        <v>0</v>
      </c>
      <c r="P15845">
        <v>0</v>
      </c>
      <c r="Q15845">
        <v>0</v>
      </c>
      <c r="S15845">
        <v>0</v>
      </c>
    </row>
    <row r="15846" spans="1:19" x14ac:dyDescent="0.3">
      <c r="A15846" t="s">
        <v>31584</v>
      </c>
      <c r="B15846" s="171" t="s">
        <v>31585</v>
      </c>
      <c r="C15846" s="171" t="s">
        <v>11260</v>
      </c>
      <c r="D15846" s="171" t="s">
        <v>80</v>
      </c>
      <c r="E15846" s="11">
        <v>44562</v>
      </c>
      <c r="F15846">
        <v>0</v>
      </c>
      <c r="G15846">
        <v>0</v>
      </c>
      <c r="I15846">
        <v>0</v>
      </c>
      <c r="J15846">
        <v>0</v>
      </c>
      <c r="L15846">
        <v>0</v>
      </c>
      <c r="N15846">
        <v>0</v>
      </c>
      <c r="P15846">
        <v>0</v>
      </c>
      <c r="Q15846">
        <v>0</v>
      </c>
      <c r="S15846">
        <v>0</v>
      </c>
    </row>
    <row r="15847" spans="1:19" x14ac:dyDescent="0.3">
      <c r="A15847" t="s">
        <v>31586</v>
      </c>
      <c r="B15847" s="171" t="s">
        <v>31587</v>
      </c>
      <c r="C15847" s="171" t="s">
        <v>21284</v>
      </c>
      <c r="D15847" s="171" t="s">
        <v>80</v>
      </c>
      <c r="E15847" s="11">
        <v>44562</v>
      </c>
      <c r="F15847">
        <v>0</v>
      </c>
      <c r="G15847">
        <v>0</v>
      </c>
      <c r="I15847">
        <v>0</v>
      </c>
      <c r="J15847">
        <v>0</v>
      </c>
      <c r="L15847">
        <v>0</v>
      </c>
      <c r="N15847">
        <v>0</v>
      </c>
      <c r="P15847">
        <v>0</v>
      </c>
      <c r="Q15847">
        <v>0</v>
      </c>
      <c r="S15847">
        <v>0</v>
      </c>
    </row>
    <row r="15848" spans="1:19" x14ac:dyDescent="0.3">
      <c r="A15848" t="s">
        <v>31588</v>
      </c>
      <c r="B15848" s="171" t="s">
        <v>31589</v>
      </c>
      <c r="C15848" s="171" t="s">
        <v>125</v>
      </c>
      <c r="D15848" s="171" t="s">
        <v>80</v>
      </c>
      <c r="E15848" s="11">
        <v>44562</v>
      </c>
      <c r="F15848">
        <v>0</v>
      </c>
      <c r="G15848">
        <v>0</v>
      </c>
      <c r="I15848">
        <v>0</v>
      </c>
      <c r="J15848">
        <v>0</v>
      </c>
      <c r="L15848">
        <v>0</v>
      </c>
      <c r="N15848">
        <v>0</v>
      </c>
      <c r="P15848">
        <v>0</v>
      </c>
      <c r="Q15848">
        <v>0</v>
      </c>
      <c r="S15848">
        <v>0</v>
      </c>
    </row>
    <row r="15849" spans="1:19" x14ac:dyDescent="0.3">
      <c r="A15849" t="s">
        <v>31590</v>
      </c>
      <c r="B15849" s="171" t="s">
        <v>31591</v>
      </c>
      <c r="C15849" s="171" t="s">
        <v>14899</v>
      </c>
      <c r="D15849" s="171" t="s">
        <v>80</v>
      </c>
      <c r="E15849" s="11">
        <v>44562</v>
      </c>
      <c r="F15849">
        <v>0</v>
      </c>
      <c r="G15849">
        <v>0</v>
      </c>
      <c r="I15849">
        <v>0</v>
      </c>
      <c r="J15849">
        <v>0</v>
      </c>
      <c r="L15849">
        <v>0</v>
      </c>
      <c r="N15849">
        <v>0</v>
      </c>
      <c r="P15849">
        <v>0</v>
      </c>
      <c r="Q15849">
        <v>0</v>
      </c>
      <c r="S15849">
        <v>0</v>
      </c>
    </row>
    <row r="15850" spans="1:19" x14ac:dyDescent="0.3">
      <c r="A15850" t="s">
        <v>31592</v>
      </c>
      <c r="B15850" s="171" t="s">
        <v>31593</v>
      </c>
      <c r="C15850" s="171" t="s">
        <v>137</v>
      </c>
      <c r="D15850" s="171" t="s">
        <v>80</v>
      </c>
      <c r="E15850" s="11">
        <v>44562</v>
      </c>
      <c r="F15850">
        <v>0</v>
      </c>
      <c r="G15850">
        <v>0</v>
      </c>
      <c r="I15850">
        <v>0</v>
      </c>
      <c r="J15850">
        <v>0</v>
      </c>
      <c r="L15850">
        <v>0</v>
      </c>
      <c r="N15850">
        <v>0</v>
      </c>
      <c r="P15850">
        <v>0</v>
      </c>
      <c r="Q15850">
        <v>0</v>
      </c>
      <c r="S15850">
        <v>0</v>
      </c>
    </row>
    <row r="15851" spans="1:19" x14ac:dyDescent="0.3">
      <c r="A15851" t="s">
        <v>31594</v>
      </c>
      <c r="B15851" s="171" t="s">
        <v>31595</v>
      </c>
      <c r="C15851" s="171" t="s">
        <v>8615</v>
      </c>
      <c r="D15851" s="171" t="s">
        <v>80</v>
      </c>
      <c r="E15851" s="11">
        <v>44562</v>
      </c>
      <c r="F15851">
        <v>0</v>
      </c>
      <c r="G15851">
        <v>0</v>
      </c>
      <c r="I15851">
        <v>0</v>
      </c>
      <c r="J15851">
        <v>0</v>
      </c>
      <c r="L15851">
        <v>0</v>
      </c>
      <c r="N15851">
        <v>0</v>
      </c>
      <c r="P15851">
        <v>0</v>
      </c>
      <c r="Q15851">
        <v>0</v>
      </c>
      <c r="S15851">
        <v>0</v>
      </c>
    </row>
    <row r="15852" spans="1:19" x14ac:dyDescent="0.3">
      <c r="A15852" t="s">
        <v>31596</v>
      </c>
      <c r="B15852" s="171" t="s">
        <v>31597</v>
      </c>
      <c r="C15852" s="171" t="s">
        <v>146</v>
      </c>
      <c r="D15852" s="171" t="s">
        <v>80</v>
      </c>
      <c r="E15852" s="11">
        <v>44562</v>
      </c>
      <c r="F15852">
        <v>5</v>
      </c>
      <c r="G15852">
        <v>8.5</v>
      </c>
      <c r="I15852">
        <v>11</v>
      </c>
      <c r="J15852">
        <v>26</v>
      </c>
      <c r="L15852">
        <v>49</v>
      </c>
      <c r="N15852">
        <v>11</v>
      </c>
      <c r="P15852">
        <v>1</v>
      </c>
      <c r="Q15852">
        <v>2</v>
      </c>
      <c r="S15852">
        <v>0</v>
      </c>
    </row>
    <row r="15853" spans="1:19" x14ac:dyDescent="0.3">
      <c r="A15853" t="s">
        <v>31598</v>
      </c>
      <c r="B15853" s="171" t="s">
        <v>31599</v>
      </c>
      <c r="C15853" s="171" t="s">
        <v>161</v>
      </c>
      <c r="D15853" s="171" t="s">
        <v>80</v>
      </c>
      <c r="E15853" s="11">
        <v>44562</v>
      </c>
      <c r="F15853">
        <v>2.5</v>
      </c>
      <c r="G15853">
        <v>4.5</v>
      </c>
      <c r="I15853">
        <v>5</v>
      </c>
      <c r="J15853">
        <v>14</v>
      </c>
      <c r="L15853">
        <v>26</v>
      </c>
      <c r="N15853">
        <v>5</v>
      </c>
      <c r="P15853">
        <v>0</v>
      </c>
      <c r="Q15853">
        <v>1</v>
      </c>
      <c r="S15853">
        <v>0</v>
      </c>
    </row>
    <row r="15854" spans="1:19" x14ac:dyDescent="0.3">
      <c r="A15854" t="s">
        <v>31600</v>
      </c>
      <c r="B15854" s="171" t="s">
        <v>31601</v>
      </c>
      <c r="C15854" s="171" t="s">
        <v>18252</v>
      </c>
      <c r="D15854" s="171" t="s">
        <v>80</v>
      </c>
      <c r="E15854" s="11">
        <v>44562</v>
      </c>
      <c r="F15854">
        <v>0</v>
      </c>
      <c r="G15854">
        <v>0</v>
      </c>
      <c r="I15854">
        <v>0</v>
      </c>
      <c r="J15854">
        <v>0</v>
      </c>
      <c r="L15854">
        <v>0</v>
      </c>
      <c r="N15854">
        <v>0</v>
      </c>
      <c r="P15854">
        <v>0</v>
      </c>
      <c r="Q15854">
        <v>0</v>
      </c>
      <c r="S15854">
        <v>0</v>
      </c>
    </row>
    <row r="15855" spans="1:19" x14ac:dyDescent="0.3">
      <c r="A15855" t="s">
        <v>31602</v>
      </c>
      <c r="B15855" s="171" t="s">
        <v>31603</v>
      </c>
      <c r="C15855" s="171" t="s">
        <v>167</v>
      </c>
      <c r="D15855" s="171" t="s">
        <v>80</v>
      </c>
      <c r="E15855" s="11">
        <v>44562</v>
      </c>
      <c r="F15855">
        <v>3</v>
      </c>
      <c r="G15855">
        <v>4</v>
      </c>
      <c r="I15855">
        <v>14</v>
      </c>
      <c r="J15855">
        <v>42</v>
      </c>
      <c r="L15855">
        <v>56</v>
      </c>
      <c r="N15855">
        <v>14</v>
      </c>
      <c r="P15855">
        <v>0</v>
      </c>
      <c r="Q15855">
        <v>0</v>
      </c>
      <c r="S15855">
        <v>0</v>
      </c>
    </row>
    <row r="15856" spans="1:19" x14ac:dyDescent="0.3">
      <c r="A15856" t="s">
        <v>31604</v>
      </c>
      <c r="B15856" s="171" t="s">
        <v>31605</v>
      </c>
      <c r="C15856" s="171" t="s">
        <v>179</v>
      </c>
      <c r="D15856" s="171" t="s">
        <v>80</v>
      </c>
      <c r="E15856" s="11">
        <v>44562</v>
      </c>
      <c r="F15856">
        <v>15</v>
      </c>
      <c r="G15856">
        <v>14</v>
      </c>
      <c r="I15856">
        <v>118</v>
      </c>
      <c r="J15856">
        <v>144</v>
      </c>
      <c r="L15856">
        <v>130</v>
      </c>
      <c r="N15856">
        <v>113</v>
      </c>
      <c r="P15856">
        <v>8</v>
      </c>
      <c r="Q15856">
        <v>13</v>
      </c>
      <c r="S15856">
        <v>5</v>
      </c>
    </row>
    <row r="15857" spans="1:19" x14ac:dyDescent="0.3">
      <c r="A15857" t="s">
        <v>31606</v>
      </c>
      <c r="B15857" s="171" t="s">
        <v>31607</v>
      </c>
      <c r="C15857" s="171" t="s">
        <v>185</v>
      </c>
      <c r="D15857" s="171" t="s">
        <v>80</v>
      </c>
      <c r="E15857" s="11">
        <v>44562</v>
      </c>
      <c r="F15857">
        <v>5.5</v>
      </c>
      <c r="G15857">
        <v>8</v>
      </c>
      <c r="I15857">
        <v>11</v>
      </c>
      <c r="J15857">
        <v>30</v>
      </c>
      <c r="L15857">
        <v>45</v>
      </c>
      <c r="N15857">
        <v>10</v>
      </c>
      <c r="P15857">
        <v>1</v>
      </c>
      <c r="Q15857">
        <v>1</v>
      </c>
      <c r="S15857">
        <v>1</v>
      </c>
    </row>
    <row r="15858" spans="1:19" x14ac:dyDescent="0.3">
      <c r="A15858" t="s">
        <v>31608</v>
      </c>
      <c r="B15858" s="171" t="s">
        <v>31609</v>
      </c>
      <c r="C15858" s="171" t="s">
        <v>191</v>
      </c>
      <c r="D15858" s="171" t="s">
        <v>80</v>
      </c>
      <c r="E15858" s="11">
        <v>44562</v>
      </c>
      <c r="F15858">
        <v>13.5</v>
      </c>
      <c r="G15858">
        <v>14.5</v>
      </c>
      <c r="I15858">
        <v>74</v>
      </c>
      <c r="J15858">
        <v>115</v>
      </c>
      <c r="L15858">
        <v>114</v>
      </c>
      <c r="N15858">
        <v>46</v>
      </c>
      <c r="P15858">
        <v>15</v>
      </c>
      <c r="Q15858">
        <v>20</v>
      </c>
      <c r="S15858">
        <v>28</v>
      </c>
    </row>
    <row r="15859" spans="1:19" x14ac:dyDescent="0.3">
      <c r="A15859" t="s">
        <v>31610</v>
      </c>
      <c r="B15859" s="171" t="s">
        <v>31611</v>
      </c>
      <c r="C15859" s="171" t="s">
        <v>212</v>
      </c>
      <c r="D15859" s="171" t="s">
        <v>80</v>
      </c>
      <c r="E15859" s="11">
        <v>44562</v>
      </c>
      <c r="F15859">
        <v>0</v>
      </c>
      <c r="G15859">
        <v>0</v>
      </c>
      <c r="I15859">
        <v>0</v>
      </c>
      <c r="J15859">
        <v>0</v>
      </c>
      <c r="L15859">
        <v>0</v>
      </c>
      <c r="N15859">
        <v>0</v>
      </c>
      <c r="P15859">
        <v>0</v>
      </c>
      <c r="Q15859">
        <v>0</v>
      </c>
      <c r="S15859">
        <v>0</v>
      </c>
    </row>
    <row r="15860" spans="1:19" x14ac:dyDescent="0.3">
      <c r="A15860" t="s">
        <v>31612</v>
      </c>
      <c r="B15860" s="171" t="s">
        <v>31613</v>
      </c>
      <c r="C15860" s="171" t="s">
        <v>215</v>
      </c>
      <c r="D15860" s="171" t="s">
        <v>80</v>
      </c>
      <c r="E15860" s="11">
        <v>44562</v>
      </c>
      <c r="F15860">
        <v>0</v>
      </c>
      <c r="G15860">
        <v>0</v>
      </c>
      <c r="I15860">
        <v>0</v>
      </c>
      <c r="J15860">
        <v>0</v>
      </c>
      <c r="L15860">
        <v>0</v>
      </c>
      <c r="N15860">
        <v>0</v>
      </c>
      <c r="P15860">
        <v>0</v>
      </c>
      <c r="Q15860">
        <v>0</v>
      </c>
      <c r="S15860">
        <v>0</v>
      </c>
    </row>
    <row r="15861" spans="1:19" x14ac:dyDescent="0.3">
      <c r="A15861" t="s">
        <v>31614</v>
      </c>
      <c r="B15861" s="171" t="s">
        <v>31615</v>
      </c>
      <c r="C15861" s="171" t="s">
        <v>221</v>
      </c>
      <c r="D15861" s="171" t="s">
        <v>80</v>
      </c>
      <c r="E15861" s="11">
        <v>44562</v>
      </c>
      <c r="F15861">
        <v>0</v>
      </c>
      <c r="G15861">
        <v>0</v>
      </c>
      <c r="I15861">
        <v>0</v>
      </c>
      <c r="J15861">
        <v>0</v>
      </c>
      <c r="L15861">
        <v>0</v>
      </c>
      <c r="N15861">
        <v>0</v>
      </c>
      <c r="P15861">
        <v>0</v>
      </c>
      <c r="Q15861">
        <v>0</v>
      </c>
      <c r="S15861">
        <v>0</v>
      </c>
    </row>
    <row r="15862" spans="1:19" x14ac:dyDescent="0.3">
      <c r="A15862" t="s">
        <v>31616</v>
      </c>
      <c r="B15862" s="171" t="s">
        <v>31617</v>
      </c>
      <c r="C15862" s="171" t="s">
        <v>8233</v>
      </c>
      <c r="D15862" s="171" t="s">
        <v>80</v>
      </c>
      <c r="E15862" s="11">
        <v>44562</v>
      </c>
      <c r="F15862">
        <v>2.5</v>
      </c>
      <c r="G15862">
        <v>3</v>
      </c>
      <c r="I15862">
        <v>21</v>
      </c>
      <c r="J15862">
        <v>29</v>
      </c>
      <c r="L15862">
        <v>36</v>
      </c>
      <c r="N15862">
        <v>15</v>
      </c>
      <c r="P15862">
        <v>1</v>
      </c>
      <c r="Q15862">
        <v>1</v>
      </c>
      <c r="S15862">
        <v>6</v>
      </c>
    </row>
    <row r="15863" spans="1:19" x14ac:dyDescent="0.3">
      <c r="A15863" t="s">
        <v>31618</v>
      </c>
      <c r="B15863" s="171" t="s">
        <v>31619</v>
      </c>
      <c r="C15863" s="171" t="s">
        <v>233</v>
      </c>
      <c r="D15863" s="171" t="s">
        <v>80</v>
      </c>
      <c r="E15863" s="11">
        <v>44562</v>
      </c>
      <c r="F15863">
        <v>0</v>
      </c>
      <c r="G15863">
        <v>0</v>
      </c>
      <c r="I15863">
        <v>0</v>
      </c>
      <c r="J15863">
        <v>0</v>
      </c>
      <c r="L15863">
        <v>0</v>
      </c>
      <c r="N15863">
        <v>0</v>
      </c>
      <c r="P15863">
        <v>0</v>
      </c>
      <c r="Q15863">
        <v>0</v>
      </c>
      <c r="S15863">
        <v>0</v>
      </c>
    </row>
    <row r="15864" spans="1:19" x14ac:dyDescent="0.3">
      <c r="A15864" t="s">
        <v>31620</v>
      </c>
      <c r="B15864" s="171" t="s">
        <v>31621</v>
      </c>
      <c r="C15864" s="171" t="s">
        <v>24508</v>
      </c>
      <c r="D15864" s="171" t="s">
        <v>15341</v>
      </c>
      <c r="E15864" s="11">
        <v>44562</v>
      </c>
      <c r="F15864">
        <v>0</v>
      </c>
      <c r="G15864">
        <v>0</v>
      </c>
      <c r="I15864">
        <v>0</v>
      </c>
      <c r="J15864">
        <v>0</v>
      </c>
      <c r="L15864">
        <v>0</v>
      </c>
      <c r="N15864">
        <v>0</v>
      </c>
      <c r="P15864">
        <v>0</v>
      </c>
      <c r="Q15864">
        <v>0</v>
      </c>
      <c r="S15864">
        <v>0</v>
      </c>
    </row>
    <row r="15865" spans="1:19" x14ac:dyDescent="0.3">
      <c r="A15865" t="s">
        <v>31622</v>
      </c>
      <c r="B15865" s="171" t="s">
        <v>31623</v>
      </c>
      <c r="C15865" s="171" t="s">
        <v>24508</v>
      </c>
      <c r="D15865" s="171" t="s">
        <v>80</v>
      </c>
      <c r="E15865" s="11">
        <v>44562</v>
      </c>
      <c r="F15865">
        <v>0</v>
      </c>
      <c r="G15865">
        <v>0</v>
      </c>
      <c r="I15865">
        <v>0</v>
      </c>
      <c r="J15865">
        <v>0</v>
      </c>
      <c r="L15865">
        <v>0</v>
      </c>
      <c r="N15865">
        <v>0</v>
      </c>
      <c r="P15865">
        <v>0</v>
      </c>
      <c r="Q15865">
        <v>0</v>
      </c>
      <c r="S15865">
        <v>0</v>
      </c>
    </row>
    <row r="15866" spans="1:19" x14ac:dyDescent="0.3">
      <c r="A15866" t="s">
        <v>31624</v>
      </c>
      <c r="B15866" s="171" t="s">
        <v>31625</v>
      </c>
      <c r="C15866" s="171" t="s">
        <v>107</v>
      </c>
      <c r="D15866" s="171" t="s">
        <v>80</v>
      </c>
      <c r="E15866" s="11">
        <v>44562</v>
      </c>
      <c r="F15866">
        <v>11</v>
      </c>
      <c r="G15866">
        <v>8</v>
      </c>
      <c r="I15866">
        <v>56</v>
      </c>
      <c r="J15866">
        <v>114</v>
      </c>
      <c r="L15866">
        <v>78</v>
      </c>
      <c r="N15866">
        <v>55</v>
      </c>
      <c r="P15866">
        <v>1</v>
      </c>
      <c r="Q15866">
        <v>1</v>
      </c>
      <c r="S15866">
        <v>1</v>
      </c>
    </row>
    <row r="15867" spans="1:19" x14ac:dyDescent="0.3">
      <c r="A15867" t="s">
        <v>31626</v>
      </c>
      <c r="B15867" s="171" t="s">
        <v>31627</v>
      </c>
      <c r="C15867" s="171" t="s">
        <v>107</v>
      </c>
      <c r="D15867" s="171" t="s">
        <v>15341</v>
      </c>
      <c r="E15867" s="11">
        <v>44562</v>
      </c>
      <c r="F15867">
        <v>0</v>
      </c>
      <c r="G15867">
        <v>0</v>
      </c>
      <c r="I15867">
        <v>0</v>
      </c>
      <c r="J15867">
        <v>0</v>
      </c>
      <c r="L15867">
        <v>0</v>
      </c>
      <c r="N15867">
        <v>0</v>
      </c>
      <c r="P15867">
        <v>0</v>
      </c>
      <c r="Q15867">
        <v>0</v>
      </c>
      <c r="S15867">
        <v>0</v>
      </c>
    </row>
    <row r="15868" spans="1:19" x14ac:dyDescent="0.3">
      <c r="A15868" t="s">
        <v>31628</v>
      </c>
      <c r="B15868" s="171" t="s">
        <v>31629</v>
      </c>
      <c r="C15868" s="171" t="s">
        <v>173</v>
      </c>
      <c r="D15868" s="171" t="s">
        <v>80</v>
      </c>
      <c r="E15868" s="11">
        <v>44562</v>
      </c>
      <c r="F15868">
        <v>3</v>
      </c>
      <c r="G15868">
        <v>3.5</v>
      </c>
      <c r="I15868">
        <v>18</v>
      </c>
      <c r="J15868">
        <v>17</v>
      </c>
      <c r="L15868">
        <v>20</v>
      </c>
      <c r="N15868">
        <v>18</v>
      </c>
      <c r="P15868">
        <v>0</v>
      </c>
      <c r="Q15868">
        <v>1</v>
      </c>
      <c r="S15868">
        <v>0</v>
      </c>
    </row>
    <row r="15869" spans="1:19" x14ac:dyDescent="0.3">
      <c r="A15869" t="s">
        <v>31630</v>
      </c>
      <c r="B15869" s="171" t="s">
        <v>31631</v>
      </c>
      <c r="C15869" s="171" t="s">
        <v>173</v>
      </c>
      <c r="D15869" s="171" t="s">
        <v>15341</v>
      </c>
      <c r="E15869" s="11">
        <v>44562</v>
      </c>
      <c r="F15869">
        <v>0</v>
      </c>
      <c r="G15869">
        <v>0</v>
      </c>
      <c r="I15869">
        <v>1</v>
      </c>
      <c r="J15869">
        <v>0</v>
      </c>
      <c r="L15869">
        <v>0</v>
      </c>
      <c r="N15869">
        <v>1</v>
      </c>
      <c r="P15869">
        <v>0</v>
      </c>
      <c r="Q15869">
        <v>0</v>
      </c>
      <c r="S15869">
        <v>0</v>
      </c>
    </row>
    <row r="15870" spans="1:19" x14ac:dyDescent="0.3">
      <c r="A15870" t="s">
        <v>31632</v>
      </c>
      <c r="B15870" s="171" t="s">
        <v>31633</v>
      </c>
      <c r="C15870" s="171" t="s">
        <v>200</v>
      </c>
      <c r="D15870" s="171" t="s">
        <v>80</v>
      </c>
      <c r="E15870" s="11">
        <v>44562</v>
      </c>
      <c r="F15870">
        <v>2.5</v>
      </c>
      <c r="G15870">
        <v>2.5</v>
      </c>
      <c r="I15870">
        <v>17</v>
      </c>
      <c r="J15870">
        <v>13</v>
      </c>
      <c r="L15870">
        <v>13</v>
      </c>
      <c r="N15870">
        <v>17</v>
      </c>
      <c r="P15870">
        <v>0</v>
      </c>
      <c r="Q15870">
        <v>0</v>
      </c>
      <c r="S15870">
        <v>0</v>
      </c>
    </row>
    <row r="15871" spans="1:19" x14ac:dyDescent="0.3">
      <c r="A15871" t="s">
        <v>31634</v>
      </c>
      <c r="B15871" s="171" t="s">
        <v>31635</v>
      </c>
      <c r="C15871" s="171" t="s">
        <v>200</v>
      </c>
      <c r="D15871" s="171" t="s">
        <v>15341</v>
      </c>
      <c r="E15871" s="11">
        <v>44562</v>
      </c>
      <c r="F15871">
        <v>0</v>
      </c>
      <c r="G15871">
        <v>0</v>
      </c>
      <c r="I15871">
        <v>0</v>
      </c>
      <c r="J15871">
        <v>0</v>
      </c>
      <c r="L15871">
        <v>0</v>
      </c>
      <c r="N15871">
        <v>0</v>
      </c>
      <c r="P15871">
        <v>0</v>
      </c>
      <c r="Q15871">
        <v>0</v>
      </c>
      <c r="S15871">
        <v>0</v>
      </c>
    </row>
    <row r="15872" spans="1:19" x14ac:dyDescent="0.3">
      <c r="A15872" t="s">
        <v>31636</v>
      </c>
      <c r="B15872" s="171" t="s">
        <v>31637</v>
      </c>
      <c r="C15872" s="171" t="s">
        <v>73</v>
      </c>
      <c r="D15872" s="171" t="s">
        <v>4</v>
      </c>
      <c r="E15872" s="11">
        <v>44562</v>
      </c>
      <c r="F15872">
        <v>0</v>
      </c>
      <c r="G15872">
        <v>0</v>
      </c>
      <c r="I15872">
        <v>0</v>
      </c>
      <c r="J15872">
        <v>0</v>
      </c>
      <c r="L15872">
        <v>0</v>
      </c>
      <c r="N15872">
        <v>0</v>
      </c>
      <c r="P15872">
        <v>0</v>
      </c>
      <c r="Q15872">
        <v>0</v>
      </c>
      <c r="S15872">
        <v>0</v>
      </c>
    </row>
    <row r="15873" spans="1:19" x14ac:dyDescent="0.3">
      <c r="A15873" t="s">
        <v>31638</v>
      </c>
      <c r="B15873" s="171" t="s">
        <v>31639</v>
      </c>
      <c r="C15873" s="171" t="s">
        <v>24891</v>
      </c>
      <c r="D15873" s="171" t="s">
        <v>4</v>
      </c>
      <c r="E15873" s="11">
        <v>44562</v>
      </c>
      <c r="F15873">
        <v>2</v>
      </c>
      <c r="G15873">
        <v>3</v>
      </c>
      <c r="I15873">
        <v>9</v>
      </c>
      <c r="J15873">
        <v>12</v>
      </c>
      <c r="L15873">
        <v>18</v>
      </c>
      <c r="N15873">
        <v>6</v>
      </c>
      <c r="P15873">
        <v>0</v>
      </c>
      <c r="Q15873">
        <v>2</v>
      </c>
      <c r="S15873">
        <v>3</v>
      </c>
    </row>
    <row r="15874" spans="1:19" x14ac:dyDescent="0.3">
      <c r="A15874" t="s">
        <v>31640</v>
      </c>
      <c r="B15874" s="171" t="s">
        <v>31641</v>
      </c>
      <c r="C15874" s="171" t="s">
        <v>18229</v>
      </c>
      <c r="D15874" s="171" t="s">
        <v>4</v>
      </c>
      <c r="E15874" s="11">
        <v>44562</v>
      </c>
      <c r="F15874">
        <v>0</v>
      </c>
      <c r="G15874">
        <v>0</v>
      </c>
      <c r="I15874">
        <v>0</v>
      </c>
      <c r="J15874">
        <v>0</v>
      </c>
      <c r="L15874">
        <v>0</v>
      </c>
      <c r="N15874">
        <v>0</v>
      </c>
      <c r="P15874">
        <v>0</v>
      </c>
      <c r="Q15874">
        <v>0</v>
      </c>
      <c r="S15874">
        <v>0</v>
      </c>
    </row>
    <row r="15875" spans="1:19" x14ac:dyDescent="0.3">
      <c r="A15875" t="s">
        <v>31642</v>
      </c>
      <c r="B15875" s="171" t="s">
        <v>31643</v>
      </c>
      <c r="C15875" s="171" t="s">
        <v>107</v>
      </c>
      <c r="D15875" s="171" t="s">
        <v>4</v>
      </c>
      <c r="E15875" s="11">
        <v>44562</v>
      </c>
      <c r="F15875">
        <v>11</v>
      </c>
      <c r="G15875">
        <v>8</v>
      </c>
      <c r="I15875">
        <v>56</v>
      </c>
      <c r="J15875">
        <v>114</v>
      </c>
      <c r="L15875">
        <v>78</v>
      </c>
      <c r="N15875">
        <v>55</v>
      </c>
      <c r="P15875">
        <v>1</v>
      </c>
      <c r="Q15875">
        <v>1</v>
      </c>
      <c r="S15875">
        <v>1</v>
      </c>
    </row>
    <row r="15876" spans="1:19" x14ac:dyDescent="0.3">
      <c r="A15876" t="s">
        <v>31644</v>
      </c>
      <c r="B15876" s="171" t="s">
        <v>31645</v>
      </c>
      <c r="C15876" s="171" t="s">
        <v>9887</v>
      </c>
      <c r="D15876" s="171" t="s">
        <v>4</v>
      </c>
      <c r="E15876" s="11">
        <v>44562</v>
      </c>
      <c r="F15876">
        <v>0</v>
      </c>
      <c r="G15876">
        <v>0</v>
      </c>
      <c r="I15876">
        <v>0</v>
      </c>
      <c r="J15876">
        <v>0</v>
      </c>
      <c r="L15876">
        <v>0</v>
      </c>
      <c r="N15876">
        <v>0</v>
      </c>
      <c r="P15876">
        <v>0</v>
      </c>
      <c r="Q15876">
        <v>0</v>
      </c>
      <c r="S15876">
        <v>0</v>
      </c>
    </row>
    <row r="15877" spans="1:19" x14ac:dyDescent="0.3">
      <c r="A15877" t="s">
        <v>31646</v>
      </c>
      <c r="B15877" s="171" t="s">
        <v>31647</v>
      </c>
      <c r="C15877" s="171" t="s">
        <v>11260</v>
      </c>
      <c r="D15877" s="171" t="s">
        <v>4</v>
      </c>
      <c r="E15877" s="11">
        <v>44562</v>
      </c>
      <c r="F15877">
        <v>0</v>
      </c>
      <c r="G15877">
        <v>0</v>
      </c>
      <c r="I15877">
        <v>0</v>
      </c>
      <c r="J15877">
        <v>0</v>
      </c>
      <c r="L15877">
        <v>0</v>
      </c>
      <c r="N15877">
        <v>0</v>
      </c>
      <c r="P15877">
        <v>0</v>
      </c>
      <c r="Q15877">
        <v>0</v>
      </c>
      <c r="S15877">
        <v>0</v>
      </c>
    </row>
    <row r="15878" spans="1:19" x14ac:dyDescent="0.3">
      <c r="A15878" t="s">
        <v>31648</v>
      </c>
      <c r="B15878" s="171" t="s">
        <v>31649</v>
      </c>
      <c r="C15878" s="171" t="s">
        <v>122</v>
      </c>
      <c r="D15878" s="171" t="s">
        <v>4</v>
      </c>
      <c r="E15878" s="11">
        <v>44562</v>
      </c>
      <c r="F15878">
        <v>0</v>
      </c>
      <c r="G15878">
        <v>0</v>
      </c>
      <c r="I15878">
        <v>0</v>
      </c>
      <c r="J15878">
        <v>0</v>
      </c>
      <c r="L15878">
        <v>0</v>
      </c>
      <c r="N15878">
        <v>0</v>
      </c>
      <c r="P15878">
        <v>0</v>
      </c>
      <c r="Q15878">
        <v>0</v>
      </c>
      <c r="S15878">
        <v>0</v>
      </c>
    </row>
    <row r="15879" spans="1:19" x14ac:dyDescent="0.3">
      <c r="A15879" t="s">
        <v>31650</v>
      </c>
      <c r="B15879" s="171" t="s">
        <v>31651</v>
      </c>
      <c r="C15879" s="171" t="s">
        <v>125</v>
      </c>
      <c r="D15879" s="171" t="s">
        <v>4</v>
      </c>
      <c r="E15879" s="11">
        <v>44562</v>
      </c>
      <c r="F15879">
        <v>0</v>
      </c>
      <c r="G15879">
        <v>0</v>
      </c>
      <c r="I15879">
        <v>0</v>
      </c>
      <c r="J15879">
        <v>0</v>
      </c>
      <c r="L15879">
        <v>0</v>
      </c>
      <c r="N15879">
        <v>0</v>
      </c>
      <c r="P15879">
        <v>0</v>
      </c>
      <c r="Q15879">
        <v>0</v>
      </c>
      <c r="S15879">
        <v>0</v>
      </c>
    </row>
    <row r="15880" spans="1:19" x14ac:dyDescent="0.3">
      <c r="A15880" t="s">
        <v>31652</v>
      </c>
      <c r="B15880" s="171" t="s">
        <v>31653</v>
      </c>
      <c r="C15880" s="171" t="s">
        <v>14899</v>
      </c>
      <c r="D15880" s="171" t="s">
        <v>4</v>
      </c>
      <c r="E15880" s="11">
        <v>44562</v>
      </c>
      <c r="F15880">
        <v>0</v>
      </c>
      <c r="G15880">
        <v>0</v>
      </c>
      <c r="I15880">
        <v>0</v>
      </c>
      <c r="J15880">
        <v>0</v>
      </c>
      <c r="L15880">
        <v>0</v>
      </c>
      <c r="N15880">
        <v>0</v>
      </c>
      <c r="P15880">
        <v>0</v>
      </c>
      <c r="Q15880">
        <v>0</v>
      </c>
      <c r="S15880">
        <v>0</v>
      </c>
    </row>
    <row r="15881" spans="1:19" x14ac:dyDescent="0.3">
      <c r="A15881" t="s">
        <v>31654</v>
      </c>
      <c r="B15881" s="171" t="s">
        <v>31655</v>
      </c>
      <c r="C15881" s="171" t="s">
        <v>137</v>
      </c>
      <c r="D15881" s="171" t="s">
        <v>4</v>
      </c>
      <c r="E15881" s="11">
        <v>44562</v>
      </c>
      <c r="F15881">
        <v>0</v>
      </c>
      <c r="G15881">
        <v>0</v>
      </c>
      <c r="I15881">
        <v>0</v>
      </c>
      <c r="J15881">
        <v>0</v>
      </c>
      <c r="L15881">
        <v>0</v>
      </c>
      <c r="N15881">
        <v>0</v>
      </c>
      <c r="P15881">
        <v>0</v>
      </c>
      <c r="Q15881">
        <v>0</v>
      </c>
      <c r="S15881">
        <v>0</v>
      </c>
    </row>
    <row r="15882" spans="1:19" x14ac:dyDescent="0.3">
      <c r="A15882" t="s">
        <v>31656</v>
      </c>
      <c r="B15882" s="171" t="s">
        <v>31657</v>
      </c>
      <c r="C15882" s="171" t="s">
        <v>8615</v>
      </c>
      <c r="D15882" s="171" t="s">
        <v>4</v>
      </c>
      <c r="E15882" s="11">
        <v>44562</v>
      </c>
      <c r="F15882">
        <v>0</v>
      </c>
      <c r="G15882">
        <v>0</v>
      </c>
      <c r="I15882">
        <v>0</v>
      </c>
      <c r="J15882">
        <v>0</v>
      </c>
      <c r="L15882">
        <v>0</v>
      </c>
      <c r="N15882">
        <v>0</v>
      </c>
      <c r="P15882">
        <v>0</v>
      </c>
      <c r="Q15882">
        <v>0</v>
      </c>
      <c r="S15882">
        <v>0</v>
      </c>
    </row>
    <row r="15883" spans="1:19" x14ac:dyDescent="0.3">
      <c r="A15883" t="s">
        <v>31658</v>
      </c>
      <c r="B15883" s="171" t="s">
        <v>31659</v>
      </c>
      <c r="C15883" s="171" t="s">
        <v>146</v>
      </c>
      <c r="D15883" s="171" t="s">
        <v>4</v>
      </c>
      <c r="E15883" s="11">
        <v>44562</v>
      </c>
      <c r="F15883">
        <v>5</v>
      </c>
      <c r="G15883">
        <v>8.5</v>
      </c>
      <c r="I15883">
        <v>11</v>
      </c>
      <c r="J15883">
        <v>26</v>
      </c>
      <c r="L15883">
        <v>49</v>
      </c>
      <c r="N15883">
        <v>11</v>
      </c>
      <c r="P15883">
        <v>1</v>
      </c>
      <c r="Q15883">
        <v>2</v>
      </c>
      <c r="S15883">
        <v>0</v>
      </c>
    </row>
    <row r="15884" spans="1:19" x14ac:dyDescent="0.3">
      <c r="A15884" t="s">
        <v>31660</v>
      </c>
      <c r="B15884" s="171" t="s">
        <v>31661</v>
      </c>
      <c r="C15884" s="171" t="s">
        <v>161</v>
      </c>
      <c r="D15884" s="171" t="s">
        <v>4</v>
      </c>
      <c r="E15884" s="11">
        <v>44562</v>
      </c>
      <c r="F15884">
        <v>2.5</v>
      </c>
      <c r="G15884">
        <v>4.5</v>
      </c>
      <c r="I15884">
        <v>5</v>
      </c>
      <c r="J15884">
        <v>14</v>
      </c>
      <c r="L15884">
        <v>26</v>
      </c>
      <c r="N15884">
        <v>5</v>
      </c>
      <c r="P15884">
        <v>0</v>
      </c>
      <c r="Q15884">
        <v>1</v>
      </c>
      <c r="S15884">
        <v>0</v>
      </c>
    </row>
    <row r="15885" spans="1:19" x14ac:dyDescent="0.3">
      <c r="A15885" t="s">
        <v>31662</v>
      </c>
      <c r="B15885" s="171" t="s">
        <v>31663</v>
      </c>
      <c r="C15885" s="171" t="s">
        <v>18252</v>
      </c>
      <c r="D15885" s="171" t="s">
        <v>4</v>
      </c>
      <c r="E15885" s="11">
        <v>44562</v>
      </c>
      <c r="F15885">
        <v>0</v>
      </c>
      <c r="G15885">
        <v>0</v>
      </c>
      <c r="I15885">
        <v>0</v>
      </c>
      <c r="J15885">
        <v>0</v>
      </c>
      <c r="L15885">
        <v>0</v>
      </c>
      <c r="N15885">
        <v>0</v>
      </c>
      <c r="P15885">
        <v>0</v>
      </c>
      <c r="Q15885">
        <v>0</v>
      </c>
      <c r="S15885">
        <v>0</v>
      </c>
    </row>
    <row r="15886" spans="1:19" x14ac:dyDescent="0.3">
      <c r="A15886" t="s">
        <v>31664</v>
      </c>
      <c r="B15886" s="171" t="s">
        <v>31665</v>
      </c>
      <c r="C15886" s="171" t="s">
        <v>167</v>
      </c>
      <c r="D15886" s="171" t="s">
        <v>4</v>
      </c>
      <c r="E15886" s="11">
        <v>44562</v>
      </c>
      <c r="F15886">
        <v>3</v>
      </c>
      <c r="G15886">
        <v>4</v>
      </c>
      <c r="I15886">
        <v>14</v>
      </c>
      <c r="J15886">
        <v>42</v>
      </c>
      <c r="L15886">
        <v>56</v>
      </c>
      <c r="N15886">
        <v>14</v>
      </c>
      <c r="P15886">
        <v>0</v>
      </c>
      <c r="Q15886">
        <v>0</v>
      </c>
      <c r="S15886">
        <v>0</v>
      </c>
    </row>
    <row r="15887" spans="1:19" x14ac:dyDescent="0.3">
      <c r="A15887" t="s">
        <v>31666</v>
      </c>
      <c r="B15887" s="171" t="s">
        <v>31667</v>
      </c>
      <c r="C15887" s="171" t="s">
        <v>173</v>
      </c>
      <c r="D15887" s="171" t="s">
        <v>4</v>
      </c>
      <c r="E15887" s="11">
        <v>44562</v>
      </c>
      <c r="F15887">
        <v>3</v>
      </c>
      <c r="G15887">
        <v>3.5</v>
      </c>
      <c r="I15887">
        <v>19</v>
      </c>
      <c r="J15887">
        <v>17</v>
      </c>
      <c r="L15887">
        <v>20</v>
      </c>
      <c r="N15887">
        <v>19</v>
      </c>
      <c r="P15887">
        <v>0</v>
      </c>
      <c r="Q15887">
        <v>1</v>
      </c>
      <c r="S15887">
        <v>0</v>
      </c>
    </row>
    <row r="15888" spans="1:19" x14ac:dyDescent="0.3">
      <c r="A15888" t="s">
        <v>31668</v>
      </c>
      <c r="B15888" s="171" t="s">
        <v>31669</v>
      </c>
      <c r="C15888" s="171" t="s">
        <v>179</v>
      </c>
      <c r="D15888" s="171" t="s">
        <v>4</v>
      </c>
      <c r="E15888" s="11">
        <v>44562</v>
      </c>
      <c r="F15888">
        <v>15</v>
      </c>
      <c r="G15888">
        <v>14</v>
      </c>
      <c r="I15888">
        <v>118</v>
      </c>
      <c r="J15888">
        <v>144</v>
      </c>
      <c r="L15888">
        <v>130</v>
      </c>
      <c r="N15888">
        <v>113</v>
      </c>
      <c r="P15888">
        <v>8</v>
      </c>
      <c r="Q15888">
        <v>13</v>
      </c>
      <c r="S15888">
        <v>5</v>
      </c>
    </row>
    <row r="15889" spans="1:19" x14ac:dyDescent="0.3">
      <c r="A15889" t="s">
        <v>31670</v>
      </c>
      <c r="B15889" s="171" t="s">
        <v>31671</v>
      </c>
      <c r="C15889" s="171" t="s">
        <v>185</v>
      </c>
      <c r="D15889" s="171" t="s">
        <v>4</v>
      </c>
      <c r="E15889" s="11">
        <v>44562</v>
      </c>
      <c r="F15889">
        <v>5.5</v>
      </c>
      <c r="G15889">
        <v>8</v>
      </c>
      <c r="I15889">
        <v>11</v>
      </c>
      <c r="J15889">
        <v>30</v>
      </c>
      <c r="L15889">
        <v>45</v>
      </c>
      <c r="N15889">
        <v>10</v>
      </c>
      <c r="P15889">
        <v>1</v>
      </c>
      <c r="Q15889">
        <v>1</v>
      </c>
      <c r="S15889">
        <v>1</v>
      </c>
    </row>
    <row r="15890" spans="1:19" x14ac:dyDescent="0.3">
      <c r="A15890" t="s">
        <v>31672</v>
      </c>
      <c r="B15890" s="171" t="s">
        <v>31673</v>
      </c>
      <c r="C15890" s="171" t="s">
        <v>24508</v>
      </c>
      <c r="D15890" s="171" t="s">
        <v>4</v>
      </c>
      <c r="E15890" s="11">
        <v>44562</v>
      </c>
      <c r="F15890">
        <v>0</v>
      </c>
      <c r="G15890">
        <v>0</v>
      </c>
      <c r="I15890">
        <v>0</v>
      </c>
      <c r="J15890">
        <v>0</v>
      </c>
      <c r="L15890">
        <v>0</v>
      </c>
      <c r="N15890">
        <v>0</v>
      </c>
      <c r="P15890">
        <v>0</v>
      </c>
      <c r="Q15890">
        <v>0</v>
      </c>
      <c r="S15890">
        <v>0</v>
      </c>
    </row>
    <row r="15891" spans="1:19" x14ac:dyDescent="0.3">
      <c r="A15891" t="s">
        <v>31674</v>
      </c>
      <c r="B15891" s="171" t="s">
        <v>31675</v>
      </c>
      <c r="C15891" s="171" t="s">
        <v>191</v>
      </c>
      <c r="D15891" s="171" t="s">
        <v>4</v>
      </c>
      <c r="E15891" s="11">
        <v>44562</v>
      </c>
      <c r="F15891">
        <v>13.5</v>
      </c>
      <c r="G15891">
        <v>14.5</v>
      </c>
      <c r="I15891">
        <v>74</v>
      </c>
      <c r="J15891">
        <v>115</v>
      </c>
      <c r="L15891">
        <v>114</v>
      </c>
      <c r="N15891">
        <v>46</v>
      </c>
      <c r="P15891">
        <v>15</v>
      </c>
      <c r="Q15891">
        <v>20</v>
      </c>
      <c r="S15891">
        <v>28</v>
      </c>
    </row>
    <row r="15892" spans="1:19" x14ac:dyDescent="0.3">
      <c r="A15892" t="s">
        <v>31676</v>
      </c>
      <c r="B15892" s="171" t="s">
        <v>31677</v>
      </c>
      <c r="C15892" s="171" t="s">
        <v>200</v>
      </c>
      <c r="D15892" s="171" t="s">
        <v>4</v>
      </c>
      <c r="E15892" s="11">
        <v>44562</v>
      </c>
      <c r="F15892">
        <v>2.5</v>
      </c>
      <c r="G15892">
        <v>2.5</v>
      </c>
      <c r="I15892">
        <v>17</v>
      </c>
      <c r="J15892">
        <v>13</v>
      </c>
      <c r="L15892">
        <v>13</v>
      </c>
      <c r="N15892">
        <v>17</v>
      </c>
      <c r="P15892">
        <v>0</v>
      </c>
      <c r="Q15892">
        <v>0</v>
      </c>
      <c r="S15892">
        <v>0</v>
      </c>
    </row>
    <row r="15893" spans="1:19" x14ac:dyDescent="0.3">
      <c r="A15893" t="s">
        <v>31678</v>
      </c>
      <c r="B15893" s="171" t="s">
        <v>31679</v>
      </c>
      <c r="C15893" s="171" t="s">
        <v>212</v>
      </c>
      <c r="D15893" s="171" t="s">
        <v>4</v>
      </c>
      <c r="E15893" s="11">
        <v>44562</v>
      </c>
      <c r="F15893">
        <v>0</v>
      </c>
      <c r="G15893">
        <v>0</v>
      </c>
      <c r="I15893">
        <v>0</v>
      </c>
      <c r="J15893">
        <v>0</v>
      </c>
      <c r="L15893">
        <v>0</v>
      </c>
      <c r="N15893">
        <v>0</v>
      </c>
      <c r="P15893">
        <v>0</v>
      </c>
      <c r="Q15893">
        <v>0</v>
      </c>
      <c r="S15893">
        <v>0</v>
      </c>
    </row>
    <row r="15894" spans="1:19" x14ac:dyDescent="0.3">
      <c r="A15894" t="s">
        <v>31680</v>
      </c>
      <c r="B15894" s="171" t="s">
        <v>31681</v>
      </c>
      <c r="C15894" s="171" t="s">
        <v>215</v>
      </c>
      <c r="D15894" s="171" t="s">
        <v>4</v>
      </c>
      <c r="E15894" s="11">
        <v>44562</v>
      </c>
      <c r="F15894">
        <v>0</v>
      </c>
      <c r="G15894">
        <v>0</v>
      </c>
      <c r="I15894">
        <v>0</v>
      </c>
      <c r="J15894">
        <v>0</v>
      </c>
      <c r="L15894">
        <v>0</v>
      </c>
      <c r="N15894">
        <v>0</v>
      </c>
      <c r="P15894">
        <v>0</v>
      </c>
      <c r="Q15894">
        <v>0</v>
      </c>
      <c r="S15894">
        <v>0</v>
      </c>
    </row>
    <row r="15895" spans="1:19" x14ac:dyDescent="0.3">
      <c r="A15895" t="s">
        <v>31682</v>
      </c>
      <c r="B15895" s="171" t="s">
        <v>31683</v>
      </c>
      <c r="C15895" s="171" t="s">
        <v>221</v>
      </c>
      <c r="D15895" s="171" t="s">
        <v>4</v>
      </c>
      <c r="E15895" s="11">
        <v>44562</v>
      </c>
      <c r="F15895">
        <v>0</v>
      </c>
      <c r="G15895">
        <v>0</v>
      </c>
      <c r="I15895">
        <v>0</v>
      </c>
      <c r="J15895">
        <v>0</v>
      </c>
      <c r="L15895">
        <v>0</v>
      </c>
      <c r="N15895">
        <v>0</v>
      </c>
      <c r="P15895">
        <v>0</v>
      </c>
      <c r="Q15895">
        <v>0</v>
      </c>
      <c r="S15895">
        <v>0</v>
      </c>
    </row>
    <row r="15896" spans="1:19" x14ac:dyDescent="0.3">
      <c r="A15896" t="s">
        <v>31684</v>
      </c>
      <c r="B15896" s="171" t="s">
        <v>31685</v>
      </c>
      <c r="C15896" s="171" t="s">
        <v>8233</v>
      </c>
      <c r="D15896" s="171" t="s">
        <v>4</v>
      </c>
      <c r="E15896" s="11">
        <v>44562</v>
      </c>
      <c r="F15896">
        <v>2.5</v>
      </c>
      <c r="G15896">
        <v>3</v>
      </c>
      <c r="I15896">
        <v>21</v>
      </c>
      <c r="J15896">
        <v>29</v>
      </c>
      <c r="L15896">
        <v>36</v>
      </c>
      <c r="N15896">
        <v>15</v>
      </c>
      <c r="P15896">
        <v>1</v>
      </c>
      <c r="Q15896">
        <v>1</v>
      </c>
      <c r="S15896">
        <v>6</v>
      </c>
    </row>
    <row r="15897" spans="1:19" x14ac:dyDescent="0.3">
      <c r="A15897" t="s">
        <v>31686</v>
      </c>
      <c r="B15897" s="171" t="s">
        <v>31687</v>
      </c>
      <c r="C15897" s="171" t="s">
        <v>233</v>
      </c>
      <c r="D15897" s="171" t="s">
        <v>4</v>
      </c>
      <c r="E15897" s="11">
        <v>44562</v>
      </c>
      <c r="F15897">
        <v>0</v>
      </c>
      <c r="G15897">
        <v>0</v>
      </c>
      <c r="I15897">
        <v>0</v>
      </c>
      <c r="J15897">
        <v>0</v>
      </c>
      <c r="L15897">
        <v>0</v>
      </c>
      <c r="N15897">
        <v>0</v>
      </c>
      <c r="P15897">
        <v>0</v>
      </c>
      <c r="Q15897">
        <v>0</v>
      </c>
      <c r="S15897">
        <v>0</v>
      </c>
    </row>
    <row r="15898" spans="1:19" x14ac:dyDescent="0.3">
      <c r="A15898" t="s">
        <v>31688</v>
      </c>
      <c r="B15898" s="171" t="s">
        <v>31689</v>
      </c>
      <c r="C15898" s="171" t="s">
        <v>79</v>
      </c>
      <c r="D15898" s="171" t="s">
        <v>80</v>
      </c>
      <c r="E15898" s="11">
        <v>44562</v>
      </c>
      <c r="F15898">
        <v>0</v>
      </c>
      <c r="G15898">
        <v>0</v>
      </c>
      <c r="I15898">
        <v>0</v>
      </c>
      <c r="J15898">
        <v>0</v>
      </c>
      <c r="L15898">
        <v>0</v>
      </c>
      <c r="N15898">
        <v>0</v>
      </c>
      <c r="P15898">
        <v>0</v>
      </c>
      <c r="Q15898">
        <v>0</v>
      </c>
      <c r="S15898">
        <v>0</v>
      </c>
    </row>
    <row r="15899" spans="1:19" x14ac:dyDescent="0.3">
      <c r="A15899" t="s">
        <v>31690</v>
      </c>
      <c r="B15899" s="171" t="s">
        <v>31691</v>
      </c>
      <c r="C15899" s="171" t="s">
        <v>79</v>
      </c>
      <c r="D15899" s="171" t="s">
        <v>4</v>
      </c>
      <c r="E15899" s="11">
        <v>44562</v>
      </c>
      <c r="F15899">
        <v>0</v>
      </c>
      <c r="G15899">
        <v>0</v>
      </c>
      <c r="I15899">
        <v>0</v>
      </c>
      <c r="J15899">
        <v>0</v>
      </c>
      <c r="L15899">
        <v>0</v>
      </c>
      <c r="N15899">
        <v>0</v>
      </c>
      <c r="P15899">
        <v>0</v>
      </c>
      <c r="Q15899">
        <v>0</v>
      </c>
      <c r="S15899">
        <v>0</v>
      </c>
    </row>
    <row r="15900" spans="1:19" x14ac:dyDescent="0.3">
      <c r="A15900" t="s">
        <v>31692</v>
      </c>
      <c r="B15900" s="171" t="s">
        <v>31693</v>
      </c>
      <c r="C15900" s="171" t="s">
        <v>83</v>
      </c>
      <c r="D15900" s="171" t="s">
        <v>80</v>
      </c>
      <c r="E15900" s="11">
        <v>44562</v>
      </c>
      <c r="F15900">
        <v>2</v>
      </c>
      <c r="G15900">
        <v>2</v>
      </c>
      <c r="I15900">
        <v>17</v>
      </c>
      <c r="J15900">
        <v>11</v>
      </c>
      <c r="L15900">
        <v>11</v>
      </c>
      <c r="N15900">
        <v>17</v>
      </c>
      <c r="P15900">
        <v>0</v>
      </c>
      <c r="Q15900">
        <v>1</v>
      </c>
      <c r="S15900">
        <v>0</v>
      </c>
    </row>
    <row r="15901" spans="1:19" x14ac:dyDescent="0.3">
      <c r="A15901" t="s">
        <v>31694</v>
      </c>
      <c r="B15901" s="171" t="s">
        <v>31695</v>
      </c>
      <c r="C15901" s="171" t="s">
        <v>83</v>
      </c>
      <c r="D15901" s="171" t="s">
        <v>15341</v>
      </c>
      <c r="E15901" s="11">
        <v>44562</v>
      </c>
      <c r="F15901">
        <v>0</v>
      </c>
      <c r="G15901">
        <v>0</v>
      </c>
      <c r="I15901">
        <v>1</v>
      </c>
      <c r="J15901">
        <v>0</v>
      </c>
      <c r="L15901">
        <v>0</v>
      </c>
      <c r="N15901">
        <v>1</v>
      </c>
      <c r="P15901">
        <v>0</v>
      </c>
      <c r="Q15901">
        <v>0</v>
      </c>
      <c r="S15901">
        <v>0</v>
      </c>
    </row>
    <row r="15902" spans="1:19" x14ac:dyDescent="0.3">
      <c r="A15902" t="s">
        <v>31696</v>
      </c>
      <c r="B15902" s="171" t="s">
        <v>31697</v>
      </c>
      <c r="C15902" s="171" t="s">
        <v>83</v>
      </c>
      <c r="D15902" s="171" t="s">
        <v>4</v>
      </c>
      <c r="E15902" s="11">
        <v>44562</v>
      </c>
      <c r="F15902">
        <v>2</v>
      </c>
      <c r="G15902">
        <v>2</v>
      </c>
      <c r="I15902">
        <v>18</v>
      </c>
      <c r="J15902">
        <v>11</v>
      </c>
      <c r="L15902">
        <v>11</v>
      </c>
      <c r="N15902">
        <v>18</v>
      </c>
      <c r="P15902">
        <v>0</v>
      </c>
      <c r="Q15902">
        <v>1</v>
      </c>
      <c r="S15902">
        <v>0</v>
      </c>
    </row>
    <row r="15903" spans="1:19" x14ac:dyDescent="0.3">
      <c r="A15903" t="s">
        <v>31698</v>
      </c>
      <c r="B15903" s="171" t="s">
        <v>31699</v>
      </c>
      <c r="C15903" s="171" t="s">
        <v>86</v>
      </c>
      <c r="D15903" s="171" t="s">
        <v>80</v>
      </c>
      <c r="E15903" s="11">
        <v>44562</v>
      </c>
      <c r="F15903">
        <v>7</v>
      </c>
      <c r="G15903">
        <v>10</v>
      </c>
      <c r="I15903">
        <v>32</v>
      </c>
      <c r="J15903">
        <v>42</v>
      </c>
      <c r="L15903">
        <v>57</v>
      </c>
      <c r="N15903">
        <v>17</v>
      </c>
      <c r="P15903">
        <v>10</v>
      </c>
      <c r="Q15903">
        <v>15</v>
      </c>
      <c r="S15903">
        <v>15</v>
      </c>
    </row>
    <row r="15904" spans="1:19" x14ac:dyDescent="0.3">
      <c r="A15904" t="s">
        <v>31700</v>
      </c>
      <c r="B15904" s="171" t="s">
        <v>31701</v>
      </c>
      <c r="C15904" s="171" t="s">
        <v>86</v>
      </c>
      <c r="D15904" s="171" t="s">
        <v>4</v>
      </c>
      <c r="E15904" s="11">
        <v>44562</v>
      </c>
      <c r="F15904">
        <v>7</v>
      </c>
      <c r="G15904">
        <v>10</v>
      </c>
      <c r="I15904">
        <v>32</v>
      </c>
      <c r="J15904">
        <v>42</v>
      </c>
      <c r="L15904">
        <v>57</v>
      </c>
      <c r="N15904">
        <v>17</v>
      </c>
      <c r="P15904">
        <v>10</v>
      </c>
      <c r="Q15904">
        <v>15</v>
      </c>
      <c r="S15904">
        <v>15</v>
      </c>
    </row>
    <row r="15905" spans="1:19" x14ac:dyDescent="0.3">
      <c r="A15905" t="s">
        <v>31702</v>
      </c>
      <c r="B15905" s="171" t="s">
        <v>31703</v>
      </c>
      <c r="C15905" s="171" t="s">
        <v>89</v>
      </c>
      <c r="D15905" s="171" t="s">
        <v>80</v>
      </c>
      <c r="E15905" s="11">
        <v>44562</v>
      </c>
      <c r="F15905">
        <v>4</v>
      </c>
      <c r="G15905">
        <v>4</v>
      </c>
      <c r="I15905">
        <v>17</v>
      </c>
      <c r="J15905">
        <v>20</v>
      </c>
      <c r="L15905">
        <v>20</v>
      </c>
      <c r="N15905">
        <v>12</v>
      </c>
      <c r="P15905">
        <v>4</v>
      </c>
      <c r="Q15905">
        <v>5</v>
      </c>
      <c r="S15905">
        <v>5</v>
      </c>
    </row>
    <row r="15906" spans="1:19" x14ac:dyDescent="0.3">
      <c r="A15906" t="s">
        <v>31704</v>
      </c>
      <c r="B15906" s="171" t="s">
        <v>31705</v>
      </c>
      <c r="C15906" s="171" t="s">
        <v>89</v>
      </c>
      <c r="D15906" s="171" t="s">
        <v>4</v>
      </c>
      <c r="E15906" s="11">
        <v>44562</v>
      </c>
      <c r="F15906">
        <v>4</v>
      </c>
      <c r="G15906">
        <v>4</v>
      </c>
      <c r="I15906">
        <v>17</v>
      </c>
      <c r="J15906">
        <v>20</v>
      </c>
      <c r="L15906">
        <v>20</v>
      </c>
      <c r="N15906">
        <v>12</v>
      </c>
      <c r="P15906">
        <v>4</v>
      </c>
      <c r="Q15906">
        <v>5</v>
      </c>
      <c r="S15906">
        <v>5</v>
      </c>
    </row>
    <row r="15907" spans="1:19" x14ac:dyDescent="0.3">
      <c r="A15907" t="s">
        <v>31706</v>
      </c>
      <c r="B15907" s="171" t="s">
        <v>31707</v>
      </c>
      <c r="C15907" s="171" t="s">
        <v>92</v>
      </c>
      <c r="D15907" s="171" t="s">
        <v>80</v>
      </c>
      <c r="E15907" s="11">
        <v>44562</v>
      </c>
      <c r="F15907">
        <v>0</v>
      </c>
      <c r="G15907">
        <v>0</v>
      </c>
      <c r="I15907">
        <v>0</v>
      </c>
      <c r="J15907">
        <v>0</v>
      </c>
      <c r="L15907">
        <v>0</v>
      </c>
      <c r="N15907">
        <v>0</v>
      </c>
      <c r="P15907">
        <v>0</v>
      </c>
      <c r="Q15907">
        <v>0</v>
      </c>
      <c r="S15907">
        <v>0</v>
      </c>
    </row>
    <row r="15908" spans="1:19" x14ac:dyDescent="0.3">
      <c r="A15908" t="s">
        <v>31708</v>
      </c>
      <c r="B15908" s="171" t="s">
        <v>31709</v>
      </c>
      <c r="C15908" s="171" t="s">
        <v>92</v>
      </c>
      <c r="D15908" s="171" t="s">
        <v>4</v>
      </c>
      <c r="E15908" s="11">
        <v>44562</v>
      </c>
      <c r="F15908">
        <v>0</v>
      </c>
      <c r="G15908">
        <v>0</v>
      </c>
      <c r="I15908">
        <v>0</v>
      </c>
      <c r="J15908">
        <v>0</v>
      </c>
      <c r="L15908">
        <v>0</v>
      </c>
      <c r="N15908">
        <v>0</v>
      </c>
      <c r="P15908">
        <v>0</v>
      </c>
      <c r="Q15908">
        <v>0</v>
      </c>
      <c r="S15908">
        <v>0</v>
      </c>
    </row>
    <row r="15909" spans="1:19" x14ac:dyDescent="0.3">
      <c r="A15909" t="s">
        <v>31710</v>
      </c>
      <c r="B15909" s="171" t="s">
        <v>31711</v>
      </c>
      <c r="C15909" s="171" t="s">
        <v>95</v>
      </c>
      <c r="D15909" s="171" t="s">
        <v>80</v>
      </c>
      <c r="E15909" s="11">
        <v>44562</v>
      </c>
      <c r="F15909">
        <v>3.5</v>
      </c>
      <c r="G15909">
        <v>4</v>
      </c>
      <c r="I15909">
        <v>18</v>
      </c>
      <c r="J15909">
        <v>19</v>
      </c>
      <c r="L15909">
        <v>22</v>
      </c>
      <c r="N15909">
        <v>18</v>
      </c>
      <c r="P15909">
        <v>0</v>
      </c>
      <c r="Q15909">
        <v>0</v>
      </c>
      <c r="S15909">
        <v>0</v>
      </c>
    </row>
    <row r="15910" spans="1:19" x14ac:dyDescent="0.3">
      <c r="A15910" t="s">
        <v>31712</v>
      </c>
      <c r="B15910" s="171" t="s">
        <v>31713</v>
      </c>
      <c r="C15910" s="171" t="s">
        <v>95</v>
      </c>
      <c r="D15910" s="171" t="s">
        <v>15341</v>
      </c>
      <c r="E15910" s="11">
        <v>44562</v>
      </c>
      <c r="F15910">
        <v>0</v>
      </c>
      <c r="G15910">
        <v>0</v>
      </c>
      <c r="I15910">
        <v>0</v>
      </c>
      <c r="J15910">
        <v>0</v>
      </c>
      <c r="L15910">
        <v>0</v>
      </c>
      <c r="N15910">
        <v>0</v>
      </c>
      <c r="P15910">
        <v>0</v>
      </c>
      <c r="Q15910">
        <v>0</v>
      </c>
      <c r="S15910">
        <v>0</v>
      </c>
    </row>
    <row r="15911" spans="1:19" x14ac:dyDescent="0.3">
      <c r="A15911" t="s">
        <v>31714</v>
      </c>
      <c r="B15911" s="171" t="s">
        <v>31715</v>
      </c>
      <c r="C15911" s="171" t="s">
        <v>95</v>
      </c>
      <c r="D15911" s="171" t="s">
        <v>4</v>
      </c>
      <c r="E15911" s="11">
        <v>44562</v>
      </c>
      <c r="F15911">
        <v>3.5</v>
      </c>
      <c r="G15911">
        <v>4</v>
      </c>
      <c r="I15911">
        <v>18</v>
      </c>
      <c r="J15911">
        <v>19</v>
      </c>
      <c r="L15911">
        <v>22</v>
      </c>
      <c r="N15911">
        <v>18</v>
      </c>
      <c r="P15911">
        <v>0</v>
      </c>
      <c r="Q15911">
        <v>0</v>
      </c>
      <c r="S15911">
        <v>0</v>
      </c>
    </row>
    <row r="15912" spans="1:19" x14ac:dyDescent="0.3">
      <c r="A15912" t="s">
        <v>31716</v>
      </c>
      <c r="B15912" s="171" t="s">
        <v>31717</v>
      </c>
      <c r="C15912" s="171" t="s">
        <v>19659</v>
      </c>
      <c r="D15912" s="171" t="s">
        <v>80</v>
      </c>
      <c r="E15912" s="11">
        <v>44562</v>
      </c>
      <c r="F15912">
        <v>0</v>
      </c>
      <c r="G15912">
        <v>0</v>
      </c>
      <c r="I15912">
        <v>0</v>
      </c>
      <c r="J15912">
        <v>0</v>
      </c>
      <c r="L15912">
        <v>0</v>
      </c>
      <c r="N15912">
        <v>0</v>
      </c>
      <c r="P15912">
        <v>0</v>
      </c>
      <c r="Q15912">
        <v>0</v>
      </c>
      <c r="S15912">
        <v>0</v>
      </c>
    </row>
    <row r="15913" spans="1:19" x14ac:dyDescent="0.3">
      <c r="A15913" t="s">
        <v>31718</v>
      </c>
      <c r="B15913" s="171" t="s">
        <v>31719</v>
      </c>
      <c r="C15913" s="171" t="s">
        <v>19659</v>
      </c>
      <c r="D15913" s="171" t="s">
        <v>4</v>
      </c>
      <c r="E15913" s="11">
        <v>44562</v>
      </c>
      <c r="F15913">
        <v>0</v>
      </c>
      <c r="G15913">
        <v>0</v>
      </c>
      <c r="I15913">
        <v>0</v>
      </c>
      <c r="J15913">
        <v>0</v>
      </c>
      <c r="L15913">
        <v>0</v>
      </c>
      <c r="N15913">
        <v>0</v>
      </c>
      <c r="P15913">
        <v>0</v>
      </c>
      <c r="Q15913">
        <v>0</v>
      </c>
      <c r="S15913">
        <v>0</v>
      </c>
    </row>
    <row r="15914" spans="1:19" x14ac:dyDescent="0.3">
      <c r="A15914" t="s">
        <v>31720</v>
      </c>
      <c r="B15914" s="171" t="s">
        <v>31721</v>
      </c>
      <c r="C15914" s="171" t="s">
        <v>98</v>
      </c>
      <c r="D15914" s="171" t="s">
        <v>80</v>
      </c>
      <c r="E15914" s="11">
        <v>44562</v>
      </c>
      <c r="F15914">
        <v>11</v>
      </c>
      <c r="G15914">
        <v>15</v>
      </c>
      <c r="I15914">
        <v>19</v>
      </c>
      <c r="J15914">
        <v>59</v>
      </c>
      <c r="L15914">
        <v>85</v>
      </c>
      <c r="N15914">
        <v>18</v>
      </c>
      <c r="P15914">
        <v>2</v>
      </c>
      <c r="Q15914">
        <v>4</v>
      </c>
      <c r="S15914">
        <v>1</v>
      </c>
    </row>
    <row r="15915" spans="1:19" x14ac:dyDescent="0.3">
      <c r="A15915" t="s">
        <v>31722</v>
      </c>
      <c r="B15915" s="171" t="s">
        <v>31723</v>
      </c>
      <c r="C15915" s="171" t="s">
        <v>98</v>
      </c>
      <c r="D15915" s="171" t="s">
        <v>4</v>
      </c>
      <c r="E15915" s="11">
        <v>44562</v>
      </c>
      <c r="F15915">
        <v>11</v>
      </c>
      <c r="G15915">
        <v>15</v>
      </c>
      <c r="I15915">
        <v>19</v>
      </c>
      <c r="J15915">
        <v>59</v>
      </c>
      <c r="L15915">
        <v>85</v>
      </c>
      <c r="N15915">
        <v>18</v>
      </c>
      <c r="P15915">
        <v>2</v>
      </c>
      <c r="Q15915">
        <v>4</v>
      </c>
      <c r="S15915">
        <v>1</v>
      </c>
    </row>
    <row r="15916" spans="1:19" x14ac:dyDescent="0.3">
      <c r="A15916" t="s">
        <v>31724</v>
      </c>
      <c r="B15916" s="171" t="s">
        <v>31725</v>
      </c>
      <c r="C15916" s="171" t="s">
        <v>101</v>
      </c>
      <c r="D15916" s="171" t="s">
        <v>80</v>
      </c>
      <c r="E15916" s="11">
        <v>44562</v>
      </c>
      <c r="F15916">
        <v>35</v>
      </c>
      <c r="G15916">
        <v>31.5</v>
      </c>
      <c r="I15916">
        <v>243</v>
      </c>
      <c r="J15916">
        <v>389</v>
      </c>
      <c r="L15916">
        <v>350</v>
      </c>
      <c r="N15916">
        <v>220</v>
      </c>
      <c r="P15916">
        <v>10</v>
      </c>
      <c r="Q15916">
        <v>16</v>
      </c>
      <c r="S15916">
        <v>23</v>
      </c>
    </row>
    <row r="15917" spans="1:19" x14ac:dyDescent="0.3">
      <c r="A15917" t="s">
        <v>31726</v>
      </c>
      <c r="B15917" s="171" t="s">
        <v>31727</v>
      </c>
      <c r="C15917" s="171" t="s">
        <v>101</v>
      </c>
      <c r="D15917" s="171" t="s">
        <v>4</v>
      </c>
      <c r="E15917" s="11">
        <v>44562</v>
      </c>
      <c r="F15917">
        <v>35</v>
      </c>
      <c r="G15917">
        <v>31.5</v>
      </c>
      <c r="I15917">
        <v>243</v>
      </c>
      <c r="J15917">
        <v>389</v>
      </c>
      <c r="L15917">
        <v>350</v>
      </c>
      <c r="N15917">
        <v>220</v>
      </c>
      <c r="P15917">
        <v>10</v>
      </c>
      <c r="Q15917">
        <v>16</v>
      </c>
      <c r="S15917">
        <v>23</v>
      </c>
    </row>
    <row r="15918" spans="1:19" x14ac:dyDescent="0.3">
      <c r="A15918" t="s">
        <v>31728</v>
      </c>
      <c r="B15918" s="171" t="s">
        <v>31729</v>
      </c>
      <c r="C15918" s="171" t="s">
        <v>6843</v>
      </c>
      <c r="D15918" s="171" t="s">
        <v>80</v>
      </c>
      <c r="E15918" s="11">
        <v>44562</v>
      </c>
      <c r="F15918">
        <v>3</v>
      </c>
      <c r="G15918">
        <v>7</v>
      </c>
      <c r="I15918">
        <v>8</v>
      </c>
      <c r="J15918">
        <v>16</v>
      </c>
      <c r="L15918">
        <v>40</v>
      </c>
      <c r="N15918">
        <v>8</v>
      </c>
      <c r="P15918">
        <v>1</v>
      </c>
      <c r="Q15918">
        <v>1</v>
      </c>
      <c r="S15918">
        <v>0</v>
      </c>
    </row>
    <row r="15919" spans="1:19" x14ac:dyDescent="0.3">
      <c r="A15919" t="s">
        <v>31730</v>
      </c>
      <c r="B15919" s="171" t="s">
        <v>31731</v>
      </c>
      <c r="C15919" s="171" t="s">
        <v>6843</v>
      </c>
      <c r="D15919" s="171" t="s">
        <v>4</v>
      </c>
      <c r="E15919" s="11">
        <v>44562</v>
      </c>
      <c r="F15919">
        <v>3</v>
      </c>
      <c r="G15919">
        <v>7</v>
      </c>
      <c r="I15919">
        <v>8</v>
      </c>
      <c r="J15919">
        <v>16</v>
      </c>
      <c r="L15919">
        <v>40</v>
      </c>
      <c r="N15919">
        <v>8</v>
      </c>
      <c r="P15919">
        <v>1</v>
      </c>
      <c r="Q15919">
        <v>1</v>
      </c>
      <c r="S15919">
        <v>0</v>
      </c>
    </row>
    <row r="15920" spans="1:19" x14ac:dyDescent="0.3">
      <c r="A15920" t="s">
        <v>31732</v>
      </c>
      <c r="B15920" s="171" t="s">
        <v>31733</v>
      </c>
      <c r="C15920" s="171" t="s">
        <v>12995</v>
      </c>
      <c r="D15920" s="171" t="s">
        <v>80</v>
      </c>
      <c r="E15920" s="11">
        <v>44562</v>
      </c>
      <c r="F15920">
        <v>65.5</v>
      </c>
      <c r="G15920">
        <v>73.5</v>
      </c>
      <c r="I15920">
        <v>354</v>
      </c>
      <c r="J15920">
        <v>556</v>
      </c>
      <c r="L15920">
        <v>585</v>
      </c>
      <c r="N15920">
        <v>310</v>
      </c>
      <c r="O15920" t="s">
        <v>16361</v>
      </c>
      <c r="P15920">
        <v>27</v>
      </c>
      <c r="Q15920">
        <v>42</v>
      </c>
      <c r="S15920">
        <v>44</v>
      </c>
    </row>
    <row r="15921" spans="1:19" x14ac:dyDescent="0.3">
      <c r="A15921" t="s">
        <v>31734</v>
      </c>
      <c r="B15921" s="171" t="s">
        <v>31735</v>
      </c>
      <c r="C15921" s="171" t="s">
        <v>15504</v>
      </c>
      <c r="D15921" s="171" t="s">
        <v>15341</v>
      </c>
      <c r="E15921" s="11">
        <v>44562</v>
      </c>
      <c r="F15921">
        <v>0</v>
      </c>
      <c r="G15921">
        <v>0</v>
      </c>
      <c r="I15921">
        <v>1</v>
      </c>
      <c r="J15921">
        <v>0</v>
      </c>
      <c r="L15921">
        <v>0</v>
      </c>
      <c r="N15921">
        <v>1</v>
      </c>
      <c r="O15921" t="s">
        <v>16361</v>
      </c>
      <c r="P15921">
        <v>0</v>
      </c>
      <c r="Q15921">
        <v>0</v>
      </c>
      <c r="S15921">
        <v>0</v>
      </c>
    </row>
    <row r="15922" spans="1:19" x14ac:dyDescent="0.3">
      <c r="A15922" t="s">
        <v>31736</v>
      </c>
      <c r="B15922" s="171" t="s">
        <v>31737</v>
      </c>
      <c r="C15922" s="171" t="s">
        <v>15511</v>
      </c>
      <c r="D15922" s="171" t="s">
        <v>80</v>
      </c>
      <c r="E15922" s="11">
        <v>44562</v>
      </c>
      <c r="F15922">
        <v>16.5</v>
      </c>
      <c r="G15922">
        <v>21</v>
      </c>
      <c r="I15922">
        <v>54</v>
      </c>
      <c r="J15922">
        <v>89</v>
      </c>
      <c r="L15922">
        <v>118</v>
      </c>
      <c r="N15922">
        <v>53</v>
      </c>
      <c r="P15922">
        <v>2</v>
      </c>
      <c r="Q15922">
        <v>5</v>
      </c>
      <c r="S15922">
        <v>1</v>
      </c>
    </row>
    <row r="15923" spans="1:19" x14ac:dyDescent="0.3">
      <c r="A15923" t="s">
        <v>31738</v>
      </c>
      <c r="B15923" s="171" t="s">
        <v>31739</v>
      </c>
      <c r="C15923" s="171" t="s">
        <v>15511</v>
      </c>
      <c r="D15923" s="171" t="s">
        <v>15341</v>
      </c>
      <c r="E15923" s="11">
        <v>44562</v>
      </c>
      <c r="F15923">
        <v>0</v>
      </c>
      <c r="G15923">
        <v>0</v>
      </c>
      <c r="I15923">
        <v>1</v>
      </c>
      <c r="J15923">
        <v>0</v>
      </c>
      <c r="L15923">
        <v>0</v>
      </c>
      <c r="N15923">
        <v>1</v>
      </c>
      <c r="P15923">
        <v>0</v>
      </c>
      <c r="Q15923">
        <v>0</v>
      </c>
      <c r="S15923">
        <v>0</v>
      </c>
    </row>
    <row r="15924" spans="1:19" x14ac:dyDescent="0.3">
      <c r="A15924" t="s">
        <v>31740</v>
      </c>
      <c r="B15924" s="171" t="s">
        <v>31741</v>
      </c>
      <c r="C15924" s="171" t="s">
        <v>15511</v>
      </c>
      <c r="D15924" s="171" t="s">
        <v>4</v>
      </c>
      <c r="E15924" s="11">
        <v>44562</v>
      </c>
      <c r="F15924">
        <v>16.5</v>
      </c>
      <c r="G15924">
        <v>21</v>
      </c>
      <c r="I15924">
        <v>55</v>
      </c>
      <c r="J15924">
        <v>89</v>
      </c>
      <c r="L15924">
        <v>118</v>
      </c>
      <c r="N15924">
        <v>54</v>
      </c>
      <c r="P15924">
        <v>2</v>
      </c>
      <c r="Q15924">
        <v>5</v>
      </c>
      <c r="S15924">
        <v>1</v>
      </c>
    </row>
    <row r="15925" spans="1:19" x14ac:dyDescent="0.3">
      <c r="A15925" t="s">
        <v>31742</v>
      </c>
      <c r="B15925" s="171" t="s">
        <v>31743</v>
      </c>
      <c r="C15925" s="171" t="s">
        <v>104</v>
      </c>
      <c r="D15925" s="171" t="s">
        <v>4</v>
      </c>
      <c r="E15925" s="11">
        <v>44562</v>
      </c>
      <c r="F15925">
        <v>65.5</v>
      </c>
      <c r="G15925">
        <v>73.5</v>
      </c>
      <c r="I15925">
        <v>355</v>
      </c>
      <c r="J15925">
        <v>556</v>
      </c>
      <c r="L15925">
        <v>585</v>
      </c>
      <c r="N15925">
        <v>311</v>
      </c>
      <c r="P15925">
        <v>27</v>
      </c>
      <c r="Q15925">
        <v>42</v>
      </c>
      <c r="S15925">
        <v>44</v>
      </c>
    </row>
    <row r="15926" spans="1:19" x14ac:dyDescent="0.3">
      <c r="A15926" t="s">
        <v>31744</v>
      </c>
      <c r="B15926" s="171" t="s">
        <v>31745</v>
      </c>
      <c r="C15926" s="171" t="s">
        <v>119</v>
      </c>
      <c r="D15926" s="171" t="s">
        <v>80</v>
      </c>
      <c r="E15926" s="11">
        <v>44593</v>
      </c>
      <c r="F15926">
        <v>0</v>
      </c>
      <c r="G15926">
        <v>0</v>
      </c>
      <c r="I15926">
        <v>0</v>
      </c>
      <c r="J15926">
        <v>0</v>
      </c>
      <c r="L15926">
        <v>0</v>
      </c>
      <c r="N15926">
        <v>0</v>
      </c>
      <c r="P15926">
        <v>0</v>
      </c>
      <c r="Q15926">
        <v>0</v>
      </c>
      <c r="S15926">
        <v>0</v>
      </c>
    </row>
    <row r="15927" spans="1:19" x14ac:dyDescent="0.3">
      <c r="A15927" t="s">
        <v>31746</v>
      </c>
      <c r="B15927" s="171" t="s">
        <v>31747</v>
      </c>
      <c r="C15927" s="171" t="s">
        <v>143</v>
      </c>
      <c r="D15927" s="171" t="s">
        <v>80</v>
      </c>
      <c r="E15927" s="11">
        <v>44593</v>
      </c>
      <c r="F15927">
        <v>0</v>
      </c>
      <c r="G15927">
        <v>0</v>
      </c>
      <c r="I15927">
        <v>0</v>
      </c>
      <c r="J15927">
        <v>0</v>
      </c>
      <c r="L15927">
        <v>0</v>
      </c>
      <c r="N15927">
        <v>0</v>
      </c>
      <c r="P15927">
        <v>0</v>
      </c>
      <c r="Q15927">
        <v>0</v>
      </c>
      <c r="S15927">
        <v>0</v>
      </c>
    </row>
    <row r="15928" spans="1:19" x14ac:dyDescent="0.3">
      <c r="A15928" t="s">
        <v>31748</v>
      </c>
      <c r="B15928" s="171" t="s">
        <v>31749</v>
      </c>
      <c r="C15928" s="171" t="s">
        <v>158</v>
      </c>
      <c r="D15928" s="171" t="s">
        <v>80</v>
      </c>
      <c r="E15928" s="11">
        <v>44593</v>
      </c>
      <c r="F15928">
        <v>0</v>
      </c>
      <c r="G15928">
        <v>0</v>
      </c>
      <c r="I15928">
        <v>0</v>
      </c>
      <c r="J15928">
        <v>0</v>
      </c>
      <c r="L15928">
        <v>0</v>
      </c>
      <c r="N15928">
        <v>0</v>
      </c>
      <c r="P15928">
        <v>0</v>
      </c>
      <c r="Q15928">
        <v>0</v>
      </c>
      <c r="S15928">
        <v>0</v>
      </c>
    </row>
    <row r="15929" spans="1:19" x14ac:dyDescent="0.3">
      <c r="A15929" t="s">
        <v>31750</v>
      </c>
      <c r="B15929" s="171" t="s">
        <v>31751</v>
      </c>
      <c r="C15929" s="171" t="s">
        <v>209</v>
      </c>
      <c r="D15929" s="171" t="s">
        <v>80</v>
      </c>
      <c r="E15929" s="11">
        <v>44593</v>
      </c>
      <c r="F15929">
        <v>0</v>
      </c>
      <c r="G15929">
        <v>0</v>
      </c>
      <c r="I15929">
        <v>0</v>
      </c>
      <c r="J15929">
        <v>0</v>
      </c>
      <c r="L15929">
        <v>0</v>
      </c>
      <c r="N15929">
        <v>0</v>
      </c>
      <c r="P15929">
        <v>0</v>
      </c>
      <c r="Q15929">
        <v>0</v>
      </c>
      <c r="S15929">
        <v>0</v>
      </c>
    </row>
    <row r="15930" spans="1:19" x14ac:dyDescent="0.3">
      <c r="A15930" t="s">
        <v>31752</v>
      </c>
      <c r="B15930" s="171" t="s">
        <v>31753</v>
      </c>
      <c r="C15930" s="171" t="s">
        <v>76</v>
      </c>
      <c r="D15930" s="171" t="s">
        <v>80</v>
      </c>
      <c r="E15930" s="11">
        <v>44593</v>
      </c>
      <c r="F15930">
        <v>0</v>
      </c>
      <c r="G15930">
        <v>0</v>
      </c>
      <c r="I15930">
        <v>0</v>
      </c>
      <c r="J15930">
        <v>0</v>
      </c>
      <c r="L15930">
        <v>0</v>
      </c>
      <c r="N15930">
        <v>0</v>
      </c>
      <c r="P15930">
        <v>0</v>
      </c>
      <c r="Q15930">
        <v>0</v>
      </c>
      <c r="S15930">
        <v>0</v>
      </c>
    </row>
    <row r="15931" spans="1:19" x14ac:dyDescent="0.3">
      <c r="A15931" t="s">
        <v>31754</v>
      </c>
      <c r="B15931" s="171" t="s">
        <v>31755</v>
      </c>
      <c r="C15931" s="171" t="s">
        <v>15347</v>
      </c>
      <c r="D15931" s="171" t="s">
        <v>80</v>
      </c>
      <c r="E15931" s="11">
        <v>44593</v>
      </c>
      <c r="F15931">
        <v>0</v>
      </c>
      <c r="G15931">
        <v>0</v>
      </c>
      <c r="I15931">
        <v>0</v>
      </c>
      <c r="J15931">
        <v>0</v>
      </c>
      <c r="L15931">
        <v>0</v>
      </c>
      <c r="N15931">
        <v>0</v>
      </c>
      <c r="P15931">
        <v>0</v>
      </c>
      <c r="Q15931">
        <v>0</v>
      </c>
      <c r="S15931">
        <v>0</v>
      </c>
    </row>
    <row r="15932" spans="1:19" x14ac:dyDescent="0.3">
      <c r="A15932" t="s">
        <v>31756</v>
      </c>
      <c r="B15932" s="171" t="s">
        <v>31757</v>
      </c>
      <c r="C15932" s="171" t="s">
        <v>203</v>
      </c>
      <c r="D15932" s="171" t="s">
        <v>80</v>
      </c>
      <c r="E15932" s="11">
        <v>44593</v>
      </c>
      <c r="F15932">
        <v>1.5</v>
      </c>
      <c r="G15932">
        <v>1.5</v>
      </c>
      <c r="I15932">
        <v>16</v>
      </c>
      <c r="J15932">
        <v>8</v>
      </c>
      <c r="L15932">
        <v>8</v>
      </c>
      <c r="N15932">
        <v>16</v>
      </c>
      <c r="P15932">
        <v>0</v>
      </c>
      <c r="Q15932">
        <v>0</v>
      </c>
      <c r="S15932">
        <v>0</v>
      </c>
    </row>
    <row r="15933" spans="1:19" x14ac:dyDescent="0.3">
      <c r="A15933" t="s">
        <v>31758</v>
      </c>
      <c r="B15933" s="171" t="s">
        <v>31759</v>
      </c>
      <c r="C15933" s="171" t="s">
        <v>15340</v>
      </c>
      <c r="D15933" s="171" t="s">
        <v>15341</v>
      </c>
      <c r="E15933" s="11">
        <v>44593</v>
      </c>
      <c r="F15933">
        <v>0</v>
      </c>
      <c r="G15933">
        <v>0</v>
      </c>
      <c r="I15933">
        <v>0</v>
      </c>
      <c r="J15933">
        <v>0</v>
      </c>
      <c r="L15933">
        <v>0</v>
      </c>
      <c r="N15933">
        <v>0</v>
      </c>
      <c r="P15933">
        <v>0</v>
      </c>
      <c r="Q15933">
        <v>0</v>
      </c>
      <c r="S15933">
        <v>0</v>
      </c>
    </row>
    <row r="15934" spans="1:19" x14ac:dyDescent="0.3">
      <c r="A15934" t="s">
        <v>31760</v>
      </c>
      <c r="B15934" s="171" t="s">
        <v>31761</v>
      </c>
      <c r="C15934" s="171" t="s">
        <v>15340</v>
      </c>
      <c r="D15934" s="171" t="s">
        <v>80</v>
      </c>
      <c r="E15934" s="11">
        <v>44593</v>
      </c>
      <c r="F15934">
        <v>0</v>
      </c>
      <c r="G15934">
        <v>0</v>
      </c>
      <c r="I15934">
        <v>0</v>
      </c>
      <c r="J15934">
        <v>0</v>
      </c>
      <c r="L15934">
        <v>0</v>
      </c>
      <c r="N15934">
        <v>0</v>
      </c>
      <c r="P15934">
        <v>0</v>
      </c>
      <c r="Q15934">
        <v>0</v>
      </c>
      <c r="S15934">
        <v>0</v>
      </c>
    </row>
    <row r="15935" spans="1:19" x14ac:dyDescent="0.3">
      <c r="A15935" t="s">
        <v>31762</v>
      </c>
      <c r="B15935" s="171" t="s">
        <v>31763</v>
      </c>
      <c r="C15935" s="171" t="s">
        <v>15344</v>
      </c>
      <c r="D15935" s="171" t="s">
        <v>15341</v>
      </c>
      <c r="E15935" s="11">
        <v>44593</v>
      </c>
      <c r="F15935">
        <v>0</v>
      </c>
      <c r="G15935">
        <v>0</v>
      </c>
      <c r="I15935">
        <v>0</v>
      </c>
      <c r="J15935">
        <v>0</v>
      </c>
      <c r="L15935">
        <v>0</v>
      </c>
      <c r="N15935">
        <v>0</v>
      </c>
      <c r="P15935">
        <v>0</v>
      </c>
      <c r="Q15935">
        <v>0</v>
      </c>
      <c r="S15935">
        <v>0</v>
      </c>
    </row>
    <row r="15936" spans="1:19" x14ac:dyDescent="0.3">
      <c r="A15936" t="s">
        <v>31764</v>
      </c>
      <c r="B15936" s="171" t="s">
        <v>31765</v>
      </c>
      <c r="C15936" s="171" t="s">
        <v>15347</v>
      </c>
      <c r="D15936" s="171" t="s">
        <v>15341</v>
      </c>
      <c r="E15936" s="11">
        <v>44593</v>
      </c>
      <c r="F15936">
        <v>0</v>
      </c>
      <c r="G15936">
        <v>0</v>
      </c>
      <c r="I15936">
        <v>1</v>
      </c>
      <c r="J15936">
        <v>0</v>
      </c>
      <c r="L15936">
        <v>0</v>
      </c>
      <c r="N15936">
        <v>1</v>
      </c>
      <c r="P15936">
        <v>0</v>
      </c>
      <c r="Q15936">
        <v>0</v>
      </c>
      <c r="S15936">
        <v>0</v>
      </c>
    </row>
    <row r="15937" spans="1:19" x14ac:dyDescent="0.3">
      <c r="A15937" t="s">
        <v>31754</v>
      </c>
      <c r="B15937" s="171" t="s">
        <v>31755</v>
      </c>
      <c r="C15937" s="171" t="s">
        <v>15347</v>
      </c>
      <c r="D15937" s="171" t="s">
        <v>80</v>
      </c>
      <c r="E15937" s="11">
        <v>44593</v>
      </c>
      <c r="F15937">
        <v>0.5</v>
      </c>
      <c r="G15937">
        <v>0.5</v>
      </c>
      <c r="I15937">
        <v>1</v>
      </c>
      <c r="J15937">
        <v>3</v>
      </c>
      <c r="L15937">
        <v>3</v>
      </c>
      <c r="N15937">
        <v>1</v>
      </c>
      <c r="P15937">
        <v>0</v>
      </c>
      <c r="Q15937">
        <v>0</v>
      </c>
      <c r="S15937">
        <v>0</v>
      </c>
    </row>
    <row r="15938" spans="1:19" x14ac:dyDescent="0.3">
      <c r="A15938" t="s">
        <v>31766</v>
      </c>
      <c r="B15938" s="171" t="s">
        <v>31767</v>
      </c>
      <c r="C15938" s="171" t="s">
        <v>203</v>
      </c>
      <c r="D15938" s="171" t="s">
        <v>15341</v>
      </c>
      <c r="E15938" s="11">
        <v>44593</v>
      </c>
      <c r="F15938">
        <v>0</v>
      </c>
      <c r="G15938">
        <v>0</v>
      </c>
      <c r="I15938">
        <v>0</v>
      </c>
      <c r="J15938">
        <v>0</v>
      </c>
      <c r="L15938">
        <v>0</v>
      </c>
      <c r="N15938">
        <v>0</v>
      </c>
      <c r="P15938">
        <v>0</v>
      </c>
      <c r="Q15938">
        <v>0</v>
      </c>
      <c r="S15938">
        <v>0</v>
      </c>
    </row>
    <row r="15939" spans="1:19" x14ac:dyDescent="0.3">
      <c r="A15939" t="s">
        <v>31768</v>
      </c>
      <c r="B15939" s="171" t="s">
        <v>31769</v>
      </c>
      <c r="C15939" s="171" t="s">
        <v>24281</v>
      </c>
      <c r="D15939" s="171" t="s">
        <v>15341</v>
      </c>
      <c r="E15939" s="11">
        <v>44593</v>
      </c>
      <c r="F15939">
        <v>0</v>
      </c>
      <c r="G15939">
        <v>0</v>
      </c>
      <c r="I15939">
        <v>0</v>
      </c>
      <c r="J15939">
        <v>0</v>
      </c>
      <c r="L15939">
        <v>0</v>
      </c>
      <c r="N15939">
        <v>0</v>
      </c>
      <c r="P15939">
        <v>0</v>
      </c>
      <c r="Q15939">
        <v>0</v>
      </c>
      <c r="S15939">
        <v>0</v>
      </c>
    </row>
    <row r="15940" spans="1:19" x14ac:dyDescent="0.3">
      <c r="A15940" t="s">
        <v>31770</v>
      </c>
      <c r="B15940" s="171" t="s">
        <v>31771</v>
      </c>
      <c r="C15940" s="171" t="s">
        <v>24281</v>
      </c>
      <c r="D15940" s="171" t="s">
        <v>80</v>
      </c>
      <c r="E15940" s="11">
        <v>44593</v>
      </c>
      <c r="F15940">
        <v>0</v>
      </c>
      <c r="G15940">
        <v>0</v>
      </c>
      <c r="I15940">
        <v>0</v>
      </c>
      <c r="J15940">
        <v>0</v>
      </c>
      <c r="L15940">
        <v>0</v>
      </c>
      <c r="N15940">
        <v>0</v>
      </c>
      <c r="P15940">
        <v>0</v>
      </c>
      <c r="Q15940">
        <v>0</v>
      </c>
      <c r="S15940">
        <v>0</v>
      </c>
    </row>
    <row r="15941" spans="1:19" x14ac:dyDescent="0.3">
      <c r="A15941" t="s">
        <v>31772</v>
      </c>
      <c r="B15941" s="171" t="s">
        <v>31773</v>
      </c>
      <c r="C15941" s="171" t="s">
        <v>24284</v>
      </c>
      <c r="D15941" s="171" t="s">
        <v>80</v>
      </c>
      <c r="E15941" s="11">
        <v>44593</v>
      </c>
      <c r="F15941">
        <v>2</v>
      </c>
      <c r="G15941">
        <v>3</v>
      </c>
      <c r="I15941">
        <v>10</v>
      </c>
      <c r="J15941">
        <v>12</v>
      </c>
      <c r="L15941">
        <v>18</v>
      </c>
      <c r="N15941">
        <v>9</v>
      </c>
      <c r="P15941">
        <v>0</v>
      </c>
      <c r="Q15941">
        <v>0</v>
      </c>
      <c r="S15941">
        <v>1</v>
      </c>
    </row>
    <row r="15942" spans="1:19" x14ac:dyDescent="0.3">
      <c r="A15942" t="s">
        <v>31774</v>
      </c>
      <c r="B15942" s="171" t="s">
        <v>31775</v>
      </c>
      <c r="C15942" s="171" t="s">
        <v>18126</v>
      </c>
      <c r="D15942" s="171" t="s">
        <v>80</v>
      </c>
      <c r="E15942" s="11">
        <v>44593</v>
      </c>
      <c r="F15942">
        <v>0</v>
      </c>
      <c r="G15942">
        <v>0</v>
      </c>
      <c r="I15942">
        <v>0</v>
      </c>
      <c r="J15942">
        <v>0</v>
      </c>
      <c r="L15942">
        <v>0</v>
      </c>
      <c r="N15942">
        <v>0</v>
      </c>
      <c r="P15942">
        <v>0</v>
      </c>
      <c r="Q15942">
        <v>0</v>
      </c>
      <c r="S15942">
        <v>0</v>
      </c>
    </row>
    <row r="15943" spans="1:19" x14ac:dyDescent="0.3">
      <c r="A15943" t="s">
        <v>31776</v>
      </c>
      <c r="B15943" s="171" t="s">
        <v>31777</v>
      </c>
      <c r="C15943" s="171" t="s">
        <v>128</v>
      </c>
      <c r="D15943" s="171" t="s">
        <v>80</v>
      </c>
      <c r="E15943" s="11">
        <v>44593</v>
      </c>
      <c r="F15943">
        <v>0</v>
      </c>
      <c r="G15943">
        <v>0</v>
      </c>
      <c r="I15943">
        <v>0</v>
      </c>
      <c r="J15943">
        <v>0</v>
      </c>
      <c r="L15943">
        <v>0</v>
      </c>
      <c r="N15943">
        <v>0</v>
      </c>
      <c r="P15943">
        <v>0</v>
      </c>
      <c r="Q15943">
        <v>0</v>
      </c>
      <c r="S15943">
        <v>0</v>
      </c>
    </row>
    <row r="15944" spans="1:19" x14ac:dyDescent="0.3">
      <c r="A15944" t="s">
        <v>31778</v>
      </c>
      <c r="B15944" s="171" t="s">
        <v>31779</v>
      </c>
      <c r="C15944" s="171" t="s">
        <v>14824</v>
      </c>
      <c r="D15944" s="171" t="s">
        <v>80</v>
      </c>
      <c r="E15944" s="11">
        <v>44593</v>
      </c>
      <c r="F15944">
        <v>0</v>
      </c>
      <c r="G15944">
        <v>0</v>
      </c>
      <c r="I15944">
        <v>0</v>
      </c>
      <c r="J15944">
        <v>0</v>
      </c>
      <c r="L15944">
        <v>0</v>
      </c>
      <c r="N15944">
        <v>0</v>
      </c>
      <c r="P15944">
        <v>0</v>
      </c>
      <c r="Q15944">
        <v>0</v>
      </c>
      <c r="S15944">
        <v>0</v>
      </c>
    </row>
    <row r="15945" spans="1:19" x14ac:dyDescent="0.3">
      <c r="A15945" t="s">
        <v>31780</v>
      </c>
      <c r="B15945" s="171" t="s">
        <v>31781</v>
      </c>
      <c r="C15945" s="171" t="s">
        <v>152</v>
      </c>
      <c r="D15945" s="171" t="s">
        <v>80</v>
      </c>
      <c r="E15945" s="11">
        <v>44593</v>
      </c>
      <c r="F15945">
        <v>0</v>
      </c>
      <c r="G15945">
        <v>0</v>
      </c>
      <c r="I15945">
        <v>0</v>
      </c>
      <c r="J15945">
        <v>0</v>
      </c>
      <c r="L15945">
        <v>0</v>
      </c>
      <c r="N15945">
        <v>0</v>
      </c>
      <c r="P15945">
        <v>0</v>
      </c>
      <c r="Q15945">
        <v>0</v>
      </c>
      <c r="S15945">
        <v>0</v>
      </c>
    </row>
    <row r="15946" spans="1:19" x14ac:dyDescent="0.3">
      <c r="A15946" t="s">
        <v>31782</v>
      </c>
      <c r="B15946" s="171" t="s">
        <v>31783</v>
      </c>
      <c r="C15946" s="171" t="s">
        <v>194</v>
      </c>
      <c r="D15946" s="171" t="s">
        <v>80</v>
      </c>
      <c r="E15946" s="11">
        <v>44593</v>
      </c>
      <c r="F15946">
        <v>5</v>
      </c>
      <c r="G15946">
        <v>7</v>
      </c>
      <c r="I15946">
        <v>23</v>
      </c>
      <c r="J15946">
        <v>30</v>
      </c>
      <c r="L15946">
        <v>39</v>
      </c>
      <c r="N15946">
        <v>18</v>
      </c>
      <c r="P15946">
        <v>4</v>
      </c>
      <c r="Q15946">
        <v>7</v>
      </c>
      <c r="S15946">
        <v>5</v>
      </c>
    </row>
    <row r="15947" spans="1:19" x14ac:dyDescent="0.3">
      <c r="A15947" t="s">
        <v>31784</v>
      </c>
      <c r="B15947" s="171" t="s">
        <v>31785</v>
      </c>
      <c r="C15947" s="171" t="s">
        <v>18137</v>
      </c>
      <c r="D15947" s="171" t="s">
        <v>80</v>
      </c>
      <c r="E15947" s="11">
        <v>44593</v>
      </c>
      <c r="F15947">
        <v>0</v>
      </c>
      <c r="G15947">
        <v>0</v>
      </c>
      <c r="I15947">
        <v>0</v>
      </c>
      <c r="J15947">
        <v>0</v>
      </c>
      <c r="L15947">
        <v>0</v>
      </c>
      <c r="N15947">
        <v>0</v>
      </c>
      <c r="P15947">
        <v>0</v>
      </c>
      <c r="Q15947">
        <v>0</v>
      </c>
      <c r="S15947">
        <v>0</v>
      </c>
    </row>
    <row r="15948" spans="1:19" x14ac:dyDescent="0.3">
      <c r="A15948" t="s">
        <v>31786</v>
      </c>
      <c r="B15948" s="171" t="s">
        <v>31787</v>
      </c>
      <c r="C15948" s="171" t="s">
        <v>18140</v>
      </c>
      <c r="D15948" s="171" t="s">
        <v>80</v>
      </c>
      <c r="E15948" s="11">
        <v>44593</v>
      </c>
      <c r="F15948">
        <v>4</v>
      </c>
      <c r="G15948">
        <v>4</v>
      </c>
      <c r="I15948">
        <v>15</v>
      </c>
      <c r="J15948">
        <v>20</v>
      </c>
      <c r="L15948">
        <v>20</v>
      </c>
      <c r="N15948">
        <v>12</v>
      </c>
      <c r="P15948">
        <v>5</v>
      </c>
      <c r="Q15948">
        <v>5</v>
      </c>
      <c r="S15948">
        <v>3</v>
      </c>
    </row>
    <row r="15949" spans="1:19" x14ac:dyDescent="0.3">
      <c r="A15949" t="s">
        <v>31788</v>
      </c>
      <c r="B15949" s="171" t="s">
        <v>31789</v>
      </c>
      <c r="C15949" s="171" t="s">
        <v>236</v>
      </c>
      <c r="D15949" s="171" t="s">
        <v>80</v>
      </c>
      <c r="E15949" s="11">
        <v>44593</v>
      </c>
      <c r="F15949">
        <v>0</v>
      </c>
      <c r="G15949">
        <v>0</v>
      </c>
      <c r="I15949">
        <v>0</v>
      </c>
      <c r="J15949">
        <v>0</v>
      </c>
      <c r="L15949">
        <v>0</v>
      </c>
      <c r="N15949">
        <v>0</v>
      </c>
      <c r="P15949">
        <v>0</v>
      </c>
      <c r="Q15949">
        <v>0</v>
      </c>
      <c r="S15949">
        <v>0</v>
      </c>
    </row>
    <row r="15950" spans="1:19" x14ac:dyDescent="0.3">
      <c r="A15950" t="s">
        <v>31790</v>
      </c>
      <c r="B15950" s="171" t="s">
        <v>31791</v>
      </c>
      <c r="C15950" s="171" t="s">
        <v>239</v>
      </c>
      <c r="D15950" s="171" t="s">
        <v>80</v>
      </c>
      <c r="E15950" s="11">
        <v>44593</v>
      </c>
      <c r="F15950">
        <v>0</v>
      </c>
      <c r="G15950">
        <v>0</v>
      </c>
      <c r="I15950">
        <v>0</v>
      </c>
      <c r="J15950">
        <v>0</v>
      </c>
      <c r="L15950">
        <v>0</v>
      </c>
      <c r="N15950">
        <v>0</v>
      </c>
      <c r="P15950">
        <v>0</v>
      </c>
      <c r="Q15950">
        <v>0</v>
      </c>
      <c r="S15950">
        <v>0</v>
      </c>
    </row>
    <row r="15951" spans="1:19" x14ac:dyDescent="0.3">
      <c r="A15951" t="s">
        <v>31792</v>
      </c>
      <c r="B15951" s="171" t="s">
        <v>31793</v>
      </c>
      <c r="C15951" s="171" t="s">
        <v>176</v>
      </c>
      <c r="D15951" s="171" t="s">
        <v>80</v>
      </c>
      <c r="E15951" s="11">
        <v>44593</v>
      </c>
      <c r="F15951">
        <v>2.5</v>
      </c>
      <c r="G15951">
        <v>3</v>
      </c>
      <c r="I15951">
        <v>19</v>
      </c>
      <c r="J15951">
        <v>14</v>
      </c>
      <c r="L15951">
        <v>17</v>
      </c>
      <c r="N15951">
        <v>17</v>
      </c>
      <c r="P15951">
        <v>0</v>
      </c>
      <c r="Q15951">
        <v>1</v>
      </c>
      <c r="S15951">
        <v>2</v>
      </c>
    </row>
    <row r="15952" spans="1:19" x14ac:dyDescent="0.3">
      <c r="A15952" t="s">
        <v>31794</v>
      </c>
      <c r="B15952" s="171" t="s">
        <v>31795</v>
      </c>
      <c r="C15952" s="171" t="s">
        <v>206</v>
      </c>
      <c r="D15952" s="171" t="s">
        <v>80</v>
      </c>
      <c r="E15952" s="11">
        <v>44593</v>
      </c>
      <c r="F15952">
        <v>1</v>
      </c>
      <c r="G15952">
        <v>1</v>
      </c>
      <c r="I15952">
        <v>2</v>
      </c>
      <c r="J15952">
        <v>5</v>
      </c>
      <c r="L15952">
        <v>5</v>
      </c>
      <c r="N15952">
        <v>1</v>
      </c>
      <c r="P15952">
        <v>0</v>
      </c>
      <c r="Q15952">
        <v>0</v>
      </c>
      <c r="S15952">
        <v>1</v>
      </c>
    </row>
    <row r="15953" spans="1:19" x14ac:dyDescent="0.3">
      <c r="A15953" t="s">
        <v>31796</v>
      </c>
      <c r="B15953" s="171" t="s">
        <v>31797</v>
      </c>
      <c r="C15953" s="171" t="s">
        <v>176</v>
      </c>
      <c r="D15953" s="171" t="s">
        <v>15341</v>
      </c>
      <c r="E15953" s="11">
        <v>44593</v>
      </c>
      <c r="F15953">
        <v>0</v>
      </c>
      <c r="G15953">
        <v>0</v>
      </c>
      <c r="I15953">
        <v>0</v>
      </c>
      <c r="J15953">
        <v>0</v>
      </c>
      <c r="L15953">
        <v>0</v>
      </c>
      <c r="N15953">
        <v>0</v>
      </c>
      <c r="P15953">
        <v>0</v>
      </c>
      <c r="Q15953">
        <v>0</v>
      </c>
      <c r="S15953">
        <v>0</v>
      </c>
    </row>
    <row r="15954" spans="1:19" x14ac:dyDescent="0.3">
      <c r="A15954" t="s">
        <v>31798</v>
      </c>
      <c r="B15954" s="171" t="s">
        <v>31799</v>
      </c>
      <c r="C15954" s="171" t="s">
        <v>206</v>
      </c>
      <c r="D15954" s="171" t="s">
        <v>15341</v>
      </c>
      <c r="E15954" s="11">
        <v>44593</v>
      </c>
      <c r="F15954">
        <v>0</v>
      </c>
      <c r="G15954">
        <v>0</v>
      </c>
      <c r="I15954">
        <v>0</v>
      </c>
      <c r="J15954">
        <v>0</v>
      </c>
      <c r="L15954">
        <v>0</v>
      </c>
      <c r="N15954">
        <v>0</v>
      </c>
      <c r="P15954">
        <v>0</v>
      </c>
      <c r="Q15954">
        <v>0</v>
      </c>
      <c r="S15954">
        <v>0</v>
      </c>
    </row>
    <row r="15955" spans="1:19" x14ac:dyDescent="0.3">
      <c r="A15955" t="s">
        <v>31800</v>
      </c>
      <c r="B15955" s="171" t="s">
        <v>31801</v>
      </c>
      <c r="C15955" s="171" t="s">
        <v>16544</v>
      </c>
      <c r="D15955" s="171" t="s">
        <v>15341</v>
      </c>
      <c r="E15955" s="11">
        <v>44593</v>
      </c>
      <c r="F15955">
        <v>0</v>
      </c>
      <c r="G15955">
        <v>0</v>
      </c>
      <c r="I15955">
        <v>0</v>
      </c>
      <c r="J15955">
        <v>0</v>
      </c>
      <c r="L15955">
        <v>0</v>
      </c>
      <c r="N15955">
        <v>0</v>
      </c>
      <c r="P15955">
        <v>0</v>
      </c>
      <c r="Q15955">
        <v>0</v>
      </c>
      <c r="S15955">
        <v>0</v>
      </c>
    </row>
    <row r="15956" spans="1:19" x14ac:dyDescent="0.3">
      <c r="A15956" t="s">
        <v>31802</v>
      </c>
      <c r="B15956" s="171" t="s">
        <v>31803</v>
      </c>
      <c r="C15956" s="171" t="s">
        <v>16544</v>
      </c>
      <c r="D15956" s="171" t="s">
        <v>80</v>
      </c>
      <c r="E15956" s="11">
        <v>44593</v>
      </c>
      <c r="F15956">
        <v>0</v>
      </c>
      <c r="G15956">
        <v>0</v>
      </c>
      <c r="I15956">
        <v>0</v>
      </c>
      <c r="J15956">
        <v>0</v>
      </c>
      <c r="L15956">
        <v>0</v>
      </c>
      <c r="N15956">
        <v>0</v>
      </c>
      <c r="P15956">
        <v>0</v>
      </c>
      <c r="Q15956">
        <v>0</v>
      </c>
      <c r="S15956">
        <v>0</v>
      </c>
    </row>
    <row r="15957" spans="1:19" x14ac:dyDescent="0.3">
      <c r="A15957" t="s">
        <v>31804</v>
      </c>
      <c r="B15957" s="171" t="s">
        <v>31805</v>
      </c>
      <c r="C15957" s="171" t="s">
        <v>24315</v>
      </c>
      <c r="D15957" s="171" t="s">
        <v>15341</v>
      </c>
      <c r="E15957" s="11">
        <v>44593</v>
      </c>
      <c r="F15957">
        <v>0</v>
      </c>
      <c r="G15957">
        <v>0</v>
      </c>
      <c r="I15957">
        <v>0</v>
      </c>
      <c r="J15957">
        <v>0</v>
      </c>
      <c r="L15957">
        <v>0</v>
      </c>
      <c r="N15957">
        <v>0</v>
      </c>
      <c r="P15957">
        <v>0</v>
      </c>
      <c r="Q15957">
        <v>0</v>
      </c>
      <c r="S15957">
        <v>0</v>
      </c>
    </row>
    <row r="15958" spans="1:19" x14ac:dyDescent="0.3">
      <c r="A15958" t="s">
        <v>31806</v>
      </c>
      <c r="B15958" s="171" t="s">
        <v>31807</v>
      </c>
      <c r="C15958" s="171" t="s">
        <v>24315</v>
      </c>
      <c r="D15958" s="171" t="s">
        <v>80</v>
      </c>
      <c r="E15958" s="11">
        <v>44593</v>
      </c>
      <c r="F15958">
        <v>0</v>
      </c>
      <c r="G15958">
        <v>0</v>
      </c>
      <c r="I15958">
        <v>0</v>
      </c>
      <c r="J15958">
        <v>0</v>
      </c>
      <c r="L15958">
        <v>0</v>
      </c>
      <c r="N15958">
        <v>0</v>
      </c>
      <c r="P15958">
        <v>0</v>
      </c>
      <c r="Q15958">
        <v>0</v>
      </c>
      <c r="S15958">
        <v>0</v>
      </c>
    </row>
    <row r="15959" spans="1:19" x14ac:dyDescent="0.3">
      <c r="A15959" t="s">
        <v>31808</v>
      </c>
      <c r="B15959" s="171" t="s">
        <v>31809</v>
      </c>
      <c r="C15959" s="171" t="s">
        <v>113</v>
      </c>
      <c r="D15959" s="171" t="s">
        <v>80</v>
      </c>
      <c r="E15959" s="11">
        <v>44593</v>
      </c>
      <c r="F15959">
        <v>0</v>
      </c>
      <c r="G15959">
        <v>0</v>
      </c>
      <c r="I15959">
        <v>0</v>
      </c>
      <c r="J15959">
        <v>0</v>
      </c>
      <c r="L15959">
        <v>0</v>
      </c>
      <c r="N15959">
        <v>0</v>
      </c>
      <c r="P15959">
        <v>0</v>
      </c>
      <c r="Q15959">
        <v>0</v>
      </c>
      <c r="S15959">
        <v>0</v>
      </c>
    </row>
    <row r="15960" spans="1:19" x14ac:dyDescent="0.3">
      <c r="A15960" t="s">
        <v>31810</v>
      </c>
      <c r="B15960" s="171" t="s">
        <v>31811</v>
      </c>
      <c r="C15960" s="171" t="s">
        <v>131</v>
      </c>
      <c r="D15960" s="171" t="s">
        <v>80</v>
      </c>
      <c r="E15960" s="11">
        <v>44593</v>
      </c>
      <c r="F15960">
        <v>0</v>
      </c>
      <c r="G15960">
        <v>0</v>
      </c>
      <c r="I15960">
        <v>0</v>
      </c>
      <c r="J15960">
        <v>0</v>
      </c>
      <c r="L15960">
        <v>0</v>
      </c>
      <c r="N15960">
        <v>0</v>
      </c>
      <c r="P15960">
        <v>0</v>
      </c>
      <c r="Q15960">
        <v>0</v>
      </c>
      <c r="S15960">
        <v>0</v>
      </c>
    </row>
    <row r="15961" spans="1:19" x14ac:dyDescent="0.3">
      <c r="A15961" t="s">
        <v>31812</v>
      </c>
      <c r="B15961" s="171" t="s">
        <v>31813</v>
      </c>
      <c r="C15961" s="171" t="s">
        <v>14843</v>
      </c>
      <c r="D15961" s="171" t="s">
        <v>80</v>
      </c>
      <c r="E15961" s="11">
        <v>44593</v>
      </c>
      <c r="F15961">
        <v>0</v>
      </c>
      <c r="G15961">
        <v>0</v>
      </c>
      <c r="I15961">
        <v>0</v>
      </c>
      <c r="J15961">
        <v>0</v>
      </c>
      <c r="L15961">
        <v>0</v>
      </c>
      <c r="N15961">
        <v>0</v>
      </c>
      <c r="P15961">
        <v>0</v>
      </c>
      <c r="Q15961">
        <v>0</v>
      </c>
      <c r="S15961">
        <v>0</v>
      </c>
    </row>
    <row r="15962" spans="1:19" x14ac:dyDescent="0.3">
      <c r="A15962" t="s">
        <v>31814</v>
      </c>
      <c r="B15962" s="171" t="s">
        <v>31815</v>
      </c>
      <c r="C15962" s="171" t="s">
        <v>155</v>
      </c>
      <c r="D15962" s="171" t="s">
        <v>80</v>
      </c>
      <c r="E15962" s="11">
        <v>44593</v>
      </c>
      <c r="F15962">
        <v>3.5</v>
      </c>
      <c r="G15962">
        <v>3.5</v>
      </c>
      <c r="I15962">
        <v>8</v>
      </c>
      <c r="J15962">
        <v>18</v>
      </c>
      <c r="L15962">
        <v>20</v>
      </c>
      <c r="N15962">
        <v>6</v>
      </c>
      <c r="P15962">
        <v>0</v>
      </c>
      <c r="Q15962">
        <v>0</v>
      </c>
      <c r="S15962">
        <v>2</v>
      </c>
    </row>
    <row r="15963" spans="1:19" x14ac:dyDescent="0.3">
      <c r="A15963" t="s">
        <v>31816</v>
      </c>
      <c r="B15963" s="171" t="s">
        <v>31817</v>
      </c>
      <c r="C15963" s="171" t="s">
        <v>16232</v>
      </c>
      <c r="D15963" s="171" t="s">
        <v>80</v>
      </c>
      <c r="E15963" s="11">
        <v>44593</v>
      </c>
      <c r="F15963">
        <v>2.5</v>
      </c>
      <c r="G15963">
        <v>4.5</v>
      </c>
      <c r="I15963">
        <v>2</v>
      </c>
      <c r="J15963">
        <v>14</v>
      </c>
      <c r="L15963">
        <v>26</v>
      </c>
      <c r="N15963">
        <v>2</v>
      </c>
      <c r="P15963">
        <v>2</v>
      </c>
      <c r="Q15963">
        <v>3</v>
      </c>
      <c r="S15963">
        <v>0</v>
      </c>
    </row>
    <row r="15964" spans="1:19" x14ac:dyDescent="0.3">
      <c r="A15964" t="s">
        <v>31818</v>
      </c>
      <c r="B15964" s="171" t="s">
        <v>31819</v>
      </c>
      <c r="C15964" s="171" t="s">
        <v>16557</v>
      </c>
      <c r="D15964" s="171" t="s">
        <v>80</v>
      </c>
      <c r="E15964" s="11">
        <v>44593</v>
      </c>
      <c r="F15964">
        <v>0</v>
      </c>
      <c r="G15964">
        <v>0</v>
      </c>
      <c r="I15964">
        <v>0</v>
      </c>
      <c r="J15964">
        <v>0</v>
      </c>
      <c r="L15964">
        <v>0</v>
      </c>
      <c r="N15964">
        <v>0</v>
      </c>
      <c r="P15964">
        <v>0</v>
      </c>
      <c r="Q15964">
        <v>0</v>
      </c>
      <c r="S15964">
        <v>0</v>
      </c>
    </row>
    <row r="15965" spans="1:19" x14ac:dyDescent="0.3">
      <c r="A15965" t="s">
        <v>31820</v>
      </c>
      <c r="B15965" s="171" t="s">
        <v>31821</v>
      </c>
      <c r="C15965" s="171" t="s">
        <v>188</v>
      </c>
      <c r="D15965" s="171" t="s">
        <v>80</v>
      </c>
      <c r="E15965" s="11">
        <v>44593</v>
      </c>
      <c r="F15965">
        <v>4</v>
      </c>
      <c r="G15965">
        <v>6</v>
      </c>
      <c r="I15965">
        <v>8</v>
      </c>
      <c r="J15965">
        <v>22</v>
      </c>
      <c r="L15965">
        <v>34</v>
      </c>
      <c r="N15965">
        <v>7</v>
      </c>
      <c r="P15965">
        <v>0</v>
      </c>
      <c r="Q15965">
        <v>0</v>
      </c>
      <c r="S15965">
        <v>1</v>
      </c>
    </row>
    <row r="15966" spans="1:19" x14ac:dyDescent="0.3">
      <c r="A15966" t="s">
        <v>31822</v>
      </c>
      <c r="B15966" s="171" t="s">
        <v>31823</v>
      </c>
      <c r="C15966" s="171" t="s">
        <v>227</v>
      </c>
      <c r="D15966" s="171" t="s">
        <v>80</v>
      </c>
      <c r="E15966" s="11">
        <v>44593</v>
      </c>
      <c r="F15966">
        <v>0</v>
      </c>
      <c r="G15966">
        <v>0</v>
      </c>
      <c r="I15966">
        <v>0</v>
      </c>
      <c r="J15966">
        <v>0</v>
      </c>
      <c r="L15966">
        <v>0</v>
      </c>
      <c r="N15966">
        <v>0</v>
      </c>
      <c r="P15966">
        <v>0</v>
      </c>
      <c r="Q15966">
        <v>0</v>
      </c>
      <c r="S15966">
        <v>0</v>
      </c>
    </row>
    <row r="15967" spans="1:19" x14ac:dyDescent="0.3">
      <c r="A15967" t="s">
        <v>31824</v>
      </c>
      <c r="B15967" s="171" t="s">
        <v>31825</v>
      </c>
      <c r="C15967" s="171" t="s">
        <v>116</v>
      </c>
      <c r="D15967" s="171" t="s">
        <v>80</v>
      </c>
      <c r="E15967" s="11">
        <v>44593</v>
      </c>
      <c r="F15967">
        <v>9</v>
      </c>
      <c r="G15967">
        <v>7</v>
      </c>
      <c r="I15967">
        <v>58</v>
      </c>
      <c r="J15967">
        <v>98</v>
      </c>
      <c r="L15967">
        <v>73</v>
      </c>
      <c r="N15967">
        <v>55</v>
      </c>
      <c r="P15967">
        <v>0</v>
      </c>
      <c r="Q15967">
        <v>1</v>
      </c>
      <c r="S15967">
        <v>3</v>
      </c>
    </row>
    <row r="15968" spans="1:19" x14ac:dyDescent="0.3">
      <c r="A15968" t="s">
        <v>31826</v>
      </c>
      <c r="B15968" s="171" t="s">
        <v>31827</v>
      </c>
      <c r="C15968" s="171" t="s">
        <v>9862</v>
      </c>
      <c r="D15968" s="171" t="s">
        <v>80</v>
      </c>
      <c r="E15968" s="11">
        <v>44593</v>
      </c>
      <c r="F15968">
        <v>0</v>
      </c>
      <c r="G15968">
        <v>0</v>
      </c>
      <c r="I15968">
        <v>0</v>
      </c>
      <c r="J15968">
        <v>0</v>
      </c>
      <c r="L15968">
        <v>0</v>
      </c>
      <c r="N15968">
        <v>0</v>
      </c>
      <c r="P15968">
        <v>0</v>
      </c>
      <c r="Q15968">
        <v>0</v>
      </c>
      <c r="S15968">
        <v>0</v>
      </c>
    </row>
    <row r="15969" spans="1:19" x14ac:dyDescent="0.3">
      <c r="A15969" t="s">
        <v>31828</v>
      </c>
      <c r="B15969" s="171" t="s">
        <v>31829</v>
      </c>
      <c r="C15969" s="171" t="s">
        <v>140</v>
      </c>
      <c r="D15969" s="171" t="s">
        <v>80</v>
      </c>
      <c r="E15969" s="11">
        <v>44593</v>
      </c>
      <c r="F15969">
        <v>0</v>
      </c>
      <c r="G15969">
        <v>0</v>
      </c>
      <c r="I15969">
        <v>0</v>
      </c>
      <c r="J15969">
        <v>0</v>
      </c>
      <c r="L15969">
        <v>0</v>
      </c>
      <c r="N15969">
        <v>0</v>
      </c>
      <c r="P15969">
        <v>0</v>
      </c>
      <c r="Q15969">
        <v>0</v>
      </c>
      <c r="S15969">
        <v>0</v>
      </c>
    </row>
    <row r="15970" spans="1:19" x14ac:dyDescent="0.3">
      <c r="A15970" t="s">
        <v>31830</v>
      </c>
      <c r="B15970" s="171" t="s">
        <v>31831</v>
      </c>
      <c r="C15970" s="171" t="s">
        <v>8590</v>
      </c>
      <c r="D15970" s="171" t="s">
        <v>80</v>
      </c>
      <c r="E15970" s="11">
        <v>44593</v>
      </c>
      <c r="F15970">
        <v>0</v>
      </c>
      <c r="G15970">
        <v>0</v>
      </c>
      <c r="I15970">
        <v>0</v>
      </c>
      <c r="J15970">
        <v>0</v>
      </c>
      <c r="L15970">
        <v>0</v>
      </c>
      <c r="N15970">
        <v>0</v>
      </c>
      <c r="P15970">
        <v>0</v>
      </c>
      <c r="Q15970">
        <v>0</v>
      </c>
      <c r="S15970">
        <v>0</v>
      </c>
    </row>
    <row r="15971" spans="1:19" x14ac:dyDescent="0.3">
      <c r="A15971" t="s">
        <v>31832</v>
      </c>
      <c r="B15971" s="171" t="s">
        <v>31833</v>
      </c>
      <c r="C15971" s="171" t="s">
        <v>170</v>
      </c>
      <c r="D15971" s="171" t="s">
        <v>80</v>
      </c>
      <c r="E15971" s="11">
        <v>44593</v>
      </c>
      <c r="F15971">
        <v>3</v>
      </c>
      <c r="G15971">
        <v>4</v>
      </c>
      <c r="I15971">
        <v>14</v>
      </c>
      <c r="J15971">
        <v>42</v>
      </c>
      <c r="L15971">
        <v>56</v>
      </c>
      <c r="N15971">
        <v>14</v>
      </c>
      <c r="P15971">
        <v>0</v>
      </c>
      <c r="Q15971">
        <v>0</v>
      </c>
      <c r="S15971">
        <v>0</v>
      </c>
    </row>
    <row r="15972" spans="1:19" x14ac:dyDescent="0.3">
      <c r="A15972" t="s">
        <v>31834</v>
      </c>
      <c r="B15972" s="171" t="s">
        <v>31835</v>
      </c>
      <c r="C15972" s="171" t="s">
        <v>182</v>
      </c>
      <c r="D15972" s="171" t="s">
        <v>80</v>
      </c>
      <c r="E15972" s="11">
        <v>44593</v>
      </c>
      <c r="F15972">
        <v>10</v>
      </c>
      <c r="G15972">
        <v>10</v>
      </c>
      <c r="I15972">
        <v>95</v>
      </c>
      <c r="J15972">
        <v>113</v>
      </c>
      <c r="L15972">
        <v>110</v>
      </c>
      <c r="N15972">
        <v>95</v>
      </c>
      <c r="P15972">
        <v>4</v>
      </c>
      <c r="Q15972">
        <v>6</v>
      </c>
      <c r="S15972">
        <v>0</v>
      </c>
    </row>
    <row r="15973" spans="1:19" x14ac:dyDescent="0.3">
      <c r="A15973" t="s">
        <v>31836</v>
      </c>
      <c r="B15973" s="171" t="s">
        <v>31837</v>
      </c>
      <c r="C15973" s="171" t="s">
        <v>197</v>
      </c>
      <c r="D15973" s="171" t="s">
        <v>80</v>
      </c>
      <c r="E15973" s="11">
        <v>44593</v>
      </c>
      <c r="F15973">
        <v>8.5</v>
      </c>
      <c r="G15973">
        <v>7.5</v>
      </c>
      <c r="I15973">
        <v>60</v>
      </c>
      <c r="J15973">
        <v>85</v>
      </c>
      <c r="L15973">
        <v>75</v>
      </c>
      <c r="N15973">
        <v>47</v>
      </c>
      <c r="P15973">
        <v>0</v>
      </c>
      <c r="Q15973">
        <v>1</v>
      </c>
      <c r="S15973">
        <v>13</v>
      </c>
    </row>
    <row r="15974" spans="1:19" x14ac:dyDescent="0.3">
      <c r="A15974" t="s">
        <v>31838</v>
      </c>
      <c r="B15974" s="171" t="s">
        <v>31839</v>
      </c>
      <c r="C15974" s="171" t="s">
        <v>218</v>
      </c>
      <c r="D15974" s="171" t="s">
        <v>80</v>
      </c>
      <c r="E15974" s="11">
        <v>44593</v>
      </c>
      <c r="F15974">
        <v>0</v>
      </c>
      <c r="G15974">
        <v>0</v>
      </c>
      <c r="I15974">
        <v>0</v>
      </c>
      <c r="J15974">
        <v>0</v>
      </c>
      <c r="L15974">
        <v>0</v>
      </c>
      <c r="N15974">
        <v>0</v>
      </c>
      <c r="P15974">
        <v>0</v>
      </c>
      <c r="Q15974">
        <v>0</v>
      </c>
      <c r="S15974">
        <v>0</v>
      </c>
    </row>
    <row r="15975" spans="1:19" x14ac:dyDescent="0.3">
      <c r="A15975" t="s">
        <v>31840</v>
      </c>
      <c r="B15975" s="171" t="s">
        <v>31841</v>
      </c>
      <c r="C15975" s="171" t="s">
        <v>230</v>
      </c>
      <c r="D15975" s="171" t="s">
        <v>80</v>
      </c>
      <c r="E15975" s="11">
        <v>44593</v>
      </c>
      <c r="F15975">
        <v>0</v>
      </c>
      <c r="G15975">
        <v>0</v>
      </c>
      <c r="I15975">
        <v>0</v>
      </c>
      <c r="J15975">
        <v>0</v>
      </c>
      <c r="L15975">
        <v>0</v>
      </c>
      <c r="N15975">
        <v>0</v>
      </c>
      <c r="P15975">
        <v>0</v>
      </c>
      <c r="Q15975">
        <v>0</v>
      </c>
      <c r="S15975">
        <v>0</v>
      </c>
    </row>
    <row r="15976" spans="1:19" x14ac:dyDescent="0.3">
      <c r="A15976" t="s">
        <v>31842</v>
      </c>
      <c r="B15976" s="171" t="s">
        <v>31843</v>
      </c>
      <c r="C15976" s="171" t="s">
        <v>8193</v>
      </c>
      <c r="D15976" s="171" t="s">
        <v>80</v>
      </c>
      <c r="E15976" s="11">
        <v>44593</v>
      </c>
      <c r="F15976">
        <v>2.5</v>
      </c>
      <c r="G15976">
        <v>3</v>
      </c>
      <c r="I15976">
        <v>20</v>
      </c>
      <c r="J15976">
        <v>29</v>
      </c>
      <c r="L15976">
        <v>36</v>
      </c>
      <c r="N15976">
        <v>20</v>
      </c>
      <c r="P15976">
        <v>0</v>
      </c>
      <c r="Q15976">
        <v>1</v>
      </c>
      <c r="S15976">
        <v>0</v>
      </c>
    </row>
    <row r="15977" spans="1:19" x14ac:dyDescent="0.3">
      <c r="A15977" t="s">
        <v>31844</v>
      </c>
      <c r="B15977" s="171" t="s">
        <v>31845</v>
      </c>
      <c r="C15977" s="171" t="s">
        <v>10522</v>
      </c>
      <c r="D15977" s="171" t="s">
        <v>80</v>
      </c>
      <c r="E15977" s="11">
        <v>44593</v>
      </c>
      <c r="F15977">
        <v>0</v>
      </c>
      <c r="G15977">
        <v>0</v>
      </c>
      <c r="I15977">
        <v>0</v>
      </c>
      <c r="J15977">
        <v>0</v>
      </c>
      <c r="L15977">
        <v>0</v>
      </c>
      <c r="N15977">
        <v>0</v>
      </c>
      <c r="P15977">
        <v>0</v>
      </c>
      <c r="Q15977">
        <v>0</v>
      </c>
      <c r="S15977">
        <v>0</v>
      </c>
    </row>
    <row r="15978" spans="1:19" x14ac:dyDescent="0.3">
      <c r="A15978" t="s">
        <v>31846</v>
      </c>
      <c r="B15978" s="171" t="s">
        <v>31847</v>
      </c>
      <c r="C15978" s="171" t="s">
        <v>10525</v>
      </c>
      <c r="D15978" s="171" t="s">
        <v>80</v>
      </c>
      <c r="E15978" s="11">
        <v>44593</v>
      </c>
      <c r="F15978">
        <v>0</v>
      </c>
      <c r="G15978">
        <v>0</v>
      </c>
      <c r="I15978">
        <v>0</v>
      </c>
      <c r="J15978">
        <v>0</v>
      </c>
      <c r="L15978">
        <v>0</v>
      </c>
      <c r="N15978">
        <v>0</v>
      </c>
      <c r="P15978">
        <v>0</v>
      </c>
      <c r="Q15978">
        <v>0</v>
      </c>
      <c r="S15978">
        <v>0</v>
      </c>
    </row>
    <row r="15979" spans="1:19" x14ac:dyDescent="0.3">
      <c r="A15979" t="s">
        <v>31848</v>
      </c>
      <c r="B15979" s="171" t="s">
        <v>31849</v>
      </c>
      <c r="C15979" s="171" t="s">
        <v>10528</v>
      </c>
      <c r="D15979" s="171" t="s">
        <v>80</v>
      </c>
      <c r="E15979" s="11">
        <v>44593</v>
      </c>
      <c r="F15979">
        <v>0</v>
      </c>
      <c r="G15979">
        <v>0</v>
      </c>
      <c r="I15979">
        <v>0</v>
      </c>
      <c r="J15979">
        <v>0</v>
      </c>
      <c r="L15979">
        <v>0</v>
      </c>
      <c r="N15979">
        <v>0</v>
      </c>
      <c r="P15979">
        <v>0</v>
      </c>
      <c r="Q15979">
        <v>0</v>
      </c>
      <c r="S15979">
        <v>0</v>
      </c>
    </row>
    <row r="15980" spans="1:19" x14ac:dyDescent="0.3">
      <c r="A15980" t="s">
        <v>31850</v>
      </c>
      <c r="B15980" s="171" t="s">
        <v>31851</v>
      </c>
      <c r="C15980" s="171" t="s">
        <v>10531</v>
      </c>
      <c r="D15980" s="171" t="s">
        <v>80</v>
      </c>
      <c r="E15980" s="11">
        <v>44593</v>
      </c>
      <c r="F15980">
        <v>0</v>
      </c>
      <c r="G15980">
        <v>0</v>
      </c>
      <c r="I15980">
        <v>0</v>
      </c>
      <c r="J15980">
        <v>0</v>
      </c>
      <c r="L15980">
        <v>0</v>
      </c>
      <c r="N15980">
        <v>0</v>
      </c>
      <c r="P15980">
        <v>0</v>
      </c>
      <c r="Q15980">
        <v>0</v>
      </c>
      <c r="S15980">
        <v>0</v>
      </c>
    </row>
    <row r="15981" spans="1:19" x14ac:dyDescent="0.3">
      <c r="A15981" t="s">
        <v>31852</v>
      </c>
      <c r="B15981" s="171" t="s">
        <v>31853</v>
      </c>
      <c r="C15981" s="171" t="s">
        <v>14880</v>
      </c>
      <c r="D15981" s="171" t="s">
        <v>80</v>
      </c>
      <c r="E15981" s="11">
        <v>44593</v>
      </c>
      <c r="F15981">
        <v>0</v>
      </c>
      <c r="G15981">
        <v>0</v>
      </c>
      <c r="I15981">
        <v>0</v>
      </c>
      <c r="J15981">
        <v>0</v>
      </c>
      <c r="L15981">
        <v>0</v>
      </c>
      <c r="N15981">
        <v>0</v>
      </c>
      <c r="P15981">
        <v>0</v>
      </c>
      <c r="Q15981">
        <v>0</v>
      </c>
      <c r="S15981">
        <v>0</v>
      </c>
    </row>
    <row r="15982" spans="1:19" x14ac:dyDescent="0.3">
      <c r="A15982" t="s">
        <v>31854</v>
      </c>
      <c r="B15982" s="171" t="s">
        <v>31855</v>
      </c>
      <c r="C15982" s="171" t="s">
        <v>10534</v>
      </c>
      <c r="D15982" s="171" t="s">
        <v>80</v>
      </c>
      <c r="E15982" s="11">
        <v>44593</v>
      </c>
      <c r="F15982">
        <v>1.5</v>
      </c>
      <c r="G15982">
        <v>5</v>
      </c>
      <c r="I15982">
        <v>5</v>
      </c>
      <c r="J15982">
        <v>8</v>
      </c>
      <c r="L15982">
        <v>29</v>
      </c>
      <c r="N15982">
        <v>5</v>
      </c>
      <c r="P15982">
        <v>0</v>
      </c>
      <c r="Q15982">
        <v>0</v>
      </c>
      <c r="S15982">
        <v>0</v>
      </c>
    </row>
    <row r="15983" spans="1:19" x14ac:dyDescent="0.3">
      <c r="A15983" t="s">
        <v>31856</v>
      </c>
      <c r="B15983" s="171" t="s">
        <v>31857</v>
      </c>
      <c r="C15983" s="171" t="s">
        <v>10537</v>
      </c>
      <c r="D15983" s="171" t="s">
        <v>80</v>
      </c>
      <c r="E15983" s="11">
        <v>44593</v>
      </c>
      <c r="F15983">
        <v>1.5</v>
      </c>
      <c r="G15983">
        <v>2</v>
      </c>
      <c r="I15983">
        <v>3</v>
      </c>
      <c r="J15983">
        <v>8</v>
      </c>
      <c r="L15983">
        <v>11</v>
      </c>
      <c r="N15983">
        <v>3</v>
      </c>
      <c r="P15983">
        <v>0</v>
      </c>
      <c r="Q15983">
        <v>0</v>
      </c>
      <c r="S15983">
        <v>0</v>
      </c>
    </row>
    <row r="15984" spans="1:19" x14ac:dyDescent="0.3">
      <c r="A15984" t="s">
        <v>31858</v>
      </c>
      <c r="B15984" s="171" t="s">
        <v>31859</v>
      </c>
      <c r="C15984" s="171" t="s">
        <v>119</v>
      </c>
      <c r="D15984" s="171" t="s">
        <v>4</v>
      </c>
      <c r="E15984" s="11">
        <v>44593</v>
      </c>
      <c r="F15984">
        <v>0</v>
      </c>
      <c r="G15984">
        <v>0</v>
      </c>
      <c r="I15984">
        <v>0</v>
      </c>
      <c r="J15984">
        <v>0</v>
      </c>
      <c r="L15984">
        <v>0</v>
      </c>
      <c r="N15984">
        <v>0</v>
      </c>
      <c r="P15984">
        <v>0</v>
      </c>
      <c r="Q15984">
        <v>0</v>
      </c>
      <c r="S15984">
        <v>0</v>
      </c>
    </row>
    <row r="15985" spans="1:19" x14ac:dyDescent="0.3">
      <c r="A15985" t="s">
        <v>31860</v>
      </c>
      <c r="B15985" s="171" t="s">
        <v>31861</v>
      </c>
      <c r="C15985" s="171" t="s">
        <v>143</v>
      </c>
      <c r="D15985" s="171" t="s">
        <v>4</v>
      </c>
      <c r="E15985" s="11">
        <v>44593</v>
      </c>
      <c r="F15985">
        <v>0</v>
      </c>
      <c r="G15985">
        <v>0</v>
      </c>
      <c r="I15985">
        <v>0</v>
      </c>
      <c r="J15985">
        <v>0</v>
      </c>
      <c r="L15985">
        <v>0</v>
      </c>
      <c r="N15985">
        <v>0</v>
      </c>
      <c r="P15985">
        <v>0</v>
      </c>
      <c r="Q15985">
        <v>0</v>
      </c>
      <c r="S15985">
        <v>0</v>
      </c>
    </row>
    <row r="15986" spans="1:19" x14ac:dyDescent="0.3">
      <c r="A15986" t="s">
        <v>31862</v>
      </c>
      <c r="B15986" s="171" t="s">
        <v>31863</v>
      </c>
      <c r="C15986" s="171" t="s">
        <v>158</v>
      </c>
      <c r="D15986" s="171" t="s">
        <v>4</v>
      </c>
      <c r="E15986" s="11">
        <v>44593</v>
      </c>
      <c r="F15986">
        <v>0</v>
      </c>
      <c r="G15986">
        <v>0</v>
      </c>
      <c r="I15986">
        <v>0</v>
      </c>
      <c r="J15986">
        <v>0</v>
      </c>
      <c r="L15986">
        <v>0</v>
      </c>
      <c r="N15986">
        <v>0</v>
      </c>
      <c r="P15986">
        <v>0</v>
      </c>
      <c r="Q15986">
        <v>0</v>
      </c>
      <c r="S15986">
        <v>0</v>
      </c>
    </row>
    <row r="15987" spans="1:19" x14ac:dyDescent="0.3">
      <c r="A15987" t="s">
        <v>31864</v>
      </c>
      <c r="B15987" s="171" t="s">
        <v>31865</v>
      </c>
      <c r="C15987" s="171" t="s">
        <v>209</v>
      </c>
      <c r="D15987" s="171" t="s">
        <v>4</v>
      </c>
      <c r="E15987" s="11">
        <v>44593</v>
      </c>
      <c r="F15987">
        <v>0</v>
      </c>
      <c r="G15987">
        <v>0</v>
      </c>
      <c r="I15987">
        <v>0</v>
      </c>
      <c r="J15987">
        <v>0</v>
      </c>
      <c r="L15987">
        <v>0</v>
      </c>
      <c r="N15987">
        <v>0</v>
      </c>
      <c r="P15987">
        <v>0</v>
      </c>
      <c r="Q15987">
        <v>0</v>
      </c>
      <c r="S15987">
        <v>0</v>
      </c>
    </row>
    <row r="15988" spans="1:19" x14ac:dyDescent="0.3">
      <c r="A15988" t="s">
        <v>31866</v>
      </c>
      <c r="B15988" s="171" t="s">
        <v>31867</v>
      </c>
      <c r="C15988" s="171" t="s">
        <v>76</v>
      </c>
      <c r="D15988" s="171" t="s">
        <v>4</v>
      </c>
      <c r="E15988" s="11">
        <v>44593</v>
      </c>
      <c r="F15988">
        <v>0</v>
      </c>
      <c r="G15988">
        <v>0</v>
      </c>
      <c r="I15988">
        <v>0</v>
      </c>
      <c r="J15988">
        <v>0</v>
      </c>
      <c r="L15988">
        <v>0</v>
      </c>
      <c r="N15988">
        <v>0</v>
      </c>
      <c r="P15988">
        <v>0</v>
      </c>
      <c r="Q15988">
        <v>0</v>
      </c>
      <c r="S15988">
        <v>0</v>
      </c>
    </row>
    <row r="15989" spans="1:19" x14ac:dyDescent="0.3">
      <c r="A15989" t="s">
        <v>31868</v>
      </c>
      <c r="B15989" s="171" t="s">
        <v>31869</v>
      </c>
      <c r="C15989" s="171" t="s">
        <v>15344</v>
      </c>
      <c r="D15989" s="171" t="s">
        <v>4</v>
      </c>
      <c r="E15989" s="11">
        <v>44593</v>
      </c>
      <c r="F15989">
        <v>0</v>
      </c>
      <c r="G15989">
        <v>0</v>
      </c>
      <c r="I15989">
        <v>0</v>
      </c>
      <c r="J15989">
        <v>0</v>
      </c>
      <c r="L15989">
        <v>0</v>
      </c>
      <c r="N15989">
        <v>0</v>
      </c>
      <c r="P15989">
        <v>0</v>
      </c>
      <c r="Q15989">
        <v>0</v>
      </c>
      <c r="S15989">
        <v>0</v>
      </c>
    </row>
    <row r="15990" spans="1:19" x14ac:dyDescent="0.3">
      <c r="A15990" t="s">
        <v>31870</v>
      </c>
      <c r="B15990" s="171" t="s">
        <v>31871</v>
      </c>
      <c r="C15990" s="171" t="s">
        <v>24281</v>
      </c>
      <c r="D15990" s="171" t="s">
        <v>4</v>
      </c>
      <c r="E15990" s="11">
        <v>44593</v>
      </c>
      <c r="F15990">
        <v>0</v>
      </c>
      <c r="G15990">
        <v>0</v>
      </c>
      <c r="I15990">
        <v>0</v>
      </c>
      <c r="J15990">
        <v>0</v>
      </c>
      <c r="L15990">
        <v>0</v>
      </c>
      <c r="N15990">
        <v>0</v>
      </c>
      <c r="P15990">
        <v>0</v>
      </c>
      <c r="Q15990">
        <v>0</v>
      </c>
      <c r="S15990">
        <v>0</v>
      </c>
    </row>
    <row r="15991" spans="1:19" x14ac:dyDescent="0.3">
      <c r="A15991" t="s">
        <v>31872</v>
      </c>
      <c r="B15991" s="171" t="s">
        <v>31873</v>
      </c>
      <c r="C15991" s="171" t="s">
        <v>24284</v>
      </c>
      <c r="D15991" s="171" t="s">
        <v>4</v>
      </c>
      <c r="E15991" s="11">
        <v>44593</v>
      </c>
      <c r="F15991">
        <v>2</v>
      </c>
      <c r="G15991">
        <v>3</v>
      </c>
      <c r="I15991">
        <v>10</v>
      </c>
      <c r="J15991">
        <v>12</v>
      </c>
      <c r="L15991">
        <v>18</v>
      </c>
      <c r="N15991">
        <v>9</v>
      </c>
      <c r="P15991">
        <v>0</v>
      </c>
      <c r="Q15991">
        <v>0</v>
      </c>
      <c r="S15991">
        <v>1</v>
      </c>
    </row>
    <row r="15992" spans="1:19" x14ac:dyDescent="0.3">
      <c r="A15992" t="s">
        <v>31874</v>
      </c>
      <c r="B15992" s="171" t="s">
        <v>31875</v>
      </c>
      <c r="C15992" s="171" t="s">
        <v>18126</v>
      </c>
      <c r="D15992" s="171" t="s">
        <v>4</v>
      </c>
      <c r="E15992" s="11">
        <v>44593</v>
      </c>
      <c r="F15992">
        <v>0</v>
      </c>
      <c r="G15992">
        <v>0</v>
      </c>
      <c r="I15992">
        <v>0</v>
      </c>
      <c r="J15992">
        <v>0</v>
      </c>
      <c r="L15992">
        <v>0</v>
      </c>
      <c r="N15992">
        <v>0</v>
      </c>
      <c r="P15992">
        <v>0</v>
      </c>
      <c r="Q15992">
        <v>0</v>
      </c>
      <c r="S15992">
        <v>0</v>
      </c>
    </row>
    <row r="15993" spans="1:19" x14ac:dyDescent="0.3">
      <c r="A15993" t="s">
        <v>31876</v>
      </c>
      <c r="B15993" s="171" t="s">
        <v>31877</v>
      </c>
      <c r="C15993" s="171" t="s">
        <v>128</v>
      </c>
      <c r="D15993" s="171" t="s">
        <v>4</v>
      </c>
      <c r="E15993" s="11">
        <v>44593</v>
      </c>
      <c r="F15993">
        <v>0</v>
      </c>
      <c r="G15993">
        <v>0</v>
      </c>
      <c r="I15993">
        <v>0</v>
      </c>
      <c r="J15993">
        <v>0</v>
      </c>
      <c r="L15993">
        <v>0</v>
      </c>
      <c r="N15993">
        <v>0</v>
      </c>
      <c r="P15993">
        <v>0</v>
      </c>
      <c r="Q15993">
        <v>0</v>
      </c>
      <c r="S15993">
        <v>0</v>
      </c>
    </row>
    <row r="15994" spans="1:19" x14ac:dyDescent="0.3">
      <c r="A15994" t="s">
        <v>31878</v>
      </c>
      <c r="B15994" s="171" t="s">
        <v>31879</v>
      </c>
      <c r="C15994" s="171" t="s">
        <v>14824</v>
      </c>
      <c r="D15994" s="171" t="s">
        <v>4</v>
      </c>
      <c r="E15994" s="11">
        <v>44593</v>
      </c>
      <c r="F15994">
        <v>0</v>
      </c>
      <c r="G15994">
        <v>0</v>
      </c>
      <c r="I15994">
        <v>0</v>
      </c>
      <c r="J15994">
        <v>0</v>
      </c>
      <c r="L15994">
        <v>0</v>
      </c>
      <c r="N15994">
        <v>0</v>
      </c>
      <c r="P15994">
        <v>0</v>
      </c>
      <c r="Q15994">
        <v>0</v>
      </c>
      <c r="S15994">
        <v>0</v>
      </c>
    </row>
    <row r="15995" spans="1:19" x14ac:dyDescent="0.3">
      <c r="A15995" t="s">
        <v>31880</v>
      </c>
      <c r="B15995" s="171" t="s">
        <v>31881</v>
      </c>
      <c r="C15995" s="171" t="s">
        <v>152</v>
      </c>
      <c r="D15995" s="171" t="s">
        <v>4</v>
      </c>
      <c r="E15995" s="11">
        <v>44593</v>
      </c>
      <c r="F15995">
        <v>0</v>
      </c>
      <c r="G15995">
        <v>0</v>
      </c>
      <c r="I15995">
        <v>0</v>
      </c>
      <c r="J15995">
        <v>0</v>
      </c>
      <c r="L15995">
        <v>0</v>
      </c>
      <c r="N15995">
        <v>0</v>
      </c>
      <c r="P15995">
        <v>0</v>
      </c>
      <c r="Q15995">
        <v>0</v>
      </c>
      <c r="S15995">
        <v>0</v>
      </c>
    </row>
    <row r="15996" spans="1:19" x14ac:dyDescent="0.3">
      <c r="A15996" t="s">
        <v>31882</v>
      </c>
      <c r="B15996" s="171" t="s">
        <v>31883</v>
      </c>
      <c r="C15996" s="171" t="s">
        <v>194</v>
      </c>
      <c r="D15996" s="171" t="s">
        <v>4</v>
      </c>
      <c r="E15996" s="11">
        <v>44593</v>
      </c>
      <c r="F15996">
        <v>5</v>
      </c>
      <c r="G15996">
        <v>7</v>
      </c>
      <c r="I15996">
        <v>23</v>
      </c>
      <c r="J15996">
        <v>30</v>
      </c>
      <c r="L15996">
        <v>39</v>
      </c>
      <c r="N15996">
        <v>18</v>
      </c>
      <c r="P15996">
        <v>4</v>
      </c>
      <c r="Q15996">
        <v>7</v>
      </c>
      <c r="S15996">
        <v>5</v>
      </c>
    </row>
    <row r="15997" spans="1:19" x14ac:dyDescent="0.3">
      <c r="A15997" t="s">
        <v>31884</v>
      </c>
      <c r="B15997" s="171" t="s">
        <v>31885</v>
      </c>
      <c r="C15997" s="171" t="s">
        <v>18137</v>
      </c>
      <c r="D15997" s="171" t="s">
        <v>4</v>
      </c>
      <c r="E15997" s="11">
        <v>44593</v>
      </c>
      <c r="F15997">
        <v>0</v>
      </c>
      <c r="G15997">
        <v>0</v>
      </c>
      <c r="I15997">
        <v>0</v>
      </c>
      <c r="J15997">
        <v>0</v>
      </c>
      <c r="L15997">
        <v>0</v>
      </c>
      <c r="N15997">
        <v>0</v>
      </c>
      <c r="P15997">
        <v>0</v>
      </c>
      <c r="Q15997">
        <v>0</v>
      </c>
      <c r="S15997">
        <v>0</v>
      </c>
    </row>
    <row r="15998" spans="1:19" x14ac:dyDescent="0.3">
      <c r="A15998" t="s">
        <v>31886</v>
      </c>
      <c r="B15998" s="171" t="s">
        <v>31887</v>
      </c>
      <c r="C15998" s="171" t="s">
        <v>18140</v>
      </c>
      <c r="D15998" s="171" t="s">
        <v>4</v>
      </c>
      <c r="E15998" s="11">
        <v>44593</v>
      </c>
      <c r="F15998">
        <v>4</v>
      </c>
      <c r="G15998">
        <v>4</v>
      </c>
      <c r="I15998">
        <v>15</v>
      </c>
      <c r="J15998">
        <v>20</v>
      </c>
      <c r="L15998">
        <v>20</v>
      </c>
      <c r="N15998">
        <v>12</v>
      </c>
      <c r="P15998">
        <v>5</v>
      </c>
      <c r="Q15998">
        <v>5</v>
      </c>
      <c r="S15998">
        <v>3</v>
      </c>
    </row>
    <row r="15999" spans="1:19" x14ac:dyDescent="0.3">
      <c r="A15999" t="s">
        <v>31888</v>
      </c>
      <c r="B15999" s="171" t="s">
        <v>31889</v>
      </c>
      <c r="C15999" s="171" t="s">
        <v>236</v>
      </c>
      <c r="D15999" s="171" t="s">
        <v>4</v>
      </c>
      <c r="E15999" s="11">
        <v>44593</v>
      </c>
      <c r="F15999">
        <v>0</v>
      </c>
      <c r="G15999">
        <v>0</v>
      </c>
      <c r="I15999">
        <v>0</v>
      </c>
      <c r="J15999">
        <v>0</v>
      </c>
      <c r="L15999">
        <v>0</v>
      </c>
      <c r="N15999">
        <v>0</v>
      </c>
      <c r="P15999">
        <v>0</v>
      </c>
      <c r="Q15999">
        <v>0</v>
      </c>
      <c r="S15999">
        <v>0</v>
      </c>
    </row>
    <row r="16000" spans="1:19" x14ac:dyDescent="0.3">
      <c r="A16000" t="s">
        <v>31890</v>
      </c>
      <c r="B16000" s="171" t="s">
        <v>31891</v>
      </c>
      <c r="C16000" s="171" t="s">
        <v>239</v>
      </c>
      <c r="D16000" s="171" t="s">
        <v>4</v>
      </c>
      <c r="E16000" s="11">
        <v>44593</v>
      </c>
      <c r="F16000">
        <v>0</v>
      </c>
      <c r="G16000">
        <v>0</v>
      </c>
      <c r="I16000">
        <v>0</v>
      </c>
      <c r="J16000">
        <v>0</v>
      </c>
      <c r="L16000">
        <v>0</v>
      </c>
      <c r="N16000">
        <v>0</v>
      </c>
      <c r="P16000">
        <v>0</v>
      </c>
      <c r="Q16000">
        <v>0</v>
      </c>
      <c r="S16000">
        <v>0</v>
      </c>
    </row>
    <row r="16001" spans="1:19" x14ac:dyDescent="0.3">
      <c r="A16001" t="s">
        <v>31892</v>
      </c>
      <c r="B16001" s="171" t="s">
        <v>31893</v>
      </c>
      <c r="C16001" s="171" t="s">
        <v>24315</v>
      </c>
      <c r="D16001" s="171" t="s">
        <v>4</v>
      </c>
      <c r="E16001" s="11">
        <v>44593</v>
      </c>
      <c r="F16001">
        <v>0</v>
      </c>
      <c r="G16001">
        <v>0</v>
      </c>
      <c r="I16001">
        <v>0</v>
      </c>
      <c r="J16001">
        <v>0</v>
      </c>
      <c r="L16001">
        <v>0</v>
      </c>
      <c r="N16001">
        <v>0</v>
      </c>
      <c r="P16001">
        <v>0</v>
      </c>
      <c r="Q16001">
        <v>0</v>
      </c>
      <c r="S16001">
        <v>0</v>
      </c>
    </row>
    <row r="16002" spans="1:19" x14ac:dyDescent="0.3">
      <c r="A16002" t="s">
        <v>31894</v>
      </c>
      <c r="B16002" s="171" t="s">
        <v>31895</v>
      </c>
      <c r="C16002" s="171" t="s">
        <v>113</v>
      </c>
      <c r="D16002" s="171" t="s">
        <v>4</v>
      </c>
      <c r="E16002" s="11">
        <v>44593</v>
      </c>
      <c r="F16002">
        <v>0</v>
      </c>
      <c r="G16002">
        <v>0</v>
      </c>
      <c r="I16002">
        <v>0</v>
      </c>
      <c r="J16002">
        <v>0</v>
      </c>
      <c r="L16002">
        <v>0</v>
      </c>
      <c r="N16002">
        <v>0</v>
      </c>
      <c r="P16002">
        <v>0</v>
      </c>
      <c r="Q16002">
        <v>0</v>
      </c>
      <c r="S16002">
        <v>0</v>
      </c>
    </row>
    <row r="16003" spans="1:19" x14ac:dyDescent="0.3">
      <c r="A16003" t="s">
        <v>31896</v>
      </c>
      <c r="B16003" s="171" t="s">
        <v>31897</v>
      </c>
      <c r="C16003" s="171" t="s">
        <v>131</v>
      </c>
      <c r="D16003" s="171" t="s">
        <v>4</v>
      </c>
      <c r="E16003" s="11">
        <v>44593</v>
      </c>
      <c r="F16003">
        <v>0</v>
      </c>
      <c r="G16003">
        <v>0</v>
      </c>
      <c r="I16003">
        <v>0</v>
      </c>
      <c r="J16003">
        <v>0</v>
      </c>
      <c r="L16003">
        <v>0</v>
      </c>
      <c r="N16003">
        <v>0</v>
      </c>
      <c r="P16003">
        <v>0</v>
      </c>
      <c r="Q16003">
        <v>0</v>
      </c>
      <c r="S16003">
        <v>0</v>
      </c>
    </row>
    <row r="16004" spans="1:19" x14ac:dyDescent="0.3">
      <c r="A16004" t="s">
        <v>31898</v>
      </c>
      <c r="B16004" s="171" t="s">
        <v>31899</v>
      </c>
      <c r="C16004" s="171" t="s">
        <v>14843</v>
      </c>
      <c r="D16004" s="171" t="s">
        <v>4</v>
      </c>
      <c r="E16004" s="11">
        <v>44593</v>
      </c>
      <c r="F16004">
        <v>0</v>
      </c>
      <c r="G16004">
        <v>0</v>
      </c>
      <c r="I16004">
        <v>0</v>
      </c>
      <c r="J16004">
        <v>0</v>
      </c>
      <c r="L16004">
        <v>0</v>
      </c>
      <c r="N16004">
        <v>0</v>
      </c>
      <c r="P16004">
        <v>0</v>
      </c>
      <c r="Q16004">
        <v>0</v>
      </c>
      <c r="S16004">
        <v>0</v>
      </c>
    </row>
    <row r="16005" spans="1:19" x14ac:dyDescent="0.3">
      <c r="A16005" t="s">
        <v>31900</v>
      </c>
      <c r="B16005" s="171" t="s">
        <v>31901</v>
      </c>
      <c r="C16005" s="171" t="s">
        <v>155</v>
      </c>
      <c r="D16005" s="171" t="s">
        <v>4</v>
      </c>
      <c r="E16005" s="11">
        <v>44593</v>
      </c>
      <c r="F16005">
        <v>3.5</v>
      </c>
      <c r="G16005">
        <v>3.5</v>
      </c>
      <c r="I16005">
        <v>8</v>
      </c>
      <c r="J16005">
        <v>18</v>
      </c>
      <c r="L16005">
        <v>20</v>
      </c>
      <c r="N16005">
        <v>6</v>
      </c>
      <c r="P16005">
        <v>0</v>
      </c>
      <c r="Q16005">
        <v>0</v>
      </c>
      <c r="S16005">
        <v>2</v>
      </c>
    </row>
    <row r="16006" spans="1:19" x14ac:dyDescent="0.3">
      <c r="A16006" t="s">
        <v>31902</v>
      </c>
      <c r="B16006" s="171" t="s">
        <v>31903</v>
      </c>
      <c r="C16006" s="171" t="s">
        <v>16232</v>
      </c>
      <c r="D16006" s="171" t="s">
        <v>4</v>
      </c>
      <c r="E16006" s="11">
        <v>44593</v>
      </c>
      <c r="F16006">
        <v>2.5</v>
      </c>
      <c r="G16006">
        <v>4.5</v>
      </c>
      <c r="I16006">
        <v>2</v>
      </c>
      <c r="J16006">
        <v>14</v>
      </c>
      <c r="L16006">
        <v>26</v>
      </c>
      <c r="N16006">
        <v>2</v>
      </c>
      <c r="P16006">
        <v>2</v>
      </c>
      <c r="Q16006">
        <v>3</v>
      </c>
      <c r="S16006">
        <v>0</v>
      </c>
    </row>
    <row r="16007" spans="1:19" x14ac:dyDescent="0.3">
      <c r="A16007" t="s">
        <v>31904</v>
      </c>
      <c r="B16007" s="171" t="s">
        <v>31905</v>
      </c>
      <c r="C16007" s="171" t="s">
        <v>16557</v>
      </c>
      <c r="D16007" s="171" t="s">
        <v>4</v>
      </c>
      <c r="E16007" s="11">
        <v>44593</v>
      </c>
      <c r="F16007">
        <v>0</v>
      </c>
      <c r="G16007">
        <v>0</v>
      </c>
      <c r="I16007">
        <v>0</v>
      </c>
      <c r="J16007">
        <v>0</v>
      </c>
      <c r="L16007">
        <v>0</v>
      </c>
      <c r="N16007">
        <v>0</v>
      </c>
      <c r="P16007">
        <v>0</v>
      </c>
      <c r="Q16007">
        <v>0</v>
      </c>
      <c r="S16007">
        <v>0</v>
      </c>
    </row>
    <row r="16008" spans="1:19" x14ac:dyDescent="0.3">
      <c r="A16008" t="s">
        <v>31906</v>
      </c>
      <c r="B16008" s="171" t="s">
        <v>31907</v>
      </c>
      <c r="C16008" s="171" t="s">
        <v>188</v>
      </c>
      <c r="D16008" s="171" t="s">
        <v>4</v>
      </c>
      <c r="E16008" s="11">
        <v>44593</v>
      </c>
      <c r="F16008">
        <v>4</v>
      </c>
      <c r="G16008">
        <v>6</v>
      </c>
      <c r="I16008">
        <v>8</v>
      </c>
      <c r="J16008">
        <v>22</v>
      </c>
      <c r="L16008">
        <v>34</v>
      </c>
      <c r="N16008">
        <v>7</v>
      </c>
      <c r="P16008">
        <v>0</v>
      </c>
      <c r="Q16008">
        <v>0</v>
      </c>
      <c r="S16008">
        <v>1</v>
      </c>
    </row>
    <row r="16009" spans="1:19" x14ac:dyDescent="0.3">
      <c r="A16009" t="s">
        <v>31908</v>
      </c>
      <c r="B16009" s="171" t="s">
        <v>31909</v>
      </c>
      <c r="C16009" s="171" t="s">
        <v>227</v>
      </c>
      <c r="D16009" s="171" t="s">
        <v>4</v>
      </c>
      <c r="E16009" s="11">
        <v>44593</v>
      </c>
      <c r="F16009">
        <v>0</v>
      </c>
      <c r="G16009">
        <v>0</v>
      </c>
      <c r="I16009">
        <v>0</v>
      </c>
      <c r="J16009">
        <v>0</v>
      </c>
      <c r="L16009">
        <v>0</v>
      </c>
      <c r="N16009">
        <v>0</v>
      </c>
      <c r="P16009">
        <v>0</v>
      </c>
      <c r="Q16009">
        <v>0</v>
      </c>
      <c r="S16009">
        <v>0</v>
      </c>
    </row>
    <row r="16010" spans="1:19" x14ac:dyDescent="0.3">
      <c r="A16010" t="s">
        <v>31910</v>
      </c>
      <c r="B16010" s="171" t="s">
        <v>31911</v>
      </c>
      <c r="C16010" s="171" t="s">
        <v>116</v>
      </c>
      <c r="D16010" s="171" t="s">
        <v>4</v>
      </c>
      <c r="E16010" s="11">
        <v>44593</v>
      </c>
      <c r="F16010">
        <v>9</v>
      </c>
      <c r="G16010">
        <v>7</v>
      </c>
      <c r="I16010">
        <v>58</v>
      </c>
      <c r="J16010">
        <v>98</v>
      </c>
      <c r="L16010">
        <v>73</v>
      </c>
      <c r="N16010">
        <v>55</v>
      </c>
      <c r="P16010">
        <v>0</v>
      </c>
      <c r="Q16010">
        <v>1</v>
      </c>
      <c r="S16010">
        <v>3</v>
      </c>
    </row>
    <row r="16011" spans="1:19" x14ac:dyDescent="0.3">
      <c r="A16011" t="s">
        <v>31912</v>
      </c>
      <c r="B16011" s="171" t="s">
        <v>31913</v>
      </c>
      <c r="C16011" s="171" t="s">
        <v>9862</v>
      </c>
      <c r="D16011" s="171" t="s">
        <v>4</v>
      </c>
      <c r="E16011" s="11">
        <v>44593</v>
      </c>
      <c r="F16011">
        <v>0</v>
      </c>
      <c r="G16011">
        <v>0</v>
      </c>
      <c r="I16011">
        <v>0</v>
      </c>
      <c r="J16011">
        <v>0</v>
      </c>
      <c r="L16011">
        <v>0</v>
      </c>
      <c r="N16011">
        <v>0</v>
      </c>
      <c r="P16011">
        <v>0</v>
      </c>
      <c r="Q16011">
        <v>0</v>
      </c>
      <c r="S16011">
        <v>0</v>
      </c>
    </row>
    <row r="16012" spans="1:19" x14ac:dyDescent="0.3">
      <c r="A16012" t="s">
        <v>31914</v>
      </c>
      <c r="B16012" s="171" t="s">
        <v>31915</v>
      </c>
      <c r="C16012" s="171" t="s">
        <v>140</v>
      </c>
      <c r="D16012" s="171" t="s">
        <v>4</v>
      </c>
      <c r="E16012" s="11">
        <v>44593</v>
      </c>
      <c r="F16012">
        <v>0</v>
      </c>
      <c r="G16012">
        <v>0</v>
      </c>
      <c r="I16012">
        <v>0</v>
      </c>
      <c r="J16012">
        <v>0</v>
      </c>
      <c r="L16012">
        <v>0</v>
      </c>
      <c r="N16012">
        <v>0</v>
      </c>
      <c r="P16012">
        <v>0</v>
      </c>
      <c r="Q16012">
        <v>0</v>
      </c>
      <c r="S16012">
        <v>0</v>
      </c>
    </row>
    <row r="16013" spans="1:19" x14ac:dyDescent="0.3">
      <c r="A16013" t="s">
        <v>31916</v>
      </c>
      <c r="B16013" s="171" t="s">
        <v>31917</v>
      </c>
      <c r="C16013" s="171" t="s">
        <v>8590</v>
      </c>
      <c r="D16013" s="171" t="s">
        <v>4</v>
      </c>
      <c r="E16013" s="11">
        <v>44593</v>
      </c>
      <c r="F16013">
        <v>0</v>
      </c>
      <c r="G16013">
        <v>0</v>
      </c>
      <c r="I16013">
        <v>0</v>
      </c>
      <c r="J16013">
        <v>0</v>
      </c>
      <c r="L16013">
        <v>0</v>
      </c>
      <c r="N16013">
        <v>0</v>
      </c>
      <c r="P16013">
        <v>0</v>
      </c>
      <c r="Q16013">
        <v>0</v>
      </c>
      <c r="S16013">
        <v>0</v>
      </c>
    </row>
    <row r="16014" spans="1:19" x14ac:dyDescent="0.3">
      <c r="A16014" t="s">
        <v>31918</v>
      </c>
      <c r="B16014" s="171" t="s">
        <v>31919</v>
      </c>
      <c r="C16014" s="171" t="s">
        <v>170</v>
      </c>
      <c r="D16014" s="171" t="s">
        <v>4</v>
      </c>
      <c r="E16014" s="11">
        <v>44593</v>
      </c>
      <c r="F16014">
        <v>3</v>
      </c>
      <c r="G16014">
        <v>4</v>
      </c>
      <c r="I16014">
        <v>14</v>
      </c>
      <c r="J16014">
        <v>42</v>
      </c>
      <c r="L16014">
        <v>56</v>
      </c>
      <c r="N16014">
        <v>14</v>
      </c>
      <c r="P16014">
        <v>0</v>
      </c>
      <c r="Q16014">
        <v>0</v>
      </c>
      <c r="S16014">
        <v>0</v>
      </c>
    </row>
    <row r="16015" spans="1:19" x14ac:dyDescent="0.3">
      <c r="A16015" t="s">
        <v>31920</v>
      </c>
      <c r="B16015" s="171" t="s">
        <v>31921</v>
      </c>
      <c r="C16015" s="171" t="s">
        <v>182</v>
      </c>
      <c r="D16015" s="171" t="s">
        <v>4</v>
      </c>
      <c r="E16015" s="11">
        <v>44593</v>
      </c>
      <c r="F16015">
        <v>10</v>
      </c>
      <c r="G16015">
        <v>10</v>
      </c>
      <c r="I16015">
        <v>95</v>
      </c>
      <c r="J16015">
        <v>113</v>
      </c>
      <c r="L16015">
        <v>110</v>
      </c>
      <c r="N16015">
        <v>95</v>
      </c>
      <c r="P16015">
        <v>4</v>
      </c>
      <c r="Q16015">
        <v>6</v>
      </c>
      <c r="S16015">
        <v>0</v>
      </c>
    </row>
    <row r="16016" spans="1:19" x14ac:dyDescent="0.3">
      <c r="A16016" t="s">
        <v>31922</v>
      </c>
      <c r="B16016" s="171" t="s">
        <v>31923</v>
      </c>
      <c r="C16016" s="171" t="s">
        <v>197</v>
      </c>
      <c r="D16016" s="171" t="s">
        <v>4</v>
      </c>
      <c r="E16016" s="11">
        <v>44593</v>
      </c>
      <c r="F16016">
        <v>8.5</v>
      </c>
      <c r="G16016">
        <v>7.5</v>
      </c>
      <c r="I16016">
        <v>60</v>
      </c>
      <c r="J16016">
        <v>85</v>
      </c>
      <c r="L16016">
        <v>75</v>
      </c>
      <c r="N16016">
        <v>47</v>
      </c>
      <c r="P16016">
        <v>0</v>
      </c>
      <c r="Q16016">
        <v>1</v>
      </c>
      <c r="S16016">
        <v>13</v>
      </c>
    </row>
    <row r="16017" spans="1:19" x14ac:dyDescent="0.3">
      <c r="A16017" t="s">
        <v>31924</v>
      </c>
      <c r="B16017" s="171" t="s">
        <v>31925</v>
      </c>
      <c r="C16017" s="171" t="s">
        <v>218</v>
      </c>
      <c r="D16017" s="171" t="s">
        <v>4</v>
      </c>
      <c r="E16017" s="11">
        <v>44593</v>
      </c>
      <c r="F16017">
        <v>0</v>
      </c>
      <c r="G16017">
        <v>0</v>
      </c>
      <c r="I16017">
        <v>0</v>
      </c>
      <c r="J16017">
        <v>0</v>
      </c>
      <c r="L16017">
        <v>0</v>
      </c>
      <c r="N16017">
        <v>0</v>
      </c>
      <c r="P16017">
        <v>0</v>
      </c>
      <c r="Q16017">
        <v>0</v>
      </c>
      <c r="S16017">
        <v>0</v>
      </c>
    </row>
    <row r="16018" spans="1:19" x14ac:dyDescent="0.3">
      <c r="A16018" t="s">
        <v>31926</v>
      </c>
      <c r="B16018" s="171" t="s">
        <v>31927</v>
      </c>
      <c r="C16018" s="171" t="s">
        <v>230</v>
      </c>
      <c r="D16018" s="171" t="s">
        <v>4</v>
      </c>
      <c r="E16018" s="11">
        <v>44593</v>
      </c>
      <c r="F16018">
        <v>0</v>
      </c>
      <c r="G16018">
        <v>0</v>
      </c>
      <c r="I16018">
        <v>0</v>
      </c>
      <c r="J16018">
        <v>0</v>
      </c>
      <c r="L16018">
        <v>0</v>
      </c>
      <c r="N16018">
        <v>0</v>
      </c>
      <c r="P16018">
        <v>0</v>
      </c>
      <c r="Q16018">
        <v>0</v>
      </c>
      <c r="S16018">
        <v>0</v>
      </c>
    </row>
    <row r="16019" spans="1:19" x14ac:dyDescent="0.3">
      <c r="A16019" t="s">
        <v>31928</v>
      </c>
      <c r="B16019" s="171" t="s">
        <v>31929</v>
      </c>
      <c r="C16019" s="171" t="s">
        <v>8193</v>
      </c>
      <c r="D16019" s="171" t="s">
        <v>4</v>
      </c>
      <c r="E16019" s="11">
        <v>44593</v>
      </c>
      <c r="F16019">
        <v>2.5</v>
      </c>
      <c r="G16019">
        <v>3</v>
      </c>
      <c r="I16019">
        <v>20</v>
      </c>
      <c r="J16019">
        <v>29</v>
      </c>
      <c r="L16019">
        <v>36</v>
      </c>
      <c r="N16019">
        <v>20</v>
      </c>
      <c r="P16019">
        <v>0</v>
      </c>
      <c r="Q16019">
        <v>1</v>
      </c>
      <c r="S16019">
        <v>0</v>
      </c>
    </row>
    <row r="16020" spans="1:19" x14ac:dyDescent="0.3">
      <c r="A16020" t="s">
        <v>31930</v>
      </c>
      <c r="B16020" s="171" t="s">
        <v>31931</v>
      </c>
      <c r="C16020" s="171" t="s">
        <v>10522</v>
      </c>
      <c r="D16020" s="171" t="s">
        <v>4</v>
      </c>
      <c r="E16020" s="11">
        <v>44593</v>
      </c>
      <c r="F16020">
        <v>0</v>
      </c>
      <c r="G16020">
        <v>0</v>
      </c>
      <c r="I16020">
        <v>0</v>
      </c>
      <c r="J16020">
        <v>0</v>
      </c>
      <c r="L16020">
        <v>0</v>
      </c>
      <c r="N16020">
        <v>0</v>
      </c>
      <c r="P16020">
        <v>0</v>
      </c>
      <c r="Q16020">
        <v>0</v>
      </c>
      <c r="S16020">
        <v>0</v>
      </c>
    </row>
    <row r="16021" spans="1:19" x14ac:dyDescent="0.3">
      <c r="A16021" t="s">
        <v>31932</v>
      </c>
      <c r="B16021" s="171" t="s">
        <v>31933</v>
      </c>
      <c r="C16021" s="171" t="s">
        <v>10525</v>
      </c>
      <c r="D16021" s="171" t="s">
        <v>4</v>
      </c>
      <c r="E16021" s="11">
        <v>44593</v>
      </c>
      <c r="F16021">
        <v>0</v>
      </c>
      <c r="G16021">
        <v>0</v>
      </c>
      <c r="I16021">
        <v>0</v>
      </c>
      <c r="J16021">
        <v>0</v>
      </c>
      <c r="L16021">
        <v>0</v>
      </c>
      <c r="N16021">
        <v>0</v>
      </c>
      <c r="P16021">
        <v>0</v>
      </c>
      <c r="Q16021">
        <v>0</v>
      </c>
      <c r="S16021">
        <v>0</v>
      </c>
    </row>
    <row r="16022" spans="1:19" x14ac:dyDescent="0.3">
      <c r="A16022" t="s">
        <v>31934</v>
      </c>
      <c r="B16022" s="171" t="s">
        <v>31935</v>
      </c>
      <c r="C16022" s="171" t="s">
        <v>10528</v>
      </c>
      <c r="D16022" s="171" t="s">
        <v>4</v>
      </c>
      <c r="E16022" s="11">
        <v>44593</v>
      </c>
      <c r="F16022">
        <v>0</v>
      </c>
      <c r="G16022">
        <v>0</v>
      </c>
      <c r="I16022">
        <v>0</v>
      </c>
      <c r="J16022">
        <v>0</v>
      </c>
      <c r="L16022">
        <v>0</v>
      </c>
      <c r="N16022">
        <v>0</v>
      </c>
      <c r="P16022">
        <v>0</v>
      </c>
      <c r="Q16022">
        <v>0</v>
      </c>
      <c r="S16022">
        <v>0</v>
      </c>
    </row>
    <row r="16023" spans="1:19" x14ac:dyDescent="0.3">
      <c r="A16023" t="s">
        <v>31936</v>
      </c>
      <c r="B16023" s="171" t="s">
        <v>31937</v>
      </c>
      <c r="C16023" s="171" t="s">
        <v>10531</v>
      </c>
      <c r="D16023" s="171" t="s">
        <v>4</v>
      </c>
      <c r="E16023" s="11">
        <v>44593</v>
      </c>
      <c r="F16023">
        <v>0</v>
      </c>
      <c r="G16023">
        <v>0</v>
      </c>
      <c r="I16023">
        <v>0</v>
      </c>
      <c r="J16023">
        <v>0</v>
      </c>
      <c r="L16023">
        <v>0</v>
      </c>
      <c r="N16023">
        <v>0</v>
      </c>
      <c r="P16023">
        <v>0</v>
      </c>
      <c r="Q16023">
        <v>0</v>
      </c>
      <c r="S16023">
        <v>0</v>
      </c>
    </row>
    <row r="16024" spans="1:19" x14ac:dyDescent="0.3">
      <c r="A16024" t="s">
        <v>31938</v>
      </c>
      <c r="B16024" s="171" t="s">
        <v>31939</v>
      </c>
      <c r="C16024" s="171" t="s">
        <v>14880</v>
      </c>
      <c r="D16024" s="171" t="s">
        <v>4</v>
      </c>
      <c r="E16024" s="11">
        <v>44593</v>
      </c>
      <c r="F16024">
        <v>0</v>
      </c>
      <c r="G16024">
        <v>0</v>
      </c>
      <c r="I16024">
        <v>0</v>
      </c>
      <c r="J16024">
        <v>0</v>
      </c>
      <c r="L16024">
        <v>0</v>
      </c>
      <c r="N16024">
        <v>0</v>
      </c>
      <c r="P16024">
        <v>0</v>
      </c>
      <c r="Q16024">
        <v>0</v>
      </c>
      <c r="S16024">
        <v>0</v>
      </c>
    </row>
    <row r="16025" spans="1:19" x14ac:dyDescent="0.3">
      <c r="A16025" t="s">
        <v>31940</v>
      </c>
      <c r="B16025" s="171" t="s">
        <v>31941</v>
      </c>
      <c r="C16025" s="171" t="s">
        <v>10534</v>
      </c>
      <c r="D16025" s="171" t="s">
        <v>4</v>
      </c>
      <c r="E16025" s="11">
        <v>44593</v>
      </c>
      <c r="F16025">
        <v>1.5</v>
      </c>
      <c r="G16025">
        <v>5</v>
      </c>
      <c r="I16025">
        <v>5</v>
      </c>
      <c r="J16025">
        <v>8</v>
      </c>
      <c r="L16025">
        <v>29</v>
      </c>
      <c r="N16025">
        <v>5</v>
      </c>
      <c r="P16025">
        <v>0</v>
      </c>
      <c r="Q16025">
        <v>0</v>
      </c>
      <c r="S16025">
        <v>0</v>
      </c>
    </row>
    <row r="16026" spans="1:19" x14ac:dyDescent="0.3">
      <c r="A16026" t="s">
        <v>31942</v>
      </c>
      <c r="B16026" s="171" t="s">
        <v>31943</v>
      </c>
      <c r="C16026" s="171" t="s">
        <v>10537</v>
      </c>
      <c r="D16026" s="171" t="s">
        <v>4</v>
      </c>
      <c r="E16026" s="11">
        <v>44593</v>
      </c>
      <c r="F16026">
        <v>1.5</v>
      </c>
      <c r="G16026">
        <v>2</v>
      </c>
      <c r="I16026">
        <v>3</v>
      </c>
      <c r="J16026">
        <v>8</v>
      </c>
      <c r="L16026">
        <v>11</v>
      </c>
      <c r="N16026">
        <v>3</v>
      </c>
      <c r="P16026">
        <v>0</v>
      </c>
      <c r="Q16026">
        <v>0</v>
      </c>
      <c r="S16026">
        <v>0</v>
      </c>
    </row>
    <row r="16027" spans="1:19" x14ac:dyDescent="0.3">
      <c r="A16027" t="s">
        <v>31944</v>
      </c>
      <c r="B16027" s="171" t="s">
        <v>31945</v>
      </c>
      <c r="C16027" s="171" t="s">
        <v>15347</v>
      </c>
      <c r="D16027" s="171" t="s">
        <v>4</v>
      </c>
      <c r="E16027" s="11">
        <v>44593</v>
      </c>
      <c r="F16027">
        <v>0.5</v>
      </c>
      <c r="G16027">
        <v>0.5</v>
      </c>
      <c r="I16027">
        <v>2</v>
      </c>
      <c r="J16027">
        <v>3</v>
      </c>
      <c r="L16027">
        <v>3</v>
      </c>
      <c r="N16027">
        <v>2</v>
      </c>
      <c r="P16027">
        <v>0</v>
      </c>
      <c r="Q16027">
        <v>0</v>
      </c>
      <c r="S16027">
        <v>0</v>
      </c>
    </row>
    <row r="16028" spans="1:19" x14ac:dyDescent="0.3">
      <c r="A16028" t="s">
        <v>31946</v>
      </c>
      <c r="B16028" s="171" t="s">
        <v>31947</v>
      </c>
      <c r="C16028" s="171" t="s">
        <v>203</v>
      </c>
      <c r="D16028" s="171" t="s">
        <v>4</v>
      </c>
      <c r="E16028" s="11">
        <v>44593</v>
      </c>
      <c r="F16028">
        <v>1.5</v>
      </c>
      <c r="G16028">
        <v>1.5</v>
      </c>
      <c r="I16028">
        <v>16</v>
      </c>
      <c r="J16028">
        <v>8</v>
      </c>
      <c r="L16028">
        <v>8</v>
      </c>
      <c r="N16028">
        <v>16</v>
      </c>
      <c r="P16028">
        <v>0</v>
      </c>
      <c r="Q16028">
        <v>0</v>
      </c>
      <c r="S16028">
        <v>0</v>
      </c>
    </row>
    <row r="16029" spans="1:19" x14ac:dyDescent="0.3">
      <c r="A16029" t="s">
        <v>31948</v>
      </c>
      <c r="B16029" s="171" t="s">
        <v>31949</v>
      </c>
      <c r="C16029" s="171" t="s">
        <v>15340</v>
      </c>
      <c r="D16029" s="171" t="s">
        <v>4</v>
      </c>
      <c r="E16029" s="11">
        <v>44593</v>
      </c>
      <c r="F16029">
        <v>0</v>
      </c>
      <c r="G16029">
        <v>0</v>
      </c>
      <c r="I16029">
        <v>0</v>
      </c>
      <c r="J16029">
        <v>0</v>
      </c>
      <c r="L16029">
        <v>0</v>
      </c>
      <c r="N16029">
        <v>0</v>
      </c>
      <c r="P16029">
        <v>0</v>
      </c>
      <c r="Q16029">
        <v>0</v>
      </c>
      <c r="S16029">
        <v>0</v>
      </c>
    </row>
    <row r="16030" spans="1:19" x14ac:dyDescent="0.3">
      <c r="A16030" t="s">
        <v>31950</v>
      </c>
      <c r="B16030" s="171" t="s">
        <v>31951</v>
      </c>
      <c r="C16030" s="171" t="s">
        <v>16544</v>
      </c>
      <c r="D16030" s="171" t="s">
        <v>4</v>
      </c>
      <c r="E16030" s="11">
        <v>44593</v>
      </c>
      <c r="F16030">
        <v>0</v>
      </c>
      <c r="G16030">
        <v>0</v>
      </c>
      <c r="I16030">
        <v>0</v>
      </c>
      <c r="J16030">
        <v>0</v>
      </c>
      <c r="L16030">
        <v>0</v>
      </c>
      <c r="N16030">
        <v>0</v>
      </c>
      <c r="P16030">
        <v>0</v>
      </c>
      <c r="Q16030">
        <v>0</v>
      </c>
      <c r="S16030">
        <v>0</v>
      </c>
    </row>
    <row r="16031" spans="1:19" x14ac:dyDescent="0.3">
      <c r="A16031" t="s">
        <v>31952</v>
      </c>
      <c r="B16031" s="171" t="s">
        <v>31953</v>
      </c>
      <c r="C16031" s="171" t="s">
        <v>176</v>
      </c>
      <c r="D16031" s="171" t="s">
        <v>4</v>
      </c>
      <c r="E16031" s="11">
        <v>44593</v>
      </c>
      <c r="F16031">
        <v>2.5</v>
      </c>
      <c r="G16031">
        <v>3</v>
      </c>
      <c r="I16031">
        <v>19</v>
      </c>
      <c r="J16031">
        <v>14</v>
      </c>
      <c r="L16031">
        <v>17</v>
      </c>
      <c r="N16031">
        <v>17</v>
      </c>
      <c r="P16031">
        <v>0</v>
      </c>
      <c r="Q16031">
        <v>1</v>
      </c>
      <c r="S16031">
        <v>2</v>
      </c>
    </row>
    <row r="16032" spans="1:19" x14ac:dyDescent="0.3">
      <c r="A16032" t="s">
        <v>31954</v>
      </c>
      <c r="B16032" s="171" t="s">
        <v>31955</v>
      </c>
      <c r="C16032" s="171" t="s">
        <v>206</v>
      </c>
      <c r="D16032" s="171" t="s">
        <v>4</v>
      </c>
      <c r="E16032" s="11">
        <v>44593</v>
      </c>
      <c r="F16032">
        <v>1</v>
      </c>
      <c r="G16032">
        <v>1</v>
      </c>
      <c r="I16032">
        <v>2</v>
      </c>
      <c r="J16032">
        <v>5</v>
      </c>
      <c r="L16032">
        <v>5</v>
      </c>
      <c r="N16032">
        <v>1</v>
      </c>
      <c r="P16032">
        <v>0</v>
      </c>
      <c r="Q16032">
        <v>0</v>
      </c>
      <c r="S16032">
        <v>1</v>
      </c>
    </row>
    <row r="16033" spans="1:19" x14ac:dyDescent="0.3">
      <c r="A16033" t="s">
        <v>31772</v>
      </c>
      <c r="B16033" s="171" t="s">
        <v>31773</v>
      </c>
      <c r="C16033" s="171" t="s">
        <v>24284</v>
      </c>
      <c r="D16033" s="171" t="s">
        <v>80</v>
      </c>
      <c r="E16033" s="11">
        <v>44593</v>
      </c>
      <c r="F16033">
        <v>2</v>
      </c>
      <c r="G16033">
        <v>3</v>
      </c>
      <c r="I16033">
        <v>10</v>
      </c>
      <c r="J16033">
        <v>12</v>
      </c>
      <c r="L16033">
        <v>18</v>
      </c>
      <c r="N16033">
        <v>9</v>
      </c>
      <c r="P16033">
        <v>0</v>
      </c>
      <c r="Q16033">
        <v>0</v>
      </c>
      <c r="S16033">
        <v>1</v>
      </c>
    </row>
    <row r="16034" spans="1:19" x14ac:dyDescent="0.3">
      <c r="A16034" t="s">
        <v>31956</v>
      </c>
      <c r="B16034" s="171" t="s">
        <v>31957</v>
      </c>
      <c r="C16034" s="171" t="s">
        <v>18229</v>
      </c>
      <c r="D16034" s="171" t="s">
        <v>80</v>
      </c>
      <c r="E16034" s="11">
        <v>44593</v>
      </c>
      <c r="F16034">
        <v>0</v>
      </c>
      <c r="G16034">
        <v>0</v>
      </c>
      <c r="I16034">
        <v>0</v>
      </c>
      <c r="J16034">
        <v>0</v>
      </c>
      <c r="L16034">
        <v>0</v>
      </c>
      <c r="N16034">
        <v>0</v>
      </c>
      <c r="P16034">
        <v>0</v>
      </c>
      <c r="Q16034">
        <v>0</v>
      </c>
      <c r="S16034">
        <v>0</v>
      </c>
    </row>
    <row r="16035" spans="1:19" x14ac:dyDescent="0.3">
      <c r="A16035" t="s">
        <v>31958</v>
      </c>
      <c r="B16035" s="171" t="s">
        <v>31959</v>
      </c>
      <c r="C16035" s="171" t="s">
        <v>9887</v>
      </c>
      <c r="D16035" s="171" t="s">
        <v>80</v>
      </c>
      <c r="E16035" s="11">
        <v>44593</v>
      </c>
      <c r="F16035">
        <v>0</v>
      </c>
      <c r="G16035">
        <v>0</v>
      </c>
      <c r="I16035">
        <v>0</v>
      </c>
      <c r="J16035">
        <v>0</v>
      </c>
      <c r="L16035">
        <v>0</v>
      </c>
      <c r="N16035">
        <v>0</v>
      </c>
      <c r="P16035">
        <v>0</v>
      </c>
      <c r="Q16035">
        <v>0</v>
      </c>
      <c r="S16035">
        <v>0</v>
      </c>
    </row>
    <row r="16036" spans="1:19" x14ac:dyDescent="0.3">
      <c r="A16036" t="s">
        <v>31960</v>
      </c>
      <c r="B16036" s="171" t="s">
        <v>31961</v>
      </c>
      <c r="C16036" s="171" t="s">
        <v>11260</v>
      </c>
      <c r="D16036" s="171" t="s">
        <v>80</v>
      </c>
      <c r="E16036" s="11">
        <v>44593</v>
      </c>
      <c r="F16036">
        <v>0</v>
      </c>
      <c r="G16036">
        <v>0</v>
      </c>
      <c r="I16036">
        <v>0</v>
      </c>
      <c r="J16036">
        <v>0</v>
      </c>
      <c r="L16036">
        <v>0</v>
      </c>
      <c r="N16036">
        <v>0</v>
      </c>
      <c r="P16036">
        <v>0</v>
      </c>
      <c r="Q16036">
        <v>0</v>
      </c>
      <c r="S16036">
        <v>0</v>
      </c>
    </row>
    <row r="16037" spans="1:19" x14ac:dyDescent="0.3">
      <c r="A16037" t="s">
        <v>31962</v>
      </c>
      <c r="B16037" s="171" t="s">
        <v>31963</v>
      </c>
      <c r="C16037" s="171" t="s">
        <v>21284</v>
      </c>
      <c r="D16037" s="171" t="s">
        <v>80</v>
      </c>
      <c r="E16037" s="11">
        <v>44593</v>
      </c>
      <c r="F16037">
        <v>0</v>
      </c>
      <c r="G16037">
        <v>0</v>
      </c>
      <c r="I16037">
        <v>0</v>
      </c>
      <c r="J16037">
        <v>0</v>
      </c>
      <c r="L16037">
        <v>0</v>
      </c>
      <c r="N16037">
        <v>0</v>
      </c>
      <c r="P16037">
        <v>0</v>
      </c>
      <c r="Q16037">
        <v>0</v>
      </c>
      <c r="S16037">
        <v>0</v>
      </c>
    </row>
    <row r="16038" spans="1:19" x14ac:dyDescent="0.3">
      <c r="A16038" t="s">
        <v>31964</v>
      </c>
      <c r="B16038" s="171" t="s">
        <v>31965</v>
      </c>
      <c r="C16038" s="171" t="s">
        <v>125</v>
      </c>
      <c r="D16038" s="171" t="s">
        <v>80</v>
      </c>
      <c r="E16038" s="11">
        <v>44593</v>
      </c>
      <c r="F16038">
        <v>0</v>
      </c>
      <c r="G16038">
        <v>0</v>
      </c>
      <c r="I16038">
        <v>0</v>
      </c>
      <c r="J16038">
        <v>0</v>
      </c>
      <c r="L16038">
        <v>0</v>
      </c>
      <c r="N16038">
        <v>0</v>
      </c>
      <c r="P16038">
        <v>0</v>
      </c>
      <c r="Q16038">
        <v>0</v>
      </c>
      <c r="S16038">
        <v>0</v>
      </c>
    </row>
    <row r="16039" spans="1:19" x14ac:dyDescent="0.3">
      <c r="A16039" t="s">
        <v>31966</v>
      </c>
      <c r="B16039" s="171" t="s">
        <v>31967</v>
      </c>
      <c r="C16039" s="171" t="s">
        <v>14899</v>
      </c>
      <c r="D16039" s="171" t="s">
        <v>80</v>
      </c>
      <c r="E16039" s="11">
        <v>44593</v>
      </c>
      <c r="F16039">
        <v>0</v>
      </c>
      <c r="G16039">
        <v>0</v>
      </c>
      <c r="I16039">
        <v>0</v>
      </c>
      <c r="J16039">
        <v>0</v>
      </c>
      <c r="L16039">
        <v>0</v>
      </c>
      <c r="N16039">
        <v>0</v>
      </c>
      <c r="P16039">
        <v>0</v>
      </c>
      <c r="Q16039">
        <v>0</v>
      </c>
      <c r="S16039">
        <v>0</v>
      </c>
    </row>
    <row r="16040" spans="1:19" x14ac:dyDescent="0.3">
      <c r="A16040" t="s">
        <v>31968</v>
      </c>
      <c r="B16040" s="171" t="s">
        <v>31969</v>
      </c>
      <c r="C16040" s="171" t="s">
        <v>137</v>
      </c>
      <c r="D16040" s="171" t="s">
        <v>80</v>
      </c>
      <c r="E16040" s="11">
        <v>44593</v>
      </c>
      <c r="F16040">
        <v>0</v>
      </c>
      <c r="G16040">
        <v>0</v>
      </c>
      <c r="I16040">
        <v>0</v>
      </c>
      <c r="J16040">
        <v>0</v>
      </c>
      <c r="L16040">
        <v>0</v>
      </c>
      <c r="N16040">
        <v>0</v>
      </c>
      <c r="P16040">
        <v>0</v>
      </c>
      <c r="Q16040">
        <v>0</v>
      </c>
      <c r="S16040">
        <v>0</v>
      </c>
    </row>
    <row r="16041" spans="1:19" x14ac:dyDescent="0.3">
      <c r="A16041" t="s">
        <v>31970</v>
      </c>
      <c r="B16041" s="171" t="s">
        <v>31971</v>
      </c>
      <c r="C16041" s="171" t="s">
        <v>8615</v>
      </c>
      <c r="D16041" s="171" t="s">
        <v>80</v>
      </c>
      <c r="E16041" s="11">
        <v>44593</v>
      </c>
      <c r="F16041">
        <v>0</v>
      </c>
      <c r="G16041">
        <v>0</v>
      </c>
      <c r="I16041">
        <v>0</v>
      </c>
      <c r="J16041">
        <v>0</v>
      </c>
      <c r="L16041">
        <v>0</v>
      </c>
      <c r="N16041">
        <v>0</v>
      </c>
      <c r="P16041">
        <v>0</v>
      </c>
      <c r="Q16041">
        <v>0</v>
      </c>
      <c r="S16041">
        <v>0</v>
      </c>
    </row>
    <row r="16042" spans="1:19" x14ac:dyDescent="0.3">
      <c r="A16042" t="s">
        <v>31972</v>
      </c>
      <c r="B16042" s="171" t="s">
        <v>31973</v>
      </c>
      <c r="C16042" s="171" t="s">
        <v>146</v>
      </c>
      <c r="D16042" s="171" t="s">
        <v>80</v>
      </c>
      <c r="E16042" s="11">
        <v>44593</v>
      </c>
      <c r="F16042">
        <v>5</v>
      </c>
      <c r="G16042">
        <v>8.5</v>
      </c>
      <c r="I16042">
        <v>13</v>
      </c>
      <c r="J16042">
        <v>26</v>
      </c>
      <c r="L16042">
        <v>49</v>
      </c>
      <c r="N16042">
        <v>11</v>
      </c>
      <c r="P16042">
        <v>0</v>
      </c>
      <c r="Q16042">
        <v>0</v>
      </c>
      <c r="S16042">
        <v>2</v>
      </c>
    </row>
    <row r="16043" spans="1:19" x14ac:dyDescent="0.3">
      <c r="A16043" t="s">
        <v>31974</v>
      </c>
      <c r="B16043" s="171" t="s">
        <v>31975</v>
      </c>
      <c r="C16043" s="171" t="s">
        <v>161</v>
      </c>
      <c r="D16043" s="171" t="s">
        <v>80</v>
      </c>
      <c r="E16043" s="11">
        <v>44593</v>
      </c>
      <c r="F16043">
        <v>2.5</v>
      </c>
      <c r="G16043">
        <v>4.5</v>
      </c>
      <c r="I16043">
        <v>2</v>
      </c>
      <c r="J16043">
        <v>14</v>
      </c>
      <c r="L16043">
        <v>26</v>
      </c>
      <c r="N16043">
        <v>2</v>
      </c>
      <c r="P16043">
        <v>2</v>
      </c>
      <c r="Q16043">
        <v>3</v>
      </c>
      <c r="S16043">
        <v>0</v>
      </c>
    </row>
    <row r="16044" spans="1:19" x14ac:dyDescent="0.3">
      <c r="A16044" t="s">
        <v>31976</v>
      </c>
      <c r="B16044" s="171" t="s">
        <v>31977</v>
      </c>
      <c r="C16044" s="171" t="s">
        <v>18252</v>
      </c>
      <c r="D16044" s="171" t="s">
        <v>80</v>
      </c>
      <c r="E16044" s="11">
        <v>44593</v>
      </c>
      <c r="F16044">
        <v>0</v>
      </c>
      <c r="G16044">
        <v>0</v>
      </c>
      <c r="I16044">
        <v>0</v>
      </c>
      <c r="J16044">
        <v>0</v>
      </c>
      <c r="L16044">
        <v>0</v>
      </c>
      <c r="N16044">
        <v>0</v>
      </c>
      <c r="P16044">
        <v>0</v>
      </c>
      <c r="Q16044">
        <v>0</v>
      </c>
      <c r="S16044">
        <v>0</v>
      </c>
    </row>
    <row r="16045" spans="1:19" x14ac:dyDescent="0.3">
      <c r="A16045" t="s">
        <v>31978</v>
      </c>
      <c r="B16045" s="171" t="s">
        <v>31979</v>
      </c>
      <c r="C16045" s="171" t="s">
        <v>167</v>
      </c>
      <c r="D16045" s="171" t="s">
        <v>80</v>
      </c>
      <c r="E16045" s="11">
        <v>44593</v>
      </c>
      <c r="F16045">
        <v>3</v>
      </c>
      <c r="G16045">
        <v>4</v>
      </c>
      <c r="I16045">
        <v>14</v>
      </c>
      <c r="J16045">
        <v>42</v>
      </c>
      <c r="L16045">
        <v>56</v>
      </c>
      <c r="N16045">
        <v>14</v>
      </c>
      <c r="P16045">
        <v>0</v>
      </c>
      <c r="Q16045">
        <v>0</v>
      </c>
      <c r="S16045">
        <v>0</v>
      </c>
    </row>
    <row r="16046" spans="1:19" x14ac:dyDescent="0.3">
      <c r="A16046" t="s">
        <v>31980</v>
      </c>
      <c r="B16046" s="171" t="s">
        <v>31981</v>
      </c>
      <c r="C16046" s="171" t="s">
        <v>179</v>
      </c>
      <c r="D16046" s="171" t="s">
        <v>80</v>
      </c>
      <c r="E16046" s="11">
        <v>44593</v>
      </c>
      <c r="F16046">
        <v>14</v>
      </c>
      <c r="G16046">
        <v>14</v>
      </c>
      <c r="I16046">
        <v>110</v>
      </c>
      <c r="J16046">
        <v>133</v>
      </c>
      <c r="L16046">
        <v>130</v>
      </c>
      <c r="N16046">
        <v>107</v>
      </c>
      <c r="P16046">
        <v>9</v>
      </c>
      <c r="Q16046">
        <v>11</v>
      </c>
      <c r="S16046">
        <v>3</v>
      </c>
    </row>
    <row r="16047" spans="1:19" x14ac:dyDescent="0.3">
      <c r="A16047" t="s">
        <v>31982</v>
      </c>
      <c r="B16047" s="171" t="s">
        <v>31983</v>
      </c>
      <c r="C16047" s="171" t="s">
        <v>185</v>
      </c>
      <c r="D16047" s="171" t="s">
        <v>80</v>
      </c>
      <c r="E16047" s="11">
        <v>44593</v>
      </c>
      <c r="F16047">
        <v>5.5</v>
      </c>
      <c r="G16047">
        <v>8</v>
      </c>
      <c r="I16047">
        <v>11</v>
      </c>
      <c r="J16047">
        <v>30</v>
      </c>
      <c r="L16047">
        <v>45</v>
      </c>
      <c r="N16047">
        <v>10</v>
      </c>
      <c r="P16047">
        <v>0</v>
      </c>
      <c r="Q16047">
        <v>0</v>
      </c>
      <c r="S16047">
        <v>1</v>
      </c>
    </row>
    <row r="16048" spans="1:19" x14ac:dyDescent="0.3">
      <c r="A16048" t="s">
        <v>31984</v>
      </c>
      <c r="B16048" s="171" t="s">
        <v>31985</v>
      </c>
      <c r="C16048" s="171" t="s">
        <v>191</v>
      </c>
      <c r="D16048" s="171" t="s">
        <v>80</v>
      </c>
      <c r="E16048" s="11">
        <v>44593</v>
      </c>
      <c r="F16048">
        <v>13.5</v>
      </c>
      <c r="G16048">
        <v>14.5</v>
      </c>
      <c r="I16048">
        <v>83</v>
      </c>
      <c r="J16048">
        <v>115</v>
      </c>
      <c r="L16048">
        <v>114</v>
      </c>
      <c r="N16048">
        <v>65</v>
      </c>
      <c r="P16048">
        <v>4</v>
      </c>
      <c r="Q16048">
        <v>8</v>
      </c>
      <c r="S16048">
        <v>18</v>
      </c>
    </row>
    <row r="16049" spans="1:19" x14ac:dyDescent="0.3">
      <c r="A16049" t="s">
        <v>31986</v>
      </c>
      <c r="B16049" s="171" t="s">
        <v>31987</v>
      </c>
      <c r="C16049" s="171" t="s">
        <v>212</v>
      </c>
      <c r="D16049" s="171" t="s">
        <v>80</v>
      </c>
      <c r="E16049" s="11">
        <v>44593</v>
      </c>
      <c r="F16049">
        <v>0</v>
      </c>
      <c r="G16049">
        <v>0</v>
      </c>
      <c r="I16049">
        <v>0</v>
      </c>
      <c r="J16049">
        <v>0</v>
      </c>
      <c r="L16049">
        <v>0</v>
      </c>
      <c r="N16049">
        <v>0</v>
      </c>
      <c r="P16049">
        <v>0</v>
      </c>
      <c r="Q16049">
        <v>0</v>
      </c>
      <c r="S16049">
        <v>0</v>
      </c>
    </row>
    <row r="16050" spans="1:19" x14ac:dyDescent="0.3">
      <c r="A16050" t="s">
        <v>31988</v>
      </c>
      <c r="B16050" s="171" t="s">
        <v>31989</v>
      </c>
      <c r="C16050" s="171" t="s">
        <v>215</v>
      </c>
      <c r="D16050" s="171" t="s">
        <v>80</v>
      </c>
      <c r="E16050" s="11">
        <v>44593</v>
      </c>
      <c r="F16050">
        <v>0</v>
      </c>
      <c r="G16050">
        <v>0</v>
      </c>
      <c r="I16050">
        <v>0</v>
      </c>
      <c r="J16050">
        <v>0</v>
      </c>
      <c r="L16050">
        <v>0</v>
      </c>
      <c r="N16050">
        <v>0</v>
      </c>
      <c r="P16050">
        <v>0</v>
      </c>
      <c r="Q16050">
        <v>0</v>
      </c>
      <c r="S16050">
        <v>0</v>
      </c>
    </row>
    <row r="16051" spans="1:19" x14ac:dyDescent="0.3">
      <c r="A16051" t="s">
        <v>31990</v>
      </c>
      <c r="B16051" s="171" t="s">
        <v>31991</v>
      </c>
      <c r="C16051" s="171" t="s">
        <v>221</v>
      </c>
      <c r="D16051" s="171" t="s">
        <v>80</v>
      </c>
      <c r="E16051" s="11">
        <v>44593</v>
      </c>
      <c r="F16051">
        <v>0</v>
      </c>
      <c r="G16051">
        <v>0</v>
      </c>
      <c r="I16051">
        <v>0</v>
      </c>
      <c r="J16051">
        <v>0</v>
      </c>
      <c r="L16051">
        <v>0</v>
      </c>
      <c r="N16051">
        <v>0</v>
      </c>
      <c r="P16051">
        <v>0</v>
      </c>
      <c r="Q16051">
        <v>0</v>
      </c>
      <c r="S16051">
        <v>0</v>
      </c>
    </row>
    <row r="16052" spans="1:19" x14ac:dyDescent="0.3">
      <c r="A16052" t="s">
        <v>31992</v>
      </c>
      <c r="B16052" s="171" t="s">
        <v>31993</v>
      </c>
      <c r="C16052" s="171" t="s">
        <v>8233</v>
      </c>
      <c r="D16052" s="171" t="s">
        <v>80</v>
      </c>
      <c r="E16052" s="11">
        <v>44593</v>
      </c>
      <c r="F16052">
        <v>2.5</v>
      </c>
      <c r="G16052">
        <v>3</v>
      </c>
      <c r="I16052">
        <v>20</v>
      </c>
      <c r="J16052">
        <v>29</v>
      </c>
      <c r="L16052">
        <v>36</v>
      </c>
      <c r="N16052">
        <v>20</v>
      </c>
      <c r="P16052">
        <v>0</v>
      </c>
      <c r="Q16052">
        <v>1</v>
      </c>
      <c r="S16052">
        <v>0</v>
      </c>
    </row>
    <row r="16053" spans="1:19" x14ac:dyDescent="0.3">
      <c r="A16053" t="s">
        <v>31994</v>
      </c>
      <c r="B16053" s="171" t="s">
        <v>31995</v>
      </c>
      <c r="C16053" s="171" t="s">
        <v>233</v>
      </c>
      <c r="D16053" s="171" t="s">
        <v>80</v>
      </c>
      <c r="E16053" s="11">
        <v>44593</v>
      </c>
      <c r="F16053">
        <v>0</v>
      </c>
      <c r="G16053">
        <v>0</v>
      </c>
      <c r="I16053">
        <v>0</v>
      </c>
      <c r="J16053">
        <v>0</v>
      </c>
      <c r="L16053">
        <v>0</v>
      </c>
      <c r="N16053">
        <v>0</v>
      </c>
      <c r="P16053">
        <v>0</v>
      </c>
      <c r="Q16053">
        <v>0</v>
      </c>
      <c r="S16053">
        <v>0</v>
      </c>
    </row>
    <row r="16054" spans="1:19" x14ac:dyDescent="0.3">
      <c r="A16054" t="s">
        <v>31996</v>
      </c>
      <c r="B16054" s="171" t="s">
        <v>31997</v>
      </c>
      <c r="C16054" s="171" t="s">
        <v>24508</v>
      </c>
      <c r="D16054" s="171" t="s">
        <v>15341</v>
      </c>
      <c r="E16054" s="11">
        <v>44593</v>
      </c>
      <c r="F16054">
        <v>0</v>
      </c>
      <c r="G16054">
        <v>0</v>
      </c>
      <c r="I16054">
        <v>0</v>
      </c>
      <c r="J16054">
        <v>0</v>
      </c>
      <c r="L16054">
        <v>0</v>
      </c>
      <c r="N16054">
        <v>0</v>
      </c>
      <c r="P16054">
        <v>0</v>
      </c>
      <c r="Q16054">
        <v>0</v>
      </c>
      <c r="S16054">
        <v>0</v>
      </c>
    </row>
    <row r="16055" spans="1:19" x14ac:dyDescent="0.3">
      <c r="A16055" t="s">
        <v>31998</v>
      </c>
      <c r="B16055" s="171" t="s">
        <v>31999</v>
      </c>
      <c r="C16055" s="171" t="s">
        <v>24508</v>
      </c>
      <c r="D16055" s="171" t="s">
        <v>80</v>
      </c>
      <c r="E16055" s="11">
        <v>44593</v>
      </c>
      <c r="F16055">
        <v>0</v>
      </c>
      <c r="G16055">
        <v>0</v>
      </c>
      <c r="I16055">
        <v>0</v>
      </c>
      <c r="J16055">
        <v>0</v>
      </c>
      <c r="L16055">
        <v>0</v>
      </c>
      <c r="N16055">
        <v>0</v>
      </c>
      <c r="P16055">
        <v>0</v>
      </c>
      <c r="Q16055">
        <v>0</v>
      </c>
      <c r="S16055">
        <v>0</v>
      </c>
    </row>
    <row r="16056" spans="1:19" x14ac:dyDescent="0.3">
      <c r="A16056" t="s">
        <v>32000</v>
      </c>
      <c r="B16056" s="171" t="s">
        <v>32001</v>
      </c>
      <c r="C16056" s="171" t="s">
        <v>107</v>
      </c>
      <c r="D16056" s="171" t="s">
        <v>80</v>
      </c>
      <c r="E16056" s="11">
        <v>44593</v>
      </c>
      <c r="F16056">
        <v>9</v>
      </c>
      <c r="G16056">
        <v>7</v>
      </c>
      <c r="I16056">
        <v>58</v>
      </c>
      <c r="J16056">
        <v>98</v>
      </c>
      <c r="L16056">
        <v>73</v>
      </c>
      <c r="N16056">
        <v>55</v>
      </c>
      <c r="P16056">
        <v>0</v>
      </c>
      <c r="Q16056">
        <v>1</v>
      </c>
      <c r="S16056">
        <v>3</v>
      </c>
    </row>
    <row r="16057" spans="1:19" x14ac:dyDescent="0.3">
      <c r="A16057" t="s">
        <v>32002</v>
      </c>
      <c r="B16057" s="171" t="s">
        <v>32003</v>
      </c>
      <c r="C16057" s="171" t="s">
        <v>107</v>
      </c>
      <c r="D16057" s="171" t="s">
        <v>15341</v>
      </c>
      <c r="E16057" s="11">
        <v>44593</v>
      </c>
      <c r="F16057">
        <v>0</v>
      </c>
      <c r="G16057">
        <v>0</v>
      </c>
      <c r="I16057">
        <v>0</v>
      </c>
      <c r="J16057">
        <v>0</v>
      </c>
      <c r="L16057">
        <v>0</v>
      </c>
      <c r="N16057">
        <v>0</v>
      </c>
      <c r="P16057">
        <v>0</v>
      </c>
      <c r="Q16057">
        <v>0</v>
      </c>
      <c r="S16057">
        <v>0</v>
      </c>
    </row>
    <row r="16058" spans="1:19" x14ac:dyDescent="0.3">
      <c r="A16058" t="s">
        <v>32004</v>
      </c>
      <c r="B16058" s="171" t="s">
        <v>32005</v>
      </c>
      <c r="C16058" s="171" t="s">
        <v>173</v>
      </c>
      <c r="D16058" s="171" t="s">
        <v>80</v>
      </c>
      <c r="E16058" s="11">
        <v>44593</v>
      </c>
      <c r="F16058">
        <v>3</v>
      </c>
      <c r="G16058">
        <v>3.5</v>
      </c>
      <c r="I16058">
        <v>20</v>
      </c>
      <c r="J16058">
        <v>17</v>
      </c>
      <c r="L16058">
        <v>20</v>
      </c>
      <c r="N16058">
        <v>18</v>
      </c>
      <c r="P16058">
        <v>0</v>
      </c>
      <c r="Q16058">
        <v>1</v>
      </c>
      <c r="S16058">
        <v>2</v>
      </c>
    </row>
    <row r="16059" spans="1:19" x14ac:dyDescent="0.3">
      <c r="A16059" t="s">
        <v>32006</v>
      </c>
      <c r="B16059" s="171" t="s">
        <v>32007</v>
      </c>
      <c r="C16059" s="171" t="s">
        <v>173</v>
      </c>
      <c r="D16059" s="171" t="s">
        <v>15341</v>
      </c>
      <c r="E16059" s="11">
        <v>44593</v>
      </c>
      <c r="F16059">
        <v>0</v>
      </c>
      <c r="G16059">
        <v>0</v>
      </c>
      <c r="I16059">
        <v>1</v>
      </c>
      <c r="J16059">
        <v>0</v>
      </c>
      <c r="L16059">
        <v>0</v>
      </c>
      <c r="N16059">
        <v>1</v>
      </c>
      <c r="P16059">
        <v>0</v>
      </c>
      <c r="Q16059">
        <v>0</v>
      </c>
      <c r="S16059">
        <v>0</v>
      </c>
    </row>
    <row r="16060" spans="1:19" x14ac:dyDescent="0.3">
      <c r="A16060" t="s">
        <v>32008</v>
      </c>
      <c r="B16060" s="171" t="s">
        <v>32009</v>
      </c>
      <c r="C16060" s="171" t="s">
        <v>200</v>
      </c>
      <c r="D16060" s="171" t="s">
        <v>80</v>
      </c>
      <c r="E16060" s="11">
        <v>44593</v>
      </c>
      <c r="F16060">
        <v>2.5</v>
      </c>
      <c r="G16060">
        <v>2.5</v>
      </c>
      <c r="I16060">
        <v>18</v>
      </c>
      <c r="J16060">
        <v>13</v>
      </c>
      <c r="L16060">
        <v>13</v>
      </c>
      <c r="N16060">
        <v>17</v>
      </c>
      <c r="P16060">
        <v>0</v>
      </c>
      <c r="Q16060">
        <v>0</v>
      </c>
      <c r="S16060">
        <v>1</v>
      </c>
    </row>
    <row r="16061" spans="1:19" x14ac:dyDescent="0.3">
      <c r="A16061" t="s">
        <v>32010</v>
      </c>
      <c r="B16061" s="171" t="s">
        <v>32011</v>
      </c>
      <c r="C16061" s="171" t="s">
        <v>200</v>
      </c>
      <c r="D16061" s="171" t="s">
        <v>15341</v>
      </c>
      <c r="E16061" s="11">
        <v>44593</v>
      </c>
      <c r="F16061">
        <v>0</v>
      </c>
      <c r="G16061">
        <v>0</v>
      </c>
      <c r="I16061">
        <v>0</v>
      </c>
      <c r="J16061">
        <v>0</v>
      </c>
      <c r="L16061">
        <v>0</v>
      </c>
      <c r="N16061">
        <v>0</v>
      </c>
      <c r="P16061">
        <v>0</v>
      </c>
      <c r="Q16061">
        <v>0</v>
      </c>
      <c r="S16061">
        <v>0</v>
      </c>
    </row>
    <row r="16062" spans="1:19" x14ac:dyDescent="0.3">
      <c r="A16062" t="s">
        <v>32012</v>
      </c>
      <c r="B16062" s="171" t="s">
        <v>32013</v>
      </c>
      <c r="C16062" s="171" t="s">
        <v>73</v>
      </c>
      <c r="D16062" s="171" t="s">
        <v>4</v>
      </c>
      <c r="E16062" s="11">
        <v>44593</v>
      </c>
      <c r="F16062">
        <v>0</v>
      </c>
      <c r="G16062">
        <v>0</v>
      </c>
      <c r="I16062">
        <v>0</v>
      </c>
      <c r="J16062">
        <v>0</v>
      </c>
      <c r="L16062">
        <v>0</v>
      </c>
      <c r="N16062">
        <v>0</v>
      </c>
      <c r="P16062">
        <v>0</v>
      </c>
      <c r="Q16062">
        <v>0</v>
      </c>
      <c r="S16062">
        <v>0</v>
      </c>
    </row>
    <row r="16063" spans="1:19" x14ac:dyDescent="0.3">
      <c r="A16063" t="s">
        <v>32014</v>
      </c>
      <c r="B16063" s="171" t="s">
        <v>32015</v>
      </c>
      <c r="C16063" s="171" t="s">
        <v>24891</v>
      </c>
      <c r="D16063" s="171" t="s">
        <v>4</v>
      </c>
      <c r="E16063" s="11">
        <v>44593</v>
      </c>
      <c r="F16063">
        <v>2</v>
      </c>
      <c r="G16063">
        <v>3</v>
      </c>
      <c r="I16063">
        <v>10</v>
      </c>
      <c r="J16063">
        <v>12</v>
      </c>
      <c r="L16063">
        <v>18</v>
      </c>
      <c r="N16063">
        <v>9</v>
      </c>
      <c r="P16063">
        <v>0</v>
      </c>
      <c r="Q16063">
        <v>0</v>
      </c>
      <c r="S16063">
        <v>1</v>
      </c>
    </row>
    <row r="16064" spans="1:19" x14ac:dyDescent="0.3">
      <c r="A16064" t="s">
        <v>32016</v>
      </c>
      <c r="B16064" s="171" t="s">
        <v>32017</v>
      </c>
      <c r="C16064" s="171" t="s">
        <v>18229</v>
      </c>
      <c r="D16064" s="171" t="s">
        <v>4</v>
      </c>
      <c r="E16064" s="11">
        <v>44593</v>
      </c>
      <c r="F16064">
        <v>0</v>
      </c>
      <c r="G16064">
        <v>0</v>
      </c>
      <c r="I16064">
        <v>0</v>
      </c>
      <c r="J16064">
        <v>0</v>
      </c>
      <c r="L16064">
        <v>0</v>
      </c>
      <c r="N16064">
        <v>0</v>
      </c>
      <c r="P16064">
        <v>0</v>
      </c>
      <c r="Q16064">
        <v>0</v>
      </c>
      <c r="S16064">
        <v>0</v>
      </c>
    </row>
    <row r="16065" spans="1:19" x14ac:dyDescent="0.3">
      <c r="A16065" t="s">
        <v>32018</v>
      </c>
      <c r="B16065" s="171" t="s">
        <v>32019</v>
      </c>
      <c r="C16065" s="171" t="s">
        <v>107</v>
      </c>
      <c r="D16065" s="171" t="s">
        <v>4</v>
      </c>
      <c r="E16065" s="11">
        <v>44593</v>
      </c>
      <c r="F16065">
        <v>9</v>
      </c>
      <c r="G16065">
        <v>7</v>
      </c>
      <c r="I16065">
        <v>58</v>
      </c>
      <c r="J16065">
        <v>98</v>
      </c>
      <c r="L16065">
        <v>73</v>
      </c>
      <c r="N16065">
        <v>55</v>
      </c>
      <c r="P16065">
        <v>0</v>
      </c>
      <c r="Q16065">
        <v>1</v>
      </c>
      <c r="S16065">
        <v>3</v>
      </c>
    </row>
    <row r="16066" spans="1:19" x14ac:dyDescent="0.3">
      <c r="A16066" t="s">
        <v>32020</v>
      </c>
      <c r="B16066" s="171" t="s">
        <v>32021</v>
      </c>
      <c r="C16066" s="171" t="s">
        <v>9887</v>
      </c>
      <c r="D16066" s="171" t="s">
        <v>4</v>
      </c>
      <c r="E16066" s="11">
        <v>44593</v>
      </c>
      <c r="F16066">
        <v>0</v>
      </c>
      <c r="G16066">
        <v>0</v>
      </c>
      <c r="I16066">
        <v>0</v>
      </c>
      <c r="J16066">
        <v>0</v>
      </c>
      <c r="L16066">
        <v>0</v>
      </c>
      <c r="N16066">
        <v>0</v>
      </c>
      <c r="P16066">
        <v>0</v>
      </c>
      <c r="Q16066">
        <v>0</v>
      </c>
      <c r="S16066">
        <v>0</v>
      </c>
    </row>
    <row r="16067" spans="1:19" x14ac:dyDescent="0.3">
      <c r="A16067" t="s">
        <v>32022</v>
      </c>
      <c r="B16067" s="171" t="s">
        <v>32023</v>
      </c>
      <c r="C16067" s="171" t="s">
        <v>11260</v>
      </c>
      <c r="D16067" s="171" t="s">
        <v>4</v>
      </c>
      <c r="E16067" s="11">
        <v>44593</v>
      </c>
      <c r="F16067">
        <v>0</v>
      </c>
      <c r="G16067">
        <v>0</v>
      </c>
      <c r="I16067">
        <v>0</v>
      </c>
      <c r="J16067">
        <v>0</v>
      </c>
      <c r="L16067">
        <v>0</v>
      </c>
      <c r="N16067">
        <v>0</v>
      </c>
      <c r="P16067">
        <v>0</v>
      </c>
      <c r="Q16067">
        <v>0</v>
      </c>
      <c r="S16067">
        <v>0</v>
      </c>
    </row>
    <row r="16068" spans="1:19" x14ac:dyDescent="0.3">
      <c r="A16068" t="s">
        <v>32024</v>
      </c>
      <c r="B16068" s="171" t="s">
        <v>32025</v>
      </c>
      <c r="C16068" s="171" t="s">
        <v>122</v>
      </c>
      <c r="D16068" s="171" t="s">
        <v>4</v>
      </c>
      <c r="E16068" s="11">
        <v>44593</v>
      </c>
      <c r="F16068">
        <v>0</v>
      </c>
      <c r="G16068">
        <v>0</v>
      </c>
      <c r="I16068">
        <v>0</v>
      </c>
      <c r="J16068">
        <v>0</v>
      </c>
      <c r="L16068">
        <v>0</v>
      </c>
      <c r="N16068">
        <v>0</v>
      </c>
      <c r="P16068">
        <v>0</v>
      </c>
      <c r="Q16068">
        <v>0</v>
      </c>
      <c r="S16068">
        <v>0</v>
      </c>
    </row>
    <row r="16069" spans="1:19" x14ac:dyDescent="0.3">
      <c r="A16069" t="s">
        <v>32026</v>
      </c>
      <c r="B16069" s="171" t="s">
        <v>32027</v>
      </c>
      <c r="C16069" s="171" t="s">
        <v>125</v>
      </c>
      <c r="D16069" s="171" t="s">
        <v>4</v>
      </c>
      <c r="E16069" s="11">
        <v>44593</v>
      </c>
      <c r="F16069">
        <v>0</v>
      </c>
      <c r="G16069">
        <v>0</v>
      </c>
      <c r="I16069">
        <v>0</v>
      </c>
      <c r="J16069">
        <v>0</v>
      </c>
      <c r="L16069">
        <v>0</v>
      </c>
      <c r="N16069">
        <v>0</v>
      </c>
      <c r="P16069">
        <v>0</v>
      </c>
      <c r="Q16069">
        <v>0</v>
      </c>
      <c r="S16069">
        <v>0</v>
      </c>
    </row>
    <row r="16070" spans="1:19" x14ac:dyDescent="0.3">
      <c r="A16070" t="s">
        <v>32028</v>
      </c>
      <c r="B16070" s="171" t="s">
        <v>32029</v>
      </c>
      <c r="C16070" s="171" t="s">
        <v>14899</v>
      </c>
      <c r="D16070" s="171" t="s">
        <v>4</v>
      </c>
      <c r="E16070" s="11">
        <v>44593</v>
      </c>
      <c r="F16070">
        <v>0</v>
      </c>
      <c r="G16070">
        <v>0</v>
      </c>
      <c r="I16070">
        <v>0</v>
      </c>
      <c r="J16070">
        <v>0</v>
      </c>
      <c r="L16070">
        <v>0</v>
      </c>
      <c r="N16070">
        <v>0</v>
      </c>
      <c r="P16070">
        <v>0</v>
      </c>
      <c r="Q16070">
        <v>0</v>
      </c>
      <c r="S16070">
        <v>0</v>
      </c>
    </row>
    <row r="16071" spans="1:19" x14ac:dyDescent="0.3">
      <c r="A16071" t="s">
        <v>32030</v>
      </c>
      <c r="B16071" s="171" t="s">
        <v>32031</v>
      </c>
      <c r="C16071" s="171" t="s">
        <v>137</v>
      </c>
      <c r="D16071" s="171" t="s">
        <v>4</v>
      </c>
      <c r="E16071" s="11">
        <v>44593</v>
      </c>
      <c r="F16071">
        <v>0</v>
      </c>
      <c r="G16071">
        <v>0</v>
      </c>
      <c r="I16071">
        <v>0</v>
      </c>
      <c r="J16071">
        <v>0</v>
      </c>
      <c r="L16071">
        <v>0</v>
      </c>
      <c r="N16071">
        <v>0</v>
      </c>
      <c r="P16071">
        <v>0</v>
      </c>
      <c r="Q16071">
        <v>0</v>
      </c>
      <c r="S16071">
        <v>0</v>
      </c>
    </row>
    <row r="16072" spans="1:19" x14ac:dyDescent="0.3">
      <c r="A16072" t="s">
        <v>32032</v>
      </c>
      <c r="B16072" s="171" t="s">
        <v>32033</v>
      </c>
      <c r="C16072" s="171" t="s">
        <v>8615</v>
      </c>
      <c r="D16072" s="171" t="s">
        <v>4</v>
      </c>
      <c r="E16072" s="11">
        <v>44593</v>
      </c>
      <c r="F16072">
        <v>0</v>
      </c>
      <c r="G16072">
        <v>0</v>
      </c>
      <c r="I16072">
        <v>0</v>
      </c>
      <c r="J16072">
        <v>0</v>
      </c>
      <c r="L16072">
        <v>0</v>
      </c>
      <c r="N16072">
        <v>0</v>
      </c>
      <c r="P16072">
        <v>0</v>
      </c>
      <c r="Q16072">
        <v>0</v>
      </c>
      <c r="S16072">
        <v>0</v>
      </c>
    </row>
    <row r="16073" spans="1:19" x14ac:dyDescent="0.3">
      <c r="A16073" t="s">
        <v>32034</v>
      </c>
      <c r="B16073" s="171" t="s">
        <v>32035</v>
      </c>
      <c r="C16073" s="171" t="s">
        <v>146</v>
      </c>
      <c r="D16073" s="171" t="s">
        <v>4</v>
      </c>
      <c r="E16073" s="11">
        <v>44593</v>
      </c>
      <c r="F16073">
        <v>5</v>
      </c>
      <c r="G16073">
        <v>8.5</v>
      </c>
      <c r="I16073">
        <v>13</v>
      </c>
      <c r="J16073">
        <v>26</v>
      </c>
      <c r="L16073">
        <v>49</v>
      </c>
      <c r="N16073">
        <v>11</v>
      </c>
      <c r="P16073">
        <v>0</v>
      </c>
      <c r="Q16073">
        <v>0</v>
      </c>
      <c r="S16073">
        <v>2</v>
      </c>
    </row>
    <row r="16074" spans="1:19" x14ac:dyDescent="0.3">
      <c r="A16074" t="s">
        <v>32036</v>
      </c>
      <c r="B16074" s="171" t="s">
        <v>32037</v>
      </c>
      <c r="C16074" s="171" t="s">
        <v>161</v>
      </c>
      <c r="D16074" s="171" t="s">
        <v>4</v>
      </c>
      <c r="E16074" s="11">
        <v>44593</v>
      </c>
      <c r="F16074">
        <v>2.5</v>
      </c>
      <c r="G16074">
        <v>4.5</v>
      </c>
      <c r="I16074">
        <v>2</v>
      </c>
      <c r="J16074">
        <v>14</v>
      </c>
      <c r="L16074">
        <v>26</v>
      </c>
      <c r="N16074">
        <v>2</v>
      </c>
      <c r="P16074">
        <v>2</v>
      </c>
      <c r="Q16074">
        <v>3</v>
      </c>
      <c r="S16074">
        <v>0</v>
      </c>
    </row>
    <row r="16075" spans="1:19" x14ac:dyDescent="0.3">
      <c r="A16075" t="s">
        <v>32038</v>
      </c>
      <c r="B16075" s="171" t="s">
        <v>32039</v>
      </c>
      <c r="C16075" s="171" t="s">
        <v>18252</v>
      </c>
      <c r="D16075" s="171" t="s">
        <v>4</v>
      </c>
      <c r="E16075" s="11">
        <v>44593</v>
      </c>
      <c r="F16075">
        <v>0</v>
      </c>
      <c r="G16075">
        <v>0</v>
      </c>
      <c r="I16075">
        <v>0</v>
      </c>
      <c r="J16075">
        <v>0</v>
      </c>
      <c r="L16075">
        <v>0</v>
      </c>
      <c r="N16075">
        <v>0</v>
      </c>
      <c r="P16075">
        <v>0</v>
      </c>
      <c r="Q16075">
        <v>0</v>
      </c>
      <c r="S16075">
        <v>0</v>
      </c>
    </row>
    <row r="16076" spans="1:19" x14ac:dyDescent="0.3">
      <c r="A16076" t="s">
        <v>32040</v>
      </c>
      <c r="B16076" s="171" t="s">
        <v>32041</v>
      </c>
      <c r="C16076" s="171" t="s">
        <v>167</v>
      </c>
      <c r="D16076" s="171" t="s">
        <v>4</v>
      </c>
      <c r="E16076" s="11">
        <v>44593</v>
      </c>
      <c r="F16076">
        <v>3</v>
      </c>
      <c r="G16076">
        <v>4</v>
      </c>
      <c r="I16076">
        <v>14</v>
      </c>
      <c r="J16076">
        <v>42</v>
      </c>
      <c r="L16076">
        <v>56</v>
      </c>
      <c r="N16076">
        <v>14</v>
      </c>
      <c r="P16076">
        <v>0</v>
      </c>
      <c r="Q16076">
        <v>0</v>
      </c>
      <c r="S16076">
        <v>0</v>
      </c>
    </row>
    <row r="16077" spans="1:19" x14ac:dyDescent="0.3">
      <c r="A16077" t="s">
        <v>32042</v>
      </c>
      <c r="B16077" s="171" t="s">
        <v>32043</v>
      </c>
      <c r="C16077" s="171" t="s">
        <v>173</v>
      </c>
      <c r="D16077" s="171" t="s">
        <v>4</v>
      </c>
      <c r="E16077" s="11">
        <v>44593</v>
      </c>
      <c r="F16077">
        <v>3</v>
      </c>
      <c r="G16077">
        <v>3.5</v>
      </c>
      <c r="I16077">
        <v>21</v>
      </c>
      <c r="J16077">
        <v>17</v>
      </c>
      <c r="L16077">
        <v>20</v>
      </c>
      <c r="N16077">
        <v>19</v>
      </c>
      <c r="P16077">
        <v>0</v>
      </c>
      <c r="Q16077">
        <v>1</v>
      </c>
      <c r="S16077">
        <v>2</v>
      </c>
    </row>
    <row r="16078" spans="1:19" x14ac:dyDescent="0.3">
      <c r="A16078" t="s">
        <v>32044</v>
      </c>
      <c r="B16078" s="171" t="s">
        <v>32045</v>
      </c>
      <c r="C16078" s="171" t="s">
        <v>179</v>
      </c>
      <c r="D16078" s="171" t="s">
        <v>4</v>
      </c>
      <c r="E16078" s="11">
        <v>44593</v>
      </c>
      <c r="F16078">
        <v>14</v>
      </c>
      <c r="G16078">
        <v>14</v>
      </c>
      <c r="I16078">
        <v>110</v>
      </c>
      <c r="J16078">
        <v>133</v>
      </c>
      <c r="L16078">
        <v>130</v>
      </c>
      <c r="N16078">
        <v>107</v>
      </c>
      <c r="P16078">
        <v>9</v>
      </c>
      <c r="Q16078">
        <v>11</v>
      </c>
      <c r="S16078">
        <v>3</v>
      </c>
    </row>
    <row r="16079" spans="1:19" x14ac:dyDescent="0.3">
      <c r="A16079" t="s">
        <v>32046</v>
      </c>
      <c r="B16079" s="171" t="s">
        <v>32047</v>
      </c>
      <c r="C16079" s="171" t="s">
        <v>185</v>
      </c>
      <c r="D16079" s="171" t="s">
        <v>4</v>
      </c>
      <c r="E16079" s="11">
        <v>44593</v>
      </c>
      <c r="F16079">
        <v>5.5</v>
      </c>
      <c r="G16079">
        <v>8</v>
      </c>
      <c r="I16079">
        <v>11</v>
      </c>
      <c r="J16079">
        <v>30</v>
      </c>
      <c r="L16079">
        <v>45</v>
      </c>
      <c r="N16079">
        <v>10</v>
      </c>
      <c r="P16079">
        <v>0</v>
      </c>
      <c r="Q16079">
        <v>0</v>
      </c>
      <c r="S16079">
        <v>1</v>
      </c>
    </row>
    <row r="16080" spans="1:19" x14ac:dyDescent="0.3">
      <c r="A16080" t="s">
        <v>32048</v>
      </c>
      <c r="B16080" s="171" t="s">
        <v>32049</v>
      </c>
      <c r="C16080" s="171" t="s">
        <v>24508</v>
      </c>
      <c r="D16080" s="171" t="s">
        <v>4</v>
      </c>
      <c r="E16080" s="11">
        <v>44593</v>
      </c>
      <c r="F16080">
        <v>0</v>
      </c>
      <c r="G16080">
        <v>0</v>
      </c>
      <c r="I16080">
        <v>0</v>
      </c>
      <c r="J16080">
        <v>0</v>
      </c>
      <c r="L16080">
        <v>0</v>
      </c>
      <c r="N16080">
        <v>0</v>
      </c>
      <c r="P16080">
        <v>0</v>
      </c>
      <c r="Q16080">
        <v>0</v>
      </c>
      <c r="S16080">
        <v>0</v>
      </c>
    </row>
    <row r="16081" spans="1:19" x14ac:dyDescent="0.3">
      <c r="A16081" t="s">
        <v>32050</v>
      </c>
      <c r="B16081" s="171" t="s">
        <v>32051</v>
      </c>
      <c r="C16081" s="171" t="s">
        <v>191</v>
      </c>
      <c r="D16081" s="171" t="s">
        <v>4</v>
      </c>
      <c r="E16081" s="11">
        <v>44593</v>
      </c>
      <c r="F16081">
        <v>13.5</v>
      </c>
      <c r="G16081">
        <v>14.5</v>
      </c>
      <c r="I16081">
        <v>83</v>
      </c>
      <c r="J16081">
        <v>115</v>
      </c>
      <c r="L16081">
        <v>114</v>
      </c>
      <c r="N16081">
        <v>65</v>
      </c>
      <c r="P16081">
        <v>4</v>
      </c>
      <c r="Q16081">
        <v>8</v>
      </c>
      <c r="S16081">
        <v>18</v>
      </c>
    </row>
    <row r="16082" spans="1:19" x14ac:dyDescent="0.3">
      <c r="A16082" t="s">
        <v>32052</v>
      </c>
      <c r="B16082" s="171" t="s">
        <v>32053</v>
      </c>
      <c r="C16082" s="171" t="s">
        <v>200</v>
      </c>
      <c r="D16082" s="171" t="s">
        <v>4</v>
      </c>
      <c r="E16082" s="11">
        <v>44593</v>
      </c>
      <c r="F16082">
        <v>2.5</v>
      </c>
      <c r="G16082">
        <v>2.5</v>
      </c>
      <c r="I16082">
        <v>18</v>
      </c>
      <c r="J16082">
        <v>13</v>
      </c>
      <c r="L16082">
        <v>13</v>
      </c>
      <c r="N16082">
        <v>17</v>
      </c>
      <c r="P16082">
        <v>0</v>
      </c>
      <c r="Q16082">
        <v>0</v>
      </c>
      <c r="S16082">
        <v>1</v>
      </c>
    </row>
    <row r="16083" spans="1:19" x14ac:dyDescent="0.3">
      <c r="A16083" t="s">
        <v>32054</v>
      </c>
      <c r="B16083" s="171" t="s">
        <v>32055</v>
      </c>
      <c r="C16083" s="171" t="s">
        <v>212</v>
      </c>
      <c r="D16083" s="171" t="s">
        <v>4</v>
      </c>
      <c r="E16083" s="11">
        <v>44593</v>
      </c>
      <c r="F16083">
        <v>0</v>
      </c>
      <c r="G16083">
        <v>0</v>
      </c>
      <c r="I16083">
        <v>0</v>
      </c>
      <c r="J16083">
        <v>0</v>
      </c>
      <c r="L16083">
        <v>0</v>
      </c>
      <c r="N16083">
        <v>0</v>
      </c>
      <c r="P16083">
        <v>0</v>
      </c>
      <c r="Q16083">
        <v>0</v>
      </c>
      <c r="S16083">
        <v>0</v>
      </c>
    </row>
    <row r="16084" spans="1:19" x14ac:dyDescent="0.3">
      <c r="A16084" t="s">
        <v>32056</v>
      </c>
      <c r="B16084" s="171" t="s">
        <v>32057</v>
      </c>
      <c r="C16084" s="171" t="s">
        <v>215</v>
      </c>
      <c r="D16084" s="171" t="s">
        <v>4</v>
      </c>
      <c r="E16084" s="11">
        <v>44593</v>
      </c>
      <c r="F16084">
        <v>0</v>
      </c>
      <c r="G16084">
        <v>0</v>
      </c>
      <c r="I16084">
        <v>0</v>
      </c>
      <c r="J16084">
        <v>0</v>
      </c>
      <c r="L16084">
        <v>0</v>
      </c>
      <c r="N16084">
        <v>0</v>
      </c>
      <c r="P16084">
        <v>0</v>
      </c>
      <c r="Q16084">
        <v>0</v>
      </c>
      <c r="S16084">
        <v>0</v>
      </c>
    </row>
    <row r="16085" spans="1:19" x14ac:dyDescent="0.3">
      <c r="A16085" t="s">
        <v>32058</v>
      </c>
      <c r="B16085" s="171" t="s">
        <v>32059</v>
      </c>
      <c r="C16085" s="171" t="s">
        <v>221</v>
      </c>
      <c r="D16085" s="171" t="s">
        <v>4</v>
      </c>
      <c r="E16085" s="11">
        <v>44593</v>
      </c>
      <c r="F16085">
        <v>0</v>
      </c>
      <c r="G16085">
        <v>0</v>
      </c>
      <c r="I16085">
        <v>0</v>
      </c>
      <c r="J16085">
        <v>0</v>
      </c>
      <c r="L16085">
        <v>0</v>
      </c>
      <c r="N16085">
        <v>0</v>
      </c>
      <c r="P16085">
        <v>0</v>
      </c>
      <c r="Q16085">
        <v>0</v>
      </c>
      <c r="S16085">
        <v>0</v>
      </c>
    </row>
    <row r="16086" spans="1:19" x14ac:dyDescent="0.3">
      <c r="A16086" t="s">
        <v>32060</v>
      </c>
      <c r="B16086" s="171" t="s">
        <v>32061</v>
      </c>
      <c r="C16086" s="171" t="s">
        <v>8233</v>
      </c>
      <c r="D16086" s="171" t="s">
        <v>4</v>
      </c>
      <c r="E16086" s="11">
        <v>44593</v>
      </c>
      <c r="F16086">
        <v>2.5</v>
      </c>
      <c r="G16086">
        <v>3</v>
      </c>
      <c r="I16086">
        <v>20</v>
      </c>
      <c r="J16086">
        <v>29</v>
      </c>
      <c r="L16086">
        <v>36</v>
      </c>
      <c r="N16086">
        <v>20</v>
      </c>
      <c r="P16086">
        <v>0</v>
      </c>
      <c r="Q16086">
        <v>1</v>
      </c>
      <c r="S16086">
        <v>0</v>
      </c>
    </row>
    <row r="16087" spans="1:19" x14ac:dyDescent="0.3">
      <c r="A16087" t="s">
        <v>32062</v>
      </c>
      <c r="B16087" s="171" t="s">
        <v>32063</v>
      </c>
      <c r="C16087" s="171" t="s">
        <v>233</v>
      </c>
      <c r="D16087" s="171" t="s">
        <v>4</v>
      </c>
      <c r="E16087" s="11">
        <v>44593</v>
      </c>
      <c r="F16087">
        <v>0</v>
      </c>
      <c r="G16087">
        <v>0</v>
      </c>
      <c r="I16087">
        <v>0</v>
      </c>
      <c r="J16087">
        <v>0</v>
      </c>
      <c r="L16087">
        <v>0</v>
      </c>
      <c r="N16087">
        <v>0</v>
      </c>
      <c r="P16087">
        <v>0</v>
      </c>
      <c r="Q16087">
        <v>0</v>
      </c>
      <c r="S16087">
        <v>0</v>
      </c>
    </row>
    <row r="16088" spans="1:19" x14ac:dyDescent="0.3">
      <c r="A16088" t="s">
        <v>32064</v>
      </c>
      <c r="B16088" s="171" t="s">
        <v>32065</v>
      </c>
      <c r="C16088" s="171" t="s">
        <v>79</v>
      </c>
      <c r="D16088" s="171" t="s">
        <v>80</v>
      </c>
      <c r="E16088" s="11">
        <v>44593</v>
      </c>
      <c r="F16088">
        <v>0</v>
      </c>
      <c r="G16088">
        <v>0</v>
      </c>
      <c r="I16088">
        <v>0</v>
      </c>
      <c r="J16088">
        <v>0</v>
      </c>
      <c r="L16088">
        <v>0</v>
      </c>
      <c r="N16088">
        <v>0</v>
      </c>
      <c r="P16088">
        <v>0</v>
      </c>
      <c r="Q16088">
        <v>0</v>
      </c>
      <c r="S16088">
        <v>0</v>
      </c>
    </row>
    <row r="16089" spans="1:19" x14ac:dyDescent="0.3">
      <c r="A16089" t="s">
        <v>32066</v>
      </c>
      <c r="B16089" s="171" t="s">
        <v>32067</v>
      </c>
      <c r="C16089" s="171" t="s">
        <v>79</v>
      </c>
      <c r="D16089" s="171" t="s">
        <v>4</v>
      </c>
      <c r="E16089" s="11">
        <v>44593</v>
      </c>
      <c r="F16089">
        <v>0</v>
      </c>
      <c r="G16089">
        <v>0</v>
      </c>
      <c r="I16089">
        <v>0</v>
      </c>
      <c r="J16089">
        <v>0</v>
      </c>
      <c r="L16089">
        <v>0</v>
      </c>
      <c r="N16089">
        <v>0</v>
      </c>
      <c r="P16089">
        <v>0</v>
      </c>
      <c r="Q16089">
        <v>0</v>
      </c>
      <c r="S16089">
        <v>0</v>
      </c>
    </row>
    <row r="16090" spans="1:19" x14ac:dyDescent="0.3">
      <c r="A16090" t="s">
        <v>32068</v>
      </c>
      <c r="B16090" s="171" t="s">
        <v>32069</v>
      </c>
      <c r="C16090" s="171" t="s">
        <v>83</v>
      </c>
      <c r="D16090" s="171" t="s">
        <v>80</v>
      </c>
      <c r="E16090" s="11">
        <v>44593</v>
      </c>
      <c r="F16090">
        <v>2</v>
      </c>
      <c r="G16090">
        <v>2</v>
      </c>
      <c r="I16090">
        <v>17</v>
      </c>
      <c r="J16090">
        <v>11</v>
      </c>
      <c r="L16090">
        <v>11</v>
      </c>
      <c r="N16090">
        <v>17</v>
      </c>
      <c r="P16090">
        <v>0</v>
      </c>
      <c r="Q16090">
        <v>0</v>
      </c>
      <c r="S16090">
        <v>0</v>
      </c>
    </row>
    <row r="16091" spans="1:19" x14ac:dyDescent="0.3">
      <c r="A16091" t="s">
        <v>32070</v>
      </c>
      <c r="B16091" s="171" t="s">
        <v>32071</v>
      </c>
      <c r="C16091" s="171" t="s">
        <v>83</v>
      </c>
      <c r="D16091" s="171" t="s">
        <v>15341</v>
      </c>
      <c r="E16091" s="11">
        <v>44593</v>
      </c>
      <c r="F16091">
        <v>0</v>
      </c>
      <c r="G16091">
        <v>0</v>
      </c>
      <c r="I16091">
        <v>1</v>
      </c>
      <c r="J16091">
        <v>0</v>
      </c>
      <c r="L16091">
        <v>0</v>
      </c>
      <c r="N16091">
        <v>1</v>
      </c>
      <c r="P16091">
        <v>0</v>
      </c>
      <c r="Q16091">
        <v>0</v>
      </c>
      <c r="S16091">
        <v>0</v>
      </c>
    </row>
    <row r="16092" spans="1:19" x14ac:dyDescent="0.3">
      <c r="A16092" t="s">
        <v>32072</v>
      </c>
      <c r="B16092" s="171" t="s">
        <v>32073</v>
      </c>
      <c r="C16092" s="171" t="s">
        <v>83</v>
      </c>
      <c r="D16092" s="171" t="s">
        <v>4</v>
      </c>
      <c r="E16092" s="11">
        <v>44593</v>
      </c>
      <c r="F16092">
        <v>2</v>
      </c>
      <c r="G16092">
        <v>2</v>
      </c>
      <c r="I16092">
        <v>18</v>
      </c>
      <c r="J16092">
        <v>11</v>
      </c>
      <c r="L16092">
        <v>11</v>
      </c>
      <c r="N16092">
        <v>18</v>
      </c>
      <c r="P16092">
        <v>0</v>
      </c>
      <c r="Q16092">
        <v>0</v>
      </c>
      <c r="S16092">
        <v>0</v>
      </c>
    </row>
    <row r="16093" spans="1:19" x14ac:dyDescent="0.3">
      <c r="A16093" t="s">
        <v>32074</v>
      </c>
      <c r="B16093" s="171" t="s">
        <v>32075</v>
      </c>
      <c r="C16093" s="171" t="s">
        <v>86</v>
      </c>
      <c r="D16093" s="171" t="s">
        <v>80</v>
      </c>
      <c r="E16093" s="11">
        <v>44593</v>
      </c>
      <c r="F16093">
        <v>7</v>
      </c>
      <c r="G16093">
        <v>10</v>
      </c>
      <c r="I16093">
        <v>33</v>
      </c>
      <c r="J16093">
        <v>42</v>
      </c>
      <c r="L16093">
        <v>57</v>
      </c>
      <c r="N16093">
        <v>27</v>
      </c>
      <c r="P16093">
        <v>4</v>
      </c>
      <c r="Q16093">
        <v>7</v>
      </c>
      <c r="S16093">
        <v>6</v>
      </c>
    </row>
    <row r="16094" spans="1:19" x14ac:dyDescent="0.3">
      <c r="A16094" t="s">
        <v>32076</v>
      </c>
      <c r="B16094" s="171" t="s">
        <v>32077</v>
      </c>
      <c r="C16094" s="171" t="s">
        <v>86</v>
      </c>
      <c r="D16094" s="171" t="s">
        <v>4</v>
      </c>
      <c r="E16094" s="11">
        <v>44593</v>
      </c>
      <c r="F16094">
        <v>7</v>
      </c>
      <c r="G16094">
        <v>10</v>
      </c>
      <c r="I16094">
        <v>33</v>
      </c>
      <c r="J16094">
        <v>42</v>
      </c>
      <c r="L16094">
        <v>57</v>
      </c>
      <c r="N16094">
        <v>27</v>
      </c>
      <c r="P16094">
        <v>4</v>
      </c>
      <c r="Q16094">
        <v>7</v>
      </c>
      <c r="S16094">
        <v>6</v>
      </c>
    </row>
    <row r="16095" spans="1:19" x14ac:dyDescent="0.3">
      <c r="A16095" t="s">
        <v>32078</v>
      </c>
      <c r="B16095" s="171" t="s">
        <v>32079</v>
      </c>
      <c r="C16095" s="171" t="s">
        <v>89</v>
      </c>
      <c r="D16095" s="171" t="s">
        <v>80</v>
      </c>
      <c r="E16095" s="11">
        <v>44593</v>
      </c>
      <c r="F16095">
        <v>4</v>
      </c>
      <c r="G16095">
        <v>4</v>
      </c>
      <c r="I16095">
        <v>15</v>
      </c>
      <c r="J16095">
        <v>20</v>
      </c>
      <c r="L16095">
        <v>20</v>
      </c>
      <c r="N16095">
        <v>12</v>
      </c>
      <c r="P16095">
        <v>5</v>
      </c>
      <c r="Q16095">
        <v>5</v>
      </c>
      <c r="S16095">
        <v>3</v>
      </c>
    </row>
    <row r="16096" spans="1:19" x14ac:dyDescent="0.3">
      <c r="A16096" t="s">
        <v>32080</v>
      </c>
      <c r="B16096" s="171" t="s">
        <v>32081</v>
      </c>
      <c r="C16096" s="171" t="s">
        <v>89</v>
      </c>
      <c r="D16096" s="171" t="s">
        <v>4</v>
      </c>
      <c r="E16096" s="11">
        <v>44593</v>
      </c>
      <c r="F16096">
        <v>4</v>
      </c>
      <c r="G16096">
        <v>4</v>
      </c>
      <c r="I16096">
        <v>15</v>
      </c>
      <c r="J16096">
        <v>20</v>
      </c>
      <c r="L16096">
        <v>20</v>
      </c>
      <c r="N16096">
        <v>12</v>
      </c>
      <c r="P16096">
        <v>5</v>
      </c>
      <c r="Q16096">
        <v>5</v>
      </c>
      <c r="S16096">
        <v>3</v>
      </c>
    </row>
    <row r="16097" spans="1:19" x14ac:dyDescent="0.3">
      <c r="A16097" t="s">
        <v>32082</v>
      </c>
      <c r="B16097" s="171" t="s">
        <v>32083</v>
      </c>
      <c r="C16097" s="171" t="s">
        <v>92</v>
      </c>
      <c r="D16097" s="171" t="s">
        <v>80</v>
      </c>
      <c r="E16097" s="11">
        <v>44593</v>
      </c>
      <c r="F16097">
        <v>0</v>
      </c>
      <c r="G16097">
        <v>0</v>
      </c>
      <c r="I16097">
        <v>0</v>
      </c>
      <c r="J16097">
        <v>0</v>
      </c>
      <c r="L16097">
        <v>0</v>
      </c>
      <c r="N16097">
        <v>0</v>
      </c>
      <c r="P16097">
        <v>0</v>
      </c>
      <c r="Q16097">
        <v>0</v>
      </c>
      <c r="S16097">
        <v>0</v>
      </c>
    </row>
    <row r="16098" spans="1:19" x14ac:dyDescent="0.3">
      <c r="A16098" t="s">
        <v>32084</v>
      </c>
      <c r="B16098" s="171" t="s">
        <v>32085</v>
      </c>
      <c r="C16098" s="171" t="s">
        <v>92</v>
      </c>
      <c r="D16098" s="171" t="s">
        <v>4</v>
      </c>
      <c r="E16098" s="11">
        <v>44593</v>
      </c>
      <c r="F16098">
        <v>0</v>
      </c>
      <c r="G16098">
        <v>0</v>
      </c>
      <c r="I16098">
        <v>0</v>
      </c>
      <c r="J16098">
        <v>0</v>
      </c>
      <c r="L16098">
        <v>0</v>
      </c>
      <c r="N16098">
        <v>0</v>
      </c>
      <c r="P16098">
        <v>0</v>
      </c>
      <c r="Q16098">
        <v>0</v>
      </c>
      <c r="S16098">
        <v>0</v>
      </c>
    </row>
    <row r="16099" spans="1:19" x14ac:dyDescent="0.3">
      <c r="A16099" t="s">
        <v>32086</v>
      </c>
      <c r="B16099" s="171" t="s">
        <v>32087</v>
      </c>
      <c r="C16099" s="171" t="s">
        <v>95</v>
      </c>
      <c r="D16099" s="171" t="s">
        <v>80</v>
      </c>
      <c r="E16099" s="11">
        <v>44593</v>
      </c>
      <c r="F16099">
        <v>3.5</v>
      </c>
      <c r="G16099">
        <v>4</v>
      </c>
      <c r="I16099">
        <v>21</v>
      </c>
      <c r="J16099">
        <v>19</v>
      </c>
      <c r="L16099">
        <v>22</v>
      </c>
      <c r="N16099">
        <v>18</v>
      </c>
      <c r="P16099">
        <v>0</v>
      </c>
      <c r="Q16099">
        <v>1</v>
      </c>
      <c r="S16099">
        <v>3</v>
      </c>
    </row>
    <row r="16100" spans="1:19" x14ac:dyDescent="0.3">
      <c r="A16100" t="s">
        <v>32088</v>
      </c>
      <c r="B16100" s="171" t="s">
        <v>32089</v>
      </c>
      <c r="C16100" s="171" t="s">
        <v>95</v>
      </c>
      <c r="D16100" s="171" t="s">
        <v>15341</v>
      </c>
      <c r="E16100" s="11">
        <v>44593</v>
      </c>
      <c r="F16100">
        <v>0</v>
      </c>
      <c r="G16100">
        <v>0</v>
      </c>
      <c r="I16100">
        <v>0</v>
      </c>
      <c r="J16100">
        <v>0</v>
      </c>
      <c r="L16100">
        <v>0</v>
      </c>
      <c r="N16100">
        <v>0</v>
      </c>
      <c r="P16100">
        <v>0</v>
      </c>
      <c r="Q16100">
        <v>0</v>
      </c>
      <c r="S16100">
        <v>0</v>
      </c>
    </row>
    <row r="16101" spans="1:19" x14ac:dyDescent="0.3">
      <c r="A16101" t="s">
        <v>32090</v>
      </c>
      <c r="B16101" s="171" t="s">
        <v>32091</v>
      </c>
      <c r="C16101" s="171" t="s">
        <v>95</v>
      </c>
      <c r="D16101" s="171" t="s">
        <v>4</v>
      </c>
      <c r="E16101" s="11">
        <v>44593</v>
      </c>
      <c r="F16101">
        <v>3.5</v>
      </c>
      <c r="G16101">
        <v>4</v>
      </c>
      <c r="I16101">
        <v>21</v>
      </c>
      <c r="J16101">
        <v>19</v>
      </c>
      <c r="L16101">
        <v>22</v>
      </c>
      <c r="N16101">
        <v>18</v>
      </c>
      <c r="P16101">
        <v>0</v>
      </c>
      <c r="Q16101">
        <v>1</v>
      </c>
      <c r="S16101">
        <v>3</v>
      </c>
    </row>
    <row r="16102" spans="1:19" x14ac:dyDescent="0.3">
      <c r="A16102" t="s">
        <v>32092</v>
      </c>
      <c r="B16102" s="171" t="s">
        <v>32093</v>
      </c>
      <c r="C16102" s="171" t="s">
        <v>19659</v>
      </c>
      <c r="D16102" s="171" t="s">
        <v>80</v>
      </c>
      <c r="E16102" s="11">
        <v>44593</v>
      </c>
      <c r="F16102">
        <v>0</v>
      </c>
      <c r="G16102">
        <v>0</v>
      </c>
      <c r="I16102">
        <v>0</v>
      </c>
      <c r="J16102">
        <v>0</v>
      </c>
      <c r="L16102">
        <v>0</v>
      </c>
      <c r="N16102">
        <v>0</v>
      </c>
      <c r="P16102">
        <v>0</v>
      </c>
      <c r="Q16102">
        <v>0</v>
      </c>
      <c r="S16102">
        <v>0</v>
      </c>
    </row>
    <row r="16103" spans="1:19" x14ac:dyDescent="0.3">
      <c r="A16103" t="s">
        <v>32094</v>
      </c>
      <c r="B16103" s="171" t="s">
        <v>32095</v>
      </c>
      <c r="C16103" s="171" t="s">
        <v>19659</v>
      </c>
      <c r="D16103" s="171" t="s">
        <v>4</v>
      </c>
      <c r="E16103" s="11">
        <v>44593</v>
      </c>
      <c r="F16103">
        <v>0</v>
      </c>
      <c r="G16103">
        <v>0</v>
      </c>
      <c r="I16103">
        <v>0</v>
      </c>
      <c r="J16103">
        <v>0</v>
      </c>
      <c r="L16103">
        <v>0</v>
      </c>
      <c r="N16103">
        <v>0</v>
      </c>
      <c r="P16103">
        <v>0</v>
      </c>
      <c r="Q16103">
        <v>0</v>
      </c>
      <c r="S16103">
        <v>0</v>
      </c>
    </row>
    <row r="16104" spans="1:19" x14ac:dyDescent="0.3">
      <c r="A16104" t="s">
        <v>32096</v>
      </c>
      <c r="B16104" s="171" t="s">
        <v>32097</v>
      </c>
      <c r="C16104" s="171" t="s">
        <v>98</v>
      </c>
      <c r="D16104" s="171" t="s">
        <v>80</v>
      </c>
      <c r="E16104" s="11">
        <v>44593</v>
      </c>
      <c r="F16104">
        <v>10</v>
      </c>
      <c r="G16104">
        <v>14</v>
      </c>
      <c r="I16104">
        <v>18</v>
      </c>
      <c r="J16104">
        <v>54</v>
      </c>
      <c r="L16104">
        <v>80</v>
      </c>
      <c r="N16104">
        <v>15</v>
      </c>
      <c r="P16104">
        <v>2</v>
      </c>
      <c r="Q16104">
        <v>3</v>
      </c>
      <c r="S16104">
        <v>3</v>
      </c>
    </row>
    <row r="16105" spans="1:19" x14ac:dyDescent="0.3">
      <c r="A16105" t="s">
        <v>32098</v>
      </c>
      <c r="B16105" s="171" t="s">
        <v>32099</v>
      </c>
      <c r="C16105" s="171" t="s">
        <v>98</v>
      </c>
      <c r="D16105" s="171" t="s">
        <v>4</v>
      </c>
      <c r="E16105" s="11">
        <v>44593</v>
      </c>
      <c r="F16105">
        <v>10</v>
      </c>
      <c r="G16105">
        <v>14</v>
      </c>
      <c r="I16105">
        <v>18</v>
      </c>
      <c r="J16105">
        <v>54</v>
      </c>
      <c r="L16105">
        <v>80</v>
      </c>
      <c r="N16105">
        <v>15</v>
      </c>
      <c r="P16105">
        <v>2</v>
      </c>
      <c r="Q16105">
        <v>3</v>
      </c>
      <c r="S16105">
        <v>3</v>
      </c>
    </row>
    <row r="16106" spans="1:19" x14ac:dyDescent="0.3">
      <c r="A16106" t="s">
        <v>32100</v>
      </c>
      <c r="B16106" s="171" t="s">
        <v>32101</v>
      </c>
      <c r="C16106" s="171" t="s">
        <v>101</v>
      </c>
      <c r="D16106" s="171" t="s">
        <v>80</v>
      </c>
      <c r="E16106" s="11">
        <v>44593</v>
      </c>
      <c r="F16106">
        <v>33</v>
      </c>
      <c r="G16106">
        <v>31.5</v>
      </c>
      <c r="I16106">
        <v>247</v>
      </c>
      <c r="J16106">
        <v>367</v>
      </c>
      <c r="L16106">
        <v>350</v>
      </c>
      <c r="N16106">
        <v>231</v>
      </c>
      <c r="P16106">
        <v>4</v>
      </c>
      <c r="Q16106">
        <v>9</v>
      </c>
      <c r="S16106">
        <v>16</v>
      </c>
    </row>
    <row r="16107" spans="1:19" x14ac:dyDescent="0.3">
      <c r="A16107" t="s">
        <v>32102</v>
      </c>
      <c r="B16107" s="171" t="s">
        <v>32103</v>
      </c>
      <c r="C16107" s="171" t="s">
        <v>101</v>
      </c>
      <c r="D16107" s="171" t="s">
        <v>4</v>
      </c>
      <c r="E16107" s="11">
        <v>44593</v>
      </c>
      <c r="F16107">
        <v>33</v>
      </c>
      <c r="G16107">
        <v>31.5</v>
      </c>
      <c r="I16107">
        <v>247</v>
      </c>
      <c r="J16107">
        <v>367</v>
      </c>
      <c r="L16107">
        <v>350</v>
      </c>
      <c r="N16107">
        <v>231</v>
      </c>
      <c r="P16107">
        <v>4</v>
      </c>
      <c r="Q16107">
        <v>9</v>
      </c>
      <c r="S16107">
        <v>16</v>
      </c>
    </row>
    <row r="16108" spans="1:19" x14ac:dyDescent="0.3">
      <c r="A16108" t="s">
        <v>32104</v>
      </c>
      <c r="B16108" s="171" t="s">
        <v>32105</v>
      </c>
      <c r="C16108" s="171" t="s">
        <v>6843</v>
      </c>
      <c r="D16108" s="171" t="s">
        <v>80</v>
      </c>
      <c r="E16108" s="11">
        <v>44593</v>
      </c>
      <c r="F16108">
        <v>3</v>
      </c>
      <c r="G16108">
        <v>7</v>
      </c>
      <c r="I16108">
        <v>8</v>
      </c>
      <c r="J16108">
        <v>16</v>
      </c>
      <c r="L16108">
        <v>40</v>
      </c>
      <c r="N16108">
        <v>8</v>
      </c>
      <c r="P16108">
        <v>0</v>
      </c>
      <c r="Q16108">
        <v>0</v>
      </c>
      <c r="S16108">
        <v>0</v>
      </c>
    </row>
    <row r="16109" spans="1:19" x14ac:dyDescent="0.3">
      <c r="A16109" t="s">
        <v>32106</v>
      </c>
      <c r="B16109" s="171" t="s">
        <v>32107</v>
      </c>
      <c r="C16109" s="171" t="s">
        <v>6843</v>
      </c>
      <c r="D16109" s="171" t="s">
        <v>4</v>
      </c>
      <c r="E16109" s="11">
        <v>44593</v>
      </c>
      <c r="F16109">
        <v>3</v>
      </c>
      <c r="G16109">
        <v>7</v>
      </c>
      <c r="I16109">
        <v>8</v>
      </c>
      <c r="J16109">
        <v>16</v>
      </c>
      <c r="L16109">
        <v>40</v>
      </c>
      <c r="N16109">
        <v>8</v>
      </c>
      <c r="P16109">
        <v>0</v>
      </c>
      <c r="Q16109">
        <v>0</v>
      </c>
      <c r="S16109">
        <v>0</v>
      </c>
    </row>
    <row r="16110" spans="1:19" x14ac:dyDescent="0.3">
      <c r="A16110" t="s">
        <v>32108</v>
      </c>
      <c r="B16110" s="171" t="s">
        <v>32109</v>
      </c>
      <c r="C16110" s="171" t="s">
        <v>12995</v>
      </c>
      <c r="D16110" s="171" t="s">
        <v>80</v>
      </c>
      <c r="E16110" s="11">
        <v>44593</v>
      </c>
      <c r="F16110">
        <v>62.5</v>
      </c>
      <c r="G16110">
        <v>72.5</v>
      </c>
      <c r="I16110">
        <v>359</v>
      </c>
      <c r="J16110">
        <v>529</v>
      </c>
      <c r="L16110">
        <v>580</v>
      </c>
      <c r="N16110">
        <v>328</v>
      </c>
      <c r="O16110" t="s">
        <v>16361</v>
      </c>
      <c r="P16110">
        <v>15</v>
      </c>
      <c r="Q16110">
        <v>25</v>
      </c>
      <c r="S16110">
        <v>31</v>
      </c>
    </row>
    <row r="16111" spans="1:19" x14ac:dyDescent="0.3">
      <c r="A16111" t="s">
        <v>32110</v>
      </c>
      <c r="B16111" s="171" t="s">
        <v>32111</v>
      </c>
      <c r="C16111" s="171" t="s">
        <v>15504</v>
      </c>
      <c r="D16111" s="171" t="s">
        <v>15341</v>
      </c>
      <c r="E16111" s="11">
        <v>44593</v>
      </c>
      <c r="F16111">
        <v>0</v>
      </c>
      <c r="G16111">
        <v>0</v>
      </c>
      <c r="I16111">
        <v>1</v>
      </c>
      <c r="J16111">
        <v>0</v>
      </c>
      <c r="L16111">
        <v>0</v>
      </c>
      <c r="N16111">
        <v>1</v>
      </c>
      <c r="O16111" t="s">
        <v>16361</v>
      </c>
      <c r="P16111">
        <v>0</v>
      </c>
      <c r="Q16111">
        <v>0</v>
      </c>
      <c r="S16111">
        <v>0</v>
      </c>
    </row>
    <row r="16112" spans="1:19" x14ac:dyDescent="0.3">
      <c r="A16112" t="s">
        <v>32112</v>
      </c>
      <c r="B16112" s="171" t="s">
        <v>32113</v>
      </c>
      <c r="C16112" s="171" t="s">
        <v>15511</v>
      </c>
      <c r="D16112" s="171" t="s">
        <v>80</v>
      </c>
      <c r="E16112" s="11">
        <v>44593</v>
      </c>
      <c r="F16112">
        <v>15.5</v>
      </c>
      <c r="G16112">
        <v>20</v>
      </c>
      <c r="I16112">
        <v>56</v>
      </c>
      <c r="J16112">
        <v>84</v>
      </c>
      <c r="L16112">
        <v>113</v>
      </c>
      <c r="N16112">
        <v>50</v>
      </c>
      <c r="P16112">
        <v>2</v>
      </c>
      <c r="Q16112">
        <v>4</v>
      </c>
      <c r="S16112">
        <v>6</v>
      </c>
    </row>
    <row r="16113" spans="1:19" x14ac:dyDescent="0.3">
      <c r="A16113" t="s">
        <v>32114</v>
      </c>
      <c r="B16113" s="171" t="s">
        <v>32115</v>
      </c>
      <c r="C16113" s="171" t="s">
        <v>15511</v>
      </c>
      <c r="D16113" s="171" t="s">
        <v>15341</v>
      </c>
      <c r="E16113" s="11">
        <v>44593</v>
      </c>
      <c r="F16113">
        <v>0</v>
      </c>
      <c r="G16113">
        <v>0</v>
      </c>
      <c r="I16113">
        <v>1</v>
      </c>
      <c r="J16113">
        <v>0</v>
      </c>
      <c r="L16113">
        <v>0</v>
      </c>
      <c r="N16113">
        <v>1</v>
      </c>
      <c r="P16113">
        <v>0</v>
      </c>
      <c r="Q16113">
        <v>0</v>
      </c>
      <c r="S16113">
        <v>0</v>
      </c>
    </row>
    <row r="16114" spans="1:19" x14ac:dyDescent="0.3">
      <c r="A16114" t="s">
        <v>32116</v>
      </c>
      <c r="B16114" s="171" t="s">
        <v>32117</v>
      </c>
      <c r="C16114" s="171" t="s">
        <v>15511</v>
      </c>
      <c r="D16114" s="171" t="s">
        <v>4</v>
      </c>
      <c r="E16114" s="11">
        <v>44593</v>
      </c>
      <c r="F16114">
        <v>15.5</v>
      </c>
      <c r="G16114">
        <v>20</v>
      </c>
      <c r="I16114">
        <v>57</v>
      </c>
      <c r="J16114">
        <v>84</v>
      </c>
      <c r="L16114">
        <v>113</v>
      </c>
      <c r="N16114">
        <v>51</v>
      </c>
      <c r="P16114">
        <v>2</v>
      </c>
      <c r="Q16114">
        <v>4</v>
      </c>
      <c r="S16114">
        <v>6</v>
      </c>
    </row>
    <row r="16115" spans="1:19" x14ac:dyDescent="0.3">
      <c r="A16115" t="s">
        <v>32118</v>
      </c>
      <c r="B16115" s="171" t="s">
        <v>32119</v>
      </c>
      <c r="C16115" s="171" t="s">
        <v>104</v>
      </c>
      <c r="D16115" s="171" t="s">
        <v>4</v>
      </c>
      <c r="E16115" s="11">
        <v>44593</v>
      </c>
      <c r="F16115">
        <v>62.5</v>
      </c>
      <c r="G16115">
        <v>72.5</v>
      </c>
      <c r="I16115">
        <v>360</v>
      </c>
      <c r="J16115">
        <v>529</v>
      </c>
      <c r="L16115">
        <v>580</v>
      </c>
      <c r="N16115">
        <v>329</v>
      </c>
      <c r="P16115">
        <v>15</v>
      </c>
      <c r="Q16115">
        <v>25</v>
      </c>
      <c r="S16115">
        <v>31</v>
      </c>
    </row>
    <row r="16116" spans="1:19" x14ac:dyDescent="0.3">
      <c r="A16116" t="s">
        <v>32120</v>
      </c>
      <c r="B16116" s="171" t="s">
        <v>32121</v>
      </c>
      <c r="C16116" s="171" t="s">
        <v>119</v>
      </c>
      <c r="D16116" s="171" t="s">
        <v>80</v>
      </c>
      <c r="E16116" s="11">
        <v>44621</v>
      </c>
      <c r="F16116">
        <v>0</v>
      </c>
      <c r="G16116">
        <v>0</v>
      </c>
      <c r="I16116">
        <v>0</v>
      </c>
      <c r="J16116">
        <v>0</v>
      </c>
      <c r="L16116">
        <v>0</v>
      </c>
      <c r="N16116">
        <v>0</v>
      </c>
      <c r="P16116">
        <v>0</v>
      </c>
      <c r="Q16116">
        <v>0</v>
      </c>
      <c r="S16116">
        <v>0</v>
      </c>
    </row>
    <row r="16117" spans="1:19" x14ac:dyDescent="0.3">
      <c r="A16117" t="s">
        <v>32122</v>
      </c>
      <c r="B16117" s="171" t="s">
        <v>32123</v>
      </c>
      <c r="C16117" s="171" t="s">
        <v>143</v>
      </c>
      <c r="D16117" s="171" t="s">
        <v>80</v>
      </c>
      <c r="E16117" s="11">
        <v>44621</v>
      </c>
      <c r="F16117">
        <v>0</v>
      </c>
      <c r="G16117">
        <v>0</v>
      </c>
      <c r="I16117">
        <v>0</v>
      </c>
      <c r="J16117">
        <v>0</v>
      </c>
      <c r="L16117">
        <v>0</v>
      </c>
      <c r="N16117">
        <v>0</v>
      </c>
      <c r="P16117">
        <v>0</v>
      </c>
      <c r="Q16117">
        <v>0</v>
      </c>
      <c r="S16117">
        <v>0</v>
      </c>
    </row>
    <row r="16118" spans="1:19" x14ac:dyDescent="0.3">
      <c r="A16118" t="s">
        <v>32124</v>
      </c>
      <c r="B16118" s="171" t="s">
        <v>32125</v>
      </c>
      <c r="C16118" s="171" t="s">
        <v>158</v>
      </c>
      <c r="D16118" s="171" t="s">
        <v>80</v>
      </c>
      <c r="E16118" s="11">
        <v>44621</v>
      </c>
      <c r="F16118">
        <v>0</v>
      </c>
      <c r="G16118">
        <v>0</v>
      </c>
      <c r="I16118">
        <v>0</v>
      </c>
      <c r="J16118">
        <v>0</v>
      </c>
      <c r="L16118">
        <v>0</v>
      </c>
      <c r="N16118">
        <v>0</v>
      </c>
      <c r="P16118">
        <v>0</v>
      </c>
      <c r="Q16118">
        <v>0</v>
      </c>
      <c r="S16118">
        <v>0</v>
      </c>
    </row>
    <row r="16119" spans="1:19" x14ac:dyDescent="0.3">
      <c r="A16119" t="s">
        <v>32126</v>
      </c>
      <c r="B16119" s="171" t="s">
        <v>32127</v>
      </c>
      <c r="C16119" s="171" t="s">
        <v>209</v>
      </c>
      <c r="D16119" s="171" t="s">
        <v>80</v>
      </c>
      <c r="E16119" s="11">
        <v>44621</v>
      </c>
      <c r="F16119">
        <v>0</v>
      </c>
      <c r="G16119">
        <v>0</v>
      </c>
      <c r="I16119">
        <v>0</v>
      </c>
      <c r="J16119">
        <v>0</v>
      </c>
      <c r="L16119">
        <v>0</v>
      </c>
      <c r="N16119">
        <v>0</v>
      </c>
      <c r="P16119">
        <v>0</v>
      </c>
      <c r="Q16119">
        <v>0</v>
      </c>
      <c r="S16119">
        <v>0</v>
      </c>
    </row>
    <row r="16120" spans="1:19" x14ac:dyDescent="0.3">
      <c r="A16120" t="s">
        <v>32128</v>
      </c>
      <c r="B16120" s="171" t="s">
        <v>32129</v>
      </c>
      <c r="C16120" s="171" t="s">
        <v>76</v>
      </c>
      <c r="D16120" s="171" t="s">
        <v>80</v>
      </c>
      <c r="E16120" s="11">
        <v>44621</v>
      </c>
      <c r="F16120">
        <v>0</v>
      </c>
      <c r="G16120">
        <v>0</v>
      </c>
      <c r="I16120">
        <v>0</v>
      </c>
      <c r="J16120">
        <v>0</v>
      </c>
      <c r="L16120">
        <v>0</v>
      </c>
      <c r="N16120">
        <v>0</v>
      </c>
      <c r="P16120">
        <v>0</v>
      </c>
      <c r="Q16120">
        <v>0</v>
      </c>
      <c r="S16120">
        <v>0</v>
      </c>
    </row>
    <row r="16121" spans="1:19" x14ac:dyDescent="0.3">
      <c r="A16121" t="s">
        <v>32130</v>
      </c>
      <c r="B16121" s="171" t="s">
        <v>32131</v>
      </c>
      <c r="C16121" s="171" t="s">
        <v>15347</v>
      </c>
      <c r="D16121" s="171" t="s">
        <v>80</v>
      </c>
      <c r="E16121" s="11">
        <v>44621</v>
      </c>
      <c r="F16121">
        <v>0</v>
      </c>
      <c r="G16121">
        <v>0</v>
      </c>
      <c r="I16121">
        <v>0</v>
      </c>
      <c r="J16121">
        <v>0</v>
      </c>
      <c r="L16121">
        <v>0</v>
      </c>
      <c r="N16121">
        <v>0</v>
      </c>
      <c r="P16121">
        <v>0</v>
      </c>
      <c r="Q16121">
        <v>0</v>
      </c>
      <c r="S16121">
        <v>0</v>
      </c>
    </row>
    <row r="16122" spans="1:19" x14ac:dyDescent="0.3">
      <c r="A16122" t="s">
        <v>32132</v>
      </c>
      <c r="B16122" s="171" t="s">
        <v>32133</v>
      </c>
      <c r="C16122" s="171" t="s">
        <v>203</v>
      </c>
      <c r="D16122" s="171" t="s">
        <v>80</v>
      </c>
      <c r="E16122" s="11">
        <v>44621</v>
      </c>
      <c r="F16122">
        <v>1.5</v>
      </c>
      <c r="G16122">
        <v>1.5</v>
      </c>
      <c r="I16122">
        <v>14</v>
      </c>
      <c r="J16122">
        <v>8</v>
      </c>
      <c r="L16122">
        <v>8</v>
      </c>
      <c r="N16122">
        <v>14</v>
      </c>
      <c r="P16122">
        <v>1</v>
      </c>
      <c r="Q16122">
        <v>1</v>
      </c>
      <c r="S16122">
        <v>0</v>
      </c>
    </row>
    <row r="16123" spans="1:19" x14ac:dyDescent="0.3">
      <c r="A16123" t="s">
        <v>32134</v>
      </c>
      <c r="B16123" s="171" t="s">
        <v>32135</v>
      </c>
      <c r="C16123" s="171" t="s">
        <v>15340</v>
      </c>
      <c r="D16123" s="171" t="s">
        <v>15341</v>
      </c>
      <c r="E16123" s="11">
        <v>44621</v>
      </c>
      <c r="F16123">
        <v>0</v>
      </c>
      <c r="G16123">
        <v>0</v>
      </c>
      <c r="I16123">
        <v>0</v>
      </c>
      <c r="J16123">
        <v>0</v>
      </c>
      <c r="L16123">
        <v>0</v>
      </c>
      <c r="N16123">
        <v>0</v>
      </c>
      <c r="P16123">
        <v>0</v>
      </c>
      <c r="Q16123">
        <v>0</v>
      </c>
      <c r="S16123">
        <v>0</v>
      </c>
    </row>
    <row r="16124" spans="1:19" x14ac:dyDescent="0.3">
      <c r="A16124" t="s">
        <v>32136</v>
      </c>
      <c r="B16124" s="171" t="s">
        <v>32137</v>
      </c>
      <c r="C16124" s="171" t="s">
        <v>15340</v>
      </c>
      <c r="D16124" s="171" t="s">
        <v>80</v>
      </c>
      <c r="E16124" s="11">
        <v>44621</v>
      </c>
      <c r="F16124">
        <v>0</v>
      </c>
      <c r="G16124">
        <v>0</v>
      </c>
      <c r="I16124">
        <v>0</v>
      </c>
      <c r="J16124">
        <v>0</v>
      </c>
      <c r="L16124">
        <v>0</v>
      </c>
      <c r="N16124">
        <v>0</v>
      </c>
      <c r="P16124">
        <v>0</v>
      </c>
      <c r="Q16124">
        <v>0</v>
      </c>
      <c r="S16124">
        <v>0</v>
      </c>
    </row>
    <row r="16125" spans="1:19" x14ac:dyDescent="0.3">
      <c r="A16125" t="s">
        <v>32138</v>
      </c>
      <c r="B16125" s="171" t="s">
        <v>32139</v>
      </c>
      <c r="C16125" s="171" t="s">
        <v>15344</v>
      </c>
      <c r="D16125" s="171" t="s">
        <v>15341</v>
      </c>
      <c r="E16125" s="11">
        <v>44621</v>
      </c>
      <c r="F16125">
        <v>0</v>
      </c>
      <c r="G16125">
        <v>0</v>
      </c>
      <c r="I16125">
        <v>0</v>
      </c>
      <c r="J16125">
        <v>0</v>
      </c>
      <c r="L16125">
        <v>0</v>
      </c>
      <c r="N16125">
        <v>0</v>
      </c>
      <c r="P16125">
        <v>0</v>
      </c>
      <c r="Q16125">
        <v>0</v>
      </c>
      <c r="S16125">
        <v>0</v>
      </c>
    </row>
    <row r="16126" spans="1:19" x14ac:dyDescent="0.3">
      <c r="A16126" t="s">
        <v>32140</v>
      </c>
      <c r="B16126" s="171" t="s">
        <v>32141</v>
      </c>
      <c r="C16126" s="171" t="s">
        <v>15347</v>
      </c>
      <c r="D16126" s="171" t="s">
        <v>15341</v>
      </c>
      <c r="E16126" s="11">
        <v>44621</v>
      </c>
      <c r="F16126">
        <v>0</v>
      </c>
      <c r="G16126">
        <v>0</v>
      </c>
      <c r="I16126">
        <v>0</v>
      </c>
      <c r="J16126">
        <v>0</v>
      </c>
      <c r="L16126">
        <v>0</v>
      </c>
      <c r="N16126">
        <v>0</v>
      </c>
      <c r="P16126">
        <v>1</v>
      </c>
      <c r="Q16126">
        <v>1</v>
      </c>
      <c r="S16126">
        <v>0</v>
      </c>
    </row>
    <row r="16127" spans="1:19" x14ac:dyDescent="0.3">
      <c r="A16127" t="s">
        <v>32130</v>
      </c>
      <c r="B16127" s="171" t="s">
        <v>32131</v>
      </c>
      <c r="C16127" s="171" t="s">
        <v>15347</v>
      </c>
      <c r="D16127" s="171" t="s">
        <v>80</v>
      </c>
      <c r="E16127" s="11">
        <v>44621</v>
      </c>
      <c r="F16127">
        <v>0.5</v>
      </c>
      <c r="G16127">
        <v>0.5</v>
      </c>
      <c r="I16127">
        <v>3</v>
      </c>
      <c r="J16127">
        <v>3</v>
      </c>
      <c r="L16127">
        <v>3</v>
      </c>
      <c r="N16127">
        <v>2</v>
      </c>
      <c r="P16127">
        <v>0</v>
      </c>
      <c r="Q16127">
        <v>0</v>
      </c>
      <c r="S16127">
        <v>1</v>
      </c>
    </row>
    <row r="16128" spans="1:19" x14ac:dyDescent="0.3">
      <c r="A16128" t="s">
        <v>32142</v>
      </c>
      <c r="B16128" s="171" t="s">
        <v>32143</v>
      </c>
      <c r="C16128" s="171" t="s">
        <v>203</v>
      </c>
      <c r="D16128" s="171" t="s">
        <v>15341</v>
      </c>
      <c r="E16128" s="11">
        <v>44621</v>
      </c>
      <c r="F16128">
        <v>0</v>
      </c>
      <c r="G16128">
        <v>0</v>
      </c>
      <c r="I16128">
        <v>0</v>
      </c>
      <c r="J16128">
        <v>0</v>
      </c>
      <c r="L16128">
        <v>0</v>
      </c>
      <c r="N16128">
        <v>0</v>
      </c>
      <c r="P16128">
        <v>0</v>
      </c>
      <c r="Q16128">
        <v>0</v>
      </c>
      <c r="S16128">
        <v>0</v>
      </c>
    </row>
    <row r="16129" spans="1:19" x14ac:dyDescent="0.3">
      <c r="A16129" t="s">
        <v>32144</v>
      </c>
      <c r="B16129" s="171" t="s">
        <v>32145</v>
      </c>
      <c r="C16129" s="171" t="s">
        <v>24281</v>
      </c>
      <c r="D16129" s="171" t="s">
        <v>15341</v>
      </c>
      <c r="E16129" s="11">
        <v>44621</v>
      </c>
      <c r="F16129">
        <v>0</v>
      </c>
      <c r="G16129">
        <v>0</v>
      </c>
      <c r="I16129">
        <v>0</v>
      </c>
      <c r="J16129">
        <v>0</v>
      </c>
      <c r="L16129">
        <v>0</v>
      </c>
      <c r="N16129">
        <v>0</v>
      </c>
      <c r="P16129">
        <v>0</v>
      </c>
      <c r="Q16129">
        <v>0</v>
      </c>
      <c r="S16129">
        <v>0</v>
      </c>
    </row>
    <row r="16130" spans="1:19" x14ac:dyDescent="0.3">
      <c r="A16130" t="s">
        <v>32146</v>
      </c>
      <c r="B16130" s="171" t="s">
        <v>32147</v>
      </c>
      <c r="C16130" s="171" t="s">
        <v>24281</v>
      </c>
      <c r="D16130" s="171" t="s">
        <v>80</v>
      </c>
      <c r="E16130" s="11">
        <v>44621</v>
      </c>
      <c r="F16130">
        <v>0</v>
      </c>
      <c r="G16130">
        <v>0</v>
      </c>
      <c r="I16130">
        <v>0</v>
      </c>
      <c r="J16130">
        <v>0</v>
      </c>
      <c r="L16130">
        <v>0</v>
      </c>
      <c r="N16130">
        <v>0</v>
      </c>
      <c r="P16130">
        <v>0</v>
      </c>
      <c r="Q16130">
        <v>0</v>
      </c>
      <c r="S16130">
        <v>0</v>
      </c>
    </row>
    <row r="16131" spans="1:19" x14ac:dyDescent="0.3">
      <c r="A16131" t="s">
        <v>32148</v>
      </c>
      <c r="B16131" s="171" t="s">
        <v>32149</v>
      </c>
      <c r="C16131" s="171" t="s">
        <v>24284</v>
      </c>
      <c r="D16131" s="171" t="s">
        <v>80</v>
      </c>
      <c r="E16131" s="11">
        <v>44621</v>
      </c>
      <c r="F16131">
        <v>2</v>
      </c>
      <c r="G16131">
        <v>3</v>
      </c>
      <c r="I16131">
        <v>6</v>
      </c>
      <c r="J16131">
        <v>12</v>
      </c>
      <c r="L16131">
        <v>18</v>
      </c>
      <c r="N16131">
        <v>5</v>
      </c>
      <c r="P16131">
        <v>1</v>
      </c>
      <c r="Q16131">
        <v>5</v>
      </c>
      <c r="S16131">
        <v>1</v>
      </c>
    </row>
    <row r="16132" spans="1:19" x14ac:dyDescent="0.3">
      <c r="A16132" t="s">
        <v>32150</v>
      </c>
      <c r="B16132" s="171" t="s">
        <v>32151</v>
      </c>
      <c r="C16132" s="171" t="s">
        <v>18126</v>
      </c>
      <c r="D16132" s="171" t="s">
        <v>80</v>
      </c>
      <c r="E16132" s="11">
        <v>44621</v>
      </c>
      <c r="F16132">
        <v>0</v>
      </c>
      <c r="G16132">
        <v>0</v>
      </c>
      <c r="I16132">
        <v>0</v>
      </c>
      <c r="J16132">
        <v>0</v>
      </c>
      <c r="L16132">
        <v>0</v>
      </c>
      <c r="N16132">
        <v>0</v>
      </c>
      <c r="P16132">
        <v>0</v>
      </c>
      <c r="Q16132">
        <v>0</v>
      </c>
      <c r="S16132">
        <v>0</v>
      </c>
    </row>
    <row r="16133" spans="1:19" x14ac:dyDescent="0.3">
      <c r="A16133" t="s">
        <v>32152</v>
      </c>
      <c r="B16133" s="171" t="s">
        <v>32153</v>
      </c>
      <c r="C16133" s="171" t="s">
        <v>128</v>
      </c>
      <c r="D16133" s="171" t="s">
        <v>80</v>
      </c>
      <c r="E16133" s="11">
        <v>44621</v>
      </c>
      <c r="F16133">
        <v>0</v>
      </c>
      <c r="G16133">
        <v>0</v>
      </c>
      <c r="I16133">
        <v>0</v>
      </c>
      <c r="J16133">
        <v>0</v>
      </c>
      <c r="L16133">
        <v>0</v>
      </c>
      <c r="N16133">
        <v>0</v>
      </c>
      <c r="P16133">
        <v>0</v>
      </c>
      <c r="Q16133">
        <v>0</v>
      </c>
      <c r="S16133">
        <v>0</v>
      </c>
    </row>
    <row r="16134" spans="1:19" x14ac:dyDescent="0.3">
      <c r="A16134" t="s">
        <v>32154</v>
      </c>
      <c r="B16134" s="171" t="s">
        <v>32155</v>
      </c>
      <c r="C16134" s="171" t="s">
        <v>14824</v>
      </c>
      <c r="D16134" s="171" t="s">
        <v>80</v>
      </c>
      <c r="E16134" s="11">
        <v>44621</v>
      </c>
      <c r="F16134">
        <v>0</v>
      </c>
      <c r="G16134">
        <v>0</v>
      </c>
      <c r="I16134">
        <v>0</v>
      </c>
      <c r="J16134">
        <v>0</v>
      </c>
      <c r="L16134">
        <v>0</v>
      </c>
      <c r="N16134">
        <v>0</v>
      </c>
      <c r="P16134">
        <v>0</v>
      </c>
      <c r="Q16134">
        <v>0</v>
      </c>
      <c r="S16134">
        <v>0</v>
      </c>
    </row>
    <row r="16135" spans="1:19" x14ac:dyDescent="0.3">
      <c r="A16135" t="s">
        <v>32156</v>
      </c>
      <c r="B16135" s="171" t="s">
        <v>32157</v>
      </c>
      <c r="C16135" s="171" t="s">
        <v>152</v>
      </c>
      <c r="D16135" s="171" t="s">
        <v>80</v>
      </c>
      <c r="E16135" s="11">
        <v>44621</v>
      </c>
      <c r="F16135">
        <v>0</v>
      </c>
      <c r="G16135">
        <v>0</v>
      </c>
      <c r="I16135">
        <v>0</v>
      </c>
      <c r="J16135">
        <v>0</v>
      </c>
      <c r="L16135">
        <v>0</v>
      </c>
      <c r="N16135">
        <v>0</v>
      </c>
      <c r="P16135">
        <v>0</v>
      </c>
      <c r="Q16135">
        <v>0</v>
      </c>
      <c r="S16135">
        <v>0</v>
      </c>
    </row>
    <row r="16136" spans="1:19" x14ac:dyDescent="0.3">
      <c r="A16136" t="s">
        <v>32158</v>
      </c>
      <c r="B16136" s="171" t="s">
        <v>32159</v>
      </c>
      <c r="C16136" s="171" t="s">
        <v>194</v>
      </c>
      <c r="D16136" s="171" t="s">
        <v>80</v>
      </c>
      <c r="E16136" s="11">
        <v>44621</v>
      </c>
      <c r="F16136">
        <v>6</v>
      </c>
      <c r="G16136">
        <v>7</v>
      </c>
      <c r="I16136">
        <v>23</v>
      </c>
      <c r="J16136">
        <v>36</v>
      </c>
      <c r="L16136">
        <v>39</v>
      </c>
      <c r="N16136">
        <v>18</v>
      </c>
      <c r="P16136">
        <v>2</v>
      </c>
      <c r="Q16136">
        <v>6</v>
      </c>
      <c r="S16136">
        <v>5</v>
      </c>
    </row>
    <row r="16137" spans="1:19" x14ac:dyDescent="0.3">
      <c r="A16137" t="s">
        <v>32160</v>
      </c>
      <c r="B16137" s="171" t="s">
        <v>32161</v>
      </c>
      <c r="C16137" s="171" t="s">
        <v>18137</v>
      </c>
      <c r="D16137" s="171" t="s">
        <v>80</v>
      </c>
      <c r="E16137" s="11">
        <v>44621</v>
      </c>
      <c r="F16137">
        <v>0</v>
      </c>
      <c r="G16137">
        <v>0</v>
      </c>
      <c r="I16137">
        <v>0</v>
      </c>
      <c r="J16137">
        <v>0</v>
      </c>
      <c r="L16137">
        <v>0</v>
      </c>
      <c r="N16137">
        <v>0</v>
      </c>
      <c r="P16137">
        <v>0</v>
      </c>
      <c r="Q16137">
        <v>0</v>
      </c>
      <c r="S16137">
        <v>0</v>
      </c>
    </row>
    <row r="16138" spans="1:19" x14ac:dyDescent="0.3">
      <c r="A16138" t="s">
        <v>32162</v>
      </c>
      <c r="B16138" s="171" t="s">
        <v>32163</v>
      </c>
      <c r="C16138" s="171" t="s">
        <v>18140</v>
      </c>
      <c r="D16138" s="171" t="s">
        <v>80</v>
      </c>
      <c r="E16138" s="11">
        <v>44621</v>
      </c>
      <c r="F16138">
        <v>3</v>
      </c>
      <c r="G16138">
        <v>4</v>
      </c>
      <c r="I16138">
        <v>16</v>
      </c>
      <c r="J16138">
        <v>15</v>
      </c>
      <c r="L16138">
        <v>20</v>
      </c>
      <c r="N16138">
        <v>12</v>
      </c>
      <c r="P16138">
        <v>2</v>
      </c>
      <c r="Q16138">
        <v>3</v>
      </c>
      <c r="S16138">
        <v>4</v>
      </c>
    </row>
    <row r="16139" spans="1:19" x14ac:dyDescent="0.3">
      <c r="A16139" t="s">
        <v>32164</v>
      </c>
      <c r="B16139" s="171" t="s">
        <v>32165</v>
      </c>
      <c r="C16139" s="171" t="s">
        <v>236</v>
      </c>
      <c r="D16139" s="171" t="s">
        <v>80</v>
      </c>
      <c r="E16139" s="11">
        <v>44621</v>
      </c>
      <c r="F16139">
        <v>0</v>
      </c>
      <c r="G16139">
        <v>0</v>
      </c>
      <c r="I16139">
        <v>0</v>
      </c>
      <c r="J16139">
        <v>0</v>
      </c>
      <c r="L16139">
        <v>0</v>
      </c>
      <c r="N16139">
        <v>0</v>
      </c>
      <c r="P16139">
        <v>0</v>
      </c>
      <c r="Q16139">
        <v>0</v>
      </c>
      <c r="S16139">
        <v>0</v>
      </c>
    </row>
    <row r="16140" spans="1:19" x14ac:dyDescent="0.3">
      <c r="A16140" t="s">
        <v>32166</v>
      </c>
      <c r="B16140" s="171" t="s">
        <v>32167</v>
      </c>
      <c r="C16140" s="171" t="s">
        <v>239</v>
      </c>
      <c r="D16140" s="171" t="s">
        <v>80</v>
      </c>
      <c r="E16140" s="11">
        <v>44621</v>
      </c>
      <c r="F16140">
        <v>0</v>
      </c>
      <c r="G16140">
        <v>0</v>
      </c>
      <c r="I16140">
        <v>0</v>
      </c>
      <c r="J16140">
        <v>0</v>
      </c>
      <c r="L16140">
        <v>0</v>
      </c>
      <c r="N16140">
        <v>0</v>
      </c>
      <c r="P16140">
        <v>0</v>
      </c>
      <c r="Q16140">
        <v>0</v>
      </c>
      <c r="S16140">
        <v>0</v>
      </c>
    </row>
    <row r="16141" spans="1:19" x14ac:dyDescent="0.3">
      <c r="A16141" t="s">
        <v>32168</v>
      </c>
      <c r="B16141" s="171" t="s">
        <v>32169</v>
      </c>
      <c r="C16141" s="171" t="s">
        <v>176</v>
      </c>
      <c r="D16141" s="171" t="s">
        <v>80</v>
      </c>
      <c r="E16141" s="11">
        <v>44621</v>
      </c>
      <c r="F16141">
        <v>2.5</v>
      </c>
      <c r="G16141">
        <v>3</v>
      </c>
      <c r="I16141">
        <v>16</v>
      </c>
      <c r="J16141">
        <v>14</v>
      </c>
      <c r="L16141">
        <v>17</v>
      </c>
      <c r="N16141">
        <v>14</v>
      </c>
      <c r="P16141">
        <v>2</v>
      </c>
      <c r="Q16141">
        <v>2</v>
      </c>
      <c r="S16141">
        <v>2</v>
      </c>
    </row>
    <row r="16142" spans="1:19" x14ac:dyDescent="0.3">
      <c r="A16142" t="s">
        <v>32170</v>
      </c>
      <c r="B16142" s="171" t="s">
        <v>32171</v>
      </c>
      <c r="C16142" s="171" t="s">
        <v>206</v>
      </c>
      <c r="D16142" s="171" t="s">
        <v>80</v>
      </c>
      <c r="E16142" s="11">
        <v>44621</v>
      </c>
      <c r="F16142">
        <v>1</v>
      </c>
      <c r="G16142">
        <v>1</v>
      </c>
      <c r="I16142">
        <v>2</v>
      </c>
      <c r="J16142">
        <v>5</v>
      </c>
      <c r="L16142">
        <v>5</v>
      </c>
      <c r="N16142">
        <v>2</v>
      </c>
      <c r="P16142">
        <v>0</v>
      </c>
      <c r="Q16142">
        <v>0</v>
      </c>
      <c r="S16142">
        <v>0</v>
      </c>
    </row>
    <row r="16143" spans="1:19" x14ac:dyDescent="0.3">
      <c r="A16143" t="s">
        <v>32172</v>
      </c>
      <c r="B16143" s="171" t="s">
        <v>32173</v>
      </c>
      <c r="C16143" s="171" t="s">
        <v>176</v>
      </c>
      <c r="D16143" s="171" t="s">
        <v>15341</v>
      </c>
      <c r="E16143" s="11">
        <v>44621</v>
      </c>
      <c r="F16143">
        <v>0</v>
      </c>
      <c r="G16143">
        <v>0</v>
      </c>
      <c r="I16143">
        <v>0</v>
      </c>
      <c r="J16143">
        <v>0</v>
      </c>
      <c r="L16143">
        <v>0</v>
      </c>
      <c r="N16143">
        <v>0</v>
      </c>
      <c r="P16143">
        <v>0</v>
      </c>
      <c r="Q16143">
        <v>0</v>
      </c>
      <c r="S16143">
        <v>0</v>
      </c>
    </row>
    <row r="16144" spans="1:19" x14ac:dyDescent="0.3">
      <c r="A16144" t="s">
        <v>32174</v>
      </c>
      <c r="B16144" s="171" t="s">
        <v>32175</v>
      </c>
      <c r="C16144" s="171" t="s">
        <v>206</v>
      </c>
      <c r="D16144" s="171" t="s">
        <v>15341</v>
      </c>
      <c r="E16144" s="11">
        <v>44621</v>
      </c>
      <c r="F16144">
        <v>0</v>
      </c>
      <c r="G16144">
        <v>0</v>
      </c>
      <c r="I16144">
        <v>0</v>
      </c>
      <c r="J16144">
        <v>0</v>
      </c>
      <c r="L16144">
        <v>0</v>
      </c>
      <c r="N16144">
        <v>0</v>
      </c>
      <c r="P16144">
        <v>0</v>
      </c>
      <c r="Q16144">
        <v>0</v>
      </c>
      <c r="S16144">
        <v>0</v>
      </c>
    </row>
    <row r="16145" spans="1:19" x14ac:dyDescent="0.3">
      <c r="A16145" t="s">
        <v>32176</v>
      </c>
      <c r="B16145" s="171" t="s">
        <v>32177</v>
      </c>
      <c r="C16145" s="171" t="s">
        <v>16544</v>
      </c>
      <c r="D16145" s="171" t="s">
        <v>15341</v>
      </c>
      <c r="E16145" s="11">
        <v>44621</v>
      </c>
      <c r="F16145">
        <v>0</v>
      </c>
      <c r="G16145">
        <v>0</v>
      </c>
      <c r="I16145">
        <v>0</v>
      </c>
      <c r="J16145">
        <v>0</v>
      </c>
      <c r="L16145">
        <v>0</v>
      </c>
      <c r="N16145">
        <v>0</v>
      </c>
      <c r="P16145">
        <v>0</v>
      </c>
      <c r="Q16145">
        <v>0</v>
      </c>
      <c r="S16145">
        <v>0</v>
      </c>
    </row>
    <row r="16146" spans="1:19" x14ac:dyDescent="0.3">
      <c r="A16146" t="s">
        <v>32178</v>
      </c>
      <c r="B16146" s="171" t="s">
        <v>32179</v>
      </c>
      <c r="C16146" s="171" t="s">
        <v>16544</v>
      </c>
      <c r="D16146" s="171" t="s">
        <v>80</v>
      </c>
      <c r="E16146" s="11">
        <v>44621</v>
      </c>
      <c r="F16146">
        <v>0</v>
      </c>
      <c r="G16146">
        <v>0</v>
      </c>
      <c r="I16146">
        <v>0</v>
      </c>
      <c r="J16146">
        <v>0</v>
      </c>
      <c r="L16146">
        <v>0</v>
      </c>
      <c r="N16146">
        <v>0</v>
      </c>
      <c r="P16146">
        <v>0</v>
      </c>
      <c r="Q16146">
        <v>0</v>
      </c>
      <c r="S16146">
        <v>0</v>
      </c>
    </row>
    <row r="16147" spans="1:19" x14ac:dyDescent="0.3">
      <c r="A16147" t="s">
        <v>32180</v>
      </c>
      <c r="B16147" s="171" t="s">
        <v>32181</v>
      </c>
      <c r="C16147" s="171" t="s">
        <v>24315</v>
      </c>
      <c r="D16147" s="171" t="s">
        <v>15341</v>
      </c>
      <c r="E16147" s="11">
        <v>44621</v>
      </c>
      <c r="F16147">
        <v>0</v>
      </c>
      <c r="G16147">
        <v>0</v>
      </c>
      <c r="I16147">
        <v>0</v>
      </c>
      <c r="J16147">
        <v>0</v>
      </c>
      <c r="L16147">
        <v>0</v>
      </c>
      <c r="N16147">
        <v>0</v>
      </c>
      <c r="P16147">
        <v>0</v>
      </c>
      <c r="Q16147">
        <v>0</v>
      </c>
      <c r="S16147">
        <v>0</v>
      </c>
    </row>
    <row r="16148" spans="1:19" x14ac:dyDescent="0.3">
      <c r="A16148" t="s">
        <v>32182</v>
      </c>
      <c r="B16148" s="171" t="s">
        <v>32183</v>
      </c>
      <c r="C16148" s="171" t="s">
        <v>24315</v>
      </c>
      <c r="D16148" s="171" t="s">
        <v>80</v>
      </c>
      <c r="E16148" s="11">
        <v>44621</v>
      </c>
      <c r="F16148">
        <v>0</v>
      </c>
      <c r="G16148">
        <v>0</v>
      </c>
      <c r="I16148">
        <v>0</v>
      </c>
      <c r="J16148">
        <v>0</v>
      </c>
      <c r="L16148">
        <v>0</v>
      </c>
      <c r="N16148">
        <v>0</v>
      </c>
      <c r="P16148">
        <v>0</v>
      </c>
      <c r="Q16148">
        <v>0</v>
      </c>
      <c r="S16148">
        <v>0</v>
      </c>
    </row>
    <row r="16149" spans="1:19" x14ac:dyDescent="0.3">
      <c r="A16149" t="s">
        <v>32184</v>
      </c>
      <c r="B16149" s="171" t="s">
        <v>32185</v>
      </c>
      <c r="C16149" s="171" t="s">
        <v>113</v>
      </c>
      <c r="D16149" s="171" t="s">
        <v>80</v>
      </c>
      <c r="E16149" s="11">
        <v>44621</v>
      </c>
      <c r="F16149">
        <v>0</v>
      </c>
      <c r="G16149">
        <v>0</v>
      </c>
      <c r="I16149">
        <v>0</v>
      </c>
      <c r="J16149">
        <v>0</v>
      </c>
      <c r="L16149">
        <v>0</v>
      </c>
      <c r="N16149">
        <v>0</v>
      </c>
      <c r="P16149">
        <v>0</v>
      </c>
      <c r="Q16149">
        <v>0</v>
      </c>
      <c r="S16149">
        <v>0</v>
      </c>
    </row>
    <row r="16150" spans="1:19" x14ac:dyDescent="0.3">
      <c r="A16150" t="s">
        <v>32186</v>
      </c>
      <c r="B16150" s="171" t="s">
        <v>32187</v>
      </c>
      <c r="C16150" s="171" t="s">
        <v>131</v>
      </c>
      <c r="D16150" s="171" t="s">
        <v>80</v>
      </c>
      <c r="E16150" s="11">
        <v>44621</v>
      </c>
      <c r="F16150">
        <v>0</v>
      </c>
      <c r="G16150">
        <v>0</v>
      </c>
      <c r="I16150">
        <v>0</v>
      </c>
      <c r="J16150">
        <v>0</v>
      </c>
      <c r="L16150">
        <v>0</v>
      </c>
      <c r="N16150">
        <v>0</v>
      </c>
      <c r="P16150">
        <v>0</v>
      </c>
      <c r="Q16150">
        <v>0</v>
      </c>
      <c r="S16150">
        <v>0</v>
      </c>
    </row>
    <row r="16151" spans="1:19" x14ac:dyDescent="0.3">
      <c r="A16151" t="s">
        <v>32188</v>
      </c>
      <c r="B16151" s="171" t="s">
        <v>32189</v>
      </c>
      <c r="C16151" s="171" t="s">
        <v>14843</v>
      </c>
      <c r="D16151" s="171" t="s">
        <v>80</v>
      </c>
      <c r="E16151" s="11">
        <v>44621</v>
      </c>
      <c r="F16151">
        <v>0</v>
      </c>
      <c r="G16151">
        <v>0</v>
      </c>
      <c r="I16151">
        <v>0</v>
      </c>
      <c r="J16151">
        <v>0</v>
      </c>
      <c r="L16151">
        <v>0</v>
      </c>
      <c r="N16151">
        <v>0</v>
      </c>
      <c r="P16151">
        <v>0</v>
      </c>
      <c r="Q16151">
        <v>0</v>
      </c>
      <c r="S16151">
        <v>0</v>
      </c>
    </row>
    <row r="16152" spans="1:19" x14ac:dyDescent="0.3">
      <c r="A16152" t="s">
        <v>32190</v>
      </c>
      <c r="B16152" s="171" t="s">
        <v>32191</v>
      </c>
      <c r="C16152" s="171" t="s">
        <v>155</v>
      </c>
      <c r="D16152" s="171" t="s">
        <v>80</v>
      </c>
      <c r="E16152" s="11">
        <v>44621</v>
      </c>
      <c r="F16152">
        <v>3.5</v>
      </c>
      <c r="G16152">
        <v>3.5</v>
      </c>
      <c r="I16152">
        <v>9</v>
      </c>
      <c r="J16152">
        <v>18</v>
      </c>
      <c r="L16152">
        <v>20</v>
      </c>
      <c r="N16152">
        <v>8</v>
      </c>
      <c r="P16152">
        <v>1</v>
      </c>
      <c r="Q16152">
        <v>1</v>
      </c>
      <c r="S16152">
        <v>1</v>
      </c>
    </row>
    <row r="16153" spans="1:19" x14ac:dyDescent="0.3">
      <c r="A16153" t="s">
        <v>32192</v>
      </c>
      <c r="B16153" s="171" t="s">
        <v>32193</v>
      </c>
      <c r="C16153" s="171" t="s">
        <v>16232</v>
      </c>
      <c r="D16153" s="171" t="s">
        <v>80</v>
      </c>
      <c r="E16153" s="11">
        <v>44621</v>
      </c>
      <c r="F16153">
        <v>2.5</v>
      </c>
      <c r="G16153">
        <v>4.5</v>
      </c>
      <c r="I16153">
        <v>3</v>
      </c>
      <c r="J16153">
        <v>14</v>
      </c>
      <c r="L16153">
        <v>26</v>
      </c>
      <c r="N16153">
        <v>2</v>
      </c>
      <c r="P16153">
        <v>0</v>
      </c>
      <c r="Q16153">
        <v>0</v>
      </c>
      <c r="S16153">
        <v>1</v>
      </c>
    </row>
    <row r="16154" spans="1:19" x14ac:dyDescent="0.3">
      <c r="A16154" t="s">
        <v>32194</v>
      </c>
      <c r="B16154" s="171" t="s">
        <v>32195</v>
      </c>
      <c r="C16154" s="171" t="s">
        <v>16557</v>
      </c>
      <c r="D16154" s="171" t="s">
        <v>80</v>
      </c>
      <c r="E16154" s="11">
        <v>44621</v>
      </c>
      <c r="F16154">
        <v>0</v>
      </c>
      <c r="G16154">
        <v>0</v>
      </c>
      <c r="I16154">
        <v>0</v>
      </c>
      <c r="J16154">
        <v>0</v>
      </c>
      <c r="L16154">
        <v>0</v>
      </c>
      <c r="N16154">
        <v>0</v>
      </c>
      <c r="P16154">
        <v>0</v>
      </c>
      <c r="Q16154">
        <v>0</v>
      </c>
      <c r="S16154">
        <v>0</v>
      </c>
    </row>
    <row r="16155" spans="1:19" x14ac:dyDescent="0.3">
      <c r="A16155" t="s">
        <v>32196</v>
      </c>
      <c r="B16155" s="171" t="s">
        <v>32197</v>
      </c>
      <c r="C16155" s="171" t="s">
        <v>188</v>
      </c>
      <c r="D16155" s="171" t="s">
        <v>80</v>
      </c>
      <c r="E16155" s="11">
        <v>44621</v>
      </c>
      <c r="F16155">
        <v>4</v>
      </c>
      <c r="G16155">
        <v>6</v>
      </c>
      <c r="I16155">
        <v>7</v>
      </c>
      <c r="J16155">
        <v>22</v>
      </c>
      <c r="L16155">
        <v>34</v>
      </c>
      <c r="N16155">
        <v>7</v>
      </c>
      <c r="P16155">
        <v>0</v>
      </c>
      <c r="Q16155">
        <v>0</v>
      </c>
      <c r="S16155">
        <v>0</v>
      </c>
    </row>
    <row r="16156" spans="1:19" x14ac:dyDescent="0.3">
      <c r="A16156" t="s">
        <v>32198</v>
      </c>
      <c r="B16156" s="171" t="s">
        <v>32199</v>
      </c>
      <c r="C16156" s="171" t="s">
        <v>227</v>
      </c>
      <c r="D16156" s="171" t="s">
        <v>80</v>
      </c>
      <c r="E16156" s="11">
        <v>44621</v>
      </c>
      <c r="F16156">
        <v>0</v>
      </c>
      <c r="G16156">
        <v>0</v>
      </c>
      <c r="I16156">
        <v>0</v>
      </c>
      <c r="J16156">
        <v>0</v>
      </c>
      <c r="L16156">
        <v>0</v>
      </c>
      <c r="N16156">
        <v>0</v>
      </c>
      <c r="P16156">
        <v>0</v>
      </c>
      <c r="Q16156">
        <v>0</v>
      </c>
      <c r="S16156">
        <v>0</v>
      </c>
    </row>
    <row r="16157" spans="1:19" x14ac:dyDescent="0.3">
      <c r="A16157" t="s">
        <v>32200</v>
      </c>
      <c r="B16157" s="171" t="s">
        <v>32201</v>
      </c>
      <c r="C16157" s="171" t="s">
        <v>116</v>
      </c>
      <c r="D16157" s="171" t="s">
        <v>80</v>
      </c>
      <c r="E16157" s="11">
        <v>44621</v>
      </c>
      <c r="F16157">
        <v>9</v>
      </c>
      <c r="G16157">
        <v>7</v>
      </c>
      <c r="I16157">
        <v>58</v>
      </c>
      <c r="J16157">
        <v>98</v>
      </c>
      <c r="L16157">
        <v>73</v>
      </c>
      <c r="N16157">
        <v>58</v>
      </c>
      <c r="P16157">
        <v>0</v>
      </c>
      <c r="Q16157">
        <v>0</v>
      </c>
      <c r="S16157">
        <v>0</v>
      </c>
    </row>
    <row r="16158" spans="1:19" x14ac:dyDescent="0.3">
      <c r="A16158" t="s">
        <v>32202</v>
      </c>
      <c r="B16158" s="171" t="s">
        <v>32203</v>
      </c>
      <c r="C16158" s="171" t="s">
        <v>9862</v>
      </c>
      <c r="D16158" s="171" t="s">
        <v>80</v>
      </c>
      <c r="E16158" s="11">
        <v>44621</v>
      </c>
      <c r="F16158">
        <v>0</v>
      </c>
      <c r="G16158">
        <v>0</v>
      </c>
      <c r="I16158">
        <v>0</v>
      </c>
      <c r="J16158">
        <v>0</v>
      </c>
      <c r="L16158">
        <v>0</v>
      </c>
      <c r="N16158">
        <v>0</v>
      </c>
      <c r="P16158">
        <v>0</v>
      </c>
      <c r="Q16158">
        <v>0</v>
      </c>
      <c r="S16158">
        <v>0</v>
      </c>
    </row>
    <row r="16159" spans="1:19" x14ac:dyDescent="0.3">
      <c r="A16159" t="s">
        <v>32204</v>
      </c>
      <c r="B16159" s="171" t="s">
        <v>32205</v>
      </c>
      <c r="C16159" s="171" t="s">
        <v>140</v>
      </c>
      <c r="D16159" s="171" t="s">
        <v>80</v>
      </c>
      <c r="E16159" s="11">
        <v>44621</v>
      </c>
      <c r="F16159">
        <v>0</v>
      </c>
      <c r="G16159">
        <v>0</v>
      </c>
      <c r="I16159">
        <v>0</v>
      </c>
      <c r="J16159">
        <v>0</v>
      </c>
      <c r="L16159">
        <v>0</v>
      </c>
      <c r="N16159">
        <v>0</v>
      </c>
      <c r="P16159">
        <v>0</v>
      </c>
      <c r="Q16159">
        <v>0</v>
      </c>
      <c r="S16159">
        <v>0</v>
      </c>
    </row>
    <row r="16160" spans="1:19" x14ac:dyDescent="0.3">
      <c r="A16160" t="s">
        <v>32206</v>
      </c>
      <c r="B16160" s="171" t="s">
        <v>32207</v>
      </c>
      <c r="C16160" s="171" t="s">
        <v>8590</v>
      </c>
      <c r="D16160" s="171" t="s">
        <v>80</v>
      </c>
      <c r="E16160" s="11">
        <v>44621</v>
      </c>
      <c r="F16160">
        <v>0</v>
      </c>
      <c r="G16160">
        <v>0</v>
      </c>
      <c r="I16160">
        <v>0</v>
      </c>
      <c r="J16160">
        <v>0</v>
      </c>
      <c r="L16160">
        <v>0</v>
      </c>
      <c r="N16160">
        <v>0</v>
      </c>
      <c r="P16160">
        <v>0</v>
      </c>
      <c r="Q16160">
        <v>0</v>
      </c>
      <c r="S16160">
        <v>0</v>
      </c>
    </row>
    <row r="16161" spans="1:19" x14ac:dyDescent="0.3">
      <c r="A16161" t="s">
        <v>32208</v>
      </c>
      <c r="B16161" s="171" t="s">
        <v>32209</v>
      </c>
      <c r="C16161" s="171" t="s">
        <v>170</v>
      </c>
      <c r="D16161" s="171" t="s">
        <v>80</v>
      </c>
      <c r="E16161" s="11">
        <v>44621</v>
      </c>
      <c r="F16161">
        <v>4</v>
      </c>
      <c r="G16161">
        <v>4</v>
      </c>
      <c r="I16161">
        <v>14</v>
      </c>
      <c r="J16161">
        <v>56</v>
      </c>
      <c r="L16161">
        <v>56</v>
      </c>
      <c r="N16161">
        <v>14</v>
      </c>
      <c r="P16161">
        <v>0</v>
      </c>
      <c r="Q16161">
        <v>0</v>
      </c>
      <c r="S16161">
        <v>0</v>
      </c>
    </row>
    <row r="16162" spans="1:19" x14ac:dyDescent="0.3">
      <c r="A16162" t="s">
        <v>32210</v>
      </c>
      <c r="B16162" s="171" t="s">
        <v>32211</v>
      </c>
      <c r="C16162" s="171" t="s">
        <v>182</v>
      </c>
      <c r="D16162" s="171" t="s">
        <v>80</v>
      </c>
      <c r="E16162" s="11">
        <v>44621</v>
      </c>
      <c r="F16162">
        <v>10</v>
      </c>
      <c r="G16162">
        <v>10</v>
      </c>
      <c r="I16162">
        <v>93</v>
      </c>
      <c r="J16162">
        <v>113</v>
      </c>
      <c r="L16162">
        <v>110</v>
      </c>
      <c r="N16162">
        <v>93</v>
      </c>
      <c r="P16162">
        <v>0</v>
      </c>
      <c r="Q16162">
        <v>2</v>
      </c>
      <c r="S16162">
        <v>0</v>
      </c>
    </row>
    <row r="16163" spans="1:19" x14ac:dyDescent="0.3">
      <c r="A16163" t="s">
        <v>32212</v>
      </c>
      <c r="B16163" s="171" t="s">
        <v>32213</v>
      </c>
      <c r="C16163" s="171" t="s">
        <v>197</v>
      </c>
      <c r="D16163" s="171" t="s">
        <v>80</v>
      </c>
      <c r="E16163" s="11">
        <v>44621</v>
      </c>
      <c r="F16163">
        <v>9</v>
      </c>
      <c r="G16163">
        <v>7.5</v>
      </c>
      <c r="I16163">
        <v>70</v>
      </c>
      <c r="J16163">
        <v>90</v>
      </c>
      <c r="L16163">
        <v>75</v>
      </c>
      <c r="N16163">
        <v>57</v>
      </c>
      <c r="P16163">
        <v>2</v>
      </c>
      <c r="Q16163">
        <v>3</v>
      </c>
      <c r="S16163">
        <v>13</v>
      </c>
    </row>
    <row r="16164" spans="1:19" x14ac:dyDescent="0.3">
      <c r="A16164" t="s">
        <v>32214</v>
      </c>
      <c r="B16164" s="171" t="s">
        <v>32215</v>
      </c>
      <c r="C16164" s="171" t="s">
        <v>218</v>
      </c>
      <c r="D16164" s="171" t="s">
        <v>80</v>
      </c>
      <c r="E16164" s="11">
        <v>44621</v>
      </c>
      <c r="F16164">
        <v>0</v>
      </c>
      <c r="G16164">
        <v>0</v>
      </c>
      <c r="I16164">
        <v>0</v>
      </c>
      <c r="J16164">
        <v>0</v>
      </c>
      <c r="L16164">
        <v>0</v>
      </c>
      <c r="N16164">
        <v>0</v>
      </c>
      <c r="P16164">
        <v>0</v>
      </c>
      <c r="Q16164">
        <v>0</v>
      </c>
      <c r="S16164">
        <v>0</v>
      </c>
    </row>
    <row r="16165" spans="1:19" x14ac:dyDescent="0.3">
      <c r="A16165" t="s">
        <v>32216</v>
      </c>
      <c r="B16165" s="171" t="s">
        <v>32217</v>
      </c>
      <c r="C16165" s="171" t="s">
        <v>230</v>
      </c>
      <c r="D16165" s="171" t="s">
        <v>80</v>
      </c>
      <c r="E16165" s="11">
        <v>44621</v>
      </c>
      <c r="F16165">
        <v>0</v>
      </c>
      <c r="G16165">
        <v>0</v>
      </c>
      <c r="I16165">
        <v>0</v>
      </c>
      <c r="J16165">
        <v>0</v>
      </c>
      <c r="L16165">
        <v>0</v>
      </c>
      <c r="N16165">
        <v>0</v>
      </c>
      <c r="P16165">
        <v>0</v>
      </c>
      <c r="Q16165">
        <v>0</v>
      </c>
      <c r="S16165">
        <v>0</v>
      </c>
    </row>
    <row r="16166" spans="1:19" x14ac:dyDescent="0.3">
      <c r="A16166" t="s">
        <v>32218</v>
      </c>
      <c r="B16166" s="171" t="s">
        <v>32219</v>
      </c>
      <c r="C16166" s="171" t="s">
        <v>8193</v>
      </c>
      <c r="D16166" s="171" t="s">
        <v>80</v>
      </c>
      <c r="E16166" s="11">
        <v>44621</v>
      </c>
      <c r="F16166">
        <v>2.5</v>
      </c>
      <c r="G16166">
        <v>3</v>
      </c>
      <c r="I16166">
        <v>19</v>
      </c>
      <c r="J16166">
        <v>29</v>
      </c>
      <c r="L16166">
        <v>36</v>
      </c>
      <c r="N16166">
        <v>19</v>
      </c>
      <c r="P16166">
        <v>1</v>
      </c>
      <c r="Q16166">
        <v>1</v>
      </c>
      <c r="S16166">
        <v>0</v>
      </c>
    </row>
    <row r="16167" spans="1:19" x14ac:dyDescent="0.3">
      <c r="A16167" t="s">
        <v>32220</v>
      </c>
      <c r="B16167" s="171" t="s">
        <v>32221</v>
      </c>
      <c r="C16167" s="171" t="s">
        <v>10522</v>
      </c>
      <c r="D16167" s="171" t="s">
        <v>80</v>
      </c>
      <c r="E16167" s="11">
        <v>44621</v>
      </c>
      <c r="F16167">
        <v>0</v>
      </c>
      <c r="G16167">
        <v>0</v>
      </c>
      <c r="I16167">
        <v>0</v>
      </c>
      <c r="J16167">
        <v>0</v>
      </c>
      <c r="L16167">
        <v>0</v>
      </c>
      <c r="N16167">
        <v>0</v>
      </c>
      <c r="P16167">
        <v>0</v>
      </c>
      <c r="Q16167">
        <v>0</v>
      </c>
      <c r="S16167">
        <v>0</v>
      </c>
    </row>
    <row r="16168" spans="1:19" x14ac:dyDescent="0.3">
      <c r="A16168" t="s">
        <v>32222</v>
      </c>
      <c r="B16168" s="171" t="s">
        <v>32223</v>
      </c>
      <c r="C16168" s="171" t="s">
        <v>10525</v>
      </c>
      <c r="D16168" s="171" t="s">
        <v>80</v>
      </c>
      <c r="E16168" s="11">
        <v>44621</v>
      </c>
      <c r="F16168">
        <v>0</v>
      </c>
      <c r="G16168">
        <v>0</v>
      </c>
      <c r="I16168">
        <v>0</v>
      </c>
      <c r="J16168">
        <v>0</v>
      </c>
      <c r="L16168">
        <v>0</v>
      </c>
      <c r="N16168">
        <v>0</v>
      </c>
      <c r="P16168">
        <v>0</v>
      </c>
      <c r="Q16168">
        <v>0</v>
      </c>
      <c r="S16168">
        <v>0</v>
      </c>
    </row>
    <row r="16169" spans="1:19" x14ac:dyDescent="0.3">
      <c r="A16169" t="s">
        <v>32224</v>
      </c>
      <c r="B16169" s="171" t="s">
        <v>32225</v>
      </c>
      <c r="C16169" s="171" t="s">
        <v>10528</v>
      </c>
      <c r="D16169" s="171" t="s">
        <v>80</v>
      </c>
      <c r="E16169" s="11">
        <v>44621</v>
      </c>
      <c r="F16169">
        <v>0</v>
      </c>
      <c r="G16169">
        <v>0</v>
      </c>
      <c r="I16169">
        <v>0</v>
      </c>
      <c r="J16169">
        <v>0</v>
      </c>
      <c r="L16169">
        <v>0</v>
      </c>
      <c r="N16169">
        <v>0</v>
      </c>
      <c r="P16169">
        <v>0</v>
      </c>
      <c r="Q16169">
        <v>0</v>
      </c>
      <c r="S16169">
        <v>0</v>
      </c>
    </row>
    <row r="16170" spans="1:19" x14ac:dyDescent="0.3">
      <c r="A16170" t="s">
        <v>32226</v>
      </c>
      <c r="B16170" s="171" t="s">
        <v>32227</v>
      </c>
      <c r="C16170" s="171" t="s">
        <v>10531</v>
      </c>
      <c r="D16170" s="171" t="s">
        <v>80</v>
      </c>
      <c r="E16170" s="11">
        <v>44621</v>
      </c>
      <c r="F16170">
        <v>0</v>
      </c>
      <c r="G16170">
        <v>0</v>
      </c>
      <c r="I16170">
        <v>0</v>
      </c>
      <c r="J16170">
        <v>0</v>
      </c>
      <c r="L16170">
        <v>0</v>
      </c>
      <c r="N16170">
        <v>0</v>
      </c>
      <c r="P16170">
        <v>0</v>
      </c>
      <c r="Q16170">
        <v>0</v>
      </c>
      <c r="S16170">
        <v>0</v>
      </c>
    </row>
    <row r="16171" spans="1:19" x14ac:dyDescent="0.3">
      <c r="A16171" t="s">
        <v>32228</v>
      </c>
      <c r="B16171" s="171" t="s">
        <v>32229</v>
      </c>
      <c r="C16171" s="171" t="s">
        <v>14880</v>
      </c>
      <c r="D16171" s="171" t="s">
        <v>80</v>
      </c>
      <c r="E16171" s="11">
        <v>44621</v>
      </c>
      <c r="F16171">
        <v>0</v>
      </c>
      <c r="G16171">
        <v>0</v>
      </c>
      <c r="I16171">
        <v>0</v>
      </c>
      <c r="J16171">
        <v>0</v>
      </c>
      <c r="L16171">
        <v>0</v>
      </c>
      <c r="N16171">
        <v>0</v>
      </c>
      <c r="P16171">
        <v>0</v>
      </c>
      <c r="Q16171">
        <v>0</v>
      </c>
      <c r="S16171">
        <v>0</v>
      </c>
    </row>
    <row r="16172" spans="1:19" x14ac:dyDescent="0.3">
      <c r="A16172" t="s">
        <v>32230</v>
      </c>
      <c r="B16172" s="171" t="s">
        <v>32231</v>
      </c>
      <c r="C16172" s="171" t="s">
        <v>10534</v>
      </c>
      <c r="D16172" s="171" t="s">
        <v>80</v>
      </c>
      <c r="E16172" s="11">
        <v>44621</v>
      </c>
      <c r="F16172">
        <v>1.5</v>
      </c>
      <c r="G16172">
        <v>5</v>
      </c>
      <c r="I16172">
        <v>5</v>
      </c>
      <c r="J16172">
        <v>8</v>
      </c>
      <c r="L16172">
        <v>29</v>
      </c>
      <c r="N16172">
        <v>5</v>
      </c>
      <c r="P16172">
        <v>0</v>
      </c>
      <c r="Q16172">
        <v>0</v>
      </c>
      <c r="S16172">
        <v>0</v>
      </c>
    </row>
    <row r="16173" spans="1:19" x14ac:dyDescent="0.3">
      <c r="A16173" t="s">
        <v>32232</v>
      </c>
      <c r="B16173" s="171" t="s">
        <v>32233</v>
      </c>
      <c r="C16173" s="171" t="s">
        <v>10537</v>
      </c>
      <c r="D16173" s="171" t="s">
        <v>80</v>
      </c>
      <c r="E16173" s="11">
        <v>44621</v>
      </c>
      <c r="F16173">
        <v>1.5</v>
      </c>
      <c r="G16173">
        <v>2</v>
      </c>
      <c r="I16173">
        <v>4</v>
      </c>
      <c r="J16173">
        <v>8</v>
      </c>
      <c r="L16173">
        <v>11</v>
      </c>
      <c r="N16173">
        <v>3</v>
      </c>
      <c r="P16173">
        <v>0</v>
      </c>
      <c r="Q16173">
        <v>0</v>
      </c>
      <c r="S16173">
        <v>1</v>
      </c>
    </row>
    <row r="16174" spans="1:19" x14ac:dyDescent="0.3">
      <c r="A16174" t="s">
        <v>32234</v>
      </c>
      <c r="B16174" s="171" t="s">
        <v>32235</v>
      </c>
      <c r="C16174" s="171" t="s">
        <v>119</v>
      </c>
      <c r="D16174" s="171" t="s">
        <v>4</v>
      </c>
      <c r="E16174" s="11">
        <v>44621</v>
      </c>
      <c r="F16174">
        <v>0</v>
      </c>
      <c r="G16174">
        <v>0</v>
      </c>
      <c r="I16174">
        <v>0</v>
      </c>
      <c r="J16174">
        <v>0</v>
      </c>
      <c r="L16174">
        <v>0</v>
      </c>
      <c r="N16174">
        <v>0</v>
      </c>
      <c r="P16174">
        <v>0</v>
      </c>
      <c r="Q16174">
        <v>0</v>
      </c>
      <c r="S16174">
        <v>0</v>
      </c>
    </row>
    <row r="16175" spans="1:19" x14ac:dyDescent="0.3">
      <c r="A16175" t="s">
        <v>32236</v>
      </c>
      <c r="B16175" s="171" t="s">
        <v>32237</v>
      </c>
      <c r="C16175" s="171" t="s">
        <v>143</v>
      </c>
      <c r="D16175" s="171" t="s">
        <v>4</v>
      </c>
      <c r="E16175" s="11">
        <v>44621</v>
      </c>
      <c r="F16175">
        <v>0</v>
      </c>
      <c r="G16175">
        <v>0</v>
      </c>
      <c r="I16175">
        <v>0</v>
      </c>
      <c r="J16175">
        <v>0</v>
      </c>
      <c r="L16175">
        <v>0</v>
      </c>
      <c r="N16175">
        <v>0</v>
      </c>
      <c r="P16175">
        <v>0</v>
      </c>
      <c r="Q16175">
        <v>0</v>
      </c>
      <c r="S16175">
        <v>0</v>
      </c>
    </row>
    <row r="16176" spans="1:19" x14ac:dyDescent="0.3">
      <c r="A16176" t="s">
        <v>32238</v>
      </c>
      <c r="B16176" s="171" t="s">
        <v>32239</v>
      </c>
      <c r="C16176" s="171" t="s">
        <v>158</v>
      </c>
      <c r="D16176" s="171" t="s">
        <v>4</v>
      </c>
      <c r="E16176" s="11">
        <v>44621</v>
      </c>
      <c r="F16176">
        <v>0</v>
      </c>
      <c r="G16176">
        <v>0</v>
      </c>
      <c r="I16176">
        <v>0</v>
      </c>
      <c r="J16176">
        <v>0</v>
      </c>
      <c r="L16176">
        <v>0</v>
      </c>
      <c r="N16176">
        <v>0</v>
      </c>
      <c r="P16176">
        <v>0</v>
      </c>
      <c r="Q16176">
        <v>0</v>
      </c>
      <c r="S16176">
        <v>0</v>
      </c>
    </row>
    <row r="16177" spans="1:19" x14ac:dyDescent="0.3">
      <c r="A16177" t="s">
        <v>32240</v>
      </c>
      <c r="B16177" s="171" t="s">
        <v>32241</v>
      </c>
      <c r="C16177" s="171" t="s">
        <v>209</v>
      </c>
      <c r="D16177" s="171" t="s">
        <v>4</v>
      </c>
      <c r="E16177" s="11">
        <v>44621</v>
      </c>
      <c r="F16177">
        <v>0</v>
      </c>
      <c r="G16177">
        <v>0</v>
      </c>
      <c r="I16177">
        <v>0</v>
      </c>
      <c r="J16177">
        <v>0</v>
      </c>
      <c r="L16177">
        <v>0</v>
      </c>
      <c r="N16177">
        <v>0</v>
      </c>
      <c r="P16177">
        <v>0</v>
      </c>
      <c r="Q16177">
        <v>0</v>
      </c>
      <c r="S16177">
        <v>0</v>
      </c>
    </row>
    <row r="16178" spans="1:19" x14ac:dyDescent="0.3">
      <c r="A16178" t="s">
        <v>32242</v>
      </c>
      <c r="B16178" s="171" t="s">
        <v>32243</v>
      </c>
      <c r="C16178" s="171" t="s">
        <v>76</v>
      </c>
      <c r="D16178" s="171" t="s">
        <v>4</v>
      </c>
      <c r="E16178" s="11">
        <v>44621</v>
      </c>
      <c r="F16178">
        <v>0</v>
      </c>
      <c r="G16178">
        <v>0</v>
      </c>
      <c r="I16178">
        <v>0</v>
      </c>
      <c r="J16178">
        <v>0</v>
      </c>
      <c r="L16178">
        <v>0</v>
      </c>
      <c r="N16178">
        <v>0</v>
      </c>
      <c r="P16178">
        <v>0</v>
      </c>
      <c r="Q16178">
        <v>0</v>
      </c>
      <c r="S16178">
        <v>0</v>
      </c>
    </row>
    <row r="16179" spans="1:19" x14ac:dyDescent="0.3">
      <c r="A16179" t="s">
        <v>32244</v>
      </c>
      <c r="B16179" s="171" t="s">
        <v>32245</v>
      </c>
      <c r="C16179" s="171" t="s">
        <v>15344</v>
      </c>
      <c r="D16179" s="171" t="s">
        <v>4</v>
      </c>
      <c r="E16179" s="11">
        <v>44621</v>
      </c>
      <c r="F16179">
        <v>0</v>
      </c>
      <c r="G16179">
        <v>0</v>
      </c>
      <c r="I16179">
        <v>0</v>
      </c>
      <c r="J16179">
        <v>0</v>
      </c>
      <c r="L16179">
        <v>0</v>
      </c>
      <c r="N16179">
        <v>0</v>
      </c>
      <c r="P16179">
        <v>0</v>
      </c>
      <c r="Q16179">
        <v>0</v>
      </c>
      <c r="S16179">
        <v>0</v>
      </c>
    </row>
    <row r="16180" spans="1:19" x14ac:dyDescent="0.3">
      <c r="A16180" t="s">
        <v>32246</v>
      </c>
      <c r="B16180" s="171" t="s">
        <v>32247</v>
      </c>
      <c r="C16180" s="171" t="s">
        <v>24281</v>
      </c>
      <c r="D16180" s="171" t="s">
        <v>4</v>
      </c>
      <c r="E16180" s="11">
        <v>44621</v>
      </c>
      <c r="F16180">
        <v>0</v>
      </c>
      <c r="G16180">
        <v>0</v>
      </c>
      <c r="I16180">
        <v>0</v>
      </c>
      <c r="J16180">
        <v>0</v>
      </c>
      <c r="L16180">
        <v>0</v>
      </c>
      <c r="N16180">
        <v>0</v>
      </c>
      <c r="P16180">
        <v>0</v>
      </c>
      <c r="Q16180">
        <v>0</v>
      </c>
      <c r="S16180">
        <v>0</v>
      </c>
    </row>
    <row r="16181" spans="1:19" x14ac:dyDescent="0.3">
      <c r="A16181" t="s">
        <v>32248</v>
      </c>
      <c r="B16181" s="171" t="s">
        <v>32249</v>
      </c>
      <c r="C16181" s="171" t="s">
        <v>24284</v>
      </c>
      <c r="D16181" s="171" t="s">
        <v>4</v>
      </c>
      <c r="E16181" s="11">
        <v>44621</v>
      </c>
      <c r="F16181">
        <v>2</v>
      </c>
      <c r="G16181">
        <v>3</v>
      </c>
      <c r="I16181">
        <v>6</v>
      </c>
      <c r="J16181">
        <v>12</v>
      </c>
      <c r="L16181">
        <v>18</v>
      </c>
      <c r="N16181">
        <v>5</v>
      </c>
      <c r="P16181">
        <v>1</v>
      </c>
      <c r="Q16181">
        <v>5</v>
      </c>
      <c r="S16181">
        <v>1</v>
      </c>
    </row>
    <row r="16182" spans="1:19" x14ac:dyDescent="0.3">
      <c r="A16182" t="s">
        <v>32250</v>
      </c>
      <c r="B16182" s="171" t="s">
        <v>32251</v>
      </c>
      <c r="C16182" s="171" t="s">
        <v>18126</v>
      </c>
      <c r="D16182" s="171" t="s">
        <v>4</v>
      </c>
      <c r="E16182" s="11">
        <v>44621</v>
      </c>
      <c r="F16182">
        <v>0</v>
      </c>
      <c r="G16182">
        <v>0</v>
      </c>
      <c r="I16182">
        <v>0</v>
      </c>
      <c r="J16182">
        <v>0</v>
      </c>
      <c r="L16182">
        <v>0</v>
      </c>
      <c r="N16182">
        <v>0</v>
      </c>
      <c r="P16182">
        <v>0</v>
      </c>
      <c r="Q16182">
        <v>0</v>
      </c>
      <c r="S16182">
        <v>0</v>
      </c>
    </row>
    <row r="16183" spans="1:19" x14ac:dyDescent="0.3">
      <c r="A16183" t="s">
        <v>32252</v>
      </c>
      <c r="B16183" s="171" t="s">
        <v>32253</v>
      </c>
      <c r="C16183" s="171" t="s">
        <v>128</v>
      </c>
      <c r="D16183" s="171" t="s">
        <v>4</v>
      </c>
      <c r="E16183" s="11">
        <v>44621</v>
      </c>
      <c r="F16183">
        <v>0</v>
      </c>
      <c r="G16183">
        <v>0</v>
      </c>
      <c r="I16183">
        <v>0</v>
      </c>
      <c r="J16183">
        <v>0</v>
      </c>
      <c r="L16183">
        <v>0</v>
      </c>
      <c r="N16183">
        <v>0</v>
      </c>
      <c r="P16183">
        <v>0</v>
      </c>
      <c r="Q16183">
        <v>0</v>
      </c>
      <c r="S16183">
        <v>0</v>
      </c>
    </row>
    <row r="16184" spans="1:19" x14ac:dyDescent="0.3">
      <c r="A16184" t="s">
        <v>32254</v>
      </c>
      <c r="B16184" s="171" t="s">
        <v>32255</v>
      </c>
      <c r="C16184" s="171" t="s">
        <v>14824</v>
      </c>
      <c r="D16184" s="171" t="s">
        <v>4</v>
      </c>
      <c r="E16184" s="11">
        <v>44621</v>
      </c>
      <c r="F16184">
        <v>0</v>
      </c>
      <c r="G16184">
        <v>0</v>
      </c>
      <c r="I16184">
        <v>0</v>
      </c>
      <c r="J16184">
        <v>0</v>
      </c>
      <c r="L16184">
        <v>0</v>
      </c>
      <c r="N16184">
        <v>0</v>
      </c>
      <c r="P16184">
        <v>0</v>
      </c>
      <c r="Q16184">
        <v>0</v>
      </c>
      <c r="S16184">
        <v>0</v>
      </c>
    </row>
    <row r="16185" spans="1:19" x14ac:dyDescent="0.3">
      <c r="A16185" t="s">
        <v>32256</v>
      </c>
      <c r="B16185" s="171" t="s">
        <v>32257</v>
      </c>
      <c r="C16185" s="171" t="s">
        <v>152</v>
      </c>
      <c r="D16185" s="171" t="s">
        <v>4</v>
      </c>
      <c r="E16185" s="11">
        <v>44621</v>
      </c>
      <c r="F16185">
        <v>0</v>
      </c>
      <c r="G16185">
        <v>0</v>
      </c>
      <c r="I16185">
        <v>0</v>
      </c>
      <c r="J16185">
        <v>0</v>
      </c>
      <c r="L16185">
        <v>0</v>
      </c>
      <c r="N16185">
        <v>0</v>
      </c>
      <c r="P16185">
        <v>0</v>
      </c>
      <c r="Q16185">
        <v>0</v>
      </c>
      <c r="S16185">
        <v>0</v>
      </c>
    </row>
    <row r="16186" spans="1:19" x14ac:dyDescent="0.3">
      <c r="A16186" t="s">
        <v>32258</v>
      </c>
      <c r="B16186" s="171" t="s">
        <v>32259</v>
      </c>
      <c r="C16186" s="171" t="s">
        <v>194</v>
      </c>
      <c r="D16186" s="171" t="s">
        <v>4</v>
      </c>
      <c r="E16186" s="11">
        <v>44621</v>
      </c>
      <c r="F16186">
        <v>6</v>
      </c>
      <c r="G16186">
        <v>7</v>
      </c>
      <c r="I16186">
        <v>23</v>
      </c>
      <c r="J16186">
        <v>36</v>
      </c>
      <c r="L16186">
        <v>39</v>
      </c>
      <c r="N16186">
        <v>18</v>
      </c>
      <c r="P16186">
        <v>2</v>
      </c>
      <c r="Q16186">
        <v>6</v>
      </c>
      <c r="S16186">
        <v>5</v>
      </c>
    </row>
    <row r="16187" spans="1:19" x14ac:dyDescent="0.3">
      <c r="A16187" t="s">
        <v>32260</v>
      </c>
      <c r="B16187" s="171" t="s">
        <v>32261</v>
      </c>
      <c r="C16187" s="171" t="s">
        <v>18137</v>
      </c>
      <c r="D16187" s="171" t="s">
        <v>4</v>
      </c>
      <c r="E16187" s="11">
        <v>44621</v>
      </c>
      <c r="F16187">
        <v>0</v>
      </c>
      <c r="G16187">
        <v>0</v>
      </c>
      <c r="I16187">
        <v>0</v>
      </c>
      <c r="J16187">
        <v>0</v>
      </c>
      <c r="L16187">
        <v>0</v>
      </c>
      <c r="N16187">
        <v>0</v>
      </c>
      <c r="P16187">
        <v>0</v>
      </c>
      <c r="Q16187">
        <v>0</v>
      </c>
      <c r="S16187">
        <v>0</v>
      </c>
    </row>
    <row r="16188" spans="1:19" x14ac:dyDescent="0.3">
      <c r="A16188" t="s">
        <v>32262</v>
      </c>
      <c r="B16188" s="171" t="s">
        <v>32263</v>
      </c>
      <c r="C16188" s="171" t="s">
        <v>18140</v>
      </c>
      <c r="D16188" s="171" t="s">
        <v>4</v>
      </c>
      <c r="E16188" s="11">
        <v>44621</v>
      </c>
      <c r="F16188">
        <v>3</v>
      </c>
      <c r="G16188">
        <v>4</v>
      </c>
      <c r="I16188">
        <v>16</v>
      </c>
      <c r="J16188">
        <v>15</v>
      </c>
      <c r="L16188">
        <v>20</v>
      </c>
      <c r="N16188">
        <v>12</v>
      </c>
      <c r="P16188">
        <v>2</v>
      </c>
      <c r="Q16188">
        <v>3</v>
      </c>
      <c r="S16188">
        <v>4</v>
      </c>
    </row>
    <row r="16189" spans="1:19" x14ac:dyDescent="0.3">
      <c r="A16189" t="s">
        <v>32264</v>
      </c>
      <c r="B16189" s="171" t="s">
        <v>32265</v>
      </c>
      <c r="C16189" s="171" t="s">
        <v>236</v>
      </c>
      <c r="D16189" s="171" t="s">
        <v>4</v>
      </c>
      <c r="E16189" s="11">
        <v>44621</v>
      </c>
      <c r="F16189">
        <v>0</v>
      </c>
      <c r="G16189">
        <v>0</v>
      </c>
      <c r="I16189">
        <v>0</v>
      </c>
      <c r="J16189">
        <v>0</v>
      </c>
      <c r="L16189">
        <v>0</v>
      </c>
      <c r="N16189">
        <v>0</v>
      </c>
      <c r="P16189">
        <v>0</v>
      </c>
      <c r="Q16189">
        <v>0</v>
      </c>
      <c r="S16189">
        <v>0</v>
      </c>
    </row>
    <row r="16190" spans="1:19" x14ac:dyDescent="0.3">
      <c r="A16190" t="s">
        <v>32266</v>
      </c>
      <c r="B16190" s="171" t="s">
        <v>32267</v>
      </c>
      <c r="C16190" s="171" t="s">
        <v>239</v>
      </c>
      <c r="D16190" s="171" t="s">
        <v>4</v>
      </c>
      <c r="E16190" s="11">
        <v>44621</v>
      </c>
      <c r="F16190">
        <v>0</v>
      </c>
      <c r="G16190">
        <v>0</v>
      </c>
      <c r="I16190">
        <v>0</v>
      </c>
      <c r="J16190">
        <v>0</v>
      </c>
      <c r="L16190">
        <v>0</v>
      </c>
      <c r="N16190">
        <v>0</v>
      </c>
      <c r="P16190">
        <v>0</v>
      </c>
      <c r="Q16190">
        <v>0</v>
      </c>
      <c r="S16190">
        <v>0</v>
      </c>
    </row>
    <row r="16191" spans="1:19" x14ac:dyDescent="0.3">
      <c r="A16191" t="s">
        <v>32268</v>
      </c>
      <c r="B16191" s="171" t="s">
        <v>32269</v>
      </c>
      <c r="C16191" s="171" t="s">
        <v>24315</v>
      </c>
      <c r="D16191" s="171" t="s">
        <v>4</v>
      </c>
      <c r="E16191" s="11">
        <v>44621</v>
      </c>
      <c r="F16191">
        <v>0</v>
      </c>
      <c r="G16191">
        <v>0</v>
      </c>
      <c r="I16191">
        <v>0</v>
      </c>
      <c r="J16191">
        <v>0</v>
      </c>
      <c r="L16191">
        <v>0</v>
      </c>
      <c r="N16191">
        <v>0</v>
      </c>
      <c r="P16191">
        <v>0</v>
      </c>
      <c r="Q16191">
        <v>0</v>
      </c>
      <c r="S16191">
        <v>0</v>
      </c>
    </row>
    <row r="16192" spans="1:19" x14ac:dyDescent="0.3">
      <c r="A16192" t="s">
        <v>32270</v>
      </c>
      <c r="B16192" s="171" t="s">
        <v>32271</v>
      </c>
      <c r="C16192" s="171" t="s">
        <v>113</v>
      </c>
      <c r="D16192" s="171" t="s">
        <v>4</v>
      </c>
      <c r="E16192" s="11">
        <v>44621</v>
      </c>
      <c r="F16192">
        <v>0</v>
      </c>
      <c r="G16192">
        <v>0</v>
      </c>
      <c r="I16192">
        <v>0</v>
      </c>
      <c r="J16192">
        <v>0</v>
      </c>
      <c r="L16192">
        <v>0</v>
      </c>
      <c r="N16192">
        <v>0</v>
      </c>
      <c r="P16192">
        <v>0</v>
      </c>
      <c r="Q16192">
        <v>0</v>
      </c>
      <c r="S16192">
        <v>0</v>
      </c>
    </row>
    <row r="16193" spans="1:19" x14ac:dyDescent="0.3">
      <c r="A16193" t="s">
        <v>32272</v>
      </c>
      <c r="B16193" s="171" t="s">
        <v>32273</v>
      </c>
      <c r="C16193" s="171" t="s">
        <v>131</v>
      </c>
      <c r="D16193" s="171" t="s">
        <v>4</v>
      </c>
      <c r="E16193" s="11">
        <v>44621</v>
      </c>
      <c r="F16193">
        <v>0</v>
      </c>
      <c r="G16193">
        <v>0</v>
      </c>
      <c r="I16193">
        <v>0</v>
      </c>
      <c r="J16193">
        <v>0</v>
      </c>
      <c r="L16193">
        <v>0</v>
      </c>
      <c r="N16193">
        <v>0</v>
      </c>
      <c r="P16193">
        <v>0</v>
      </c>
      <c r="Q16193">
        <v>0</v>
      </c>
      <c r="S16193">
        <v>0</v>
      </c>
    </row>
    <row r="16194" spans="1:19" x14ac:dyDescent="0.3">
      <c r="A16194" t="s">
        <v>32274</v>
      </c>
      <c r="B16194" s="171" t="s">
        <v>32275</v>
      </c>
      <c r="C16194" s="171" t="s">
        <v>14843</v>
      </c>
      <c r="D16194" s="171" t="s">
        <v>4</v>
      </c>
      <c r="E16194" s="11">
        <v>44621</v>
      </c>
      <c r="F16194">
        <v>0</v>
      </c>
      <c r="G16194">
        <v>0</v>
      </c>
      <c r="I16194">
        <v>0</v>
      </c>
      <c r="J16194">
        <v>0</v>
      </c>
      <c r="L16194">
        <v>0</v>
      </c>
      <c r="N16194">
        <v>0</v>
      </c>
      <c r="P16194">
        <v>0</v>
      </c>
      <c r="Q16194">
        <v>0</v>
      </c>
      <c r="S16194">
        <v>0</v>
      </c>
    </row>
    <row r="16195" spans="1:19" x14ac:dyDescent="0.3">
      <c r="A16195" t="s">
        <v>32276</v>
      </c>
      <c r="B16195" s="171" t="s">
        <v>32277</v>
      </c>
      <c r="C16195" s="171" t="s">
        <v>155</v>
      </c>
      <c r="D16195" s="171" t="s">
        <v>4</v>
      </c>
      <c r="E16195" s="11">
        <v>44621</v>
      </c>
      <c r="F16195">
        <v>3.5</v>
      </c>
      <c r="G16195">
        <v>3.5</v>
      </c>
      <c r="I16195">
        <v>9</v>
      </c>
      <c r="J16195">
        <v>18</v>
      </c>
      <c r="L16195">
        <v>20</v>
      </c>
      <c r="N16195">
        <v>8</v>
      </c>
      <c r="P16195">
        <v>1</v>
      </c>
      <c r="Q16195">
        <v>1</v>
      </c>
      <c r="S16195">
        <v>1</v>
      </c>
    </row>
    <row r="16196" spans="1:19" x14ac:dyDescent="0.3">
      <c r="A16196" t="s">
        <v>32278</v>
      </c>
      <c r="B16196" s="171" t="s">
        <v>32279</v>
      </c>
      <c r="C16196" s="171" t="s">
        <v>16232</v>
      </c>
      <c r="D16196" s="171" t="s">
        <v>4</v>
      </c>
      <c r="E16196" s="11">
        <v>44621</v>
      </c>
      <c r="F16196">
        <v>2.5</v>
      </c>
      <c r="G16196">
        <v>4.5</v>
      </c>
      <c r="I16196">
        <v>3</v>
      </c>
      <c r="J16196">
        <v>14</v>
      </c>
      <c r="L16196">
        <v>26</v>
      </c>
      <c r="N16196">
        <v>2</v>
      </c>
      <c r="P16196">
        <v>0</v>
      </c>
      <c r="Q16196">
        <v>0</v>
      </c>
      <c r="S16196">
        <v>1</v>
      </c>
    </row>
    <row r="16197" spans="1:19" x14ac:dyDescent="0.3">
      <c r="A16197" t="s">
        <v>32280</v>
      </c>
      <c r="B16197" s="171" t="s">
        <v>32281</v>
      </c>
      <c r="C16197" s="171" t="s">
        <v>16557</v>
      </c>
      <c r="D16197" s="171" t="s">
        <v>4</v>
      </c>
      <c r="E16197" s="11">
        <v>44621</v>
      </c>
      <c r="F16197">
        <v>0</v>
      </c>
      <c r="G16197">
        <v>0</v>
      </c>
      <c r="I16197">
        <v>0</v>
      </c>
      <c r="J16197">
        <v>0</v>
      </c>
      <c r="L16197">
        <v>0</v>
      </c>
      <c r="N16197">
        <v>0</v>
      </c>
      <c r="P16197">
        <v>0</v>
      </c>
      <c r="Q16197">
        <v>0</v>
      </c>
      <c r="S16197">
        <v>0</v>
      </c>
    </row>
    <row r="16198" spans="1:19" x14ac:dyDescent="0.3">
      <c r="A16198" t="s">
        <v>32282</v>
      </c>
      <c r="B16198" s="171" t="s">
        <v>32283</v>
      </c>
      <c r="C16198" s="171" t="s">
        <v>188</v>
      </c>
      <c r="D16198" s="171" t="s">
        <v>4</v>
      </c>
      <c r="E16198" s="11">
        <v>44621</v>
      </c>
      <c r="F16198">
        <v>4</v>
      </c>
      <c r="G16198">
        <v>6</v>
      </c>
      <c r="I16198">
        <v>7</v>
      </c>
      <c r="J16198">
        <v>22</v>
      </c>
      <c r="L16198">
        <v>34</v>
      </c>
      <c r="N16198">
        <v>7</v>
      </c>
      <c r="P16198">
        <v>0</v>
      </c>
      <c r="Q16198">
        <v>0</v>
      </c>
      <c r="S16198">
        <v>0</v>
      </c>
    </row>
    <row r="16199" spans="1:19" x14ac:dyDescent="0.3">
      <c r="A16199" t="s">
        <v>32284</v>
      </c>
      <c r="B16199" s="171" t="s">
        <v>32285</v>
      </c>
      <c r="C16199" s="171" t="s">
        <v>227</v>
      </c>
      <c r="D16199" s="171" t="s">
        <v>4</v>
      </c>
      <c r="E16199" s="11">
        <v>44621</v>
      </c>
      <c r="F16199">
        <v>0</v>
      </c>
      <c r="G16199">
        <v>0</v>
      </c>
      <c r="I16199">
        <v>0</v>
      </c>
      <c r="J16199">
        <v>0</v>
      </c>
      <c r="L16199">
        <v>0</v>
      </c>
      <c r="N16199">
        <v>0</v>
      </c>
      <c r="P16199">
        <v>0</v>
      </c>
      <c r="Q16199">
        <v>0</v>
      </c>
      <c r="S16199">
        <v>0</v>
      </c>
    </row>
    <row r="16200" spans="1:19" x14ac:dyDescent="0.3">
      <c r="A16200" t="s">
        <v>32286</v>
      </c>
      <c r="B16200" s="171" t="s">
        <v>32287</v>
      </c>
      <c r="C16200" s="171" t="s">
        <v>116</v>
      </c>
      <c r="D16200" s="171" t="s">
        <v>4</v>
      </c>
      <c r="E16200" s="11">
        <v>44621</v>
      </c>
      <c r="F16200">
        <v>9</v>
      </c>
      <c r="G16200">
        <v>7</v>
      </c>
      <c r="I16200">
        <v>58</v>
      </c>
      <c r="J16200">
        <v>98</v>
      </c>
      <c r="L16200">
        <v>73</v>
      </c>
      <c r="N16200">
        <v>58</v>
      </c>
      <c r="P16200">
        <v>0</v>
      </c>
      <c r="Q16200">
        <v>0</v>
      </c>
      <c r="S16200">
        <v>0</v>
      </c>
    </row>
    <row r="16201" spans="1:19" x14ac:dyDescent="0.3">
      <c r="A16201" t="s">
        <v>32288</v>
      </c>
      <c r="B16201" s="171" t="s">
        <v>32289</v>
      </c>
      <c r="C16201" s="171" t="s">
        <v>9862</v>
      </c>
      <c r="D16201" s="171" t="s">
        <v>4</v>
      </c>
      <c r="E16201" s="11">
        <v>44621</v>
      </c>
      <c r="F16201">
        <v>0</v>
      </c>
      <c r="G16201">
        <v>0</v>
      </c>
      <c r="I16201">
        <v>0</v>
      </c>
      <c r="J16201">
        <v>0</v>
      </c>
      <c r="L16201">
        <v>0</v>
      </c>
      <c r="N16201">
        <v>0</v>
      </c>
      <c r="P16201">
        <v>0</v>
      </c>
      <c r="Q16201">
        <v>0</v>
      </c>
      <c r="S16201">
        <v>0</v>
      </c>
    </row>
    <row r="16202" spans="1:19" x14ac:dyDescent="0.3">
      <c r="A16202" t="s">
        <v>32290</v>
      </c>
      <c r="B16202" s="171" t="s">
        <v>32291</v>
      </c>
      <c r="C16202" s="171" t="s">
        <v>140</v>
      </c>
      <c r="D16202" s="171" t="s">
        <v>4</v>
      </c>
      <c r="E16202" s="11">
        <v>44621</v>
      </c>
      <c r="F16202">
        <v>0</v>
      </c>
      <c r="G16202">
        <v>0</v>
      </c>
      <c r="I16202">
        <v>0</v>
      </c>
      <c r="J16202">
        <v>0</v>
      </c>
      <c r="L16202">
        <v>0</v>
      </c>
      <c r="N16202">
        <v>0</v>
      </c>
      <c r="P16202">
        <v>0</v>
      </c>
      <c r="Q16202">
        <v>0</v>
      </c>
      <c r="S16202">
        <v>0</v>
      </c>
    </row>
    <row r="16203" spans="1:19" x14ac:dyDescent="0.3">
      <c r="A16203" t="s">
        <v>32292</v>
      </c>
      <c r="B16203" s="171" t="s">
        <v>32293</v>
      </c>
      <c r="C16203" s="171" t="s">
        <v>8590</v>
      </c>
      <c r="D16203" s="171" t="s">
        <v>4</v>
      </c>
      <c r="E16203" s="11">
        <v>44621</v>
      </c>
      <c r="F16203">
        <v>0</v>
      </c>
      <c r="G16203">
        <v>0</v>
      </c>
      <c r="I16203">
        <v>0</v>
      </c>
      <c r="J16203">
        <v>0</v>
      </c>
      <c r="L16203">
        <v>0</v>
      </c>
      <c r="N16203">
        <v>0</v>
      </c>
      <c r="P16203">
        <v>0</v>
      </c>
      <c r="Q16203">
        <v>0</v>
      </c>
      <c r="S16203">
        <v>0</v>
      </c>
    </row>
    <row r="16204" spans="1:19" x14ac:dyDescent="0.3">
      <c r="A16204" t="s">
        <v>32294</v>
      </c>
      <c r="B16204" s="171" t="s">
        <v>32295</v>
      </c>
      <c r="C16204" s="171" t="s">
        <v>170</v>
      </c>
      <c r="D16204" s="171" t="s">
        <v>4</v>
      </c>
      <c r="E16204" s="11">
        <v>44621</v>
      </c>
      <c r="F16204">
        <v>4</v>
      </c>
      <c r="G16204">
        <v>4</v>
      </c>
      <c r="I16204">
        <v>14</v>
      </c>
      <c r="J16204">
        <v>56</v>
      </c>
      <c r="L16204">
        <v>56</v>
      </c>
      <c r="N16204">
        <v>14</v>
      </c>
      <c r="P16204">
        <v>0</v>
      </c>
      <c r="Q16204">
        <v>0</v>
      </c>
      <c r="S16204">
        <v>0</v>
      </c>
    </row>
    <row r="16205" spans="1:19" x14ac:dyDescent="0.3">
      <c r="A16205" t="s">
        <v>32296</v>
      </c>
      <c r="B16205" s="171" t="s">
        <v>32297</v>
      </c>
      <c r="C16205" s="171" t="s">
        <v>182</v>
      </c>
      <c r="D16205" s="171" t="s">
        <v>4</v>
      </c>
      <c r="E16205" s="11">
        <v>44621</v>
      </c>
      <c r="F16205">
        <v>10</v>
      </c>
      <c r="G16205">
        <v>10</v>
      </c>
      <c r="I16205">
        <v>93</v>
      </c>
      <c r="J16205">
        <v>113</v>
      </c>
      <c r="L16205">
        <v>110</v>
      </c>
      <c r="N16205">
        <v>93</v>
      </c>
      <c r="P16205">
        <v>0</v>
      </c>
      <c r="Q16205">
        <v>2</v>
      </c>
      <c r="S16205">
        <v>0</v>
      </c>
    </row>
    <row r="16206" spans="1:19" x14ac:dyDescent="0.3">
      <c r="A16206" t="s">
        <v>32298</v>
      </c>
      <c r="B16206" s="171" t="s">
        <v>32299</v>
      </c>
      <c r="C16206" s="171" t="s">
        <v>197</v>
      </c>
      <c r="D16206" s="171" t="s">
        <v>4</v>
      </c>
      <c r="E16206" s="11">
        <v>44621</v>
      </c>
      <c r="F16206">
        <v>9</v>
      </c>
      <c r="G16206">
        <v>7.5</v>
      </c>
      <c r="I16206">
        <v>70</v>
      </c>
      <c r="J16206">
        <v>90</v>
      </c>
      <c r="L16206">
        <v>75</v>
      </c>
      <c r="N16206">
        <v>57</v>
      </c>
      <c r="P16206">
        <v>2</v>
      </c>
      <c r="Q16206">
        <v>3</v>
      </c>
      <c r="S16206">
        <v>13</v>
      </c>
    </row>
    <row r="16207" spans="1:19" x14ac:dyDescent="0.3">
      <c r="A16207" t="s">
        <v>32300</v>
      </c>
      <c r="B16207" s="171" t="s">
        <v>32301</v>
      </c>
      <c r="C16207" s="171" t="s">
        <v>218</v>
      </c>
      <c r="D16207" s="171" t="s">
        <v>4</v>
      </c>
      <c r="E16207" s="11">
        <v>44621</v>
      </c>
      <c r="F16207">
        <v>0</v>
      </c>
      <c r="G16207">
        <v>0</v>
      </c>
      <c r="I16207">
        <v>0</v>
      </c>
      <c r="J16207">
        <v>0</v>
      </c>
      <c r="L16207">
        <v>0</v>
      </c>
      <c r="N16207">
        <v>0</v>
      </c>
      <c r="P16207">
        <v>0</v>
      </c>
      <c r="Q16207">
        <v>0</v>
      </c>
      <c r="S16207">
        <v>0</v>
      </c>
    </row>
    <row r="16208" spans="1:19" x14ac:dyDescent="0.3">
      <c r="A16208" t="s">
        <v>32302</v>
      </c>
      <c r="B16208" s="171" t="s">
        <v>32303</v>
      </c>
      <c r="C16208" s="171" t="s">
        <v>230</v>
      </c>
      <c r="D16208" s="171" t="s">
        <v>4</v>
      </c>
      <c r="E16208" s="11">
        <v>44621</v>
      </c>
      <c r="F16208">
        <v>0</v>
      </c>
      <c r="G16208">
        <v>0</v>
      </c>
      <c r="I16208">
        <v>0</v>
      </c>
      <c r="J16208">
        <v>0</v>
      </c>
      <c r="L16208">
        <v>0</v>
      </c>
      <c r="N16208">
        <v>0</v>
      </c>
      <c r="P16208">
        <v>0</v>
      </c>
      <c r="Q16208">
        <v>0</v>
      </c>
      <c r="S16208">
        <v>0</v>
      </c>
    </row>
    <row r="16209" spans="1:19" x14ac:dyDescent="0.3">
      <c r="A16209" t="s">
        <v>32304</v>
      </c>
      <c r="B16209" s="171" t="s">
        <v>32305</v>
      </c>
      <c r="C16209" s="171" t="s">
        <v>8193</v>
      </c>
      <c r="D16209" s="171" t="s">
        <v>4</v>
      </c>
      <c r="E16209" s="11">
        <v>44621</v>
      </c>
      <c r="F16209">
        <v>2.5</v>
      </c>
      <c r="G16209">
        <v>3</v>
      </c>
      <c r="I16209">
        <v>19</v>
      </c>
      <c r="J16209">
        <v>29</v>
      </c>
      <c r="L16209">
        <v>36</v>
      </c>
      <c r="N16209">
        <v>19</v>
      </c>
      <c r="P16209">
        <v>1</v>
      </c>
      <c r="Q16209">
        <v>1</v>
      </c>
      <c r="S16209">
        <v>0</v>
      </c>
    </row>
    <row r="16210" spans="1:19" x14ac:dyDescent="0.3">
      <c r="A16210" t="s">
        <v>32306</v>
      </c>
      <c r="B16210" s="171" t="s">
        <v>32307</v>
      </c>
      <c r="C16210" s="171" t="s">
        <v>10522</v>
      </c>
      <c r="D16210" s="171" t="s">
        <v>4</v>
      </c>
      <c r="E16210" s="11">
        <v>44621</v>
      </c>
      <c r="F16210">
        <v>0</v>
      </c>
      <c r="G16210">
        <v>0</v>
      </c>
      <c r="I16210">
        <v>0</v>
      </c>
      <c r="J16210">
        <v>0</v>
      </c>
      <c r="L16210">
        <v>0</v>
      </c>
      <c r="N16210">
        <v>0</v>
      </c>
      <c r="P16210">
        <v>0</v>
      </c>
      <c r="Q16210">
        <v>0</v>
      </c>
      <c r="S16210">
        <v>0</v>
      </c>
    </row>
    <row r="16211" spans="1:19" x14ac:dyDescent="0.3">
      <c r="A16211" t="s">
        <v>32308</v>
      </c>
      <c r="B16211" s="171" t="s">
        <v>32309</v>
      </c>
      <c r="C16211" s="171" t="s">
        <v>10525</v>
      </c>
      <c r="D16211" s="171" t="s">
        <v>4</v>
      </c>
      <c r="E16211" s="11">
        <v>44621</v>
      </c>
      <c r="F16211">
        <v>0</v>
      </c>
      <c r="G16211">
        <v>0</v>
      </c>
      <c r="I16211">
        <v>0</v>
      </c>
      <c r="J16211">
        <v>0</v>
      </c>
      <c r="L16211">
        <v>0</v>
      </c>
      <c r="N16211">
        <v>0</v>
      </c>
      <c r="P16211">
        <v>0</v>
      </c>
      <c r="Q16211">
        <v>0</v>
      </c>
      <c r="S16211">
        <v>0</v>
      </c>
    </row>
    <row r="16212" spans="1:19" x14ac:dyDescent="0.3">
      <c r="A16212" t="s">
        <v>32310</v>
      </c>
      <c r="B16212" s="171" t="s">
        <v>32311</v>
      </c>
      <c r="C16212" s="171" t="s">
        <v>10528</v>
      </c>
      <c r="D16212" s="171" t="s">
        <v>4</v>
      </c>
      <c r="E16212" s="11">
        <v>44621</v>
      </c>
      <c r="F16212">
        <v>0</v>
      </c>
      <c r="G16212">
        <v>0</v>
      </c>
      <c r="I16212">
        <v>0</v>
      </c>
      <c r="J16212">
        <v>0</v>
      </c>
      <c r="L16212">
        <v>0</v>
      </c>
      <c r="N16212">
        <v>0</v>
      </c>
      <c r="P16212">
        <v>0</v>
      </c>
      <c r="Q16212">
        <v>0</v>
      </c>
      <c r="S16212">
        <v>0</v>
      </c>
    </row>
    <row r="16213" spans="1:19" x14ac:dyDescent="0.3">
      <c r="A16213" t="s">
        <v>32312</v>
      </c>
      <c r="B16213" s="171" t="s">
        <v>32313</v>
      </c>
      <c r="C16213" s="171" t="s">
        <v>10531</v>
      </c>
      <c r="D16213" s="171" t="s">
        <v>4</v>
      </c>
      <c r="E16213" s="11">
        <v>44621</v>
      </c>
      <c r="F16213">
        <v>0</v>
      </c>
      <c r="G16213">
        <v>0</v>
      </c>
      <c r="I16213">
        <v>0</v>
      </c>
      <c r="J16213">
        <v>0</v>
      </c>
      <c r="L16213">
        <v>0</v>
      </c>
      <c r="N16213">
        <v>0</v>
      </c>
      <c r="P16213">
        <v>0</v>
      </c>
      <c r="Q16213">
        <v>0</v>
      </c>
      <c r="S16213">
        <v>0</v>
      </c>
    </row>
    <row r="16214" spans="1:19" x14ac:dyDescent="0.3">
      <c r="A16214" t="s">
        <v>32314</v>
      </c>
      <c r="B16214" s="171" t="s">
        <v>32315</v>
      </c>
      <c r="C16214" s="171" t="s">
        <v>14880</v>
      </c>
      <c r="D16214" s="171" t="s">
        <v>4</v>
      </c>
      <c r="E16214" s="11">
        <v>44621</v>
      </c>
      <c r="F16214">
        <v>0</v>
      </c>
      <c r="G16214">
        <v>0</v>
      </c>
      <c r="I16214">
        <v>0</v>
      </c>
      <c r="J16214">
        <v>0</v>
      </c>
      <c r="L16214">
        <v>0</v>
      </c>
      <c r="N16214">
        <v>0</v>
      </c>
      <c r="P16214">
        <v>0</v>
      </c>
      <c r="Q16214">
        <v>0</v>
      </c>
      <c r="S16214">
        <v>0</v>
      </c>
    </row>
    <row r="16215" spans="1:19" x14ac:dyDescent="0.3">
      <c r="A16215" t="s">
        <v>32316</v>
      </c>
      <c r="B16215" s="171" t="s">
        <v>32317</v>
      </c>
      <c r="C16215" s="171" t="s">
        <v>10534</v>
      </c>
      <c r="D16215" s="171" t="s">
        <v>4</v>
      </c>
      <c r="E16215" s="11">
        <v>44621</v>
      </c>
      <c r="F16215">
        <v>1.5</v>
      </c>
      <c r="G16215">
        <v>5</v>
      </c>
      <c r="I16215">
        <v>5</v>
      </c>
      <c r="J16215">
        <v>8</v>
      </c>
      <c r="L16215">
        <v>29</v>
      </c>
      <c r="N16215">
        <v>5</v>
      </c>
      <c r="P16215">
        <v>0</v>
      </c>
      <c r="Q16215">
        <v>0</v>
      </c>
      <c r="S16215">
        <v>0</v>
      </c>
    </row>
    <row r="16216" spans="1:19" x14ac:dyDescent="0.3">
      <c r="A16216" t="s">
        <v>32318</v>
      </c>
      <c r="B16216" s="171" t="s">
        <v>32319</v>
      </c>
      <c r="C16216" s="171" t="s">
        <v>10537</v>
      </c>
      <c r="D16216" s="171" t="s">
        <v>4</v>
      </c>
      <c r="E16216" s="11">
        <v>44621</v>
      </c>
      <c r="F16216">
        <v>1.5</v>
      </c>
      <c r="G16216">
        <v>2</v>
      </c>
      <c r="I16216">
        <v>4</v>
      </c>
      <c r="J16216">
        <v>8</v>
      </c>
      <c r="L16216">
        <v>11</v>
      </c>
      <c r="N16216">
        <v>3</v>
      </c>
      <c r="P16216">
        <v>0</v>
      </c>
      <c r="Q16216">
        <v>0</v>
      </c>
      <c r="S16216">
        <v>1</v>
      </c>
    </row>
    <row r="16217" spans="1:19" x14ac:dyDescent="0.3">
      <c r="A16217" t="s">
        <v>32320</v>
      </c>
      <c r="B16217" s="171" t="s">
        <v>32321</v>
      </c>
      <c r="C16217" s="171" t="s">
        <v>15347</v>
      </c>
      <c r="D16217" s="171" t="s">
        <v>4</v>
      </c>
      <c r="E16217" s="11">
        <v>44621</v>
      </c>
      <c r="F16217">
        <v>0.5</v>
      </c>
      <c r="G16217">
        <v>0.5</v>
      </c>
      <c r="I16217">
        <v>3</v>
      </c>
      <c r="J16217">
        <v>3</v>
      </c>
      <c r="L16217">
        <v>3</v>
      </c>
      <c r="N16217">
        <v>2</v>
      </c>
      <c r="P16217">
        <v>1</v>
      </c>
      <c r="Q16217">
        <v>1</v>
      </c>
      <c r="S16217">
        <v>1</v>
      </c>
    </row>
    <row r="16218" spans="1:19" x14ac:dyDescent="0.3">
      <c r="A16218" t="s">
        <v>32322</v>
      </c>
      <c r="B16218" s="171" t="s">
        <v>32323</v>
      </c>
      <c r="C16218" s="171" t="s">
        <v>203</v>
      </c>
      <c r="D16218" s="171" t="s">
        <v>4</v>
      </c>
      <c r="E16218" s="11">
        <v>44621</v>
      </c>
      <c r="F16218">
        <v>1.5</v>
      </c>
      <c r="G16218">
        <v>1.5</v>
      </c>
      <c r="I16218">
        <v>14</v>
      </c>
      <c r="J16218">
        <v>8</v>
      </c>
      <c r="L16218">
        <v>8</v>
      </c>
      <c r="N16218">
        <v>14</v>
      </c>
      <c r="P16218">
        <v>1</v>
      </c>
      <c r="Q16218">
        <v>1</v>
      </c>
      <c r="S16218">
        <v>0</v>
      </c>
    </row>
    <row r="16219" spans="1:19" x14ac:dyDescent="0.3">
      <c r="A16219" t="s">
        <v>32324</v>
      </c>
      <c r="B16219" s="171" t="s">
        <v>32325</v>
      </c>
      <c r="C16219" s="171" t="s">
        <v>15340</v>
      </c>
      <c r="D16219" s="171" t="s">
        <v>4</v>
      </c>
      <c r="E16219" s="11">
        <v>44621</v>
      </c>
      <c r="F16219">
        <v>0</v>
      </c>
      <c r="G16219">
        <v>0</v>
      </c>
      <c r="I16219">
        <v>0</v>
      </c>
      <c r="J16219">
        <v>0</v>
      </c>
      <c r="L16219">
        <v>0</v>
      </c>
      <c r="N16219">
        <v>0</v>
      </c>
      <c r="P16219">
        <v>0</v>
      </c>
      <c r="Q16219">
        <v>0</v>
      </c>
      <c r="S16219">
        <v>0</v>
      </c>
    </row>
    <row r="16220" spans="1:19" x14ac:dyDescent="0.3">
      <c r="A16220" t="s">
        <v>32326</v>
      </c>
      <c r="B16220" s="171" t="s">
        <v>32327</v>
      </c>
      <c r="C16220" s="171" t="s">
        <v>16544</v>
      </c>
      <c r="D16220" s="171" t="s">
        <v>4</v>
      </c>
      <c r="E16220" s="11">
        <v>44621</v>
      </c>
      <c r="F16220">
        <v>0</v>
      </c>
      <c r="G16220">
        <v>0</v>
      </c>
      <c r="I16220">
        <v>0</v>
      </c>
      <c r="J16220">
        <v>0</v>
      </c>
      <c r="L16220">
        <v>0</v>
      </c>
      <c r="N16220">
        <v>0</v>
      </c>
      <c r="P16220">
        <v>0</v>
      </c>
      <c r="Q16220">
        <v>0</v>
      </c>
      <c r="S16220">
        <v>0</v>
      </c>
    </row>
    <row r="16221" spans="1:19" x14ac:dyDescent="0.3">
      <c r="A16221" t="s">
        <v>32328</v>
      </c>
      <c r="B16221" s="171" t="s">
        <v>32329</v>
      </c>
      <c r="C16221" s="171" t="s">
        <v>176</v>
      </c>
      <c r="D16221" s="171" t="s">
        <v>4</v>
      </c>
      <c r="E16221" s="11">
        <v>44621</v>
      </c>
      <c r="F16221">
        <v>2.5</v>
      </c>
      <c r="G16221">
        <v>3</v>
      </c>
      <c r="I16221">
        <v>16</v>
      </c>
      <c r="J16221">
        <v>14</v>
      </c>
      <c r="L16221">
        <v>17</v>
      </c>
      <c r="N16221">
        <v>14</v>
      </c>
      <c r="P16221">
        <v>2</v>
      </c>
      <c r="Q16221">
        <v>2</v>
      </c>
      <c r="S16221">
        <v>2</v>
      </c>
    </row>
    <row r="16222" spans="1:19" x14ac:dyDescent="0.3">
      <c r="A16222" t="s">
        <v>32330</v>
      </c>
      <c r="B16222" s="171" t="s">
        <v>32331</v>
      </c>
      <c r="C16222" s="171" t="s">
        <v>206</v>
      </c>
      <c r="D16222" s="171" t="s">
        <v>4</v>
      </c>
      <c r="E16222" s="11">
        <v>44621</v>
      </c>
      <c r="F16222">
        <v>1</v>
      </c>
      <c r="G16222">
        <v>1</v>
      </c>
      <c r="I16222">
        <v>2</v>
      </c>
      <c r="J16222">
        <v>5</v>
      </c>
      <c r="L16222">
        <v>5</v>
      </c>
      <c r="N16222">
        <v>2</v>
      </c>
      <c r="P16222">
        <v>0</v>
      </c>
      <c r="Q16222">
        <v>0</v>
      </c>
      <c r="S16222">
        <v>0</v>
      </c>
    </row>
    <row r="16223" spans="1:19" x14ac:dyDescent="0.3">
      <c r="A16223" t="s">
        <v>32148</v>
      </c>
      <c r="B16223" s="171" t="s">
        <v>32149</v>
      </c>
      <c r="C16223" s="171" t="s">
        <v>24284</v>
      </c>
      <c r="D16223" s="171" t="s">
        <v>80</v>
      </c>
      <c r="E16223" s="11">
        <v>44621</v>
      </c>
      <c r="F16223">
        <v>2</v>
      </c>
      <c r="G16223">
        <v>3</v>
      </c>
      <c r="I16223">
        <v>6</v>
      </c>
      <c r="J16223">
        <v>12</v>
      </c>
      <c r="L16223">
        <v>18</v>
      </c>
      <c r="N16223">
        <v>5</v>
      </c>
      <c r="P16223">
        <v>1</v>
      </c>
      <c r="Q16223">
        <v>5</v>
      </c>
      <c r="S16223">
        <v>1</v>
      </c>
    </row>
    <row r="16224" spans="1:19" x14ac:dyDescent="0.3">
      <c r="A16224" t="s">
        <v>32332</v>
      </c>
      <c r="B16224" s="171" t="s">
        <v>32333</v>
      </c>
      <c r="C16224" s="171" t="s">
        <v>18229</v>
      </c>
      <c r="D16224" s="171" t="s">
        <v>80</v>
      </c>
      <c r="E16224" s="11">
        <v>44621</v>
      </c>
      <c r="F16224">
        <v>0</v>
      </c>
      <c r="G16224">
        <v>0</v>
      </c>
      <c r="I16224">
        <v>0</v>
      </c>
      <c r="J16224">
        <v>0</v>
      </c>
      <c r="L16224">
        <v>0</v>
      </c>
      <c r="N16224">
        <v>0</v>
      </c>
      <c r="P16224">
        <v>0</v>
      </c>
      <c r="Q16224">
        <v>0</v>
      </c>
      <c r="S16224">
        <v>0</v>
      </c>
    </row>
    <row r="16225" spans="1:19" x14ac:dyDescent="0.3">
      <c r="A16225" t="s">
        <v>32334</v>
      </c>
      <c r="B16225" s="171" t="s">
        <v>32335</v>
      </c>
      <c r="C16225" s="171" t="s">
        <v>9887</v>
      </c>
      <c r="D16225" s="171" t="s">
        <v>80</v>
      </c>
      <c r="E16225" s="11">
        <v>44621</v>
      </c>
      <c r="F16225">
        <v>0</v>
      </c>
      <c r="G16225">
        <v>0</v>
      </c>
      <c r="I16225">
        <v>0</v>
      </c>
      <c r="J16225">
        <v>0</v>
      </c>
      <c r="L16225">
        <v>0</v>
      </c>
      <c r="N16225">
        <v>0</v>
      </c>
      <c r="P16225">
        <v>0</v>
      </c>
      <c r="Q16225">
        <v>0</v>
      </c>
      <c r="S16225">
        <v>0</v>
      </c>
    </row>
    <row r="16226" spans="1:19" x14ac:dyDescent="0.3">
      <c r="A16226" t="s">
        <v>32336</v>
      </c>
      <c r="B16226" s="171" t="s">
        <v>32337</v>
      </c>
      <c r="C16226" s="171" t="s">
        <v>11260</v>
      </c>
      <c r="D16226" s="171" t="s">
        <v>80</v>
      </c>
      <c r="E16226" s="11">
        <v>44621</v>
      </c>
      <c r="F16226">
        <v>0</v>
      </c>
      <c r="G16226">
        <v>0</v>
      </c>
      <c r="I16226">
        <v>0</v>
      </c>
      <c r="J16226">
        <v>0</v>
      </c>
      <c r="L16226">
        <v>0</v>
      </c>
      <c r="N16226">
        <v>0</v>
      </c>
      <c r="P16226">
        <v>0</v>
      </c>
      <c r="Q16226">
        <v>0</v>
      </c>
      <c r="S16226">
        <v>0</v>
      </c>
    </row>
    <row r="16227" spans="1:19" x14ac:dyDescent="0.3">
      <c r="A16227" t="s">
        <v>32338</v>
      </c>
      <c r="B16227" s="171" t="s">
        <v>32339</v>
      </c>
      <c r="C16227" s="171" t="s">
        <v>21284</v>
      </c>
      <c r="D16227" s="171" t="s">
        <v>80</v>
      </c>
      <c r="E16227" s="11">
        <v>44621</v>
      </c>
      <c r="F16227">
        <v>0</v>
      </c>
      <c r="G16227">
        <v>0</v>
      </c>
      <c r="I16227">
        <v>0</v>
      </c>
      <c r="J16227">
        <v>0</v>
      </c>
      <c r="L16227">
        <v>0</v>
      </c>
      <c r="N16227">
        <v>0</v>
      </c>
      <c r="P16227">
        <v>0</v>
      </c>
      <c r="Q16227">
        <v>0</v>
      </c>
      <c r="S16227">
        <v>0</v>
      </c>
    </row>
    <row r="16228" spans="1:19" x14ac:dyDescent="0.3">
      <c r="A16228" t="s">
        <v>32340</v>
      </c>
      <c r="B16228" s="171" t="s">
        <v>32341</v>
      </c>
      <c r="C16228" s="171" t="s">
        <v>125</v>
      </c>
      <c r="D16228" s="171" t="s">
        <v>80</v>
      </c>
      <c r="E16228" s="11">
        <v>44621</v>
      </c>
      <c r="F16228">
        <v>0</v>
      </c>
      <c r="G16228">
        <v>0</v>
      </c>
      <c r="I16228">
        <v>0</v>
      </c>
      <c r="J16228">
        <v>0</v>
      </c>
      <c r="L16228">
        <v>0</v>
      </c>
      <c r="N16228">
        <v>0</v>
      </c>
      <c r="P16228">
        <v>0</v>
      </c>
      <c r="Q16228">
        <v>0</v>
      </c>
      <c r="S16228">
        <v>0</v>
      </c>
    </row>
    <row r="16229" spans="1:19" x14ac:dyDescent="0.3">
      <c r="A16229" t="s">
        <v>32342</v>
      </c>
      <c r="B16229" s="171" t="s">
        <v>32343</v>
      </c>
      <c r="C16229" s="171" t="s">
        <v>14899</v>
      </c>
      <c r="D16229" s="171" t="s">
        <v>80</v>
      </c>
      <c r="E16229" s="11">
        <v>44621</v>
      </c>
      <c r="F16229">
        <v>0</v>
      </c>
      <c r="G16229">
        <v>0</v>
      </c>
      <c r="I16229">
        <v>0</v>
      </c>
      <c r="J16229">
        <v>0</v>
      </c>
      <c r="L16229">
        <v>0</v>
      </c>
      <c r="N16229">
        <v>0</v>
      </c>
      <c r="P16229">
        <v>0</v>
      </c>
      <c r="Q16229">
        <v>0</v>
      </c>
      <c r="S16229">
        <v>0</v>
      </c>
    </row>
    <row r="16230" spans="1:19" x14ac:dyDescent="0.3">
      <c r="A16230" t="s">
        <v>32344</v>
      </c>
      <c r="B16230" s="171" t="s">
        <v>32345</v>
      </c>
      <c r="C16230" s="171" t="s">
        <v>137</v>
      </c>
      <c r="D16230" s="171" t="s">
        <v>80</v>
      </c>
      <c r="E16230" s="11">
        <v>44621</v>
      </c>
      <c r="F16230">
        <v>0</v>
      </c>
      <c r="G16230">
        <v>0</v>
      </c>
      <c r="I16230">
        <v>0</v>
      </c>
      <c r="J16230">
        <v>0</v>
      </c>
      <c r="L16230">
        <v>0</v>
      </c>
      <c r="N16230">
        <v>0</v>
      </c>
      <c r="P16230">
        <v>0</v>
      </c>
      <c r="Q16230">
        <v>0</v>
      </c>
      <c r="S16230">
        <v>0</v>
      </c>
    </row>
    <row r="16231" spans="1:19" x14ac:dyDescent="0.3">
      <c r="A16231" t="s">
        <v>32346</v>
      </c>
      <c r="B16231" s="171" t="s">
        <v>32347</v>
      </c>
      <c r="C16231" s="171" t="s">
        <v>8615</v>
      </c>
      <c r="D16231" s="171" t="s">
        <v>80</v>
      </c>
      <c r="E16231" s="11">
        <v>44621</v>
      </c>
      <c r="F16231">
        <v>0</v>
      </c>
      <c r="G16231">
        <v>0</v>
      </c>
      <c r="I16231">
        <v>0</v>
      </c>
      <c r="J16231">
        <v>0</v>
      </c>
      <c r="L16231">
        <v>0</v>
      </c>
      <c r="N16231">
        <v>0</v>
      </c>
      <c r="P16231">
        <v>0</v>
      </c>
      <c r="Q16231">
        <v>0</v>
      </c>
      <c r="S16231">
        <v>0</v>
      </c>
    </row>
    <row r="16232" spans="1:19" x14ac:dyDescent="0.3">
      <c r="A16232" t="s">
        <v>32348</v>
      </c>
      <c r="B16232" s="171" t="s">
        <v>32349</v>
      </c>
      <c r="C16232" s="171" t="s">
        <v>146</v>
      </c>
      <c r="D16232" s="171" t="s">
        <v>80</v>
      </c>
      <c r="E16232" s="11">
        <v>44621</v>
      </c>
      <c r="F16232">
        <v>5</v>
      </c>
      <c r="G16232">
        <v>8.5</v>
      </c>
      <c r="I16232">
        <v>14</v>
      </c>
      <c r="J16232">
        <v>26</v>
      </c>
      <c r="L16232">
        <v>49</v>
      </c>
      <c r="N16232">
        <v>13</v>
      </c>
      <c r="P16232">
        <v>1</v>
      </c>
      <c r="Q16232">
        <v>1</v>
      </c>
      <c r="S16232">
        <v>1</v>
      </c>
    </row>
    <row r="16233" spans="1:19" x14ac:dyDescent="0.3">
      <c r="A16233" t="s">
        <v>32350</v>
      </c>
      <c r="B16233" s="171" t="s">
        <v>32351</v>
      </c>
      <c r="C16233" s="171" t="s">
        <v>161</v>
      </c>
      <c r="D16233" s="171" t="s">
        <v>80</v>
      </c>
      <c r="E16233" s="11">
        <v>44621</v>
      </c>
      <c r="F16233">
        <v>2.5</v>
      </c>
      <c r="G16233">
        <v>4.5</v>
      </c>
      <c r="I16233">
        <v>3</v>
      </c>
      <c r="J16233">
        <v>14</v>
      </c>
      <c r="L16233">
        <v>26</v>
      </c>
      <c r="N16233">
        <v>2</v>
      </c>
      <c r="P16233">
        <v>0</v>
      </c>
      <c r="Q16233">
        <v>0</v>
      </c>
      <c r="S16233">
        <v>1</v>
      </c>
    </row>
    <row r="16234" spans="1:19" x14ac:dyDescent="0.3">
      <c r="A16234" t="s">
        <v>32352</v>
      </c>
      <c r="B16234" s="171" t="s">
        <v>32353</v>
      </c>
      <c r="C16234" s="171" t="s">
        <v>18252</v>
      </c>
      <c r="D16234" s="171" t="s">
        <v>80</v>
      </c>
      <c r="E16234" s="11">
        <v>44621</v>
      </c>
      <c r="F16234">
        <v>0</v>
      </c>
      <c r="G16234">
        <v>0</v>
      </c>
      <c r="I16234">
        <v>0</v>
      </c>
      <c r="J16234">
        <v>0</v>
      </c>
      <c r="L16234">
        <v>0</v>
      </c>
      <c r="N16234">
        <v>0</v>
      </c>
      <c r="P16234">
        <v>0</v>
      </c>
      <c r="Q16234">
        <v>0</v>
      </c>
      <c r="S16234">
        <v>0</v>
      </c>
    </row>
    <row r="16235" spans="1:19" x14ac:dyDescent="0.3">
      <c r="A16235" t="s">
        <v>32354</v>
      </c>
      <c r="B16235" s="171" t="s">
        <v>32355</v>
      </c>
      <c r="C16235" s="171" t="s">
        <v>167</v>
      </c>
      <c r="D16235" s="171" t="s">
        <v>80</v>
      </c>
      <c r="E16235" s="11">
        <v>44621</v>
      </c>
      <c r="F16235">
        <v>4</v>
      </c>
      <c r="G16235">
        <v>4</v>
      </c>
      <c r="I16235">
        <v>14</v>
      </c>
      <c r="J16235">
        <v>56</v>
      </c>
      <c r="L16235">
        <v>56</v>
      </c>
      <c r="N16235">
        <v>14</v>
      </c>
      <c r="P16235">
        <v>0</v>
      </c>
      <c r="Q16235">
        <v>0</v>
      </c>
      <c r="S16235">
        <v>0</v>
      </c>
    </row>
    <row r="16236" spans="1:19" x14ac:dyDescent="0.3">
      <c r="A16236" t="s">
        <v>32356</v>
      </c>
      <c r="B16236" s="171" t="s">
        <v>32357</v>
      </c>
      <c r="C16236" s="171" t="s">
        <v>179</v>
      </c>
      <c r="D16236" s="171" t="s">
        <v>80</v>
      </c>
      <c r="E16236" s="11">
        <v>44621</v>
      </c>
      <c r="F16236">
        <v>13</v>
      </c>
      <c r="G16236">
        <v>14</v>
      </c>
      <c r="I16236">
        <v>109</v>
      </c>
      <c r="J16236">
        <v>128</v>
      </c>
      <c r="L16236">
        <v>130</v>
      </c>
      <c r="N16236">
        <v>105</v>
      </c>
      <c r="P16236">
        <v>2</v>
      </c>
      <c r="Q16236">
        <v>5</v>
      </c>
      <c r="S16236">
        <v>4</v>
      </c>
    </row>
    <row r="16237" spans="1:19" x14ac:dyDescent="0.3">
      <c r="A16237" t="s">
        <v>32358</v>
      </c>
      <c r="B16237" s="171" t="s">
        <v>32359</v>
      </c>
      <c r="C16237" s="171" t="s">
        <v>185</v>
      </c>
      <c r="D16237" s="171" t="s">
        <v>80</v>
      </c>
      <c r="E16237" s="11">
        <v>44621</v>
      </c>
      <c r="F16237">
        <v>5.5</v>
      </c>
      <c r="G16237">
        <v>8</v>
      </c>
      <c r="I16237">
        <v>11</v>
      </c>
      <c r="J16237">
        <v>30</v>
      </c>
      <c r="L16237">
        <v>45</v>
      </c>
      <c r="N16237">
        <v>10</v>
      </c>
      <c r="P16237">
        <v>0</v>
      </c>
      <c r="Q16237">
        <v>0</v>
      </c>
      <c r="S16237">
        <v>1</v>
      </c>
    </row>
    <row r="16238" spans="1:19" x14ac:dyDescent="0.3">
      <c r="A16238" t="s">
        <v>32360</v>
      </c>
      <c r="B16238" s="171" t="s">
        <v>32361</v>
      </c>
      <c r="C16238" s="171" t="s">
        <v>191</v>
      </c>
      <c r="D16238" s="171" t="s">
        <v>80</v>
      </c>
      <c r="E16238" s="11">
        <v>44621</v>
      </c>
      <c r="F16238">
        <v>15</v>
      </c>
      <c r="G16238">
        <v>14.5</v>
      </c>
      <c r="I16238">
        <v>93</v>
      </c>
      <c r="J16238">
        <v>126</v>
      </c>
      <c r="L16238">
        <v>114</v>
      </c>
      <c r="N16238">
        <v>75</v>
      </c>
      <c r="P16238">
        <v>4</v>
      </c>
      <c r="Q16238">
        <v>9</v>
      </c>
      <c r="S16238">
        <v>18</v>
      </c>
    </row>
    <row r="16239" spans="1:19" x14ac:dyDescent="0.3">
      <c r="A16239" t="s">
        <v>32362</v>
      </c>
      <c r="B16239" s="171" t="s">
        <v>32363</v>
      </c>
      <c r="C16239" s="171" t="s">
        <v>212</v>
      </c>
      <c r="D16239" s="171" t="s">
        <v>80</v>
      </c>
      <c r="E16239" s="11">
        <v>44621</v>
      </c>
      <c r="F16239">
        <v>0</v>
      </c>
      <c r="G16239">
        <v>0</v>
      </c>
      <c r="I16239">
        <v>0</v>
      </c>
      <c r="J16239">
        <v>0</v>
      </c>
      <c r="L16239">
        <v>0</v>
      </c>
      <c r="N16239">
        <v>0</v>
      </c>
      <c r="P16239">
        <v>0</v>
      </c>
      <c r="Q16239">
        <v>0</v>
      </c>
      <c r="S16239">
        <v>0</v>
      </c>
    </row>
    <row r="16240" spans="1:19" x14ac:dyDescent="0.3">
      <c r="A16240" t="s">
        <v>32364</v>
      </c>
      <c r="B16240" s="171" t="s">
        <v>32365</v>
      </c>
      <c r="C16240" s="171" t="s">
        <v>215</v>
      </c>
      <c r="D16240" s="171" t="s">
        <v>80</v>
      </c>
      <c r="E16240" s="11">
        <v>44621</v>
      </c>
      <c r="F16240">
        <v>0</v>
      </c>
      <c r="G16240">
        <v>0</v>
      </c>
      <c r="I16240">
        <v>0</v>
      </c>
      <c r="J16240">
        <v>0</v>
      </c>
      <c r="L16240">
        <v>0</v>
      </c>
      <c r="N16240">
        <v>0</v>
      </c>
      <c r="P16240">
        <v>0</v>
      </c>
      <c r="Q16240">
        <v>0</v>
      </c>
      <c r="S16240">
        <v>0</v>
      </c>
    </row>
    <row r="16241" spans="1:19" x14ac:dyDescent="0.3">
      <c r="A16241" t="s">
        <v>32366</v>
      </c>
      <c r="B16241" s="171" t="s">
        <v>32367</v>
      </c>
      <c r="C16241" s="171" t="s">
        <v>221</v>
      </c>
      <c r="D16241" s="171" t="s">
        <v>80</v>
      </c>
      <c r="E16241" s="11">
        <v>44621</v>
      </c>
      <c r="F16241">
        <v>0</v>
      </c>
      <c r="G16241">
        <v>0</v>
      </c>
      <c r="I16241">
        <v>0</v>
      </c>
      <c r="J16241">
        <v>0</v>
      </c>
      <c r="L16241">
        <v>0</v>
      </c>
      <c r="N16241">
        <v>0</v>
      </c>
      <c r="P16241">
        <v>0</v>
      </c>
      <c r="Q16241">
        <v>0</v>
      </c>
      <c r="S16241">
        <v>0</v>
      </c>
    </row>
    <row r="16242" spans="1:19" x14ac:dyDescent="0.3">
      <c r="A16242" t="s">
        <v>32368</v>
      </c>
      <c r="B16242" s="171" t="s">
        <v>32369</v>
      </c>
      <c r="C16242" s="171" t="s">
        <v>8233</v>
      </c>
      <c r="D16242" s="171" t="s">
        <v>80</v>
      </c>
      <c r="E16242" s="11">
        <v>44621</v>
      </c>
      <c r="F16242">
        <v>2.5</v>
      </c>
      <c r="G16242">
        <v>3</v>
      </c>
      <c r="I16242">
        <v>19</v>
      </c>
      <c r="J16242">
        <v>29</v>
      </c>
      <c r="L16242">
        <v>36</v>
      </c>
      <c r="N16242">
        <v>19</v>
      </c>
      <c r="P16242">
        <v>1</v>
      </c>
      <c r="Q16242">
        <v>1</v>
      </c>
      <c r="S16242">
        <v>0</v>
      </c>
    </row>
    <row r="16243" spans="1:19" x14ac:dyDescent="0.3">
      <c r="A16243" t="s">
        <v>32370</v>
      </c>
      <c r="B16243" s="171" t="s">
        <v>32371</v>
      </c>
      <c r="C16243" s="171" t="s">
        <v>233</v>
      </c>
      <c r="D16243" s="171" t="s">
        <v>80</v>
      </c>
      <c r="E16243" s="11">
        <v>44621</v>
      </c>
      <c r="F16243">
        <v>0</v>
      </c>
      <c r="G16243">
        <v>0</v>
      </c>
      <c r="I16243">
        <v>0</v>
      </c>
      <c r="J16243">
        <v>0</v>
      </c>
      <c r="L16243">
        <v>0</v>
      </c>
      <c r="N16243">
        <v>0</v>
      </c>
      <c r="P16243">
        <v>0</v>
      </c>
      <c r="Q16243">
        <v>0</v>
      </c>
      <c r="S16243">
        <v>0</v>
      </c>
    </row>
    <row r="16244" spans="1:19" x14ac:dyDescent="0.3">
      <c r="A16244" t="s">
        <v>32372</v>
      </c>
      <c r="B16244" s="171" t="s">
        <v>32373</v>
      </c>
      <c r="C16244" s="171" t="s">
        <v>24508</v>
      </c>
      <c r="D16244" s="171" t="s">
        <v>15341</v>
      </c>
      <c r="E16244" s="11">
        <v>44621</v>
      </c>
      <c r="F16244">
        <v>0</v>
      </c>
      <c r="G16244">
        <v>0</v>
      </c>
      <c r="I16244">
        <v>0</v>
      </c>
      <c r="J16244">
        <v>0</v>
      </c>
      <c r="L16244">
        <v>0</v>
      </c>
      <c r="N16244">
        <v>0</v>
      </c>
      <c r="P16244">
        <v>0</v>
      </c>
      <c r="Q16244">
        <v>0</v>
      </c>
      <c r="S16244">
        <v>0</v>
      </c>
    </row>
    <row r="16245" spans="1:19" x14ac:dyDescent="0.3">
      <c r="A16245" t="s">
        <v>32374</v>
      </c>
      <c r="B16245" s="171" t="s">
        <v>32375</v>
      </c>
      <c r="C16245" s="171" t="s">
        <v>24508</v>
      </c>
      <c r="D16245" s="171" t="s">
        <v>80</v>
      </c>
      <c r="E16245" s="11">
        <v>44621</v>
      </c>
      <c r="F16245">
        <v>0</v>
      </c>
      <c r="G16245">
        <v>0</v>
      </c>
      <c r="I16245">
        <v>0</v>
      </c>
      <c r="J16245">
        <v>0</v>
      </c>
      <c r="L16245">
        <v>0</v>
      </c>
      <c r="N16245">
        <v>0</v>
      </c>
      <c r="P16245">
        <v>0</v>
      </c>
      <c r="Q16245">
        <v>0</v>
      </c>
      <c r="S16245">
        <v>0</v>
      </c>
    </row>
    <row r="16246" spans="1:19" x14ac:dyDescent="0.3">
      <c r="A16246" t="s">
        <v>32376</v>
      </c>
      <c r="B16246" s="171" t="s">
        <v>32377</v>
      </c>
      <c r="C16246" s="171" t="s">
        <v>107</v>
      </c>
      <c r="D16246" s="171" t="s">
        <v>80</v>
      </c>
      <c r="E16246" s="11">
        <v>44621</v>
      </c>
      <c r="F16246">
        <v>9</v>
      </c>
      <c r="G16246">
        <v>7</v>
      </c>
      <c r="I16246">
        <v>58</v>
      </c>
      <c r="J16246">
        <v>98</v>
      </c>
      <c r="L16246">
        <v>73</v>
      </c>
      <c r="N16246">
        <v>58</v>
      </c>
      <c r="P16246">
        <v>0</v>
      </c>
      <c r="Q16246">
        <v>0</v>
      </c>
      <c r="S16246">
        <v>0</v>
      </c>
    </row>
    <row r="16247" spans="1:19" x14ac:dyDescent="0.3">
      <c r="A16247" t="s">
        <v>32378</v>
      </c>
      <c r="B16247" s="171" t="s">
        <v>32379</v>
      </c>
      <c r="C16247" s="171" t="s">
        <v>107</v>
      </c>
      <c r="D16247" s="171" t="s">
        <v>15341</v>
      </c>
      <c r="E16247" s="11">
        <v>44621</v>
      </c>
      <c r="F16247">
        <v>0</v>
      </c>
      <c r="G16247">
        <v>0</v>
      </c>
      <c r="I16247">
        <v>0</v>
      </c>
      <c r="J16247">
        <v>0</v>
      </c>
      <c r="L16247">
        <v>0</v>
      </c>
      <c r="N16247">
        <v>0</v>
      </c>
      <c r="P16247">
        <v>0</v>
      </c>
      <c r="Q16247">
        <v>0</v>
      </c>
      <c r="S16247">
        <v>0</v>
      </c>
    </row>
    <row r="16248" spans="1:19" x14ac:dyDescent="0.3">
      <c r="A16248" t="s">
        <v>32380</v>
      </c>
      <c r="B16248" s="171" t="s">
        <v>32381</v>
      </c>
      <c r="C16248" s="171" t="s">
        <v>173</v>
      </c>
      <c r="D16248" s="171" t="s">
        <v>80</v>
      </c>
      <c r="E16248" s="11">
        <v>44621</v>
      </c>
      <c r="F16248">
        <v>3</v>
      </c>
      <c r="G16248">
        <v>3.5</v>
      </c>
      <c r="I16248">
        <v>19</v>
      </c>
      <c r="J16248">
        <v>17</v>
      </c>
      <c r="L16248">
        <v>20</v>
      </c>
      <c r="N16248">
        <v>16</v>
      </c>
      <c r="P16248">
        <v>2</v>
      </c>
      <c r="Q16248">
        <v>2</v>
      </c>
      <c r="S16248">
        <v>3</v>
      </c>
    </row>
    <row r="16249" spans="1:19" x14ac:dyDescent="0.3">
      <c r="A16249" t="s">
        <v>32382</v>
      </c>
      <c r="B16249" s="171" t="s">
        <v>32383</v>
      </c>
      <c r="C16249" s="171" t="s">
        <v>173</v>
      </c>
      <c r="D16249" s="171" t="s">
        <v>15341</v>
      </c>
      <c r="E16249" s="11">
        <v>44621</v>
      </c>
      <c r="F16249">
        <v>0</v>
      </c>
      <c r="G16249">
        <v>0</v>
      </c>
      <c r="I16249">
        <v>0</v>
      </c>
      <c r="J16249">
        <v>0</v>
      </c>
      <c r="L16249">
        <v>0</v>
      </c>
      <c r="N16249">
        <v>0</v>
      </c>
      <c r="P16249">
        <v>1</v>
      </c>
      <c r="Q16249">
        <v>1</v>
      </c>
      <c r="S16249">
        <v>0</v>
      </c>
    </row>
    <row r="16250" spans="1:19" x14ac:dyDescent="0.3">
      <c r="A16250" t="s">
        <v>32384</v>
      </c>
      <c r="B16250" s="171" t="s">
        <v>32385</v>
      </c>
      <c r="C16250" s="171" t="s">
        <v>200</v>
      </c>
      <c r="D16250" s="171" t="s">
        <v>80</v>
      </c>
      <c r="E16250" s="11">
        <v>44621</v>
      </c>
      <c r="F16250">
        <v>2.5</v>
      </c>
      <c r="G16250">
        <v>2.5</v>
      </c>
      <c r="I16250">
        <v>16</v>
      </c>
      <c r="J16250">
        <v>13</v>
      </c>
      <c r="L16250">
        <v>13</v>
      </c>
      <c r="N16250">
        <v>16</v>
      </c>
      <c r="P16250">
        <v>1</v>
      </c>
      <c r="Q16250">
        <v>1</v>
      </c>
      <c r="S16250">
        <v>0</v>
      </c>
    </row>
    <row r="16251" spans="1:19" x14ac:dyDescent="0.3">
      <c r="A16251" t="s">
        <v>32386</v>
      </c>
      <c r="B16251" s="171" t="s">
        <v>32387</v>
      </c>
      <c r="C16251" s="171" t="s">
        <v>200</v>
      </c>
      <c r="D16251" s="171" t="s">
        <v>15341</v>
      </c>
      <c r="E16251" s="11">
        <v>44621</v>
      </c>
      <c r="F16251">
        <v>0</v>
      </c>
      <c r="G16251">
        <v>0</v>
      </c>
      <c r="I16251">
        <v>0</v>
      </c>
      <c r="J16251">
        <v>0</v>
      </c>
      <c r="L16251">
        <v>0</v>
      </c>
      <c r="N16251">
        <v>0</v>
      </c>
      <c r="P16251">
        <v>0</v>
      </c>
      <c r="Q16251">
        <v>0</v>
      </c>
      <c r="S16251">
        <v>0</v>
      </c>
    </row>
    <row r="16252" spans="1:19" x14ac:dyDescent="0.3">
      <c r="A16252" t="s">
        <v>32388</v>
      </c>
      <c r="B16252" s="171" t="s">
        <v>32389</v>
      </c>
      <c r="C16252" s="171" t="s">
        <v>73</v>
      </c>
      <c r="D16252" s="171" t="s">
        <v>4</v>
      </c>
      <c r="E16252" s="11">
        <v>44621</v>
      </c>
      <c r="F16252">
        <v>0</v>
      </c>
      <c r="G16252">
        <v>0</v>
      </c>
      <c r="I16252">
        <v>0</v>
      </c>
      <c r="J16252">
        <v>0</v>
      </c>
      <c r="L16252">
        <v>0</v>
      </c>
      <c r="N16252">
        <v>0</v>
      </c>
      <c r="P16252">
        <v>0</v>
      </c>
      <c r="Q16252">
        <v>0</v>
      </c>
      <c r="S16252">
        <v>0</v>
      </c>
    </row>
    <row r="16253" spans="1:19" x14ac:dyDescent="0.3">
      <c r="A16253" t="s">
        <v>32390</v>
      </c>
      <c r="B16253" s="171" t="s">
        <v>32391</v>
      </c>
      <c r="C16253" s="171" t="s">
        <v>24891</v>
      </c>
      <c r="D16253" s="171" t="s">
        <v>4</v>
      </c>
      <c r="E16253" s="11">
        <v>44621</v>
      </c>
      <c r="F16253">
        <v>2</v>
      </c>
      <c r="G16253">
        <v>3</v>
      </c>
      <c r="I16253">
        <v>6</v>
      </c>
      <c r="J16253">
        <v>12</v>
      </c>
      <c r="L16253">
        <v>18</v>
      </c>
      <c r="N16253">
        <v>5</v>
      </c>
      <c r="P16253">
        <v>1</v>
      </c>
      <c r="Q16253">
        <v>5</v>
      </c>
      <c r="S16253">
        <v>1</v>
      </c>
    </row>
    <row r="16254" spans="1:19" x14ac:dyDescent="0.3">
      <c r="A16254" t="s">
        <v>32392</v>
      </c>
      <c r="B16254" s="171" t="s">
        <v>32393</v>
      </c>
      <c r="C16254" s="171" t="s">
        <v>18229</v>
      </c>
      <c r="D16254" s="171" t="s">
        <v>4</v>
      </c>
      <c r="E16254" s="11">
        <v>44621</v>
      </c>
      <c r="F16254">
        <v>0</v>
      </c>
      <c r="G16254">
        <v>0</v>
      </c>
      <c r="I16254">
        <v>0</v>
      </c>
      <c r="J16254">
        <v>0</v>
      </c>
      <c r="L16254">
        <v>0</v>
      </c>
      <c r="N16254">
        <v>0</v>
      </c>
      <c r="P16254">
        <v>0</v>
      </c>
      <c r="Q16254">
        <v>0</v>
      </c>
      <c r="S16254">
        <v>0</v>
      </c>
    </row>
    <row r="16255" spans="1:19" x14ac:dyDescent="0.3">
      <c r="A16255" t="s">
        <v>32394</v>
      </c>
      <c r="B16255" s="171" t="s">
        <v>32395</v>
      </c>
      <c r="C16255" s="171" t="s">
        <v>107</v>
      </c>
      <c r="D16255" s="171" t="s">
        <v>4</v>
      </c>
      <c r="E16255" s="11">
        <v>44621</v>
      </c>
      <c r="F16255">
        <v>9</v>
      </c>
      <c r="G16255">
        <v>7</v>
      </c>
      <c r="I16255">
        <v>58</v>
      </c>
      <c r="J16255">
        <v>98</v>
      </c>
      <c r="L16255">
        <v>73</v>
      </c>
      <c r="N16255">
        <v>58</v>
      </c>
      <c r="P16255">
        <v>0</v>
      </c>
      <c r="Q16255">
        <v>0</v>
      </c>
      <c r="S16255">
        <v>0</v>
      </c>
    </row>
    <row r="16256" spans="1:19" x14ac:dyDescent="0.3">
      <c r="A16256" t="s">
        <v>32396</v>
      </c>
      <c r="B16256" s="171" t="s">
        <v>32397</v>
      </c>
      <c r="C16256" s="171" t="s">
        <v>9887</v>
      </c>
      <c r="D16256" s="171" t="s">
        <v>4</v>
      </c>
      <c r="E16256" s="11">
        <v>44621</v>
      </c>
      <c r="F16256">
        <v>0</v>
      </c>
      <c r="G16256">
        <v>0</v>
      </c>
      <c r="I16256">
        <v>0</v>
      </c>
      <c r="J16256">
        <v>0</v>
      </c>
      <c r="L16256">
        <v>0</v>
      </c>
      <c r="N16256">
        <v>0</v>
      </c>
      <c r="P16256">
        <v>0</v>
      </c>
      <c r="Q16256">
        <v>0</v>
      </c>
      <c r="S16256">
        <v>0</v>
      </c>
    </row>
    <row r="16257" spans="1:19" x14ac:dyDescent="0.3">
      <c r="A16257" t="s">
        <v>32398</v>
      </c>
      <c r="B16257" s="171" t="s">
        <v>32399</v>
      </c>
      <c r="C16257" s="171" t="s">
        <v>11260</v>
      </c>
      <c r="D16257" s="171" t="s">
        <v>4</v>
      </c>
      <c r="E16257" s="11">
        <v>44621</v>
      </c>
      <c r="F16257">
        <v>0</v>
      </c>
      <c r="G16257">
        <v>0</v>
      </c>
      <c r="I16257">
        <v>0</v>
      </c>
      <c r="J16257">
        <v>0</v>
      </c>
      <c r="L16257">
        <v>0</v>
      </c>
      <c r="N16257">
        <v>0</v>
      </c>
      <c r="P16257">
        <v>0</v>
      </c>
      <c r="Q16257">
        <v>0</v>
      </c>
      <c r="S16257">
        <v>0</v>
      </c>
    </row>
    <row r="16258" spans="1:19" x14ac:dyDescent="0.3">
      <c r="A16258" t="s">
        <v>32400</v>
      </c>
      <c r="B16258" s="171" t="s">
        <v>32401</v>
      </c>
      <c r="C16258" s="171" t="s">
        <v>122</v>
      </c>
      <c r="D16258" s="171" t="s">
        <v>4</v>
      </c>
      <c r="E16258" s="11">
        <v>44621</v>
      </c>
      <c r="F16258">
        <v>0</v>
      </c>
      <c r="G16258">
        <v>0</v>
      </c>
      <c r="I16258">
        <v>0</v>
      </c>
      <c r="J16258">
        <v>0</v>
      </c>
      <c r="L16258">
        <v>0</v>
      </c>
      <c r="N16258">
        <v>0</v>
      </c>
      <c r="P16258">
        <v>0</v>
      </c>
      <c r="Q16258">
        <v>0</v>
      </c>
      <c r="S16258">
        <v>0</v>
      </c>
    </row>
    <row r="16259" spans="1:19" x14ac:dyDescent="0.3">
      <c r="A16259" t="s">
        <v>32402</v>
      </c>
      <c r="B16259" s="171" t="s">
        <v>32403</v>
      </c>
      <c r="C16259" s="171" t="s">
        <v>125</v>
      </c>
      <c r="D16259" s="171" t="s">
        <v>4</v>
      </c>
      <c r="E16259" s="11">
        <v>44621</v>
      </c>
      <c r="F16259">
        <v>0</v>
      </c>
      <c r="G16259">
        <v>0</v>
      </c>
      <c r="I16259">
        <v>0</v>
      </c>
      <c r="J16259">
        <v>0</v>
      </c>
      <c r="L16259">
        <v>0</v>
      </c>
      <c r="N16259">
        <v>0</v>
      </c>
      <c r="P16259">
        <v>0</v>
      </c>
      <c r="Q16259">
        <v>0</v>
      </c>
      <c r="S16259">
        <v>0</v>
      </c>
    </row>
    <row r="16260" spans="1:19" x14ac:dyDescent="0.3">
      <c r="A16260" t="s">
        <v>32404</v>
      </c>
      <c r="B16260" s="171" t="s">
        <v>32405</v>
      </c>
      <c r="C16260" s="171" t="s">
        <v>14899</v>
      </c>
      <c r="D16260" s="171" t="s">
        <v>4</v>
      </c>
      <c r="E16260" s="11">
        <v>44621</v>
      </c>
      <c r="F16260">
        <v>0</v>
      </c>
      <c r="G16260">
        <v>0</v>
      </c>
      <c r="I16260">
        <v>0</v>
      </c>
      <c r="J16260">
        <v>0</v>
      </c>
      <c r="L16260">
        <v>0</v>
      </c>
      <c r="N16260">
        <v>0</v>
      </c>
      <c r="P16260">
        <v>0</v>
      </c>
      <c r="Q16260">
        <v>0</v>
      </c>
      <c r="S16260">
        <v>0</v>
      </c>
    </row>
    <row r="16261" spans="1:19" x14ac:dyDescent="0.3">
      <c r="A16261" t="s">
        <v>32406</v>
      </c>
      <c r="B16261" s="171" t="s">
        <v>32407</v>
      </c>
      <c r="C16261" s="171" t="s">
        <v>137</v>
      </c>
      <c r="D16261" s="171" t="s">
        <v>4</v>
      </c>
      <c r="E16261" s="11">
        <v>44621</v>
      </c>
      <c r="F16261">
        <v>0</v>
      </c>
      <c r="G16261">
        <v>0</v>
      </c>
      <c r="I16261">
        <v>0</v>
      </c>
      <c r="J16261">
        <v>0</v>
      </c>
      <c r="L16261">
        <v>0</v>
      </c>
      <c r="N16261">
        <v>0</v>
      </c>
      <c r="P16261">
        <v>0</v>
      </c>
      <c r="Q16261">
        <v>0</v>
      </c>
      <c r="S16261">
        <v>0</v>
      </c>
    </row>
    <row r="16262" spans="1:19" x14ac:dyDescent="0.3">
      <c r="A16262" t="s">
        <v>32408</v>
      </c>
      <c r="B16262" s="171" t="s">
        <v>32409</v>
      </c>
      <c r="C16262" s="171" t="s">
        <v>8615</v>
      </c>
      <c r="D16262" s="171" t="s">
        <v>4</v>
      </c>
      <c r="E16262" s="11">
        <v>44621</v>
      </c>
      <c r="F16262">
        <v>0</v>
      </c>
      <c r="G16262">
        <v>0</v>
      </c>
      <c r="I16262">
        <v>0</v>
      </c>
      <c r="J16262">
        <v>0</v>
      </c>
      <c r="L16262">
        <v>0</v>
      </c>
      <c r="N16262">
        <v>0</v>
      </c>
      <c r="P16262">
        <v>0</v>
      </c>
      <c r="Q16262">
        <v>0</v>
      </c>
      <c r="S16262">
        <v>0</v>
      </c>
    </row>
    <row r="16263" spans="1:19" x14ac:dyDescent="0.3">
      <c r="A16263" t="s">
        <v>32410</v>
      </c>
      <c r="B16263" s="171" t="s">
        <v>32411</v>
      </c>
      <c r="C16263" s="171" t="s">
        <v>146</v>
      </c>
      <c r="D16263" s="171" t="s">
        <v>4</v>
      </c>
      <c r="E16263" s="11">
        <v>44621</v>
      </c>
      <c r="F16263">
        <v>5</v>
      </c>
      <c r="G16263">
        <v>8.5</v>
      </c>
      <c r="I16263">
        <v>14</v>
      </c>
      <c r="J16263">
        <v>26</v>
      </c>
      <c r="L16263">
        <v>49</v>
      </c>
      <c r="N16263">
        <v>13</v>
      </c>
      <c r="P16263">
        <v>1</v>
      </c>
      <c r="Q16263">
        <v>1</v>
      </c>
      <c r="S16263">
        <v>1</v>
      </c>
    </row>
    <row r="16264" spans="1:19" x14ac:dyDescent="0.3">
      <c r="A16264" t="s">
        <v>32412</v>
      </c>
      <c r="B16264" s="171" t="s">
        <v>32413</v>
      </c>
      <c r="C16264" s="171" t="s">
        <v>161</v>
      </c>
      <c r="D16264" s="171" t="s">
        <v>4</v>
      </c>
      <c r="E16264" s="11">
        <v>44621</v>
      </c>
      <c r="F16264">
        <v>2.5</v>
      </c>
      <c r="G16264">
        <v>4.5</v>
      </c>
      <c r="I16264">
        <v>3</v>
      </c>
      <c r="J16264">
        <v>14</v>
      </c>
      <c r="L16264">
        <v>26</v>
      </c>
      <c r="N16264">
        <v>2</v>
      </c>
      <c r="P16264">
        <v>0</v>
      </c>
      <c r="Q16264">
        <v>0</v>
      </c>
      <c r="S16264">
        <v>1</v>
      </c>
    </row>
    <row r="16265" spans="1:19" x14ac:dyDescent="0.3">
      <c r="A16265" t="s">
        <v>32414</v>
      </c>
      <c r="B16265" s="171" t="s">
        <v>32415</v>
      </c>
      <c r="C16265" s="171" t="s">
        <v>18252</v>
      </c>
      <c r="D16265" s="171" t="s">
        <v>4</v>
      </c>
      <c r="E16265" s="11">
        <v>44621</v>
      </c>
      <c r="F16265">
        <v>0</v>
      </c>
      <c r="G16265">
        <v>0</v>
      </c>
      <c r="I16265">
        <v>0</v>
      </c>
      <c r="J16265">
        <v>0</v>
      </c>
      <c r="L16265">
        <v>0</v>
      </c>
      <c r="N16265">
        <v>0</v>
      </c>
      <c r="P16265">
        <v>0</v>
      </c>
      <c r="Q16265">
        <v>0</v>
      </c>
      <c r="S16265">
        <v>0</v>
      </c>
    </row>
    <row r="16266" spans="1:19" x14ac:dyDescent="0.3">
      <c r="A16266" t="s">
        <v>32416</v>
      </c>
      <c r="B16266" s="171" t="s">
        <v>32417</v>
      </c>
      <c r="C16266" s="171" t="s">
        <v>167</v>
      </c>
      <c r="D16266" s="171" t="s">
        <v>4</v>
      </c>
      <c r="E16266" s="11">
        <v>44621</v>
      </c>
      <c r="F16266">
        <v>4</v>
      </c>
      <c r="G16266">
        <v>4</v>
      </c>
      <c r="I16266">
        <v>14</v>
      </c>
      <c r="J16266">
        <v>56</v>
      </c>
      <c r="L16266">
        <v>56</v>
      </c>
      <c r="N16266">
        <v>14</v>
      </c>
      <c r="P16266">
        <v>0</v>
      </c>
      <c r="Q16266">
        <v>0</v>
      </c>
      <c r="S16266">
        <v>0</v>
      </c>
    </row>
    <row r="16267" spans="1:19" x14ac:dyDescent="0.3">
      <c r="A16267" t="s">
        <v>32418</v>
      </c>
      <c r="B16267" s="171" t="s">
        <v>32419</v>
      </c>
      <c r="C16267" s="171" t="s">
        <v>173</v>
      </c>
      <c r="D16267" s="171" t="s">
        <v>4</v>
      </c>
      <c r="E16267" s="11">
        <v>44621</v>
      </c>
      <c r="F16267">
        <v>3</v>
      </c>
      <c r="G16267">
        <v>3.5</v>
      </c>
      <c r="I16267">
        <v>19</v>
      </c>
      <c r="J16267">
        <v>17</v>
      </c>
      <c r="L16267">
        <v>20</v>
      </c>
      <c r="N16267">
        <v>16</v>
      </c>
      <c r="P16267">
        <v>3</v>
      </c>
      <c r="Q16267">
        <v>3</v>
      </c>
      <c r="S16267">
        <v>3</v>
      </c>
    </row>
    <row r="16268" spans="1:19" x14ac:dyDescent="0.3">
      <c r="A16268" t="s">
        <v>32420</v>
      </c>
      <c r="B16268" s="171" t="s">
        <v>32421</v>
      </c>
      <c r="C16268" s="171" t="s">
        <v>179</v>
      </c>
      <c r="D16268" s="171" t="s">
        <v>4</v>
      </c>
      <c r="E16268" s="11">
        <v>44621</v>
      </c>
      <c r="F16268">
        <v>13</v>
      </c>
      <c r="G16268">
        <v>14</v>
      </c>
      <c r="I16268">
        <v>109</v>
      </c>
      <c r="J16268">
        <v>128</v>
      </c>
      <c r="L16268">
        <v>130</v>
      </c>
      <c r="N16268">
        <v>105</v>
      </c>
      <c r="P16268">
        <v>2</v>
      </c>
      <c r="Q16268">
        <v>5</v>
      </c>
      <c r="S16268">
        <v>4</v>
      </c>
    </row>
    <row r="16269" spans="1:19" x14ac:dyDescent="0.3">
      <c r="A16269" t="s">
        <v>32422</v>
      </c>
      <c r="B16269" s="171" t="s">
        <v>32423</v>
      </c>
      <c r="C16269" s="171" t="s">
        <v>185</v>
      </c>
      <c r="D16269" s="171" t="s">
        <v>4</v>
      </c>
      <c r="E16269" s="11">
        <v>44621</v>
      </c>
      <c r="F16269">
        <v>5.5</v>
      </c>
      <c r="G16269">
        <v>8</v>
      </c>
      <c r="I16269">
        <v>11</v>
      </c>
      <c r="J16269">
        <v>30</v>
      </c>
      <c r="L16269">
        <v>45</v>
      </c>
      <c r="N16269">
        <v>10</v>
      </c>
      <c r="P16269">
        <v>0</v>
      </c>
      <c r="Q16269">
        <v>0</v>
      </c>
      <c r="S16269">
        <v>1</v>
      </c>
    </row>
    <row r="16270" spans="1:19" x14ac:dyDescent="0.3">
      <c r="A16270" t="s">
        <v>32424</v>
      </c>
      <c r="B16270" s="171" t="s">
        <v>32425</v>
      </c>
      <c r="C16270" s="171" t="s">
        <v>24508</v>
      </c>
      <c r="D16270" s="171" t="s">
        <v>4</v>
      </c>
      <c r="E16270" s="11">
        <v>44621</v>
      </c>
      <c r="F16270">
        <v>0</v>
      </c>
      <c r="G16270">
        <v>0</v>
      </c>
      <c r="I16270">
        <v>0</v>
      </c>
      <c r="J16270">
        <v>0</v>
      </c>
      <c r="L16270">
        <v>0</v>
      </c>
      <c r="N16270">
        <v>0</v>
      </c>
      <c r="P16270">
        <v>0</v>
      </c>
      <c r="Q16270">
        <v>0</v>
      </c>
      <c r="S16270">
        <v>0</v>
      </c>
    </row>
    <row r="16271" spans="1:19" x14ac:dyDescent="0.3">
      <c r="A16271" t="s">
        <v>32426</v>
      </c>
      <c r="B16271" s="171" t="s">
        <v>32427</v>
      </c>
      <c r="C16271" s="171" t="s">
        <v>191</v>
      </c>
      <c r="D16271" s="171" t="s">
        <v>4</v>
      </c>
      <c r="E16271" s="11">
        <v>44621</v>
      </c>
      <c r="F16271">
        <v>15</v>
      </c>
      <c r="G16271">
        <v>14.5</v>
      </c>
      <c r="I16271">
        <v>93</v>
      </c>
      <c r="J16271">
        <v>126</v>
      </c>
      <c r="L16271">
        <v>114</v>
      </c>
      <c r="N16271">
        <v>75</v>
      </c>
      <c r="P16271">
        <v>4</v>
      </c>
      <c r="Q16271">
        <v>9</v>
      </c>
      <c r="S16271">
        <v>18</v>
      </c>
    </row>
    <row r="16272" spans="1:19" x14ac:dyDescent="0.3">
      <c r="A16272" t="s">
        <v>32428</v>
      </c>
      <c r="B16272" s="171" t="s">
        <v>32429</v>
      </c>
      <c r="C16272" s="171" t="s">
        <v>200</v>
      </c>
      <c r="D16272" s="171" t="s">
        <v>4</v>
      </c>
      <c r="E16272" s="11">
        <v>44621</v>
      </c>
      <c r="F16272">
        <v>2.5</v>
      </c>
      <c r="G16272">
        <v>2.5</v>
      </c>
      <c r="I16272">
        <v>16</v>
      </c>
      <c r="J16272">
        <v>13</v>
      </c>
      <c r="L16272">
        <v>13</v>
      </c>
      <c r="N16272">
        <v>16</v>
      </c>
      <c r="P16272">
        <v>1</v>
      </c>
      <c r="Q16272">
        <v>1</v>
      </c>
      <c r="S16272">
        <v>0</v>
      </c>
    </row>
    <row r="16273" spans="1:19" x14ac:dyDescent="0.3">
      <c r="A16273" t="s">
        <v>32430</v>
      </c>
      <c r="B16273" s="171" t="s">
        <v>32431</v>
      </c>
      <c r="C16273" s="171" t="s">
        <v>212</v>
      </c>
      <c r="D16273" s="171" t="s">
        <v>4</v>
      </c>
      <c r="E16273" s="11">
        <v>44621</v>
      </c>
      <c r="F16273">
        <v>0</v>
      </c>
      <c r="G16273">
        <v>0</v>
      </c>
      <c r="I16273">
        <v>0</v>
      </c>
      <c r="J16273">
        <v>0</v>
      </c>
      <c r="L16273">
        <v>0</v>
      </c>
      <c r="N16273">
        <v>0</v>
      </c>
      <c r="P16273">
        <v>0</v>
      </c>
      <c r="Q16273">
        <v>0</v>
      </c>
      <c r="S16273">
        <v>0</v>
      </c>
    </row>
    <row r="16274" spans="1:19" x14ac:dyDescent="0.3">
      <c r="A16274" t="s">
        <v>32432</v>
      </c>
      <c r="B16274" s="171" t="s">
        <v>32433</v>
      </c>
      <c r="C16274" s="171" t="s">
        <v>215</v>
      </c>
      <c r="D16274" s="171" t="s">
        <v>4</v>
      </c>
      <c r="E16274" s="11">
        <v>44621</v>
      </c>
      <c r="F16274">
        <v>0</v>
      </c>
      <c r="G16274">
        <v>0</v>
      </c>
      <c r="I16274">
        <v>0</v>
      </c>
      <c r="J16274">
        <v>0</v>
      </c>
      <c r="L16274">
        <v>0</v>
      </c>
      <c r="N16274">
        <v>0</v>
      </c>
      <c r="P16274">
        <v>0</v>
      </c>
      <c r="Q16274">
        <v>0</v>
      </c>
      <c r="S16274">
        <v>0</v>
      </c>
    </row>
    <row r="16275" spans="1:19" x14ac:dyDescent="0.3">
      <c r="A16275" t="s">
        <v>32434</v>
      </c>
      <c r="B16275" s="171" t="s">
        <v>32435</v>
      </c>
      <c r="C16275" s="171" t="s">
        <v>221</v>
      </c>
      <c r="D16275" s="171" t="s">
        <v>4</v>
      </c>
      <c r="E16275" s="11">
        <v>44621</v>
      </c>
      <c r="F16275">
        <v>0</v>
      </c>
      <c r="G16275">
        <v>0</v>
      </c>
      <c r="I16275">
        <v>0</v>
      </c>
      <c r="J16275">
        <v>0</v>
      </c>
      <c r="L16275">
        <v>0</v>
      </c>
      <c r="N16275">
        <v>0</v>
      </c>
      <c r="P16275">
        <v>0</v>
      </c>
      <c r="Q16275">
        <v>0</v>
      </c>
      <c r="S16275">
        <v>0</v>
      </c>
    </row>
    <row r="16276" spans="1:19" x14ac:dyDescent="0.3">
      <c r="A16276" t="s">
        <v>32436</v>
      </c>
      <c r="B16276" s="171" t="s">
        <v>32437</v>
      </c>
      <c r="C16276" s="171" t="s">
        <v>8233</v>
      </c>
      <c r="D16276" s="171" t="s">
        <v>4</v>
      </c>
      <c r="E16276" s="11">
        <v>44621</v>
      </c>
      <c r="F16276">
        <v>2.5</v>
      </c>
      <c r="G16276">
        <v>3</v>
      </c>
      <c r="I16276">
        <v>19</v>
      </c>
      <c r="J16276">
        <v>29</v>
      </c>
      <c r="L16276">
        <v>36</v>
      </c>
      <c r="N16276">
        <v>19</v>
      </c>
      <c r="P16276">
        <v>1</v>
      </c>
      <c r="Q16276">
        <v>1</v>
      </c>
      <c r="S16276">
        <v>0</v>
      </c>
    </row>
    <row r="16277" spans="1:19" x14ac:dyDescent="0.3">
      <c r="A16277" t="s">
        <v>32438</v>
      </c>
      <c r="B16277" s="171" t="s">
        <v>32439</v>
      </c>
      <c r="C16277" s="171" t="s">
        <v>233</v>
      </c>
      <c r="D16277" s="171" t="s">
        <v>4</v>
      </c>
      <c r="E16277" s="11">
        <v>44621</v>
      </c>
      <c r="F16277">
        <v>0</v>
      </c>
      <c r="G16277">
        <v>0</v>
      </c>
      <c r="I16277">
        <v>0</v>
      </c>
      <c r="J16277">
        <v>0</v>
      </c>
      <c r="L16277">
        <v>0</v>
      </c>
      <c r="N16277">
        <v>0</v>
      </c>
      <c r="P16277">
        <v>0</v>
      </c>
      <c r="Q16277">
        <v>0</v>
      </c>
      <c r="S16277">
        <v>0</v>
      </c>
    </row>
    <row r="16278" spans="1:19" x14ac:dyDescent="0.3">
      <c r="A16278" t="s">
        <v>32440</v>
      </c>
      <c r="B16278" s="171" t="s">
        <v>32441</v>
      </c>
      <c r="C16278" s="171" t="s">
        <v>79</v>
      </c>
      <c r="D16278" s="171" t="s">
        <v>80</v>
      </c>
      <c r="E16278" s="11">
        <v>44621</v>
      </c>
      <c r="F16278">
        <v>0</v>
      </c>
      <c r="G16278">
        <v>0</v>
      </c>
      <c r="I16278">
        <v>0</v>
      </c>
      <c r="J16278">
        <v>0</v>
      </c>
      <c r="L16278">
        <v>0</v>
      </c>
      <c r="N16278">
        <v>0</v>
      </c>
      <c r="P16278">
        <v>0</v>
      </c>
      <c r="Q16278">
        <v>0</v>
      </c>
      <c r="S16278">
        <v>0</v>
      </c>
    </row>
    <row r="16279" spans="1:19" x14ac:dyDescent="0.3">
      <c r="A16279" t="s">
        <v>32442</v>
      </c>
      <c r="B16279" s="171" t="s">
        <v>32443</v>
      </c>
      <c r="C16279" s="171" t="s">
        <v>79</v>
      </c>
      <c r="D16279" s="171" t="s">
        <v>4</v>
      </c>
      <c r="E16279" s="11">
        <v>44621</v>
      </c>
      <c r="F16279">
        <v>0</v>
      </c>
      <c r="G16279">
        <v>0</v>
      </c>
      <c r="I16279">
        <v>0</v>
      </c>
      <c r="J16279">
        <v>0</v>
      </c>
      <c r="L16279">
        <v>0</v>
      </c>
      <c r="N16279">
        <v>0</v>
      </c>
      <c r="P16279">
        <v>0</v>
      </c>
      <c r="Q16279">
        <v>0</v>
      </c>
      <c r="S16279">
        <v>0</v>
      </c>
    </row>
    <row r="16280" spans="1:19" x14ac:dyDescent="0.3">
      <c r="A16280" t="s">
        <v>32444</v>
      </c>
      <c r="B16280" s="171" t="s">
        <v>32445</v>
      </c>
      <c r="C16280" s="171" t="s">
        <v>83</v>
      </c>
      <c r="D16280" s="171" t="s">
        <v>80</v>
      </c>
      <c r="E16280" s="11">
        <v>44621</v>
      </c>
      <c r="F16280">
        <v>2</v>
      </c>
      <c r="G16280">
        <v>2</v>
      </c>
      <c r="I16280">
        <v>17</v>
      </c>
      <c r="J16280">
        <v>11</v>
      </c>
      <c r="L16280">
        <v>11</v>
      </c>
      <c r="N16280">
        <v>16</v>
      </c>
      <c r="P16280">
        <v>1</v>
      </c>
      <c r="Q16280">
        <v>1</v>
      </c>
      <c r="S16280">
        <v>1</v>
      </c>
    </row>
    <row r="16281" spans="1:19" x14ac:dyDescent="0.3">
      <c r="A16281" t="s">
        <v>32446</v>
      </c>
      <c r="B16281" s="171" t="s">
        <v>32447</v>
      </c>
      <c r="C16281" s="171" t="s">
        <v>83</v>
      </c>
      <c r="D16281" s="171" t="s">
        <v>15341</v>
      </c>
      <c r="E16281" s="11">
        <v>44621</v>
      </c>
      <c r="F16281">
        <v>0</v>
      </c>
      <c r="G16281">
        <v>0</v>
      </c>
      <c r="I16281">
        <v>0</v>
      </c>
      <c r="J16281">
        <v>0</v>
      </c>
      <c r="L16281">
        <v>0</v>
      </c>
      <c r="N16281">
        <v>0</v>
      </c>
      <c r="P16281">
        <v>1</v>
      </c>
      <c r="Q16281">
        <v>1</v>
      </c>
      <c r="S16281">
        <v>0</v>
      </c>
    </row>
    <row r="16282" spans="1:19" x14ac:dyDescent="0.3">
      <c r="A16282" t="s">
        <v>32448</v>
      </c>
      <c r="B16282" s="171" t="s">
        <v>32449</v>
      </c>
      <c r="C16282" s="171" t="s">
        <v>83</v>
      </c>
      <c r="D16282" s="171" t="s">
        <v>4</v>
      </c>
      <c r="E16282" s="11">
        <v>44621</v>
      </c>
      <c r="F16282">
        <v>2</v>
      </c>
      <c r="G16282">
        <v>2</v>
      </c>
      <c r="I16282">
        <v>17</v>
      </c>
      <c r="J16282">
        <v>11</v>
      </c>
      <c r="L16282">
        <v>11</v>
      </c>
      <c r="N16282">
        <v>16</v>
      </c>
      <c r="P16282">
        <v>2</v>
      </c>
      <c r="Q16282">
        <v>2</v>
      </c>
      <c r="S16282">
        <v>1</v>
      </c>
    </row>
    <row r="16283" spans="1:19" x14ac:dyDescent="0.3">
      <c r="A16283" t="s">
        <v>32450</v>
      </c>
      <c r="B16283" s="171" t="s">
        <v>32451</v>
      </c>
      <c r="C16283" s="171" t="s">
        <v>86</v>
      </c>
      <c r="D16283" s="171" t="s">
        <v>80</v>
      </c>
      <c r="E16283" s="11">
        <v>44621</v>
      </c>
      <c r="F16283">
        <v>8</v>
      </c>
      <c r="G16283">
        <v>10</v>
      </c>
      <c r="I16283">
        <v>29</v>
      </c>
      <c r="J16283">
        <v>48</v>
      </c>
      <c r="L16283">
        <v>57</v>
      </c>
      <c r="N16283">
        <v>23</v>
      </c>
      <c r="P16283">
        <v>3</v>
      </c>
      <c r="Q16283">
        <v>11</v>
      </c>
      <c r="S16283">
        <v>6</v>
      </c>
    </row>
    <row r="16284" spans="1:19" x14ac:dyDescent="0.3">
      <c r="A16284" t="s">
        <v>32452</v>
      </c>
      <c r="B16284" s="171" t="s">
        <v>32453</v>
      </c>
      <c r="C16284" s="171" t="s">
        <v>86</v>
      </c>
      <c r="D16284" s="171" t="s">
        <v>4</v>
      </c>
      <c r="E16284" s="11">
        <v>44621</v>
      </c>
      <c r="F16284">
        <v>8</v>
      </c>
      <c r="G16284">
        <v>10</v>
      </c>
      <c r="I16284">
        <v>29</v>
      </c>
      <c r="J16284">
        <v>48</v>
      </c>
      <c r="L16284">
        <v>57</v>
      </c>
      <c r="N16284">
        <v>23</v>
      </c>
      <c r="P16284">
        <v>3</v>
      </c>
      <c r="Q16284">
        <v>11</v>
      </c>
      <c r="S16284">
        <v>6</v>
      </c>
    </row>
    <row r="16285" spans="1:19" x14ac:dyDescent="0.3">
      <c r="A16285" t="s">
        <v>32454</v>
      </c>
      <c r="B16285" s="171" t="s">
        <v>32455</v>
      </c>
      <c r="C16285" s="171" t="s">
        <v>89</v>
      </c>
      <c r="D16285" s="171" t="s">
        <v>80</v>
      </c>
      <c r="E16285" s="11">
        <v>44621</v>
      </c>
      <c r="F16285">
        <v>3</v>
      </c>
      <c r="G16285">
        <v>4</v>
      </c>
      <c r="I16285">
        <v>16</v>
      </c>
      <c r="J16285">
        <v>15</v>
      </c>
      <c r="L16285">
        <v>20</v>
      </c>
      <c r="N16285">
        <v>12</v>
      </c>
      <c r="P16285">
        <v>2</v>
      </c>
      <c r="Q16285">
        <v>3</v>
      </c>
      <c r="S16285">
        <v>4</v>
      </c>
    </row>
    <row r="16286" spans="1:19" x14ac:dyDescent="0.3">
      <c r="A16286" t="s">
        <v>32456</v>
      </c>
      <c r="B16286" s="171" t="s">
        <v>32457</v>
      </c>
      <c r="C16286" s="171" t="s">
        <v>89</v>
      </c>
      <c r="D16286" s="171" t="s">
        <v>4</v>
      </c>
      <c r="E16286" s="11">
        <v>44621</v>
      </c>
      <c r="F16286">
        <v>3</v>
      </c>
      <c r="G16286">
        <v>4</v>
      </c>
      <c r="I16286">
        <v>16</v>
      </c>
      <c r="J16286">
        <v>15</v>
      </c>
      <c r="L16286">
        <v>20</v>
      </c>
      <c r="N16286">
        <v>12</v>
      </c>
      <c r="P16286">
        <v>2</v>
      </c>
      <c r="Q16286">
        <v>3</v>
      </c>
      <c r="S16286">
        <v>4</v>
      </c>
    </row>
    <row r="16287" spans="1:19" x14ac:dyDescent="0.3">
      <c r="A16287" t="s">
        <v>32458</v>
      </c>
      <c r="B16287" s="171" t="s">
        <v>32459</v>
      </c>
      <c r="C16287" s="171" t="s">
        <v>92</v>
      </c>
      <c r="D16287" s="171" t="s">
        <v>80</v>
      </c>
      <c r="E16287" s="11">
        <v>44621</v>
      </c>
      <c r="F16287">
        <v>0</v>
      </c>
      <c r="G16287">
        <v>0</v>
      </c>
      <c r="I16287">
        <v>0</v>
      </c>
      <c r="J16287">
        <v>0</v>
      </c>
      <c r="L16287">
        <v>0</v>
      </c>
      <c r="N16287">
        <v>0</v>
      </c>
      <c r="P16287">
        <v>0</v>
      </c>
      <c r="Q16287">
        <v>0</v>
      </c>
      <c r="S16287">
        <v>0</v>
      </c>
    </row>
    <row r="16288" spans="1:19" x14ac:dyDescent="0.3">
      <c r="A16288" t="s">
        <v>32460</v>
      </c>
      <c r="B16288" s="171" t="s">
        <v>32461</v>
      </c>
      <c r="C16288" s="171" t="s">
        <v>92</v>
      </c>
      <c r="D16288" s="171" t="s">
        <v>4</v>
      </c>
      <c r="E16288" s="11">
        <v>44621</v>
      </c>
      <c r="F16288">
        <v>0</v>
      </c>
      <c r="G16288">
        <v>0</v>
      </c>
      <c r="I16288">
        <v>0</v>
      </c>
      <c r="J16288">
        <v>0</v>
      </c>
      <c r="L16288">
        <v>0</v>
      </c>
      <c r="N16288">
        <v>0</v>
      </c>
      <c r="P16288">
        <v>0</v>
      </c>
      <c r="Q16288">
        <v>0</v>
      </c>
      <c r="S16288">
        <v>0</v>
      </c>
    </row>
    <row r="16289" spans="1:19" x14ac:dyDescent="0.3">
      <c r="A16289" t="s">
        <v>32462</v>
      </c>
      <c r="B16289" s="171" t="s">
        <v>32463</v>
      </c>
      <c r="C16289" s="171" t="s">
        <v>95</v>
      </c>
      <c r="D16289" s="171" t="s">
        <v>80</v>
      </c>
      <c r="E16289" s="11">
        <v>44621</v>
      </c>
      <c r="F16289">
        <v>3.5</v>
      </c>
      <c r="G16289">
        <v>4</v>
      </c>
      <c r="I16289">
        <v>18</v>
      </c>
      <c r="J16289">
        <v>19</v>
      </c>
      <c r="L16289">
        <v>22</v>
      </c>
      <c r="N16289">
        <v>16</v>
      </c>
      <c r="P16289">
        <v>2</v>
      </c>
      <c r="Q16289">
        <v>2</v>
      </c>
      <c r="S16289">
        <v>2</v>
      </c>
    </row>
    <row r="16290" spans="1:19" x14ac:dyDescent="0.3">
      <c r="A16290" t="s">
        <v>32464</v>
      </c>
      <c r="B16290" s="171" t="s">
        <v>32465</v>
      </c>
      <c r="C16290" s="171" t="s">
        <v>95</v>
      </c>
      <c r="D16290" s="171" t="s">
        <v>15341</v>
      </c>
      <c r="E16290" s="11">
        <v>44621</v>
      </c>
      <c r="F16290">
        <v>0</v>
      </c>
      <c r="G16290">
        <v>0</v>
      </c>
      <c r="I16290">
        <v>0</v>
      </c>
      <c r="J16290">
        <v>0</v>
      </c>
      <c r="L16290">
        <v>0</v>
      </c>
      <c r="N16290">
        <v>0</v>
      </c>
      <c r="P16290">
        <v>0</v>
      </c>
      <c r="Q16290">
        <v>0</v>
      </c>
      <c r="S16290">
        <v>0</v>
      </c>
    </row>
    <row r="16291" spans="1:19" x14ac:dyDescent="0.3">
      <c r="A16291" t="s">
        <v>32466</v>
      </c>
      <c r="B16291" s="171" t="s">
        <v>32467</v>
      </c>
      <c r="C16291" s="171" t="s">
        <v>95</v>
      </c>
      <c r="D16291" s="171" t="s">
        <v>4</v>
      </c>
      <c r="E16291" s="11">
        <v>44621</v>
      </c>
      <c r="F16291">
        <v>3.5</v>
      </c>
      <c r="G16291">
        <v>4</v>
      </c>
      <c r="I16291">
        <v>18</v>
      </c>
      <c r="J16291">
        <v>19</v>
      </c>
      <c r="L16291">
        <v>22</v>
      </c>
      <c r="N16291">
        <v>16</v>
      </c>
      <c r="P16291">
        <v>2</v>
      </c>
      <c r="Q16291">
        <v>2</v>
      </c>
      <c r="S16291">
        <v>2</v>
      </c>
    </row>
    <row r="16292" spans="1:19" x14ac:dyDescent="0.3">
      <c r="A16292" t="s">
        <v>32468</v>
      </c>
      <c r="B16292" s="171" t="s">
        <v>32469</v>
      </c>
      <c r="C16292" s="171" t="s">
        <v>19659</v>
      </c>
      <c r="D16292" s="171" t="s">
        <v>80</v>
      </c>
      <c r="E16292" s="11">
        <v>44621</v>
      </c>
      <c r="F16292">
        <v>0</v>
      </c>
      <c r="G16292">
        <v>0</v>
      </c>
      <c r="I16292">
        <v>0</v>
      </c>
      <c r="J16292">
        <v>0</v>
      </c>
      <c r="L16292">
        <v>0</v>
      </c>
      <c r="N16292">
        <v>0</v>
      </c>
      <c r="P16292">
        <v>0</v>
      </c>
      <c r="Q16292">
        <v>0</v>
      </c>
      <c r="S16292">
        <v>0</v>
      </c>
    </row>
    <row r="16293" spans="1:19" x14ac:dyDescent="0.3">
      <c r="A16293" t="s">
        <v>32470</v>
      </c>
      <c r="B16293" s="171" t="s">
        <v>32471</v>
      </c>
      <c r="C16293" s="171" t="s">
        <v>19659</v>
      </c>
      <c r="D16293" s="171" t="s">
        <v>4</v>
      </c>
      <c r="E16293" s="11">
        <v>44621</v>
      </c>
      <c r="F16293">
        <v>0</v>
      </c>
      <c r="G16293">
        <v>0</v>
      </c>
      <c r="I16293">
        <v>0</v>
      </c>
      <c r="J16293">
        <v>0</v>
      </c>
      <c r="L16293">
        <v>0</v>
      </c>
      <c r="N16293">
        <v>0</v>
      </c>
      <c r="P16293">
        <v>0</v>
      </c>
      <c r="Q16293">
        <v>0</v>
      </c>
      <c r="S16293">
        <v>0</v>
      </c>
    </row>
    <row r="16294" spans="1:19" x14ac:dyDescent="0.3">
      <c r="A16294" t="s">
        <v>32472</v>
      </c>
      <c r="B16294" s="171" t="s">
        <v>32473</v>
      </c>
      <c r="C16294" s="171" t="s">
        <v>98</v>
      </c>
      <c r="D16294" s="171" t="s">
        <v>80</v>
      </c>
      <c r="E16294" s="11">
        <v>44621</v>
      </c>
      <c r="F16294">
        <v>10</v>
      </c>
      <c r="G16294">
        <v>14</v>
      </c>
      <c r="I16294">
        <v>19</v>
      </c>
      <c r="J16294">
        <v>54</v>
      </c>
      <c r="L16294">
        <v>80</v>
      </c>
      <c r="N16294">
        <v>17</v>
      </c>
      <c r="P16294">
        <v>1</v>
      </c>
      <c r="Q16294">
        <v>1</v>
      </c>
      <c r="S16294">
        <v>2</v>
      </c>
    </row>
    <row r="16295" spans="1:19" x14ac:dyDescent="0.3">
      <c r="A16295" t="s">
        <v>32474</v>
      </c>
      <c r="B16295" s="171" t="s">
        <v>32475</v>
      </c>
      <c r="C16295" s="171" t="s">
        <v>98</v>
      </c>
      <c r="D16295" s="171" t="s">
        <v>4</v>
      </c>
      <c r="E16295" s="11">
        <v>44621</v>
      </c>
      <c r="F16295">
        <v>10</v>
      </c>
      <c r="G16295">
        <v>14</v>
      </c>
      <c r="I16295">
        <v>19</v>
      </c>
      <c r="J16295">
        <v>54</v>
      </c>
      <c r="L16295">
        <v>80</v>
      </c>
      <c r="N16295">
        <v>17</v>
      </c>
      <c r="P16295">
        <v>1</v>
      </c>
      <c r="Q16295">
        <v>1</v>
      </c>
      <c r="S16295">
        <v>2</v>
      </c>
    </row>
    <row r="16296" spans="1:19" x14ac:dyDescent="0.3">
      <c r="A16296" t="s">
        <v>32476</v>
      </c>
      <c r="B16296" s="171" t="s">
        <v>32477</v>
      </c>
      <c r="C16296" s="171" t="s">
        <v>101</v>
      </c>
      <c r="D16296" s="171" t="s">
        <v>80</v>
      </c>
      <c r="E16296" s="11">
        <v>44621</v>
      </c>
      <c r="F16296">
        <v>34.5</v>
      </c>
      <c r="G16296">
        <v>31.5</v>
      </c>
      <c r="I16296">
        <v>254</v>
      </c>
      <c r="J16296">
        <v>386</v>
      </c>
      <c r="L16296">
        <v>350</v>
      </c>
      <c r="N16296">
        <v>241</v>
      </c>
      <c r="P16296">
        <v>3</v>
      </c>
      <c r="Q16296">
        <v>6</v>
      </c>
      <c r="S16296">
        <v>13</v>
      </c>
    </row>
    <row r="16297" spans="1:19" x14ac:dyDescent="0.3">
      <c r="A16297" t="s">
        <v>32478</v>
      </c>
      <c r="B16297" s="171" t="s">
        <v>32479</v>
      </c>
      <c r="C16297" s="171" t="s">
        <v>101</v>
      </c>
      <c r="D16297" s="171" t="s">
        <v>4</v>
      </c>
      <c r="E16297" s="11">
        <v>44621</v>
      </c>
      <c r="F16297">
        <v>34.5</v>
      </c>
      <c r="G16297">
        <v>31.5</v>
      </c>
      <c r="I16297">
        <v>254</v>
      </c>
      <c r="J16297">
        <v>386</v>
      </c>
      <c r="L16297">
        <v>350</v>
      </c>
      <c r="N16297">
        <v>241</v>
      </c>
      <c r="P16297">
        <v>3</v>
      </c>
      <c r="Q16297">
        <v>6</v>
      </c>
      <c r="S16297">
        <v>13</v>
      </c>
    </row>
    <row r="16298" spans="1:19" x14ac:dyDescent="0.3">
      <c r="A16298" t="s">
        <v>32480</v>
      </c>
      <c r="B16298" s="171" t="s">
        <v>32481</v>
      </c>
      <c r="C16298" s="171" t="s">
        <v>6843</v>
      </c>
      <c r="D16298" s="171" t="s">
        <v>80</v>
      </c>
      <c r="E16298" s="11">
        <v>44621</v>
      </c>
      <c r="F16298">
        <v>3</v>
      </c>
      <c r="G16298">
        <v>7</v>
      </c>
      <c r="I16298">
        <v>9</v>
      </c>
      <c r="J16298">
        <v>16</v>
      </c>
      <c r="L16298">
        <v>40</v>
      </c>
      <c r="N16298">
        <v>8</v>
      </c>
      <c r="P16298">
        <v>0</v>
      </c>
      <c r="Q16298">
        <v>0</v>
      </c>
      <c r="S16298">
        <v>1</v>
      </c>
    </row>
    <row r="16299" spans="1:19" x14ac:dyDescent="0.3">
      <c r="A16299" t="s">
        <v>32482</v>
      </c>
      <c r="B16299" s="171" t="s">
        <v>32483</v>
      </c>
      <c r="C16299" s="171" t="s">
        <v>6843</v>
      </c>
      <c r="D16299" s="171" t="s">
        <v>4</v>
      </c>
      <c r="E16299" s="11">
        <v>44621</v>
      </c>
      <c r="F16299">
        <v>3</v>
      </c>
      <c r="G16299">
        <v>7</v>
      </c>
      <c r="I16299">
        <v>9</v>
      </c>
      <c r="J16299">
        <v>16</v>
      </c>
      <c r="L16299">
        <v>40</v>
      </c>
      <c r="N16299">
        <v>8</v>
      </c>
      <c r="P16299">
        <v>0</v>
      </c>
      <c r="Q16299">
        <v>0</v>
      </c>
      <c r="S16299">
        <v>1</v>
      </c>
    </row>
    <row r="16300" spans="1:19" x14ac:dyDescent="0.3">
      <c r="A16300" t="s">
        <v>32484</v>
      </c>
      <c r="B16300" s="171" t="s">
        <v>32485</v>
      </c>
      <c r="C16300" s="171" t="s">
        <v>12995</v>
      </c>
      <c r="D16300" s="171" t="s">
        <v>80</v>
      </c>
      <c r="E16300" s="11">
        <v>44621</v>
      </c>
      <c r="F16300">
        <v>64</v>
      </c>
      <c r="G16300">
        <v>72.5</v>
      </c>
      <c r="I16300">
        <v>362</v>
      </c>
      <c r="J16300">
        <v>549</v>
      </c>
      <c r="L16300">
        <v>580</v>
      </c>
      <c r="N16300">
        <v>333</v>
      </c>
      <c r="O16300" t="s">
        <v>16361</v>
      </c>
      <c r="P16300">
        <v>12</v>
      </c>
      <c r="Q16300">
        <v>24</v>
      </c>
      <c r="S16300">
        <v>29</v>
      </c>
    </row>
    <row r="16301" spans="1:19" x14ac:dyDescent="0.3">
      <c r="A16301" t="s">
        <v>32486</v>
      </c>
      <c r="B16301" s="171" t="s">
        <v>32487</v>
      </c>
      <c r="C16301" s="171" t="s">
        <v>15504</v>
      </c>
      <c r="D16301" s="171" t="s">
        <v>15341</v>
      </c>
      <c r="E16301" s="11">
        <v>44621</v>
      </c>
      <c r="F16301">
        <v>0</v>
      </c>
      <c r="G16301">
        <v>0</v>
      </c>
      <c r="I16301">
        <v>0</v>
      </c>
      <c r="J16301">
        <v>0</v>
      </c>
      <c r="L16301">
        <v>0</v>
      </c>
      <c r="N16301">
        <v>0</v>
      </c>
      <c r="O16301" t="s">
        <v>16361</v>
      </c>
      <c r="P16301">
        <v>1</v>
      </c>
      <c r="Q16301">
        <v>1</v>
      </c>
      <c r="S16301">
        <v>0</v>
      </c>
    </row>
    <row r="16302" spans="1:19" x14ac:dyDescent="0.3">
      <c r="A16302" t="s">
        <v>32488</v>
      </c>
      <c r="B16302" s="171" t="s">
        <v>32489</v>
      </c>
      <c r="C16302" s="171" t="s">
        <v>15511</v>
      </c>
      <c r="D16302" s="171" t="s">
        <v>80</v>
      </c>
      <c r="E16302" s="11">
        <v>44621</v>
      </c>
      <c r="F16302">
        <v>15.5</v>
      </c>
      <c r="G16302">
        <v>20</v>
      </c>
      <c r="I16302">
        <v>54</v>
      </c>
      <c r="J16302">
        <v>84</v>
      </c>
      <c r="L16302">
        <v>113</v>
      </c>
      <c r="N16302">
        <v>49</v>
      </c>
      <c r="P16302">
        <v>4</v>
      </c>
      <c r="Q16302">
        <v>4</v>
      </c>
      <c r="S16302">
        <v>5</v>
      </c>
    </row>
    <row r="16303" spans="1:19" x14ac:dyDescent="0.3">
      <c r="A16303" t="s">
        <v>32490</v>
      </c>
      <c r="B16303" s="171" t="s">
        <v>32491</v>
      </c>
      <c r="C16303" s="171" t="s">
        <v>15511</v>
      </c>
      <c r="D16303" s="171" t="s">
        <v>15341</v>
      </c>
      <c r="E16303" s="11">
        <v>44621</v>
      </c>
      <c r="F16303">
        <v>0</v>
      </c>
      <c r="G16303">
        <v>0</v>
      </c>
      <c r="I16303">
        <v>0</v>
      </c>
      <c r="J16303">
        <v>0</v>
      </c>
      <c r="L16303">
        <v>0</v>
      </c>
      <c r="N16303">
        <v>0</v>
      </c>
      <c r="P16303">
        <v>1</v>
      </c>
      <c r="Q16303">
        <v>1</v>
      </c>
      <c r="S16303">
        <v>0</v>
      </c>
    </row>
    <row r="16304" spans="1:19" x14ac:dyDescent="0.3">
      <c r="A16304" t="s">
        <v>32492</v>
      </c>
      <c r="B16304" s="171" t="s">
        <v>32493</v>
      </c>
      <c r="C16304" s="171" t="s">
        <v>15511</v>
      </c>
      <c r="D16304" s="171" t="s">
        <v>4</v>
      </c>
      <c r="E16304" s="11">
        <v>44621</v>
      </c>
      <c r="F16304">
        <v>15.5</v>
      </c>
      <c r="G16304">
        <v>20</v>
      </c>
      <c r="I16304">
        <v>54</v>
      </c>
      <c r="J16304">
        <v>84</v>
      </c>
      <c r="L16304">
        <v>113</v>
      </c>
      <c r="N16304">
        <v>49</v>
      </c>
      <c r="P16304">
        <v>5</v>
      </c>
      <c r="Q16304">
        <v>5</v>
      </c>
      <c r="S16304">
        <v>5</v>
      </c>
    </row>
    <row r="16305" spans="1:19" x14ac:dyDescent="0.3">
      <c r="A16305" t="s">
        <v>32494</v>
      </c>
      <c r="B16305" s="171" t="s">
        <v>32495</v>
      </c>
      <c r="C16305" s="171" t="s">
        <v>104</v>
      </c>
      <c r="D16305" s="171" t="s">
        <v>4</v>
      </c>
      <c r="E16305" s="11">
        <v>44621</v>
      </c>
      <c r="F16305">
        <v>64</v>
      </c>
      <c r="G16305">
        <v>72.5</v>
      </c>
      <c r="I16305">
        <v>362</v>
      </c>
      <c r="J16305">
        <v>549</v>
      </c>
      <c r="L16305">
        <v>580</v>
      </c>
      <c r="N16305">
        <v>333</v>
      </c>
      <c r="P16305">
        <v>13</v>
      </c>
      <c r="Q16305">
        <v>25</v>
      </c>
      <c r="S16305">
        <v>29</v>
      </c>
    </row>
    <row r="16306" spans="1:19" x14ac:dyDescent="0.3">
      <c r="A16306" t="s">
        <v>32496</v>
      </c>
      <c r="B16306" s="171" t="s">
        <v>32497</v>
      </c>
      <c r="C16306" s="171" t="s">
        <v>119</v>
      </c>
      <c r="D16306" s="171" t="s">
        <v>80</v>
      </c>
      <c r="E16306" s="11">
        <v>44652</v>
      </c>
      <c r="F16306">
        <v>0</v>
      </c>
      <c r="G16306">
        <v>0</v>
      </c>
      <c r="I16306">
        <v>0</v>
      </c>
      <c r="J16306">
        <v>0</v>
      </c>
      <c r="L16306">
        <v>0</v>
      </c>
      <c r="N16306">
        <v>0</v>
      </c>
      <c r="P16306">
        <v>0</v>
      </c>
      <c r="Q16306">
        <v>0</v>
      </c>
      <c r="S16306">
        <v>0</v>
      </c>
    </row>
    <row r="16307" spans="1:19" x14ac:dyDescent="0.3">
      <c r="A16307" t="s">
        <v>32498</v>
      </c>
      <c r="B16307" s="171" t="s">
        <v>32499</v>
      </c>
      <c r="C16307" s="171" t="s">
        <v>143</v>
      </c>
      <c r="D16307" s="171" t="s">
        <v>80</v>
      </c>
      <c r="E16307" s="11">
        <v>44652</v>
      </c>
      <c r="F16307">
        <v>0</v>
      </c>
      <c r="G16307">
        <v>0</v>
      </c>
      <c r="I16307">
        <v>0</v>
      </c>
      <c r="J16307">
        <v>0</v>
      </c>
      <c r="L16307">
        <v>0</v>
      </c>
      <c r="N16307">
        <v>0</v>
      </c>
      <c r="P16307">
        <v>0</v>
      </c>
      <c r="Q16307">
        <v>0</v>
      </c>
      <c r="S16307">
        <v>0</v>
      </c>
    </row>
    <row r="16308" spans="1:19" x14ac:dyDescent="0.3">
      <c r="A16308" t="s">
        <v>32500</v>
      </c>
      <c r="B16308" s="171" t="s">
        <v>32501</v>
      </c>
      <c r="C16308" s="171" t="s">
        <v>158</v>
      </c>
      <c r="D16308" s="171" t="s">
        <v>80</v>
      </c>
      <c r="E16308" s="11">
        <v>44652</v>
      </c>
      <c r="F16308">
        <v>0</v>
      </c>
      <c r="G16308">
        <v>0</v>
      </c>
      <c r="I16308">
        <v>0</v>
      </c>
      <c r="J16308">
        <v>0</v>
      </c>
      <c r="L16308">
        <v>0</v>
      </c>
      <c r="N16308">
        <v>0</v>
      </c>
      <c r="P16308">
        <v>0</v>
      </c>
      <c r="Q16308">
        <v>0</v>
      </c>
      <c r="S16308">
        <v>0</v>
      </c>
    </row>
    <row r="16309" spans="1:19" x14ac:dyDescent="0.3">
      <c r="A16309" t="s">
        <v>32502</v>
      </c>
      <c r="B16309" s="171" t="s">
        <v>32503</v>
      </c>
      <c r="C16309" s="171" t="s">
        <v>209</v>
      </c>
      <c r="D16309" s="171" t="s">
        <v>80</v>
      </c>
      <c r="E16309" s="11">
        <v>44652</v>
      </c>
      <c r="F16309">
        <v>0</v>
      </c>
      <c r="G16309">
        <v>0</v>
      </c>
      <c r="I16309">
        <v>0</v>
      </c>
      <c r="J16309">
        <v>0</v>
      </c>
      <c r="L16309">
        <v>0</v>
      </c>
      <c r="N16309">
        <v>0</v>
      </c>
      <c r="P16309">
        <v>0</v>
      </c>
      <c r="Q16309">
        <v>0</v>
      </c>
      <c r="S16309">
        <v>0</v>
      </c>
    </row>
    <row r="16310" spans="1:19" x14ac:dyDescent="0.3">
      <c r="A16310" t="s">
        <v>32504</v>
      </c>
      <c r="B16310" s="171" t="s">
        <v>32505</v>
      </c>
      <c r="C16310" s="171" t="s">
        <v>76</v>
      </c>
      <c r="D16310" s="171" t="s">
        <v>80</v>
      </c>
      <c r="E16310" s="11">
        <v>44652</v>
      </c>
      <c r="F16310">
        <v>0</v>
      </c>
      <c r="G16310">
        <v>0</v>
      </c>
      <c r="I16310">
        <v>0</v>
      </c>
      <c r="J16310">
        <v>0</v>
      </c>
      <c r="L16310">
        <v>0</v>
      </c>
      <c r="N16310">
        <v>0</v>
      </c>
      <c r="P16310">
        <v>0</v>
      </c>
      <c r="Q16310">
        <v>0</v>
      </c>
      <c r="S16310">
        <v>0</v>
      </c>
    </row>
    <row r="16311" spans="1:19" x14ac:dyDescent="0.3">
      <c r="A16311" t="s">
        <v>32506</v>
      </c>
      <c r="B16311" s="171" t="s">
        <v>32507</v>
      </c>
      <c r="C16311" s="171" t="s">
        <v>15347</v>
      </c>
      <c r="D16311" s="171" t="s">
        <v>80</v>
      </c>
      <c r="E16311" s="11">
        <v>44652</v>
      </c>
      <c r="F16311">
        <v>0</v>
      </c>
      <c r="G16311">
        <v>0</v>
      </c>
      <c r="I16311">
        <v>0</v>
      </c>
      <c r="J16311">
        <v>0</v>
      </c>
      <c r="L16311">
        <v>0</v>
      </c>
      <c r="N16311">
        <v>0</v>
      </c>
      <c r="P16311">
        <v>0</v>
      </c>
      <c r="Q16311">
        <v>0</v>
      </c>
      <c r="S16311">
        <v>0</v>
      </c>
    </row>
    <row r="16312" spans="1:19" x14ac:dyDescent="0.3">
      <c r="A16312" t="s">
        <v>32508</v>
      </c>
      <c r="B16312" s="171" t="s">
        <v>32509</v>
      </c>
      <c r="C16312" s="171" t="s">
        <v>203</v>
      </c>
      <c r="D16312" s="171" t="s">
        <v>80</v>
      </c>
      <c r="E16312" s="11">
        <v>44652</v>
      </c>
      <c r="F16312">
        <v>2.5</v>
      </c>
      <c r="G16312">
        <v>1.5</v>
      </c>
      <c r="I16312">
        <v>14</v>
      </c>
      <c r="J16312">
        <v>14</v>
      </c>
      <c r="L16312">
        <v>8</v>
      </c>
      <c r="N16312">
        <v>13</v>
      </c>
      <c r="P16312">
        <v>1</v>
      </c>
      <c r="Q16312">
        <v>1</v>
      </c>
      <c r="S16312">
        <v>1</v>
      </c>
    </row>
    <row r="16313" spans="1:19" x14ac:dyDescent="0.3">
      <c r="A16313" t="s">
        <v>32510</v>
      </c>
      <c r="B16313" s="171" t="s">
        <v>32511</v>
      </c>
      <c r="C16313" s="171" t="s">
        <v>15340</v>
      </c>
      <c r="D16313" s="171" t="s">
        <v>15341</v>
      </c>
      <c r="E16313" s="11">
        <v>44652</v>
      </c>
      <c r="F16313">
        <v>0</v>
      </c>
      <c r="G16313">
        <v>0</v>
      </c>
      <c r="I16313">
        <v>0</v>
      </c>
      <c r="J16313">
        <v>0</v>
      </c>
      <c r="L16313">
        <v>0</v>
      </c>
      <c r="N16313">
        <v>0</v>
      </c>
      <c r="P16313">
        <v>0</v>
      </c>
      <c r="Q16313">
        <v>0</v>
      </c>
      <c r="S16313">
        <v>0</v>
      </c>
    </row>
    <row r="16314" spans="1:19" x14ac:dyDescent="0.3">
      <c r="A16314" t="s">
        <v>32512</v>
      </c>
      <c r="B16314" s="171" t="s">
        <v>32513</v>
      </c>
      <c r="C16314" s="171" t="s">
        <v>15340</v>
      </c>
      <c r="D16314" s="171" t="s">
        <v>80</v>
      </c>
      <c r="E16314" s="11">
        <v>44652</v>
      </c>
      <c r="F16314">
        <v>0</v>
      </c>
      <c r="G16314">
        <v>0</v>
      </c>
      <c r="I16314">
        <v>0</v>
      </c>
      <c r="J16314">
        <v>0</v>
      </c>
      <c r="L16314">
        <v>0</v>
      </c>
      <c r="N16314">
        <v>0</v>
      </c>
      <c r="P16314">
        <v>0</v>
      </c>
      <c r="Q16314">
        <v>0</v>
      </c>
      <c r="S16314">
        <v>0</v>
      </c>
    </row>
    <row r="16315" spans="1:19" x14ac:dyDescent="0.3">
      <c r="A16315" t="s">
        <v>32514</v>
      </c>
      <c r="B16315" s="171" t="s">
        <v>32515</v>
      </c>
      <c r="C16315" s="171" t="s">
        <v>15344</v>
      </c>
      <c r="D16315" s="171" t="s">
        <v>15341</v>
      </c>
      <c r="E16315" s="11">
        <v>44652</v>
      </c>
      <c r="F16315">
        <v>0</v>
      </c>
      <c r="G16315">
        <v>0</v>
      </c>
      <c r="I16315">
        <v>0</v>
      </c>
      <c r="J16315">
        <v>0</v>
      </c>
      <c r="L16315">
        <v>0</v>
      </c>
      <c r="N16315">
        <v>0</v>
      </c>
      <c r="P16315">
        <v>0</v>
      </c>
      <c r="Q16315">
        <v>0</v>
      </c>
      <c r="S16315">
        <v>0</v>
      </c>
    </row>
    <row r="16316" spans="1:19" x14ac:dyDescent="0.3">
      <c r="A16316" t="s">
        <v>32516</v>
      </c>
      <c r="B16316" s="171" t="s">
        <v>32517</v>
      </c>
      <c r="C16316" s="171" t="s">
        <v>15347</v>
      </c>
      <c r="D16316" s="171" t="s">
        <v>15341</v>
      </c>
      <c r="E16316" s="11">
        <v>44652</v>
      </c>
      <c r="F16316">
        <v>0</v>
      </c>
      <c r="G16316">
        <v>0</v>
      </c>
      <c r="I16316">
        <v>0</v>
      </c>
      <c r="J16316">
        <v>0</v>
      </c>
      <c r="L16316">
        <v>0</v>
      </c>
      <c r="N16316">
        <v>0</v>
      </c>
      <c r="P16316">
        <v>0</v>
      </c>
      <c r="Q16316">
        <v>0</v>
      </c>
      <c r="S16316">
        <v>0</v>
      </c>
    </row>
    <row r="16317" spans="1:19" x14ac:dyDescent="0.3">
      <c r="A16317" t="s">
        <v>32506</v>
      </c>
      <c r="B16317" s="171" t="s">
        <v>32507</v>
      </c>
      <c r="C16317" s="171" t="s">
        <v>15347</v>
      </c>
      <c r="D16317" s="171" t="s">
        <v>80</v>
      </c>
      <c r="E16317" s="11">
        <v>44652</v>
      </c>
      <c r="F16317">
        <v>0.5</v>
      </c>
      <c r="G16317">
        <v>0.5</v>
      </c>
      <c r="I16317">
        <v>3</v>
      </c>
      <c r="J16317">
        <v>3</v>
      </c>
      <c r="L16317">
        <v>3</v>
      </c>
      <c r="N16317">
        <v>3</v>
      </c>
      <c r="P16317">
        <v>0</v>
      </c>
      <c r="Q16317">
        <v>0</v>
      </c>
      <c r="S16317">
        <v>0</v>
      </c>
    </row>
    <row r="16318" spans="1:19" x14ac:dyDescent="0.3">
      <c r="A16318" t="s">
        <v>32518</v>
      </c>
      <c r="B16318" s="171" t="s">
        <v>32519</v>
      </c>
      <c r="C16318" s="171" t="s">
        <v>203</v>
      </c>
      <c r="D16318" s="171" t="s">
        <v>15341</v>
      </c>
      <c r="E16318" s="11">
        <v>44652</v>
      </c>
      <c r="F16318">
        <v>0</v>
      </c>
      <c r="G16318">
        <v>0</v>
      </c>
      <c r="I16318">
        <v>0</v>
      </c>
      <c r="J16318">
        <v>0</v>
      </c>
      <c r="L16318">
        <v>0</v>
      </c>
      <c r="N16318">
        <v>0</v>
      </c>
      <c r="P16318">
        <v>0</v>
      </c>
      <c r="Q16318">
        <v>0</v>
      </c>
      <c r="S16318">
        <v>0</v>
      </c>
    </row>
    <row r="16319" spans="1:19" x14ac:dyDescent="0.3">
      <c r="A16319" t="s">
        <v>32520</v>
      </c>
      <c r="B16319" s="171" t="s">
        <v>32521</v>
      </c>
      <c r="C16319" s="171" t="s">
        <v>24281</v>
      </c>
      <c r="D16319" s="171" t="s">
        <v>15341</v>
      </c>
      <c r="E16319" s="11">
        <v>44652</v>
      </c>
      <c r="F16319">
        <v>0</v>
      </c>
      <c r="G16319">
        <v>0</v>
      </c>
      <c r="I16319">
        <v>0</v>
      </c>
      <c r="J16319">
        <v>0</v>
      </c>
      <c r="L16319">
        <v>0</v>
      </c>
      <c r="N16319">
        <v>0</v>
      </c>
      <c r="P16319">
        <v>0</v>
      </c>
      <c r="Q16319">
        <v>0</v>
      </c>
      <c r="S16319">
        <v>0</v>
      </c>
    </row>
    <row r="16320" spans="1:19" x14ac:dyDescent="0.3">
      <c r="A16320" t="s">
        <v>32522</v>
      </c>
      <c r="B16320" s="171" t="s">
        <v>32523</v>
      </c>
      <c r="C16320" s="171" t="s">
        <v>24281</v>
      </c>
      <c r="D16320" s="171" t="s">
        <v>80</v>
      </c>
      <c r="E16320" s="11">
        <v>44652</v>
      </c>
      <c r="F16320">
        <v>0</v>
      </c>
      <c r="G16320">
        <v>0</v>
      </c>
      <c r="I16320">
        <v>0</v>
      </c>
      <c r="J16320">
        <v>0</v>
      </c>
      <c r="L16320">
        <v>0</v>
      </c>
      <c r="N16320">
        <v>0</v>
      </c>
      <c r="P16320">
        <v>0</v>
      </c>
      <c r="Q16320">
        <v>0</v>
      </c>
      <c r="S16320">
        <v>0</v>
      </c>
    </row>
    <row r="16321" spans="1:19" x14ac:dyDescent="0.3">
      <c r="A16321" t="s">
        <v>32524</v>
      </c>
      <c r="B16321" s="171" t="s">
        <v>32525</v>
      </c>
      <c r="C16321" s="171" t="s">
        <v>24284</v>
      </c>
      <c r="D16321" s="171" t="s">
        <v>80</v>
      </c>
      <c r="E16321" s="11">
        <v>44652</v>
      </c>
      <c r="F16321">
        <v>2</v>
      </c>
      <c r="G16321">
        <v>3</v>
      </c>
      <c r="I16321">
        <v>4</v>
      </c>
      <c r="J16321">
        <v>12</v>
      </c>
      <c r="L16321">
        <v>18</v>
      </c>
      <c r="N16321">
        <v>2</v>
      </c>
      <c r="P16321">
        <v>0</v>
      </c>
      <c r="Q16321">
        <v>4</v>
      </c>
      <c r="S16321">
        <v>2</v>
      </c>
    </row>
    <row r="16322" spans="1:19" x14ac:dyDescent="0.3">
      <c r="A16322" t="s">
        <v>32526</v>
      </c>
      <c r="B16322" s="171" t="s">
        <v>32527</v>
      </c>
      <c r="C16322" s="171" t="s">
        <v>18126</v>
      </c>
      <c r="D16322" s="171" t="s">
        <v>80</v>
      </c>
      <c r="E16322" s="11">
        <v>44652</v>
      </c>
      <c r="F16322">
        <v>0</v>
      </c>
      <c r="G16322">
        <v>0</v>
      </c>
      <c r="I16322">
        <v>0</v>
      </c>
      <c r="J16322">
        <v>0</v>
      </c>
      <c r="L16322">
        <v>0</v>
      </c>
      <c r="N16322">
        <v>0</v>
      </c>
      <c r="P16322">
        <v>0</v>
      </c>
      <c r="Q16322">
        <v>0</v>
      </c>
      <c r="S16322">
        <v>0</v>
      </c>
    </row>
    <row r="16323" spans="1:19" x14ac:dyDescent="0.3">
      <c r="A16323" t="s">
        <v>32528</v>
      </c>
      <c r="B16323" s="171" t="s">
        <v>32529</v>
      </c>
      <c r="C16323" s="171" t="s">
        <v>128</v>
      </c>
      <c r="D16323" s="171" t="s">
        <v>80</v>
      </c>
      <c r="E16323" s="11">
        <v>44652</v>
      </c>
      <c r="F16323">
        <v>0</v>
      </c>
      <c r="G16323">
        <v>0</v>
      </c>
      <c r="I16323">
        <v>0</v>
      </c>
      <c r="J16323">
        <v>0</v>
      </c>
      <c r="L16323">
        <v>0</v>
      </c>
      <c r="N16323">
        <v>0</v>
      </c>
      <c r="P16323">
        <v>0</v>
      </c>
      <c r="Q16323">
        <v>0</v>
      </c>
      <c r="S16323">
        <v>0</v>
      </c>
    </row>
    <row r="16324" spans="1:19" x14ac:dyDescent="0.3">
      <c r="A16324" t="s">
        <v>32530</v>
      </c>
      <c r="B16324" s="171" t="s">
        <v>32531</v>
      </c>
      <c r="C16324" s="171" t="s">
        <v>14824</v>
      </c>
      <c r="D16324" s="171" t="s">
        <v>80</v>
      </c>
      <c r="E16324" s="11">
        <v>44652</v>
      </c>
      <c r="F16324">
        <v>0</v>
      </c>
      <c r="G16324">
        <v>0</v>
      </c>
      <c r="I16324">
        <v>0</v>
      </c>
      <c r="J16324">
        <v>0</v>
      </c>
      <c r="L16324">
        <v>0</v>
      </c>
      <c r="N16324">
        <v>0</v>
      </c>
      <c r="P16324">
        <v>0</v>
      </c>
      <c r="Q16324">
        <v>0</v>
      </c>
      <c r="S16324">
        <v>0</v>
      </c>
    </row>
    <row r="16325" spans="1:19" x14ac:dyDescent="0.3">
      <c r="A16325" t="s">
        <v>32532</v>
      </c>
      <c r="B16325" s="171" t="s">
        <v>32533</v>
      </c>
      <c r="C16325" s="171" t="s">
        <v>152</v>
      </c>
      <c r="D16325" s="171" t="s">
        <v>80</v>
      </c>
      <c r="E16325" s="11">
        <v>44652</v>
      </c>
      <c r="F16325">
        <v>0</v>
      </c>
      <c r="G16325">
        <v>0</v>
      </c>
      <c r="I16325">
        <v>0</v>
      </c>
      <c r="J16325">
        <v>0</v>
      </c>
      <c r="L16325">
        <v>0</v>
      </c>
      <c r="N16325">
        <v>0</v>
      </c>
      <c r="P16325">
        <v>0</v>
      </c>
      <c r="Q16325">
        <v>0</v>
      </c>
      <c r="S16325">
        <v>0</v>
      </c>
    </row>
    <row r="16326" spans="1:19" x14ac:dyDescent="0.3">
      <c r="A16326" t="s">
        <v>32534</v>
      </c>
      <c r="B16326" s="171" t="s">
        <v>32535</v>
      </c>
      <c r="C16326" s="171" t="s">
        <v>194</v>
      </c>
      <c r="D16326" s="171" t="s">
        <v>80</v>
      </c>
      <c r="E16326" s="11">
        <v>44652</v>
      </c>
      <c r="F16326">
        <v>6</v>
      </c>
      <c r="G16326">
        <v>7</v>
      </c>
      <c r="I16326">
        <v>21</v>
      </c>
      <c r="J16326">
        <v>36</v>
      </c>
      <c r="L16326">
        <v>39</v>
      </c>
      <c r="N16326">
        <v>18</v>
      </c>
      <c r="P16326">
        <v>2</v>
      </c>
      <c r="Q16326">
        <v>5</v>
      </c>
      <c r="S16326">
        <v>3</v>
      </c>
    </row>
    <row r="16327" spans="1:19" x14ac:dyDescent="0.3">
      <c r="A16327" t="s">
        <v>32536</v>
      </c>
      <c r="B16327" s="171" t="s">
        <v>32537</v>
      </c>
      <c r="C16327" s="171" t="s">
        <v>18137</v>
      </c>
      <c r="D16327" s="171" t="s">
        <v>80</v>
      </c>
      <c r="E16327" s="11">
        <v>44652</v>
      </c>
      <c r="F16327">
        <v>0</v>
      </c>
      <c r="G16327">
        <v>0</v>
      </c>
      <c r="I16327">
        <v>0</v>
      </c>
      <c r="J16327">
        <v>0</v>
      </c>
      <c r="L16327">
        <v>0</v>
      </c>
      <c r="N16327">
        <v>0</v>
      </c>
      <c r="P16327">
        <v>0</v>
      </c>
      <c r="Q16327">
        <v>0</v>
      </c>
      <c r="S16327">
        <v>0</v>
      </c>
    </row>
    <row r="16328" spans="1:19" x14ac:dyDescent="0.3">
      <c r="A16328" t="s">
        <v>32538</v>
      </c>
      <c r="B16328" s="171" t="s">
        <v>32539</v>
      </c>
      <c r="C16328" s="171" t="s">
        <v>18140</v>
      </c>
      <c r="D16328" s="171" t="s">
        <v>80</v>
      </c>
      <c r="E16328" s="11">
        <v>44652</v>
      </c>
      <c r="F16328">
        <v>3</v>
      </c>
      <c r="G16328">
        <v>4</v>
      </c>
      <c r="I16328">
        <v>9</v>
      </c>
      <c r="J16328">
        <v>15</v>
      </c>
      <c r="L16328">
        <v>20</v>
      </c>
      <c r="N16328">
        <v>6</v>
      </c>
      <c r="P16328">
        <v>7</v>
      </c>
      <c r="Q16328">
        <v>7</v>
      </c>
      <c r="S16328">
        <v>3</v>
      </c>
    </row>
    <row r="16329" spans="1:19" x14ac:dyDescent="0.3">
      <c r="A16329" t="s">
        <v>32540</v>
      </c>
      <c r="B16329" s="171" t="s">
        <v>32541</v>
      </c>
      <c r="C16329" s="171" t="s">
        <v>236</v>
      </c>
      <c r="D16329" s="171" t="s">
        <v>80</v>
      </c>
      <c r="E16329" s="11">
        <v>44652</v>
      </c>
      <c r="F16329">
        <v>0</v>
      </c>
      <c r="G16329">
        <v>0</v>
      </c>
      <c r="I16329">
        <v>0</v>
      </c>
      <c r="J16329">
        <v>0</v>
      </c>
      <c r="L16329">
        <v>0</v>
      </c>
      <c r="N16329">
        <v>0</v>
      </c>
      <c r="P16329">
        <v>0</v>
      </c>
      <c r="Q16329">
        <v>0</v>
      </c>
      <c r="S16329">
        <v>0</v>
      </c>
    </row>
    <row r="16330" spans="1:19" x14ac:dyDescent="0.3">
      <c r="A16330" t="s">
        <v>32542</v>
      </c>
      <c r="B16330" s="171" t="s">
        <v>32543</v>
      </c>
      <c r="C16330" s="171" t="s">
        <v>239</v>
      </c>
      <c r="D16330" s="171" t="s">
        <v>80</v>
      </c>
      <c r="E16330" s="11">
        <v>44652</v>
      </c>
      <c r="F16330">
        <v>0</v>
      </c>
      <c r="G16330">
        <v>0</v>
      </c>
      <c r="I16330">
        <v>0</v>
      </c>
      <c r="J16330">
        <v>0</v>
      </c>
      <c r="L16330">
        <v>0</v>
      </c>
      <c r="N16330">
        <v>0</v>
      </c>
      <c r="P16330">
        <v>0</v>
      </c>
      <c r="Q16330">
        <v>0</v>
      </c>
      <c r="S16330">
        <v>0</v>
      </c>
    </row>
    <row r="16331" spans="1:19" x14ac:dyDescent="0.3">
      <c r="A16331" t="s">
        <v>32544</v>
      </c>
      <c r="B16331" s="171" t="s">
        <v>32545</v>
      </c>
      <c r="C16331" s="171" t="s">
        <v>176</v>
      </c>
      <c r="D16331" s="171" t="s">
        <v>80</v>
      </c>
      <c r="E16331" s="11">
        <v>44652</v>
      </c>
      <c r="F16331">
        <v>2.5</v>
      </c>
      <c r="G16331">
        <v>3</v>
      </c>
      <c r="I16331">
        <v>13</v>
      </c>
      <c r="J16331">
        <v>14</v>
      </c>
      <c r="L16331">
        <v>17</v>
      </c>
      <c r="N16331">
        <v>13</v>
      </c>
      <c r="P16331">
        <v>0</v>
      </c>
      <c r="Q16331">
        <v>2</v>
      </c>
      <c r="S16331">
        <v>0</v>
      </c>
    </row>
    <row r="16332" spans="1:19" x14ac:dyDescent="0.3">
      <c r="A16332" t="s">
        <v>32546</v>
      </c>
      <c r="B16332" s="171" t="s">
        <v>32547</v>
      </c>
      <c r="C16332" s="171" t="s">
        <v>206</v>
      </c>
      <c r="D16332" s="171" t="s">
        <v>80</v>
      </c>
      <c r="E16332" s="11">
        <v>44652</v>
      </c>
      <c r="F16332">
        <v>1</v>
      </c>
      <c r="G16332">
        <v>1</v>
      </c>
      <c r="I16332">
        <v>4</v>
      </c>
      <c r="J16332">
        <v>5</v>
      </c>
      <c r="L16332">
        <v>5</v>
      </c>
      <c r="N16332">
        <v>1</v>
      </c>
      <c r="P16332">
        <v>0</v>
      </c>
      <c r="Q16332">
        <v>0</v>
      </c>
      <c r="S16332">
        <v>3</v>
      </c>
    </row>
    <row r="16333" spans="1:19" x14ac:dyDescent="0.3">
      <c r="A16333" t="s">
        <v>32548</v>
      </c>
      <c r="B16333" s="171" t="s">
        <v>32549</v>
      </c>
      <c r="C16333" s="171" t="s">
        <v>176</v>
      </c>
      <c r="D16333" s="171" t="s">
        <v>15341</v>
      </c>
      <c r="E16333" s="11">
        <v>44652</v>
      </c>
      <c r="F16333">
        <v>0</v>
      </c>
      <c r="G16333">
        <v>0</v>
      </c>
      <c r="I16333">
        <v>0</v>
      </c>
      <c r="J16333">
        <v>0</v>
      </c>
      <c r="L16333">
        <v>0</v>
      </c>
      <c r="N16333">
        <v>0</v>
      </c>
      <c r="P16333">
        <v>0</v>
      </c>
      <c r="Q16333">
        <v>0</v>
      </c>
      <c r="S16333">
        <v>0</v>
      </c>
    </row>
    <row r="16334" spans="1:19" x14ac:dyDescent="0.3">
      <c r="A16334" t="s">
        <v>32550</v>
      </c>
      <c r="B16334" s="171" t="s">
        <v>32551</v>
      </c>
      <c r="C16334" s="171" t="s">
        <v>206</v>
      </c>
      <c r="D16334" s="171" t="s">
        <v>15341</v>
      </c>
      <c r="E16334" s="11">
        <v>44652</v>
      </c>
      <c r="F16334">
        <v>0</v>
      </c>
      <c r="G16334">
        <v>0</v>
      </c>
      <c r="I16334">
        <v>0</v>
      </c>
      <c r="J16334">
        <v>0</v>
      </c>
      <c r="L16334">
        <v>0</v>
      </c>
      <c r="N16334">
        <v>0</v>
      </c>
      <c r="P16334">
        <v>0</v>
      </c>
      <c r="Q16334">
        <v>0</v>
      </c>
      <c r="S16334">
        <v>0</v>
      </c>
    </row>
    <row r="16335" spans="1:19" x14ac:dyDescent="0.3">
      <c r="A16335" t="s">
        <v>32552</v>
      </c>
      <c r="B16335" s="171" t="s">
        <v>32553</v>
      </c>
      <c r="C16335" s="171" t="s">
        <v>16544</v>
      </c>
      <c r="D16335" s="171" t="s">
        <v>15341</v>
      </c>
      <c r="E16335" s="11">
        <v>44652</v>
      </c>
      <c r="F16335">
        <v>0</v>
      </c>
      <c r="G16335">
        <v>0</v>
      </c>
      <c r="I16335">
        <v>0</v>
      </c>
      <c r="J16335">
        <v>0</v>
      </c>
      <c r="L16335">
        <v>0</v>
      </c>
      <c r="N16335">
        <v>0</v>
      </c>
      <c r="P16335">
        <v>0</v>
      </c>
      <c r="Q16335">
        <v>0</v>
      </c>
      <c r="S16335">
        <v>0</v>
      </c>
    </row>
    <row r="16336" spans="1:19" x14ac:dyDescent="0.3">
      <c r="A16336" t="s">
        <v>32554</v>
      </c>
      <c r="B16336" s="171" t="s">
        <v>32555</v>
      </c>
      <c r="C16336" s="171" t="s">
        <v>16544</v>
      </c>
      <c r="D16336" s="171" t="s">
        <v>80</v>
      </c>
      <c r="E16336" s="11">
        <v>44652</v>
      </c>
      <c r="F16336">
        <v>0</v>
      </c>
      <c r="G16336">
        <v>0</v>
      </c>
      <c r="I16336">
        <v>0</v>
      </c>
      <c r="J16336">
        <v>0</v>
      </c>
      <c r="L16336">
        <v>0</v>
      </c>
      <c r="N16336">
        <v>0</v>
      </c>
      <c r="P16336">
        <v>0</v>
      </c>
      <c r="Q16336">
        <v>0</v>
      </c>
      <c r="S16336">
        <v>0</v>
      </c>
    </row>
    <row r="16337" spans="1:19" x14ac:dyDescent="0.3">
      <c r="A16337" t="s">
        <v>32556</v>
      </c>
      <c r="B16337" s="171" t="s">
        <v>32557</v>
      </c>
      <c r="C16337" s="171" t="s">
        <v>24315</v>
      </c>
      <c r="D16337" s="171" t="s">
        <v>15341</v>
      </c>
      <c r="E16337" s="11">
        <v>44652</v>
      </c>
      <c r="F16337">
        <v>0</v>
      </c>
      <c r="G16337">
        <v>0</v>
      </c>
      <c r="I16337">
        <v>0</v>
      </c>
      <c r="J16337">
        <v>0</v>
      </c>
      <c r="L16337">
        <v>0</v>
      </c>
      <c r="N16337">
        <v>0</v>
      </c>
      <c r="P16337">
        <v>0</v>
      </c>
      <c r="Q16337">
        <v>0</v>
      </c>
      <c r="S16337">
        <v>0</v>
      </c>
    </row>
    <row r="16338" spans="1:19" x14ac:dyDescent="0.3">
      <c r="A16338" t="s">
        <v>32558</v>
      </c>
      <c r="B16338" s="171" t="s">
        <v>32559</v>
      </c>
      <c r="C16338" s="171" t="s">
        <v>24315</v>
      </c>
      <c r="D16338" s="171" t="s">
        <v>80</v>
      </c>
      <c r="E16338" s="11">
        <v>44652</v>
      </c>
      <c r="F16338">
        <v>0</v>
      </c>
      <c r="G16338">
        <v>0</v>
      </c>
      <c r="I16338">
        <v>0</v>
      </c>
      <c r="J16338">
        <v>0</v>
      </c>
      <c r="L16338">
        <v>0</v>
      </c>
      <c r="N16338">
        <v>0</v>
      </c>
      <c r="P16338">
        <v>0</v>
      </c>
      <c r="Q16338">
        <v>0</v>
      </c>
      <c r="S16338">
        <v>0</v>
      </c>
    </row>
    <row r="16339" spans="1:19" x14ac:dyDescent="0.3">
      <c r="A16339" t="s">
        <v>32560</v>
      </c>
      <c r="B16339" s="171" t="s">
        <v>32561</v>
      </c>
      <c r="C16339" s="171" t="s">
        <v>113</v>
      </c>
      <c r="D16339" s="171" t="s">
        <v>80</v>
      </c>
      <c r="E16339" s="11">
        <v>44652</v>
      </c>
      <c r="F16339">
        <v>0</v>
      </c>
      <c r="G16339">
        <v>0</v>
      </c>
      <c r="I16339">
        <v>0</v>
      </c>
      <c r="J16339">
        <v>0</v>
      </c>
      <c r="L16339">
        <v>0</v>
      </c>
      <c r="N16339">
        <v>0</v>
      </c>
      <c r="P16339">
        <v>0</v>
      </c>
      <c r="Q16339">
        <v>0</v>
      </c>
      <c r="S16339">
        <v>0</v>
      </c>
    </row>
    <row r="16340" spans="1:19" x14ac:dyDescent="0.3">
      <c r="A16340" t="s">
        <v>32562</v>
      </c>
      <c r="B16340" s="171" t="s">
        <v>32563</v>
      </c>
      <c r="C16340" s="171" t="s">
        <v>131</v>
      </c>
      <c r="D16340" s="171" t="s">
        <v>80</v>
      </c>
      <c r="E16340" s="11">
        <v>44652</v>
      </c>
      <c r="F16340">
        <v>0</v>
      </c>
      <c r="G16340">
        <v>0</v>
      </c>
      <c r="I16340">
        <v>0</v>
      </c>
      <c r="J16340">
        <v>0</v>
      </c>
      <c r="L16340">
        <v>0</v>
      </c>
      <c r="N16340">
        <v>0</v>
      </c>
      <c r="P16340">
        <v>0</v>
      </c>
      <c r="Q16340">
        <v>0</v>
      </c>
      <c r="S16340">
        <v>0</v>
      </c>
    </row>
    <row r="16341" spans="1:19" x14ac:dyDescent="0.3">
      <c r="A16341" t="s">
        <v>32564</v>
      </c>
      <c r="B16341" s="171" t="s">
        <v>32565</v>
      </c>
      <c r="C16341" s="171" t="s">
        <v>14843</v>
      </c>
      <c r="D16341" s="171" t="s">
        <v>80</v>
      </c>
      <c r="E16341" s="11">
        <v>44652</v>
      </c>
      <c r="F16341">
        <v>0</v>
      </c>
      <c r="G16341">
        <v>0</v>
      </c>
      <c r="I16341">
        <v>0</v>
      </c>
      <c r="J16341">
        <v>0</v>
      </c>
      <c r="L16341">
        <v>0</v>
      </c>
      <c r="N16341">
        <v>0</v>
      </c>
      <c r="P16341">
        <v>0</v>
      </c>
      <c r="Q16341">
        <v>0</v>
      </c>
      <c r="S16341">
        <v>0</v>
      </c>
    </row>
    <row r="16342" spans="1:19" x14ac:dyDescent="0.3">
      <c r="A16342" t="s">
        <v>32566</v>
      </c>
      <c r="B16342" s="171" t="s">
        <v>32567</v>
      </c>
      <c r="C16342" s="171" t="s">
        <v>155</v>
      </c>
      <c r="D16342" s="171" t="s">
        <v>80</v>
      </c>
      <c r="E16342" s="11">
        <v>44652</v>
      </c>
      <c r="F16342">
        <v>3.5</v>
      </c>
      <c r="G16342">
        <v>3.5</v>
      </c>
      <c r="I16342">
        <v>17</v>
      </c>
      <c r="J16342">
        <v>18</v>
      </c>
      <c r="L16342">
        <v>20</v>
      </c>
      <c r="N16342">
        <v>10</v>
      </c>
      <c r="P16342">
        <v>0</v>
      </c>
      <c r="Q16342">
        <v>0</v>
      </c>
      <c r="S16342">
        <v>7</v>
      </c>
    </row>
    <row r="16343" spans="1:19" x14ac:dyDescent="0.3">
      <c r="A16343" t="s">
        <v>32568</v>
      </c>
      <c r="B16343" s="171" t="s">
        <v>32569</v>
      </c>
      <c r="C16343" s="171" t="s">
        <v>16232</v>
      </c>
      <c r="D16343" s="171" t="s">
        <v>80</v>
      </c>
      <c r="E16343" s="11">
        <v>44652</v>
      </c>
      <c r="F16343">
        <v>2.5</v>
      </c>
      <c r="G16343">
        <v>4.5</v>
      </c>
      <c r="I16343">
        <v>3</v>
      </c>
      <c r="J16343">
        <v>14</v>
      </c>
      <c r="L16343">
        <v>26</v>
      </c>
      <c r="N16343">
        <v>2</v>
      </c>
      <c r="P16343">
        <v>0</v>
      </c>
      <c r="Q16343">
        <v>1</v>
      </c>
      <c r="S16343">
        <v>1</v>
      </c>
    </row>
    <row r="16344" spans="1:19" x14ac:dyDescent="0.3">
      <c r="A16344" t="s">
        <v>32570</v>
      </c>
      <c r="B16344" s="171" t="s">
        <v>32571</v>
      </c>
      <c r="C16344" s="171" t="s">
        <v>16557</v>
      </c>
      <c r="D16344" s="171" t="s">
        <v>80</v>
      </c>
      <c r="E16344" s="11">
        <v>44652</v>
      </c>
      <c r="F16344">
        <v>0</v>
      </c>
      <c r="G16344">
        <v>0</v>
      </c>
      <c r="I16344">
        <v>0</v>
      </c>
      <c r="J16344">
        <v>0</v>
      </c>
      <c r="L16344">
        <v>0</v>
      </c>
      <c r="N16344">
        <v>0</v>
      </c>
      <c r="P16344">
        <v>0</v>
      </c>
      <c r="Q16344">
        <v>0</v>
      </c>
      <c r="S16344">
        <v>0</v>
      </c>
    </row>
    <row r="16345" spans="1:19" x14ac:dyDescent="0.3">
      <c r="A16345" t="s">
        <v>32572</v>
      </c>
      <c r="B16345" s="171" t="s">
        <v>32573</v>
      </c>
      <c r="C16345" s="171" t="s">
        <v>188</v>
      </c>
      <c r="D16345" s="171" t="s">
        <v>80</v>
      </c>
      <c r="E16345" s="11">
        <v>44652</v>
      </c>
      <c r="F16345">
        <v>4</v>
      </c>
      <c r="G16345">
        <v>6</v>
      </c>
      <c r="I16345">
        <v>7</v>
      </c>
      <c r="J16345">
        <v>22</v>
      </c>
      <c r="L16345">
        <v>34</v>
      </c>
      <c r="N16345">
        <v>7</v>
      </c>
      <c r="P16345">
        <v>0</v>
      </c>
      <c r="Q16345">
        <v>0</v>
      </c>
      <c r="S16345">
        <v>0</v>
      </c>
    </row>
    <row r="16346" spans="1:19" x14ac:dyDescent="0.3">
      <c r="A16346" t="s">
        <v>32574</v>
      </c>
      <c r="B16346" s="171" t="s">
        <v>32575</v>
      </c>
      <c r="C16346" s="171" t="s">
        <v>227</v>
      </c>
      <c r="D16346" s="171" t="s">
        <v>80</v>
      </c>
      <c r="E16346" s="11">
        <v>44652</v>
      </c>
      <c r="F16346">
        <v>0</v>
      </c>
      <c r="G16346">
        <v>0</v>
      </c>
      <c r="I16346">
        <v>0</v>
      </c>
      <c r="J16346">
        <v>0</v>
      </c>
      <c r="L16346">
        <v>0</v>
      </c>
      <c r="N16346">
        <v>0</v>
      </c>
      <c r="P16346">
        <v>0</v>
      </c>
      <c r="Q16346">
        <v>0</v>
      </c>
      <c r="S16346">
        <v>0</v>
      </c>
    </row>
    <row r="16347" spans="1:19" x14ac:dyDescent="0.3">
      <c r="A16347" t="s">
        <v>32576</v>
      </c>
      <c r="B16347" s="171" t="s">
        <v>32577</v>
      </c>
      <c r="C16347" s="171" t="s">
        <v>116</v>
      </c>
      <c r="D16347" s="171" t="s">
        <v>80</v>
      </c>
      <c r="E16347" s="11">
        <v>44652</v>
      </c>
      <c r="F16347">
        <v>7</v>
      </c>
      <c r="G16347">
        <v>7</v>
      </c>
      <c r="I16347">
        <v>55</v>
      </c>
      <c r="J16347">
        <v>76</v>
      </c>
      <c r="L16347">
        <v>73</v>
      </c>
      <c r="N16347">
        <v>55</v>
      </c>
      <c r="P16347">
        <v>0</v>
      </c>
      <c r="Q16347">
        <v>3</v>
      </c>
      <c r="S16347">
        <v>0</v>
      </c>
    </row>
    <row r="16348" spans="1:19" x14ac:dyDescent="0.3">
      <c r="A16348" t="s">
        <v>32578</v>
      </c>
      <c r="B16348" s="171" t="s">
        <v>32579</v>
      </c>
      <c r="C16348" s="171" t="s">
        <v>9862</v>
      </c>
      <c r="D16348" s="171" t="s">
        <v>80</v>
      </c>
      <c r="E16348" s="11">
        <v>44652</v>
      </c>
      <c r="F16348">
        <v>0</v>
      </c>
      <c r="G16348">
        <v>0</v>
      </c>
      <c r="I16348">
        <v>0</v>
      </c>
      <c r="J16348">
        <v>0</v>
      </c>
      <c r="L16348">
        <v>0</v>
      </c>
      <c r="N16348">
        <v>0</v>
      </c>
      <c r="P16348">
        <v>0</v>
      </c>
      <c r="Q16348">
        <v>0</v>
      </c>
      <c r="S16348">
        <v>0</v>
      </c>
    </row>
    <row r="16349" spans="1:19" x14ac:dyDescent="0.3">
      <c r="A16349" t="s">
        <v>32580</v>
      </c>
      <c r="B16349" s="171" t="s">
        <v>32581</v>
      </c>
      <c r="C16349" s="171" t="s">
        <v>140</v>
      </c>
      <c r="D16349" s="171" t="s">
        <v>80</v>
      </c>
      <c r="E16349" s="11">
        <v>44652</v>
      </c>
      <c r="F16349">
        <v>0</v>
      </c>
      <c r="G16349">
        <v>0</v>
      </c>
      <c r="I16349">
        <v>0</v>
      </c>
      <c r="J16349">
        <v>0</v>
      </c>
      <c r="L16349">
        <v>0</v>
      </c>
      <c r="N16349">
        <v>0</v>
      </c>
      <c r="P16349">
        <v>0</v>
      </c>
      <c r="Q16349">
        <v>0</v>
      </c>
      <c r="S16349">
        <v>0</v>
      </c>
    </row>
    <row r="16350" spans="1:19" x14ac:dyDescent="0.3">
      <c r="A16350" t="s">
        <v>32582</v>
      </c>
      <c r="B16350" s="171" t="s">
        <v>32583</v>
      </c>
      <c r="C16350" s="171" t="s">
        <v>8590</v>
      </c>
      <c r="D16350" s="171" t="s">
        <v>80</v>
      </c>
      <c r="E16350" s="11">
        <v>44652</v>
      </c>
      <c r="F16350">
        <v>0</v>
      </c>
      <c r="G16350">
        <v>0</v>
      </c>
      <c r="I16350">
        <v>0</v>
      </c>
      <c r="J16350">
        <v>0</v>
      </c>
      <c r="L16350">
        <v>0</v>
      </c>
      <c r="N16350">
        <v>0</v>
      </c>
      <c r="P16350">
        <v>0</v>
      </c>
      <c r="Q16350">
        <v>0</v>
      </c>
      <c r="S16350">
        <v>0</v>
      </c>
    </row>
    <row r="16351" spans="1:19" x14ac:dyDescent="0.3">
      <c r="A16351" t="s">
        <v>32584</v>
      </c>
      <c r="B16351" s="171" t="s">
        <v>32585</v>
      </c>
      <c r="C16351" s="171" t="s">
        <v>170</v>
      </c>
      <c r="D16351" s="171" t="s">
        <v>80</v>
      </c>
      <c r="E16351" s="11">
        <v>44652</v>
      </c>
      <c r="F16351">
        <v>3.5</v>
      </c>
      <c r="G16351">
        <v>4</v>
      </c>
      <c r="I16351">
        <v>19</v>
      </c>
      <c r="J16351">
        <v>49</v>
      </c>
      <c r="L16351">
        <v>56</v>
      </c>
      <c r="N16351">
        <v>9</v>
      </c>
      <c r="P16351">
        <v>2</v>
      </c>
      <c r="Q16351">
        <v>4</v>
      </c>
      <c r="S16351">
        <v>10</v>
      </c>
    </row>
    <row r="16352" spans="1:19" x14ac:dyDescent="0.3">
      <c r="A16352" t="s">
        <v>32586</v>
      </c>
      <c r="B16352" s="171" t="s">
        <v>32587</v>
      </c>
      <c r="C16352" s="171" t="s">
        <v>182</v>
      </c>
      <c r="D16352" s="171" t="s">
        <v>80</v>
      </c>
      <c r="E16352" s="11">
        <v>44652</v>
      </c>
      <c r="F16352">
        <v>10</v>
      </c>
      <c r="G16352">
        <v>10</v>
      </c>
      <c r="I16352">
        <v>92</v>
      </c>
      <c r="J16352">
        <v>113</v>
      </c>
      <c r="L16352">
        <v>110</v>
      </c>
      <c r="N16352">
        <v>91</v>
      </c>
      <c r="P16352">
        <v>2</v>
      </c>
      <c r="Q16352">
        <v>2</v>
      </c>
      <c r="S16352">
        <v>1</v>
      </c>
    </row>
    <row r="16353" spans="1:19" x14ac:dyDescent="0.3">
      <c r="A16353" t="s">
        <v>32588</v>
      </c>
      <c r="B16353" s="171" t="s">
        <v>32589</v>
      </c>
      <c r="C16353" s="171" t="s">
        <v>197</v>
      </c>
      <c r="D16353" s="171" t="s">
        <v>80</v>
      </c>
      <c r="E16353" s="11">
        <v>44652</v>
      </c>
      <c r="F16353">
        <v>8.5</v>
      </c>
      <c r="G16353">
        <v>7.5</v>
      </c>
      <c r="I16353">
        <v>59</v>
      </c>
      <c r="J16353">
        <v>85</v>
      </c>
      <c r="L16353">
        <v>75</v>
      </c>
      <c r="N16353">
        <v>56</v>
      </c>
      <c r="P16353">
        <v>3</v>
      </c>
      <c r="Q16353">
        <v>3</v>
      </c>
      <c r="S16353">
        <v>3</v>
      </c>
    </row>
    <row r="16354" spans="1:19" x14ac:dyDescent="0.3">
      <c r="A16354" t="s">
        <v>32590</v>
      </c>
      <c r="B16354" s="171" t="s">
        <v>32591</v>
      </c>
      <c r="C16354" s="171" t="s">
        <v>218</v>
      </c>
      <c r="D16354" s="171" t="s">
        <v>80</v>
      </c>
      <c r="E16354" s="11">
        <v>44652</v>
      </c>
      <c r="F16354">
        <v>0</v>
      </c>
      <c r="G16354">
        <v>0</v>
      </c>
      <c r="I16354">
        <v>0</v>
      </c>
      <c r="J16354">
        <v>0</v>
      </c>
      <c r="L16354">
        <v>0</v>
      </c>
      <c r="N16354">
        <v>0</v>
      </c>
      <c r="P16354">
        <v>0</v>
      </c>
      <c r="Q16354">
        <v>0</v>
      </c>
      <c r="S16354">
        <v>0</v>
      </c>
    </row>
    <row r="16355" spans="1:19" x14ac:dyDescent="0.3">
      <c r="A16355" t="s">
        <v>32592</v>
      </c>
      <c r="B16355" s="171" t="s">
        <v>32593</v>
      </c>
      <c r="C16355" s="171" t="s">
        <v>230</v>
      </c>
      <c r="D16355" s="171" t="s">
        <v>80</v>
      </c>
      <c r="E16355" s="11">
        <v>44652</v>
      </c>
      <c r="F16355">
        <v>0</v>
      </c>
      <c r="G16355">
        <v>0</v>
      </c>
      <c r="I16355">
        <v>0</v>
      </c>
      <c r="J16355">
        <v>0</v>
      </c>
      <c r="L16355">
        <v>0</v>
      </c>
      <c r="N16355">
        <v>0</v>
      </c>
      <c r="P16355">
        <v>0</v>
      </c>
      <c r="Q16355">
        <v>0</v>
      </c>
      <c r="S16355">
        <v>0</v>
      </c>
    </row>
    <row r="16356" spans="1:19" x14ac:dyDescent="0.3">
      <c r="A16356" t="s">
        <v>32594</v>
      </c>
      <c r="B16356" s="171" t="s">
        <v>32595</v>
      </c>
      <c r="C16356" s="171" t="s">
        <v>8193</v>
      </c>
      <c r="D16356" s="171" t="s">
        <v>80</v>
      </c>
      <c r="E16356" s="11">
        <v>44652</v>
      </c>
      <c r="F16356">
        <v>2.5</v>
      </c>
      <c r="G16356">
        <v>3</v>
      </c>
      <c r="I16356">
        <v>17</v>
      </c>
      <c r="J16356">
        <v>29</v>
      </c>
      <c r="L16356">
        <v>36</v>
      </c>
      <c r="N16356">
        <v>16</v>
      </c>
      <c r="P16356">
        <v>1</v>
      </c>
      <c r="Q16356">
        <v>3</v>
      </c>
      <c r="S16356">
        <v>1</v>
      </c>
    </row>
    <row r="16357" spans="1:19" x14ac:dyDescent="0.3">
      <c r="A16357" t="s">
        <v>32596</v>
      </c>
      <c r="B16357" s="171" t="s">
        <v>32597</v>
      </c>
      <c r="C16357" s="171" t="s">
        <v>10522</v>
      </c>
      <c r="D16357" s="171" t="s">
        <v>80</v>
      </c>
      <c r="E16357" s="11">
        <v>44652</v>
      </c>
      <c r="F16357">
        <v>0</v>
      </c>
      <c r="G16357">
        <v>0</v>
      </c>
      <c r="I16357">
        <v>0</v>
      </c>
      <c r="J16357">
        <v>0</v>
      </c>
      <c r="L16357">
        <v>0</v>
      </c>
      <c r="N16357">
        <v>0</v>
      </c>
      <c r="P16357">
        <v>0</v>
      </c>
      <c r="Q16357">
        <v>0</v>
      </c>
      <c r="S16357">
        <v>0</v>
      </c>
    </row>
    <row r="16358" spans="1:19" x14ac:dyDescent="0.3">
      <c r="A16358" t="s">
        <v>32598</v>
      </c>
      <c r="B16358" s="171" t="s">
        <v>32599</v>
      </c>
      <c r="C16358" s="171" t="s">
        <v>10525</v>
      </c>
      <c r="D16358" s="171" t="s">
        <v>80</v>
      </c>
      <c r="E16358" s="11">
        <v>44652</v>
      </c>
      <c r="F16358">
        <v>0</v>
      </c>
      <c r="G16358">
        <v>0</v>
      </c>
      <c r="I16358">
        <v>0</v>
      </c>
      <c r="J16358">
        <v>0</v>
      </c>
      <c r="L16358">
        <v>0</v>
      </c>
      <c r="N16358">
        <v>0</v>
      </c>
      <c r="P16358">
        <v>0</v>
      </c>
      <c r="Q16358">
        <v>0</v>
      </c>
      <c r="S16358">
        <v>0</v>
      </c>
    </row>
    <row r="16359" spans="1:19" x14ac:dyDescent="0.3">
      <c r="A16359" t="s">
        <v>32600</v>
      </c>
      <c r="B16359" s="171" t="s">
        <v>32601</v>
      </c>
      <c r="C16359" s="171" t="s">
        <v>10528</v>
      </c>
      <c r="D16359" s="171" t="s">
        <v>80</v>
      </c>
      <c r="E16359" s="11">
        <v>44652</v>
      </c>
      <c r="F16359">
        <v>0</v>
      </c>
      <c r="G16359">
        <v>0</v>
      </c>
      <c r="I16359">
        <v>0</v>
      </c>
      <c r="J16359">
        <v>0</v>
      </c>
      <c r="L16359">
        <v>0</v>
      </c>
      <c r="N16359">
        <v>0</v>
      </c>
      <c r="P16359">
        <v>0</v>
      </c>
      <c r="Q16359">
        <v>0</v>
      </c>
      <c r="S16359">
        <v>0</v>
      </c>
    </row>
    <row r="16360" spans="1:19" x14ac:dyDescent="0.3">
      <c r="A16360" t="s">
        <v>32602</v>
      </c>
      <c r="B16360" s="171" t="s">
        <v>32603</v>
      </c>
      <c r="C16360" s="171" t="s">
        <v>10531</v>
      </c>
      <c r="D16360" s="171" t="s">
        <v>80</v>
      </c>
      <c r="E16360" s="11">
        <v>44652</v>
      </c>
      <c r="F16360">
        <v>0</v>
      </c>
      <c r="G16360">
        <v>0</v>
      </c>
      <c r="I16360">
        <v>0</v>
      </c>
      <c r="J16360">
        <v>0</v>
      </c>
      <c r="L16360">
        <v>0</v>
      </c>
      <c r="N16360">
        <v>0</v>
      </c>
      <c r="P16360">
        <v>0</v>
      </c>
      <c r="Q16360">
        <v>0</v>
      </c>
      <c r="S16360">
        <v>0</v>
      </c>
    </row>
    <row r="16361" spans="1:19" x14ac:dyDescent="0.3">
      <c r="A16361" t="s">
        <v>32604</v>
      </c>
      <c r="B16361" s="171" t="s">
        <v>32605</v>
      </c>
      <c r="C16361" s="171" t="s">
        <v>14880</v>
      </c>
      <c r="D16361" s="171" t="s">
        <v>80</v>
      </c>
      <c r="E16361" s="11">
        <v>44652</v>
      </c>
      <c r="F16361">
        <v>0</v>
      </c>
      <c r="G16361">
        <v>0</v>
      </c>
      <c r="I16361">
        <v>0</v>
      </c>
      <c r="J16361">
        <v>0</v>
      </c>
      <c r="L16361">
        <v>0</v>
      </c>
      <c r="N16361">
        <v>0</v>
      </c>
      <c r="P16361">
        <v>0</v>
      </c>
      <c r="Q16361">
        <v>0</v>
      </c>
      <c r="S16361">
        <v>0</v>
      </c>
    </row>
    <row r="16362" spans="1:19" x14ac:dyDescent="0.3">
      <c r="A16362" t="s">
        <v>32606</v>
      </c>
      <c r="B16362" s="171" t="s">
        <v>32607</v>
      </c>
      <c r="C16362" s="171" t="s">
        <v>10534</v>
      </c>
      <c r="D16362" s="171" t="s">
        <v>80</v>
      </c>
      <c r="E16362" s="11">
        <v>44652</v>
      </c>
      <c r="F16362">
        <v>1.5</v>
      </c>
      <c r="G16362">
        <v>5</v>
      </c>
      <c r="I16362">
        <v>5</v>
      </c>
      <c r="J16362">
        <v>8</v>
      </c>
      <c r="L16362">
        <v>29</v>
      </c>
      <c r="N16362">
        <v>5</v>
      </c>
      <c r="P16362">
        <v>0</v>
      </c>
      <c r="Q16362">
        <v>0</v>
      </c>
      <c r="S16362">
        <v>0</v>
      </c>
    </row>
    <row r="16363" spans="1:19" x14ac:dyDescent="0.3">
      <c r="A16363" t="s">
        <v>32608</v>
      </c>
      <c r="B16363" s="171" t="s">
        <v>32609</v>
      </c>
      <c r="C16363" s="171" t="s">
        <v>10537</v>
      </c>
      <c r="D16363" s="171" t="s">
        <v>80</v>
      </c>
      <c r="E16363" s="11">
        <v>44652</v>
      </c>
      <c r="F16363">
        <v>1.5</v>
      </c>
      <c r="G16363">
        <v>2</v>
      </c>
      <c r="I16363">
        <v>4</v>
      </c>
      <c r="J16363">
        <v>8</v>
      </c>
      <c r="L16363">
        <v>11</v>
      </c>
      <c r="N16363">
        <v>4</v>
      </c>
      <c r="P16363">
        <v>0</v>
      </c>
      <c r="Q16363">
        <v>0</v>
      </c>
      <c r="S16363">
        <v>0</v>
      </c>
    </row>
    <row r="16364" spans="1:19" x14ac:dyDescent="0.3">
      <c r="A16364" t="s">
        <v>32610</v>
      </c>
      <c r="B16364" s="171" t="s">
        <v>32611</v>
      </c>
      <c r="C16364" s="171" t="s">
        <v>119</v>
      </c>
      <c r="D16364" s="171" t="s">
        <v>4</v>
      </c>
      <c r="E16364" s="11">
        <v>44652</v>
      </c>
      <c r="F16364">
        <v>0</v>
      </c>
      <c r="G16364">
        <v>0</v>
      </c>
      <c r="I16364">
        <v>0</v>
      </c>
      <c r="J16364">
        <v>0</v>
      </c>
      <c r="L16364">
        <v>0</v>
      </c>
      <c r="N16364">
        <v>0</v>
      </c>
      <c r="P16364">
        <v>0</v>
      </c>
      <c r="Q16364">
        <v>0</v>
      </c>
      <c r="S16364">
        <v>0</v>
      </c>
    </row>
    <row r="16365" spans="1:19" x14ac:dyDescent="0.3">
      <c r="A16365" t="s">
        <v>32612</v>
      </c>
      <c r="B16365" s="171" t="s">
        <v>32613</v>
      </c>
      <c r="C16365" s="171" t="s">
        <v>143</v>
      </c>
      <c r="D16365" s="171" t="s">
        <v>4</v>
      </c>
      <c r="E16365" s="11">
        <v>44652</v>
      </c>
      <c r="F16365">
        <v>0</v>
      </c>
      <c r="G16365">
        <v>0</v>
      </c>
      <c r="I16365">
        <v>0</v>
      </c>
      <c r="J16365">
        <v>0</v>
      </c>
      <c r="L16365">
        <v>0</v>
      </c>
      <c r="N16365">
        <v>0</v>
      </c>
      <c r="P16365">
        <v>0</v>
      </c>
      <c r="Q16365">
        <v>0</v>
      </c>
      <c r="S16365">
        <v>0</v>
      </c>
    </row>
    <row r="16366" spans="1:19" x14ac:dyDescent="0.3">
      <c r="A16366" t="s">
        <v>32614</v>
      </c>
      <c r="B16366" s="171" t="s">
        <v>32615</v>
      </c>
      <c r="C16366" s="171" t="s">
        <v>158</v>
      </c>
      <c r="D16366" s="171" t="s">
        <v>4</v>
      </c>
      <c r="E16366" s="11">
        <v>44652</v>
      </c>
      <c r="F16366">
        <v>0</v>
      </c>
      <c r="G16366">
        <v>0</v>
      </c>
      <c r="I16366">
        <v>0</v>
      </c>
      <c r="J16366">
        <v>0</v>
      </c>
      <c r="L16366">
        <v>0</v>
      </c>
      <c r="N16366">
        <v>0</v>
      </c>
      <c r="P16366">
        <v>0</v>
      </c>
      <c r="Q16366">
        <v>0</v>
      </c>
      <c r="S16366">
        <v>0</v>
      </c>
    </row>
    <row r="16367" spans="1:19" x14ac:dyDescent="0.3">
      <c r="A16367" t="s">
        <v>32616</v>
      </c>
      <c r="B16367" s="171" t="s">
        <v>32617</v>
      </c>
      <c r="C16367" s="171" t="s">
        <v>209</v>
      </c>
      <c r="D16367" s="171" t="s">
        <v>4</v>
      </c>
      <c r="E16367" s="11">
        <v>44652</v>
      </c>
      <c r="F16367">
        <v>0</v>
      </c>
      <c r="G16367">
        <v>0</v>
      </c>
      <c r="I16367">
        <v>0</v>
      </c>
      <c r="J16367">
        <v>0</v>
      </c>
      <c r="L16367">
        <v>0</v>
      </c>
      <c r="N16367">
        <v>0</v>
      </c>
      <c r="P16367">
        <v>0</v>
      </c>
      <c r="Q16367">
        <v>0</v>
      </c>
      <c r="S16367">
        <v>0</v>
      </c>
    </row>
    <row r="16368" spans="1:19" x14ac:dyDescent="0.3">
      <c r="A16368" t="s">
        <v>32618</v>
      </c>
      <c r="B16368" s="171" t="s">
        <v>32619</v>
      </c>
      <c r="C16368" s="171" t="s">
        <v>76</v>
      </c>
      <c r="D16368" s="171" t="s">
        <v>4</v>
      </c>
      <c r="E16368" s="11">
        <v>44652</v>
      </c>
      <c r="F16368">
        <v>0</v>
      </c>
      <c r="G16368">
        <v>0</v>
      </c>
      <c r="I16368">
        <v>0</v>
      </c>
      <c r="J16368">
        <v>0</v>
      </c>
      <c r="L16368">
        <v>0</v>
      </c>
      <c r="N16368">
        <v>0</v>
      </c>
      <c r="P16368">
        <v>0</v>
      </c>
      <c r="Q16368">
        <v>0</v>
      </c>
      <c r="S16368">
        <v>0</v>
      </c>
    </row>
    <row r="16369" spans="1:19" x14ac:dyDescent="0.3">
      <c r="A16369" t="s">
        <v>32620</v>
      </c>
      <c r="B16369" s="171" t="s">
        <v>32621</v>
      </c>
      <c r="C16369" s="171" t="s">
        <v>15344</v>
      </c>
      <c r="D16369" s="171" t="s">
        <v>4</v>
      </c>
      <c r="E16369" s="11">
        <v>44652</v>
      </c>
      <c r="F16369">
        <v>0</v>
      </c>
      <c r="G16369">
        <v>0</v>
      </c>
      <c r="I16369">
        <v>0</v>
      </c>
      <c r="J16369">
        <v>0</v>
      </c>
      <c r="L16369">
        <v>0</v>
      </c>
      <c r="N16369">
        <v>0</v>
      </c>
      <c r="P16369">
        <v>0</v>
      </c>
      <c r="Q16369">
        <v>0</v>
      </c>
      <c r="S16369">
        <v>0</v>
      </c>
    </row>
    <row r="16370" spans="1:19" x14ac:dyDescent="0.3">
      <c r="A16370" t="s">
        <v>32622</v>
      </c>
      <c r="B16370" s="171" t="s">
        <v>32623</v>
      </c>
      <c r="C16370" s="171" t="s">
        <v>24281</v>
      </c>
      <c r="D16370" s="171" t="s">
        <v>4</v>
      </c>
      <c r="E16370" s="11">
        <v>44652</v>
      </c>
      <c r="F16370">
        <v>0</v>
      </c>
      <c r="G16370">
        <v>0</v>
      </c>
      <c r="I16370">
        <v>0</v>
      </c>
      <c r="J16370">
        <v>0</v>
      </c>
      <c r="L16370">
        <v>0</v>
      </c>
      <c r="N16370">
        <v>0</v>
      </c>
      <c r="P16370">
        <v>0</v>
      </c>
      <c r="Q16370">
        <v>0</v>
      </c>
      <c r="S16370">
        <v>0</v>
      </c>
    </row>
    <row r="16371" spans="1:19" x14ac:dyDescent="0.3">
      <c r="A16371" t="s">
        <v>32624</v>
      </c>
      <c r="B16371" s="171" t="s">
        <v>32625</v>
      </c>
      <c r="C16371" s="171" t="s">
        <v>24284</v>
      </c>
      <c r="D16371" s="171" t="s">
        <v>4</v>
      </c>
      <c r="E16371" s="11">
        <v>44652</v>
      </c>
      <c r="F16371">
        <v>2</v>
      </c>
      <c r="G16371">
        <v>3</v>
      </c>
      <c r="I16371">
        <v>4</v>
      </c>
      <c r="J16371">
        <v>12</v>
      </c>
      <c r="L16371">
        <v>18</v>
      </c>
      <c r="N16371">
        <v>2</v>
      </c>
      <c r="P16371">
        <v>0</v>
      </c>
      <c r="Q16371">
        <v>4</v>
      </c>
      <c r="S16371">
        <v>2</v>
      </c>
    </row>
    <row r="16372" spans="1:19" x14ac:dyDescent="0.3">
      <c r="A16372" t="s">
        <v>32626</v>
      </c>
      <c r="B16372" s="171" t="s">
        <v>32627</v>
      </c>
      <c r="C16372" s="171" t="s">
        <v>18126</v>
      </c>
      <c r="D16372" s="171" t="s">
        <v>4</v>
      </c>
      <c r="E16372" s="11">
        <v>44652</v>
      </c>
      <c r="F16372">
        <v>0</v>
      </c>
      <c r="G16372">
        <v>0</v>
      </c>
      <c r="I16372">
        <v>0</v>
      </c>
      <c r="J16372">
        <v>0</v>
      </c>
      <c r="L16372">
        <v>0</v>
      </c>
      <c r="N16372">
        <v>0</v>
      </c>
      <c r="P16372">
        <v>0</v>
      </c>
      <c r="Q16372">
        <v>0</v>
      </c>
      <c r="S16372">
        <v>0</v>
      </c>
    </row>
    <row r="16373" spans="1:19" x14ac:dyDescent="0.3">
      <c r="A16373" t="s">
        <v>32628</v>
      </c>
      <c r="B16373" s="171" t="s">
        <v>32629</v>
      </c>
      <c r="C16373" s="171" t="s">
        <v>128</v>
      </c>
      <c r="D16373" s="171" t="s">
        <v>4</v>
      </c>
      <c r="E16373" s="11">
        <v>44652</v>
      </c>
      <c r="F16373">
        <v>0</v>
      </c>
      <c r="G16373">
        <v>0</v>
      </c>
      <c r="I16373">
        <v>0</v>
      </c>
      <c r="J16373">
        <v>0</v>
      </c>
      <c r="L16373">
        <v>0</v>
      </c>
      <c r="N16373">
        <v>0</v>
      </c>
      <c r="P16373">
        <v>0</v>
      </c>
      <c r="Q16373">
        <v>0</v>
      </c>
      <c r="S16373">
        <v>0</v>
      </c>
    </row>
    <row r="16374" spans="1:19" x14ac:dyDescent="0.3">
      <c r="A16374" t="s">
        <v>32630</v>
      </c>
      <c r="B16374" s="171" t="s">
        <v>32631</v>
      </c>
      <c r="C16374" s="171" t="s">
        <v>14824</v>
      </c>
      <c r="D16374" s="171" t="s">
        <v>4</v>
      </c>
      <c r="E16374" s="11">
        <v>44652</v>
      </c>
      <c r="F16374">
        <v>0</v>
      </c>
      <c r="G16374">
        <v>0</v>
      </c>
      <c r="I16374">
        <v>0</v>
      </c>
      <c r="J16374">
        <v>0</v>
      </c>
      <c r="L16374">
        <v>0</v>
      </c>
      <c r="N16374">
        <v>0</v>
      </c>
      <c r="P16374">
        <v>0</v>
      </c>
      <c r="Q16374">
        <v>0</v>
      </c>
      <c r="S16374">
        <v>0</v>
      </c>
    </row>
    <row r="16375" spans="1:19" x14ac:dyDescent="0.3">
      <c r="A16375" t="s">
        <v>32632</v>
      </c>
      <c r="B16375" s="171" t="s">
        <v>32633</v>
      </c>
      <c r="C16375" s="171" t="s">
        <v>152</v>
      </c>
      <c r="D16375" s="171" t="s">
        <v>4</v>
      </c>
      <c r="E16375" s="11">
        <v>44652</v>
      </c>
      <c r="F16375">
        <v>0</v>
      </c>
      <c r="G16375">
        <v>0</v>
      </c>
      <c r="I16375">
        <v>0</v>
      </c>
      <c r="J16375">
        <v>0</v>
      </c>
      <c r="L16375">
        <v>0</v>
      </c>
      <c r="N16375">
        <v>0</v>
      </c>
      <c r="P16375">
        <v>0</v>
      </c>
      <c r="Q16375">
        <v>0</v>
      </c>
      <c r="S16375">
        <v>0</v>
      </c>
    </row>
    <row r="16376" spans="1:19" x14ac:dyDescent="0.3">
      <c r="A16376" t="s">
        <v>32634</v>
      </c>
      <c r="B16376" s="171" t="s">
        <v>32635</v>
      </c>
      <c r="C16376" s="171" t="s">
        <v>194</v>
      </c>
      <c r="D16376" s="171" t="s">
        <v>4</v>
      </c>
      <c r="E16376" s="11">
        <v>44652</v>
      </c>
      <c r="F16376">
        <v>6</v>
      </c>
      <c r="G16376">
        <v>7</v>
      </c>
      <c r="I16376">
        <v>21</v>
      </c>
      <c r="J16376">
        <v>36</v>
      </c>
      <c r="L16376">
        <v>39</v>
      </c>
      <c r="N16376">
        <v>18</v>
      </c>
      <c r="P16376">
        <v>2</v>
      </c>
      <c r="Q16376">
        <v>5</v>
      </c>
      <c r="S16376">
        <v>3</v>
      </c>
    </row>
    <row r="16377" spans="1:19" x14ac:dyDescent="0.3">
      <c r="A16377" t="s">
        <v>32636</v>
      </c>
      <c r="B16377" s="171" t="s">
        <v>32637</v>
      </c>
      <c r="C16377" s="171" t="s">
        <v>18137</v>
      </c>
      <c r="D16377" s="171" t="s">
        <v>4</v>
      </c>
      <c r="E16377" s="11">
        <v>44652</v>
      </c>
      <c r="F16377">
        <v>0</v>
      </c>
      <c r="G16377">
        <v>0</v>
      </c>
      <c r="I16377">
        <v>0</v>
      </c>
      <c r="J16377">
        <v>0</v>
      </c>
      <c r="L16377">
        <v>0</v>
      </c>
      <c r="N16377">
        <v>0</v>
      </c>
      <c r="P16377">
        <v>0</v>
      </c>
      <c r="Q16377">
        <v>0</v>
      </c>
      <c r="S16377">
        <v>0</v>
      </c>
    </row>
    <row r="16378" spans="1:19" x14ac:dyDescent="0.3">
      <c r="A16378" t="s">
        <v>32638</v>
      </c>
      <c r="B16378" s="171" t="s">
        <v>32639</v>
      </c>
      <c r="C16378" s="171" t="s">
        <v>18140</v>
      </c>
      <c r="D16378" s="171" t="s">
        <v>4</v>
      </c>
      <c r="E16378" s="11">
        <v>44652</v>
      </c>
      <c r="F16378">
        <v>3</v>
      </c>
      <c r="G16378">
        <v>4</v>
      </c>
      <c r="I16378">
        <v>9</v>
      </c>
      <c r="J16378">
        <v>15</v>
      </c>
      <c r="L16378">
        <v>20</v>
      </c>
      <c r="N16378">
        <v>6</v>
      </c>
      <c r="P16378">
        <v>7</v>
      </c>
      <c r="Q16378">
        <v>7</v>
      </c>
      <c r="S16378">
        <v>3</v>
      </c>
    </row>
    <row r="16379" spans="1:19" x14ac:dyDescent="0.3">
      <c r="A16379" t="s">
        <v>32640</v>
      </c>
      <c r="B16379" s="171" t="s">
        <v>32641</v>
      </c>
      <c r="C16379" s="171" t="s">
        <v>236</v>
      </c>
      <c r="D16379" s="171" t="s">
        <v>4</v>
      </c>
      <c r="E16379" s="11">
        <v>44652</v>
      </c>
      <c r="F16379">
        <v>0</v>
      </c>
      <c r="G16379">
        <v>0</v>
      </c>
      <c r="I16379">
        <v>0</v>
      </c>
      <c r="J16379">
        <v>0</v>
      </c>
      <c r="L16379">
        <v>0</v>
      </c>
      <c r="N16379">
        <v>0</v>
      </c>
      <c r="P16379">
        <v>0</v>
      </c>
      <c r="Q16379">
        <v>0</v>
      </c>
      <c r="S16379">
        <v>0</v>
      </c>
    </row>
    <row r="16380" spans="1:19" x14ac:dyDescent="0.3">
      <c r="A16380" t="s">
        <v>32642</v>
      </c>
      <c r="B16380" s="171" t="s">
        <v>32643</v>
      </c>
      <c r="C16380" s="171" t="s">
        <v>239</v>
      </c>
      <c r="D16380" s="171" t="s">
        <v>4</v>
      </c>
      <c r="E16380" s="11">
        <v>44652</v>
      </c>
      <c r="F16380">
        <v>0</v>
      </c>
      <c r="G16380">
        <v>0</v>
      </c>
      <c r="I16380">
        <v>0</v>
      </c>
      <c r="J16380">
        <v>0</v>
      </c>
      <c r="L16380">
        <v>0</v>
      </c>
      <c r="N16380">
        <v>0</v>
      </c>
      <c r="P16380">
        <v>0</v>
      </c>
      <c r="Q16380">
        <v>0</v>
      </c>
      <c r="S16380">
        <v>0</v>
      </c>
    </row>
    <row r="16381" spans="1:19" x14ac:dyDescent="0.3">
      <c r="A16381" t="s">
        <v>32644</v>
      </c>
      <c r="B16381" s="171" t="s">
        <v>32645</v>
      </c>
      <c r="C16381" s="171" t="s">
        <v>24315</v>
      </c>
      <c r="D16381" s="171" t="s">
        <v>4</v>
      </c>
      <c r="E16381" s="11">
        <v>44652</v>
      </c>
      <c r="F16381">
        <v>0</v>
      </c>
      <c r="G16381">
        <v>0</v>
      </c>
      <c r="I16381">
        <v>0</v>
      </c>
      <c r="J16381">
        <v>0</v>
      </c>
      <c r="L16381">
        <v>0</v>
      </c>
      <c r="N16381">
        <v>0</v>
      </c>
      <c r="P16381">
        <v>0</v>
      </c>
      <c r="Q16381">
        <v>0</v>
      </c>
      <c r="S16381">
        <v>0</v>
      </c>
    </row>
    <row r="16382" spans="1:19" x14ac:dyDescent="0.3">
      <c r="A16382" t="s">
        <v>32646</v>
      </c>
      <c r="B16382" s="171" t="s">
        <v>32647</v>
      </c>
      <c r="C16382" s="171" t="s">
        <v>113</v>
      </c>
      <c r="D16382" s="171" t="s">
        <v>4</v>
      </c>
      <c r="E16382" s="11">
        <v>44652</v>
      </c>
      <c r="F16382">
        <v>0</v>
      </c>
      <c r="G16382">
        <v>0</v>
      </c>
      <c r="I16382">
        <v>0</v>
      </c>
      <c r="J16382">
        <v>0</v>
      </c>
      <c r="L16382">
        <v>0</v>
      </c>
      <c r="N16382">
        <v>0</v>
      </c>
      <c r="P16382">
        <v>0</v>
      </c>
      <c r="Q16382">
        <v>0</v>
      </c>
      <c r="S16382">
        <v>0</v>
      </c>
    </row>
    <row r="16383" spans="1:19" x14ac:dyDescent="0.3">
      <c r="A16383" t="s">
        <v>32648</v>
      </c>
      <c r="B16383" s="171" t="s">
        <v>32649</v>
      </c>
      <c r="C16383" s="171" t="s">
        <v>131</v>
      </c>
      <c r="D16383" s="171" t="s">
        <v>4</v>
      </c>
      <c r="E16383" s="11">
        <v>44652</v>
      </c>
      <c r="F16383">
        <v>0</v>
      </c>
      <c r="G16383">
        <v>0</v>
      </c>
      <c r="I16383">
        <v>0</v>
      </c>
      <c r="J16383">
        <v>0</v>
      </c>
      <c r="L16383">
        <v>0</v>
      </c>
      <c r="N16383">
        <v>0</v>
      </c>
      <c r="P16383">
        <v>0</v>
      </c>
      <c r="Q16383">
        <v>0</v>
      </c>
      <c r="S16383">
        <v>0</v>
      </c>
    </row>
    <row r="16384" spans="1:19" x14ac:dyDescent="0.3">
      <c r="A16384" t="s">
        <v>32650</v>
      </c>
      <c r="B16384" s="171" t="s">
        <v>32651</v>
      </c>
      <c r="C16384" s="171" t="s">
        <v>14843</v>
      </c>
      <c r="D16384" s="171" t="s">
        <v>4</v>
      </c>
      <c r="E16384" s="11">
        <v>44652</v>
      </c>
      <c r="F16384">
        <v>0</v>
      </c>
      <c r="G16384">
        <v>0</v>
      </c>
      <c r="I16384">
        <v>0</v>
      </c>
      <c r="J16384">
        <v>0</v>
      </c>
      <c r="L16384">
        <v>0</v>
      </c>
      <c r="N16384">
        <v>0</v>
      </c>
      <c r="P16384">
        <v>0</v>
      </c>
      <c r="Q16384">
        <v>0</v>
      </c>
      <c r="S16384">
        <v>0</v>
      </c>
    </row>
    <row r="16385" spans="1:19" x14ac:dyDescent="0.3">
      <c r="A16385" t="s">
        <v>32652</v>
      </c>
      <c r="B16385" s="171" t="s">
        <v>32653</v>
      </c>
      <c r="C16385" s="171" t="s">
        <v>155</v>
      </c>
      <c r="D16385" s="171" t="s">
        <v>4</v>
      </c>
      <c r="E16385" s="11">
        <v>44652</v>
      </c>
      <c r="F16385">
        <v>3.5</v>
      </c>
      <c r="G16385">
        <v>3.5</v>
      </c>
      <c r="I16385">
        <v>17</v>
      </c>
      <c r="J16385">
        <v>18</v>
      </c>
      <c r="L16385">
        <v>20</v>
      </c>
      <c r="N16385">
        <v>10</v>
      </c>
      <c r="P16385">
        <v>0</v>
      </c>
      <c r="Q16385">
        <v>0</v>
      </c>
      <c r="S16385">
        <v>7</v>
      </c>
    </row>
    <row r="16386" spans="1:19" x14ac:dyDescent="0.3">
      <c r="A16386" t="s">
        <v>32654</v>
      </c>
      <c r="B16386" s="171" t="s">
        <v>32655</v>
      </c>
      <c r="C16386" s="171" t="s">
        <v>16232</v>
      </c>
      <c r="D16386" s="171" t="s">
        <v>4</v>
      </c>
      <c r="E16386" s="11">
        <v>44652</v>
      </c>
      <c r="F16386">
        <v>2.5</v>
      </c>
      <c r="G16386">
        <v>4.5</v>
      </c>
      <c r="I16386">
        <v>3</v>
      </c>
      <c r="J16386">
        <v>14</v>
      </c>
      <c r="L16386">
        <v>26</v>
      </c>
      <c r="N16386">
        <v>2</v>
      </c>
      <c r="P16386">
        <v>0</v>
      </c>
      <c r="Q16386">
        <v>1</v>
      </c>
      <c r="S16386">
        <v>1</v>
      </c>
    </row>
    <row r="16387" spans="1:19" x14ac:dyDescent="0.3">
      <c r="A16387" t="s">
        <v>32656</v>
      </c>
      <c r="B16387" s="171" t="s">
        <v>32657</v>
      </c>
      <c r="C16387" s="171" t="s">
        <v>16557</v>
      </c>
      <c r="D16387" s="171" t="s">
        <v>4</v>
      </c>
      <c r="E16387" s="11">
        <v>44652</v>
      </c>
      <c r="F16387">
        <v>0</v>
      </c>
      <c r="G16387">
        <v>0</v>
      </c>
      <c r="I16387">
        <v>0</v>
      </c>
      <c r="J16387">
        <v>0</v>
      </c>
      <c r="L16387">
        <v>0</v>
      </c>
      <c r="N16387">
        <v>0</v>
      </c>
      <c r="P16387">
        <v>0</v>
      </c>
      <c r="Q16387">
        <v>0</v>
      </c>
      <c r="S16387">
        <v>0</v>
      </c>
    </row>
    <row r="16388" spans="1:19" x14ac:dyDescent="0.3">
      <c r="A16388" t="s">
        <v>32658</v>
      </c>
      <c r="B16388" s="171" t="s">
        <v>32659</v>
      </c>
      <c r="C16388" s="171" t="s">
        <v>188</v>
      </c>
      <c r="D16388" s="171" t="s">
        <v>4</v>
      </c>
      <c r="E16388" s="11">
        <v>44652</v>
      </c>
      <c r="F16388">
        <v>4</v>
      </c>
      <c r="G16388">
        <v>6</v>
      </c>
      <c r="I16388">
        <v>7</v>
      </c>
      <c r="J16388">
        <v>22</v>
      </c>
      <c r="L16388">
        <v>34</v>
      </c>
      <c r="N16388">
        <v>7</v>
      </c>
      <c r="P16388">
        <v>0</v>
      </c>
      <c r="Q16388">
        <v>0</v>
      </c>
      <c r="S16388">
        <v>0</v>
      </c>
    </row>
    <row r="16389" spans="1:19" x14ac:dyDescent="0.3">
      <c r="A16389" t="s">
        <v>32660</v>
      </c>
      <c r="B16389" s="171" t="s">
        <v>32661</v>
      </c>
      <c r="C16389" s="171" t="s">
        <v>227</v>
      </c>
      <c r="D16389" s="171" t="s">
        <v>4</v>
      </c>
      <c r="E16389" s="11">
        <v>44652</v>
      </c>
      <c r="F16389">
        <v>0</v>
      </c>
      <c r="G16389">
        <v>0</v>
      </c>
      <c r="I16389">
        <v>0</v>
      </c>
      <c r="J16389">
        <v>0</v>
      </c>
      <c r="L16389">
        <v>0</v>
      </c>
      <c r="N16389">
        <v>0</v>
      </c>
      <c r="P16389">
        <v>0</v>
      </c>
      <c r="Q16389">
        <v>0</v>
      </c>
      <c r="S16389">
        <v>0</v>
      </c>
    </row>
    <row r="16390" spans="1:19" x14ac:dyDescent="0.3">
      <c r="A16390" t="s">
        <v>32662</v>
      </c>
      <c r="B16390" s="171" t="s">
        <v>32663</v>
      </c>
      <c r="C16390" s="171" t="s">
        <v>116</v>
      </c>
      <c r="D16390" s="171" t="s">
        <v>4</v>
      </c>
      <c r="E16390" s="11">
        <v>44652</v>
      </c>
      <c r="F16390">
        <v>7</v>
      </c>
      <c r="G16390">
        <v>7</v>
      </c>
      <c r="I16390">
        <v>55</v>
      </c>
      <c r="J16390">
        <v>76</v>
      </c>
      <c r="L16390">
        <v>73</v>
      </c>
      <c r="N16390">
        <v>55</v>
      </c>
      <c r="P16390">
        <v>0</v>
      </c>
      <c r="Q16390">
        <v>3</v>
      </c>
      <c r="S16390">
        <v>0</v>
      </c>
    </row>
    <row r="16391" spans="1:19" x14ac:dyDescent="0.3">
      <c r="A16391" t="s">
        <v>32664</v>
      </c>
      <c r="B16391" s="171" t="s">
        <v>32665</v>
      </c>
      <c r="C16391" s="171" t="s">
        <v>9862</v>
      </c>
      <c r="D16391" s="171" t="s">
        <v>4</v>
      </c>
      <c r="E16391" s="11">
        <v>44652</v>
      </c>
      <c r="F16391">
        <v>0</v>
      </c>
      <c r="G16391">
        <v>0</v>
      </c>
      <c r="I16391">
        <v>0</v>
      </c>
      <c r="J16391">
        <v>0</v>
      </c>
      <c r="L16391">
        <v>0</v>
      </c>
      <c r="N16391">
        <v>0</v>
      </c>
      <c r="P16391">
        <v>0</v>
      </c>
      <c r="Q16391">
        <v>0</v>
      </c>
      <c r="S16391">
        <v>0</v>
      </c>
    </row>
    <row r="16392" spans="1:19" x14ac:dyDescent="0.3">
      <c r="A16392" t="s">
        <v>32666</v>
      </c>
      <c r="B16392" s="171" t="s">
        <v>32667</v>
      </c>
      <c r="C16392" s="171" t="s">
        <v>140</v>
      </c>
      <c r="D16392" s="171" t="s">
        <v>4</v>
      </c>
      <c r="E16392" s="11">
        <v>44652</v>
      </c>
      <c r="F16392">
        <v>0</v>
      </c>
      <c r="G16392">
        <v>0</v>
      </c>
      <c r="I16392">
        <v>0</v>
      </c>
      <c r="J16392">
        <v>0</v>
      </c>
      <c r="L16392">
        <v>0</v>
      </c>
      <c r="N16392">
        <v>0</v>
      </c>
      <c r="P16392">
        <v>0</v>
      </c>
      <c r="Q16392">
        <v>0</v>
      </c>
      <c r="S16392">
        <v>0</v>
      </c>
    </row>
    <row r="16393" spans="1:19" x14ac:dyDescent="0.3">
      <c r="A16393" t="s">
        <v>32668</v>
      </c>
      <c r="B16393" s="171" t="s">
        <v>32669</v>
      </c>
      <c r="C16393" s="171" t="s">
        <v>8590</v>
      </c>
      <c r="D16393" s="171" t="s">
        <v>4</v>
      </c>
      <c r="E16393" s="11">
        <v>44652</v>
      </c>
      <c r="F16393">
        <v>0</v>
      </c>
      <c r="G16393">
        <v>0</v>
      </c>
      <c r="I16393">
        <v>0</v>
      </c>
      <c r="J16393">
        <v>0</v>
      </c>
      <c r="L16393">
        <v>0</v>
      </c>
      <c r="N16393">
        <v>0</v>
      </c>
      <c r="P16393">
        <v>0</v>
      </c>
      <c r="Q16393">
        <v>0</v>
      </c>
      <c r="S16393">
        <v>0</v>
      </c>
    </row>
    <row r="16394" spans="1:19" x14ac:dyDescent="0.3">
      <c r="A16394" t="s">
        <v>32670</v>
      </c>
      <c r="B16394" s="171" t="s">
        <v>32671</v>
      </c>
      <c r="C16394" s="171" t="s">
        <v>170</v>
      </c>
      <c r="D16394" s="171" t="s">
        <v>4</v>
      </c>
      <c r="E16394" s="11">
        <v>44652</v>
      </c>
      <c r="F16394">
        <v>3.5</v>
      </c>
      <c r="G16394">
        <v>4</v>
      </c>
      <c r="I16394">
        <v>19</v>
      </c>
      <c r="J16394">
        <v>49</v>
      </c>
      <c r="L16394">
        <v>56</v>
      </c>
      <c r="N16394">
        <v>9</v>
      </c>
      <c r="P16394">
        <v>2</v>
      </c>
      <c r="Q16394">
        <v>4</v>
      </c>
      <c r="S16394">
        <v>10</v>
      </c>
    </row>
    <row r="16395" spans="1:19" x14ac:dyDescent="0.3">
      <c r="A16395" t="s">
        <v>32672</v>
      </c>
      <c r="B16395" s="171" t="s">
        <v>32673</v>
      </c>
      <c r="C16395" s="171" t="s">
        <v>182</v>
      </c>
      <c r="D16395" s="171" t="s">
        <v>4</v>
      </c>
      <c r="E16395" s="11">
        <v>44652</v>
      </c>
      <c r="F16395">
        <v>10</v>
      </c>
      <c r="G16395">
        <v>10</v>
      </c>
      <c r="I16395">
        <v>92</v>
      </c>
      <c r="J16395">
        <v>113</v>
      </c>
      <c r="L16395">
        <v>110</v>
      </c>
      <c r="N16395">
        <v>91</v>
      </c>
      <c r="P16395">
        <v>2</v>
      </c>
      <c r="Q16395">
        <v>2</v>
      </c>
      <c r="S16395">
        <v>1</v>
      </c>
    </row>
    <row r="16396" spans="1:19" x14ac:dyDescent="0.3">
      <c r="A16396" t="s">
        <v>32674</v>
      </c>
      <c r="B16396" s="171" t="s">
        <v>32675</v>
      </c>
      <c r="C16396" s="171" t="s">
        <v>197</v>
      </c>
      <c r="D16396" s="171" t="s">
        <v>4</v>
      </c>
      <c r="E16396" s="11">
        <v>44652</v>
      </c>
      <c r="F16396">
        <v>8.5</v>
      </c>
      <c r="G16396">
        <v>7.5</v>
      </c>
      <c r="I16396">
        <v>59</v>
      </c>
      <c r="J16396">
        <v>85</v>
      </c>
      <c r="L16396">
        <v>75</v>
      </c>
      <c r="N16396">
        <v>56</v>
      </c>
      <c r="P16396">
        <v>3</v>
      </c>
      <c r="Q16396">
        <v>3</v>
      </c>
      <c r="S16396">
        <v>3</v>
      </c>
    </row>
    <row r="16397" spans="1:19" x14ac:dyDescent="0.3">
      <c r="A16397" t="s">
        <v>32676</v>
      </c>
      <c r="B16397" s="171" t="s">
        <v>32677</v>
      </c>
      <c r="C16397" s="171" t="s">
        <v>218</v>
      </c>
      <c r="D16397" s="171" t="s">
        <v>4</v>
      </c>
      <c r="E16397" s="11">
        <v>44652</v>
      </c>
      <c r="F16397">
        <v>0</v>
      </c>
      <c r="G16397">
        <v>0</v>
      </c>
      <c r="I16397">
        <v>0</v>
      </c>
      <c r="J16397">
        <v>0</v>
      </c>
      <c r="L16397">
        <v>0</v>
      </c>
      <c r="N16397">
        <v>0</v>
      </c>
      <c r="P16397">
        <v>0</v>
      </c>
      <c r="Q16397">
        <v>0</v>
      </c>
      <c r="S16397">
        <v>0</v>
      </c>
    </row>
    <row r="16398" spans="1:19" x14ac:dyDescent="0.3">
      <c r="A16398" t="s">
        <v>32678</v>
      </c>
      <c r="B16398" s="171" t="s">
        <v>32679</v>
      </c>
      <c r="C16398" s="171" t="s">
        <v>230</v>
      </c>
      <c r="D16398" s="171" t="s">
        <v>4</v>
      </c>
      <c r="E16398" s="11">
        <v>44652</v>
      </c>
      <c r="F16398">
        <v>0</v>
      </c>
      <c r="G16398">
        <v>0</v>
      </c>
      <c r="I16398">
        <v>0</v>
      </c>
      <c r="J16398">
        <v>0</v>
      </c>
      <c r="L16398">
        <v>0</v>
      </c>
      <c r="N16398">
        <v>0</v>
      </c>
      <c r="P16398">
        <v>0</v>
      </c>
      <c r="Q16398">
        <v>0</v>
      </c>
      <c r="S16398">
        <v>0</v>
      </c>
    </row>
    <row r="16399" spans="1:19" x14ac:dyDescent="0.3">
      <c r="A16399" t="s">
        <v>32680</v>
      </c>
      <c r="B16399" s="171" t="s">
        <v>32681</v>
      </c>
      <c r="C16399" s="171" t="s">
        <v>8193</v>
      </c>
      <c r="D16399" s="171" t="s">
        <v>4</v>
      </c>
      <c r="E16399" s="11">
        <v>44652</v>
      </c>
      <c r="F16399">
        <v>2.5</v>
      </c>
      <c r="G16399">
        <v>3</v>
      </c>
      <c r="I16399">
        <v>17</v>
      </c>
      <c r="J16399">
        <v>29</v>
      </c>
      <c r="L16399">
        <v>36</v>
      </c>
      <c r="N16399">
        <v>16</v>
      </c>
      <c r="P16399">
        <v>1</v>
      </c>
      <c r="Q16399">
        <v>3</v>
      </c>
      <c r="S16399">
        <v>1</v>
      </c>
    </row>
    <row r="16400" spans="1:19" x14ac:dyDescent="0.3">
      <c r="A16400" t="s">
        <v>32682</v>
      </c>
      <c r="B16400" s="171" t="s">
        <v>32683</v>
      </c>
      <c r="C16400" s="171" t="s">
        <v>10522</v>
      </c>
      <c r="D16400" s="171" t="s">
        <v>4</v>
      </c>
      <c r="E16400" s="11">
        <v>44652</v>
      </c>
      <c r="F16400">
        <v>0</v>
      </c>
      <c r="G16400">
        <v>0</v>
      </c>
      <c r="I16400">
        <v>0</v>
      </c>
      <c r="J16400">
        <v>0</v>
      </c>
      <c r="L16400">
        <v>0</v>
      </c>
      <c r="N16400">
        <v>0</v>
      </c>
      <c r="P16400">
        <v>0</v>
      </c>
      <c r="Q16400">
        <v>0</v>
      </c>
      <c r="S16400">
        <v>0</v>
      </c>
    </row>
    <row r="16401" spans="1:19" x14ac:dyDescent="0.3">
      <c r="A16401" t="s">
        <v>32684</v>
      </c>
      <c r="B16401" s="171" t="s">
        <v>32685</v>
      </c>
      <c r="C16401" s="171" t="s">
        <v>10525</v>
      </c>
      <c r="D16401" s="171" t="s">
        <v>4</v>
      </c>
      <c r="E16401" s="11">
        <v>44652</v>
      </c>
      <c r="F16401">
        <v>0</v>
      </c>
      <c r="G16401">
        <v>0</v>
      </c>
      <c r="I16401">
        <v>0</v>
      </c>
      <c r="J16401">
        <v>0</v>
      </c>
      <c r="L16401">
        <v>0</v>
      </c>
      <c r="N16401">
        <v>0</v>
      </c>
      <c r="P16401">
        <v>0</v>
      </c>
      <c r="Q16401">
        <v>0</v>
      </c>
      <c r="S16401">
        <v>0</v>
      </c>
    </row>
    <row r="16402" spans="1:19" x14ac:dyDescent="0.3">
      <c r="A16402" t="s">
        <v>32686</v>
      </c>
      <c r="B16402" s="171" t="s">
        <v>32687</v>
      </c>
      <c r="C16402" s="171" t="s">
        <v>10528</v>
      </c>
      <c r="D16402" s="171" t="s">
        <v>4</v>
      </c>
      <c r="E16402" s="11">
        <v>44652</v>
      </c>
      <c r="F16402">
        <v>0</v>
      </c>
      <c r="G16402">
        <v>0</v>
      </c>
      <c r="I16402">
        <v>0</v>
      </c>
      <c r="J16402">
        <v>0</v>
      </c>
      <c r="L16402">
        <v>0</v>
      </c>
      <c r="N16402">
        <v>0</v>
      </c>
      <c r="P16402">
        <v>0</v>
      </c>
      <c r="Q16402">
        <v>0</v>
      </c>
      <c r="S16402">
        <v>0</v>
      </c>
    </row>
    <row r="16403" spans="1:19" x14ac:dyDescent="0.3">
      <c r="A16403" t="s">
        <v>32688</v>
      </c>
      <c r="B16403" s="171" t="s">
        <v>32689</v>
      </c>
      <c r="C16403" s="171" t="s">
        <v>10531</v>
      </c>
      <c r="D16403" s="171" t="s">
        <v>4</v>
      </c>
      <c r="E16403" s="11">
        <v>44652</v>
      </c>
      <c r="F16403">
        <v>0</v>
      </c>
      <c r="G16403">
        <v>0</v>
      </c>
      <c r="I16403">
        <v>0</v>
      </c>
      <c r="J16403">
        <v>0</v>
      </c>
      <c r="L16403">
        <v>0</v>
      </c>
      <c r="N16403">
        <v>0</v>
      </c>
      <c r="P16403">
        <v>0</v>
      </c>
      <c r="Q16403">
        <v>0</v>
      </c>
      <c r="S16403">
        <v>0</v>
      </c>
    </row>
    <row r="16404" spans="1:19" x14ac:dyDescent="0.3">
      <c r="A16404" t="s">
        <v>32690</v>
      </c>
      <c r="B16404" s="171" t="s">
        <v>32691</v>
      </c>
      <c r="C16404" s="171" t="s">
        <v>14880</v>
      </c>
      <c r="D16404" s="171" t="s">
        <v>4</v>
      </c>
      <c r="E16404" s="11">
        <v>44652</v>
      </c>
      <c r="F16404">
        <v>0</v>
      </c>
      <c r="G16404">
        <v>0</v>
      </c>
      <c r="I16404">
        <v>0</v>
      </c>
      <c r="J16404">
        <v>0</v>
      </c>
      <c r="L16404">
        <v>0</v>
      </c>
      <c r="N16404">
        <v>0</v>
      </c>
      <c r="P16404">
        <v>0</v>
      </c>
      <c r="Q16404">
        <v>0</v>
      </c>
      <c r="S16404">
        <v>0</v>
      </c>
    </row>
    <row r="16405" spans="1:19" x14ac:dyDescent="0.3">
      <c r="A16405" t="s">
        <v>32692</v>
      </c>
      <c r="B16405" s="171" t="s">
        <v>32693</v>
      </c>
      <c r="C16405" s="171" t="s">
        <v>10534</v>
      </c>
      <c r="D16405" s="171" t="s">
        <v>4</v>
      </c>
      <c r="E16405" s="11">
        <v>44652</v>
      </c>
      <c r="F16405">
        <v>1.5</v>
      </c>
      <c r="G16405">
        <v>5</v>
      </c>
      <c r="I16405">
        <v>5</v>
      </c>
      <c r="J16405">
        <v>8</v>
      </c>
      <c r="L16405">
        <v>29</v>
      </c>
      <c r="N16405">
        <v>5</v>
      </c>
      <c r="P16405">
        <v>0</v>
      </c>
      <c r="Q16405">
        <v>0</v>
      </c>
      <c r="S16405">
        <v>0</v>
      </c>
    </row>
    <row r="16406" spans="1:19" x14ac:dyDescent="0.3">
      <c r="A16406" t="s">
        <v>32694</v>
      </c>
      <c r="B16406" s="171" t="s">
        <v>32695</v>
      </c>
      <c r="C16406" s="171" t="s">
        <v>10537</v>
      </c>
      <c r="D16406" s="171" t="s">
        <v>4</v>
      </c>
      <c r="E16406" s="11">
        <v>44652</v>
      </c>
      <c r="F16406">
        <v>1.5</v>
      </c>
      <c r="G16406">
        <v>2</v>
      </c>
      <c r="I16406">
        <v>4</v>
      </c>
      <c r="J16406">
        <v>8</v>
      </c>
      <c r="L16406">
        <v>11</v>
      </c>
      <c r="N16406">
        <v>4</v>
      </c>
      <c r="P16406">
        <v>0</v>
      </c>
      <c r="Q16406">
        <v>0</v>
      </c>
      <c r="S16406">
        <v>0</v>
      </c>
    </row>
    <row r="16407" spans="1:19" x14ac:dyDescent="0.3">
      <c r="A16407" t="s">
        <v>32696</v>
      </c>
      <c r="B16407" s="171" t="s">
        <v>32697</v>
      </c>
      <c r="C16407" s="171" t="s">
        <v>15347</v>
      </c>
      <c r="D16407" s="171" t="s">
        <v>4</v>
      </c>
      <c r="E16407" s="11">
        <v>44652</v>
      </c>
      <c r="F16407">
        <v>0.5</v>
      </c>
      <c r="G16407">
        <v>0.5</v>
      </c>
      <c r="I16407">
        <v>3</v>
      </c>
      <c r="J16407">
        <v>3</v>
      </c>
      <c r="L16407">
        <v>3</v>
      </c>
      <c r="N16407">
        <v>3</v>
      </c>
      <c r="P16407">
        <v>0</v>
      </c>
      <c r="Q16407">
        <v>0</v>
      </c>
      <c r="S16407">
        <v>0</v>
      </c>
    </row>
    <row r="16408" spans="1:19" x14ac:dyDescent="0.3">
      <c r="A16408" t="s">
        <v>32698</v>
      </c>
      <c r="B16408" s="171" t="s">
        <v>32699</v>
      </c>
      <c r="C16408" s="171" t="s">
        <v>203</v>
      </c>
      <c r="D16408" s="171" t="s">
        <v>4</v>
      </c>
      <c r="E16408" s="11">
        <v>44652</v>
      </c>
      <c r="F16408">
        <v>2.5</v>
      </c>
      <c r="G16408">
        <v>1.5</v>
      </c>
      <c r="I16408">
        <v>14</v>
      </c>
      <c r="J16408">
        <v>14</v>
      </c>
      <c r="L16408">
        <v>8</v>
      </c>
      <c r="N16408">
        <v>13</v>
      </c>
      <c r="P16408">
        <v>1</v>
      </c>
      <c r="Q16408">
        <v>1</v>
      </c>
      <c r="S16408">
        <v>1</v>
      </c>
    </row>
    <row r="16409" spans="1:19" x14ac:dyDescent="0.3">
      <c r="A16409" t="s">
        <v>32700</v>
      </c>
      <c r="B16409" s="171" t="s">
        <v>32701</v>
      </c>
      <c r="C16409" s="171" t="s">
        <v>15340</v>
      </c>
      <c r="D16409" s="171" t="s">
        <v>4</v>
      </c>
      <c r="E16409" s="11">
        <v>44652</v>
      </c>
      <c r="F16409">
        <v>0</v>
      </c>
      <c r="G16409">
        <v>0</v>
      </c>
      <c r="I16409">
        <v>0</v>
      </c>
      <c r="J16409">
        <v>0</v>
      </c>
      <c r="L16409">
        <v>0</v>
      </c>
      <c r="N16409">
        <v>0</v>
      </c>
      <c r="P16409">
        <v>0</v>
      </c>
      <c r="Q16409">
        <v>0</v>
      </c>
      <c r="S16409">
        <v>0</v>
      </c>
    </row>
    <row r="16410" spans="1:19" x14ac:dyDescent="0.3">
      <c r="A16410" t="s">
        <v>32702</v>
      </c>
      <c r="B16410" s="171" t="s">
        <v>32703</v>
      </c>
      <c r="C16410" s="171" t="s">
        <v>16544</v>
      </c>
      <c r="D16410" s="171" t="s">
        <v>4</v>
      </c>
      <c r="E16410" s="11">
        <v>44652</v>
      </c>
      <c r="F16410">
        <v>0</v>
      </c>
      <c r="G16410">
        <v>0</v>
      </c>
      <c r="I16410">
        <v>0</v>
      </c>
      <c r="J16410">
        <v>0</v>
      </c>
      <c r="L16410">
        <v>0</v>
      </c>
      <c r="N16410">
        <v>0</v>
      </c>
      <c r="P16410">
        <v>0</v>
      </c>
      <c r="Q16410">
        <v>0</v>
      </c>
      <c r="S16410">
        <v>0</v>
      </c>
    </row>
    <row r="16411" spans="1:19" x14ac:dyDescent="0.3">
      <c r="A16411" t="s">
        <v>32704</v>
      </c>
      <c r="B16411" s="171" t="s">
        <v>32705</v>
      </c>
      <c r="C16411" s="171" t="s">
        <v>176</v>
      </c>
      <c r="D16411" s="171" t="s">
        <v>4</v>
      </c>
      <c r="E16411" s="11">
        <v>44652</v>
      </c>
      <c r="F16411">
        <v>2.5</v>
      </c>
      <c r="G16411">
        <v>3</v>
      </c>
      <c r="I16411">
        <v>13</v>
      </c>
      <c r="J16411">
        <v>14</v>
      </c>
      <c r="L16411">
        <v>17</v>
      </c>
      <c r="N16411">
        <v>13</v>
      </c>
      <c r="P16411">
        <v>0</v>
      </c>
      <c r="Q16411">
        <v>2</v>
      </c>
      <c r="S16411">
        <v>0</v>
      </c>
    </row>
    <row r="16412" spans="1:19" x14ac:dyDescent="0.3">
      <c r="A16412" t="s">
        <v>32706</v>
      </c>
      <c r="B16412" s="171" t="s">
        <v>32707</v>
      </c>
      <c r="C16412" s="171" t="s">
        <v>206</v>
      </c>
      <c r="D16412" s="171" t="s">
        <v>4</v>
      </c>
      <c r="E16412" s="11">
        <v>44652</v>
      </c>
      <c r="F16412">
        <v>1</v>
      </c>
      <c r="G16412">
        <v>1</v>
      </c>
      <c r="I16412">
        <v>4</v>
      </c>
      <c r="J16412">
        <v>5</v>
      </c>
      <c r="L16412">
        <v>5</v>
      </c>
      <c r="N16412">
        <v>1</v>
      </c>
      <c r="P16412">
        <v>0</v>
      </c>
      <c r="Q16412">
        <v>0</v>
      </c>
      <c r="S16412">
        <v>3</v>
      </c>
    </row>
    <row r="16413" spans="1:19" x14ac:dyDescent="0.3">
      <c r="A16413" t="s">
        <v>32524</v>
      </c>
      <c r="B16413" s="171" t="s">
        <v>32525</v>
      </c>
      <c r="C16413" s="171" t="s">
        <v>24284</v>
      </c>
      <c r="D16413" s="171" t="s">
        <v>80</v>
      </c>
      <c r="E16413" s="11">
        <v>44652</v>
      </c>
      <c r="F16413">
        <v>2</v>
      </c>
      <c r="G16413">
        <v>3</v>
      </c>
      <c r="I16413">
        <v>4</v>
      </c>
      <c r="J16413">
        <v>12</v>
      </c>
      <c r="L16413">
        <v>18</v>
      </c>
      <c r="N16413">
        <v>2</v>
      </c>
      <c r="P16413">
        <v>0</v>
      </c>
      <c r="Q16413">
        <v>4</v>
      </c>
      <c r="S16413">
        <v>2</v>
      </c>
    </row>
    <row r="16414" spans="1:19" x14ac:dyDescent="0.3">
      <c r="A16414" t="s">
        <v>32708</v>
      </c>
      <c r="B16414" s="171" t="s">
        <v>32709</v>
      </c>
      <c r="C16414" s="171" t="s">
        <v>18229</v>
      </c>
      <c r="D16414" s="171" t="s">
        <v>80</v>
      </c>
      <c r="E16414" s="11">
        <v>44652</v>
      </c>
      <c r="F16414">
        <v>0</v>
      </c>
      <c r="G16414">
        <v>0</v>
      </c>
      <c r="I16414">
        <v>0</v>
      </c>
      <c r="J16414">
        <v>0</v>
      </c>
      <c r="L16414">
        <v>0</v>
      </c>
      <c r="N16414">
        <v>0</v>
      </c>
      <c r="P16414">
        <v>0</v>
      </c>
      <c r="Q16414">
        <v>0</v>
      </c>
      <c r="S16414">
        <v>0</v>
      </c>
    </row>
    <row r="16415" spans="1:19" x14ac:dyDescent="0.3">
      <c r="A16415" t="s">
        <v>32710</v>
      </c>
      <c r="B16415" s="171" t="s">
        <v>32711</v>
      </c>
      <c r="C16415" s="171" t="s">
        <v>9887</v>
      </c>
      <c r="D16415" s="171" t="s">
        <v>80</v>
      </c>
      <c r="E16415" s="11">
        <v>44652</v>
      </c>
      <c r="F16415">
        <v>0</v>
      </c>
      <c r="G16415">
        <v>0</v>
      </c>
      <c r="I16415">
        <v>0</v>
      </c>
      <c r="J16415">
        <v>0</v>
      </c>
      <c r="L16415">
        <v>0</v>
      </c>
      <c r="N16415">
        <v>0</v>
      </c>
      <c r="P16415">
        <v>0</v>
      </c>
      <c r="Q16415">
        <v>0</v>
      </c>
      <c r="S16415">
        <v>0</v>
      </c>
    </row>
    <row r="16416" spans="1:19" x14ac:dyDescent="0.3">
      <c r="A16416" t="s">
        <v>32712</v>
      </c>
      <c r="B16416" s="171" t="s">
        <v>32713</v>
      </c>
      <c r="C16416" s="171" t="s">
        <v>11260</v>
      </c>
      <c r="D16416" s="171" t="s">
        <v>80</v>
      </c>
      <c r="E16416" s="11">
        <v>44652</v>
      </c>
      <c r="F16416">
        <v>0</v>
      </c>
      <c r="G16416">
        <v>0</v>
      </c>
      <c r="I16416">
        <v>0</v>
      </c>
      <c r="J16416">
        <v>0</v>
      </c>
      <c r="L16416">
        <v>0</v>
      </c>
      <c r="N16416">
        <v>0</v>
      </c>
      <c r="P16416">
        <v>0</v>
      </c>
      <c r="Q16416">
        <v>0</v>
      </c>
      <c r="S16416">
        <v>0</v>
      </c>
    </row>
    <row r="16417" spans="1:19" x14ac:dyDescent="0.3">
      <c r="A16417" t="s">
        <v>32714</v>
      </c>
      <c r="B16417" s="171" t="s">
        <v>32715</v>
      </c>
      <c r="C16417" s="171" t="s">
        <v>21284</v>
      </c>
      <c r="D16417" s="171" t="s">
        <v>80</v>
      </c>
      <c r="E16417" s="11">
        <v>44652</v>
      </c>
      <c r="F16417">
        <v>0</v>
      </c>
      <c r="G16417">
        <v>0</v>
      </c>
      <c r="I16417">
        <v>0</v>
      </c>
      <c r="J16417">
        <v>0</v>
      </c>
      <c r="L16417">
        <v>0</v>
      </c>
      <c r="N16417">
        <v>0</v>
      </c>
      <c r="P16417">
        <v>0</v>
      </c>
      <c r="Q16417">
        <v>0</v>
      </c>
      <c r="S16417">
        <v>0</v>
      </c>
    </row>
    <row r="16418" spans="1:19" x14ac:dyDescent="0.3">
      <c r="A16418" t="s">
        <v>32716</v>
      </c>
      <c r="B16418" s="171" t="s">
        <v>32717</v>
      </c>
      <c r="C16418" s="171" t="s">
        <v>125</v>
      </c>
      <c r="D16418" s="171" t="s">
        <v>80</v>
      </c>
      <c r="E16418" s="11">
        <v>44652</v>
      </c>
      <c r="F16418">
        <v>0</v>
      </c>
      <c r="G16418">
        <v>0</v>
      </c>
      <c r="I16418">
        <v>0</v>
      </c>
      <c r="J16418">
        <v>0</v>
      </c>
      <c r="L16418">
        <v>0</v>
      </c>
      <c r="N16418">
        <v>0</v>
      </c>
      <c r="P16418">
        <v>0</v>
      </c>
      <c r="Q16418">
        <v>0</v>
      </c>
      <c r="S16418">
        <v>0</v>
      </c>
    </row>
    <row r="16419" spans="1:19" x14ac:dyDescent="0.3">
      <c r="A16419" t="s">
        <v>32718</v>
      </c>
      <c r="B16419" s="171" t="s">
        <v>32719</v>
      </c>
      <c r="C16419" s="171" t="s">
        <v>14899</v>
      </c>
      <c r="D16419" s="171" t="s">
        <v>80</v>
      </c>
      <c r="E16419" s="11">
        <v>44652</v>
      </c>
      <c r="F16419">
        <v>0</v>
      </c>
      <c r="G16419">
        <v>0</v>
      </c>
      <c r="I16419">
        <v>0</v>
      </c>
      <c r="J16419">
        <v>0</v>
      </c>
      <c r="L16419">
        <v>0</v>
      </c>
      <c r="N16419">
        <v>0</v>
      </c>
      <c r="P16419">
        <v>0</v>
      </c>
      <c r="Q16419">
        <v>0</v>
      </c>
      <c r="S16419">
        <v>0</v>
      </c>
    </row>
    <row r="16420" spans="1:19" x14ac:dyDescent="0.3">
      <c r="A16420" t="s">
        <v>32720</v>
      </c>
      <c r="B16420" s="171" t="s">
        <v>32721</v>
      </c>
      <c r="C16420" s="171" t="s">
        <v>137</v>
      </c>
      <c r="D16420" s="171" t="s">
        <v>80</v>
      </c>
      <c r="E16420" s="11">
        <v>44652</v>
      </c>
      <c r="F16420">
        <v>0</v>
      </c>
      <c r="G16420">
        <v>0</v>
      </c>
      <c r="I16420">
        <v>0</v>
      </c>
      <c r="J16420">
        <v>0</v>
      </c>
      <c r="L16420">
        <v>0</v>
      </c>
      <c r="N16420">
        <v>0</v>
      </c>
      <c r="P16420">
        <v>0</v>
      </c>
      <c r="Q16420">
        <v>0</v>
      </c>
      <c r="S16420">
        <v>0</v>
      </c>
    </row>
    <row r="16421" spans="1:19" x14ac:dyDescent="0.3">
      <c r="A16421" t="s">
        <v>32722</v>
      </c>
      <c r="B16421" s="171" t="s">
        <v>32723</v>
      </c>
      <c r="C16421" s="171" t="s">
        <v>8615</v>
      </c>
      <c r="D16421" s="171" t="s">
        <v>80</v>
      </c>
      <c r="E16421" s="11">
        <v>44652</v>
      </c>
      <c r="F16421">
        <v>0</v>
      </c>
      <c r="G16421">
        <v>0</v>
      </c>
      <c r="I16421">
        <v>0</v>
      </c>
      <c r="J16421">
        <v>0</v>
      </c>
      <c r="L16421">
        <v>0</v>
      </c>
      <c r="N16421">
        <v>0</v>
      </c>
      <c r="P16421">
        <v>0</v>
      </c>
      <c r="Q16421">
        <v>0</v>
      </c>
      <c r="S16421">
        <v>0</v>
      </c>
    </row>
    <row r="16422" spans="1:19" x14ac:dyDescent="0.3">
      <c r="A16422" t="s">
        <v>32724</v>
      </c>
      <c r="B16422" s="171" t="s">
        <v>32725</v>
      </c>
      <c r="C16422" s="171" t="s">
        <v>146</v>
      </c>
      <c r="D16422" s="171" t="s">
        <v>80</v>
      </c>
      <c r="E16422" s="11">
        <v>44652</v>
      </c>
      <c r="F16422">
        <v>5</v>
      </c>
      <c r="G16422">
        <v>8.5</v>
      </c>
      <c r="I16422">
        <v>22</v>
      </c>
      <c r="J16422">
        <v>26</v>
      </c>
      <c r="L16422">
        <v>49</v>
      </c>
      <c r="N16422">
        <v>15</v>
      </c>
      <c r="P16422">
        <v>0</v>
      </c>
      <c r="Q16422">
        <v>0</v>
      </c>
      <c r="S16422">
        <v>7</v>
      </c>
    </row>
    <row r="16423" spans="1:19" x14ac:dyDescent="0.3">
      <c r="A16423" t="s">
        <v>32726</v>
      </c>
      <c r="B16423" s="171" t="s">
        <v>32727</v>
      </c>
      <c r="C16423" s="171" t="s">
        <v>161</v>
      </c>
      <c r="D16423" s="171" t="s">
        <v>80</v>
      </c>
      <c r="E16423" s="11">
        <v>44652</v>
      </c>
      <c r="F16423">
        <v>2.5</v>
      </c>
      <c r="G16423">
        <v>4.5</v>
      </c>
      <c r="I16423">
        <v>3</v>
      </c>
      <c r="J16423">
        <v>14</v>
      </c>
      <c r="L16423">
        <v>26</v>
      </c>
      <c r="N16423">
        <v>2</v>
      </c>
      <c r="P16423">
        <v>0</v>
      </c>
      <c r="Q16423">
        <v>1</v>
      </c>
      <c r="S16423">
        <v>1</v>
      </c>
    </row>
    <row r="16424" spans="1:19" x14ac:dyDescent="0.3">
      <c r="A16424" t="s">
        <v>32728</v>
      </c>
      <c r="B16424" s="171" t="s">
        <v>32729</v>
      </c>
      <c r="C16424" s="171" t="s">
        <v>18252</v>
      </c>
      <c r="D16424" s="171" t="s">
        <v>80</v>
      </c>
      <c r="E16424" s="11">
        <v>44652</v>
      </c>
      <c r="F16424">
        <v>0</v>
      </c>
      <c r="G16424">
        <v>0</v>
      </c>
      <c r="I16424">
        <v>0</v>
      </c>
      <c r="J16424">
        <v>0</v>
      </c>
      <c r="L16424">
        <v>0</v>
      </c>
      <c r="N16424">
        <v>0</v>
      </c>
      <c r="P16424">
        <v>0</v>
      </c>
      <c r="Q16424">
        <v>0</v>
      </c>
      <c r="S16424">
        <v>0</v>
      </c>
    </row>
    <row r="16425" spans="1:19" x14ac:dyDescent="0.3">
      <c r="A16425" t="s">
        <v>32730</v>
      </c>
      <c r="B16425" s="171" t="s">
        <v>32731</v>
      </c>
      <c r="C16425" s="171" t="s">
        <v>167</v>
      </c>
      <c r="D16425" s="171" t="s">
        <v>80</v>
      </c>
      <c r="E16425" s="11">
        <v>44652</v>
      </c>
      <c r="F16425">
        <v>3.5</v>
      </c>
      <c r="G16425">
        <v>4</v>
      </c>
      <c r="I16425">
        <v>19</v>
      </c>
      <c r="J16425">
        <v>49</v>
      </c>
      <c r="L16425">
        <v>56</v>
      </c>
      <c r="N16425">
        <v>9</v>
      </c>
      <c r="P16425">
        <v>2</v>
      </c>
      <c r="Q16425">
        <v>4</v>
      </c>
      <c r="S16425">
        <v>10</v>
      </c>
    </row>
    <row r="16426" spans="1:19" x14ac:dyDescent="0.3">
      <c r="A16426" t="s">
        <v>32732</v>
      </c>
      <c r="B16426" s="171" t="s">
        <v>32733</v>
      </c>
      <c r="C16426" s="171" t="s">
        <v>179</v>
      </c>
      <c r="D16426" s="171" t="s">
        <v>80</v>
      </c>
      <c r="E16426" s="11">
        <v>44652</v>
      </c>
      <c r="F16426">
        <v>13</v>
      </c>
      <c r="G16426">
        <v>14</v>
      </c>
      <c r="I16426">
        <v>101</v>
      </c>
      <c r="J16426">
        <v>128</v>
      </c>
      <c r="L16426">
        <v>130</v>
      </c>
      <c r="N16426">
        <v>97</v>
      </c>
      <c r="P16426">
        <v>9</v>
      </c>
      <c r="Q16426">
        <v>9</v>
      </c>
      <c r="S16426">
        <v>4</v>
      </c>
    </row>
    <row r="16427" spans="1:19" x14ac:dyDescent="0.3">
      <c r="A16427" t="s">
        <v>32734</v>
      </c>
      <c r="B16427" s="171" t="s">
        <v>32735</v>
      </c>
      <c r="C16427" s="171" t="s">
        <v>185</v>
      </c>
      <c r="D16427" s="171" t="s">
        <v>80</v>
      </c>
      <c r="E16427" s="11">
        <v>44652</v>
      </c>
      <c r="F16427">
        <v>5.5</v>
      </c>
      <c r="G16427">
        <v>8</v>
      </c>
      <c r="I16427">
        <v>11</v>
      </c>
      <c r="J16427">
        <v>30</v>
      </c>
      <c r="L16427">
        <v>45</v>
      </c>
      <c r="N16427">
        <v>11</v>
      </c>
      <c r="P16427">
        <v>0</v>
      </c>
      <c r="Q16427">
        <v>0</v>
      </c>
      <c r="S16427">
        <v>0</v>
      </c>
    </row>
    <row r="16428" spans="1:19" x14ac:dyDescent="0.3">
      <c r="A16428" t="s">
        <v>32736</v>
      </c>
      <c r="B16428" s="171" t="s">
        <v>32737</v>
      </c>
      <c r="C16428" s="171" t="s">
        <v>191</v>
      </c>
      <c r="D16428" s="171" t="s">
        <v>80</v>
      </c>
      <c r="E16428" s="11">
        <v>44652</v>
      </c>
      <c r="F16428">
        <v>14.5</v>
      </c>
      <c r="G16428">
        <v>14.5</v>
      </c>
      <c r="I16428">
        <v>80</v>
      </c>
      <c r="J16428">
        <v>121</v>
      </c>
      <c r="L16428">
        <v>114</v>
      </c>
      <c r="N16428">
        <v>74</v>
      </c>
      <c r="P16428">
        <v>5</v>
      </c>
      <c r="Q16428">
        <v>8</v>
      </c>
      <c r="S16428">
        <v>6</v>
      </c>
    </row>
    <row r="16429" spans="1:19" x14ac:dyDescent="0.3">
      <c r="A16429" t="s">
        <v>32738</v>
      </c>
      <c r="B16429" s="171" t="s">
        <v>32739</v>
      </c>
      <c r="C16429" s="171" t="s">
        <v>212</v>
      </c>
      <c r="D16429" s="171" t="s">
        <v>80</v>
      </c>
      <c r="E16429" s="11">
        <v>44652</v>
      </c>
      <c r="F16429">
        <v>0</v>
      </c>
      <c r="G16429">
        <v>0</v>
      </c>
      <c r="I16429">
        <v>0</v>
      </c>
      <c r="J16429">
        <v>0</v>
      </c>
      <c r="L16429">
        <v>0</v>
      </c>
      <c r="N16429">
        <v>0</v>
      </c>
      <c r="P16429">
        <v>0</v>
      </c>
      <c r="Q16429">
        <v>0</v>
      </c>
      <c r="S16429">
        <v>0</v>
      </c>
    </row>
    <row r="16430" spans="1:19" x14ac:dyDescent="0.3">
      <c r="A16430" t="s">
        <v>32740</v>
      </c>
      <c r="B16430" s="171" t="s">
        <v>32741</v>
      </c>
      <c r="C16430" s="171" t="s">
        <v>215</v>
      </c>
      <c r="D16430" s="171" t="s">
        <v>80</v>
      </c>
      <c r="E16430" s="11">
        <v>44652</v>
      </c>
      <c r="F16430">
        <v>0</v>
      </c>
      <c r="G16430">
        <v>0</v>
      </c>
      <c r="I16430">
        <v>0</v>
      </c>
      <c r="J16430">
        <v>0</v>
      </c>
      <c r="L16430">
        <v>0</v>
      </c>
      <c r="N16430">
        <v>0</v>
      </c>
      <c r="P16430">
        <v>0</v>
      </c>
      <c r="Q16430">
        <v>0</v>
      </c>
      <c r="S16430">
        <v>0</v>
      </c>
    </row>
    <row r="16431" spans="1:19" x14ac:dyDescent="0.3">
      <c r="A16431" t="s">
        <v>32742</v>
      </c>
      <c r="B16431" s="171" t="s">
        <v>32743</v>
      </c>
      <c r="C16431" s="171" t="s">
        <v>221</v>
      </c>
      <c r="D16431" s="171" t="s">
        <v>80</v>
      </c>
      <c r="E16431" s="11">
        <v>44652</v>
      </c>
      <c r="F16431">
        <v>0</v>
      </c>
      <c r="G16431">
        <v>0</v>
      </c>
      <c r="I16431">
        <v>0</v>
      </c>
      <c r="J16431">
        <v>0</v>
      </c>
      <c r="L16431">
        <v>0</v>
      </c>
      <c r="N16431">
        <v>0</v>
      </c>
      <c r="P16431">
        <v>0</v>
      </c>
      <c r="Q16431">
        <v>0</v>
      </c>
      <c r="S16431">
        <v>0</v>
      </c>
    </row>
    <row r="16432" spans="1:19" x14ac:dyDescent="0.3">
      <c r="A16432" t="s">
        <v>32744</v>
      </c>
      <c r="B16432" s="171" t="s">
        <v>32745</v>
      </c>
      <c r="C16432" s="171" t="s">
        <v>8233</v>
      </c>
      <c r="D16432" s="171" t="s">
        <v>80</v>
      </c>
      <c r="E16432" s="11">
        <v>44652</v>
      </c>
      <c r="F16432">
        <v>2.5</v>
      </c>
      <c r="G16432">
        <v>3</v>
      </c>
      <c r="I16432">
        <v>17</v>
      </c>
      <c r="J16432">
        <v>29</v>
      </c>
      <c r="L16432">
        <v>36</v>
      </c>
      <c r="N16432">
        <v>16</v>
      </c>
      <c r="P16432">
        <v>1</v>
      </c>
      <c r="Q16432">
        <v>3</v>
      </c>
      <c r="S16432">
        <v>1</v>
      </c>
    </row>
    <row r="16433" spans="1:19" x14ac:dyDescent="0.3">
      <c r="A16433" t="s">
        <v>32746</v>
      </c>
      <c r="B16433" s="171" t="s">
        <v>32747</v>
      </c>
      <c r="C16433" s="171" t="s">
        <v>233</v>
      </c>
      <c r="D16433" s="171" t="s">
        <v>80</v>
      </c>
      <c r="E16433" s="11">
        <v>44652</v>
      </c>
      <c r="F16433">
        <v>0</v>
      </c>
      <c r="G16433">
        <v>0</v>
      </c>
      <c r="I16433">
        <v>0</v>
      </c>
      <c r="J16433">
        <v>0</v>
      </c>
      <c r="L16433">
        <v>0</v>
      </c>
      <c r="N16433">
        <v>0</v>
      </c>
      <c r="P16433">
        <v>0</v>
      </c>
      <c r="Q16433">
        <v>0</v>
      </c>
      <c r="S16433">
        <v>0</v>
      </c>
    </row>
    <row r="16434" spans="1:19" x14ac:dyDescent="0.3">
      <c r="A16434" t="s">
        <v>32748</v>
      </c>
      <c r="B16434" s="171" t="s">
        <v>32749</v>
      </c>
      <c r="C16434" s="171" t="s">
        <v>24508</v>
      </c>
      <c r="D16434" s="171" t="s">
        <v>15341</v>
      </c>
      <c r="E16434" s="11">
        <v>44652</v>
      </c>
      <c r="F16434">
        <v>0</v>
      </c>
      <c r="G16434">
        <v>0</v>
      </c>
      <c r="I16434">
        <v>0</v>
      </c>
      <c r="J16434">
        <v>0</v>
      </c>
      <c r="L16434">
        <v>0</v>
      </c>
      <c r="N16434">
        <v>0</v>
      </c>
      <c r="P16434">
        <v>0</v>
      </c>
      <c r="Q16434">
        <v>0</v>
      </c>
      <c r="S16434">
        <v>0</v>
      </c>
    </row>
    <row r="16435" spans="1:19" x14ac:dyDescent="0.3">
      <c r="A16435" t="s">
        <v>32750</v>
      </c>
      <c r="B16435" s="171" t="s">
        <v>32751</v>
      </c>
      <c r="C16435" s="171" t="s">
        <v>24508</v>
      </c>
      <c r="D16435" s="171" t="s">
        <v>80</v>
      </c>
      <c r="E16435" s="11">
        <v>44652</v>
      </c>
      <c r="F16435">
        <v>0</v>
      </c>
      <c r="G16435">
        <v>0</v>
      </c>
      <c r="I16435">
        <v>0</v>
      </c>
      <c r="J16435">
        <v>0</v>
      </c>
      <c r="L16435">
        <v>0</v>
      </c>
      <c r="N16435">
        <v>0</v>
      </c>
      <c r="P16435">
        <v>0</v>
      </c>
      <c r="Q16435">
        <v>0</v>
      </c>
      <c r="S16435">
        <v>0</v>
      </c>
    </row>
    <row r="16436" spans="1:19" x14ac:dyDescent="0.3">
      <c r="A16436" t="s">
        <v>32752</v>
      </c>
      <c r="B16436" s="171" t="s">
        <v>32753</v>
      </c>
      <c r="C16436" s="171" t="s">
        <v>107</v>
      </c>
      <c r="D16436" s="171" t="s">
        <v>80</v>
      </c>
      <c r="E16436" s="11">
        <v>44652</v>
      </c>
      <c r="F16436">
        <v>7</v>
      </c>
      <c r="G16436">
        <v>7</v>
      </c>
      <c r="I16436">
        <v>55</v>
      </c>
      <c r="J16436">
        <v>76</v>
      </c>
      <c r="L16436">
        <v>73</v>
      </c>
      <c r="N16436">
        <v>55</v>
      </c>
      <c r="P16436">
        <v>0</v>
      </c>
      <c r="Q16436">
        <v>3</v>
      </c>
      <c r="S16436">
        <v>0</v>
      </c>
    </row>
    <row r="16437" spans="1:19" x14ac:dyDescent="0.3">
      <c r="A16437" t="s">
        <v>32754</v>
      </c>
      <c r="B16437" s="171" t="s">
        <v>32755</v>
      </c>
      <c r="C16437" s="171" t="s">
        <v>107</v>
      </c>
      <c r="D16437" s="171" t="s">
        <v>15341</v>
      </c>
      <c r="E16437" s="11">
        <v>44652</v>
      </c>
      <c r="F16437">
        <v>0</v>
      </c>
      <c r="G16437">
        <v>0</v>
      </c>
      <c r="I16437">
        <v>0</v>
      </c>
      <c r="J16437">
        <v>0</v>
      </c>
      <c r="L16437">
        <v>0</v>
      </c>
      <c r="N16437">
        <v>0</v>
      </c>
      <c r="P16437">
        <v>0</v>
      </c>
      <c r="Q16437">
        <v>0</v>
      </c>
      <c r="S16437">
        <v>0</v>
      </c>
    </row>
    <row r="16438" spans="1:19" x14ac:dyDescent="0.3">
      <c r="A16438" t="s">
        <v>32756</v>
      </c>
      <c r="B16438" s="171" t="s">
        <v>32757</v>
      </c>
      <c r="C16438" s="171" t="s">
        <v>173</v>
      </c>
      <c r="D16438" s="171" t="s">
        <v>80</v>
      </c>
      <c r="E16438" s="11">
        <v>44652</v>
      </c>
      <c r="F16438">
        <v>3</v>
      </c>
      <c r="G16438">
        <v>3.5</v>
      </c>
      <c r="I16438">
        <v>16</v>
      </c>
      <c r="J16438">
        <v>17</v>
      </c>
      <c r="L16438">
        <v>20</v>
      </c>
      <c r="N16438">
        <v>16</v>
      </c>
      <c r="P16438">
        <v>0</v>
      </c>
      <c r="Q16438">
        <v>2</v>
      </c>
      <c r="S16438">
        <v>0</v>
      </c>
    </row>
    <row r="16439" spans="1:19" x14ac:dyDescent="0.3">
      <c r="A16439" t="s">
        <v>32758</v>
      </c>
      <c r="B16439" s="171" t="s">
        <v>32759</v>
      </c>
      <c r="C16439" s="171" t="s">
        <v>173</v>
      </c>
      <c r="D16439" s="171" t="s">
        <v>15341</v>
      </c>
      <c r="E16439" s="11">
        <v>44652</v>
      </c>
      <c r="F16439">
        <v>0</v>
      </c>
      <c r="G16439">
        <v>0</v>
      </c>
      <c r="I16439">
        <v>0</v>
      </c>
      <c r="J16439">
        <v>0</v>
      </c>
      <c r="L16439">
        <v>0</v>
      </c>
      <c r="N16439">
        <v>0</v>
      </c>
      <c r="P16439">
        <v>0</v>
      </c>
      <c r="Q16439">
        <v>0</v>
      </c>
      <c r="S16439">
        <v>0</v>
      </c>
    </row>
    <row r="16440" spans="1:19" x14ac:dyDescent="0.3">
      <c r="A16440" t="s">
        <v>32760</v>
      </c>
      <c r="B16440" s="171" t="s">
        <v>32761</v>
      </c>
      <c r="C16440" s="171" t="s">
        <v>200</v>
      </c>
      <c r="D16440" s="171" t="s">
        <v>80</v>
      </c>
      <c r="E16440" s="11">
        <v>44652</v>
      </c>
      <c r="F16440">
        <v>3.5</v>
      </c>
      <c r="G16440">
        <v>2.5</v>
      </c>
      <c r="I16440">
        <v>18</v>
      </c>
      <c r="J16440">
        <v>19</v>
      </c>
      <c r="L16440">
        <v>13</v>
      </c>
      <c r="N16440">
        <v>14</v>
      </c>
      <c r="P16440">
        <v>1</v>
      </c>
      <c r="Q16440">
        <v>1</v>
      </c>
      <c r="S16440">
        <v>4</v>
      </c>
    </row>
    <row r="16441" spans="1:19" x14ac:dyDescent="0.3">
      <c r="A16441" t="s">
        <v>32762</v>
      </c>
      <c r="B16441" s="171" t="s">
        <v>32763</v>
      </c>
      <c r="C16441" s="171" t="s">
        <v>200</v>
      </c>
      <c r="D16441" s="171" t="s">
        <v>15341</v>
      </c>
      <c r="E16441" s="11">
        <v>44652</v>
      </c>
      <c r="F16441">
        <v>0</v>
      </c>
      <c r="G16441">
        <v>0</v>
      </c>
      <c r="I16441">
        <v>0</v>
      </c>
      <c r="J16441">
        <v>0</v>
      </c>
      <c r="L16441">
        <v>0</v>
      </c>
      <c r="N16441">
        <v>0</v>
      </c>
      <c r="P16441">
        <v>0</v>
      </c>
      <c r="Q16441">
        <v>0</v>
      </c>
      <c r="S16441">
        <v>0</v>
      </c>
    </row>
    <row r="16442" spans="1:19" x14ac:dyDescent="0.3">
      <c r="A16442" t="s">
        <v>32764</v>
      </c>
      <c r="B16442" s="171" t="s">
        <v>32765</v>
      </c>
      <c r="C16442" s="171" t="s">
        <v>73</v>
      </c>
      <c r="D16442" s="171" t="s">
        <v>4</v>
      </c>
      <c r="E16442" s="11">
        <v>44652</v>
      </c>
      <c r="F16442">
        <v>0</v>
      </c>
      <c r="G16442">
        <v>0</v>
      </c>
      <c r="I16442">
        <v>0</v>
      </c>
      <c r="J16442">
        <v>0</v>
      </c>
      <c r="L16442">
        <v>0</v>
      </c>
      <c r="N16442">
        <v>0</v>
      </c>
      <c r="P16442">
        <v>0</v>
      </c>
      <c r="Q16442">
        <v>0</v>
      </c>
      <c r="S16442">
        <v>0</v>
      </c>
    </row>
    <row r="16443" spans="1:19" x14ac:dyDescent="0.3">
      <c r="A16443" t="s">
        <v>32766</v>
      </c>
      <c r="B16443" s="171" t="s">
        <v>32767</v>
      </c>
      <c r="C16443" s="171" t="s">
        <v>24891</v>
      </c>
      <c r="D16443" s="171" t="s">
        <v>4</v>
      </c>
      <c r="E16443" s="11">
        <v>44652</v>
      </c>
      <c r="F16443">
        <v>2</v>
      </c>
      <c r="G16443">
        <v>3</v>
      </c>
      <c r="I16443">
        <v>4</v>
      </c>
      <c r="J16443">
        <v>12</v>
      </c>
      <c r="L16443">
        <v>18</v>
      </c>
      <c r="N16443">
        <v>2</v>
      </c>
      <c r="P16443">
        <v>0</v>
      </c>
      <c r="Q16443">
        <v>4</v>
      </c>
      <c r="S16443">
        <v>2</v>
      </c>
    </row>
    <row r="16444" spans="1:19" x14ac:dyDescent="0.3">
      <c r="A16444" t="s">
        <v>32768</v>
      </c>
      <c r="B16444" s="171" t="s">
        <v>32769</v>
      </c>
      <c r="C16444" s="171" t="s">
        <v>18229</v>
      </c>
      <c r="D16444" s="171" t="s">
        <v>4</v>
      </c>
      <c r="E16444" s="11">
        <v>44652</v>
      </c>
      <c r="F16444">
        <v>0</v>
      </c>
      <c r="G16444">
        <v>0</v>
      </c>
      <c r="I16444">
        <v>0</v>
      </c>
      <c r="J16444">
        <v>0</v>
      </c>
      <c r="L16444">
        <v>0</v>
      </c>
      <c r="N16444">
        <v>0</v>
      </c>
      <c r="P16444">
        <v>0</v>
      </c>
      <c r="Q16444">
        <v>0</v>
      </c>
      <c r="S16444">
        <v>0</v>
      </c>
    </row>
    <row r="16445" spans="1:19" x14ac:dyDescent="0.3">
      <c r="A16445" t="s">
        <v>32770</v>
      </c>
      <c r="B16445" s="171" t="s">
        <v>32771</v>
      </c>
      <c r="C16445" s="171" t="s">
        <v>107</v>
      </c>
      <c r="D16445" s="171" t="s">
        <v>4</v>
      </c>
      <c r="E16445" s="11">
        <v>44652</v>
      </c>
      <c r="F16445">
        <v>7</v>
      </c>
      <c r="G16445">
        <v>7</v>
      </c>
      <c r="I16445">
        <v>55</v>
      </c>
      <c r="J16445">
        <v>76</v>
      </c>
      <c r="L16445">
        <v>73</v>
      </c>
      <c r="N16445">
        <v>55</v>
      </c>
      <c r="P16445">
        <v>0</v>
      </c>
      <c r="Q16445">
        <v>3</v>
      </c>
      <c r="S16445">
        <v>0</v>
      </c>
    </row>
    <row r="16446" spans="1:19" x14ac:dyDescent="0.3">
      <c r="A16446" t="s">
        <v>32772</v>
      </c>
      <c r="B16446" s="171" t="s">
        <v>32773</v>
      </c>
      <c r="C16446" s="171" t="s">
        <v>9887</v>
      </c>
      <c r="D16446" s="171" t="s">
        <v>4</v>
      </c>
      <c r="E16446" s="11">
        <v>44652</v>
      </c>
      <c r="F16446">
        <v>0</v>
      </c>
      <c r="G16446">
        <v>0</v>
      </c>
      <c r="I16446">
        <v>0</v>
      </c>
      <c r="J16446">
        <v>0</v>
      </c>
      <c r="L16446">
        <v>0</v>
      </c>
      <c r="N16446">
        <v>0</v>
      </c>
      <c r="P16446">
        <v>0</v>
      </c>
      <c r="Q16446">
        <v>0</v>
      </c>
      <c r="S16446">
        <v>0</v>
      </c>
    </row>
    <row r="16447" spans="1:19" x14ac:dyDescent="0.3">
      <c r="A16447" t="s">
        <v>32774</v>
      </c>
      <c r="B16447" s="171" t="s">
        <v>32775</v>
      </c>
      <c r="C16447" s="171" t="s">
        <v>11260</v>
      </c>
      <c r="D16447" s="171" t="s">
        <v>4</v>
      </c>
      <c r="E16447" s="11">
        <v>44652</v>
      </c>
      <c r="F16447">
        <v>0</v>
      </c>
      <c r="G16447">
        <v>0</v>
      </c>
      <c r="I16447">
        <v>0</v>
      </c>
      <c r="J16447">
        <v>0</v>
      </c>
      <c r="L16447">
        <v>0</v>
      </c>
      <c r="N16447">
        <v>0</v>
      </c>
      <c r="P16447">
        <v>0</v>
      </c>
      <c r="Q16447">
        <v>0</v>
      </c>
      <c r="S16447">
        <v>0</v>
      </c>
    </row>
    <row r="16448" spans="1:19" x14ac:dyDescent="0.3">
      <c r="A16448" t="s">
        <v>32776</v>
      </c>
      <c r="B16448" s="171" t="s">
        <v>32777</v>
      </c>
      <c r="C16448" s="171" t="s">
        <v>122</v>
      </c>
      <c r="D16448" s="171" t="s">
        <v>4</v>
      </c>
      <c r="E16448" s="11">
        <v>44652</v>
      </c>
      <c r="F16448">
        <v>0</v>
      </c>
      <c r="G16448">
        <v>0</v>
      </c>
      <c r="I16448">
        <v>0</v>
      </c>
      <c r="J16448">
        <v>0</v>
      </c>
      <c r="L16448">
        <v>0</v>
      </c>
      <c r="N16448">
        <v>0</v>
      </c>
      <c r="P16448">
        <v>0</v>
      </c>
      <c r="Q16448">
        <v>0</v>
      </c>
      <c r="S16448">
        <v>0</v>
      </c>
    </row>
    <row r="16449" spans="1:19" x14ac:dyDescent="0.3">
      <c r="A16449" t="s">
        <v>32778</v>
      </c>
      <c r="B16449" s="171" t="s">
        <v>32779</v>
      </c>
      <c r="C16449" s="171" t="s">
        <v>125</v>
      </c>
      <c r="D16449" s="171" t="s">
        <v>4</v>
      </c>
      <c r="E16449" s="11">
        <v>44652</v>
      </c>
      <c r="F16449">
        <v>0</v>
      </c>
      <c r="G16449">
        <v>0</v>
      </c>
      <c r="I16449">
        <v>0</v>
      </c>
      <c r="J16449">
        <v>0</v>
      </c>
      <c r="L16449">
        <v>0</v>
      </c>
      <c r="N16449">
        <v>0</v>
      </c>
      <c r="P16449">
        <v>0</v>
      </c>
      <c r="Q16449">
        <v>0</v>
      </c>
      <c r="S16449">
        <v>0</v>
      </c>
    </row>
    <row r="16450" spans="1:19" x14ac:dyDescent="0.3">
      <c r="A16450" t="s">
        <v>32780</v>
      </c>
      <c r="B16450" s="171" t="s">
        <v>32781</v>
      </c>
      <c r="C16450" s="171" t="s">
        <v>14899</v>
      </c>
      <c r="D16450" s="171" t="s">
        <v>4</v>
      </c>
      <c r="E16450" s="11">
        <v>44652</v>
      </c>
      <c r="F16450">
        <v>0</v>
      </c>
      <c r="G16450">
        <v>0</v>
      </c>
      <c r="I16450">
        <v>0</v>
      </c>
      <c r="J16450">
        <v>0</v>
      </c>
      <c r="L16450">
        <v>0</v>
      </c>
      <c r="N16450">
        <v>0</v>
      </c>
      <c r="P16450">
        <v>0</v>
      </c>
      <c r="Q16450">
        <v>0</v>
      </c>
      <c r="S16450">
        <v>0</v>
      </c>
    </row>
    <row r="16451" spans="1:19" x14ac:dyDescent="0.3">
      <c r="A16451" t="s">
        <v>32782</v>
      </c>
      <c r="B16451" s="171" t="s">
        <v>32783</v>
      </c>
      <c r="C16451" s="171" t="s">
        <v>137</v>
      </c>
      <c r="D16451" s="171" t="s">
        <v>4</v>
      </c>
      <c r="E16451" s="11">
        <v>44652</v>
      </c>
      <c r="F16451">
        <v>0</v>
      </c>
      <c r="G16451">
        <v>0</v>
      </c>
      <c r="I16451">
        <v>0</v>
      </c>
      <c r="J16451">
        <v>0</v>
      </c>
      <c r="L16451">
        <v>0</v>
      </c>
      <c r="N16451">
        <v>0</v>
      </c>
      <c r="P16451">
        <v>0</v>
      </c>
      <c r="Q16451">
        <v>0</v>
      </c>
      <c r="S16451">
        <v>0</v>
      </c>
    </row>
    <row r="16452" spans="1:19" x14ac:dyDescent="0.3">
      <c r="A16452" t="s">
        <v>32784</v>
      </c>
      <c r="B16452" s="171" t="s">
        <v>32785</v>
      </c>
      <c r="C16452" s="171" t="s">
        <v>8615</v>
      </c>
      <c r="D16452" s="171" t="s">
        <v>4</v>
      </c>
      <c r="E16452" s="11">
        <v>44652</v>
      </c>
      <c r="F16452">
        <v>0</v>
      </c>
      <c r="G16452">
        <v>0</v>
      </c>
      <c r="I16452">
        <v>0</v>
      </c>
      <c r="J16452">
        <v>0</v>
      </c>
      <c r="L16452">
        <v>0</v>
      </c>
      <c r="N16452">
        <v>0</v>
      </c>
      <c r="P16452">
        <v>0</v>
      </c>
      <c r="Q16452">
        <v>0</v>
      </c>
      <c r="S16452">
        <v>0</v>
      </c>
    </row>
    <row r="16453" spans="1:19" x14ac:dyDescent="0.3">
      <c r="A16453" t="s">
        <v>32786</v>
      </c>
      <c r="B16453" s="171" t="s">
        <v>32787</v>
      </c>
      <c r="C16453" s="171" t="s">
        <v>146</v>
      </c>
      <c r="D16453" s="171" t="s">
        <v>4</v>
      </c>
      <c r="E16453" s="11">
        <v>44652</v>
      </c>
      <c r="F16453">
        <v>5</v>
      </c>
      <c r="G16453">
        <v>8.5</v>
      </c>
      <c r="I16453">
        <v>22</v>
      </c>
      <c r="J16453">
        <v>26</v>
      </c>
      <c r="L16453">
        <v>49</v>
      </c>
      <c r="N16453">
        <v>15</v>
      </c>
      <c r="P16453">
        <v>0</v>
      </c>
      <c r="Q16453">
        <v>0</v>
      </c>
      <c r="S16453">
        <v>7</v>
      </c>
    </row>
    <row r="16454" spans="1:19" x14ac:dyDescent="0.3">
      <c r="A16454" t="s">
        <v>32788</v>
      </c>
      <c r="B16454" s="171" t="s">
        <v>32789</v>
      </c>
      <c r="C16454" s="171" t="s">
        <v>161</v>
      </c>
      <c r="D16454" s="171" t="s">
        <v>4</v>
      </c>
      <c r="E16454" s="11">
        <v>44652</v>
      </c>
      <c r="F16454">
        <v>2.5</v>
      </c>
      <c r="G16454">
        <v>4.5</v>
      </c>
      <c r="I16454">
        <v>3</v>
      </c>
      <c r="J16454">
        <v>14</v>
      </c>
      <c r="L16454">
        <v>26</v>
      </c>
      <c r="N16454">
        <v>2</v>
      </c>
      <c r="P16454">
        <v>0</v>
      </c>
      <c r="Q16454">
        <v>1</v>
      </c>
      <c r="S16454">
        <v>1</v>
      </c>
    </row>
    <row r="16455" spans="1:19" x14ac:dyDescent="0.3">
      <c r="A16455" t="s">
        <v>32790</v>
      </c>
      <c r="B16455" s="171" t="s">
        <v>32791</v>
      </c>
      <c r="C16455" s="171" t="s">
        <v>18252</v>
      </c>
      <c r="D16455" s="171" t="s">
        <v>4</v>
      </c>
      <c r="E16455" s="11">
        <v>44652</v>
      </c>
      <c r="F16455">
        <v>0</v>
      </c>
      <c r="G16455">
        <v>0</v>
      </c>
      <c r="I16455">
        <v>0</v>
      </c>
      <c r="J16455">
        <v>0</v>
      </c>
      <c r="L16455">
        <v>0</v>
      </c>
      <c r="N16455">
        <v>0</v>
      </c>
      <c r="P16455">
        <v>0</v>
      </c>
      <c r="Q16455">
        <v>0</v>
      </c>
      <c r="S16455">
        <v>0</v>
      </c>
    </row>
    <row r="16456" spans="1:19" x14ac:dyDescent="0.3">
      <c r="A16456" t="s">
        <v>32792</v>
      </c>
      <c r="B16456" s="171" t="s">
        <v>32793</v>
      </c>
      <c r="C16456" s="171" t="s">
        <v>167</v>
      </c>
      <c r="D16456" s="171" t="s">
        <v>4</v>
      </c>
      <c r="E16456" s="11">
        <v>44652</v>
      </c>
      <c r="F16456">
        <v>3.5</v>
      </c>
      <c r="G16456">
        <v>4</v>
      </c>
      <c r="I16456">
        <v>19</v>
      </c>
      <c r="J16456">
        <v>49</v>
      </c>
      <c r="L16456">
        <v>56</v>
      </c>
      <c r="N16456">
        <v>9</v>
      </c>
      <c r="P16456">
        <v>2</v>
      </c>
      <c r="Q16456">
        <v>4</v>
      </c>
      <c r="S16456">
        <v>10</v>
      </c>
    </row>
    <row r="16457" spans="1:19" x14ac:dyDescent="0.3">
      <c r="A16457" t="s">
        <v>32794</v>
      </c>
      <c r="B16457" s="171" t="s">
        <v>32795</v>
      </c>
      <c r="C16457" s="171" t="s">
        <v>173</v>
      </c>
      <c r="D16457" s="171" t="s">
        <v>4</v>
      </c>
      <c r="E16457" s="11">
        <v>44652</v>
      </c>
      <c r="F16457">
        <v>3</v>
      </c>
      <c r="G16457">
        <v>3.5</v>
      </c>
      <c r="I16457">
        <v>16</v>
      </c>
      <c r="J16457">
        <v>17</v>
      </c>
      <c r="L16457">
        <v>20</v>
      </c>
      <c r="N16457">
        <v>16</v>
      </c>
      <c r="P16457">
        <v>0</v>
      </c>
      <c r="Q16457">
        <v>2</v>
      </c>
      <c r="S16457">
        <v>0</v>
      </c>
    </row>
    <row r="16458" spans="1:19" x14ac:dyDescent="0.3">
      <c r="A16458" t="s">
        <v>32796</v>
      </c>
      <c r="B16458" s="171" t="s">
        <v>32797</v>
      </c>
      <c r="C16458" s="171" t="s">
        <v>179</v>
      </c>
      <c r="D16458" s="171" t="s">
        <v>4</v>
      </c>
      <c r="E16458" s="11">
        <v>44652</v>
      </c>
      <c r="F16458">
        <v>13</v>
      </c>
      <c r="G16458">
        <v>14</v>
      </c>
      <c r="I16458">
        <v>101</v>
      </c>
      <c r="J16458">
        <v>128</v>
      </c>
      <c r="L16458">
        <v>130</v>
      </c>
      <c r="N16458">
        <v>97</v>
      </c>
      <c r="P16458">
        <v>9</v>
      </c>
      <c r="Q16458">
        <v>9</v>
      </c>
      <c r="S16458">
        <v>4</v>
      </c>
    </row>
    <row r="16459" spans="1:19" x14ac:dyDescent="0.3">
      <c r="A16459" t="s">
        <v>32798</v>
      </c>
      <c r="B16459" s="171" t="s">
        <v>32799</v>
      </c>
      <c r="C16459" s="171" t="s">
        <v>185</v>
      </c>
      <c r="D16459" s="171" t="s">
        <v>4</v>
      </c>
      <c r="E16459" s="11">
        <v>44652</v>
      </c>
      <c r="F16459">
        <v>5.5</v>
      </c>
      <c r="G16459">
        <v>8</v>
      </c>
      <c r="I16459">
        <v>11</v>
      </c>
      <c r="J16459">
        <v>30</v>
      </c>
      <c r="L16459">
        <v>45</v>
      </c>
      <c r="N16459">
        <v>11</v>
      </c>
      <c r="P16459">
        <v>0</v>
      </c>
      <c r="Q16459">
        <v>0</v>
      </c>
      <c r="S16459">
        <v>0</v>
      </c>
    </row>
    <row r="16460" spans="1:19" x14ac:dyDescent="0.3">
      <c r="A16460" t="s">
        <v>32800</v>
      </c>
      <c r="B16460" s="171" t="s">
        <v>32801</v>
      </c>
      <c r="C16460" s="171" t="s">
        <v>24508</v>
      </c>
      <c r="D16460" s="171" t="s">
        <v>4</v>
      </c>
      <c r="E16460" s="11">
        <v>44652</v>
      </c>
      <c r="F16460">
        <v>0</v>
      </c>
      <c r="G16460">
        <v>0</v>
      </c>
      <c r="I16460">
        <v>0</v>
      </c>
      <c r="J16460">
        <v>0</v>
      </c>
      <c r="L16460">
        <v>0</v>
      </c>
      <c r="N16460">
        <v>0</v>
      </c>
      <c r="P16460">
        <v>0</v>
      </c>
      <c r="Q16460">
        <v>0</v>
      </c>
      <c r="S16460">
        <v>0</v>
      </c>
    </row>
    <row r="16461" spans="1:19" x14ac:dyDescent="0.3">
      <c r="A16461" t="s">
        <v>32802</v>
      </c>
      <c r="B16461" s="171" t="s">
        <v>32803</v>
      </c>
      <c r="C16461" s="171" t="s">
        <v>191</v>
      </c>
      <c r="D16461" s="171" t="s">
        <v>4</v>
      </c>
      <c r="E16461" s="11">
        <v>44652</v>
      </c>
      <c r="F16461">
        <v>14.5</v>
      </c>
      <c r="G16461">
        <v>14.5</v>
      </c>
      <c r="I16461">
        <v>80</v>
      </c>
      <c r="J16461">
        <v>121</v>
      </c>
      <c r="L16461">
        <v>114</v>
      </c>
      <c r="N16461">
        <v>74</v>
      </c>
      <c r="P16461">
        <v>5</v>
      </c>
      <c r="Q16461">
        <v>8</v>
      </c>
      <c r="S16461">
        <v>6</v>
      </c>
    </row>
    <row r="16462" spans="1:19" x14ac:dyDescent="0.3">
      <c r="A16462" t="s">
        <v>32804</v>
      </c>
      <c r="B16462" s="171" t="s">
        <v>32805</v>
      </c>
      <c r="C16462" s="171" t="s">
        <v>200</v>
      </c>
      <c r="D16462" s="171" t="s">
        <v>4</v>
      </c>
      <c r="E16462" s="11">
        <v>44652</v>
      </c>
      <c r="F16462">
        <v>3.5</v>
      </c>
      <c r="G16462">
        <v>2.5</v>
      </c>
      <c r="I16462">
        <v>18</v>
      </c>
      <c r="J16462">
        <v>19</v>
      </c>
      <c r="L16462">
        <v>13</v>
      </c>
      <c r="N16462">
        <v>14</v>
      </c>
      <c r="P16462">
        <v>1</v>
      </c>
      <c r="Q16462">
        <v>1</v>
      </c>
      <c r="S16462">
        <v>4</v>
      </c>
    </row>
    <row r="16463" spans="1:19" x14ac:dyDescent="0.3">
      <c r="A16463" t="s">
        <v>32806</v>
      </c>
      <c r="B16463" s="171" t="s">
        <v>32807</v>
      </c>
      <c r="C16463" s="171" t="s">
        <v>212</v>
      </c>
      <c r="D16463" s="171" t="s">
        <v>4</v>
      </c>
      <c r="E16463" s="11">
        <v>44652</v>
      </c>
      <c r="F16463">
        <v>0</v>
      </c>
      <c r="G16463">
        <v>0</v>
      </c>
      <c r="I16463">
        <v>0</v>
      </c>
      <c r="J16463">
        <v>0</v>
      </c>
      <c r="L16463">
        <v>0</v>
      </c>
      <c r="N16463">
        <v>0</v>
      </c>
      <c r="P16463">
        <v>0</v>
      </c>
      <c r="Q16463">
        <v>0</v>
      </c>
      <c r="S16463">
        <v>0</v>
      </c>
    </row>
    <row r="16464" spans="1:19" x14ac:dyDescent="0.3">
      <c r="A16464" t="s">
        <v>32808</v>
      </c>
      <c r="B16464" s="171" t="s">
        <v>32809</v>
      </c>
      <c r="C16464" s="171" t="s">
        <v>215</v>
      </c>
      <c r="D16464" s="171" t="s">
        <v>4</v>
      </c>
      <c r="E16464" s="11">
        <v>44652</v>
      </c>
      <c r="F16464">
        <v>0</v>
      </c>
      <c r="G16464">
        <v>0</v>
      </c>
      <c r="I16464">
        <v>0</v>
      </c>
      <c r="J16464">
        <v>0</v>
      </c>
      <c r="L16464">
        <v>0</v>
      </c>
      <c r="N16464">
        <v>0</v>
      </c>
      <c r="P16464">
        <v>0</v>
      </c>
      <c r="Q16464">
        <v>0</v>
      </c>
      <c r="S16464">
        <v>0</v>
      </c>
    </row>
    <row r="16465" spans="1:19" x14ac:dyDescent="0.3">
      <c r="A16465" t="s">
        <v>32810</v>
      </c>
      <c r="B16465" s="171" t="s">
        <v>32811</v>
      </c>
      <c r="C16465" s="171" t="s">
        <v>221</v>
      </c>
      <c r="D16465" s="171" t="s">
        <v>4</v>
      </c>
      <c r="E16465" s="11">
        <v>44652</v>
      </c>
      <c r="F16465">
        <v>0</v>
      </c>
      <c r="G16465">
        <v>0</v>
      </c>
      <c r="I16465">
        <v>0</v>
      </c>
      <c r="J16465">
        <v>0</v>
      </c>
      <c r="L16465">
        <v>0</v>
      </c>
      <c r="N16465">
        <v>0</v>
      </c>
      <c r="P16465">
        <v>0</v>
      </c>
      <c r="Q16465">
        <v>0</v>
      </c>
      <c r="S16465">
        <v>0</v>
      </c>
    </row>
    <row r="16466" spans="1:19" x14ac:dyDescent="0.3">
      <c r="A16466" t="s">
        <v>32812</v>
      </c>
      <c r="B16466" s="171" t="s">
        <v>32813</v>
      </c>
      <c r="C16466" s="171" t="s">
        <v>8233</v>
      </c>
      <c r="D16466" s="171" t="s">
        <v>4</v>
      </c>
      <c r="E16466" s="11">
        <v>44652</v>
      </c>
      <c r="F16466">
        <v>2.5</v>
      </c>
      <c r="G16466">
        <v>3</v>
      </c>
      <c r="I16466">
        <v>17</v>
      </c>
      <c r="J16466">
        <v>29</v>
      </c>
      <c r="L16466">
        <v>36</v>
      </c>
      <c r="N16466">
        <v>16</v>
      </c>
      <c r="P16466">
        <v>1</v>
      </c>
      <c r="Q16466">
        <v>3</v>
      </c>
      <c r="S16466">
        <v>1</v>
      </c>
    </row>
    <row r="16467" spans="1:19" x14ac:dyDescent="0.3">
      <c r="A16467" t="s">
        <v>32814</v>
      </c>
      <c r="B16467" s="171" t="s">
        <v>32815</v>
      </c>
      <c r="C16467" s="171" t="s">
        <v>233</v>
      </c>
      <c r="D16467" s="171" t="s">
        <v>4</v>
      </c>
      <c r="E16467" s="11">
        <v>44652</v>
      </c>
      <c r="F16467">
        <v>0</v>
      </c>
      <c r="G16467">
        <v>0</v>
      </c>
      <c r="I16467">
        <v>0</v>
      </c>
      <c r="J16467">
        <v>0</v>
      </c>
      <c r="L16467">
        <v>0</v>
      </c>
      <c r="N16467">
        <v>0</v>
      </c>
      <c r="P16467">
        <v>0</v>
      </c>
      <c r="Q16467">
        <v>0</v>
      </c>
      <c r="S16467">
        <v>0</v>
      </c>
    </row>
    <row r="16468" spans="1:19" x14ac:dyDescent="0.3">
      <c r="A16468" t="s">
        <v>32816</v>
      </c>
      <c r="B16468" s="171" t="s">
        <v>32817</v>
      </c>
      <c r="C16468" s="171" t="s">
        <v>79</v>
      </c>
      <c r="D16468" s="171" t="s">
        <v>80</v>
      </c>
      <c r="E16468" s="11">
        <v>44652</v>
      </c>
      <c r="F16468">
        <v>0</v>
      </c>
      <c r="G16468">
        <v>0</v>
      </c>
      <c r="I16468">
        <v>0</v>
      </c>
      <c r="J16468">
        <v>0</v>
      </c>
      <c r="L16468">
        <v>0</v>
      </c>
      <c r="N16468">
        <v>0</v>
      </c>
      <c r="P16468">
        <v>0</v>
      </c>
      <c r="Q16468">
        <v>0</v>
      </c>
      <c r="S16468">
        <v>0</v>
      </c>
    </row>
    <row r="16469" spans="1:19" x14ac:dyDescent="0.3">
      <c r="A16469" t="s">
        <v>32818</v>
      </c>
      <c r="B16469" s="171" t="s">
        <v>32819</v>
      </c>
      <c r="C16469" s="171" t="s">
        <v>79</v>
      </c>
      <c r="D16469" s="171" t="s">
        <v>4</v>
      </c>
      <c r="E16469" s="11">
        <v>44652</v>
      </c>
      <c r="F16469">
        <v>0</v>
      </c>
      <c r="G16469">
        <v>0</v>
      </c>
      <c r="I16469">
        <v>0</v>
      </c>
      <c r="J16469">
        <v>0</v>
      </c>
      <c r="L16469">
        <v>0</v>
      </c>
      <c r="N16469">
        <v>0</v>
      </c>
      <c r="P16469">
        <v>0</v>
      </c>
      <c r="Q16469">
        <v>0</v>
      </c>
      <c r="S16469">
        <v>0</v>
      </c>
    </row>
    <row r="16470" spans="1:19" x14ac:dyDescent="0.3">
      <c r="A16470" t="s">
        <v>32820</v>
      </c>
      <c r="B16470" s="171" t="s">
        <v>32821</v>
      </c>
      <c r="C16470" s="171" t="s">
        <v>83</v>
      </c>
      <c r="D16470" s="171" t="s">
        <v>80</v>
      </c>
      <c r="E16470" s="11">
        <v>44652</v>
      </c>
      <c r="F16470">
        <v>3</v>
      </c>
      <c r="G16470">
        <v>2</v>
      </c>
      <c r="I16470">
        <v>17</v>
      </c>
      <c r="J16470">
        <v>17</v>
      </c>
      <c r="L16470">
        <v>11</v>
      </c>
      <c r="N16470">
        <v>16</v>
      </c>
      <c r="P16470">
        <v>1</v>
      </c>
      <c r="Q16470">
        <v>1</v>
      </c>
      <c r="S16470">
        <v>1</v>
      </c>
    </row>
    <row r="16471" spans="1:19" x14ac:dyDescent="0.3">
      <c r="A16471" t="s">
        <v>32822</v>
      </c>
      <c r="B16471" s="171" t="s">
        <v>32823</v>
      </c>
      <c r="C16471" s="171" t="s">
        <v>83</v>
      </c>
      <c r="D16471" s="171" t="s">
        <v>15341</v>
      </c>
      <c r="E16471" s="11">
        <v>44652</v>
      </c>
      <c r="F16471">
        <v>0</v>
      </c>
      <c r="G16471">
        <v>0</v>
      </c>
      <c r="I16471">
        <v>0</v>
      </c>
      <c r="J16471">
        <v>0</v>
      </c>
      <c r="L16471">
        <v>0</v>
      </c>
      <c r="N16471">
        <v>0</v>
      </c>
      <c r="P16471">
        <v>0</v>
      </c>
      <c r="Q16471">
        <v>0</v>
      </c>
      <c r="S16471">
        <v>0</v>
      </c>
    </row>
    <row r="16472" spans="1:19" x14ac:dyDescent="0.3">
      <c r="A16472" t="s">
        <v>32824</v>
      </c>
      <c r="B16472" s="171" t="s">
        <v>32825</v>
      </c>
      <c r="C16472" s="171" t="s">
        <v>83</v>
      </c>
      <c r="D16472" s="171" t="s">
        <v>4</v>
      </c>
      <c r="E16472" s="11">
        <v>44652</v>
      </c>
      <c r="F16472">
        <v>3</v>
      </c>
      <c r="G16472">
        <v>2</v>
      </c>
      <c r="I16472">
        <v>17</v>
      </c>
      <c r="J16472">
        <v>17</v>
      </c>
      <c r="L16472">
        <v>11</v>
      </c>
      <c r="N16472">
        <v>16</v>
      </c>
      <c r="P16472">
        <v>1</v>
      </c>
      <c r="Q16472">
        <v>1</v>
      </c>
      <c r="S16472">
        <v>1</v>
      </c>
    </row>
    <row r="16473" spans="1:19" x14ac:dyDescent="0.3">
      <c r="A16473" t="s">
        <v>32826</v>
      </c>
      <c r="B16473" s="171" t="s">
        <v>32827</v>
      </c>
      <c r="C16473" s="171" t="s">
        <v>86</v>
      </c>
      <c r="D16473" s="171" t="s">
        <v>80</v>
      </c>
      <c r="E16473" s="11">
        <v>44652</v>
      </c>
      <c r="F16473">
        <v>8</v>
      </c>
      <c r="G16473">
        <v>10</v>
      </c>
      <c r="I16473">
        <v>25</v>
      </c>
      <c r="J16473">
        <v>48</v>
      </c>
      <c r="L16473">
        <v>57</v>
      </c>
      <c r="N16473">
        <v>20</v>
      </c>
      <c r="P16473">
        <v>2</v>
      </c>
      <c r="Q16473">
        <v>9</v>
      </c>
      <c r="S16473">
        <v>5</v>
      </c>
    </row>
    <row r="16474" spans="1:19" x14ac:dyDescent="0.3">
      <c r="A16474" t="s">
        <v>32828</v>
      </c>
      <c r="B16474" s="171" t="s">
        <v>32829</v>
      </c>
      <c r="C16474" s="171" t="s">
        <v>86</v>
      </c>
      <c r="D16474" s="171" t="s">
        <v>4</v>
      </c>
      <c r="E16474" s="11">
        <v>44652</v>
      </c>
      <c r="F16474">
        <v>8</v>
      </c>
      <c r="G16474">
        <v>10</v>
      </c>
      <c r="I16474">
        <v>25</v>
      </c>
      <c r="J16474">
        <v>48</v>
      </c>
      <c r="L16474">
        <v>57</v>
      </c>
      <c r="N16474">
        <v>20</v>
      </c>
      <c r="P16474">
        <v>2</v>
      </c>
      <c r="Q16474">
        <v>9</v>
      </c>
      <c r="S16474">
        <v>5</v>
      </c>
    </row>
    <row r="16475" spans="1:19" x14ac:dyDescent="0.3">
      <c r="A16475" t="s">
        <v>32830</v>
      </c>
      <c r="B16475" s="171" t="s">
        <v>32831</v>
      </c>
      <c r="C16475" s="171" t="s">
        <v>89</v>
      </c>
      <c r="D16475" s="171" t="s">
        <v>80</v>
      </c>
      <c r="E16475" s="11">
        <v>44652</v>
      </c>
      <c r="F16475">
        <v>3</v>
      </c>
      <c r="G16475">
        <v>4</v>
      </c>
      <c r="I16475">
        <v>9</v>
      </c>
      <c r="J16475">
        <v>15</v>
      </c>
      <c r="L16475">
        <v>20</v>
      </c>
      <c r="N16475">
        <v>6</v>
      </c>
      <c r="P16475">
        <v>7</v>
      </c>
      <c r="Q16475">
        <v>7</v>
      </c>
      <c r="S16475">
        <v>3</v>
      </c>
    </row>
    <row r="16476" spans="1:19" x14ac:dyDescent="0.3">
      <c r="A16476" t="s">
        <v>32832</v>
      </c>
      <c r="B16476" s="171" t="s">
        <v>32833</v>
      </c>
      <c r="C16476" s="171" t="s">
        <v>89</v>
      </c>
      <c r="D16476" s="171" t="s">
        <v>4</v>
      </c>
      <c r="E16476" s="11">
        <v>44652</v>
      </c>
      <c r="F16476">
        <v>3</v>
      </c>
      <c r="G16476">
        <v>4</v>
      </c>
      <c r="I16476">
        <v>9</v>
      </c>
      <c r="J16476">
        <v>15</v>
      </c>
      <c r="L16476">
        <v>20</v>
      </c>
      <c r="N16476">
        <v>6</v>
      </c>
      <c r="P16476">
        <v>7</v>
      </c>
      <c r="Q16476">
        <v>7</v>
      </c>
      <c r="S16476">
        <v>3</v>
      </c>
    </row>
    <row r="16477" spans="1:19" x14ac:dyDescent="0.3">
      <c r="A16477" t="s">
        <v>32834</v>
      </c>
      <c r="B16477" s="171" t="s">
        <v>32835</v>
      </c>
      <c r="C16477" s="171" t="s">
        <v>92</v>
      </c>
      <c r="D16477" s="171" t="s">
        <v>80</v>
      </c>
      <c r="E16477" s="11">
        <v>44652</v>
      </c>
      <c r="F16477">
        <v>0</v>
      </c>
      <c r="G16477">
        <v>0</v>
      </c>
      <c r="I16477">
        <v>0</v>
      </c>
      <c r="J16477">
        <v>0</v>
      </c>
      <c r="L16477">
        <v>0</v>
      </c>
      <c r="N16477">
        <v>0</v>
      </c>
      <c r="P16477">
        <v>0</v>
      </c>
      <c r="Q16477">
        <v>0</v>
      </c>
      <c r="S16477">
        <v>0</v>
      </c>
    </row>
    <row r="16478" spans="1:19" x14ac:dyDescent="0.3">
      <c r="A16478" t="s">
        <v>32836</v>
      </c>
      <c r="B16478" s="171" t="s">
        <v>32837</v>
      </c>
      <c r="C16478" s="171" t="s">
        <v>92</v>
      </c>
      <c r="D16478" s="171" t="s">
        <v>4</v>
      </c>
      <c r="E16478" s="11">
        <v>44652</v>
      </c>
      <c r="F16478">
        <v>0</v>
      </c>
      <c r="G16478">
        <v>0</v>
      </c>
      <c r="I16478">
        <v>0</v>
      </c>
      <c r="J16478">
        <v>0</v>
      </c>
      <c r="L16478">
        <v>0</v>
      </c>
      <c r="N16478">
        <v>0</v>
      </c>
      <c r="P16478">
        <v>0</v>
      </c>
      <c r="Q16478">
        <v>0</v>
      </c>
      <c r="S16478">
        <v>0</v>
      </c>
    </row>
    <row r="16479" spans="1:19" x14ac:dyDescent="0.3">
      <c r="A16479" t="s">
        <v>32838</v>
      </c>
      <c r="B16479" s="171" t="s">
        <v>32839</v>
      </c>
      <c r="C16479" s="171" t="s">
        <v>95</v>
      </c>
      <c r="D16479" s="171" t="s">
        <v>80</v>
      </c>
      <c r="E16479" s="11">
        <v>44652</v>
      </c>
      <c r="F16479">
        <v>3.5</v>
      </c>
      <c r="G16479">
        <v>4</v>
      </c>
      <c r="I16479">
        <v>17</v>
      </c>
      <c r="J16479">
        <v>19</v>
      </c>
      <c r="L16479">
        <v>22</v>
      </c>
      <c r="N16479">
        <v>14</v>
      </c>
      <c r="P16479">
        <v>0</v>
      </c>
      <c r="Q16479">
        <v>2</v>
      </c>
      <c r="S16479">
        <v>3</v>
      </c>
    </row>
    <row r="16480" spans="1:19" x14ac:dyDescent="0.3">
      <c r="A16480" t="s">
        <v>32840</v>
      </c>
      <c r="B16480" s="171" t="s">
        <v>32841</v>
      </c>
      <c r="C16480" s="171" t="s">
        <v>95</v>
      </c>
      <c r="D16480" s="171" t="s">
        <v>15341</v>
      </c>
      <c r="E16480" s="11">
        <v>44652</v>
      </c>
      <c r="F16480">
        <v>0</v>
      </c>
      <c r="G16480">
        <v>0</v>
      </c>
      <c r="I16480">
        <v>0</v>
      </c>
      <c r="J16480">
        <v>0</v>
      </c>
      <c r="L16480">
        <v>0</v>
      </c>
      <c r="N16480">
        <v>0</v>
      </c>
      <c r="P16480">
        <v>0</v>
      </c>
      <c r="Q16480">
        <v>0</v>
      </c>
      <c r="S16480">
        <v>0</v>
      </c>
    </row>
    <row r="16481" spans="1:19" x14ac:dyDescent="0.3">
      <c r="A16481" t="s">
        <v>32842</v>
      </c>
      <c r="B16481" s="171" t="s">
        <v>32843</v>
      </c>
      <c r="C16481" s="171" t="s">
        <v>95</v>
      </c>
      <c r="D16481" s="171" t="s">
        <v>4</v>
      </c>
      <c r="E16481" s="11">
        <v>44652</v>
      </c>
      <c r="F16481">
        <v>3.5</v>
      </c>
      <c r="G16481">
        <v>4</v>
      </c>
      <c r="I16481">
        <v>17</v>
      </c>
      <c r="J16481">
        <v>19</v>
      </c>
      <c r="L16481">
        <v>22</v>
      </c>
      <c r="N16481">
        <v>14</v>
      </c>
      <c r="P16481">
        <v>0</v>
      </c>
      <c r="Q16481">
        <v>2</v>
      </c>
      <c r="S16481">
        <v>3</v>
      </c>
    </row>
    <row r="16482" spans="1:19" x14ac:dyDescent="0.3">
      <c r="A16482" t="s">
        <v>32844</v>
      </c>
      <c r="B16482" s="171" t="s">
        <v>32845</v>
      </c>
      <c r="C16482" s="171" t="s">
        <v>19659</v>
      </c>
      <c r="D16482" s="171" t="s">
        <v>80</v>
      </c>
      <c r="E16482" s="11">
        <v>44652</v>
      </c>
      <c r="F16482">
        <v>0</v>
      </c>
      <c r="G16482">
        <v>0</v>
      </c>
      <c r="I16482">
        <v>0</v>
      </c>
      <c r="J16482">
        <v>0</v>
      </c>
      <c r="L16482">
        <v>0</v>
      </c>
      <c r="N16482">
        <v>0</v>
      </c>
      <c r="P16482">
        <v>0</v>
      </c>
      <c r="Q16482">
        <v>0</v>
      </c>
      <c r="S16482">
        <v>0</v>
      </c>
    </row>
    <row r="16483" spans="1:19" x14ac:dyDescent="0.3">
      <c r="A16483" t="s">
        <v>32846</v>
      </c>
      <c r="B16483" s="171" t="s">
        <v>32847</v>
      </c>
      <c r="C16483" s="171" t="s">
        <v>19659</v>
      </c>
      <c r="D16483" s="171" t="s">
        <v>4</v>
      </c>
      <c r="E16483" s="11">
        <v>44652</v>
      </c>
      <c r="F16483">
        <v>0</v>
      </c>
      <c r="G16483">
        <v>0</v>
      </c>
      <c r="I16483">
        <v>0</v>
      </c>
      <c r="J16483">
        <v>0</v>
      </c>
      <c r="L16483">
        <v>0</v>
      </c>
      <c r="N16483">
        <v>0</v>
      </c>
      <c r="P16483">
        <v>0</v>
      </c>
      <c r="Q16483">
        <v>0</v>
      </c>
      <c r="S16483">
        <v>0</v>
      </c>
    </row>
    <row r="16484" spans="1:19" x14ac:dyDescent="0.3">
      <c r="A16484" t="s">
        <v>32848</v>
      </c>
      <c r="B16484" s="171" t="s">
        <v>32849</v>
      </c>
      <c r="C16484" s="171" t="s">
        <v>98</v>
      </c>
      <c r="D16484" s="171" t="s">
        <v>80</v>
      </c>
      <c r="E16484" s="11">
        <v>44652</v>
      </c>
      <c r="F16484">
        <v>10</v>
      </c>
      <c r="G16484">
        <v>14</v>
      </c>
      <c r="I16484">
        <v>27</v>
      </c>
      <c r="J16484">
        <v>54</v>
      </c>
      <c r="L16484">
        <v>80</v>
      </c>
      <c r="N16484">
        <v>19</v>
      </c>
      <c r="P16484">
        <v>0</v>
      </c>
      <c r="Q16484">
        <v>1</v>
      </c>
      <c r="S16484">
        <v>8</v>
      </c>
    </row>
    <row r="16485" spans="1:19" x14ac:dyDescent="0.3">
      <c r="A16485" t="s">
        <v>32850</v>
      </c>
      <c r="B16485" s="171" t="s">
        <v>32851</v>
      </c>
      <c r="C16485" s="171" t="s">
        <v>98</v>
      </c>
      <c r="D16485" s="171" t="s">
        <v>4</v>
      </c>
      <c r="E16485" s="11">
        <v>44652</v>
      </c>
      <c r="F16485">
        <v>10</v>
      </c>
      <c r="G16485">
        <v>14</v>
      </c>
      <c r="I16485">
        <v>27</v>
      </c>
      <c r="J16485">
        <v>54</v>
      </c>
      <c r="L16485">
        <v>80</v>
      </c>
      <c r="N16485">
        <v>19</v>
      </c>
      <c r="P16485">
        <v>0</v>
      </c>
      <c r="Q16485">
        <v>1</v>
      </c>
      <c r="S16485">
        <v>8</v>
      </c>
    </row>
    <row r="16486" spans="1:19" x14ac:dyDescent="0.3">
      <c r="A16486" t="s">
        <v>32852</v>
      </c>
      <c r="B16486" s="171" t="s">
        <v>32853</v>
      </c>
      <c r="C16486" s="171" t="s">
        <v>101</v>
      </c>
      <c r="D16486" s="171" t="s">
        <v>80</v>
      </c>
      <c r="E16486" s="11">
        <v>44652</v>
      </c>
      <c r="F16486">
        <v>31.5</v>
      </c>
      <c r="G16486">
        <v>31.5</v>
      </c>
      <c r="I16486">
        <v>242</v>
      </c>
      <c r="J16486">
        <v>352</v>
      </c>
      <c r="L16486">
        <v>350</v>
      </c>
      <c r="N16486">
        <v>227</v>
      </c>
      <c r="P16486">
        <v>8</v>
      </c>
      <c r="Q16486">
        <v>15</v>
      </c>
      <c r="S16486">
        <v>15</v>
      </c>
    </row>
    <row r="16487" spans="1:19" x14ac:dyDescent="0.3">
      <c r="A16487" t="s">
        <v>32854</v>
      </c>
      <c r="B16487" s="171" t="s">
        <v>32855</v>
      </c>
      <c r="C16487" s="171" t="s">
        <v>101</v>
      </c>
      <c r="D16487" s="171" t="s">
        <v>4</v>
      </c>
      <c r="E16487" s="11">
        <v>44652</v>
      </c>
      <c r="F16487">
        <v>31.5</v>
      </c>
      <c r="G16487">
        <v>31.5</v>
      </c>
      <c r="I16487">
        <v>242</v>
      </c>
      <c r="J16487">
        <v>352</v>
      </c>
      <c r="L16487">
        <v>350</v>
      </c>
      <c r="N16487">
        <v>227</v>
      </c>
      <c r="P16487">
        <v>8</v>
      </c>
      <c r="Q16487">
        <v>15</v>
      </c>
      <c r="S16487">
        <v>15</v>
      </c>
    </row>
    <row r="16488" spans="1:19" x14ac:dyDescent="0.3">
      <c r="A16488" t="s">
        <v>32856</v>
      </c>
      <c r="B16488" s="171" t="s">
        <v>32857</v>
      </c>
      <c r="C16488" s="171" t="s">
        <v>6843</v>
      </c>
      <c r="D16488" s="171" t="s">
        <v>80</v>
      </c>
      <c r="E16488" s="11">
        <v>44652</v>
      </c>
      <c r="F16488">
        <v>3</v>
      </c>
      <c r="G16488">
        <v>7</v>
      </c>
      <c r="I16488">
        <v>9</v>
      </c>
      <c r="J16488">
        <v>16</v>
      </c>
      <c r="L16488">
        <v>40</v>
      </c>
      <c r="N16488">
        <v>9</v>
      </c>
      <c r="P16488">
        <v>0</v>
      </c>
      <c r="Q16488">
        <v>0</v>
      </c>
      <c r="S16488">
        <v>0</v>
      </c>
    </row>
    <row r="16489" spans="1:19" x14ac:dyDescent="0.3">
      <c r="A16489" t="s">
        <v>32858</v>
      </c>
      <c r="B16489" s="171" t="s">
        <v>32859</v>
      </c>
      <c r="C16489" s="171" t="s">
        <v>6843</v>
      </c>
      <c r="D16489" s="171" t="s">
        <v>4</v>
      </c>
      <c r="E16489" s="11">
        <v>44652</v>
      </c>
      <c r="F16489">
        <v>3</v>
      </c>
      <c r="G16489">
        <v>7</v>
      </c>
      <c r="I16489">
        <v>9</v>
      </c>
      <c r="J16489">
        <v>16</v>
      </c>
      <c r="L16489">
        <v>40</v>
      </c>
      <c r="N16489">
        <v>9</v>
      </c>
      <c r="P16489">
        <v>0</v>
      </c>
      <c r="Q16489">
        <v>0</v>
      </c>
      <c r="S16489">
        <v>0</v>
      </c>
    </row>
    <row r="16490" spans="1:19" x14ac:dyDescent="0.3">
      <c r="A16490" t="s">
        <v>32860</v>
      </c>
      <c r="B16490" s="171" t="s">
        <v>32861</v>
      </c>
      <c r="C16490" s="171" t="s">
        <v>12995</v>
      </c>
      <c r="D16490" s="171" t="s">
        <v>80</v>
      </c>
      <c r="E16490" s="11">
        <v>44652</v>
      </c>
      <c r="F16490">
        <v>62</v>
      </c>
      <c r="G16490">
        <v>72.5</v>
      </c>
      <c r="I16490">
        <v>346</v>
      </c>
      <c r="J16490">
        <v>521</v>
      </c>
      <c r="L16490">
        <v>580</v>
      </c>
      <c r="N16490">
        <v>311</v>
      </c>
      <c r="O16490" t="s">
        <v>16361</v>
      </c>
      <c r="P16490">
        <v>18</v>
      </c>
      <c r="Q16490">
        <v>35</v>
      </c>
      <c r="S16490">
        <v>35</v>
      </c>
    </row>
    <row r="16491" spans="1:19" x14ac:dyDescent="0.3">
      <c r="A16491" t="s">
        <v>32862</v>
      </c>
      <c r="B16491" s="171" t="s">
        <v>32863</v>
      </c>
      <c r="C16491" s="171" t="s">
        <v>15504</v>
      </c>
      <c r="D16491" s="171" t="s">
        <v>15341</v>
      </c>
      <c r="E16491" s="11">
        <v>44652</v>
      </c>
      <c r="F16491">
        <v>0</v>
      </c>
      <c r="G16491">
        <v>0</v>
      </c>
      <c r="I16491">
        <v>0</v>
      </c>
      <c r="J16491">
        <v>0</v>
      </c>
      <c r="L16491">
        <v>0</v>
      </c>
      <c r="N16491">
        <v>0</v>
      </c>
      <c r="O16491" t="s">
        <v>16361</v>
      </c>
      <c r="P16491">
        <v>0</v>
      </c>
      <c r="Q16491">
        <v>0</v>
      </c>
      <c r="S16491">
        <v>0</v>
      </c>
    </row>
    <row r="16492" spans="1:19" x14ac:dyDescent="0.3">
      <c r="A16492" t="s">
        <v>32864</v>
      </c>
      <c r="B16492" s="171" t="s">
        <v>32865</v>
      </c>
      <c r="C16492" s="171" t="s">
        <v>15511</v>
      </c>
      <c r="D16492" s="171" t="s">
        <v>80</v>
      </c>
      <c r="E16492" s="11">
        <v>44652</v>
      </c>
      <c r="F16492">
        <v>16.5</v>
      </c>
      <c r="G16492">
        <v>20</v>
      </c>
      <c r="I16492">
        <v>61</v>
      </c>
      <c r="J16492">
        <v>90</v>
      </c>
      <c r="L16492">
        <v>113</v>
      </c>
      <c r="N16492">
        <v>49</v>
      </c>
      <c r="P16492">
        <v>1</v>
      </c>
      <c r="Q16492">
        <v>4</v>
      </c>
      <c r="S16492">
        <v>12</v>
      </c>
    </row>
    <row r="16493" spans="1:19" x14ac:dyDescent="0.3">
      <c r="A16493" t="s">
        <v>32866</v>
      </c>
      <c r="B16493" s="171" t="s">
        <v>32867</v>
      </c>
      <c r="C16493" s="171" t="s">
        <v>15511</v>
      </c>
      <c r="D16493" s="171" t="s">
        <v>15341</v>
      </c>
      <c r="E16493" s="11">
        <v>44652</v>
      </c>
      <c r="F16493">
        <v>0</v>
      </c>
      <c r="G16493">
        <v>0</v>
      </c>
      <c r="I16493">
        <v>0</v>
      </c>
      <c r="J16493">
        <v>0</v>
      </c>
      <c r="L16493">
        <v>0</v>
      </c>
      <c r="N16493">
        <v>0</v>
      </c>
      <c r="P16493">
        <v>0</v>
      </c>
      <c r="Q16493">
        <v>0</v>
      </c>
      <c r="S16493">
        <v>0</v>
      </c>
    </row>
    <row r="16494" spans="1:19" x14ac:dyDescent="0.3">
      <c r="A16494" t="s">
        <v>32868</v>
      </c>
      <c r="B16494" s="171" t="s">
        <v>32869</v>
      </c>
      <c r="C16494" s="171" t="s">
        <v>15511</v>
      </c>
      <c r="D16494" s="171" t="s">
        <v>4</v>
      </c>
      <c r="E16494" s="11">
        <v>44652</v>
      </c>
      <c r="F16494">
        <v>16.5</v>
      </c>
      <c r="G16494">
        <v>20</v>
      </c>
      <c r="I16494">
        <v>61</v>
      </c>
      <c r="J16494">
        <v>90</v>
      </c>
      <c r="L16494">
        <v>113</v>
      </c>
      <c r="N16494">
        <v>49</v>
      </c>
      <c r="P16494">
        <v>1</v>
      </c>
      <c r="Q16494">
        <v>4</v>
      </c>
      <c r="S16494">
        <v>12</v>
      </c>
    </row>
    <row r="16495" spans="1:19" x14ac:dyDescent="0.3">
      <c r="A16495" t="s">
        <v>32870</v>
      </c>
      <c r="B16495" s="171" t="s">
        <v>32871</v>
      </c>
      <c r="C16495" s="171" t="s">
        <v>104</v>
      </c>
      <c r="D16495" s="171" t="s">
        <v>4</v>
      </c>
      <c r="E16495" s="11">
        <v>44652</v>
      </c>
      <c r="F16495">
        <v>62</v>
      </c>
      <c r="G16495">
        <v>72.5</v>
      </c>
      <c r="I16495">
        <v>346</v>
      </c>
      <c r="J16495">
        <v>521</v>
      </c>
      <c r="L16495">
        <v>580</v>
      </c>
      <c r="N16495">
        <v>311</v>
      </c>
      <c r="P16495">
        <v>18</v>
      </c>
      <c r="Q16495">
        <v>35</v>
      </c>
      <c r="S16495">
        <v>35</v>
      </c>
    </row>
    <row r="16496" spans="1:19" x14ac:dyDescent="0.3">
      <c r="A16496" t="s">
        <v>32872</v>
      </c>
      <c r="B16496" s="171" t="s">
        <v>32873</v>
      </c>
      <c r="C16496" s="171" t="s">
        <v>119</v>
      </c>
      <c r="D16496" s="171" t="s">
        <v>80</v>
      </c>
      <c r="E16496" s="11">
        <v>44682</v>
      </c>
      <c r="F16496">
        <v>0</v>
      </c>
      <c r="G16496">
        <v>0</v>
      </c>
      <c r="I16496">
        <v>0</v>
      </c>
      <c r="J16496">
        <v>0</v>
      </c>
      <c r="L16496">
        <v>0</v>
      </c>
      <c r="N16496">
        <v>0</v>
      </c>
      <c r="P16496">
        <v>0</v>
      </c>
      <c r="Q16496">
        <v>0</v>
      </c>
      <c r="S16496">
        <v>0</v>
      </c>
    </row>
    <row r="16497" spans="1:19" x14ac:dyDescent="0.3">
      <c r="A16497" t="s">
        <v>32874</v>
      </c>
      <c r="B16497" s="171" t="s">
        <v>32875</v>
      </c>
      <c r="C16497" s="171" t="s">
        <v>143</v>
      </c>
      <c r="D16497" s="171" t="s">
        <v>80</v>
      </c>
      <c r="E16497" s="11">
        <v>44682</v>
      </c>
      <c r="F16497">
        <v>0</v>
      </c>
      <c r="G16497">
        <v>0</v>
      </c>
      <c r="I16497">
        <v>0</v>
      </c>
      <c r="J16497">
        <v>0</v>
      </c>
      <c r="L16497">
        <v>0</v>
      </c>
      <c r="N16497">
        <v>0</v>
      </c>
      <c r="P16497">
        <v>0</v>
      </c>
      <c r="Q16497">
        <v>0</v>
      </c>
      <c r="S16497">
        <v>0</v>
      </c>
    </row>
    <row r="16498" spans="1:19" x14ac:dyDescent="0.3">
      <c r="A16498" t="s">
        <v>32876</v>
      </c>
      <c r="B16498" s="171" t="s">
        <v>32877</v>
      </c>
      <c r="C16498" s="171" t="s">
        <v>158</v>
      </c>
      <c r="D16498" s="171" t="s">
        <v>80</v>
      </c>
      <c r="E16498" s="11">
        <v>44682</v>
      </c>
      <c r="F16498">
        <v>0</v>
      </c>
      <c r="G16498">
        <v>0</v>
      </c>
      <c r="I16498">
        <v>0</v>
      </c>
      <c r="J16498">
        <v>0</v>
      </c>
      <c r="L16498">
        <v>0</v>
      </c>
      <c r="N16498">
        <v>0</v>
      </c>
      <c r="P16498">
        <v>0</v>
      </c>
      <c r="Q16498">
        <v>0</v>
      </c>
      <c r="S16498">
        <v>0</v>
      </c>
    </row>
    <row r="16499" spans="1:19" x14ac:dyDescent="0.3">
      <c r="A16499" t="s">
        <v>32878</v>
      </c>
      <c r="B16499" s="171" t="s">
        <v>32879</v>
      </c>
      <c r="C16499" s="171" t="s">
        <v>209</v>
      </c>
      <c r="D16499" s="171" t="s">
        <v>80</v>
      </c>
      <c r="E16499" s="11">
        <v>44682</v>
      </c>
      <c r="F16499">
        <v>0</v>
      </c>
      <c r="G16499">
        <v>0</v>
      </c>
      <c r="I16499">
        <v>0</v>
      </c>
      <c r="J16499">
        <v>0</v>
      </c>
      <c r="L16499">
        <v>0</v>
      </c>
      <c r="N16499">
        <v>0</v>
      </c>
      <c r="P16499">
        <v>0</v>
      </c>
      <c r="Q16499">
        <v>0</v>
      </c>
      <c r="S16499">
        <v>0</v>
      </c>
    </row>
    <row r="16500" spans="1:19" x14ac:dyDescent="0.3">
      <c r="A16500" t="s">
        <v>32880</v>
      </c>
      <c r="B16500" s="171" t="s">
        <v>32881</v>
      </c>
      <c r="C16500" s="171" t="s">
        <v>76</v>
      </c>
      <c r="D16500" s="171" t="s">
        <v>80</v>
      </c>
      <c r="E16500" s="11">
        <v>44682</v>
      </c>
      <c r="F16500">
        <v>0</v>
      </c>
      <c r="G16500">
        <v>0</v>
      </c>
      <c r="I16500">
        <v>0</v>
      </c>
      <c r="J16500">
        <v>0</v>
      </c>
      <c r="L16500">
        <v>0</v>
      </c>
      <c r="N16500">
        <v>0</v>
      </c>
      <c r="P16500">
        <v>0</v>
      </c>
      <c r="Q16500">
        <v>0</v>
      </c>
      <c r="S16500">
        <v>0</v>
      </c>
    </row>
    <row r="16501" spans="1:19" x14ac:dyDescent="0.3">
      <c r="A16501" t="s">
        <v>32882</v>
      </c>
      <c r="B16501" s="171" t="s">
        <v>32883</v>
      </c>
      <c r="C16501" s="171" t="s">
        <v>15347</v>
      </c>
      <c r="D16501" s="171" t="s">
        <v>80</v>
      </c>
      <c r="E16501" s="11">
        <v>44682</v>
      </c>
      <c r="F16501">
        <v>0</v>
      </c>
      <c r="G16501">
        <v>0</v>
      </c>
      <c r="I16501">
        <v>0</v>
      </c>
      <c r="J16501">
        <v>0</v>
      </c>
      <c r="L16501">
        <v>0</v>
      </c>
      <c r="N16501">
        <v>0</v>
      </c>
      <c r="P16501">
        <v>0</v>
      </c>
      <c r="Q16501">
        <v>0</v>
      </c>
      <c r="S16501">
        <v>0</v>
      </c>
    </row>
    <row r="16502" spans="1:19" x14ac:dyDescent="0.3">
      <c r="A16502" t="s">
        <v>32884</v>
      </c>
      <c r="B16502" s="171" t="s">
        <v>32885</v>
      </c>
      <c r="C16502" s="171" t="s">
        <v>203</v>
      </c>
      <c r="D16502" s="171" t="s">
        <v>80</v>
      </c>
      <c r="E16502" s="11">
        <v>44682</v>
      </c>
      <c r="F16502">
        <v>2.5</v>
      </c>
      <c r="G16502">
        <v>2.5</v>
      </c>
      <c r="I16502">
        <v>15</v>
      </c>
      <c r="J16502">
        <v>14</v>
      </c>
      <c r="L16502">
        <v>13</v>
      </c>
      <c r="N16502">
        <v>13</v>
      </c>
      <c r="P16502">
        <v>0</v>
      </c>
      <c r="Q16502">
        <v>1</v>
      </c>
      <c r="S16502">
        <v>2</v>
      </c>
    </row>
    <row r="16503" spans="1:19" x14ac:dyDescent="0.3">
      <c r="A16503" t="s">
        <v>32886</v>
      </c>
      <c r="B16503" s="171" t="s">
        <v>32887</v>
      </c>
      <c r="C16503" s="171" t="s">
        <v>15340</v>
      </c>
      <c r="D16503" s="171" t="s">
        <v>15341</v>
      </c>
      <c r="E16503" s="11">
        <v>44682</v>
      </c>
      <c r="F16503">
        <v>0</v>
      </c>
      <c r="G16503">
        <v>0</v>
      </c>
      <c r="I16503">
        <v>0</v>
      </c>
      <c r="J16503">
        <v>0</v>
      </c>
      <c r="L16503">
        <v>0</v>
      </c>
      <c r="N16503">
        <v>0</v>
      </c>
      <c r="P16503">
        <v>0</v>
      </c>
      <c r="Q16503">
        <v>0</v>
      </c>
      <c r="S16503">
        <v>0</v>
      </c>
    </row>
    <row r="16504" spans="1:19" x14ac:dyDescent="0.3">
      <c r="A16504" t="s">
        <v>32888</v>
      </c>
      <c r="B16504" s="171" t="s">
        <v>32889</v>
      </c>
      <c r="C16504" s="171" t="s">
        <v>15340</v>
      </c>
      <c r="D16504" s="171" t="s">
        <v>80</v>
      </c>
      <c r="E16504" s="11">
        <v>44682</v>
      </c>
      <c r="F16504">
        <v>0</v>
      </c>
      <c r="G16504">
        <v>0</v>
      </c>
      <c r="I16504">
        <v>0</v>
      </c>
      <c r="J16504">
        <v>0</v>
      </c>
      <c r="L16504">
        <v>0</v>
      </c>
      <c r="N16504">
        <v>0</v>
      </c>
      <c r="P16504">
        <v>0</v>
      </c>
      <c r="Q16504">
        <v>0</v>
      </c>
      <c r="S16504">
        <v>0</v>
      </c>
    </row>
    <row r="16505" spans="1:19" x14ac:dyDescent="0.3">
      <c r="A16505" t="s">
        <v>32890</v>
      </c>
      <c r="B16505" s="171" t="s">
        <v>32891</v>
      </c>
      <c r="C16505" s="171" t="s">
        <v>15344</v>
      </c>
      <c r="D16505" s="171" t="s">
        <v>15341</v>
      </c>
      <c r="E16505" s="11">
        <v>44682</v>
      </c>
      <c r="F16505">
        <v>0</v>
      </c>
      <c r="G16505">
        <v>0</v>
      </c>
      <c r="I16505">
        <v>0</v>
      </c>
      <c r="J16505">
        <v>0</v>
      </c>
      <c r="L16505">
        <v>0</v>
      </c>
      <c r="N16505">
        <v>0</v>
      </c>
      <c r="P16505">
        <v>0</v>
      </c>
      <c r="Q16505">
        <v>0</v>
      </c>
      <c r="S16505">
        <v>0</v>
      </c>
    </row>
    <row r="16506" spans="1:19" x14ac:dyDescent="0.3">
      <c r="A16506" t="s">
        <v>32892</v>
      </c>
      <c r="B16506" s="171" t="s">
        <v>32893</v>
      </c>
      <c r="C16506" s="171" t="s">
        <v>15347</v>
      </c>
      <c r="D16506" s="171" t="s">
        <v>15341</v>
      </c>
      <c r="E16506" s="11">
        <v>44682</v>
      </c>
      <c r="F16506">
        <v>0</v>
      </c>
      <c r="G16506">
        <v>0</v>
      </c>
      <c r="I16506">
        <v>0</v>
      </c>
      <c r="J16506">
        <v>0</v>
      </c>
      <c r="L16506">
        <v>0</v>
      </c>
      <c r="N16506">
        <v>0</v>
      </c>
      <c r="P16506">
        <v>0</v>
      </c>
      <c r="Q16506">
        <v>0</v>
      </c>
      <c r="S16506">
        <v>0</v>
      </c>
    </row>
    <row r="16507" spans="1:19" x14ac:dyDescent="0.3">
      <c r="A16507" t="s">
        <v>32882</v>
      </c>
      <c r="B16507" s="171" t="s">
        <v>32883</v>
      </c>
      <c r="C16507" s="171" t="s">
        <v>15347</v>
      </c>
      <c r="D16507" s="171" t="s">
        <v>80</v>
      </c>
      <c r="E16507" s="11">
        <v>44682</v>
      </c>
      <c r="F16507">
        <v>0.5</v>
      </c>
      <c r="G16507">
        <v>1.5</v>
      </c>
      <c r="I16507">
        <v>4</v>
      </c>
      <c r="J16507">
        <v>3</v>
      </c>
      <c r="L16507">
        <v>9</v>
      </c>
      <c r="N16507">
        <v>3</v>
      </c>
      <c r="P16507">
        <v>0</v>
      </c>
      <c r="Q16507">
        <v>0</v>
      </c>
      <c r="S16507">
        <v>1</v>
      </c>
    </row>
    <row r="16508" spans="1:19" x14ac:dyDescent="0.3">
      <c r="A16508" t="s">
        <v>32894</v>
      </c>
      <c r="B16508" s="171" t="s">
        <v>32895</v>
      </c>
      <c r="C16508" s="171" t="s">
        <v>203</v>
      </c>
      <c r="D16508" s="171" t="s">
        <v>15341</v>
      </c>
      <c r="E16508" s="11">
        <v>44682</v>
      </c>
      <c r="F16508">
        <v>0</v>
      </c>
      <c r="G16508">
        <v>0</v>
      </c>
      <c r="I16508">
        <v>0</v>
      </c>
      <c r="J16508">
        <v>0</v>
      </c>
      <c r="L16508">
        <v>0</v>
      </c>
      <c r="N16508">
        <v>0</v>
      </c>
      <c r="P16508">
        <v>0</v>
      </c>
      <c r="Q16508">
        <v>0</v>
      </c>
      <c r="S16508">
        <v>0</v>
      </c>
    </row>
    <row r="16509" spans="1:19" x14ac:dyDescent="0.3">
      <c r="A16509" t="s">
        <v>32896</v>
      </c>
      <c r="B16509" s="171" t="s">
        <v>32897</v>
      </c>
      <c r="C16509" s="171" t="s">
        <v>24281</v>
      </c>
      <c r="D16509" s="171" t="s">
        <v>15341</v>
      </c>
      <c r="E16509" s="11">
        <v>44682</v>
      </c>
      <c r="F16509">
        <v>0</v>
      </c>
      <c r="G16509">
        <v>0</v>
      </c>
      <c r="I16509">
        <v>0</v>
      </c>
      <c r="J16509">
        <v>0</v>
      </c>
      <c r="L16509">
        <v>0</v>
      </c>
      <c r="N16509">
        <v>0</v>
      </c>
      <c r="P16509">
        <v>0</v>
      </c>
      <c r="Q16509">
        <v>0</v>
      </c>
      <c r="S16509">
        <v>0</v>
      </c>
    </row>
    <row r="16510" spans="1:19" x14ac:dyDescent="0.3">
      <c r="A16510" t="s">
        <v>32898</v>
      </c>
      <c r="B16510" s="171" t="s">
        <v>32899</v>
      </c>
      <c r="C16510" s="171" t="s">
        <v>24281</v>
      </c>
      <c r="D16510" s="171" t="s">
        <v>80</v>
      </c>
      <c r="E16510" s="11">
        <v>44682</v>
      </c>
      <c r="F16510">
        <v>0</v>
      </c>
      <c r="G16510">
        <v>0</v>
      </c>
      <c r="I16510">
        <v>0</v>
      </c>
      <c r="J16510">
        <v>0</v>
      </c>
      <c r="L16510">
        <v>0</v>
      </c>
      <c r="N16510">
        <v>0</v>
      </c>
      <c r="P16510">
        <v>0</v>
      </c>
      <c r="Q16510">
        <v>0</v>
      </c>
      <c r="S16510">
        <v>0</v>
      </c>
    </row>
    <row r="16511" spans="1:19" x14ac:dyDescent="0.3">
      <c r="A16511" t="s">
        <v>32900</v>
      </c>
      <c r="B16511" s="171" t="s">
        <v>32901</v>
      </c>
      <c r="C16511" s="171" t="s">
        <v>24284</v>
      </c>
      <c r="D16511" s="171" t="s">
        <v>80</v>
      </c>
      <c r="E16511" s="11">
        <v>44682</v>
      </c>
      <c r="F16511">
        <v>2</v>
      </c>
      <c r="G16511">
        <v>3</v>
      </c>
      <c r="I16511">
        <v>7</v>
      </c>
      <c r="J16511">
        <v>12</v>
      </c>
      <c r="L16511">
        <v>18</v>
      </c>
      <c r="N16511">
        <v>4</v>
      </c>
      <c r="P16511">
        <v>0</v>
      </c>
      <c r="Q16511">
        <v>0</v>
      </c>
      <c r="S16511">
        <v>3</v>
      </c>
    </row>
    <row r="16512" spans="1:19" x14ac:dyDescent="0.3">
      <c r="A16512" t="s">
        <v>32902</v>
      </c>
      <c r="B16512" s="171" t="s">
        <v>32903</v>
      </c>
      <c r="C16512" s="171" t="s">
        <v>18126</v>
      </c>
      <c r="D16512" s="171" t="s">
        <v>80</v>
      </c>
      <c r="E16512" s="11">
        <v>44682</v>
      </c>
      <c r="F16512">
        <v>0</v>
      </c>
      <c r="G16512">
        <v>0</v>
      </c>
      <c r="I16512">
        <v>0</v>
      </c>
      <c r="J16512">
        <v>0</v>
      </c>
      <c r="L16512">
        <v>0</v>
      </c>
      <c r="N16512">
        <v>0</v>
      </c>
      <c r="P16512">
        <v>0</v>
      </c>
      <c r="Q16512">
        <v>0</v>
      </c>
      <c r="S16512">
        <v>0</v>
      </c>
    </row>
    <row r="16513" spans="1:19" x14ac:dyDescent="0.3">
      <c r="A16513" t="s">
        <v>32904</v>
      </c>
      <c r="B16513" s="171" t="s">
        <v>32905</v>
      </c>
      <c r="C16513" s="171" t="s">
        <v>128</v>
      </c>
      <c r="D16513" s="171" t="s">
        <v>80</v>
      </c>
      <c r="E16513" s="11">
        <v>44682</v>
      </c>
      <c r="F16513">
        <v>0</v>
      </c>
      <c r="G16513">
        <v>0</v>
      </c>
      <c r="I16513">
        <v>0</v>
      </c>
      <c r="J16513">
        <v>0</v>
      </c>
      <c r="L16513">
        <v>0</v>
      </c>
      <c r="N16513">
        <v>0</v>
      </c>
      <c r="P16513">
        <v>0</v>
      </c>
      <c r="Q16513">
        <v>0</v>
      </c>
      <c r="S16513">
        <v>0</v>
      </c>
    </row>
    <row r="16514" spans="1:19" x14ac:dyDescent="0.3">
      <c r="A16514" t="s">
        <v>32906</v>
      </c>
      <c r="B16514" s="171" t="s">
        <v>32907</v>
      </c>
      <c r="C16514" s="171" t="s">
        <v>14824</v>
      </c>
      <c r="D16514" s="171" t="s">
        <v>80</v>
      </c>
      <c r="E16514" s="11">
        <v>44682</v>
      </c>
      <c r="F16514">
        <v>0</v>
      </c>
      <c r="G16514">
        <v>0</v>
      </c>
      <c r="I16514">
        <v>0</v>
      </c>
      <c r="J16514">
        <v>0</v>
      </c>
      <c r="L16514">
        <v>0</v>
      </c>
      <c r="N16514">
        <v>0</v>
      </c>
      <c r="P16514">
        <v>0</v>
      </c>
      <c r="Q16514">
        <v>0</v>
      </c>
      <c r="S16514">
        <v>0</v>
      </c>
    </row>
    <row r="16515" spans="1:19" x14ac:dyDescent="0.3">
      <c r="A16515" t="s">
        <v>32908</v>
      </c>
      <c r="B16515" s="171" t="s">
        <v>32909</v>
      </c>
      <c r="C16515" s="171" t="s">
        <v>152</v>
      </c>
      <c r="D16515" s="171" t="s">
        <v>80</v>
      </c>
      <c r="E16515" s="11">
        <v>44682</v>
      </c>
      <c r="F16515">
        <v>0</v>
      </c>
      <c r="G16515">
        <v>0</v>
      </c>
      <c r="I16515">
        <v>0</v>
      </c>
      <c r="J16515">
        <v>0</v>
      </c>
      <c r="L16515">
        <v>0</v>
      </c>
      <c r="N16515">
        <v>0</v>
      </c>
      <c r="P16515">
        <v>0</v>
      </c>
      <c r="Q16515">
        <v>0</v>
      </c>
      <c r="S16515">
        <v>0</v>
      </c>
    </row>
    <row r="16516" spans="1:19" x14ac:dyDescent="0.3">
      <c r="A16516" t="s">
        <v>32910</v>
      </c>
      <c r="B16516" s="171" t="s">
        <v>32911</v>
      </c>
      <c r="C16516" s="171" t="s">
        <v>194</v>
      </c>
      <c r="D16516" s="171" t="s">
        <v>80</v>
      </c>
      <c r="E16516" s="11">
        <v>44682</v>
      </c>
      <c r="F16516">
        <v>6</v>
      </c>
      <c r="G16516">
        <v>7</v>
      </c>
      <c r="I16516">
        <v>22</v>
      </c>
      <c r="J16516">
        <v>36</v>
      </c>
      <c r="L16516">
        <v>39</v>
      </c>
      <c r="N16516">
        <v>15</v>
      </c>
      <c r="P16516">
        <v>3</v>
      </c>
      <c r="Q16516">
        <v>6</v>
      </c>
      <c r="S16516">
        <v>7</v>
      </c>
    </row>
    <row r="16517" spans="1:19" x14ac:dyDescent="0.3">
      <c r="A16517" t="s">
        <v>32912</v>
      </c>
      <c r="B16517" s="171" t="s">
        <v>32913</v>
      </c>
      <c r="C16517" s="171" t="s">
        <v>18137</v>
      </c>
      <c r="D16517" s="171" t="s">
        <v>80</v>
      </c>
      <c r="E16517" s="11">
        <v>44682</v>
      </c>
      <c r="F16517">
        <v>0</v>
      </c>
      <c r="G16517">
        <v>0</v>
      </c>
      <c r="I16517">
        <v>0</v>
      </c>
      <c r="J16517">
        <v>0</v>
      </c>
      <c r="L16517">
        <v>0</v>
      </c>
      <c r="N16517">
        <v>0</v>
      </c>
      <c r="P16517">
        <v>0</v>
      </c>
      <c r="Q16517">
        <v>0</v>
      </c>
      <c r="S16517">
        <v>0</v>
      </c>
    </row>
    <row r="16518" spans="1:19" x14ac:dyDescent="0.3">
      <c r="A16518" t="s">
        <v>32914</v>
      </c>
      <c r="B16518" s="171" t="s">
        <v>32915</v>
      </c>
      <c r="C16518" s="171" t="s">
        <v>18140</v>
      </c>
      <c r="D16518" s="171" t="s">
        <v>80</v>
      </c>
      <c r="E16518" s="11">
        <v>44682</v>
      </c>
      <c r="F16518">
        <v>3</v>
      </c>
      <c r="G16518">
        <v>4</v>
      </c>
      <c r="I16518">
        <v>12</v>
      </c>
      <c r="J16518">
        <v>15</v>
      </c>
      <c r="L16518">
        <v>20</v>
      </c>
      <c r="N16518">
        <v>10</v>
      </c>
      <c r="P16518">
        <v>2</v>
      </c>
      <c r="Q16518">
        <v>2</v>
      </c>
      <c r="S16518">
        <v>2</v>
      </c>
    </row>
    <row r="16519" spans="1:19" x14ac:dyDescent="0.3">
      <c r="A16519" t="s">
        <v>32916</v>
      </c>
      <c r="B16519" s="171" t="s">
        <v>32917</v>
      </c>
      <c r="C16519" s="171" t="s">
        <v>236</v>
      </c>
      <c r="D16519" s="171" t="s">
        <v>80</v>
      </c>
      <c r="E16519" s="11">
        <v>44682</v>
      </c>
      <c r="F16519">
        <v>0</v>
      </c>
      <c r="G16519">
        <v>0</v>
      </c>
      <c r="I16519">
        <v>0</v>
      </c>
      <c r="J16519">
        <v>0</v>
      </c>
      <c r="L16519">
        <v>0</v>
      </c>
      <c r="N16519">
        <v>0</v>
      </c>
      <c r="P16519">
        <v>0</v>
      </c>
      <c r="Q16519">
        <v>0</v>
      </c>
      <c r="S16519">
        <v>0</v>
      </c>
    </row>
    <row r="16520" spans="1:19" x14ac:dyDescent="0.3">
      <c r="A16520" t="s">
        <v>32918</v>
      </c>
      <c r="B16520" s="171" t="s">
        <v>32919</v>
      </c>
      <c r="C16520" s="171" t="s">
        <v>239</v>
      </c>
      <c r="D16520" s="171" t="s">
        <v>80</v>
      </c>
      <c r="E16520" s="11">
        <v>44682</v>
      </c>
      <c r="F16520">
        <v>0</v>
      </c>
      <c r="G16520">
        <v>0</v>
      </c>
      <c r="I16520">
        <v>0</v>
      </c>
      <c r="J16520">
        <v>0</v>
      </c>
      <c r="L16520">
        <v>0</v>
      </c>
      <c r="N16520">
        <v>0</v>
      </c>
      <c r="P16520">
        <v>0</v>
      </c>
      <c r="Q16520">
        <v>0</v>
      </c>
      <c r="S16520">
        <v>0</v>
      </c>
    </row>
    <row r="16521" spans="1:19" x14ac:dyDescent="0.3">
      <c r="A16521" t="s">
        <v>32920</v>
      </c>
      <c r="B16521" s="171" t="s">
        <v>32921</v>
      </c>
      <c r="C16521" s="171" t="s">
        <v>176</v>
      </c>
      <c r="D16521" s="171" t="s">
        <v>80</v>
      </c>
      <c r="E16521" s="11">
        <v>44682</v>
      </c>
      <c r="F16521">
        <v>2.5</v>
      </c>
      <c r="G16521">
        <v>3</v>
      </c>
      <c r="I16521">
        <v>11</v>
      </c>
      <c r="J16521">
        <v>14</v>
      </c>
      <c r="L16521">
        <v>17</v>
      </c>
      <c r="N16521">
        <v>11</v>
      </c>
      <c r="P16521">
        <v>0</v>
      </c>
      <c r="Q16521">
        <v>2</v>
      </c>
      <c r="S16521">
        <v>0</v>
      </c>
    </row>
    <row r="16522" spans="1:19" x14ac:dyDescent="0.3">
      <c r="A16522" t="s">
        <v>32922</v>
      </c>
      <c r="B16522" s="171" t="s">
        <v>32923</v>
      </c>
      <c r="C16522" s="171" t="s">
        <v>206</v>
      </c>
      <c r="D16522" s="171" t="s">
        <v>80</v>
      </c>
      <c r="E16522" s="11">
        <v>44682</v>
      </c>
      <c r="F16522">
        <v>1</v>
      </c>
      <c r="G16522">
        <v>1</v>
      </c>
      <c r="I16522">
        <v>4</v>
      </c>
      <c r="J16522">
        <v>5</v>
      </c>
      <c r="L16522">
        <v>5</v>
      </c>
      <c r="N16522">
        <v>4</v>
      </c>
      <c r="P16522">
        <v>0</v>
      </c>
      <c r="Q16522">
        <v>0</v>
      </c>
      <c r="S16522">
        <v>0</v>
      </c>
    </row>
    <row r="16523" spans="1:19" x14ac:dyDescent="0.3">
      <c r="A16523" t="s">
        <v>32924</v>
      </c>
      <c r="B16523" s="171" t="s">
        <v>32925</v>
      </c>
      <c r="C16523" s="171" t="s">
        <v>176</v>
      </c>
      <c r="D16523" s="171" t="s">
        <v>15341</v>
      </c>
      <c r="E16523" s="11">
        <v>44682</v>
      </c>
      <c r="F16523">
        <v>0</v>
      </c>
      <c r="G16523">
        <v>0</v>
      </c>
      <c r="I16523">
        <v>0</v>
      </c>
      <c r="J16523">
        <v>0</v>
      </c>
      <c r="L16523">
        <v>0</v>
      </c>
      <c r="N16523">
        <v>0</v>
      </c>
      <c r="P16523">
        <v>0</v>
      </c>
      <c r="Q16523">
        <v>0</v>
      </c>
      <c r="S16523">
        <v>0</v>
      </c>
    </row>
    <row r="16524" spans="1:19" x14ac:dyDescent="0.3">
      <c r="A16524" t="s">
        <v>32926</v>
      </c>
      <c r="B16524" s="171" t="s">
        <v>32927</v>
      </c>
      <c r="C16524" s="171" t="s">
        <v>206</v>
      </c>
      <c r="D16524" s="171" t="s">
        <v>15341</v>
      </c>
      <c r="E16524" s="11">
        <v>44682</v>
      </c>
      <c r="F16524">
        <v>0</v>
      </c>
      <c r="G16524">
        <v>0</v>
      </c>
      <c r="I16524">
        <v>0</v>
      </c>
      <c r="J16524">
        <v>0</v>
      </c>
      <c r="L16524">
        <v>0</v>
      </c>
      <c r="N16524">
        <v>0</v>
      </c>
      <c r="P16524">
        <v>0</v>
      </c>
      <c r="Q16524">
        <v>0</v>
      </c>
      <c r="S16524">
        <v>0</v>
      </c>
    </row>
    <row r="16525" spans="1:19" x14ac:dyDescent="0.3">
      <c r="A16525" t="s">
        <v>32928</v>
      </c>
      <c r="B16525" s="171" t="s">
        <v>32929</v>
      </c>
      <c r="C16525" s="171" t="s">
        <v>16544</v>
      </c>
      <c r="D16525" s="171" t="s">
        <v>15341</v>
      </c>
      <c r="E16525" s="11">
        <v>44682</v>
      </c>
      <c r="F16525">
        <v>0</v>
      </c>
      <c r="G16525">
        <v>0</v>
      </c>
      <c r="I16525">
        <v>0</v>
      </c>
      <c r="J16525">
        <v>0</v>
      </c>
      <c r="L16525">
        <v>0</v>
      </c>
      <c r="N16525">
        <v>0</v>
      </c>
      <c r="P16525">
        <v>0</v>
      </c>
      <c r="Q16525">
        <v>0</v>
      </c>
      <c r="S16525">
        <v>0</v>
      </c>
    </row>
    <row r="16526" spans="1:19" x14ac:dyDescent="0.3">
      <c r="A16526" t="s">
        <v>32930</v>
      </c>
      <c r="B16526" s="171" t="s">
        <v>32931</v>
      </c>
      <c r="C16526" s="171" t="s">
        <v>16544</v>
      </c>
      <c r="D16526" s="171" t="s">
        <v>80</v>
      </c>
      <c r="E16526" s="11">
        <v>44682</v>
      </c>
      <c r="F16526">
        <v>0</v>
      </c>
      <c r="G16526">
        <v>0</v>
      </c>
      <c r="I16526">
        <v>0</v>
      </c>
      <c r="J16526">
        <v>0</v>
      </c>
      <c r="L16526">
        <v>0</v>
      </c>
      <c r="N16526">
        <v>0</v>
      </c>
      <c r="P16526">
        <v>0</v>
      </c>
      <c r="Q16526">
        <v>0</v>
      </c>
      <c r="S16526">
        <v>0</v>
      </c>
    </row>
    <row r="16527" spans="1:19" x14ac:dyDescent="0.3">
      <c r="A16527" t="s">
        <v>32932</v>
      </c>
      <c r="B16527" s="171" t="s">
        <v>32933</v>
      </c>
      <c r="C16527" s="171" t="s">
        <v>24315</v>
      </c>
      <c r="D16527" s="171" t="s">
        <v>15341</v>
      </c>
      <c r="E16527" s="11">
        <v>44682</v>
      </c>
      <c r="F16527">
        <v>0</v>
      </c>
      <c r="G16527">
        <v>0</v>
      </c>
      <c r="I16527">
        <v>0</v>
      </c>
      <c r="J16527">
        <v>0</v>
      </c>
      <c r="L16527">
        <v>0</v>
      </c>
      <c r="N16527">
        <v>0</v>
      </c>
      <c r="P16527">
        <v>0</v>
      </c>
      <c r="Q16527">
        <v>0</v>
      </c>
      <c r="S16527">
        <v>0</v>
      </c>
    </row>
    <row r="16528" spans="1:19" x14ac:dyDescent="0.3">
      <c r="A16528" t="s">
        <v>32934</v>
      </c>
      <c r="B16528" s="171" t="s">
        <v>32935</v>
      </c>
      <c r="C16528" s="171" t="s">
        <v>24315</v>
      </c>
      <c r="D16528" s="171" t="s">
        <v>80</v>
      </c>
      <c r="E16528" s="11">
        <v>44682</v>
      </c>
      <c r="F16528">
        <v>0</v>
      </c>
      <c r="G16528">
        <v>0</v>
      </c>
      <c r="I16528">
        <v>0</v>
      </c>
      <c r="J16528">
        <v>0</v>
      </c>
      <c r="L16528">
        <v>0</v>
      </c>
      <c r="N16528">
        <v>0</v>
      </c>
      <c r="P16528">
        <v>0</v>
      </c>
      <c r="Q16528">
        <v>0</v>
      </c>
      <c r="S16528">
        <v>0</v>
      </c>
    </row>
    <row r="16529" spans="1:19" x14ac:dyDescent="0.3">
      <c r="A16529" t="s">
        <v>32936</v>
      </c>
      <c r="B16529" s="171" t="s">
        <v>32937</v>
      </c>
      <c r="C16529" s="171" t="s">
        <v>113</v>
      </c>
      <c r="D16529" s="171" t="s">
        <v>80</v>
      </c>
      <c r="E16529" s="11">
        <v>44682</v>
      </c>
      <c r="F16529">
        <v>0</v>
      </c>
      <c r="G16529">
        <v>0</v>
      </c>
      <c r="I16529">
        <v>0</v>
      </c>
      <c r="J16529">
        <v>0</v>
      </c>
      <c r="L16529">
        <v>0</v>
      </c>
      <c r="N16529">
        <v>0</v>
      </c>
      <c r="P16529">
        <v>0</v>
      </c>
      <c r="Q16529">
        <v>0</v>
      </c>
      <c r="S16529">
        <v>0</v>
      </c>
    </row>
    <row r="16530" spans="1:19" x14ac:dyDescent="0.3">
      <c r="A16530" t="s">
        <v>32938</v>
      </c>
      <c r="B16530" s="171" t="s">
        <v>32939</v>
      </c>
      <c r="C16530" s="171" t="s">
        <v>131</v>
      </c>
      <c r="D16530" s="171" t="s">
        <v>80</v>
      </c>
      <c r="E16530" s="11">
        <v>44682</v>
      </c>
      <c r="F16530">
        <v>0</v>
      </c>
      <c r="G16530">
        <v>0</v>
      </c>
      <c r="I16530">
        <v>0</v>
      </c>
      <c r="J16530">
        <v>0</v>
      </c>
      <c r="L16530">
        <v>0</v>
      </c>
      <c r="N16530">
        <v>0</v>
      </c>
      <c r="P16530">
        <v>0</v>
      </c>
      <c r="Q16530">
        <v>0</v>
      </c>
      <c r="S16530">
        <v>0</v>
      </c>
    </row>
    <row r="16531" spans="1:19" x14ac:dyDescent="0.3">
      <c r="A16531" t="s">
        <v>32940</v>
      </c>
      <c r="B16531" s="171" t="s">
        <v>32941</v>
      </c>
      <c r="C16531" s="171" t="s">
        <v>14843</v>
      </c>
      <c r="D16531" s="171" t="s">
        <v>80</v>
      </c>
      <c r="E16531" s="11">
        <v>44682</v>
      </c>
      <c r="F16531">
        <v>0</v>
      </c>
      <c r="G16531">
        <v>0</v>
      </c>
      <c r="I16531">
        <v>0</v>
      </c>
      <c r="J16531">
        <v>0</v>
      </c>
      <c r="L16531">
        <v>0</v>
      </c>
      <c r="N16531">
        <v>0</v>
      </c>
      <c r="P16531">
        <v>0</v>
      </c>
      <c r="Q16531">
        <v>0</v>
      </c>
      <c r="S16531">
        <v>0</v>
      </c>
    </row>
    <row r="16532" spans="1:19" x14ac:dyDescent="0.3">
      <c r="A16532" t="s">
        <v>32942</v>
      </c>
      <c r="B16532" s="171" t="s">
        <v>32943</v>
      </c>
      <c r="C16532" s="171" t="s">
        <v>155</v>
      </c>
      <c r="D16532" s="171" t="s">
        <v>80</v>
      </c>
      <c r="E16532" s="11">
        <v>44682</v>
      </c>
      <c r="F16532">
        <v>3.5</v>
      </c>
      <c r="G16532">
        <v>4</v>
      </c>
      <c r="I16532">
        <v>17</v>
      </c>
      <c r="J16532">
        <v>18</v>
      </c>
      <c r="L16532">
        <v>21</v>
      </c>
      <c r="N16532">
        <v>17</v>
      </c>
      <c r="P16532">
        <v>0</v>
      </c>
      <c r="Q16532">
        <v>0</v>
      </c>
      <c r="S16532">
        <v>0</v>
      </c>
    </row>
    <row r="16533" spans="1:19" x14ac:dyDescent="0.3">
      <c r="A16533" t="s">
        <v>32944</v>
      </c>
      <c r="B16533" s="171" t="s">
        <v>32945</v>
      </c>
      <c r="C16533" s="171" t="s">
        <v>16232</v>
      </c>
      <c r="D16533" s="171" t="s">
        <v>80</v>
      </c>
      <c r="E16533" s="11">
        <v>44682</v>
      </c>
      <c r="F16533">
        <v>2</v>
      </c>
      <c r="G16533">
        <v>3</v>
      </c>
      <c r="I16533">
        <v>3</v>
      </c>
      <c r="J16533">
        <v>11</v>
      </c>
      <c r="L16533">
        <v>17</v>
      </c>
      <c r="N16533">
        <v>3</v>
      </c>
      <c r="P16533">
        <v>0</v>
      </c>
      <c r="Q16533">
        <v>0</v>
      </c>
      <c r="S16533">
        <v>0</v>
      </c>
    </row>
    <row r="16534" spans="1:19" x14ac:dyDescent="0.3">
      <c r="A16534" t="s">
        <v>32946</v>
      </c>
      <c r="B16534" s="171" t="s">
        <v>32947</v>
      </c>
      <c r="C16534" s="171" t="s">
        <v>16557</v>
      </c>
      <c r="D16534" s="171" t="s">
        <v>80</v>
      </c>
      <c r="E16534" s="11">
        <v>44682</v>
      </c>
      <c r="F16534">
        <v>0</v>
      </c>
      <c r="G16534">
        <v>0</v>
      </c>
      <c r="I16534">
        <v>0</v>
      </c>
      <c r="J16534">
        <v>0</v>
      </c>
      <c r="L16534">
        <v>0</v>
      </c>
      <c r="N16534">
        <v>0</v>
      </c>
      <c r="P16534">
        <v>0</v>
      </c>
      <c r="Q16534">
        <v>0</v>
      </c>
      <c r="S16534">
        <v>0</v>
      </c>
    </row>
    <row r="16535" spans="1:19" x14ac:dyDescent="0.3">
      <c r="A16535" t="s">
        <v>32948</v>
      </c>
      <c r="B16535" s="171" t="s">
        <v>32949</v>
      </c>
      <c r="C16535" s="171" t="s">
        <v>188</v>
      </c>
      <c r="D16535" s="171" t="s">
        <v>80</v>
      </c>
      <c r="E16535" s="11">
        <v>44682</v>
      </c>
      <c r="F16535">
        <v>3</v>
      </c>
      <c r="G16535">
        <v>5</v>
      </c>
      <c r="I16535">
        <v>5</v>
      </c>
      <c r="J16535">
        <v>16</v>
      </c>
      <c r="L16535">
        <v>28</v>
      </c>
      <c r="N16535">
        <v>5</v>
      </c>
      <c r="P16535">
        <v>1</v>
      </c>
      <c r="Q16535">
        <v>1</v>
      </c>
      <c r="S16535">
        <v>0</v>
      </c>
    </row>
    <row r="16536" spans="1:19" x14ac:dyDescent="0.3">
      <c r="A16536" t="s">
        <v>32950</v>
      </c>
      <c r="B16536" s="171" t="s">
        <v>32951</v>
      </c>
      <c r="C16536" s="171" t="s">
        <v>227</v>
      </c>
      <c r="D16536" s="171" t="s">
        <v>80</v>
      </c>
      <c r="E16536" s="11">
        <v>44682</v>
      </c>
      <c r="F16536">
        <v>0</v>
      </c>
      <c r="G16536">
        <v>0</v>
      </c>
      <c r="I16536">
        <v>0</v>
      </c>
      <c r="J16536">
        <v>0</v>
      </c>
      <c r="L16536">
        <v>0</v>
      </c>
      <c r="N16536">
        <v>0</v>
      </c>
      <c r="P16536">
        <v>0</v>
      </c>
      <c r="Q16536">
        <v>0</v>
      </c>
      <c r="S16536">
        <v>0</v>
      </c>
    </row>
    <row r="16537" spans="1:19" x14ac:dyDescent="0.3">
      <c r="A16537" t="s">
        <v>32952</v>
      </c>
      <c r="B16537" s="171" t="s">
        <v>32953</v>
      </c>
      <c r="C16537" s="171" t="s">
        <v>116</v>
      </c>
      <c r="D16537" s="171" t="s">
        <v>80</v>
      </c>
      <c r="E16537" s="11">
        <v>44682</v>
      </c>
      <c r="F16537">
        <v>7</v>
      </c>
      <c r="G16537">
        <v>7</v>
      </c>
      <c r="I16537">
        <v>54</v>
      </c>
      <c r="J16537">
        <v>76</v>
      </c>
      <c r="L16537">
        <v>76</v>
      </c>
      <c r="N16537">
        <v>54</v>
      </c>
      <c r="P16537">
        <v>0</v>
      </c>
      <c r="Q16537">
        <v>1</v>
      </c>
      <c r="S16537">
        <v>0</v>
      </c>
    </row>
    <row r="16538" spans="1:19" x14ac:dyDescent="0.3">
      <c r="A16538" t="s">
        <v>32954</v>
      </c>
      <c r="B16538" s="171" t="s">
        <v>32955</v>
      </c>
      <c r="C16538" s="171" t="s">
        <v>9862</v>
      </c>
      <c r="D16538" s="171" t="s">
        <v>80</v>
      </c>
      <c r="E16538" s="11">
        <v>44682</v>
      </c>
      <c r="F16538">
        <v>0</v>
      </c>
      <c r="G16538">
        <v>0</v>
      </c>
      <c r="I16538">
        <v>0</v>
      </c>
      <c r="J16538">
        <v>0</v>
      </c>
      <c r="L16538">
        <v>0</v>
      </c>
      <c r="N16538">
        <v>0</v>
      </c>
      <c r="P16538">
        <v>0</v>
      </c>
      <c r="Q16538">
        <v>0</v>
      </c>
      <c r="S16538">
        <v>0</v>
      </c>
    </row>
    <row r="16539" spans="1:19" x14ac:dyDescent="0.3">
      <c r="A16539" t="s">
        <v>32956</v>
      </c>
      <c r="B16539" s="171" t="s">
        <v>32957</v>
      </c>
      <c r="C16539" s="171" t="s">
        <v>140</v>
      </c>
      <c r="D16539" s="171" t="s">
        <v>80</v>
      </c>
      <c r="E16539" s="11">
        <v>44682</v>
      </c>
      <c r="F16539">
        <v>0</v>
      </c>
      <c r="G16539">
        <v>0</v>
      </c>
      <c r="I16539">
        <v>0</v>
      </c>
      <c r="J16539">
        <v>0</v>
      </c>
      <c r="L16539">
        <v>0</v>
      </c>
      <c r="N16539">
        <v>0</v>
      </c>
      <c r="P16539">
        <v>0</v>
      </c>
      <c r="Q16539">
        <v>0</v>
      </c>
      <c r="S16539">
        <v>0</v>
      </c>
    </row>
    <row r="16540" spans="1:19" x14ac:dyDescent="0.3">
      <c r="A16540" t="s">
        <v>32958</v>
      </c>
      <c r="B16540" s="171" t="s">
        <v>32959</v>
      </c>
      <c r="C16540" s="171" t="s">
        <v>8590</v>
      </c>
      <c r="D16540" s="171" t="s">
        <v>80</v>
      </c>
      <c r="E16540" s="11">
        <v>44682</v>
      </c>
      <c r="F16540">
        <v>0</v>
      </c>
      <c r="G16540">
        <v>0</v>
      </c>
      <c r="I16540">
        <v>0</v>
      </c>
      <c r="J16540">
        <v>0</v>
      </c>
      <c r="L16540">
        <v>0</v>
      </c>
      <c r="N16540">
        <v>0</v>
      </c>
      <c r="P16540">
        <v>0</v>
      </c>
      <c r="Q16540">
        <v>0</v>
      </c>
      <c r="S16540">
        <v>0</v>
      </c>
    </row>
    <row r="16541" spans="1:19" x14ac:dyDescent="0.3">
      <c r="A16541" t="s">
        <v>32960</v>
      </c>
      <c r="B16541" s="171" t="s">
        <v>32961</v>
      </c>
      <c r="C16541" s="171" t="s">
        <v>170</v>
      </c>
      <c r="D16541" s="171" t="s">
        <v>80</v>
      </c>
      <c r="E16541" s="11">
        <v>44682</v>
      </c>
      <c r="F16541">
        <v>3.5</v>
      </c>
      <c r="G16541">
        <v>3.5</v>
      </c>
      <c r="I16541">
        <v>17</v>
      </c>
      <c r="J16541">
        <v>49</v>
      </c>
      <c r="L16541">
        <v>49</v>
      </c>
      <c r="N16541">
        <v>17</v>
      </c>
      <c r="P16541">
        <v>0</v>
      </c>
      <c r="Q16541">
        <v>0</v>
      </c>
      <c r="S16541">
        <v>0</v>
      </c>
    </row>
    <row r="16542" spans="1:19" x14ac:dyDescent="0.3">
      <c r="A16542" t="s">
        <v>32962</v>
      </c>
      <c r="B16542" s="171" t="s">
        <v>32963</v>
      </c>
      <c r="C16542" s="171" t="s">
        <v>182</v>
      </c>
      <c r="D16542" s="171" t="s">
        <v>80</v>
      </c>
      <c r="E16542" s="11">
        <v>44682</v>
      </c>
      <c r="F16542">
        <v>8</v>
      </c>
      <c r="G16542">
        <v>8</v>
      </c>
      <c r="I16542">
        <v>90</v>
      </c>
      <c r="J16542">
        <v>91</v>
      </c>
      <c r="L16542">
        <v>91</v>
      </c>
      <c r="N16542">
        <v>90</v>
      </c>
      <c r="P16542">
        <v>1</v>
      </c>
      <c r="Q16542">
        <v>2</v>
      </c>
      <c r="S16542">
        <v>0</v>
      </c>
    </row>
    <row r="16543" spans="1:19" x14ac:dyDescent="0.3">
      <c r="A16543" t="s">
        <v>32964</v>
      </c>
      <c r="B16543" s="171" t="s">
        <v>32965</v>
      </c>
      <c r="C16543" s="171" t="s">
        <v>197</v>
      </c>
      <c r="D16543" s="171" t="s">
        <v>80</v>
      </c>
      <c r="E16543" s="11">
        <v>44682</v>
      </c>
      <c r="F16543">
        <v>8.5</v>
      </c>
      <c r="G16543">
        <v>8.5</v>
      </c>
      <c r="I16543">
        <v>68</v>
      </c>
      <c r="J16543">
        <v>85</v>
      </c>
      <c r="L16543">
        <v>85</v>
      </c>
      <c r="N16543">
        <v>59</v>
      </c>
      <c r="P16543">
        <v>2</v>
      </c>
      <c r="Q16543">
        <v>7</v>
      </c>
      <c r="S16543">
        <v>9</v>
      </c>
    </row>
    <row r="16544" spans="1:19" x14ac:dyDescent="0.3">
      <c r="A16544" t="s">
        <v>32966</v>
      </c>
      <c r="B16544" s="171" t="s">
        <v>32967</v>
      </c>
      <c r="C16544" s="171" t="s">
        <v>218</v>
      </c>
      <c r="D16544" s="171" t="s">
        <v>80</v>
      </c>
      <c r="E16544" s="11">
        <v>44682</v>
      </c>
      <c r="F16544">
        <v>0</v>
      </c>
      <c r="G16544">
        <v>0</v>
      </c>
      <c r="I16544">
        <v>0</v>
      </c>
      <c r="J16544">
        <v>0</v>
      </c>
      <c r="L16544">
        <v>0</v>
      </c>
      <c r="N16544">
        <v>0</v>
      </c>
      <c r="P16544">
        <v>0</v>
      </c>
      <c r="Q16544">
        <v>0</v>
      </c>
      <c r="S16544">
        <v>0</v>
      </c>
    </row>
    <row r="16545" spans="1:19" x14ac:dyDescent="0.3">
      <c r="A16545" t="s">
        <v>32968</v>
      </c>
      <c r="B16545" s="171" t="s">
        <v>32969</v>
      </c>
      <c r="C16545" s="171" t="s">
        <v>230</v>
      </c>
      <c r="D16545" s="171" t="s">
        <v>80</v>
      </c>
      <c r="E16545" s="11">
        <v>44682</v>
      </c>
      <c r="F16545">
        <v>0</v>
      </c>
      <c r="G16545">
        <v>0</v>
      </c>
      <c r="I16545">
        <v>0</v>
      </c>
      <c r="J16545">
        <v>0</v>
      </c>
      <c r="L16545">
        <v>0</v>
      </c>
      <c r="N16545">
        <v>0</v>
      </c>
      <c r="P16545">
        <v>0</v>
      </c>
      <c r="Q16545">
        <v>0</v>
      </c>
      <c r="S16545">
        <v>0</v>
      </c>
    </row>
    <row r="16546" spans="1:19" x14ac:dyDescent="0.3">
      <c r="A16546" t="s">
        <v>32970</v>
      </c>
      <c r="B16546" s="171" t="s">
        <v>32971</v>
      </c>
      <c r="C16546" s="171" t="s">
        <v>8193</v>
      </c>
      <c r="D16546" s="171" t="s">
        <v>80</v>
      </c>
      <c r="E16546" s="11">
        <v>44682</v>
      </c>
      <c r="F16546">
        <v>2</v>
      </c>
      <c r="G16546">
        <v>2</v>
      </c>
      <c r="I16546">
        <v>17</v>
      </c>
      <c r="J16546">
        <v>22</v>
      </c>
      <c r="L16546">
        <v>22</v>
      </c>
      <c r="N16546">
        <v>15</v>
      </c>
      <c r="P16546">
        <v>1</v>
      </c>
      <c r="Q16546">
        <v>2</v>
      </c>
      <c r="S16546">
        <v>2</v>
      </c>
    </row>
    <row r="16547" spans="1:19" x14ac:dyDescent="0.3">
      <c r="A16547" t="s">
        <v>32972</v>
      </c>
      <c r="B16547" s="171" t="s">
        <v>32973</v>
      </c>
      <c r="C16547" s="171" t="s">
        <v>10522</v>
      </c>
      <c r="D16547" s="171" t="s">
        <v>80</v>
      </c>
      <c r="E16547" s="11">
        <v>44682</v>
      </c>
      <c r="F16547">
        <v>0</v>
      </c>
      <c r="G16547">
        <v>0</v>
      </c>
      <c r="I16547">
        <v>0</v>
      </c>
      <c r="J16547">
        <v>0</v>
      </c>
      <c r="L16547">
        <v>0</v>
      </c>
      <c r="N16547">
        <v>0</v>
      </c>
      <c r="P16547">
        <v>0</v>
      </c>
      <c r="Q16547">
        <v>0</v>
      </c>
      <c r="S16547">
        <v>0</v>
      </c>
    </row>
    <row r="16548" spans="1:19" x14ac:dyDescent="0.3">
      <c r="A16548" t="s">
        <v>32974</v>
      </c>
      <c r="B16548" s="171" t="s">
        <v>32975</v>
      </c>
      <c r="C16548" s="171" t="s">
        <v>10525</v>
      </c>
      <c r="D16548" s="171" t="s">
        <v>80</v>
      </c>
      <c r="E16548" s="11">
        <v>44682</v>
      </c>
      <c r="F16548">
        <v>0</v>
      </c>
      <c r="G16548">
        <v>0</v>
      </c>
      <c r="I16548">
        <v>0</v>
      </c>
      <c r="J16548">
        <v>0</v>
      </c>
      <c r="L16548">
        <v>0</v>
      </c>
      <c r="N16548">
        <v>0</v>
      </c>
      <c r="P16548">
        <v>0</v>
      </c>
      <c r="Q16548">
        <v>0</v>
      </c>
      <c r="S16548">
        <v>0</v>
      </c>
    </row>
    <row r="16549" spans="1:19" x14ac:dyDescent="0.3">
      <c r="A16549" t="s">
        <v>32976</v>
      </c>
      <c r="B16549" s="171" t="s">
        <v>32977</v>
      </c>
      <c r="C16549" s="171" t="s">
        <v>10528</v>
      </c>
      <c r="D16549" s="171" t="s">
        <v>80</v>
      </c>
      <c r="E16549" s="11">
        <v>44682</v>
      </c>
      <c r="F16549">
        <v>0</v>
      </c>
      <c r="G16549">
        <v>0</v>
      </c>
      <c r="I16549">
        <v>0</v>
      </c>
      <c r="J16549">
        <v>0</v>
      </c>
      <c r="L16549">
        <v>0</v>
      </c>
      <c r="N16549">
        <v>0</v>
      </c>
      <c r="P16549">
        <v>0</v>
      </c>
      <c r="Q16549">
        <v>0</v>
      </c>
      <c r="S16549">
        <v>0</v>
      </c>
    </row>
    <row r="16550" spans="1:19" x14ac:dyDescent="0.3">
      <c r="A16550" t="s">
        <v>32978</v>
      </c>
      <c r="B16550" s="171" t="s">
        <v>32979</v>
      </c>
      <c r="C16550" s="171" t="s">
        <v>10531</v>
      </c>
      <c r="D16550" s="171" t="s">
        <v>80</v>
      </c>
      <c r="E16550" s="11">
        <v>44682</v>
      </c>
      <c r="F16550">
        <v>0</v>
      </c>
      <c r="G16550">
        <v>0</v>
      </c>
      <c r="I16550">
        <v>0</v>
      </c>
      <c r="J16550">
        <v>0</v>
      </c>
      <c r="L16550">
        <v>0</v>
      </c>
      <c r="N16550">
        <v>0</v>
      </c>
      <c r="P16550">
        <v>0</v>
      </c>
      <c r="Q16550">
        <v>0</v>
      </c>
      <c r="S16550">
        <v>0</v>
      </c>
    </row>
    <row r="16551" spans="1:19" x14ac:dyDescent="0.3">
      <c r="A16551" t="s">
        <v>32980</v>
      </c>
      <c r="B16551" s="171" t="s">
        <v>32981</v>
      </c>
      <c r="C16551" s="171" t="s">
        <v>14880</v>
      </c>
      <c r="D16551" s="171" t="s">
        <v>80</v>
      </c>
      <c r="E16551" s="11">
        <v>44682</v>
      </c>
      <c r="F16551">
        <v>0</v>
      </c>
      <c r="G16551">
        <v>0</v>
      </c>
      <c r="I16551">
        <v>0</v>
      </c>
      <c r="J16551">
        <v>0</v>
      </c>
      <c r="L16551">
        <v>0</v>
      </c>
      <c r="N16551">
        <v>0</v>
      </c>
      <c r="P16551">
        <v>0</v>
      </c>
      <c r="Q16551">
        <v>0</v>
      </c>
      <c r="S16551">
        <v>0</v>
      </c>
    </row>
    <row r="16552" spans="1:19" x14ac:dyDescent="0.3">
      <c r="A16552" t="s">
        <v>32982</v>
      </c>
      <c r="B16552" s="171" t="s">
        <v>32983</v>
      </c>
      <c r="C16552" s="171" t="s">
        <v>10534</v>
      </c>
      <c r="D16552" s="171" t="s">
        <v>80</v>
      </c>
      <c r="E16552" s="11">
        <v>44682</v>
      </c>
      <c r="F16552">
        <v>1.5</v>
      </c>
      <c r="G16552">
        <v>5</v>
      </c>
      <c r="I16552">
        <v>5</v>
      </c>
      <c r="J16552">
        <v>8</v>
      </c>
      <c r="L16552">
        <v>29</v>
      </c>
      <c r="N16552">
        <v>4</v>
      </c>
      <c r="P16552">
        <v>1</v>
      </c>
      <c r="Q16552">
        <v>1</v>
      </c>
      <c r="S16552">
        <v>1</v>
      </c>
    </row>
    <row r="16553" spans="1:19" x14ac:dyDescent="0.3">
      <c r="A16553" t="s">
        <v>32984</v>
      </c>
      <c r="B16553" s="171" t="s">
        <v>32985</v>
      </c>
      <c r="C16553" s="171" t="s">
        <v>10537</v>
      </c>
      <c r="D16553" s="171" t="s">
        <v>80</v>
      </c>
      <c r="E16553" s="11">
        <v>44682</v>
      </c>
      <c r="F16553">
        <v>1.5</v>
      </c>
      <c r="G16553">
        <v>2</v>
      </c>
      <c r="I16553">
        <v>5</v>
      </c>
      <c r="J16553">
        <v>8</v>
      </c>
      <c r="L16553">
        <v>11</v>
      </c>
      <c r="N16553">
        <v>4</v>
      </c>
      <c r="P16553">
        <v>0</v>
      </c>
      <c r="Q16553">
        <v>0</v>
      </c>
      <c r="S16553">
        <v>1</v>
      </c>
    </row>
    <row r="16554" spans="1:19" x14ac:dyDescent="0.3">
      <c r="A16554" t="s">
        <v>32986</v>
      </c>
      <c r="B16554" s="171" t="s">
        <v>32987</v>
      </c>
      <c r="C16554" s="171" t="s">
        <v>119</v>
      </c>
      <c r="D16554" s="171" t="s">
        <v>4</v>
      </c>
      <c r="E16554" s="11">
        <v>44682</v>
      </c>
      <c r="F16554">
        <v>0</v>
      </c>
      <c r="G16554">
        <v>0</v>
      </c>
      <c r="I16554">
        <v>0</v>
      </c>
      <c r="J16554">
        <v>0</v>
      </c>
      <c r="L16554">
        <v>0</v>
      </c>
      <c r="N16554">
        <v>0</v>
      </c>
      <c r="P16554">
        <v>0</v>
      </c>
      <c r="Q16554">
        <v>0</v>
      </c>
      <c r="S16554">
        <v>0</v>
      </c>
    </row>
    <row r="16555" spans="1:19" x14ac:dyDescent="0.3">
      <c r="A16555" t="s">
        <v>32988</v>
      </c>
      <c r="B16555" s="171" t="s">
        <v>32989</v>
      </c>
      <c r="C16555" s="171" t="s">
        <v>143</v>
      </c>
      <c r="D16555" s="171" t="s">
        <v>4</v>
      </c>
      <c r="E16555" s="11">
        <v>44682</v>
      </c>
      <c r="F16555">
        <v>0</v>
      </c>
      <c r="G16555">
        <v>0</v>
      </c>
      <c r="I16555">
        <v>0</v>
      </c>
      <c r="J16555">
        <v>0</v>
      </c>
      <c r="L16555">
        <v>0</v>
      </c>
      <c r="N16555">
        <v>0</v>
      </c>
      <c r="P16555">
        <v>0</v>
      </c>
      <c r="Q16555">
        <v>0</v>
      </c>
      <c r="S16555">
        <v>0</v>
      </c>
    </row>
    <row r="16556" spans="1:19" x14ac:dyDescent="0.3">
      <c r="A16556" t="s">
        <v>32990</v>
      </c>
      <c r="B16556" s="171" t="s">
        <v>32991</v>
      </c>
      <c r="C16556" s="171" t="s">
        <v>158</v>
      </c>
      <c r="D16556" s="171" t="s">
        <v>4</v>
      </c>
      <c r="E16556" s="11">
        <v>44682</v>
      </c>
      <c r="F16556">
        <v>0</v>
      </c>
      <c r="G16556">
        <v>0</v>
      </c>
      <c r="I16556">
        <v>0</v>
      </c>
      <c r="J16556">
        <v>0</v>
      </c>
      <c r="L16556">
        <v>0</v>
      </c>
      <c r="N16556">
        <v>0</v>
      </c>
      <c r="P16556">
        <v>0</v>
      </c>
      <c r="Q16556">
        <v>0</v>
      </c>
      <c r="S16556">
        <v>0</v>
      </c>
    </row>
    <row r="16557" spans="1:19" x14ac:dyDescent="0.3">
      <c r="A16557" t="s">
        <v>32992</v>
      </c>
      <c r="B16557" s="171" t="s">
        <v>32993</v>
      </c>
      <c r="C16557" s="171" t="s">
        <v>209</v>
      </c>
      <c r="D16557" s="171" t="s">
        <v>4</v>
      </c>
      <c r="E16557" s="11">
        <v>44682</v>
      </c>
      <c r="F16557">
        <v>0</v>
      </c>
      <c r="G16557">
        <v>0</v>
      </c>
      <c r="I16557">
        <v>0</v>
      </c>
      <c r="J16557">
        <v>0</v>
      </c>
      <c r="L16557">
        <v>0</v>
      </c>
      <c r="N16557">
        <v>0</v>
      </c>
      <c r="P16557">
        <v>0</v>
      </c>
      <c r="Q16557">
        <v>0</v>
      </c>
      <c r="S16557">
        <v>0</v>
      </c>
    </row>
    <row r="16558" spans="1:19" x14ac:dyDescent="0.3">
      <c r="A16558" t="s">
        <v>32994</v>
      </c>
      <c r="B16558" s="171" t="s">
        <v>32995</v>
      </c>
      <c r="C16558" s="171" t="s">
        <v>76</v>
      </c>
      <c r="D16558" s="171" t="s">
        <v>4</v>
      </c>
      <c r="E16558" s="11">
        <v>44682</v>
      </c>
      <c r="F16558">
        <v>0</v>
      </c>
      <c r="G16558">
        <v>0</v>
      </c>
      <c r="I16558">
        <v>0</v>
      </c>
      <c r="J16558">
        <v>0</v>
      </c>
      <c r="L16558">
        <v>0</v>
      </c>
      <c r="N16558">
        <v>0</v>
      </c>
      <c r="P16558">
        <v>0</v>
      </c>
      <c r="Q16558">
        <v>0</v>
      </c>
      <c r="S16558">
        <v>0</v>
      </c>
    </row>
    <row r="16559" spans="1:19" x14ac:dyDescent="0.3">
      <c r="A16559" t="s">
        <v>32996</v>
      </c>
      <c r="B16559" s="171" t="s">
        <v>32997</v>
      </c>
      <c r="C16559" s="171" t="s">
        <v>15344</v>
      </c>
      <c r="D16559" s="171" t="s">
        <v>4</v>
      </c>
      <c r="E16559" s="11">
        <v>44682</v>
      </c>
      <c r="F16559">
        <v>0</v>
      </c>
      <c r="G16559">
        <v>0</v>
      </c>
      <c r="I16559">
        <v>0</v>
      </c>
      <c r="J16559">
        <v>0</v>
      </c>
      <c r="L16559">
        <v>0</v>
      </c>
      <c r="N16559">
        <v>0</v>
      </c>
      <c r="P16559">
        <v>0</v>
      </c>
      <c r="Q16559">
        <v>0</v>
      </c>
      <c r="S16559">
        <v>0</v>
      </c>
    </row>
    <row r="16560" spans="1:19" x14ac:dyDescent="0.3">
      <c r="A16560" t="s">
        <v>32998</v>
      </c>
      <c r="B16560" s="171" t="s">
        <v>32999</v>
      </c>
      <c r="C16560" s="171" t="s">
        <v>24281</v>
      </c>
      <c r="D16560" s="171" t="s">
        <v>4</v>
      </c>
      <c r="E16560" s="11">
        <v>44682</v>
      </c>
      <c r="F16560">
        <v>0</v>
      </c>
      <c r="G16560">
        <v>0</v>
      </c>
      <c r="I16560">
        <v>0</v>
      </c>
      <c r="J16560">
        <v>0</v>
      </c>
      <c r="L16560">
        <v>0</v>
      </c>
      <c r="N16560">
        <v>0</v>
      </c>
      <c r="P16560">
        <v>0</v>
      </c>
      <c r="Q16560">
        <v>0</v>
      </c>
      <c r="S16560">
        <v>0</v>
      </c>
    </row>
    <row r="16561" spans="1:19" x14ac:dyDescent="0.3">
      <c r="A16561" t="s">
        <v>33000</v>
      </c>
      <c r="B16561" s="171" t="s">
        <v>33001</v>
      </c>
      <c r="C16561" s="171" t="s">
        <v>24284</v>
      </c>
      <c r="D16561" s="171" t="s">
        <v>4</v>
      </c>
      <c r="E16561" s="11">
        <v>44682</v>
      </c>
      <c r="F16561">
        <v>2</v>
      </c>
      <c r="G16561">
        <v>3</v>
      </c>
      <c r="I16561">
        <v>7</v>
      </c>
      <c r="J16561">
        <v>12</v>
      </c>
      <c r="L16561">
        <v>18</v>
      </c>
      <c r="N16561">
        <v>4</v>
      </c>
      <c r="P16561">
        <v>0</v>
      </c>
      <c r="Q16561">
        <v>0</v>
      </c>
      <c r="S16561">
        <v>3</v>
      </c>
    </row>
    <row r="16562" spans="1:19" x14ac:dyDescent="0.3">
      <c r="A16562" t="s">
        <v>33002</v>
      </c>
      <c r="B16562" s="171" t="s">
        <v>33003</v>
      </c>
      <c r="C16562" s="171" t="s">
        <v>18126</v>
      </c>
      <c r="D16562" s="171" t="s">
        <v>4</v>
      </c>
      <c r="E16562" s="11">
        <v>44682</v>
      </c>
      <c r="F16562">
        <v>0</v>
      </c>
      <c r="G16562">
        <v>0</v>
      </c>
      <c r="I16562">
        <v>0</v>
      </c>
      <c r="J16562">
        <v>0</v>
      </c>
      <c r="L16562">
        <v>0</v>
      </c>
      <c r="N16562">
        <v>0</v>
      </c>
      <c r="P16562">
        <v>0</v>
      </c>
      <c r="Q16562">
        <v>0</v>
      </c>
      <c r="S16562">
        <v>0</v>
      </c>
    </row>
    <row r="16563" spans="1:19" x14ac:dyDescent="0.3">
      <c r="A16563" t="s">
        <v>33004</v>
      </c>
      <c r="B16563" s="171" t="s">
        <v>33005</v>
      </c>
      <c r="C16563" s="171" t="s">
        <v>128</v>
      </c>
      <c r="D16563" s="171" t="s">
        <v>4</v>
      </c>
      <c r="E16563" s="11">
        <v>44682</v>
      </c>
      <c r="F16563">
        <v>0</v>
      </c>
      <c r="G16563">
        <v>0</v>
      </c>
      <c r="I16563">
        <v>0</v>
      </c>
      <c r="J16563">
        <v>0</v>
      </c>
      <c r="L16563">
        <v>0</v>
      </c>
      <c r="N16563">
        <v>0</v>
      </c>
      <c r="P16563">
        <v>0</v>
      </c>
      <c r="Q16563">
        <v>0</v>
      </c>
      <c r="S16563">
        <v>0</v>
      </c>
    </row>
    <row r="16564" spans="1:19" x14ac:dyDescent="0.3">
      <c r="A16564" t="s">
        <v>33006</v>
      </c>
      <c r="B16564" s="171" t="s">
        <v>33007</v>
      </c>
      <c r="C16564" s="171" t="s">
        <v>14824</v>
      </c>
      <c r="D16564" s="171" t="s">
        <v>4</v>
      </c>
      <c r="E16564" s="11">
        <v>44682</v>
      </c>
      <c r="F16564">
        <v>0</v>
      </c>
      <c r="G16564">
        <v>0</v>
      </c>
      <c r="I16564">
        <v>0</v>
      </c>
      <c r="J16564">
        <v>0</v>
      </c>
      <c r="L16564">
        <v>0</v>
      </c>
      <c r="N16564">
        <v>0</v>
      </c>
      <c r="P16564">
        <v>0</v>
      </c>
      <c r="Q16564">
        <v>0</v>
      </c>
      <c r="S16564">
        <v>0</v>
      </c>
    </row>
    <row r="16565" spans="1:19" x14ac:dyDescent="0.3">
      <c r="A16565" t="s">
        <v>33008</v>
      </c>
      <c r="B16565" s="171" t="s">
        <v>33009</v>
      </c>
      <c r="C16565" s="171" t="s">
        <v>152</v>
      </c>
      <c r="D16565" s="171" t="s">
        <v>4</v>
      </c>
      <c r="E16565" s="11">
        <v>44682</v>
      </c>
      <c r="F16565">
        <v>0</v>
      </c>
      <c r="G16565">
        <v>0</v>
      </c>
      <c r="I16565">
        <v>0</v>
      </c>
      <c r="J16565">
        <v>0</v>
      </c>
      <c r="L16565">
        <v>0</v>
      </c>
      <c r="N16565">
        <v>0</v>
      </c>
      <c r="P16565">
        <v>0</v>
      </c>
      <c r="Q16565">
        <v>0</v>
      </c>
      <c r="S16565">
        <v>0</v>
      </c>
    </row>
    <row r="16566" spans="1:19" x14ac:dyDescent="0.3">
      <c r="A16566" t="s">
        <v>33010</v>
      </c>
      <c r="B16566" s="171" t="s">
        <v>33011</v>
      </c>
      <c r="C16566" s="171" t="s">
        <v>194</v>
      </c>
      <c r="D16566" s="171" t="s">
        <v>4</v>
      </c>
      <c r="E16566" s="11">
        <v>44682</v>
      </c>
      <c r="F16566">
        <v>6</v>
      </c>
      <c r="G16566">
        <v>7</v>
      </c>
      <c r="I16566">
        <v>22</v>
      </c>
      <c r="J16566">
        <v>36</v>
      </c>
      <c r="L16566">
        <v>39</v>
      </c>
      <c r="N16566">
        <v>15</v>
      </c>
      <c r="P16566">
        <v>3</v>
      </c>
      <c r="Q16566">
        <v>6</v>
      </c>
      <c r="S16566">
        <v>7</v>
      </c>
    </row>
    <row r="16567" spans="1:19" x14ac:dyDescent="0.3">
      <c r="A16567" t="s">
        <v>33012</v>
      </c>
      <c r="B16567" s="171" t="s">
        <v>33013</v>
      </c>
      <c r="C16567" s="171" t="s">
        <v>18137</v>
      </c>
      <c r="D16567" s="171" t="s">
        <v>4</v>
      </c>
      <c r="E16567" s="11">
        <v>44682</v>
      </c>
      <c r="F16567">
        <v>0</v>
      </c>
      <c r="G16567">
        <v>0</v>
      </c>
      <c r="I16567">
        <v>0</v>
      </c>
      <c r="J16567">
        <v>0</v>
      </c>
      <c r="L16567">
        <v>0</v>
      </c>
      <c r="N16567">
        <v>0</v>
      </c>
      <c r="P16567">
        <v>0</v>
      </c>
      <c r="Q16567">
        <v>0</v>
      </c>
      <c r="S16567">
        <v>0</v>
      </c>
    </row>
    <row r="16568" spans="1:19" x14ac:dyDescent="0.3">
      <c r="A16568" t="s">
        <v>33014</v>
      </c>
      <c r="B16568" s="171" t="s">
        <v>33015</v>
      </c>
      <c r="C16568" s="171" t="s">
        <v>18140</v>
      </c>
      <c r="D16568" s="171" t="s">
        <v>4</v>
      </c>
      <c r="E16568" s="11">
        <v>44682</v>
      </c>
      <c r="F16568">
        <v>3</v>
      </c>
      <c r="G16568">
        <v>4</v>
      </c>
      <c r="I16568">
        <v>12</v>
      </c>
      <c r="J16568">
        <v>15</v>
      </c>
      <c r="L16568">
        <v>20</v>
      </c>
      <c r="N16568">
        <v>10</v>
      </c>
      <c r="P16568">
        <v>2</v>
      </c>
      <c r="Q16568">
        <v>2</v>
      </c>
      <c r="S16568">
        <v>2</v>
      </c>
    </row>
    <row r="16569" spans="1:19" x14ac:dyDescent="0.3">
      <c r="A16569" t="s">
        <v>33016</v>
      </c>
      <c r="B16569" s="171" t="s">
        <v>33017</v>
      </c>
      <c r="C16569" s="171" t="s">
        <v>236</v>
      </c>
      <c r="D16569" s="171" t="s">
        <v>4</v>
      </c>
      <c r="E16569" s="11">
        <v>44682</v>
      </c>
      <c r="F16569">
        <v>0</v>
      </c>
      <c r="G16569">
        <v>0</v>
      </c>
      <c r="I16569">
        <v>0</v>
      </c>
      <c r="J16569">
        <v>0</v>
      </c>
      <c r="L16569">
        <v>0</v>
      </c>
      <c r="N16569">
        <v>0</v>
      </c>
      <c r="P16569">
        <v>0</v>
      </c>
      <c r="Q16569">
        <v>0</v>
      </c>
      <c r="S16569">
        <v>0</v>
      </c>
    </row>
    <row r="16570" spans="1:19" x14ac:dyDescent="0.3">
      <c r="A16570" t="s">
        <v>33018</v>
      </c>
      <c r="B16570" s="171" t="s">
        <v>33019</v>
      </c>
      <c r="C16570" s="171" t="s">
        <v>239</v>
      </c>
      <c r="D16570" s="171" t="s">
        <v>4</v>
      </c>
      <c r="E16570" s="11">
        <v>44682</v>
      </c>
      <c r="F16570">
        <v>0</v>
      </c>
      <c r="G16570">
        <v>0</v>
      </c>
      <c r="I16570">
        <v>0</v>
      </c>
      <c r="J16570">
        <v>0</v>
      </c>
      <c r="L16570">
        <v>0</v>
      </c>
      <c r="N16570">
        <v>0</v>
      </c>
      <c r="P16570">
        <v>0</v>
      </c>
      <c r="Q16570">
        <v>0</v>
      </c>
      <c r="S16570">
        <v>0</v>
      </c>
    </row>
    <row r="16571" spans="1:19" x14ac:dyDescent="0.3">
      <c r="A16571" t="s">
        <v>33020</v>
      </c>
      <c r="B16571" s="171" t="s">
        <v>33021</v>
      </c>
      <c r="C16571" s="171" t="s">
        <v>24315</v>
      </c>
      <c r="D16571" s="171" t="s">
        <v>4</v>
      </c>
      <c r="E16571" s="11">
        <v>44682</v>
      </c>
      <c r="F16571">
        <v>0</v>
      </c>
      <c r="G16571">
        <v>0</v>
      </c>
      <c r="I16571">
        <v>0</v>
      </c>
      <c r="J16571">
        <v>0</v>
      </c>
      <c r="L16571">
        <v>0</v>
      </c>
      <c r="N16571">
        <v>0</v>
      </c>
      <c r="P16571">
        <v>0</v>
      </c>
      <c r="Q16571">
        <v>0</v>
      </c>
      <c r="S16571">
        <v>0</v>
      </c>
    </row>
    <row r="16572" spans="1:19" x14ac:dyDescent="0.3">
      <c r="A16572" t="s">
        <v>33022</v>
      </c>
      <c r="B16572" s="171" t="s">
        <v>33023</v>
      </c>
      <c r="C16572" s="171" t="s">
        <v>113</v>
      </c>
      <c r="D16572" s="171" t="s">
        <v>4</v>
      </c>
      <c r="E16572" s="11">
        <v>44682</v>
      </c>
      <c r="F16572">
        <v>0</v>
      </c>
      <c r="G16572">
        <v>0</v>
      </c>
      <c r="I16572">
        <v>0</v>
      </c>
      <c r="J16572">
        <v>0</v>
      </c>
      <c r="L16572">
        <v>0</v>
      </c>
      <c r="N16572">
        <v>0</v>
      </c>
      <c r="P16572">
        <v>0</v>
      </c>
      <c r="Q16572">
        <v>0</v>
      </c>
      <c r="S16572">
        <v>0</v>
      </c>
    </row>
    <row r="16573" spans="1:19" x14ac:dyDescent="0.3">
      <c r="A16573" t="s">
        <v>33024</v>
      </c>
      <c r="B16573" s="171" t="s">
        <v>33025</v>
      </c>
      <c r="C16573" s="171" t="s">
        <v>131</v>
      </c>
      <c r="D16573" s="171" t="s">
        <v>4</v>
      </c>
      <c r="E16573" s="11">
        <v>44682</v>
      </c>
      <c r="F16573">
        <v>0</v>
      </c>
      <c r="G16573">
        <v>0</v>
      </c>
      <c r="I16573">
        <v>0</v>
      </c>
      <c r="J16573">
        <v>0</v>
      </c>
      <c r="L16573">
        <v>0</v>
      </c>
      <c r="N16573">
        <v>0</v>
      </c>
      <c r="P16573">
        <v>0</v>
      </c>
      <c r="Q16573">
        <v>0</v>
      </c>
      <c r="S16573">
        <v>0</v>
      </c>
    </row>
    <row r="16574" spans="1:19" x14ac:dyDescent="0.3">
      <c r="A16574" t="s">
        <v>33026</v>
      </c>
      <c r="B16574" s="171" t="s">
        <v>33027</v>
      </c>
      <c r="C16574" s="171" t="s">
        <v>14843</v>
      </c>
      <c r="D16574" s="171" t="s">
        <v>4</v>
      </c>
      <c r="E16574" s="11">
        <v>44682</v>
      </c>
      <c r="F16574">
        <v>0</v>
      </c>
      <c r="G16574">
        <v>0</v>
      </c>
      <c r="I16574">
        <v>0</v>
      </c>
      <c r="J16574">
        <v>0</v>
      </c>
      <c r="L16574">
        <v>0</v>
      </c>
      <c r="N16574">
        <v>0</v>
      </c>
      <c r="P16574">
        <v>0</v>
      </c>
      <c r="Q16574">
        <v>0</v>
      </c>
      <c r="S16574">
        <v>0</v>
      </c>
    </row>
    <row r="16575" spans="1:19" x14ac:dyDescent="0.3">
      <c r="A16575" t="s">
        <v>33028</v>
      </c>
      <c r="B16575" s="171" t="s">
        <v>33029</v>
      </c>
      <c r="C16575" s="171" t="s">
        <v>155</v>
      </c>
      <c r="D16575" s="171" t="s">
        <v>4</v>
      </c>
      <c r="E16575" s="11">
        <v>44682</v>
      </c>
      <c r="F16575">
        <v>3.5</v>
      </c>
      <c r="G16575">
        <v>4</v>
      </c>
      <c r="I16575">
        <v>17</v>
      </c>
      <c r="J16575">
        <v>18</v>
      </c>
      <c r="L16575">
        <v>21</v>
      </c>
      <c r="N16575">
        <v>17</v>
      </c>
      <c r="P16575">
        <v>0</v>
      </c>
      <c r="Q16575">
        <v>0</v>
      </c>
      <c r="S16575">
        <v>0</v>
      </c>
    </row>
    <row r="16576" spans="1:19" x14ac:dyDescent="0.3">
      <c r="A16576" t="s">
        <v>33030</v>
      </c>
      <c r="B16576" s="171" t="s">
        <v>33031</v>
      </c>
      <c r="C16576" s="171" t="s">
        <v>16232</v>
      </c>
      <c r="D16576" s="171" t="s">
        <v>4</v>
      </c>
      <c r="E16576" s="11">
        <v>44682</v>
      </c>
      <c r="F16576">
        <v>2</v>
      </c>
      <c r="G16576">
        <v>3</v>
      </c>
      <c r="I16576">
        <v>3</v>
      </c>
      <c r="J16576">
        <v>11</v>
      </c>
      <c r="L16576">
        <v>17</v>
      </c>
      <c r="N16576">
        <v>3</v>
      </c>
      <c r="P16576">
        <v>0</v>
      </c>
      <c r="Q16576">
        <v>0</v>
      </c>
      <c r="S16576">
        <v>0</v>
      </c>
    </row>
    <row r="16577" spans="1:19" x14ac:dyDescent="0.3">
      <c r="A16577" t="s">
        <v>33032</v>
      </c>
      <c r="B16577" s="171" t="s">
        <v>33033</v>
      </c>
      <c r="C16577" s="171" t="s">
        <v>16557</v>
      </c>
      <c r="D16577" s="171" t="s">
        <v>4</v>
      </c>
      <c r="E16577" s="11">
        <v>44682</v>
      </c>
      <c r="F16577">
        <v>0</v>
      </c>
      <c r="G16577">
        <v>0</v>
      </c>
      <c r="I16577">
        <v>0</v>
      </c>
      <c r="J16577">
        <v>0</v>
      </c>
      <c r="L16577">
        <v>0</v>
      </c>
      <c r="N16577">
        <v>0</v>
      </c>
      <c r="P16577">
        <v>0</v>
      </c>
      <c r="Q16577">
        <v>0</v>
      </c>
      <c r="S16577">
        <v>0</v>
      </c>
    </row>
    <row r="16578" spans="1:19" x14ac:dyDescent="0.3">
      <c r="A16578" t="s">
        <v>33034</v>
      </c>
      <c r="B16578" s="171" t="s">
        <v>33035</v>
      </c>
      <c r="C16578" s="171" t="s">
        <v>188</v>
      </c>
      <c r="D16578" s="171" t="s">
        <v>4</v>
      </c>
      <c r="E16578" s="11">
        <v>44682</v>
      </c>
      <c r="F16578">
        <v>3</v>
      </c>
      <c r="G16578">
        <v>5</v>
      </c>
      <c r="I16578">
        <v>5</v>
      </c>
      <c r="J16578">
        <v>16</v>
      </c>
      <c r="L16578">
        <v>28</v>
      </c>
      <c r="N16578">
        <v>5</v>
      </c>
      <c r="P16578">
        <v>1</v>
      </c>
      <c r="Q16578">
        <v>1</v>
      </c>
      <c r="S16578">
        <v>0</v>
      </c>
    </row>
    <row r="16579" spans="1:19" x14ac:dyDescent="0.3">
      <c r="A16579" t="s">
        <v>33036</v>
      </c>
      <c r="B16579" s="171" t="s">
        <v>33037</v>
      </c>
      <c r="C16579" s="171" t="s">
        <v>227</v>
      </c>
      <c r="D16579" s="171" t="s">
        <v>4</v>
      </c>
      <c r="E16579" s="11">
        <v>44682</v>
      </c>
      <c r="F16579">
        <v>0</v>
      </c>
      <c r="G16579">
        <v>0</v>
      </c>
      <c r="I16579">
        <v>0</v>
      </c>
      <c r="J16579">
        <v>0</v>
      </c>
      <c r="L16579">
        <v>0</v>
      </c>
      <c r="N16579">
        <v>0</v>
      </c>
      <c r="P16579">
        <v>0</v>
      </c>
      <c r="Q16579">
        <v>0</v>
      </c>
      <c r="S16579">
        <v>0</v>
      </c>
    </row>
    <row r="16580" spans="1:19" x14ac:dyDescent="0.3">
      <c r="A16580" t="s">
        <v>33038</v>
      </c>
      <c r="B16580" s="171" t="s">
        <v>33039</v>
      </c>
      <c r="C16580" s="171" t="s">
        <v>116</v>
      </c>
      <c r="D16580" s="171" t="s">
        <v>4</v>
      </c>
      <c r="E16580" s="11">
        <v>44682</v>
      </c>
      <c r="F16580">
        <v>7</v>
      </c>
      <c r="G16580">
        <v>7</v>
      </c>
      <c r="I16580">
        <v>54</v>
      </c>
      <c r="J16580">
        <v>76</v>
      </c>
      <c r="L16580">
        <v>76</v>
      </c>
      <c r="N16580">
        <v>54</v>
      </c>
      <c r="P16580">
        <v>0</v>
      </c>
      <c r="Q16580">
        <v>1</v>
      </c>
      <c r="S16580">
        <v>0</v>
      </c>
    </row>
    <row r="16581" spans="1:19" x14ac:dyDescent="0.3">
      <c r="A16581" t="s">
        <v>33040</v>
      </c>
      <c r="B16581" s="171" t="s">
        <v>33041</v>
      </c>
      <c r="C16581" s="171" t="s">
        <v>9862</v>
      </c>
      <c r="D16581" s="171" t="s">
        <v>4</v>
      </c>
      <c r="E16581" s="11">
        <v>44682</v>
      </c>
      <c r="F16581">
        <v>0</v>
      </c>
      <c r="G16581">
        <v>0</v>
      </c>
      <c r="I16581">
        <v>0</v>
      </c>
      <c r="J16581">
        <v>0</v>
      </c>
      <c r="L16581">
        <v>0</v>
      </c>
      <c r="N16581">
        <v>0</v>
      </c>
      <c r="P16581">
        <v>0</v>
      </c>
      <c r="Q16581">
        <v>0</v>
      </c>
      <c r="S16581">
        <v>0</v>
      </c>
    </row>
    <row r="16582" spans="1:19" x14ac:dyDescent="0.3">
      <c r="A16582" t="s">
        <v>33042</v>
      </c>
      <c r="B16582" s="171" t="s">
        <v>33043</v>
      </c>
      <c r="C16582" s="171" t="s">
        <v>140</v>
      </c>
      <c r="D16582" s="171" t="s">
        <v>4</v>
      </c>
      <c r="E16582" s="11">
        <v>44682</v>
      </c>
      <c r="F16582">
        <v>0</v>
      </c>
      <c r="G16582">
        <v>0</v>
      </c>
      <c r="I16582">
        <v>0</v>
      </c>
      <c r="J16582">
        <v>0</v>
      </c>
      <c r="L16582">
        <v>0</v>
      </c>
      <c r="N16582">
        <v>0</v>
      </c>
      <c r="P16582">
        <v>0</v>
      </c>
      <c r="Q16582">
        <v>0</v>
      </c>
      <c r="S16582">
        <v>0</v>
      </c>
    </row>
    <row r="16583" spans="1:19" x14ac:dyDescent="0.3">
      <c r="A16583" t="s">
        <v>33044</v>
      </c>
      <c r="B16583" s="171" t="s">
        <v>33045</v>
      </c>
      <c r="C16583" s="171" t="s">
        <v>8590</v>
      </c>
      <c r="D16583" s="171" t="s">
        <v>4</v>
      </c>
      <c r="E16583" s="11">
        <v>44682</v>
      </c>
      <c r="F16583">
        <v>0</v>
      </c>
      <c r="G16583">
        <v>0</v>
      </c>
      <c r="I16583">
        <v>0</v>
      </c>
      <c r="J16583">
        <v>0</v>
      </c>
      <c r="L16583">
        <v>0</v>
      </c>
      <c r="N16583">
        <v>0</v>
      </c>
      <c r="P16583">
        <v>0</v>
      </c>
      <c r="Q16583">
        <v>0</v>
      </c>
      <c r="S16583">
        <v>0</v>
      </c>
    </row>
    <row r="16584" spans="1:19" x14ac:dyDescent="0.3">
      <c r="A16584" t="s">
        <v>33046</v>
      </c>
      <c r="B16584" s="171" t="s">
        <v>33047</v>
      </c>
      <c r="C16584" s="171" t="s">
        <v>170</v>
      </c>
      <c r="D16584" s="171" t="s">
        <v>4</v>
      </c>
      <c r="E16584" s="11">
        <v>44682</v>
      </c>
      <c r="F16584">
        <v>3.5</v>
      </c>
      <c r="G16584">
        <v>3.5</v>
      </c>
      <c r="I16584">
        <v>17</v>
      </c>
      <c r="J16584">
        <v>49</v>
      </c>
      <c r="L16584">
        <v>49</v>
      </c>
      <c r="N16584">
        <v>17</v>
      </c>
      <c r="P16584">
        <v>0</v>
      </c>
      <c r="Q16584">
        <v>0</v>
      </c>
      <c r="S16584">
        <v>0</v>
      </c>
    </row>
    <row r="16585" spans="1:19" x14ac:dyDescent="0.3">
      <c r="A16585" t="s">
        <v>33048</v>
      </c>
      <c r="B16585" s="171" t="s">
        <v>33049</v>
      </c>
      <c r="C16585" s="171" t="s">
        <v>182</v>
      </c>
      <c r="D16585" s="171" t="s">
        <v>4</v>
      </c>
      <c r="E16585" s="11">
        <v>44682</v>
      </c>
      <c r="F16585">
        <v>8</v>
      </c>
      <c r="G16585">
        <v>8</v>
      </c>
      <c r="I16585">
        <v>90</v>
      </c>
      <c r="J16585">
        <v>91</v>
      </c>
      <c r="L16585">
        <v>91</v>
      </c>
      <c r="N16585">
        <v>90</v>
      </c>
      <c r="P16585">
        <v>1</v>
      </c>
      <c r="Q16585">
        <v>2</v>
      </c>
      <c r="S16585">
        <v>0</v>
      </c>
    </row>
    <row r="16586" spans="1:19" x14ac:dyDescent="0.3">
      <c r="A16586" t="s">
        <v>33050</v>
      </c>
      <c r="B16586" s="171" t="s">
        <v>33051</v>
      </c>
      <c r="C16586" s="171" t="s">
        <v>197</v>
      </c>
      <c r="D16586" s="171" t="s">
        <v>4</v>
      </c>
      <c r="E16586" s="11">
        <v>44682</v>
      </c>
      <c r="F16586">
        <v>8.5</v>
      </c>
      <c r="G16586">
        <v>8.5</v>
      </c>
      <c r="I16586">
        <v>68</v>
      </c>
      <c r="J16586">
        <v>85</v>
      </c>
      <c r="L16586">
        <v>85</v>
      </c>
      <c r="N16586">
        <v>59</v>
      </c>
      <c r="P16586">
        <v>2</v>
      </c>
      <c r="Q16586">
        <v>7</v>
      </c>
      <c r="S16586">
        <v>9</v>
      </c>
    </row>
    <row r="16587" spans="1:19" x14ac:dyDescent="0.3">
      <c r="A16587" t="s">
        <v>33052</v>
      </c>
      <c r="B16587" s="171" t="s">
        <v>33053</v>
      </c>
      <c r="C16587" s="171" t="s">
        <v>218</v>
      </c>
      <c r="D16587" s="171" t="s">
        <v>4</v>
      </c>
      <c r="E16587" s="11">
        <v>44682</v>
      </c>
      <c r="F16587">
        <v>0</v>
      </c>
      <c r="G16587">
        <v>0</v>
      </c>
      <c r="I16587">
        <v>0</v>
      </c>
      <c r="J16587">
        <v>0</v>
      </c>
      <c r="L16587">
        <v>0</v>
      </c>
      <c r="N16587">
        <v>0</v>
      </c>
      <c r="P16587">
        <v>0</v>
      </c>
      <c r="Q16587">
        <v>0</v>
      </c>
      <c r="S16587">
        <v>0</v>
      </c>
    </row>
    <row r="16588" spans="1:19" x14ac:dyDescent="0.3">
      <c r="A16588" t="s">
        <v>33054</v>
      </c>
      <c r="B16588" s="171" t="s">
        <v>33055</v>
      </c>
      <c r="C16588" s="171" t="s">
        <v>230</v>
      </c>
      <c r="D16588" s="171" t="s">
        <v>4</v>
      </c>
      <c r="E16588" s="11">
        <v>44682</v>
      </c>
      <c r="F16588">
        <v>0</v>
      </c>
      <c r="G16588">
        <v>0</v>
      </c>
      <c r="I16588">
        <v>0</v>
      </c>
      <c r="J16588">
        <v>0</v>
      </c>
      <c r="L16588">
        <v>0</v>
      </c>
      <c r="N16588">
        <v>0</v>
      </c>
      <c r="P16588">
        <v>0</v>
      </c>
      <c r="Q16588">
        <v>0</v>
      </c>
      <c r="S16588">
        <v>0</v>
      </c>
    </row>
    <row r="16589" spans="1:19" x14ac:dyDescent="0.3">
      <c r="A16589" t="s">
        <v>33056</v>
      </c>
      <c r="B16589" s="171" t="s">
        <v>33057</v>
      </c>
      <c r="C16589" s="171" t="s">
        <v>8193</v>
      </c>
      <c r="D16589" s="171" t="s">
        <v>4</v>
      </c>
      <c r="E16589" s="11">
        <v>44682</v>
      </c>
      <c r="F16589">
        <v>2</v>
      </c>
      <c r="G16589">
        <v>2</v>
      </c>
      <c r="I16589">
        <v>17</v>
      </c>
      <c r="J16589">
        <v>22</v>
      </c>
      <c r="L16589">
        <v>22</v>
      </c>
      <c r="N16589">
        <v>15</v>
      </c>
      <c r="P16589">
        <v>1</v>
      </c>
      <c r="Q16589">
        <v>2</v>
      </c>
      <c r="S16589">
        <v>2</v>
      </c>
    </row>
    <row r="16590" spans="1:19" x14ac:dyDescent="0.3">
      <c r="A16590" t="s">
        <v>33058</v>
      </c>
      <c r="B16590" s="171" t="s">
        <v>33059</v>
      </c>
      <c r="C16590" s="171" t="s">
        <v>10522</v>
      </c>
      <c r="D16590" s="171" t="s">
        <v>4</v>
      </c>
      <c r="E16590" s="11">
        <v>44682</v>
      </c>
      <c r="F16590">
        <v>0</v>
      </c>
      <c r="G16590">
        <v>0</v>
      </c>
      <c r="I16590">
        <v>0</v>
      </c>
      <c r="J16590">
        <v>0</v>
      </c>
      <c r="L16590">
        <v>0</v>
      </c>
      <c r="N16590">
        <v>0</v>
      </c>
      <c r="P16590">
        <v>0</v>
      </c>
      <c r="Q16590">
        <v>0</v>
      </c>
      <c r="S16590">
        <v>0</v>
      </c>
    </row>
    <row r="16591" spans="1:19" x14ac:dyDescent="0.3">
      <c r="A16591" t="s">
        <v>33060</v>
      </c>
      <c r="B16591" s="171" t="s">
        <v>33061</v>
      </c>
      <c r="C16591" s="171" t="s">
        <v>10525</v>
      </c>
      <c r="D16591" s="171" t="s">
        <v>4</v>
      </c>
      <c r="E16591" s="11">
        <v>44682</v>
      </c>
      <c r="F16591">
        <v>0</v>
      </c>
      <c r="G16591">
        <v>0</v>
      </c>
      <c r="I16591">
        <v>0</v>
      </c>
      <c r="J16591">
        <v>0</v>
      </c>
      <c r="L16591">
        <v>0</v>
      </c>
      <c r="N16591">
        <v>0</v>
      </c>
      <c r="P16591">
        <v>0</v>
      </c>
      <c r="Q16591">
        <v>0</v>
      </c>
      <c r="S16591">
        <v>0</v>
      </c>
    </row>
    <row r="16592" spans="1:19" x14ac:dyDescent="0.3">
      <c r="A16592" t="s">
        <v>33062</v>
      </c>
      <c r="B16592" s="171" t="s">
        <v>33063</v>
      </c>
      <c r="C16592" s="171" t="s">
        <v>10528</v>
      </c>
      <c r="D16592" s="171" t="s">
        <v>4</v>
      </c>
      <c r="E16592" s="11">
        <v>44682</v>
      </c>
      <c r="F16592">
        <v>0</v>
      </c>
      <c r="G16592">
        <v>0</v>
      </c>
      <c r="I16592">
        <v>0</v>
      </c>
      <c r="J16592">
        <v>0</v>
      </c>
      <c r="L16592">
        <v>0</v>
      </c>
      <c r="N16592">
        <v>0</v>
      </c>
      <c r="P16592">
        <v>0</v>
      </c>
      <c r="Q16592">
        <v>0</v>
      </c>
      <c r="S16592">
        <v>0</v>
      </c>
    </row>
    <row r="16593" spans="1:19" x14ac:dyDescent="0.3">
      <c r="A16593" t="s">
        <v>33064</v>
      </c>
      <c r="B16593" s="171" t="s">
        <v>33065</v>
      </c>
      <c r="C16593" s="171" t="s">
        <v>10531</v>
      </c>
      <c r="D16593" s="171" t="s">
        <v>4</v>
      </c>
      <c r="E16593" s="11">
        <v>44682</v>
      </c>
      <c r="F16593">
        <v>0</v>
      </c>
      <c r="G16593">
        <v>0</v>
      </c>
      <c r="I16593">
        <v>0</v>
      </c>
      <c r="J16593">
        <v>0</v>
      </c>
      <c r="L16593">
        <v>0</v>
      </c>
      <c r="N16593">
        <v>0</v>
      </c>
      <c r="P16593">
        <v>0</v>
      </c>
      <c r="Q16593">
        <v>0</v>
      </c>
      <c r="S16593">
        <v>0</v>
      </c>
    </row>
    <row r="16594" spans="1:19" x14ac:dyDescent="0.3">
      <c r="A16594" t="s">
        <v>33066</v>
      </c>
      <c r="B16594" s="171" t="s">
        <v>33067</v>
      </c>
      <c r="C16594" s="171" t="s">
        <v>14880</v>
      </c>
      <c r="D16594" s="171" t="s">
        <v>4</v>
      </c>
      <c r="E16594" s="11">
        <v>44682</v>
      </c>
      <c r="F16594">
        <v>0</v>
      </c>
      <c r="G16594">
        <v>0</v>
      </c>
      <c r="I16594">
        <v>0</v>
      </c>
      <c r="J16594">
        <v>0</v>
      </c>
      <c r="L16594">
        <v>0</v>
      </c>
      <c r="N16594">
        <v>0</v>
      </c>
      <c r="P16594">
        <v>0</v>
      </c>
      <c r="Q16594">
        <v>0</v>
      </c>
      <c r="S16594">
        <v>0</v>
      </c>
    </row>
    <row r="16595" spans="1:19" x14ac:dyDescent="0.3">
      <c r="A16595" t="s">
        <v>33068</v>
      </c>
      <c r="B16595" s="171" t="s">
        <v>33069</v>
      </c>
      <c r="C16595" s="171" t="s">
        <v>10534</v>
      </c>
      <c r="D16595" s="171" t="s">
        <v>4</v>
      </c>
      <c r="E16595" s="11">
        <v>44682</v>
      </c>
      <c r="F16595">
        <v>1.5</v>
      </c>
      <c r="G16595">
        <v>5</v>
      </c>
      <c r="I16595">
        <v>5</v>
      </c>
      <c r="J16595">
        <v>8</v>
      </c>
      <c r="L16595">
        <v>29</v>
      </c>
      <c r="N16595">
        <v>4</v>
      </c>
      <c r="P16595">
        <v>1</v>
      </c>
      <c r="Q16595">
        <v>1</v>
      </c>
      <c r="S16595">
        <v>1</v>
      </c>
    </row>
    <row r="16596" spans="1:19" x14ac:dyDescent="0.3">
      <c r="A16596" t="s">
        <v>33070</v>
      </c>
      <c r="B16596" s="171" t="s">
        <v>33071</v>
      </c>
      <c r="C16596" s="171" t="s">
        <v>10537</v>
      </c>
      <c r="D16596" s="171" t="s">
        <v>4</v>
      </c>
      <c r="E16596" s="11">
        <v>44682</v>
      </c>
      <c r="F16596">
        <v>1.5</v>
      </c>
      <c r="G16596">
        <v>2</v>
      </c>
      <c r="I16596">
        <v>5</v>
      </c>
      <c r="J16596">
        <v>8</v>
      </c>
      <c r="L16596">
        <v>11</v>
      </c>
      <c r="N16596">
        <v>4</v>
      </c>
      <c r="P16596">
        <v>0</v>
      </c>
      <c r="Q16596">
        <v>0</v>
      </c>
      <c r="S16596">
        <v>1</v>
      </c>
    </row>
    <row r="16597" spans="1:19" x14ac:dyDescent="0.3">
      <c r="A16597" t="s">
        <v>33072</v>
      </c>
      <c r="B16597" s="171" t="s">
        <v>33073</v>
      </c>
      <c r="C16597" s="171" t="s">
        <v>15347</v>
      </c>
      <c r="D16597" s="171" t="s">
        <v>4</v>
      </c>
      <c r="E16597" s="11">
        <v>44682</v>
      </c>
      <c r="F16597">
        <v>0.5</v>
      </c>
      <c r="G16597">
        <v>1.5</v>
      </c>
      <c r="I16597">
        <v>4</v>
      </c>
      <c r="J16597">
        <v>3</v>
      </c>
      <c r="L16597">
        <v>9</v>
      </c>
      <c r="N16597">
        <v>3</v>
      </c>
      <c r="P16597">
        <v>0</v>
      </c>
      <c r="Q16597">
        <v>0</v>
      </c>
      <c r="S16597">
        <v>1</v>
      </c>
    </row>
    <row r="16598" spans="1:19" x14ac:dyDescent="0.3">
      <c r="A16598" t="s">
        <v>33074</v>
      </c>
      <c r="B16598" s="171" t="s">
        <v>33075</v>
      </c>
      <c r="C16598" s="171" t="s">
        <v>203</v>
      </c>
      <c r="D16598" s="171" t="s">
        <v>4</v>
      </c>
      <c r="E16598" s="11">
        <v>44682</v>
      </c>
      <c r="F16598">
        <v>2.5</v>
      </c>
      <c r="G16598">
        <v>2.5</v>
      </c>
      <c r="I16598">
        <v>15</v>
      </c>
      <c r="J16598">
        <v>14</v>
      </c>
      <c r="L16598">
        <v>13</v>
      </c>
      <c r="N16598">
        <v>13</v>
      </c>
      <c r="P16598">
        <v>0</v>
      </c>
      <c r="Q16598">
        <v>1</v>
      </c>
      <c r="S16598">
        <v>2</v>
      </c>
    </row>
    <row r="16599" spans="1:19" x14ac:dyDescent="0.3">
      <c r="A16599" t="s">
        <v>33076</v>
      </c>
      <c r="B16599" s="171" t="s">
        <v>33077</v>
      </c>
      <c r="C16599" s="171" t="s">
        <v>15340</v>
      </c>
      <c r="D16599" s="171" t="s">
        <v>4</v>
      </c>
      <c r="E16599" s="11">
        <v>44682</v>
      </c>
      <c r="F16599">
        <v>0</v>
      </c>
      <c r="G16599">
        <v>0</v>
      </c>
      <c r="I16599">
        <v>0</v>
      </c>
      <c r="J16599">
        <v>0</v>
      </c>
      <c r="L16599">
        <v>0</v>
      </c>
      <c r="N16599">
        <v>0</v>
      </c>
      <c r="P16599">
        <v>0</v>
      </c>
      <c r="Q16599">
        <v>0</v>
      </c>
      <c r="S16599">
        <v>0</v>
      </c>
    </row>
    <row r="16600" spans="1:19" x14ac:dyDescent="0.3">
      <c r="A16600" t="s">
        <v>33078</v>
      </c>
      <c r="B16600" s="171" t="s">
        <v>33079</v>
      </c>
      <c r="C16600" s="171" t="s">
        <v>16544</v>
      </c>
      <c r="D16600" s="171" t="s">
        <v>4</v>
      </c>
      <c r="E16600" s="11">
        <v>44682</v>
      </c>
      <c r="F16600">
        <v>0</v>
      </c>
      <c r="G16600">
        <v>0</v>
      </c>
      <c r="I16600">
        <v>0</v>
      </c>
      <c r="J16600">
        <v>0</v>
      </c>
      <c r="L16600">
        <v>0</v>
      </c>
      <c r="N16600">
        <v>0</v>
      </c>
      <c r="P16600">
        <v>0</v>
      </c>
      <c r="Q16600">
        <v>0</v>
      </c>
      <c r="S16600">
        <v>0</v>
      </c>
    </row>
    <row r="16601" spans="1:19" x14ac:dyDescent="0.3">
      <c r="A16601" t="s">
        <v>33080</v>
      </c>
      <c r="B16601" s="171" t="s">
        <v>33081</v>
      </c>
      <c r="C16601" s="171" t="s">
        <v>176</v>
      </c>
      <c r="D16601" s="171" t="s">
        <v>4</v>
      </c>
      <c r="E16601" s="11">
        <v>44682</v>
      </c>
      <c r="F16601">
        <v>2.5</v>
      </c>
      <c r="G16601">
        <v>3</v>
      </c>
      <c r="I16601">
        <v>11</v>
      </c>
      <c r="J16601">
        <v>14</v>
      </c>
      <c r="L16601">
        <v>17</v>
      </c>
      <c r="N16601">
        <v>11</v>
      </c>
      <c r="P16601">
        <v>0</v>
      </c>
      <c r="Q16601">
        <v>2</v>
      </c>
      <c r="S16601">
        <v>0</v>
      </c>
    </row>
    <row r="16602" spans="1:19" x14ac:dyDescent="0.3">
      <c r="A16602" t="s">
        <v>33082</v>
      </c>
      <c r="B16602" s="171" t="s">
        <v>33083</v>
      </c>
      <c r="C16602" s="171" t="s">
        <v>206</v>
      </c>
      <c r="D16602" s="171" t="s">
        <v>4</v>
      </c>
      <c r="E16602" s="11">
        <v>44682</v>
      </c>
      <c r="F16602">
        <v>1</v>
      </c>
      <c r="G16602">
        <v>1</v>
      </c>
      <c r="I16602">
        <v>4</v>
      </c>
      <c r="J16602">
        <v>5</v>
      </c>
      <c r="L16602">
        <v>5</v>
      </c>
      <c r="N16602">
        <v>4</v>
      </c>
      <c r="P16602">
        <v>0</v>
      </c>
      <c r="Q16602">
        <v>0</v>
      </c>
      <c r="S16602">
        <v>0</v>
      </c>
    </row>
    <row r="16603" spans="1:19" x14ac:dyDescent="0.3">
      <c r="A16603" t="s">
        <v>32900</v>
      </c>
      <c r="B16603" s="171" t="s">
        <v>32901</v>
      </c>
      <c r="C16603" s="171" t="s">
        <v>24284</v>
      </c>
      <c r="D16603" s="171" t="s">
        <v>80</v>
      </c>
      <c r="E16603" s="11">
        <v>44682</v>
      </c>
      <c r="F16603">
        <v>2</v>
      </c>
      <c r="G16603">
        <v>3</v>
      </c>
      <c r="I16603">
        <v>7</v>
      </c>
      <c r="J16603">
        <v>12</v>
      </c>
      <c r="L16603">
        <v>18</v>
      </c>
      <c r="N16603">
        <v>4</v>
      </c>
      <c r="P16603">
        <v>0</v>
      </c>
      <c r="Q16603">
        <v>0</v>
      </c>
      <c r="S16603">
        <v>3</v>
      </c>
    </row>
    <row r="16604" spans="1:19" x14ac:dyDescent="0.3">
      <c r="A16604" t="s">
        <v>33084</v>
      </c>
      <c r="B16604" s="171" t="s">
        <v>33085</v>
      </c>
      <c r="C16604" s="171" t="s">
        <v>18229</v>
      </c>
      <c r="D16604" s="171" t="s">
        <v>80</v>
      </c>
      <c r="E16604" s="11">
        <v>44682</v>
      </c>
      <c r="F16604">
        <v>0</v>
      </c>
      <c r="G16604">
        <v>0</v>
      </c>
      <c r="I16604">
        <v>0</v>
      </c>
      <c r="J16604">
        <v>0</v>
      </c>
      <c r="L16604">
        <v>0</v>
      </c>
      <c r="N16604">
        <v>0</v>
      </c>
      <c r="P16604">
        <v>0</v>
      </c>
      <c r="Q16604">
        <v>0</v>
      </c>
      <c r="S16604">
        <v>0</v>
      </c>
    </row>
    <row r="16605" spans="1:19" x14ac:dyDescent="0.3">
      <c r="A16605" t="s">
        <v>33086</v>
      </c>
      <c r="B16605" s="171" t="s">
        <v>33087</v>
      </c>
      <c r="C16605" s="171" t="s">
        <v>9887</v>
      </c>
      <c r="D16605" s="171" t="s">
        <v>80</v>
      </c>
      <c r="E16605" s="11">
        <v>44682</v>
      </c>
      <c r="F16605">
        <v>0</v>
      </c>
      <c r="G16605">
        <v>0</v>
      </c>
      <c r="I16605">
        <v>0</v>
      </c>
      <c r="J16605">
        <v>0</v>
      </c>
      <c r="L16605">
        <v>0</v>
      </c>
      <c r="N16605">
        <v>0</v>
      </c>
      <c r="P16605">
        <v>0</v>
      </c>
      <c r="Q16605">
        <v>0</v>
      </c>
      <c r="S16605">
        <v>0</v>
      </c>
    </row>
    <row r="16606" spans="1:19" x14ac:dyDescent="0.3">
      <c r="A16606" t="s">
        <v>33088</v>
      </c>
      <c r="B16606" s="171" t="s">
        <v>33089</v>
      </c>
      <c r="C16606" s="171" t="s">
        <v>11260</v>
      </c>
      <c r="D16606" s="171" t="s">
        <v>80</v>
      </c>
      <c r="E16606" s="11">
        <v>44682</v>
      </c>
      <c r="F16606">
        <v>0</v>
      </c>
      <c r="G16606">
        <v>0</v>
      </c>
      <c r="I16606">
        <v>0</v>
      </c>
      <c r="J16606">
        <v>0</v>
      </c>
      <c r="L16606">
        <v>0</v>
      </c>
      <c r="N16606">
        <v>0</v>
      </c>
      <c r="P16606">
        <v>0</v>
      </c>
      <c r="Q16606">
        <v>0</v>
      </c>
      <c r="S16606">
        <v>0</v>
      </c>
    </row>
    <row r="16607" spans="1:19" x14ac:dyDescent="0.3">
      <c r="A16607" t="s">
        <v>33090</v>
      </c>
      <c r="B16607" s="171" t="s">
        <v>33091</v>
      </c>
      <c r="C16607" s="171" t="s">
        <v>21284</v>
      </c>
      <c r="D16607" s="171" t="s">
        <v>80</v>
      </c>
      <c r="E16607" s="11">
        <v>44682</v>
      </c>
      <c r="F16607">
        <v>0</v>
      </c>
      <c r="G16607">
        <v>0</v>
      </c>
      <c r="I16607">
        <v>0</v>
      </c>
      <c r="J16607">
        <v>0</v>
      </c>
      <c r="L16607">
        <v>0</v>
      </c>
      <c r="N16607">
        <v>0</v>
      </c>
      <c r="P16607">
        <v>0</v>
      </c>
      <c r="Q16607">
        <v>0</v>
      </c>
      <c r="S16607">
        <v>0</v>
      </c>
    </row>
    <row r="16608" spans="1:19" x14ac:dyDescent="0.3">
      <c r="A16608" t="s">
        <v>33092</v>
      </c>
      <c r="B16608" s="171" t="s">
        <v>33093</v>
      </c>
      <c r="C16608" s="171" t="s">
        <v>125</v>
      </c>
      <c r="D16608" s="171" t="s">
        <v>80</v>
      </c>
      <c r="E16608" s="11">
        <v>44682</v>
      </c>
      <c r="F16608">
        <v>0</v>
      </c>
      <c r="G16608">
        <v>0</v>
      </c>
      <c r="I16608">
        <v>0</v>
      </c>
      <c r="J16608">
        <v>0</v>
      </c>
      <c r="L16608">
        <v>0</v>
      </c>
      <c r="N16608">
        <v>0</v>
      </c>
      <c r="P16608">
        <v>0</v>
      </c>
      <c r="Q16608">
        <v>0</v>
      </c>
      <c r="S16608">
        <v>0</v>
      </c>
    </row>
    <row r="16609" spans="1:19" x14ac:dyDescent="0.3">
      <c r="A16609" t="s">
        <v>33094</v>
      </c>
      <c r="B16609" s="171" t="s">
        <v>33095</v>
      </c>
      <c r="C16609" s="171" t="s">
        <v>14899</v>
      </c>
      <c r="D16609" s="171" t="s">
        <v>80</v>
      </c>
      <c r="E16609" s="11">
        <v>44682</v>
      </c>
      <c r="F16609">
        <v>0</v>
      </c>
      <c r="G16609">
        <v>0</v>
      </c>
      <c r="I16609">
        <v>0</v>
      </c>
      <c r="J16609">
        <v>0</v>
      </c>
      <c r="L16609">
        <v>0</v>
      </c>
      <c r="N16609">
        <v>0</v>
      </c>
      <c r="P16609">
        <v>0</v>
      </c>
      <c r="Q16609">
        <v>0</v>
      </c>
      <c r="S16609">
        <v>0</v>
      </c>
    </row>
    <row r="16610" spans="1:19" x14ac:dyDescent="0.3">
      <c r="A16610" t="s">
        <v>33096</v>
      </c>
      <c r="B16610" s="171" t="s">
        <v>33097</v>
      </c>
      <c r="C16610" s="171" t="s">
        <v>137</v>
      </c>
      <c r="D16610" s="171" t="s">
        <v>80</v>
      </c>
      <c r="E16610" s="11">
        <v>44682</v>
      </c>
      <c r="F16610">
        <v>0</v>
      </c>
      <c r="G16610">
        <v>0</v>
      </c>
      <c r="I16610">
        <v>0</v>
      </c>
      <c r="J16610">
        <v>0</v>
      </c>
      <c r="L16610">
        <v>0</v>
      </c>
      <c r="N16610">
        <v>0</v>
      </c>
      <c r="P16610">
        <v>0</v>
      </c>
      <c r="Q16610">
        <v>0</v>
      </c>
      <c r="S16610">
        <v>0</v>
      </c>
    </row>
    <row r="16611" spans="1:19" x14ac:dyDescent="0.3">
      <c r="A16611" t="s">
        <v>33098</v>
      </c>
      <c r="B16611" s="171" t="s">
        <v>33099</v>
      </c>
      <c r="C16611" s="171" t="s">
        <v>8615</v>
      </c>
      <c r="D16611" s="171" t="s">
        <v>80</v>
      </c>
      <c r="E16611" s="11">
        <v>44682</v>
      </c>
      <c r="F16611">
        <v>0</v>
      </c>
      <c r="G16611">
        <v>0</v>
      </c>
      <c r="I16611">
        <v>0</v>
      </c>
      <c r="J16611">
        <v>0</v>
      </c>
      <c r="L16611">
        <v>0</v>
      </c>
      <c r="N16611">
        <v>0</v>
      </c>
      <c r="P16611">
        <v>0</v>
      </c>
      <c r="Q16611">
        <v>0</v>
      </c>
      <c r="S16611">
        <v>0</v>
      </c>
    </row>
    <row r="16612" spans="1:19" x14ac:dyDescent="0.3">
      <c r="A16612" t="s">
        <v>33100</v>
      </c>
      <c r="B16612" s="171" t="s">
        <v>33101</v>
      </c>
      <c r="C16612" s="171" t="s">
        <v>146</v>
      </c>
      <c r="D16612" s="171" t="s">
        <v>80</v>
      </c>
      <c r="E16612" s="11">
        <v>44682</v>
      </c>
      <c r="F16612">
        <v>5</v>
      </c>
      <c r="G16612">
        <v>9</v>
      </c>
      <c r="I16612">
        <v>22</v>
      </c>
      <c r="J16612">
        <v>26</v>
      </c>
      <c r="L16612">
        <v>50</v>
      </c>
      <c r="N16612">
        <v>21</v>
      </c>
      <c r="P16612">
        <v>1</v>
      </c>
      <c r="Q16612">
        <v>1</v>
      </c>
      <c r="S16612">
        <v>1</v>
      </c>
    </row>
    <row r="16613" spans="1:19" x14ac:dyDescent="0.3">
      <c r="A16613" t="s">
        <v>33102</v>
      </c>
      <c r="B16613" s="171" t="s">
        <v>33103</v>
      </c>
      <c r="C16613" s="171" t="s">
        <v>161</v>
      </c>
      <c r="D16613" s="171" t="s">
        <v>80</v>
      </c>
      <c r="E16613" s="11">
        <v>44682</v>
      </c>
      <c r="F16613">
        <v>2</v>
      </c>
      <c r="G16613">
        <v>3</v>
      </c>
      <c r="I16613">
        <v>3</v>
      </c>
      <c r="J16613">
        <v>11</v>
      </c>
      <c r="L16613">
        <v>17</v>
      </c>
      <c r="N16613">
        <v>3</v>
      </c>
      <c r="P16613">
        <v>0</v>
      </c>
      <c r="Q16613">
        <v>0</v>
      </c>
      <c r="S16613">
        <v>0</v>
      </c>
    </row>
    <row r="16614" spans="1:19" x14ac:dyDescent="0.3">
      <c r="A16614" t="s">
        <v>33104</v>
      </c>
      <c r="B16614" s="171" t="s">
        <v>33105</v>
      </c>
      <c r="C16614" s="171" t="s">
        <v>18252</v>
      </c>
      <c r="D16614" s="171" t="s">
        <v>80</v>
      </c>
      <c r="E16614" s="11">
        <v>44682</v>
      </c>
      <c r="F16614">
        <v>0</v>
      </c>
      <c r="G16614">
        <v>0</v>
      </c>
      <c r="I16614">
        <v>0</v>
      </c>
      <c r="J16614">
        <v>0</v>
      </c>
      <c r="L16614">
        <v>0</v>
      </c>
      <c r="N16614">
        <v>0</v>
      </c>
      <c r="P16614">
        <v>0</v>
      </c>
      <c r="Q16614">
        <v>0</v>
      </c>
      <c r="S16614">
        <v>0</v>
      </c>
    </row>
    <row r="16615" spans="1:19" x14ac:dyDescent="0.3">
      <c r="A16615" t="s">
        <v>33106</v>
      </c>
      <c r="B16615" s="171" t="s">
        <v>33107</v>
      </c>
      <c r="C16615" s="171" t="s">
        <v>167</v>
      </c>
      <c r="D16615" s="171" t="s">
        <v>80</v>
      </c>
      <c r="E16615" s="11">
        <v>44682</v>
      </c>
      <c r="F16615">
        <v>3.5</v>
      </c>
      <c r="G16615">
        <v>3.5</v>
      </c>
      <c r="I16615">
        <v>17</v>
      </c>
      <c r="J16615">
        <v>49</v>
      </c>
      <c r="L16615">
        <v>49</v>
      </c>
      <c r="N16615">
        <v>17</v>
      </c>
      <c r="P16615">
        <v>0</v>
      </c>
      <c r="Q16615">
        <v>0</v>
      </c>
      <c r="S16615">
        <v>0</v>
      </c>
    </row>
    <row r="16616" spans="1:19" x14ac:dyDescent="0.3">
      <c r="A16616" t="s">
        <v>33108</v>
      </c>
      <c r="B16616" s="171" t="s">
        <v>33109</v>
      </c>
      <c r="C16616" s="171" t="s">
        <v>179</v>
      </c>
      <c r="D16616" s="171" t="s">
        <v>80</v>
      </c>
      <c r="E16616" s="11">
        <v>44682</v>
      </c>
      <c r="F16616">
        <v>11</v>
      </c>
      <c r="G16616">
        <v>12</v>
      </c>
      <c r="I16616">
        <v>102</v>
      </c>
      <c r="J16616">
        <v>106</v>
      </c>
      <c r="L16616">
        <v>111</v>
      </c>
      <c r="N16616">
        <v>100</v>
      </c>
      <c r="P16616">
        <v>3</v>
      </c>
      <c r="Q16616">
        <v>4</v>
      </c>
      <c r="S16616">
        <v>2</v>
      </c>
    </row>
    <row r="16617" spans="1:19" x14ac:dyDescent="0.3">
      <c r="A16617" t="s">
        <v>33110</v>
      </c>
      <c r="B16617" s="171" t="s">
        <v>33111</v>
      </c>
      <c r="C16617" s="171" t="s">
        <v>185</v>
      </c>
      <c r="D16617" s="171" t="s">
        <v>80</v>
      </c>
      <c r="E16617" s="11">
        <v>44682</v>
      </c>
      <c r="F16617">
        <v>4.5</v>
      </c>
      <c r="G16617">
        <v>7</v>
      </c>
      <c r="I16617">
        <v>10</v>
      </c>
      <c r="J16617">
        <v>24</v>
      </c>
      <c r="L16617">
        <v>39</v>
      </c>
      <c r="N16617">
        <v>9</v>
      </c>
      <c r="P16617">
        <v>1</v>
      </c>
      <c r="Q16617">
        <v>1</v>
      </c>
      <c r="S16617">
        <v>1</v>
      </c>
    </row>
    <row r="16618" spans="1:19" x14ac:dyDescent="0.3">
      <c r="A16618" t="s">
        <v>33112</v>
      </c>
      <c r="B16618" s="171" t="s">
        <v>33113</v>
      </c>
      <c r="C16618" s="171" t="s">
        <v>191</v>
      </c>
      <c r="D16618" s="171" t="s">
        <v>80</v>
      </c>
      <c r="E16618" s="11">
        <v>44682</v>
      </c>
      <c r="F16618">
        <v>14.5</v>
      </c>
      <c r="G16618">
        <v>15.5</v>
      </c>
      <c r="I16618">
        <v>90</v>
      </c>
      <c r="J16618">
        <v>121</v>
      </c>
      <c r="L16618">
        <v>124</v>
      </c>
      <c r="N16618">
        <v>74</v>
      </c>
      <c r="P16618">
        <v>5</v>
      </c>
      <c r="Q16618">
        <v>13</v>
      </c>
      <c r="S16618">
        <v>16</v>
      </c>
    </row>
    <row r="16619" spans="1:19" x14ac:dyDescent="0.3">
      <c r="A16619" t="s">
        <v>33114</v>
      </c>
      <c r="B16619" s="171" t="s">
        <v>33115</v>
      </c>
      <c r="C16619" s="171" t="s">
        <v>212</v>
      </c>
      <c r="D16619" s="171" t="s">
        <v>80</v>
      </c>
      <c r="E16619" s="11">
        <v>44682</v>
      </c>
      <c r="F16619">
        <v>0</v>
      </c>
      <c r="G16619">
        <v>0</v>
      </c>
      <c r="I16619">
        <v>0</v>
      </c>
      <c r="J16619">
        <v>0</v>
      </c>
      <c r="L16619">
        <v>0</v>
      </c>
      <c r="N16619">
        <v>0</v>
      </c>
      <c r="P16619">
        <v>0</v>
      </c>
      <c r="Q16619">
        <v>0</v>
      </c>
      <c r="S16619">
        <v>0</v>
      </c>
    </row>
    <row r="16620" spans="1:19" x14ac:dyDescent="0.3">
      <c r="A16620" t="s">
        <v>33116</v>
      </c>
      <c r="B16620" s="171" t="s">
        <v>33117</v>
      </c>
      <c r="C16620" s="171" t="s">
        <v>215</v>
      </c>
      <c r="D16620" s="171" t="s">
        <v>80</v>
      </c>
      <c r="E16620" s="11">
        <v>44682</v>
      </c>
      <c r="F16620">
        <v>0</v>
      </c>
      <c r="G16620">
        <v>0</v>
      </c>
      <c r="I16620">
        <v>0</v>
      </c>
      <c r="J16620">
        <v>0</v>
      </c>
      <c r="L16620">
        <v>0</v>
      </c>
      <c r="N16620">
        <v>0</v>
      </c>
      <c r="P16620">
        <v>0</v>
      </c>
      <c r="Q16620">
        <v>0</v>
      </c>
      <c r="S16620">
        <v>0</v>
      </c>
    </row>
    <row r="16621" spans="1:19" x14ac:dyDescent="0.3">
      <c r="A16621" t="s">
        <v>33118</v>
      </c>
      <c r="B16621" s="171" t="s">
        <v>33119</v>
      </c>
      <c r="C16621" s="171" t="s">
        <v>221</v>
      </c>
      <c r="D16621" s="171" t="s">
        <v>80</v>
      </c>
      <c r="E16621" s="11">
        <v>44682</v>
      </c>
      <c r="F16621">
        <v>0</v>
      </c>
      <c r="G16621">
        <v>0</v>
      </c>
      <c r="I16621">
        <v>0</v>
      </c>
      <c r="J16621">
        <v>0</v>
      </c>
      <c r="L16621">
        <v>0</v>
      </c>
      <c r="N16621">
        <v>0</v>
      </c>
      <c r="P16621">
        <v>0</v>
      </c>
      <c r="Q16621">
        <v>0</v>
      </c>
      <c r="S16621">
        <v>0</v>
      </c>
    </row>
    <row r="16622" spans="1:19" x14ac:dyDescent="0.3">
      <c r="A16622" t="s">
        <v>33120</v>
      </c>
      <c r="B16622" s="171" t="s">
        <v>33121</v>
      </c>
      <c r="C16622" s="171" t="s">
        <v>8233</v>
      </c>
      <c r="D16622" s="171" t="s">
        <v>80</v>
      </c>
      <c r="E16622" s="11">
        <v>44682</v>
      </c>
      <c r="F16622">
        <v>2</v>
      </c>
      <c r="G16622">
        <v>2</v>
      </c>
      <c r="I16622">
        <v>17</v>
      </c>
      <c r="J16622">
        <v>22</v>
      </c>
      <c r="L16622">
        <v>22</v>
      </c>
      <c r="N16622">
        <v>15</v>
      </c>
      <c r="P16622">
        <v>1</v>
      </c>
      <c r="Q16622">
        <v>2</v>
      </c>
      <c r="S16622">
        <v>2</v>
      </c>
    </row>
    <row r="16623" spans="1:19" x14ac:dyDescent="0.3">
      <c r="A16623" t="s">
        <v>33122</v>
      </c>
      <c r="B16623" s="171" t="s">
        <v>33123</v>
      </c>
      <c r="C16623" s="171" t="s">
        <v>233</v>
      </c>
      <c r="D16623" s="171" t="s">
        <v>80</v>
      </c>
      <c r="E16623" s="11">
        <v>44682</v>
      </c>
      <c r="F16623">
        <v>0</v>
      </c>
      <c r="G16623">
        <v>0</v>
      </c>
      <c r="I16623">
        <v>0</v>
      </c>
      <c r="J16623">
        <v>0</v>
      </c>
      <c r="L16623">
        <v>0</v>
      </c>
      <c r="N16623">
        <v>0</v>
      </c>
      <c r="P16623">
        <v>0</v>
      </c>
      <c r="Q16623">
        <v>0</v>
      </c>
      <c r="S16623">
        <v>0</v>
      </c>
    </row>
    <row r="16624" spans="1:19" x14ac:dyDescent="0.3">
      <c r="A16624" t="s">
        <v>33124</v>
      </c>
      <c r="B16624" s="171" t="s">
        <v>33125</v>
      </c>
      <c r="C16624" s="171" t="s">
        <v>24508</v>
      </c>
      <c r="D16624" s="171" t="s">
        <v>15341</v>
      </c>
      <c r="E16624" s="11">
        <v>44682</v>
      </c>
      <c r="F16624">
        <v>0</v>
      </c>
      <c r="G16624">
        <v>0</v>
      </c>
      <c r="I16624">
        <v>0</v>
      </c>
      <c r="J16624">
        <v>0</v>
      </c>
      <c r="L16624">
        <v>0</v>
      </c>
      <c r="N16624">
        <v>0</v>
      </c>
      <c r="P16624">
        <v>0</v>
      </c>
      <c r="Q16624">
        <v>0</v>
      </c>
      <c r="S16624">
        <v>0</v>
      </c>
    </row>
    <row r="16625" spans="1:19" x14ac:dyDescent="0.3">
      <c r="A16625" t="s">
        <v>33126</v>
      </c>
      <c r="B16625" s="171" t="s">
        <v>33127</v>
      </c>
      <c r="C16625" s="171" t="s">
        <v>24508</v>
      </c>
      <c r="D16625" s="171" t="s">
        <v>80</v>
      </c>
      <c r="E16625" s="11">
        <v>44682</v>
      </c>
      <c r="F16625">
        <v>0</v>
      </c>
      <c r="G16625">
        <v>0</v>
      </c>
      <c r="I16625">
        <v>0</v>
      </c>
      <c r="J16625">
        <v>0</v>
      </c>
      <c r="L16625">
        <v>0</v>
      </c>
      <c r="N16625">
        <v>0</v>
      </c>
      <c r="P16625">
        <v>0</v>
      </c>
      <c r="Q16625">
        <v>0</v>
      </c>
      <c r="S16625">
        <v>0</v>
      </c>
    </row>
    <row r="16626" spans="1:19" x14ac:dyDescent="0.3">
      <c r="A16626" t="s">
        <v>33128</v>
      </c>
      <c r="B16626" s="171" t="s">
        <v>33129</v>
      </c>
      <c r="C16626" s="171" t="s">
        <v>107</v>
      </c>
      <c r="D16626" s="171" t="s">
        <v>80</v>
      </c>
      <c r="E16626" s="11">
        <v>44682</v>
      </c>
      <c r="F16626">
        <v>7</v>
      </c>
      <c r="G16626">
        <v>7</v>
      </c>
      <c r="I16626">
        <v>54</v>
      </c>
      <c r="J16626">
        <v>76</v>
      </c>
      <c r="L16626">
        <v>76</v>
      </c>
      <c r="N16626">
        <v>54</v>
      </c>
      <c r="P16626">
        <v>0</v>
      </c>
      <c r="Q16626">
        <v>1</v>
      </c>
      <c r="S16626">
        <v>0</v>
      </c>
    </row>
    <row r="16627" spans="1:19" x14ac:dyDescent="0.3">
      <c r="A16627" t="s">
        <v>33130</v>
      </c>
      <c r="B16627" s="171" t="s">
        <v>33131</v>
      </c>
      <c r="C16627" s="171" t="s">
        <v>107</v>
      </c>
      <c r="D16627" s="171" t="s">
        <v>15341</v>
      </c>
      <c r="E16627" s="11">
        <v>44682</v>
      </c>
      <c r="F16627">
        <v>0</v>
      </c>
      <c r="G16627">
        <v>0</v>
      </c>
      <c r="I16627">
        <v>0</v>
      </c>
      <c r="J16627">
        <v>0</v>
      </c>
      <c r="L16627">
        <v>0</v>
      </c>
      <c r="N16627">
        <v>0</v>
      </c>
      <c r="P16627">
        <v>0</v>
      </c>
      <c r="Q16627">
        <v>0</v>
      </c>
      <c r="S16627">
        <v>0</v>
      </c>
    </row>
    <row r="16628" spans="1:19" x14ac:dyDescent="0.3">
      <c r="A16628" t="s">
        <v>33132</v>
      </c>
      <c r="B16628" s="171" t="s">
        <v>33133</v>
      </c>
      <c r="C16628" s="171" t="s">
        <v>173</v>
      </c>
      <c r="D16628" s="171" t="s">
        <v>80</v>
      </c>
      <c r="E16628" s="11">
        <v>44682</v>
      </c>
      <c r="F16628">
        <v>3</v>
      </c>
      <c r="G16628">
        <v>4.5</v>
      </c>
      <c r="I16628">
        <v>15</v>
      </c>
      <c r="J16628">
        <v>17</v>
      </c>
      <c r="L16628">
        <v>26</v>
      </c>
      <c r="N16628">
        <v>14</v>
      </c>
      <c r="P16628">
        <v>0</v>
      </c>
      <c r="Q16628">
        <v>2</v>
      </c>
      <c r="S16628">
        <v>1</v>
      </c>
    </row>
    <row r="16629" spans="1:19" x14ac:dyDescent="0.3">
      <c r="A16629" t="s">
        <v>33134</v>
      </c>
      <c r="B16629" s="171" t="s">
        <v>33135</v>
      </c>
      <c r="C16629" s="171" t="s">
        <v>173</v>
      </c>
      <c r="D16629" s="171" t="s">
        <v>15341</v>
      </c>
      <c r="E16629" s="11">
        <v>44682</v>
      </c>
      <c r="F16629">
        <v>0</v>
      </c>
      <c r="G16629">
        <v>0</v>
      </c>
      <c r="I16629">
        <v>0</v>
      </c>
      <c r="J16629">
        <v>0</v>
      </c>
      <c r="L16629">
        <v>0</v>
      </c>
      <c r="N16629">
        <v>0</v>
      </c>
      <c r="P16629">
        <v>0</v>
      </c>
      <c r="Q16629">
        <v>0</v>
      </c>
      <c r="S16629">
        <v>0</v>
      </c>
    </row>
    <row r="16630" spans="1:19" x14ac:dyDescent="0.3">
      <c r="A16630" t="s">
        <v>33136</v>
      </c>
      <c r="B16630" s="171" t="s">
        <v>33137</v>
      </c>
      <c r="C16630" s="171" t="s">
        <v>200</v>
      </c>
      <c r="D16630" s="171" t="s">
        <v>80</v>
      </c>
      <c r="E16630" s="11">
        <v>44682</v>
      </c>
      <c r="F16630">
        <v>3.5</v>
      </c>
      <c r="G16630">
        <v>3.5</v>
      </c>
      <c r="I16630">
        <v>19</v>
      </c>
      <c r="J16630">
        <v>19</v>
      </c>
      <c r="L16630">
        <v>18</v>
      </c>
      <c r="N16630">
        <v>17</v>
      </c>
      <c r="P16630">
        <v>0</v>
      </c>
      <c r="Q16630">
        <v>1</v>
      </c>
      <c r="S16630">
        <v>2</v>
      </c>
    </row>
    <row r="16631" spans="1:19" x14ac:dyDescent="0.3">
      <c r="A16631" t="s">
        <v>33138</v>
      </c>
      <c r="B16631" s="171" t="s">
        <v>33139</v>
      </c>
      <c r="C16631" s="171" t="s">
        <v>200</v>
      </c>
      <c r="D16631" s="171" t="s">
        <v>15341</v>
      </c>
      <c r="E16631" s="11">
        <v>44682</v>
      </c>
      <c r="F16631">
        <v>0</v>
      </c>
      <c r="G16631">
        <v>0</v>
      </c>
      <c r="I16631">
        <v>0</v>
      </c>
      <c r="J16631">
        <v>0</v>
      </c>
      <c r="L16631">
        <v>0</v>
      </c>
      <c r="N16631">
        <v>0</v>
      </c>
      <c r="P16631">
        <v>0</v>
      </c>
      <c r="Q16631">
        <v>0</v>
      </c>
      <c r="S16631">
        <v>0</v>
      </c>
    </row>
    <row r="16632" spans="1:19" x14ac:dyDescent="0.3">
      <c r="A16632" t="s">
        <v>33140</v>
      </c>
      <c r="B16632" s="171" t="s">
        <v>33141</v>
      </c>
      <c r="C16632" s="171" t="s">
        <v>73</v>
      </c>
      <c r="D16632" s="171" t="s">
        <v>4</v>
      </c>
      <c r="E16632" s="11">
        <v>44682</v>
      </c>
      <c r="F16632">
        <v>0</v>
      </c>
      <c r="G16632">
        <v>0</v>
      </c>
      <c r="I16632">
        <v>0</v>
      </c>
      <c r="J16632">
        <v>0</v>
      </c>
      <c r="L16632">
        <v>0</v>
      </c>
      <c r="N16632">
        <v>0</v>
      </c>
      <c r="P16632">
        <v>0</v>
      </c>
      <c r="Q16632">
        <v>0</v>
      </c>
      <c r="S16632">
        <v>0</v>
      </c>
    </row>
    <row r="16633" spans="1:19" x14ac:dyDescent="0.3">
      <c r="A16633" t="s">
        <v>33142</v>
      </c>
      <c r="B16633" s="171" t="s">
        <v>33143</v>
      </c>
      <c r="C16633" s="171" t="s">
        <v>24891</v>
      </c>
      <c r="D16633" s="171" t="s">
        <v>4</v>
      </c>
      <c r="E16633" s="11">
        <v>44682</v>
      </c>
      <c r="F16633">
        <v>2</v>
      </c>
      <c r="G16633">
        <v>3</v>
      </c>
      <c r="I16633">
        <v>7</v>
      </c>
      <c r="J16633">
        <v>12</v>
      </c>
      <c r="L16633">
        <v>18</v>
      </c>
      <c r="N16633">
        <v>4</v>
      </c>
      <c r="P16633">
        <v>0</v>
      </c>
      <c r="Q16633">
        <v>0</v>
      </c>
      <c r="S16633">
        <v>3</v>
      </c>
    </row>
    <row r="16634" spans="1:19" x14ac:dyDescent="0.3">
      <c r="A16634" t="s">
        <v>33144</v>
      </c>
      <c r="B16634" s="171" t="s">
        <v>33145</v>
      </c>
      <c r="C16634" s="171" t="s">
        <v>18229</v>
      </c>
      <c r="D16634" s="171" t="s">
        <v>4</v>
      </c>
      <c r="E16634" s="11">
        <v>44682</v>
      </c>
      <c r="F16634">
        <v>0</v>
      </c>
      <c r="G16634">
        <v>0</v>
      </c>
      <c r="I16634">
        <v>0</v>
      </c>
      <c r="J16634">
        <v>0</v>
      </c>
      <c r="L16634">
        <v>0</v>
      </c>
      <c r="N16634">
        <v>0</v>
      </c>
      <c r="P16634">
        <v>0</v>
      </c>
      <c r="Q16634">
        <v>0</v>
      </c>
      <c r="S16634">
        <v>0</v>
      </c>
    </row>
    <row r="16635" spans="1:19" x14ac:dyDescent="0.3">
      <c r="A16635" t="s">
        <v>33146</v>
      </c>
      <c r="B16635" s="171" t="s">
        <v>33147</v>
      </c>
      <c r="C16635" s="171" t="s">
        <v>107</v>
      </c>
      <c r="D16635" s="171" t="s">
        <v>4</v>
      </c>
      <c r="E16635" s="11">
        <v>44682</v>
      </c>
      <c r="F16635">
        <v>7</v>
      </c>
      <c r="G16635">
        <v>7</v>
      </c>
      <c r="I16635">
        <v>54</v>
      </c>
      <c r="J16635">
        <v>76</v>
      </c>
      <c r="L16635">
        <v>76</v>
      </c>
      <c r="N16635">
        <v>54</v>
      </c>
      <c r="P16635">
        <v>0</v>
      </c>
      <c r="Q16635">
        <v>1</v>
      </c>
      <c r="S16635">
        <v>0</v>
      </c>
    </row>
    <row r="16636" spans="1:19" x14ac:dyDescent="0.3">
      <c r="A16636" t="s">
        <v>33148</v>
      </c>
      <c r="B16636" s="171" t="s">
        <v>33149</v>
      </c>
      <c r="C16636" s="171" t="s">
        <v>9887</v>
      </c>
      <c r="D16636" s="171" t="s">
        <v>4</v>
      </c>
      <c r="E16636" s="11">
        <v>44682</v>
      </c>
      <c r="F16636">
        <v>0</v>
      </c>
      <c r="G16636">
        <v>0</v>
      </c>
      <c r="I16636">
        <v>0</v>
      </c>
      <c r="J16636">
        <v>0</v>
      </c>
      <c r="L16636">
        <v>0</v>
      </c>
      <c r="N16636">
        <v>0</v>
      </c>
      <c r="P16636">
        <v>0</v>
      </c>
      <c r="Q16636">
        <v>0</v>
      </c>
      <c r="S16636">
        <v>0</v>
      </c>
    </row>
    <row r="16637" spans="1:19" x14ac:dyDescent="0.3">
      <c r="A16637" t="s">
        <v>33150</v>
      </c>
      <c r="B16637" s="171" t="s">
        <v>33151</v>
      </c>
      <c r="C16637" s="171" t="s">
        <v>11260</v>
      </c>
      <c r="D16637" s="171" t="s">
        <v>4</v>
      </c>
      <c r="E16637" s="11">
        <v>44682</v>
      </c>
      <c r="F16637">
        <v>0</v>
      </c>
      <c r="G16637">
        <v>0</v>
      </c>
      <c r="I16637">
        <v>0</v>
      </c>
      <c r="J16637">
        <v>0</v>
      </c>
      <c r="L16637">
        <v>0</v>
      </c>
      <c r="N16637">
        <v>0</v>
      </c>
      <c r="P16637">
        <v>0</v>
      </c>
      <c r="Q16637">
        <v>0</v>
      </c>
      <c r="S16637">
        <v>0</v>
      </c>
    </row>
    <row r="16638" spans="1:19" x14ac:dyDescent="0.3">
      <c r="A16638" t="s">
        <v>33152</v>
      </c>
      <c r="B16638" s="171" t="s">
        <v>33153</v>
      </c>
      <c r="C16638" s="171" t="s">
        <v>122</v>
      </c>
      <c r="D16638" s="171" t="s">
        <v>4</v>
      </c>
      <c r="E16638" s="11">
        <v>44682</v>
      </c>
      <c r="F16638">
        <v>0</v>
      </c>
      <c r="G16638">
        <v>0</v>
      </c>
      <c r="I16638">
        <v>0</v>
      </c>
      <c r="J16638">
        <v>0</v>
      </c>
      <c r="L16638">
        <v>0</v>
      </c>
      <c r="N16638">
        <v>0</v>
      </c>
      <c r="P16638">
        <v>0</v>
      </c>
      <c r="Q16638">
        <v>0</v>
      </c>
      <c r="S16638">
        <v>0</v>
      </c>
    </row>
    <row r="16639" spans="1:19" x14ac:dyDescent="0.3">
      <c r="A16639" t="s">
        <v>33154</v>
      </c>
      <c r="B16639" s="171" t="s">
        <v>33155</v>
      </c>
      <c r="C16639" s="171" t="s">
        <v>125</v>
      </c>
      <c r="D16639" s="171" t="s">
        <v>4</v>
      </c>
      <c r="E16639" s="11">
        <v>44682</v>
      </c>
      <c r="F16639">
        <v>0</v>
      </c>
      <c r="G16639">
        <v>0</v>
      </c>
      <c r="I16639">
        <v>0</v>
      </c>
      <c r="J16639">
        <v>0</v>
      </c>
      <c r="L16639">
        <v>0</v>
      </c>
      <c r="N16639">
        <v>0</v>
      </c>
      <c r="P16639">
        <v>0</v>
      </c>
      <c r="Q16639">
        <v>0</v>
      </c>
      <c r="S16639">
        <v>0</v>
      </c>
    </row>
    <row r="16640" spans="1:19" x14ac:dyDescent="0.3">
      <c r="A16640" t="s">
        <v>33156</v>
      </c>
      <c r="B16640" s="171" t="s">
        <v>33157</v>
      </c>
      <c r="C16640" s="171" t="s">
        <v>14899</v>
      </c>
      <c r="D16640" s="171" t="s">
        <v>4</v>
      </c>
      <c r="E16640" s="11">
        <v>44682</v>
      </c>
      <c r="F16640">
        <v>0</v>
      </c>
      <c r="G16640">
        <v>0</v>
      </c>
      <c r="I16640">
        <v>0</v>
      </c>
      <c r="J16640">
        <v>0</v>
      </c>
      <c r="L16640">
        <v>0</v>
      </c>
      <c r="N16640">
        <v>0</v>
      </c>
      <c r="P16640">
        <v>0</v>
      </c>
      <c r="Q16640">
        <v>0</v>
      </c>
      <c r="S16640">
        <v>0</v>
      </c>
    </row>
    <row r="16641" spans="1:19" x14ac:dyDescent="0.3">
      <c r="A16641" t="s">
        <v>33158</v>
      </c>
      <c r="B16641" s="171" t="s">
        <v>33159</v>
      </c>
      <c r="C16641" s="171" t="s">
        <v>137</v>
      </c>
      <c r="D16641" s="171" t="s">
        <v>4</v>
      </c>
      <c r="E16641" s="11">
        <v>44682</v>
      </c>
      <c r="F16641">
        <v>0</v>
      </c>
      <c r="G16641">
        <v>0</v>
      </c>
      <c r="I16641">
        <v>0</v>
      </c>
      <c r="J16641">
        <v>0</v>
      </c>
      <c r="L16641">
        <v>0</v>
      </c>
      <c r="N16641">
        <v>0</v>
      </c>
      <c r="P16641">
        <v>0</v>
      </c>
      <c r="Q16641">
        <v>0</v>
      </c>
      <c r="S16641">
        <v>0</v>
      </c>
    </row>
    <row r="16642" spans="1:19" x14ac:dyDescent="0.3">
      <c r="A16642" t="s">
        <v>33160</v>
      </c>
      <c r="B16642" s="171" t="s">
        <v>33161</v>
      </c>
      <c r="C16642" s="171" t="s">
        <v>8615</v>
      </c>
      <c r="D16642" s="171" t="s">
        <v>4</v>
      </c>
      <c r="E16642" s="11">
        <v>44682</v>
      </c>
      <c r="F16642">
        <v>0</v>
      </c>
      <c r="G16642">
        <v>0</v>
      </c>
      <c r="I16642">
        <v>0</v>
      </c>
      <c r="J16642">
        <v>0</v>
      </c>
      <c r="L16642">
        <v>0</v>
      </c>
      <c r="N16642">
        <v>0</v>
      </c>
      <c r="P16642">
        <v>0</v>
      </c>
      <c r="Q16642">
        <v>0</v>
      </c>
      <c r="S16642">
        <v>0</v>
      </c>
    </row>
    <row r="16643" spans="1:19" x14ac:dyDescent="0.3">
      <c r="A16643" t="s">
        <v>33162</v>
      </c>
      <c r="B16643" s="171" t="s">
        <v>33163</v>
      </c>
      <c r="C16643" s="171" t="s">
        <v>146</v>
      </c>
      <c r="D16643" s="171" t="s">
        <v>4</v>
      </c>
      <c r="E16643" s="11">
        <v>44682</v>
      </c>
      <c r="F16643">
        <v>5</v>
      </c>
      <c r="G16643">
        <v>9</v>
      </c>
      <c r="I16643">
        <v>22</v>
      </c>
      <c r="J16643">
        <v>26</v>
      </c>
      <c r="L16643">
        <v>50</v>
      </c>
      <c r="N16643">
        <v>21</v>
      </c>
      <c r="P16643">
        <v>1</v>
      </c>
      <c r="Q16643">
        <v>1</v>
      </c>
      <c r="S16643">
        <v>1</v>
      </c>
    </row>
    <row r="16644" spans="1:19" x14ac:dyDescent="0.3">
      <c r="A16644" t="s">
        <v>33164</v>
      </c>
      <c r="B16644" s="171" t="s">
        <v>33165</v>
      </c>
      <c r="C16644" s="171" t="s">
        <v>161</v>
      </c>
      <c r="D16644" s="171" t="s">
        <v>4</v>
      </c>
      <c r="E16644" s="11">
        <v>44682</v>
      </c>
      <c r="F16644">
        <v>2</v>
      </c>
      <c r="G16644">
        <v>3</v>
      </c>
      <c r="I16644">
        <v>3</v>
      </c>
      <c r="J16644">
        <v>11</v>
      </c>
      <c r="L16644">
        <v>17</v>
      </c>
      <c r="N16644">
        <v>3</v>
      </c>
      <c r="P16644">
        <v>0</v>
      </c>
      <c r="Q16644">
        <v>0</v>
      </c>
      <c r="S16644">
        <v>0</v>
      </c>
    </row>
    <row r="16645" spans="1:19" x14ac:dyDescent="0.3">
      <c r="A16645" t="s">
        <v>33166</v>
      </c>
      <c r="B16645" s="171" t="s">
        <v>33167</v>
      </c>
      <c r="C16645" s="171" t="s">
        <v>18252</v>
      </c>
      <c r="D16645" s="171" t="s">
        <v>4</v>
      </c>
      <c r="E16645" s="11">
        <v>44682</v>
      </c>
      <c r="F16645">
        <v>0</v>
      </c>
      <c r="G16645">
        <v>0</v>
      </c>
      <c r="I16645">
        <v>0</v>
      </c>
      <c r="J16645">
        <v>0</v>
      </c>
      <c r="L16645">
        <v>0</v>
      </c>
      <c r="N16645">
        <v>0</v>
      </c>
      <c r="P16645">
        <v>0</v>
      </c>
      <c r="Q16645">
        <v>0</v>
      </c>
      <c r="S16645">
        <v>0</v>
      </c>
    </row>
    <row r="16646" spans="1:19" x14ac:dyDescent="0.3">
      <c r="A16646" t="s">
        <v>33168</v>
      </c>
      <c r="B16646" s="171" t="s">
        <v>33169</v>
      </c>
      <c r="C16646" s="171" t="s">
        <v>167</v>
      </c>
      <c r="D16646" s="171" t="s">
        <v>4</v>
      </c>
      <c r="E16646" s="11">
        <v>44682</v>
      </c>
      <c r="F16646">
        <v>3.5</v>
      </c>
      <c r="G16646">
        <v>3.5</v>
      </c>
      <c r="I16646">
        <v>17</v>
      </c>
      <c r="J16646">
        <v>49</v>
      </c>
      <c r="L16646">
        <v>49</v>
      </c>
      <c r="N16646">
        <v>17</v>
      </c>
      <c r="P16646">
        <v>0</v>
      </c>
      <c r="Q16646">
        <v>0</v>
      </c>
      <c r="S16646">
        <v>0</v>
      </c>
    </row>
    <row r="16647" spans="1:19" x14ac:dyDescent="0.3">
      <c r="A16647" t="s">
        <v>33170</v>
      </c>
      <c r="B16647" s="171" t="s">
        <v>33171</v>
      </c>
      <c r="C16647" s="171" t="s">
        <v>173</v>
      </c>
      <c r="D16647" s="171" t="s">
        <v>4</v>
      </c>
      <c r="E16647" s="11">
        <v>44682</v>
      </c>
      <c r="F16647">
        <v>3</v>
      </c>
      <c r="G16647">
        <v>4.5</v>
      </c>
      <c r="I16647">
        <v>15</v>
      </c>
      <c r="J16647">
        <v>17</v>
      </c>
      <c r="L16647">
        <v>26</v>
      </c>
      <c r="N16647">
        <v>14</v>
      </c>
      <c r="P16647">
        <v>0</v>
      </c>
      <c r="Q16647">
        <v>2</v>
      </c>
      <c r="S16647">
        <v>1</v>
      </c>
    </row>
    <row r="16648" spans="1:19" x14ac:dyDescent="0.3">
      <c r="A16648" t="s">
        <v>33172</v>
      </c>
      <c r="B16648" s="171" t="s">
        <v>33173</v>
      </c>
      <c r="C16648" s="171" t="s">
        <v>179</v>
      </c>
      <c r="D16648" s="171" t="s">
        <v>4</v>
      </c>
      <c r="E16648" s="11">
        <v>44682</v>
      </c>
      <c r="F16648">
        <v>11</v>
      </c>
      <c r="G16648">
        <v>12</v>
      </c>
      <c r="I16648">
        <v>102</v>
      </c>
      <c r="J16648">
        <v>106</v>
      </c>
      <c r="L16648">
        <v>111</v>
      </c>
      <c r="N16648">
        <v>100</v>
      </c>
      <c r="P16648">
        <v>3</v>
      </c>
      <c r="Q16648">
        <v>4</v>
      </c>
      <c r="S16648">
        <v>2</v>
      </c>
    </row>
    <row r="16649" spans="1:19" x14ac:dyDescent="0.3">
      <c r="A16649" t="s">
        <v>33174</v>
      </c>
      <c r="B16649" s="171" t="s">
        <v>33175</v>
      </c>
      <c r="C16649" s="171" t="s">
        <v>185</v>
      </c>
      <c r="D16649" s="171" t="s">
        <v>4</v>
      </c>
      <c r="E16649" s="11">
        <v>44682</v>
      </c>
      <c r="F16649">
        <v>4.5</v>
      </c>
      <c r="G16649">
        <v>7</v>
      </c>
      <c r="I16649">
        <v>10</v>
      </c>
      <c r="J16649">
        <v>24</v>
      </c>
      <c r="L16649">
        <v>39</v>
      </c>
      <c r="N16649">
        <v>9</v>
      </c>
      <c r="P16649">
        <v>1</v>
      </c>
      <c r="Q16649">
        <v>1</v>
      </c>
      <c r="S16649">
        <v>1</v>
      </c>
    </row>
    <row r="16650" spans="1:19" x14ac:dyDescent="0.3">
      <c r="A16650" t="s">
        <v>33176</v>
      </c>
      <c r="B16650" s="171" t="s">
        <v>33177</v>
      </c>
      <c r="C16650" s="171" t="s">
        <v>24508</v>
      </c>
      <c r="D16650" s="171" t="s">
        <v>4</v>
      </c>
      <c r="E16650" s="11">
        <v>44682</v>
      </c>
      <c r="F16650">
        <v>0</v>
      </c>
      <c r="G16650">
        <v>0</v>
      </c>
      <c r="I16650">
        <v>0</v>
      </c>
      <c r="J16650">
        <v>0</v>
      </c>
      <c r="L16650">
        <v>0</v>
      </c>
      <c r="N16650">
        <v>0</v>
      </c>
      <c r="P16650">
        <v>0</v>
      </c>
      <c r="Q16650">
        <v>0</v>
      </c>
      <c r="S16650">
        <v>0</v>
      </c>
    </row>
    <row r="16651" spans="1:19" x14ac:dyDescent="0.3">
      <c r="A16651" t="s">
        <v>33178</v>
      </c>
      <c r="B16651" s="171" t="s">
        <v>33179</v>
      </c>
      <c r="C16651" s="171" t="s">
        <v>191</v>
      </c>
      <c r="D16651" s="171" t="s">
        <v>4</v>
      </c>
      <c r="E16651" s="11">
        <v>44682</v>
      </c>
      <c r="F16651">
        <v>14.5</v>
      </c>
      <c r="G16651">
        <v>15.5</v>
      </c>
      <c r="I16651">
        <v>90</v>
      </c>
      <c r="J16651">
        <v>121</v>
      </c>
      <c r="L16651">
        <v>124</v>
      </c>
      <c r="N16651">
        <v>74</v>
      </c>
      <c r="P16651">
        <v>5</v>
      </c>
      <c r="Q16651">
        <v>13</v>
      </c>
      <c r="S16651">
        <v>16</v>
      </c>
    </row>
    <row r="16652" spans="1:19" x14ac:dyDescent="0.3">
      <c r="A16652" t="s">
        <v>33180</v>
      </c>
      <c r="B16652" s="171" t="s">
        <v>33181</v>
      </c>
      <c r="C16652" s="171" t="s">
        <v>200</v>
      </c>
      <c r="D16652" s="171" t="s">
        <v>4</v>
      </c>
      <c r="E16652" s="11">
        <v>44682</v>
      </c>
      <c r="F16652">
        <v>3.5</v>
      </c>
      <c r="G16652">
        <v>3.5</v>
      </c>
      <c r="I16652">
        <v>19</v>
      </c>
      <c r="J16652">
        <v>19</v>
      </c>
      <c r="L16652">
        <v>18</v>
      </c>
      <c r="N16652">
        <v>17</v>
      </c>
      <c r="P16652">
        <v>0</v>
      </c>
      <c r="Q16652">
        <v>1</v>
      </c>
      <c r="S16652">
        <v>2</v>
      </c>
    </row>
    <row r="16653" spans="1:19" x14ac:dyDescent="0.3">
      <c r="A16653" t="s">
        <v>33182</v>
      </c>
      <c r="B16653" s="171" t="s">
        <v>33183</v>
      </c>
      <c r="C16653" s="171" t="s">
        <v>212</v>
      </c>
      <c r="D16653" s="171" t="s">
        <v>4</v>
      </c>
      <c r="E16653" s="11">
        <v>44682</v>
      </c>
      <c r="F16653">
        <v>0</v>
      </c>
      <c r="G16653">
        <v>0</v>
      </c>
      <c r="I16653">
        <v>0</v>
      </c>
      <c r="J16653">
        <v>0</v>
      </c>
      <c r="L16653">
        <v>0</v>
      </c>
      <c r="N16653">
        <v>0</v>
      </c>
      <c r="P16653">
        <v>0</v>
      </c>
      <c r="Q16653">
        <v>0</v>
      </c>
      <c r="S16653">
        <v>0</v>
      </c>
    </row>
    <row r="16654" spans="1:19" x14ac:dyDescent="0.3">
      <c r="A16654" t="s">
        <v>33184</v>
      </c>
      <c r="B16654" s="171" t="s">
        <v>33185</v>
      </c>
      <c r="C16654" s="171" t="s">
        <v>215</v>
      </c>
      <c r="D16654" s="171" t="s">
        <v>4</v>
      </c>
      <c r="E16654" s="11">
        <v>44682</v>
      </c>
      <c r="F16654">
        <v>0</v>
      </c>
      <c r="G16654">
        <v>0</v>
      </c>
      <c r="I16654">
        <v>0</v>
      </c>
      <c r="J16654">
        <v>0</v>
      </c>
      <c r="L16654">
        <v>0</v>
      </c>
      <c r="N16654">
        <v>0</v>
      </c>
      <c r="P16654">
        <v>0</v>
      </c>
      <c r="Q16654">
        <v>0</v>
      </c>
      <c r="S16654">
        <v>0</v>
      </c>
    </row>
    <row r="16655" spans="1:19" x14ac:dyDescent="0.3">
      <c r="A16655" t="s">
        <v>33186</v>
      </c>
      <c r="B16655" s="171" t="s">
        <v>33187</v>
      </c>
      <c r="C16655" s="171" t="s">
        <v>221</v>
      </c>
      <c r="D16655" s="171" t="s">
        <v>4</v>
      </c>
      <c r="E16655" s="11">
        <v>44682</v>
      </c>
      <c r="F16655">
        <v>0</v>
      </c>
      <c r="G16655">
        <v>0</v>
      </c>
      <c r="I16655">
        <v>0</v>
      </c>
      <c r="J16655">
        <v>0</v>
      </c>
      <c r="L16655">
        <v>0</v>
      </c>
      <c r="N16655">
        <v>0</v>
      </c>
      <c r="P16655">
        <v>0</v>
      </c>
      <c r="Q16655">
        <v>0</v>
      </c>
      <c r="S16655">
        <v>0</v>
      </c>
    </row>
    <row r="16656" spans="1:19" x14ac:dyDescent="0.3">
      <c r="A16656" t="s">
        <v>33188</v>
      </c>
      <c r="B16656" s="171" t="s">
        <v>33189</v>
      </c>
      <c r="C16656" s="171" t="s">
        <v>8233</v>
      </c>
      <c r="D16656" s="171" t="s">
        <v>4</v>
      </c>
      <c r="E16656" s="11">
        <v>44682</v>
      </c>
      <c r="F16656">
        <v>2</v>
      </c>
      <c r="G16656">
        <v>2</v>
      </c>
      <c r="I16656">
        <v>17</v>
      </c>
      <c r="J16656">
        <v>22</v>
      </c>
      <c r="L16656">
        <v>22</v>
      </c>
      <c r="N16656">
        <v>15</v>
      </c>
      <c r="P16656">
        <v>1</v>
      </c>
      <c r="Q16656">
        <v>2</v>
      </c>
      <c r="S16656">
        <v>2</v>
      </c>
    </row>
    <row r="16657" spans="1:19" x14ac:dyDescent="0.3">
      <c r="A16657" t="s">
        <v>33190</v>
      </c>
      <c r="B16657" s="171" t="s">
        <v>33191</v>
      </c>
      <c r="C16657" s="171" t="s">
        <v>233</v>
      </c>
      <c r="D16657" s="171" t="s">
        <v>4</v>
      </c>
      <c r="E16657" s="11">
        <v>44682</v>
      </c>
      <c r="F16657">
        <v>0</v>
      </c>
      <c r="G16657">
        <v>0</v>
      </c>
      <c r="I16657">
        <v>0</v>
      </c>
      <c r="J16657">
        <v>0</v>
      </c>
      <c r="L16657">
        <v>0</v>
      </c>
      <c r="N16657">
        <v>0</v>
      </c>
      <c r="P16657">
        <v>0</v>
      </c>
      <c r="Q16657">
        <v>0</v>
      </c>
      <c r="S16657">
        <v>0</v>
      </c>
    </row>
    <row r="16658" spans="1:19" x14ac:dyDescent="0.3">
      <c r="A16658" t="s">
        <v>33192</v>
      </c>
      <c r="B16658" s="171" t="s">
        <v>33193</v>
      </c>
      <c r="C16658" s="171" t="s">
        <v>79</v>
      </c>
      <c r="D16658" s="171" t="s">
        <v>80</v>
      </c>
      <c r="E16658" s="11">
        <v>44682</v>
      </c>
      <c r="F16658">
        <v>0</v>
      </c>
      <c r="G16658">
        <v>0</v>
      </c>
      <c r="I16658">
        <v>0</v>
      </c>
      <c r="J16658">
        <v>0</v>
      </c>
      <c r="L16658">
        <v>0</v>
      </c>
      <c r="N16658">
        <v>0</v>
      </c>
      <c r="P16658">
        <v>0</v>
      </c>
      <c r="Q16658">
        <v>0</v>
      </c>
      <c r="S16658">
        <v>0</v>
      </c>
    </row>
    <row r="16659" spans="1:19" x14ac:dyDescent="0.3">
      <c r="A16659" t="s">
        <v>33194</v>
      </c>
      <c r="B16659" s="171" t="s">
        <v>33195</v>
      </c>
      <c r="C16659" s="171" t="s">
        <v>79</v>
      </c>
      <c r="D16659" s="171" t="s">
        <v>4</v>
      </c>
      <c r="E16659" s="11">
        <v>44682</v>
      </c>
      <c r="F16659">
        <v>0</v>
      </c>
      <c r="G16659">
        <v>0</v>
      </c>
      <c r="I16659">
        <v>0</v>
      </c>
      <c r="J16659">
        <v>0</v>
      </c>
      <c r="L16659">
        <v>0</v>
      </c>
      <c r="N16659">
        <v>0</v>
      </c>
      <c r="P16659">
        <v>0</v>
      </c>
      <c r="Q16659">
        <v>0</v>
      </c>
      <c r="S16659">
        <v>0</v>
      </c>
    </row>
    <row r="16660" spans="1:19" x14ac:dyDescent="0.3">
      <c r="A16660" t="s">
        <v>33196</v>
      </c>
      <c r="B16660" s="171" t="s">
        <v>33197</v>
      </c>
      <c r="C16660" s="171" t="s">
        <v>83</v>
      </c>
      <c r="D16660" s="171" t="s">
        <v>80</v>
      </c>
      <c r="E16660" s="11">
        <v>44682</v>
      </c>
      <c r="F16660">
        <v>3</v>
      </c>
      <c r="G16660">
        <v>4</v>
      </c>
      <c r="I16660">
        <v>19</v>
      </c>
      <c r="J16660">
        <v>17</v>
      </c>
      <c r="L16660">
        <v>22</v>
      </c>
      <c r="N16660">
        <v>16</v>
      </c>
      <c r="P16660">
        <v>0</v>
      </c>
      <c r="Q16660">
        <v>1</v>
      </c>
      <c r="S16660">
        <v>3</v>
      </c>
    </row>
    <row r="16661" spans="1:19" x14ac:dyDescent="0.3">
      <c r="A16661" t="s">
        <v>33198</v>
      </c>
      <c r="B16661" s="171" t="s">
        <v>33199</v>
      </c>
      <c r="C16661" s="171" t="s">
        <v>83</v>
      </c>
      <c r="D16661" s="171" t="s">
        <v>15341</v>
      </c>
      <c r="E16661" s="11">
        <v>44682</v>
      </c>
      <c r="F16661">
        <v>0</v>
      </c>
      <c r="G16661">
        <v>0</v>
      </c>
      <c r="I16661">
        <v>0</v>
      </c>
      <c r="J16661">
        <v>0</v>
      </c>
      <c r="L16661">
        <v>0</v>
      </c>
      <c r="N16661">
        <v>0</v>
      </c>
      <c r="P16661">
        <v>0</v>
      </c>
      <c r="Q16661">
        <v>0</v>
      </c>
      <c r="S16661">
        <v>0</v>
      </c>
    </row>
    <row r="16662" spans="1:19" x14ac:dyDescent="0.3">
      <c r="A16662" t="s">
        <v>33200</v>
      </c>
      <c r="B16662" s="171" t="s">
        <v>33201</v>
      </c>
      <c r="C16662" s="171" t="s">
        <v>83</v>
      </c>
      <c r="D16662" s="171" t="s">
        <v>4</v>
      </c>
      <c r="E16662" s="11">
        <v>44682</v>
      </c>
      <c r="F16662">
        <v>3</v>
      </c>
      <c r="G16662">
        <v>4</v>
      </c>
      <c r="I16662">
        <v>19</v>
      </c>
      <c r="J16662">
        <v>17</v>
      </c>
      <c r="L16662">
        <v>22</v>
      </c>
      <c r="N16662">
        <v>16</v>
      </c>
      <c r="P16662">
        <v>0</v>
      </c>
      <c r="Q16662">
        <v>1</v>
      </c>
      <c r="S16662">
        <v>3</v>
      </c>
    </row>
    <row r="16663" spans="1:19" x14ac:dyDescent="0.3">
      <c r="A16663" t="s">
        <v>33202</v>
      </c>
      <c r="B16663" s="171" t="s">
        <v>33203</v>
      </c>
      <c r="C16663" s="171" t="s">
        <v>86</v>
      </c>
      <c r="D16663" s="171" t="s">
        <v>80</v>
      </c>
      <c r="E16663" s="11">
        <v>44682</v>
      </c>
      <c r="F16663">
        <v>8</v>
      </c>
      <c r="G16663">
        <v>10</v>
      </c>
      <c r="I16663">
        <v>29</v>
      </c>
      <c r="J16663">
        <v>48</v>
      </c>
      <c r="L16663">
        <v>57</v>
      </c>
      <c r="N16663">
        <v>19</v>
      </c>
      <c r="P16663">
        <v>3</v>
      </c>
      <c r="Q16663">
        <v>6</v>
      </c>
      <c r="S16663">
        <v>10</v>
      </c>
    </row>
    <row r="16664" spans="1:19" x14ac:dyDescent="0.3">
      <c r="A16664" t="s">
        <v>33204</v>
      </c>
      <c r="B16664" s="171" t="s">
        <v>33205</v>
      </c>
      <c r="C16664" s="171" t="s">
        <v>86</v>
      </c>
      <c r="D16664" s="171" t="s">
        <v>4</v>
      </c>
      <c r="E16664" s="11">
        <v>44682</v>
      </c>
      <c r="F16664">
        <v>8</v>
      </c>
      <c r="G16664">
        <v>10</v>
      </c>
      <c r="I16664">
        <v>29</v>
      </c>
      <c r="J16664">
        <v>48</v>
      </c>
      <c r="L16664">
        <v>57</v>
      </c>
      <c r="N16664">
        <v>19</v>
      </c>
      <c r="P16664">
        <v>3</v>
      </c>
      <c r="Q16664">
        <v>6</v>
      </c>
      <c r="S16664">
        <v>10</v>
      </c>
    </row>
    <row r="16665" spans="1:19" x14ac:dyDescent="0.3">
      <c r="A16665" t="s">
        <v>33206</v>
      </c>
      <c r="B16665" s="171" t="s">
        <v>33207</v>
      </c>
      <c r="C16665" s="171" t="s">
        <v>89</v>
      </c>
      <c r="D16665" s="171" t="s">
        <v>80</v>
      </c>
      <c r="E16665" s="11">
        <v>44682</v>
      </c>
      <c r="F16665">
        <v>3</v>
      </c>
      <c r="G16665">
        <v>4</v>
      </c>
      <c r="I16665">
        <v>12</v>
      </c>
      <c r="J16665">
        <v>15</v>
      </c>
      <c r="L16665">
        <v>20</v>
      </c>
      <c r="N16665">
        <v>10</v>
      </c>
      <c r="P16665">
        <v>2</v>
      </c>
      <c r="Q16665">
        <v>2</v>
      </c>
      <c r="S16665">
        <v>2</v>
      </c>
    </row>
    <row r="16666" spans="1:19" x14ac:dyDescent="0.3">
      <c r="A16666" t="s">
        <v>33208</v>
      </c>
      <c r="B16666" s="171" t="s">
        <v>33209</v>
      </c>
      <c r="C16666" s="171" t="s">
        <v>89</v>
      </c>
      <c r="D16666" s="171" t="s">
        <v>4</v>
      </c>
      <c r="E16666" s="11">
        <v>44682</v>
      </c>
      <c r="F16666">
        <v>3</v>
      </c>
      <c r="G16666">
        <v>4</v>
      </c>
      <c r="I16666">
        <v>12</v>
      </c>
      <c r="J16666">
        <v>15</v>
      </c>
      <c r="L16666">
        <v>20</v>
      </c>
      <c r="N16666">
        <v>10</v>
      </c>
      <c r="P16666">
        <v>2</v>
      </c>
      <c r="Q16666">
        <v>2</v>
      </c>
      <c r="S16666">
        <v>2</v>
      </c>
    </row>
    <row r="16667" spans="1:19" x14ac:dyDescent="0.3">
      <c r="A16667" t="s">
        <v>33210</v>
      </c>
      <c r="B16667" s="171" t="s">
        <v>33211</v>
      </c>
      <c r="C16667" s="171" t="s">
        <v>92</v>
      </c>
      <c r="D16667" s="171" t="s">
        <v>80</v>
      </c>
      <c r="E16667" s="11">
        <v>44682</v>
      </c>
      <c r="F16667">
        <v>0</v>
      </c>
      <c r="G16667">
        <v>0</v>
      </c>
      <c r="I16667">
        <v>0</v>
      </c>
      <c r="J16667">
        <v>0</v>
      </c>
      <c r="L16667">
        <v>0</v>
      </c>
      <c r="N16667">
        <v>0</v>
      </c>
      <c r="P16667">
        <v>0</v>
      </c>
      <c r="Q16667">
        <v>0</v>
      </c>
      <c r="S16667">
        <v>0</v>
      </c>
    </row>
    <row r="16668" spans="1:19" x14ac:dyDescent="0.3">
      <c r="A16668" t="s">
        <v>33212</v>
      </c>
      <c r="B16668" s="171" t="s">
        <v>33213</v>
      </c>
      <c r="C16668" s="171" t="s">
        <v>92</v>
      </c>
      <c r="D16668" s="171" t="s">
        <v>4</v>
      </c>
      <c r="E16668" s="11">
        <v>44682</v>
      </c>
      <c r="F16668">
        <v>0</v>
      </c>
      <c r="G16668">
        <v>0</v>
      </c>
      <c r="I16668">
        <v>0</v>
      </c>
      <c r="J16668">
        <v>0</v>
      </c>
      <c r="L16668">
        <v>0</v>
      </c>
      <c r="N16668">
        <v>0</v>
      </c>
      <c r="P16668">
        <v>0</v>
      </c>
      <c r="Q16668">
        <v>0</v>
      </c>
      <c r="S16668">
        <v>0</v>
      </c>
    </row>
    <row r="16669" spans="1:19" x14ac:dyDescent="0.3">
      <c r="A16669" t="s">
        <v>33214</v>
      </c>
      <c r="B16669" s="171" t="s">
        <v>33215</v>
      </c>
      <c r="C16669" s="171" t="s">
        <v>95</v>
      </c>
      <c r="D16669" s="171" t="s">
        <v>80</v>
      </c>
      <c r="E16669" s="11">
        <v>44682</v>
      </c>
      <c r="F16669">
        <v>3.5</v>
      </c>
      <c r="G16669">
        <v>4</v>
      </c>
      <c r="I16669">
        <v>15</v>
      </c>
      <c r="J16669">
        <v>19</v>
      </c>
      <c r="L16669">
        <v>22</v>
      </c>
      <c r="N16669">
        <v>15</v>
      </c>
      <c r="P16669">
        <v>0</v>
      </c>
      <c r="Q16669">
        <v>2</v>
      </c>
      <c r="S16669">
        <v>0</v>
      </c>
    </row>
    <row r="16670" spans="1:19" x14ac:dyDescent="0.3">
      <c r="A16670" t="s">
        <v>33216</v>
      </c>
      <c r="B16670" s="171" t="s">
        <v>33217</v>
      </c>
      <c r="C16670" s="171" t="s">
        <v>95</v>
      </c>
      <c r="D16670" s="171" t="s">
        <v>15341</v>
      </c>
      <c r="E16670" s="11">
        <v>44682</v>
      </c>
      <c r="F16670">
        <v>0</v>
      </c>
      <c r="G16670">
        <v>0</v>
      </c>
      <c r="I16670">
        <v>0</v>
      </c>
      <c r="J16670">
        <v>0</v>
      </c>
      <c r="L16670">
        <v>0</v>
      </c>
      <c r="N16670">
        <v>0</v>
      </c>
      <c r="P16670">
        <v>0</v>
      </c>
      <c r="Q16670">
        <v>0</v>
      </c>
      <c r="S16670">
        <v>0</v>
      </c>
    </row>
    <row r="16671" spans="1:19" x14ac:dyDescent="0.3">
      <c r="A16671" t="s">
        <v>33218</v>
      </c>
      <c r="B16671" s="171" t="s">
        <v>33219</v>
      </c>
      <c r="C16671" s="171" t="s">
        <v>95</v>
      </c>
      <c r="D16671" s="171" t="s">
        <v>4</v>
      </c>
      <c r="E16671" s="11">
        <v>44682</v>
      </c>
      <c r="F16671">
        <v>3.5</v>
      </c>
      <c r="G16671">
        <v>4</v>
      </c>
      <c r="I16671">
        <v>15</v>
      </c>
      <c r="J16671">
        <v>19</v>
      </c>
      <c r="L16671">
        <v>22</v>
      </c>
      <c r="N16671">
        <v>15</v>
      </c>
      <c r="P16671">
        <v>0</v>
      </c>
      <c r="Q16671">
        <v>2</v>
      </c>
      <c r="S16671">
        <v>0</v>
      </c>
    </row>
    <row r="16672" spans="1:19" x14ac:dyDescent="0.3">
      <c r="A16672" t="s">
        <v>33220</v>
      </c>
      <c r="B16672" s="171" t="s">
        <v>33221</v>
      </c>
      <c r="C16672" s="171" t="s">
        <v>19659</v>
      </c>
      <c r="D16672" s="171" t="s">
        <v>80</v>
      </c>
      <c r="E16672" s="11">
        <v>44682</v>
      </c>
      <c r="F16672">
        <v>0</v>
      </c>
      <c r="G16672">
        <v>0</v>
      </c>
      <c r="I16672">
        <v>0</v>
      </c>
      <c r="J16672">
        <v>0</v>
      </c>
      <c r="L16672">
        <v>0</v>
      </c>
      <c r="N16672">
        <v>0</v>
      </c>
      <c r="P16672">
        <v>0</v>
      </c>
      <c r="Q16672">
        <v>0</v>
      </c>
      <c r="S16672">
        <v>0</v>
      </c>
    </row>
    <row r="16673" spans="1:19" x14ac:dyDescent="0.3">
      <c r="A16673" t="s">
        <v>33222</v>
      </c>
      <c r="B16673" s="171" t="s">
        <v>33223</v>
      </c>
      <c r="C16673" s="171" t="s">
        <v>19659</v>
      </c>
      <c r="D16673" s="171" t="s">
        <v>4</v>
      </c>
      <c r="E16673" s="11">
        <v>44682</v>
      </c>
      <c r="F16673">
        <v>0</v>
      </c>
      <c r="G16673">
        <v>0</v>
      </c>
      <c r="I16673">
        <v>0</v>
      </c>
      <c r="J16673">
        <v>0</v>
      </c>
      <c r="L16673">
        <v>0</v>
      </c>
      <c r="N16673">
        <v>0</v>
      </c>
      <c r="P16673">
        <v>0</v>
      </c>
      <c r="Q16673">
        <v>0</v>
      </c>
      <c r="S16673">
        <v>0</v>
      </c>
    </row>
    <row r="16674" spans="1:19" x14ac:dyDescent="0.3">
      <c r="A16674" t="s">
        <v>33224</v>
      </c>
      <c r="B16674" s="171" t="s">
        <v>33225</v>
      </c>
      <c r="C16674" s="171" t="s">
        <v>98</v>
      </c>
      <c r="D16674" s="171" t="s">
        <v>80</v>
      </c>
      <c r="E16674" s="11">
        <v>44682</v>
      </c>
      <c r="F16674">
        <v>8.5</v>
      </c>
      <c r="G16674">
        <v>12</v>
      </c>
      <c r="I16674">
        <v>25</v>
      </c>
      <c r="J16674">
        <v>45</v>
      </c>
      <c r="L16674">
        <v>66</v>
      </c>
      <c r="N16674">
        <v>25</v>
      </c>
      <c r="P16674">
        <v>1</v>
      </c>
      <c r="Q16674">
        <v>1</v>
      </c>
      <c r="S16674">
        <v>0</v>
      </c>
    </row>
    <row r="16675" spans="1:19" x14ac:dyDescent="0.3">
      <c r="A16675" t="s">
        <v>33226</v>
      </c>
      <c r="B16675" s="171" t="s">
        <v>33227</v>
      </c>
      <c r="C16675" s="171" t="s">
        <v>98</v>
      </c>
      <c r="D16675" s="171" t="s">
        <v>4</v>
      </c>
      <c r="E16675" s="11">
        <v>44682</v>
      </c>
      <c r="F16675">
        <v>8.5</v>
      </c>
      <c r="G16675">
        <v>12</v>
      </c>
      <c r="I16675">
        <v>25</v>
      </c>
      <c r="J16675">
        <v>45</v>
      </c>
      <c r="L16675">
        <v>66</v>
      </c>
      <c r="N16675">
        <v>25</v>
      </c>
      <c r="P16675">
        <v>1</v>
      </c>
      <c r="Q16675">
        <v>1</v>
      </c>
      <c r="S16675">
        <v>0</v>
      </c>
    </row>
    <row r="16676" spans="1:19" x14ac:dyDescent="0.3">
      <c r="A16676" t="s">
        <v>33228</v>
      </c>
      <c r="B16676" s="171" t="s">
        <v>33229</v>
      </c>
      <c r="C16676" s="171" t="s">
        <v>101</v>
      </c>
      <c r="D16676" s="171" t="s">
        <v>80</v>
      </c>
      <c r="E16676" s="11">
        <v>44682</v>
      </c>
      <c r="F16676">
        <v>29</v>
      </c>
      <c r="G16676">
        <v>29</v>
      </c>
      <c r="I16676">
        <v>246</v>
      </c>
      <c r="J16676">
        <v>323</v>
      </c>
      <c r="L16676">
        <v>323</v>
      </c>
      <c r="N16676">
        <v>235</v>
      </c>
      <c r="P16676">
        <v>4</v>
      </c>
      <c r="Q16676">
        <v>12</v>
      </c>
      <c r="S16676">
        <v>11</v>
      </c>
    </row>
    <row r="16677" spans="1:19" x14ac:dyDescent="0.3">
      <c r="A16677" t="s">
        <v>33230</v>
      </c>
      <c r="B16677" s="171" t="s">
        <v>33231</v>
      </c>
      <c r="C16677" s="171" t="s">
        <v>101</v>
      </c>
      <c r="D16677" s="171" t="s">
        <v>4</v>
      </c>
      <c r="E16677" s="11">
        <v>44682</v>
      </c>
      <c r="F16677">
        <v>29</v>
      </c>
      <c r="G16677">
        <v>29</v>
      </c>
      <c r="I16677">
        <v>246</v>
      </c>
      <c r="J16677">
        <v>323</v>
      </c>
      <c r="L16677">
        <v>323</v>
      </c>
      <c r="N16677">
        <v>235</v>
      </c>
      <c r="P16677">
        <v>4</v>
      </c>
      <c r="Q16677">
        <v>12</v>
      </c>
      <c r="S16677">
        <v>11</v>
      </c>
    </row>
    <row r="16678" spans="1:19" x14ac:dyDescent="0.3">
      <c r="A16678" t="s">
        <v>33232</v>
      </c>
      <c r="B16678" s="171" t="s">
        <v>33233</v>
      </c>
      <c r="C16678" s="171" t="s">
        <v>6843</v>
      </c>
      <c r="D16678" s="171" t="s">
        <v>80</v>
      </c>
      <c r="E16678" s="11">
        <v>44682</v>
      </c>
      <c r="F16678">
        <v>3</v>
      </c>
      <c r="G16678">
        <v>7</v>
      </c>
      <c r="I16678">
        <v>10</v>
      </c>
      <c r="J16678">
        <v>16</v>
      </c>
      <c r="L16678">
        <v>40</v>
      </c>
      <c r="N16678">
        <v>8</v>
      </c>
      <c r="P16678">
        <v>1</v>
      </c>
      <c r="Q16678">
        <v>1</v>
      </c>
      <c r="S16678">
        <v>2</v>
      </c>
    </row>
    <row r="16679" spans="1:19" x14ac:dyDescent="0.3">
      <c r="A16679" t="s">
        <v>33234</v>
      </c>
      <c r="B16679" s="171" t="s">
        <v>33235</v>
      </c>
      <c r="C16679" s="171" t="s">
        <v>6843</v>
      </c>
      <c r="D16679" s="171" t="s">
        <v>4</v>
      </c>
      <c r="E16679" s="11">
        <v>44682</v>
      </c>
      <c r="F16679">
        <v>3</v>
      </c>
      <c r="G16679">
        <v>7</v>
      </c>
      <c r="I16679">
        <v>10</v>
      </c>
      <c r="J16679">
        <v>16</v>
      </c>
      <c r="L16679">
        <v>40</v>
      </c>
      <c r="N16679">
        <v>8</v>
      </c>
      <c r="P16679">
        <v>1</v>
      </c>
      <c r="Q16679">
        <v>1</v>
      </c>
      <c r="S16679">
        <v>2</v>
      </c>
    </row>
    <row r="16680" spans="1:19" x14ac:dyDescent="0.3">
      <c r="A16680" t="s">
        <v>33236</v>
      </c>
      <c r="B16680" s="171" t="s">
        <v>33237</v>
      </c>
      <c r="C16680" s="171" t="s">
        <v>12995</v>
      </c>
      <c r="D16680" s="171" t="s">
        <v>80</v>
      </c>
      <c r="E16680" s="11">
        <v>44682</v>
      </c>
      <c r="F16680">
        <v>58</v>
      </c>
      <c r="G16680">
        <v>70</v>
      </c>
      <c r="I16680">
        <v>356</v>
      </c>
      <c r="J16680">
        <v>483</v>
      </c>
      <c r="L16680">
        <v>550</v>
      </c>
      <c r="N16680">
        <v>328</v>
      </c>
      <c r="O16680" t="s">
        <v>16361</v>
      </c>
      <c r="P16680">
        <v>11</v>
      </c>
      <c r="Q16680">
        <v>25</v>
      </c>
      <c r="S16680">
        <v>28</v>
      </c>
    </row>
    <row r="16681" spans="1:19" x14ac:dyDescent="0.3">
      <c r="A16681" t="s">
        <v>33238</v>
      </c>
      <c r="B16681" s="171" t="s">
        <v>33239</v>
      </c>
      <c r="C16681" s="171" t="s">
        <v>15504</v>
      </c>
      <c r="D16681" s="171" t="s">
        <v>15341</v>
      </c>
      <c r="E16681" s="11">
        <v>44682</v>
      </c>
      <c r="F16681">
        <v>0</v>
      </c>
      <c r="G16681">
        <v>0</v>
      </c>
      <c r="I16681">
        <v>0</v>
      </c>
      <c r="J16681">
        <v>0</v>
      </c>
      <c r="L16681">
        <v>0</v>
      </c>
      <c r="N16681">
        <v>0</v>
      </c>
      <c r="O16681" t="s">
        <v>16361</v>
      </c>
      <c r="P16681">
        <v>0</v>
      </c>
      <c r="Q16681">
        <v>0</v>
      </c>
      <c r="S16681">
        <v>0</v>
      </c>
    </row>
    <row r="16682" spans="1:19" x14ac:dyDescent="0.3">
      <c r="A16682" t="s">
        <v>33240</v>
      </c>
      <c r="B16682" s="171" t="s">
        <v>33241</v>
      </c>
      <c r="C16682" s="171" t="s">
        <v>15511</v>
      </c>
      <c r="D16682" s="171" t="s">
        <v>80</v>
      </c>
      <c r="E16682" s="11">
        <v>44682</v>
      </c>
      <c r="F16682">
        <v>15</v>
      </c>
      <c r="G16682">
        <v>20</v>
      </c>
      <c r="I16682">
        <v>59</v>
      </c>
      <c r="J16682">
        <v>81</v>
      </c>
      <c r="L16682">
        <v>110</v>
      </c>
      <c r="N16682">
        <v>56</v>
      </c>
      <c r="P16682">
        <v>1</v>
      </c>
      <c r="Q16682">
        <v>4</v>
      </c>
      <c r="S16682">
        <v>3</v>
      </c>
    </row>
    <row r="16683" spans="1:19" x14ac:dyDescent="0.3">
      <c r="A16683" t="s">
        <v>33242</v>
      </c>
      <c r="B16683" s="171" t="s">
        <v>33243</v>
      </c>
      <c r="C16683" s="171" t="s">
        <v>15511</v>
      </c>
      <c r="D16683" s="171" t="s">
        <v>15341</v>
      </c>
      <c r="E16683" s="11">
        <v>44682</v>
      </c>
      <c r="F16683">
        <v>0</v>
      </c>
      <c r="G16683">
        <v>0</v>
      </c>
      <c r="I16683">
        <v>0</v>
      </c>
      <c r="J16683">
        <v>0</v>
      </c>
      <c r="L16683">
        <v>0</v>
      </c>
      <c r="N16683">
        <v>0</v>
      </c>
      <c r="P16683">
        <v>0</v>
      </c>
      <c r="Q16683">
        <v>0</v>
      </c>
      <c r="S16683">
        <v>0</v>
      </c>
    </row>
    <row r="16684" spans="1:19" x14ac:dyDescent="0.3">
      <c r="A16684" t="s">
        <v>33244</v>
      </c>
      <c r="B16684" s="171" t="s">
        <v>33245</v>
      </c>
      <c r="C16684" s="171" t="s">
        <v>15511</v>
      </c>
      <c r="D16684" s="171" t="s">
        <v>4</v>
      </c>
      <c r="E16684" s="11">
        <v>44682</v>
      </c>
      <c r="F16684">
        <v>15</v>
      </c>
      <c r="G16684">
        <v>20</v>
      </c>
      <c r="I16684">
        <v>59</v>
      </c>
      <c r="J16684">
        <v>81</v>
      </c>
      <c r="L16684">
        <v>110</v>
      </c>
      <c r="N16684">
        <v>56</v>
      </c>
      <c r="P16684">
        <v>1</v>
      </c>
      <c r="Q16684">
        <v>4</v>
      </c>
      <c r="S16684">
        <v>3</v>
      </c>
    </row>
    <row r="16685" spans="1:19" x14ac:dyDescent="0.3">
      <c r="A16685" t="s">
        <v>33246</v>
      </c>
      <c r="B16685" s="171" t="s">
        <v>33247</v>
      </c>
      <c r="C16685" s="171" t="s">
        <v>104</v>
      </c>
      <c r="D16685" s="171" t="s">
        <v>4</v>
      </c>
      <c r="E16685" s="11">
        <v>44682</v>
      </c>
      <c r="F16685">
        <v>58</v>
      </c>
      <c r="G16685">
        <v>70</v>
      </c>
      <c r="I16685">
        <v>356</v>
      </c>
      <c r="J16685">
        <v>483</v>
      </c>
      <c r="L16685">
        <v>550</v>
      </c>
      <c r="N16685">
        <v>328</v>
      </c>
      <c r="P16685">
        <v>11</v>
      </c>
      <c r="Q16685">
        <v>25</v>
      </c>
      <c r="S16685">
        <v>28</v>
      </c>
    </row>
    <row r="16686" spans="1:19" x14ac:dyDescent="0.3">
      <c r="A16686" t="s">
        <v>33248</v>
      </c>
      <c r="B16686" s="171" t="s">
        <v>33249</v>
      </c>
      <c r="C16686" s="171" t="s">
        <v>119</v>
      </c>
      <c r="D16686" s="171" t="s">
        <v>80</v>
      </c>
      <c r="E16686" s="11">
        <v>44713</v>
      </c>
      <c r="F16686">
        <v>0</v>
      </c>
      <c r="G16686">
        <v>0</v>
      </c>
      <c r="I16686">
        <v>0</v>
      </c>
      <c r="J16686">
        <v>0</v>
      </c>
      <c r="L16686">
        <v>0</v>
      </c>
      <c r="N16686">
        <v>0</v>
      </c>
      <c r="P16686">
        <v>0</v>
      </c>
      <c r="Q16686">
        <v>0</v>
      </c>
      <c r="S16686">
        <v>0</v>
      </c>
    </row>
    <row r="16687" spans="1:19" x14ac:dyDescent="0.3">
      <c r="A16687" t="s">
        <v>33250</v>
      </c>
      <c r="B16687" s="171" t="s">
        <v>33251</v>
      </c>
      <c r="C16687" s="171" t="s">
        <v>143</v>
      </c>
      <c r="D16687" s="171" t="s">
        <v>80</v>
      </c>
      <c r="E16687" s="11">
        <v>44713</v>
      </c>
      <c r="F16687">
        <v>0</v>
      </c>
      <c r="G16687">
        <v>0</v>
      </c>
      <c r="I16687">
        <v>0</v>
      </c>
      <c r="J16687">
        <v>0</v>
      </c>
      <c r="L16687">
        <v>0</v>
      </c>
      <c r="N16687">
        <v>0</v>
      </c>
      <c r="P16687">
        <v>0</v>
      </c>
      <c r="Q16687">
        <v>0</v>
      </c>
      <c r="S16687">
        <v>0</v>
      </c>
    </row>
    <row r="16688" spans="1:19" x14ac:dyDescent="0.3">
      <c r="A16688" t="s">
        <v>33252</v>
      </c>
      <c r="B16688" s="171" t="s">
        <v>33253</v>
      </c>
      <c r="C16688" s="171" t="s">
        <v>158</v>
      </c>
      <c r="D16688" s="171" t="s">
        <v>80</v>
      </c>
      <c r="E16688" s="11">
        <v>44713</v>
      </c>
      <c r="F16688">
        <v>0</v>
      </c>
      <c r="G16688">
        <v>0</v>
      </c>
      <c r="I16688">
        <v>0</v>
      </c>
      <c r="J16688">
        <v>0</v>
      </c>
      <c r="L16688">
        <v>0</v>
      </c>
      <c r="N16688">
        <v>0</v>
      </c>
      <c r="P16688">
        <v>0</v>
      </c>
      <c r="Q16688">
        <v>0</v>
      </c>
      <c r="S16688">
        <v>0</v>
      </c>
    </row>
    <row r="16689" spans="1:19" x14ac:dyDescent="0.3">
      <c r="A16689" t="s">
        <v>33254</v>
      </c>
      <c r="B16689" s="171" t="s">
        <v>33255</v>
      </c>
      <c r="C16689" s="171" t="s">
        <v>209</v>
      </c>
      <c r="D16689" s="171" t="s">
        <v>80</v>
      </c>
      <c r="E16689" s="11">
        <v>44713</v>
      </c>
      <c r="F16689">
        <v>0</v>
      </c>
      <c r="G16689">
        <v>0</v>
      </c>
      <c r="I16689">
        <v>0</v>
      </c>
      <c r="J16689">
        <v>0</v>
      </c>
      <c r="L16689">
        <v>0</v>
      </c>
      <c r="N16689">
        <v>0</v>
      </c>
      <c r="P16689">
        <v>0</v>
      </c>
      <c r="Q16689">
        <v>0</v>
      </c>
      <c r="S16689">
        <v>0</v>
      </c>
    </row>
    <row r="16690" spans="1:19" x14ac:dyDescent="0.3">
      <c r="A16690" t="s">
        <v>33256</v>
      </c>
      <c r="B16690" s="171" t="s">
        <v>33257</v>
      </c>
      <c r="C16690" s="171" t="s">
        <v>76</v>
      </c>
      <c r="D16690" s="171" t="s">
        <v>80</v>
      </c>
      <c r="E16690" s="11">
        <v>44713</v>
      </c>
      <c r="F16690">
        <v>0</v>
      </c>
      <c r="G16690">
        <v>0</v>
      </c>
      <c r="I16690">
        <v>0</v>
      </c>
      <c r="J16690">
        <v>0</v>
      </c>
      <c r="L16690">
        <v>0</v>
      </c>
      <c r="N16690">
        <v>0</v>
      </c>
      <c r="P16690">
        <v>0</v>
      </c>
      <c r="Q16690">
        <v>0</v>
      </c>
      <c r="S16690">
        <v>0</v>
      </c>
    </row>
    <row r="16691" spans="1:19" x14ac:dyDescent="0.3">
      <c r="A16691" t="s">
        <v>33258</v>
      </c>
      <c r="B16691" s="171" t="s">
        <v>33259</v>
      </c>
      <c r="C16691" s="171" t="s">
        <v>15347</v>
      </c>
      <c r="D16691" s="171" t="s">
        <v>80</v>
      </c>
      <c r="E16691" s="11">
        <v>44713</v>
      </c>
      <c r="F16691">
        <v>0</v>
      </c>
      <c r="G16691">
        <v>0</v>
      </c>
      <c r="I16691">
        <v>0</v>
      </c>
      <c r="J16691">
        <v>0</v>
      </c>
      <c r="L16691">
        <v>0</v>
      </c>
      <c r="N16691">
        <v>0</v>
      </c>
      <c r="P16691">
        <v>0</v>
      </c>
      <c r="Q16691">
        <v>0</v>
      </c>
      <c r="S16691">
        <v>0</v>
      </c>
    </row>
    <row r="16692" spans="1:19" x14ac:dyDescent="0.3">
      <c r="A16692" t="s">
        <v>33260</v>
      </c>
      <c r="B16692" s="171" t="s">
        <v>33261</v>
      </c>
      <c r="C16692" s="171" t="s">
        <v>203</v>
      </c>
      <c r="D16692" s="171" t="s">
        <v>80</v>
      </c>
      <c r="E16692" s="11">
        <v>44713</v>
      </c>
      <c r="F16692">
        <v>2.5</v>
      </c>
      <c r="G16692">
        <v>2.5</v>
      </c>
      <c r="I16692">
        <v>12</v>
      </c>
      <c r="J16692">
        <v>14</v>
      </c>
      <c r="L16692">
        <v>13</v>
      </c>
      <c r="N16692">
        <v>12</v>
      </c>
      <c r="P16692">
        <v>1</v>
      </c>
      <c r="Q16692">
        <v>3</v>
      </c>
      <c r="S16692">
        <v>0</v>
      </c>
    </row>
    <row r="16693" spans="1:19" x14ac:dyDescent="0.3">
      <c r="A16693" t="s">
        <v>33262</v>
      </c>
      <c r="B16693" s="171" t="s">
        <v>33263</v>
      </c>
      <c r="C16693" s="171" t="s">
        <v>15340</v>
      </c>
      <c r="D16693" s="171" t="s">
        <v>15341</v>
      </c>
      <c r="E16693" s="11">
        <v>44713</v>
      </c>
      <c r="F16693">
        <v>0</v>
      </c>
      <c r="G16693">
        <v>0</v>
      </c>
      <c r="I16693">
        <v>0</v>
      </c>
      <c r="J16693">
        <v>0</v>
      </c>
      <c r="L16693">
        <v>0</v>
      </c>
      <c r="N16693">
        <v>0</v>
      </c>
      <c r="P16693">
        <v>0</v>
      </c>
      <c r="Q16693">
        <v>0</v>
      </c>
      <c r="S16693">
        <v>0</v>
      </c>
    </row>
    <row r="16694" spans="1:19" x14ac:dyDescent="0.3">
      <c r="A16694" t="s">
        <v>33264</v>
      </c>
      <c r="B16694" s="171" t="s">
        <v>33265</v>
      </c>
      <c r="C16694" s="171" t="s">
        <v>15340</v>
      </c>
      <c r="D16694" s="171" t="s">
        <v>80</v>
      </c>
      <c r="E16694" s="11">
        <v>44713</v>
      </c>
      <c r="F16694">
        <v>0</v>
      </c>
      <c r="G16694">
        <v>0</v>
      </c>
      <c r="I16694">
        <v>0</v>
      </c>
      <c r="J16694">
        <v>0</v>
      </c>
      <c r="L16694">
        <v>0</v>
      </c>
      <c r="N16694">
        <v>0</v>
      </c>
      <c r="P16694">
        <v>0</v>
      </c>
      <c r="Q16694">
        <v>0</v>
      </c>
      <c r="S16694">
        <v>0</v>
      </c>
    </row>
    <row r="16695" spans="1:19" x14ac:dyDescent="0.3">
      <c r="A16695" t="s">
        <v>33266</v>
      </c>
      <c r="B16695" s="171" t="s">
        <v>33267</v>
      </c>
      <c r="C16695" s="171" t="s">
        <v>15344</v>
      </c>
      <c r="D16695" s="171" t="s">
        <v>15341</v>
      </c>
      <c r="E16695" s="11">
        <v>44713</v>
      </c>
      <c r="F16695">
        <v>0</v>
      </c>
      <c r="G16695">
        <v>0</v>
      </c>
      <c r="I16695">
        <v>0</v>
      </c>
      <c r="J16695">
        <v>0</v>
      </c>
      <c r="L16695">
        <v>0</v>
      </c>
      <c r="N16695">
        <v>0</v>
      </c>
      <c r="P16695">
        <v>0</v>
      </c>
      <c r="Q16695">
        <v>0</v>
      </c>
      <c r="S16695">
        <v>0</v>
      </c>
    </row>
    <row r="16696" spans="1:19" x14ac:dyDescent="0.3">
      <c r="A16696" t="s">
        <v>33268</v>
      </c>
      <c r="B16696" s="171" t="s">
        <v>33269</v>
      </c>
      <c r="C16696" s="171" t="s">
        <v>15347</v>
      </c>
      <c r="D16696" s="171" t="s">
        <v>15341</v>
      </c>
      <c r="E16696" s="11">
        <v>44713</v>
      </c>
      <c r="F16696">
        <v>0</v>
      </c>
      <c r="G16696">
        <v>0</v>
      </c>
      <c r="I16696">
        <v>0</v>
      </c>
      <c r="J16696">
        <v>0</v>
      </c>
      <c r="L16696">
        <v>0</v>
      </c>
      <c r="N16696">
        <v>0</v>
      </c>
      <c r="P16696">
        <v>0</v>
      </c>
      <c r="Q16696">
        <v>0</v>
      </c>
      <c r="S16696">
        <v>0</v>
      </c>
    </row>
    <row r="16697" spans="1:19" x14ac:dyDescent="0.3">
      <c r="A16697" t="s">
        <v>33258</v>
      </c>
      <c r="B16697" s="171" t="s">
        <v>33259</v>
      </c>
      <c r="C16697" s="171" t="s">
        <v>15347</v>
      </c>
      <c r="D16697" s="171" t="s">
        <v>80</v>
      </c>
      <c r="E16697" s="11">
        <v>44713</v>
      </c>
      <c r="F16697">
        <v>0.5</v>
      </c>
      <c r="G16697">
        <v>1.5</v>
      </c>
      <c r="I16697">
        <v>4</v>
      </c>
      <c r="J16697">
        <v>3</v>
      </c>
      <c r="L16697">
        <v>9</v>
      </c>
      <c r="N16697">
        <v>4</v>
      </c>
      <c r="P16697">
        <v>0</v>
      </c>
      <c r="Q16697">
        <v>0</v>
      </c>
      <c r="S16697">
        <v>0</v>
      </c>
    </row>
    <row r="16698" spans="1:19" x14ac:dyDescent="0.3">
      <c r="A16698" t="s">
        <v>33270</v>
      </c>
      <c r="B16698" s="171" t="s">
        <v>33271</v>
      </c>
      <c r="C16698" s="171" t="s">
        <v>203</v>
      </c>
      <c r="D16698" s="171" t="s">
        <v>15341</v>
      </c>
      <c r="E16698" s="11">
        <v>44713</v>
      </c>
      <c r="F16698">
        <v>0</v>
      </c>
      <c r="G16698">
        <v>0</v>
      </c>
      <c r="I16698">
        <v>0</v>
      </c>
      <c r="J16698">
        <v>0</v>
      </c>
      <c r="L16698">
        <v>0</v>
      </c>
      <c r="N16698">
        <v>0</v>
      </c>
      <c r="P16698">
        <v>0</v>
      </c>
      <c r="Q16698">
        <v>0</v>
      </c>
      <c r="S16698">
        <v>0</v>
      </c>
    </row>
    <row r="16699" spans="1:19" x14ac:dyDescent="0.3">
      <c r="A16699" t="s">
        <v>33272</v>
      </c>
      <c r="B16699" s="171" t="s">
        <v>33273</v>
      </c>
      <c r="C16699" s="171" t="s">
        <v>24281</v>
      </c>
      <c r="D16699" s="171" t="s">
        <v>15341</v>
      </c>
      <c r="E16699" s="11">
        <v>44713</v>
      </c>
      <c r="F16699">
        <v>0</v>
      </c>
      <c r="G16699">
        <v>0</v>
      </c>
      <c r="I16699">
        <v>0</v>
      </c>
      <c r="J16699">
        <v>0</v>
      </c>
      <c r="L16699">
        <v>0</v>
      </c>
      <c r="N16699">
        <v>0</v>
      </c>
      <c r="P16699">
        <v>0</v>
      </c>
      <c r="Q16699">
        <v>0</v>
      </c>
      <c r="S16699">
        <v>0</v>
      </c>
    </row>
    <row r="16700" spans="1:19" x14ac:dyDescent="0.3">
      <c r="A16700" t="s">
        <v>33274</v>
      </c>
      <c r="B16700" s="171" t="s">
        <v>33275</v>
      </c>
      <c r="C16700" s="171" t="s">
        <v>24281</v>
      </c>
      <c r="D16700" s="171" t="s">
        <v>80</v>
      </c>
      <c r="E16700" s="11">
        <v>44713</v>
      </c>
      <c r="F16700">
        <v>0</v>
      </c>
      <c r="G16700">
        <v>0</v>
      </c>
      <c r="I16700">
        <v>0</v>
      </c>
      <c r="J16700">
        <v>0</v>
      </c>
      <c r="L16700">
        <v>0</v>
      </c>
      <c r="N16700">
        <v>0</v>
      </c>
      <c r="P16700">
        <v>0</v>
      </c>
      <c r="Q16700">
        <v>0</v>
      </c>
      <c r="S16700">
        <v>0</v>
      </c>
    </row>
    <row r="16701" spans="1:19" x14ac:dyDescent="0.3">
      <c r="A16701" t="s">
        <v>33276</v>
      </c>
      <c r="B16701" s="171" t="s">
        <v>33277</v>
      </c>
      <c r="C16701" s="171" t="s">
        <v>24284</v>
      </c>
      <c r="D16701" s="171" t="s">
        <v>80</v>
      </c>
      <c r="E16701" s="11">
        <v>44713</v>
      </c>
      <c r="F16701">
        <v>2</v>
      </c>
      <c r="G16701">
        <v>3</v>
      </c>
      <c r="I16701">
        <v>5</v>
      </c>
      <c r="J16701">
        <v>12</v>
      </c>
      <c r="L16701">
        <v>18</v>
      </c>
      <c r="N16701">
        <v>5</v>
      </c>
      <c r="P16701">
        <v>2</v>
      </c>
      <c r="Q16701">
        <v>2</v>
      </c>
      <c r="S16701">
        <v>0</v>
      </c>
    </row>
    <row r="16702" spans="1:19" x14ac:dyDescent="0.3">
      <c r="A16702" t="s">
        <v>33278</v>
      </c>
      <c r="B16702" s="171" t="s">
        <v>33279</v>
      </c>
      <c r="C16702" s="171" t="s">
        <v>18126</v>
      </c>
      <c r="D16702" s="171" t="s">
        <v>80</v>
      </c>
      <c r="E16702" s="11">
        <v>44713</v>
      </c>
      <c r="F16702">
        <v>0</v>
      </c>
      <c r="G16702">
        <v>0</v>
      </c>
      <c r="I16702">
        <v>0</v>
      </c>
      <c r="J16702">
        <v>0</v>
      </c>
      <c r="L16702">
        <v>0</v>
      </c>
      <c r="N16702">
        <v>0</v>
      </c>
      <c r="P16702">
        <v>0</v>
      </c>
      <c r="Q16702">
        <v>0</v>
      </c>
      <c r="S16702">
        <v>0</v>
      </c>
    </row>
    <row r="16703" spans="1:19" x14ac:dyDescent="0.3">
      <c r="A16703" t="s">
        <v>33280</v>
      </c>
      <c r="B16703" s="171" t="s">
        <v>33281</v>
      </c>
      <c r="C16703" s="171" t="s">
        <v>128</v>
      </c>
      <c r="D16703" s="171" t="s">
        <v>80</v>
      </c>
      <c r="E16703" s="11">
        <v>44713</v>
      </c>
      <c r="F16703">
        <v>0</v>
      </c>
      <c r="G16703">
        <v>0</v>
      </c>
      <c r="I16703">
        <v>0</v>
      </c>
      <c r="J16703">
        <v>0</v>
      </c>
      <c r="L16703">
        <v>0</v>
      </c>
      <c r="N16703">
        <v>0</v>
      </c>
      <c r="P16703">
        <v>0</v>
      </c>
      <c r="Q16703">
        <v>0</v>
      </c>
      <c r="S16703">
        <v>0</v>
      </c>
    </row>
    <row r="16704" spans="1:19" x14ac:dyDescent="0.3">
      <c r="A16704" t="s">
        <v>33282</v>
      </c>
      <c r="B16704" s="171" t="s">
        <v>33283</v>
      </c>
      <c r="C16704" s="171" t="s">
        <v>14824</v>
      </c>
      <c r="D16704" s="171" t="s">
        <v>80</v>
      </c>
      <c r="E16704" s="11">
        <v>44713</v>
      </c>
      <c r="F16704">
        <v>0</v>
      </c>
      <c r="G16704">
        <v>0</v>
      </c>
      <c r="I16704">
        <v>0</v>
      </c>
      <c r="J16704">
        <v>0</v>
      </c>
      <c r="L16704">
        <v>0</v>
      </c>
      <c r="N16704">
        <v>0</v>
      </c>
      <c r="P16704">
        <v>0</v>
      </c>
      <c r="Q16704">
        <v>0</v>
      </c>
      <c r="S16704">
        <v>0</v>
      </c>
    </row>
    <row r="16705" spans="1:19" x14ac:dyDescent="0.3">
      <c r="A16705" t="s">
        <v>33284</v>
      </c>
      <c r="B16705" s="171" t="s">
        <v>33285</v>
      </c>
      <c r="C16705" s="171" t="s">
        <v>152</v>
      </c>
      <c r="D16705" s="171" t="s">
        <v>80</v>
      </c>
      <c r="E16705" s="11">
        <v>44713</v>
      </c>
      <c r="F16705">
        <v>0</v>
      </c>
      <c r="G16705">
        <v>0</v>
      </c>
      <c r="I16705">
        <v>0</v>
      </c>
      <c r="J16705">
        <v>0</v>
      </c>
      <c r="L16705">
        <v>0</v>
      </c>
      <c r="N16705">
        <v>0</v>
      </c>
      <c r="P16705">
        <v>0</v>
      </c>
      <c r="Q16705">
        <v>0</v>
      </c>
      <c r="S16705">
        <v>0</v>
      </c>
    </row>
    <row r="16706" spans="1:19" x14ac:dyDescent="0.3">
      <c r="A16706" t="s">
        <v>33286</v>
      </c>
      <c r="B16706" s="171" t="s">
        <v>33287</v>
      </c>
      <c r="C16706" s="171" t="s">
        <v>194</v>
      </c>
      <c r="D16706" s="171" t="s">
        <v>80</v>
      </c>
      <c r="E16706" s="11">
        <v>44713</v>
      </c>
      <c r="F16706">
        <v>6</v>
      </c>
      <c r="G16706">
        <v>7</v>
      </c>
      <c r="I16706">
        <v>18</v>
      </c>
      <c r="J16706">
        <v>36</v>
      </c>
      <c r="L16706">
        <v>39</v>
      </c>
      <c r="N16706">
        <v>15</v>
      </c>
      <c r="P16706">
        <v>3</v>
      </c>
      <c r="Q16706">
        <v>7</v>
      </c>
      <c r="S16706">
        <v>3</v>
      </c>
    </row>
    <row r="16707" spans="1:19" x14ac:dyDescent="0.3">
      <c r="A16707" t="s">
        <v>33288</v>
      </c>
      <c r="B16707" s="171" t="s">
        <v>33289</v>
      </c>
      <c r="C16707" s="171" t="s">
        <v>18137</v>
      </c>
      <c r="D16707" s="171" t="s">
        <v>80</v>
      </c>
      <c r="E16707" s="11">
        <v>44713</v>
      </c>
      <c r="F16707">
        <v>0</v>
      </c>
      <c r="G16707">
        <v>0</v>
      </c>
      <c r="I16707">
        <v>0</v>
      </c>
      <c r="J16707">
        <v>0</v>
      </c>
      <c r="L16707">
        <v>0</v>
      </c>
      <c r="N16707">
        <v>0</v>
      </c>
      <c r="P16707">
        <v>0</v>
      </c>
      <c r="Q16707">
        <v>0</v>
      </c>
      <c r="S16707">
        <v>0</v>
      </c>
    </row>
    <row r="16708" spans="1:19" x14ac:dyDescent="0.3">
      <c r="A16708" t="s">
        <v>33290</v>
      </c>
      <c r="B16708" s="171" t="s">
        <v>33291</v>
      </c>
      <c r="C16708" s="171" t="s">
        <v>18140</v>
      </c>
      <c r="D16708" s="171" t="s">
        <v>80</v>
      </c>
      <c r="E16708" s="11">
        <v>44713</v>
      </c>
      <c r="F16708">
        <v>3</v>
      </c>
      <c r="G16708">
        <v>4</v>
      </c>
      <c r="I16708">
        <v>12</v>
      </c>
      <c r="J16708">
        <v>15</v>
      </c>
      <c r="L16708">
        <v>20</v>
      </c>
      <c r="N16708">
        <v>10</v>
      </c>
      <c r="P16708">
        <v>2</v>
      </c>
      <c r="Q16708">
        <v>2</v>
      </c>
      <c r="S16708">
        <v>2</v>
      </c>
    </row>
    <row r="16709" spans="1:19" x14ac:dyDescent="0.3">
      <c r="A16709" t="s">
        <v>33292</v>
      </c>
      <c r="B16709" s="171" t="s">
        <v>33293</v>
      </c>
      <c r="C16709" s="171" t="s">
        <v>236</v>
      </c>
      <c r="D16709" s="171" t="s">
        <v>80</v>
      </c>
      <c r="E16709" s="11">
        <v>44713</v>
      </c>
      <c r="F16709">
        <v>0</v>
      </c>
      <c r="G16709">
        <v>0</v>
      </c>
      <c r="I16709">
        <v>0</v>
      </c>
      <c r="J16709">
        <v>0</v>
      </c>
      <c r="L16709">
        <v>0</v>
      </c>
      <c r="N16709">
        <v>0</v>
      </c>
      <c r="P16709">
        <v>0</v>
      </c>
      <c r="Q16709">
        <v>0</v>
      </c>
      <c r="S16709">
        <v>0</v>
      </c>
    </row>
    <row r="16710" spans="1:19" x14ac:dyDescent="0.3">
      <c r="A16710" t="s">
        <v>33294</v>
      </c>
      <c r="B16710" s="171" t="s">
        <v>33295</v>
      </c>
      <c r="C16710" s="171" t="s">
        <v>239</v>
      </c>
      <c r="D16710" s="171" t="s">
        <v>80</v>
      </c>
      <c r="E16710" s="11">
        <v>44713</v>
      </c>
      <c r="F16710">
        <v>0</v>
      </c>
      <c r="G16710">
        <v>0</v>
      </c>
      <c r="I16710">
        <v>0</v>
      </c>
      <c r="J16710">
        <v>0</v>
      </c>
      <c r="L16710">
        <v>0</v>
      </c>
      <c r="N16710">
        <v>0</v>
      </c>
      <c r="P16710">
        <v>0</v>
      </c>
      <c r="Q16710">
        <v>0</v>
      </c>
      <c r="S16710">
        <v>0</v>
      </c>
    </row>
    <row r="16711" spans="1:19" x14ac:dyDescent="0.3">
      <c r="A16711" t="s">
        <v>33296</v>
      </c>
      <c r="B16711" s="171" t="s">
        <v>33297</v>
      </c>
      <c r="C16711" s="171" t="s">
        <v>176</v>
      </c>
      <c r="D16711" s="171" t="s">
        <v>80</v>
      </c>
      <c r="E16711" s="11">
        <v>44713</v>
      </c>
      <c r="F16711">
        <v>2.5</v>
      </c>
      <c r="G16711">
        <v>3</v>
      </c>
      <c r="I16711">
        <v>9</v>
      </c>
      <c r="J16711">
        <v>14</v>
      </c>
      <c r="L16711">
        <v>17</v>
      </c>
      <c r="N16711">
        <v>9</v>
      </c>
      <c r="P16711">
        <v>2</v>
      </c>
      <c r="Q16711">
        <v>2</v>
      </c>
      <c r="S16711">
        <v>0</v>
      </c>
    </row>
    <row r="16712" spans="1:19" x14ac:dyDescent="0.3">
      <c r="A16712" t="s">
        <v>33298</v>
      </c>
      <c r="B16712" s="171" t="s">
        <v>33299</v>
      </c>
      <c r="C16712" s="171" t="s">
        <v>206</v>
      </c>
      <c r="D16712" s="171" t="s">
        <v>80</v>
      </c>
      <c r="E16712" s="11">
        <v>44713</v>
      </c>
      <c r="F16712">
        <v>1</v>
      </c>
      <c r="G16712">
        <v>1</v>
      </c>
      <c r="I16712">
        <v>2</v>
      </c>
      <c r="J16712">
        <v>5</v>
      </c>
      <c r="L16712">
        <v>5</v>
      </c>
      <c r="N16712">
        <v>2</v>
      </c>
      <c r="P16712">
        <v>0</v>
      </c>
      <c r="Q16712">
        <v>0</v>
      </c>
      <c r="S16712">
        <v>0</v>
      </c>
    </row>
    <row r="16713" spans="1:19" x14ac:dyDescent="0.3">
      <c r="A16713" t="s">
        <v>33300</v>
      </c>
      <c r="B16713" s="171" t="s">
        <v>33301</v>
      </c>
      <c r="C16713" s="171" t="s">
        <v>176</v>
      </c>
      <c r="D16713" s="171" t="s">
        <v>15341</v>
      </c>
      <c r="E16713" s="11">
        <v>44713</v>
      </c>
      <c r="F16713">
        <v>0</v>
      </c>
      <c r="G16713">
        <v>0</v>
      </c>
      <c r="I16713">
        <v>0</v>
      </c>
      <c r="J16713">
        <v>0</v>
      </c>
      <c r="L16713">
        <v>0</v>
      </c>
      <c r="N16713">
        <v>0</v>
      </c>
      <c r="P16713">
        <v>0</v>
      </c>
      <c r="Q16713">
        <v>0</v>
      </c>
      <c r="S16713">
        <v>0</v>
      </c>
    </row>
    <row r="16714" spans="1:19" x14ac:dyDescent="0.3">
      <c r="A16714" t="s">
        <v>33302</v>
      </c>
      <c r="B16714" s="171" t="s">
        <v>33303</v>
      </c>
      <c r="C16714" s="171" t="s">
        <v>206</v>
      </c>
      <c r="D16714" s="171" t="s">
        <v>15341</v>
      </c>
      <c r="E16714" s="11">
        <v>44713</v>
      </c>
      <c r="F16714">
        <v>0</v>
      </c>
      <c r="G16714">
        <v>0</v>
      </c>
      <c r="I16714">
        <v>0</v>
      </c>
      <c r="J16714">
        <v>0</v>
      </c>
      <c r="L16714">
        <v>0</v>
      </c>
      <c r="N16714">
        <v>0</v>
      </c>
      <c r="P16714">
        <v>0</v>
      </c>
      <c r="Q16714">
        <v>0</v>
      </c>
      <c r="S16714">
        <v>0</v>
      </c>
    </row>
    <row r="16715" spans="1:19" x14ac:dyDescent="0.3">
      <c r="A16715" t="s">
        <v>33304</v>
      </c>
      <c r="B16715" s="171" t="s">
        <v>33305</v>
      </c>
      <c r="C16715" s="171" t="s">
        <v>16544</v>
      </c>
      <c r="D16715" s="171" t="s">
        <v>15341</v>
      </c>
      <c r="E16715" s="11">
        <v>44713</v>
      </c>
      <c r="F16715">
        <v>0</v>
      </c>
      <c r="G16715">
        <v>0</v>
      </c>
      <c r="I16715">
        <v>0</v>
      </c>
      <c r="J16715">
        <v>0</v>
      </c>
      <c r="L16715">
        <v>0</v>
      </c>
      <c r="N16715">
        <v>0</v>
      </c>
      <c r="P16715">
        <v>0</v>
      </c>
      <c r="Q16715">
        <v>0</v>
      </c>
      <c r="S16715">
        <v>0</v>
      </c>
    </row>
    <row r="16716" spans="1:19" x14ac:dyDescent="0.3">
      <c r="A16716" t="s">
        <v>33306</v>
      </c>
      <c r="B16716" s="171" t="s">
        <v>33307</v>
      </c>
      <c r="C16716" s="171" t="s">
        <v>16544</v>
      </c>
      <c r="D16716" s="171" t="s">
        <v>80</v>
      </c>
      <c r="E16716" s="11">
        <v>44713</v>
      </c>
      <c r="F16716">
        <v>0</v>
      </c>
      <c r="G16716">
        <v>0</v>
      </c>
      <c r="I16716">
        <v>0</v>
      </c>
      <c r="J16716">
        <v>0</v>
      </c>
      <c r="L16716">
        <v>0</v>
      </c>
      <c r="N16716">
        <v>0</v>
      </c>
      <c r="P16716">
        <v>0</v>
      </c>
      <c r="Q16716">
        <v>0</v>
      </c>
      <c r="S16716">
        <v>0</v>
      </c>
    </row>
    <row r="16717" spans="1:19" x14ac:dyDescent="0.3">
      <c r="A16717" t="s">
        <v>33308</v>
      </c>
      <c r="B16717" s="171" t="s">
        <v>33309</v>
      </c>
      <c r="C16717" s="171" t="s">
        <v>24315</v>
      </c>
      <c r="D16717" s="171" t="s">
        <v>15341</v>
      </c>
      <c r="E16717" s="11">
        <v>44713</v>
      </c>
      <c r="F16717">
        <v>0</v>
      </c>
      <c r="G16717">
        <v>0</v>
      </c>
      <c r="I16717">
        <v>0</v>
      </c>
      <c r="J16717">
        <v>0</v>
      </c>
      <c r="L16717">
        <v>0</v>
      </c>
      <c r="N16717">
        <v>0</v>
      </c>
      <c r="P16717">
        <v>0</v>
      </c>
      <c r="Q16717">
        <v>0</v>
      </c>
      <c r="S16717">
        <v>0</v>
      </c>
    </row>
    <row r="16718" spans="1:19" x14ac:dyDescent="0.3">
      <c r="A16718" t="s">
        <v>33310</v>
      </c>
      <c r="B16718" s="171" t="s">
        <v>33311</v>
      </c>
      <c r="C16718" s="171" t="s">
        <v>24315</v>
      </c>
      <c r="D16718" s="171" t="s">
        <v>80</v>
      </c>
      <c r="E16718" s="11">
        <v>44713</v>
      </c>
      <c r="F16718">
        <v>0</v>
      </c>
      <c r="G16718">
        <v>0</v>
      </c>
      <c r="I16718">
        <v>0</v>
      </c>
      <c r="J16718">
        <v>0</v>
      </c>
      <c r="L16718">
        <v>0</v>
      </c>
      <c r="N16718">
        <v>0</v>
      </c>
      <c r="P16718">
        <v>0</v>
      </c>
      <c r="Q16718">
        <v>0</v>
      </c>
      <c r="S16718">
        <v>0</v>
      </c>
    </row>
    <row r="16719" spans="1:19" x14ac:dyDescent="0.3">
      <c r="A16719" t="s">
        <v>33312</v>
      </c>
      <c r="B16719" s="171" t="s">
        <v>33313</v>
      </c>
      <c r="C16719" s="171" t="s">
        <v>113</v>
      </c>
      <c r="D16719" s="171" t="s">
        <v>80</v>
      </c>
      <c r="E16719" s="11">
        <v>44713</v>
      </c>
      <c r="F16719">
        <v>0</v>
      </c>
      <c r="G16719">
        <v>0</v>
      </c>
      <c r="I16719">
        <v>0</v>
      </c>
      <c r="J16719">
        <v>0</v>
      </c>
      <c r="L16719">
        <v>0</v>
      </c>
      <c r="N16719">
        <v>0</v>
      </c>
      <c r="P16719">
        <v>0</v>
      </c>
      <c r="Q16719">
        <v>0</v>
      </c>
      <c r="S16719">
        <v>0</v>
      </c>
    </row>
    <row r="16720" spans="1:19" x14ac:dyDescent="0.3">
      <c r="A16720" t="s">
        <v>33314</v>
      </c>
      <c r="B16720" s="171" t="s">
        <v>33315</v>
      </c>
      <c r="C16720" s="171" t="s">
        <v>131</v>
      </c>
      <c r="D16720" s="171" t="s">
        <v>80</v>
      </c>
      <c r="E16720" s="11">
        <v>44713</v>
      </c>
      <c r="F16720">
        <v>0</v>
      </c>
      <c r="G16720">
        <v>0</v>
      </c>
      <c r="I16720">
        <v>0</v>
      </c>
      <c r="J16720">
        <v>0</v>
      </c>
      <c r="L16720">
        <v>0</v>
      </c>
      <c r="N16720">
        <v>0</v>
      </c>
      <c r="P16720">
        <v>0</v>
      </c>
      <c r="Q16720">
        <v>0</v>
      </c>
      <c r="S16720">
        <v>0</v>
      </c>
    </row>
    <row r="16721" spans="1:19" x14ac:dyDescent="0.3">
      <c r="A16721" t="s">
        <v>33316</v>
      </c>
      <c r="B16721" s="171" t="s">
        <v>33317</v>
      </c>
      <c r="C16721" s="171" t="s">
        <v>14843</v>
      </c>
      <c r="D16721" s="171" t="s">
        <v>80</v>
      </c>
      <c r="E16721" s="11">
        <v>44713</v>
      </c>
      <c r="F16721">
        <v>0</v>
      </c>
      <c r="G16721">
        <v>0</v>
      </c>
      <c r="I16721">
        <v>0</v>
      </c>
      <c r="J16721">
        <v>0</v>
      </c>
      <c r="L16721">
        <v>0</v>
      </c>
      <c r="N16721">
        <v>0</v>
      </c>
      <c r="P16721">
        <v>0</v>
      </c>
      <c r="Q16721">
        <v>0</v>
      </c>
      <c r="S16721">
        <v>0</v>
      </c>
    </row>
    <row r="16722" spans="1:19" x14ac:dyDescent="0.3">
      <c r="A16722" t="s">
        <v>33318</v>
      </c>
      <c r="B16722" s="171" t="s">
        <v>33319</v>
      </c>
      <c r="C16722" s="171" t="s">
        <v>155</v>
      </c>
      <c r="D16722" s="171" t="s">
        <v>80</v>
      </c>
      <c r="E16722" s="11">
        <v>44713</v>
      </c>
      <c r="F16722">
        <v>3.5</v>
      </c>
      <c r="G16722">
        <v>4</v>
      </c>
      <c r="I16722">
        <v>22</v>
      </c>
      <c r="J16722">
        <v>18</v>
      </c>
      <c r="L16722">
        <v>21</v>
      </c>
      <c r="N16722">
        <v>22</v>
      </c>
      <c r="P16722">
        <v>0</v>
      </c>
      <c r="Q16722">
        <v>0</v>
      </c>
      <c r="S16722">
        <v>0</v>
      </c>
    </row>
    <row r="16723" spans="1:19" x14ac:dyDescent="0.3">
      <c r="A16723" t="s">
        <v>33320</v>
      </c>
      <c r="B16723" s="171" t="s">
        <v>33321</v>
      </c>
      <c r="C16723" s="171" t="s">
        <v>16232</v>
      </c>
      <c r="D16723" s="171" t="s">
        <v>80</v>
      </c>
      <c r="E16723" s="11">
        <v>44713</v>
      </c>
      <c r="F16723">
        <v>1.5</v>
      </c>
      <c r="G16723">
        <v>3</v>
      </c>
      <c r="I16723">
        <v>4</v>
      </c>
      <c r="J16723">
        <v>8</v>
      </c>
      <c r="L16723">
        <v>17</v>
      </c>
      <c r="N16723">
        <v>2</v>
      </c>
      <c r="P16723">
        <v>1</v>
      </c>
      <c r="Q16723">
        <v>1</v>
      </c>
      <c r="S16723">
        <v>2</v>
      </c>
    </row>
    <row r="16724" spans="1:19" x14ac:dyDescent="0.3">
      <c r="A16724" t="s">
        <v>33322</v>
      </c>
      <c r="B16724" s="171" t="s">
        <v>33323</v>
      </c>
      <c r="C16724" s="171" t="s">
        <v>16557</v>
      </c>
      <c r="D16724" s="171" t="s">
        <v>80</v>
      </c>
      <c r="E16724" s="11">
        <v>44713</v>
      </c>
      <c r="F16724">
        <v>0</v>
      </c>
      <c r="G16724">
        <v>0</v>
      </c>
      <c r="I16724">
        <v>0</v>
      </c>
      <c r="J16724">
        <v>0</v>
      </c>
      <c r="L16724">
        <v>0</v>
      </c>
      <c r="N16724">
        <v>0</v>
      </c>
      <c r="P16724">
        <v>0</v>
      </c>
      <c r="Q16724">
        <v>0</v>
      </c>
      <c r="S16724">
        <v>0</v>
      </c>
    </row>
    <row r="16725" spans="1:19" x14ac:dyDescent="0.3">
      <c r="A16725" t="s">
        <v>33324</v>
      </c>
      <c r="B16725" s="171" t="s">
        <v>33325</v>
      </c>
      <c r="C16725" s="171" t="s">
        <v>188</v>
      </c>
      <c r="D16725" s="171" t="s">
        <v>80</v>
      </c>
      <c r="E16725" s="11">
        <v>44713</v>
      </c>
      <c r="F16725">
        <v>2.5</v>
      </c>
      <c r="G16725">
        <v>5</v>
      </c>
      <c r="I16725">
        <v>7</v>
      </c>
      <c r="J16725">
        <v>13</v>
      </c>
      <c r="L16725">
        <v>28</v>
      </c>
      <c r="N16725">
        <v>5</v>
      </c>
      <c r="P16725">
        <v>0</v>
      </c>
      <c r="Q16725">
        <v>0</v>
      </c>
      <c r="S16725">
        <v>2</v>
      </c>
    </row>
    <row r="16726" spans="1:19" x14ac:dyDescent="0.3">
      <c r="A16726" t="s">
        <v>33326</v>
      </c>
      <c r="B16726" s="171" t="s">
        <v>33327</v>
      </c>
      <c r="C16726" s="171" t="s">
        <v>227</v>
      </c>
      <c r="D16726" s="171" t="s">
        <v>80</v>
      </c>
      <c r="E16726" s="11">
        <v>44713</v>
      </c>
      <c r="F16726">
        <v>0</v>
      </c>
      <c r="G16726">
        <v>0</v>
      </c>
      <c r="I16726">
        <v>0</v>
      </c>
      <c r="J16726">
        <v>0</v>
      </c>
      <c r="L16726">
        <v>0</v>
      </c>
      <c r="N16726">
        <v>0</v>
      </c>
      <c r="P16726">
        <v>0</v>
      </c>
      <c r="Q16726">
        <v>0</v>
      </c>
      <c r="S16726">
        <v>0</v>
      </c>
    </row>
    <row r="16727" spans="1:19" x14ac:dyDescent="0.3">
      <c r="A16727" t="s">
        <v>33328</v>
      </c>
      <c r="B16727" s="171" t="s">
        <v>33329</v>
      </c>
      <c r="C16727" s="171" t="s">
        <v>116</v>
      </c>
      <c r="D16727" s="171" t="s">
        <v>80</v>
      </c>
      <c r="E16727" s="11">
        <v>44713</v>
      </c>
      <c r="F16727">
        <v>7</v>
      </c>
      <c r="G16727">
        <v>7</v>
      </c>
      <c r="I16727">
        <v>54</v>
      </c>
      <c r="J16727">
        <v>76</v>
      </c>
      <c r="L16727">
        <v>76</v>
      </c>
      <c r="N16727">
        <v>54</v>
      </c>
      <c r="P16727">
        <v>0</v>
      </c>
      <c r="Q16727">
        <v>0</v>
      </c>
      <c r="S16727">
        <v>0</v>
      </c>
    </row>
    <row r="16728" spans="1:19" x14ac:dyDescent="0.3">
      <c r="A16728" t="s">
        <v>33330</v>
      </c>
      <c r="B16728" s="171" t="s">
        <v>33331</v>
      </c>
      <c r="C16728" s="171" t="s">
        <v>9862</v>
      </c>
      <c r="D16728" s="171" t="s">
        <v>80</v>
      </c>
      <c r="E16728" s="11">
        <v>44713</v>
      </c>
      <c r="F16728">
        <v>0</v>
      </c>
      <c r="G16728">
        <v>0</v>
      </c>
      <c r="I16728">
        <v>0</v>
      </c>
      <c r="J16728">
        <v>0</v>
      </c>
      <c r="L16728">
        <v>0</v>
      </c>
      <c r="N16728">
        <v>0</v>
      </c>
      <c r="P16728">
        <v>0</v>
      </c>
      <c r="Q16728">
        <v>0</v>
      </c>
      <c r="S16728">
        <v>0</v>
      </c>
    </row>
    <row r="16729" spans="1:19" x14ac:dyDescent="0.3">
      <c r="A16729" t="s">
        <v>33332</v>
      </c>
      <c r="B16729" s="171" t="s">
        <v>33333</v>
      </c>
      <c r="C16729" s="171" t="s">
        <v>140</v>
      </c>
      <c r="D16729" s="171" t="s">
        <v>80</v>
      </c>
      <c r="E16729" s="11">
        <v>44713</v>
      </c>
      <c r="F16729">
        <v>0</v>
      </c>
      <c r="G16729">
        <v>0</v>
      </c>
      <c r="I16729">
        <v>0</v>
      </c>
      <c r="J16729">
        <v>0</v>
      </c>
      <c r="L16729">
        <v>0</v>
      </c>
      <c r="N16729">
        <v>0</v>
      </c>
      <c r="P16729">
        <v>0</v>
      </c>
      <c r="Q16729">
        <v>0</v>
      </c>
      <c r="S16729">
        <v>0</v>
      </c>
    </row>
    <row r="16730" spans="1:19" x14ac:dyDescent="0.3">
      <c r="A16730" t="s">
        <v>33334</v>
      </c>
      <c r="B16730" s="171" t="s">
        <v>33335</v>
      </c>
      <c r="C16730" s="171" t="s">
        <v>8590</v>
      </c>
      <c r="D16730" s="171" t="s">
        <v>80</v>
      </c>
      <c r="E16730" s="11">
        <v>44713</v>
      </c>
      <c r="F16730">
        <v>0</v>
      </c>
      <c r="G16730">
        <v>0</v>
      </c>
      <c r="I16730">
        <v>0</v>
      </c>
      <c r="J16730">
        <v>0</v>
      </c>
      <c r="L16730">
        <v>0</v>
      </c>
      <c r="N16730">
        <v>0</v>
      </c>
      <c r="P16730">
        <v>0</v>
      </c>
      <c r="Q16730">
        <v>0</v>
      </c>
      <c r="S16730">
        <v>0</v>
      </c>
    </row>
    <row r="16731" spans="1:19" x14ac:dyDescent="0.3">
      <c r="A16731" t="s">
        <v>33336</v>
      </c>
      <c r="B16731" s="171" t="s">
        <v>33337</v>
      </c>
      <c r="C16731" s="171" t="s">
        <v>170</v>
      </c>
      <c r="D16731" s="171" t="s">
        <v>80</v>
      </c>
      <c r="E16731" s="11">
        <v>44713</v>
      </c>
      <c r="F16731">
        <v>3.5</v>
      </c>
      <c r="G16731">
        <v>3.5</v>
      </c>
      <c r="I16731">
        <v>17</v>
      </c>
      <c r="J16731">
        <v>49</v>
      </c>
      <c r="L16731">
        <v>49</v>
      </c>
      <c r="N16731">
        <v>17</v>
      </c>
      <c r="P16731">
        <v>0</v>
      </c>
      <c r="Q16731">
        <v>0</v>
      </c>
      <c r="S16731">
        <v>0</v>
      </c>
    </row>
    <row r="16732" spans="1:19" x14ac:dyDescent="0.3">
      <c r="A16732" t="s">
        <v>33338</v>
      </c>
      <c r="B16732" s="171" t="s">
        <v>33339</v>
      </c>
      <c r="C16732" s="171" t="s">
        <v>182</v>
      </c>
      <c r="D16732" s="171" t="s">
        <v>80</v>
      </c>
      <c r="E16732" s="11">
        <v>44713</v>
      </c>
      <c r="F16732">
        <v>8</v>
      </c>
      <c r="G16732">
        <v>8</v>
      </c>
      <c r="I16732">
        <v>87</v>
      </c>
      <c r="J16732">
        <v>91</v>
      </c>
      <c r="L16732">
        <v>91</v>
      </c>
      <c r="N16732">
        <v>87</v>
      </c>
      <c r="P16732">
        <v>3</v>
      </c>
      <c r="Q16732">
        <v>3</v>
      </c>
      <c r="S16732">
        <v>0</v>
      </c>
    </row>
    <row r="16733" spans="1:19" x14ac:dyDescent="0.3">
      <c r="A16733" t="s">
        <v>33340</v>
      </c>
      <c r="B16733" s="171" t="s">
        <v>33341</v>
      </c>
      <c r="C16733" s="171" t="s">
        <v>197</v>
      </c>
      <c r="D16733" s="171" t="s">
        <v>80</v>
      </c>
      <c r="E16733" s="11">
        <v>44713</v>
      </c>
      <c r="F16733">
        <v>8.5</v>
      </c>
      <c r="G16733">
        <v>8.5</v>
      </c>
      <c r="I16733">
        <v>71</v>
      </c>
      <c r="J16733">
        <v>85</v>
      </c>
      <c r="L16733">
        <v>85</v>
      </c>
      <c r="N16733">
        <v>71</v>
      </c>
      <c r="P16733">
        <v>0</v>
      </c>
      <c r="Q16733">
        <v>0</v>
      </c>
      <c r="S16733">
        <v>0</v>
      </c>
    </row>
    <row r="16734" spans="1:19" x14ac:dyDescent="0.3">
      <c r="A16734" t="s">
        <v>33342</v>
      </c>
      <c r="B16734" s="171" t="s">
        <v>33343</v>
      </c>
      <c r="C16734" s="171" t="s">
        <v>218</v>
      </c>
      <c r="D16734" s="171" t="s">
        <v>80</v>
      </c>
      <c r="E16734" s="11">
        <v>44713</v>
      </c>
      <c r="F16734">
        <v>0</v>
      </c>
      <c r="G16734">
        <v>0</v>
      </c>
      <c r="I16734">
        <v>0</v>
      </c>
      <c r="J16734">
        <v>0</v>
      </c>
      <c r="L16734">
        <v>0</v>
      </c>
      <c r="N16734">
        <v>0</v>
      </c>
      <c r="P16734">
        <v>0</v>
      </c>
      <c r="Q16734">
        <v>0</v>
      </c>
      <c r="S16734">
        <v>0</v>
      </c>
    </row>
    <row r="16735" spans="1:19" x14ac:dyDescent="0.3">
      <c r="A16735" t="s">
        <v>33344</v>
      </c>
      <c r="B16735" s="171" t="s">
        <v>33345</v>
      </c>
      <c r="C16735" s="171" t="s">
        <v>230</v>
      </c>
      <c r="D16735" s="171" t="s">
        <v>80</v>
      </c>
      <c r="E16735" s="11">
        <v>44713</v>
      </c>
      <c r="F16735">
        <v>0</v>
      </c>
      <c r="G16735">
        <v>0</v>
      </c>
      <c r="I16735">
        <v>0</v>
      </c>
      <c r="J16735">
        <v>0</v>
      </c>
      <c r="L16735">
        <v>0</v>
      </c>
      <c r="N16735">
        <v>0</v>
      </c>
      <c r="P16735">
        <v>0</v>
      </c>
      <c r="Q16735">
        <v>0</v>
      </c>
      <c r="S16735">
        <v>0</v>
      </c>
    </row>
    <row r="16736" spans="1:19" x14ac:dyDescent="0.3">
      <c r="A16736" t="s">
        <v>33346</v>
      </c>
      <c r="B16736" s="171" t="s">
        <v>33347</v>
      </c>
      <c r="C16736" s="171" t="s">
        <v>8193</v>
      </c>
      <c r="D16736" s="171" t="s">
        <v>80</v>
      </c>
      <c r="E16736" s="11">
        <v>44713</v>
      </c>
      <c r="F16736">
        <v>2</v>
      </c>
      <c r="G16736">
        <v>2</v>
      </c>
      <c r="I16736">
        <v>17</v>
      </c>
      <c r="J16736">
        <v>22</v>
      </c>
      <c r="L16736">
        <v>22</v>
      </c>
      <c r="N16736">
        <v>17</v>
      </c>
      <c r="P16736">
        <v>0</v>
      </c>
      <c r="Q16736">
        <v>0</v>
      </c>
      <c r="S16736">
        <v>0</v>
      </c>
    </row>
    <row r="16737" spans="1:19" x14ac:dyDescent="0.3">
      <c r="A16737" t="s">
        <v>33348</v>
      </c>
      <c r="B16737" s="171" t="s">
        <v>33349</v>
      </c>
      <c r="C16737" s="171" t="s">
        <v>10522</v>
      </c>
      <c r="D16737" s="171" t="s">
        <v>80</v>
      </c>
      <c r="E16737" s="11">
        <v>44713</v>
      </c>
      <c r="F16737">
        <v>0</v>
      </c>
      <c r="G16737">
        <v>0</v>
      </c>
      <c r="I16737">
        <v>0</v>
      </c>
      <c r="J16737">
        <v>0</v>
      </c>
      <c r="L16737">
        <v>0</v>
      </c>
      <c r="N16737">
        <v>0</v>
      </c>
      <c r="P16737">
        <v>0</v>
      </c>
      <c r="Q16737">
        <v>0</v>
      </c>
      <c r="S16737">
        <v>0</v>
      </c>
    </row>
    <row r="16738" spans="1:19" x14ac:dyDescent="0.3">
      <c r="A16738" t="s">
        <v>33350</v>
      </c>
      <c r="B16738" s="171" t="s">
        <v>33351</v>
      </c>
      <c r="C16738" s="171" t="s">
        <v>10525</v>
      </c>
      <c r="D16738" s="171" t="s">
        <v>80</v>
      </c>
      <c r="E16738" s="11">
        <v>44713</v>
      </c>
      <c r="F16738">
        <v>0</v>
      </c>
      <c r="G16738">
        <v>0</v>
      </c>
      <c r="I16738">
        <v>0</v>
      </c>
      <c r="J16738">
        <v>0</v>
      </c>
      <c r="L16738">
        <v>0</v>
      </c>
      <c r="N16738">
        <v>0</v>
      </c>
      <c r="P16738">
        <v>0</v>
      </c>
      <c r="Q16738">
        <v>0</v>
      </c>
      <c r="S16738">
        <v>0</v>
      </c>
    </row>
    <row r="16739" spans="1:19" x14ac:dyDescent="0.3">
      <c r="A16739" t="s">
        <v>33352</v>
      </c>
      <c r="B16739" s="171" t="s">
        <v>33353</v>
      </c>
      <c r="C16739" s="171" t="s">
        <v>10528</v>
      </c>
      <c r="D16739" s="171" t="s">
        <v>80</v>
      </c>
      <c r="E16739" s="11">
        <v>44713</v>
      </c>
      <c r="F16739">
        <v>0</v>
      </c>
      <c r="G16739">
        <v>0</v>
      </c>
      <c r="I16739">
        <v>0</v>
      </c>
      <c r="J16739">
        <v>0</v>
      </c>
      <c r="L16739">
        <v>0</v>
      </c>
      <c r="N16739">
        <v>0</v>
      </c>
      <c r="P16739">
        <v>0</v>
      </c>
      <c r="Q16739">
        <v>0</v>
      </c>
      <c r="S16739">
        <v>0</v>
      </c>
    </row>
    <row r="16740" spans="1:19" x14ac:dyDescent="0.3">
      <c r="A16740" t="s">
        <v>33354</v>
      </c>
      <c r="B16740" s="171" t="s">
        <v>33355</v>
      </c>
      <c r="C16740" s="171" t="s">
        <v>10531</v>
      </c>
      <c r="D16740" s="171" t="s">
        <v>80</v>
      </c>
      <c r="E16740" s="11">
        <v>44713</v>
      </c>
      <c r="F16740">
        <v>0</v>
      </c>
      <c r="G16740">
        <v>0</v>
      </c>
      <c r="I16740">
        <v>0</v>
      </c>
      <c r="J16740">
        <v>0</v>
      </c>
      <c r="L16740">
        <v>0</v>
      </c>
      <c r="N16740">
        <v>0</v>
      </c>
      <c r="P16740">
        <v>0</v>
      </c>
      <c r="Q16740">
        <v>0</v>
      </c>
      <c r="S16740">
        <v>0</v>
      </c>
    </row>
    <row r="16741" spans="1:19" x14ac:dyDescent="0.3">
      <c r="A16741" t="s">
        <v>33356</v>
      </c>
      <c r="B16741" s="171" t="s">
        <v>33357</v>
      </c>
      <c r="C16741" s="171" t="s">
        <v>14880</v>
      </c>
      <c r="D16741" s="171" t="s">
        <v>80</v>
      </c>
      <c r="E16741" s="11">
        <v>44713</v>
      </c>
      <c r="F16741">
        <v>0</v>
      </c>
      <c r="G16741">
        <v>0</v>
      </c>
      <c r="I16741">
        <v>0</v>
      </c>
      <c r="J16741">
        <v>0</v>
      </c>
      <c r="L16741">
        <v>0</v>
      </c>
      <c r="N16741">
        <v>0</v>
      </c>
      <c r="P16741">
        <v>0</v>
      </c>
      <c r="Q16741">
        <v>0</v>
      </c>
      <c r="S16741">
        <v>0</v>
      </c>
    </row>
    <row r="16742" spans="1:19" x14ac:dyDescent="0.3">
      <c r="A16742" t="s">
        <v>33358</v>
      </c>
      <c r="B16742" s="171" t="s">
        <v>33359</v>
      </c>
      <c r="C16742" s="171" t="s">
        <v>10534</v>
      </c>
      <c r="D16742" s="171" t="s">
        <v>80</v>
      </c>
      <c r="E16742" s="11">
        <v>44713</v>
      </c>
      <c r="F16742">
        <v>1</v>
      </c>
      <c r="G16742">
        <v>5</v>
      </c>
      <c r="I16742">
        <v>5</v>
      </c>
      <c r="J16742">
        <v>5</v>
      </c>
      <c r="L16742">
        <v>29</v>
      </c>
      <c r="N16742">
        <v>5</v>
      </c>
      <c r="P16742">
        <v>0</v>
      </c>
      <c r="Q16742">
        <v>0</v>
      </c>
      <c r="S16742">
        <v>0</v>
      </c>
    </row>
    <row r="16743" spans="1:19" x14ac:dyDescent="0.3">
      <c r="A16743" t="s">
        <v>33360</v>
      </c>
      <c r="B16743" s="171" t="s">
        <v>33361</v>
      </c>
      <c r="C16743" s="171" t="s">
        <v>10537</v>
      </c>
      <c r="D16743" s="171" t="s">
        <v>80</v>
      </c>
      <c r="E16743" s="11">
        <v>44713</v>
      </c>
      <c r="F16743">
        <v>1.5</v>
      </c>
      <c r="G16743">
        <v>2</v>
      </c>
      <c r="I16743">
        <v>5</v>
      </c>
      <c r="J16743">
        <v>8</v>
      </c>
      <c r="L16743">
        <v>11</v>
      </c>
      <c r="N16743">
        <v>5</v>
      </c>
      <c r="P16743">
        <v>0</v>
      </c>
      <c r="Q16743">
        <v>0</v>
      </c>
      <c r="S16743">
        <v>0</v>
      </c>
    </row>
    <row r="16744" spans="1:19" x14ac:dyDescent="0.3">
      <c r="A16744" t="s">
        <v>33362</v>
      </c>
      <c r="B16744" s="171" t="s">
        <v>33363</v>
      </c>
      <c r="C16744" s="171" t="s">
        <v>119</v>
      </c>
      <c r="D16744" s="171" t="s">
        <v>4</v>
      </c>
      <c r="E16744" s="11">
        <v>44713</v>
      </c>
      <c r="F16744">
        <v>0</v>
      </c>
      <c r="G16744">
        <v>0</v>
      </c>
      <c r="I16744">
        <v>0</v>
      </c>
      <c r="J16744">
        <v>0</v>
      </c>
      <c r="L16744">
        <v>0</v>
      </c>
      <c r="N16744">
        <v>0</v>
      </c>
      <c r="P16744">
        <v>0</v>
      </c>
      <c r="Q16744">
        <v>0</v>
      </c>
      <c r="S16744">
        <v>0</v>
      </c>
    </row>
    <row r="16745" spans="1:19" x14ac:dyDescent="0.3">
      <c r="A16745" t="s">
        <v>33364</v>
      </c>
      <c r="B16745" s="171" t="s">
        <v>33365</v>
      </c>
      <c r="C16745" s="171" t="s">
        <v>143</v>
      </c>
      <c r="D16745" s="171" t="s">
        <v>4</v>
      </c>
      <c r="E16745" s="11">
        <v>44713</v>
      </c>
      <c r="F16745">
        <v>0</v>
      </c>
      <c r="G16745">
        <v>0</v>
      </c>
      <c r="I16745">
        <v>0</v>
      </c>
      <c r="J16745">
        <v>0</v>
      </c>
      <c r="L16745">
        <v>0</v>
      </c>
      <c r="N16745">
        <v>0</v>
      </c>
      <c r="P16745">
        <v>0</v>
      </c>
      <c r="Q16745">
        <v>0</v>
      </c>
      <c r="S16745">
        <v>0</v>
      </c>
    </row>
    <row r="16746" spans="1:19" x14ac:dyDescent="0.3">
      <c r="A16746" t="s">
        <v>33366</v>
      </c>
      <c r="B16746" s="171" t="s">
        <v>33367</v>
      </c>
      <c r="C16746" s="171" t="s">
        <v>158</v>
      </c>
      <c r="D16746" s="171" t="s">
        <v>4</v>
      </c>
      <c r="E16746" s="11">
        <v>44713</v>
      </c>
      <c r="F16746">
        <v>0</v>
      </c>
      <c r="G16746">
        <v>0</v>
      </c>
      <c r="I16746">
        <v>0</v>
      </c>
      <c r="J16746">
        <v>0</v>
      </c>
      <c r="L16746">
        <v>0</v>
      </c>
      <c r="N16746">
        <v>0</v>
      </c>
      <c r="P16746">
        <v>0</v>
      </c>
      <c r="Q16746">
        <v>0</v>
      </c>
      <c r="S16746">
        <v>0</v>
      </c>
    </row>
    <row r="16747" spans="1:19" x14ac:dyDescent="0.3">
      <c r="A16747" t="s">
        <v>33368</v>
      </c>
      <c r="B16747" s="171" t="s">
        <v>33369</v>
      </c>
      <c r="C16747" s="171" t="s">
        <v>209</v>
      </c>
      <c r="D16747" s="171" t="s">
        <v>4</v>
      </c>
      <c r="E16747" s="11">
        <v>44713</v>
      </c>
      <c r="F16747">
        <v>0</v>
      </c>
      <c r="G16747">
        <v>0</v>
      </c>
      <c r="I16747">
        <v>0</v>
      </c>
      <c r="J16747">
        <v>0</v>
      </c>
      <c r="L16747">
        <v>0</v>
      </c>
      <c r="N16747">
        <v>0</v>
      </c>
      <c r="P16747">
        <v>0</v>
      </c>
      <c r="Q16747">
        <v>0</v>
      </c>
      <c r="S16747">
        <v>0</v>
      </c>
    </row>
    <row r="16748" spans="1:19" x14ac:dyDescent="0.3">
      <c r="A16748" t="s">
        <v>33370</v>
      </c>
      <c r="B16748" s="171" t="s">
        <v>33371</v>
      </c>
      <c r="C16748" s="171" t="s">
        <v>76</v>
      </c>
      <c r="D16748" s="171" t="s">
        <v>4</v>
      </c>
      <c r="E16748" s="11">
        <v>44713</v>
      </c>
      <c r="F16748">
        <v>0</v>
      </c>
      <c r="G16748">
        <v>0</v>
      </c>
      <c r="I16748">
        <v>0</v>
      </c>
      <c r="J16748">
        <v>0</v>
      </c>
      <c r="L16748">
        <v>0</v>
      </c>
      <c r="N16748">
        <v>0</v>
      </c>
      <c r="P16748">
        <v>0</v>
      </c>
      <c r="Q16748">
        <v>0</v>
      </c>
      <c r="S16748">
        <v>0</v>
      </c>
    </row>
    <row r="16749" spans="1:19" x14ac:dyDescent="0.3">
      <c r="A16749" t="s">
        <v>33372</v>
      </c>
      <c r="B16749" s="171" t="s">
        <v>33373</v>
      </c>
      <c r="C16749" s="171" t="s">
        <v>15344</v>
      </c>
      <c r="D16749" s="171" t="s">
        <v>4</v>
      </c>
      <c r="E16749" s="11">
        <v>44713</v>
      </c>
      <c r="F16749">
        <v>0</v>
      </c>
      <c r="G16749">
        <v>0</v>
      </c>
      <c r="I16749">
        <v>0</v>
      </c>
      <c r="J16749">
        <v>0</v>
      </c>
      <c r="L16749">
        <v>0</v>
      </c>
      <c r="N16749">
        <v>0</v>
      </c>
      <c r="P16749">
        <v>0</v>
      </c>
      <c r="Q16749">
        <v>0</v>
      </c>
      <c r="S16749">
        <v>0</v>
      </c>
    </row>
    <row r="16750" spans="1:19" x14ac:dyDescent="0.3">
      <c r="A16750" t="s">
        <v>33374</v>
      </c>
      <c r="B16750" s="171" t="s">
        <v>33375</v>
      </c>
      <c r="C16750" s="171" t="s">
        <v>24281</v>
      </c>
      <c r="D16750" s="171" t="s">
        <v>4</v>
      </c>
      <c r="E16750" s="11">
        <v>44713</v>
      </c>
      <c r="F16750">
        <v>0</v>
      </c>
      <c r="G16750">
        <v>0</v>
      </c>
      <c r="I16750">
        <v>0</v>
      </c>
      <c r="J16750">
        <v>0</v>
      </c>
      <c r="L16750">
        <v>0</v>
      </c>
      <c r="N16750">
        <v>0</v>
      </c>
      <c r="P16750">
        <v>0</v>
      </c>
      <c r="Q16750">
        <v>0</v>
      </c>
      <c r="S16750">
        <v>0</v>
      </c>
    </row>
    <row r="16751" spans="1:19" x14ac:dyDescent="0.3">
      <c r="A16751" t="s">
        <v>33376</v>
      </c>
      <c r="B16751" s="171" t="s">
        <v>33377</v>
      </c>
      <c r="C16751" s="171" t="s">
        <v>24284</v>
      </c>
      <c r="D16751" s="171" t="s">
        <v>4</v>
      </c>
      <c r="E16751" s="11">
        <v>44713</v>
      </c>
      <c r="F16751">
        <v>2</v>
      </c>
      <c r="G16751">
        <v>3</v>
      </c>
      <c r="I16751">
        <v>5</v>
      </c>
      <c r="J16751">
        <v>12</v>
      </c>
      <c r="L16751">
        <v>18</v>
      </c>
      <c r="N16751">
        <v>5</v>
      </c>
      <c r="P16751">
        <v>2</v>
      </c>
      <c r="Q16751">
        <v>2</v>
      </c>
      <c r="S16751">
        <v>0</v>
      </c>
    </row>
    <row r="16752" spans="1:19" x14ac:dyDescent="0.3">
      <c r="A16752" t="s">
        <v>33378</v>
      </c>
      <c r="B16752" s="171" t="s">
        <v>33379</v>
      </c>
      <c r="C16752" s="171" t="s">
        <v>18126</v>
      </c>
      <c r="D16752" s="171" t="s">
        <v>4</v>
      </c>
      <c r="E16752" s="11">
        <v>44713</v>
      </c>
      <c r="F16752">
        <v>0</v>
      </c>
      <c r="G16752">
        <v>0</v>
      </c>
      <c r="I16752">
        <v>0</v>
      </c>
      <c r="J16752">
        <v>0</v>
      </c>
      <c r="L16752">
        <v>0</v>
      </c>
      <c r="N16752">
        <v>0</v>
      </c>
      <c r="P16752">
        <v>0</v>
      </c>
      <c r="Q16752">
        <v>0</v>
      </c>
      <c r="S16752">
        <v>0</v>
      </c>
    </row>
    <row r="16753" spans="1:19" x14ac:dyDescent="0.3">
      <c r="A16753" t="s">
        <v>33380</v>
      </c>
      <c r="B16753" s="171" t="s">
        <v>33381</v>
      </c>
      <c r="C16753" s="171" t="s">
        <v>128</v>
      </c>
      <c r="D16753" s="171" t="s">
        <v>4</v>
      </c>
      <c r="E16753" s="11">
        <v>44713</v>
      </c>
      <c r="F16753">
        <v>0</v>
      </c>
      <c r="G16753">
        <v>0</v>
      </c>
      <c r="I16753">
        <v>0</v>
      </c>
      <c r="J16753">
        <v>0</v>
      </c>
      <c r="L16753">
        <v>0</v>
      </c>
      <c r="N16753">
        <v>0</v>
      </c>
      <c r="P16753">
        <v>0</v>
      </c>
      <c r="Q16753">
        <v>0</v>
      </c>
      <c r="S16753">
        <v>0</v>
      </c>
    </row>
    <row r="16754" spans="1:19" x14ac:dyDescent="0.3">
      <c r="A16754" t="s">
        <v>33382</v>
      </c>
      <c r="B16754" s="171" t="s">
        <v>33383</v>
      </c>
      <c r="C16754" s="171" t="s">
        <v>14824</v>
      </c>
      <c r="D16754" s="171" t="s">
        <v>4</v>
      </c>
      <c r="E16754" s="11">
        <v>44713</v>
      </c>
      <c r="F16754">
        <v>0</v>
      </c>
      <c r="G16754">
        <v>0</v>
      </c>
      <c r="I16754">
        <v>0</v>
      </c>
      <c r="J16754">
        <v>0</v>
      </c>
      <c r="L16754">
        <v>0</v>
      </c>
      <c r="N16754">
        <v>0</v>
      </c>
      <c r="P16754">
        <v>0</v>
      </c>
      <c r="Q16754">
        <v>0</v>
      </c>
      <c r="S16754">
        <v>0</v>
      </c>
    </row>
    <row r="16755" spans="1:19" x14ac:dyDescent="0.3">
      <c r="A16755" t="s">
        <v>33384</v>
      </c>
      <c r="B16755" s="171" t="s">
        <v>33385</v>
      </c>
      <c r="C16755" s="171" t="s">
        <v>152</v>
      </c>
      <c r="D16755" s="171" t="s">
        <v>4</v>
      </c>
      <c r="E16755" s="11">
        <v>44713</v>
      </c>
      <c r="F16755">
        <v>0</v>
      </c>
      <c r="G16755">
        <v>0</v>
      </c>
      <c r="I16755">
        <v>0</v>
      </c>
      <c r="J16755">
        <v>0</v>
      </c>
      <c r="L16755">
        <v>0</v>
      </c>
      <c r="N16755">
        <v>0</v>
      </c>
      <c r="P16755">
        <v>0</v>
      </c>
      <c r="Q16755">
        <v>0</v>
      </c>
      <c r="S16755">
        <v>0</v>
      </c>
    </row>
    <row r="16756" spans="1:19" x14ac:dyDescent="0.3">
      <c r="A16756" t="s">
        <v>33386</v>
      </c>
      <c r="B16756" s="171" t="s">
        <v>33387</v>
      </c>
      <c r="C16756" s="171" t="s">
        <v>194</v>
      </c>
      <c r="D16756" s="171" t="s">
        <v>4</v>
      </c>
      <c r="E16756" s="11">
        <v>44713</v>
      </c>
      <c r="F16756">
        <v>6</v>
      </c>
      <c r="G16756">
        <v>7</v>
      </c>
      <c r="I16756">
        <v>18</v>
      </c>
      <c r="J16756">
        <v>36</v>
      </c>
      <c r="L16756">
        <v>39</v>
      </c>
      <c r="N16756">
        <v>15</v>
      </c>
      <c r="P16756">
        <v>3</v>
      </c>
      <c r="Q16756">
        <v>7</v>
      </c>
      <c r="S16756">
        <v>3</v>
      </c>
    </row>
    <row r="16757" spans="1:19" x14ac:dyDescent="0.3">
      <c r="A16757" t="s">
        <v>33388</v>
      </c>
      <c r="B16757" s="171" t="s">
        <v>33389</v>
      </c>
      <c r="C16757" s="171" t="s">
        <v>18137</v>
      </c>
      <c r="D16757" s="171" t="s">
        <v>4</v>
      </c>
      <c r="E16757" s="11">
        <v>44713</v>
      </c>
      <c r="F16757">
        <v>0</v>
      </c>
      <c r="G16757">
        <v>0</v>
      </c>
      <c r="I16757">
        <v>0</v>
      </c>
      <c r="J16757">
        <v>0</v>
      </c>
      <c r="L16757">
        <v>0</v>
      </c>
      <c r="N16757">
        <v>0</v>
      </c>
      <c r="P16757">
        <v>0</v>
      </c>
      <c r="Q16757">
        <v>0</v>
      </c>
      <c r="S16757">
        <v>0</v>
      </c>
    </row>
    <row r="16758" spans="1:19" x14ac:dyDescent="0.3">
      <c r="A16758" t="s">
        <v>33390</v>
      </c>
      <c r="B16758" s="171" t="s">
        <v>33391</v>
      </c>
      <c r="C16758" s="171" t="s">
        <v>18140</v>
      </c>
      <c r="D16758" s="171" t="s">
        <v>4</v>
      </c>
      <c r="E16758" s="11">
        <v>44713</v>
      </c>
      <c r="F16758">
        <v>3</v>
      </c>
      <c r="G16758">
        <v>4</v>
      </c>
      <c r="I16758">
        <v>12</v>
      </c>
      <c r="J16758">
        <v>15</v>
      </c>
      <c r="L16758">
        <v>20</v>
      </c>
      <c r="N16758">
        <v>10</v>
      </c>
      <c r="P16758">
        <v>2</v>
      </c>
      <c r="Q16758">
        <v>2</v>
      </c>
      <c r="S16758">
        <v>2</v>
      </c>
    </row>
    <row r="16759" spans="1:19" x14ac:dyDescent="0.3">
      <c r="A16759" t="s">
        <v>33392</v>
      </c>
      <c r="B16759" s="171" t="s">
        <v>33393</v>
      </c>
      <c r="C16759" s="171" t="s">
        <v>236</v>
      </c>
      <c r="D16759" s="171" t="s">
        <v>4</v>
      </c>
      <c r="E16759" s="11">
        <v>44713</v>
      </c>
      <c r="F16759">
        <v>0</v>
      </c>
      <c r="G16759">
        <v>0</v>
      </c>
      <c r="I16759">
        <v>0</v>
      </c>
      <c r="J16759">
        <v>0</v>
      </c>
      <c r="L16759">
        <v>0</v>
      </c>
      <c r="N16759">
        <v>0</v>
      </c>
      <c r="P16759">
        <v>0</v>
      </c>
      <c r="Q16759">
        <v>0</v>
      </c>
      <c r="S16759">
        <v>0</v>
      </c>
    </row>
    <row r="16760" spans="1:19" x14ac:dyDescent="0.3">
      <c r="A16760" t="s">
        <v>33394</v>
      </c>
      <c r="B16760" s="171" t="s">
        <v>33395</v>
      </c>
      <c r="C16760" s="171" t="s">
        <v>239</v>
      </c>
      <c r="D16760" s="171" t="s">
        <v>4</v>
      </c>
      <c r="E16760" s="11">
        <v>44713</v>
      </c>
      <c r="F16760">
        <v>0</v>
      </c>
      <c r="G16760">
        <v>0</v>
      </c>
      <c r="I16760">
        <v>0</v>
      </c>
      <c r="J16760">
        <v>0</v>
      </c>
      <c r="L16760">
        <v>0</v>
      </c>
      <c r="N16760">
        <v>0</v>
      </c>
      <c r="P16760">
        <v>0</v>
      </c>
      <c r="Q16760">
        <v>0</v>
      </c>
      <c r="S16760">
        <v>0</v>
      </c>
    </row>
    <row r="16761" spans="1:19" x14ac:dyDescent="0.3">
      <c r="A16761" t="s">
        <v>33396</v>
      </c>
      <c r="B16761" s="171" t="s">
        <v>33397</v>
      </c>
      <c r="C16761" s="171" t="s">
        <v>24315</v>
      </c>
      <c r="D16761" s="171" t="s">
        <v>4</v>
      </c>
      <c r="E16761" s="11">
        <v>44713</v>
      </c>
      <c r="F16761">
        <v>0</v>
      </c>
      <c r="G16761">
        <v>0</v>
      </c>
      <c r="I16761">
        <v>0</v>
      </c>
      <c r="J16761">
        <v>0</v>
      </c>
      <c r="L16761">
        <v>0</v>
      </c>
      <c r="N16761">
        <v>0</v>
      </c>
      <c r="P16761">
        <v>0</v>
      </c>
      <c r="Q16761">
        <v>0</v>
      </c>
      <c r="S16761">
        <v>0</v>
      </c>
    </row>
    <row r="16762" spans="1:19" x14ac:dyDescent="0.3">
      <c r="A16762" t="s">
        <v>33398</v>
      </c>
      <c r="B16762" s="171" t="s">
        <v>33399</v>
      </c>
      <c r="C16762" s="171" t="s">
        <v>113</v>
      </c>
      <c r="D16762" s="171" t="s">
        <v>4</v>
      </c>
      <c r="E16762" s="11">
        <v>44713</v>
      </c>
      <c r="F16762">
        <v>0</v>
      </c>
      <c r="G16762">
        <v>0</v>
      </c>
      <c r="I16762">
        <v>0</v>
      </c>
      <c r="J16762">
        <v>0</v>
      </c>
      <c r="L16762">
        <v>0</v>
      </c>
      <c r="N16762">
        <v>0</v>
      </c>
      <c r="P16762">
        <v>0</v>
      </c>
      <c r="Q16762">
        <v>0</v>
      </c>
      <c r="S16762">
        <v>0</v>
      </c>
    </row>
    <row r="16763" spans="1:19" x14ac:dyDescent="0.3">
      <c r="A16763" t="s">
        <v>33400</v>
      </c>
      <c r="B16763" s="171" t="s">
        <v>33401</v>
      </c>
      <c r="C16763" s="171" t="s">
        <v>131</v>
      </c>
      <c r="D16763" s="171" t="s">
        <v>4</v>
      </c>
      <c r="E16763" s="11">
        <v>44713</v>
      </c>
      <c r="F16763">
        <v>0</v>
      </c>
      <c r="G16763">
        <v>0</v>
      </c>
      <c r="I16763">
        <v>0</v>
      </c>
      <c r="J16763">
        <v>0</v>
      </c>
      <c r="L16763">
        <v>0</v>
      </c>
      <c r="N16763">
        <v>0</v>
      </c>
      <c r="P16763">
        <v>0</v>
      </c>
      <c r="Q16763">
        <v>0</v>
      </c>
      <c r="S16763">
        <v>0</v>
      </c>
    </row>
    <row r="16764" spans="1:19" x14ac:dyDescent="0.3">
      <c r="A16764" t="s">
        <v>33402</v>
      </c>
      <c r="B16764" s="171" t="s">
        <v>33403</v>
      </c>
      <c r="C16764" s="171" t="s">
        <v>14843</v>
      </c>
      <c r="D16764" s="171" t="s">
        <v>4</v>
      </c>
      <c r="E16764" s="11">
        <v>44713</v>
      </c>
      <c r="F16764">
        <v>0</v>
      </c>
      <c r="G16764">
        <v>0</v>
      </c>
      <c r="I16764">
        <v>0</v>
      </c>
      <c r="J16764">
        <v>0</v>
      </c>
      <c r="L16764">
        <v>0</v>
      </c>
      <c r="N16764">
        <v>0</v>
      </c>
      <c r="P16764">
        <v>0</v>
      </c>
      <c r="Q16764">
        <v>0</v>
      </c>
      <c r="S16764">
        <v>0</v>
      </c>
    </row>
    <row r="16765" spans="1:19" x14ac:dyDescent="0.3">
      <c r="A16765" t="s">
        <v>33404</v>
      </c>
      <c r="B16765" s="171" t="s">
        <v>33405</v>
      </c>
      <c r="C16765" s="171" t="s">
        <v>155</v>
      </c>
      <c r="D16765" s="171" t="s">
        <v>4</v>
      </c>
      <c r="E16765" s="11">
        <v>44713</v>
      </c>
      <c r="F16765">
        <v>3.5</v>
      </c>
      <c r="G16765">
        <v>4</v>
      </c>
      <c r="I16765">
        <v>22</v>
      </c>
      <c r="J16765">
        <v>18</v>
      </c>
      <c r="L16765">
        <v>21</v>
      </c>
      <c r="N16765">
        <v>22</v>
      </c>
      <c r="P16765">
        <v>0</v>
      </c>
      <c r="Q16765">
        <v>0</v>
      </c>
      <c r="S16765">
        <v>0</v>
      </c>
    </row>
    <row r="16766" spans="1:19" x14ac:dyDescent="0.3">
      <c r="A16766" t="s">
        <v>33406</v>
      </c>
      <c r="B16766" s="171" t="s">
        <v>33407</v>
      </c>
      <c r="C16766" s="171" t="s">
        <v>16232</v>
      </c>
      <c r="D16766" s="171" t="s">
        <v>4</v>
      </c>
      <c r="E16766" s="11">
        <v>44713</v>
      </c>
      <c r="F16766">
        <v>1.5</v>
      </c>
      <c r="G16766">
        <v>3</v>
      </c>
      <c r="I16766">
        <v>4</v>
      </c>
      <c r="J16766">
        <v>8</v>
      </c>
      <c r="L16766">
        <v>17</v>
      </c>
      <c r="N16766">
        <v>2</v>
      </c>
      <c r="P16766">
        <v>1</v>
      </c>
      <c r="Q16766">
        <v>1</v>
      </c>
      <c r="S16766">
        <v>2</v>
      </c>
    </row>
    <row r="16767" spans="1:19" x14ac:dyDescent="0.3">
      <c r="A16767" t="s">
        <v>33408</v>
      </c>
      <c r="B16767" s="171" t="s">
        <v>33409</v>
      </c>
      <c r="C16767" s="171" t="s">
        <v>16557</v>
      </c>
      <c r="D16767" s="171" t="s">
        <v>4</v>
      </c>
      <c r="E16767" s="11">
        <v>44713</v>
      </c>
      <c r="F16767">
        <v>0</v>
      </c>
      <c r="G16767">
        <v>0</v>
      </c>
      <c r="I16767">
        <v>0</v>
      </c>
      <c r="J16767">
        <v>0</v>
      </c>
      <c r="L16767">
        <v>0</v>
      </c>
      <c r="N16767">
        <v>0</v>
      </c>
      <c r="P16767">
        <v>0</v>
      </c>
      <c r="Q16767">
        <v>0</v>
      </c>
      <c r="S16767">
        <v>0</v>
      </c>
    </row>
    <row r="16768" spans="1:19" x14ac:dyDescent="0.3">
      <c r="A16768" t="s">
        <v>33410</v>
      </c>
      <c r="B16768" s="171" t="s">
        <v>33411</v>
      </c>
      <c r="C16768" s="171" t="s">
        <v>188</v>
      </c>
      <c r="D16768" s="171" t="s">
        <v>4</v>
      </c>
      <c r="E16768" s="11">
        <v>44713</v>
      </c>
      <c r="F16768">
        <v>2.5</v>
      </c>
      <c r="G16768">
        <v>5</v>
      </c>
      <c r="I16768">
        <v>7</v>
      </c>
      <c r="J16768">
        <v>13</v>
      </c>
      <c r="L16768">
        <v>28</v>
      </c>
      <c r="N16768">
        <v>5</v>
      </c>
      <c r="P16768">
        <v>0</v>
      </c>
      <c r="Q16768">
        <v>0</v>
      </c>
      <c r="S16768">
        <v>2</v>
      </c>
    </row>
    <row r="16769" spans="1:19" x14ac:dyDescent="0.3">
      <c r="A16769" t="s">
        <v>33412</v>
      </c>
      <c r="B16769" s="171" t="s">
        <v>33413</v>
      </c>
      <c r="C16769" s="171" t="s">
        <v>227</v>
      </c>
      <c r="D16769" s="171" t="s">
        <v>4</v>
      </c>
      <c r="E16769" s="11">
        <v>44713</v>
      </c>
      <c r="F16769">
        <v>0</v>
      </c>
      <c r="G16769">
        <v>0</v>
      </c>
      <c r="I16769">
        <v>0</v>
      </c>
      <c r="J16769">
        <v>0</v>
      </c>
      <c r="L16769">
        <v>0</v>
      </c>
      <c r="N16769">
        <v>0</v>
      </c>
      <c r="P16769">
        <v>0</v>
      </c>
      <c r="Q16769">
        <v>0</v>
      </c>
      <c r="S16769">
        <v>0</v>
      </c>
    </row>
    <row r="16770" spans="1:19" x14ac:dyDescent="0.3">
      <c r="A16770" t="s">
        <v>33414</v>
      </c>
      <c r="B16770" s="171" t="s">
        <v>33415</v>
      </c>
      <c r="C16770" s="171" t="s">
        <v>116</v>
      </c>
      <c r="D16770" s="171" t="s">
        <v>4</v>
      </c>
      <c r="E16770" s="11">
        <v>44713</v>
      </c>
      <c r="F16770">
        <v>7</v>
      </c>
      <c r="G16770">
        <v>7</v>
      </c>
      <c r="I16770">
        <v>54</v>
      </c>
      <c r="J16770">
        <v>76</v>
      </c>
      <c r="L16770">
        <v>76</v>
      </c>
      <c r="N16770">
        <v>54</v>
      </c>
      <c r="P16770">
        <v>0</v>
      </c>
      <c r="Q16770">
        <v>0</v>
      </c>
      <c r="S16770">
        <v>0</v>
      </c>
    </row>
    <row r="16771" spans="1:19" x14ac:dyDescent="0.3">
      <c r="A16771" t="s">
        <v>33416</v>
      </c>
      <c r="B16771" s="171" t="s">
        <v>33417</v>
      </c>
      <c r="C16771" s="171" t="s">
        <v>9862</v>
      </c>
      <c r="D16771" s="171" t="s">
        <v>4</v>
      </c>
      <c r="E16771" s="11">
        <v>44713</v>
      </c>
      <c r="F16771">
        <v>0</v>
      </c>
      <c r="G16771">
        <v>0</v>
      </c>
      <c r="I16771">
        <v>0</v>
      </c>
      <c r="J16771">
        <v>0</v>
      </c>
      <c r="L16771">
        <v>0</v>
      </c>
      <c r="N16771">
        <v>0</v>
      </c>
      <c r="P16771">
        <v>0</v>
      </c>
      <c r="Q16771">
        <v>0</v>
      </c>
      <c r="S16771">
        <v>0</v>
      </c>
    </row>
    <row r="16772" spans="1:19" x14ac:dyDescent="0.3">
      <c r="A16772" t="s">
        <v>33418</v>
      </c>
      <c r="B16772" s="171" t="s">
        <v>33419</v>
      </c>
      <c r="C16772" s="171" t="s">
        <v>140</v>
      </c>
      <c r="D16772" s="171" t="s">
        <v>4</v>
      </c>
      <c r="E16772" s="11">
        <v>44713</v>
      </c>
      <c r="F16772">
        <v>0</v>
      </c>
      <c r="G16772">
        <v>0</v>
      </c>
      <c r="I16772">
        <v>0</v>
      </c>
      <c r="J16772">
        <v>0</v>
      </c>
      <c r="L16772">
        <v>0</v>
      </c>
      <c r="N16772">
        <v>0</v>
      </c>
      <c r="P16772">
        <v>0</v>
      </c>
      <c r="Q16772">
        <v>0</v>
      </c>
      <c r="S16772">
        <v>0</v>
      </c>
    </row>
    <row r="16773" spans="1:19" x14ac:dyDescent="0.3">
      <c r="A16773" t="s">
        <v>33420</v>
      </c>
      <c r="B16773" s="171" t="s">
        <v>33421</v>
      </c>
      <c r="C16773" s="171" t="s">
        <v>8590</v>
      </c>
      <c r="D16773" s="171" t="s">
        <v>4</v>
      </c>
      <c r="E16773" s="11">
        <v>44713</v>
      </c>
      <c r="F16773">
        <v>0</v>
      </c>
      <c r="G16773">
        <v>0</v>
      </c>
      <c r="I16773">
        <v>0</v>
      </c>
      <c r="J16773">
        <v>0</v>
      </c>
      <c r="L16773">
        <v>0</v>
      </c>
      <c r="N16773">
        <v>0</v>
      </c>
      <c r="P16773">
        <v>0</v>
      </c>
      <c r="Q16773">
        <v>0</v>
      </c>
      <c r="S16773">
        <v>0</v>
      </c>
    </row>
    <row r="16774" spans="1:19" x14ac:dyDescent="0.3">
      <c r="A16774" t="s">
        <v>33422</v>
      </c>
      <c r="B16774" s="171" t="s">
        <v>33423</v>
      </c>
      <c r="C16774" s="171" t="s">
        <v>170</v>
      </c>
      <c r="D16774" s="171" t="s">
        <v>4</v>
      </c>
      <c r="E16774" s="11">
        <v>44713</v>
      </c>
      <c r="F16774">
        <v>3.5</v>
      </c>
      <c r="G16774">
        <v>3.5</v>
      </c>
      <c r="I16774">
        <v>17</v>
      </c>
      <c r="J16774">
        <v>49</v>
      </c>
      <c r="L16774">
        <v>49</v>
      </c>
      <c r="N16774">
        <v>17</v>
      </c>
      <c r="P16774">
        <v>0</v>
      </c>
      <c r="Q16774">
        <v>0</v>
      </c>
      <c r="S16774">
        <v>0</v>
      </c>
    </row>
    <row r="16775" spans="1:19" x14ac:dyDescent="0.3">
      <c r="A16775" t="s">
        <v>33424</v>
      </c>
      <c r="B16775" s="171" t="s">
        <v>33425</v>
      </c>
      <c r="C16775" s="171" t="s">
        <v>182</v>
      </c>
      <c r="D16775" s="171" t="s">
        <v>4</v>
      </c>
      <c r="E16775" s="11">
        <v>44713</v>
      </c>
      <c r="F16775">
        <v>8</v>
      </c>
      <c r="G16775">
        <v>8</v>
      </c>
      <c r="I16775">
        <v>87</v>
      </c>
      <c r="J16775">
        <v>91</v>
      </c>
      <c r="L16775">
        <v>91</v>
      </c>
      <c r="N16775">
        <v>87</v>
      </c>
      <c r="P16775">
        <v>3</v>
      </c>
      <c r="Q16775">
        <v>3</v>
      </c>
      <c r="S16775">
        <v>0</v>
      </c>
    </row>
    <row r="16776" spans="1:19" x14ac:dyDescent="0.3">
      <c r="A16776" t="s">
        <v>33426</v>
      </c>
      <c r="B16776" s="171" t="s">
        <v>33427</v>
      </c>
      <c r="C16776" s="171" t="s">
        <v>197</v>
      </c>
      <c r="D16776" s="171" t="s">
        <v>4</v>
      </c>
      <c r="E16776" s="11">
        <v>44713</v>
      </c>
      <c r="F16776">
        <v>8.5</v>
      </c>
      <c r="G16776">
        <v>8.5</v>
      </c>
      <c r="I16776">
        <v>71</v>
      </c>
      <c r="J16776">
        <v>85</v>
      </c>
      <c r="L16776">
        <v>85</v>
      </c>
      <c r="N16776">
        <v>71</v>
      </c>
      <c r="P16776">
        <v>0</v>
      </c>
      <c r="Q16776">
        <v>0</v>
      </c>
      <c r="S16776">
        <v>0</v>
      </c>
    </row>
    <row r="16777" spans="1:19" x14ac:dyDescent="0.3">
      <c r="A16777" t="s">
        <v>33428</v>
      </c>
      <c r="B16777" s="171" t="s">
        <v>33429</v>
      </c>
      <c r="C16777" s="171" t="s">
        <v>218</v>
      </c>
      <c r="D16777" s="171" t="s">
        <v>4</v>
      </c>
      <c r="E16777" s="11">
        <v>44713</v>
      </c>
      <c r="F16777">
        <v>0</v>
      </c>
      <c r="G16777">
        <v>0</v>
      </c>
      <c r="I16777">
        <v>0</v>
      </c>
      <c r="J16777">
        <v>0</v>
      </c>
      <c r="L16777">
        <v>0</v>
      </c>
      <c r="N16777">
        <v>0</v>
      </c>
      <c r="P16777">
        <v>0</v>
      </c>
      <c r="Q16777">
        <v>0</v>
      </c>
      <c r="S16777">
        <v>0</v>
      </c>
    </row>
    <row r="16778" spans="1:19" x14ac:dyDescent="0.3">
      <c r="A16778" t="s">
        <v>33430</v>
      </c>
      <c r="B16778" s="171" t="s">
        <v>33431</v>
      </c>
      <c r="C16778" s="171" t="s">
        <v>230</v>
      </c>
      <c r="D16778" s="171" t="s">
        <v>4</v>
      </c>
      <c r="E16778" s="11">
        <v>44713</v>
      </c>
      <c r="F16778">
        <v>0</v>
      </c>
      <c r="G16778">
        <v>0</v>
      </c>
      <c r="I16778">
        <v>0</v>
      </c>
      <c r="J16778">
        <v>0</v>
      </c>
      <c r="L16778">
        <v>0</v>
      </c>
      <c r="N16778">
        <v>0</v>
      </c>
      <c r="P16778">
        <v>0</v>
      </c>
      <c r="Q16778">
        <v>0</v>
      </c>
      <c r="S16778">
        <v>0</v>
      </c>
    </row>
    <row r="16779" spans="1:19" x14ac:dyDescent="0.3">
      <c r="A16779" t="s">
        <v>33432</v>
      </c>
      <c r="B16779" s="171" t="s">
        <v>33433</v>
      </c>
      <c r="C16779" s="171" t="s">
        <v>8193</v>
      </c>
      <c r="D16779" s="171" t="s">
        <v>4</v>
      </c>
      <c r="E16779" s="11">
        <v>44713</v>
      </c>
      <c r="F16779">
        <v>2</v>
      </c>
      <c r="G16779">
        <v>2</v>
      </c>
      <c r="I16779">
        <v>17</v>
      </c>
      <c r="J16779">
        <v>22</v>
      </c>
      <c r="L16779">
        <v>22</v>
      </c>
      <c r="N16779">
        <v>17</v>
      </c>
      <c r="P16779">
        <v>0</v>
      </c>
      <c r="Q16779">
        <v>0</v>
      </c>
      <c r="S16779">
        <v>0</v>
      </c>
    </row>
    <row r="16780" spans="1:19" x14ac:dyDescent="0.3">
      <c r="A16780" t="s">
        <v>33434</v>
      </c>
      <c r="B16780" s="171" t="s">
        <v>33435</v>
      </c>
      <c r="C16780" s="171" t="s">
        <v>10522</v>
      </c>
      <c r="D16780" s="171" t="s">
        <v>4</v>
      </c>
      <c r="E16780" s="11">
        <v>44713</v>
      </c>
      <c r="F16780">
        <v>0</v>
      </c>
      <c r="G16780">
        <v>0</v>
      </c>
      <c r="I16780">
        <v>0</v>
      </c>
      <c r="J16780">
        <v>0</v>
      </c>
      <c r="L16780">
        <v>0</v>
      </c>
      <c r="N16780">
        <v>0</v>
      </c>
      <c r="P16780">
        <v>0</v>
      </c>
      <c r="Q16780">
        <v>0</v>
      </c>
      <c r="S16780">
        <v>0</v>
      </c>
    </row>
    <row r="16781" spans="1:19" x14ac:dyDescent="0.3">
      <c r="A16781" t="s">
        <v>33436</v>
      </c>
      <c r="B16781" s="171" t="s">
        <v>33437</v>
      </c>
      <c r="C16781" s="171" t="s">
        <v>10525</v>
      </c>
      <c r="D16781" s="171" t="s">
        <v>4</v>
      </c>
      <c r="E16781" s="11">
        <v>44713</v>
      </c>
      <c r="F16781">
        <v>0</v>
      </c>
      <c r="G16781">
        <v>0</v>
      </c>
      <c r="I16781">
        <v>0</v>
      </c>
      <c r="J16781">
        <v>0</v>
      </c>
      <c r="L16781">
        <v>0</v>
      </c>
      <c r="N16781">
        <v>0</v>
      </c>
      <c r="P16781">
        <v>0</v>
      </c>
      <c r="Q16781">
        <v>0</v>
      </c>
      <c r="S16781">
        <v>0</v>
      </c>
    </row>
    <row r="16782" spans="1:19" x14ac:dyDescent="0.3">
      <c r="A16782" t="s">
        <v>33438</v>
      </c>
      <c r="B16782" s="171" t="s">
        <v>33439</v>
      </c>
      <c r="C16782" s="171" t="s">
        <v>10528</v>
      </c>
      <c r="D16782" s="171" t="s">
        <v>4</v>
      </c>
      <c r="E16782" s="11">
        <v>44713</v>
      </c>
      <c r="F16782">
        <v>0</v>
      </c>
      <c r="G16782">
        <v>0</v>
      </c>
      <c r="I16782">
        <v>0</v>
      </c>
      <c r="J16782">
        <v>0</v>
      </c>
      <c r="L16782">
        <v>0</v>
      </c>
      <c r="N16782">
        <v>0</v>
      </c>
      <c r="P16782">
        <v>0</v>
      </c>
      <c r="Q16782">
        <v>0</v>
      </c>
      <c r="S16782">
        <v>0</v>
      </c>
    </row>
    <row r="16783" spans="1:19" x14ac:dyDescent="0.3">
      <c r="A16783" t="s">
        <v>33440</v>
      </c>
      <c r="B16783" s="171" t="s">
        <v>33441</v>
      </c>
      <c r="C16783" s="171" t="s">
        <v>10531</v>
      </c>
      <c r="D16783" s="171" t="s">
        <v>4</v>
      </c>
      <c r="E16783" s="11">
        <v>44713</v>
      </c>
      <c r="F16783">
        <v>0</v>
      </c>
      <c r="G16783">
        <v>0</v>
      </c>
      <c r="I16783">
        <v>0</v>
      </c>
      <c r="J16783">
        <v>0</v>
      </c>
      <c r="L16783">
        <v>0</v>
      </c>
      <c r="N16783">
        <v>0</v>
      </c>
      <c r="P16783">
        <v>0</v>
      </c>
      <c r="Q16783">
        <v>0</v>
      </c>
      <c r="S16783">
        <v>0</v>
      </c>
    </row>
    <row r="16784" spans="1:19" x14ac:dyDescent="0.3">
      <c r="A16784" t="s">
        <v>33442</v>
      </c>
      <c r="B16784" s="171" t="s">
        <v>33443</v>
      </c>
      <c r="C16784" s="171" t="s">
        <v>14880</v>
      </c>
      <c r="D16784" s="171" t="s">
        <v>4</v>
      </c>
      <c r="E16784" s="11">
        <v>44713</v>
      </c>
      <c r="F16784">
        <v>0</v>
      </c>
      <c r="G16784">
        <v>0</v>
      </c>
      <c r="I16784">
        <v>0</v>
      </c>
      <c r="J16784">
        <v>0</v>
      </c>
      <c r="L16784">
        <v>0</v>
      </c>
      <c r="N16784">
        <v>0</v>
      </c>
      <c r="P16784">
        <v>0</v>
      </c>
      <c r="Q16784">
        <v>0</v>
      </c>
      <c r="S16784">
        <v>0</v>
      </c>
    </row>
    <row r="16785" spans="1:19" x14ac:dyDescent="0.3">
      <c r="A16785" t="s">
        <v>33444</v>
      </c>
      <c r="B16785" s="171" t="s">
        <v>33445</v>
      </c>
      <c r="C16785" s="171" t="s">
        <v>10534</v>
      </c>
      <c r="D16785" s="171" t="s">
        <v>4</v>
      </c>
      <c r="E16785" s="11">
        <v>44713</v>
      </c>
      <c r="F16785">
        <v>1</v>
      </c>
      <c r="G16785">
        <v>5</v>
      </c>
      <c r="I16785">
        <v>5</v>
      </c>
      <c r="J16785">
        <v>5</v>
      </c>
      <c r="L16785">
        <v>29</v>
      </c>
      <c r="N16785">
        <v>5</v>
      </c>
      <c r="P16785">
        <v>0</v>
      </c>
      <c r="Q16785">
        <v>0</v>
      </c>
      <c r="S16785">
        <v>0</v>
      </c>
    </row>
    <row r="16786" spans="1:19" x14ac:dyDescent="0.3">
      <c r="A16786" t="s">
        <v>33446</v>
      </c>
      <c r="B16786" s="171" t="s">
        <v>33447</v>
      </c>
      <c r="C16786" s="171" t="s">
        <v>10537</v>
      </c>
      <c r="D16786" s="171" t="s">
        <v>4</v>
      </c>
      <c r="E16786" s="11">
        <v>44713</v>
      </c>
      <c r="F16786">
        <v>1.5</v>
      </c>
      <c r="G16786">
        <v>2</v>
      </c>
      <c r="I16786">
        <v>5</v>
      </c>
      <c r="J16786">
        <v>8</v>
      </c>
      <c r="L16786">
        <v>11</v>
      </c>
      <c r="N16786">
        <v>5</v>
      </c>
      <c r="P16786">
        <v>0</v>
      </c>
      <c r="Q16786">
        <v>0</v>
      </c>
      <c r="S16786">
        <v>0</v>
      </c>
    </row>
    <row r="16787" spans="1:19" x14ac:dyDescent="0.3">
      <c r="A16787" t="s">
        <v>33448</v>
      </c>
      <c r="B16787" s="171" t="s">
        <v>33449</v>
      </c>
      <c r="C16787" s="171" t="s">
        <v>15347</v>
      </c>
      <c r="D16787" s="171" t="s">
        <v>4</v>
      </c>
      <c r="E16787" s="11">
        <v>44713</v>
      </c>
      <c r="F16787">
        <v>0.5</v>
      </c>
      <c r="G16787">
        <v>1.5</v>
      </c>
      <c r="I16787">
        <v>4</v>
      </c>
      <c r="J16787">
        <v>3</v>
      </c>
      <c r="L16787">
        <v>9</v>
      </c>
      <c r="N16787">
        <v>4</v>
      </c>
      <c r="P16787">
        <v>0</v>
      </c>
      <c r="Q16787">
        <v>0</v>
      </c>
      <c r="S16787">
        <v>0</v>
      </c>
    </row>
    <row r="16788" spans="1:19" x14ac:dyDescent="0.3">
      <c r="A16788" t="s">
        <v>33450</v>
      </c>
      <c r="B16788" s="171" t="s">
        <v>33451</v>
      </c>
      <c r="C16788" s="171" t="s">
        <v>203</v>
      </c>
      <c r="D16788" s="171" t="s">
        <v>4</v>
      </c>
      <c r="E16788" s="11">
        <v>44713</v>
      </c>
      <c r="F16788">
        <v>2.5</v>
      </c>
      <c r="G16788">
        <v>2.5</v>
      </c>
      <c r="I16788">
        <v>12</v>
      </c>
      <c r="J16788">
        <v>14</v>
      </c>
      <c r="L16788">
        <v>13</v>
      </c>
      <c r="N16788">
        <v>12</v>
      </c>
      <c r="P16788">
        <v>1</v>
      </c>
      <c r="Q16788">
        <v>3</v>
      </c>
      <c r="S16788">
        <v>0</v>
      </c>
    </row>
    <row r="16789" spans="1:19" x14ac:dyDescent="0.3">
      <c r="A16789" t="s">
        <v>33452</v>
      </c>
      <c r="B16789" s="171" t="s">
        <v>33453</v>
      </c>
      <c r="C16789" s="171" t="s">
        <v>15340</v>
      </c>
      <c r="D16789" s="171" t="s">
        <v>4</v>
      </c>
      <c r="E16789" s="11">
        <v>44713</v>
      </c>
      <c r="F16789">
        <v>0</v>
      </c>
      <c r="G16789">
        <v>0</v>
      </c>
      <c r="I16789">
        <v>0</v>
      </c>
      <c r="J16789">
        <v>0</v>
      </c>
      <c r="L16789">
        <v>0</v>
      </c>
      <c r="N16789">
        <v>0</v>
      </c>
      <c r="P16789">
        <v>0</v>
      </c>
      <c r="Q16789">
        <v>0</v>
      </c>
      <c r="S16789">
        <v>0</v>
      </c>
    </row>
    <row r="16790" spans="1:19" x14ac:dyDescent="0.3">
      <c r="A16790" t="s">
        <v>33454</v>
      </c>
      <c r="B16790" s="171" t="s">
        <v>33455</v>
      </c>
      <c r="C16790" s="171" t="s">
        <v>16544</v>
      </c>
      <c r="D16790" s="171" t="s">
        <v>4</v>
      </c>
      <c r="E16790" s="11">
        <v>44713</v>
      </c>
      <c r="F16790">
        <v>0</v>
      </c>
      <c r="G16790">
        <v>0</v>
      </c>
      <c r="I16790">
        <v>0</v>
      </c>
      <c r="J16790">
        <v>0</v>
      </c>
      <c r="L16790">
        <v>0</v>
      </c>
      <c r="N16790">
        <v>0</v>
      </c>
      <c r="P16790">
        <v>0</v>
      </c>
      <c r="Q16790">
        <v>0</v>
      </c>
      <c r="S16790">
        <v>0</v>
      </c>
    </row>
    <row r="16791" spans="1:19" x14ac:dyDescent="0.3">
      <c r="A16791" t="s">
        <v>33456</v>
      </c>
      <c r="B16791" s="171" t="s">
        <v>33457</v>
      </c>
      <c r="C16791" s="171" t="s">
        <v>176</v>
      </c>
      <c r="D16791" s="171" t="s">
        <v>4</v>
      </c>
      <c r="E16791" s="11">
        <v>44713</v>
      </c>
      <c r="F16791">
        <v>2.5</v>
      </c>
      <c r="G16791">
        <v>3</v>
      </c>
      <c r="I16791">
        <v>9</v>
      </c>
      <c r="J16791">
        <v>14</v>
      </c>
      <c r="L16791">
        <v>17</v>
      </c>
      <c r="N16791">
        <v>9</v>
      </c>
      <c r="P16791">
        <v>2</v>
      </c>
      <c r="Q16791">
        <v>2</v>
      </c>
      <c r="S16791">
        <v>0</v>
      </c>
    </row>
    <row r="16792" spans="1:19" x14ac:dyDescent="0.3">
      <c r="A16792" t="s">
        <v>33458</v>
      </c>
      <c r="B16792" s="171" t="s">
        <v>33459</v>
      </c>
      <c r="C16792" s="171" t="s">
        <v>206</v>
      </c>
      <c r="D16792" s="171" t="s">
        <v>4</v>
      </c>
      <c r="E16792" s="11">
        <v>44713</v>
      </c>
      <c r="F16792">
        <v>1</v>
      </c>
      <c r="G16792">
        <v>1</v>
      </c>
      <c r="I16792">
        <v>2</v>
      </c>
      <c r="J16792">
        <v>5</v>
      </c>
      <c r="L16792">
        <v>5</v>
      </c>
      <c r="N16792">
        <v>2</v>
      </c>
      <c r="P16792">
        <v>0</v>
      </c>
      <c r="Q16792">
        <v>0</v>
      </c>
      <c r="S16792">
        <v>0</v>
      </c>
    </row>
    <row r="16793" spans="1:19" x14ac:dyDescent="0.3">
      <c r="A16793" t="s">
        <v>33276</v>
      </c>
      <c r="B16793" s="171" t="s">
        <v>33277</v>
      </c>
      <c r="C16793" s="171" t="s">
        <v>24284</v>
      </c>
      <c r="D16793" s="171" t="s">
        <v>80</v>
      </c>
      <c r="E16793" s="11">
        <v>44713</v>
      </c>
      <c r="F16793">
        <v>2</v>
      </c>
      <c r="G16793">
        <v>3</v>
      </c>
      <c r="I16793">
        <v>5</v>
      </c>
      <c r="J16793">
        <v>12</v>
      </c>
      <c r="L16793">
        <v>18</v>
      </c>
      <c r="N16793">
        <v>5</v>
      </c>
      <c r="P16793">
        <v>2</v>
      </c>
      <c r="Q16793">
        <v>2</v>
      </c>
      <c r="S16793">
        <v>0</v>
      </c>
    </row>
    <row r="16794" spans="1:19" x14ac:dyDescent="0.3">
      <c r="A16794" t="s">
        <v>33460</v>
      </c>
      <c r="B16794" s="171" t="s">
        <v>33461</v>
      </c>
      <c r="C16794" s="171" t="s">
        <v>18229</v>
      </c>
      <c r="D16794" s="171" t="s">
        <v>80</v>
      </c>
      <c r="E16794" s="11">
        <v>44713</v>
      </c>
      <c r="F16794">
        <v>0</v>
      </c>
      <c r="G16794">
        <v>0</v>
      </c>
      <c r="I16794">
        <v>0</v>
      </c>
      <c r="J16794">
        <v>0</v>
      </c>
      <c r="L16794">
        <v>0</v>
      </c>
      <c r="N16794">
        <v>0</v>
      </c>
      <c r="P16794">
        <v>0</v>
      </c>
      <c r="Q16794">
        <v>0</v>
      </c>
      <c r="S16794">
        <v>0</v>
      </c>
    </row>
    <row r="16795" spans="1:19" x14ac:dyDescent="0.3">
      <c r="A16795" t="s">
        <v>33462</v>
      </c>
      <c r="B16795" s="171" t="s">
        <v>33463</v>
      </c>
      <c r="C16795" s="171" t="s">
        <v>9887</v>
      </c>
      <c r="D16795" s="171" t="s">
        <v>80</v>
      </c>
      <c r="E16795" s="11">
        <v>44713</v>
      </c>
      <c r="F16795">
        <v>0</v>
      </c>
      <c r="G16795">
        <v>0</v>
      </c>
      <c r="I16795">
        <v>0</v>
      </c>
      <c r="J16795">
        <v>0</v>
      </c>
      <c r="L16795">
        <v>0</v>
      </c>
      <c r="N16795">
        <v>0</v>
      </c>
      <c r="P16795">
        <v>0</v>
      </c>
      <c r="Q16795">
        <v>0</v>
      </c>
      <c r="S16795">
        <v>0</v>
      </c>
    </row>
    <row r="16796" spans="1:19" x14ac:dyDescent="0.3">
      <c r="A16796" t="s">
        <v>33464</v>
      </c>
      <c r="B16796" s="171" t="s">
        <v>33465</v>
      </c>
      <c r="C16796" s="171" t="s">
        <v>11260</v>
      </c>
      <c r="D16796" s="171" t="s">
        <v>80</v>
      </c>
      <c r="E16796" s="11">
        <v>44713</v>
      </c>
      <c r="F16796">
        <v>0</v>
      </c>
      <c r="G16796">
        <v>0</v>
      </c>
      <c r="I16796">
        <v>0</v>
      </c>
      <c r="J16796">
        <v>0</v>
      </c>
      <c r="L16796">
        <v>0</v>
      </c>
      <c r="N16796">
        <v>0</v>
      </c>
      <c r="P16796">
        <v>0</v>
      </c>
      <c r="Q16796">
        <v>0</v>
      </c>
      <c r="S16796">
        <v>0</v>
      </c>
    </row>
    <row r="16797" spans="1:19" x14ac:dyDescent="0.3">
      <c r="A16797" t="s">
        <v>33466</v>
      </c>
      <c r="B16797" s="171" t="s">
        <v>33467</v>
      </c>
      <c r="C16797" s="171" t="s">
        <v>21284</v>
      </c>
      <c r="D16797" s="171" t="s">
        <v>80</v>
      </c>
      <c r="E16797" s="11">
        <v>44713</v>
      </c>
      <c r="F16797">
        <v>0</v>
      </c>
      <c r="G16797">
        <v>0</v>
      </c>
      <c r="I16797">
        <v>0</v>
      </c>
      <c r="J16797">
        <v>0</v>
      </c>
      <c r="L16797">
        <v>0</v>
      </c>
      <c r="N16797">
        <v>0</v>
      </c>
      <c r="P16797">
        <v>0</v>
      </c>
      <c r="Q16797">
        <v>0</v>
      </c>
      <c r="S16797">
        <v>0</v>
      </c>
    </row>
    <row r="16798" spans="1:19" x14ac:dyDescent="0.3">
      <c r="A16798" t="s">
        <v>33468</v>
      </c>
      <c r="B16798" s="171" t="s">
        <v>33469</v>
      </c>
      <c r="C16798" s="171" t="s">
        <v>125</v>
      </c>
      <c r="D16798" s="171" t="s">
        <v>80</v>
      </c>
      <c r="E16798" s="11">
        <v>44713</v>
      </c>
      <c r="F16798">
        <v>0</v>
      </c>
      <c r="G16798">
        <v>0</v>
      </c>
      <c r="I16798">
        <v>0</v>
      </c>
      <c r="J16798">
        <v>0</v>
      </c>
      <c r="L16798">
        <v>0</v>
      </c>
      <c r="N16798">
        <v>0</v>
      </c>
      <c r="P16798">
        <v>0</v>
      </c>
      <c r="Q16798">
        <v>0</v>
      </c>
      <c r="S16798">
        <v>0</v>
      </c>
    </row>
    <row r="16799" spans="1:19" x14ac:dyDescent="0.3">
      <c r="A16799" t="s">
        <v>33470</v>
      </c>
      <c r="B16799" s="171" t="s">
        <v>33471</v>
      </c>
      <c r="C16799" s="171" t="s">
        <v>14899</v>
      </c>
      <c r="D16799" s="171" t="s">
        <v>80</v>
      </c>
      <c r="E16799" s="11">
        <v>44713</v>
      </c>
      <c r="F16799">
        <v>0</v>
      </c>
      <c r="G16799">
        <v>0</v>
      </c>
      <c r="I16799">
        <v>0</v>
      </c>
      <c r="J16799">
        <v>0</v>
      </c>
      <c r="L16799">
        <v>0</v>
      </c>
      <c r="N16799">
        <v>0</v>
      </c>
      <c r="P16799">
        <v>0</v>
      </c>
      <c r="Q16799">
        <v>0</v>
      </c>
      <c r="S16799">
        <v>0</v>
      </c>
    </row>
    <row r="16800" spans="1:19" x14ac:dyDescent="0.3">
      <c r="A16800" t="s">
        <v>33472</v>
      </c>
      <c r="B16800" s="171" t="s">
        <v>33473</v>
      </c>
      <c r="C16800" s="171" t="s">
        <v>137</v>
      </c>
      <c r="D16800" s="171" t="s">
        <v>80</v>
      </c>
      <c r="E16800" s="11">
        <v>44713</v>
      </c>
      <c r="F16800">
        <v>0</v>
      </c>
      <c r="G16800">
        <v>0</v>
      </c>
      <c r="I16800">
        <v>0</v>
      </c>
      <c r="J16800">
        <v>0</v>
      </c>
      <c r="L16800">
        <v>0</v>
      </c>
      <c r="N16800">
        <v>0</v>
      </c>
      <c r="P16800">
        <v>0</v>
      </c>
      <c r="Q16800">
        <v>0</v>
      </c>
      <c r="S16800">
        <v>0</v>
      </c>
    </row>
    <row r="16801" spans="1:19" x14ac:dyDescent="0.3">
      <c r="A16801" t="s">
        <v>33474</v>
      </c>
      <c r="B16801" s="171" t="s">
        <v>33475</v>
      </c>
      <c r="C16801" s="171" t="s">
        <v>8615</v>
      </c>
      <c r="D16801" s="171" t="s">
        <v>80</v>
      </c>
      <c r="E16801" s="11">
        <v>44713</v>
      </c>
      <c r="F16801">
        <v>0</v>
      </c>
      <c r="G16801">
        <v>0</v>
      </c>
      <c r="I16801">
        <v>0</v>
      </c>
      <c r="J16801">
        <v>0</v>
      </c>
      <c r="L16801">
        <v>0</v>
      </c>
      <c r="N16801">
        <v>0</v>
      </c>
      <c r="P16801">
        <v>0</v>
      </c>
      <c r="Q16801">
        <v>0</v>
      </c>
      <c r="S16801">
        <v>0</v>
      </c>
    </row>
    <row r="16802" spans="1:19" x14ac:dyDescent="0.3">
      <c r="A16802" t="s">
        <v>33476</v>
      </c>
      <c r="B16802" s="171" t="s">
        <v>33477</v>
      </c>
      <c r="C16802" s="171" t="s">
        <v>146</v>
      </c>
      <c r="D16802" s="171" t="s">
        <v>80</v>
      </c>
      <c r="E16802" s="11">
        <v>44713</v>
      </c>
      <c r="F16802">
        <v>4.5</v>
      </c>
      <c r="G16802">
        <v>9</v>
      </c>
      <c r="I16802">
        <v>27</v>
      </c>
      <c r="J16802">
        <v>23</v>
      </c>
      <c r="L16802">
        <v>50</v>
      </c>
      <c r="N16802">
        <v>27</v>
      </c>
      <c r="P16802">
        <v>0</v>
      </c>
      <c r="Q16802">
        <v>0</v>
      </c>
      <c r="S16802">
        <v>0</v>
      </c>
    </row>
    <row r="16803" spans="1:19" x14ac:dyDescent="0.3">
      <c r="A16803" t="s">
        <v>33478</v>
      </c>
      <c r="B16803" s="171" t="s">
        <v>33479</v>
      </c>
      <c r="C16803" s="171" t="s">
        <v>161</v>
      </c>
      <c r="D16803" s="171" t="s">
        <v>80</v>
      </c>
      <c r="E16803" s="11">
        <v>44713</v>
      </c>
      <c r="F16803">
        <v>1.5</v>
      </c>
      <c r="G16803">
        <v>3</v>
      </c>
      <c r="I16803">
        <v>4</v>
      </c>
      <c r="J16803">
        <v>8</v>
      </c>
      <c r="L16803">
        <v>17</v>
      </c>
      <c r="N16803">
        <v>2</v>
      </c>
      <c r="P16803">
        <v>1</v>
      </c>
      <c r="Q16803">
        <v>1</v>
      </c>
      <c r="S16803">
        <v>2</v>
      </c>
    </row>
    <row r="16804" spans="1:19" x14ac:dyDescent="0.3">
      <c r="A16804" t="s">
        <v>33480</v>
      </c>
      <c r="B16804" s="171" t="s">
        <v>33481</v>
      </c>
      <c r="C16804" s="171" t="s">
        <v>18252</v>
      </c>
      <c r="D16804" s="171" t="s">
        <v>80</v>
      </c>
      <c r="E16804" s="11">
        <v>44713</v>
      </c>
      <c r="F16804">
        <v>0</v>
      </c>
      <c r="G16804">
        <v>0</v>
      </c>
      <c r="I16804">
        <v>0</v>
      </c>
      <c r="J16804">
        <v>0</v>
      </c>
      <c r="L16804">
        <v>0</v>
      </c>
      <c r="N16804">
        <v>0</v>
      </c>
      <c r="P16804">
        <v>0</v>
      </c>
      <c r="Q16804">
        <v>0</v>
      </c>
      <c r="S16804">
        <v>0</v>
      </c>
    </row>
    <row r="16805" spans="1:19" x14ac:dyDescent="0.3">
      <c r="A16805" t="s">
        <v>33482</v>
      </c>
      <c r="B16805" s="171" t="s">
        <v>33483</v>
      </c>
      <c r="C16805" s="171" t="s">
        <v>167</v>
      </c>
      <c r="D16805" s="171" t="s">
        <v>80</v>
      </c>
      <c r="E16805" s="11">
        <v>44713</v>
      </c>
      <c r="F16805">
        <v>3.5</v>
      </c>
      <c r="G16805">
        <v>3.5</v>
      </c>
      <c r="I16805">
        <v>17</v>
      </c>
      <c r="J16805">
        <v>49</v>
      </c>
      <c r="L16805">
        <v>49</v>
      </c>
      <c r="N16805">
        <v>17</v>
      </c>
      <c r="P16805">
        <v>0</v>
      </c>
      <c r="Q16805">
        <v>0</v>
      </c>
      <c r="S16805">
        <v>0</v>
      </c>
    </row>
    <row r="16806" spans="1:19" x14ac:dyDescent="0.3">
      <c r="A16806" t="s">
        <v>33484</v>
      </c>
      <c r="B16806" s="171" t="s">
        <v>33485</v>
      </c>
      <c r="C16806" s="171" t="s">
        <v>179</v>
      </c>
      <c r="D16806" s="171" t="s">
        <v>80</v>
      </c>
      <c r="E16806" s="11">
        <v>44713</v>
      </c>
      <c r="F16806">
        <v>11</v>
      </c>
      <c r="G16806">
        <v>12</v>
      </c>
      <c r="I16806">
        <v>99</v>
      </c>
      <c r="J16806">
        <v>106</v>
      </c>
      <c r="L16806">
        <v>111</v>
      </c>
      <c r="N16806">
        <v>97</v>
      </c>
      <c r="P16806">
        <v>5</v>
      </c>
      <c r="Q16806">
        <v>5</v>
      </c>
      <c r="S16806">
        <v>2</v>
      </c>
    </row>
    <row r="16807" spans="1:19" x14ac:dyDescent="0.3">
      <c r="A16807" t="s">
        <v>33486</v>
      </c>
      <c r="B16807" s="171" t="s">
        <v>33487</v>
      </c>
      <c r="C16807" s="171" t="s">
        <v>185</v>
      </c>
      <c r="D16807" s="171" t="s">
        <v>80</v>
      </c>
      <c r="E16807" s="11">
        <v>44713</v>
      </c>
      <c r="F16807">
        <v>4</v>
      </c>
      <c r="G16807">
        <v>7</v>
      </c>
      <c r="I16807">
        <v>12</v>
      </c>
      <c r="J16807">
        <v>21</v>
      </c>
      <c r="L16807">
        <v>39</v>
      </c>
      <c r="N16807">
        <v>10</v>
      </c>
      <c r="P16807">
        <v>0</v>
      </c>
      <c r="Q16807">
        <v>0</v>
      </c>
      <c r="S16807">
        <v>2</v>
      </c>
    </row>
    <row r="16808" spans="1:19" x14ac:dyDescent="0.3">
      <c r="A16808" t="s">
        <v>33488</v>
      </c>
      <c r="B16808" s="171" t="s">
        <v>33489</v>
      </c>
      <c r="C16808" s="171" t="s">
        <v>191</v>
      </c>
      <c r="D16808" s="171" t="s">
        <v>80</v>
      </c>
      <c r="E16808" s="11">
        <v>44713</v>
      </c>
      <c r="F16808">
        <v>14.5</v>
      </c>
      <c r="G16808">
        <v>15.5</v>
      </c>
      <c r="I16808">
        <v>89</v>
      </c>
      <c r="J16808">
        <v>121</v>
      </c>
      <c r="L16808">
        <v>124</v>
      </c>
      <c r="N16808">
        <v>86</v>
      </c>
      <c r="P16808">
        <v>3</v>
      </c>
      <c r="Q16808">
        <v>7</v>
      </c>
      <c r="S16808">
        <v>3</v>
      </c>
    </row>
    <row r="16809" spans="1:19" x14ac:dyDescent="0.3">
      <c r="A16809" t="s">
        <v>33490</v>
      </c>
      <c r="B16809" s="171" t="s">
        <v>33491</v>
      </c>
      <c r="C16809" s="171" t="s">
        <v>212</v>
      </c>
      <c r="D16809" s="171" t="s">
        <v>80</v>
      </c>
      <c r="E16809" s="11">
        <v>44713</v>
      </c>
      <c r="F16809">
        <v>0</v>
      </c>
      <c r="G16809">
        <v>0</v>
      </c>
      <c r="I16809">
        <v>0</v>
      </c>
      <c r="J16809">
        <v>0</v>
      </c>
      <c r="L16809">
        <v>0</v>
      </c>
      <c r="N16809">
        <v>0</v>
      </c>
      <c r="P16809">
        <v>0</v>
      </c>
      <c r="Q16809">
        <v>0</v>
      </c>
      <c r="S16809">
        <v>0</v>
      </c>
    </row>
    <row r="16810" spans="1:19" x14ac:dyDescent="0.3">
      <c r="A16810" t="s">
        <v>33492</v>
      </c>
      <c r="B16810" s="171" t="s">
        <v>33493</v>
      </c>
      <c r="C16810" s="171" t="s">
        <v>215</v>
      </c>
      <c r="D16810" s="171" t="s">
        <v>80</v>
      </c>
      <c r="E16810" s="11">
        <v>44713</v>
      </c>
      <c r="F16810">
        <v>0</v>
      </c>
      <c r="G16810">
        <v>0</v>
      </c>
      <c r="I16810">
        <v>0</v>
      </c>
      <c r="J16810">
        <v>0</v>
      </c>
      <c r="L16810">
        <v>0</v>
      </c>
      <c r="N16810">
        <v>0</v>
      </c>
      <c r="P16810">
        <v>0</v>
      </c>
      <c r="Q16810">
        <v>0</v>
      </c>
      <c r="S16810">
        <v>0</v>
      </c>
    </row>
    <row r="16811" spans="1:19" x14ac:dyDescent="0.3">
      <c r="A16811" t="s">
        <v>33494</v>
      </c>
      <c r="B16811" s="171" t="s">
        <v>33495</v>
      </c>
      <c r="C16811" s="171" t="s">
        <v>221</v>
      </c>
      <c r="D16811" s="171" t="s">
        <v>80</v>
      </c>
      <c r="E16811" s="11">
        <v>44713</v>
      </c>
      <c r="F16811">
        <v>0</v>
      </c>
      <c r="G16811">
        <v>0</v>
      </c>
      <c r="I16811">
        <v>0</v>
      </c>
      <c r="J16811">
        <v>0</v>
      </c>
      <c r="L16811">
        <v>0</v>
      </c>
      <c r="N16811">
        <v>0</v>
      </c>
      <c r="P16811">
        <v>0</v>
      </c>
      <c r="Q16811">
        <v>0</v>
      </c>
      <c r="S16811">
        <v>0</v>
      </c>
    </row>
    <row r="16812" spans="1:19" x14ac:dyDescent="0.3">
      <c r="A16812" t="s">
        <v>33496</v>
      </c>
      <c r="B16812" s="171" t="s">
        <v>33497</v>
      </c>
      <c r="C16812" s="171" t="s">
        <v>8233</v>
      </c>
      <c r="D16812" s="171" t="s">
        <v>80</v>
      </c>
      <c r="E16812" s="11">
        <v>44713</v>
      </c>
      <c r="F16812">
        <v>2</v>
      </c>
      <c r="G16812">
        <v>2</v>
      </c>
      <c r="I16812">
        <v>17</v>
      </c>
      <c r="J16812">
        <v>22</v>
      </c>
      <c r="L16812">
        <v>22</v>
      </c>
      <c r="N16812">
        <v>17</v>
      </c>
      <c r="P16812">
        <v>0</v>
      </c>
      <c r="Q16812">
        <v>0</v>
      </c>
      <c r="S16812">
        <v>0</v>
      </c>
    </row>
    <row r="16813" spans="1:19" x14ac:dyDescent="0.3">
      <c r="A16813" t="s">
        <v>33498</v>
      </c>
      <c r="B16813" s="171" t="s">
        <v>33499</v>
      </c>
      <c r="C16813" s="171" t="s">
        <v>233</v>
      </c>
      <c r="D16813" s="171" t="s">
        <v>80</v>
      </c>
      <c r="E16813" s="11">
        <v>44713</v>
      </c>
      <c r="F16813">
        <v>0</v>
      </c>
      <c r="G16813">
        <v>0</v>
      </c>
      <c r="I16813">
        <v>0</v>
      </c>
      <c r="J16813">
        <v>0</v>
      </c>
      <c r="L16813">
        <v>0</v>
      </c>
      <c r="N16813">
        <v>0</v>
      </c>
      <c r="P16813">
        <v>0</v>
      </c>
      <c r="Q16813">
        <v>0</v>
      </c>
      <c r="S16813">
        <v>0</v>
      </c>
    </row>
    <row r="16814" spans="1:19" x14ac:dyDescent="0.3">
      <c r="A16814" t="s">
        <v>33500</v>
      </c>
      <c r="B16814" s="171" t="s">
        <v>33501</v>
      </c>
      <c r="C16814" s="171" t="s">
        <v>24508</v>
      </c>
      <c r="D16814" s="171" t="s">
        <v>15341</v>
      </c>
      <c r="E16814" s="11">
        <v>44713</v>
      </c>
      <c r="F16814">
        <v>0</v>
      </c>
      <c r="G16814">
        <v>0</v>
      </c>
      <c r="I16814">
        <v>0</v>
      </c>
      <c r="J16814">
        <v>0</v>
      </c>
      <c r="L16814">
        <v>0</v>
      </c>
      <c r="N16814">
        <v>0</v>
      </c>
      <c r="P16814">
        <v>0</v>
      </c>
      <c r="Q16814">
        <v>0</v>
      </c>
      <c r="S16814">
        <v>0</v>
      </c>
    </row>
    <row r="16815" spans="1:19" x14ac:dyDescent="0.3">
      <c r="A16815" t="s">
        <v>33502</v>
      </c>
      <c r="B16815" s="171" t="s">
        <v>33503</v>
      </c>
      <c r="C16815" s="171" t="s">
        <v>24508</v>
      </c>
      <c r="D16815" s="171" t="s">
        <v>80</v>
      </c>
      <c r="E16815" s="11">
        <v>44713</v>
      </c>
      <c r="F16815">
        <v>0</v>
      </c>
      <c r="G16815">
        <v>0</v>
      </c>
      <c r="I16815">
        <v>0</v>
      </c>
      <c r="J16815">
        <v>0</v>
      </c>
      <c r="L16815">
        <v>0</v>
      </c>
      <c r="N16815">
        <v>0</v>
      </c>
      <c r="P16815">
        <v>0</v>
      </c>
      <c r="Q16815">
        <v>0</v>
      </c>
      <c r="S16815">
        <v>0</v>
      </c>
    </row>
    <row r="16816" spans="1:19" x14ac:dyDescent="0.3">
      <c r="A16816" t="s">
        <v>33504</v>
      </c>
      <c r="B16816" s="171" t="s">
        <v>33505</v>
      </c>
      <c r="C16816" s="171" t="s">
        <v>107</v>
      </c>
      <c r="D16816" s="171" t="s">
        <v>80</v>
      </c>
      <c r="E16816" s="11">
        <v>44713</v>
      </c>
      <c r="F16816">
        <v>7</v>
      </c>
      <c r="G16816">
        <v>7</v>
      </c>
      <c r="I16816">
        <v>54</v>
      </c>
      <c r="J16816">
        <v>76</v>
      </c>
      <c r="L16816">
        <v>76</v>
      </c>
      <c r="N16816">
        <v>54</v>
      </c>
      <c r="P16816">
        <v>0</v>
      </c>
      <c r="Q16816">
        <v>0</v>
      </c>
      <c r="S16816">
        <v>0</v>
      </c>
    </row>
    <row r="16817" spans="1:19" x14ac:dyDescent="0.3">
      <c r="A16817" t="s">
        <v>33506</v>
      </c>
      <c r="B16817" s="171" t="s">
        <v>33507</v>
      </c>
      <c r="C16817" s="171" t="s">
        <v>107</v>
      </c>
      <c r="D16817" s="171" t="s">
        <v>15341</v>
      </c>
      <c r="E16817" s="11">
        <v>44713</v>
      </c>
      <c r="F16817">
        <v>0</v>
      </c>
      <c r="G16817">
        <v>0</v>
      </c>
      <c r="I16817">
        <v>0</v>
      </c>
      <c r="J16817">
        <v>0</v>
      </c>
      <c r="L16817">
        <v>0</v>
      </c>
      <c r="N16817">
        <v>0</v>
      </c>
      <c r="P16817">
        <v>0</v>
      </c>
      <c r="Q16817">
        <v>0</v>
      </c>
      <c r="S16817">
        <v>0</v>
      </c>
    </row>
    <row r="16818" spans="1:19" x14ac:dyDescent="0.3">
      <c r="A16818" t="s">
        <v>33508</v>
      </c>
      <c r="B16818" s="171" t="s">
        <v>33509</v>
      </c>
      <c r="C16818" s="171" t="s">
        <v>173</v>
      </c>
      <c r="D16818" s="171" t="s">
        <v>80</v>
      </c>
      <c r="E16818" s="11">
        <v>44713</v>
      </c>
      <c r="F16818">
        <v>3</v>
      </c>
      <c r="G16818">
        <v>4.5</v>
      </c>
      <c r="I16818">
        <v>13</v>
      </c>
      <c r="J16818">
        <v>17</v>
      </c>
      <c r="L16818">
        <v>26</v>
      </c>
      <c r="N16818">
        <v>13</v>
      </c>
      <c r="P16818">
        <v>2</v>
      </c>
      <c r="Q16818">
        <v>2</v>
      </c>
      <c r="S16818">
        <v>0</v>
      </c>
    </row>
    <row r="16819" spans="1:19" x14ac:dyDescent="0.3">
      <c r="A16819" t="s">
        <v>33510</v>
      </c>
      <c r="B16819" s="171" t="s">
        <v>33511</v>
      </c>
      <c r="C16819" s="171" t="s">
        <v>173</v>
      </c>
      <c r="D16819" s="171" t="s">
        <v>15341</v>
      </c>
      <c r="E16819" s="11">
        <v>44713</v>
      </c>
      <c r="F16819">
        <v>0</v>
      </c>
      <c r="G16819">
        <v>0</v>
      </c>
      <c r="I16819">
        <v>0</v>
      </c>
      <c r="J16819">
        <v>0</v>
      </c>
      <c r="L16819">
        <v>0</v>
      </c>
      <c r="N16819">
        <v>0</v>
      </c>
      <c r="P16819">
        <v>0</v>
      </c>
      <c r="Q16819">
        <v>0</v>
      </c>
      <c r="S16819">
        <v>0</v>
      </c>
    </row>
    <row r="16820" spans="1:19" x14ac:dyDescent="0.3">
      <c r="A16820" t="s">
        <v>33512</v>
      </c>
      <c r="B16820" s="171" t="s">
        <v>33513</v>
      </c>
      <c r="C16820" s="171" t="s">
        <v>200</v>
      </c>
      <c r="D16820" s="171" t="s">
        <v>80</v>
      </c>
      <c r="E16820" s="11">
        <v>44713</v>
      </c>
      <c r="F16820">
        <v>3.5</v>
      </c>
      <c r="G16820">
        <v>3.5</v>
      </c>
      <c r="I16820">
        <v>14</v>
      </c>
      <c r="J16820">
        <v>19</v>
      </c>
      <c r="L16820">
        <v>18</v>
      </c>
      <c r="N16820">
        <v>14</v>
      </c>
      <c r="P16820">
        <v>1</v>
      </c>
      <c r="Q16820">
        <v>3</v>
      </c>
      <c r="S16820">
        <v>0</v>
      </c>
    </row>
    <row r="16821" spans="1:19" x14ac:dyDescent="0.3">
      <c r="A16821" t="s">
        <v>33514</v>
      </c>
      <c r="B16821" s="171" t="s">
        <v>33515</v>
      </c>
      <c r="C16821" s="171" t="s">
        <v>200</v>
      </c>
      <c r="D16821" s="171" t="s">
        <v>15341</v>
      </c>
      <c r="E16821" s="11">
        <v>44713</v>
      </c>
      <c r="F16821">
        <v>0</v>
      </c>
      <c r="G16821">
        <v>0</v>
      </c>
      <c r="I16821">
        <v>0</v>
      </c>
      <c r="J16821">
        <v>0</v>
      </c>
      <c r="L16821">
        <v>0</v>
      </c>
      <c r="N16821">
        <v>0</v>
      </c>
      <c r="P16821">
        <v>0</v>
      </c>
      <c r="Q16821">
        <v>0</v>
      </c>
      <c r="S16821">
        <v>0</v>
      </c>
    </row>
    <row r="16822" spans="1:19" x14ac:dyDescent="0.3">
      <c r="A16822" t="s">
        <v>33516</v>
      </c>
      <c r="B16822" s="171" t="s">
        <v>33517</v>
      </c>
      <c r="C16822" s="171" t="s">
        <v>73</v>
      </c>
      <c r="D16822" s="171" t="s">
        <v>4</v>
      </c>
      <c r="E16822" s="11">
        <v>44713</v>
      </c>
      <c r="F16822">
        <v>0</v>
      </c>
      <c r="G16822">
        <v>0</v>
      </c>
      <c r="I16822">
        <v>0</v>
      </c>
      <c r="J16822">
        <v>0</v>
      </c>
      <c r="L16822">
        <v>0</v>
      </c>
      <c r="N16822">
        <v>0</v>
      </c>
      <c r="P16822">
        <v>0</v>
      </c>
      <c r="Q16822">
        <v>0</v>
      </c>
      <c r="S16822">
        <v>0</v>
      </c>
    </row>
    <row r="16823" spans="1:19" x14ac:dyDescent="0.3">
      <c r="A16823" t="s">
        <v>33518</v>
      </c>
      <c r="B16823" s="171" t="s">
        <v>33519</v>
      </c>
      <c r="C16823" s="171" t="s">
        <v>24891</v>
      </c>
      <c r="D16823" s="171" t="s">
        <v>4</v>
      </c>
      <c r="E16823" s="11">
        <v>44713</v>
      </c>
      <c r="F16823">
        <v>2</v>
      </c>
      <c r="G16823">
        <v>3</v>
      </c>
      <c r="I16823">
        <v>5</v>
      </c>
      <c r="J16823">
        <v>12</v>
      </c>
      <c r="L16823">
        <v>18</v>
      </c>
      <c r="N16823">
        <v>5</v>
      </c>
      <c r="P16823">
        <v>2</v>
      </c>
      <c r="Q16823">
        <v>2</v>
      </c>
      <c r="S16823">
        <v>0</v>
      </c>
    </row>
    <row r="16824" spans="1:19" x14ac:dyDescent="0.3">
      <c r="A16824" t="s">
        <v>33520</v>
      </c>
      <c r="B16824" s="171" t="s">
        <v>33521</v>
      </c>
      <c r="C16824" s="171" t="s">
        <v>18229</v>
      </c>
      <c r="D16824" s="171" t="s">
        <v>4</v>
      </c>
      <c r="E16824" s="11">
        <v>44713</v>
      </c>
      <c r="F16824">
        <v>0</v>
      </c>
      <c r="G16824">
        <v>0</v>
      </c>
      <c r="I16824">
        <v>0</v>
      </c>
      <c r="J16824">
        <v>0</v>
      </c>
      <c r="L16824">
        <v>0</v>
      </c>
      <c r="N16824">
        <v>0</v>
      </c>
      <c r="P16824">
        <v>0</v>
      </c>
      <c r="Q16824">
        <v>0</v>
      </c>
      <c r="S16824">
        <v>0</v>
      </c>
    </row>
    <row r="16825" spans="1:19" x14ac:dyDescent="0.3">
      <c r="A16825" t="s">
        <v>33522</v>
      </c>
      <c r="B16825" s="171" t="s">
        <v>33523</v>
      </c>
      <c r="C16825" s="171" t="s">
        <v>107</v>
      </c>
      <c r="D16825" s="171" t="s">
        <v>4</v>
      </c>
      <c r="E16825" s="11">
        <v>44713</v>
      </c>
      <c r="F16825">
        <v>7</v>
      </c>
      <c r="G16825">
        <v>7</v>
      </c>
      <c r="I16825">
        <v>54</v>
      </c>
      <c r="J16825">
        <v>76</v>
      </c>
      <c r="L16825">
        <v>76</v>
      </c>
      <c r="N16825">
        <v>54</v>
      </c>
      <c r="P16825">
        <v>0</v>
      </c>
      <c r="Q16825">
        <v>0</v>
      </c>
      <c r="S16825">
        <v>0</v>
      </c>
    </row>
    <row r="16826" spans="1:19" x14ac:dyDescent="0.3">
      <c r="A16826" t="s">
        <v>33524</v>
      </c>
      <c r="B16826" s="171" t="s">
        <v>33525</v>
      </c>
      <c r="C16826" s="171" t="s">
        <v>9887</v>
      </c>
      <c r="D16826" s="171" t="s">
        <v>4</v>
      </c>
      <c r="E16826" s="11">
        <v>44713</v>
      </c>
      <c r="F16826">
        <v>0</v>
      </c>
      <c r="G16826">
        <v>0</v>
      </c>
      <c r="I16826">
        <v>0</v>
      </c>
      <c r="J16826">
        <v>0</v>
      </c>
      <c r="L16826">
        <v>0</v>
      </c>
      <c r="N16826">
        <v>0</v>
      </c>
      <c r="P16826">
        <v>0</v>
      </c>
      <c r="Q16826">
        <v>0</v>
      </c>
      <c r="S16826">
        <v>0</v>
      </c>
    </row>
    <row r="16827" spans="1:19" x14ac:dyDescent="0.3">
      <c r="A16827" t="s">
        <v>33526</v>
      </c>
      <c r="B16827" s="171" t="s">
        <v>33527</v>
      </c>
      <c r="C16827" s="171" t="s">
        <v>11260</v>
      </c>
      <c r="D16827" s="171" t="s">
        <v>4</v>
      </c>
      <c r="E16827" s="11">
        <v>44713</v>
      </c>
      <c r="F16827">
        <v>0</v>
      </c>
      <c r="G16827">
        <v>0</v>
      </c>
      <c r="I16827">
        <v>0</v>
      </c>
      <c r="J16827">
        <v>0</v>
      </c>
      <c r="L16827">
        <v>0</v>
      </c>
      <c r="N16827">
        <v>0</v>
      </c>
      <c r="P16827">
        <v>0</v>
      </c>
      <c r="Q16827">
        <v>0</v>
      </c>
      <c r="S16827">
        <v>0</v>
      </c>
    </row>
    <row r="16828" spans="1:19" x14ac:dyDescent="0.3">
      <c r="A16828" t="s">
        <v>33528</v>
      </c>
      <c r="B16828" s="171" t="s">
        <v>33529</v>
      </c>
      <c r="C16828" s="171" t="s">
        <v>122</v>
      </c>
      <c r="D16828" s="171" t="s">
        <v>4</v>
      </c>
      <c r="E16828" s="11">
        <v>44713</v>
      </c>
      <c r="F16828">
        <v>0</v>
      </c>
      <c r="G16828">
        <v>0</v>
      </c>
      <c r="I16828">
        <v>0</v>
      </c>
      <c r="J16828">
        <v>0</v>
      </c>
      <c r="L16828">
        <v>0</v>
      </c>
      <c r="N16828">
        <v>0</v>
      </c>
      <c r="P16828">
        <v>0</v>
      </c>
      <c r="Q16828">
        <v>0</v>
      </c>
      <c r="S16828">
        <v>0</v>
      </c>
    </row>
    <row r="16829" spans="1:19" x14ac:dyDescent="0.3">
      <c r="A16829" t="s">
        <v>33530</v>
      </c>
      <c r="B16829" s="171" t="s">
        <v>33531</v>
      </c>
      <c r="C16829" s="171" t="s">
        <v>125</v>
      </c>
      <c r="D16829" s="171" t="s">
        <v>4</v>
      </c>
      <c r="E16829" s="11">
        <v>44713</v>
      </c>
      <c r="F16829">
        <v>0</v>
      </c>
      <c r="G16829">
        <v>0</v>
      </c>
      <c r="I16829">
        <v>0</v>
      </c>
      <c r="J16829">
        <v>0</v>
      </c>
      <c r="L16829">
        <v>0</v>
      </c>
      <c r="N16829">
        <v>0</v>
      </c>
      <c r="P16829">
        <v>0</v>
      </c>
      <c r="Q16829">
        <v>0</v>
      </c>
      <c r="S16829">
        <v>0</v>
      </c>
    </row>
    <row r="16830" spans="1:19" x14ac:dyDescent="0.3">
      <c r="A16830" t="s">
        <v>33532</v>
      </c>
      <c r="B16830" s="171" t="s">
        <v>33533</v>
      </c>
      <c r="C16830" s="171" t="s">
        <v>14899</v>
      </c>
      <c r="D16830" s="171" t="s">
        <v>4</v>
      </c>
      <c r="E16830" s="11">
        <v>44713</v>
      </c>
      <c r="F16830">
        <v>0</v>
      </c>
      <c r="G16830">
        <v>0</v>
      </c>
      <c r="I16830">
        <v>0</v>
      </c>
      <c r="J16830">
        <v>0</v>
      </c>
      <c r="L16830">
        <v>0</v>
      </c>
      <c r="N16830">
        <v>0</v>
      </c>
      <c r="P16830">
        <v>0</v>
      </c>
      <c r="Q16830">
        <v>0</v>
      </c>
      <c r="S16830">
        <v>0</v>
      </c>
    </row>
    <row r="16831" spans="1:19" x14ac:dyDescent="0.3">
      <c r="A16831" t="s">
        <v>33534</v>
      </c>
      <c r="B16831" s="171" t="s">
        <v>33535</v>
      </c>
      <c r="C16831" s="171" t="s">
        <v>137</v>
      </c>
      <c r="D16831" s="171" t="s">
        <v>4</v>
      </c>
      <c r="E16831" s="11">
        <v>44713</v>
      </c>
      <c r="F16831">
        <v>0</v>
      </c>
      <c r="G16831">
        <v>0</v>
      </c>
      <c r="I16831">
        <v>0</v>
      </c>
      <c r="J16831">
        <v>0</v>
      </c>
      <c r="L16831">
        <v>0</v>
      </c>
      <c r="N16831">
        <v>0</v>
      </c>
      <c r="P16831">
        <v>0</v>
      </c>
      <c r="Q16831">
        <v>0</v>
      </c>
      <c r="S16831">
        <v>0</v>
      </c>
    </row>
    <row r="16832" spans="1:19" x14ac:dyDescent="0.3">
      <c r="A16832" t="s">
        <v>33536</v>
      </c>
      <c r="B16832" s="171" t="s">
        <v>33537</v>
      </c>
      <c r="C16832" s="171" t="s">
        <v>8615</v>
      </c>
      <c r="D16832" s="171" t="s">
        <v>4</v>
      </c>
      <c r="E16832" s="11">
        <v>44713</v>
      </c>
      <c r="F16832">
        <v>0</v>
      </c>
      <c r="G16832">
        <v>0</v>
      </c>
      <c r="I16832">
        <v>0</v>
      </c>
      <c r="J16832">
        <v>0</v>
      </c>
      <c r="L16832">
        <v>0</v>
      </c>
      <c r="N16832">
        <v>0</v>
      </c>
      <c r="P16832">
        <v>0</v>
      </c>
      <c r="Q16832">
        <v>0</v>
      </c>
      <c r="S16832">
        <v>0</v>
      </c>
    </row>
    <row r="16833" spans="1:19" x14ac:dyDescent="0.3">
      <c r="A16833" t="s">
        <v>33538</v>
      </c>
      <c r="B16833" s="171" t="s">
        <v>33539</v>
      </c>
      <c r="C16833" s="171" t="s">
        <v>146</v>
      </c>
      <c r="D16833" s="171" t="s">
        <v>4</v>
      </c>
      <c r="E16833" s="11">
        <v>44713</v>
      </c>
      <c r="F16833">
        <v>4.5</v>
      </c>
      <c r="G16833">
        <v>9</v>
      </c>
      <c r="I16833">
        <v>27</v>
      </c>
      <c r="J16833">
        <v>23</v>
      </c>
      <c r="L16833">
        <v>50</v>
      </c>
      <c r="N16833">
        <v>27</v>
      </c>
      <c r="P16833">
        <v>0</v>
      </c>
      <c r="Q16833">
        <v>0</v>
      </c>
      <c r="S16833">
        <v>0</v>
      </c>
    </row>
    <row r="16834" spans="1:19" x14ac:dyDescent="0.3">
      <c r="A16834" t="s">
        <v>33540</v>
      </c>
      <c r="B16834" s="171" t="s">
        <v>33541</v>
      </c>
      <c r="C16834" s="171" t="s">
        <v>161</v>
      </c>
      <c r="D16834" s="171" t="s">
        <v>4</v>
      </c>
      <c r="E16834" s="11">
        <v>44713</v>
      </c>
      <c r="F16834">
        <v>1.5</v>
      </c>
      <c r="G16834">
        <v>3</v>
      </c>
      <c r="I16834">
        <v>4</v>
      </c>
      <c r="J16834">
        <v>8</v>
      </c>
      <c r="L16834">
        <v>17</v>
      </c>
      <c r="N16834">
        <v>2</v>
      </c>
      <c r="P16834">
        <v>1</v>
      </c>
      <c r="Q16834">
        <v>1</v>
      </c>
      <c r="S16834">
        <v>2</v>
      </c>
    </row>
    <row r="16835" spans="1:19" x14ac:dyDescent="0.3">
      <c r="A16835" t="s">
        <v>33542</v>
      </c>
      <c r="B16835" s="171" t="s">
        <v>33543</v>
      </c>
      <c r="C16835" s="171" t="s">
        <v>18252</v>
      </c>
      <c r="D16835" s="171" t="s">
        <v>4</v>
      </c>
      <c r="E16835" s="11">
        <v>44713</v>
      </c>
      <c r="F16835">
        <v>0</v>
      </c>
      <c r="G16835">
        <v>0</v>
      </c>
      <c r="I16835">
        <v>0</v>
      </c>
      <c r="J16835">
        <v>0</v>
      </c>
      <c r="L16835">
        <v>0</v>
      </c>
      <c r="N16835">
        <v>0</v>
      </c>
      <c r="P16835">
        <v>0</v>
      </c>
      <c r="Q16835">
        <v>0</v>
      </c>
      <c r="S16835">
        <v>0</v>
      </c>
    </row>
    <row r="16836" spans="1:19" x14ac:dyDescent="0.3">
      <c r="A16836" t="s">
        <v>33544</v>
      </c>
      <c r="B16836" s="171" t="s">
        <v>33545</v>
      </c>
      <c r="C16836" s="171" t="s">
        <v>167</v>
      </c>
      <c r="D16836" s="171" t="s">
        <v>4</v>
      </c>
      <c r="E16836" s="11">
        <v>44713</v>
      </c>
      <c r="F16836">
        <v>3.5</v>
      </c>
      <c r="G16836">
        <v>3.5</v>
      </c>
      <c r="I16836">
        <v>17</v>
      </c>
      <c r="J16836">
        <v>49</v>
      </c>
      <c r="L16836">
        <v>49</v>
      </c>
      <c r="N16836">
        <v>17</v>
      </c>
      <c r="P16836">
        <v>0</v>
      </c>
      <c r="Q16836">
        <v>0</v>
      </c>
      <c r="S16836">
        <v>0</v>
      </c>
    </row>
    <row r="16837" spans="1:19" x14ac:dyDescent="0.3">
      <c r="A16837" t="s">
        <v>33546</v>
      </c>
      <c r="B16837" s="171" t="s">
        <v>33547</v>
      </c>
      <c r="C16837" s="171" t="s">
        <v>173</v>
      </c>
      <c r="D16837" s="171" t="s">
        <v>4</v>
      </c>
      <c r="E16837" s="11">
        <v>44713</v>
      </c>
      <c r="F16837">
        <v>3</v>
      </c>
      <c r="G16837">
        <v>4.5</v>
      </c>
      <c r="I16837">
        <v>13</v>
      </c>
      <c r="J16837">
        <v>17</v>
      </c>
      <c r="L16837">
        <v>26</v>
      </c>
      <c r="N16837">
        <v>13</v>
      </c>
      <c r="P16837">
        <v>2</v>
      </c>
      <c r="Q16837">
        <v>2</v>
      </c>
      <c r="S16837">
        <v>0</v>
      </c>
    </row>
    <row r="16838" spans="1:19" x14ac:dyDescent="0.3">
      <c r="A16838" t="s">
        <v>33548</v>
      </c>
      <c r="B16838" s="171" t="s">
        <v>33549</v>
      </c>
      <c r="C16838" s="171" t="s">
        <v>179</v>
      </c>
      <c r="D16838" s="171" t="s">
        <v>4</v>
      </c>
      <c r="E16838" s="11">
        <v>44713</v>
      </c>
      <c r="F16838">
        <v>11</v>
      </c>
      <c r="G16838">
        <v>12</v>
      </c>
      <c r="I16838">
        <v>99</v>
      </c>
      <c r="J16838">
        <v>106</v>
      </c>
      <c r="L16838">
        <v>111</v>
      </c>
      <c r="N16838">
        <v>97</v>
      </c>
      <c r="P16838">
        <v>5</v>
      </c>
      <c r="Q16838">
        <v>5</v>
      </c>
      <c r="S16838">
        <v>2</v>
      </c>
    </row>
    <row r="16839" spans="1:19" x14ac:dyDescent="0.3">
      <c r="A16839" t="s">
        <v>33550</v>
      </c>
      <c r="B16839" s="171" t="s">
        <v>33551</v>
      </c>
      <c r="C16839" s="171" t="s">
        <v>185</v>
      </c>
      <c r="D16839" s="171" t="s">
        <v>4</v>
      </c>
      <c r="E16839" s="11">
        <v>44713</v>
      </c>
      <c r="F16839">
        <v>4</v>
      </c>
      <c r="G16839">
        <v>7</v>
      </c>
      <c r="I16839">
        <v>12</v>
      </c>
      <c r="J16839">
        <v>21</v>
      </c>
      <c r="L16839">
        <v>39</v>
      </c>
      <c r="N16839">
        <v>10</v>
      </c>
      <c r="P16839">
        <v>0</v>
      </c>
      <c r="Q16839">
        <v>0</v>
      </c>
      <c r="S16839">
        <v>2</v>
      </c>
    </row>
    <row r="16840" spans="1:19" x14ac:dyDescent="0.3">
      <c r="A16840" t="s">
        <v>33552</v>
      </c>
      <c r="B16840" s="171" t="s">
        <v>33553</v>
      </c>
      <c r="C16840" s="171" t="s">
        <v>24508</v>
      </c>
      <c r="D16840" s="171" t="s">
        <v>4</v>
      </c>
      <c r="E16840" s="11">
        <v>44713</v>
      </c>
      <c r="F16840">
        <v>0</v>
      </c>
      <c r="G16840">
        <v>0</v>
      </c>
      <c r="I16840">
        <v>0</v>
      </c>
      <c r="J16840">
        <v>0</v>
      </c>
      <c r="L16840">
        <v>0</v>
      </c>
      <c r="N16840">
        <v>0</v>
      </c>
      <c r="P16840">
        <v>0</v>
      </c>
      <c r="Q16840">
        <v>0</v>
      </c>
      <c r="S16840">
        <v>0</v>
      </c>
    </row>
    <row r="16841" spans="1:19" x14ac:dyDescent="0.3">
      <c r="A16841" t="s">
        <v>33554</v>
      </c>
      <c r="B16841" s="171" t="s">
        <v>33555</v>
      </c>
      <c r="C16841" s="171" t="s">
        <v>191</v>
      </c>
      <c r="D16841" s="171" t="s">
        <v>4</v>
      </c>
      <c r="E16841" s="11">
        <v>44713</v>
      </c>
      <c r="F16841">
        <v>14.5</v>
      </c>
      <c r="G16841">
        <v>15.5</v>
      </c>
      <c r="I16841">
        <v>89</v>
      </c>
      <c r="J16841">
        <v>121</v>
      </c>
      <c r="L16841">
        <v>124</v>
      </c>
      <c r="N16841">
        <v>86</v>
      </c>
      <c r="P16841">
        <v>3</v>
      </c>
      <c r="Q16841">
        <v>7</v>
      </c>
      <c r="S16841">
        <v>3</v>
      </c>
    </row>
    <row r="16842" spans="1:19" x14ac:dyDescent="0.3">
      <c r="A16842" t="s">
        <v>33556</v>
      </c>
      <c r="B16842" s="171" t="s">
        <v>33557</v>
      </c>
      <c r="C16842" s="171" t="s">
        <v>200</v>
      </c>
      <c r="D16842" s="171" t="s">
        <v>4</v>
      </c>
      <c r="E16842" s="11">
        <v>44713</v>
      </c>
      <c r="F16842">
        <v>3.5</v>
      </c>
      <c r="G16842">
        <v>3.5</v>
      </c>
      <c r="I16842">
        <v>14</v>
      </c>
      <c r="J16842">
        <v>19</v>
      </c>
      <c r="L16842">
        <v>18</v>
      </c>
      <c r="N16842">
        <v>14</v>
      </c>
      <c r="P16842">
        <v>1</v>
      </c>
      <c r="Q16842">
        <v>3</v>
      </c>
      <c r="S16842">
        <v>0</v>
      </c>
    </row>
    <row r="16843" spans="1:19" x14ac:dyDescent="0.3">
      <c r="A16843" t="s">
        <v>33558</v>
      </c>
      <c r="B16843" s="171" t="s">
        <v>33559</v>
      </c>
      <c r="C16843" s="171" t="s">
        <v>212</v>
      </c>
      <c r="D16843" s="171" t="s">
        <v>4</v>
      </c>
      <c r="E16843" s="11">
        <v>44713</v>
      </c>
      <c r="F16843">
        <v>0</v>
      </c>
      <c r="G16843">
        <v>0</v>
      </c>
      <c r="I16843">
        <v>0</v>
      </c>
      <c r="J16843">
        <v>0</v>
      </c>
      <c r="L16843">
        <v>0</v>
      </c>
      <c r="N16843">
        <v>0</v>
      </c>
      <c r="P16843">
        <v>0</v>
      </c>
      <c r="Q16843">
        <v>0</v>
      </c>
      <c r="S16843">
        <v>0</v>
      </c>
    </row>
    <row r="16844" spans="1:19" x14ac:dyDescent="0.3">
      <c r="A16844" t="s">
        <v>33560</v>
      </c>
      <c r="B16844" s="171" t="s">
        <v>33561</v>
      </c>
      <c r="C16844" s="171" t="s">
        <v>215</v>
      </c>
      <c r="D16844" s="171" t="s">
        <v>4</v>
      </c>
      <c r="E16844" s="11">
        <v>44713</v>
      </c>
      <c r="F16844">
        <v>0</v>
      </c>
      <c r="G16844">
        <v>0</v>
      </c>
      <c r="I16844">
        <v>0</v>
      </c>
      <c r="J16844">
        <v>0</v>
      </c>
      <c r="L16844">
        <v>0</v>
      </c>
      <c r="N16844">
        <v>0</v>
      </c>
      <c r="P16844">
        <v>0</v>
      </c>
      <c r="Q16844">
        <v>0</v>
      </c>
      <c r="S16844">
        <v>0</v>
      </c>
    </row>
    <row r="16845" spans="1:19" x14ac:dyDescent="0.3">
      <c r="A16845" t="s">
        <v>33562</v>
      </c>
      <c r="B16845" s="171" t="s">
        <v>33563</v>
      </c>
      <c r="C16845" s="171" t="s">
        <v>221</v>
      </c>
      <c r="D16845" s="171" t="s">
        <v>4</v>
      </c>
      <c r="E16845" s="11">
        <v>44713</v>
      </c>
      <c r="F16845">
        <v>0</v>
      </c>
      <c r="G16845">
        <v>0</v>
      </c>
      <c r="I16845">
        <v>0</v>
      </c>
      <c r="J16845">
        <v>0</v>
      </c>
      <c r="L16845">
        <v>0</v>
      </c>
      <c r="N16845">
        <v>0</v>
      </c>
      <c r="P16845">
        <v>0</v>
      </c>
      <c r="Q16845">
        <v>0</v>
      </c>
      <c r="S16845">
        <v>0</v>
      </c>
    </row>
    <row r="16846" spans="1:19" x14ac:dyDescent="0.3">
      <c r="A16846" t="s">
        <v>33564</v>
      </c>
      <c r="B16846" s="171" t="s">
        <v>33565</v>
      </c>
      <c r="C16846" s="171" t="s">
        <v>8233</v>
      </c>
      <c r="D16846" s="171" t="s">
        <v>4</v>
      </c>
      <c r="E16846" s="11">
        <v>44713</v>
      </c>
      <c r="F16846">
        <v>2</v>
      </c>
      <c r="G16846">
        <v>2</v>
      </c>
      <c r="I16846">
        <v>17</v>
      </c>
      <c r="J16846">
        <v>22</v>
      </c>
      <c r="L16846">
        <v>22</v>
      </c>
      <c r="N16846">
        <v>17</v>
      </c>
      <c r="P16846">
        <v>0</v>
      </c>
      <c r="Q16846">
        <v>0</v>
      </c>
      <c r="S16846">
        <v>0</v>
      </c>
    </row>
    <row r="16847" spans="1:19" x14ac:dyDescent="0.3">
      <c r="A16847" t="s">
        <v>33566</v>
      </c>
      <c r="B16847" s="171" t="s">
        <v>33567</v>
      </c>
      <c r="C16847" s="171" t="s">
        <v>233</v>
      </c>
      <c r="D16847" s="171" t="s">
        <v>4</v>
      </c>
      <c r="E16847" s="11">
        <v>44713</v>
      </c>
      <c r="F16847">
        <v>0</v>
      </c>
      <c r="G16847">
        <v>0</v>
      </c>
      <c r="I16847">
        <v>0</v>
      </c>
      <c r="J16847">
        <v>0</v>
      </c>
      <c r="L16847">
        <v>0</v>
      </c>
      <c r="N16847">
        <v>0</v>
      </c>
      <c r="P16847">
        <v>0</v>
      </c>
      <c r="Q16847">
        <v>0</v>
      </c>
      <c r="S16847">
        <v>0</v>
      </c>
    </row>
    <row r="16848" spans="1:19" x14ac:dyDescent="0.3">
      <c r="A16848" t="s">
        <v>33568</v>
      </c>
      <c r="B16848" s="171" t="s">
        <v>33569</v>
      </c>
      <c r="C16848" s="171" t="s">
        <v>79</v>
      </c>
      <c r="D16848" s="171" t="s">
        <v>80</v>
      </c>
      <c r="E16848" s="11">
        <v>44713</v>
      </c>
      <c r="F16848">
        <v>0</v>
      </c>
      <c r="G16848">
        <v>0</v>
      </c>
      <c r="I16848">
        <v>0</v>
      </c>
      <c r="J16848">
        <v>0</v>
      </c>
      <c r="L16848">
        <v>0</v>
      </c>
      <c r="N16848">
        <v>0</v>
      </c>
      <c r="P16848">
        <v>0</v>
      </c>
      <c r="Q16848">
        <v>0</v>
      </c>
      <c r="S16848">
        <v>0</v>
      </c>
    </row>
    <row r="16849" spans="1:19" x14ac:dyDescent="0.3">
      <c r="A16849" t="s">
        <v>33570</v>
      </c>
      <c r="B16849" s="171" t="s">
        <v>33571</v>
      </c>
      <c r="C16849" s="171" t="s">
        <v>79</v>
      </c>
      <c r="D16849" s="171" t="s">
        <v>4</v>
      </c>
      <c r="E16849" s="11">
        <v>44713</v>
      </c>
      <c r="F16849">
        <v>0</v>
      </c>
      <c r="G16849">
        <v>0</v>
      </c>
      <c r="I16849">
        <v>0</v>
      </c>
      <c r="J16849">
        <v>0</v>
      </c>
      <c r="L16849">
        <v>0</v>
      </c>
      <c r="N16849">
        <v>0</v>
      </c>
      <c r="P16849">
        <v>0</v>
      </c>
      <c r="Q16849">
        <v>0</v>
      </c>
      <c r="S16849">
        <v>0</v>
      </c>
    </row>
    <row r="16850" spans="1:19" x14ac:dyDescent="0.3">
      <c r="A16850" t="s">
        <v>33572</v>
      </c>
      <c r="B16850" s="171" t="s">
        <v>33573</v>
      </c>
      <c r="C16850" s="171" t="s">
        <v>83</v>
      </c>
      <c r="D16850" s="171" t="s">
        <v>80</v>
      </c>
      <c r="E16850" s="11">
        <v>44713</v>
      </c>
      <c r="F16850">
        <v>3</v>
      </c>
      <c r="G16850">
        <v>4</v>
      </c>
      <c r="I16850">
        <v>16</v>
      </c>
      <c r="J16850">
        <v>17</v>
      </c>
      <c r="L16850">
        <v>22</v>
      </c>
      <c r="N16850">
        <v>16</v>
      </c>
      <c r="P16850">
        <v>1</v>
      </c>
      <c r="Q16850">
        <v>3</v>
      </c>
      <c r="S16850">
        <v>0</v>
      </c>
    </row>
    <row r="16851" spans="1:19" x14ac:dyDescent="0.3">
      <c r="A16851" t="s">
        <v>33574</v>
      </c>
      <c r="B16851" s="171" t="s">
        <v>33575</v>
      </c>
      <c r="C16851" s="171" t="s">
        <v>83</v>
      </c>
      <c r="D16851" s="171" t="s">
        <v>15341</v>
      </c>
      <c r="E16851" s="11">
        <v>44713</v>
      </c>
      <c r="F16851">
        <v>0</v>
      </c>
      <c r="G16851">
        <v>0</v>
      </c>
      <c r="I16851">
        <v>0</v>
      </c>
      <c r="J16851">
        <v>0</v>
      </c>
      <c r="L16851">
        <v>0</v>
      </c>
      <c r="N16851">
        <v>0</v>
      </c>
      <c r="P16851">
        <v>0</v>
      </c>
      <c r="Q16851">
        <v>0</v>
      </c>
      <c r="S16851">
        <v>0</v>
      </c>
    </row>
    <row r="16852" spans="1:19" x14ac:dyDescent="0.3">
      <c r="A16852" t="s">
        <v>33576</v>
      </c>
      <c r="B16852" s="171" t="s">
        <v>33577</v>
      </c>
      <c r="C16852" s="171" t="s">
        <v>83</v>
      </c>
      <c r="D16852" s="171" t="s">
        <v>4</v>
      </c>
      <c r="E16852" s="11">
        <v>44713</v>
      </c>
      <c r="F16852">
        <v>3</v>
      </c>
      <c r="G16852">
        <v>4</v>
      </c>
      <c r="I16852">
        <v>16</v>
      </c>
      <c r="J16852">
        <v>17</v>
      </c>
      <c r="L16852">
        <v>22</v>
      </c>
      <c r="N16852">
        <v>16</v>
      </c>
      <c r="P16852">
        <v>1</v>
      </c>
      <c r="Q16852">
        <v>3</v>
      </c>
      <c r="S16852">
        <v>0</v>
      </c>
    </row>
    <row r="16853" spans="1:19" x14ac:dyDescent="0.3">
      <c r="A16853" t="s">
        <v>33578</v>
      </c>
      <c r="B16853" s="171" t="s">
        <v>33579</v>
      </c>
      <c r="C16853" s="171" t="s">
        <v>86</v>
      </c>
      <c r="D16853" s="171" t="s">
        <v>80</v>
      </c>
      <c r="E16853" s="11">
        <v>44713</v>
      </c>
      <c r="F16853">
        <v>8</v>
      </c>
      <c r="G16853">
        <v>10</v>
      </c>
      <c r="I16853">
        <v>23</v>
      </c>
      <c r="J16853">
        <v>48</v>
      </c>
      <c r="L16853">
        <v>57</v>
      </c>
      <c r="N16853">
        <v>20</v>
      </c>
      <c r="P16853">
        <v>5</v>
      </c>
      <c r="Q16853">
        <v>9</v>
      </c>
      <c r="S16853">
        <v>3</v>
      </c>
    </row>
    <row r="16854" spans="1:19" x14ac:dyDescent="0.3">
      <c r="A16854" t="s">
        <v>33580</v>
      </c>
      <c r="B16854" s="171" t="s">
        <v>33581</v>
      </c>
      <c r="C16854" s="171" t="s">
        <v>86</v>
      </c>
      <c r="D16854" s="171" t="s">
        <v>4</v>
      </c>
      <c r="E16854" s="11">
        <v>44713</v>
      </c>
      <c r="F16854">
        <v>8</v>
      </c>
      <c r="G16854">
        <v>10</v>
      </c>
      <c r="I16854">
        <v>23</v>
      </c>
      <c r="J16854">
        <v>48</v>
      </c>
      <c r="L16854">
        <v>57</v>
      </c>
      <c r="N16854">
        <v>20</v>
      </c>
      <c r="P16854">
        <v>5</v>
      </c>
      <c r="Q16854">
        <v>9</v>
      </c>
      <c r="S16854">
        <v>3</v>
      </c>
    </row>
    <row r="16855" spans="1:19" x14ac:dyDescent="0.3">
      <c r="A16855" t="s">
        <v>33582</v>
      </c>
      <c r="B16855" s="171" t="s">
        <v>33583</v>
      </c>
      <c r="C16855" s="171" t="s">
        <v>89</v>
      </c>
      <c r="D16855" s="171" t="s">
        <v>80</v>
      </c>
      <c r="E16855" s="11">
        <v>44713</v>
      </c>
      <c r="F16855">
        <v>3</v>
      </c>
      <c r="G16855">
        <v>4</v>
      </c>
      <c r="I16855">
        <v>12</v>
      </c>
      <c r="J16855">
        <v>15</v>
      </c>
      <c r="L16855">
        <v>20</v>
      </c>
      <c r="N16855">
        <v>10</v>
      </c>
      <c r="P16855">
        <v>2</v>
      </c>
      <c r="Q16855">
        <v>2</v>
      </c>
      <c r="S16855">
        <v>2</v>
      </c>
    </row>
    <row r="16856" spans="1:19" x14ac:dyDescent="0.3">
      <c r="A16856" t="s">
        <v>33584</v>
      </c>
      <c r="B16856" s="171" t="s">
        <v>33585</v>
      </c>
      <c r="C16856" s="171" t="s">
        <v>89</v>
      </c>
      <c r="D16856" s="171" t="s">
        <v>4</v>
      </c>
      <c r="E16856" s="11">
        <v>44713</v>
      </c>
      <c r="F16856">
        <v>3</v>
      </c>
      <c r="G16856">
        <v>4</v>
      </c>
      <c r="I16856">
        <v>12</v>
      </c>
      <c r="J16856">
        <v>15</v>
      </c>
      <c r="L16856">
        <v>20</v>
      </c>
      <c r="N16856">
        <v>10</v>
      </c>
      <c r="P16856">
        <v>2</v>
      </c>
      <c r="Q16856">
        <v>2</v>
      </c>
      <c r="S16856">
        <v>2</v>
      </c>
    </row>
    <row r="16857" spans="1:19" x14ac:dyDescent="0.3">
      <c r="A16857" t="s">
        <v>33586</v>
      </c>
      <c r="B16857" s="171" t="s">
        <v>33587</v>
      </c>
      <c r="C16857" s="171" t="s">
        <v>92</v>
      </c>
      <c r="D16857" s="171" t="s">
        <v>80</v>
      </c>
      <c r="E16857" s="11">
        <v>44713</v>
      </c>
      <c r="F16857">
        <v>0</v>
      </c>
      <c r="G16857">
        <v>0</v>
      </c>
      <c r="I16857">
        <v>0</v>
      </c>
      <c r="J16857">
        <v>0</v>
      </c>
      <c r="L16857">
        <v>0</v>
      </c>
      <c r="N16857">
        <v>0</v>
      </c>
      <c r="P16857">
        <v>0</v>
      </c>
      <c r="Q16857">
        <v>0</v>
      </c>
      <c r="S16857">
        <v>0</v>
      </c>
    </row>
    <row r="16858" spans="1:19" x14ac:dyDescent="0.3">
      <c r="A16858" t="s">
        <v>33588</v>
      </c>
      <c r="B16858" s="171" t="s">
        <v>33589</v>
      </c>
      <c r="C16858" s="171" t="s">
        <v>92</v>
      </c>
      <c r="D16858" s="171" t="s">
        <v>4</v>
      </c>
      <c r="E16858" s="11">
        <v>44713</v>
      </c>
      <c r="F16858">
        <v>0</v>
      </c>
      <c r="G16858">
        <v>0</v>
      </c>
      <c r="I16858">
        <v>0</v>
      </c>
      <c r="J16858">
        <v>0</v>
      </c>
      <c r="L16858">
        <v>0</v>
      </c>
      <c r="N16858">
        <v>0</v>
      </c>
      <c r="P16858">
        <v>0</v>
      </c>
      <c r="Q16858">
        <v>0</v>
      </c>
      <c r="S16858">
        <v>0</v>
      </c>
    </row>
    <row r="16859" spans="1:19" x14ac:dyDescent="0.3">
      <c r="A16859" t="s">
        <v>33590</v>
      </c>
      <c r="B16859" s="171" t="s">
        <v>33591</v>
      </c>
      <c r="C16859" s="171" t="s">
        <v>95</v>
      </c>
      <c r="D16859" s="171" t="s">
        <v>80</v>
      </c>
      <c r="E16859" s="11">
        <v>44713</v>
      </c>
      <c r="F16859">
        <v>3.5</v>
      </c>
      <c r="G16859">
        <v>4</v>
      </c>
      <c r="I16859">
        <v>11</v>
      </c>
      <c r="J16859">
        <v>19</v>
      </c>
      <c r="L16859">
        <v>22</v>
      </c>
      <c r="N16859">
        <v>11</v>
      </c>
      <c r="P16859">
        <v>2</v>
      </c>
      <c r="Q16859">
        <v>2</v>
      </c>
      <c r="S16859">
        <v>0</v>
      </c>
    </row>
    <row r="16860" spans="1:19" x14ac:dyDescent="0.3">
      <c r="A16860" t="s">
        <v>33592</v>
      </c>
      <c r="B16860" s="171" t="s">
        <v>33593</v>
      </c>
      <c r="C16860" s="171" t="s">
        <v>95</v>
      </c>
      <c r="D16860" s="171" t="s">
        <v>15341</v>
      </c>
      <c r="E16860" s="11">
        <v>44713</v>
      </c>
      <c r="F16860">
        <v>0</v>
      </c>
      <c r="G16860">
        <v>0</v>
      </c>
      <c r="I16860">
        <v>0</v>
      </c>
      <c r="J16860">
        <v>0</v>
      </c>
      <c r="L16860">
        <v>0</v>
      </c>
      <c r="N16860">
        <v>0</v>
      </c>
      <c r="P16860">
        <v>0</v>
      </c>
      <c r="Q16860">
        <v>0</v>
      </c>
      <c r="S16860">
        <v>0</v>
      </c>
    </row>
    <row r="16861" spans="1:19" x14ac:dyDescent="0.3">
      <c r="A16861" t="s">
        <v>33594</v>
      </c>
      <c r="B16861" s="171" t="s">
        <v>33595</v>
      </c>
      <c r="C16861" s="171" t="s">
        <v>95</v>
      </c>
      <c r="D16861" s="171" t="s">
        <v>4</v>
      </c>
      <c r="E16861" s="11">
        <v>44713</v>
      </c>
      <c r="F16861">
        <v>3.5</v>
      </c>
      <c r="G16861">
        <v>4</v>
      </c>
      <c r="I16861">
        <v>11</v>
      </c>
      <c r="J16861">
        <v>19</v>
      </c>
      <c r="L16861">
        <v>22</v>
      </c>
      <c r="N16861">
        <v>11</v>
      </c>
      <c r="P16861">
        <v>2</v>
      </c>
      <c r="Q16861">
        <v>2</v>
      </c>
      <c r="S16861">
        <v>0</v>
      </c>
    </row>
    <row r="16862" spans="1:19" x14ac:dyDescent="0.3">
      <c r="A16862" t="s">
        <v>33596</v>
      </c>
      <c r="B16862" s="171" t="s">
        <v>33597</v>
      </c>
      <c r="C16862" s="171" t="s">
        <v>19659</v>
      </c>
      <c r="D16862" s="171" t="s">
        <v>80</v>
      </c>
      <c r="E16862" s="11">
        <v>44713</v>
      </c>
      <c r="F16862">
        <v>0</v>
      </c>
      <c r="G16862">
        <v>0</v>
      </c>
      <c r="I16862">
        <v>0</v>
      </c>
      <c r="J16862">
        <v>0</v>
      </c>
      <c r="L16862">
        <v>0</v>
      </c>
      <c r="N16862">
        <v>0</v>
      </c>
      <c r="P16862">
        <v>0</v>
      </c>
      <c r="Q16862">
        <v>0</v>
      </c>
      <c r="S16862">
        <v>0</v>
      </c>
    </row>
    <row r="16863" spans="1:19" x14ac:dyDescent="0.3">
      <c r="A16863" t="s">
        <v>33598</v>
      </c>
      <c r="B16863" s="171" t="s">
        <v>33599</v>
      </c>
      <c r="C16863" s="171" t="s">
        <v>19659</v>
      </c>
      <c r="D16863" s="171" t="s">
        <v>4</v>
      </c>
      <c r="E16863" s="11">
        <v>44713</v>
      </c>
      <c r="F16863">
        <v>0</v>
      </c>
      <c r="G16863">
        <v>0</v>
      </c>
      <c r="I16863">
        <v>0</v>
      </c>
      <c r="J16863">
        <v>0</v>
      </c>
      <c r="L16863">
        <v>0</v>
      </c>
      <c r="N16863">
        <v>0</v>
      </c>
      <c r="P16863">
        <v>0</v>
      </c>
      <c r="Q16863">
        <v>0</v>
      </c>
      <c r="S16863">
        <v>0</v>
      </c>
    </row>
    <row r="16864" spans="1:19" x14ac:dyDescent="0.3">
      <c r="A16864" t="s">
        <v>33600</v>
      </c>
      <c r="B16864" s="171" t="s">
        <v>33601</v>
      </c>
      <c r="C16864" s="171" t="s">
        <v>98</v>
      </c>
      <c r="D16864" s="171" t="s">
        <v>80</v>
      </c>
      <c r="E16864" s="11">
        <v>44713</v>
      </c>
      <c r="F16864">
        <v>7.5</v>
      </c>
      <c r="G16864">
        <v>12</v>
      </c>
      <c r="I16864">
        <v>33</v>
      </c>
      <c r="J16864">
        <v>39</v>
      </c>
      <c r="L16864">
        <v>66</v>
      </c>
      <c r="N16864">
        <v>29</v>
      </c>
      <c r="P16864">
        <v>1</v>
      </c>
      <c r="Q16864">
        <v>1</v>
      </c>
      <c r="S16864">
        <v>4</v>
      </c>
    </row>
    <row r="16865" spans="1:19" x14ac:dyDescent="0.3">
      <c r="A16865" t="s">
        <v>33602</v>
      </c>
      <c r="B16865" s="171" t="s">
        <v>33603</v>
      </c>
      <c r="C16865" s="171" t="s">
        <v>98</v>
      </c>
      <c r="D16865" s="171" t="s">
        <v>4</v>
      </c>
      <c r="E16865" s="11">
        <v>44713</v>
      </c>
      <c r="F16865">
        <v>7.5</v>
      </c>
      <c r="G16865">
        <v>12</v>
      </c>
      <c r="I16865">
        <v>33</v>
      </c>
      <c r="J16865">
        <v>39</v>
      </c>
      <c r="L16865">
        <v>66</v>
      </c>
      <c r="N16865">
        <v>29</v>
      </c>
      <c r="P16865">
        <v>1</v>
      </c>
      <c r="Q16865">
        <v>1</v>
      </c>
      <c r="S16865">
        <v>4</v>
      </c>
    </row>
    <row r="16866" spans="1:19" x14ac:dyDescent="0.3">
      <c r="A16866" t="s">
        <v>33604</v>
      </c>
      <c r="B16866" s="171" t="s">
        <v>33605</v>
      </c>
      <c r="C16866" s="171" t="s">
        <v>101</v>
      </c>
      <c r="D16866" s="171" t="s">
        <v>80</v>
      </c>
      <c r="E16866" s="11">
        <v>44713</v>
      </c>
      <c r="F16866">
        <v>29</v>
      </c>
      <c r="G16866">
        <v>29</v>
      </c>
      <c r="I16866">
        <v>246</v>
      </c>
      <c r="J16866">
        <v>323</v>
      </c>
      <c r="L16866">
        <v>323</v>
      </c>
      <c r="N16866">
        <v>246</v>
      </c>
      <c r="P16866">
        <v>3</v>
      </c>
      <c r="Q16866">
        <v>3</v>
      </c>
      <c r="S16866">
        <v>0</v>
      </c>
    </row>
    <row r="16867" spans="1:19" x14ac:dyDescent="0.3">
      <c r="A16867" t="s">
        <v>33606</v>
      </c>
      <c r="B16867" s="171" t="s">
        <v>33607</v>
      </c>
      <c r="C16867" s="171" t="s">
        <v>101</v>
      </c>
      <c r="D16867" s="171" t="s">
        <v>4</v>
      </c>
      <c r="E16867" s="11">
        <v>44713</v>
      </c>
      <c r="F16867">
        <v>29</v>
      </c>
      <c r="G16867">
        <v>29</v>
      </c>
      <c r="I16867">
        <v>246</v>
      </c>
      <c r="J16867">
        <v>323</v>
      </c>
      <c r="L16867">
        <v>323</v>
      </c>
      <c r="N16867">
        <v>246</v>
      </c>
      <c r="P16867">
        <v>3</v>
      </c>
      <c r="Q16867">
        <v>3</v>
      </c>
      <c r="S16867">
        <v>0</v>
      </c>
    </row>
    <row r="16868" spans="1:19" x14ac:dyDescent="0.3">
      <c r="A16868" t="s">
        <v>33608</v>
      </c>
      <c r="B16868" s="171" t="s">
        <v>33609</v>
      </c>
      <c r="C16868" s="171" t="s">
        <v>6843</v>
      </c>
      <c r="D16868" s="171" t="s">
        <v>80</v>
      </c>
      <c r="E16868" s="11">
        <v>44713</v>
      </c>
      <c r="F16868">
        <v>2.5</v>
      </c>
      <c r="G16868">
        <v>7</v>
      </c>
      <c r="I16868">
        <v>10</v>
      </c>
      <c r="J16868">
        <v>13</v>
      </c>
      <c r="L16868">
        <v>40</v>
      </c>
      <c r="N16868">
        <v>10</v>
      </c>
      <c r="P16868">
        <v>0</v>
      </c>
      <c r="Q16868">
        <v>0</v>
      </c>
      <c r="S16868">
        <v>0</v>
      </c>
    </row>
    <row r="16869" spans="1:19" x14ac:dyDescent="0.3">
      <c r="A16869" t="s">
        <v>33610</v>
      </c>
      <c r="B16869" s="171" t="s">
        <v>33611</v>
      </c>
      <c r="C16869" s="171" t="s">
        <v>6843</v>
      </c>
      <c r="D16869" s="171" t="s">
        <v>4</v>
      </c>
      <c r="E16869" s="11">
        <v>44713</v>
      </c>
      <c r="F16869">
        <v>2.5</v>
      </c>
      <c r="G16869">
        <v>7</v>
      </c>
      <c r="I16869">
        <v>10</v>
      </c>
      <c r="J16869">
        <v>13</v>
      </c>
      <c r="L16869">
        <v>40</v>
      </c>
      <c r="N16869">
        <v>10</v>
      </c>
      <c r="P16869">
        <v>0</v>
      </c>
      <c r="Q16869">
        <v>0</v>
      </c>
      <c r="S16869">
        <v>0</v>
      </c>
    </row>
    <row r="16870" spans="1:19" x14ac:dyDescent="0.3">
      <c r="A16870" t="s">
        <v>33612</v>
      </c>
      <c r="B16870" s="171" t="s">
        <v>33613</v>
      </c>
      <c r="C16870" s="171" t="s">
        <v>12995</v>
      </c>
      <c r="D16870" s="171" t="s">
        <v>80</v>
      </c>
      <c r="E16870" s="11">
        <v>44713</v>
      </c>
      <c r="F16870">
        <v>56.5</v>
      </c>
      <c r="G16870">
        <v>70</v>
      </c>
      <c r="I16870">
        <v>351</v>
      </c>
      <c r="J16870">
        <v>474</v>
      </c>
      <c r="L16870">
        <v>550</v>
      </c>
      <c r="N16870">
        <v>342</v>
      </c>
      <c r="O16870" t="s">
        <v>16361</v>
      </c>
      <c r="P16870">
        <v>14</v>
      </c>
      <c r="Q16870">
        <v>20</v>
      </c>
      <c r="S16870">
        <v>9</v>
      </c>
    </row>
    <row r="16871" spans="1:19" x14ac:dyDescent="0.3">
      <c r="A16871" t="s">
        <v>33614</v>
      </c>
      <c r="B16871" s="171" t="s">
        <v>33615</v>
      </c>
      <c r="C16871" s="171" t="s">
        <v>15504</v>
      </c>
      <c r="D16871" s="171" t="s">
        <v>15341</v>
      </c>
      <c r="E16871" s="11">
        <v>44713</v>
      </c>
      <c r="F16871">
        <v>0</v>
      </c>
      <c r="G16871">
        <v>0</v>
      </c>
      <c r="I16871">
        <v>0</v>
      </c>
      <c r="J16871">
        <v>0</v>
      </c>
      <c r="L16871">
        <v>0</v>
      </c>
      <c r="N16871">
        <v>0</v>
      </c>
      <c r="O16871" t="s">
        <v>16361</v>
      </c>
      <c r="P16871">
        <v>0</v>
      </c>
      <c r="Q16871">
        <v>0</v>
      </c>
      <c r="S16871">
        <v>0</v>
      </c>
    </row>
    <row r="16872" spans="1:19" x14ac:dyDescent="0.3">
      <c r="A16872" t="s">
        <v>33616</v>
      </c>
      <c r="B16872" s="171" t="s">
        <v>33617</v>
      </c>
      <c r="C16872" s="171" t="s">
        <v>15511</v>
      </c>
      <c r="D16872" s="171" t="s">
        <v>80</v>
      </c>
      <c r="E16872" s="11">
        <v>44713</v>
      </c>
      <c r="F16872">
        <v>14</v>
      </c>
      <c r="G16872">
        <v>20</v>
      </c>
      <c r="I16872">
        <v>60</v>
      </c>
      <c r="J16872">
        <v>75</v>
      </c>
      <c r="L16872">
        <v>110</v>
      </c>
      <c r="N16872">
        <v>56</v>
      </c>
      <c r="P16872">
        <v>4</v>
      </c>
      <c r="Q16872">
        <v>6</v>
      </c>
      <c r="S16872">
        <v>4</v>
      </c>
    </row>
    <row r="16873" spans="1:19" x14ac:dyDescent="0.3">
      <c r="A16873" t="s">
        <v>33618</v>
      </c>
      <c r="B16873" s="171" t="s">
        <v>33619</v>
      </c>
      <c r="C16873" s="171" t="s">
        <v>15511</v>
      </c>
      <c r="D16873" s="171" t="s">
        <v>15341</v>
      </c>
      <c r="E16873" s="11">
        <v>44713</v>
      </c>
      <c r="F16873">
        <v>0</v>
      </c>
      <c r="G16873">
        <v>0</v>
      </c>
      <c r="I16873">
        <v>0</v>
      </c>
      <c r="J16873">
        <v>0</v>
      </c>
      <c r="L16873">
        <v>0</v>
      </c>
      <c r="N16873">
        <v>0</v>
      </c>
      <c r="P16873">
        <v>0</v>
      </c>
      <c r="Q16873">
        <v>0</v>
      </c>
      <c r="S16873">
        <v>0</v>
      </c>
    </row>
    <row r="16874" spans="1:19" x14ac:dyDescent="0.3">
      <c r="A16874" t="s">
        <v>33620</v>
      </c>
      <c r="B16874" s="171" t="s">
        <v>33621</v>
      </c>
      <c r="C16874" s="171" t="s">
        <v>15511</v>
      </c>
      <c r="D16874" s="171" t="s">
        <v>4</v>
      </c>
      <c r="E16874" s="11">
        <v>44713</v>
      </c>
      <c r="F16874">
        <v>14</v>
      </c>
      <c r="G16874">
        <v>20</v>
      </c>
      <c r="I16874">
        <v>60</v>
      </c>
      <c r="J16874">
        <v>75</v>
      </c>
      <c r="L16874">
        <v>110</v>
      </c>
      <c r="N16874">
        <v>56</v>
      </c>
      <c r="P16874">
        <v>4</v>
      </c>
      <c r="Q16874">
        <v>6</v>
      </c>
      <c r="S16874">
        <v>4</v>
      </c>
    </row>
    <row r="16875" spans="1:19" x14ac:dyDescent="0.3">
      <c r="A16875" t="s">
        <v>33622</v>
      </c>
      <c r="B16875" s="171" t="s">
        <v>33623</v>
      </c>
      <c r="C16875" s="171" t="s">
        <v>104</v>
      </c>
      <c r="D16875" s="171" t="s">
        <v>4</v>
      </c>
      <c r="E16875" s="11">
        <v>44713</v>
      </c>
      <c r="F16875">
        <v>56.5</v>
      </c>
      <c r="G16875">
        <v>70</v>
      </c>
      <c r="I16875">
        <v>351</v>
      </c>
      <c r="J16875">
        <v>474</v>
      </c>
      <c r="L16875">
        <v>550</v>
      </c>
      <c r="N16875">
        <v>342</v>
      </c>
      <c r="P16875">
        <v>14</v>
      </c>
      <c r="Q16875">
        <v>20</v>
      </c>
      <c r="S16875">
        <v>9</v>
      </c>
    </row>
    <row r="16876" spans="1:19" x14ac:dyDescent="0.3">
      <c r="A16876" t="s">
        <v>33624</v>
      </c>
      <c r="B16876" s="171" t="s">
        <v>33625</v>
      </c>
      <c r="C16876" s="171" t="s">
        <v>119</v>
      </c>
      <c r="D16876" s="171" t="s">
        <v>80</v>
      </c>
      <c r="E16876" s="11">
        <v>44743</v>
      </c>
      <c r="F16876">
        <v>0</v>
      </c>
      <c r="G16876">
        <v>0</v>
      </c>
      <c r="I16876">
        <v>0</v>
      </c>
      <c r="J16876">
        <v>0</v>
      </c>
      <c r="L16876">
        <v>0</v>
      </c>
      <c r="N16876">
        <v>0</v>
      </c>
      <c r="P16876">
        <v>0</v>
      </c>
      <c r="Q16876">
        <v>0</v>
      </c>
      <c r="S16876">
        <v>0</v>
      </c>
    </row>
    <row r="16877" spans="1:19" x14ac:dyDescent="0.3">
      <c r="A16877" t="s">
        <v>33626</v>
      </c>
      <c r="B16877" s="171" t="s">
        <v>33627</v>
      </c>
      <c r="C16877" s="171" t="s">
        <v>143</v>
      </c>
      <c r="D16877" s="171" t="s">
        <v>80</v>
      </c>
      <c r="E16877" s="11">
        <v>44743</v>
      </c>
      <c r="F16877">
        <v>0</v>
      </c>
      <c r="G16877">
        <v>0</v>
      </c>
      <c r="I16877">
        <v>0</v>
      </c>
      <c r="J16877">
        <v>0</v>
      </c>
      <c r="L16877">
        <v>0</v>
      </c>
      <c r="N16877">
        <v>0</v>
      </c>
      <c r="P16877">
        <v>0</v>
      </c>
      <c r="Q16877">
        <v>0</v>
      </c>
      <c r="S16877">
        <v>0</v>
      </c>
    </row>
    <row r="16878" spans="1:19" x14ac:dyDescent="0.3">
      <c r="A16878" t="s">
        <v>33628</v>
      </c>
      <c r="B16878" s="171" t="s">
        <v>33629</v>
      </c>
      <c r="C16878" s="171" t="s">
        <v>158</v>
      </c>
      <c r="D16878" s="171" t="s">
        <v>80</v>
      </c>
      <c r="E16878" s="11">
        <v>44743</v>
      </c>
      <c r="F16878">
        <v>0</v>
      </c>
      <c r="G16878">
        <v>0</v>
      </c>
      <c r="I16878">
        <v>0</v>
      </c>
      <c r="J16878">
        <v>0</v>
      </c>
      <c r="L16878">
        <v>0</v>
      </c>
      <c r="N16878">
        <v>0</v>
      </c>
      <c r="P16878">
        <v>0</v>
      </c>
      <c r="Q16878">
        <v>0</v>
      </c>
      <c r="S16878">
        <v>0</v>
      </c>
    </row>
    <row r="16879" spans="1:19" x14ac:dyDescent="0.3">
      <c r="A16879" t="s">
        <v>33630</v>
      </c>
      <c r="B16879" s="171" t="s">
        <v>33631</v>
      </c>
      <c r="C16879" s="171" t="s">
        <v>209</v>
      </c>
      <c r="D16879" s="171" t="s">
        <v>80</v>
      </c>
      <c r="E16879" s="11">
        <v>44743</v>
      </c>
      <c r="F16879">
        <v>0</v>
      </c>
      <c r="G16879">
        <v>0</v>
      </c>
      <c r="I16879">
        <v>0</v>
      </c>
      <c r="J16879">
        <v>0</v>
      </c>
      <c r="L16879">
        <v>0</v>
      </c>
      <c r="N16879">
        <v>0</v>
      </c>
      <c r="P16879">
        <v>0</v>
      </c>
      <c r="Q16879">
        <v>0</v>
      </c>
      <c r="S16879">
        <v>0</v>
      </c>
    </row>
    <row r="16880" spans="1:19" x14ac:dyDescent="0.3">
      <c r="A16880" t="s">
        <v>33632</v>
      </c>
      <c r="B16880" s="171" t="s">
        <v>33633</v>
      </c>
      <c r="C16880" s="171" t="s">
        <v>76</v>
      </c>
      <c r="D16880" s="171" t="s">
        <v>80</v>
      </c>
      <c r="E16880" s="11">
        <v>44743</v>
      </c>
      <c r="F16880">
        <v>0</v>
      </c>
      <c r="G16880">
        <v>0</v>
      </c>
      <c r="I16880">
        <v>0</v>
      </c>
      <c r="J16880">
        <v>0</v>
      </c>
      <c r="L16880">
        <v>0</v>
      </c>
      <c r="N16880">
        <v>0</v>
      </c>
      <c r="P16880">
        <v>0</v>
      </c>
      <c r="Q16880">
        <v>0</v>
      </c>
      <c r="S16880">
        <v>0</v>
      </c>
    </row>
    <row r="16881" spans="1:19" x14ac:dyDescent="0.3">
      <c r="A16881" t="s">
        <v>33634</v>
      </c>
      <c r="B16881" s="171" t="s">
        <v>33635</v>
      </c>
      <c r="C16881" s="171" t="s">
        <v>15347</v>
      </c>
      <c r="D16881" s="171" t="s">
        <v>80</v>
      </c>
      <c r="E16881" s="11">
        <v>44743</v>
      </c>
      <c r="F16881">
        <v>0</v>
      </c>
      <c r="G16881">
        <v>0</v>
      </c>
      <c r="I16881">
        <v>0</v>
      </c>
      <c r="J16881">
        <v>0</v>
      </c>
      <c r="L16881">
        <v>0</v>
      </c>
      <c r="N16881">
        <v>0</v>
      </c>
      <c r="P16881">
        <v>0</v>
      </c>
      <c r="Q16881">
        <v>0</v>
      </c>
      <c r="S16881">
        <v>0</v>
      </c>
    </row>
    <row r="16882" spans="1:19" x14ac:dyDescent="0.3">
      <c r="A16882" t="s">
        <v>33636</v>
      </c>
      <c r="B16882" s="171" t="s">
        <v>33637</v>
      </c>
      <c r="C16882" s="171" t="s">
        <v>203</v>
      </c>
      <c r="D16882" s="171" t="s">
        <v>80</v>
      </c>
      <c r="E16882" s="11">
        <v>44743</v>
      </c>
      <c r="F16882">
        <v>2</v>
      </c>
      <c r="G16882">
        <v>2.5</v>
      </c>
      <c r="I16882">
        <v>11</v>
      </c>
      <c r="J16882">
        <v>11</v>
      </c>
      <c r="L16882">
        <v>13</v>
      </c>
      <c r="N16882">
        <v>11</v>
      </c>
      <c r="P16882">
        <v>1</v>
      </c>
      <c r="Q16882">
        <v>1</v>
      </c>
      <c r="S16882">
        <v>0</v>
      </c>
    </row>
    <row r="16883" spans="1:19" x14ac:dyDescent="0.3">
      <c r="A16883" t="s">
        <v>33638</v>
      </c>
      <c r="B16883" s="171" t="s">
        <v>33639</v>
      </c>
      <c r="C16883" s="171" t="s">
        <v>15340</v>
      </c>
      <c r="D16883" s="171" t="s">
        <v>15341</v>
      </c>
      <c r="E16883" s="11">
        <v>44743</v>
      </c>
      <c r="F16883">
        <v>0</v>
      </c>
      <c r="G16883">
        <v>0</v>
      </c>
      <c r="I16883">
        <v>0</v>
      </c>
      <c r="J16883">
        <v>0</v>
      </c>
      <c r="L16883">
        <v>0</v>
      </c>
      <c r="N16883">
        <v>0</v>
      </c>
      <c r="P16883">
        <v>0</v>
      </c>
      <c r="Q16883">
        <v>0</v>
      </c>
      <c r="S16883">
        <v>0</v>
      </c>
    </row>
    <row r="16884" spans="1:19" x14ac:dyDescent="0.3">
      <c r="A16884" t="s">
        <v>33640</v>
      </c>
      <c r="B16884" s="171" t="s">
        <v>33641</v>
      </c>
      <c r="C16884" s="171" t="s">
        <v>15340</v>
      </c>
      <c r="D16884" s="171" t="s">
        <v>80</v>
      </c>
      <c r="E16884" s="11">
        <v>44743</v>
      </c>
      <c r="F16884">
        <v>0</v>
      </c>
      <c r="G16884">
        <v>0</v>
      </c>
      <c r="I16884">
        <v>0</v>
      </c>
      <c r="J16884">
        <v>0</v>
      </c>
      <c r="L16884">
        <v>0</v>
      </c>
      <c r="N16884">
        <v>0</v>
      </c>
      <c r="P16884">
        <v>0</v>
      </c>
      <c r="Q16884">
        <v>0</v>
      </c>
      <c r="S16884">
        <v>0</v>
      </c>
    </row>
    <row r="16885" spans="1:19" x14ac:dyDescent="0.3">
      <c r="A16885" t="s">
        <v>33642</v>
      </c>
      <c r="B16885" s="171" t="s">
        <v>33643</v>
      </c>
      <c r="C16885" s="171" t="s">
        <v>15344</v>
      </c>
      <c r="D16885" s="171" t="s">
        <v>15341</v>
      </c>
      <c r="E16885" s="11">
        <v>44743</v>
      </c>
      <c r="F16885">
        <v>0</v>
      </c>
      <c r="G16885">
        <v>0</v>
      </c>
      <c r="I16885">
        <v>0</v>
      </c>
      <c r="J16885">
        <v>0</v>
      </c>
      <c r="L16885">
        <v>0</v>
      </c>
      <c r="N16885">
        <v>0</v>
      </c>
      <c r="P16885">
        <v>0</v>
      </c>
      <c r="Q16885">
        <v>0</v>
      </c>
      <c r="S16885">
        <v>0</v>
      </c>
    </row>
    <row r="16886" spans="1:19" x14ac:dyDescent="0.3">
      <c r="A16886" t="s">
        <v>33644</v>
      </c>
      <c r="B16886" s="171" t="s">
        <v>33645</v>
      </c>
      <c r="C16886" s="171" t="s">
        <v>15347</v>
      </c>
      <c r="D16886" s="171" t="s">
        <v>15341</v>
      </c>
      <c r="E16886" s="11">
        <v>44743</v>
      </c>
      <c r="F16886">
        <v>0</v>
      </c>
      <c r="G16886">
        <v>0</v>
      </c>
      <c r="I16886">
        <v>0</v>
      </c>
      <c r="J16886">
        <v>0</v>
      </c>
      <c r="L16886">
        <v>0</v>
      </c>
      <c r="N16886">
        <v>0</v>
      </c>
      <c r="P16886">
        <v>0</v>
      </c>
      <c r="Q16886">
        <v>0</v>
      </c>
      <c r="S16886">
        <v>0</v>
      </c>
    </row>
    <row r="16887" spans="1:19" x14ac:dyDescent="0.3">
      <c r="A16887" t="s">
        <v>33634</v>
      </c>
      <c r="B16887" s="171" t="s">
        <v>33635</v>
      </c>
      <c r="C16887" s="171" t="s">
        <v>15347</v>
      </c>
      <c r="D16887" s="171" t="s">
        <v>80</v>
      </c>
      <c r="E16887" s="11">
        <v>44743</v>
      </c>
      <c r="F16887">
        <v>0.5</v>
      </c>
      <c r="G16887">
        <v>1.5</v>
      </c>
      <c r="I16887">
        <v>5</v>
      </c>
      <c r="J16887">
        <v>3</v>
      </c>
      <c r="L16887">
        <v>9</v>
      </c>
      <c r="N16887">
        <v>4</v>
      </c>
      <c r="P16887">
        <v>0</v>
      </c>
      <c r="Q16887">
        <v>0</v>
      </c>
      <c r="S16887">
        <v>1</v>
      </c>
    </row>
    <row r="16888" spans="1:19" x14ac:dyDescent="0.3">
      <c r="A16888" t="s">
        <v>33646</v>
      </c>
      <c r="B16888" s="171" t="s">
        <v>33647</v>
      </c>
      <c r="C16888" s="171" t="s">
        <v>203</v>
      </c>
      <c r="D16888" s="171" t="s">
        <v>15341</v>
      </c>
      <c r="E16888" s="11">
        <v>44743</v>
      </c>
      <c r="F16888">
        <v>0</v>
      </c>
      <c r="G16888">
        <v>0</v>
      </c>
      <c r="I16888">
        <v>0</v>
      </c>
      <c r="J16888">
        <v>0</v>
      </c>
      <c r="L16888">
        <v>0</v>
      </c>
      <c r="N16888">
        <v>0</v>
      </c>
      <c r="P16888">
        <v>0</v>
      </c>
      <c r="Q16888">
        <v>0</v>
      </c>
      <c r="S16888">
        <v>0</v>
      </c>
    </row>
    <row r="16889" spans="1:19" x14ac:dyDescent="0.3">
      <c r="A16889" t="s">
        <v>33648</v>
      </c>
      <c r="B16889" s="171" t="s">
        <v>33649</v>
      </c>
      <c r="C16889" s="171" t="s">
        <v>24281</v>
      </c>
      <c r="D16889" s="171" t="s">
        <v>15341</v>
      </c>
      <c r="E16889" s="11">
        <v>44743</v>
      </c>
      <c r="F16889">
        <v>0</v>
      </c>
      <c r="G16889">
        <v>0</v>
      </c>
      <c r="I16889">
        <v>0</v>
      </c>
      <c r="J16889">
        <v>0</v>
      </c>
      <c r="L16889">
        <v>0</v>
      </c>
      <c r="N16889">
        <v>0</v>
      </c>
      <c r="P16889">
        <v>0</v>
      </c>
      <c r="Q16889">
        <v>0</v>
      </c>
      <c r="S16889">
        <v>0</v>
      </c>
    </row>
    <row r="16890" spans="1:19" x14ac:dyDescent="0.3">
      <c r="A16890" t="s">
        <v>33650</v>
      </c>
      <c r="B16890" s="171" t="s">
        <v>33651</v>
      </c>
      <c r="C16890" s="171" t="s">
        <v>24281</v>
      </c>
      <c r="D16890" s="171" t="s">
        <v>80</v>
      </c>
      <c r="E16890" s="11">
        <v>44743</v>
      </c>
      <c r="F16890">
        <v>0</v>
      </c>
      <c r="G16890">
        <v>0</v>
      </c>
      <c r="I16890">
        <v>0</v>
      </c>
      <c r="J16890">
        <v>0</v>
      </c>
      <c r="L16890">
        <v>0</v>
      </c>
      <c r="N16890">
        <v>0</v>
      </c>
      <c r="P16890">
        <v>0</v>
      </c>
      <c r="Q16890">
        <v>0</v>
      </c>
      <c r="S16890">
        <v>0</v>
      </c>
    </row>
    <row r="16891" spans="1:19" x14ac:dyDescent="0.3">
      <c r="A16891" t="s">
        <v>33652</v>
      </c>
      <c r="B16891" s="171" t="s">
        <v>33653</v>
      </c>
      <c r="C16891" s="171" t="s">
        <v>24284</v>
      </c>
      <c r="D16891" s="171" t="s">
        <v>80</v>
      </c>
      <c r="E16891" s="11">
        <v>44743</v>
      </c>
      <c r="F16891">
        <v>2</v>
      </c>
      <c r="G16891">
        <v>3</v>
      </c>
      <c r="I16891">
        <v>8</v>
      </c>
      <c r="J16891">
        <v>12</v>
      </c>
      <c r="L16891">
        <v>18</v>
      </c>
      <c r="N16891">
        <v>6</v>
      </c>
      <c r="P16891">
        <v>0</v>
      </c>
      <c r="Q16891">
        <v>0</v>
      </c>
      <c r="S16891">
        <v>2</v>
      </c>
    </row>
    <row r="16892" spans="1:19" x14ac:dyDescent="0.3">
      <c r="A16892" t="s">
        <v>33654</v>
      </c>
      <c r="B16892" s="171" t="s">
        <v>33655</v>
      </c>
      <c r="C16892" s="171" t="s">
        <v>18126</v>
      </c>
      <c r="D16892" s="171" t="s">
        <v>80</v>
      </c>
      <c r="E16892" s="11">
        <v>44743</v>
      </c>
      <c r="F16892">
        <v>0</v>
      </c>
      <c r="G16892">
        <v>0</v>
      </c>
      <c r="I16892">
        <v>0</v>
      </c>
      <c r="J16892">
        <v>0</v>
      </c>
      <c r="L16892">
        <v>0</v>
      </c>
      <c r="N16892">
        <v>0</v>
      </c>
      <c r="P16892">
        <v>0</v>
      </c>
      <c r="Q16892">
        <v>0</v>
      </c>
      <c r="S16892">
        <v>0</v>
      </c>
    </row>
    <row r="16893" spans="1:19" x14ac:dyDescent="0.3">
      <c r="A16893" t="s">
        <v>33656</v>
      </c>
      <c r="B16893" s="171" t="s">
        <v>33657</v>
      </c>
      <c r="C16893" s="171" t="s">
        <v>128</v>
      </c>
      <c r="D16893" s="171" t="s">
        <v>80</v>
      </c>
      <c r="E16893" s="11">
        <v>44743</v>
      </c>
      <c r="F16893">
        <v>0</v>
      </c>
      <c r="G16893">
        <v>0</v>
      </c>
      <c r="I16893">
        <v>0</v>
      </c>
      <c r="J16893">
        <v>0</v>
      </c>
      <c r="L16893">
        <v>0</v>
      </c>
      <c r="N16893">
        <v>0</v>
      </c>
      <c r="P16893">
        <v>0</v>
      </c>
      <c r="Q16893">
        <v>0</v>
      </c>
      <c r="S16893">
        <v>0</v>
      </c>
    </row>
    <row r="16894" spans="1:19" x14ac:dyDescent="0.3">
      <c r="A16894" t="s">
        <v>33658</v>
      </c>
      <c r="B16894" s="171" t="s">
        <v>33659</v>
      </c>
      <c r="C16894" s="171" t="s">
        <v>14824</v>
      </c>
      <c r="D16894" s="171" t="s">
        <v>80</v>
      </c>
      <c r="E16894" s="11">
        <v>44743</v>
      </c>
      <c r="F16894">
        <v>0</v>
      </c>
      <c r="G16894">
        <v>0</v>
      </c>
      <c r="I16894">
        <v>0</v>
      </c>
      <c r="J16894">
        <v>0</v>
      </c>
      <c r="L16894">
        <v>0</v>
      </c>
      <c r="N16894">
        <v>0</v>
      </c>
      <c r="P16894">
        <v>0</v>
      </c>
      <c r="Q16894">
        <v>0</v>
      </c>
      <c r="S16894">
        <v>0</v>
      </c>
    </row>
    <row r="16895" spans="1:19" x14ac:dyDescent="0.3">
      <c r="A16895" t="s">
        <v>33660</v>
      </c>
      <c r="B16895" s="171" t="s">
        <v>33661</v>
      </c>
      <c r="C16895" s="171" t="s">
        <v>152</v>
      </c>
      <c r="D16895" s="171" t="s">
        <v>80</v>
      </c>
      <c r="E16895" s="11">
        <v>44743</v>
      </c>
      <c r="F16895">
        <v>0</v>
      </c>
      <c r="G16895">
        <v>0</v>
      </c>
      <c r="I16895">
        <v>0</v>
      </c>
      <c r="J16895">
        <v>0</v>
      </c>
      <c r="L16895">
        <v>0</v>
      </c>
      <c r="N16895">
        <v>0</v>
      </c>
      <c r="P16895">
        <v>0</v>
      </c>
      <c r="Q16895">
        <v>0</v>
      </c>
      <c r="S16895">
        <v>0</v>
      </c>
    </row>
    <row r="16896" spans="1:19" x14ac:dyDescent="0.3">
      <c r="A16896" t="s">
        <v>33662</v>
      </c>
      <c r="B16896" s="171" t="s">
        <v>33663</v>
      </c>
      <c r="C16896" s="171" t="s">
        <v>194</v>
      </c>
      <c r="D16896" s="171" t="s">
        <v>80</v>
      </c>
      <c r="E16896" s="11">
        <v>44743</v>
      </c>
      <c r="F16896">
        <v>6</v>
      </c>
      <c r="G16896">
        <v>7</v>
      </c>
      <c r="I16896">
        <v>19</v>
      </c>
      <c r="J16896">
        <v>36</v>
      </c>
      <c r="L16896">
        <v>39</v>
      </c>
      <c r="N16896">
        <v>12</v>
      </c>
      <c r="P16896">
        <v>5</v>
      </c>
      <c r="Q16896">
        <v>7</v>
      </c>
      <c r="S16896">
        <v>7</v>
      </c>
    </row>
    <row r="16897" spans="1:19" x14ac:dyDescent="0.3">
      <c r="A16897" t="s">
        <v>33664</v>
      </c>
      <c r="B16897" s="171" t="s">
        <v>33665</v>
      </c>
      <c r="C16897" s="171" t="s">
        <v>18137</v>
      </c>
      <c r="D16897" s="171" t="s">
        <v>80</v>
      </c>
      <c r="E16897" s="11">
        <v>44743</v>
      </c>
      <c r="F16897">
        <v>0</v>
      </c>
      <c r="G16897">
        <v>0</v>
      </c>
      <c r="I16897">
        <v>0</v>
      </c>
      <c r="J16897">
        <v>0</v>
      </c>
      <c r="L16897">
        <v>0</v>
      </c>
      <c r="N16897">
        <v>0</v>
      </c>
      <c r="P16897">
        <v>0</v>
      </c>
      <c r="Q16897">
        <v>0</v>
      </c>
      <c r="S16897">
        <v>0</v>
      </c>
    </row>
    <row r="16898" spans="1:19" x14ac:dyDescent="0.3">
      <c r="A16898" t="s">
        <v>33666</v>
      </c>
      <c r="B16898" s="171" t="s">
        <v>33667</v>
      </c>
      <c r="C16898" s="171" t="s">
        <v>18140</v>
      </c>
      <c r="D16898" s="171" t="s">
        <v>80</v>
      </c>
      <c r="E16898" s="11">
        <v>44743</v>
      </c>
      <c r="F16898">
        <v>3</v>
      </c>
      <c r="G16898">
        <v>4</v>
      </c>
      <c r="I16898">
        <v>12</v>
      </c>
      <c r="J16898">
        <v>15</v>
      </c>
      <c r="L16898">
        <v>20</v>
      </c>
      <c r="N16898">
        <v>9</v>
      </c>
      <c r="P16898">
        <v>2</v>
      </c>
      <c r="Q16898">
        <v>3</v>
      </c>
      <c r="S16898">
        <v>3</v>
      </c>
    </row>
    <row r="16899" spans="1:19" x14ac:dyDescent="0.3">
      <c r="A16899" t="s">
        <v>33668</v>
      </c>
      <c r="B16899" s="171" t="s">
        <v>33669</v>
      </c>
      <c r="C16899" s="171" t="s">
        <v>236</v>
      </c>
      <c r="D16899" s="171" t="s">
        <v>80</v>
      </c>
      <c r="E16899" s="11">
        <v>44743</v>
      </c>
      <c r="F16899">
        <v>0</v>
      </c>
      <c r="G16899">
        <v>0</v>
      </c>
      <c r="I16899">
        <v>0</v>
      </c>
      <c r="J16899">
        <v>0</v>
      </c>
      <c r="L16899">
        <v>0</v>
      </c>
      <c r="N16899">
        <v>0</v>
      </c>
      <c r="P16899">
        <v>0</v>
      </c>
      <c r="Q16899">
        <v>0</v>
      </c>
      <c r="S16899">
        <v>0</v>
      </c>
    </row>
    <row r="16900" spans="1:19" x14ac:dyDescent="0.3">
      <c r="A16900" t="s">
        <v>33670</v>
      </c>
      <c r="B16900" s="171" t="s">
        <v>33671</v>
      </c>
      <c r="C16900" s="171" t="s">
        <v>239</v>
      </c>
      <c r="D16900" s="171" t="s">
        <v>80</v>
      </c>
      <c r="E16900" s="11">
        <v>44743</v>
      </c>
      <c r="F16900">
        <v>0</v>
      </c>
      <c r="G16900">
        <v>0</v>
      </c>
      <c r="I16900">
        <v>0</v>
      </c>
      <c r="J16900">
        <v>0</v>
      </c>
      <c r="L16900">
        <v>0</v>
      </c>
      <c r="N16900">
        <v>0</v>
      </c>
      <c r="P16900">
        <v>0</v>
      </c>
      <c r="Q16900">
        <v>0</v>
      </c>
      <c r="S16900">
        <v>0</v>
      </c>
    </row>
    <row r="16901" spans="1:19" x14ac:dyDescent="0.3">
      <c r="A16901" t="s">
        <v>33672</v>
      </c>
      <c r="B16901" s="171" t="s">
        <v>33673</v>
      </c>
      <c r="C16901" s="171" t="s">
        <v>176</v>
      </c>
      <c r="D16901" s="171" t="s">
        <v>80</v>
      </c>
      <c r="E16901" s="11">
        <v>44743</v>
      </c>
      <c r="F16901">
        <v>2</v>
      </c>
      <c r="G16901">
        <v>3</v>
      </c>
      <c r="I16901">
        <v>3</v>
      </c>
      <c r="J16901">
        <v>11</v>
      </c>
      <c r="L16901">
        <v>17</v>
      </c>
      <c r="N16901">
        <v>3</v>
      </c>
      <c r="P16901">
        <v>1</v>
      </c>
      <c r="Q16901">
        <v>5</v>
      </c>
      <c r="S16901">
        <v>0</v>
      </c>
    </row>
    <row r="16902" spans="1:19" x14ac:dyDescent="0.3">
      <c r="A16902" t="s">
        <v>33674</v>
      </c>
      <c r="B16902" s="171" t="s">
        <v>33675</v>
      </c>
      <c r="C16902" s="171" t="s">
        <v>206</v>
      </c>
      <c r="D16902" s="171" t="s">
        <v>80</v>
      </c>
      <c r="E16902" s="11">
        <v>44743</v>
      </c>
      <c r="F16902">
        <v>1</v>
      </c>
      <c r="G16902">
        <v>1</v>
      </c>
      <c r="I16902">
        <v>2</v>
      </c>
      <c r="J16902">
        <v>5</v>
      </c>
      <c r="L16902">
        <v>5</v>
      </c>
      <c r="N16902">
        <v>2</v>
      </c>
      <c r="P16902">
        <v>0</v>
      </c>
      <c r="Q16902">
        <v>0</v>
      </c>
      <c r="S16902">
        <v>0</v>
      </c>
    </row>
    <row r="16903" spans="1:19" x14ac:dyDescent="0.3">
      <c r="A16903" t="s">
        <v>33676</v>
      </c>
      <c r="B16903" s="171" t="s">
        <v>33677</v>
      </c>
      <c r="C16903" s="171" t="s">
        <v>176</v>
      </c>
      <c r="D16903" s="171" t="s">
        <v>15341</v>
      </c>
      <c r="E16903" s="11">
        <v>44743</v>
      </c>
      <c r="F16903">
        <v>0</v>
      </c>
      <c r="G16903">
        <v>0</v>
      </c>
      <c r="I16903">
        <v>0</v>
      </c>
      <c r="J16903">
        <v>0</v>
      </c>
      <c r="L16903">
        <v>0</v>
      </c>
      <c r="N16903">
        <v>0</v>
      </c>
      <c r="P16903">
        <v>0</v>
      </c>
      <c r="Q16903">
        <v>0</v>
      </c>
      <c r="S16903">
        <v>0</v>
      </c>
    </row>
    <row r="16904" spans="1:19" x14ac:dyDescent="0.3">
      <c r="A16904" t="s">
        <v>33678</v>
      </c>
      <c r="B16904" s="171" t="s">
        <v>33679</v>
      </c>
      <c r="C16904" s="171" t="s">
        <v>206</v>
      </c>
      <c r="D16904" s="171" t="s">
        <v>15341</v>
      </c>
      <c r="E16904" s="11">
        <v>44743</v>
      </c>
      <c r="F16904">
        <v>0</v>
      </c>
      <c r="G16904">
        <v>0</v>
      </c>
      <c r="I16904">
        <v>0</v>
      </c>
      <c r="J16904">
        <v>0</v>
      </c>
      <c r="L16904">
        <v>0</v>
      </c>
      <c r="N16904">
        <v>0</v>
      </c>
      <c r="P16904">
        <v>0</v>
      </c>
      <c r="Q16904">
        <v>0</v>
      </c>
      <c r="S16904">
        <v>0</v>
      </c>
    </row>
    <row r="16905" spans="1:19" x14ac:dyDescent="0.3">
      <c r="A16905" t="s">
        <v>33680</v>
      </c>
      <c r="B16905" s="171" t="s">
        <v>33681</v>
      </c>
      <c r="C16905" s="171" t="s">
        <v>16544</v>
      </c>
      <c r="D16905" s="171" t="s">
        <v>15341</v>
      </c>
      <c r="E16905" s="11">
        <v>44743</v>
      </c>
      <c r="F16905">
        <v>0</v>
      </c>
      <c r="G16905">
        <v>0</v>
      </c>
      <c r="I16905">
        <v>0</v>
      </c>
      <c r="J16905">
        <v>0</v>
      </c>
      <c r="L16905">
        <v>0</v>
      </c>
      <c r="N16905">
        <v>0</v>
      </c>
      <c r="P16905">
        <v>0</v>
      </c>
      <c r="Q16905">
        <v>0</v>
      </c>
      <c r="S16905">
        <v>0</v>
      </c>
    </row>
    <row r="16906" spans="1:19" x14ac:dyDescent="0.3">
      <c r="A16906" t="s">
        <v>33682</v>
      </c>
      <c r="B16906" s="171" t="s">
        <v>33683</v>
      </c>
      <c r="C16906" s="171" t="s">
        <v>16544</v>
      </c>
      <c r="D16906" s="171" t="s">
        <v>80</v>
      </c>
      <c r="E16906" s="11">
        <v>44743</v>
      </c>
      <c r="F16906">
        <v>0</v>
      </c>
      <c r="G16906">
        <v>0</v>
      </c>
      <c r="I16906">
        <v>0</v>
      </c>
      <c r="J16906">
        <v>0</v>
      </c>
      <c r="L16906">
        <v>0</v>
      </c>
      <c r="N16906">
        <v>0</v>
      </c>
      <c r="P16906">
        <v>0</v>
      </c>
      <c r="Q16906">
        <v>0</v>
      </c>
      <c r="S16906">
        <v>0</v>
      </c>
    </row>
    <row r="16907" spans="1:19" x14ac:dyDescent="0.3">
      <c r="A16907" t="s">
        <v>33684</v>
      </c>
      <c r="B16907" s="171" t="s">
        <v>33685</v>
      </c>
      <c r="C16907" s="171" t="s">
        <v>24315</v>
      </c>
      <c r="D16907" s="171" t="s">
        <v>15341</v>
      </c>
      <c r="E16907" s="11">
        <v>44743</v>
      </c>
      <c r="F16907">
        <v>0</v>
      </c>
      <c r="G16907">
        <v>0</v>
      </c>
      <c r="I16907">
        <v>0</v>
      </c>
      <c r="J16907">
        <v>0</v>
      </c>
      <c r="L16907">
        <v>0</v>
      </c>
      <c r="N16907">
        <v>0</v>
      </c>
      <c r="P16907">
        <v>0</v>
      </c>
      <c r="Q16907">
        <v>0</v>
      </c>
      <c r="S16907">
        <v>0</v>
      </c>
    </row>
    <row r="16908" spans="1:19" x14ac:dyDescent="0.3">
      <c r="A16908" t="s">
        <v>33686</v>
      </c>
      <c r="B16908" s="171" t="s">
        <v>33687</v>
      </c>
      <c r="C16908" s="171" t="s">
        <v>24315</v>
      </c>
      <c r="D16908" s="171" t="s">
        <v>80</v>
      </c>
      <c r="E16908" s="11">
        <v>44743</v>
      </c>
      <c r="F16908">
        <v>0</v>
      </c>
      <c r="G16908">
        <v>0</v>
      </c>
      <c r="I16908">
        <v>0</v>
      </c>
      <c r="J16908">
        <v>0</v>
      </c>
      <c r="L16908">
        <v>0</v>
      </c>
      <c r="N16908">
        <v>0</v>
      </c>
      <c r="P16908">
        <v>0</v>
      </c>
      <c r="Q16908">
        <v>0</v>
      </c>
      <c r="S16908">
        <v>0</v>
      </c>
    </row>
    <row r="16909" spans="1:19" x14ac:dyDescent="0.3">
      <c r="A16909" t="s">
        <v>33688</v>
      </c>
      <c r="B16909" s="171" t="s">
        <v>33689</v>
      </c>
      <c r="C16909" s="171" t="s">
        <v>113</v>
      </c>
      <c r="D16909" s="171" t="s">
        <v>80</v>
      </c>
      <c r="E16909" s="11">
        <v>44743</v>
      </c>
      <c r="F16909">
        <v>0</v>
      </c>
      <c r="G16909">
        <v>0</v>
      </c>
      <c r="I16909">
        <v>0</v>
      </c>
      <c r="J16909">
        <v>0</v>
      </c>
      <c r="L16909">
        <v>0</v>
      </c>
      <c r="N16909">
        <v>0</v>
      </c>
      <c r="P16909">
        <v>0</v>
      </c>
      <c r="Q16909">
        <v>0</v>
      </c>
      <c r="S16909">
        <v>0</v>
      </c>
    </row>
    <row r="16910" spans="1:19" x14ac:dyDescent="0.3">
      <c r="A16910" t="s">
        <v>33690</v>
      </c>
      <c r="B16910" s="171" t="s">
        <v>33691</v>
      </c>
      <c r="C16910" s="171" t="s">
        <v>131</v>
      </c>
      <c r="D16910" s="171" t="s">
        <v>80</v>
      </c>
      <c r="E16910" s="11">
        <v>44743</v>
      </c>
      <c r="F16910">
        <v>0</v>
      </c>
      <c r="G16910">
        <v>0</v>
      </c>
      <c r="I16910">
        <v>0</v>
      </c>
      <c r="J16910">
        <v>0</v>
      </c>
      <c r="L16910">
        <v>0</v>
      </c>
      <c r="N16910">
        <v>0</v>
      </c>
      <c r="P16910">
        <v>0</v>
      </c>
      <c r="Q16910">
        <v>0</v>
      </c>
      <c r="S16910">
        <v>0</v>
      </c>
    </row>
    <row r="16911" spans="1:19" x14ac:dyDescent="0.3">
      <c r="A16911" t="s">
        <v>33692</v>
      </c>
      <c r="B16911" s="171" t="s">
        <v>33693</v>
      </c>
      <c r="C16911" s="171" t="s">
        <v>14843</v>
      </c>
      <c r="D16911" s="171" t="s">
        <v>80</v>
      </c>
      <c r="E16911" s="11">
        <v>44743</v>
      </c>
      <c r="F16911">
        <v>0</v>
      </c>
      <c r="G16911">
        <v>0</v>
      </c>
      <c r="I16911">
        <v>0</v>
      </c>
      <c r="J16911">
        <v>0</v>
      </c>
      <c r="L16911">
        <v>0</v>
      </c>
      <c r="N16911">
        <v>0</v>
      </c>
      <c r="P16911">
        <v>0</v>
      </c>
      <c r="Q16911">
        <v>0</v>
      </c>
      <c r="S16911">
        <v>0</v>
      </c>
    </row>
    <row r="16912" spans="1:19" x14ac:dyDescent="0.3">
      <c r="A16912" t="s">
        <v>33694</v>
      </c>
      <c r="B16912" s="171" t="s">
        <v>33695</v>
      </c>
      <c r="C16912" s="171" t="s">
        <v>155</v>
      </c>
      <c r="D16912" s="171" t="s">
        <v>80</v>
      </c>
      <c r="E16912" s="11">
        <v>44743</v>
      </c>
      <c r="F16912">
        <v>3.5</v>
      </c>
      <c r="G16912">
        <v>4</v>
      </c>
      <c r="I16912">
        <v>22</v>
      </c>
      <c r="J16912">
        <v>18</v>
      </c>
      <c r="L16912">
        <v>21</v>
      </c>
      <c r="N16912">
        <v>20</v>
      </c>
      <c r="P16912">
        <v>1</v>
      </c>
      <c r="Q16912">
        <v>1</v>
      </c>
      <c r="S16912">
        <v>2</v>
      </c>
    </row>
    <row r="16913" spans="1:19" x14ac:dyDescent="0.3">
      <c r="A16913" t="s">
        <v>33696</v>
      </c>
      <c r="B16913" s="171" t="s">
        <v>33697</v>
      </c>
      <c r="C16913" s="171" t="s">
        <v>16232</v>
      </c>
      <c r="D16913" s="171" t="s">
        <v>80</v>
      </c>
      <c r="E16913" s="11">
        <v>44743</v>
      </c>
      <c r="F16913">
        <v>1.5</v>
      </c>
      <c r="G16913">
        <v>3</v>
      </c>
      <c r="I16913">
        <v>4</v>
      </c>
      <c r="J16913">
        <v>8</v>
      </c>
      <c r="L16913">
        <v>17</v>
      </c>
      <c r="N16913">
        <v>4</v>
      </c>
      <c r="P16913">
        <v>0</v>
      </c>
      <c r="Q16913">
        <v>0</v>
      </c>
      <c r="S16913">
        <v>0</v>
      </c>
    </row>
    <row r="16914" spans="1:19" x14ac:dyDescent="0.3">
      <c r="A16914" t="s">
        <v>33698</v>
      </c>
      <c r="B16914" s="171" t="s">
        <v>33699</v>
      </c>
      <c r="C16914" s="171" t="s">
        <v>16557</v>
      </c>
      <c r="D16914" s="171" t="s">
        <v>80</v>
      </c>
      <c r="E16914" s="11">
        <v>44743</v>
      </c>
      <c r="F16914">
        <v>0</v>
      </c>
      <c r="G16914">
        <v>0</v>
      </c>
      <c r="I16914">
        <v>0</v>
      </c>
      <c r="J16914">
        <v>0</v>
      </c>
      <c r="L16914">
        <v>0</v>
      </c>
      <c r="N16914">
        <v>0</v>
      </c>
      <c r="P16914">
        <v>0</v>
      </c>
      <c r="Q16914">
        <v>0</v>
      </c>
      <c r="S16914">
        <v>0</v>
      </c>
    </row>
    <row r="16915" spans="1:19" x14ac:dyDescent="0.3">
      <c r="A16915" t="s">
        <v>33700</v>
      </c>
      <c r="B16915" s="171" t="s">
        <v>33701</v>
      </c>
      <c r="C16915" s="171" t="s">
        <v>188</v>
      </c>
      <c r="D16915" s="171" t="s">
        <v>80</v>
      </c>
      <c r="E16915" s="11">
        <v>44743</v>
      </c>
      <c r="F16915">
        <v>2.5</v>
      </c>
      <c r="G16915">
        <v>5</v>
      </c>
      <c r="I16915">
        <v>7</v>
      </c>
      <c r="J16915">
        <v>13</v>
      </c>
      <c r="L16915">
        <v>28</v>
      </c>
      <c r="N16915">
        <v>7</v>
      </c>
      <c r="P16915">
        <v>0</v>
      </c>
      <c r="Q16915">
        <v>0</v>
      </c>
      <c r="S16915">
        <v>0</v>
      </c>
    </row>
    <row r="16916" spans="1:19" x14ac:dyDescent="0.3">
      <c r="A16916" t="s">
        <v>33702</v>
      </c>
      <c r="B16916" s="171" t="s">
        <v>33703</v>
      </c>
      <c r="C16916" s="171" t="s">
        <v>227</v>
      </c>
      <c r="D16916" s="171" t="s">
        <v>80</v>
      </c>
      <c r="E16916" s="11">
        <v>44743</v>
      </c>
      <c r="F16916">
        <v>0</v>
      </c>
      <c r="G16916">
        <v>0</v>
      </c>
      <c r="I16916">
        <v>0</v>
      </c>
      <c r="J16916">
        <v>0</v>
      </c>
      <c r="L16916">
        <v>0</v>
      </c>
      <c r="N16916">
        <v>0</v>
      </c>
      <c r="P16916">
        <v>0</v>
      </c>
      <c r="Q16916">
        <v>0</v>
      </c>
      <c r="S16916">
        <v>0</v>
      </c>
    </row>
    <row r="16917" spans="1:19" x14ac:dyDescent="0.3">
      <c r="A16917" t="s">
        <v>33704</v>
      </c>
      <c r="B16917" s="171" t="s">
        <v>33705</v>
      </c>
      <c r="C16917" s="171" t="s">
        <v>116</v>
      </c>
      <c r="D16917" s="171" t="s">
        <v>80</v>
      </c>
      <c r="E16917" s="11">
        <v>44743</v>
      </c>
      <c r="F16917">
        <v>6</v>
      </c>
      <c r="G16917">
        <v>7</v>
      </c>
      <c r="I16917">
        <v>54</v>
      </c>
      <c r="J16917">
        <v>65</v>
      </c>
      <c r="L16917">
        <v>76</v>
      </c>
      <c r="N16917">
        <v>54</v>
      </c>
      <c r="P16917">
        <v>0</v>
      </c>
      <c r="Q16917">
        <v>0</v>
      </c>
      <c r="S16917">
        <v>0</v>
      </c>
    </row>
    <row r="16918" spans="1:19" x14ac:dyDescent="0.3">
      <c r="A16918" t="s">
        <v>33706</v>
      </c>
      <c r="B16918" s="171" t="s">
        <v>33707</v>
      </c>
      <c r="C16918" s="171" t="s">
        <v>9862</v>
      </c>
      <c r="D16918" s="171" t="s">
        <v>80</v>
      </c>
      <c r="E16918" s="11">
        <v>44743</v>
      </c>
      <c r="F16918">
        <v>0</v>
      </c>
      <c r="G16918">
        <v>0</v>
      </c>
      <c r="I16918">
        <v>0</v>
      </c>
      <c r="J16918">
        <v>0</v>
      </c>
      <c r="L16918">
        <v>0</v>
      </c>
      <c r="N16918">
        <v>0</v>
      </c>
      <c r="P16918">
        <v>0</v>
      </c>
      <c r="Q16918">
        <v>0</v>
      </c>
      <c r="S16918">
        <v>0</v>
      </c>
    </row>
    <row r="16919" spans="1:19" x14ac:dyDescent="0.3">
      <c r="A16919" t="s">
        <v>33708</v>
      </c>
      <c r="B16919" s="171" t="s">
        <v>33709</v>
      </c>
      <c r="C16919" s="171" t="s">
        <v>140</v>
      </c>
      <c r="D16919" s="171" t="s">
        <v>80</v>
      </c>
      <c r="E16919" s="11">
        <v>44743</v>
      </c>
      <c r="F16919">
        <v>0</v>
      </c>
      <c r="G16919">
        <v>0</v>
      </c>
      <c r="I16919">
        <v>0</v>
      </c>
      <c r="J16919">
        <v>0</v>
      </c>
      <c r="L16919">
        <v>0</v>
      </c>
      <c r="N16919">
        <v>0</v>
      </c>
      <c r="P16919">
        <v>0</v>
      </c>
      <c r="Q16919">
        <v>0</v>
      </c>
      <c r="S16919">
        <v>0</v>
      </c>
    </row>
    <row r="16920" spans="1:19" x14ac:dyDescent="0.3">
      <c r="A16920" t="s">
        <v>33710</v>
      </c>
      <c r="B16920" s="171" t="s">
        <v>33711</v>
      </c>
      <c r="C16920" s="171" t="s">
        <v>8590</v>
      </c>
      <c r="D16920" s="171" t="s">
        <v>80</v>
      </c>
      <c r="E16920" s="11">
        <v>44743</v>
      </c>
      <c r="F16920">
        <v>0</v>
      </c>
      <c r="G16920">
        <v>0</v>
      </c>
      <c r="I16920">
        <v>0</v>
      </c>
      <c r="J16920">
        <v>0</v>
      </c>
      <c r="L16920">
        <v>0</v>
      </c>
      <c r="N16920">
        <v>0</v>
      </c>
      <c r="P16920">
        <v>0</v>
      </c>
      <c r="Q16920">
        <v>0</v>
      </c>
      <c r="S16920">
        <v>0</v>
      </c>
    </row>
    <row r="16921" spans="1:19" x14ac:dyDescent="0.3">
      <c r="A16921" t="s">
        <v>33712</v>
      </c>
      <c r="B16921" s="171" t="s">
        <v>33713</v>
      </c>
      <c r="C16921" s="171" t="s">
        <v>170</v>
      </c>
      <c r="D16921" s="171" t="s">
        <v>80</v>
      </c>
      <c r="E16921" s="11">
        <v>44743</v>
      </c>
      <c r="F16921">
        <v>3.5</v>
      </c>
      <c r="G16921">
        <v>3.5</v>
      </c>
      <c r="I16921">
        <v>13</v>
      </c>
      <c r="J16921">
        <v>49</v>
      </c>
      <c r="L16921">
        <v>49</v>
      </c>
      <c r="N16921">
        <v>13</v>
      </c>
      <c r="P16921">
        <v>0</v>
      </c>
      <c r="Q16921">
        <v>4</v>
      </c>
      <c r="S16921">
        <v>0</v>
      </c>
    </row>
    <row r="16922" spans="1:19" x14ac:dyDescent="0.3">
      <c r="A16922" t="s">
        <v>33714</v>
      </c>
      <c r="B16922" s="171" t="s">
        <v>33715</v>
      </c>
      <c r="C16922" s="171" t="s">
        <v>182</v>
      </c>
      <c r="D16922" s="171" t="s">
        <v>80</v>
      </c>
      <c r="E16922" s="11">
        <v>44743</v>
      </c>
      <c r="F16922">
        <v>8</v>
      </c>
      <c r="G16922">
        <v>8</v>
      </c>
      <c r="I16922">
        <v>77</v>
      </c>
      <c r="J16922">
        <v>91</v>
      </c>
      <c r="L16922">
        <v>91</v>
      </c>
      <c r="N16922">
        <v>71</v>
      </c>
      <c r="P16922">
        <v>16</v>
      </c>
      <c r="Q16922">
        <v>16</v>
      </c>
      <c r="S16922">
        <v>6</v>
      </c>
    </row>
    <row r="16923" spans="1:19" x14ac:dyDescent="0.3">
      <c r="A16923" t="s">
        <v>33716</v>
      </c>
      <c r="B16923" s="171" t="s">
        <v>33717</v>
      </c>
      <c r="C16923" s="171" t="s">
        <v>197</v>
      </c>
      <c r="D16923" s="171" t="s">
        <v>80</v>
      </c>
      <c r="E16923" s="11">
        <v>44743</v>
      </c>
      <c r="F16923">
        <v>8.5</v>
      </c>
      <c r="G16923">
        <v>8.5</v>
      </c>
      <c r="I16923">
        <v>67</v>
      </c>
      <c r="J16923">
        <v>85</v>
      </c>
      <c r="L16923">
        <v>85</v>
      </c>
      <c r="N16923">
        <v>65</v>
      </c>
      <c r="P16923">
        <v>12</v>
      </c>
      <c r="Q16923">
        <v>12</v>
      </c>
      <c r="S16923">
        <v>2</v>
      </c>
    </row>
    <row r="16924" spans="1:19" x14ac:dyDescent="0.3">
      <c r="A16924" t="s">
        <v>33718</v>
      </c>
      <c r="B16924" s="171" t="s">
        <v>33719</v>
      </c>
      <c r="C16924" s="171" t="s">
        <v>218</v>
      </c>
      <c r="D16924" s="171" t="s">
        <v>80</v>
      </c>
      <c r="E16924" s="11">
        <v>44743</v>
      </c>
      <c r="F16924">
        <v>0</v>
      </c>
      <c r="G16924">
        <v>0</v>
      </c>
      <c r="I16924">
        <v>0</v>
      </c>
      <c r="J16924">
        <v>0</v>
      </c>
      <c r="L16924">
        <v>0</v>
      </c>
      <c r="N16924">
        <v>0</v>
      </c>
      <c r="P16924">
        <v>0</v>
      </c>
      <c r="Q16924">
        <v>0</v>
      </c>
      <c r="S16924">
        <v>0</v>
      </c>
    </row>
    <row r="16925" spans="1:19" x14ac:dyDescent="0.3">
      <c r="A16925" t="s">
        <v>33720</v>
      </c>
      <c r="B16925" s="171" t="s">
        <v>33721</v>
      </c>
      <c r="C16925" s="171" t="s">
        <v>230</v>
      </c>
      <c r="D16925" s="171" t="s">
        <v>80</v>
      </c>
      <c r="E16925" s="11">
        <v>44743</v>
      </c>
      <c r="F16925">
        <v>0</v>
      </c>
      <c r="G16925">
        <v>0</v>
      </c>
      <c r="I16925">
        <v>0</v>
      </c>
      <c r="J16925">
        <v>0</v>
      </c>
      <c r="L16925">
        <v>0</v>
      </c>
      <c r="N16925">
        <v>0</v>
      </c>
      <c r="P16925">
        <v>0</v>
      </c>
      <c r="Q16925">
        <v>0</v>
      </c>
      <c r="S16925">
        <v>0</v>
      </c>
    </row>
    <row r="16926" spans="1:19" x14ac:dyDescent="0.3">
      <c r="A16926" t="s">
        <v>33722</v>
      </c>
      <c r="B16926" s="171" t="s">
        <v>33723</v>
      </c>
      <c r="C16926" s="171" t="s">
        <v>8193</v>
      </c>
      <c r="D16926" s="171" t="s">
        <v>80</v>
      </c>
      <c r="E16926" s="11">
        <v>44743</v>
      </c>
      <c r="F16926">
        <v>2</v>
      </c>
      <c r="G16926">
        <v>2</v>
      </c>
      <c r="I16926">
        <v>14</v>
      </c>
      <c r="J16926">
        <v>22</v>
      </c>
      <c r="L16926">
        <v>22</v>
      </c>
      <c r="N16926">
        <v>14</v>
      </c>
      <c r="P16926">
        <v>2</v>
      </c>
      <c r="Q16926">
        <v>2</v>
      </c>
      <c r="S16926">
        <v>0</v>
      </c>
    </row>
    <row r="16927" spans="1:19" x14ac:dyDescent="0.3">
      <c r="A16927" t="s">
        <v>33724</v>
      </c>
      <c r="B16927" s="171" t="s">
        <v>33725</v>
      </c>
      <c r="C16927" s="171" t="s">
        <v>10522</v>
      </c>
      <c r="D16927" s="171" t="s">
        <v>80</v>
      </c>
      <c r="E16927" s="11">
        <v>44743</v>
      </c>
      <c r="F16927">
        <v>0</v>
      </c>
      <c r="G16927">
        <v>0</v>
      </c>
      <c r="I16927">
        <v>0</v>
      </c>
      <c r="J16927">
        <v>0</v>
      </c>
      <c r="L16927">
        <v>0</v>
      </c>
      <c r="N16927">
        <v>0</v>
      </c>
      <c r="P16927">
        <v>0</v>
      </c>
      <c r="Q16927">
        <v>0</v>
      </c>
      <c r="S16927">
        <v>0</v>
      </c>
    </row>
    <row r="16928" spans="1:19" x14ac:dyDescent="0.3">
      <c r="A16928" t="s">
        <v>33726</v>
      </c>
      <c r="B16928" s="171" t="s">
        <v>33727</v>
      </c>
      <c r="C16928" s="171" t="s">
        <v>10525</v>
      </c>
      <c r="D16928" s="171" t="s">
        <v>80</v>
      </c>
      <c r="E16928" s="11">
        <v>44743</v>
      </c>
      <c r="F16928">
        <v>0</v>
      </c>
      <c r="G16928">
        <v>0</v>
      </c>
      <c r="I16928">
        <v>0</v>
      </c>
      <c r="J16928">
        <v>0</v>
      </c>
      <c r="L16928">
        <v>0</v>
      </c>
      <c r="N16928">
        <v>0</v>
      </c>
      <c r="P16928">
        <v>0</v>
      </c>
      <c r="Q16928">
        <v>0</v>
      </c>
      <c r="S16928">
        <v>0</v>
      </c>
    </row>
    <row r="16929" spans="1:19" x14ac:dyDescent="0.3">
      <c r="A16929" t="s">
        <v>33728</v>
      </c>
      <c r="B16929" s="171" t="s">
        <v>33729</v>
      </c>
      <c r="C16929" s="171" t="s">
        <v>10528</v>
      </c>
      <c r="D16929" s="171" t="s">
        <v>80</v>
      </c>
      <c r="E16929" s="11">
        <v>44743</v>
      </c>
      <c r="F16929">
        <v>0</v>
      </c>
      <c r="G16929">
        <v>0</v>
      </c>
      <c r="I16929">
        <v>0</v>
      </c>
      <c r="J16929">
        <v>0</v>
      </c>
      <c r="L16929">
        <v>0</v>
      </c>
      <c r="N16929">
        <v>0</v>
      </c>
      <c r="P16929">
        <v>0</v>
      </c>
      <c r="Q16929">
        <v>0</v>
      </c>
      <c r="S16929">
        <v>0</v>
      </c>
    </row>
    <row r="16930" spans="1:19" x14ac:dyDescent="0.3">
      <c r="A16930" t="s">
        <v>33730</v>
      </c>
      <c r="B16930" s="171" t="s">
        <v>33731</v>
      </c>
      <c r="C16930" s="171" t="s">
        <v>10531</v>
      </c>
      <c r="D16930" s="171" t="s">
        <v>80</v>
      </c>
      <c r="E16930" s="11">
        <v>44743</v>
      </c>
      <c r="F16930">
        <v>0</v>
      </c>
      <c r="G16930">
        <v>0</v>
      </c>
      <c r="I16930">
        <v>0</v>
      </c>
      <c r="J16930">
        <v>0</v>
      </c>
      <c r="L16930">
        <v>0</v>
      </c>
      <c r="N16930">
        <v>0</v>
      </c>
      <c r="P16930">
        <v>0</v>
      </c>
      <c r="Q16930">
        <v>0</v>
      </c>
      <c r="S16930">
        <v>0</v>
      </c>
    </row>
    <row r="16931" spans="1:19" x14ac:dyDescent="0.3">
      <c r="A16931" t="s">
        <v>33732</v>
      </c>
      <c r="B16931" s="171" t="s">
        <v>33733</v>
      </c>
      <c r="C16931" s="171" t="s">
        <v>14880</v>
      </c>
      <c r="D16931" s="171" t="s">
        <v>80</v>
      </c>
      <c r="E16931" s="11">
        <v>44743</v>
      </c>
      <c r="F16931">
        <v>0</v>
      </c>
      <c r="G16931">
        <v>0</v>
      </c>
      <c r="I16931">
        <v>0</v>
      </c>
      <c r="J16931">
        <v>0</v>
      </c>
      <c r="L16931">
        <v>0</v>
      </c>
      <c r="N16931">
        <v>0</v>
      </c>
      <c r="P16931">
        <v>0</v>
      </c>
      <c r="Q16931">
        <v>0</v>
      </c>
      <c r="S16931">
        <v>0</v>
      </c>
    </row>
    <row r="16932" spans="1:19" x14ac:dyDescent="0.3">
      <c r="A16932" t="s">
        <v>33734</v>
      </c>
      <c r="B16932" s="171" t="s">
        <v>33735</v>
      </c>
      <c r="C16932" s="171" t="s">
        <v>10534</v>
      </c>
      <c r="D16932" s="171" t="s">
        <v>80</v>
      </c>
      <c r="E16932" s="11">
        <v>44743</v>
      </c>
      <c r="F16932">
        <v>1</v>
      </c>
      <c r="G16932">
        <v>5</v>
      </c>
      <c r="I16932">
        <v>5</v>
      </c>
      <c r="J16932">
        <v>5</v>
      </c>
      <c r="L16932">
        <v>29</v>
      </c>
      <c r="N16932">
        <v>5</v>
      </c>
      <c r="P16932">
        <v>0</v>
      </c>
      <c r="Q16932">
        <v>0</v>
      </c>
      <c r="S16932">
        <v>0</v>
      </c>
    </row>
    <row r="16933" spans="1:19" x14ac:dyDescent="0.3">
      <c r="A16933" t="s">
        <v>33736</v>
      </c>
      <c r="B16933" s="171" t="s">
        <v>33737</v>
      </c>
      <c r="C16933" s="171" t="s">
        <v>10537</v>
      </c>
      <c r="D16933" s="171" t="s">
        <v>80</v>
      </c>
      <c r="E16933" s="11">
        <v>44743</v>
      </c>
      <c r="F16933">
        <v>1.5</v>
      </c>
      <c r="G16933">
        <v>2</v>
      </c>
      <c r="I16933">
        <v>5</v>
      </c>
      <c r="J16933">
        <v>8</v>
      </c>
      <c r="L16933">
        <v>11</v>
      </c>
      <c r="N16933">
        <v>5</v>
      </c>
      <c r="P16933">
        <v>0</v>
      </c>
      <c r="Q16933">
        <v>0</v>
      </c>
      <c r="S16933">
        <v>0</v>
      </c>
    </row>
    <row r="16934" spans="1:19" x14ac:dyDescent="0.3">
      <c r="A16934" t="s">
        <v>33738</v>
      </c>
      <c r="B16934" s="171" t="s">
        <v>33739</v>
      </c>
      <c r="C16934" s="171" t="s">
        <v>119</v>
      </c>
      <c r="D16934" s="171" t="s">
        <v>4</v>
      </c>
      <c r="E16934" s="11">
        <v>44743</v>
      </c>
      <c r="F16934">
        <v>0</v>
      </c>
      <c r="G16934">
        <v>0</v>
      </c>
      <c r="I16934">
        <v>0</v>
      </c>
      <c r="J16934">
        <v>0</v>
      </c>
      <c r="L16934">
        <v>0</v>
      </c>
      <c r="N16934">
        <v>0</v>
      </c>
      <c r="P16934">
        <v>0</v>
      </c>
      <c r="Q16934">
        <v>0</v>
      </c>
      <c r="S16934">
        <v>0</v>
      </c>
    </row>
    <row r="16935" spans="1:19" x14ac:dyDescent="0.3">
      <c r="A16935" t="s">
        <v>33740</v>
      </c>
      <c r="B16935" s="171" t="s">
        <v>33741</v>
      </c>
      <c r="C16935" s="171" t="s">
        <v>143</v>
      </c>
      <c r="D16935" s="171" t="s">
        <v>4</v>
      </c>
      <c r="E16935" s="11">
        <v>44743</v>
      </c>
      <c r="F16935">
        <v>0</v>
      </c>
      <c r="G16935">
        <v>0</v>
      </c>
      <c r="I16935">
        <v>0</v>
      </c>
      <c r="J16935">
        <v>0</v>
      </c>
      <c r="L16935">
        <v>0</v>
      </c>
      <c r="N16935">
        <v>0</v>
      </c>
      <c r="P16935">
        <v>0</v>
      </c>
      <c r="Q16935">
        <v>0</v>
      </c>
      <c r="S16935">
        <v>0</v>
      </c>
    </row>
    <row r="16936" spans="1:19" x14ac:dyDescent="0.3">
      <c r="A16936" t="s">
        <v>33742</v>
      </c>
      <c r="B16936" s="171" t="s">
        <v>33743</v>
      </c>
      <c r="C16936" s="171" t="s">
        <v>158</v>
      </c>
      <c r="D16936" s="171" t="s">
        <v>4</v>
      </c>
      <c r="E16936" s="11">
        <v>44743</v>
      </c>
      <c r="F16936">
        <v>0</v>
      </c>
      <c r="G16936">
        <v>0</v>
      </c>
      <c r="I16936">
        <v>0</v>
      </c>
      <c r="J16936">
        <v>0</v>
      </c>
      <c r="L16936">
        <v>0</v>
      </c>
      <c r="N16936">
        <v>0</v>
      </c>
      <c r="P16936">
        <v>0</v>
      </c>
      <c r="Q16936">
        <v>0</v>
      </c>
      <c r="S16936">
        <v>0</v>
      </c>
    </row>
    <row r="16937" spans="1:19" x14ac:dyDescent="0.3">
      <c r="A16937" t="s">
        <v>33744</v>
      </c>
      <c r="B16937" s="171" t="s">
        <v>33745</v>
      </c>
      <c r="C16937" s="171" t="s">
        <v>209</v>
      </c>
      <c r="D16937" s="171" t="s">
        <v>4</v>
      </c>
      <c r="E16937" s="11">
        <v>44743</v>
      </c>
      <c r="F16937">
        <v>0</v>
      </c>
      <c r="G16937">
        <v>0</v>
      </c>
      <c r="I16937">
        <v>0</v>
      </c>
      <c r="J16937">
        <v>0</v>
      </c>
      <c r="L16937">
        <v>0</v>
      </c>
      <c r="N16937">
        <v>0</v>
      </c>
      <c r="P16937">
        <v>0</v>
      </c>
      <c r="Q16937">
        <v>0</v>
      </c>
      <c r="S16937">
        <v>0</v>
      </c>
    </row>
    <row r="16938" spans="1:19" x14ac:dyDescent="0.3">
      <c r="A16938" t="s">
        <v>33746</v>
      </c>
      <c r="B16938" s="171" t="s">
        <v>33747</v>
      </c>
      <c r="C16938" s="171" t="s">
        <v>76</v>
      </c>
      <c r="D16938" s="171" t="s">
        <v>4</v>
      </c>
      <c r="E16938" s="11">
        <v>44743</v>
      </c>
      <c r="F16938">
        <v>0</v>
      </c>
      <c r="G16938">
        <v>0</v>
      </c>
      <c r="I16938">
        <v>0</v>
      </c>
      <c r="J16938">
        <v>0</v>
      </c>
      <c r="L16938">
        <v>0</v>
      </c>
      <c r="N16938">
        <v>0</v>
      </c>
      <c r="P16938">
        <v>0</v>
      </c>
      <c r="Q16938">
        <v>0</v>
      </c>
      <c r="S16938">
        <v>0</v>
      </c>
    </row>
    <row r="16939" spans="1:19" x14ac:dyDescent="0.3">
      <c r="A16939" t="s">
        <v>33748</v>
      </c>
      <c r="B16939" s="171" t="s">
        <v>33749</v>
      </c>
      <c r="C16939" s="171" t="s">
        <v>15344</v>
      </c>
      <c r="D16939" s="171" t="s">
        <v>4</v>
      </c>
      <c r="E16939" s="11">
        <v>44743</v>
      </c>
      <c r="F16939">
        <v>0</v>
      </c>
      <c r="G16939">
        <v>0</v>
      </c>
      <c r="I16939">
        <v>0</v>
      </c>
      <c r="J16939">
        <v>0</v>
      </c>
      <c r="L16939">
        <v>0</v>
      </c>
      <c r="N16939">
        <v>0</v>
      </c>
      <c r="P16939">
        <v>0</v>
      </c>
      <c r="Q16939">
        <v>0</v>
      </c>
      <c r="S16939">
        <v>0</v>
      </c>
    </row>
    <row r="16940" spans="1:19" x14ac:dyDescent="0.3">
      <c r="A16940" t="s">
        <v>33750</v>
      </c>
      <c r="B16940" s="171" t="s">
        <v>33751</v>
      </c>
      <c r="C16940" s="171" t="s">
        <v>24281</v>
      </c>
      <c r="D16940" s="171" t="s">
        <v>4</v>
      </c>
      <c r="E16940" s="11">
        <v>44743</v>
      </c>
      <c r="F16940">
        <v>0</v>
      </c>
      <c r="G16940">
        <v>0</v>
      </c>
      <c r="I16940">
        <v>0</v>
      </c>
      <c r="J16940">
        <v>0</v>
      </c>
      <c r="L16940">
        <v>0</v>
      </c>
      <c r="N16940">
        <v>0</v>
      </c>
      <c r="P16940">
        <v>0</v>
      </c>
      <c r="Q16940">
        <v>0</v>
      </c>
      <c r="S16940">
        <v>0</v>
      </c>
    </row>
    <row r="16941" spans="1:19" x14ac:dyDescent="0.3">
      <c r="A16941" t="s">
        <v>33752</v>
      </c>
      <c r="B16941" s="171" t="s">
        <v>33753</v>
      </c>
      <c r="C16941" s="171" t="s">
        <v>24284</v>
      </c>
      <c r="D16941" s="171" t="s">
        <v>4</v>
      </c>
      <c r="E16941" s="11">
        <v>44743</v>
      </c>
      <c r="F16941">
        <v>2</v>
      </c>
      <c r="G16941">
        <v>3</v>
      </c>
      <c r="I16941">
        <v>8</v>
      </c>
      <c r="J16941">
        <v>12</v>
      </c>
      <c r="L16941">
        <v>18</v>
      </c>
      <c r="N16941">
        <v>6</v>
      </c>
      <c r="P16941">
        <v>0</v>
      </c>
      <c r="Q16941">
        <v>0</v>
      </c>
      <c r="S16941">
        <v>2</v>
      </c>
    </row>
    <row r="16942" spans="1:19" x14ac:dyDescent="0.3">
      <c r="A16942" t="s">
        <v>33754</v>
      </c>
      <c r="B16942" s="171" t="s">
        <v>33755</v>
      </c>
      <c r="C16942" s="171" t="s">
        <v>18126</v>
      </c>
      <c r="D16942" s="171" t="s">
        <v>4</v>
      </c>
      <c r="E16942" s="11">
        <v>44743</v>
      </c>
      <c r="F16942">
        <v>0</v>
      </c>
      <c r="G16942">
        <v>0</v>
      </c>
      <c r="I16942">
        <v>0</v>
      </c>
      <c r="J16942">
        <v>0</v>
      </c>
      <c r="L16942">
        <v>0</v>
      </c>
      <c r="N16942">
        <v>0</v>
      </c>
      <c r="P16942">
        <v>0</v>
      </c>
      <c r="Q16942">
        <v>0</v>
      </c>
      <c r="S16942">
        <v>0</v>
      </c>
    </row>
    <row r="16943" spans="1:19" x14ac:dyDescent="0.3">
      <c r="A16943" t="s">
        <v>33756</v>
      </c>
      <c r="B16943" s="171" t="s">
        <v>33757</v>
      </c>
      <c r="C16943" s="171" t="s">
        <v>128</v>
      </c>
      <c r="D16943" s="171" t="s">
        <v>4</v>
      </c>
      <c r="E16943" s="11">
        <v>44743</v>
      </c>
      <c r="F16943">
        <v>0</v>
      </c>
      <c r="G16943">
        <v>0</v>
      </c>
      <c r="I16943">
        <v>0</v>
      </c>
      <c r="J16943">
        <v>0</v>
      </c>
      <c r="L16943">
        <v>0</v>
      </c>
      <c r="N16943">
        <v>0</v>
      </c>
      <c r="P16943">
        <v>0</v>
      </c>
      <c r="Q16943">
        <v>0</v>
      </c>
      <c r="S16943">
        <v>0</v>
      </c>
    </row>
    <row r="16944" spans="1:19" x14ac:dyDescent="0.3">
      <c r="A16944" t="s">
        <v>33758</v>
      </c>
      <c r="B16944" s="171" t="s">
        <v>33759</v>
      </c>
      <c r="C16944" s="171" t="s">
        <v>14824</v>
      </c>
      <c r="D16944" s="171" t="s">
        <v>4</v>
      </c>
      <c r="E16944" s="11">
        <v>44743</v>
      </c>
      <c r="F16944">
        <v>0</v>
      </c>
      <c r="G16944">
        <v>0</v>
      </c>
      <c r="I16944">
        <v>0</v>
      </c>
      <c r="J16944">
        <v>0</v>
      </c>
      <c r="L16944">
        <v>0</v>
      </c>
      <c r="N16944">
        <v>0</v>
      </c>
      <c r="P16944">
        <v>0</v>
      </c>
      <c r="Q16944">
        <v>0</v>
      </c>
      <c r="S16944">
        <v>0</v>
      </c>
    </row>
    <row r="16945" spans="1:19" x14ac:dyDescent="0.3">
      <c r="A16945" t="s">
        <v>33760</v>
      </c>
      <c r="B16945" s="171" t="s">
        <v>33761</v>
      </c>
      <c r="C16945" s="171" t="s">
        <v>152</v>
      </c>
      <c r="D16945" s="171" t="s">
        <v>4</v>
      </c>
      <c r="E16945" s="11">
        <v>44743</v>
      </c>
      <c r="F16945">
        <v>0</v>
      </c>
      <c r="G16945">
        <v>0</v>
      </c>
      <c r="I16945">
        <v>0</v>
      </c>
      <c r="J16945">
        <v>0</v>
      </c>
      <c r="L16945">
        <v>0</v>
      </c>
      <c r="N16945">
        <v>0</v>
      </c>
      <c r="P16945">
        <v>0</v>
      </c>
      <c r="Q16945">
        <v>0</v>
      </c>
      <c r="S16945">
        <v>0</v>
      </c>
    </row>
    <row r="16946" spans="1:19" x14ac:dyDescent="0.3">
      <c r="A16946" t="s">
        <v>33762</v>
      </c>
      <c r="B16946" s="171" t="s">
        <v>33763</v>
      </c>
      <c r="C16946" s="171" t="s">
        <v>194</v>
      </c>
      <c r="D16946" s="171" t="s">
        <v>4</v>
      </c>
      <c r="E16946" s="11">
        <v>44743</v>
      </c>
      <c r="F16946">
        <v>6</v>
      </c>
      <c r="G16946">
        <v>7</v>
      </c>
      <c r="I16946">
        <v>19</v>
      </c>
      <c r="J16946">
        <v>36</v>
      </c>
      <c r="L16946">
        <v>39</v>
      </c>
      <c r="N16946">
        <v>12</v>
      </c>
      <c r="P16946">
        <v>5</v>
      </c>
      <c r="Q16946">
        <v>7</v>
      </c>
      <c r="S16946">
        <v>7</v>
      </c>
    </row>
    <row r="16947" spans="1:19" x14ac:dyDescent="0.3">
      <c r="A16947" t="s">
        <v>33764</v>
      </c>
      <c r="B16947" s="171" t="s">
        <v>33765</v>
      </c>
      <c r="C16947" s="171" t="s">
        <v>18137</v>
      </c>
      <c r="D16947" s="171" t="s">
        <v>4</v>
      </c>
      <c r="E16947" s="11">
        <v>44743</v>
      </c>
      <c r="F16947">
        <v>0</v>
      </c>
      <c r="G16947">
        <v>0</v>
      </c>
      <c r="I16947">
        <v>0</v>
      </c>
      <c r="J16947">
        <v>0</v>
      </c>
      <c r="L16947">
        <v>0</v>
      </c>
      <c r="N16947">
        <v>0</v>
      </c>
      <c r="P16947">
        <v>0</v>
      </c>
      <c r="Q16947">
        <v>0</v>
      </c>
      <c r="S16947">
        <v>0</v>
      </c>
    </row>
    <row r="16948" spans="1:19" x14ac:dyDescent="0.3">
      <c r="A16948" t="s">
        <v>33766</v>
      </c>
      <c r="B16948" s="171" t="s">
        <v>33767</v>
      </c>
      <c r="C16948" s="171" t="s">
        <v>18140</v>
      </c>
      <c r="D16948" s="171" t="s">
        <v>4</v>
      </c>
      <c r="E16948" s="11">
        <v>44743</v>
      </c>
      <c r="F16948">
        <v>3</v>
      </c>
      <c r="G16948">
        <v>4</v>
      </c>
      <c r="I16948">
        <v>12</v>
      </c>
      <c r="J16948">
        <v>15</v>
      </c>
      <c r="L16948">
        <v>20</v>
      </c>
      <c r="N16948">
        <v>9</v>
      </c>
      <c r="P16948">
        <v>2</v>
      </c>
      <c r="Q16948">
        <v>3</v>
      </c>
      <c r="S16948">
        <v>3</v>
      </c>
    </row>
    <row r="16949" spans="1:19" x14ac:dyDescent="0.3">
      <c r="A16949" t="s">
        <v>33768</v>
      </c>
      <c r="B16949" s="171" t="s">
        <v>33769</v>
      </c>
      <c r="C16949" s="171" t="s">
        <v>236</v>
      </c>
      <c r="D16949" s="171" t="s">
        <v>4</v>
      </c>
      <c r="E16949" s="11">
        <v>44743</v>
      </c>
      <c r="F16949">
        <v>0</v>
      </c>
      <c r="G16949">
        <v>0</v>
      </c>
      <c r="I16949">
        <v>0</v>
      </c>
      <c r="J16949">
        <v>0</v>
      </c>
      <c r="L16949">
        <v>0</v>
      </c>
      <c r="N16949">
        <v>0</v>
      </c>
      <c r="P16949">
        <v>0</v>
      </c>
      <c r="Q16949">
        <v>0</v>
      </c>
      <c r="S16949">
        <v>0</v>
      </c>
    </row>
    <row r="16950" spans="1:19" x14ac:dyDescent="0.3">
      <c r="A16950" t="s">
        <v>33770</v>
      </c>
      <c r="B16950" s="171" t="s">
        <v>33771</v>
      </c>
      <c r="C16950" s="171" t="s">
        <v>239</v>
      </c>
      <c r="D16950" s="171" t="s">
        <v>4</v>
      </c>
      <c r="E16950" s="11">
        <v>44743</v>
      </c>
      <c r="F16950">
        <v>0</v>
      </c>
      <c r="G16950">
        <v>0</v>
      </c>
      <c r="I16950">
        <v>0</v>
      </c>
      <c r="J16950">
        <v>0</v>
      </c>
      <c r="L16950">
        <v>0</v>
      </c>
      <c r="N16950">
        <v>0</v>
      </c>
      <c r="P16950">
        <v>0</v>
      </c>
      <c r="Q16950">
        <v>0</v>
      </c>
      <c r="S16950">
        <v>0</v>
      </c>
    </row>
    <row r="16951" spans="1:19" x14ac:dyDescent="0.3">
      <c r="A16951" t="s">
        <v>33772</v>
      </c>
      <c r="B16951" s="171" t="s">
        <v>33773</v>
      </c>
      <c r="C16951" s="171" t="s">
        <v>24315</v>
      </c>
      <c r="D16951" s="171" t="s">
        <v>4</v>
      </c>
      <c r="E16951" s="11">
        <v>44743</v>
      </c>
      <c r="F16951">
        <v>0</v>
      </c>
      <c r="G16951">
        <v>0</v>
      </c>
      <c r="I16951">
        <v>0</v>
      </c>
      <c r="J16951">
        <v>0</v>
      </c>
      <c r="L16951">
        <v>0</v>
      </c>
      <c r="N16951">
        <v>0</v>
      </c>
      <c r="P16951">
        <v>0</v>
      </c>
      <c r="Q16951">
        <v>0</v>
      </c>
      <c r="S16951">
        <v>0</v>
      </c>
    </row>
    <row r="16952" spans="1:19" x14ac:dyDescent="0.3">
      <c r="A16952" t="s">
        <v>33774</v>
      </c>
      <c r="B16952" s="171" t="s">
        <v>33775</v>
      </c>
      <c r="C16952" s="171" t="s">
        <v>113</v>
      </c>
      <c r="D16952" s="171" t="s">
        <v>4</v>
      </c>
      <c r="E16952" s="11">
        <v>44743</v>
      </c>
      <c r="F16952">
        <v>0</v>
      </c>
      <c r="G16952">
        <v>0</v>
      </c>
      <c r="I16952">
        <v>0</v>
      </c>
      <c r="J16952">
        <v>0</v>
      </c>
      <c r="L16952">
        <v>0</v>
      </c>
      <c r="N16952">
        <v>0</v>
      </c>
      <c r="P16952">
        <v>0</v>
      </c>
      <c r="Q16952">
        <v>0</v>
      </c>
      <c r="S16952">
        <v>0</v>
      </c>
    </row>
    <row r="16953" spans="1:19" x14ac:dyDescent="0.3">
      <c r="A16953" t="s">
        <v>33776</v>
      </c>
      <c r="B16953" s="171" t="s">
        <v>33777</v>
      </c>
      <c r="C16953" s="171" t="s">
        <v>131</v>
      </c>
      <c r="D16953" s="171" t="s">
        <v>4</v>
      </c>
      <c r="E16953" s="11">
        <v>44743</v>
      </c>
      <c r="F16953">
        <v>0</v>
      </c>
      <c r="G16953">
        <v>0</v>
      </c>
      <c r="I16953">
        <v>0</v>
      </c>
      <c r="J16953">
        <v>0</v>
      </c>
      <c r="L16953">
        <v>0</v>
      </c>
      <c r="N16953">
        <v>0</v>
      </c>
      <c r="P16953">
        <v>0</v>
      </c>
      <c r="Q16953">
        <v>0</v>
      </c>
      <c r="S16953">
        <v>0</v>
      </c>
    </row>
    <row r="16954" spans="1:19" x14ac:dyDescent="0.3">
      <c r="A16954" t="s">
        <v>33778</v>
      </c>
      <c r="B16954" s="171" t="s">
        <v>33779</v>
      </c>
      <c r="C16954" s="171" t="s">
        <v>14843</v>
      </c>
      <c r="D16954" s="171" t="s">
        <v>4</v>
      </c>
      <c r="E16954" s="11">
        <v>44743</v>
      </c>
      <c r="F16954">
        <v>0</v>
      </c>
      <c r="G16954">
        <v>0</v>
      </c>
      <c r="I16954">
        <v>0</v>
      </c>
      <c r="J16954">
        <v>0</v>
      </c>
      <c r="L16954">
        <v>0</v>
      </c>
      <c r="N16954">
        <v>0</v>
      </c>
      <c r="P16954">
        <v>0</v>
      </c>
      <c r="Q16954">
        <v>0</v>
      </c>
      <c r="S16954">
        <v>0</v>
      </c>
    </row>
    <row r="16955" spans="1:19" x14ac:dyDescent="0.3">
      <c r="A16955" t="s">
        <v>33780</v>
      </c>
      <c r="B16955" s="171" t="s">
        <v>33781</v>
      </c>
      <c r="C16955" s="171" t="s">
        <v>155</v>
      </c>
      <c r="D16955" s="171" t="s">
        <v>4</v>
      </c>
      <c r="E16955" s="11">
        <v>44743</v>
      </c>
      <c r="F16955">
        <v>3.5</v>
      </c>
      <c r="G16955">
        <v>4</v>
      </c>
      <c r="I16955">
        <v>22</v>
      </c>
      <c r="J16955">
        <v>18</v>
      </c>
      <c r="L16955">
        <v>21</v>
      </c>
      <c r="N16955">
        <v>20</v>
      </c>
      <c r="P16955">
        <v>1</v>
      </c>
      <c r="Q16955">
        <v>1</v>
      </c>
      <c r="S16955">
        <v>2</v>
      </c>
    </row>
    <row r="16956" spans="1:19" x14ac:dyDescent="0.3">
      <c r="A16956" t="s">
        <v>33782</v>
      </c>
      <c r="B16956" s="171" t="s">
        <v>33783</v>
      </c>
      <c r="C16956" s="171" t="s">
        <v>16232</v>
      </c>
      <c r="D16956" s="171" t="s">
        <v>4</v>
      </c>
      <c r="E16956" s="11">
        <v>44743</v>
      </c>
      <c r="F16956">
        <v>1.5</v>
      </c>
      <c r="G16956">
        <v>3</v>
      </c>
      <c r="I16956">
        <v>4</v>
      </c>
      <c r="J16956">
        <v>8</v>
      </c>
      <c r="L16956">
        <v>17</v>
      </c>
      <c r="N16956">
        <v>4</v>
      </c>
      <c r="P16956">
        <v>0</v>
      </c>
      <c r="Q16956">
        <v>0</v>
      </c>
      <c r="S16956">
        <v>0</v>
      </c>
    </row>
    <row r="16957" spans="1:19" x14ac:dyDescent="0.3">
      <c r="A16957" t="s">
        <v>33784</v>
      </c>
      <c r="B16957" s="171" t="s">
        <v>33785</v>
      </c>
      <c r="C16957" s="171" t="s">
        <v>16557</v>
      </c>
      <c r="D16957" s="171" t="s">
        <v>4</v>
      </c>
      <c r="E16957" s="11">
        <v>44743</v>
      </c>
      <c r="F16957">
        <v>0</v>
      </c>
      <c r="G16957">
        <v>0</v>
      </c>
      <c r="I16957">
        <v>0</v>
      </c>
      <c r="J16957">
        <v>0</v>
      </c>
      <c r="L16957">
        <v>0</v>
      </c>
      <c r="N16957">
        <v>0</v>
      </c>
      <c r="P16957">
        <v>0</v>
      </c>
      <c r="Q16957">
        <v>0</v>
      </c>
      <c r="S16957">
        <v>0</v>
      </c>
    </row>
    <row r="16958" spans="1:19" x14ac:dyDescent="0.3">
      <c r="A16958" t="s">
        <v>33786</v>
      </c>
      <c r="B16958" s="171" t="s">
        <v>33787</v>
      </c>
      <c r="C16958" s="171" t="s">
        <v>188</v>
      </c>
      <c r="D16958" s="171" t="s">
        <v>4</v>
      </c>
      <c r="E16958" s="11">
        <v>44743</v>
      </c>
      <c r="F16958">
        <v>2.5</v>
      </c>
      <c r="G16958">
        <v>5</v>
      </c>
      <c r="I16958">
        <v>7</v>
      </c>
      <c r="J16958">
        <v>13</v>
      </c>
      <c r="L16958">
        <v>28</v>
      </c>
      <c r="N16958">
        <v>7</v>
      </c>
      <c r="P16958">
        <v>0</v>
      </c>
      <c r="Q16958">
        <v>0</v>
      </c>
      <c r="S16958">
        <v>0</v>
      </c>
    </row>
    <row r="16959" spans="1:19" x14ac:dyDescent="0.3">
      <c r="A16959" t="s">
        <v>33788</v>
      </c>
      <c r="B16959" s="171" t="s">
        <v>33789</v>
      </c>
      <c r="C16959" s="171" t="s">
        <v>227</v>
      </c>
      <c r="D16959" s="171" t="s">
        <v>4</v>
      </c>
      <c r="E16959" s="11">
        <v>44743</v>
      </c>
      <c r="F16959">
        <v>0</v>
      </c>
      <c r="G16959">
        <v>0</v>
      </c>
      <c r="I16959">
        <v>0</v>
      </c>
      <c r="J16959">
        <v>0</v>
      </c>
      <c r="L16959">
        <v>0</v>
      </c>
      <c r="N16959">
        <v>0</v>
      </c>
      <c r="P16959">
        <v>0</v>
      </c>
      <c r="Q16959">
        <v>0</v>
      </c>
      <c r="S16959">
        <v>0</v>
      </c>
    </row>
    <row r="16960" spans="1:19" x14ac:dyDescent="0.3">
      <c r="A16960" t="s">
        <v>33790</v>
      </c>
      <c r="B16960" s="171" t="s">
        <v>33791</v>
      </c>
      <c r="C16960" s="171" t="s">
        <v>116</v>
      </c>
      <c r="D16960" s="171" t="s">
        <v>4</v>
      </c>
      <c r="E16960" s="11">
        <v>44743</v>
      </c>
      <c r="F16960">
        <v>6</v>
      </c>
      <c r="G16960">
        <v>7</v>
      </c>
      <c r="I16960">
        <v>54</v>
      </c>
      <c r="J16960">
        <v>65</v>
      </c>
      <c r="L16960">
        <v>76</v>
      </c>
      <c r="N16960">
        <v>54</v>
      </c>
      <c r="P16960">
        <v>0</v>
      </c>
      <c r="Q16960">
        <v>0</v>
      </c>
      <c r="S16960">
        <v>0</v>
      </c>
    </row>
    <row r="16961" spans="1:19" x14ac:dyDescent="0.3">
      <c r="A16961" t="s">
        <v>33792</v>
      </c>
      <c r="B16961" s="171" t="s">
        <v>33793</v>
      </c>
      <c r="C16961" s="171" t="s">
        <v>9862</v>
      </c>
      <c r="D16961" s="171" t="s">
        <v>4</v>
      </c>
      <c r="E16961" s="11">
        <v>44743</v>
      </c>
      <c r="F16961">
        <v>0</v>
      </c>
      <c r="G16961">
        <v>0</v>
      </c>
      <c r="I16961">
        <v>0</v>
      </c>
      <c r="J16961">
        <v>0</v>
      </c>
      <c r="L16961">
        <v>0</v>
      </c>
      <c r="N16961">
        <v>0</v>
      </c>
      <c r="P16961">
        <v>0</v>
      </c>
      <c r="Q16961">
        <v>0</v>
      </c>
      <c r="S16961">
        <v>0</v>
      </c>
    </row>
    <row r="16962" spans="1:19" x14ac:dyDescent="0.3">
      <c r="A16962" t="s">
        <v>33794</v>
      </c>
      <c r="B16962" s="171" t="s">
        <v>33795</v>
      </c>
      <c r="C16962" s="171" t="s">
        <v>140</v>
      </c>
      <c r="D16962" s="171" t="s">
        <v>4</v>
      </c>
      <c r="E16962" s="11">
        <v>44743</v>
      </c>
      <c r="F16962">
        <v>0</v>
      </c>
      <c r="G16962">
        <v>0</v>
      </c>
      <c r="I16962">
        <v>0</v>
      </c>
      <c r="J16962">
        <v>0</v>
      </c>
      <c r="L16962">
        <v>0</v>
      </c>
      <c r="N16962">
        <v>0</v>
      </c>
      <c r="P16962">
        <v>0</v>
      </c>
      <c r="Q16962">
        <v>0</v>
      </c>
      <c r="S16962">
        <v>0</v>
      </c>
    </row>
    <row r="16963" spans="1:19" x14ac:dyDescent="0.3">
      <c r="A16963" t="s">
        <v>33796</v>
      </c>
      <c r="B16963" s="171" t="s">
        <v>33797</v>
      </c>
      <c r="C16963" s="171" t="s">
        <v>8590</v>
      </c>
      <c r="D16963" s="171" t="s">
        <v>4</v>
      </c>
      <c r="E16963" s="11">
        <v>44743</v>
      </c>
      <c r="F16963">
        <v>0</v>
      </c>
      <c r="G16963">
        <v>0</v>
      </c>
      <c r="I16963">
        <v>0</v>
      </c>
      <c r="J16963">
        <v>0</v>
      </c>
      <c r="L16963">
        <v>0</v>
      </c>
      <c r="N16963">
        <v>0</v>
      </c>
      <c r="P16963">
        <v>0</v>
      </c>
      <c r="Q16963">
        <v>0</v>
      </c>
      <c r="S16963">
        <v>0</v>
      </c>
    </row>
    <row r="16964" spans="1:19" x14ac:dyDescent="0.3">
      <c r="A16964" t="s">
        <v>33798</v>
      </c>
      <c r="B16964" s="171" t="s">
        <v>33799</v>
      </c>
      <c r="C16964" s="171" t="s">
        <v>170</v>
      </c>
      <c r="D16964" s="171" t="s">
        <v>4</v>
      </c>
      <c r="E16964" s="11">
        <v>44743</v>
      </c>
      <c r="F16964">
        <v>3.5</v>
      </c>
      <c r="G16964">
        <v>3.5</v>
      </c>
      <c r="I16964">
        <v>13</v>
      </c>
      <c r="J16964">
        <v>49</v>
      </c>
      <c r="L16964">
        <v>49</v>
      </c>
      <c r="N16964">
        <v>13</v>
      </c>
      <c r="P16964">
        <v>0</v>
      </c>
      <c r="Q16964">
        <v>4</v>
      </c>
      <c r="S16964">
        <v>0</v>
      </c>
    </row>
    <row r="16965" spans="1:19" x14ac:dyDescent="0.3">
      <c r="A16965" t="s">
        <v>33800</v>
      </c>
      <c r="B16965" s="171" t="s">
        <v>33801</v>
      </c>
      <c r="C16965" s="171" t="s">
        <v>182</v>
      </c>
      <c r="D16965" s="171" t="s">
        <v>4</v>
      </c>
      <c r="E16965" s="11">
        <v>44743</v>
      </c>
      <c r="F16965">
        <v>8</v>
      </c>
      <c r="G16965">
        <v>8</v>
      </c>
      <c r="I16965">
        <v>77</v>
      </c>
      <c r="J16965">
        <v>91</v>
      </c>
      <c r="L16965">
        <v>91</v>
      </c>
      <c r="N16965">
        <v>71</v>
      </c>
      <c r="P16965">
        <v>16</v>
      </c>
      <c r="Q16965">
        <v>16</v>
      </c>
      <c r="S16965">
        <v>6</v>
      </c>
    </row>
    <row r="16966" spans="1:19" x14ac:dyDescent="0.3">
      <c r="A16966" t="s">
        <v>33802</v>
      </c>
      <c r="B16966" s="171" t="s">
        <v>33803</v>
      </c>
      <c r="C16966" s="171" t="s">
        <v>197</v>
      </c>
      <c r="D16966" s="171" t="s">
        <v>4</v>
      </c>
      <c r="E16966" s="11">
        <v>44743</v>
      </c>
      <c r="F16966">
        <v>8.5</v>
      </c>
      <c r="G16966">
        <v>8.5</v>
      </c>
      <c r="I16966">
        <v>67</v>
      </c>
      <c r="J16966">
        <v>85</v>
      </c>
      <c r="L16966">
        <v>85</v>
      </c>
      <c r="N16966">
        <v>65</v>
      </c>
      <c r="P16966">
        <v>12</v>
      </c>
      <c r="Q16966">
        <v>12</v>
      </c>
      <c r="S16966">
        <v>2</v>
      </c>
    </row>
    <row r="16967" spans="1:19" x14ac:dyDescent="0.3">
      <c r="A16967" t="s">
        <v>33804</v>
      </c>
      <c r="B16967" s="171" t="s">
        <v>33805</v>
      </c>
      <c r="C16967" s="171" t="s">
        <v>218</v>
      </c>
      <c r="D16967" s="171" t="s">
        <v>4</v>
      </c>
      <c r="E16967" s="11">
        <v>44743</v>
      </c>
      <c r="F16967">
        <v>0</v>
      </c>
      <c r="G16967">
        <v>0</v>
      </c>
      <c r="I16967">
        <v>0</v>
      </c>
      <c r="J16967">
        <v>0</v>
      </c>
      <c r="L16967">
        <v>0</v>
      </c>
      <c r="N16967">
        <v>0</v>
      </c>
      <c r="P16967">
        <v>0</v>
      </c>
      <c r="Q16967">
        <v>0</v>
      </c>
      <c r="S16967">
        <v>0</v>
      </c>
    </row>
    <row r="16968" spans="1:19" x14ac:dyDescent="0.3">
      <c r="A16968" t="s">
        <v>33806</v>
      </c>
      <c r="B16968" s="171" t="s">
        <v>33807</v>
      </c>
      <c r="C16968" s="171" t="s">
        <v>230</v>
      </c>
      <c r="D16968" s="171" t="s">
        <v>4</v>
      </c>
      <c r="E16968" s="11">
        <v>44743</v>
      </c>
      <c r="F16968">
        <v>0</v>
      </c>
      <c r="G16968">
        <v>0</v>
      </c>
      <c r="I16968">
        <v>0</v>
      </c>
      <c r="J16968">
        <v>0</v>
      </c>
      <c r="L16968">
        <v>0</v>
      </c>
      <c r="N16968">
        <v>0</v>
      </c>
      <c r="P16968">
        <v>0</v>
      </c>
      <c r="Q16968">
        <v>0</v>
      </c>
      <c r="S16968">
        <v>0</v>
      </c>
    </row>
    <row r="16969" spans="1:19" x14ac:dyDescent="0.3">
      <c r="A16969" t="s">
        <v>33808</v>
      </c>
      <c r="B16969" s="171" t="s">
        <v>33809</v>
      </c>
      <c r="C16969" s="171" t="s">
        <v>8193</v>
      </c>
      <c r="D16969" s="171" t="s">
        <v>4</v>
      </c>
      <c r="E16969" s="11">
        <v>44743</v>
      </c>
      <c r="F16969">
        <v>2</v>
      </c>
      <c r="G16969">
        <v>2</v>
      </c>
      <c r="I16969">
        <v>14</v>
      </c>
      <c r="J16969">
        <v>22</v>
      </c>
      <c r="L16969">
        <v>22</v>
      </c>
      <c r="N16969">
        <v>14</v>
      </c>
      <c r="P16969">
        <v>2</v>
      </c>
      <c r="Q16969">
        <v>2</v>
      </c>
      <c r="S16969">
        <v>0</v>
      </c>
    </row>
    <row r="16970" spans="1:19" x14ac:dyDescent="0.3">
      <c r="A16970" t="s">
        <v>33810</v>
      </c>
      <c r="B16970" s="171" t="s">
        <v>33811</v>
      </c>
      <c r="C16970" s="171" t="s">
        <v>10522</v>
      </c>
      <c r="D16970" s="171" t="s">
        <v>4</v>
      </c>
      <c r="E16970" s="11">
        <v>44743</v>
      </c>
      <c r="F16970">
        <v>0</v>
      </c>
      <c r="G16970">
        <v>0</v>
      </c>
      <c r="I16970">
        <v>0</v>
      </c>
      <c r="J16970">
        <v>0</v>
      </c>
      <c r="L16970">
        <v>0</v>
      </c>
      <c r="N16970">
        <v>0</v>
      </c>
      <c r="P16970">
        <v>0</v>
      </c>
      <c r="Q16970">
        <v>0</v>
      </c>
      <c r="S16970">
        <v>0</v>
      </c>
    </row>
    <row r="16971" spans="1:19" x14ac:dyDescent="0.3">
      <c r="A16971" t="s">
        <v>33812</v>
      </c>
      <c r="B16971" s="171" t="s">
        <v>33813</v>
      </c>
      <c r="C16971" s="171" t="s">
        <v>10525</v>
      </c>
      <c r="D16971" s="171" t="s">
        <v>4</v>
      </c>
      <c r="E16971" s="11">
        <v>44743</v>
      </c>
      <c r="F16971">
        <v>0</v>
      </c>
      <c r="G16971">
        <v>0</v>
      </c>
      <c r="I16971">
        <v>0</v>
      </c>
      <c r="J16971">
        <v>0</v>
      </c>
      <c r="L16971">
        <v>0</v>
      </c>
      <c r="N16971">
        <v>0</v>
      </c>
      <c r="P16971">
        <v>0</v>
      </c>
      <c r="Q16971">
        <v>0</v>
      </c>
      <c r="S16971">
        <v>0</v>
      </c>
    </row>
    <row r="16972" spans="1:19" x14ac:dyDescent="0.3">
      <c r="A16972" t="s">
        <v>33814</v>
      </c>
      <c r="B16972" s="171" t="s">
        <v>33815</v>
      </c>
      <c r="C16972" s="171" t="s">
        <v>10528</v>
      </c>
      <c r="D16972" s="171" t="s">
        <v>4</v>
      </c>
      <c r="E16972" s="11">
        <v>44743</v>
      </c>
      <c r="F16972">
        <v>0</v>
      </c>
      <c r="G16972">
        <v>0</v>
      </c>
      <c r="I16972">
        <v>0</v>
      </c>
      <c r="J16972">
        <v>0</v>
      </c>
      <c r="L16972">
        <v>0</v>
      </c>
      <c r="N16972">
        <v>0</v>
      </c>
      <c r="P16972">
        <v>0</v>
      </c>
      <c r="Q16972">
        <v>0</v>
      </c>
      <c r="S16972">
        <v>0</v>
      </c>
    </row>
    <row r="16973" spans="1:19" x14ac:dyDescent="0.3">
      <c r="A16973" t="s">
        <v>33816</v>
      </c>
      <c r="B16973" s="171" t="s">
        <v>33817</v>
      </c>
      <c r="C16973" s="171" t="s">
        <v>10531</v>
      </c>
      <c r="D16973" s="171" t="s">
        <v>4</v>
      </c>
      <c r="E16973" s="11">
        <v>44743</v>
      </c>
      <c r="F16973">
        <v>0</v>
      </c>
      <c r="G16973">
        <v>0</v>
      </c>
      <c r="I16973">
        <v>0</v>
      </c>
      <c r="J16973">
        <v>0</v>
      </c>
      <c r="L16973">
        <v>0</v>
      </c>
      <c r="N16973">
        <v>0</v>
      </c>
      <c r="P16973">
        <v>0</v>
      </c>
      <c r="Q16973">
        <v>0</v>
      </c>
      <c r="S16973">
        <v>0</v>
      </c>
    </row>
    <row r="16974" spans="1:19" x14ac:dyDescent="0.3">
      <c r="A16974" t="s">
        <v>33818</v>
      </c>
      <c r="B16974" s="171" t="s">
        <v>33819</v>
      </c>
      <c r="C16974" s="171" t="s">
        <v>14880</v>
      </c>
      <c r="D16974" s="171" t="s">
        <v>4</v>
      </c>
      <c r="E16974" s="11">
        <v>44743</v>
      </c>
      <c r="F16974">
        <v>0</v>
      </c>
      <c r="G16974">
        <v>0</v>
      </c>
      <c r="I16974">
        <v>0</v>
      </c>
      <c r="J16974">
        <v>0</v>
      </c>
      <c r="L16974">
        <v>0</v>
      </c>
      <c r="N16974">
        <v>0</v>
      </c>
      <c r="P16974">
        <v>0</v>
      </c>
      <c r="Q16974">
        <v>0</v>
      </c>
      <c r="S16974">
        <v>0</v>
      </c>
    </row>
    <row r="16975" spans="1:19" x14ac:dyDescent="0.3">
      <c r="A16975" t="s">
        <v>33820</v>
      </c>
      <c r="B16975" s="171" t="s">
        <v>33821</v>
      </c>
      <c r="C16975" s="171" t="s">
        <v>10534</v>
      </c>
      <c r="D16975" s="171" t="s">
        <v>4</v>
      </c>
      <c r="E16975" s="11">
        <v>44743</v>
      </c>
      <c r="F16975">
        <v>1</v>
      </c>
      <c r="G16975">
        <v>5</v>
      </c>
      <c r="I16975">
        <v>5</v>
      </c>
      <c r="J16975">
        <v>5</v>
      </c>
      <c r="L16975">
        <v>29</v>
      </c>
      <c r="N16975">
        <v>5</v>
      </c>
      <c r="P16975">
        <v>0</v>
      </c>
      <c r="Q16975">
        <v>0</v>
      </c>
      <c r="S16975">
        <v>0</v>
      </c>
    </row>
    <row r="16976" spans="1:19" x14ac:dyDescent="0.3">
      <c r="A16976" t="s">
        <v>33822</v>
      </c>
      <c r="B16976" s="171" t="s">
        <v>33823</v>
      </c>
      <c r="C16976" s="171" t="s">
        <v>10537</v>
      </c>
      <c r="D16976" s="171" t="s">
        <v>4</v>
      </c>
      <c r="E16976" s="11">
        <v>44743</v>
      </c>
      <c r="F16976">
        <v>1.5</v>
      </c>
      <c r="G16976">
        <v>2</v>
      </c>
      <c r="I16976">
        <v>5</v>
      </c>
      <c r="J16976">
        <v>8</v>
      </c>
      <c r="L16976">
        <v>11</v>
      </c>
      <c r="N16976">
        <v>5</v>
      </c>
      <c r="P16976">
        <v>0</v>
      </c>
      <c r="Q16976">
        <v>0</v>
      </c>
      <c r="S16976">
        <v>0</v>
      </c>
    </row>
    <row r="16977" spans="1:19" x14ac:dyDescent="0.3">
      <c r="A16977" t="s">
        <v>33824</v>
      </c>
      <c r="B16977" s="171" t="s">
        <v>33825</v>
      </c>
      <c r="C16977" s="171" t="s">
        <v>15347</v>
      </c>
      <c r="D16977" s="171" t="s">
        <v>4</v>
      </c>
      <c r="E16977" s="11">
        <v>44743</v>
      </c>
      <c r="F16977">
        <v>0.5</v>
      </c>
      <c r="G16977">
        <v>1.5</v>
      </c>
      <c r="I16977">
        <v>5</v>
      </c>
      <c r="J16977">
        <v>3</v>
      </c>
      <c r="L16977">
        <v>9</v>
      </c>
      <c r="N16977">
        <v>4</v>
      </c>
      <c r="P16977">
        <v>0</v>
      </c>
      <c r="Q16977">
        <v>0</v>
      </c>
      <c r="S16977">
        <v>1</v>
      </c>
    </row>
    <row r="16978" spans="1:19" x14ac:dyDescent="0.3">
      <c r="A16978" t="s">
        <v>33826</v>
      </c>
      <c r="B16978" s="171" t="s">
        <v>33827</v>
      </c>
      <c r="C16978" s="171" t="s">
        <v>203</v>
      </c>
      <c r="D16978" s="171" t="s">
        <v>4</v>
      </c>
      <c r="E16978" s="11">
        <v>44743</v>
      </c>
      <c r="F16978">
        <v>2</v>
      </c>
      <c r="G16978">
        <v>2.5</v>
      </c>
      <c r="I16978">
        <v>11</v>
      </c>
      <c r="J16978">
        <v>11</v>
      </c>
      <c r="L16978">
        <v>13</v>
      </c>
      <c r="N16978">
        <v>11</v>
      </c>
      <c r="P16978">
        <v>1</v>
      </c>
      <c r="Q16978">
        <v>1</v>
      </c>
      <c r="S16978">
        <v>0</v>
      </c>
    </row>
    <row r="16979" spans="1:19" x14ac:dyDescent="0.3">
      <c r="A16979" t="s">
        <v>33828</v>
      </c>
      <c r="B16979" s="171" t="s">
        <v>33829</v>
      </c>
      <c r="C16979" s="171" t="s">
        <v>15340</v>
      </c>
      <c r="D16979" s="171" t="s">
        <v>4</v>
      </c>
      <c r="E16979" s="11">
        <v>44743</v>
      </c>
      <c r="F16979">
        <v>0</v>
      </c>
      <c r="G16979">
        <v>0</v>
      </c>
      <c r="I16979">
        <v>0</v>
      </c>
      <c r="J16979">
        <v>0</v>
      </c>
      <c r="L16979">
        <v>0</v>
      </c>
      <c r="N16979">
        <v>0</v>
      </c>
      <c r="P16979">
        <v>0</v>
      </c>
      <c r="Q16979">
        <v>0</v>
      </c>
      <c r="S16979">
        <v>0</v>
      </c>
    </row>
    <row r="16980" spans="1:19" x14ac:dyDescent="0.3">
      <c r="A16980" t="s">
        <v>33830</v>
      </c>
      <c r="B16980" s="171" t="s">
        <v>33831</v>
      </c>
      <c r="C16980" s="171" t="s">
        <v>16544</v>
      </c>
      <c r="D16980" s="171" t="s">
        <v>4</v>
      </c>
      <c r="E16980" s="11">
        <v>44743</v>
      </c>
      <c r="F16980">
        <v>0</v>
      </c>
      <c r="G16980">
        <v>0</v>
      </c>
      <c r="I16980">
        <v>0</v>
      </c>
      <c r="J16980">
        <v>0</v>
      </c>
      <c r="L16980">
        <v>0</v>
      </c>
      <c r="N16980">
        <v>0</v>
      </c>
      <c r="P16980">
        <v>0</v>
      </c>
      <c r="Q16980">
        <v>0</v>
      </c>
      <c r="S16980">
        <v>0</v>
      </c>
    </row>
    <row r="16981" spans="1:19" x14ac:dyDescent="0.3">
      <c r="A16981" t="s">
        <v>33832</v>
      </c>
      <c r="B16981" s="171" t="s">
        <v>33833</v>
      </c>
      <c r="C16981" s="171" t="s">
        <v>176</v>
      </c>
      <c r="D16981" s="171" t="s">
        <v>4</v>
      </c>
      <c r="E16981" s="11">
        <v>44743</v>
      </c>
      <c r="F16981">
        <v>2</v>
      </c>
      <c r="G16981">
        <v>3</v>
      </c>
      <c r="I16981">
        <v>3</v>
      </c>
      <c r="J16981">
        <v>11</v>
      </c>
      <c r="L16981">
        <v>17</v>
      </c>
      <c r="N16981">
        <v>3</v>
      </c>
      <c r="P16981">
        <v>1</v>
      </c>
      <c r="Q16981">
        <v>5</v>
      </c>
      <c r="S16981">
        <v>0</v>
      </c>
    </row>
    <row r="16982" spans="1:19" x14ac:dyDescent="0.3">
      <c r="A16982" t="s">
        <v>33834</v>
      </c>
      <c r="B16982" s="171" t="s">
        <v>33835</v>
      </c>
      <c r="C16982" s="171" t="s">
        <v>206</v>
      </c>
      <c r="D16982" s="171" t="s">
        <v>4</v>
      </c>
      <c r="E16982" s="11">
        <v>44743</v>
      </c>
      <c r="F16982">
        <v>1</v>
      </c>
      <c r="G16982">
        <v>1</v>
      </c>
      <c r="I16982">
        <v>2</v>
      </c>
      <c r="J16982">
        <v>5</v>
      </c>
      <c r="L16982">
        <v>5</v>
      </c>
      <c r="N16982">
        <v>2</v>
      </c>
      <c r="P16982">
        <v>0</v>
      </c>
      <c r="Q16982">
        <v>0</v>
      </c>
      <c r="S16982">
        <v>0</v>
      </c>
    </row>
    <row r="16983" spans="1:19" x14ac:dyDescent="0.3">
      <c r="A16983" t="s">
        <v>33652</v>
      </c>
      <c r="B16983" s="171" t="s">
        <v>33653</v>
      </c>
      <c r="C16983" s="171" t="s">
        <v>24284</v>
      </c>
      <c r="D16983" s="171" t="s">
        <v>80</v>
      </c>
      <c r="E16983" s="11">
        <v>44743</v>
      </c>
      <c r="F16983">
        <v>2</v>
      </c>
      <c r="G16983">
        <v>3</v>
      </c>
      <c r="I16983">
        <v>8</v>
      </c>
      <c r="J16983">
        <v>12</v>
      </c>
      <c r="L16983">
        <v>18</v>
      </c>
      <c r="N16983">
        <v>6</v>
      </c>
      <c r="P16983">
        <v>0</v>
      </c>
      <c r="Q16983">
        <v>0</v>
      </c>
      <c r="S16983">
        <v>2</v>
      </c>
    </row>
    <row r="16984" spans="1:19" x14ac:dyDescent="0.3">
      <c r="A16984" t="s">
        <v>33836</v>
      </c>
      <c r="B16984" s="171" t="s">
        <v>33837</v>
      </c>
      <c r="C16984" s="171" t="s">
        <v>18229</v>
      </c>
      <c r="D16984" s="171" t="s">
        <v>80</v>
      </c>
      <c r="E16984" s="11">
        <v>44743</v>
      </c>
      <c r="F16984">
        <v>0</v>
      </c>
      <c r="G16984">
        <v>0</v>
      </c>
      <c r="I16984">
        <v>0</v>
      </c>
      <c r="J16984">
        <v>0</v>
      </c>
      <c r="L16984">
        <v>0</v>
      </c>
      <c r="N16984">
        <v>0</v>
      </c>
      <c r="P16984">
        <v>0</v>
      </c>
      <c r="Q16984">
        <v>0</v>
      </c>
      <c r="S16984">
        <v>0</v>
      </c>
    </row>
    <row r="16985" spans="1:19" x14ac:dyDescent="0.3">
      <c r="A16985" t="s">
        <v>33838</v>
      </c>
      <c r="B16985" s="171" t="s">
        <v>33839</v>
      </c>
      <c r="C16985" s="171" t="s">
        <v>9887</v>
      </c>
      <c r="D16985" s="171" t="s">
        <v>80</v>
      </c>
      <c r="E16985" s="11">
        <v>44743</v>
      </c>
      <c r="F16985">
        <v>0</v>
      </c>
      <c r="G16985">
        <v>0</v>
      </c>
      <c r="I16985">
        <v>0</v>
      </c>
      <c r="J16985">
        <v>0</v>
      </c>
      <c r="L16985">
        <v>0</v>
      </c>
      <c r="N16985">
        <v>0</v>
      </c>
      <c r="P16985">
        <v>0</v>
      </c>
      <c r="Q16985">
        <v>0</v>
      </c>
      <c r="S16985">
        <v>0</v>
      </c>
    </row>
    <row r="16986" spans="1:19" x14ac:dyDescent="0.3">
      <c r="A16986" t="s">
        <v>33840</v>
      </c>
      <c r="B16986" s="171" t="s">
        <v>33841</v>
      </c>
      <c r="C16986" s="171" t="s">
        <v>11260</v>
      </c>
      <c r="D16986" s="171" t="s">
        <v>80</v>
      </c>
      <c r="E16986" s="11">
        <v>44743</v>
      </c>
      <c r="F16986">
        <v>0</v>
      </c>
      <c r="G16986">
        <v>0</v>
      </c>
      <c r="I16986">
        <v>0</v>
      </c>
      <c r="J16986">
        <v>0</v>
      </c>
      <c r="L16986">
        <v>0</v>
      </c>
      <c r="N16986">
        <v>0</v>
      </c>
      <c r="P16986">
        <v>0</v>
      </c>
      <c r="Q16986">
        <v>0</v>
      </c>
      <c r="S16986">
        <v>0</v>
      </c>
    </row>
    <row r="16987" spans="1:19" x14ac:dyDescent="0.3">
      <c r="A16987" t="s">
        <v>33842</v>
      </c>
      <c r="B16987" s="171" t="s">
        <v>33843</v>
      </c>
      <c r="C16987" s="171" t="s">
        <v>21284</v>
      </c>
      <c r="D16987" s="171" t="s">
        <v>80</v>
      </c>
      <c r="E16987" s="11">
        <v>44743</v>
      </c>
      <c r="F16987">
        <v>0</v>
      </c>
      <c r="G16987">
        <v>0</v>
      </c>
      <c r="I16987">
        <v>0</v>
      </c>
      <c r="J16987">
        <v>0</v>
      </c>
      <c r="L16987">
        <v>0</v>
      </c>
      <c r="N16987">
        <v>0</v>
      </c>
      <c r="P16987">
        <v>0</v>
      </c>
      <c r="Q16987">
        <v>0</v>
      </c>
      <c r="S16987">
        <v>0</v>
      </c>
    </row>
    <row r="16988" spans="1:19" x14ac:dyDescent="0.3">
      <c r="A16988" t="s">
        <v>33844</v>
      </c>
      <c r="B16988" s="171" t="s">
        <v>33845</v>
      </c>
      <c r="C16988" s="171" t="s">
        <v>125</v>
      </c>
      <c r="D16988" s="171" t="s">
        <v>80</v>
      </c>
      <c r="E16988" s="11">
        <v>44743</v>
      </c>
      <c r="F16988">
        <v>0</v>
      </c>
      <c r="G16988">
        <v>0</v>
      </c>
      <c r="I16988">
        <v>0</v>
      </c>
      <c r="J16988">
        <v>0</v>
      </c>
      <c r="L16988">
        <v>0</v>
      </c>
      <c r="N16988">
        <v>0</v>
      </c>
      <c r="P16988">
        <v>0</v>
      </c>
      <c r="Q16988">
        <v>0</v>
      </c>
      <c r="S16988">
        <v>0</v>
      </c>
    </row>
    <row r="16989" spans="1:19" x14ac:dyDescent="0.3">
      <c r="A16989" t="s">
        <v>33846</v>
      </c>
      <c r="B16989" s="171" t="s">
        <v>33847</v>
      </c>
      <c r="C16989" s="171" t="s">
        <v>14899</v>
      </c>
      <c r="D16989" s="171" t="s">
        <v>80</v>
      </c>
      <c r="E16989" s="11">
        <v>44743</v>
      </c>
      <c r="F16989">
        <v>0</v>
      </c>
      <c r="G16989">
        <v>0</v>
      </c>
      <c r="I16989">
        <v>0</v>
      </c>
      <c r="J16989">
        <v>0</v>
      </c>
      <c r="L16989">
        <v>0</v>
      </c>
      <c r="N16989">
        <v>0</v>
      </c>
      <c r="P16989">
        <v>0</v>
      </c>
      <c r="Q16989">
        <v>0</v>
      </c>
      <c r="S16989">
        <v>0</v>
      </c>
    </row>
    <row r="16990" spans="1:19" x14ac:dyDescent="0.3">
      <c r="A16990" t="s">
        <v>33848</v>
      </c>
      <c r="B16990" s="171" t="s">
        <v>33849</v>
      </c>
      <c r="C16990" s="171" t="s">
        <v>137</v>
      </c>
      <c r="D16990" s="171" t="s">
        <v>80</v>
      </c>
      <c r="E16990" s="11">
        <v>44743</v>
      </c>
      <c r="F16990">
        <v>0</v>
      </c>
      <c r="G16990">
        <v>0</v>
      </c>
      <c r="I16990">
        <v>0</v>
      </c>
      <c r="J16990">
        <v>0</v>
      </c>
      <c r="L16990">
        <v>0</v>
      </c>
      <c r="N16990">
        <v>0</v>
      </c>
      <c r="P16990">
        <v>0</v>
      </c>
      <c r="Q16990">
        <v>0</v>
      </c>
      <c r="S16990">
        <v>0</v>
      </c>
    </row>
    <row r="16991" spans="1:19" x14ac:dyDescent="0.3">
      <c r="A16991" t="s">
        <v>33850</v>
      </c>
      <c r="B16991" s="171" t="s">
        <v>33851</v>
      </c>
      <c r="C16991" s="171" t="s">
        <v>8615</v>
      </c>
      <c r="D16991" s="171" t="s">
        <v>80</v>
      </c>
      <c r="E16991" s="11">
        <v>44743</v>
      </c>
      <c r="F16991">
        <v>0</v>
      </c>
      <c r="G16991">
        <v>0</v>
      </c>
      <c r="I16991">
        <v>0</v>
      </c>
      <c r="J16991">
        <v>0</v>
      </c>
      <c r="L16991">
        <v>0</v>
      </c>
      <c r="N16991">
        <v>0</v>
      </c>
      <c r="P16991">
        <v>0</v>
      </c>
      <c r="Q16991">
        <v>0</v>
      </c>
      <c r="S16991">
        <v>0</v>
      </c>
    </row>
    <row r="16992" spans="1:19" x14ac:dyDescent="0.3">
      <c r="A16992" t="s">
        <v>33852</v>
      </c>
      <c r="B16992" s="171" t="s">
        <v>33853</v>
      </c>
      <c r="C16992" s="171" t="s">
        <v>146</v>
      </c>
      <c r="D16992" s="171" t="s">
        <v>80</v>
      </c>
      <c r="E16992" s="11">
        <v>44743</v>
      </c>
      <c r="F16992">
        <v>4.5</v>
      </c>
      <c r="G16992">
        <v>9</v>
      </c>
      <c r="I16992">
        <v>27</v>
      </c>
      <c r="J16992">
        <v>23</v>
      </c>
      <c r="L16992">
        <v>50</v>
      </c>
      <c r="N16992">
        <v>25</v>
      </c>
      <c r="P16992">
        <v>1</v>
      </c>
      <c r="Q16992">
        <v>1</v>
      </c>
      <c r="S16992">
        <v>2</v>
      </c>
    </row>
    <row r="16993" spans="1:19" x14ac:dyDescent="0.3">
      <c r="A16993" t="s">
        <v>33854</v>
      </c>
      <c r="B16993" s="171" t="s">
        <v>33855</v>
      </c>
      <c r="C16993" s="171" t="s">
        <v>161</v>
      </c>
      <c r="D16993" s="171" t="s">
        <v>80</v>
      </c>
      <c r="E16993" s="11">
        <v>44743</v>
      </c>
      <c r="F16993">
        <v>1.5</v>
      </c>
      <c r="G16993">
        <v>3</v>
      </c>
      <c r="I16993">
        <v>4</v>
      </c>
      <c r="J16993">
        <v>8</v>
      </c>
      <c r="L16993">
        <v>17</v>
      </c>
      <c r="N16993">
        <v>4</v>
      </c>
      <c r="P16993">
        <v>0</v>
      </c>
      <c r="Q16993">
        <v>0</v>
      </c>
      <c r="S16993">
        <v>0</v>
      </c>
    </row>
    <row r="16994" spans="1:19" x14ac:dyDescent="0.3">
      <c r="A16994" t="s">
        <v>33856</v>
      </c>
      <c r="B16994" s="171" t="s">
        <v>33857</v>
      </c>
      <c r="C16994" s="171" t="s">
        <v>18252</v>
      </c>
      <c r="D16994" s="171" t="s">
        <v>80</v>
      </c>
      <c r="E16994" s="11">
        <v>44743</v>
      </c>
      <c r="F16994">
        <v>0</v>
      </c>
      <c r="G16994">
        <v>0</v>
      </c>
      <c r="I16994">
        <v>0</v>
      </c>
      <c r="J16994">
        <v>0</v>
      </c>
      <c r="L16994">
        <v>0</v>
      </c>
      <c r="N16994">
        <v>0</v>
      </c>
      <c r="P16994">
        <v>0</v>
      </c>
      <c r="Q16994">
        <v>0</v>
      </c>
      <c r="S16994">
        <v>0</v>
      </c>
    </row>
    <row r="16995" spans="1:19" x14ac:dyDescent="0.3">
      <c r="A16995" t="s">
        <v>33858</v>
      </c>
      <c r="B16995" s="171" t="s">
        <v>33859</v>
      </c>
      <c r="C16995" s="171" t="s">
        <v>167</v>
      </c>
      <c r="D16995" s="171" t="s">
        <v>80</v>
      </c>
      <c r="E16995" s="11">
        <v>44743</v>
      </c>
      <c r="F16995">
        <v>3.5</v>
      </c>
      <c r="G16995">
        <v>3.5</v>
      </c>
      <c r="I16995">
        <v>13</v>
      </c>
      <c r="J16995">
        <v>49</v>
      </c>
      <c r="L16995">
        <v>49</v>
      </c>
      <c r="N16995">
        <v>13</v>
      </c>
      <c r="P16995">
        <v>0</v>
      </c>
      <c r="Q16995">
        <v>4</v>
      </c>
      <c r="S16995">
        <v>0</v>
      </c>
    </row>
    <row r="16996" spans="1:19" x14ac:dyDescent="0.3">
      <c r="A16996" t="s">
        <v>33860</v>
      </c>
      <c r="B16996" s="171" t="s">
        <v>33861</v>
      </c>
      <c r="C16996" s="171" t="s">
        <v>179</v>
      </c>
      <c r="D16996" s="171" t="s">
        <v>80</v>
      </c>
      <c r="E16996" s="11">
        <v>44743</v>
      </c>
      <c r="F16996">
        <v>11</v>
      </c>
      <c r="G16996">
        <v>12</v>
      </c>
      <c r="I16996">
        <v>89</v>
      </c>
      <c r="J16996">
        <v>106</v>
      </c>
      <c r="L16996">
        <v>111</v>
      </c>
      <c r="N16996">
        <v>80</v>
      </c>
      <c r="P16996">
        <v>18</v>
      </c>
      <c r="Q16996">
        <v>19</v>
      </c>
      <c r="S16996">
        <v>9</v>
      </c>
    </row>
    <row r="16997" spans="1:19" x14ac:dyDescent="0.3">
      <c r="A16997" t="s">
        <v>33862</v>
      </c>
      <c r="B16997" s="171" t="s">
        <v>33863</v>
      </c>
      <c r="C16997" s="171" t="s">
        <v>185</v>
      </c>
      <c r="D16997" s="171" t="s">
        <v>80</v>
      </c>
      <c r="E16997" s="11">
        <v>44743</v>
      </c>
      <c r="F16997">
        <v>4</v>
      </c>
      <c r="G16997">
        <v>7</v>
      </c>
      <c r="I16997">
        <v>12</v>
      </c>
      <c r="J16997">
        <v>21</v>
      </c>
      <c r="L16997">
        <v>39</v>
      </c>
      <c r="N16997">
        <v>12</v>
      </c>
      <c r="P16997">
        <v>0</v>
      </c>
      <c r="Q16997">
        <v>0</v>
      </c>
      <c r="S16997">
        <v>0</v>
      </c>
    </row>
    <row r="16998" spans="1:19" x14ac:dyDescent="0.3">
      <c r="A16998" t="s">
        <v>33864</v>
      </c>
      <c r="B16998" s="171" t="s">
        <v>33865</v>
      </c>
      <c r="C16998" s="171" t="s">
        <v>191</v>
      </c>
      <c r="D16998" s="171" t="s">
        <v>80</v>
      </c>
      <c r="E16998" s="11">
        <v>44743</v>
      </c>
      <c r="F16998">
        <v>14.5</v>
      </c>
      <c r="G16998">
        <v>15.5</v>
      </c>
      <c r="I16998">
        <v>86</v>
      </c>
      <c r="J16998">
        <v>121</v>
      </c>
      <c r="L16998">
        <v>124</v>
      </c>
      <c r="N16998">
        <v>77</v>
      </c>
      <c r="P16998">
        <v>17</v>
      </c>
      <c r="Q16998">
        <v>19</v>
      </c>
      <c r="S16998">
        <v>9</v>
      </c>
    </row>
    <row r="16999" spans="1:19" x14ac:dyDescent="0.3">
      <c r="A16999" t="s">
        <v>33866</v>
      </c>
      <c r="B16999" s="171" t="s">
        <v>33867</v>
      </c>
      <c r="C16999" s="171" t="s">
        <v>212</v>
      </c>
      <c r="D16999" s="171" t="s">
        <v>80</v>
      </c>
      <c r="E16999" s="11">
        <v>44743</v>
      </c>
      <c r="F16999">
        <v>0</v>
      </c>
      <c r="G16999">
        <v>0</v>
      </c>
      <c r="I16999">
        <v>0</v>
      </c>
      <c r="J16999">
        <v>0</v>
      </c>
      <c r="L16999">
        <v>0</v>
      </c>
      <c r="N16999">
        <v>0</v>
      </c>
      <c r="P16999">
        <v>0</v>
      </c>
      <c r="Q16999">
        <v>0</v>
      </c>
      <c r="S16999">
        <v>0</v>
      </c>
    </row>
    <row r="17000" spans="1:19" x14ac:dyDescent="0.3">
      <c r="A17000" t="s">
        <v>33868</v>
      </c>
      <c r="B17000" s="171" t="s">
        <v>33869</v>
      </c>
      <c r="C17000" s="171" t="s">
        <v>215</v>
      </c>
      <c r="D17000" s="171" t="s">
        <v>80</v>
      </c>
      <c r="E17000" s="11">
        <v>44743</v>
      </c>
      <c r="F17000">
        <v>0</v>
      </c>
      <c r="G17000">
        <v>0</v>
      </c>
      <c r="I17000">
        <v>0</v>
      </c>
      <c r="J17000">
        <v>0</v>
      </c>
      <c r="L17000">
        <v>0</v>
      </c>
      <c r="N17000">
        <v>0</v>
      </c>
      <c r="P17000">
        <v>0</v>
      </c>
      <c r="Q17000">
        <v>0</v>
      </c>
      <c r="S17000">
        <v>0</v>
      </c>
    </row>
    <row r="17001" spans="1:19" x14ac:dyDescent="0.3">
      <c r="A17001" t="s">
        <v>33870</v>
      </c>
      <c r="B17001" s="171" t="s">
        <v>33871</v>
      </c>
      <c r="C17001" s="171" t="s">
        <v>221</v>
      </c>
      <c r="D17001" s="171" t="s">
        <v>80</v>
      </c>
      <c r="E17001" s="11">
        <v>44743</v>
      </c>
      <c r="F17001">
        <v>0</v>
      </c>
      <c r="G17001">
        <v>0</v>
      </c>
      <c r="I17001">
        <v>0</v>
      </c>
      <c r="J17001">
        <v>0</v>
      </c>
      <c r="L17001">
        <v>0</v>
      </c>
      <c r="N17001">
        <v>0</v>
      </c>
      <c r="P17001">
        <v>0</v>
      </c>
      <c r="Q17001">
        <v>0</v>
      </c>
      <c r="S17001">
        <v>0</v>
      </c>
    </row>
    <row r="17002" spans="1:19" x14ac:dyDescent="0.3">
      <c r="A17002" t="s">
        <v>33872</v>
      </c>
      <c r="B17002" s="171" t="s">
        <v>33873</v>
      </c>
      <c r="C17002" s="171" t="s">
        <v>8233</v>
      </c>
      <c r="D17002" s="171" t="s">
        <v>80</v>
      </c>
      <c r="E17002" s="11">
        <v>44743</v>
      </c>
      <c r="F17002">
        <v>2</v>
      </c>
      <c r="G17002">
        <v>2</v>
      </c>
      <c r="I17002">
        <v>14</v>
      </c>
      <c r="J17002">
        <v>22</v>
      </c>
      <c r="L17002">
        <v>22</v>
      </c>
      <c r="N17002">
        <v>14</v>
      </c>
      <c r="P17002">
        <v>2</v>
      </c>
      <c r="Q17002">
        <v>2</v>
      </c>
      <c r="S17002">
        <v>0</v>
      </c>
    </row>
    <row r="17003" spans="1:19" x14ac:dyDescent="0.3">
      <c r="A17003" t="s">
        <v>33874</v>
      </c>
      <c r="B17003" s="171" t="s">
        <v>33875</v>
      </c>
      <c r="C17003" s="171" t="s">
        <v>233</v>
      </c>
      <c r="D17003" s="171" t="s">
        <v>80</v>
      </c>
      <c r="E17003" s="11">
        <v>44743</v>
      </c>
      <c r="F17003">
        <v>0</v>
      </c>
      <c r="G17003">
        <v>0</v>
      </c>
      <c r="I17003">
        <v>0</v>
      </c>
      <c r="J17003">
        <v>0</v>
      </c>
      <c r="L17003">
        <v>0</v>
      </c>
      <c r="N17003">
        <v>0</v>
      </c>
      <c r="P17003">
        <v>0</v>
      </c>
      <c r="Q17003">
        <v>0</v>
      </c>
      <c r="S17003">
        <v>0</v>
      </c>
    </row>
    <row r="17004" spans="1:19" x14ac:dyDescent="0.3">
      <c r="A17004" t="s">
        <v>33876</v>
      </c>
      <c r="B17004" s="171" t="s">
        <v>33877</v>
      </c>
      <c r="C17004" s="171" t="s">
        <v>24508</v>
      </c>
      <c r="D17004" s="171" t="s">
        <v>15341</v>
      </c>
      <c r="E17004" s="11">
        <v>44743</v>
      </c>
      <c r="F17004">
        <v>0</v>
      </c>
      <c r="G17004">
        <v>0</v>
      </c>
      <c r="I17004">
        <v>0</v>
      </c>
      <c r="J17004">
        <v>0</v>
      </c>
      <c r="L17004">
        <v>0</v>
      </c>
      <c r="N17004">
        <v>0</v>
      </c>
      <c r="P17004">
        <v>0</v>
      </c>
      <c r="Q17004">
        <v>0</v>
      </c>
      <c r="S17004">
        <v>0</v>
      </c>
    </row>
    <row r="17005" spans="1:19" x14ac:dyDescent="0.3">
      <c r="A17005" t="s">
        <v>33878</v>
      </c>
      <c r="B17005" s="171" t="s">
        <v>33879</v>
      </c>
      <c r="C17005" s="171" t="s">
        <v>24508</v>
      </c>
      <c r="D17005" s="171" t="s">
        <v>80</v>
      </c>
      <c r="E17005" s="11">
        <v>44743</v>
      </c>
      <c r="F17005">
        <v>0</v>
      </c>
      <c r="G17005">
        <v>0</v>
      </c>
      <c r="I17005">
        <v>0</v>
      </c>
      <c r="J17005">
        <v>0</v>
      </c>
      <c r="L17005">
        <v>0</v>
      </c>
      <c r="N17005">
        <v>0</v>
      </c>
      <c r="P17005">
        <v>0</v>
      </c>
      <c r="Q17005">
        <v>0</v>
      </c>
      <c r="S17005">
        <v>0</v>
      </c>
    </row>
    <row r="17006" spans="1:19" x14ac:dyDescent="0.3">
      <c r="A17006" t="s">
        <v>33880</v>
      </c>
      <c r="B17006" s="171" t="s">
        <v>33881</v>
      </c>
      <c r="C17006" s="171" t="s">
        <v>107</v>
      </c>
      <c r="D17006" s="171" t="s">
        <v>80</v>
      </c>
      <c r="E17006" s="11">
        <v>44743</v>
      </c>
      <c r="F17006">
        <v>6</v>
      </c>
      <c r="G17006">
        <v>7</v>
      </c>
      <c r="I17006">
        <v>54</v>
      </c>
      <c r="J17006">
        <v>65</v>
      </c>
      <c r="L17006">
        <v>76</v>
      </c>
      <c r="N17006">
        <v>54</v>
      </c>
      <c r="P17006">
        <v>0</v>
      </c>
      <c r="Q17006">
        <v>0</v>
      </c>
      <c r="S17006">
        <v>0</v>
      </c>
    </row>
    <row r="17007" spans="1:19" x14ac:dyDescent="0.3">
      <c r="A17007" t="s">
        <v>33882</v>
      </c>
      <c r="B17007" s="171" t="s">
        <v>33883</v>
      </c>
      <c r="C17007" s="171" t="s">
        <v>107</v>
      </c>
      <c r="D17007" s="171" t="s">
        <v>15341</v>
      </c>
      <c r="E17007" s="11">
        <v>44743</v>
      </c>
      <c r="F17007">
        <v>0</v>
      </c>
      <c r="G17007">
        <v>0</v>
      </c>
      <c r="I17007">
        <v>0</v>
      </c>
      <c r="J17007">
        <v>0</v>
      </c>
      <c r="L17007">
        <v>0</v>
      </c>
      <c r="N17007">
        <v>0</v>
      </c>
      <c r="P17007">
        <v>0</v>
      </c>
      <c r="Q17007">
        <v>0</v>
      </c>
      <c r="S17007">
        <v>0</v>
      </c>
    </row>
    <row r="17008" spans="1:19" x14ac:dyDescent="0.3">
      <c r="A17008" t="s">
        <v>33884</v>
      </c>
      <c r="B17008" s="171" t="s">
        <v>33885</v>
      </c>
      <c r="C17008" s="171" t="s">
        <v>173</v>
      </c>
      <c r="D17008" s="171" t="s">
        <v>80</v>
      </c>
      <c r="E17008" s="11">
        <v>44743</v>
      </c>
      <c r="F17008">
        <v>2.5</v>
      </c>
      <c r="G17008">
        <v>4.5</v>
      </c>
      <c r="I17008">
        <v>8</v>
      </c>
      <c r="J17008">
        <v>14</v>
      </c>
      <c r="L17008">
        <v>26</v>
      </c>
      <c r="N17008">
        <v>7</v>
      </c>
      <c r="P17008">
        <v>1</v>
      </c>
      <c r="Q17008">
        <v>5</v>
      </c>
      <c r="S17008">
        <v>1</v>
      </c>
    </row>
    <row r="17009" spans="1:19" x14ac:dyDescent="0.3">
      <c r="A17009" t="s">
        <v>33886</v>
      </c>
      <c r="B17009" s="171" t="s">
        <v>33887</v>
      </c>
      <c r="C17009" s="171" t="s">
        <v>173</v>
      </c>
      <c r="D17009" s="171" t="s">
        <v>15341</v>
      </c>
      <c r="E17009" s="11">
        <v>44743</v>
      </c>
      <c r="F17009">
        <v>0</v>
      </c>
      <c r="G17009">
        <v>0</v>
      </c>
      <c r="I17009">
        <v>0</v>
      </c>
      <c r="J17009">
        <v>0</v>
      </c>
      <c r="L17009">
        <v>0</v>
      </c>
      <c r="N17009">
        <v>0</v>
      </c>
      <c r="P17009">
        <v>0</v>
      </c>
      <c r="Q17009">
        <v>0</v>
      </c>
      <c r="S17009">
        <v>0</v>
      </c>
    </row>
    <row r="17010" spans="1:19" x14ac:dyDescent="0.3">
      <c r="A17010" t="s">
        <v>33888</v>
      </c>
      <c r="B17010" s="171" t="s">
        <v>33889</v>
      </c>
      <c r="C17010" s="171" t="s">
        <v>200</v>
      </c>
      <c r="D17010" s="171" t="s">
        <v>80</v>
      </c>
      <c r="E17010" s="11">
        <v>44743</v>
      </c>
      <c r="F17010">
        <v>3</v>
      </c>
      <c r="G17010">
        <v>3.5</v>
      </c>
      <c r="I17010">
        <v>13</v>
      </c>
      <c r="J17010">
        <v>16</v>
      </c>
      <c r="L17010">
        <v>18</v>
      </c>
      <c r="N17010">
        <v>13</v>
      </c>
      <c r="P17010">
        <v>1</v>
      </c>
      <c r="Q17010">
        <v>1</v>
      </c>
      <c r="S17010">
        <v>0</v>
      </c>
    </row>
    <row r="17011" spans="1:19" x14ac:dyDescent="0.3">
      <c r="A17011" t="s">
        <v>33890</v>
      </c>
      <c r="B17011" s="171" t="s">
        <v>33891</v>
      </c>
      <c r="C17011" s="171" t="s">
        <v>200</v>
      </c>
      <c r="D17011" s="171" t="s">
        <v>15341</v>
      </c>
      <c r="E17011" s="11">
        <v>44743</v>
      </c>
      <c r="F17011">
        <v>0</v>
      </c>
      <c r="G17011">
        <v>0</v>
      </c>
      <c r="I17011">
        <v>0</v>
      </c>
      <c r="J17011">
        <v>0</v>
      </c>
      <c r="L17011">
        <v>0</v>
      </c>
      <c r="N17011">
        <v>0</v>
      </c>
      <c r="P17011">
        <v>0</v>
      </c>
      <c r="Q17011">
        <v>0</v>
      </c>
      <c r="S17011">
        <v>0</v>
      </c>
    </row>
    <row r="17012" spans="1:19" x14ac:dyDescent="0.3">
      <c r="A17012" t="s">
        <v>33892</v>
      </c>
      <c r="B17012" s="171" t="s">
        <v>33893</v>
      </c>
      <c r="C17012" s="171" t="s">
        <v>73</v>
      </c>
      <c r="D17012" s="171" t="s">
        <v>4</v>
      </c>
      <c r="E17012" s="11">
        <v>44743</v>
      </c>
      <c r="F17012">
        <v>0</v>
      </c>
      <c r="G17012">
        <v>0</v>
      </c>
      <c r="I17012">
        <v>0</v>
      </c>
      <c r="J17012">
        <v>0</v>
      </c>
      <c r="L17012">
        <v>0</v>
      </c>
      <c r="N17012">
        <v>0</v>
      </c>
      <c r="P17012">
        <v>0</v>
      </c>
      <c r="Q17012">
        <v>0</v>
      </c>
      <c r="S17012">
        <v>0</v>
      </c>
    </row>
    <row r="17013" spans="1:19" x14ac:dyDescent="0.3">
      <c r="A17013" t="s">
        <v>33894</v>
      </c>
      <c r="B17013" s="171" t="s">
        <v>33895</v>
      </c>
      <c r="C17013" s="171" t="s">
        <v>24891</v>
      </c>
      <c r="D17013" s="171" t="s">
        <v>4</v>
      </c>
      <c r="E17013" s="11">
        <v>44743</v>
      </c>
      <c r="F17013">
        <v>2</v>
      </c>
      <c r="G17013">
        <v>3</v>
      </c>
      <c r="I17013">
        <v>8</v>
      </c>
      <c r="J17013">
        <v>12</v>
      </c>
      <c r="L17013">
        <v>18</v>
      </c>
      <c r="N17013">
        <v>6</v>
      </c>
      <c r="P17013">
        <v>0</v>
      </c>
      <c r="Q17013">
        <v>0</v>
      </c>
      <c r="S17013">
        <v>2</v>
      </c>
    </row>
    <row r="17014" spans="1:19" x14ac:dyDescent="0.3">
      <c r="A17014" t="s">
        <v>33896</v>
      </c>
      <c r="B17014" s="171" t="s">
        <v>33897</v>
      </c>
      <c r="C17014" s="171" t="s">
        <v>18229</v>
      </c>
      <c r="D17014" s="171" t="s">
        <v>4</v>
      </c>
      <c r="E17014" s="11">
        <v>44743</v>
      </c>
      <c r="F17014">
        <v>0</v>
      </c>
      <c r="G17014">
        <v>0</v>
      </c>
      <c r="I17014">
        <v>0</v>
      </c>
      <c r="J17014">
        <v>0</v>
      </c>
      <c r="L17014">
        <v>0</v>
      </c>
      <c r="N17014">
        <v>0</v>
      </c>
      <c r="P17014">
        <v>0</v>
      </c>
      <c r="Q17014">
        <v>0</v>
      </c>
      <c r="S17014">
        <v>0</v>
      </c>
    </row>
    <row r="17015" spans="1:19" x14ac:dyDescent="0.3">
      <c r="A17015" t="s">
        <v>33898</v>
      </c>
      <c r="B17015" s="171" t="s">
        <v>33899</v>
      </c>
      <c r="C17015" s="171" t="s">
        <v>107</v>
      </c>
      <c r="D17015" s="171" t="s">
        <v>4</v>
      </c>
      <c r="E17015" s="11">
        <v>44743</v>
      </c>
      <c r="F17015">
        <v>6</v>
      </c>
      <c r="G17015">
        <v>7</v>
      </c>
      <c r="I17015">
        <v>54</v>
      </c>
      <c r="J17015">
        <v>65</v>
      </c>
      <c r="L17015">
        <v>76</v>
      </c>
      <c r="N17015">
        <v>54</v>
      </c>
      <c r="P17015">
        <v>0</v>
      </c>
      <c r="Q17015">
        <v>0</v>
      </c>
      <c r="S17015">
        <v>0</v>
      </c>
    </row>
    <row r="17016" spans="1:19" x14ac:dyDescent="0.3">
      <c r="A17016" t="s">
        <v>33900</v>
      </c>
      <c r="B17016" s="171" t="s">
        <v>33901</v>
      </c>
      <c r="C17016" s="171" t="s">
        <v>9887</v>
      </c>
      <c r="D17016" s="171" t="s">
        <v>4</v>
      </c>
      <c r="E17016" s="11">
        <v>44743</v>
      </c>
      <c r="F17016">
        <v>0</v>
      </c>
      <c r="G17016">
        <v>0</v>
      </c>
      <c r="I17016">
        <v>0</v>
      </c>
      <c r="J17016">
        <v>0</v>
      </c>
      <c r="L17016">
        <v>0</v>
      </c>
      <c r="N17016">
        <v>0</v>
      </c>
      <c r="P17016">
        <v>0</v>
      </c>
      <c r="Q17016">
        <v>0</v>
      </c>
      <c r="S17016">
        <v>0</v>
      </c>
    </row>
    <row r="17017" spans="1:19" x14ac:dyDescent="0.3">
      <c r="A17017" t="s">
        <v>33902</v>
      </c>
      <c r="B17017" s="171" t="s">
        <v>33903</v>
      </c>
      <c r="C17017" s="171" t="s">
        <v>11260</v>
      </c>
      <c r="D17017" s="171" t="s">
        <v>4</v>
      </c>
      <c r="E17017" s="11">
        <v>44743</v>
      </c>
      <c r="F17017">
        <v>0</v>
      </c>
      <c r="G17017">
        <v>0</v>
      </c>
      <c r="I17017">
        <v>0</v>
      </c>
      <c r="J17017">
        <v>0</v>
      </c>
      <c r="L17017">
        <v>0</v>
      </c>
      <c r="N17017">
        <v>0</v>
      </c>
      <c r="P17017">
        <v>0</v>
      </c>
      <c r="Q17017">
        <v>0</v>
      </c>
      <c r="S17017">
        <v>0</v>
      </c>
    </row>
    <row r="17018" spans="1:19" x14ac:dyDescent="0.3">
      <c r="A17018" t="s">
        <v>33904</v>
      </c>
      <c r="B17018" s="171" t="s">
        <v>33905</v>
      </c>
      <c r="C17018" s="171" t="s">
        <v>122</v>
      </c>
      <c r="D17018" s="171" t="s">
        <v>4</v>
      </c>
      <c r="E17018" s="11">
        <v>44743</v>
      </c>
      <c r="F17018">
        <v>0</v>
      </c>
      <c r="G17018">
        <v>0</v>
      </c>
      <c r="I17018">
        <v>0</v>
      </c>
      <c r="J17018">
        <v>0</v>
      </c>
      <c r="L17018">
        <v>0</v>
      </c>
      <c r="N17018">
        <v>0</v>
      </c>
      <c r="P17018">
        <v>0</v>
      </c>
      <c r="Q17018">
        <v>0</v>
      </c>
      <c r="S17018">
        <v>0</v>
      </c>
    </row>
    <row r="17019" spans="1:19" x14ac:dyDescent="0.3">
      <c r="A17019" t="s">
        <v>33906</v>
      </c>
      <c r="B17019" s="171" t="s">
        <v>33907</v>
      </c>
      <c r="C17019" s="171" t="s">
        <v>125</v>
      </c>
      <c r="D17019" s="171" t="s">
        <v>4</v>
      </c>
      <c r="E17019" s="11">
        <v>44743</v>
      </c>
      <c r="F17019">
        <v>0</v>
      </c>
      <c r="G17019">
        <v>0</v>
      </c>
      <c r="I17019">
        <v>0</v>
      </c>
      <c r="J17019">
        <v>0</v>
      </c>
      <c r="L17019">
        <v>0</v>
      </c>
      <c r="N17019">
        <v>0</v>
      </c>
      <c r="P17019">
        <v>0</v>
      </c>
      <c r="Q17019">
        <v>0</v>
      </c>
      <c r="S17019">
        <v>0</v>
      </c>
    </row>
    <row r="17020" spans="1:19" x14ac:dyDescent="0.3">
      <c r="A17020" t="s">
        <v>33908</v>
      </c>
      <c r="B17020" s="171" t="s">
        <v>33909</v>
      </c>
      <c r="C17020" s="171" t="s">
        <v>14899</v>
      </c>
      <c r="D17020" s="171" t="s">
        <v>4</v>
      </c>
      <c r="E17020" s="11">
        <v>44743</v>
      </c>
      <c r="F17020">
        <v>0</v>
      </c>
      <c r="G17020">
        <v>0</v>
      </c>
      <c r="I17020">
        <v>0</v>
      </c>
      <c r="J17020">
        <v>0</v>
      </c>
      <c r="L17020">
        <v>0</v>
      </c>
      <c r="N17020">
        <v>0</v>
      </c>
      <c r="P17020">
        <v>0</v>
      </c>
      <c r="Q17020">
        <v>0</v>
      </c>
      <c r="S17020">
        <v>0</v>
      </c>
    </row>
    <row r="17021" spans="1:19" x14ac:dyDescent="0.3">
      <c r="A17021" t="s">
        <v>33910</v>
      </c>
      <c r="B17021" s="171" t="s">
        <v>33911</v>
      </c>
      <c r="C17021" s="171" t="s">
        <v>137</v>
      </c>
      <c r="D17021" s="171" t="s">
        <v>4</v>
      </c>
      <c r="E17021" s="11">
        <v>44743</v>
      </c>
      <c r="F17021">
        <v>0</v>
      </c>
      <c r="G17021">
        <v>0</v>
      </c>
      <c r="I17021">
        <v>0</v>
      </c>
      <c r="J17021">
        <v>0</v>
      </c>
      <c r="L17021">
        <v>0</v>
      </c>
      <c r="N17021">
        <v>0</v>
      </c>
      <c r="P17021">
        <v>0</v>
      </c>
      <c r="Q17021">
        <v>0</v>
      </c>
      <c r="S17021">
        <v>0</v>
      </c>
    </row>
    <row r="17022" spans="1:19" x14ac:dyDescent="0.3">
      <c r="A17022" t="s">
        <v>33912</v>
      </c>
      <c r="B17022" s="171" t="s">
        <v>33913</v>
      </c>
      <c r="C17022" s="171" t="s">
        <v>8615</v>
      </c>
      <c r="D17022" s="171" t="s">
        <v>4</v>
      </c>
      <c r="E17022" s="11">
        <v>44743</v>
      </c>
      <c r="F17022">
        <v>0</v>
      </c>
      <c r="G17022">
        <v>0</v>
      </c>
      <c r="I17022">
        <v>0</v>
      </c>
      <c r="J17022">
        <v>0</v>
      </c>
      <c r="L17022">
        <v>0</v>
      </c>
      <c r="N17022">
        <v>0</v>
      </c>
      <c r="P17022">
        <v>0</v>
      </c>
      <c r="Q17022">
        <v>0</v>
      </c>
      <c r="S17022">
        <v>0</v>
      </c>
    </row>
    <row r="17023" spans="1:19" x14ac:dyDescent="0.3">
      <c r="A17023" t="s">
        <v>33914</v>
      </c>
      <c r="B17023" s="171" t="s">
        <v>33915</v>
      </c>
      <c r="C17023" s="171" t="s">
        <v>146</v>
      </c>
      <c r="D17023" s="171" t="s">
        <v>4</v>
      </c>
      <c r="E17023" s="11">
        <v>44743</v>
      </c>
      <c r="F17023">
        <v>4.5</v>
      </c>
      <c r="G17023">
        <v>9</v>
      </c>
      <c r="I17023">
        <v>27</v>
      </c>
      <c r="J17023">
        <v>23</v>
      </c>
      <c r="L17023">
        <v>50</v>
      </c>
      <c r="N17023">
        <v>25</v>
      </c>
      <c r="P17023">
        <v>1</v>
      </c>
      <c r="Q17023">
        <v>1</v>
      </c>
      <c r="S17023">
        <v>2</v>
      </c>
    </row>
    <row r="17024" spans="1:19" x14ac:dyDescent="0.3">
      <c r="A17024" t="s">
        <v>33916</v>
      </c>
      <c r="B17024" s="171" t="s">
        <v>33917</v>
      </c>
      <c r="C17024" s="171" t="s">
        <v>161</v>
      </c>
      <c r="D17024" s="171" t="s">
        <v>4</v>
      </c>
      <c r="E17024" s="11">
        <v>44743</v>
      </c>
      <c r="F17024">
        <v>1.5</v>
      </c>
      <c r="G17024">
        <v>3</v>
      </c>
      <c r="I17024">
        <v>4</v>
      </c>
      <c r="J17024">
        <v>8</v>
      </c>
      <c r="L17024">
        <v>17</v>
      </c>
      <c r="N17024">
        <v>4</v>
      </c>
      <c r="P17024">
        <v>0</v>
      </c>
      <c r="Q17024">
        <v>0</v>
      </c>
      <c r="S17024">
        <v>0</v>
      </c>
    </row>
    <row r="17025" spans="1:19" x14ac:dyDescent="0.3">
      <c r="A17025" t="s">
        <v>33918</v>
      </c>
      <c r="B17025" s="171" t="s">
        <v>33919</v>
      </c>
      <c r="C17025" s="171" t="s">
        <v>18252</v>
      </c>
      <c r="D17025" s="171" t="s">
        <v>4</v>
      </c>
      <c r="E17025" s="11">
        <v>44743</v>
      </c>
      <c r="F17025">
        <v>0</v>
      </c>
      <c r="G17025">
        <v>0</v>
      </c>
      <c r="I17025">
        <v>0</v>
      </c>
      <c r="J17025">
        <v>0</v>
      </c>
      <c r="L17025">
        <v>0</v>
      </c>
      <c r="N17025">
        <v>0</v>
      </c>
      <c r="P17025">
        <v>0</v>
      </c>
      <c r="Q17025">
        <v>0</v>
      </c>
      <c r="S17025">
        <v>0</v>
      </c>
    </row>
    <row r="17026" spans="1:19" x14ac:dyDescent="0.3">
      <c r="A17026" t="s">
        <v>33920</v>
      </c>
      <c r="B17026" s="171" t="s">
        <v>33921</v>
      </c>
      <c r="C17026" s="171" t="s">
        <v>167</v>
      </c>
      <c r="D17026" s="171" t="s">
        <v>4</v>
      </c>
      <c r="E17026" s="11">
        <v>44743</v>
      </c>
      <c r="F17026">
        <v>3.5</v>
      </c>
      <c r="G17026">
        <v>3.5</v>
      </c>
      <c r="I17026">
        <v>13</v>
      </c>
      <c r="J17026">
        <v>49</v>
      </c>
      <c r="L17026">
        <v>49</v>
      </c>
      <c r="N17026">
        <v>13</v>
      </c>
      <c r="P17026">
        <v>0</v>
      </c>
      <c r="Q17026">
        <v>4</v>
      </c>
      <c r="S17026">
        <v>0</v>
      </c>
    </row>
    <row r="17027" spans="1:19" x14ac:dyDescent="0.3">
      <c r="A17027" t="s">
        <v>33922</v>
      </c>
      <c r="B17027" s="171" t="s">
        <v>33923</v>
      </c>
      <c r="C17027" s="171" t="s">
        <v>173</v>
      </c>
      <c r="D17027" s="171" t="s">
        <v>4</v>
      </c>
      <c r="E17027" s="11">
        <v>44743</v>
      </c>
      <c r="F17027">
        <v>2.5</v>
      </c>
      <c r="G17027">
        <v>4.5</v>
      </c>
      <c r="I17027">
        <v>8</v>
      </c>
      <c r="J17027">
        <v>14</v>
      </c>
      <c r="L17027">
        <v>26</v>
      </c>
      <c r="N17027">
        <v>7</v>
      </c>
      <c r="P17027">
        <v>1</v>
      </c>
      <c r="Q17027">
        <v>5</v>
      </c>
      <c r="S17027">
        <v>1</v>
      </c>
    </row>
    <row r="17028" spans="1:19" x14ac:dyDescent="0.3">
      <c r="A17028" t="s">
        <v>33924</v>
      </c>
      <c r="B17028" s="171" t="s">
        <v>33925</v>
      </c>
      <c r="C17028" s="171" t="s">
        <v>179</v>
      </c>
      <c r="D17028" s="171" t="s">
        <v>4</v>
      </c>
      <c r="E17028" s="11">
        <v>44743</v>
      </c>
      <c r="F17028">
        <v>11</v>
      </c>
      <c r="G17028">
        <v>12</v>
      </c>
      <c r="I17028">
        <v>89</v>
      </c>
      <c r="J17028">
        <v>106</v>
      </c>
      <c r="L17028">
        <v>111</v>
      </c>
      <c r="N17028">
        <v>80</v>
      </c>
      <c r="P17028">
        <v>18</v>
      </c>
      <c r="Q17028">
        <v>19</v>
      </c>
      <c r="S17028">
        <v>9</v>
      </c>
    </row>
    <row r="17029" spans="1:19" x14ac:dyDescent="0.3">
      <c r="A17029" t="s">
        <v>33926</v>
      </c>
      <c r="B17029" s="171" t="s">
        <v>33927</v>
      </c>
      <c r="C17029" s="171" t="s">
        <v>185</v>
      </c>
      <c r="D17029" s="171" t="s">
        <v>4</v>
      </c>
      <c r="E17029" s="11">
        <v>44743</v>
      </c>
      <c r="F17029">
        <v>4</v>
      </c>
      <c r="G17029">
        <v>7</v>
      </c>
      <c r="I17029">
        <v>12</v>
      </c>
      <c r="J17029">
        <v>21</v>
      </c>
      <c r="L17029">
        <v>39</v>
      </c>
      <c r="N17029">
        <v>12</v>
      </c>
      <c r="P17029">
        <v>0</v>
      </c>
      <c r="Q17029">
        <v>0</v>
      </c>
      <c r="S17029">
        <v>0</v>
      </c>
    </row>
    <row r="17030" spans="1:19" x14ac:dyDescent="0.3">
      <c r="A17030" t="s">
        <v>33928</v>
      </c>
      <c r="B17030" s="171" t="s">
        <v>33929</v>
      </c>
      <c r="C17030" s="171" t="s">
        <v>24508</v>
      </c>
      <c r="D17030" s="171" t="s">
        <v>4</v>
      </c>
      <c r="E17030" s="11">
        <v>44743</v>
      </c>
      <c r="F17030">
        <v>0</v>
      </c>
      <c r="G17030">
        <v>0</v>
      </c>
      <c r="I17030">
        <v>0</v>
      </c>
      <c r="J17030">
        <v>0</v>
      </c>
      <c r="L17030">
        <v>0</v>
      </c>
      <c r="N17030">
        <v>0</v>
      </c>
      <c r="P17030">
        <v>0</v>
      </c>
      <c r="Q17030">
        <v>0</v>
      </c>
      <c r="S17030">
        <v>0</v>
      </c>
    </row>
    <row r="17031" spans="1:19" x14ac:dyDescent="0.3">
      <c r="A17031" t="s">
        <v>33930</v>
      </c>
      <c r="B17031" s="171" t="s">
        <v>33931</v>
      </c>
      <c r="C17031" s="171" t="s">
        <v>191</v>
      </c>
      <c r="D17031" s="171" t="s">
        <v>4</v>
      </c>
      <c r="E17031" s="11">
        <v>44743</v>
      </c>
      <c r="F17031">
        <v>14.5</v>
      </c>
      <c r="G17031">
        <v>15.5</v>
      </c>
      <c r="I17031">
        <v>86</v>
      </c>
      <c r="J17031">
        <v>121</v>
      </c>
      <c r="L17031">
        <v>124</v>
      </c>
      <c r="N17031">
        <v>77</v>
      </c>
      <c r="P17031">
        <v>17</v>
      </c>
      <c r="Q17031">
        <v>19</v>
      </c>
      <c r="S17031">
        <v>9</v>
      </c>
    </row>
    <row r="17032" spans="1:19" x14ac:dyDescent="0.3">
      <c r="A17032" t="s">
        <v>33932</v>
      </c>
      <c r="B17032" s="171" t="s">
        <v>33933</v>
      </c>
      <c r="C17032" s="171" t="s">
        <v>200</v>
      </c>
      <c r="D17032" s="171" t="s">
        <v>4</v>
      </c>
      <c r="E17032" s="11">
        <v>44743</v>
      </c>
      <c r="F17032">
        <v>3</v>
      </c>
      <c r="G17032">
        <v>3.5</v>
      </c>
      <c r="I17032">
        <v>13</v>
      </c>
      <c r="J17032">
        <v>16</v>
      </c>
      <c r="L17032">
        <v>18</v>
      </c>
      <c r="N17032">
        <v>13</v>
      </c>
      <c r="P17032">
        <v>1</v>
      </c>
      <c r="Q17032">
        <v>1</v>
      </c>
      <c r="S17032">
        <v>0</v>
      </c>
    </row>
    <row r="17033" spans="1:19" x14ac:dyDescent="0.3">
      <c r="A17033" t="s">
        <v>33934</v>
      </c>
      <c r="B17033" s="171" t="s">
        <v>33935</v>
      </c>
      <c r="C17033" s="171" t="s">
        <v>212</v>
      </c>
      <c r="D17033" s="171" t="s">
        <v>4</v>
      </c>
      <c r="E17033" s="11">
        <v>44743</v>
      </c>
      <c r="F17033">
        <v>0</v>
      </c>
      <c r="G17033">
        <v>0</v>
      </c>
      <c r="I17033">
        <v>0</v>
      </c>
      <c r="J17033">
        <v>0</v>
      </c>
      <c r="L17033">
        <v>0</v>
      </c>
      <c r="N17033">
        <v>0</v>
      </c>
      <c r="P17033">
        <v>0</v>
      </c>
      <c r="Q17033">
        <v>0</v>
      </c>
      <c r="S17033">
        <v>0</v>
      </c>
    </row>
    <row r="17034" spans="1:19" x14ac:dyDescent="0.3">
      <c r="A17034" t="s">
        <v>33936</v>
      </c>
      <c r="B17034" s="171" t="s">
        <v>33937</v>
      </c>
      <c r="C17034" s="171" t="s">
        <v>215</v>
      </c>
      <c r="D17034" s="171" t="s">
        <v>4</v>
      </c>
      <c r="E17034" s="11">
        <v>44743</v>
      </c>
      <c r="F17034">
        <v>0</v>
      </c>
      <c r="G17034">
        <v>0</v>
      </c>
      <c r="I17034">
        <v>0</v>
      </c>
      <c r="J17034">
        <v>0</v>
      </c>
      <c r="L17034">
        <v>0</v>
      </c>
      <c r="N17034">
        <v>0</v>
      </c>
      <c r="P17034">
        <v>0</v>
      </c>
      <c r="Q17034">
        <v>0</v>
      </c>
      <c r="S17034">
        <v>0</v>
      </c>
    </row>
    <row r="17035" spans="1:19" x14ac:dyDescent="0.3">
      <c r="A17035" t="s">
        <v>33938</v>
      </c>
      <c r="B17035" s="171" t="s">
        <v>33939</v>
      </c>
      <c r="C17035" s="171" t="s">
        <v>221</v>
      </c>
      <c r="D17035" s="171" t="s">
        <v>4</v>
      </c>
      <c r="E17035" s="11">
        <v>44743</v>
      </c>
      <c r="F17035">
        <v>0</v>
      </c>
      <c r="G17035">
        <v>0</v>
      </c>
      <c r="I17035">
        <v>0</v>
      </c>
      <c r="J17035">
        <v>0</v>
      </c>
      <c r="L17035">
        <v>0</v>
      </c>
      <c r="N17035">
        <v>0</v>
      </c>
      <c r="P17035">
        <v>0</v>
      </c>
      <c r="Q17035">
        <v>0</v>
      </c>
      <c r="S17035">
        <v>0</v>
      </c>
    </row>
    <row r="17036" spans="1:19" x14ac:dyDescent="0.3">
      <c r="A17036" t="s">
        <v>33940</v>
      </c>
      <c r="B17036" s="171" t="s">
        <v>33941</v>
      </c>
      <c r="C17036" s="171" t="s">
        <v>8233</v>
      </c>
      <c r="D17036" s="171" t="s">
        <v>4</v>
      </c>
      <c r="E17036" s="11">
        <v>44743</v>
      </c>
      <c r="F17036">
        <v>2</v>
      </c>
      <c r="G17036">
        <v>2</v>
      </c>
      <c r="I17036">
        <v>14</v>
      </c>
      <c r="J17036">
        <v>22</v>
      </c>
      <c r="L17036">
        <v>22</v>
      </c>
      <c r="N17036">
        <v>14</v>
      </c>
      <c r="P17036">
        <v>2</v>
      </c>
      <c r="Q17036">
        <v>2</v>
      </c>
      <c r="S17036">
        <v>0</v>
      </c>
    </row>
    <row r="17037" spans="1:19" x14ac:dyDescent="0.3">
      <c r="A17037" t="s">
        <v>33942</v>
      </c>
      <c r="B17037" s="171" t="s">
        <v>33943</v>
      </c>
      <c r="C17037" s="171" t="s">
        <v>233</v>
      </c>
      <c r="D17037" s="171" t="s">
        <v>4</v>
      </c>
      <c r="E17037" s="11">
        <v>44743</v>
      </c>
      <c r="F17037">
        <v>0</v>
      </c>
      <c r="G17037">
        <v>0</v>
      </c>
      <c r="I17037">
        <v>0</v>
      </c>
      <c r="J17037">
        <v>0</v>
      </c>
      <c r="L17037">
        <v>0</v>
      </c>
      <c r="N17037">
        <v>0</v>
      </c>
      <c r="P17037">
        <v>0</v>
      </c>
      <c r="Q17037">
        <v>0</v>
      </c>
      <c r="S17037">
        <v>0</v>
      </c>
    </row>
    <row r="17038" spans="1:19" x14ac:dyDescent="0.3">
      <c r="A17038" t="s">
        <v>33944</v>
      </c>
      <c r="B17038" s="171" t="s">
        <v>33945</v>
      </c>
      <c r="C17038" s="171" t="s">
        <v>79</v>
      </c>
      <c r="D17038" s="171" t="s">
        <v>80</v>
      </c>
      <c r="E17038" s="11">
        <v>44743</v>
      </c>
      <c r="F17038">
        <v>0</v>
      </c>
      <c r="G17038">
        <v>0</v>
      </c>
      <c r="I17038">
        <v>0</v>
      </c>
      <c r="J17038">
        <v>0</v>
      </c>
      <c r="L17038">
        <v>0</v>
      </c>
      <c r="N17038">
        <v>0</v>
      </c>
      <c r="P17038">
        <v>0</v>
      </c>
      <c r="Q17038">
        <v>0</v>
      </c>
      <c r="S17038">
        <v>0</v>
      </c>
    </row>
    <row r="17039" spans="1:19" x14ac:dyDescent="0.3">
      <c r="A17039" t="s">
        <v>33946</v>
      </c>
      <c r="B17039" s="171" t="s">
        <v>33947</v>
      </c>
      <c r="C17039" s="171" t="s">
        <v>79</v>
      </c>
      <c r="D17039" s="171" t="s">
        <v>4</v>
      </c>
      <c r="E17039" s="11">
        <v>44743</v>
      </c>
      <c r="F17039">
        <v>0</v>
      </c>
      <c r="G17039">
        <v>0</v>
      </c>
      <c r="I17039">
        <v>0</v>
      </c>
      <c r="J17039">
        <v>0</v>
      </c>
      <c r="L17039">
        <v>0</v>
      </c>
      <c r="N17039">
        <v>0</v>
      </c>
      <c r="P17039">
        <v>0</v>
      </c>
      <c r="Q17039">
        <v>0</v>
      </c>
      <c r="S17039">
        <v>0</v>
      </c>
    </row>
    <row r="17040" spans="1:19" x14ac:dyDescent="0.3">
      <c r="A17040" t="s">
        <v>33948</v>
      </c>
      <c r="B17040" s="171" t="s">
        <v>33949</v>
      </c>
      <c r="C17040" s="171" t="s">
        <v>83</v>
      </c>
      <c r="D17040" s="171" t="s">
        <v>80</v>
      </c>
      <c r="E17040" s="11">
        <v>44743</v>
      </c>
      <c r="F17040">
        <v>2.5</v>
      </c>
      <c r="G17040">
        <v>4</v>
      </c>
      <c r="I17040">
        <v>16</v>
      </c>
      <c r="J17040">
        <v>14</v>
      </c>
      <c r="L17040">
        <v>22</v>
      </c>
      <c r="N17040">
        <v>15</v>
      </c>
      <c r="P17040">
        <v>1</v>
      </c>
      <c r="Q17040">
        <v>1</v>
      </c>
      <c r="S17040">
        <v>1</v>
      </c>
    </row>
    <row r="17041" spans="1:19" x14ac:dyDescent="0.3">
      <c r="A17041" t="s">
        <v>33950</v>
      </c>
      <c r="B17041" s="171" t="s">
        <v>33951</v>
      </c>
      <c r="C17041" s="171" t="s">
        <v>83</v>
      </c>
      <c r="D17041" s="171" t="s">
        <v>15341</v>
      </c>
      <c r="E17041" s="11">
        <v>44743</v>
      </c>
      <c r="F17041">
        <v>0</v>
      </c>
      <c r="G17041">
        <v>0</v>
      </c>
      <c r="I17041">
        <v>0</v>
      </c>
      <c r="J17041">
        <v>0</v>
      </c>
      <c r="L17041">
        <v>0</v>
      </c>
      <c r="N17041">
        <v>0</v>
      </c>
      <c r="P17041">
        <v>0</v>
      </c>
      <c r="Q17041">
        <v>0</v>
      </c>
      <c r="S17041">
        <v>0</v>
      </c>
    </row>
    <row r="17042" spans="1:19" x14ac:dyDescent="0.3">
      <c r="A17042" t="s">
        <v>33952</v>
      </c>
      <c r="B17042" s="171" t="s">
        <v>33953</v>
      </c>
      <c r="C17042" s="171" t="s">
        <v>83</v>
      </c>
      <c r="D17042" s="171" t="s">
        <v>4</v>
      </c>
      <c r="E17042" s="11">
        <v>44743</v>
      </c>
      <c r="F17042">
        <v>2.5</v>
      </c>
      <c r="G17042">
        <v>4</v>
      </c>
      <c r="I17042">
        <v>16</v>
      </c>
      <c r="J17042">
        <v>14</v>
      </c>
      <c r="L17042">
        <v>22</v>
      </c>
      <c r="N17042">
        <v>15</v>
      </c>
      <c r="P17042">
        <v>1</v>
      </c>
      <c r="Q17042">
        <v>1</v>
      </c>
      <c r="S17042">
        <v>1</v>
      </c>
    </row>
    <row r="17043" spans="1:19" x14ac:dyDescent="0.3">
      <c r="A17043" t="s">
        <v>33954</v>
      </c>
      <c r="B17043" s="171" t="s">
        <v>33955</v>
      </c>
      <c r="C17043" s="171" t="s">
        <v>86</v>
      </c>
      <c r="D17043" s="171" t="s">
        <v>80</v>
      </c>
      <c r="E17043" s="11">
        <v>44743</v>
      </c>
      <c r="F17043">
        <v>8</v>
      </c>
      <c r="G17043">
        <v>10</v>
      </c>
      <c r="I17043">
        <v>27</v>
      </c>
      <c r="J17043">
        <v>48</v>
      </c>
      <c r="L17043">
        <v>57</v>
      </c>
      <c r="N17043">
        <v>18</v>
      </c>
      <c r="P17043">
        <v>5</v>
      </c>
      <c r="Q17043">
        <v>7</v>
      </c>
      <c r="S17043">
        <v>9</v>
      </c>
    </row>
    <row r="17044" spans="1:19" x14ac:dyDescent="0.3">
      <c r="A17044" t="s">
        <v>33956</v>
      </c>
      <c r="B17044" s="171" t="s">
        <v>33957</v>
      </c>
      <c r="C17044" s="171" t="s">
        <v>86</v>
      </c>
      <c r="D17044" s="171" t="s">
        <v>4</v>
      </c>
      <c r="E17044" s="11">
        <v>44743</v>
      </c>
      <c r="F17044">
        <v>8</v>
      </c>
      <c r="G17044">
        <v>10</v>
      </c>
      <c r="I17044">
        <v>27</v>
      </c>
      <c r="J17044">
        <v>48</v>
      </c>
      <c r="L17044">
        <v>57</v>
      </c>
      <c r="N17044">
        <v>18</v>
      </c>
      <c r="P17044">
        <v>5</v>
      </c>
      <c r="Q17044">
        <v>7</v>
      </c>
      <c r="S17044">
        <v>9</v>
      </c>
    </row>
    <row r="17045" spans="1:19" x14ac:dyDescent="0.3">
      <c r="A17045" t="s">
        <v>33958</v>
      </c>
      <c r="B17045" s="171" t="s">
        <v>33959</v>
      </c>
      <c r="C17045" s="171" t="s">
        <v>89</v>
      </c>
      <c r="D17045" s="171" t="s">
        <v>80</v>
      </c>
      <c r="E17045" s="11">
        <v>44743</v>
      </c>
      <c r="F17045">
        <v>3</v>
      </c>
      <c r="G17045">
        <v>4</v>
      </c>
      <c r="I17045">
        <v>12</v>
      </c>
      <c r="J17045">
        <v>15</v>
      </c>
      <c r="L17045">
        <v>20</v>
      </c>
      <c r="N17045">
        <v>9</v>
      </c>
      <c r="P17045">
        <v>2</v>
      </c>
      <c r="Q17045">
        <v>3</v>
      </c>
      <c r="S17045">
        <v>3</v>
      </c>
    </row>
    <row r="17046" spans="1:19" x14ac:dyDescent="0.3">
      <c r="A17046" t="s">
        <v>33960</v>
      </c>
      <c r="B17046" s="171" t="s">
        <v>33961</v>
      </c>
      <c r="C17046" s="171" t="s">
        <v>89</v>
      </c>
      <c r="D17046" s="171" t="s">
        <v>4</v>
      </c>
      <c r="E17046" s="11">
        <v>44743</v>
      </c>
      <c r="F17046">
        <v>3</v>
      </c>
      <c r="G17046">
        <v>4</v>
      </c>
      <c r="I17046">
        <v>12</v>
      </c>
      <c r="J17046">
        <v>15</v>
      </c>
      <c r="L17046">
        <v>20</v>
      </c>
      <c r="N17046">
        <v>9</v>
      </c>
      <c r="P17046">
        <v>2</v>
      </c>
      <c r="Q17046">
        <v>3</v>
      </c>
      <c r="S17046">
        <v>3</v>
      </c>
    </row>
    <row r="17047" spans="1:19" x14ac:dyDescent="0.3">
      <c r="A17047" t="s">
        <v>33962</v>
      </c>
      <c r="B17047" s="171" t="s">
        <v>33963</v>
      </c>
      <c r="C17047" s="171" t="s">
        <v>92</v>
      </c>
      <c r="D17047" s="171" t="s">
        <v>80</v>
      </c>
      <c r="E17047" s="11">
        <v>44743</v>
      </c>
      <c r="F17047">
        <v>0</v>
      </c>
      <c r="G17047">
        <v>0</v>
      </c>
      <c r="I17047">
        <v>0</v>
      </c>
      <c r="J17047">
        <v>0</v>
      </c>
      <c r="L17047">
        <v>0</v>
      </c>
      <c r="N17047">
        <v>0</v>
      </c>
      <c r="P17047">
        <v>0</v>
      </c>
      <c r="Q17047">
        <v>0</v>
      </c>
      <c r="S17047">
        <v>0</v>
      </c>
    </row>
    <row r="17048" spans="1:19" x14ac:dyDescent="0.3">
      <c r="A17048" t="s">
        <v>33964</v>
      </c>
      <c r="B17048" s="171" t="s">
        <v>33965</v>
      </c>
      <c r="C17048" s="171" t="s">
        <v>92</v>
      </c>
      <c r="D17048" s="171" t="s">
        <v>4</v>
      </c>
      <c r="E17048" s="11">
        <v>44743</v>
      </c>
      <c r="F17048">
        <v>0</v>
      </c>
      <c r="G17048">
        <v>0</v>
      </c>
      <c r="I17048">
        <v>0</v>
      </c>
      <c r="J17048">
        <v>0</v>
      </c>
      <c r="L17048">
        <v>0</v>
      </c>
      <c r="N17048">
        <v>0</v>
      </c>
      <c r="P17048">
        <v>0</v>
      </c>
      <c r="Q17048">
        <v>0</v>
      </c>
      <c r="S17048">
        <v>0</v>
      </c>
    </row>
    <row r="17049" spans="1:19" x14ac:dyDescent="0.3">
      <c r="A17049" t="s">
        <v>33966</v>
      </c>
      <c r="B17049" s="171" t="s">
        <v>33967</v>
      </c>
      <c r="C17049" s="171" t="s">
        <v>95</v>
      </c>
      <c r="D17049" s="171" t="s">
        <v>80</v>
      </c>
      <c r="E17049" s="11">
        <v>44743</v>
      </c>
      <c r="F17049">
        <v>3</v>
      </c>
      <c r="G17049">
        <v>4</v>
      </c>
      <c r="I17049">
        <v>5</v>
      </c>
      <c r="J17049">
        <v>16</v>
      </c>
      <c r="L17049">
        <v>22</v>
      </c>
      <c r="N17049">
        <v>5</v>
      </c>
      <c r="P17049">
        <v>1</v>
      </c>
      <c r="Q17049">
        <v>5</v>
      </c>
      <c r="S17049">
        <v>0</v>
      </c>
    </row>
    <row r="17050" spans="1:19" x14ac:dyDescent="0.3">
      <c r="A17050" t="s">
        <v>33968</v>
      </c>
      <c r="B17050" s="171" t="s">
        <v>33969</v>
      </c>
      <c r="C17050" s="171" t="s">
        <v>95</v>
      </c>
      <c r="D17050" s="171" t="s">
        <v>15341</v>
      </c>
      <c r="E17050" s="11">
        <v>44743</v>
      </c>
      <c r="F17050">
        <v>0</v>
      </c>
      <c r="G17050">
        <v>0</v>
      </c>
      <c r="I17050">
        <v>0</v>
      </c>
      <c r="J17050">
        <v>0</v>
      </c>
      <c r="L17050">
        <v>0</v>
      </c>
      <c r="N17050">
        <v>0</v>
      </c>
      <c r="P17050">
        <v>0</v>
      </c>
      <c r="Q17050">
        <v>0</v>
      </c>
      <c r="S17050">
        <v>0</v>
      </c>
    </row>
    <row r="17051" spans="1:19" x14ac:dyDescent="0.3">
      <c r="A17051" t="s">
        <v>33970</v>
      </c>
      <c r="B17051" s="171" t="s">
        <v>33971</v>
      </c>
      <c r="C17051" s="171" t="s">
        <v>95</v>
      </c>
      <c r="D17051" s="171" t="s">
        <v>4</v>
      </c>
      <c r="E17051" s="11">
        <v>44743</v>
      </c>
      <c r="F17051">
        <v>3</v>
      </c>
      <c r="G17051">
        <v>4</v>
      </c>
      <c r="I17051">
        <v>5</v>
      </c>
      <c r="J17051">
        <v>16</v>
      </c>
      <c r="L17051">
        <v>22</v>
      </c>
      <c r="N17051">
        <v>5</v>
      </c>
      <c r="P17051">
        <v>1</v>
      </c>
      <c r="Q17051">
        <v>5</v>
      </c>
      <c r="S17051">
        <v>0</v>
      </c>
    </row>
    <row r="17052" spans="1:19" x14ac:dyDescent="0.3">
      <c r="A17052" t="s">
        <v>33972</v>
      </c>
      <c r="B17052" s="171" t="s">
        <v>33973</v>
      </c>
      <c r="C17052" s="171" t="s">
        <v>19659</v>
      </c>
      <c r="D17052" s="171" t="s">
        <v>80</v>
      </c>
      <c r="E17052" s="11">
        <v>44743</v>
      </c>
      <c r="F17052">
        <v>0</v>
      </c>
      <c r="G17052">
        <v>0</v>
      </c>
      <c r="I17052">
        <v>0</v>
      </c>
      <c r="J17052">
        <v>0</v>
      </c>
      <c r="L17052">
        <v>0</v>
      </c>
      <c r="N17052">
        <v>0</v>
      </c>
      <c r="P17052">
        <v>0</v>
      </c>
      <c r="Q17052">
        <v>0</v>
      </c>
      <c r="S17052">
        <v>0</v>
      </c>
    </row>
    <row r="17053" spans="1:19" x14ac:dyDescent="0.3">
      <c r="A17053" t="s">
        <v>33974</v>
      </c>
      <c r="B17053" s="171" t="s">
        <v>33975</v>
      </c>
      <c r="C17053" s="171" t="s">
        <v>19659</v>
      </c>
      <c r="D17053" s="171" t="s">
        <v>4</v>
      </c>
      <c r="E17053" s="11">
        <v>44743</v>
      </c>
      <c r="F17053">
        <v>0</v>
      </c>
      <c r="G17053">
        <v>0</v>
      </c>
      <c r="I17053">
        <v>0</v>
      </c>
      <c r="J17053">
        <v>0</v>
      </c>
      <c r="L17053">
        <v>0</v>
      </c>
      <c r="N17053">
        <v>0</v>
      </c>
      <c r="P17053">
        <v>0</v>
      </c>
      <c r="Q17053">
        <v>0</v>
      </c>
      <c r="S17053">
        <v>0</v>
      </c>
    </row>
    <row r="17054" spans="1:19" x14ac:dyDescent="0.3">
      <c r="A17054" t="s">
        <v>33976</v>
      </c>
      <c r="B17054" s="171" t="s">
        <v>33977</v>
      </c>
      <c r="C17054" s="171" t="s">
        <v>98</v>
      </c>
      <c r="D17054" s="171" t="s">
        <v>80</v>
      </c>
      <c r="E17054" s="11">
        <v>44743</v>
      </c>
      <c r="F17054">
        <v>7.5</v>
      </c>
      <c r="G17054">
        <v>12</v>
      </c>
      <c r="I17054">
        <v>33</v>
      </c>
      <c r="J17054">
        <v>39</v>
      </c>
      <c r="L17054">
        <v>66</v>
      </c>
      <c r="N17054">
        <v>31</v>
      </c>
      <c r="P17054">
        <v>1</v>
      </c>
      <c r="Q17054">
        <v>1</v>
      </c>
      <c r="S17054">
        <v>2</v>
      </c>
    </row>
    <row r="17055" spans="1:19" x14ac:dyDescent="0.3">
      <c r="A17055" t="s">
        <v>33978</v>
      </c>
      <c r="B17055" s="171" t="s">
        <v>33979</v>
      </c>
      <c r="C17055" s="171" t="s">
        <v>98</v>
      </c>
      <c r="D17055" s="171" t="s">
        <v>4</v>
      </c>
      <c r="E17055" s="11">
        <v>44743</v>
      </c>
      <c r="F17055">
        <v>7.5</v>
      </c>
      <c r="G17055">
        <v>12</v>
      </c>
      <c r="I17055">
        <v>33</v>
      </c>
      <c r="J17055">
        <v>39</v>
      </c>
      <c r="L17055">
        <v>66</v>
      </c>
      <c r="N17055">
        <v>31</v>
      </c>
      <c r="P17055">
        <v>1</v>
      </c>
      <c r="Q17055">
        <v>1</v>
      </c>
      <c r="S17055">
        <v>2</v>
      </c>
    </row>
    <row r="17056" spans="1:19" x14ac:dyDescent="0.3">
      <c r="A17056" t="s">
        <v>33980</v>
      </c>
      <c r="B17056" s="171" t="s">
        <v>33981</v>
      </c>
      <c r="C17056" s="171" t="s">
        <v>101</v>
      </c>
      <c r="D17056" s="171" t="s">
        <v>80</v>
      </c>
      <c r="E17056" s="11">
        <v>44743</v>
      </c>
      <c r="F17056">
        <v>28</v>
      </c>
      <c r="G17056">
        <v>29</v>
      </c>
      <c r="I17056">
        <v>225</v>
      </c>
      <c r="J17056">
        <v>312</v>
      </c>
      <c r="L17056">
        <v>323</v>
      </c>
      <c r="N17056">
        <v>217</v>
      </c>
      <c r="P17056">
        <v>30</v>
      </c>
      <c r="Q17056">
        <v>34</v>
      </c>
      <c r="S17056">
        <v>8</v>
      </c>
    </row>
    <row r="17057" spans="1:19" x14ac:dyDescent="0.3">
      <c r="A17057" t="s">
        <v>33982</v>
      </c>
      <c r="B17057" s="171" t="s">
        <v>33983</v>
      </c>
      <c r="C17057" s="171" t="s">
        <v>101</v>
      </c>
      <c r="D17057" s="171" t="s">
        <v>4</v>
      </c>
      <c r="E17057" s="11">
        <v>44743</v>
      </c>
      <c r="F17057">
        <v>28</v>
      </c>
      <c r="G17057">
        <v>29</v>
      </c>
      <c r="I17057">
        <v>225</v>
      </c>
      <c r="J17057">
        <v>312</v>
      </c>
      <c r="L17057">
        <v>323</v>
      </c>
      <c r="N17057">
        <v>217</v>
      </c>
      <c r="P17057">
        <v>30</v>
      </c>
      <c r="Q17057">
        <v>34</v>
      </c>
      <c r="S17057">
        <v>8</v>
      </c>
    </row>
    <row r="17058" spans="1:19" x14ac:dyDescent="0.3">
      <c r="A17058" t="s">
        <v>33984</v>
      </c>
      <c r="B17058" s="171" t="s">
        <v>33985</v>
      </c>
      <c r="C17058" s="171" t="s">
        <v>6843</v>
      </c>
      <c r="D17058" s="171" t="s">
        <v>80</v>
      </c>
      <c r="E17058" s="11">
        <v>44743</v>
      </c>
      <c r="F17058">
        <v>2.5</v>
      </c>
      <c r="G17058">
        <v>7</v>
      </c>
      <c r="I17058">
        <v>10</v>
      </c>
      <c r="J17058">
        <v>13</v>
      </c>
      <c r="L17058">
        <v>40</v>
      </c>
      <c r="N17058">
        <v>10</v>
      </c>
      <c r="P17058">
        <v>0</v>
      </c>
      <c r="Q17058">
        <v>0</v>
      </c>
      <c r="S17058">
        <v>0</v>
      </c>
    </row>
    <row r="17059" spans="1:19" x14ac:dyDescent="0.3">
      <c r="A17059" t="s">
        <v>33986</v>
      </c>
      <c r="B17059" s="171" t="s">
        <v>33987</v>
      </c>
      <c r="C17059" s="171" t="s">
        <v>6843</v>
      </c>
      <c r="D17059" s="171" t="s">
        <v>4</v>
      </c>
      <c r="E17059" s="11">
        <v>44743</v>
      </c>
      <c r="F17059">
        <v>2.5</v>
      </c>
      <c r="G17059">
        <v>7</v>
      </c>
      <c r="I17059">
        <v>10</v>
      </c>
      <c r="J17059">
        <v>13</v>
      </c>
      <c r="L17059">
        <v>40</v>
      </c>
      <c r="N17059">
        <v>10</v>
      </c>
      <c r="P17059">
        <v>0</v>
      </c>
      <c r="Q17059">
        <v>0</v>
      </c>
      <c r="S17059">
        <v>0</v>
      </c>
    </row>
    <row r="17060" spans="1:19" x14ac:dyDescent="0.3">
      <c r="A17060" t="s">
        <v>33988</v>
      </c>
      <c r="B17060" s="171" t="s">
        <v>33989</v>
      </c>
      <c r="C17060" s="171" t="s">
        <v>12995</v>
      </c>
      <c r="D17060" s="171" t="s">
        <v>80</v>
      </c>
      <c r="E17060" s="11">
        <v>44743</v>
      </c>
      <c r="F17060">
        <v>54.5</v>
      </c>
      <c r="G17060">
        <v>70</v>
      </c>
      <c r="I17060">
        <v>328</v>
      </c>
      <c r="J17060">
        <v>457</v>
      </c>
      <c r="L17060">
        <v>550</v>
      </c>
      <c r="N17060">
        <v>305</v>
      </c>
      <c r="O17060" t="s">
        <v>16361</v>
      </c>
      <c r="P17060">
        <v>40</v>
      </c>
      <c r="Q17060">
        <v>51</v>
      </c>
      <c r="S17060">
        <v>23</v>
      </c>
    </row>
    <row r="17061" spans="1:19" x14ac:dyDescent="0.3">
      <c r="A17061" t="s">
        <v>33990</v>
      </c>
      <c r="B17061" s="171" t="s">
        <v>33991</v>
      </c>
      <c r="C17061" s="171" t="s">
        <v>15504</v>
      </c>
      <c r="D17061" s="171" t="s">
        <v>15341</v>
      </c>
      <c r="E17061" s="11">
        <v>44743</v>
      </c>
      <c r="F17061">
        <v>0</v>
      </c>
      <c r="G17061">
        <v>0</v>
      </c>
      <c r="I17061">
        <v>0</v>
      </c>
      <c r="J17061">
        <v>0</v>
      </c>
      <c r="L17061">
        <v>0</v>
      </c>
      <c r="N17061">
        <v>0</v>
      </c>
      <c r="O17061" t="s">
        <v>16361</v>
      </c>
      <c r="P17061">
        <v>0</v>
      </c>
      <c r="Q17061">
        <v>0</v>
      </c>
      <c r="S17061">
        <v>0</v>
      </c>
    </row>
    <row r="17062" spans="1:19" x14ac:dyDescent="0.3">
      <c r="A17062" t="s">
        <v>33992</v>
      </c>
      <c r="B17062" s="171" t="s">
        <v>33993</v>
      </c>
      <c r="C17062" s="171" t="s">
        <v>15511</v>
      </c>
      <c r="D17062" s="171" t="s">
        <v>80</v>
      </c>
      <c r="E17062" s="11">
        <v>44743</v>
      </c>
      <c r="F17062">
        <v>13</v>
      </c>
      <c r="G17062">
        <v>20</v>
      </c>
      <c r="I17062">
        <v>54</v>
      </c>
      <c r="J17062">
        <v>69</v>
      </c>
      <c r="L17062">
        <v>110</v>
      </c>
      <c r="N17062">
        <v>51</v>
      </c>
      <c r="P17062">
        <v>3</v>
      </c>
      <c r="Q17062">
        <v>7</v>
      </c>
      <c r="S17062">
        <v>3</v>
      </c>
    </row>
    <row r="17063" spans="1:19" x14ac:dyDescent="0.3">
      <c r="A17063" t="s">
        <v>33994</v>
      </c>
      <c r="B17063" s="171" t="s">
        <v>33995</v>
      </c>
      <c r="C17063" s="171" t="s">
        <v>15511</v>
      </c>
      <c r="D17063" s="171" t="s">
        <v>15341</v>
      </c>
      <c r="E17063" s="11">
        <v>44743</v>
      </c>
      <c r="F17063">
        <v>0</v>
      </c>
      <c r="G17063">
        <v>0</v>
      </c>
      <c r="I17063">
        <v>0</v>
      </c>
      <c r="J17063">
        <v>0</v>
      </c>
      <c r="L17063">
        <v>0</v>
      </c>
      <c r="N17063">
        <v>0</v>
      </c>
      <c r="P17063">
        <v>0</v>
      </c>
      <c r="Q17063">
        <v>0</v>
      </c>
      <c r="S17063">
        <v>0</v>
      </c>
    </row>
    <row r="17064" spans="1:19" x14ac:dyDescent="0.3">
      <c r="A17064" t="s">
        <v>33996</v>
      </c>
      <c r="B17064" s="171" t="s">
        <v>33997</v>
      </c>
      <c r="C17064" s="171" t="s">
        <v>15511</v>
      </c>
      <c r="D17064" s="171" t="s">
        <v>4</v>
      </c>
      <c r="E17064" s="11">
        <v>44743</v>
      </c>
      <c r="F17064">
        <v>13</v>
      </c>
      <c r="G17064">
        <v>20</v>
      </c>
      <c r="I17064">
        <v>54</v>
      </c>
      <c r="J17064">
        <v>69</v>
      </c>
      <c r="L17064">
        <v>110</v>
      </c>
      <c r="N17064">
        <v>51</v>
      </c>
      <c r="P17064">
        <v>3</v>
      </c>
      <c r="Q17064">
        <v>7</v>
      </c>
      <c r="S17064">
        <v>3</v>
      </c>
    </row>
    <row r="17065" spans="1:19" x14ac:dyDescent="0.3">
      <c r="A17065" t="s">
        <v>33998</v>
      </c>
      <c r="B17065" s="171" t="s">
        <v>33999</v>
      </c>
      <c r="C17065" s="171" t="s">
        <v>104</v>
      </c>
      <c r="D17065" s="171" t="s">
        <v>4</v>
      </c>
      <c r="E17065" s="11">
        <v>44743</v>
      </c>
      <c r="F17065">
        <v>54.5</v>
      </c>
      <c r="G17065">
        <v>70</v>
      </c>
      <c r="I17065">
        <v>328</v>
      </c>
      <c r="J17065">
        <v>457</v>
      </c>
      <c r="L17065">
        <v>550</v>
      </c>
      <c r="N17065">
        <v>305</v>
      </c>
      <c r="P17065">
        <v>40</v>
      </c>
      <c r="Q17065">
        <v>51</v>
      </c>
      <c r="S17065">
        <v>23</v>
      </c>
    </row>
    <row r="17066" spans="1:19" x14ac:dyDescent="0.3">
      <c r="A17066" t="s">
        <v>34000</v>
      </c>
      <c r="B17066" s="171" t="s">
        <v>34001</v>
      </c>
      <c r="C17066" s="171" t="s">
        <v>119</v>
      </c>
      <c r="D17066" s="171" t="s">
        <v>80</v>
      </c>
      <c r="E17066" s="11">
        <v>44774</v>
      </c>
      <c r="F17066">
        <v>0</v>
      </c>
      <c r="G17066">
        <v>0</v>
      </c>
      <c r="I17066">
        <v>0</v>
      </c>
      <c r="J17066">
        <v>0</v>
      </c>
      <c r="L17066">
        <v>0</v>
      </c>
      <c r="N17066">
        <v>0</v>
      </c>
      <c r="P17066">
        <v>0</v>
      </c>
      <c r="Q17066">
        <v>0</v>
      </c>
      <c r="S17066">
        <v>0</v>
      </c>
    </row>
    <row r="17067" spans="1:19" x14ac:dyDescent="0.3">
      <c r="A17067" t="s">
        <v>34002</v>
      </c>
      <c r="B17067" s="171" t="s">
        <v>34003</v>
      </c>
      <c r="C17067" s="171" t="s">
        <v>143</v>
      </c>
      <c r="D17067" s="171" t="s">
        <v>80</v>
      </c>
      <c r="E17067" s="11">
        <v>44774</v>
      </c>
      <c r="F17067">
        <v>0</v>
      </c>
      <c r="G17067">
        <v>0</v>
      </c>
      <c r="I17067">
        <v>0</v>
      </c>
      <c r="J17067">
        <v>0</v>
      </c>
      <c r="L17067">
        <v>0</v>
      </c>
      <c r="N17067">
        <v>0</v>
      </c>
      <c r="P17067">
        <v>0</v>
      </c>
      <c r="Q17067">
        <v>0</v>
      </c>
      <c r="S17067">
        <v>0</v>
      </c>
    </row>
    <row r="17068" spans="1:19" x14ac:dyDescent="0.3">
      <c r="A17068" t="s">
        <v>34004</v>
      </c>
      <c r="B17068" s="171" t="s">
        <v>34005</v>
      </c>
      <c r="C17068" s="171" t="s">
        <v>158</v>
      </c>
      <c r="D17068" s="171" t="s">
        <v>80</v>
      </c>
      <c r="E17068" s="11">
        <v>44774</v>
      </c>
      <c r="F17068">
        <v>0</v>
      </c>
      <c r="G17068">
        <v>0</v>
      </c>
      <c r="I17068">
        <v>0</v>
      </c>
      <c r="J17068">
        <v>0</v>
      </c>
      <c r="L17068">
        <v>0</v>
      </c>
      <c r="N17068">
        <v>0</v>
      </c>
      <c r="P17068">
        <v>0</v>
      </c>
      <c r="Q17068">
        <v>0</v>
      </c>
      <c r="S17068">
        <v>0</v>
      </c>
    </row>
    <row r="17069" spans="1:19" x14ac:dyDescent="0.3">
      <c r="A17069" t="s">
        <v>34006</v>
      </c>
      <c r="B17069" s="171" t="s">
        <v>34007</v>
      </c>
      <c r="C17069" s="171" t="s">
        <v>209</v>
      </c>
      <c r="D17069" s="171" t="s">
        <v>80</v>
      </c>
      <c r="E17069" s="11">
        <v>44774</v>
      </c>
      <c r="F17069">
        <v>0</v>
      </c>
      <c r="G17069">
        <v>0</v>
      </c>
      <c r="I17069">
        <v>0</v>
      </c>
      <c r="J17069">
        <v>0</v>
      </c>
      <c r="L17069">
        <v>0</v>
      </c>
      <c r="N17069">
        <v>0</v>
      </c>
      <c r="P17069">
        <v>0</v>
      </c>
      <c r="Q17069">
        <v>0</v>
      </c>
      <c r="S17069">
        <v>0</v>
      </c>
    </row>
    <row r="17070" spans="1:19" x14ac:dyDescent="0.3">
      <c r="A17070" t="s">
        <v>34008</v>
      </c>
      <c r="B17070" s="171" t="s">
        <v>34009</v>
      </c>
      <c r="C17070" s="171" t="s">
        <v>76</v>
      </c>
      <c r="D17070" s="171" t="s">
        <v>80</v>
      </c>
      <c r="E17070" s="11">
        <v>44774</v>
      </c>
      <c r="F17070">
        <v>0</v>
      </c>
      <c r="G17070">
        <v>0</v>
      </c>
      <c r="I17070">
        <v>0</v>
      </c>
      <c r="J17070">
        <v>0</v>
      </c>
      <c r="L17070">
        <v>0</v>
      </c>
      <c r="N17070">
        <v>0</v>
      </c>
      <c r="P17070">
        <v>0</v>
      </c>
      <c r="Q17070">
        <v>0</v>
      </c>
      <c r="S17070">
        <v>0</v>
      </c>
    </row>
    <row r="17071" spans="1:19" x14ac:dyDescent="0.3">
      <c r="A17071" t="s">
        <v>34010</v>
      </c>
      <c r="B17071" s="171" t="s">
        <v>34011</v>
      </c>
      <c r="C17071" s="171" t="s">
        <v>15347</v>
      </c>
      <c r="D17071" s="171" t="s">
        <v>80</v>
      </c>
      <c r="E17071" s="11">
        <v>44774</v>
      </c>
      <c r="F17071">
        <v>0</v>
      </c>
      <c r="G17071">
        <v>0</v>
      </c>
      <c r="I17071">
        <v>0</v>
      </c>
      <c r="J17071">
        <v>0</v>
      </c>
      <c r="L17071">
        <v>0</v>
      </c>
      <c r="N17071">
        <v>0</v>
      </c>
      <c r="P17071">
        <v>0</v>
      </c>
      <c r="Q17071">
        <v>0</v>
      </c>
      <c r="S17071">
        <v>0</v>
      </c>
    </row>
    <row r="17072" spans="1:19" x14ac:dyDescent="0.3">
      <c r="A17072" t="s">
        <v>34012</v>
      </c>
      <c r="B17072" s="171" t="s">
        <v>34013</v>
      </c>
      <c r="C17072" s="171" t="s">
        <v>203</v>
      </c>
      <c r="D17072" s="171" t="s">
        <v>80</v>
      </c>
      <c r="E17072" s="11">
        <v>44774</v>
      </c>
      <c r="F17072">
        <v>2</v>
      </c>
      <c r="G17072">
        <v>2.5</v>
      </c>
      <c r="I17072">
        <v>13</v>
      </c>
      <c r="J17072">
        <v>11</v>
      </c>
      <c r="L17072">
        <v>13</v>
      </c>
      <c r="N17072">
        <v>12</v>
      </c>
      <c r="P17072">
        <v>1</v>
      </c>
      <c r="Q17072">
        <v>1</v>
      </c>
      <c r="S17072">
        <v>1</v>
      </c>
    </row>
    <row r="17073" spans="1:19" x14ac:dyDescent="0.3">
      <c r="A17073" t="s">
        <v>34014</v>
      </c>
      <c r="B17073" s="171" t="s">
        <v>34015</v>
      </c>
      <c r="C17073" s="171" t="s">
        <v>15340</v>
      </c>
      <c r="D17073" s="171" t="s">
        <v>15341</v>
      </c>
      <c r="E17073" s="11">
        <v>44774</v>
      </c>
      <c r="F17073">
        <v>0</v>
      </c>
      <c r="G17073">
        <v>0</v>
      </c>
      <c r="I17073">
        <v>0</v>
      </c>
      <c r="J17073">
        <v>0</v>
      </c>
      <c r="L17073">
        <v>0</v>
      </c>
      <c r="N17073">
        <v>0</v>
      </c>
      <c r="P17073">
        <v>0</v>
      </c>
      <c r="Q17073">
        <v>0</v>
      </c>
      <c r="S17073">
        <v>0</v>
      </c>
    </row>
    <row r="17074" spans="1:19" x14ac:dyDescent="0.3">
      <c r="A17074" t="s">
        <v>34016</v>
      </c>
      <c r="B17074" s="171" t="s">
        <v>34017</v>
      </c>
      <c r="C17074" s="171" t="s">
        <v>15340</v>
      </c>
      <c r="D17074" s="171" t="s">
        <v>80</v>
      </c>
      <c r="E17074" s="11">
        <v>44774</v>
      </c>
      <c r="F17074">
        <v>0</v>
      </c>
      <c r="G17074">
        <v>0</v>
      </c>
      <c r="I17074">
        <v>0</v>
      </c>
      <c r="J17074">
        <v>0</v>
      </c>
      <c r="L17074">
        <v>0</v>
      </c>
      <c r="N17074">
        <v>0</v>
      </c>
      <c r="P17074">
        <v>0</v>
      </c>
      <c r="Q17074">
        <v>0</v>
      </c>
      <c r="S17074">
        <v>0</v>
      </c>
    </row>
    <row r="17075" spans="1:19" x14ac:dyDescent="0.3">
      <c r="A17075" t="s">
        <v>34018</v>
      </c>
      <c r="B17075" s="171" t="s">
        <v>34019</v>
      </c>
      <c r="C17075" s="171" t="s">
        <v>15344</v>
      </c>
      <c r="D17075" s="171" t="s">
        <v>15341</v>
      </c>
      <c r="E17075" s="11">
        <v>44774</v>
      </c>
      <c r="F17075">
        <v>0</v>
      </c>
      <c r="G17075">
        <v>0</v>
      </c>
      <c r="I17075">
        <v>0</v>
      </c>
      <c r="J17075">
        <v>0</v>
      </c>
      <c r="L17075">
        <v>0</v>
      </c>
      <c r="N17075">
        <v>0</v>
      </c>
      <c r="P17075">
        <v>0</v>
      </c>
      <c r="Q17075">
        <v>0</v>
      </c>
      <c r="S17075">
        <v>0</v>
      </c>
    </row>
    <row r="17076" spans="1:19" x14ac:dyDescent="0.3">
      <c r="A17076" t="s">
        <v>34020</v>
      </c>
      <c r="B17076" s="171" t="s">
        <v>34021</v>
      </c>
      <c r="C17076" s="171" t="s">
        <v>15347</v>
      </c>
      <c r="D17076" s="171" t="s">
        <v>15341</v>
      </c>
      <c r="E17076" s="11">
        <v>44774</v>
      </c>
      <c r="F17076">
        <v>0</v>
      </c>
      <c r="G17076">
        <v>0</v>
      </c>
      <c r="I17076">
        <v>0</v>
      </c>
      <c r="J17076">
        <v>0</v>
      </c>
      <c r="L17076">
        <v>0</v>
      </c>
      <c r="N17076">
        <v>0</v>
      </c>
      <c r="P17076">
        <v>0</v>
      </c>
      <c r="Q17076">
        <v>0</v>
      </c>
      <c r="S17076">
        <v>0</v>
      </c>
    </row>
    <row r="17077" spans="1:19" x14ac:dyDescent="0.3">
      <c r="A17077" t="s">
        <v>34010</v>
      </c>
      <c r="B17077" s="171" t="s">
        <v>34011</v>
      </c>
      <c r="C17077" s="171" t="s">
        <v>15347</v>
      </c>
      <c r="D17077" s="171" t="s">
        <v>80</v>
      </c>
      <c r="E17077" s="11">
        <v>44774</v>
      </c>
      <c r="F17077">
        <v>0.5</v>
      </c>
      <c r="G17077">
        <v>1.5</v>
      </c>
      <c r="I17077">
        <v>5</v>
      </c>
      <c r="J17077">
        <v>3</v>
      </c>
      <c r="L17077">
        <v>9</v>
      </c>
      <c r="N17077">
        <v>5</v>
      </c>
      <c r="P17077">
        <v>0</v>
      </c>
      <c r="Q17077">
        <v>0</v>
      </c>
      <c r="S17077">
        <v>0</v>
      </c>
    </row>
    <row r="17078" spans="1:19" x14ac:dyDescent="0.3">
      <c r="A17078" t="s">
        <v>34022</v>
      </c>
      <c r="B17078" s="171" t="s">
        <v>34023</v>
      </c>
      <c r="C17078" s="171" t="s">
        <v>203</v>
      </c>
      <c r="D17078" s="171" t="s">
        <v>15341</v>
      </c>
      <c r="E17078" s="11">
        <v>44774</v>
      </c>
      <c r="F17078">
        <v>0</v>
      </c>
      <c r="G17078">
        <v>0</v>
      </c>
      <c r="I17078">
        <v>0</v>
      </c>
      <c r="J17078">
        <v>0</v>
      </c>
      <c r="L17078">
        <v>0</v>
      </c>
      <c r="N17078">
        <v>0</v>
      </c>
      <c r="P17078">
        <v>0</v>
      </c>
      <c r="Q17078">
        <v>0</v>
      </c>
      <c r="S17078">
        <v>0</v>
      </c>
    </row>
    <row r="17079" spans="1:19" x14ac:dyDescent="0.3">
      <c r="A17079" t="s">
        <v>34024</v>
      </c>
      <c r="B17079" s="171" t="s">
        <v>34025</v>
      </c>
      <c r="C17079" s="171" t="s">
        <v>24281</v>
      </c>
      <c r="D17079" s="171" t="s">
        <v>15341</v>
      </c>
      <c r="E17079" s="11">
        <v>44774</v>
      </c>
      <c r="F17079">
        <v>0</v>
      </c>
      <c r="G17079">
        <v>0</v>
      </c>
      <c r="I17079">
        <v>0</v>
      </c>
      <c r="J17079">
        <v>0</v>
      </c>
      <c r="L17079">
        <v>0</v>
      </c>
      <c r="N17079">
        <v>0</v>
      </c>
      <c r="P17079">
        <v>0</v>
      </c>
      <c r="Q17079">
        <v>0</v>
      </c>
      <c r="S17079">
        <v>0</v>
      </c>
    </row>
    <row r="17080" spans="1:19" x14ac:dyDescent="0.3">
      <c r="A17080" t="s">
        <v>34026</v>
      </c>
      <c r="B17080" s="171" t="s">
        <v>34027</v>
      </c>
      <c r="C17080" s="171" t="s">
        <v>24281</v>
      </c>
      <c r="D17080" s="171" t="s">
        <v>80</v>
      </c>
      <c r="E17080" s="11">
        <v>44774</v>
      </c>
      <c r="F17080">
        <v>0</v>
      </c>
      <c r="G17080">
        <v>0</v>
      </c>
      <c r="I17080">
        <v>0</v>
      </c>
      <c r="J17080">
        <v>0</v>
      </c>
      <c r="L17080">
        <v>0</v>
      </c>
      <c r="N17080">
        <v>0</v>
      </c>
      <c r="P17080">
        <v>0</v>
      </c>
      <c r="Q17080">
        <v>0</v>
      </c>
      <c r="S17080">
        <v>0</v>
      </c>
    </row>
    <row r="17081" spans="1:19" x14ac:dyDescent="0.3">
      <c r="A17081" t="s">
        <v>34028</v>
      </c>
      <c r="B17081" s="171" t="s">
        <v>34029</v>
      </c>
      <c r="C17081" s="171" t="s">
        <v>24284</v>
      </c>
      <c r="D17081" s="171" t="s">
        <v>80</v>
      </c>
      <c r="E17081" s="11">
        <v>44774</v>
      </c>
      <c r="F17081">
        <v>2</v>
      </c>
      <c r="G17081">
        <v>3</v>
      </c>
      <c r="I17081">
        <v>11</v>
      </c>
      <c r="J17081">
        <v>12</v>
      </c>
      <c r="L17081">
        <v>18</v>
      </c>
      <c r="N17081">
        <v>7</v>
      </c>
      <c r="P17081">
        <v>1</v>
      </c>
      <c r="Q17081">
        <v>1</v>
      </c>
      <c r="S17081">
        <v>4</v>
      </c>
    </row>
    <row r="17082" spans="1:19" x14ac:dyDescent="0.3">
      <c r="A17082" t="s">
        <v>34030</v>
      </c>
      <c r="B17082" s="171" t="s">
        <v>34031</v>
      </c>
      <c r="C17082" s="171" t="s">
        <v>18126</v>
      </c>
      <c r="D17082" s="171" t="s">
        <v>80</v>
      </c>
      <c r="E17082" s="11">
        <v>44774</v>
      </c>
      <c r="F17082">
        <v>0</v>
      </c>
      <c r="G17082">
        <v>0</v>
      </c>
      <c r="I17082">
        <v>0</v>
      </c>
      <c r="J17082">
        <v>0</v>
      </c>
      <c r="L17082">
        <v>0</v>
      </c>
      <c r="N17082">
        <v>0</v>
      </c>
      <c r="P17082">
        <v>0</v>
      </c>
      <c r="Q17082">
        <v>0</v>
      </c>
      <c r="S17082">
        <v>0</v>
      </c>
    </row>
    <row r="17083" spans="1:19" x14ac:dyDescent="0.3">
      <c r="A17083" t="s">
        <v>34032</v>
      </c>
      <c r="B17083" s="171" t="s">
        <v>34033</v>
      </c>
      <c r="C17083" s="171" t="s">
        <v>128</v>
      </c>
      <c r="D17083" s="171" t="s">
        <v>80</v>
      </c>
      <c r="E17083" s="11">
        <v>44774</v>
      </c>
      <c r="F17083">
        <v>0</v>
      </c>
      <c r="G17083">
        <v>0</v>
      </c>
      <c r="I17083">
        <v>0</v>
      </c>
      <c r="J17083">
        <v>0</v>
      </c>
      <c r="L17083">
        <v>0</v>
      </c>
      <c r="N17083">
        <v>0</v>
      </c>
      <c r="P17083">
        <v>0</v>
      </c>
      <c r="Q17083">
        <v>0</v>
      </c>
      <c r="S17083">
        <v>0</v>
      </c>
    </row>
    <row r="17084" spans="1:19" x14ac:dyDescent="0.3">
      <c r="A17084" t="s">
        <v>34034</v>
      </c>
      <c r="B17084" s="171" t="s">
        <v>34035</v>
      </c>
      <c r="C17084" s="171" t="s">
        <v>14824</v>
      </c>
      <c r="D17084" s="171" t="s">
        <v>80</v>
      </c>
      <c r="E17084" s="11">
        <v>44774</v>
      </c>
      <c r="F17084">
        <v>0</v>
      </c>
      <c r="G17084">
        <v>0</v>
      </c>
      <c r="I17084">
        <v>0</v>
      </c>
      <c r="J17084">
        <v>0</v>
      </c>
      <c r="L17084">
        <v>0</v>
      </c>
      <c r="N17084">
        <v>0</v>
      </c>
      <c r="P17084">
        <v>0</v>
      </c>
      <c r="Q17084">
        <v>0</v>
      </c>
      <c r="S17084">
        <v>0</v>
      </c>
    </row>
    <row r="17085" spans="1:19" x14ac:dyDescent="0.3">
      <c r="A17085" t="s">
        <v>34036</v>
      </c>
      <c r="B17085" s="171" t="s">
        <v>34037</v>
      </c>
      <c r="C17085" s="171" t="s">
        <v>152</v>
      </c>
      <c r="D17085" s="171" t="s">
        <v>80</v>
      </c>
      <c r="E17085" s="11">
        <v>44774</v>
      </c>
      <c r="F17085">
        <v>0</v>
      </c>
      <c r="G17085">
        <v>0</v>
      </c>
      <c r="I17085">
        <v>0</v>
      </c>
      <c r="J17085">
        <v>0</v>
      </c>
      <c r="L17085">
        <v>0</v>
      </c>
      <c r="N17085">
        <v>0</v>
      </c>
      <c r="P17085">
        <v>0</v>
      </c>
      <c r="Q17085">
        <v>0</v>
      </c>
      <c r="S17085">
        <v>0</v>
      </c>
    </row>
    <row r="17086" spans="1:19" x14ac:dyDescent="0.3">
      <c r="A17086" t="s">
        <v>34038</v>
      </c>
      <c r="B17086" s="171" t="s">
        <v>34039</v>
      </c>
      <c r="C17086" s="171" t="s">
        <v>194</v>
      </c>
      <c r="D17086" s="171" t="s">
        <v>80</v>
      </c>
      <c r="E17086" s="11">
        <v>44774</v>
      </c>
      <c r="F17086">
        <v>6</v>
      </c>
      <c r="G17086">
        <v>7</v>
      </c>
      <c r="I17086">
        <v>26</v>
      </c>
      <c r="J17086">
        <v>36</v>
      </c>
      <c r="L17086">
        <v>39</v>
      </c>
      <c r="N17086">
        <v>17</v>
      </c>
      <c r="P17086">
        <v>2</v>
      </c>
      <c r="Q17086">
        <v>2</v>
      </c>
      <c r="S17086">
        <v>9</v>
      </c>
    </row>
    <row r="17087" spans="1:19" x14ac:dyDescent="0.3">
      <c r="A17087" t="s">
        <v>34040</v>
      </c>
      <c r="B17087" s="171" t="s">
        <v>34041</v>
      </c>
      <c r="C17087" s="171" t="s">
        <v>18137</v>
      </c>
      <c r="D17087" s="171" t="s">
        <v>80</v>
      </c>
      <c r="E17087" s="11">
        <v>44774</v>
      </c>
      <c r="F17087">
        <v>0</v>
      </c>
      <c r="G17087">
        <v>0</v>
      </c>
      <c r="I17087">
        <v>0</v>
      </c>
      <c r="J17087">
        <v>0</v>
      </c>
      <c r="L17087">
        <v>0</v>
      </c>
      <c r="N17087">
        <v>0</v>
      </c>
      <c r="P17087">
        <v>0</v>
      </c>
      <c r="Q17087">
        <v>0</v>
      </c>
      <c r="S17087">
        <v>0</v>
      </c>
    </row>
    <row r="17088" spans="1:19" x14ac:dyDescent="0.3">
      <c r="A17088" t="s">
        <v>34042</v>
      </c>
      <c r="B17088" s="171" t="s">
        <v>34043</v>
      </c>
      <c r="C17088" s="171" t="s">
        <v>18140</v>
      </c>
      <c r="D17088" s="171" t="s">
        <v>80</v>
      </c>
      <c r="E17088" s="11">
        <v>44774</v>
      </c>
      <c r="F17088">
        <v>3</v>
      </c>
      <c r="G17088">
        <v>4</v>
      </c>
      <c r="I17088">
        <v>12</v>
      </c>
      <c r="J17088">
        <v>15</v>
      </c>
      <c r="L17088">
        <v>20</v>
      </c>
      <c r="N17088">
        <v>10</v>
      </c>
      <c r="P17088">
        <v>1</v>
      </c>
      <c r="Q17088">
        <v>2</v>
      </c>
      <c r="S17088">
        <v>2</v>
      </c>
    </row>
    <row r="17089" spans="1:19" x14ac:dyDescent="0.3">
      <c r="A17089" t="s">
        <v>34044</v>
      </c>
      <c r="B17089" s="171" t="s">
        <v>34045</v>
      </c>
      <c r="C17089" s="171" t="s">
        <v>236</v>
      </c>
      <c r="D17089" s="171" t="s">
        <v>80</v>
      </c>
      <c r="E17089" s="11">
        <v>44774</v>
      </c>
      <c r="F17089">
        <v>0</v>
      </c>
      <c r="G17089">
        <v>0</v>
      </c>
      <c r="I17089">
        <v>0</v>
      </c>
      <c r="J17089">
        <v>0</v>
      </c>
      <c r="L17089">
        <v>0</v>
      </c>
      <c r="N17089">
        <v>0</v>
      </c>
      <c r="P17089">
        <v>0</v>
      </c>
      <c r="Q17089">
        <v>0</v>
      </c>
      <c r="S17089">
        <v>0</v>
      </c>
    </row>
    <row r="17090" spans="1:19" x14ac:dyDescent="0.3">
      <c r="A17090" t="s">
        <v>34046</v>
      </c>
      <c r="B17090" s="171" t="s">
        <v>34047</v>
      </c>
      <c r="C17090" s="171" t="s">
        <v>239</v>
      </c>
      <c r="D17090" s="171" t="s">
        <v>80</v>
      </c>
      <c r="E17090" s="11">
        <v>44774</v>
      </c>
      <c r="F17090">
        <v>0</v>
      </c>
      <c r="G17090">
        <v>0</v>
      </c>
      <c r="I17090">
        <v>0</v>
      </c>
      <c r="J17090">
        <v>0</v>
      </c>
      <c r="L17090">
        <v>0</v>
      </c>
      <c r="N17090">
        <v>0</v>
      </c>
      <c r="P17090">
        <v>0</v>
      </c>
      <c r="Q17090">
        <v>0</v>
      </c>
      <c r="S17090">
        <v>0</v>
      </c>
    </row>
    <row r="17091" spans="1:19" x14ac:dyDescent="0.3">
      <c r="A17091" t="s">
        <v>34048</v>
      </c>
      <c r="B17091" s="171" t="s">
        <v>34049</v>
      </c>
      <c r="C17091" s="171" t="s">
        <v>176</v>
      </c>
      <c r="D17091" s="171" t="s">
        <v>80</v>
      </c>
      <c r="E17091" s="11">
        <v>44774</v>
      </c>
      <c r="F17091">
        <v>2</v>
      </c>
      <c r="G17091">
        <v>3</v>
      </c>
      <c r="I17091">
        <v>3</v>
      </c>
      <c r="J17091">
        <v>11</v>
      </c>
      <c r="L17091">
        <v>17</v>
      </c>
      <c r="N17091">
        <v>3</v>
      </c>
      <c r="P17091">
        <v>0</v>
      </c>
      <c r="Q17091">
        <v>0</v>
      </c>
      <c r="S17091">
        <v>0</v>
      </c>
    </row>
    <row r="17092" spans="1:19" x14ac:dyDescent="0.3">
      <c r="A17092" t="s">
        <v>34050</v>
      </c>
      <c r="B17092" s="171" t="s">
        <v>34051</v>
      </c>
      <c r="C17092" s="171" t="s">
        <v>206</v>
      </c>
      <c r="D17092" s="171" t="s">
        <v>80</v>
      </c>
      <c r="E17092" s="11">
        <v>44774</v>
      </c>
      <c r="F17092">
        <v>1</v>
      </c>
      <c r="G17092">
        <v>1</v>
      </c>
      <c r="I17092">
        <v>2</v>
      </c>
      <c r="J17092">
        <v>5</v>
      </c>
      <c r="L17092">
        <v>5</v>
      </c>
      <c r="N17092">
        <v>2</v>
      </c>
      <c r="P17092">
        <v>0</v>
      </c>
      <c r="Q17092">
        <v>0</v>
      </c>
      <c r="S17092">
        <v>0</v>
      </c>
    </row>
    <row r="17093" spans="1:19" x14ac:dyDescent="0.3">
      <c r="A17093" t="s">
        <v>34052</v>
      </c>
      <c r="B17093" s="171" t="s">
        <v>34053</v>
      </c>
      <c r="C17093" s="171" t="s">
        <v>176</v>
      </c>
      <c r="D17093" s="171" t="s">
        <v>15341</v>
      </c>
      <c r="E17093" s="11">
        <v>44774</v>
      </c>
      <c r="F17093">
        <v>0</v>
      </c>
      <c r="G17093">
        <v>0</v>
      </c>
      <c r="I17093">
        <v>0</v>
      </c>
      <c r="J17093">
        <v>0</v>
      </c>
      <c r="L17093">
        <v>0</v>
      </c>
      <c r="N17093">
        <v>0</v>
      </c>
      <c r="P17093">
        <v>0</v>
      </c>
      <c r="Q17093">
        <v>0</v>
      </c>
      <c r="S17093">
        <v>0</v>
      </c>
    </row>
    <row r="17094" spans="1:19" x14ac:dyDescent="0.3">
      <c r="A17094" t="s">
        <v>34054</v>
      </c>
      <c r="B17094" s="171" t="s">
        <v>34055</v>
      </c>
      <c r="C17094" s="171" t="s">
        <v>206</v>
      </c>
      <c r="D17094" s="171" t="s">
        <v>15341</v>
      </c>
      <c r="E17094" s="11">
        <v>44774</v>
      </c>
      <c r="F17094">
        <v>0</v>
      </c>
      <c r="G17094">
        <v>0</v>
      </c>
      <c r="I17094">
        <v>0</v>
      </c>
      <c r="J17094">
        <v>0</v>
      </c>
      <c r="L17094">
        <v>0</v>
      </c>
      <c r="N17094">
        <v>0</v>
      </c>
      <c r="P17094">
        <v>0</v>
      </c>
      <c r="Q17094">
        <v>0</v>
      </c>
      <c r="S17094">
        <v>0</v>
      </c>
    </row>
    <row r="17095" spans="1:19" x14ac:dyDescent="0.3">
      <c r="A17095" t="s">
        <v>34056</v>
      </c>
      <c r="B17095" s="171" t="s">
        <v>34057</v>
      </c>
      <c r="C17095" s="171" t="s">
        <v>16544</v>
      </c>
      <c r="D17095" s="171" t="s">
        <v>15341</v>
      </c>
      <c r="E17095" s="11">
        <v>44774</v>
      </c>
      <c r="F17095">
        <v>0</v>
      </c>
      <c r="G17095">
        <v>0</v>
      </c>
      <c r="I17095">
        <v>0</v>
      </c>
      <c r="J17095">
        <v>0</v>
      </c>
      <c r="L17095">
        <v>0</v>
      </c>
      <c r="N17095">
        <v>0</v>
      </c>
      <c r="P17095">
        <v>0</v>
      </c>
      <c r="Q17095">
        <v>0</v>
      </c>
      <c r="S17095">
        <v>0</v>
      </c>
    </row>
    <row r="17096" spans="1:19" x14ac:dyDescent="0.3">
      <c r="A17096" t="s">
        <v>34058</v>
      </c>
      <c r="B17096" s="171" t="s">
        <v>34059</v>
      </c>
      <c r="C17096" s="171" t="s">
        <v>16544</v>
      </c>
      <c r="D17096" s="171" t="s">
        <v>80</v>
      </c>
      <c r="E17096" s="11">
        <v>44774</v>
      </c>
      <c r="F17096">
        <v>0</v>
      </c>
      <c r="G17096">
        <v>0</v>
      </c>
      <c r="I17096">
        <v>0</v>
      </c>
      <c r="J17096">
        <v>0</v>
      </c>
      <c r="L17096">
        <v>0</v>
      </c>
      <c r="N17096">
        <v>0</v>
      </c>
      <c r="P17096">
        <v>0</v>
      </c>
      <c r="Q17096">
        <v>0</v>
      </c>
      <c r="S17096">
        <v>0</v>
      </c>
    </row>
    <row r="17097" spans="1:19" x14ac:dyDescent="0.3">
      <c r="A17097" t="s">
        <v>34060</v>
      </c>
      <c r="B17097" s="171" t="s">
        <v>34061</v>
      </c>
      <c r="C17097" s="171" t="s">
        <v>24315</v>
      </c>
      <c r="D17097" s="171" t="s">
        <v>15341</v>
      </c>
      <c r="E17097" s="11">
        <v>44774</v>
      </c>
      <c r="F17097">
        <v>0</v>
      </c>
      <c r="G17097">
        <v>0</v>
      </c>
      <c r="I17097">
        <v>0</v>
      </c>
      <c r="J17097">
        <v>0</v>
      </c>
      <c r="L17097">
        <v>0</v>
      </c>
      <c r="N17097">
        <v>0</v>
      </c>
      <c r="P17097">
        <v>0</v>
      </c>
      <c r="Q17097">
        <v>0</v>
      </c>
      <c r="S17097">
        <v>0</v>
      </c>
    </row>
    <row r="17098" spans="1:19" x14ac:dyDescent="0.3">
      <c r="A17098" t="s">
        <v>34062</v>
      </c>
      <c r="B17098" s="171" t="s">
        <v>34063</v>
      </c>
      <c r="C17098" s="171" t="s">
        <v>24315</v>
      </c>
      <c r="D17098" s="171" t="s">
        <v>80</v>
      </c>
      <c r="E17098" s="11">
        <v>44774</v>
      </c>
      <c r="F17098">
        <v>0</v>
      </c>
      <c r="G17098">
        <v>0</v>
      </c>
      <c r="I17098">
        <v>0</v>
      </c>
      <c r="J17098">
        <v>0</v>
      </c>
      <c r="L17098">
        <v>0</v>
      </c>
      <c r="N17098">
        <v>0</v>
      </c>
      <c r="P17098">
        <v>0</v>
      </c>
      <c r="Q17098">
        <v>0</v>
      </c>
      <c r="S17098">
        <v>0</v>
      </c>
    </row>
    <row r="17099" spans="1:19" x14ac:dyDescent="0.3">
      <c r="A17099" t="s">
        <v>34064</v>
      </c>
      <c r="B17099" s="171" t="s">
        <v>34065</v>
      </c>
      <c r="C17099" s="171" t="s">
        <v>113</v>
      </c>
      <c r="D17099" s="171" t="s">
        <v>80</v>
      </c>
      <c r="E17099" s="11">
        <v>44774</v>
      </c>
      <c r="F17099">
        <v>0</v>
      </c>
      <c r="G17099">
        <v>0</v>
      </c>
      <c r="I17099">
        <v>0</v>
      </c>
      <c r="J17099">
        <v>0</v>
      </c>
      <c r="L17099">
        <v>0</v>
      </c>
      <c r="N17099">
        <v>0</v>
      </c>
      <c r="P17099">
        <v>0</v>
      </c>
      <c r="Q17099">
        <v>0</v>
      </c>
      <c r="S17099">
        <v>0</v>
      </c>
    </row>
    <row r="17100" spans="1:19" x14ac:dyDescent="0.3">
      <c r="A17100" t="s">
        <v>34066</v>
      </c>
      <c r="B17100" s="171" t="s">
        <v>34067</v>
      </c>
      <c r="C17100" s="171" t="s">
        <v>131</v>
      </c>
      <c r="D17100" s="171" t="s">
        <v>80</v>
      </c>
      <c r="E17100" s="11">
        <v>44774</v>
      </c>
      <c r="F17100">
        <v>0</v>
      </c>
      <c r="G17100">
        <v>0</v>
      </c>
      <c r="I17100">
        <v>0</v>
      </c>
      <c r="J17100">
        <v>0</v>
      </c>
      <c r="L17100">
        <v>0</v>
      </c>
      <c r="N17100">
        <v>0</v>
      </c>
      <c r="P17100">
        <v>0</v>
      </c>
      <c r="Q17100">
        <v>0</v>
      </c>
      <c r="S17100">
        <v>0</v>
      </c>
    </row>
    <row r="17101" spans="1:19" x14ac:dyDescent="0.3">
      <c r="A17101" t="s">
        <v>34068</v>
      </c>
      <c r="B17101" s="171" t="s">
        <v>34069</v>
      </c>
      <c r="C17101" s="171" t="s">
        <v>14843</v>
      </c>
      <c r="D17101" s="171" t="s">
        <v>80</v>
      </c>
      <c r="E17101" s="11">
        <v>44774</v>
      </c>
      <c r="F17101">
        <v>0</v>
      </c>
      <c r="G17101">
        <v>0</v>
      </c>
      <c r="I17101">
        <v>0</v>
      </c>
      <c r="J17101">
        <v>0</v>
      </c>
      <c r="L17101">
        <v>0</v>
      </c>
      <c r="N17101">
        <v>0</v>
      </c>
      <c r="P17101">
        <v>0</v>
      </c>
      <c r="Q17101">
        <v>0</v>
      </c>
      <c r="S17101">
        <v>0</v>
      </c>
    </row>
    <row r="17102" spans="1:19" x14ac:dyDescent="0.3">
      <c r="A17102" t="s">
        <v>34070</v>
      </c>
      <c r="B17102" s="171" t="s">
        <v>34071</v>
      </c>
      <c r="C17102" s="171" t="s">
        <v>155</v>
      </c>
      <c r="D17102" s="171" t="s">
        <v>80</v>
      </c>
      <c r="E17102" s="11">
        <v>44774</v>
      </c>
      <c r="F17102">
        <v>3.5</v>
      </c>
      <c r="G17102">
        <v>4</v>
      </c>
      <c r="I17102">
        <v>19</v>
      </c>
      <c r="J17102">
        <v>18</v>
      </c>
      <c r="L17102">
        <v>21</v>
      </c>
      <c r="N17102">
        <v>19</v>
      </c>
      <c r="P17102">
        <v>1</v>
      </c>
      <c r="Q17102">
        <v>4</v>
      </c>
      <c r="S17102">
        <v>0</v>
      </c>
    </row>
    <row r="17103" spans="1:19" x14ac:dyDescent="0.3">
      <c r="A17103" t="s">
        <v>34072</v>
      </c>
      <c r="B17103" s="171" t="s">
        <v>34073</v>
      </c>
      <c r="C17103" s="171" t="s">
        <v>16232</v>
      </c>
      <c r="D17103" s="171" t="s">
        <v>80</v>
      </c>
      <c r="E17103" s="11">
        <v>44774</v>
      </c>
      <c r="F17103">
        <v>1</v>
      </c>
      <c r="G17103">
        <v>3</v>
      </c>
      <c r="I17103">
        <v>4</v>
      </c>
      <c r="J17103">
        <v>6</v>
      </c>
      <c r="L17103">
        <v>17</v>
      </c>
      <c r="N17103">
        <v>3</v>
      </c>
      <c r="P17103">
        <v>0</v>
      </c>
      <c r="Q17103">
        <v>0</v>
      </c>
      <c r="S17103">
        <v>1</v>
      </c>
    </row>
    <row r="17104" spans="1:19" x14ac:dyDescent="0.3">
      <c r="A17104" t="s">
        <v>34074</v>
      </c>
      <c r="B17104" s="171" t="s">
        <v>34075</v>
      </c>
      <c r="C17104" s="171" t="s">
        <v>16557</v>
      </c>
      <c r="D17104" s="171" t="s">
        <v>80</v>
      </c>
      <c r="E17104" s="11">
        <v>44774</v>
      </c>
      <c r="F17104">
        <v>0</v>
      </c>
      <c r="G17104">
        <v>0</v>
      </c>
      <c r="I17104">
        <v>0</v>
      </c>
      <c r="J17104">
        <v>0</v>
      </c>
      <c r="L17104">
        <v>0</v>
      </c>
      <c r="N17104">
        <v>0</v>
      </c>
      <c r="P17104">
        <v>0</v>
      </c>
      <c r="Q17104">
        <v>0</v>
      </c>
      <c r="S17104">
        <v>0</v>
      </c>
    </row>
    <row r="17105" spans="1:19" x14ac:dyDescent="0.3">
      <c r="A17105" t="s">
        <v>34076</v>
      </c>
      <c r="B17105" s="171" t="s">
        <v>34077</v>
      </c>
      <c r="C17105" s="171" t="s">
        <v>188</v>
      </c>
      <c r="D17105" s="171" t="s">
        <v>80</v>
      </c>
      <c r="E17105" s="11">
        <v>44774</v>
      </c>
      <c r="F17105">
        <v>2.5</v>
      </c>
      <c r="G17105">
        <v>5</v>
      </c>
      <c r="I17105">
        <v>5</v>
      </c>
      <c r="J17105">
        <v>13</v>
      </c>
      <c r="L17105">
        <v>28</v>
      </c>
      <c r="N17105">
        <v>5</v>
      </c>
      <c r="P17105">
        <v>2</v>
      </c>
      <c r="Q17105">
        <v>2</v>
      </c>
      <c r="S17105">
        <v>0</v>
      </c>
    </row>
    <row r="17106" spans="1:19" x14ac:dyDescent="0.3">
      <c r="A17106" t="s">
        <v>34078</v>
      </c>
      <c r="B17106" s="171" t="s">
        <v>34079</v>
      </c>
      <c r="C17106" s="171" t="s">
        <v>227</v>
      </c>
      <c r="D17106" s="171" t="s">
        <v>80</v>
      </c>
      <c r="E17106" s="11">
        <v>44774</v>
      </c>
      <c r="F17106">
        <v>0</v>
      </c>
      <c r="G17106">
        <v>0</v>
      </c>
      <c r="I17106">
        <v>0</v>
      </c>
      <c r="J17106">
        <v>0</v>
      </c>
      <c r="L17106">
        <v>0</v>
      </c>
      <c r="N17106">
        <v>0</v>
      </c>
      <c r="P17106">
        <v>0</v>
      </c>
      <c r="Q17106">
        <v>0</v>
      </c>
      <c r="S17106">
        <v>0</v>
      </c>
    </row>
    <row r="17107" spans="1:19" x14ac:dyDescent="0.3">
      <c r="A17107" t="s">
        <v>34080</v>
      </c>
      <c r="B17107" s="171" t="s">
        <v>34081</v>
      </c>
      <c r="C17107" s="171" t="s">
        <v>116</v>
      </c>
      <c r="D17107" s="171" t="s">
        <v>80</v>
      </c>
      <c r="E17107" s="11">
        <v>44774</v>
      </c>
      <c r="F17107">
        <v>6</v>
      </c>
      <c r="G17107">
        <v>7</v>
      </c>
      <c r="I17107">
        <v>50</v>
      </c>
      <c r="J17107">
        <v>65</v>
      </c>
      <c r="L17107">
        <v>76</v>
      </c>
      <c r="N17107">
        <v>50</v>
      </c>
      <c r="P17107">
        <v>1</v>
      </c>
      <c r="Q17107">
        <v>4</v>
      </c>
      <c r="S17107">
        <v>0</v>
      </c>
    </row>
    <row r="17108" spans="1:19" x14ac:dyDescent="0.3">
      <c r="A17108" t="s">
        <v>34082</v>
      </c>
      <c r="B17108" s="171" t="s">
        <v>34083</v>
      </c>
      <c r="C17108" s="171" t="s">
        <v>9862</v>
      </c>
      <c r="D17108" s="171" t="s">
        <v>80</v>
      </c>
      <c r="E17108" s="11">
        <v>44774</v>
      </c>
      <c r="F17108">
        <v>0</v>
      </c>
      <c r="G17108">
        <v>0</v>
      </c>
      <c r="I17108">
        <v>0</v>
      </c>
      <c r="J17108">
        <v>0</v>
      </c>
      <c r="L17108">
        <v>0</v>
      </c>
      <c r="N17108">
        <v>0</v>
      </c>
      <c r="P17108">
        <v>0</v>
      </c>
      <c r="Q17108">
        <v>0</v>
      </c>
      <c r="S17108">
        <v>0</v>
      </c>
    </row>
    <row r="17109" spans="1:19" x14ac:dyDescent="0.3">
      <c r="A17109" t="s">
        <v>34084</v>
      </c>
      <c r="B17109" s="171" t="s">
        <v>34085</v>
      </c>
      <c r="C17109" s="171" t="s">
        <v>140</v>
      </c>
      <c r="D17109" s="171" t="s">
        <v>80</v>
      </c>
      <c r="E17109" s="11">
        <v>44774</v>
      </c>
      <c r="F17109">
        <v>0</v>
      </c>
      <c r="G17109">
        <v>0</v>
      </c>
      <c r="I17109">
        <v>0</v>
      </c>
      <c r="J17109">
        <v>0</v>
      </c>
      <c r="L17109">
        <v>0</v>
      </c>
      <c r="N17109">
        <v>0</v>
      </c>
      <c r="P17109">
        <v>0</v>
      </c>
      <c r="Q17109">
        <v>0</v>
      </c>
      <c r="S17109">
        <v>0</v>
      </c>
    </row>
    <row r="17110" spans="1:19" x14ac:dyDescent="0.3">
      <c r="A17110" t="s">
        <v>34086</v>
      </c>
      <c r="B17110" s="171" t="s">
        <v>34087</v>
      </c>
      <c r="C17110" s="171" t="s">
        <v>8590</v>
      </c>
      <c r="D17110" s="171" t="s">
        <v>80</v>
      </c>
      <c r="E17110" s="11">
        <v>44774</v>
      </c>
      <c r="F17110">
        <v>0</v>
      </c>
      <c r="G17110">
        <v>0</v>
      </c>
      <c r="I17110">
        <v>0</v>
      </c>
      <c r="J17110">
        <v>0</v>
      </c>
      <c r="L17110">
        <v>0</v>
      </c>
      <c r="N17110">
        <v>0</v>
      </c>
      <c r="P17110">
        <v>0</v>
      </c>
      <c r="Q17110">
        <v>0</v>
      </c>
      <c r="S17110">
        <v>0</v>
      </c>
    </row>
    <row r="17111" spans="1:19" x14ac:dyDescent="0.3">
      <c r="A17111" t="s">
        <v>34088</v>
      </c>
      <c r="B17111" s="171" t="s">
        <v>34089</v>
      </c>
      <c r="C17111" s="171" t="s">
        <v>170</v>
      </c>
      <c r="D17111" s="171" t="s">
        <v>80</v>
      </c>
      <c r="E17111" s="11">
        <v>44774</v>
      </c>
      <c r="F17111">
        <v>3.5</v>
      </c>
      <c r="G17111">
        <v>3.5</v>
      </c>
      <c r="I17111">
        <v>40</v>
      </c>
      <c r="J17111">
        <v>49</v>
      </c>
      <c r="L17111">
        <v>49</v>
      </c>
      <c r="N17111">
        <v>11</v>
      </c>
      <c r="P17111">
        <v>0</v>
      </c>
      <c r="Q17111">
        <v>2</v>
      </c>
      <c r="S17111">
        <v>29</v>
      </c>
    </row>
    <row r="17112" spans="1:19" x14ac:dyDescent="0.3">
      <c r="A17112" t="s">
        <v>34090</v>
      </c>
      <c r="B17112" s="171" t="s">
        <v>34091</v>
      </c>
      <c r="C17112" s="171" t="s">
        <v>182</v>
      </c>
      <c r="D17112" s="171" t="s">
        <v>80</v>
      </c>
      <c r="E17112" s="11">
        <v>44774</v>
      </c>
      <c r="F17112">
        <v>11.5</v>
      </c>
      <c r="G17112">
        <v>8</v>
      </c>
      <c r="I17112">
        <v>75</v>
      </c>
      <c r="J17112">
        <v>131</v>
      </c>
      <c r="L17112">
        <v>91</v>
      </c>
      <c r="N17112">
        <v>75</v>
      </c>
      <c r="P17112">
        <v>1</v>
      </c>
      <c r="Q17112">
        <v>2</v>
      </c>
      <c r="S17112">
        <v>0</v>
      </c>
    </row>
    <row r="17113" spans="1:19" x14ac:dyDescent="0.3">
      <c r="A17113" t="s">
        <v>34092</v>
      </c>
      <c r="B17113" s="171" t="s">
        <v>34093</v>
      </c>
      <c r="C17113" s="171" t="s">
        <v>197</v>
      </c>
      <c r="D17113" s="171" t="s">
        <v>80</v>
      </c>
      <c r="E17113" s="11">
        <v>44774</v>
      </c>
      <c r="F17113">
        <v>8</v>
      </c>
      <c r="G17113">
        <v>8.5</v>
      </c>
      <c r="I17113">
        <v>63</v>
      </c>
      <c r="J17113">
        <v>80</v>
      </c>
      <c r="L17113">
        <v>85</v>
      </c>
      <c r="N17113">
        <v>57</v>
      </c>
      <c r="P17113">
        <v>8</v>
      </c>
      <c r="Q17113">
        <v>8</v>
      </c>
      <c r="S17113">
        <v>6</v>
      </c>
    </row>
    <row r="17114" spans="1:19" x14ac:dyDescent="0.3">
      <c r="A17114" t="s">
        <v>34094</v>
      </c>
      <c r="B17114" s="171" t="s">
        <v>34095</v>
      </c>
      <c r="C17114" s="171" t="s">
        <v>218</v>
      </c>
      <c r="D17114" s="171" t="s">
        <v>80</v>
      </c>
      <c r="E17114" s="11">
        <v>44774</v>
      </c>
      <c r="F17114">
        <v>0</v>
      </c>
      <c r="G17114">
        <v>0</v>
      </c>
      <c r="I17114">
        <v>0</v>
      </c>
      <c r="J17114">
        <v>0</v>
      </c>
      <c r="L17114">
        <v>0</v>
      </c>
      <c r="N17114">
        <v>0</v>
      </c>
      <c r="P17114">
        <v>0</v>
      </c>
      <c r="Q17114">
        <v>0</v>
      </c>
      <c r="S17114">
        <v>0</v>
      </c>
    </row>
    <row r="17115" spans="1:19" x14ac:dyDescent="0.3">
      <c r="A17115" t="s">
        <v>34096</v>
      </c>
      <c r="B17115" s="171" t="s">
        <v>34097</v>
      </c>
      <c r="C17115" s="171" t="s">
        <v>230</v>
      </c>
      <c r="D17115" s="171" t="s">
        <v>80</v>
      </c>
      <c r="E17115" s="11">
        <v>44774</v>
      </c>
      <c r="F17115">
        <v>0</v>
      </c>
      <c r="G17115">
        <v>0</v>
      </c>
      <c r="I17115">
        <v>0</v>
      </c>
      <c r="J17115">
        <v>0</v>
      </c>
      <c r="L17115">
        <v>0</v>
      </c>
      <c r="N17115">
        <v>0</v>
      </c>
      <c r="P17115">
        <v>0</v>
      </c>
      <c r="Q17115">
        <v>0</v>
      </c>
      <c r="S17115">
        <v>0</v>
      </c>
    </row>
    <row r="17116" spans="1:19" x14ac:dyDescent="0.3">
      <c r="A17116" t="s">
        <v>34098</v>
      </c>
      <c r="B17116" s="171" t="s">
        <v>34099</v>
      </c>
      <c r="C17116" s="171" t="s">
        <v>8193</v>
      </c>
      <c r="D17116" s="171" t="s">
        <v>80</v>
      </c>
      <c r="E17116" s="11">
        <v>44774</v>
      </c>
      <c r="F17116">
        <v>2</v>
      </c>
      <c r="G17116">
        <v>2</v>
      </c>
      <c r="I17116">
        <v>14</v>
      </c>
      <c r="J17116">
        <v>22</v>
      </c>
      <c r="L17116">
        <v>22</v>
      </c>
      <c r="N17116">
        <v>14</v>
      </c>
      <c r="P17116">
        <v>0</v>
      </c>
      <c r="Q17116">
        <v>0</v>
      </c>
      <c r="S17116">
        <v>0</v>
      </c>
    </row>
    <row r="17117" spans="1:19" x14ac:dyDescent="0.3">
      <c r="A17117" t="s">
        <v>34100</v>
      </c>
      <c r="B17117" s="171" t="s">
        <v>34101</v>
      </c>
      <c r="C17117" s="171" t="s">
        <v>10522</v>
      </c>
      <c r="D17117" s="171" t="s">
        <v>80</v>
      </c>
      <c r="E17117" s="11">
        <v>44774</v>
      </c>
      <c r="F17117">
        <v>0</v>
      </c>
      <c r="G17117">
        <v>0</v>
      </c>
      <c r="I17117">
        <v>0</v>
      </c>
      <c r="J17117">
        <v>0</v>
      </c>
      <c r="L17117">
        <v>0</v>
      </c>
      <c r="N17117">
        <v>0</v>
      </c>
      <c r="P17117">
        <v>0</v>
      </c>
      <c r="Q17117">
        <v>0</v>
      </c>
      <c r="S17117">
        <v>0</v>
      </c>
    </row>
    <row r="17118" spans="1:19" x14ac:dyDescent="0.3">
      <c r="A17118" t="s">
        <v>34102</v>
      </c>
      <c r="B17118" s="171" t="s">
        <v>34103</v>
      </c>
      <c r="C17118" s="171" t="s">
        <v>10525</v>
      </c>
      <c r="D17118" s="171" t="s">
        <v>80</v>
      </c>
      <c r="E17118" s="11">
        <v>44774</v>
      </c>
      <c r="F17118">
        <v>0</v>
      </c>
      <c r="G17118">
        <v>0</v>
      </c>
      <c r="I17118">
        <v>0</v>
      </c>
      <c r="J17118">
        <v>0</v>
      </c>
      <c r="L17118">
        <v>0</v>
      </c>
      <c r="N17118">
        <v>0</v>
      </c>
      <c r="P17118">
        <v>0</v>
      </c>
      <c r="Q17118">
        <v>0</v>
      </c>
      <c r="S17118">
        <v>0</v>
      </c>
    </row>
    <row r="17119" spans="1:19" x14ac:dyDescent="0.3">
      <c r="A17119" t="s">
        <v>34104</v>
      </c>
      <c r="B17119" s="171" t="s">
        <v>34105</v>
      </c>
      <c r="C17119" s="171" t="s">
        <v>10528</v>
      </c>
      <c r="D17119" s="171" t="s">
        <v>80</v>
      </c>
      <c r="E17119" s="11">
        <v>44774</v>
      </c>
      <c r="F17119">
        <v>0</v>
      </c>
      <c r="G17119">
        <v>0</v>
      </c>
      <c r="I17119">
        <v>0</v>
      </c>
      <c r="J17119">
        <v>0</v>
      </c>
      <c r="L17119">
        <v>0</v>
      </c>
      <c r="N17119">
        <v>0</v>
      </c>
      <c r="P17119">
        <v>0</v>
      </c>
      <c r="Q17119">
        <v>0</v>
      </c>
      <c r="S17119">
        <v>0</v>
      </c>
    </row>
    <row r="17120" spans="1:19" x14ac:dyDescent="0.3">
      <c r="A17120" t="s">
        <v>34106</v>
      </c>
      <c r="B17120" s="171" t="s">
        <v>34107</v>
      </c>
      <c r="C17120" s="171" t="s">
        <v>10531</v>
      </c>
      <c r="D17120" s="171" t="s">
        <v>80</v>
      </c>
      <c r="E17120" s="11">
        <v>44774</v>
      </c>
      <c r="F17120">
        <v>0</v>
      </c>
      <c r="G17120">
        <v>0</v>
      </c>
      <c r="I17120">
        <v>0</v>
      </c>
      <c r="J17120">
        <v>0</v>
      </c>
      <c r="L17120">
        <v>0</v>
      </c>
      <c r="N17120">
        <v>0</v>
      </c>
      <c r="P17120">
        <v>0</v>
      </c>
      <c r="Q17120">
        <v>0</v>
      </c>
      <c r="S17120">
        <v>0</v>
      </c>
    </row>
    <row r="17121" spans="1:19" x14ac:dyDescent="0.3">
      <c r="A17121" t="s">
        <v>34108</v>
      </c>
      <c r="B17121" s="171" t="s">
        <v>34109</v>
      </c>
      <c r="C17121" s="171" t="s">
        <v>14880</v>
      </c>
      <c r="D17121" s="171" t="s">
        <v>80</v>
      </c>
      <c r="E17121" s="11">
        <v>44774</v>
      </c>
      <c r="F17121">
        <v>0</v>
      </c>
      <c r="G17121">
        <v>0</v>
      </c>
      <c r="I17121">
        <v>0</v>
      </c>
      <c r="J17121">
        <v>0</v>
      </c>
      <c r="L17121">
        <v>0</v>
      </c>
      <c r="N17121">
        <v>0</v>
      </c>
      <c r="P17121">
        <v>0</v>
      </c>
      <c r="Q17121">
        <v>0</v>
      </c>
      <c r="S17121">
        <v>0</v>
      </c>
    </row>
    <row r="17122" spans="1:19" x14ac:dyDescent="0.3">
      <c r="A17122" t="s">
        <v>34110</v>
      </c>
      <c r="B17122" s="171" t="s">
        <v>34111</v>
      </c>
      <c r="C17122" s="171" t="s">
        <v>10534</v>
      </c>
      <c r="D17122" s="171" t="s">
        <v>80</v>
      </c>
      <c r="E17122" s="11">
        <v>44774</v>
      </c>
      <c r="F17122">
        <v>1</v>
      </c>
      <c r="G17122">
        <v>5</v>
      </c>
      <c r="I17122">
        <v>4</v>
      </c>
      <c r="J17122">
        <v>5</v>
      </c>
      <c r="L17122">
        <v>29</v>
      </c>
      <c r="N17122">
        <v>4</v>
      </c>
      <c r="P17122">
        <v>1</v>
      </c>
      <c r="Q17122">
        <v>1</v>
      </c>
      <c r="S17122">
        <v>0</v>
      </c>
    </row>
    <row r="17123" spans="1:19" x14ac:dyDescent="0.3">
      <c r="A17123" t="s">
        <v>34112</v>
      </c>
      <c r="B17123" s="171" t="s">
        <v>34113</v>
      </c>
      <c r="C17123" s="171" t="s">
        <v>10537</v>
      </c>
      <c r="D17123" s="171" t="s">
        <v>80</v>
      </c>
      <c r="E17123" s="11">
        <v>44774</v>
      </c>
      <c r="F17123">
        <v>1.5</v>
      </c>
      <c r="G17123">
        <v>2</v>
      </c>
      <c r="I17123">
        <v>4</v>
      </c>
      <c r="J17123">
        <v>8</v>
      </c>
      <c r="L17123">
        <v>11</v>
      </c>
      <c r="N17123">
        <v>4</v>
      </c>
      <c r="P17123">
        <v>0</v>
      </c>
      <c r="Q17123">
        <v>0</v>
      </c>
      <c r="S17123">
        <v>0</v>
      </c>
    </row>
    <row r="17124" spans="1:19" x14ac:dyDescent="0.3">
      <c r="A17124" t="s">
        <v>34114</v>
      </c>
      <c r="B17124" s="171" t="s">
        <v>34115</v>
      </c>
      <c r="C17124" s="171" t="s">
        <v>119</v>
      </c>
      <c r="D17124" s="171" t="s">
        <v>4</v>
      </c>
      <c r="E17124" s="11">
        <v>44774</v>
      </c>
      <c r="F17124">
        <v>0</v>
      </c>
      <c r="G17124">
        <v>0</v>
      </c>
      <c r="I17124">
        <v>0</v>
      </c>
      <c r="J17124">
        <v>0</v>
      </c>
      <c r="L17124">
        <v>0</v>
      </c>
      <c r="N17124">
        <v>0</v>
      </c>
      <c r="P17124">
        <v>0</v>
      </c>
      <c r="Q17124">
        <v>0</v>
      </c>
      <c r="S17124">
        <v>0</v>
      </c>
    </row>
    <row r="17125" spans="1:19" x14ac:dyDescent="0.3">
      <c r="A17125" t="s">
        <v>34116</v>
      </c>
      <c r="B17125" s="171" t="s">
        <v>34117</v>
      </c>
      <c r="C17125" s="171" t="s">
        <v>143</v>
      </c>
      <c r="D17125" s="171" t="s">
        <v>4</v>
      </c>
      <c r="E17125" s="11">
        <v>44774</v>
      </c>
      <c r="F17125">
        <v>0</v>
      </c>
      <c r="G17125">
        <v>0</v>
      </c>
      <c r="I17125">
        <v>0</v>
      </c>
      <c r="J17125">
        <v>0</v>
      </c>
      <c r="L17125">
        <v>0</v>
      </c>
      <c r="N17125">
        <v>0</v>
      </c>
      <c r="P17125">
        <v>0</v>
      </c>
      <c r="Q17125">
        <v>0</v>
      </c>
      <c r="S17125">
        <v>0</v>
      </c>
    </row>
    <row r="17126" spans="1:19" x14ac:dyDescent="0.3">
      <c r="A17126" t="s">
        <v>34118</v>
      </c>
      <c r="B17126" s="171" t="s">
        <v>34119</v>
      </c>
      <c r="C17126" s="171" t="s">
        <v>158</v>
      </c>
      <c r="D17126" s="171" t="s">
        <v>4</v>
      </c>
      <c r="E17126" s="11">
        <v>44774</v>
      </c>
      <c r="F17126">
        <v>0</v>
      </c>
      <c r="G17126">
        <v>0</v>
      </c>
      <c r="I17126">
        <v>0</v>
      </c>
      <c r="J17126">
        <v>0</v>
      </c>
      <c r="L17126">
        <v>0</v>
      </c>
      <c r="N17126">
        <v>0</v>
      </c>
      <c r="P17126">
        <v>0</v>
      </c>
      <c r="Q17126">
        <v>0</v>
      </c>
      <c r="S17126">
        <v>0</v>
      </c>
    </row>
    <row r="17127" spans="1:19" x14ac:dyDescent="0.3">
      <c r="A17127" t="s">
        <v>34120</v>
      </c>
      <c r="B17127" s="171" t="s">
        <v>34121</v>
      </c>
      <c r="C17127" s="171" t="s">
        <v>209</v>
      </c>
      <c r="D17127" s="171" t="s">
        <v>4</v>
      </c>
      <c r="E17127" s="11">
        <v>44774</v>
      </c>
      <c r="F17127">
        <v>0</v>
      </c>
      <c r="G17127">
        <v>0</v>
      </c>
      <c r="I17127">
        <v>0</v>
      </c>
      <c r="J17127">
        <v>0</v>
      </c>
      <c r="L17127">
        <v>0</v>
      </c>
      <c r="N17127">
        <v>0</v>
      </c>
      <c r="P17127">
        <v>0</v>
      </c>
      <c r="Q17127">
        <v>0</v>
      </c>
      <c r="S17127">
        <v>0</v>
      </c>
    </row>
    <row r="17128" spans="1:19" x14ac:dyDescent="0.3">
      <c r="A17128" t="s">
        <v>34122</v>
      </c>
      <c r="B17128" s="171" t="s">
        <v>34123</v>
      </c>
      <c r="C17128" s="171" t="s">
        <v>76</v>
      </c>
      <c r="D17128" s="171" t="s">
        <v>4</v>
      </c>
      <c r="E17128" s="11">
        <v>44774</v>
      </c>
      <c r="F17128">
        <v>0</v>
      </c>
      <c r="G17128">
        <v>0</v>
      </c>
      <c r="I17128">
        <v>0</v>
      </c>
      <c r="J17128">
        <v>0</v>
      </c>
      <c r="L17128">
        <v>0</v>
      </c>
      <c r="N17128">
        <v>0</v>
      </c>
      <c r="P17128">
        <v>0</v>
      </c>
      <c r="Q17128">
        <v>0</v>
      </c>
      <c r="S17128">
        <v>0</v>
      </c>
    </row>
    <row r="17129" spans="1:19" x14ac:dyDescent="0.3">
      <c r="A17129" t="s">
        <v>34124</v>
      </c>
      <c r="B17129" s="171" t="s">
        <v>34125</v>
      </c>
      <c r="C17129" s="171" t="s">
        <v>15344</v>
      </c>
      <c r="D17129" s="171" t="s">
        <v>4</v>
      </c>
      <c r="E17129" s="11">
        <v>44774</v>
      </c>
      <c r="F17129">
        <v>0</v>
      </c>
      <c r="G17129">
        <v>0</v>
      </c>
      <c r="I17129">
        <v>0</v>
      </c>
      <c r="J17129">
        <v>0</v>
      </c>
      <c r="L17129">
        <v>0</v>
      </c>
      <c r="N17129">
        <v>0</v>
      </c>
      <c r="P17129">
        <v>0</v>
      </c>
      <c r="Q17129">
        <v>0</v>
      </c>
      <c r="S17129">
        <v>0</v>
      </c>
    </row>
    <row r="17130" spans="1:19" x14ac:dyDescent="0.3">
      <c r="A17130" t="s">
        <v>34126</v>
      </c>
      <c r="B17130" s="171" t="s">
        <v>34127</v>
      </c>
      <c r="C17130" s="171" t="s">
        <v>24281</v>
      </c>
      <c r="D17130" s="171" t="s">
        <v>4</v>
      </c>
      <c r="E17130" s="11">
        <v>44774</v>
      </c>
      <c r="F17130">
        <v>0</v>
      </c>
      <c r="G17130">
        <v>0</v>
      </c>
      <c r="I17130">
        <v>0</v>
      </c>
      <c r="J17130">
        <v>0</v>
      </c>
      <c r="L17130">
        <v>0</v>
      </c>
      <c r="N17130">
        <v>0</v>
      </c>
      <c r="P17130">
        <v>0</v>
      </c>
      <c r="Q17130">
        <v>0</v>
      </c>
      <c r="S17130">
        <v>0</v>
      </c>
    </row>
    <row r="17131" spans="1:19" x14ac:dyDescent="0.3">
      <c r="A17131" t="s">
        <v>34128</v>
      </c>
      <c r="B17131" s="171" t="s">
        <v>34129</v>
      </c>
      <c r="C17131" s="171" t="s">
        <v>24284</v>
      </c>
      <c r="D17131" s="171" t="s">
        <v>4</v>
      </c>
      <c r="E17131" s="11">
        <v>44774</v>
      </c>
      <c r="F17131">
        <v>2</v>
      </c>
      <c r="G17131">
        <v>3</v>
      </c>
      <c r="I17131">
        <v>11</v>
      </c>
      <c r="J17131">
        <v>12</v>
      </c>
      <c r="L17131">
        <v>18</v>
      </c>
      <c r="N17131">
        <v>7</v>
      </c>
      <c r="P17131">
        <v>1</v>
      </c>
      <c r="Q17131">
        <v>1</v>
      </c>
      <c r="S17131">
        <v>4</v>
      </c>
    </row>
    <row r="17132" spans="1:19" x14ac:dyDescent="0.3">
      <c r="A17132" t="s">
        <v>34130</v>
      </c>
      <c r="B17132" s="171" t="s">
        <v>34131</v>
      </c>
      <c r="C17132" s="171" t="s">
        <v>18126</v>
      </c>
      <c r="D17132" s="171" t="s">
        <v>4</v>
      </c>
      <c r="E17132" s="11">
        <v>44774</v>
      </c>
      <c r="F17132">
        <v>0</v>
      </c>
      <c r="G17132">
        <v>0</v>
      </c>
      <c r="I17132">
        <v>0</v>
      </c>
      <c r="J17132">
        <v>0</v>
      </c>
      <c r="L17132">
        <v>0</v>
      </c>
      <c r="N17132">
        <v>0</v>
      </c>
      <c r="P17132">
        <v>0</v>
      </c>
      <c r="Q17132">
        <v>0</v>
      </c>
      <c r="S17132">
        <v>0</v>
      </c>
    </row>
    <row r="17133" spans="1:19" x14ac:dyDescent="0.3">
      <c r="A17133" t="s">
        <v>34132</v>
      </c>
      <c r="B17133" s="171" t="s">
        <v>34133</v>
      </c>
      <c r="C17133" s="171" t="s">
        <v>128</v>
      </c>
      <c r="D17133" s="171" t="s">
        <v>4</v>
      </c>
      <c r="E17133" s="11">
        <v>44774</v>
      </c>
      <c r="F17133">
        <v>0</v>
      </c>
      <c r="G17133">
        <v>0</v>
      </c>
      <c r="I17133">
        <v>0</v>
      </c>
      <c r="J17133">
        <v>0</v>
      </c>
      <c r="L17133">
        <v>0</v>
      </c>
      <c r="N17133">
        <v>0</v>
      </c>
      <c r="P17133">
        <v>0</v>
      </c>
      <c r="Q17133">
        <v>0</v>
      </c>
      <c r="S17133">
        <v>0</v>
      </c>
    </row>
    <row r="17134" spans="1:19" x14ac:dyDescent="0.3">
      <c r="A17134" t="s">
        <v>34134</v>
      </c>
      <c r="B17134" s="171" t="s">
        <v>34135</v>
      </c>
      <c r="C17134" s="171" t="s">
        <v>14824</v>
      </c>
      <c r="D17134" s="171" t="s">
        <v>4</v>
      </c>
      <c r="E17134" s="11">
        <v>44774</v>
      </c>
      <c r="F17134">
        <v>0</v>
      </c>
      <c r="G17134">
        <v>0</v>
      </c>
      <c r="I17134">
        <v>0</v>
      </c>
      <c r="J17134">
        <v>0</v>
      </c>
      <c r="L17134">
        <v>0</v>
      </c>
      <c r="N17134">
        <v>0</v>
      </c>
      <c r="P17134">
        <v>0</v>
      </c>
      <c r="Q17134">
        <v>0</v>
      </c>
      <c r="S17134">
        <v>0</v>
      </c>
    </row>
    <row r="17135" spans="1:19" x14ac:dyDescent="0.3">
      <c r="A17135" t="s">
        <v>34136</v>
      </c>
      <c r="B17135" s="171" t="s">
        <v>34137</v>
      </c>
      <c r="C17135" s="171" t="s">
        <v>152</v>
      </c>
      <c r="D17135" s="171" t="s">
        <v>4</v>
      </c>
      <c r="E17135" s="11">
        <v>44774</v>
      </c>
      <c r="F17135">
        <v>0</v>
      </c>
      <c r="G17135">
        <v>0</v>
      </c>
      <c r="I17135">
        <v>0</v>
      </c>
      <c r="J17135">
        <v>0</v>
      </c>
      <c r="L17135">
        <v>0</v>
      </c>
      <c r="N17135">
        <v>0</v>
      </c>
      <c r="P17135">
        <v>0</v>
      </c>
      <c r="Q17135">
        <v>0</v>
      </c>
      <c r="S17135">
        <v>0</v>
      </c>
    </row>
    <row r="17136" spans="1:19" x14ac:dyDescent="0.3">
      <c r="A17136" t="s">
        <v>34138</v>
      </c>
      <c r="B17136" s="171" t="s">
        <v>34139</v>
      </c>
      <c r="C17136" s="171" t="s">
        <v>194</v>
      </c>
      <c r="D17136" s="171" t="s">
        <v>4</v>
      </c>
      <c r="E17136" s="11">
        <v>44774</v>
      </c>
      <c r="F17136">
        <v>6</v>
      </c>
      <c r="G17136">
        <v>7</v>
      </c>
      <c r="I17136">
        <v>26</v>
      </c>
      <c r="J17136">
        <v>36</v>
      </c>
      <c r="L17136">
        <v>39</v>
      </c>
      <c r="N17136">
        <v>17</v>
      </c>
      <c r="P17136">
        <v>2</v>
      </c>
      <c r="Q17136">
        <v>2</v>
      </c>
      <c r="S17136">
        <v>9</v>
      </c>
    </row>
    <row r="17137" spans="1:19" x14ac:dyDescent="0.3">
      <c r="A17137" t="s">
        <v>34140</v>
      </c>
      <c r="B17137" s="171" t="s">
        <v>34141</v>
      </c>
      <c r="C17137" s="171" t="s">
        <v>18137</v>
      </c>
      <c r="D17137" s="171" t="s">
        <v>4</v>
      </c>
      <c r="E17137" s="11">
        <v>44774</v>
      </c>
      <c r="F17137">
        <v>0</v>
      </c>
      <c r="G17137">
        <v>0</v>
      </c>
      <c r="I17137">
        <v>0</v>
      </c>
      <c r="J17137">
        <v>0</v>
      </c>
      <c r="L17137">
        <v>0</v>
      </c>
      <c r="N17137">
        <v>0</v>
      </c>
      <c r="P17137">
        <v>0</v>
      </c>
      <c r="Q17137">
        <v>0</v>
      </c>
      <c r="S17137">
        <v>0</v>
      </c>
    </row>
    <row r="17138" spans="1:19" x14ac:dyDescent="0.3">
      <c r="A17138" t="s">
        <v>34142</v>
      </c>
      <c r="B17138" s="171" t="s">
        <v>34143</v>
      </c>
      <c r="C17138" s="171" t="s">
        <v>18140</v>
      </c>
      <c r="D17138" s="171" t="s">
        <v>4</v>
      </c>
      <c r="E17138" s="11">
        <v>44774</v>
      </c>
      <c r="F17138">
        <v>3</v>
      </c>
      <c r="G17138">
        <v>4</v>
      </c>
      <c r="I17138">
        <v>12</v>
      </c>
      <c r="J17138">
        <v>15</v>
      </c>
      <c r="L17138">
        <v>20</v>
      </c>
      <c r="N17138">
        <v>10</v>
      </c>
      <c r="P17138">
        <v>1</v>
      </c>
      <c r="Q17138">
        <v>2</v>
      </c>
      <c r="S17138">
        <v>2</v>
      </c>
    </row>
    <row r="17139" spans="1:19" x14ac:dyDescent="0.3">
      <c r="A17139" t="s">
        <v>34144</v>
      </c>
      <c r="B17139" s="171" t="s">
        <v>34145</v>
      </c>
      <c r="C17139" s="171" t="s">
        <v>236</v>
      </c>
      <c r="D17139" s="171" t="s">
        <v>4</v>
      </c>
      <c r="E17139" s="11">
        <v>44774</v>
      </c>
      <c r="F17139">
        <v>0</v>
      </c>
      <c r="G17139">
        <v>0</v>
      </c>
      <c r="I17139">
        <v>0</v>
      </c>
      <c r="J17139">
        <v>0</v>
      </c>
      <c r="L17139">
        <v>0</v>
      </c>
      <c r="N17139">
        <v>0</v>
      </c>
      <c r="P17139">
        <v>0</v>
      </c>
      <c r="Q17139">
        <v>0</v>
      </c>
      <c r="S17139">
        <v>0</v>
      </c>
    </row>
    <row r="17140" spans="1:19" x14ac:dyDescent="0.3">
      <c r="A17140" t="s">
        <v>34146</v>
      </c>
      <c r="B17140" s="171" t="s">
        <v>34147</v>
      </c>
      <c r="C17140" s="171" t="s">
        <v>239</v>
      </c>
      <c r="D17140" s="171" t="s">
        <v>4</v>
      </c>
      <c r="E17140" s="11">
        <v>44774</v>
      </c>
      <c r="F17140">
        <v>0</v>
      </c>
      <c r="G17140">
        <v>0</v>
      </c>
      <c r="I17140">
        <v>0</v>
      </c>
      <c r="J17140">
        <v>0</v>
      </c>
      <c r="L17140">
        <v>0</v>
      </c>
      <c r="N17140">
        <v>0</v>
      </c>
      <c r="P17140">
        <v>0</v>
      </c>
      <c r="Q17140">
        <v>0</v>
      </c>
      <c r="S17140">
        <v>0</v>
      </c>
    </row>
    <row r="17141" spans="1:19" x14ac:dyDescent="0.3">
      <c r="A17141" t="s">
        <v>34148</v>
      </c>
      <c r="B17141" s="171" t="s">
        <v>34149</v>
      </c>
      <c r="C17141" s="171" t="s">
        <v>24315</v>
      </c>
      <c r="D17141" s="171" t="s">
        <v>4</v>
      </c>
      <c r="E17141" s="11">
        <v>44774</v>
      </c>
      <c r="F17141">
        <v>0</v>
      </c>
      <c r="G17141">
        <v>0</v>
      </c>
      <c r="I17141">
        <v>0</v>
      </c>
      <c r="J17141">
        <v>0</v>
      </c>
      <c r="L17141">
        <v>0</v>
      </c>
      <c r="N17141">
        <v>0</v>
      </c>
      <c r="P17141">
        <v>0</v>
      </c>
      <c r="Q17141">
        <v>0</v>
      </c>
      <c r="S17141">
        <v>0</v>
      </c>
    </row>
    <row r="17142" spans="1:19" x14ac:dyDescent="0.3">
      <c r="A17142" t="s">
        <v>34150</v>
      </c>
      <c r="B17142" s="171" t="s">
        <v>34151</v>
      </c>
      <c r="C17142" s="171" t="s">
        <v>113</v>
      </c>
      <c r="D17142" s="171" t="s">
        <v>4</v>
      </c>
      <c r="E17142" s="11">
        <v>44774</v>
      </c>
      <c r="F17142">
        <v>0</v>
      </c>
      <c r="G17142">
        <v>0</v>
      </c>
      <c r="I17142">
        <v>0</v>
      </c>
      <c r="J17142">
        <v>0</v>
      </c>
      <c r="L17142">
        <v>0</v>
      </c>
      <c r="N17142">
        <v>0</v>
      </c>
      <c r="P17142">
        <v>0</v>
      </c>
      <c r="Q17142">
        <v>0</v>
      </c>
      <c r="S17142">
        <v>0</v>
      </c>
    </row>
    <row r="17143" spans="1:19" x14ac:dyDescent="0.3">
      <c r="A17143" t="s">
        <v>34152</v>
      </c>
      <c r="B17143" s="171" t="s">
        <v>34153</v>
      </c>
      <c r="C17143" s="171" t="s">
        <v>131</v>
      </c>
      <c r="D17143" s="171" t="s">
        <v>4</v>
      </c>
      <c r="E17143" s="11">
        <v>44774</v>
      </c>
      <c r="F17143">
        <v>0</v>
      </c>
      <c r="G17143">
        <v>0</v>
      </c>
      <c r="I17143">
        <v>0</v>
      </c>
      <c r="J17143">
        <v>0</v>
      </c>
      <c r="L17143">
        <v>0</v>
      </c>
      <c r="N17143">
        <v>0</v>
      </c>
      <c r="P17143">
        <v>0</v>
      </c>
      <c r="Q17143">
        <v>0</v>
      </c>
      <c r="S17143">
        <v>0</v>
      </c>
    </row>
    <row r="17144" spans="1:19" x14ac:dyDescent="0.3">
      <c r="A17144" t="s">
        <v>34154</v>
      </c>
      <c r="B17144" s="171" t="s">
        <v>34155</v>
      </c>
      <c r="C17144" s="171" t="s">
        <v>14843</v>
      </c>
      <c r="D17144" s="171" t="s">
        <v>4</v>
      </c>
      <c r="E17144" s="11">
        <v>44774</v>
      </c>
      <c r="F17144">
        <v>0</v>
      </c>
      <c r="G17144">
        <v>0</v>
      </c>
      <c r="I17144">
        <v>0</v>
      </c>
      <c r="J17144">
        <v>0</v>
      </c>
      <c r="L17144">
        <v>0</v>
      </c>
      <c r="N17144">
        <v>0</v>
      </c>
      <c r="P17144">
        <v>0</v>
      </c>
      <c r="Q17144">
        <v>0</v>
      </c>
      <c r="S17144">
        <v>0</v>
      </c>
    </row>
    <row r="17145" spans="1:19" x14ac:dyDescent="0.3">
      <c r="A17145" t="s">
        <v>34156</v>
      </c>
      <c r="B17145" s="171" t="s">
        <v>34157</v>
      </c>
      <c r="C17145" s="171" t="s">
        <v>155</v>
      </c>
      <c r="D17145" s="171" t="s">
        <v>4</v>
      </c>
      <c r="E17145" s="11">
        <v>44774</v>
      </c>
      <c r="F17145">
        <v>3.5</v>
      </c>
      <c r="G17145">
        <v>4</v>
      </c>
      <c r="I17145">
        <v>19</v>
      </c>
      <c r="J17145">
        <v>18</v>
      </c>
      <c r="L17145">
        <v>21</v>
      </c>
      <c r="N17145">
        <v>19</v>
      </c>
      <c r="P17145">
        <v>1</v>
      </c>
      <c r="Q17145">
        <v>4</v>
      </c>
      <c r="S17145">
        <v>0</v>
      </c>
    </row>
    <row r="17146" spans="1:19" x14ac:dyDescent="0.3">
      <c r="A17146" t="s">
        <v>34158</v>
      </c>
      <c r="B17146" s="171" t="s">
        <v>34159</v>
      </c>
      <c r="C17146" s="171" t="s">
        <v>16232</v>
      </c>
      <c r="D17146" s="171" t="s">
        <v>4</v>
      </c>
      <c r="E17146" s="11">
        <v>44774</v>
      </c>
      <c r="F17146">
        <v>1</v>
      </c>
      <c r="G17146">
        <v>3</v>
      </c>
      <c r="I17146">
        <v>4</v>
      </c>
      <c r="J17146">
        <v>6</v>
      </c>
      <c r="L17146">
        <v>17</v>
      </c>
      <c r="N17146">
        <v>3</v>
      </c>
      <c r="P17146">
        <v>0</v>
      </c>
      <c r="Q17146">
        <v>0</v>
      </c>
      <c r="S17146">
        <v>1</v>
      </c>
    </row>
    <row r="17147" spans="1:19" x14ac:dyDescent="0.3">
      <c r="A17147" t="s">
        <v>34160</v>
      </c>
      <c r="B17147" s="171" t="s">
        <v>34161</v>
      </c>
      <c r="C17147" s="171" t="s">
        <v>16557</v>
      </c>
      <c r="D17147" s="171" t="s">
        <v>4</v>
      </c>
      <c r="E17147" s="11">
        <v>44774</v>
      </c>
      <c r="F17147">
        <v>0</v>
      </c>
      <c r="G17147">
        <v>0</v>
      </c>
      <c r="I17147">
        <v>0</v>
      </c>
      <c r="J17147">
        <v>0</v>
      </c>
      <c r="L17147">
        <v>0</v>
      </c>
      <c r="N17147">
        <v>0</v>
      </c>
      <c r="P17147">
        <v>0</v>
      </c>
      <c r="Q17147">
        <v>0</v>
      </c>
      <c r="S17147">
        <v>0</v>
      </c>
    </row>
    <row r="17148" spans="1:19" x14ac:dyDescent="0.3">
      <c r="A17148" t="s">
        <v>34162</v>
      </c>
      <c r="B17148" s="171" t="s">
        <v>34163</v>
      </c>
      <c r="C17148" s="171" t="s">
        <v>188</v>
      </c>
      <c r="D17148" s="171" t="s">
        <v>4</v>
      </c>
      <c r="E17148" s="11">
        <v>44774</v>
      </c>
      <c r="F17148">
        <v>2.5</v>
      </c>
      <c r="G17148">
        <v>5</v>
      </c>
      <c r="I17148">
        <v>5</v>
      </c>
      <c r="J17148">
        <v>13</v>
      </c>
      <c r="L17148">
        <v>28</v>
      </c>
      <c r="N17148">
        <v>5</v>
      </c>
      <c r="P17148">
        <v>2</v>
      </c>
      <c r="Q17148">
        <v>2</v>
      </c>
      <c r="S17148">
        <v>0</v>
      </c>
    </row>
    <row r="17149" spans="1:19" x14ac:dyDescent="0.3">
      <c r="A17149" t="s">
        <v>34164</v>
      </c>
      <c r="B17149" s="171" t="s">
        <v>34165</v>
      </c>
      <c r="C17149" s="171" t="s">
        <v>227</v>
      </c>
      <c r="D17149" s="171" t="s">
        <v>4</v>
      </c>
      <c r="E17149" s="11">
        <v>44774</v>
      </c>
      <c r="F17149">
        <v>0</v>
      </c>
      <c r="G17149">
        <v>0</v>
      </c>
      <c r="I17149">
        <v>0</v>
      </c>
      <c r="J17149">
        <v>0</v>
      </c>
      <c r="L17149">
        <v>0</v>
      </c>
      <c r="N17149">
        <v>0</v>
      </c>
      <c r="P17149">
        <v>0</v>
      </c>
      <c r="Q17149">
        <v>0</v>
      </c>
      <c r="S17149">
        <v>0</v>
      </c>
    </row>
    <row r="17150" spans="1:19" x14ac:dyDescent="0.3">
      <c r="A17150" t="s">
        <v>34166</v>
      </c>
      <c r="B17150" s="171" t="s">
        <v>34167</v>
      </c>
      <c r="C17150" s="171" t="s">
        <v>116</v>
      </c>
      <c r="D17150" s="171" t="s">
        <v>4</v>
      </c>
      <c r="E17150" s="11">
        <v>44774</v>
      </c>
      <c r="F17150">
        <v>6</v>
      </c>
      <c r="G17150">
        <v>7</v>
      </c>
      <c r="I17150">
        <v>50</v>
      </c>
      <c r="J17150">
        <v>65</v>
      </c>
      <c r="L17150">
        <v>76</v>
      </c>
      <c r="N17150">
        <v>50</v>
      </c>
      <c r="P17150">
        <v>1</v>
      </c>
      <c r="Q17150">
        <v>4</v>
      </c>
      <c r="S17150">
        <v>0</v>
      </c>
    </row>
    <row r="17151" spans="1:19" x14ac:dyDescent="0.3">
      <c r="A17151" t="s">
        <v>34168</v>
      </c>
      <c r="B17151" s="171" t="s">
        <v>34169</v>
      </c>
      <c r="C17151" s="171" t="s">
        <v>9862</v>
      </c>
      <c r="D17151" s="171" t="s">
        <v>4</v>
      </c>
      <c r="E17151" s="11">
        <v>44774</v>
      </c>
      <c r="F17151">
        <v>0</v>
      </c>
      <c r="G17151">
        <v>0</v>
      </c>
      <c r="I17151">
        <v>0</v>
      </c>
      <c r="J17151">
        <v>0</v>
      </c>
      <c r="L17151">
        <v>0</v>
      </c>
      <c r="N17151">
        <v>0</v>
      </c>
      <c r="P17151">
        <v>0</v>
      </c>
      <c r="Q17151">
        <v>0</v>
      </c>
      <c r="S17151">
        <v>0</v>
      </c>
    </row>
    <row r="17152" spans="1:19" x14ac:dyDescent="0.3">
      <c r="A17152" t="s">
        <v>34170</v>
      </c>
      <c r="B17152" s="171" t="s">
        <v>34171</v>
      </c>
      <c r="C17152" s="171" t="s">
        <v>140</v>
      </c>
      <c r="D17152" s="171" t="s">
        <v>4</v>
      </c>
      <c r="E17152" s="11">
        <v>44774</v>
      </c>
      <c r="F17152">
        <v>0</v>
      </c>
      <c r="G17152">
        <v>0</v>
      </c>
      <c r="I17152">
        <v>0</v>
      </c>
      <c r="J17152">
        <v>0</v>
      </c>
      <c r="L17152">
        <v>0</v>
      </c>
      <c r="N17152">
        <v>0</v>
      </c>
      <c r="P17152">
        <v>0</v>
      </c>
      <c r="Q17152">
        <v>0</v>
      </c>
      <c r="S17152">
        <v>0</v>
      </c>
    </row>
    <row r="17153" spans="1:19" x14ac:dyDescent="0.3">
      <c r="A17153" t="s">
        <v>34172</v>
      </c>
      <c r="B17153" s="171" t="s">
        <v>34173</v>
      </c>
      <c r="C17153" s="171" t="s">
        <v>8590</v>
      </c>
      <c r="D17153" s="171" t="s">
        <v>4</v>
      </c>
      <c r="E17153" s="11">
        <v>44774</v>
      </c>
      <c r="F17153">
        <v>0</v>
      </c>
      <c r="G17153">
        <v>0</v>
      </c>
      <c r="I17153">
        <v>0</v>
      </c>
      <c r="J17153">
        <v>0</v>
      </c>
      <c r="L17153">
        <v>0</v>
      </c>
      <c r="N17153">
        <v>0</v>
      </c>
      <c r="P17153">
        <v>0</v>
      </c>
      <c r="Q17153">
        <v>0</v>
      </c>
      <c r="S17153">
        <v>0</v>
      </c>
    </row>
    <row r="17154" spans="1:19" x14ac:dyDescent="0.3">
      <c r="A17154" t="s">
        <v>34174</v>
      </c>
      <c r="B17154" s="171" t="s">
        <v>34175</v>
      </c>
      <c r="C17154" s="171" t="s">
        <v>170</v>
      </c>
      <c r="D17154" s="171" t="s">
        <v>4</v>
      </c>
      <c r="E17154" s="11">
        <v>44774</v>
      </c>
      <c r="F17154">
        <v>3.5</v>
      </c>
      <c r="G17154">
        <v>3.5</v>
      </c>
      <c r="I17154">
        <v>40</v>
      </c>
      <c r="J17154">
        <v>49</v>
      </c>
      <c r="L17154">
        <v>49</v>
      </c>
      <c r="N17154">
        <v>11</v>
      </c>
      <c r="P17154">
        <v>0</v>
      </c>
      <c r="Q17154">
        <v>2</v>
      </c>
      <c r="S17154">
        <v>29</v>
      </c>
    </row>
    <row r="17155" spans="1:19" x14ac:dyDescent="0.3">
      <c r="A17155" t="s">
        <v>34176</v>
      </c>
      <c r="B17155" s="171" t="s">
        <v>34177</v>
      </c>
      <c r="C17155" s="171" t="s">
        <v>182</v>
      </c>
      <c r="D17155" s="171" t="s">
        <v>4</v>
      </c>
      <c r="E17155" s="11">
        <v>44774</v>
      </c>
      <c r="F17155">
        <v>11.5</v>
      </c>
      <c r="G17155">
        <v>8</v>
      </c>
      <c r="I17155">
        <v>75</v>
      </c>
      <c r="J17155">
        <v>131</v>
      </c>
      <c r="L17155">
        <v>91</v>
      </c>
      <c r="N17155">
        <v>75</v>
      </c>
      <c r="P17155">
        <v>1</v>
      </c>
      <c r="Q17155">
        <v>2</v>
      </c>
      <c r="S17155">
        <v>0</v>
      </c>
    </row>
    <row r="17156" spans="1:19" x14ac:dyDescent="0.3">
      <c r="A17156" t="s">
        <v>34178</v>
      </c>
      <c r="B17156" s="171" t="s">
        <v>34179</v>
      </c>
      <c r="C17156" s="171" t="s">
        <v>197</v>
      </c>
      <c r="D17156" s="171" t="s">
        <v>4</v>
      </c>
      <c r="E17156" s="11">
        <v>44774</v>
      </c>
      <c r="F17156">
        <v>8</v>
      </c>
      <c r="G17156">
        <v>8.5</v>
      </c>
      <c r="I17156">
        <v>63</v>
      </c>
      <c r="J17156">
        <v>80</v>
      </c>
      <c r="L17156">
        <v>85</v>
      </c>
      <c r="N17156">
        <v>57</v>
      </c>
      <c r="P17156">
        <v>8</v>
      </c>
      <c r="Q17156">
        <v>8</v>
      </c>
      <c r="S17156">
        <v>6</v>
      </c>
    </row>
    <row r="17157" spans="1:19" x14ac:dyDescent="0.3">
      <c r="A17157" t="s">
        <v>34180</v>
      </c>
      <c r="B17157" s="171" t="s">
        <v>34181</v>
      </c>
      <c r="C17157" s="171" t="s">
        <v>218</v>
      </c>
      <c r="D17157" s="171" t="s">
        <v>4</v>
      </c>
      <c r="E17157" s="11">
        <v>44774</v>
      </c>
      <c r="F17157">
        <v>0</v>
      </c>
      <c r="G17157">
        <v>0</v>
      </c>
      <c r="I17157">
        <v>0</v>
      </c>
      <c r="J17157">
        <v>0</v>
      </c>
      <c r="L17157">
        <v>0</v>
      </c>
      <c r="N17157">
        <v>0</v>
      </c>
      <c r="P17157">
        <v>0</v>
      </c>
      <c r="Q17157">
        <v>0</v>
      </c>
      <c r="S17157">
        <v>0</v>
      </c>
    </row>
    <row r="17158" spans="1:19" x14ac:dyDescent="0.3">
      <c r="A17158" t="s">
        <v>34182</v>
      </c>
      <c r="B17158" s="171" t="s">
        <v>34183</v>
      </c>
      <c r="C17158" s="171" t="s">
        <v>230</v>
      </c>
      <c r="D17158" s="171" t="s">
        <v>4</v>
      </c>
      <c r="E17158" s="11">
        <v>44774</v>
      </c>
      <c r="F17158">
        <v>0</v>
      </c>
      <c r="G17158">
        <v>0</v>
      </c>
      <c r="I17158">
        <v>0</v>
      </c>
      <c r="J17158">
        <v>0</v>
      </c>
      <c r="L17158">
        <v>0</v>
      </c>
      <c r="N17158">
        <v>0</v>
      </c>
      <c r="P17158">
        <v>0</v>
      </c>
      <c r="Q17158">
        <v>0</v>
      </c>
      <c r="S17158">
        <v>0</v>
      </c>
    </row>
    <row r="17159" spans="1:19" x14ac:dyDescent="0.3">
      <c r="A17159" t="s">
        <v>34184</v>
      </c>
      <c r="B17159" s="171" t="s">
        <v>34185</v>
      </c>
      <c r="C17159" s="171" t="s">
        <v>8193</v>
      </c>
      <c r="D17159" s="171" t="s">
        <v>4</v>
      </c>
      <c r="E17159" s="11">
        <v>44774</v>
      </c>
      <c r="F17159">
        <v>2</v>
      </c>
      <c r="G17159">
        <v>2</v>
      </c>
      <c r="I17159">
        <v>14</v>
      </c>
      <c r="J17159">
        <v>22</v>
      </c>
      <c r="L17159">
        <v>22</v>
      </c>
      <c r="N17159">
        <v>14</v>
      </c>
      <c r="P17159">
        <v>0</v>
      </c>
      <c r="Q17159">
        <v>0</v>
      </c>
      <c r="S17159">
        <v>0</v>
      </c>
    </row>
    <row r="17160" spans="1:19" x14ac:dyDescent="0.3">
      <c r="A17160" t="s">
        <v>34186</v>
      </c>
      <c r="B17160" s="171" t="s">
        <v>34187</v>
      </c>
      <c r="C17160" s="171" t="s">
        <v>10522</v>
      </c>
      <c r="D17160" s="171" t="s">
        <v>4</v>
      </c>
      <c r="E17160" s="11">
        <v>44774</v>
      </c>
      <c r="F17160">
        <v>0</v>
      </c>
      <c r="G17160">
        <v>0</v>
      </c>
      <c r="I17160">
        <v>0</v>
      </c>
      <c r="J17160">
        <v>0</v>
      </c>
      <c r="L17160">
        <v>0</v>
      </c>
      <c r="N17160">
        <v>0</v>
      </c>
      <c r="P17160">
        <v>0</v>
      </c>
      <c r="Q17160">
        <v>0</v>
      </c>
      <c r="S17160">
        <v>0</v>
      </c>
    </row>
    <row r="17161" spans="1:19" x14ac:dyDescent="0.3">
      <c r="A17161" t="s">
        <v>34188</v>
      </c>
      <c r="B17161" s="171" t="s">
        <v>34189</v>
      </c>
      <c r="C17161" s="171" t="s">
        <v>10525</v>
      </c>
      <c r="D17161" s="171" t="s">
        <v>4</v>
      </c>
      <c r="E17161" s="11">
        <v>44774</v>
      </c>
      <c r="F17161">
        <v>0</v>
      </c>
      <c r="G17161">
        <v>0</v>
      </c>
      <c r="I17161">
        <v>0</v>
      </c>
      <c r="J17161">
        <v>0</v>
      </c>
      <c r="L17161">
        <v>0</v>
      </c>
      <c r="N17161">
        <v>0</v>
      </c>
      <c r="P17161">
        <v>0</v>
      </c>
      <c r="Q17161">
        <v>0</v>
      </c>
      <c r="S17161">
        <v>0</v>
      </c>
    </row>
    <row r="17162" spans="1:19" x14ac:dyDescent="0.3">
      <c r="A17162" t="s">
        <v>34190</v>
      </c>
      <c r="B17162" s="171" t="s">
        <v>34191</v>
      </c>
      <c r="C17162" s="171" t="s">
        <v>10528</v>
      </c>
      <c r="D17162" s="171" t="s">
        <v>4</v>
      </c>
      <c r="E17162" s="11">
        <v>44774</v>
      </c>
      <c r="F17162">
        <v>0</v>
      </c>
      <c r="G17162">
        <v>0</v>
      </c>
      <c r="I17162">
        <v>0</v>
      </c>
      <c r="J17162">
        <v>0</v>
      </c>
      <c r="L17162">
        <v>0</v>
      </c>
      <c r="N17162">
        <v>0</v>
      </c>
      <c r="P17162">
        <v>0</v>
      </c>
      <c r="Q17162">
        <v>0</v>
      </c>
      <c r="S17162">
        <v>0</v>
      </c>
    </row>
    <row r="17163" spans="1:19" x14ac:dyDescent="0.3">
      <c r="A17163" t="s">
        <v>34192</v>
      </c>
      <c r="B17163" s="171" t="s">
        <v>34193</v>
      </c>
      <c r="C17163" s="171" t="s">
        <v>10531</v>
      </c>
      <c r="D17163" s="171" t="s">
        <v>4</v>
      </c>
      <c r="E17163" s="11">
        <v>44774</v>
      </c>
      <c r="F17163">
        <v>0</v>
      </c>
      <c r="G17163">
        <v>0</v>
      </c>
      <c r="I17163">
        <v>0</v>
      </c>
      <c r="J17163">
        <v>0</v>
      </c>
      <c r="L17163">
        <v>0</v>
      </c>
      <c r="N17163">
        <v>0</v>
      </c>
      <c r="P17163">
        <v>0</v>
      </c>
      <c r="Q17163">
        <v>0</v>
      </c>
      <c r="S17163">
        <v>0</v>
      </c>
    </row>
    <row r="17164" spans="1:19" x14ac:dyDescent="0.3">
      <c r="A17164" t="s">
        <v>34194</v>
      </c>
      <c r="B17164" s="171" t="s">
        <v>34195</v>
      </c>
      <c r="C17164" s="171" t="s">
        <v>14880</v>
      </c>
      <c r="D17164" s="171" t="s">
        <v>4</v>
      </c>
      <c r="E17164" s="11">
        <v>44774</v>
      </c>
      <c r="F17164">
        <v>0</v>
      </c>
      <c r="G17164">
        <v>0</v>
      </c>
      <c r="I17164">
        <v>0</v>
      </c>
      <c r="J17164">
        <v>0</v>
      </c>
      <c r="L17164">
        <v>0</v>
      </c>
      <c r="N17164">
        <v>0</v>
      </c>
      <c r="P17164">
        <v>0</v>
      </c>
      <c r="Q17164">
        <v>0</v>
      </c>
      <c r="S17164">
        <v>0</v>
      </c>
    </row>
    <row r="17165" spans="1:19" x14ac:dyDescent="0.3">
      <c r="A17165" t="s">
        <v>34196</v>
      </c>
      <c r="B17165" s="171" t="s">
        <v>34197</v>
      </c>
      <c r="C17165" s="171" t="s">
        <v>10534</v>
      </c>
      <c r="D17165" s="171" t="s">
        <v>4</v>
      </c>
      <c r="E17165" s="11">
        <v>44774</v>
      </c>
      <c r="F17165">
        <v>1</v>
      </c>
      <c r="G17165">
        <v>5</v>
      </c>
      <c r="I17165">
        <v>4</v>
      </c>
      <c r="J17165">
        <v>5</v>
      </c>
      <c r="L17165">
        <v>29</v>
      </c>
      <c r="N17165">
        <v>4</v>
      </c>
      <c r="P17165">
        <v>1</v>
      </c>
      <c r="Q17165">
        <v>1</v>
      </c>
      <c r="S17165">
        <v>0</v>
      </c>
    </row>
    <row r="17166" spans="1:19" x14ac:dyDescent="0.3">
      <c r="A17166" t="s">
        <v>34198</v>
      </c>
      <c r="B17166" s="171" t="s">
        <v>34199</v>
      </c>
      <c r="C17166" s="171" t="s">
        <v>10537</v>
      </c>
      <c r="D17166" s="171" t="s">
        <v>4</v>
      </c>
      <c r="E17166" s="11">
        <v>44774</v>
      </c>
      <c r="F17166">
        <v>1.5</v>
      </c>
      <c r="G17166">
        <v>2</v>
      </c>
      <c r="I17166">
        <v>4</v>
      </c>
      <c r="J17166">
        <v>8</v>
      </c>
      <c r="L17166">
        <v>11</v>
      </c>
      <c r="N17166">
        <v>4</v>
      </c>
      <c r="P17166">
        <v>0</v>
      </c>
      <c r="Q17166">
        <v>0</v>
      </c>
      <c r="S17166">
        <v>0</v>
      </c>
    </row>
    <row r="17167" spans="1:19" x14ac:dyDescent="0.3">
      <c r="A17167" t="s">
        <v>34200</v>
      </c>
      <c r="B17167" s="171" t="s">
        <v>34201</v>
      </c>
      <c r="C17167" s="171" t="s">
        <v>15347</v>
      </c>
      <c r="D17167" s="171" t="s">
        <v>4</v>
      </c>
      <c r="E17167" s="11">
        <v>44774</v>
      </c>
      <c r="F17167">
        <v>0.5</v>
      </c>
      <c r="G17167">
        <v>1.5</v>
      </c>
      <c r="I17167">
        <v>5</v>
      </c>
      <c r="J17167">
        <v>3</v>
      </c>
      <c r="L17167">
        <v>9</v>
      </c>
      <c r="N17167">
        <v>5</v>
      </c>
      <c r="P17167">
        <v>0</v>
      </c>
      <c r="Q17167">
        <v>0</v>
      </c>
      <c r="S17167">
        <v>0</v>
      </c>
    </row>
    <row r="17168" spans="1:19" x14ac:dyDescent="0.3">
      <c r="A17168" t="s">
        <v>34202</v>
      </c>
      <c r="B17168" s="171" t="s">
        <v>34203</v>
      </c>
      <c r="C17168" s="171" t="s">
        <v>203</v>
      </c>
      <c r="D17168" s="171" t="s">
        <v>4</v>
      </c>
      <c r="E17168" s="11">
        <v>44774</v>
      </c>
      <c r="F17168">
        <v>2</v>
      </c>
      <c r="G17168">
        <v>2.5</v>
      </c>
      <c r="I17168">
        <v>13</v>
      </c>
      <c r="J17168">
        <v>11</v>
      </c>
      <c r="L17168">
        <v>13</v>
      </c>
      <c r="N17168">
        <v>12</v>
      </c>
      <c r="P17168">
        <v>1</v>
      </c>
      <c r="Q17168">
        <v>1</v>
      </c>
      <c r="S17168">
        <v>1</v>
      </c>
    </row>
    <row r="17169" spans="1:19" x14ac:dyDescent="0.3">
      <c r="A17169" t="s">
        <v>34204</v>
      </c>
      <c r="B17169" s="171" t="s">
        <v>34205</v>
      </c>
      <c r="C17169" s="171" t="s">
        <v>15340</v>
      </c>
      <c r="D17169" s="171" t="s">
        <v>4</v>
      </c>
      <c r="E17169" s="11">
        <v>44774</v>
      </c>
      <c r="F17169">
        <v>0</v>
      </c>
      <c r="G17169">
        <v>0</v>
      </c>
      <c r="I17169">
        <v>0</v>
      </c>
      <c r="J17169">
        <v>0</v>
      </c>
      <c r="L17169">
        <v>0</v>
      </c>
      <c r="N17169">
        <v>0</v>
      </c>
      <c r="P17169">
        <v>0</v>
      </c>
      <c r="Q17169">
        <v>0</v>
      </c>
      <c r="S17169">
        <v>0</v>
      </c>
    </row>
    <row r="17170" spans="1:19" x14ac:dyDescent="0.3">
      <c r="A17170" t="s">
        <v>34206</v>
      </c>
      <c r="B17170" s="171" t="s">
        <v>34207</v>
      </c>
      <c r="C17170" s="171" t="s">
        <v>16544</v>
      </c>
      <c r="D17170" s="171" t="s">
        <v>4</v>
      </c>
      <c r="E17170" s="11">
        <v>44774</v>
      </c>
      <c r="F17170">
        <v>0</v>
      </c>
      <c r="G17170">
        <v>0</v>
      </c>
      <c r="I17170">
        <v>0</v>
      </c>
      <c r="J17170">
        <v>0</v>
      </c>
      <c r="L17170">
        <v>0</v>
      </c>
      <c r="N17170">
        <v>0</v>
      </c>
      <c r="P17170">
        <v>0</v>
      </c>
      <c r="Q17170">
        <v>0</v>
      </c>
      <c r="S17170">
        <v>0</v>
      </c>
    </row>
    <row r="17171" spans="1:19" x14ac:dyDescent="0.3">
      <c r="A17171" t="s">
        <v>34208</v>
      </c>
      <c r="B17171" s="171" t="s">
        <v>34209</v>
      </c>
      <c r="C17171" s="171" t="s">
        <v>176</v>
      </c>
      <c r="D17171" s="171" t="s">
        <v>4</v>
      </c>
      <c r="E17171" s="11">
        <v>44774</v>
      </c>
      <c r="F17171">
        <v>2</v>
      </c>
      <c r="G17171">
        <v>3</v>
      </c>
      <c r="I17171">
        <v>3</v>
      </c>
      <c r="J17171">
        <v>11</v>
      </c>
      <c r="L17171">
        <v>17</v>
      </c>
      <c r="N17171">
        <v>3</v>
      </c>
      <c r="P17171">
        <v>0</v>
      </c>
      <c r="Q17171">
        <v>0</v>
      </c>
      <c r="S17171">
        <v>0</v>
      </c>
    </row>
    <row r="17172" spans="1:19" x14ac:dyDescent="0.3">
      <c r="A17172" t="s">
        <v>34210</v>
      </c>
      <c r="B17172" s="171" t="s">
        <v>34211</v>
      </c>
      <c r="C17172" s="171" t="s">
        <v>206</v>
      </c>
      <c r="D17172" s="171" t="s">
        <v>4</v>
      </c>
      <c r="E17172" s="11">
        <v>44774</v>
      </c>
      <c r="F17172">
        <v>1</v>
      </c>
      <c r="G17172">
        <v>1</v>
      </c>
      <c r="I17172">
        <v>2</v>
      </c>
      <c r="J17172">
        <v>5</v>
      </c>
      <c r="L17172">
        <v>5</v>
      </c>
      <c r="N17172">
        <v>2</v>
      </c>
      <c r="P17172">
        <v>0</v>
      </c>
      <c r="Q17172">
        <v>0</v>
      </c>
      <c r="S17172">
        <v>0</v>
      </c>
    </row>
    <row r="17173" spans="1:19" x14ac:dyDescent="0.3">
      <c r="A17173" t="s">
        <v>34028</v>
      </c>
      <c r="B17173" s="171" t="s">
        <v>34029</v>
      </c>
      <c r="C17173" s="171" t="s">
        <v>24284</v>
      </c>
      <c r="D17173" s="171" t="s">
        <v>80</v>
      </c>
      <c r="E17173" s="11">
        <v>44774</v>
      </c>
      <c r="F17173">
        <v>2</v>
      </c>
      <c r="G17173">
        <v>3</v>
      </c>
      <c r="I17173">
        <v>11</v>
      </c>
      <c r="J17173">
        <v>12</v>
      </c>
      <c r="L17173">
        <v>18</v>
      </c>
      <c r="N17173">
        <v>7</v>
      </c>
      <c r="P17173">
        <v>1</v>
      </c>
      <c r="Q17173">
        <v>1</v>
      </c>
      <c r="S17173">
        <v>4</v>
      </c>
    </row>
    <row r="17174" spans="1:19" x14ac:dyDescent="0.3">
      <c r="A17174" t="s">
        <v>34212</v>
      </c>
      <c r="B17174" s="171" t="s">
        <v>34213</v>
      </c>
      <c r="C17174" s="171" t="s">
        <v>18229</v>
      </c>
      <c r="D17174" s="171" t="s">
        <v>80</v>
      </c>
      <c r="E17174" s="11">
        <v>44774</v>
      </c>
      <c r="F17174">
        <v>0</v>
      </c>
      <c r="G17174">
        <v>0</v>
      </c>
      <c r="I17174">
        <v>0</v>
      </c>
      <c r="J17174">
        <v>0</v>
      </c>
      <c r="L17174">
        <v>0</v>
      </c>
      <c r="N17174">
        <v>0</v>
      </c>
      <c r="P17174">
        <v>0</v>
      </c>
      <c r="Q17174">
        <v>0</v>
      </c>
      <c r="S17174">
        <v>0</v>
      </c>
    </row>
    <row r="17175" spans="1:19" x14ac:dyDescent="0.3">
      <c r="A17175" t="s">
        <v>34214</v>
      </c>
      <c r="B17175" s="171" t="s">
        <v>34215</v>
      </c>
      <c r="C17175" s="171" t="s">
        <v>9887</v>
      </c>
      <c r="D17175" s="171" t="s">
        <v>80</v>
      </c>
      <c r="E17175" s="11">
        <v>44774</v>
      </c>
      <c r="F17175">
        <v>0</v>
      </c>
      <c r="G17175">
        <v>0</v>
      </c>
      <c r="I17175">
        <v>0</v>
      </c>
      <c r="J17175">
        <v>0</v>
      </c>
      <c r="L17175">
        <v>0</v>
      </c>
      <c r="N17175">
        <v>0</v>
      </c>
      <c r="P17175">
        <v>0</v>
      </c>
      <c r="Q17175">
        <v>0</v>
      </c>
      <c r="S17175">
        <v>0</v>
      </c>
    </row>
    <row r="17176" spans="1:19" x14ac:dyDescent="0.3">
      <c r="A17176" t="s">
        <v>34216</v>
      </c>
      <c r="B17176" s="171" t="s">
        <v>34217</v>
      </c>
      <c r="C17176" s="171" t="s">
        <v>11260</v>
      </c>
      <c r="D17176" s="171" t="s">
        <v>80</v>
      </c>
      <c r="E17176" s="11">
        <v>44774</v>
      </c>
      <c r="F17176">
        <v>0</v>
      </c>
      <c r="G17176">
        <v>0</v>
      </c>
      <c r="I17176">
        <v>0</v>
      </c>
      <c r="J17176">
        <v>0</v>
      </c>
      <c r="L17176">
        <v>0</v>
      </c>
      <c r="N17176">
        <v>0</v>
      </c>
      <c r="P17176">
        <v>0</v>
      </c>
      <c r="Q17176">
        <v>0</v>
      </c>
      <c r="S17176">
        <v>0</v>
      </c>
    </row>
    <row r="17177" spans="1:19" x14ac:dyDescent="0.3">
      <c r="A17177" t="s">
        <v>34218</v>
      </c>
      <c r="B17177" s="171" t="s">
        <v>34219</v>
      </c>
      <c r="C17177" s="171" t="s">
        <v>21284</v>
      </c>
      <c r="D17177" s="171" t="s">
        <v>80</v>
      </c>
      <c r="E17177" s="11">
        <v>44774</v>
      </c>
      <c r="F17177">
        <v>0</v>
      </c>
      <c r="G17177">
        <v>0</v>
      </c>
      <c r="I17177">
        <v>0</v>
      </c>
      <c r="J17177">
        <v>0</v>
      </c>
      <c r="L17177">
        <v>0</v>
      </c>
      <c r="N17177">
        <v>0</v>
      </c>
      <c r="P17177">
        <v>0</v>
      </c>
      <c r="Q17177">
        <v>0</v>
      </c>
      <c r="S17177">
        <v>0</v>
      </c>
    </row>
    <row r="17178" spans="1:19" x14ac:dyDescent="0.3">
      <c r="A17178" t="s">
        <v>34220</v>
      </c>
      <c r="B17178" s="171" t="s">
        <v>34221</v>
      </c>
      <c r="C17178" s="171" t="s">
        <v>125</v>
      </c>
      <c r="D17178" s="171" t="s">
        <v>80</v>
      </c>
      <c r="E17178" s="11">
        <v>44774</v>
      </c>
      <c r="F17178">
        <v>0</v>
      </c>
      <c r="G17178">
        <v>0</v>
      </c>
      <c r="I17178">
        <v>0</v>
      </c>
      <c r="J17178">
        <v>0</v>
      </c>
      <c r="L17178">
        <v>0</v>
      </c>
      <c r="N17178">
        <v>0</v>
      </c>
      <c r="P17178">
        <v>0</v>
      </c>
      <c r="Q17178">
        <v>0</v>
      </c>
      <c r="S17178">
        <v>0</v>
      </c>
    </row>
    <row r="17179" spans="1:19" x14ac:dyDescent="0.3">
      <c r="A17179" t="s">
        <v>34222</v>
      </c>
      <c r="B17179" s="171" t="s">
        <v>34223</v>
      </c>
      <c r="C17179" s="171" t="s">
        <v>14899</v>
      </c>
      <c r="D17179" s="171" t="s">
        <v>80</v>
      </c>
      <c r="E17179" s="11">
        <v>44774</v>
      </c>
      <c r="F17179">
        <v>0</v>
      </c>
      <c r="G17179">
        <v>0</v>
      </c>
      <c r="I17179">
        <v>0</v>
      </c>
      <c r="J17179">
        <v>0</v>
      </c>
      <c r="L17179">
        <v>0</v>
      </c>
      <c r="N17179">
        <v>0</v>
      </c>
      <c r="P17179">
        <v>0</v>
      </c>
      <c r="Q17179">
        <v>0</v>
      </c>
      <c r="S17179">
        <v>0</v>
      </c>
    </row>
    <row r="17180" spans="1:19" x14ac:dyDescent="0.3">
      <c r="A17180" t="s">
        <v>34224</v>
      </c>
      <c r="B17180" s="171" t="s">
        <v>34225</v>
      </c>
      <c r="C17180" s="171" t="s">
        <v>137</v>
      </c>
      <c r="D17180" s="171" t="s">
        <v>80</v>
      </c>
      <c r="E17180" s="11">
        <v>44774</v>
      </c>
      <c r="F17180">
        <v>0</v>
      </c>
      <c r="G17180">
        <v>0</v>
      </c>
      <c r="I17180">
        <v>0</v>
      </c>
      <c r="J17180">
        <v>0</v>
      </c>
      <c r="L17180">
        <v>0</v>
      </c>
      <c r="N17180">
        <v>0</v>
      </c>
      <c r="P17180">
        <v>0</v>
      </c>
      <c r="Q17180">
        <v>0</v>
      </c>
      <c r="S17180">
        <v>0</v>
      </c>
    </row>
    <row r="17181" spans="1:19" x14ac:dyDescent="0.3">
      <c r="A17181" t="s">
        <v>34226</v>
      </c>
      <c r="B17181" s="171" t="s">
        <v>34227</v>
      </c>
      <c r="C17181" s="171" t="s">
        <v>8615</v>
      </c>
      <c r="D17181" s="171" t="s">
        <v>80</v>
      </c>
      <c r="E17181" s="11">
        <v>44774</v>
      </c>
      <c r="F17181">
        <v>0</v>
      </c>
      <c r="G17181">
        <v>0</v>
      </c>
      <c r="I17181">
        <v>0</v>
      </c>
      <c r="J17181">
        <v>0</v>
      </c>
      <c r="L17181">
        <v>0</v>
      </c>
      <c r="N17181">
        <v>0</v>
      </c>
      <c r="P17181">
        <v>0</v>
      </c>
      <c r="Q17181">
        <v>0</v>
      </c>
      <c r="S17181">
        <v>0</v>
      </c>
    </row>
    <row r="17182" spans="1:19" x14ac:dyDescent="0.3">
      <c r="A17182" t="s">
        <v>34228</v>
      </c>
      <c r="B17182" s="171" t="s">
        <v>34229</v>
      </c>
      <c r="C17182" s="171" t="s">
        <v>146</v>
      </c>
      <c r="D17182" s="171" t="s">
        <v>80</v>
      </c>
      <c r="E17182" s="11">
        <v>44774</v>
      </c>
      <c r="F17182">
        <v>4.5</v>
      </c>
      <c r="G17182">
        <v>9</v>
      </c>
      <c r="I17182">
        <v>23</v>
      </c>
      <c r="J17182">
        <v>23</v>
      </c>
      <c r="L17182">
        <v>50</v>
      </c>
      <c r="N17182">
        <v>23</v>
      </c>
      <c r="P17182">
        <v>2</v>
      </c>
      <c r="Q17182">
        <v>5</v>
      </c>
      <c r="S17182">
        <v>0</v>
      </c>
    </row>
    <row r="17183" spans="1:19" x14ac:dyDescent="0.3">
      <c r="A17183" t="s">
        <v>34230</v>
      </c>
      <c r="B17183" s="171" t="s">
        <v>34231</v>
      </c>
      <c r="C17183" s="171" t="s">
        <v>161</v>
      </c>
      <c r="D17183" s="171" t="s">
        <v>80</v>
      </c>
      <c r="E17183" s="11">
        <v>44774</v>
      </c>
      <c r="F17183">
        <v>1</v>
      </c>
      <c r="G17183">
        <v>3</v>
      </c>
      <c r="I17183">
        <v>4</v>
      </c>
      <c r="J17183">
        <v>6</v>
      </c>
      <c r="L17183">
        <v>17</v>
      </c>
      <c r="N17183">
        <v>3</v>
      </c>
      <c r="P17183">
        <v>0</v>
      </c>
      <c r="Q17183">
        <v>0</v>
      </c>
      <c r="S17183">
        <v>1</v>
      </c>
    </row>
    <row r="17184" spans="1:19" x14ac:dyDescent="0.3">
      <c r="A17184" t="s">
        <v>34232</v>
      </c>
      <c r="B17184" s="171" t="s">
        <v>34233</v>
      </c>
      <c r="C17184" s="171" t="s">
        <v>18252</v>
      </c>
      <c r="D17184" s="171" t="s">
        <v>80</v>
      </c>
      <c r="E17184" s="11">
        <v>44774</v>
      </c>
      <c r="F17184">
        <v>0</v>
      </c>
      <c r="G17184">
        <v>0</v>
      </c>
      <c r="I17184">
        <v>0</v>
      </c>
      <c r="J17184">
        <v>0</v>
      </c>
      <c r="L17184">
        <v>0</v>
      </c>
      <c r="N17184">
        <v>0</v>
      </c>
      <c r="P17184">
        <v>0</v>
      </c>
      <c r="Q17184">
        <v>0</v>
      </c>
      <c r="S17184">
        <v>0</v>
      </c>
    </row>
    <row r="17185" spans="1:19" x14ac:dyDescent="0.3">
      <c r="A17185" t="s">
        <v>34234</v>
      </c>
      <c r="B17185" s="171" t="s">
        <v>34235</v>
      </c>
      <c r="C17185" s="171" t="s">
        <v>167</v>
      </c>
      <c r="D17185" s="171" t="s">
        <v>80</v>
      </c>
      <c r="E17185" s="11">
        <v>44774</v>
      </c>
      <c r="F17185">
        <v>3.5</v>
      </c>
      <c r="G17185">
        <v>3.5</v>
      </c>
      <c r="I17185">
        <v>40</v>
      </c>
      <c r="J17185">
        <v>49</v>
      </c>
      <c r="L17185">
        <v>49</v>
      </c>
      <c r="N17185">
        <v>11</v>
      </c>
      <c r="P17185">
        <v>0</v>
      </c>
      <c r="Q17185">
        <v>2</v>
      </c>
      <c r="S17185">
        <v>29</v>
      </c>
    </row>
    <row r="17186" spans="1:19" x14ac:dyDescent="0.3">
      <c r="A17186" t="s">
        <v>34236</v>
      </c>
      <c r="B17186" s="171" t="s">
        <v>34237</v>
      </c>
      <c r="C17186" s="171" t="s">
        <v>179</v>
      </c>
      <c r="D17186" s="171" t="s">
        <v>80</v>
      </c>
      <c r="E17186" s="11">
        <v>44774</v>
      </c>
      <c r="F17186">
        <v>14.5</v>
      </c>
      <c r="G17186">
        <v>12</v>
      </c>
      <c r="I17186">
        <v>87</v>
      </c>
      <c r="J17186">
        <v>146</v>
      </c>
      <c r="L17186">
        <v>111</v>
      </c>
      <c r="N17186">
        <v>85</v>
      </c>
      <c r="P17186">
        <v>2</v>
      </c>
      <c r="Q17186">
        <v>4</v>
      </c>
      <c r="S17186">
        <v>2</v>
      </c>
    </row>
    <row r="17187" spans="1:19" x14ac:dyDescent="0.3">
      <c r="A17187" t="s">
        <v>34238</v>
      </c>
      <c r="B17187" s="171" t="s">
        <v>34239</v>
      </c>
      <c r="C17187" s="171" t="s">
        <v>185</v>
      </c>
      <c r="D17187" s="171" t="s">
        <v>80</v>
      </c>
      <c r="E17187" s="11">
        <v>44774</v>
      </c>
      <c r="F17187">
        <v>4</v>
      </c>
      <c r="G17187">
        <v>7</v>
      </c>
      <c r="I17187">
        <v>9</v>
      </c>
      <c r="J17187">
        <v>21</v>
      </c>
      <c r="L17187">
        <v>39</v>
      </c>
      <c r="N17187">
        <v>9</v>
      </c>
      <c r="P17187">
        <v>2</v>
      </c>
      <c r="Q17187">
        <v>2</v>
      </c>
      <c r="S17187">
        <v>0</v>
      </c>
    </row>
    <row r="17188" spans="1:19" x14ac:dyDescent="0.3">
      <c r="A17188" t="s">
        <v>34240</v>
      </c>
      <c r="B17188" s="171" t="s">
        <v>34241</v>
      </c>
      <c r="C17188" s="171" t="s">
        <v>191</v>
      </c>
      <c r="D17188" s="171" t="s">
        <v>80</v>
      </c>
      <c r="E17188" s="11">
        <v>44774</v>
      </c>
      <c r="F17188">
        <v>14</v>
      </c>
      <c r="G17188">
        <v>15.5</v>
      </c>
      <c r="I17188">
        <v>89</v>
      </c>
      <c r="J17188">
        <v>116</v>
      </c>
      <c r="L17188">
        <v>124</v>
      </c>
      <c r="N17188">
        <v>74</v>
      </c>
      <c r="P17188">
        <v>10</v>
      </c>
      <c r="Q17188">
        <v>10</v>
      </c>
      <c r="S17188">
        <v>15</v>
      </c>
    </row>
    <row r="17189" spans="1:19" x14ac:dyDescent="0.3">
      <c r="A17189" t="s">
        <v>34242</v>
      </c>
      <c r="B17189" s="171" t="s">
        <v>34243</v>
      </c>
      <c r="C17189" s="171" t="s">
        <v>212</v>
      </c>
      <c r="D17189" s="171" t="s">
        <v>80</v>
      </c>
      <c r="E17189" s="11">
        <v>44774</v>
      </c>
      <c r="F17189">
        <v>0</v>
      </c>
      <c r="G17189">
        <v>0</v>
      </c>
      <c r="I17189">
        <v>0</v>
      </c>
      <c r="J17189">
        <v>0</v>
      </c>
      <c r="L17189">
        <v>0</v>
      </c>
      <c r="N17189">
        <v>0</v>
      </c>
      <c r="P17189">
        <v>0</v>
      </c>
      <c r="Q17189">
        <v>0</v>
      </c>
      <c r="S17189">
        <v>0</v>
      </c>
    </row>
    <row r="17190" spans="1:19" x14ac:dyDescent="0.3">
      <c r="A17190" t="s">
        <v>34244</v>
      </c>
      <c r="B17190" s="171" t="s">
        <v>34245</v>
      </c>
      <c r="C17190" s="171" t="s">
        <v>215</v>
      </c>
      <c r="D17190" s="171" t="s">
        <v>80</v>
      </c>
      <c r="E17190" s="11">
        <v>44774</v>
      </c>
      <c r="F17190">
        <v>0</v>
      </c>
      <c r="G17190">
        <v>0</v>
      </c>
      <c r="I17190">
        <v>0</v>
      </c>
      <c r="J17190">
        <v>0</v>
      </c>
      <c r="L17190">
        <v>0</v>
      </c>
      <c r="N17190">
        <v>0</v>
      </c>
      <c r="P17190">
        <v>0</v>
      </c>
      <c r="Q17190">
        <v>0</v>
      </c>
      <c r="S17190">
        <v>0</v>
      </c>
    </row>
    <row r="17191" spans="1:19" x14ac:dyDescent="0.3">
      <c r="A17191" t="s">
        <v>34246</v>
      </c>
      <c r="B17191" s="171" t="s">
        <v>34247</v>
      </c>
      <c r="C17191" s="171" t="s">
        <v>221</v>
      </c>
      <c r="D17191" s="171" t="s">
        <v>80</v>
      </c>
      <c r="E17191" s="11">
        <v>44774</v>
      </c>
      <c r="F17191">
        <v>0</v>
      </c>
      <c r="G17191">
        <v>0</v>
      </c>
      <c r="I17191">
        <v>0</v>
      </c>
      <c r="J17191">
        <v>0</v>
      </c>
      <c r="L17191">
        <v>0</v>
      </c>
      <c r="N17191">
        <v>0</v>
      </c>
      <c r="P17191">
        <v>0</v>
      </c>
      <c r="Q17191">
        <v>0</v>
      </c>
      <c r="S17191">
        <v>0</v>
      </c>
    </row>
    <row r="17192" spans="1:19" x14ac:dyDescent="0.3">
      <c r="A17192" t="s">
        <v>34248</v>
      </c>
      <c r="B17192" s="171" t="s">
        <v>34249</v>
      </c>
      <c r="C17192" s="171" t="s">
        <v>8233</v>
      </c>
      <c r="D17192" s="171" t="s">
        <v>80</v>
      </c>
      <c r="E17192" s="11">
        <v>44774</v>
      </c>
      <c r="F17192">
        <v>2</v>
      </c>
      <c r="G17192">
        <v>2</v>
      </c>
      <c r="I17192">
        <v>14</v>
      </c>
      <c r="J17192">
        <v>22</v>
      </c>
      <c r="L17192">
        <v>22</v>
      </c>
      <c r="N17192">
        <v>14</v>
      </c>
      <c r="P17192">
        <v>0</v>
      </c>
      <c r="Q17192">
        <v>0</v>
      </c>
      <c r="S17192">
        <v>0</v>
      </c>
    </row>
    <row r="17193" spans="1:19" x14ac:dyDescent="0.3">
      <c r="A17193" t="s">
        <v>34250</v>
      </c>
      <c r="B17193" s="171" t="s">
        <v>34251</v>
      </c>
      <c r="C17193" s="171" t="s">
        <v>233</v>
      </c>
      <c r="D17193" s="171" t="s">
        <v>80</v>
      </c>
      <c r="E17193" s="11">
        <v>44774</v>
      </c>
      <c r="F17193">
        <v>0</v>
      </c>
      <c r="G17193">
        <v>0</v>
      </c>
      <c r="I17193">
        <v>0</v>
      </c>
      <c r="J17193">
        <v>0</v>
      </c>
      <c r="L17193">
        <v>0</v>
      </c>
      <c r="N17193">
        <v>0</v>
      </c>
      <c r="P17193">
        <v>0</v>
      </c>
      <c r="Q17193">
        <v>0</v>
      </c>
      <c r="S17193">
        <v>0</v>
      </c>
    </row>
    <row r="17194" spans="1:19" x14ac:dyDescent="0.3">
      <c r="A17194" t="s">
        <v>34252</v>
      </c>
      <c r="B17194" s="171" t="s">
        <v>34253</v>
      </c>
      <c r="C17194" s="171" t="s">
        <v>24508</v>
      </c>
      <c r="D17194" s="171" t="s">
        <v>15341</v>
      </c>
      <c r="E17194" s="11">
        <v>44774</v>
      </c>
      <c r="F17194">
        <v>0</v>
      </c>
      <c r="G17194">
        <v>0</v>
      </c>
      <c r="I17194">
        <v>0</v>
      </c>
      <c r="J17194">
        <v>0</v>
      </c>
      <c r="L17194">
        <v>0</v>
      </c>
      <c r="N17194">
        <v>0</v>
      </c>
      <c r="P17194">
        <v>0</v>
      </c>
      <c r="Q17194">
        <v>0</v>
      </c>
      <c r="S17194">
        <v>0</v>
      </c>
    </row>
    <row r="17195" spans="1:19" x14ac:dyDescent="0.3">
      <c r="A17195" t="s">
        <v>34254</v>
      </c>
      <c r="B17195" s="171" t="s">
        <v>34255</v>
      </c>
      <c r="C17195" s="171" t="s">
        <v>24508</v>
      </c>
      <c r="D17195" s="171" t="s">
        <v>80</v>
      </c>
      <c r="E17195" s="11">
        <v>44774</v>
      </c>
      <c r="F17195">
        <v>0</v>
      </c>
      <c r="G17195">
        <v>0</v>
      </c>
      <c r="I17195">
        <v>0</v>
      </c>
      <c r="J17195">
        <v>0</v>
      </c>
      <c r="L17195">
        <v>0</v>
      </c>
      <c r="N17195">
        <v>0</v>
      </c>
      <c r="P17195">
        <v>0</v>
      </c>
      <c r="Q17195">
        <v>0</v>
      </c>
      <c r="S17195">
        <v>0</v>
      </c>
    </row>
    <row r="17196" spans="1:19" x14ac:dyDescent="0.3">
      <c r="A17196" t="s">
        <v>34256</v>
      </c>
      <c r="B17196" s="171" t="s">
        <v>34257</v>
      </c>
      <c r="C17196" s="171" t="s">
        <v>107</v>
      </c>
      <c r="D17196" s="171" t="s">
        <v>80</v>
      </c>
      <c r="E17196" s="11">
        <v>44774</v>
      </c>
      <c r="F17196">
        <v>6</v>
      </c>
      <c r="G17196">
        <v>7</v>
      </c>
      <c r="I17196">
        <v>50</v>
      </c>
      <c r="J17196">
        <v>65</v>
      </c>
      <c r="L17196">
        <v>76</v>
      </c>
      <c r="N17196">
        <v>50</v>
      </c>
      <c r="P17196">
        <v>1</v>
      </c>
      <c r="Q17196">
        <v>4</v>
      </c>
      <c r="S17196">
        <v>0</v>
      </c>
    </row>
    <row r="17197" spans="1:19" x14ac:dyDescent="0.3">
      <c r="A17197" t="s">
        <v>34258</v>
      </c>
      <c r="B17197" s="171" t="s">
        <v>34259</v>
      </c>
      <c r="C17197" s="171" t="s">
        <v>107</v>
      </c>
      <c r="D17197" s="171" t="s">
        <v>15341</v>
      </c>
      <c r="E17197" s="11">
        <v>44774</v>
      </c>
      <c r="F17197">
        <v>0</v>
      </c>
      <c r="G17197">
        <v>0</v>
      </c>
      <c r="I17197">
        <v>0</v>
      </c>
      <c r="J17197">
        <v>0</v>
      </c>
      <c r="L17197">
        <v>0</v>
      </c>
      <c r="N17197">
        <v>0</v>
      </c>
      <c r="P17197">
        <v>0</v>
      </c>
      <c r="Q17197">
        <v>0</v>
      </c>
      <c r="S17197">
        <v>0</v>
      </c>
    </row>
    <row r="17198" spans="1:19" x14ac:dyDescent="0.3">
      <c r="A17198" t="s">
        <v>34260</v>
      </c>
      <c r="B17198" s="171" t="s">
        <v>34261</v>
      </c>
      <c r="C17198" s="171" t="s">
        <v>173</v>
      </c>
      <c r="D17198" s="171" t="s">
        <v>80</v>
      </c>
      <c r="E17198" s="11">
        <v>44774</v>
      </c>
      <c r="F17198">
        <v>2.5</v>
      </c>
      <c r="G17198">
        <v>4.5</v>
      </c>
      <c r="I17198">
        <v>8</v>
      </c>
      <c r="J17198">
        <v>14</v>
      </c>
      <c r="L17198">
        <v>26</v>
      </c>
      <c r="N17198">
        <v>8</v>
      </c>
      <c r="P17198">
        <v>0</v>
      </c>
      <c r="Q17198">
        <v>0</v>
      </c>
      <c r="S17198">
        <v>0</v>
      </c>
    </row>
    <row r="17199" spans="1:19" x14ac:dyDescent="0.3">
      <c r="A17199" t="s">
        <v>34262</v>
      </c>
      <c r="B17199" s="171" t="s">
        <v>34263</v>
      </c>
      <c r="C17199" s="171" t="s">
        <v>173</v>
      </c>
      <c r="D17199" s="171" t="s">
        <v>15341</v>
      </c>
      <c r="E17199" s="11">
        <v>44774</v>
      </c>
      <c r="F17199">
        <v>0</v>
      </c>
      <c r="G17199">
        <v>0</v>
      </c>
      <c r="I17199">
        <v>0</v>
      </c>
      <c r="J17199">
        <v>0</v>
      </c>
      <c r="L17199">
        <v>0</v>
      </c>
      <c r="N17199">
        <v>0</v>
      </c>
      <c r="P17199">
        <v>0</v>
      </c>
      <c r="Q17199">
        <v>0</v>
      </c>
      <c r="S17199">
        <v>0</v>
      </c>
    </row>
    <row r="17200" spans="1:19" x14ac:dyDescent="0.3">
      <c r="A17200" t="s">
        <v>34264</v>
      </c>
      <c r="B17200" s="171" t="s">
        <v>34265</v>
      </c>
      <c r="C17200" s="171" t="s">
        <v>200</v>
      </c>
      <c r="D17200" s="171" t="s">
        <v>80</v>
      </c>
      <c r="E17200" s="11">
        <v>44774</v>
      </c>
      <c r="F17200">
        <v>3</v>
      </c>
      <c r="G17200">
        <v>3.5</v>
      </c>
      <c r="I17200">
        <v>15</v>
      </c>
      <c r="J17200">
        <v>16</v>
      </c>
      <c r="L17200">
        <v>18</v>
      </c>
      <c r="N17200">
        <v>14</v>
      </c>
      <c r="P17200">
        <v>1</v>
      </c>
      <c r="Q17200">
        <v>1</v>
      </c>
      <c r="S17200">
        <v>1</v>
      </c>
    </row>
    <row r="17201" spans="1:19" x14ac:dyDescent="0.3">
      <c r="A17201" t="s">
        <v>34266</v>
      </c>
      <c r="B17201" s="171" t="s">
        <v>34267</v>
      </c>
      <c r="C17201" s="171" t="s">
        <v>200</v>
      </c>
      <c r="D17201" s="171" t="s">
        <v>15341</v>
      </c>
      <c r="E17201" s="11">
        <v>44774</v>
      </c>
      <c r="F17201">
        <v>0</v>
      </c>
      <c r="G17201">
        <v>0</v>
      </c>
      <c r="I17201">
        <v>0</v>
      </c>
      <c r="J17201">
        <v>0</v>
      </c>
      <c r="L17201">
        <v>0</v>
      </c>
      <c r="N17201">
        <v>0</v>
      </c>
      <c r="P17201">
        <v>0</v>
      </c>
      <c r="Q17201">
        <v>0</v>
      </c>
      <c r="S17201">
        <v>0</v>
      </c>
    </row>
    <row r="17202" spans="1:19" x14ac:dyDescent="0.3">
      <c r="A17202" t="s">
        <v>34268</v>
      </c>
      <c r="B17202" s="171" t="s">
        <v>34269</v>
      </c>
      <c r="C17202" s="171" t="s">
        <v>73</v>
      </c>
      <c r="D17202" s="171" t="s">
        <v>4</v>
      </c>
      <c r="E17202" s="11">
        <v>44774</v>
      </c>
      <c r="F17202">
        <v>0</v>
      </c>
      <c r="G17202">
        <v>0</v>
      </c>
      <c r="I17202">
        <v>0</v>
      </c>
      <c r="J17202">
        <v>0</v>
      </c>
      <c r="L17202">
        <v>0</v>
      </c>
      <c r="N17202">
        <v>0</v>
      </c>
      <c r="P17202">
        <v>0</v>
      </c>
      <c r="Q17202">
        <v>0</v>
      </c>
      <c r="S17202">
        <v>0</v>
      </c>
    </row>
    <row r="17203" spans="1:19" x14ac:dyDescent="0.3">
      <c r="A17203" t="s">
        <v>34270</v>
      </c>
      <c r="B17203" s="171" t="s">
        <v>34271</v>
      </c>
      <c r="C17203" s="171" t="s">
        <v>24891</v>
      </c>
      <c r="D17203" s="171" t="s">
        <v>4</v>
      </c>
      <c r="E17203" s="11">
        <v>44774</v>
      </c>
      <c r="F17203">
        <v>2</v>
      </c>
      <c r="G17203">
        <v>3</v>
      </c>
      <c r="I17203">
        <v>11</v>
      </c>
      <c r="J17203">
        <v>12</v>
      </c>
      <c r="L17203">
        <v>18</v>
      </c>
      <c r="N17203">
        <v>7</v>
      </c>
      <c r="P17203">
        <v>1</v>
      </c>
      <c r="Q17203">
        <v>1</v>
      </c>
      <c r="S17203">
        <v>4</v>
      </c>
    </row>
    <row r="17204" spans="1:19" x14ac:dyDescent="0.3">
      <c r="A17204" t="s">
        <v>34272</v>
      </c>
      <c r="B17204" s="171" t="s">
        <v>34273</v>
      </c>
      <c r="C17204" s="171" t="s">
        <v>18229</v>
      </c>
      <c r="D17204" s="171" t="s">
        <v>4</v>
      </c>
      <c r="E17204" s="11">
        <v>44774</v>
      </c>
      <c r="F17204">
        <v>0</v>
      </c>
      <c r="G17204">
        <v>0</v>
      </c>
      <c r="I17204">
        <v>0</v>
      </c>
      <c r="J17204">
        <v>0</v>
      </c>
      <c r="L17204">
        <v>0</v>
      </c>
      <c r="N17204">
        <v>0</v>
      </c>
      <c r="P17204">
        <v>0</v>
      </c>
      <c r="Q17204">
        <v>0</v>
      </c>
      <c r="S17204">
        <v>0</v>
      </c>
    </row>
    <row r="17205" spans="1:19" x14ac:dyDescent="0.3">
      <c r="A17205" t="s">
        <v>34274</v>
      </c>
      <c r="B17205" s="171" t="s">
        <v>34275</v>
      </c>
      <c r="C17205" s="171" t="s">
        <v>107</v>
      </c>
      <c r="D17205" s="171" t="s">
        <v>4</v>
      </c>
      <c r="E17205" s="11">
        <v>44774</v>
      </c>
      <c r="F17205">
        <v>6</v>
      </c>
      <c r="G17205">
        <v>7</v>
      </c>
      <c r="I17205">
        <v>50</v>
      </c>
      <c r="J17205">
        <v>65</v>
      </c>
      <c r="L17205">
        <v>76</v>
      </c>
      <c r="N17205">
        <v>50</v>
      </c>
      <c r="P17205">
        <v>1</v>
      </c>
      <c r="Q17205">
        <v>4</v>
      </c>
      <c r="S17205">
        <v>0</v>
      </c>
    </row>
    <row r="17206" spans="1:19" x14ac:dyDescent="0.3">
      <c r="A17206" t="s">
        <v>34276</v>
      </c>
      <c r="B17206" s="171" t="s">
        <v>34277</v>
      </c>
      <c r="C17206" s="171" t="s">
        <v>9887</v>
      </c>
      <c r="D17206" s="171" t="s">
        <v>4</v>
      </c>
      <c r="E17206" s="11">
        <v>44774</v>
      </c>
      <c r="F17206">
        <v>0</v>
      </c>
      <c r="G17206">
        <v>0</v>
      </c>
      <c r="I17206">
        <v>0</v>
      </c>
      <c r="J17206">
        <v>0</v>
      </c>
      <c r="L17206">
        <v>0</v>
      </c>
      <c r="N17206">
        <v>0</v>
      </c>
      <c r="P17206">
        <v>0</v>
      </c>
      <c r="Q17206">
        <v>0</v>
      </c>
      <c r="S17206">
        <v>0</v>
      </c>
    </row>
    <row r="17207" spans="1:19" x14ac:dyDescent="0.3">
      <c r="A17207" t="s">
        <v>34278</v>
      </c>
      <c r="B17207" s="171" t="s">
        <v>34279</v>
      </c>
      <c r="C17207" s="171" t="s">
        <v>11260</v>
      </c>
      <c r="D17207" s="171" t="s">
        <v>4</v>
      </c>
      <c r="E17207" s="11">
        <v>44774</v>
      </c>
      <c r="F17207">
        <v>0</v>
      </c>
      <c r="G17207">
        <v>0</v>
      </c>
      <c r="I17207">
        <v>0</v>
      </c>
      <c r="J17207">
        <v>0</v>
      </c>
      <c r="L17207">
        <v>0</v>
      </c>
      <c r="N17207">
        <v>0</v>
      </c>
      <c r="P17207">
        <v>0</v>
      </c>
      <c r="Q17207">
        <v>0</v>
      </c>
      <c r="S17207">
        <v>0</v>
      </c>
    </row>
    <row r="17208" spans="1:19" x14ac:dyDescent="0.3">
      <c r="A17208" t="s">
        <v>34280</v>
      </c>
      <c r="B17208" s="171" t="s">
        <v>34281</v>
      </c>
      <c r="C17208" s="171" t="s">
        <v>122</v>
      </c>
      <c r="D17208" s="171" t="s">
        <v>4</v>
      </c>
      <c r="E17208" s="11">
        <v>44774</v>
      </c>
      <c r="F17208">
        <v>0</v>
      </c>
      <c r="G17208">
        <v>0</v>
      </c>
      <c r="I17208">
        <v>0</v>
      </c>
      <c r="J17208">
        <v>0</v>
      </c>
      <c r="L17208">
        <v>0</v>
      </c>
      <c r="N17208">
        <v>0</v>
      </c>
      <c r="P17208">
        <v>0</v>
      </c>
      <c r="Q17208">
        <v>0</v>
      </c>
      <c r="S17208">
        <v>0</v>
      </c>
    </row>
    <row r="17209" spans="1:19" x14ac:dyDescent="0.3">
      <c r="A17209" t="s">
        <v>34282</v>
      </c>
      <c r="B17209" s="171" t="s">
        <v>34283</v>
      </c>
      <c r="C17209" s="171" t="s">
        <v>125</v>
      </c>
      <c r="D17209" s="171" t="s">
        <v>4</v>
      </c>
      <c r="E17209" s="11">
        <v>44774</v>
      </c>
      <c r="F17209">
        <v>0</v>
      </c>
      <c r="G17209">
        <v>0</v>
      </c>
      <c r="I17209">
        <v>0</v>
      </c>
      <c r="J17209">
        <v>0</v>
      </c>
      <c r="L17209">
        <v>0</v>
      </c>
      <c r="N17209">
        <v>0</v>
      </c>
      <c r="P17209">
        <v>0</v>
      </c>
      <c r="Q17209">
        <v>0</v>
      </c>
      <c r="S17209">
        <v>0</v>
      </c>
    </row>
    <row r="17210" spans="1:19" x14ac:dyDescent="0.3">
      <c r="A17210" t="s">
        <v>34284</v>
      </c>
      <c r="B17210" s="171" t="s">
        <v>34285</v>
      </c>
      <c r="C17210" s="171" t="s">
        <v>14899</v>
      </c>
      <c r="D17210" s="171" t="s">
        <v>4</v>
      </c>
      <c r="E17210" s="11">
        <v>44774</v>
      </c>
      <c r="F17210">
        <v>0</v>
      </c>
      <c r="G17210">
        <v>0</v>
      </c>
      <c r="I17210">
        <v>0</v>
      </c>
      <c r="J17210">
        <v>0</v>
      </c>
      <c r="L17210">
        <v>0</v>
      </c>
      <c r="N17210">
        <v>0</v>
      </c>
      <c r="P17210">
        <v>0</v>
      </c>
      <c r="Q17210">
        <v>0</v>
      </c>
      <c r="S17210">
        <v>0</v>
      </c>
    </row>
    <row r="17211" spans="1:19" x14ac:dyDescent="0.3">
      <c r="A17211" t="s">
        <v>34286</v>
      </c>
      <c r="B17211" s="171" t="s">
        <v>34287</v>
      </c>
      <c r="C17211" s="171" t="s">
        <v>137</v>
      </c>
      <c r="D17211" s="171" t="s">
        <v>4</v>
      </c>
      <c r="E17211" s="11">
        <v>44774</v>
      </c>
      <c r="F17211">
        <v>0</v>
      </c>
      <c r="G17211">
        <v>0</v>
      </c>
      <c r="I17211">
        <v>0</v>
      </c>
      <c r="J17211">
        <v>0</v>
      </c>
      <c r="L17211">
        <v>0</v>
      </c>
      <c r="N17211">
        <v>0</v>
      </c>
      <c r="P17211">
        <v>0</v>
      </c>
      <c r="Q17211">
        <v>0</v>
      </c>
      <c r="S17211">
        <v>0</v>
      </c>
    </row>
    <row r="17212" spans="1:19" x14ac:dyDescent="0.3">
      <c r="A17212" t="s">
        <v>34288</v>
      </c>
      <c r="B17212" s="171" t="s">
        <v>34289</v>
      </c>
      <c r="C17212" s="171" t="s">
        <v>8615</v>
      </c>
      <c r="D17212" s="171" t="s">
        <v>4</v>
      </c>
      <c r="E17212" s="11">
        <v>44774</v>
      </c>
      <c r="F17212">
        <v>0</v>
      </c>
      <c r="G17212">
        <v>0</v>
      </c>
      <c r="I17212">
        <v>0</v>
      </c>
      <c r="J17212">
        <v>0</v>
      </c>
      <c r="L17212">
        <v>0</v>
      </c>
      <c r="N17212">
        <v>0</v>
      </c>
      <c r="P17212">
        <v>0</v>
      </c>
      <c r="Q17212">
        <v>0</v>
      </c>
      <c r="S17212">
        <v>0</v>
      </c>
    </row>
    <row r="17213" spans="1:19" x14ac:dyDescent="0.3">
      <c r="A17213" t="s">
        <v>34290</v>
      </c>
      <c r="B17213" s="171" t="s">
        <v>34291</v>
      </c>
      <c r="C17213" s="171" t="s">
        <v>146</v>
      </c>
      <c r="D17213" s="171" t="s">
        <v>4</v>
      </c>
      <c r="E17213" s="11">
        <v>44774</v>
      </c>
      <c r="F17213">
        <v>4.5</v>
      </c>
      <c r="G17213">
        <v>9</v>
      </c>
      <c r="I17213">
        <v>23</v>
      </c>
      <c r="J17213">
        <v>23</v>
      </c>
      <c r="L17213">
        <v>50</v>
      </c>
      <c r="N17213">
        <v>23</v>
      </c>
      <c r="P17213">
        <v>2</v>
      </c>
      <c r="Q17213">
        <v>5</v>
      </c>
      <c r="S17213">
        <v>0</v>
      </c>
    </row>
    <row r="17214" spans="1:19" x14ac:dyDescent="0.3">
      <c r="A17214" t="s">
        <v>34292</v>
      </c>
      <c r="B17214" s="171" t="s">
        <v>34293</v>
      </c>
      <c r="C17214" s="171" t="s">
        <v>161</v>
      </c>
      <c r="D17214" s="171" t="s">
        <v>4</v>
      </c>
      <c r="E17214" s="11">
        <v>44774</v>
      </c>
      <c r="F17214">
        <v>1</v>
      </c>
      <c r="G17214">
        <v>3</v>
      </c>
      <c r="I17214">
        <v>4</v>
      </c>
      <c r="J17214">
        <v>6</v>
      </c>
      <c r="L17214">
        <v>17</v>
      </c>
      <c r="N17214">
        <v>3</v>
      </c>
      <c r="P17214">
        <v>0</v>
      </c>
      <c r="Q17214">
        <v>0</v>
      </c>
      <c r="S17214">
        <v>1</v>
      </c>
    </row>
    <row r="17215" spans="1:19" x14ac:dyDescent="0.3">
      <c r="A17215" t="s">
        <v>34294</v>
      </c>
      <c r="B17215" s="171" t="s">
        <v>34295</v>
      </c>
      <c r="C17215" s="171" t="s">
        <v>18252</v>
      </c>
      <c r="D17215" s="171" t="s">
        <v>4</v>
      </c>
      <c r="E17215" s="11">
        <v>44774</v>
      </c>
      <c r="F17215">
        <v>0</v>
      </c>
      <c r="G17215">
        <v>0</v>
      </c>
      <c r="I17215">
        <v>0</v>
      </c>
      <c r="J17215">
        <v>0</v>
      </c>
      <c r="L17215">
        <v>0</v>
      </c>
      <c r="N17215">
        <v>0</v>
      </c>
      <c r="P17215">
        <v>0</v>
      </c>
      <c r="Q17215">
        <v>0</v>
      </c>
      <c r="S17215">
        <v>0</v>
      </c>
    </row>
    <row r="17216" spans="1:19" x14ac:dyDescent="0.3">
      <c r="A17216" t="s">
        <v>34296</v>
      </c>
      <c r="B17216" s="171" t="s">
        <v>34297</v>
      </c>
      <c r="C17216" s="171" t="s">
        <v>167</v>
      </c>
      <c r="D17216" s="171" t="s">
        <v>4</v>
      </c>
      <c r="E17216" s="11">
        <v>44774</v>
      </c>
      <c r="F17216">
        <v>3.5</v>
      </c>
      <c r="G17216">
        <v>3.5</v>
      </c>
      <c r="I17216">
        <v>40</v>
      </c>
      <c r="J17216">
        <v>49</v>
      </c>
      <c r="L17216">
        <v>49</v>
      </c>
      <c r="N17216">
        <v>11</v>
      </c>
      <c r="P17216">
        <v>0</v>
      </c>
      <c r="Q17216">
        <v>2</v>
      </c>
      <c r="S17216">
        <v>29</v>
      </c>
    </row>
    <row r="17217" spans="1:19" x14ac:dyDescent="0.3">
      <c r="A17217" t="s">
        <v>34298</v>
      </c>
      <c r="B17217" s="171" t="s">
        <v>34299</v>
      </c>
      <c r="C17217" s="171" t="s">
        <v>173</v>
      </c>
      <c r="D17217" s="171" t="s">
        <v>4</v>
      </c>
      <c r="E17217" s="11">
        <v>44774</v>
      </c>
      <c r="F17217">
        <v>2.5</v>
      </c>
      <c r="G17217">
        <v>4.5</v>
      </c>
      <c r="I17217">
        <v>8</v>
      </c>
      <c r="J17217">
        <v>14</v>
      </c>
      <c r="L17217">
        <v>26</v>
      </c>
      <c r="N17217">
        <v>8</v>
      </c>
      <c r="P17217">
        <v>0</v>
      </c>
      <c r="Q17217">
        <v>0</v>
      </c>
      <c r="S17217">
        <v>0</v>
      </c>
    </row>
    <row r="17218" spans="1:19" x14ac:dyDescent="0.3">
      <c r="A17218" t="s">
        <v>34300</v>
      </c>
      <c r="B17218" s="171" t="s">
        <v>34301</v>
      </c>
      <c r="C17218" s="171" t="s">
        <v>179</v>
      </c>
      <c r="D17218" s="171" t="s">
        <v>4</v>
      </c>
      <c r="E17218" s="11">
        <v>44774</v>
      </c>
      <c r="F17218">
        <v>14.5</v>
      </c>
      <c r="G17218">
        <v>12</v>
      </c>
      <c r="I17218">
        <v>87</v>
      </c>
      <c r="J17218">
        <v>146</v>
      </c>
      <c r="L17218">
        <v>111</v>
      </c>
      <c r="N17218">
        <v>85</v>
      </c>
      <c r="P17218">
        <v>2</v>
      </c>
      <c r="Q17218">
        <v>4</v>
      </c>
      <c r="S17218">
        <v>2</v>
      </c>
    </row>
    <row r="17219" spans="1:19" x14ac:dyDescent="0.3">
      <c r="A17219" t="s">
        <v>34302</v>
      </c>
      <c r="B17219" s="171" t="s">
        <v>34303</v>
      </c>
      <c r="C17219" s="171" t="s">
        <v>185</v>
      </c>
      <c r="D17219" s="171" t="s">
        <v>4</v>
      </c>
      <c r="E17219" s="11">
        <v>44774</v>
      </c>
      <c r="F17219">
        <v>4</v>
      </c>
      <c r="G17219">
        <v>7</v>
      </c>
      <c r="I17219">
        <v>9</v>
      </c>
      <c r="J17219">
        <v>21</v>
      </c>
      <c r="L17219">
        <v>39</v>
      </c>
      <c r="N17219">
        <v>9</v>
      </c>
      <c r="P17219">
        <v>2</v>
      </c>
      <c r="Q17219">
        <v>2</v>
      </c>
      <c r="S17219">
        <v>0</v>
      </c>
    </row>
    <row r="17220" spans="1:19" x14ac:dyDescent="0.3">
      <c r="A17220" t="s">
        <v>34304</v>
      </c>
      <c r="B17220" s="171" t="s">
        <v>34305</v>
      </c>
      <c r="C17220" s="171" t="s">
        <v>24508</v>
      </c>
      <c r="D17220" s="171" t="s">
        <v>4</v>
      </c>
      <c r="E17220" s="11">
        <v>44774</v>
      </c>
      <c r="F17220">
        <v>0</v>
      </c>
      <c r="G17220">
        <v>0</v>
      </c>
      <c r="I17220">
        <v>0</v>
      </c>
      <c r="J17220">
        <v>0</v>
      </c>
      <c r="L17220">
        <v>0</v>
      </c>
      <c r="N17220">
        <v>0</v>
      </c>
      <c r="P17220">
        <v>0</v>
      </c>
      <c r="Q17220">
        <v>0</v>
      </c>
      <c r="S17220">
        <v>0</v>
      </c>
    </row>
    <row r="17221" spans="1:19" x14ac:dyDescent="0.3">
      <c r="A17221" t="s">
        <v>34306</v>
      </c>
      <c r="B17221" s="171" t="s">
        <v>34307</v>
      </c>
      <c r="C17221" s="171" t="s">
        <v>191</v>
      </c>
      <c r="D17221" s="171" t="s">
        <v>4</v>
      </c>
      <c r="E17221" s="11">
        <v>44774</v>
      </c>
      <c r="F17221">
        <v>14</v>
      </c>
      <c r="G17221">
        <v>15.5</v>
      </c>
      <c r="I17221">
        <v>89</v>
      </c>
      <c r="J17221">
        <v>116</v>
      </c>
      <c r="L17221">
        <v>124</v>
      </c>
      <c r="N17221">
        <v>74</v>
      </c>
      <c r="P17221">
        <v>10</v>
      </c>
      <c r="Q17221">
        <v>10</v>
      </c>
      <c r="S17221">
        <v>15</v>
      </c>
    </row>
    <row r="17222" spans="1:19" x14ac:dyDescent="0.3">
      <c r="A17222" t="s">
        <v>34308</v>
      </c>
      <c r="B17222" s="171" t="s">
        <v>34309</v>
      </c>
      <c r="C17222" s="171" t="s">
        <v>200</v>
      </c>
      <c r="D17222" s="171" t="s">
        <v>4</v>
      </c>
      <c r="E17222" s="11">
        <v>44774</v>
      </c>
      <c r="F17222">
        <v>3</v>
      </c>
      <c r="G17222">
        <v>3.5</v>
      </c>
      <c r="I17222">
        <v>15</v>
      </c>
      <c r="J17222">
        <v>16</v>
      </c>
      <c r="L17222">
        <v>18</v>
      </c>
      <c r="N17222">
        <v>14</v>
      </c>
      <c r="P17222">
        <v>1</v>
      </c>
      <c r="Q17222">
        <v>1</v>
      </c>
      <c r="S17222">
        <v>1</v>
      </c>
    </row>
    <row r="17223" spans="1:19" x14ac:dyDescent="0.3">
      <c r="A17223" t="s">
        <v>34310</v>
      </c>
      <c r="B17223" s="171" t="s">
        <v>34311</v>
      </c>
      <c r="C17223" s="171" t="s">
        <v>212</v>
      </c>
      <c r="D17223" s="171" t="s">
        <v>4</v>
      </c>
      <c r="E17223" s="11">
        <v>44774</v>
      </c>
      <c r="F17223">
        <v>0</v>
      </c>
      <c r="G17223">
        <v>0</v>
      </c>
      <c r="I17223">
        <v>0</v>
      </c>
      <c r="J17223">
        <v>0</v>
      </c>
      <c r="L17223">
        <v>0</v>
      </c>
      <c r="N17223">
        <v>0</v>
      </c>
      <c r="P17223">
        <v>0</v>
      </c>
      <c r="Q17223">
        <v>0</v>
      </c>
      <c r="S17223">
        <v>0</v>
      </c>
    </row>
    <row r="17224" spans="1:19" x14ac:dyDescent="0.3">
      <c r="A17224" t="s">
        <v>34312</v>
      </c>
      <c r="B17224" s="171" t="s">
        <v>34313</v>
      </c>
      <c r="C17224" s="171" t="s">
        <v>215</v>
      </c>
      <c r="D17224" s="171" t="s">
        <v>4</v>
      </c>
      <c r="E17224" s="11">
        <v>44774</v>
      </c>
      <c r="F17224">
        <v>0</v>
      </c>
      <c r="G17224">
        <v>0</v>
      </c>
      <c r="I17224">
        <v>0</v>
      </c>
      <c r="J17224">
        <v>0</v>
      </c>
      <c r="L17224">
        <v>0</v>
      </c>
      <c r="N17224">
        <v>0</v>
      </c>
      <c r="P17224">
        <v>0</v>
      </c>
      <c r="Q17224">
        <v>0</v>
      </c>
      <c r="S17224">
        <v>0</v>
      </c>
    </row>
    <row r="17225" spans="1:19" x14ac:dyDescent="0.3">
      <c r="A17225" t="s">
        <v>34314</v>
      </c>
      <c r="B17225" s="171" t="s">
        <v>34315</v>
      </c>
      <c r="C17225" s="171" t="s">
        <v>221</v>
      </c>
      <c r="D17225" s="171" t="s">
        <v>4</v>
      </c>
      <c r="E17225" s="11">
        <v>44774</v>
      </c>
      <c r="F17225">
        <v>0</v>
      </c>
      <c r="G17225">
        <v>0</v>
      </c>
      <c r="I17225">
        <v>0</v>
      </c>
      <c r="J17225">
        <v>0</v>
      </c>
      <c r="L17225">
        <v>0</v>
      </c>
      <c r="N17225">
        <v>0</v>
      </c>
      <c r="P17225">
        <v>0</v>
      </c>
      <c r="Q17225">
        <v>0</v>
      </c>
      <c r="S17225">
        <v>0</v>
      </c>
    </row>
    <row r="17226" spans="1:19" x14ac:dyDescent="0.3">
      <c r="A17226" t="s">
        <v>34316</v>
      </c>
      <c r="B17226" s="171" t="s">
        <v>34317</v>
      </c>
      <c r="C17226" s="171" t="s">
        <v>8233</v>
      </c>
      <c r="D17226" s="171" t="s">
        <v>4</v>
      </c>
      <c r="E17226" s="11">
        <v>44774</v>
      </c>
      <c r="F17226">
        <v>2</v>
      </c>
      <c r="G17226">
        <v>2</v>
      </c>
      <c r="I17226">
        <v>14</v>
      </c>
      <c r="J17226">
        <v>22</v>
      </c>
      <c r="L17226">
        <v>22</v>
      </c>
      <c r="N17226">
        <v>14</v>
      </c>
      <c r="P17226">
        <v>0</v>
      </c>
      <c r="Q17226">
        <v>0</v>
      </c>
      <c r="S17226">
        <v>0</v>
      </c>
    </row>
    <row r="17227" spans="1:19" x14ac:dyDescent="0.3">
      <c r="A17227" t="s">
        <v>34318</v>
      </c>
      <c r="B17227" s="171" t="s">
        <v>34319</v>
      </c>
      <c r="C17227" s="171" t="s">
        <v>233</v>
      </c>
      <c r="D17227" s="171" t="s">
        <v>4</v>
      </c>
      <c r="E17227" s="11">
        <v>44774</v>
      </c>
      <c r="F17227">
        <v>0</v>
      </c>
      <c r="G17227">
        <v>0</v>
      </c>
      <c r="I17227">
        <v>0</v>
      </c>
      <c r="J17227">
        <v>0</v>
      </c>
      <c r="L17227">
        <v>0</v>
      </c>
      <c r="N17227">
        <v>0</v>
      </c>
      <c r="P17227">
        <v>0</v>
      </c>
      <c r="Q17227">
        <v>0</v>
      </c>
      <c r="S17227">
        <v>0</v>
      </c>
    </row>
    <row r="17228" spans="1:19" x14ac:dyDescent="0.3">
      <c r="A17228" t="s">
        <v>34320</v>
      </c>
      <c r="B17228" s="171" t="s">
        <v>34321</v>
      </c>
      <c r="C17228" s="171" t="s">
        <v>79</v>
      </c>
      <c r="D17228" s="171" t="s">
        <v>80</v>
      </c>
      <c r="E17228" s="11">
        <v>44774</v>
      </c>
      <c r="F17228">
        <v>0</v>
      </c>
      <c r="G17228">
        <v>0</v>
      </c>
      <c r="I17228">
        <v>0</v>
      </c>
      <c r="J17228">
        <v>0</v>
      </c>
      <c r="L17228">
        <v>0</v>
      </c>
      <c r="N17228">
        <v>0</v>
      </c>
      <c r="P17228">
        <v>0</v>
      </c>
      <c r="Q17228">
        <v>0</v>
      </c>
      <c r="S17228">
        <v>0</v>
      </c>
    </row>
    <row r="17229" spans="1:19" x14ac:dyDescent="0.3">
      <c r="A17229" t="s">
        <v>34322</v>
      </c>
      <c r="B17229" s="171" t="s">
        <v>34323</v>
      </c>
      <c r="C17229" s="171" t="s">
        <v>79</v>
      </c>
      <c r="D17229" s="171" t="s">
        <v>4</v>
      </c>
      <c r="E17229" s="11">
        <v>44774</v>
      </c>
      <c r="F17229">
        <v>0</v>
      </c>
      <c r="G17229">
        <v>0</v>
      </c>
      <c r="I17229">
        <v>0</v>
      </c>
      <c r="J17229">
        <v>0</v>
      </c>
      <c r="L17229">
        <v>0</v>
      </c>
      <c r="N17229">
        <v>0</v>
      </c>
      <c r="P17229">
        <v>0</v>
      </c>
      <c r="Q17229">
        <v>0</v>
      </c>
      <c r="S17229">
        <v>0</v>
      </c>
    </row>
    <row r="17230" spans="1:19" x14ac:dyDescent="0.3">
      <c r="A17230" t="s">
        <v>34324</v>
      </c>
      <c r="B17230" s="171" t="s">
        <v>34325</v>
      </c>
      <c r="C17230" s="171" t="s">
        <v>83</v>
      </c>
      <c r="D17230" s="171" t="s">
        <v>80</v>
      </c>
      <c r="E17230" s="11">
        <v>44774</v>
      </c>
      <c r="F17230">
        <v>2.5</v>
      </c>
      <c r="G17230">
        <v>4</v>
      </c>
      <c r="I17230">
        <v>18</v>
      </c>
      <c r="J17230">
        <v>14</v>
      </c>
      <c r="L17230">
        <v>22</v>
      </c>
      <c r="N17230">
        <v>17</v>
      </c>
      <c r="P17230">
        <v>1</v>
      </c>
      <c r="Q17230">
        <v>1</v>
      </c>
      <c r="S17230">
        <v>1</v>
      </c>
    </row>
    <row r="17231" spans="1:19" x14ac:dyDescent="0.3">
      <c r="A17231" t="s">
        <v>34326</v>
      </c>
      <c r="B17231" s="171" t="s">
        <v>34327</v>
      </c>
      <c r="C17231" s="171" t="s">
        <v>83</v>
      </c>
      <c r="D17231" s="171" t="s">
        <v>15341</v>
      </c>
      <c r="E17231" s="11">
        <v>44774</v>
      </c>
      <c r="F17231">
        <v>0</v>
      </c>
      <c r="G17231">
        <v>0</v>
      </c>
      <c r="I17231">
        <v>0</v>
      </c>
      <c r="J17231">
        <v>0</v>
      </c>
      <c r="L17231">
        <v>0</v>
      </c>
      <c r="N17231">
        <v>0</v>
      </c>
      <c r="P17231">
        <v>0</v>
      </c>
      <c r="Q17231">
        <v>0</v>
      </c>
      <c r="S17231">
        <v>0</v>
      </c>
    </row>
    <row r="17232" spans="1:19" x14ac:dyDescent="0.3">
      <c r="A17232" t="s">
        <v>34328</v>
      </c>
      <c r="B17232" s="171" t="s">
        <v>34329</v>
      </c>
      <c r="C17232" s="171" t="s">
        <v>83</v>
      </c>
      <c r="D17232" s="171" t="s">
        <v>4</v>
      </c>
      <c r="E17232" s="11">
        <v>44774</v>
      </c>
      <c r="F17232">
        <v>2.5</v>
      </c>
      <c r="G17232">
        <v>4</v>
      </c>
      <c r="I17232">
        <v>18</v>
      </c>
      <c r="J17232">
        <v>14</v>
      </c>
      <c r="L17232">
        <v>22</v>
      </c>
      <c r="N17232">
        <v>17</v>
      </c>
      <c r="P17232">
        <v>1</v>
      </c>
      <c r="Q17232">
        <v>1</v>
      </c>
      <c r="S17232">
        <v>1</v>
      </c>
    </row>
    <row r="17233" spans="1:19" x14ac:dyDescent="0.3">
      <c r="A17233" t="s">
        <v>34330</v>
      </c>
      <c r="B17233" s="171" t="s">
        <v>34331</v>
      </c>
      <c r="C17233" s="171" t="s">
        <v>86</v>
      </c>
      <c r="D17233" s="171" t="s">
        <v>80</v>
      </c>
      <c r="E17233" s="11">
        <v>44774</v>
      </c>
      <c r="F17233">
        <v>8</v>
      </c>
      <c r="G17233">
        <v>10</v>
      </c>
      <c r="I17233">
        <v>37</v>
      </c>
      <c r="J17233">
        <v>48</v>
      </c>
      <c r="L17233">
        <v>57</v>
      </c>
      <c r="N17233">
        <v>24</v>
      </c>
      <c r="P17233">
        <v>3</v>
      </c>
      <c r="Q17233">
        <v>3</v>
      </c>
      <c r="S17233">
        <v>13</v>
      </c>
    </row>
    <row r="17234" spans="1:19" x14ac:dyDescent="0.3">
      <c r="A17234" t="s">
        <v>34332</v>
      </c>
      <c r="B17234" s="171" t="s">
        <v>34333</v>
      </c>
      <c r="C17234" s="171" t="s">
        <v>86</v>
      </c>
      <c r="D17234" s="171" t="s">
        <v>4</v>
      </c>
      <c r="E17234" s="11">
        <v>44774</v>
      </c>
      <c r="F17234">
        <v>8</v>
      </c>
      <c r="G17234">
        <v>10</v>
      </c>
      <c r="I17234">
        <v>37</v>
      </c>
      <c r="J17234">
        <v>48</v>
      </c>
      <c r="L17234">
        <v>57</v>
      </c>
      <c r="N17234">
        <v>24</v>
      </c>
      <c r="P17234">
        <v>3</v>
      </c>
      <c r="Q17234">
        <v>3</v>
      </c>
      <c r="S17234">
        <v>13</v>
      </c>
    </row>
    <row r="17235" spans="1:19" x14ac:dyDescent="0.3">
      <c r="A17235" t="s">
        <v>34334</v>
      </c>
      <c r="B17235" s="171" t="s">
        <v>34335</v>
      </c>
      <c r="C17235" s="171" t="s">
        <v>89</v>
      </c>
      <c r="D17235" s="171" t="s">
        <v>80</v>
      </c>
      <c r="E17235" s="11">
        <v>44774</v>
      </c>
      <c r="F17235">
        <v>3</v>
      </c>
      <c r="G17235">
        <v>4</v>
      </c>
      <c r="I17235">
        <v>12</v>
      </c>
      <c r="J17235">
        <v>15</v>
      </c>
      <c r="L17235">
        <v>20</v>
      </c>
      <c r="N17235">
        <v>10</v>
      </c>
      <c r="P17235">
        <v>1</v>
      </c>
      <c r="Q17235">
        <v>2</v>
      </c>
      <c r="S17235">
        <v>2</v>
      </c>
    </row>
    <row r="17236" spans="1:19" x14ac:dyDescent="0.3">
      <c r="A17236" t="s">
        <v>34336</v>
      </c>
      <c r="B17236" s="171" t="s">
        <v>34337</v>
      </c>
      <c r="C17236" s="171" t="s">
        <v>89</v>
      </c>
      <c r="D17236" s="171" t="s">
        <v>4</v>
      </c>
      <c r="E17236" s="11">
        <v>44774</v>
      </c>
      <c r="F17236">
        <v>3</v>
      </c>
      <c r="G17236">
        <v>4</v>
      </c>
      <c r="I17236">
        <v>12</v>
      </c>
      <c r="J17236">
        <v>15</v>
      </c>
      <c r="L17236">
        <v>20</v>
      </c>
      <c r="N17236">
        <v>10</v>
      </c>
      <c r="P17236">
        <v>1</v>
      </c>
      <c r="Q17236">
        <v>2</v>
      </c>
      <c r="S17236">
        <v>2</v>
      </c>
    </row>
    <row r="17237" spans="1:19" x14ac:dyDescent="0.3">
      <c r="A17237" t="s">
        <v>34338</v>
      </c>
      <c r="B17237" s="171" t="s">
        <v>34339</v>
      </c>
      <c r="C17237" s="171" t="s">
        <v>92</v>
      </c>
      <c r="D17237" s="171" t="s">
        <v>80</v>
      </c>
      <c r="E17237" s="11">
        <v>44774</v>
      </c>
      <c r="F17237">
        <v>0</v>
      </c>
      <c r="G17237">
        <v>0</v>
      </c>
      <c r="I17237">
        <v>0</v>
      </c>
      <c r="J17237">
        <v>0</v>
      </c>
      <c r="L17237">
        <v>0</v>
      </c>
      <c r="N17237">
        <v>0</v>
      </c>
      <c r="P17237">
        <v>0</v>
      </c>
      <c r="Q17237">
        <v>0</v>
      </c>
      <c r="S17237">
        <v>0</v>
      </c>
    </row>
    <row r="17238" spans="1:19" x14ac:dyDescent="0.3">
      <c r="A17238" t="s">
        <v>34340</v>
      </c>
      <c r="B17238" s="171" t="s">
        <v>34341</v>
      </c>
      <c r="C17238" s="171" t="s">
        <v>92</v>
      </c>
      <c r="D17238" s="171" t="s">
        <v>4</v>
      </c>
      <c r="E17238" s="11">
        <v>44774</v>
      </c>
      <c r="F17238">
        <v>0</v>
      </c>
      <c r="G17238">
        <v>0</v>
      </c>
      <c r="I17238">
        <v>0</v>
      </c>
      <c r="J17238">
        <v>0</v>
      </c>
      <c r="L17238">
        <v>0</v>
      </c>
      <c r="N17238">
        <v>0</v>
      </c>
      <c r="P17238">
        <v>0</v>
      </c>
      <c r="Q17238">
        <v>0</v>
      </c>
      <c r="S17238">
        <v>0</v>
      </c>
    </row>
    <row r="17239" spans="1:19" x14ac:dyDescent="0.3">
      <c r="A17239" t="s">
        <v>34342</v>
      </c>
      <c r="B17239" s="171" t="s">
        <v>34343</v>
      </c>
      <c r="C17239" s="171" t="s">
        <v>95</v>
      </c>
      <c r="D17239" s="171" t="s">
        <v>80</v>
      </c>
      <c r="E17239" s="11">
        <v>44774</v>
      </c>
      <c r="F17239">
        <v>3</v>
      </c>
      <c r="G17239">
        <v>4</v>
      </c>
      <c r="I17239">
        <v>5</v>
      </c>
      <c r="J17239">
        <v>16</v>
      </c>
      <c r="L17239">
        <v>22</v>
      </c>
      <c r="N17239">
        <v>5</v>
      </c>
      <c r="P17239">
        <v>0</v>
      </c>
      <c r="Q17239">
        <v>0</v>
      </c>
      <c r="S17239">
        <v>0</v>
      </c>
    </row>
    <row r="17240" spans="1:19" x14ac:dyDescent="0.3">
      <c r="A17240" t="s">
        <v>34344</v>
      </c>
      <c r="B17240" s="171" t="s">
        <v>34345</v>
      </c>
      <c r="C17240" s="171" t="s">
        <v>95</v>
      </c>
      <c r="D17240" s="171" t="s">
        <v>15341</v>
      </c>
      <c r="E17240" s="11">
        <v>44774</v>
      </c>
      <c r="F17240">
        <v>0</v>
      </c>
      <c r="G17240">
        <v>0</v>
      </c>
      <c r="I17240">
        <v>0</v>
      </c>
      <c r="J17240">
        <v>0</v>
      </c>
      <c r="L17240">
        <v>0</v>
      </c>
      <c r="N17240">
        <v>0</v>
      </c>
      <c r="P17240">
        <v>0</v>
      </c>
      <c r="Q17240">
        <v>0</v>
      </c>
      <c r="S17240">
        <v>0</v>
      </c>
    </row>
    <row r="17241" spans="1:19" x14ac:dyDescent="0.3">
      <c r="A17241" t="s">
        <v>34346</v>
      </c>
      <c r="B17241" s="171" t="s">
        <v>34347</v>
      </c>
      <c r="C17241" s="171" t="s">
        <v>95</v>
      </c>
      <c r="D17241" s="171" t="s">
        <v>4</v>
      </c>
      <c r="E17241" s="11">
        <v>44774</v>
      </c>
      <c r="F17241">
        <v>3</v>
      </c>
      <c r="G17241">
        <v>4</v>
      </c>
      <c r="I17241">
        <v>5</v>
      </c>
      <c r="J17241">
        <v>16</v>
      </c>
      <c r="L17241">
        <v>22</v>
      </c>
      <c r="N17241">
        <v>5</v>
      </c>
      <c r="P17241">
        <v>0</v>
      </c>
      <c r="Q17241">
        <v>0</v>
      </c>
      <c r="S17241">
        <v>0</v>
      </c>
    </row>
    <row r="17242" spans="1:19" x14ac:dyDescent="0.3">
      <c r="A17242" t="s">
        <v>34348</v>
      </c>
      <c r="B17242" s="171" t="s">
        <v>34349</v>
      </c>
      <c r="C17242" s="171" t="s">
        <v>19659</v>
      </c>
      <c r="D17242" s="171" t="s">
        <v>80</v>
      </c>
      <c r="E17242" s="11">
        <v>44774</v>
      </c>
      <c r="F17242">
        <v>0</v>
      </c>
      <c r="G17242">
        <v>0</v>
      </c>
      <c r="I17242">
        <v>0</v>
      </c>
      <c r="J17242">
        <v>0</v>
      </c>
      <c r="L17242">
        <v>0</v>
      </c>
      <c r="N17242">
        <v>0</v>
      </c>
      <c r="P17242">
        <v>0</v>
      </c>
      <c r="Q17242">
        <v>0</v>
      </c>
      <c r="S17242">
        <v>0</v>
      </c>
    </row>
    <row r="17243" spans="1:19" x14ac:dyDescent="0.3">
      <c r="A17243" t="s">
        <v>34350</v>
      </c>
      <c r="B17243" s="171" t="s">
        <v>34351</v>
      </c>
      <c r="C17243" s="171" t="s">
        <v>19659</v>
      </c>
      <c r="D17243" s="171" t="s">
        <v>4</v>
      </c>
      <c r="E17243" s="11">
        <v>44774</v>
      </c>
      <c r="F17243">
        <v>0</v>
      </c>
      <c r="G17243">
        <v>0</v>
      </c>
      <c r="I17243">
        <v>0</v>
      </c>
      <c r="J17243">
        <v>0</v>
      </c>
      <c r="L17243">
        <v>0</v>
      </c>
      <c r="N17243">
        <v>0</v>
      </c>
      <c r="P17243">
        <v>0</v>
      </c>
      <c r="Q17243">
        <v>0</v>
      </c>
      <c r="S17243">
        <v>0</v>
      </c>
    </row>
    <row r="17244" spans="1:19" x14ac:dyDescent="0.3">
      <c r="A17244" t="s">
        <v>34352</v>
      </c>
      <c r="B17244" s="171" t="s">
        <v>34353</v>
      </c>
      <c r="C17244" s="171" t="s">
        <v>98</v>
      </c>
      <c r="D17244" s="171" t="s">
        <v>80</v>
      </c>
      <c r="E17244" s="11">
        <v>44774</v>
      </c>
      <c r="F17244">
        <v>7</v>
      </c>
      <c r="G17244">
        <v>12</v>
      </c>
      <c r="I17244">
        <v>28</v>
      </c>
      <c r="J17244">
        <v>37</v>
      </c>
      <c r="L17244">
        <v>66</v>
      </c>
      <c r="N17244">
        <v>27</v>
      </c>
      <c r="P17244">
        <v>3</v>
      </c>
      <c r="Q17244">
        <v>6</v>
      </c>
      <c r="S17244">
        <v>1</v>
      </c>
    </row>
    <row r="17245" spans="1:19" x14ac:dyDescent="0.3">
      <c r="A17245" t="s">
        <v>34354</v>
      </c>
      <c r="B17245" s="171" t="s">
        <v>34355</v>
      </c>
      <c r="C17245" s="171" t="s">
        <v>98</v>
      </c>
      <c r="D17245" s="171" t="s">
        <v>4</v>
      </c>
      <c r="E17245" s="11">
        <v>44774</v>
      </c>
      <c r="F17245">
        <v>7</v>
      </c>
      <c r="G17245">
        <v>12</v>
      </c>
      <c r="I17245">
        <v>28</v>
      </c>
      <c r="J17245">
        <v>37</v>
      </c>
      <c r="L17245">
        <v>66</v>
      </c>
      <c r="N17245">
        <v>27</v>
      </c>
      <c r="P17245">
        <v>3</v>
      </c>
      <c r="Q17245">
        <v>6</v>
      </c>
      <c r="S17245">
        <v>1</v>
      </c>
    </row>
    <row r="17246" spans="1:19" x14ac:dyDescent="0.3">
      <c r="A17246" t="s">
        <v>34356</v>
      </c>
      <c r="B17246" s="171" t="s">
        <v>34357</v>
      </c>
      <c r="C17246" s="171" t="s">
        <v>101</v>
      </c>
      <c r="D17246" s="171" t="s">
        <v>80</v>
      </c>
      <c r="E17246" s="11">
        <v>44774</v>
      </c>
      <c r="F17246">
        <v>31</v>
      </c>
      <c r="G17246">
        <v>29</v>
      </c>
      <c r="I17246">
        <v>242</v>
      </c>
      <c r="J17246">
        <v>347</v>
      </c>
      <c r="L17246">
        <v>323</v>
      </c>
      <c r="N17246">
        <v>207</v>
      </c>
      <c r="P17246">
        <v>10</v>
      </c>
      <c r="Q17246">
        <v>16</v>
      </c>
      <c r="S17246">
        <v>35</v>
      </c>
    </row>
    <row r="17247" spans="1:19" x14ac:dyDescent="0.3">
      <c r="A17247" t="s">
        <v>34358</v>
      </c>
      <c r="B17247" s="171" t="s">
        <v>34359</v>
      </c>
      <c r="C17247" s="171" t="s">
        <v>101</v>
      </c>
      <c r="D17247" s="171" t="s">
        <v>4</v>
      </c>
      <c r="E17247" s="11">
        <v>44774</v>
      </c>
      <c r="F17247">
        <v>31</v>
      </c>
      <c r="G17247">
        <v>29</v>
      </c>
      <c r="I17247">
        <v>242</v>
      </c>
      <c r="J17247">
        <v>347</v>
      </c>
      <c r="L17247">
        <v>323</v>
      </c>
      <c r="N17247">
        <v>207</v>
      </c>
      <c r="P17247">
        <v>10</v>
      </c>
      <c r="Q17247">
        <v>16</v>
      </c>
      <c r="S17247">
        <v>35</v>
      </c>
    </row>
    <row r="17248" spans="1:19" x14ac:dyDescent="0.3">
      <c r="A17248" t="s">
        <v>34360</v>
      </c>
      <c r="B17248" s="171" t="s">
        <v>34361</v>
      </c>
      <c r="C17248" s="171" t="s">
        <v>6843</v>
      </c>
      <c r="D17248" s="171" t="s">
        <v>80</v>
      </c>
      <c r="E17248" s="11">
        <v>44774</v>
      </c>
      <c r="F17248">
        <v>2.5</v>
      </c>
      <c r="G17248">
        <v>7</v>
      </c>
      <c r="I17248">
        <v>8</v>
      </c>
      <c r="J17248">
        <v>13</v>
      </c>
      <c r="L17248">
        <v>40</v>
      </c>
      <c r="N17248">
        <v>8</v>
      </c>
      <c r="P17248">
        <v>1</v>
      </c>
      <c r="Q17248">
        <v>1</v>
      </c>
      <c r="S17248">
        <v>0</v>
      </c>
    </row>
    <row r="17249" spans="1:19" x14ac:dyDescent="0.3">
      <c r="A17249" t="s">
        <v>34362</v>
      </c>
      <c r="B17249" s="171" t="s">
        <v>34363</v>
      </c>
      <c r="C17249" s="171" t="s">
        <v>6843</v>
      </c>
      <c r="D17249" s="171" t="s">
        <v>4</v>
      </c>
      <c r="E17249" s="11">
        <v>44774</v>
      </c>
      <c r="F17249">
        <v>2.5</v>
      </c>
      <c r="G17249">
        <v>7</v>
      </c>
      <c r="I17249">
        <v>8</v>
      </c>
      <c r="J17249">
        <v>13</v>
      </c>
      <c r="L17249">
        <v>40</v>
      </c>
      <c r="N17249">
        <v>8</v>
      </c>
      <c r="P17249">
        <v>1</v>
      </c>
      <c r="Q17249">
        <v>1</v>
      </c>
      <c r="S17249">
        <v>0</v>
      </c>
    </row>
    <row r="17250" spans="1:19" x14ac:dyDescent="0.3">
      <c r="A17250" t="s">
        <v>34364</v>
      </c>
      <c r="B17250" s="171" t="s">
        <v>34365</v>
      </c>
      <c r="C17250" s="171" t="s">
        <v>12995</v>
      </c>
      <c r="D17250" s="171" t="s">
        <v>80</v>
      </c>
      <c r="E17250" s="11">
        <v>44774</v>
      </c>
      <c r="F17250">
        <v>57</v>
      </c>
      <c r="G17250">
        <v>70</v>
      </c>
      <c r="I17250">
        <v>350</v>
      </c>
      <c r="J17250">
        <v>490</v>
      </c>
      <c r="L17250">
        <v>550</v>
      </c>
      <c r="N17250">
        <v>298</v>
      </c>
      <c r="O17250" t="s">
        <v>16361</v>
      </c>
      <c r="P17250">
        <v>19</v>
      </c>
      <c r="Q17250">
        <v>29</v>
      </c>
      <c r="S17250">
        <v>52</v>
      </c>
    </row>
    <row r="17251" spans="1:19" x14ac:dyDescent="0.3">
      <c r="A17251" t="s">
        <v>34366</v>
      </c>
      <c r="B17251" s="171" t="s">
        <v>34367</v>
      </c>
      <c r="C17251" s="171" t="s">
        <v>15504</v>
      </c>
      <c r="D17251" s="171" t="s">
        <v>15341</v>
      </c>
      <c r="E17251" s="11">
        <v>44774</v>
      </c>
      <c r="F17251">
        <v>0</v>
      </c>
      <c r="G17251">
        <v>0</v>
      </c>
      <c r="I17251">
        <v>0</v>
      </c>
      <c r="J17251">
        <v>0</v>
      </c>
      <c r="L17251">
        <v>0</v>
      </c>
      <c r="N17251">
        <v>0</v>
      </c>
      <c r="O17251" t="s">
        <v>16361</v>
      </c>
      <c r="P17251">
        <v>0</v>
      </c>
      <c r="Q17251">
        <v>0</v>
      </c>
      <c r="S17251">
        <v>0</v>
      </c>
    </row>
    <row r="17252" spans="1:19" x14ac:dyDescent="0.3">
      <c r="A17252" t="s">
        <v>34368</v>
      </c>
      <c r="B17252" s="171" t="s">
        <v>34369</v>
      </c>
      <c r="C17252" s="171" t="s">
        <v>15511</v>
      </c>
      <c r="D17252" s="171" t="s">
        <v>80</v>
      </c>
      <c r="E17252" s="11">
        <v>44774</v>
      </c>
      <c r="F17252">
        <v>12.5</v>
      </c>
      <c r="G17252">
        <v>20</v>
      </c>
      <c r="I17252">
        <v>51</v>
      </c>
      <c r="J17252">
        <v>67</v>
      </c>
      <c r="L17252">
        <v>110</v>
      </c>
      <c r="N17252">
        <v>49</v>
      </c>
      <c r="P17252">
        <v>4</v>
      </c>
      <c r="Q17252">
        <v>7</v>
      </c>
      <c r="S17252">
        <v>2</v>
      </c>
    </row>
    <row r="17253" spans="1:19" x14ac:dyDescent="0.3">
      <c r="A17253" t="s">
        <v>34370</v>
      </c>
      <c r="B17253" s="171" t="s">
        <v>34371</v>
      </c>
      <c r="C17253" s="171" t="s">
        <v>15511</v>
      </c>
      <c r="D17253" s="171" t="s">
        <v>15341</v>
      </c>
      <c r="E17253" s="11">
        <v>44774</v>
      </c>
      <c r="F17253">
        <v>0</v>
      </c>
      <c r="G17253">
        <v>0</v>
      </c>
      <c r="I17253">
        <v>0</v>
      </c>
      <c r="J17253">
        <v>0</v>
      </c>
      <c r="L17253">
        <v>0</v>
      </c>
      <c r="N17253">
        <v>0</v>
      </c>
      <c r="P17253">
        <v>0</v>
      </c>
      <c r="Q17253">
        <v>0</v>
      </c>
      <c r="S17253">
        <v>0</v>
      </c>
    </row>
    <row r="17254" spans="1:19" x14ac:dyDescent="0.3">
      <c r="A17254" t="s">
        <v>34372</v>
      </c>
      <c r="B17254" s="171" t="s">
        <v>34373</v>
      </c>
      <c r="C17254" s="171" t="s">
        <v>15511</v>
      </c>
      <c r="D17254" s="171" t="s">
        <v>4</v>
      </c>
      <c r="E17254" s="11">
        <v>44774</v>
      </c>
      <c r="F17254">
        <v>12.5</v>
      </c>
      <c r="G17254">
        <v>20</v>
      </c>
      <c r="I17254">
        <v>51</v>
      </c>
      <c r="J17254">
        <v>67</v>
      </c>
      <c r="L17254">
        <v>110</v>
      </c>
      <c r="N17254">
        <v>49</v>
      </c>
      <c r="P17254">
        <v>4</v>
      </c>
      <c r="Q17254">
        <v>7</v>
      </c>
      <c r="S17254">
        <v>2</v>
      </c>
    </row>
    <row r="17255" spans="1:19" x14ac:dyDescent="0.3">
      <c r="A17255" t="s">
        <v>34374</v>
      </c>
      <c r="B17255" s="171" t="s">
        <v>34375</v>
      </c>
      <c r="C17255" s="171" t="s">
        <v>104</v>
      </c>
      <c r="D17255" s="171" t="s">
        <v>4</v>
      </c>
      <c r="E17255" s="11">
        <v>44774</v>
      </c>
      <c r="F17255">
        <v>57</v>
      </c>
      <c r="G17255">
        <v>70</v>
      </c>
      <c r="I17255">
        <v>350</v>
      </c>
      <c r="J17255">
        <v>490</v>
      </c>
      <c r="L17255">
        <v>550</v>
      </c>
      <c r="N17255">
        <v>298</v>
      </c>
      <c r="P17255">
        <v>19</v>
      </c>
      <c r="Q17255">
        <v>29</v>
      </c>
      <c r="S17255">
        <v>52</v>
      </c>
    </row>
    <row r="17256" spans="1:19" x14ac:dyDescent="0.3">
      <c r="A17256" t="s">
        <v>34376</v>
      </c>
      <c r="B17256" s="171" t="s">
        <v>34377</v>
      </c>
      <c r="C17256" s="171" t="s">
        <v>119</v>
      </c>
      <c r="D17256" s="171" t="s">
        <v>80</v>
      </c>
      <c r="E17256" s="11">
        <v>44805</v>
      </c>
      <c r="F17256">
        <v>0</v>
      </c>
      <c r="G17256">
        <v>0</v>
      </c>
      <c r="I17256">
        <v>0</v>
      </c>
      <c r="J17256">
        <v>0</v>
      </c>
      <c r="L17256">
        <v>0</v>
      </c>
      <c r="N17256">
        <v>0</v>
      </c>
      <c r="P17256">
        <v>0</v>
      </c>
      <c r="Q17256">
        <v>0</v>
      </c>
      <c r="S17256">
        <v>0</v>
      </c>
    </row>
    <row r="17257" spans="1:19" x14ac:dyDescent="0.3">
      <c r="A17257" t="s">
        <v>34378</v>
      </c>
      <c r="B17257" s="171" t="s">
        <v>34379</v>
      </c>
      <c r="C17257" s="171" t="s">
        <v>143</v>
      </c>
      <c r="D17257" s="171" t="s">
        <v>80</v>
      </c>
      <c r="E17257" s="11">
        <v>44805</v>
      </c>
      <c r="F17257">
        <v>0</v>
      </c>
      <c r="G17257">
        <v>0</v>
      </c>
      <c r="I17257">
        <v>0</v>
      </c>
      <c r="J17257">
        <v>0</v>
      </c>
      <c r="L17257">
        <v>0</v>
      </c>
      <c r="N17257">
        <v>0</v>
      </c>
      <c r="P17257">
        <v>0</v>
      </c>
      <c r="Q17257">
        <v>0</v>
      </c>
      <c r="S17257">
        <v>0</v>
      </c>
    </row>
    <row r="17258" spans="1:19" x14ac:dyDescent="0.3">
      <c r="A17258" t="s">
        <v>34380</v>
      </c>
      <c r="B17258" s="171" t="s">
        <v>34381</v>
      </c>
      <c r="C17258" s="171" t="s">
        <v>158</v>
      </c>
      <c r="D17258" s="171" t="s">
        <v>80</v>
      </c>
      <c r="E17258" s="11">
        <v>44805</v>
      </c>
      <c r="F17258">
        <v>0</v>
      </c>
      <c r="G17258">
        <v>0</v>
      </c>
      <c r="I17258">
        <v>0</v>
      </c>
      <c r="J17258">
        <v>0</v>
      </c>
      <c r="L17258">
        <v>0</v>
      </c>
      <c r="N17258">
        <v>0</v>
      </c>
      <c r="P17258">
        <v>0</v>
      </c>
      <c r="Q17258">
        <v>0</v>
      </c>
      <c r="S17258">
        <v>0</v>
      </c>
    </row>
    <row r="17259" spans="1:19" x14ac:dyDescent="0.3">
      <c r="A17259" t="s">
        <v>34382</v>
      </c>
      <c r="B17259" s="171" t="s">
        <v>34383</v>
      </c>
      <c r="C17259" s="171" t="s">
        <v>209</v>
      </c>
      <c r="D17259" s="171" t="s">
        <v>80</v>
      </c>
      <c r="E17259" s="11">
        <v>44805</v>
      </c>
      <c r="F17259">
        <v>0</v>
      </c>
      <c r="G17259">
        <v>0</v>
      </c>
      <c r="I17259">
        <v>0</v>
      </c>
      <c r="J17259">
        <v>0</v>
      </c>
      <c r="L17259">
        <v>0</v>
      </c>
      <c r="N17259">
        <v>0</v>
      </c>
      <c r="P17259">
        <v>0</v>
      </c>
      <c r="Q17259">
        <v>0</v>
      </c>
      <c r="S17259">
        <v>0</v>
      </c>
    </row>
    <row r="17260" spans="1:19" x14ac:dyDescent="0.3">
      <c r="A17260" t="s">
        <v>34384</v>
      </c>
      <c r="B17260" s="171" t="s">
        <v>34385</v>
      </c>
      <c r="C17260" s="171" t="s">
        <v>76</v>
      </c>
      <c r="D17260" s="171" t="s">
        <v>80</v>
      </c>
      <c r="E17260" s="11">
        <v>44805</v>
      </c>
      <c r="F17260">
        <v>0</v>
      </c>
      <c r="G17260">
        <v>0</v>
      </c>
      <c r="I17260">
        <v>0</v>
      </c>
      <c r="J17260">
        <v>0</v>
      </c>
      <c r="L17260">
        <v>0</v>
      </c>
      <c r="N17260">
        <v>0</v>
      </c>
      <c r="P17260">
        <v>0</v>
      </c>
      <c r="Q17260">
        <v>0</v>
      </c>
      <c r="S17260">
        <v>0</v>
      </c>
    </row>
    <row r="17261" spans="1:19" x14ac:dyDescent="0.3">
      <c r="A17261" t="s">
        <v>34386</v>
      </c>
      <c r="B17261" s="171" t="s">
        <v>34387</v>
      </c>
      <c r="C17261" s="171" t="s">
        <v>15347</v>
      </c>
      <c r="D17261" s="171" t="s">
        <v>80</v>
      </c>
      <c r="E17261" s="11">
        <v>44805</v>
      </c>
      <c r="F17261">
        <v>0</v>
      </c>
      <c r="G17261">
        <v>0</v>
      </c>
      <c r="I17261">
        <v>0</v>
      </c>
      <c r="J17261">
        <v>0</v>
      </c>
      <c r="L17261">
        <v>0</v>
      </c>
      <c r="N17261">
        <v>0</v>
      </c>
      <c r="P17261">
        <v>0</v>
      </c>
      <c r="Q17261">
        <v>0</v>
      </c>
      <c r="S17261">
        <v>0</v>
      </c>
    </row>
    <row r="17262" spans="1:19" x14ac:dyDescent="0.3">
      <c r="A17262" t="s">
        <v>34388</v>
      </c>
      <c r="B17262" s="171" t="s">
        <v>34389</v>
      </c>
      <c r="C17262" s="171" t="s">
        <v>203</v>
      </c>
      <c r="D17262" s="171" t="s">
        <v>80</v>
      </c>
      <c r="E17262" s="11">
        <v>44805</v>
      </c>
      <c r="F17262">
        <v>2</v>
      </c>
      <c r="G17262">
        <v>2.5</v>
      </c>
      <c r="I17262">
        <v>14</v>
      </c>
      <c r="J17262">
        <v>11</v>
      </c>
      <c r="L17262">
        <v>13</v>
      </c>
      <c r="N17262">
        <v>13</v>
      </c>
      <c r="P17262">
        <v>0</v>
      </c>
      <c r="Q17262">
        <v>0</v>
      </c>
      <c r="S17262">
        <v>1</v>
      </c>
    </row>
    <row r="17263" spans="1:19" x14ac:dyDescent="0.3">
      <c r="A17263" t="s">
        <v>34390</v>
      </c>
      <c r="B17263" s="171" t="s">
        <v>34391</v>
      </c>
      <c r="C17263" s="171" t="s">
        <v>15340</v>
      </c>
      <c r="D17263" s="171" t="s">
        <v>15341</v>
      </c>
      <c r="E17263" s="11">
        <v>44805</v>
      </c>
      <c r="F17263">
        <v>0</v>
      </c>
      <c r="G17263">
        <v>0</v>
      </c>
      <c r="I17263">
        <v>0</v>
      </c>
      <c r="J17263">
        <v>0</v>
      </c>
      <c r="L17263">
        <v>0</v>
      </c>
      <c r="N17263">
        <v>0</v>
      </c>
      <c r="P17263">
        <v>0</v>
      </c>
      <c r="Q17263">
        <v>0</v>
      </c>
      <c r="S17263">
        <v>0</v>
      </c>
    </row>
    <row r="17264" spans="1:19" x14ac:dyDescent="0.3">
      <c r="A17264" t="s">
        <v>34392</v>
      </c>
      <c r="B17264" s="171" t="s">
        <v>34393</v>
      </c>
      <c r="C17264" s="171" t="s">
        <v>15340</v>
      </c>
      <c r="D17264" s="171" t="s">
        <v>80</v>
      </c>
      <c r="E17264" s="11">
        <v>44805</v>
      </c>
      <c r="F17264">
        <v>0</v>
      </c>
      <c r="G17264">
        <v>0</v>
      </c>
      <c r="I17264">
        <v>0</v>
      </c>
      <c r="J17264">
        <v>0</v>
      </c>
      <c r="L17264">
        <v>0</v>
      </c>
      <c r="N17264">
        <v>0</v>
      </c>
      <c r="P17264">
        <v>0</v>
      </c>
      <c r="Q17264">
        <v>0</v>
      </c>
      <c r="S17264">
        <v>0</v>
      </c>
    </row>
    <row r="17265" spans="1:19" x14ac:dyDescent="0.3">
      <c r="A17265" t="s">
        <v>34394</v>
      </c>
      <c r="B17265" s="171" t="s">
        <v>34395</v>
      </c>
      <c r="C17265" s="171" t="s">
        <v>15344</v>
      </c>
      <c r="D17265" s="171" t="s">
        <v>15341</v>
      </c>
      <c r="E17265" s="11">
        <v>44805</v>
      </c>
      <c r="F17265">
        <v>0</v>
      </c>
      <c r="G17265">
        <v>0</v>
      </c>
      <c r="I17265">
        <v>0</v>
      </c>
      <c r="J17265">
        <v>0</v>
      </c>
      <c r="L17265">
        <v>0</v>
      </c>
      <c r="N17265">
        <v>0</v>
      </c>
      <c r="P17265">
        <v>0</v>
      </c>
      <c r="Q17265">
        <v>0</v>
      </c>
      <c r="S17265">
        <v>0</v>
      </c>
    </row>
    <row r="17266" spans="1:19" x14ac:dyDescent="0.3">
      <c r="A17266" t="s">
        <v>34396</v>
      </c>
      <c r="B17266" s="171" t="s">
        <v>34397</v>
      </c>
      <c r="C17266" s="171" t="s">
        <v>15347</v>
      </c>
      <c r="D17266" s="171" t="s">
        <v>15341</v>
      </c>
      <c r="E17266" s="11">
        <v>44805</v>
      </c>
      <c r="F17266">
        <v>0</v>
      </c>
      <c r="G17266">
        <v>0</v>
      </c>
      <c r="I17266">
        <v>0</v>
      </c>
      <c r="J17266">
        <v>0</v>
      </c>
      <c r="L17266">
        <v>0</v>
      </c>
      <c r="N17266">
        <v>0</v>
      </c>
      <c r="P17266">
        <v>0</v>
      </c>
      <c r="Q17266">
        <v>0</v>
      </c>
      <c r="S17266">
        <v>0</v>
      </c>
    </row>
    <row r="17267" spans="1:19" x14ac:dyDescent="0.3">
      <c r="A17267" t="s">
        <v>34386</v>
      </c>
      <c r="B17267" s="171" t="s">
        <v>34387</v>
      </c>
      <c r="C17267" s="171" t="s">
        <v>15347</v>
      </c>
      <c r="D17267" s="171" t="s">
        <v>80</v>
      </c>
      <c r="E17267" s="11">
        <v>44805</v>
      </c>
      <c r="F17267">
        <v>1</v>
      </c>
      <c r="G17267">
        <v>1.5</v>
      </c>
      <c r="I17267">
        <v>5</v>
      </c>
      <c r="J17267">
        <v>6</v>
      </c>
      <c r="L17267">
        <v>9</v>
      </c>
      <c r="N17267">
        <v>5</v>
      </c>
      <c r="P17267">
        <v>0</v>
      </c>
      <c r="Q17267">
        <v>0</v>
      </c>
      <c r="S17267">
        <v>0</v>
      </c>
    </row>
    <row r="17268" spans="1:19" x14ac:dyDescent="0.3">
      <c r="A17268" t="s">
        <v>34398</v>
      </c>
      <c r="B17268" s="171" t="s">
        <v>34399</v>
      </c>
      <c r="C17268" s="171" t="s">
        <v>203</v>
      </c>
      <c r="D17268" s="171" t="s">
        <v>15341</v>
      </c>
      <c r="E17268" s="11">
        <v>44805</v>
      </c>
      <c r="F17268">
        <v>0</v>
      </c>
      <c r="G17268">
        <v>0</v>
      </c>
      <c r="I17268">
        <v>0</v>
      </c>
      <c r="J17268">
        <v>0</v>
      </c>
      <c r="L17268">
        <v>0</v>
      </c>
      <c r="N17268">
        <v>0</v>
      </c>
      <c r="P17268">
        <v>0</v>
      </c>
      <c r="Q17268">
        <v>0</v>
      </c>
      <c r="S17268">
        <v>0</v>
      </c>
    </row>
    <row r="17269" spans="1:19" x14ac:dyDescent="0.3">
      <c r="A17269" t="s">
        <v>34400</v>
      </c>
      <c r="B17269" s="171" t="s">
        <v>34401</v>
      </c>
      <c r="C17269" s="171" t="s">
        <v>24281</v>
      </c>
      <c r="D17269" s="171" t="s">
        <v>15341</v>
      </c>
      <c r="E17269" s="11">
        <v>44805</v>
      </c>
      <c r="F17269">
        <v>0</v>
      </c>
      <c r="G17269">
        <v>0</v>
      </c>
      <c r="I17269">
        <v>0</v>
      </c>
      <c r="J17269">
        <v>0</v>
      </c>
      <c r="L17269">
        <v>0</v>
      </c>
      <c r="N17269">
        <v>0</v>
      </c>
      <c r="P17269">
        <v>0</v>
      </c>
      <c r="Q17269">
        <v>0</v>
      </c>
      <c r="S17269">
        <v>0</v>
      </c>
    </row>
    <row r="17270" spans="1:19" x14ac:dyDescent="0.3">
      <c r="A17270" t="s">
        <v>34402</v>
      </c>
      <c r="B17270" s="171" t="s">
        <v>34403</v>
      </c>
      <c r="C17270" s="171" t="s">
        <v>24281</v>
      </c>
      <c r="D17270" s="171" t="s">
        <v>80</v>
      </c>
      <c r="E17270" s="11">
        <v>44805</v>
      </c>
      <c r="F17270">
        <v>0</v>
      </c>
      <c r="G17270">
        <v>0</v>
      </c>
      <c r="I17270">
        <v>0</v>
      </c>
      <c r="J17270">
        <v>0</v>
      </c>
      <c r="L17270">
        <v>0</v>
      </c>
      <c r="N17270">
        <v>0</v>
      </c>
      <c r="P17270">
        <v>0</v>
      </c>
      <c r="Q17270">
        <v>0</v>
      </c>
      <c r="S17270">
        <v>0</v>
      </c>
    </row>
    <row r="17271" spans="1:19" x14ac:dyDescent="0.3">
      <c r="A17271" t="s">
        <v>34404</v>
      </c>
      <c r="B17271" s="171" t="s">
        <v>34405</v>
      </c>
      <c r="C17271" s="171" t="s">
        <v>24284</v>
      </c>
      <c r="D17271" s="171" t="s">
        <v>80</v>
      </c>
      <c r="E17271" s="11">
        <v>44805</v>
      </c>
      <c r="F17271">
        <v>2</v>
      </c>
      <c r="G17271">
        <v>3</v>
      </c>
      <c r="I17271">
        <v>12</v>
      </c>
      <c r="J17271">
        <v>12</v>
      </c>
      <c r="L17271">
        <v>18</v>
      </c>
      <c r="N17271">
        <v>9</v>
      </c>
      <c r="P17271">
        <v>1</v>
      </c>
      <c r="Q17271">
        <v>1</v>
      </c>
      <c r="S17271">
        <v>3</v>
      </c>
    </row>
    <row r="17272" spans="1:19" x14ac:dyDescent="0.3">
      <c r="A17272" t="s">
        <v>34406</v>
      </c>
      <c r="B17272" s="171" t="s">
        <v>34407</v>
      </c>
      <c r="C17272" s="171" t="s">
        <v>18126</v>
      </c>
      <c r="D17272" s="171" t="s">
        <v>80</v>
      </c>
      <c r="E17272" s="11">
        <v>44805</v>
      </c>
      <c r="F17272">
        <v>0</v>
      </c>
      <c r="G17272">
        <v>0</v>
      </c>
      <c r="I17272">
        <v>0</v>
      </c>
      <c r="J17272">
        <v>0</v>
      </c>
      <c r="L17272">
        <v>0</v>
      </c>
      <c r="N17272">
        <v>0</v>
      </c>
      <c r="P17272">
        <v>0</v>
      </c>
      <c r="Q17272">
        <v>0</v>
      </c>
      <c r="S17272">
        <v>0</v>
      </c>
    </row>
    <row r="17273" spans="1:19" x14ac:dyDescent="0.3">
      <c r="A17273" t="s">
        <v>34408</v>
      </c>
      <c r="B17273" s="171" t="s">
        <v>34409</v>
      </c>
      <c r="C17273" s="171" t="s">
        <v>128</v>
      </c>
      <c r="D17273" s="171" t="s">
        <v>80</v>
      </c>
      <c r="E17273" s="11">
        <v>44805</v>
      </c>
      <c r="F17273">
        <v>0</v>
      </c>
      <c r="G17273">
        <v>0</v>
      </c>
      <c r="I17273">
        <v>0</v>
      </c>
      <c r="J17273">
        <v>0</v>
      </c>
      <c r="L17273">
        <v>0</v>
      </c>
      <c r="N17273">
        <v>0</v>
      </c>
      <c r="P17273">
        <v>0</v>
      </c>
      <c r="Q17273">
        <v>0</v>
      </c>
      <c r="S17273">
        <v>0</v>
      </c>
    </row>
    <row r="17274" spans="1:19" x14ac:dyDescent="0.3">
      <c r="A17274" t="s">
        <v>34410</v>
      </c>
      <c r="B17274" s="171" t="s">
        <v>34411</v>
      </c>
      <c r="C17274" s="171" t="s">
        <v>14824</v>
      </c>
      <c r="D17274" s="171" t="s">
        <v>80</v>
      </c>
      <c r="E17274" s="11">
        <v>44805</v>
      </c>
      <c r="F17274">
        <v>0</v>
      </c>
      <c r="G17274">
        <v>0</v>
      </c>
      <c r="I17274">
        <v>0</v>
      </c>
      <c r="J17274">
        <v>0</v>
      </c>
      <c r="L17274">
        <v>0</v>
      </c>
      <c r="N17274">
        <v>0</v>
      </c>
      <c r="P17274">
        <v>0</v>
      </c>
      <c r="Q17274">
        <v>0</v>
      </c>
      <c r="S17274">
        <v>0</v>
      </c>
    </row>
    <row r="17275" spans="1:19" x14ac:dyDescent="0.3">
      <c r="A17275" t="s">
        <v>34412</v>
      </c>
      <c r="B17275" s="171" t="s">
        <v>34413</v>
      </c>
      <c r="C17275" s="171" t="s">
        <v>152</v>
      </c>
      <c r="D17275" s="171" t="s">
        <v>80</v>
      </c>
      <c r="E17275" s="11">
        <v>44805</v>
      </c>
      <c r="F17275">
        <v>0</v>
      </c>
      <c r="G17275">
        <v>0</v>
      </c>
      <c r="I17275">
        <v>0</v>
      </c>
      <c r="J17275">
        <v>0</v>
      </c>
      <c r="L17275">
        <v>0</v>
      </c>
      <c r="N17275">
        <v>0</v>
      </c>
      <c r="P17275">
        <v>0</v>
      </c>
      <c r="Q17275">
        <v>0</v>
      </c>
      <c r="S17275">
        <v>0</v>
      </c>
    </row>
    <row r="17276" spans="1:19" x14ac:dyDescent="0.3">
      <c r="A17276" t="s">
        <v>34414</v>
      </c>
      <c r="B17276" s="171" t="s">
        <v>34415</v>
      </c>
      <c r="C17276" s="171" t="s">
        <v>194</v>
      </c>
      <c r="D17276" s="171" t="s">
        <v>80</v>
      </c>
      <c r="E17276" s="11">
        <v>44805</v>
      </c>
      <c r="F17276">
        <v>6</v>
      </c>
      <c r="G17276">
        <v>7</v>
      </c>
      <c r="I17276">
        <v>28</v>
      </c>
      <c r="J17276">
        <v>36</v>
      </c>
      <c r="L17276">
        <v>39</v>
      </c>
      <c r="N17276">
        <v>20</v>
      </c>
      <c r="P17276">
        <v>5</v>
      </c>
      <c r="Q17276">
        <v>6</v>
      </c>
      <c r="S17276">
        <v>8</v>
      </c>
    </row>
    <row r="17277" spans="1:19" x14ac:dyDescent="0.3">
      <c r="A17277" t="s">
        <v>34416</v>
      </c>
      <c r="B17277" s="171" t="s">
        <v>34417</v>
      </c>
      <c r="C17277" s="171" t="s">
        <v>18137</v>
      </c>
      <c r="D17277" s="171" t="s">
        <v>80</v>
      </c>
      <c r="E17277" s="11">
        <v>44805</v>
      </c>
      <c r="F17277">
        <v>0</v>
      </c>
      <c r="G17277">
        <v>0</v>
      </c>
      <c r="I17277">
        <v>0</v>
      </c>
      <c r="J17277">
        <v>0</v>
      </c>
      <c r="L17277">
        <v>0</v>
      </c>
      <c r="N17277">
        <v>0</v>
      </c>
      <c r="P17277">
        <v>0</v>
      </c>
      <c r="Q17277">
        <v>0</v>
      </c>
      <c r="S17277">
        <v>0</v>
      </c>
    </row>
    <row r="17278" spans="1:19" x14ac:dyDescent="0.3">
      <c r="A17278" t="s">
        <v>34418</v>
      </c>
      <c r="B17278" s="171" t="s">
        <v>34419</v>
      </c>
      <c r="C17278" s="171" t="s">
        <v>18140</v>
      </c>
      <c r="D17278" s="171" t="s">
        <v>80</v>
      </c>
      <c r="E17278" s="11">
        <v>44805</v>
      </c>
      <c r="F17278">
        <v>3</v>
      </c>
      <c r="G17278">
        <v>4</v>
      </c>
      <c r="I17278">
        <v>12</v>
      </c>
      <c r="J17278">
        <v>15</v>
      </c>
      <c r="L17278">
        <v>20</v>
      </c>
      <c r="N17278">
        <v>8</v>
      </c>
      <c r="P17278">
        <v>4</v>
      </c>
      <c r="Q17278">
        <v>4</v>
      </c>
      <c r="S17278">
        <v>4</v>
      </c>
    </row>
    <row r="17279" spans="1:19" x14ac:dyDescent="0.3">
      <c r="A17279" t="s">
        <v>34420</v>
      </c>
      <c r="B17279" s="171" t="s">
        <v>34421</v>
      </c>
      <c r="C17279" s="171" t="s">
        <v>236</v>
      </c>
      <c r="D17279" s="171" t="s">
        <v>80</v>
      </c>
      <c r="E17279" s="11">
        <v>44805</v>
      </c>
      <c r="F17279">
        <v>0</v>
      </c>
      <c r="G17279">
        <v>0</v>
      </c>
      <c r="I17279">
        <v>0</v>
      </c>
      <c r="J17279">
        <v>0</v>
      </c>
      <c r="L17279">
        <v>0</v>
      </c>
      <c r="N17279">
        <v>0</v>
      </c>
      <c r="P17279">
        <v>0</v>
      </c>
      <c r="Q17279">
        <v>0</v>
      </c>
      <c r="S17279">
        <v>0</v>
      </c>
    </row>
    <row r="17280" spans="1:19" x14ac:dyDescent="0.3">
      <c r="A17280" t="s">
        <v>34422</v>
      </c>
      <c r="B17280" s="171" t="s">
        <v>34423</v>
      </c>
      <c r="C17280" s="171" t="s">
        <v>239</v>
      </c>
      <c r="D17280" s="171" t="s">
        <v>80</v>
      </c>
      <c r="E17280" s="11">
        <v>44805</v>
      </c>
      <c r="F17280">
        <v>0</v>
      </c>
      <c r="G17280">
        <v>0</v>
      </c>
      <c r="I17280">
        <v>0</v>
      </c>
      <c r="J17280">
        <v>0</v>
      </c>
      <c r="L17280">
        <v>0</v>
      </c>
      <c r="N17280">
        <v>0</v>
      </c>
      <c r="P17280">
        <v>0</v>
      </c>
      <c r="Q17280">
        <v>0</v>
      </c>
      <c r="S17280">
        <v>0</v>
      </c>
    </row>
    <row r="17281" spans="1:19" x14ac:dyDescent="0.3">
      <c r="A17281" t="s">
        <v>34424</v>
      </c>
      <c r="B17281" s="171" t="s">
        <v>34425</v>
      </c>
      <c r="C17281" s="171" t="s">
        <v>176</v>
      </c>
      <c r="D17281" s="171" t="s">
        <v>80</v>
      </c>
      <c r="E17281" s="11">
        <v>44805</v>
      </c>
      <c r="F17281">
        <v>2</v>
      </c>
      <c r="G17281">
        <v>3</v>
      </c>
      <c r="I17281">
        <v>6</v>
      </c>
      <c r="J17281">
        <v>11</v>
      </c>
      <c r="L17281">
        <v>17</v>
      </c>
      <c r="N17281">
        <v>3</v>
      </c>
      <c r="P17281">
        <v>0</v>
      </c>
      <c r="Q17281">
        <v>1</v>
      </c>
      <c r="S17281">
        <v>3</v>
      </c>
    </row>
    <row r="17282" spans="1:19" x14ac:dyDescent="0.3">
      <c r="A17282" t="s">
        <v>34426</v>
      </c>
      <c r="B17282" s="171" t="s">
        <v>34427</v>
      </c>
      <c r="C17282" s="171" t="s">
        <v>206</v>
      </c>
      <c r="D17282" s="171" t="s">
        <v>80</v>
      </c>
      <c r="E17282" s="11">
        <v>44805</v>
      </c>
      <c r="F17282">
        <v>1</v>
      </c>
      <c r="G17282">
        <v>1</v>
      </c>
      <c r="I17282">
        <v>1</v>
      </c>
      <c r="J17282">
        <v>5</v>
      </c>
      <c r="L17282">
        <v>5</v>
      </c>
      <c r="N17282">
        <v>0</v>
      </c>
      <c r="P17282">
        <v>0</v>
      </c>
      <c r="Q17282">
        <v>2</v>
      </c>
      <c r="S17282">
        <v>1</v>
      </c>
    </row>
    <row r="17283" spans="1:19" x14ac:dyDescent="0.3">
      <c r="A17283" t="s">
        <v>34428</v>
      </c>
      <c r="B17283" s="171" t="s">
        <v>34429</v>
      </c>
      <c r="C17283" s="171" t="s">
        <v>176</v>
      </c>
      <c r="D17283" s="171" t="s">
        <v>15341</v>
      </c>
      <c r="E17283" s="11">
        <v>44805</v>
      </c>
      <c r="F17283">
        <v>0</v>
      </c>
      <c r="G17283">
        <v>0</v>
      </c>
      <c r="I17283">
        <v>0</v>
      </c>
      <c r="J17283">
        <v>0</v>
      </c>
      <c r="L17283">
        <v>0</v>
      </c>
      <c r="N17283">
        <v>0</v>
      </c>
      <c r="P17283">
        <v>0</v>
      </c>
      <c r="Q17283">
        <v>0</v>
      </c>
      <c r="S17283">
        <v>0</v>
      </c>
    </row>
    <row r="17284" spans="1:19" x14ac:dyDescent="0.3">
      <c r="A17284" t="s">
        <v>34430</v>
      </c>
      <c r="B17284" s="171" t="s">
        <v>34431</v>
      </c>
      <c r="C17284" s="171" t="s">
        <v>206</v>
      </c>
      <c r="D17284" s="171" t="s">
        <v>15341</v>
      </c>
      <c r="E17284" s="11">
        <v>44805</v>
      </c>
      <c r="F17284">
        <v>0</v>
      </c>
      <c r="G17284">
        <v>0</v>
      </c>
      <c r="I17284">
        <v>0</v>
      </c>
      <c r="J17284">
        <v>0</v>
      </c>
      <c r="L17284">
        <v>0</v>
      </c>
      <c r="N17284">
        <v>0</v>
      </c>
      <c r="P17284">
        <v>0</v>
      </c>
      <c r="Q17284">
        <v>0</v>
      </c>
      <c r="S17284">
        <v>0</v>
      </c>
    </row>
    <row r="17285" spans="1:19" x14ac:dyDescent="0.3">
      <c r="A17285" t="s">
        <v>34432</v>
      </c>
      <c r="B17285" s="171" t="s">
        <v>34433</v>
      </c>
      <c r="C17285" s="171" t="s">
        <v>16544</v>
      </c>
      <c r="D17285" s="171" t="s">
        <v>15341</v>
      </c>
      <c r="E17285" s="11">
        <v>44805</v>
      </c>
      <c r="F17285">
        <v>0</v>
      </c>
      <c r="G17285">
        <v>0</v>
      </c>
      <c r="I17285">
        <v>0</v>
      </c>
      <c r="J17285">
        <v>0</v>
      </c>
      <c r="L17285">
        <v>0</v>
      </c>
      <c r="N17285">
        <v>0</v>
      </c>
      <c r="P17285">
        <v>0</v>
      </c>
      <c r="Q17285">
        <v>0</v>
      </c>
      <c r="S17285">
        <v>0</v>
      </c>
    </row>
    <row r="17286" spans="1:19" x14ac:dyDescent="0.3">
      <c r="A17286" t="s">
        <v>34434</v>
      </c>
      <c r="B17286" s="171" t="s">
        <v>34435</v>
      </c>
      <c r="C17286" s="171" t="s">
        <v>16544</v>
      </c>
      <c r="D17286" s="171" t="s">
        <v>80</v>
      </c>
      <c r="E17286" s="11">
        <v>44805</v>
      </c>
      <c r="F17286">
        <v>0</v>
      </c>
      <c r="G17286">
        <v>0</v>
      </c>
      <c r="I17286">
        <v>0</v>
      </c>
      <c r="J17286">
        <v>0</v>
      </c>
      <c r="L17286">
        <v>0</v>
      </c>
      <c r="N17286">
        <v>0</v>
      </c>
      <c r="P17286">
        <v>0</v>
      </c>
      <c r="Q17286">
        <v>0</v>
      </c>
      <c r="S17286">
        <v>0</v>
      </c>
    </row>
    <row r="17287" spans="1:19" x14ac:dyDescent="0.3">
      <c r="A17287" t="s">
        <v>34436</v>
      </c>
      <c r="B17287" s="171" t="s">
        <v>34437</v>
      </c>
      <c r="C17287" s="171" t="s">
        <v>24315</v>
      </c>
      <c r="D17287" s="171" t="s">
        <v>15341</v>
      </c>
      <c r="E17287" s="11">
        <v>44805</v>
      </c>
      <c r="F17287">
        <v>0</v>
      </c>
      <c r="G17287">
        <v>0</v>
      </c>
      <c r="I17287">
        <v>0</v>
      </c>
      <c r="J17287">
        <v>0</v>
      </c>
      <c r="L17287">
        <v>0</v>
      </c>
      <c r="N17287">
        <v>0</v>
      </c>
      <c r="P17287">
        <v>0</v>
      </c>
      <c r="Q17287">
        <v>0</v>
      </c>
      <c r="S17287">
        <v>0</v>
      </c>
    </row>
    <row r="17288" spans="1:19" x14ac:dyDescent="0.3">
      <c r="A17288" t="s">
        <v>34438</v>
      </c>
      <c r="B17288" s="171" t="s">
        <v>34439</v>
      </c>
      <c r="C17288" s="171" t="s">
        <v>24315</v>
      </c>
      <c r="D17288" s="171" t="s">
        <v>80</v>
      </c>
      <c r="E17288" s="11">
        <v>44805</v>
      </c>
      <c r="F17288">
        <v>0</v>
      </c>
      <c r="G17288">
        <v>0</v>
      </c>
      <c r="I17288">
        <v>0</v>
      </c>
      <c r="J17288">
        <v>0</v>
      </c>
      <c r="L17288">
        <v>0</v>
      </c>
      <c r="N17288">
        <v>0</v>
      </c>
      <c r="P17288">
        <v>0</v>
      </c>
      <c r="Q17288">
        <v>0</v>
      </c>
      <c r="S17288">
        <v>0</v>
      </c>
    </row>
    <row r="17289" spans="1:19" x14ac:dyDescent="0.3">
      <c r="A17289" t="s">
        <v>34440</v>
      </c>
      <c r="B17289" s="171" t="s">
        <v>34441</v>
      </c>
      <c r="C17289" s="171" t="s">
        <v>113</v>
      </c>
      <c r="D17289" s="171" t="s">
        <v>80</v>
      </c>
      <c r="E17289" s="11">
        <v>44805</v>
      </c>
      <c r="F17289">
        <v>0</v>
      </c>
      <c r="G17289">
        <v>0</v>
      </c>
      <c r="I17289">
        <v>0</v>
      </c>
      <c r="J17289">
        <v>0</v>
      </c>
      <c r="L17289">
        <v>0</v>
      </c>
      <c r="N17289">
        <v>0</v>
      </c>
      <c r="P17289">
        <v>0</v>
      </c>
      <c r="Q17289">
        <v>0</v>
      </c>
      <c r="S17289">
        <v>0</v>
      </c>
    </row>
    <row r="17290" spans="1:19" x14ac:dyDescent="0.3">
      <c r="A17290" t="s">
        <v>34442</v>
      </c>
      <c r="B17290" s="171" t="s">
        <v>34443</v>
      </c>
      <c r="C17290" s="171" t="s">
        <v>131</v>
      </c>
      <c r="D17290" s="171" t="s">
        <v>80</v>
      </c>
      <c r="E17290" s="11">
        <v>44805</v>
      </c>
      <c r="F17290">
        <v>0</v>
      </c>
      <c r="G17290">
        <v>0</v>
      </c>
      <c r="I17290">
        <v>0</v>
      </c>
      <c r="J17290">
        <v>0</v>
      </c>
      <c r="L17290">
        <v>0</v>
      </c>
      <c r="N17290">
        <v>0</v>
      </c>
      <c r="P17290">
        <v>0</v>
      </c>
      <c r="Q17290">
        <v>0</v>
      </c>
      <c r="S17290">
        <v>0</v>
      </c>
    </row>
    <row r="17291" spans="1:19" x14ac:dyDescent="0.3">
      <c r="A17291" t="s">
        <v>34444</v>
      </c>
      <c r="B17291" s="171" t="s">
        <v>34445</v>
      </c>
      <c r="C17291" s="171" t="s">
        <v>14843</v>
      </c>
      <c r="D17291" s="171" t="s">
        <v>80</v>
      </c>
      <c r="E17291" s="11">
        <v>44805</v>
      </c>
      <c r="F17291">
        <v>0</v>
      </c>
      <c r="G17291">
        <v>0</v>
      </c>
      <c r="I17291">
        <v>0</v>
      </c>
      <c r="J17291">
        <v>0</v>
      </c>
      <c r="L17291">
        <v>0</v>
      </c>
      <c r="N17291">
        <v>0</v>
      </c>
      <c r="P17291">
        <v>0</v>
      </c>
      <c r="Q17291">
        <v>0</v>
      </c>
      <c r="S17291">
        <v>0</v>
      </c>
    </row>
    <row r="17292" spans="1:19" x14ac:dyDescent="0.3">
      <c r="A17292" t="s">
        <v>34446</v>
      </c>
      <c r="B17292" s="171" t="s">
        <v>34447</v>
      </c>
      <c r="C17292" s="171" t="s">
        <v>155</v>
      </c>
      <c r="D17292" s="171" t="s">
        <v>80</v>
      </c>
      <c r="E17292" s="11">
        <v>44805</v>
      </c>
      <c r="F17292">
        <v>3.5</v>
      </c>
      <c r="G17292">
        <v>4</v>
      </c>
      <c r="I17292">
        <v>17</v>
      </c>
      <c r="J17292">
        <v>18</v>
      </c>
      <c r="L17292">
        <v>21</v>
      </c>
      <c r="N17292">
        <v>17</v>
      </c>
      <c r="P17292">
        <v>0</v>
      </c>
      <c r="Q17292">
        <v>1</v>
      </c>
      <c r="S17292">
        <v>0</v>
      </c>
    </row>
    <row r="17293" spans="1:19" x14ac:dyDescent="0.3">
      <c r="A17293" t="s">
        <v>34448</v>
      </c>
      <c r="B17293" s="171" t="s">
        <v>34449</v>
      </c>
      <c r="C17293" s="171" t="s">
        <v>16232</v>
      </c>
      <c r="D17293" s="171" t="s">
        <v>80</v>
      </c>
      <c r="E17293" s="11">
        <v>44805</v>
      </c>
      <c r="F17293">
        <v>1</v>
      </c>
      <c r="G17293">
        <v>3</v>
      </c>
      <c r="I17293">
        <v>5</v>
      </c>
      <c r="J17293">
        <v>6</v>
      </c>
      <c r="L17293">
        <v>17</v>
      </c>
      <c r="N17293">
        <v>4</v>
      </c>
      <c r="P17293">
        <v>0</v>
      </c>
      <c r="Q17293">
        <v>0</v>
      </c>
      <c r="S17293">
        <v>1</v>
      </c>
    </row>
    <row r="17294" spans="1:19" x14ac:dyDescent="0.3">
      <c r="A17294" t="s">
        <v>34450</v>
      </c>
      <c r="B17294" s="171" t="s">
        <v>34451</v>
      </c>
      <c r="C17294" s="171" t="s">
        <v>16557</v>
      </c>
      <c r="D17294" s="171" t="s">
        <v>80</v>
      </c>
      <c r="E17294" s="11">
        <v>44805</v>
      </c>
      <c r="F17294">
        <v>0</v>
      </c>
      <c r="G17294">
        <v>0</v>
      </c>
      <c r="I17294">
        <v>0</v>
      </c>
      <c r="J17294">
        <v>0</v>
      </c>
      <c r="L17294">
        <v>0</v>
      </c>
      <c r="N17294">
        <v>0</v>
      </c>
      <c r="P17294">
        <v>0</v>
      </c>
      <c r="Q17294">
        <v>0</v>
      </c>
      <c r="S17294">
        <v>0</v>
      </c>
    </row>
    <row r="17295" spans="1:19" x14ac:dyDescent="0.3">
      <c r="A17295" t="s">
        <v>34452</v>
      </c>
      <c r="B17295" s="171" t="s">
        <v>34453</v>
      </c>
      <c r="C17295" s="171" t="s">
        <v>188</v>
      </c>
      <c r="D17295" s="171" t="s">
        <v>80</v>
      </c>
      <c r="E17295" s="11">
        <v>44805</v>
      </c>
      <c r="F17295">
        <v>2.5</v>
      </c>
      <c r="G17295">
        <v>5</v>
      </c>
      <c r="I17295">
        <v>4</v>
      </c>
      <c r="J17295">
        <v>13</v>
      </c>
      <c r="L17295">
        <v>28</v>
      </c>
      <c r="N17295">
        <v>4</v>
      </c>
      <c r="P17295">
        <v>1</v>
      </c>
      <c r="Q17295">
        <v>1</v>
      </c>
      <c r="S17295">
        <v>0</v>
      </c>
    </row>
    <row r="17296" spans="1:19" x14ac:dyDescent="0.3">
      <c r="A17296" t="s">
        <v>34454</v>
      </c>
      <c r="B17296" s="171" t="s">
        <v>34455</v>
      </c>
      <c r="C17296" s="171" t="s">
        <v>227</v>
      </c>
      <c r="D17296" s="171" t="s">
        <v>80</v>
      </c>
      <c r="E17296" s="11">
        <v>44805</v>
      </c>
      <c r="F17296">
        <v>0</v>
      </c>
      <c r="G17296">
        <v>0</v>
      </c>
      <c r="I17296">
        <v>0</v>
      </c>
      <c r="J17296">
        <v>0</v>
      </c>
      <c r="L17296">
        <v>0</v>
      </c>
      <c r="N17296">
        <v>0</v>
      </c>
      <c r="P17296">
        <v>0</v>
      </c>
      <c r="Q17296">
        <v>0</v>
      </c>
      <c r="S17296">
        <v>0</v>
      </c>
    </row>
    <row r="17297" spans="1:19" x14ac:dyDescent="0.3">
      <c r="A17297" t="s">
        <v>34456</v>
      </c>
      <c r="B17297" s="171" t="s">
        <v>34457</v>
      </c>
      <c r="C17297" s="171" t="s">
        <v>116</v>
      </c>
      <c r="D17297" s="171" t="s">
        <v>80</v>
      </c>
      <c r="E17297" s="11">
        <v>44805</v>
      </c>
      <c r="F17297">
        <v>3.5</v>
      </c>
      <c r="G17297">
        <v>7</v>
      </c>
      <c r="I17297">
        <v>50</v>
      </c>
      <c r="J17297">
        <v>36</v>
      </c>
      <c r="L17297">
        <v>76</v>
      </c>
      <c r="N17297">
        <v>50</v>
      </c>
      <c r="P17297">
        <v>0</v>
      </c>
      <c r="Q17297">
        <v>0</v>
      </c>
      <c r="S17297">
        <v>0</v>
      </c>
    </row>
    <row r="17298" spans="1:19" x14ac:dyDescent="0.3">
      <c r="A17298" t="s">
        <v>34458</v>
      </c>
      <c r="B17298" s="171" t="s">
        <v>34459</v>
      </c>
      <c r="C17298" s="171" t="s">
        <v>9862</v>
      </c>
      <c r="D17298" s="171" t="s">
        <v>80</v>
      </c>
      <c r="E17298" s="11">
        <v>44805</v>
      </c>
      <c r="F17298">
        <v>0</v>
      </c>
      <c r="G17298">
        <v>0</v>
      </c>
      <c r="I17298">
        <v>0</v>
      </c>
      <c r="J17298">
        <v>0</v>
      </c>
      <c r="L17298">
        <v>0</v>
      </c>
      <c r="N17298">
        <v>0</v>
      </c>
      <c r="P17298">
        <v>0</v>
      </c>
      <c r="Q17298">
        <v>0</v>
      </c>
      <c r="S17298">
        <v>0</v>
      </c>
    </row>
    <row r="17299" spans="1:19" x14ac:dyDescent="0.3">
      <c r="A17299" t="s">
        <v>34460</v>
      </c>
      <c r="B17299" s="171" t="s">
        <v>34461</v>
      </c>
      <c r="C17299" s="171" t="s">
        <v>140</v>
      </c>
      <c r="D17299" s="171" t="s">
        <v>80</v>
      </c>
      <c r="E17299" s="11">
        <v>44805</v>
      </c>
      <c r="F17299">
        <v>0</v>
      </c>
      <c r="G17299">
        <v>0</v>
      </c>
      <c r="I17299">
        <v>0</v>
      </c>
      <c r="J17299">
        <v>0</v>
      </c>
      <c r="L17299">
        <v>0</v>
      </c>
      <c r="N17299">
        <v>0</v>
      </c>
      <c r="P17299">
        <v>0</v>
      </c>
      <c r="Q17299">
        <v>0</v>
      </c>
      <c r="S17299">
        <v>0</v>
      </c>
    </row>
    <row r="17300" spans="1:19" x14ac:dyDescent="0.3">
      <c r="A17300" t="s">
        <v>34462</v>
      </c>
      <c r="B17300" s="171" t="s">
        <v>34463</v>
      </c>
      <c r="C17300" s="171" t="s">
        <v>8590</v>
      </c>
      <c r="D17300" s="171" t="s">
        <v>80</v>
      </c>
      <c r="E17300" s="11">
        <v>44805</v>
      </c>
      <c r="F17300">
        <v>0</v>
      </c>
      <c r="G17300">
        <v>0</v>
      </c>
      <c r="I17300">
        <v>0</v>
      </c>
      <c r="J17300">
        <v>0</v>
      </c>
      <c r="L17300">
        <v>0</v>
      </c>
      <c r="N17300">
        <v>0</v>
      </c>
      <c r="P17300">
        <v>0</v>
      </c>
      <c r="Q17300">
        <v>0</v>
      </c>
      <c r="S17300">
        <v>0</v>
      </c>
    </row>
    <row r="17301" spans="1:19" x14ac:dyDescent="0.3">
      <c r="A17301" t="s">
        <v>34464</v>
      </c>
      <c r="B17301" s="171" t="s">
        <v>34465</v>
      </c>
      <c r="C17301" s="171" t="s">
        <v>170</v>
      </c>
      <c r="D17301" s="171" t="s">
        <v>80</v>
      </c>
      <c r="E17301" s="11">
        <v>44805</v>
      </c>
      <c r="F17301">
        <v>4</v>
      </c>
      <c r="G17301">
        <v>3.5</v>
      </c>
      <c r="I17301">
        <v>43</v>
      </c>
      <c r="J17301">
        <v>56</v>
      </c>
      <c r="L17301">
        <v>49</v>
      </c>
      <c r="N17301">
        <v>38</v>
      </c>
      <c r="P17301">
        <v>0</v>
      </c>
      <c r="Q17301">
        <v>2</v>
      </c>
      <c r="S17301">
        <v>5</v>
      </c>
    </row>
    <row r="17302" spans="1:19" x14ac:dyDescent="0.3">
      <c r="A17302" t="s">
        <v>34466</v>
      </c>
      <c r="B17302" s="171" t="s">
        <v>34467</v>
      </c>
      <c r="C17302" s="171" t="s">
        <v>182</v>
      </c>
      <c r="D17302" s="171" t="s">
        <v>80</v>
      </c>
      <c r="E17302" s="11">
        <v>44805</v>
      </c>
      <c r="F17302">
        <v>11.5</v>
      </c>
      <c r="G17302">
        <v>8</v>
      </c>
      <c r="I17302">
        <v>75</v>
      </c>
      <c r="J17302">
        <v>131</v>
      </c>
      <c r="L17302">
        <v>91</v>
      </c>
      <c r="N17302">
        <v>75</v>
      </c>
      <c r="P17302">
        <v>0</v>
      </c>
      <c r="Q17302">
        <v>0</v>
      </c>
      <c r="S17302">
        <v>0</v>
      </c>
    </row>
    <row r="17303" spans="1:19" x14ac:dyDescent="0.3">
      <c r="A17303" t="s">
        <v>34468</v>
      </c>
      <c r="B17303" s="171" t="s">
        <v>34469</v>
      </c>
      <c r="C17303" s="171" t="s">
        <v>197</v>
      </c>
      <c r="D17303" s="171" t="s">
        <v>80</v>
      </c>
      <c r="E17303" s="11">
        <v>44805</v>
      </c>
      <c r="F17303">
        <v>8</v>
      </c>
      <c r="G17303">
        <v>8.5</v>
      </c>
      <c r="I17303">
        <v>54</v>
      </c>
      <c r="J17303">
        <v>80</v>
      </c>
      <c r="L17303">
        <v>85</v>
      </c>
      <c r="N17303">
        <v>49</v>
      </c>
      <c r="P17303">
        <v>14</v>
      </c>
      <c r="Q17303">
        <v>14</v>
      </c>
      <c r="S17303">
        <v>5</v>
      </c>
    </row>
    <row r="17304" spans="1:19" x14ac:dyDescent="0.3">
      <c r="A17304" t="s">
        <v>34470</v>
      </c>
      <c r="B17304" s="171" t="s">
        <v>34471</v>
      </c>
      <c r="C17304" s="171" t="s">
        <v>218</v>
      </c>
      <c r="D17304" s="171" t="s">
        <v>80</v>
      </c>
      <c r="E17304" s="11">
        <v>44805</v>
      </c>
      <c r="F17304">
        <v>0</v>
      </c>
      <c r="G17304">
        <v>0</v>
      </c>
      <c r="I17304">
        <v>0</v>
      </c>
      <c r="J17304">
        <v>0</v>
      </c>
      <c r="L17304">
        <v>0</v>
      </c>
      <c r="N17304">
        <v>0</v>
      </c>
      <c r="P17304">
        <v>0</v>
      </c>
      <c r="Q17304">
        <v>0</v>
      </c>
      <c r="S17304">
        <v>0</v>
      </c>
    </row>
    <row r="17305" spans="1:19" x14ac:dyDescent="0.3">
      <c r="A17305" t="s">
        <v>34472</v>
      </c>
      <c r="B17305" s="171" t="s">
        <v>34473</v>
      </c>
      <c r="C17305" s="171" t="s">
        <v>230</v>
      </c>
      <c r="D17305" s="171" t="s">
        <v>80</v>
      </c>
      <c r="E17305" s="11">
        <v>44805</v>
      </c>
      <c r="F17305">
        <v>0</v>
      </c>
      <c r="G17305">
        <v>0</v>
      </c>
      <c r="I17305">
        <v>0</v>
      </c>
      <c r="J17305">
        <v>0</v>
      </c>
      <c r="L17305">
        <v>0</v>
      </c>
      <c r="N17305">
        <v>0</v>
      </c>
      <c r="P17305">
        <v>0</v>
      </c>
      <c r="Q17305">
        <v>0</v>
      </c>
      <c r="S17305">
        <v>0</v>
      </c>
    </row>
    <row r="17306" spans="1:19" x14ac:dyDescent="0.3">
      <c r="A17306" t="s">
        <v>34474</v>
      </c>
      <c r="B17306" s="171" t="s">
        <v>34475</v>
      </c>
      <c r="C17306" s="171" t="s">
        <v>8193</v>
      </c>
      <c r="D17306" s="171" t="s">
        <v>80</v>
      </c>
      <c r="E17306" s="11">
        <v>44805</v>
      </c>
      <c r="F17306">
        <v>2</v>
      </c>
      <c r="G17306">
        <v>2</v>
      </c>
      <c r="I17306">
        <v>10</v>
      </c>
      <c r="J17306">
        <v>22</v>
      </c>
      <c r="L17306">
        <v>22</v>
      </c>
      <c r="N17306">
        <v>10</v>
      </c>
      <c r="P17306">
        <v>3</v>
      </c>
      <c r="Q17306">
        <v>4</v>
      </c>
      <c r="S17306">
        <v>0</v>
      </c>
    </row>
    <row r="17307" spans="1:19" x14ac:dyDescent="0.3">
      <c r="A17307" t="s">
        <v>34476</v>
      </c>
      <c r="B17307" s="171" t="s">
        <v>34477</v>
      </c>
      <c r="C17307" s="171" t="s">
        <v>10522</v>
      </c>
      <c r="D17307" s="171" t="s">
        <v>80</v>
      </c>
      <c r="E17307" s="11">
        <v>44805</v>
      </c>
      <c r="F17307">
        <v>0</v>
      </c>
      <c r="G17307">
        <v>0</v>
      </c>
      <c r="I17307">
        <v>0</v>
      </c>
      <c r="J17307">
        <v>0</v>
      </c>
      <c r="L17307">
        <v>0</v>
      </c>
      <c r="N17307">
        <v>0</v>
      </c>
      <c r="P17307">
        <v>0</v>
      </c>
      <c r="Q17307">
        <v>0</v>
      </c>
      <c r="S17307">
        <v>0</v>
      </c>
    </row>
    <row r="17308" spans="1:19" x14ac:dyDescent="0.3">
      <c r="A17308" t="s">
        <v>34478</v>
      </c>
      <c r="B17308" s="171" t="s">
        <v>34479</v>
      </c>
      <c r="C17308" s="171" t="s">
        <v>10525</v>
      </c>
      <c r="D17308" s="171" t="s">
        <v>80</v>
      </c>
      <c r="E17308" s="11">
        <v>44805</v>
      </c>
      <c r="F17308">
        <v>0</v>
      </c>
      <c r="G17308">
        <v>0</v>
      </c>
      <c r="I17308">
        <v>0</v>
      </c>
      <c r="J17308">
        <v>0</v>
      </c>
      <c r="L17308">
        <v>0</v>
      </c>
      <c r="N17308">
        <v>0</v>
      </c>
      <c r="P17308">
        <v>0</v>
      </c>
      <c r="Q17308">
        <v>0</v>
      </c>
      <c r="S17308">
        <v>0</v>
      </c>
    </row>
    <row r="17309" spans="1:19" x14ac:dyDescent="0.3">
      <c r="A17309" t="s">
        <v>34480</v>
      </c>
      <c r="B17309" s="171" t="s">
        <v>34481</v>
      </c>
      <c r="C17309" s="171" t="s">
        <v>10528</v>
      </c>
      <c r="D17309" s="171" t="s">
        <v>80</v>
      </c>
      <c r="E17309" s="11">
        <v>44805</v>
      </c>
      <c r="F17309">
        <v>0</v>
      </c>
      <c r="G17309">
        <v>0</v>
      </c>
      <c r="I17309">
        <v>0</v>
      </c>
      <c r="J17309">
        <v>0</v>
      </c>
      <c r="L17309">
        <v>0</v>
      </c>
      <c r="N17309">
        <v>0</v>
      </c>
      <c r="P17309">
        <v>0</v>
      </c>
      <c r="Q17309">
        <v>0</v>
      </c>
      <c r="S17309">
        <v>0</v>
      </c>
    </row>
    <row r="17310" spans="1:19" x14ac:dyDescent="0.3">
      <c r="A17310" t="s">
        <v>34482</v>
      </c>
      <c r="B17310" s="171" t="s">
        <v>34483</v>
      </c>
      <c r="C17310" s="171" t="s">
        <v>10531</v>
      </c>
      <c r="D17310" s="171" t="s">
        <v>80</v>
      </c>
      <c r="E17310" s="11">
        <v>44805</v>
      </c>
      <c r="F17310">
        <v>0</v>
      </c>
      <c r="G17310">
        <v>0</v>
      </c>
      <c r="I17310">
        <v>0</v>
      </c>
      <c r="J17310">
        <v>0</v>
      </c>
      <c r="L17310">
        <v>0</v>
      </c>
      <c r="N17310">
        <v>0</v>
      </c>
      <c r="P17310">
        <v>0</v>
      </c>
      <c r="Q17310">
        <v>0</v>
      </c>
      <c r="S17310">
        <v>0</v>
      </c>
    </row>
    <row r="17311" spans="1:19" x14ac:dyDescent="0.3">
      <c r="A17311" t="s">
        <v>34484</v>
      </c>
      <c r="B17311" s="171" t="s">
        <v>34485</v>
      </c>
      <c r="C17311" s="171" t="s">
        <v>14880</v>
      </c>
      <c r="D17311" s="171" t="s">
        <v>80</v>
      </c>
      <c r="E17311" s="11">
        <v>44805</v>
      </c>
      <c r="F17311">
        <v>0</v>
      </c>
      <c r="G17311">
        <v>0</v>
      </c>
      <c r="I17311">
        <v>0</v>
      </c>
      <c r="J17311">
        <v>0</v>
      </c>
      <c r="L17311">
        <v>0</v>
      </c>
      <c r="N17311">
        <v>0</v>
      </c>
      <c r="P17311">
        <v>0</v>
      </c>
      <c r="Q17311">
        <v>0</v>
      </c>
      <c r="S17311">
        <v>0</v>
      </c>
    </row>
    <row r="17312" spans="1:19" x14ac:dyDescent="0.3">
      <c r="A17312" t="s">
        <v>34486</v>
      </c>
      <c r="B17312" s="171" t="s">
        <v>34487</v>
      </c>
      <c r="C17312" s="171" t="s">
        <v>10534</v>
      </c>
      <c r="D17312" s="171" t="s">
        <v>80</v>
      </c>
      <c r="E17312" s="11">
        <v>44805</v>
      </c>
      <c r="F17312">
        <v>1.5</v>
      </c>
      <c r="G17312">
        <v>5</v>
      </c>
      <c r="I17312">
        <v>2</v>
      </c>
      <c r="J17312">
        <v>8</v>
      </c>
      <c r="L17312">
        <v>29</v>
      </c>
      <c r="N17312">
        <v>2</v>
      </c>
      <c r="P17312">
        <v>1</v>
      </c>
      <c r="Q17312">
        <v>2</v>
      </c>
      <c r="S17312">
        <v>0</v>
      </c>
    </row>
    <row r="17313" spans="1:19" x14ac:dyDescent="0.3">
      <c r="A17313" t="s">
        <v>34488</v>
      </c>
      <c r="B17313" s="171" t="s">
        <v>34489</v>
      </c>
      <c r="C17313" s="171" t="s">
        <v>10537</v>
      </c>
      <c r="D17313" s="171" t="s">
        <v>80</v>
      </c>
      <c r="E17313" s="11">
        <v>44805</v>
      </c>
      <c r="F17313">
        <v>1.5</v>
      </c>
      <c r="G17313">
        <v>2</v>
      </c>
      <c r="I17313">
        <v>4</v>
      </c>
      <c r="J17313">
        <v>8</v>
      </c>
      <c r="L17313">
        <v>11</v>
      </c>
      <c r="N17313">
        <v>4</v>
      </c>
      <c r="P17313">
        <v>0</v>
      </c>
      <c r="Q17313">
        <v>0</v>
      </c>
      <c r="S17313">
        <v>0</v>
      </c>
    </row>
    <row r="17314" spans="1:19" x14ac:dyDescent="0.3">
      <c r="A17314" t="s">
        <v>34490</v>
      </c>
      <c r="B17314" s="171" t="s">
        <v>34491</v>
      </c>
      <c r="C17314" s="171" t="s">
        <v>119</v>
      </c>
      <c r="D17314" s="171" t="s">
        <v>4</v>
      </c>
      <c r="E17314" s="11">
        <v>44805</v>
      </c>
      <c r="F17314">
        <v>0</v>
      </c>
      <c r="G17314">
        <v>0</v>
      </c>
      <c r="I17314">
        <v>0</v>
      </c>
      <c r="J17314">
        <v>0</v>
      </c>
      <c r="L17314">
        <v>0</v>
      </c>
      <c r="N17314">
        <v>0</v>
      </c>
      <c r="P17314">
        <v>0</v>
      </c>
      <c r="Q17314">
        <v>0</v>
      </c>
      <c r="S17314">
        <v>0</v>
      </c>
    </row>
    <row r="17315" spans="1:19" x14ac:dyDescent="0.3">
      <c r="A17315" t="s">
        <v>34492</v>
      </c>
      <c r="B17315" s="171" t="s">
        <v>34493</v>
      </c>
      <c r="C17315" s="171" t="s">
        <v>143</v>
      </c>
      <c r="D17315" s="171" t="s">
        <v>4</v>
      </c>
      <c r="E17315" s="11">
        <v>44805</v>
      </c>
      <c r="F17315">
        <v>0</v>
      </c>
      <c r="G17315">
        <v>0</v>
      </c>
      <c r="I17315">
        <v>0</v>
      </c>
      <c r="J17315">
        <v>0</v>
      </c>
      <c r="L17315">
        <v>0</v>
      </c>
      <c r="N17315">
        <v>0</v>
      </c>
      <c r="P17315">
        <v>0</v>
      </c>
      <c r="Q17315">
        <v>0</v>
      </c>
      <c r="S17315">
        <v>0</v>
      </c>
    </row>
    <row r="17316" spans="1:19" x14ac:dyDescent="0.3">
      <c r="A17316" t="s">
        <v>34494</v>
      </c>
      <c r="B17316" s="171" t="s">
        <v>34495</v>
      </c>
      <c r="C17316" s="171" t="s">
        <v>158</v>
      </c>
      <c r="D17316" s="171" t="s">
        <v>4</v>
      </c>
      <c r="E17316" s="11">
        <v>44805</v>
      </c>
      <c r="F17316">
        <v>0</v>
      </c>
      <c r="G17316">
        <v>0</v>
      </c>
      <c r="I17316">
        <v>0</v>
      </c>
      <c r="J17316">
        <v>0</v>
      </c>
      <c r="L17316">
        <v>0</v>
      </c>
      <c r="N17316">
        <v>0</v>
      </c>
      <c r="P17316">
        <v>0</v>
      </c>
      <c r="Q17316">
        <v>0</v>
      </c>
      <c r="S17316">
        <v>0</v>
      </c>
    </row>
    <row r="17317" spans="1:19" x14ac:dyDescent="0.3">
      <c r="A17317" t="s">
        <v>34496</v>
      </c>
      <c r="B17317" s="171" t="s">
        <v>34497</v>
      </c>
      <c r="C17317" s="171" t="s">
        <v>209</v>
      </c>
      <c r="D17317" s="171" t="s">
        <v>4</v>
      </c>
      <c r="E17317" s="11">
        <v>44805</v>
      </c>
      <c r="F17317">
        <v>0</v>
      </c>
      <c r="G17317">
        <v>0</v>
      </c>
      <c r="I17317">
        <v>0</v>
      </c>
      <c r="J17317">
        <v>0</v>
      </c>
      <c r="L17317">
        <v>0</v>
      </c>
      <c r="N17317">
        <v>0</v>
      </c>
      <c r="P17317">
        <v>0</v>
      </c>
      <c r="Q17317">
        <v>0</v>
      </c>
      <c r="S17317">
        <v>0</v>
      </c>
    </row>
    <row r="17318" spans="1:19" x14ac:dyDescent="0.3">
      <c r="A17318" t="s">
        <v>34498</v>
      </c>
      <c r="B17318" s="171" t="s">
        <v>34499</v>
      </c>
      <c r="C17318" s="171" t="s">
        <v>76</v>
      </c>
      <c r="D17318" s="171" t="s">
        <v>4</v>
      </c>
      <c r="E17318" s="11">
        <v>44805</v>
      </c>
      <c r="F17318">
        <v>0</v>
      </c>
      <c r="G17318">
        <v>0</v>
      </c>
      <c r="I17318">
        <v>0</v>
      </c>
      <c r="J17318">
        <v>0</v>
      </c>
      <c r="L17318">
        <v>0</v>
      </c>
      <c r="N17318">
        <v>0</v>
      </c>
      <c r="P17318">
        <v>0</v>
      </c>
      <c r="Q17318">
        <v>0</v>
      </c>
      <c r="S17318">
        <v>0</v>
      </c>
    </row>
    <row r="17319" spans="1:19" x14ac:dyDescent="0.3">
      <c r="A17319" t="s">
        <v>34500</v>
      </c>
      <c r="B17319" s="171" t="s">
        <v>34501</v>
      </c>
      <c r="C17319" s="171" t="s">
        <v>15344</v>
      </c>
      <c r="D17319" s="171" t="s">
        <v>4</v>
      </c>
      <c r="E17319" s="11">
        <v>44805</v>
      </c>
      <c r="F17319">
        <v>0</v>
      </c>
      <c r="G17319">
        <v>0</v>
      </c>
      <c r="I17319">
        <v>0</v>
      </c>
      <c r="J17319">
        <v>0</v>
      </c>
      <c r="L17319">
        <v>0</v>
      </c>
      <c r="N17319">
        <v>0</v>
      </c>
      <c r="P17319">
        <v>0</v>
      </c>
      <c r="Q17319">
        <v>0</v>
      </c>
      <c r="S17319">
        <v>0</v>
      </c>
    </row>
    <row r="17320" spans="1:19" x14ac:dyDescent="0.3">
      <c r="A17320" t="s">
        <v>34502</v>
      </c>
      <c r="B17320" s="171" t="s">
        <v>34503</v>
      </c>
      <c r="C17320" s="171" t="s">
        <v>24281</v>
      </c>
      <c r="D17320" s="171" t="s">
        <v>4</v>
      </c>
      <c r="E17320" s="11">
        <v>44805</v>
      </c>
      <c r="F17320">
        <v>0</v>
      </c>
      <c r="G17320">
        <v>0</v>
      </c>
      <c r="I17320">
        <v>0</v>
      </c>
      <c r="J17320">
        <v>0</v>
      </c>
      <c r="L17320">
        <v>0</v>
      </c>
      <c r="N17320">
        <v>0</v>
      </c>
      <c r="P17320">
        <v>0</v>
      </c>
      <c r="Q17320">
        <v>0</v>
      </c>
      <c r="S17320">
        <v>0</v>
      </c>
    </row>
    <row r="17321" spans="1:19" x14ac:dyDescent="0.3">
      <c r="A17321" t="s">
        <v>34504</v>
      </c>
      <c r="B17321" s="171" t="s">
        <v>34505</v>
      </c>
      <c r="C17321" s="171" t="s">
        <v>24284</v>
      </c>
      <c r="D17321" s="171" t="s">
        <v>4</v>
      </c>
      <c r="E17321" s="11">
        <v>44805</v>
      </c>
      <c r="F17321">
        <v>2</v>
      </c>
      <c r="G17321">
        <v>3</v>
      </c>
      <c r="I17321">
        <v>12</v>
      </c>
      <c r="J17321">
        <v>12</v>
      </c>
      <c r="L17321">
        <v>18</v>
      </c>
      <c r="N17321">
        <v>9</v>
      </c>
      <c r="P17321">
        <v>1</v>
      </c>
      <c r="Q17321">
        <v>1</v>
      </c>
      <c r="S17321">
        <v>3</v>
      </c>
    </row>
    <row r="17322" spans="1:19" x14ac:dyDescent="0.3">
      <c r="A17322" t="s">
        <v>34506</v>
      </c>
      <c r="B17322" s="171" t="s">
        <v>34507</v>
      </c>
      <c r="C17322" s="171" t="s">
        <v>18126</v>
      </c>
      <c r="D17322" s="171" t="s">
        <v>4</v>
      </c>
      <c r="E17322" s="11">
        <v>44805</v>
      </c>
      <c r="F17322">
        <v>0</v>
      </c>
      <c r="G17322">
        <v>0</v>
      </c>
      <c r="I17322">
        <v>0</v>
      </c>
      <c r="J17322">
        <v>0</v>
      </c>
      <c r="L17322">
        <v>0</v>
      </c>
      <c r="N17322">
        <v>0</v>
      </c>
      <c r="P17322">
        <v>0</v>
      </c>
      <c r="Q17322">
        <v>0</v>
      </c>
      <c r="S17322">
        <v>0</v>
      </c>
    </row>
    <row r="17323" spans="1:19" x14ac:dyDescent="0.3">
      <c r="A17323" t="s">
        <v>34508</v>
      </c>
      <c r="B17323" s="171" t="s">
        <v>34509</v>
      </c>
      <c r="C17323" s="171" t="s">
        <v>128</v>
      </c>
      <c r="D17323" s="171" t="s">
        <v>4</v>
      </c>
      <c r="E17323" s="11">
        <v>44805</v>
      </c>
      <c r="F17323">
        <v>0</v>
      </c>
      <c r="G17323">
        <v>0</v>
      </c>
      <c r="I17323">
        <v>0</v>
      </c>
      <c r="J17323">
        <v>0</v>
      </c>
      <c r="L17323">
        <v>0</v>
      </c>
      <c r="N17323">
        <v>0</v>
      </c>
      <c r="P17323">
        <v>0</v>
      </c>
      <c r="Q17323">
        <v>0</v>
      </c>
      <c r="S17323">
        <v>0</v>
      </c>
    </row>
    <row r="17324" spans="1:19" x14ac:dyDescent="0.3">
      <c r="A17324" t="s">
        <v>34510</v>
      </c>
      <c r="B17324" s="171" t="s">
        <v>34511</v>
      </c>
      <c r="C17324" s="171" t="s">
        <v>14824</v>
      </c>
      <c r="D17324" s="171" t="s">
        <v>4</v>
      </c>
      <c r="E17324" s="11">
        <v>44805</v>
      </c>
      <c r="F17324">
        <v>0</v>
      </c>
      <c r="G17324">
        <v>0</v>
      </c>
      <c r="I17324">
        <v>0</v>
      </c>
      <c r="J17324">
        <v>0</v>
      </c>
      <c r="L17324">
        <v>0</v>
      </c>
      <c r="N17324">
        <v>0</v>
      </c>
      <c r="P17324">
        <v>0</v>
      </c>
      <c r="Q17324">
        <v>0</v>
      </c>
      <c r="S17324">
        <v>0</v>
      </c>
    </row>
    <row r="17325" spans="1:19" x14ac:dyDescent="0.3">
      <c r="A17325" t="s">
        <v>34512</v>
      </c>
      <c r="B17325" s="171" t="s">
        <v>34513</v>
      </c>
      <c r="C17325" s="171" t="s">
        <v>152</v>
      </c>
      <c r="D17325" s="171" t="s">
        <v>4</v>
      </c>
      <c r="E17325" s="11">
        <v>44805</v>
      </c>
      <c r="F17325">
        <v>0</v>
      </c>
      <c r="G17325">
        <v>0</v>
      </c>
      <c r="I17325">
        <v>0</v>
      </c>
      <c r="J17325">
        <v>0</v>
      </c>
      <c r="L17325">
        <v>0</v>
      </c>
      <c r="N17325">
        <v>0</v>
      </c>
      <c r="P17325">
        <v>0</v>
      </c>
      <c r="Q17325">
        <v>0</v>
      </c>
      <c r="S17325">
        <v>0</v>
      </c>
    </row>
    <row r="17326" spans="1:19" x14ac:dyDescent="0.3">
      <c r="A17326" t="s">
        <v>34514</v>
      </c>
      <c r="B17326" s="171" t="s">
        <v>34515</v>
      </c>
      <c r="C17326" s="171" t="s">
        <v>194</v>
      </c>
      <c r="D17326" s="171" t="s">
        <v>4</v>
      </c>
      <c r="E17326" s="11">
        <v>44805</v>
      </c>
      <c r="F17326">
        <v>6</v>
      </c>
      <c r="G17326">
        <v>7</v>
      </c>
      <c r="I17326">
        <v>28</v>
      </c>
      <c r="J17326">
        <v>36</v>
      </c>
      <c r="L17326">
        <v>39</v>
      </c>
      <c r="N17326">
        <v>20</v>
      </c>
      <c r="P17326">
        <v>5</v>
      </c>
      <c r="Q17326">
        <v>6</v>
      </c>
      <c r="S17326">
        <v>8</v>
      </c>
    </row>
    <row r="17327" spans="1:19" x14ac:dyDescent="0.3">
      <c r="A17327" t="s">
        <v>34516</v>
      </c>
      <c r="B17327" s="171" t="s">
        <v>34517</v>
      </c>
      <c r="C17327" s="171" t="s">
        <v>18137</v>
      </c>
      <c r="D17327" s="171" t="s">
        <v>4</v>
      </c>
      <c r="E17327" s="11">
        <v>44805</v>
      </c>
      <c r="F17327">
        <v>0</v>
      </c>
      <c r="G17327">
        <v>0</v>
      </c>
      <c r="I17327">
        <v>0</v>
      </c>
      <c r="J17327">
        <v>0</v>
      </c>
      <c r="L17327">
        <v>0</v>
      </c>
      <c r="N17327">
        <v>0</v>
      </c>
      <c r="P17327">
        <v>0</v>
      </c>
      <c r="Q17327">
        <v>0</v>
      </c>
      <c r="S17327">
        <v>0</v>
      </c>
    </row>
    <row r="17328" spans="1:19" x14ac:dyDescent="0.3">
      <c r="A17328" t="s">
        <v>34518</v>
      </c>
      <c r="B17328" s="171" t="s">
        <v>34519</v>
      </c>
      <c r="C17328" s="171" t="s">
        <v>18140</v>
      </c>
      <c r="D17328" s="171" t="s">
        <v>4</v>
      </c>
      <c r="E17328" s="11">
        <v>44805</v>
      </c>
      <c r="F17328">
        <v>3</v>
      </c>
      <c r="G17328">
        <v>4</v>
      </c>
      <c r="I17328">
        <v>12</v>
      </c>
      <c r="J17328">
        <v>15</v>
      </c>
      <c r="L17328">
        <v>20</v>
      </c>
      <c r="N17328">
        <v>8</v>
      </c>
      <c r="P17328">
        <v>4</v>
      </c>
      <c r="Q17328">
        <v>4</v>
      </c>
      <c r="S17328">
        <v>4</v>
      </c>
    </row>
    <row r="17329" spans="1:19" x14ac:dyDescent="0.3">
      <c r="A17329" t="s">
        <v>34520</v>
      </c>
      <c r="B17329" s="171" t="s">
        <v>34521</v>
      </c>
      <c r="C17329" s="171" t="s">
        <v>236</v>
      </c>
      <c r="D17329" s="171" t="s">
        <v>4</v>
      </c>
      <c r="E17329" s="11">
        <v>44805</v>
      </c>
      <c r="F17329">
        <v>0</v>
      </c>
      <c r="G17329">
        <v>0</v>
      </c>
      <c r="I17329">
        <v>0</v>
      </c>
      <c r="J17329">
        <v>0</v>
      </c>
      <c r="L17329">
        <v>0</v>
      </c>
      <c r="N17329">
        <v>0</v>
      </c>
      <c r="P17329">
        <v>0</v>
      </c>
      <c r="Q17329">
        <v>0</v>
      </c>
      <c r="S17329">
        <v>0</v>
      </c>
    </row>
    <row r="17330" spans="1:19" x14ac:dyDescent="0.3">
      <c r="A17330" t="s">
        <v>34522</v>
      </c>
      <c r="B17330" s="171" t="s">
        <v>34523</v>
      </c>
      <c r="C17330" s="171" t="s">
        <v>239</v>
      </c>
      <c r="D17330" s="171" t="s">
        <v>4</v>
      </c>
      <c r="E17330" s="11">
        <v>44805</v>
      </c>
      <c r="F17330">
        <v>0</v>
      </c>
      <c r="G17330">
        <v>0</v>
      </c>
      <c r="I17330">
        <v>0</v>
      </c>
      <c r="J17330">
        <v>0</v>
      </c>
      <c r="L17330">
        <v>0</v>
      </c>
      <c r="N17330">
        <v>0</v>
      </c>
      <c r="P17330">
        <v>0</v>
      </c>
      <c r="Q17330">
        <v>0</v>
      </c>
      <c r="S17330">
        <v>0</v>
      </c>
    </row>
    <row r="17331" spans="1:19" x14ac:dyDescent="0.3">
      <c r="A17331" t="s">
        <v>34524</v>
      </c>
      <c r="B17331" s="171" t="s">
        <v>34525</v>
      </c>
      <c r="C17331" s="171" t="s">
        <v>24315</v>
      </c>
      <c r="D17331" s="171" t="s">
        <v>4</v>
      </c>
      <c r="E17331" s="11">
        <v>44805</v>
      </c>
      <c r="F17331">
        <v>0</v>
      </c>
      <c r="G17331">
        <v>0</v>
      </c>
      <c r="I17331">
        <v>0</v>
      </c>
      <c r="J17331">
        <v>0</v>
      </c>
      <c r="L17331">
        <v>0</v>
      </c>
      <c r="N17331">
        <v>0</v>
      </c>
      <c r="P17331">
        <v>0</v>
      </c>
      <c r="Q17331">
        <v>0</v>
      </c>
      <c r="S17331">
        <v>0</v>
      </c>
    </row>
    <row r="17332" spans="1:19" x14ac:dyDescent="0.3">
      <c r="A17332" t="s">
        <v>34526</v>
      </c>
      <c r="B17332" s="171" t="s">
        <v>34527</v>
      </c>
      <c r="C17332" s="171" t="s">
        <v>113</v>
      </c>
      <c r="D17332" s="171" t="s">
        <v>4</v>
      </c>
      <c r="E17332" s="11">
        <v>44805</v>
      </c>
      <c r="F17332">
        <v>0</v>
      </c>
      <c r="G17332">
        <v>0</v>
      </c>
      <c r="I17332">
        <v>0</v>
      </c>
      <c r="J17332">
        <v>0</v>
      </c>
      <c r="L17332">
        <v>0</v>
      </c>
      <c r="N17332">
        <v>0</v>
      </c>
      <c r="P17332">
        <v>0</v>
      </c>
      <c r="Q17332">
        <v>0</v>
      </c>
      <c r="S17332">
        <v>0</v>
      </c>
    </row>
    <row r="17333" spans="1:19" x14ac:dyDescent="0.3">
      <c r="A17333" t="s">
        <v>34528</v>
      </c>
      <c r="B17333" s="171" t="s">
        <v>34529</v>
      </c>
      <c r="C17333" s="171" t="s">
        <v>131</v>
      </c>
      <c r="D17333" s="171" t="s">
        <v>4</v>
      </c>
      <c r="E17333" s="11">
        <v>44805</v>
      </c>
      <c r="F17333">
        <v>0</v>
      </c>
      <c r="G17333">
        <v>0</v>
      </c>
      <c r="I17333">
        <v>0</v>
      </c>
      <c r="J17333">
        <v>0</v>
      </c>
      <c r="L17333">
        <v>0</v>
      </c>
      <c r="N17333">
        <v>0</v>
      </c>
      <c r="P17333">
        <v>0</v>
      </c>
      <c r="Q17333">
        <v>0</v>
      </c>
      <c r="S17333">
        <v>0</v>
      </c>
    </row>
    <row r="17334" spans="1:19" x14ac:dyDescent="0.3">
      <c r="A17334" t="s">
        <v>34530</v>
      </c>
      <c r="B17334" s="171" t="s">
        <v>34531</v>
      </c>
      <c r="C17334" s="171" t="s">
        <v>14843</v>
      </c>
      <c r="D17334" s="171" t="s">
        <v>4</v>
      </c>
      <c r="E17334" s="11">
        <v>44805</v>
      </c>
      <c r="F17334">
        <v>0</v>
      </c>
      <c r="G17334">
        <v>0</v>
      </c>
      <c r="I17334">
        <v>0</v>
      </c>
      <c r="J17334">
        <v>0</v>
      </c>
      <c r="L17334">
        <v>0</v>
      </c>
      <c r="N17334">
        <v>0</v>
      </c>
      <c r="P17334">
        <v>0</v>
      </c>
      <c r="Q17334">
        <v>0</v>
      </c>
      <c r="S17334">
        <v>0</v>
      </c>
    </row>
    <row r="17335" spans="1:19" x14ac:dyDescent="0.3">
      <c r="A17335" t="s">
        <v>34532</v>
      </c>
      <c r="B17335" s="171" t="s">
        <v>34533</v>
      </c>
      <c r="C17335" s="171" t="s">
        <v>155</v>
      </c>
      <c r="D17335" s="171" t="s">
        <v>4</v>
      </c>
      <c r="E17335" s="11">
        <v>44805</v>
      </c>
      <c r="F17335">
        <v>3.5</v>
      </c>
      <c r="G17335">
        <v>4</v>
      </c>
      <c r="I17335">
        <v>17</v>
      </c>
      <c r="J17335">
        <v>18</v>
      </c>
      <c r="L17335">
        <v>21</v>
      </c>
      <c r="N17335">
        <v>17</v>
      </c>
      <c r="P17335">
        <v>0</v>
      </c>
      <c r="Q17335">
        <v>1</v>
      </c>
      <c r="S17335">
        <v>0</v>
      </c>
    </row>
    <row r="17336" spans="1:19" x14ac:dyDescent="0.3">
      <c r="A17336" t="s">
        <v>34534</v>
      </c>
      <c r="B17336" s="171" t="s">
        <v>34535</v>
      </c>
      <c r="C17336" s="171" t="s">
        <v>16232</v>
      </c>
      <c r="D17336" s="171" t="s">
        <v>4</v>
      </c>
      <c r="E17336" s="11">
        <v>44805</v>
      </c>
      <c r="F17336">
        <v>1</v>
      </c>
      <c r="G17336">
        <v>3</v>
      </c>
      <c r="I17336">
        <v>5</v>
      </c>
      <c r="J17336">
        <v>6</v>
      </c>
      <c r="L17336">
        <v>17</v>
      </c>
      <c r="N17336">
        <v>4</v>
      </c>
      <c r="P17336">
        <v>0</v>
      </c>
      <c r="Q17336">
        <v>0</v>
      </c>
      <c r="S17336">
        <v>1</v>
      </c>
    </row>
    <row r="17337" spans="1:19" x14ac:dyDescent="0.3">
      <c r="A17337" t="s">
        <v>34536</v>
      </c>
      <c r="B17337" s="171" t="s">
        <v>34537</v>
      </c>
      <c r="C17337" s="171" t="s">
        <v>16557</v>
      </c>
      <c r="D17337" s="171" t="s">
        <v>4</v>
      </c>
      <c r="E17337" s="11">
        <v>44805</v>
      </c>
      <c r="F17337">
        <v>0</v>
      </c>
      <c r="G17337">
        <v>0</v>
      </c>
      <c r="I17337">
        <v>0</v>
      </c>
      <c r="J17337">
        <v>0</v>
      </c>
      <c r="L17337">
        <v>0</v>
      </c>
      <c r="N17337">
        <v>0</v>
      </c>
      <c r="P17337">
        <v>0</v>
      </c>
      <c r="Q17337">
        <v>0</v>
      </c>
      <c r="S17337">
        <v>0</v>
      </c>
    </row>
    <row r="17338" spans="1:19" x14ac:dyDescent="0.3">
      <c r="A17338" t="s">
        <v>34538</v>
      </c>
      <c r="B17338" s="171" t="s">
        <v>34539</v>
      </c>
      <c r="C17338" s="171" t="s">
        <v>188</v>
      </c>
      <c r="D17338" s="171" t="s">
        <v>4</v>
      </c>
      <c r="E17338" s="11">
        <v>44805</v>
      </c>
      <c r="F17338">
        <v>2.5</v>
      </c>
      <c r="G17338">
        <v>5</v>
      </c>
      <c r="I17338">
        <v>4</v>
      </c>
      <c r="J17338">
        <v>13</v>
      </c>
      <c r="L17338">
        <v>28</v>
      </c>
      <c r="N17338">
        <v>4</v>
      </c>
      <c r="P17338">
        <v>1</v>
      </c>
      <c r="Q17338">
        <v>1</v>
      </c>
      <c r="S17338">
        <v>0</v>
      </c>
    </row>
    <row r="17339" spans="1:19" x14ac:dyDescent="0.3">
      <c r="A17339" t="s">
        <v>34540</v>
      </c>
      <c r="B17339" s="171" t="s">
        <v>34541</v>
      </c>
      <c r="C17339" s="171" t="s">
        <v>227</v>
      </c>
      <c r="D17339" s="171" t="s">
        <v>4</v>
      </c>
      <c r="E17339" s="11">
        <v>44805</v>
      </c>
      <c r="F17339">
        <v>0</v>
      </c>
      <c r="G17339">
        <v>0</v>
      </c>
      <c r="I17339">
        <v>0</v>
      </c>
      <c r="J17339">
        <v>0</v>
      </c>
      <c r="L17339">
        <v>0</v>
      </c>
      <c r="N17339">
        <v>0</v>
      </c>
      <c r="P17339">
        <v>0</v>
      </c>
      <c r="Q17339">
        <v>0</v>
      </c>
      <c r="S17339">
        <v>0</v>
      </c>
    </row>
    <row r="17340" spans="1:19" x14ac:dyDescent="0.3">
      <c r="A17340" t="s">
        <v>34542</v>
      </c>
      <c r="B17340" s="171" t="s">
        <v>34543</v>
      </c>
      <c r="C17340" s="171" t="s">
        <v>116</v>
      </c>
      <c r="D17340" s="171" t="s">
        <v>4</v>
      </c>
      <c r="E17340" s="11">
        <v>44805</v>
      </c>
      <c r="F17340">
        <v>3.5</v>
      </c>
      <c r="G17340">
        <v>7</v>
      </c>
      <c r="I17340">
        <v>50</v>
      </c>
      <c r="J17340">
        <v>36</v>
      </c>
      <c r="L17340">
        <v>76</v>
      </c>
      <c r="N17340">
        <v>50</v>
      </c>
      <c r="P17340">
        <v>0</v>
      </c>
      <c r="Q17340">
        <v>0</v>
      </c>
      <c r="S17340">
        <v>0</v>
      </c>
    </row>
    <row r="17341" spans="1:19" x14ac:dyDescent="0.3">
      <c r="A17341" t="s">
        <v>34544</v>
      </c>
      <c r="B17341" s="171" t="s">
        <v>34545</v>
      </c>
      <c r="C17341" s="171" t="s">
        <v>9862</v>
      </c>
      <c r="D17341" s="171" t="s">
        <v>4</v>
      </c>
      <c r="E17341" s="11">
        <v>44805</v>
      </c>
      <c r="F17341">
        <v>0</v>
      </c>
      <c r="G17341">
        <v>0</v>
      </c>
      <c r="I17341">
        <v>0</v>
      </c>
      <c r="J17341">
        <v>0</v>
      </c>
      <c r="L17341">
        <v>0</v>
      </c>
      <c r="N17341">
        <v>0</v>
      </c>
      <c r="P17341">
        <v>0</v>
      </c>
      <c r="Q17341">
        <v>0</v>
      </c>
      <c r="S17341">
        <v>0</v>
      </c>
    </row>
    <row r="17342" spans="1:19" x14ac:dyDescent="0.3">
      <c r="A17342" t="s">
        <v>34546</v>
      </c>
      <c r="B17342" s="171" t="s">
        <v>34547</v>
      </c>
      <c r="C17342" s="171" t="s">
        <v>140</v>
      </c>
      <c r="D17342" s="171" t="s">
        <v>4</v>
      </c>
      <c r="E17342" s="11">
        <v>44805</v>
      </c>
      <c r="F17342">
        <v>0</v>
      </c>
      <c r="G17342">
        <v>0</v>
      </c>
      <c r="I17342">
        <v>0</v>
      </c>
      <c r="J17342">
        <v>0</v>
      </c>
      <c r="L17342">
        <v>0</v>
      </c>
      <c r="N17342">
        <v>0</v>
      </c>
      <c r="P17342">
        <v>0</v>
      </c>
      <c r="Q17342">
        <v>0</v>
      </c>
      <c r="S17342">
        <v>0</v>
      </c>
    </row>
    <row r="17343" spans="1:19" x14ac:dyDescent="0.3">
      <c r="A17343" t="s">
        <v>34548</v>
      </c>
      <c r="B17343" s="171" t="s">
        <v>34549</v>
      </c>
      <c r="C17343" s="171" t="s">
        <v>8590</v>
      </c>
      <c r="D17343" s="171" t="s">
        <v>4</v>
      </c>
      <c r="E17343" s="11">
        <v>44805</v>
      </c>
      <c r="F17343">
        <v>0</v>
      </c>
      <c r="G17343">
        <v>0</v>
      </c>
      <c r="I17343">
        <v>0</v>
      </c>
      <c r="J17343">
        <v>0</v>
      </c>
      <c r="L17343">
        <v>0</v>
      </c>
      <c r="N17343">
        <v>0</v>
      </c>
      <c r="P17343">
        <v>0</v>
      </c>
      <c r="Q17343">
        <v>0</v>
      </c>
      <c r="S17343">
        <v>0</v>
      </c>
    </row>
    <row r="17344" spans="1:19" x14ac:dyDescent="0.3">
      <c r="A17344" t="s">
        <v>34550</v>
      </c>
      <c r="B17344" s="171" t="s">
        <v>34551</v>
      </c>
      <c r="C17344" s="171" t="s">
        <v>170</v>
      </c>
      <c r="D17344" s="171" t="s">
        <v>4</v>
      </c>
      <c r="E17344" s="11">
        <v>44805</v>
      </c>
      <c r="F17344">
        <v>4</v>
      </c>
      <c r="G17344">
        <v>3.5</v>
      </c>
      <c r="I17344">
        <v>43</v>
      </c>
      <c r="J17344">
        <v>56</v>
      </c>
      <c r="L17344">
        <v>49</v>
      </c>
      <c r="N17344">
        <v>38</v>
      </c>
      <c r="P17344">
        <v>0</v>
      </c>
      <c r="Q17344">
        <v>2</v>
      </c>
      <c r="S17344">
        <v>5</v>
      </c>
    </row>
    <row r="17345" spans="1:19" x14ac:dyDescent="0.3">
      <c r="A17345" t="s">
        <v>34552</v>
      </c>
      <c r="B17345" s="171" t="s">
        <v>34553</v>
      </c>
      <c r="C17345" s="171" t="s">
        <v>182</v>
      </c>
      <c r="D17345" s="171" t="s">
        <v>4</v>
      </c>
      <c r="E17345" s="11">
        <v>44805</v>
      </c>
      <c r="F17345">
        <v>11.5</v>
      </c>
      <c r="G17345">
        <v>8</v>
      </c>
      <c r="I17345">
        <v>75</v>
      </c>
      <c r="J17345">
        <v>131</v>
      </c>
      <c r="L17345">
        <v>91</v>
      </c>
      <c r="N17345">
        <v>75</v>
      </c>
      <c r="P17345">
        <v>0</v>
      </c>
      <c r="Q17345">
        <v>0</v>
      </c>
      <c r="S17345">
        <v>0</v>
      </c>
    </row>
    <row r="17346" spans="1:19" x14ac:dyDescent="0.3">
      <c r="A17346" t="s">
        <v>34554</v>
      </c>
      <c r="B17346" s="171" t="s">
        <v>34555</v>
      </c>
      <c r="C17346" s="171" t="s">
        <v>197</v>
      </c>
      <c r="D17346" s="171" t="s">
        <v>4</v>
      </c>
      <c r="E17346" s="11">
        <v>44805</v>
      </c>
      <c r="F17346">
        <v>8</v>
      </c>
      <c r="G17346">
        <v>8.5</v>
      </c>
      <c r="I17346">
        <v>54</v>
      </c>
      <c r="J17346">
        <v>80</v>
      </c>
      <c r="L17346">
        <v>85</v>
      </c>
      <c r="N17346">
        <v>49</v>
      </c>
      <c r="P17346">
        <v>14</v>
      </c>
      <c r="Q17346">
        <v>14</v>
      </c>
      <c r="S17346">
        <v>5</v>
      </c>
    </row>
    <row r="17347" spans="1:19" x14ac:dyDescent="0.3">
      <c r="A17347" t="s">
        <v>34556</v>
      </c>
      <c r="B17347" s="171" t="s">
        <v>34557</v>
      </c>
      <c r="C17347" s="171" t="s">
        <v>218</v>
      </c>
      <c r="D17347" s="171" t="s">
        <v>4</v>
      </c>
      <c r="E17347" s="11">
        <v>44805</v>
      </c>
      <c r="F17347">
        <v>0</v>
      </c>
      <c r="G17347">
        <v>0</v>
      </c>
      <c r="I17347">
        <v>0</v>
      </c>
      <c r="J17347">
        <v>0</v>
      </c>
      <c r="L17347">
        <v>0</v>
      </c>
      <c r="N17347">
        <v>0</v>
      </c>
      <c r="P17347">
        <v>0</v>
      </c>
      <c r="Q17347">
        <v>0</v>
      </c>
      <c r="S17347">
        <v>0</v>
      </c>
    </row>
    <row r="17348" spans="1:19" x14ac:dyDescent="0.3">
      <c r="A17348" t="s">
        <v>34558</v>
      </c>
      <c r="B17348" s="171" t="s">
        <v>34559</v>
      </c>
      <c r="C17348" s="171" t="s">
        <v>230</v>
      </c>
      <c r="D17348" s="171" t="s">
        <v>4</v>
      </c>
      <c r="E17348" s="11">
        <v>44805</v>
      </c>
      <c r="F17348">
        <v>0</v>
      </c>
      <c r="G17348">
        <v>0</v>
      </c>
      <c r="I17348">
        <v>0</v>
      </c>
      <c r="J17348">
        <v>0</v>
      </c>
      <c r="L17348">
        <v>0</v>
      </c>
      <c r="N17348">
        <v>0</v>
      </c>
      <c r="P17348">
        <v>0</v>
      </c>
      <c r="Q17348">
        <v>0</v>
      </c>
      <c r="S17348">
        <v>0</v>
      </c>
    </row>
    <row r="17349" spans="1:19" x14ac:dyDescent="0.3">
      <c r="A17349" t="s">
        <v>34560</v>
      </c>
      <c r="B17349" s="171" t="s">
        <v>34561</v>
      </c>
      <c r="C17349" s="171" t="s">
        <v>8193</v>
      </c>
      <c r="D17349" s="171" t="s">
        <v>4</v>
      </c>
      <c r="E17349" s="11">
        <v>44805</v>
      </c>
      <c r="F17349">
        <v>2</v>
      </c>
      <c r="G17349">
        <v>2</v>
      </c>
      <c r="I17349">
        <v>10</v>
      </c>
      <c r="J17349">
        <v>22</v>
      </c>
      <c r="L17349">
        <v>22</v>
      </c>
      <c r="N17349">
        <v>10</v>
      </c>
      <c r="P17349">
        <v>3</v>
      </c>
      <c r="Q17349">
        <v>4</v>
      </c>
      <c r="S17349">
        <v>0</v>
      </c>
    </row>
    <row r="17350" spans="1:19" x14ac:dyDescent="0.3">
      <c r="A17350" t="s">
        <v>34562</v>
      </c>
      <c r="B17350" s="171" t="s">
        <v>34563</v>
      </c>
      <c r="C17350" s="171" t="s">
        <v>10522</v>
      </c>
      <c r="D17350" s="171" t="s">
        <v>4</v>
      </c>
      <c r="E17350" s="11">
        <v>44805</v>
      </c>
      <c r="F17350">
        <v>0</v>
      </c>
      <c r="G17350">
        <v>0</v>
      </c>
      <c r="I17350">
        <v>0</v>
      </c>
      <c r="J17350">
        <v>0</v>
      </c>
      <c r="L17350">
        <v>0</v>
      </c>
      <c r="N17350">
        <v>0</v>
      </c>
      <c r="P17350">
        <v>0</v>
      </c>
      <c r="Q17350">
        <v>0</v>
      </c>
      <c r="S17350">
        <v>0</v>
      </c>
    </row>
    <row r="17351" spans="1:19" x14ac:dyDescent="0.3">
      <c r="A17351" t="s">
        <v>34564</v>
      </c>
      <c r="B17351" s="171" t="s">
        <v>34565</v>
      </c>
      <c r="C17351" s="171" t="s">
        <v>10525</v>
      </c>
      <c r="D17351" s="171" t="s">
        <v>4</v>
      </c>
      <c r="E17351" s="11">
        <v>44805</v>
      </c>
      <c r="F17351">
        <v>0</v>
      </c>
      <c r="G17351">
        <v>0</v>
      </c>
      <c r="I17351">
        <v>0</v>
      </c>
      <c r="J17351">
        <v>0</v>
      </c>
      <c r="L17351">
        <v>0</v>
      </c>
      <c r="N17351">
        <v>0</v>
      </c>
      <c r="P17351">
        <v>0</v>
      </c>
      <c r="Q17351">
        <v>0</v>
      </c>
      <c r="S17351">
        <v>0</v>
      </c>
    </row>
    <row r="17352" spans="1:19" x14ac:dyDescent="0.3">
      <c r="A17352" t="s">
        <v>34566</v>
      </c>
      <c r="B17352" s="171" t="s">
        <v>34567</v>
      </c>
      <c r="C17352" s="171" t="s">
        <v>10528</v>
      </c>
      <c r="D17352" s="171" t="s">
        <v>4</v>
      </c>
      <c r="E17352" s="11">
        <v>44805</v>
      </c>
      <c r="F17352">
        <v>0</v>
      </c>
      <c r="G17352">
        <v>0</v>
      </c>
      <c r="I17352">
        <v>0</v>
      </c>
      <c r="J17352">
        <v>0</v>
      </c>
      <c r="L17352">
        <v>0</v>
      </c>
      <c r="N17352">
        <v>0</v>
      </c>
      <c r="P17352">
        <v>0</v>
      </c>
      <c r="Q17352">
        <v>0</v>
      </c>
      <c r="S17352">
        <v>0</v>
      </c>
    </row>
    <row r="17353" spans="1:19" x14ac:dyDescent="0.3">
      <c r="A17353" t="s">
        <v>34568</v>
      </c>
      <c r="B17353" s="171" t="s">
        <v>34569</v>
      </c>
      <c r="C17353" s="171" t="s">
        <v>10531</v>
      </c>
      <c r="D17353" s="171" t="s">
        <v>4</v>
      </c>
      <c r="E17353" s="11">
        <v>44805</v>
      </c>
      <c r="F17353">
        <v>0</v>
      </c>
      <c r="G17353">
        <v>0</v>
      </c>
      <c r="I17353">
        <v>0</v>
      </c>
      <c r="J17353">
        <v>0</v>
      </c>
      <c r="L17353">
        <v>0</v>
      </c>
      <c r="N17353">
        <v>0</v>
      </c>
      <c r="P17353">
        <v>0</v>
      </c>
      <c r="Q17353">
        <v>0</v>
      </c>
      <c r="S17353">
        <v>0</v>
      </c>
    </row>
    <row r="17354" spans="1:19" x14ac:dyDescent="0.3">
      <c r="A17354" t="s">
        <v>34570</v>
      </c>
      <c r="B17354" s="171" t="s">
        <v>34571</v>
      </c>
      <c r="C17354" s="171" t="s">
        <v>14880</v>
      </c>
      <c r="D17354" s="171" t="s">
        <v>4</v>
      </c>
      <c r="E17354" s="11">
        <v>44805</v>
      </c>
      <c r="F17354">
        <v>0</v>
      </c>
      <c r="G17354">
        <v>0</v>
      </c>
      <c r="I17354">
        <v>0</v>
      </c>
      <c r="J17354">
        <v>0</v>
      </c>
      <c r="L17354">
        <v>0</v>
      </c>
      <c r="N17354">
        <v>0</v>
      </c>
      <c r="P17354">
        <v>0</v>
      </c>
      <c r="Q17354">
        <v>0</v>
      </c>
      <c r="S17354">
        <v>0</v>
      </c>
    </row>
    <row r="17355" spans="1:19" x14ac:dyDescent="0.3">
      <c r="A17355" t="s">
        <v>34572</v>
      </c>
      <c r="B17355" s="171" t="s">
        <v>34573</v>
      </c>
      <c r="C17355" s="171" t="s">
        <v>10534</v>
      </c>
      <c r="D17355" s="171" t="s">
        <v>4</v>
      </c>
      <c r="E17355" s="11">
        <v>44805</v>
      </c>
      <c r="F17355">
        <v>1.5</v>
      </c>
      <c r="G17355">
        <v>5</v>
      </c>
      <c r="I17355">
        <v>2</v>
      </c>
      <c r="J17355">
        <v>8</v>
      </c>
      <c r="L17355">
        <v>29</v>
      </c>
      <c r="N17355">
        <v>2</v>
      </c>
      <c r="P17355">
        <v>1</v>
      </c>
      <c r="Q17355">
        <v>2</v>
      </c>
      <c r="S17355">
        <v>0</v>
      </c>
    </row>
    <row r="17356" spans="1:19" x14ac:dyDescent="0.3">
      <c r="A17356" t="s">
        <v>34574</v>
      </c>
      <c r="B17356" s="171" t="s">
        <v>34575</v>
      </c>
      <c r="C17356" s="171" t="s">
        <v>10537</v>
      </c>
      <c r="D17356" s="171" t="s">
        <v>4</v>
      </c>
      <c r="E17356" s="11">
        <v>44805</v>
      </c>
      <c r="F17356">
        <v>1.5</v>
      </c>
      <c r="G17356">
        <v>2</v>
      </c>
      <c r="I17356">
        <v>4</v>
      </c>
      <c r="J17356">
        <v>8</v>
      </c>
      <c r="L17356">
        <v>11</v>
      </c>
      <c r="N17356">
        <v>4</v>
      </c>
      <c r="P17356">
        <v>0</v>
      </c>
      <c r="Q17356">
        <v>0</v>
      </c>
      <c r="S17356">
        <v>0</v>
      </c>
    </row>
    <row r="17357" spans="1:19" x14ac:dyDescent="0.3">
      <c r="A17357" t="s">
        <v>34576</v>
      </c>
      <c r="B17357" s="171" t="s">
        <v>34577</v>
      </c>
      <c r="C17357" s="171" t="s">
        <v>15347</v>
      </c>
      <c r="D17357" s="171" t="s">
        <v>4</v>
      </c>
      <c r="E17357" s="11">
        <v>44805</v>
      </c>
      <c r="F17357">
        <v>1</v>
      </c>
      <c r="G17357">
        <v>1.5</v>
      </c>
      <c r="I17357">
        <v>5</v>
      </c>
      <c r="J17357">
        <v>6</v>
      </c>
      <c r="L17357">
        <v>9</v>
      </c>
      <c r="N17357">
        <v>5</v>
      </c>
      <c r="P17357">
        <v>0</v>
      </c>
      <c r="Q17357">
        <v>0</v>
      </c>
      <c r="S17357">
        <v>0</v>
      </c>
    </row>
    <row r="17358" spans="1:19" x14ac:dyDescent="0.3">
      <c r="A17358" t="s">
        <v>34578</v>
      </c>
      <c r="B17358" s="171" t="s">
        <v>34579</v>
      </c>
      <c r="C17358" s="171" t="s">
        <v>203</v>
      </c>
      <c r="D17358" s="171" t="s">
        <v>4</v>
      </c>
      <c r="E17358" s="11">
        <v>44805</v>
      </c>
      <c r="F17358">
        <v>2</v>
      </c>
      <c r="G17358">
        <v>2.5</v>
      </c>
      <c r="I17358">
        <v>14</v>
      </c>
      <c r="J17358">
        <v>11</v>
      </c>
      <c r="L17358">
        <v>13</v>
      </c>
      <c r="N17358">
        <v>13</v>
      </c>
      <c r="P17358">
        <v>0</v>
      </c>
      <c r="Q17358">
        <v>0</v>
      </c>
      <c r="S17358">
        <v>1</v>
      </c>
    </row>
    <row r="17359" spans="1:19" x14ac:dyDescent="0.3">
      <c r="A17359" t="s">
        <v>34580</v>
      </c>
      <c r="B17359" s="171" t="s">
        <v>34581</v>
      </c>
      <c r="C17359" s="171" t="s">
        <v>15340</v>
      </c>
      <c r="D17359" s="171" t="s">
        <v>4</v>
      </c>
      <c r="E17359" s="11">
        <v>44805</v>
      </c>
      <c r="F17359">
        <v>0</v>
      </c>
      <c r="G17359">
        <v>0</v>
      </c>
      <c r="I17359">
        <v>0</v>
      </c>
      <c r="J17359">
        <v>0</v>
      </c>
      <c r="L17359">
        <v>0</v>
      </c>
      <c r="N17359">
        <v>0</v>
      </c>
      <c r="P17359">
        <v>0</v>
      </c>
      <c r="Q17359">
        <v>0</v>
      </c>
      <c r="S17359">
        <v>0</v>
      </c>
    </row>
    <row r="17360" spans="1:19" x14ac:dyDescent="0.3">
      <c r="A17360" t="s">
        <v>34582</v>
      </c>
      <c r="B17360" s="171" t="s">
        <v>34583</v>
      </c>
      <c r="C17360" s="171" t="s">
        <v>16544</v>
      </c>
      <c r="D17360" s="171" t="s">
        <v>4</v>
      </c>
      <c r="E17360" s="11">
        <v>44805</v>
      </c>
      <c r="F17360">
        <v>0</v>
      </c>
      <c r="G17360">
        <v>0</v>
      </c>
      <c r="I17360">
        <v>0</v>
      </c>
      <c r="J17360">
        <v>0</v>
      </c>
      <c r="L17360">
        <v>0</v>
      </c>
      <c r="N17360">
        <v>0</v>
      </c>
      <c r="P17360">
        <v>0</v>
      </c>
      <c r="Q17360">
        <v>0</v>
      </c>
      <c r="S17360">
        <v>0</v>
      </c>
    </row>
    <row r="17361" spans="1:19" x14ac:dyDescent="0.3">
      <c r="A17361" t="s">
        <v>34584</v>
      </c>
      <c r="B17361" s="171" t="s">
        <v>34585</v>
      </c>
      <c r="C17361" s="171" t="s">
        <v>176</v>
      </c>
      <c r="D17361" s="171" t="s">
        <v>4</v>
      </c>
      <c r="E17361" s="11">
        <v>44805</v>
      </c>
      <c r="F17361">
        <v>2</v>
      </c>
      <c r="G17361">
        <v>3</v>
      </c>
      <c r="I17361">
        <v>6</v>
      </c>
      <c r="J17361">
        <v>11</v>
      </c>
      <c r="L17361">
        <v>17</v>
      </c>
      <c r="N17361">
        <v>3</v>
      </c>
      <c r="P17361">
        <v>0</v>
      </c>
      <c r="Q17361">
        <v>1</v>
      </c>
      <c r="S17361">
        <v>3</v>
      </c>
    </row>
    <row r="17362" spans="1:19" x14ac:dyDescent="0.3">
      <c r="A17362" t="s">
        <v>34586</v>
      </c>
      <c r="B17362" s="171" t="s">
        <v>34587</v>
      </c>
      <c r="C17362" s="171" t="s">
        <v>206</v>
      </c>
      <c r="D17362" s="171" t="s">
        <v>4</v>
      </c>
      <c r="E17362" s="11">
        <v>44805</v>
      </c>
      <c r="F17362">
        <v>1</v>
      </c>
      <c r="G17362">
        <v>1</v>
      </c>
      <c r="I17362">
        <v>1</v>
      </c>
      <c r="J17362">
        <v>5</v>
      </c>
      <c r="L17362">
        <v>5</v>
      </c>
      <c r="N17362">
        <v>0</v>
      </c>
      <c r="P17362">
        <v>0</v>
      </c>
      <c r="Q17362">
        <v>2</v>
      </c>
      <c r="S17362">
        <v>1</v>
      </c>
    </row>
    <row r="17363" spans="1:19" x14ac:dyDescent="0.3">
      <c r="A17363" t="s">
        <v>34404</v>
      </c>
      <c r="B17363" s="171" t="s">
        <v>34405</v>
      </c>
      <c r="C17363" s="171" t="s">
        <v>24284</v>
      </c>
      <c r="D17363" s="171" t="s">
        <v>80</v>
      </c>
      <c r="E17363" s="11">
        <v>44805</v>
      </c>
      <c r="F17363">
        <v>2</v>
      </c>
      <c r="G17363">
        <v>3</v>
      </c>
      <c r="I17363">
        <v>12</v>
      </c>
      <c r="J17363">
        <v>12</v>
      </c>
      <c r="L17363">
        <v>18</v>
      </c>
      <c r="N17363">
        <v>9</v>
      </c>
      <c r="P17363">
        <v>1</v>
      </c>
      <c r="Q17363">
        <v>1</v>
      </c>
      <c r="S17363">
        <v>3</v>
      </c>
    </row>
    <row r="17364" spans="1:19" x14ac:dyDescent="0.3">
      <c r="A17364" t="s">
        <v>34588</v>
      </c>
      <c r="B17364" s="171" t="s">
        <v>34589</v>
      </c>
      <c r="C17364" s="171" t="s">
        <v>18229</v>
      </c>
      <c r="D17364" s="171" t="s">
        <v>80</v>
      </c>
      <c r="E17364" s="11">
        <v>44805</v>
      </c>
      <c r="F17364">
        <v>0</v>
      </c>
      <c r="G17364">
        <v>0</v>
      </c>
      <c r="I17364">
        <v>0</v>
      </c>
      <c r="J17364">
        <v>0</v>
      </c>
      <c r="L17364">
        <v>0</v>
      </c>
      <c r="N17364">
        <v>0</v>
      </c>
      <c r="P17364">
        <v>0</v>
      </c>
      <c r="Q17364">
        <v>0</v>
      </c>
      <c r="S17364">
        <v>0</v>
      </c>
    </row>
    <row r="17365" spans="1:19" x14ac:dyDescent="0.3">
      <c r="A17365" t="s">
        <v>34590</v>
      </c>
      <c r="B17365" s="171" t="s">
        <v>34591</v>
      </c>
      <c r="C17365" s="171" t="s">
        <v>9887</v>
      </c>
      <c r="D17365" s="171" t="s">
        <v>80</v>
      </c>
      <c r="E17365" s="11">
        <v>44805</v>
      </c>
      <c r="F17365">
        <v>0</v>
      </c>
      <c r="G17365">
        <v>0</v>
      </c>
      <c r="I17365">
        <v>0</v>
      </c>
      <c r="J17365">
        <v>0</v>
      </c>
      <c r="L17365">
        <v>0</v>
      </c>
      <c r="N17365">
        <v>0</v>
      </c>
      <c r="P17365">
        <v>0</v>
      </c>
      <c r="Q17365">
        <v>0</v>
      </c>
      <c r="S17365">
        <v>0</v>
      </c>
    </row>
    <row r="17366" spans="1:19" x14ac:dyDescent="0.3">
      <c r="A17366" t="s">
        <v>34592</v>
      </c>
      <c r="B17366" s="171" t="s">
        <v>34593</v>
      </c>
      <c r="C17366" s="171" t="s">
        <v>11260</v>
      </c>
      <c r="D17366" s="171" t="s">
        <v>80</v>
      </c>
      <c r="E17366" s="11">
        <v>44805</v>
      </c>
      <c r="F17366">
        <v>0</v>
      </c>
      <c r="G17366">
        <v>0</v>
      </c>
      <c r="I17366">
        <v>0</v>
      </c>
      <c r="J17366">
        <v>0</v>
      </c>
      <c r="L17366">
        <v>0</v>
      </c>
      <c r="N17366">
        <v>0</v>
      </c>
      <c r="P17366">
        <v>0</v>
      </c>
      <c r="Q17366">
        <v>0</v>
      </c>
      <c r="S17366">
        <v>0</v>
      </c>
    </row>
    <row r="17367" spans="1:19" x14ac:dyDescent="0.3">
      <c r="A17367" t="s">
        <v>34594</v>
      </c>
      <c r="B17367" s="171" t="s">
        <v>34595</v>
      </c>
      <c r="C17367" s="171" t="s">
        <v>21284</v>
      </c>
      <c r="D17367" s="171" t="s">
        <v>80</v>
      </c>
      <c r="E17367" s="11">
        <v>44805</v>
      </c>
      <c r="F17367">
        <v>0</v>
      </c>
      <c r="G17367">
        <v>0</v>
      </c>
      <c r="I17367">
        <v>0</v>
      </c>
      <c r="J17367">
        <v>0</v>
      </c>
      <c r="L17367">
        <v>0</v>
      </c>
      <c r="N17367">
        <v>0</v>
      </c>
      <c r="P17367">
        <v>0</v>
      </c>
      <c r="Q17367">
        <v>0</v>
      </c>
      <c r="S17367">
        <v>0</v>
      </c>
    </row>
    <row r="17368" spans="1:19" x14ac:dyDescent="0.3">
      <c r="A17368" t="s">
        <v>34596</v>
      </c>
      <c r="B17368" s="171" t="s">
        <v>34597</v>
      </c>
      <c r="C17368" s="171" t="s">
        <v>125</v>
      </c>
      <c r="D17368" s="171" t="s">
        <v>80</v>
      </c>
      <c r="E17368" s="11">
        <v>44805</v>
      </c>
      <c r="F17368">
        <v>0</v>
      </c>
      <c r="G17368">
        <v>0</v>
      </c>
      <c r="I17368">
        <v>0</v>
      </c>
      <c r="J17368">
        <v>0</v>
      </c>
      <c r="L17368">
        <v>0</v>
      </c>
      <c r="N17368">
        <v>0</v>
      </c>
      <c r="P17368">
        <v>0</v>
      </c>
      <c r="Q17368">
        <v>0</v>
      </c>
      <c r="S17368">
        <v>0</v>
      </c>
    </row>
    <row r="17369" spans="1:19" x14ac:dyDescent="0.3">
      <c r="A17369" t="s">
        <v>34598</v>
      </c>
      <c r="B17369" s="171" t="s">
        <v>34599</v>
      </c>
      <c r="C17369" s="171" t="s">
        <v>14899</v>
      </c>
      <c r="D17369" s="171" t="s">
        <v>80</v>
      </c>
      <c r="E17369" s="11">
        <v>44805</v>
      </c>
      <c r="F17369">
        <v>0</v>
      </c>
      <c r="G17369">
        <v>0</v>
      </c>
      <c r="I17369">
        <v>0</v>
      </c>
      <c r="J17369">
        <v>0</v>
      </c>
      <c r="L17369">
        <v>0</v>
      </c>
      <c r="N17369">
        <v>0</v>
      </c>
      <c r="P17369">
        <v>0</v>
      </c>
      <c r="Q17369">
        <v>0</v>
      </c>
      <c r="S17369">
        <v>0</v>
      </c>
    </row>
    <row r="17370" spans="1:19" x14ac:dyDescent="0.3">
      <c r="A17370" t="s">
        <v>34600</v>
      </c>
      <c r="B17370" s="171" t="s">
        <v>34601</v>
      </c>
      <c r="C17370" s="171" t="s">
        <v>137</v>
      </c>
      <c r="D17370" s="171" t="s">
        <v>80</v>
      </c>
      <c r="E17370" s="11">
        <v>44805</v>
      </c>
      <c r="F17370">
        <v>0</v>
      </c>
      <c r="G17370">
        <v>0</v>
      </c>
      <c r="I17370">
        <v>0</v>
      </c>
      <c r="J17370">
        <v>0</v>
      </c>
      <c r="L17370">
        <v>0</v>
      </c>
      <c r="N17370">
        <v>0</v>
      </c>
      <c r="P17370">
        <v>0</v>
      </c>
      <c r="Q17370">
        <v>0</v>
      </c>
      <c r="S17370">
        <v>0</v>
      </c>
    </row>
    <row r="17371" spans="1:19" x14ac:dyDescent="0.3">
      <c r="A17371" t="s">
        <v>34602</v>
      </c>
      <c r="B17371" s="171" t="s">
        <v>34603</v>
      </c>
      <c r="C17371" s="171" t="s">
        <v>8615</v>
      </c>
      <c r="D17371" s="171" t="s">
        <v>80</v>
      </c>
      <c r="E17371" s="11">
        <v>44805</v>
      </c>
      <c r="F17371">
        <v>0</v>
      </c>
      <c r="G17371">
        <v>0</v>
      </c>
      <c r="I17371">
        <v>0</v>
      </c>
      <c r="J17371">
        <v>0</v>
      </c>
      <c r="L17371">
        <v>0</v>
      </c>
      <c r="N17371">
        <v>0</v>
      </c>
      <c r="P17371">
        <v>0</v>
      </c>
      <c r="Q17371">
        <v>0</v>
      </c>
      <c r="S17371">
        <v>0</v>
      </c>
    </row>
    <row r="17372" spans="1:19" x14ac:dyDescent="0.3">
      <c r="A17372" t="s">
        <v>34604</v>
      </c>
      <c r="B17372" s="171" t="s">
        <v>34605</v>
      </c>
      <c r="C17372" s="171" t="s">
        <v>146</v>
      </c>
      <c r="D17372" s="171" t="s">
        <v>80</v>
      </c>
      <c r="E17372" s="11">
        <v>44805</v>
      </c>
      <c r="F17372">
        <v>5</v>
      </c>
      <c r="G17372">
        <v>9</v>
      </c>
      <c r="I17372">
        <v>19</v>
      </c>
      <c r="J17372">
        <v>26</v>
      </c>
      <c r="L17372">
        <v>50</v>
      </c>
      <c r="N17372">
        <v>19</v>
      </c>
      <c r="P17372">
        <v>1</v>
      </c>
      <c r="Q17372">
        <v>3</v>
      </c>
      <c r="S17372">
        <v>0</v>
      </c>
    </row>
    <row r="17373" spans="1:19" x14ac:dyDescent="0.3">
      <c r="A17373" t="s">
        <v>34606</v>
      </c>
      <c r="B17373" s="171" t="s">
        <v>34607</v>
      </c>
      <c r="C17373" s="171" t="s">
        <v>161</v>
      </c>
      <c r="D17373" s="171" t="s">
        <v>80</v>
      </c>
      <c r="E17373" s="11">
        <v>44805</v>
      </c>
      <c r="F17373">
        <v>1</v>
      </c>
      <c r="G17373">
        <v>3</v>
      </c>
      <c r="I17373">
        <v>5</v>
      </c>
      <c r="J17373">
        <v>6</v>
      </c>
      <c r="L17373">
        <v>17</v>
      </c>
      <c r="N17373">
        <v>4</v>
      </c>
      <c r="P17373">
        <v>0</v>
      </c>
      <c r="Q17373">
        <v>0</v>
      </c>
      <c r="S17373">
        <v>1</v>
      </c>
    </row>
    <row r="17374" spans="1:19" x14ac:dyDescent="0.3">
      <c r="A17374" t="s">
        <v>34608</v>
      </c>
      <c r="B17374" s="171" t="s">
        <v>34609</v>
      </c>
      <c r="C17374" s="171" t="s">
        <v>18252</v>
      </c>
      <c r="D17374" s="171" t="s">
        <v>80</v>
      </c>
      <c r="E17374" s="11">
        <v>44805</v>
      </c>
      <c r="F17374">
        <v>0</v>
      </c>
      <c r="G17374">
        <v>0</v>
      </c>
      <c r="I17374">
        <v>0</v>
      </c>
      <c r="J17374">
        <v>0</v>
      </c>
      <c r="L17374">
        <v>0</v>
      </c>
      <c r="N17374">
        <v>0</v>
      </c>
      <c r="P17374">
        <v>0</v>
      </c>
      <c r="Q17374">
        <v>0</v>
      </c>
      <c r="S17374">
        <v>0</v>
      </c>
    </row>
    <row r="17375" spans="1:19" x14ac:dyDescent="0.3">
      <c r="A17375" t="s">
        <v>34610</v>
      </c>
      <c r="B17375" s="171" t="s">
        <v>34611</v>
      </c>
      <c r="C17375" s="171" t="s">
        <v>167</v>
      </c>
      <c r="D17375" s="171" t="s">
        <v>80</v>
      </c>
      <c r="E17375" s="11">
        <v>44805</v>
      </c>
      <c r="F17375">
        <v>4</v>
      </c>
      <c r="G17375">
        <v>3.5</v>
      </c>
      <c r="I17375">
        <v>43</v>
      </c>
      <c r="J17375">
        <v>56</v>
      </c>
      <c r="L17375">
        <v>49</v>
      </c>
      <c r="N17375">
        <v>38</v>
      </c>
      <c r="P17375">
        <v>0</v>
      </c>
      <c r="Q17375">
        <v>2</v>
      </c>
      <c r="S17375">
        <v>5</v>
      </c>
    </row>
    <row r="17376" spans="1:19" x14ac:dyDescent="0.3">
      <c r="A17376" t="s">
        <v>34612</v>
      </c>
      <c r="B17376" s="171" t="s">
        <v>34613</v>
      </c>
      <c r="C17376" s="171" t="s">
        <v>179</v>
      </c>
      <c r="D17376" s="171" t="s">
        <v>80</v>
      </c>
      <c r="E17376" s="11">
        <v>44805</v>
      </c>
      <c r="F17376">
        <v>14.5</v>
      </c>
      <c r="G17376">
        <v>12</v>
      </c>
      <c r="I17376">
        <v>87</v>
      </c>
      <c r="J17376">
        <v>146</v>
      </c>
      <c r="L17376">
        <v>111</v>
      </c>
      <c r="N17376">
        <v>83</v>
      </c>
      <c r="P17376">
        <v>4</v>
      </c>
      <c r="Q17376">
        <v>4</v>
      </c>
      <c r="S17376">
        <v>4</v>
      </c>
    </row>
    <row r="17377" spans="1:19" x14ac:dyDescent="0.3">
      <c r="A17377" t="s">
        <v>34614</v>
      </c>
      <c r="B17377" s="171" t="s">
        <v>34615</v>
      </c>
      <c r="C17377" s="171" t="s">
        <v>185</v>
      </c>
      <c r="D17377" s="171" t="s">
        <v>80</v>
      </c>
      <c r="E17377" s="11">
        <v>44805</v>
      </c>
      <c r="F17377">
        <v>4</v>
      </c>
      <c r="G17377">
        <v>7</v>
      </c>
      <c r="I17377">
        <v>8</v>
      </c>
      <c r="J17377">
        <v>21</v>
      </c>
      <c r="L17377">
        <v>39</v>
      </c>
      <c r="N17377">
        <v>8</v>
      </c>
      <c r="P17377">
        <v>1</v>
      </c>
      <c r="Q17377">
        <v>1</v>
      </c>
      <c r="S17377">
        <v>0</v>
      </c>
    </row>
    <row r="17378" spans="1:19" x14ac:dyDescent="0.3">
      <c r="A17378" t="s">
        <v>34616</v>
      </c>
      <c r="B17378" s="171" t="s">
        <v>34617</v>
      </c>
      <c r="C17378" s="171" t="s">
        <v>191</v>
      </c>
      <c r="D17378" s="171" t="s">
        <v>80</v>
      </c>
      <c r="E17378" s="11">
        <v>44805</v>
      </c>
      <c r="F17378">
        <v>14</v>
      </c>
      <c r="G17378">
        <v>15.5</v>
      </c>
      <c r="I17378">
        <v>82</v>
      </c>
      <c r="J17378">
        <v>116</v>
      </c>
      <c r="L17378">
        <v>124</v>
      </c>
      <c r="N17378">
        <v>69</v>
      </c>
      <c r="P17378">
        <v>19</v>
      </c>
      <c r="Q17378">
        <v>20</v>
      </c>
      <c r="S17378">
        <v>13</v>
      </c>
    </row>
    <row r="17379" spans="1:19" x14ac:dyDescent="0.3">
      <c r="A17379" t="s">
        <v>34618</v>
      </c>
      <c r="B17379" s="171" t="s">
        <v>34619</v>
      </c>
      <c r="C17379" s="171" t="s">
        <v>212</v>
      </c>
      <c r="D17379" s="171" t="s">
        <v>80</v>
      </c>
      <c r="E17379" s="11">
        <v>44805</v>
      </c>
      <c r="F17379">
        <v>0</v>
      </c>
      <c r="G17379">
        <v>0</v>
      </c>
      <c r="I17379">
        <v>0</v>
      </c>
      <c r="J17379">
        <v>0</v>
      </c>
      <c r="L17379">
        <v>0</v>
      </c>
      <c r="N17379">
        <v>0</v>
      </c>
      <c r="P17379">
        <v>0</v>
      </c>
      <c r="Q17379">
        <v>0</v>
      </c>
      <c r="S17379">
        <v>0</v>
      </c>
    </row>
    <row r="17380" spans="1:19" x14ac:dyDescent="0.3">
      <c r="A17380" t="s">
        <v>34620</v>
      </c>
      <c r="B17380" s="171" t="s">
        <v>34621</v>
      </c>
      <c r="C17380" s="171" t="s">
        <v>215</v>
      </c>
      <c r="D17380" s="171" t="s">
        <v>80</v>
      </c>
      <c r="E17380" s="11">
        <v>44805</v>
      </c>
      <c r="F17380">
        <v>0</v>
      </c>
      <c r="G17380">
        <v>0</v>
      </c>
      <c r="I17380">
        <v>0</v>
      </c>
      <c r="J17380">
        <v>0</v>
      </c>
      <c r="L17380">
        <v>0</v>
      </c>
      <c r="N17380">
        <v>0</v>
      </c>
      <c r="P17380">
        <v>0</v>
      </c>
      <c r="Q17380">
        <v>0</v>
      </c>
      <c r="S17380">
        <v>0</v>
      </c>
    </row>
    <row r="17381" spans="1:19" x14ac:dyDescent="0.3">
      <c r="A17381" t="s">
        <v>34622</v>
      </c>
      <c r="B17381" s="171" t="s">
        <v>34623</v>
      </c>
      <c r="C17381" s="171" t="s">
        <v>221</v>
      </c>
      <c r="D17381" s="171" t="s">
        <v>80</v>
      </c>
      <c r="E17381" s="11">
        <v>44805</v>
      </c>
      <c r="F17381">
        <v>0</v>
      </c>
      <c r="G17381">
        <v>0</v>
      </c>
      <c r="I17381">
        <v>0</v>
      </c>
      <c r="J17381">
        <v>0</v>
      </c>
      <c r="L17381">
        <v>0</v>
      </c>
      <c r="N17381">
        <v>0</v>
      </c>
      <c r="P17381">
        <v>0</v>
      </c>
      <c r="Q17381">
        <v>0</v>
      </c>
      <c r="S17381">
        <v>0</v>
      </c>
    </row>
    <row r="17382" spans="1:19" x14ac:dyDescent="0.3">
      <c r="A17382" t="s">
        <v>34624</v>
      </c>
      <c r="B17382" s="171" t="s">
        <v>34625</v>
      </c>
      <c r="C17382" s="171" t="s">
        <v>8233</v>
      </c>
      <c r="D17382" s="171" t="s">
        <v>80</v>
      </c>
      <c r="E17382" s="11">
        <v>44805</v>
      </c>
      <c r="F17382">
        <v>2</v>
      </c>
      <c r="G17382">
        <v>2</v>
      </c>
      <c r="I17382">
        <v>10</v>
      </c>
      <c r="J17382">
        <v>22</v>
      </c>
      <c r="L17382">
        <v>22</v>
      </c>
      <c r="N17382">
        <v>10</v>
      </c>
      <c r="P17382">
        <v>3</v>
      </c>
      <c r="Q17382">
        <v>4</v>
      </c>
      <c r="S17382">
        <v>0</v>
      </c>
    </row>
    <row r="17383" spans="1:19" x14ac:dyDescent="0.3">
      <c r="A17383" t="s">
        <v>34626</v>
      </c>
      <c r="B17383" s="171" t="s">
        <v>34627</v>
      </c>
      <c r="C17383" s="171" t="s">
        <v>233</v>
      </c>
      <c r="D17383" s="171" t="s">
        <v>80</v>
      </c>
      <c r="E17383" s="11">
        <v>44805</v>
      </c>
      <c r="F17383">
        <v>0</v>
      </c>
      <c r="G17383">
        <v>0</v>
      </c>
      <c r="I17383">
        <v>0</v>
      </c>
      <c r="J17383">
        <v>0</v>
      </c>
      <c r="L17383">
        <v>0</v>
      </c>
      <c r="N17383">
        <v>0</v>
      </c>
      <c r="P17383">
        <v>0</v>
      </c>
      <c r="Q17383">
        <v>0</v>
      </c>
      <c r="S17383">
        <v>0</v>
      </c>
    </row>
    <row r="17384" spans="1:19" x14ac:dyDescent="0.3">
      <c r="A17384" t="s">
        <v>34628</v>
      </c>
      <c r="B17384" s="171" t="s">
        <v>34629</v>
      </c>
      <c r="C17384" s="171" t="s">
        <v>24508</v>
      </c>
      <c r="D17384" s="171" t="s">
        <v>15341</v>
      </c>
      <c r="E17384" s="11">
        <v>44805</v>
      </c>
      <c r="F17384">
        <v>0</v>
      </c>
      <c r="G17384">
        <v>0</v>
      </c>
      <c r="I17384">
        <v>0</v>
      </c>
      <c r="J17384">
        <v>0</v>
      </c>
      <c r="L17384">
        <v>0</v>
      </c>
      <c r="N17384">
        <v>0</v>
      </c>
      <c r="P17384">
        <v>0</v>
      </c>
      <c r="Q17384">
        <v>0</v>
      </c>
      <c r="S17384">
        <v>0</v>
      </c>
    </row>
    <row r="17385" spans="1:19" x14ac:dyDescent="0.3">
      <c r="A17385" t="s">
        <v>34630</v>
      </c>
      <c r="B17385" s="171" t="s">
        <v>34631</v>
      </c>
      <c r="C17385" s="171" t="s">
        <v>24508</v>
      </c>
      <c r="D17385" s="171" t="s">
        <v>80</v>
      </c>
      <c r="E17385" s="11">
        <v>44805</v>
      </c>
      <c r="F17385">
        <v>0</v>
      </c>
      <c r="G17385">
        <v>0</v>
      </c>
      <c r="I17385">
        <v>0</v>
      </c>
      <c r="J17385">
        <v>0</v>
      </c>
      <c r="L17385">
        <v>0</v>
      </c>
      <c r="N17385">
        <v>0</v>
      </c>
      <c r="P17385">
        <v>0</v>
      </c>
      <c r="Q17385">
        <v>0</v>
      </c>
      <c r="S17385">
        <v>0</v>
      </c>
    </row>
    <row r="17386" spans="1:19" x14ac:dyDescent="0.3">
      <c r="A17386" t="s">
        <v>34632</v>
      </c>
      <c r="B17386" s="171" t="s">
        <v>34633</v>
      </c>
      <c r="C17386" s="171" t="s">
        <v>107</v>
      </c>
      <c r="D17386" s="171" t="s">
        <v>80</v>
      </c>
      <c r="E17386" s="11">
        <v>44805</v>
      </c>
      <c r="F17386">
        <v>3.5</v>
      </c>
      <c r="G17386">
        <v>7</v>
      </c>
      <c r="I17386">
        <v>50</v>
      </c>
      <c r="J17386">
        <v>36</v>
      </c>
      <c r="L17386">
        <v>76</v>
      </c>
      <c r="N17386">
        <v>50</v>
      </c>
      <c r="P17386">
        <v>0</v>
      </c>
      <c r="Q17386">
        <v>0</v>
      </c>
      <c r="S17386">
        <v>0</v>
      </c>
    </row>
    <row r="17387" spans="1:19" x14ac:dyDescent="0.3">
      <c r="A17387" t="s">
        <v>34634</v>
      </c>
      <c r="B17387" s="171" t="s">
        <v>34635</v>
      </c>
      <c r="C17387" s="171" t="s">
        <v>107</v>
      </c>
      <c r="D17387" s="171" t="s">
        <v>15341</v>
      </c>
      <c r="E17387" s="11">
        <v>44805</v>
      </c>
      <c r="F17387">
        <v>0</v>
      </c>
      <c r="G17387">
        <v>0</v>
      </c>
      <c r="I17387">
        <v>0</v>
      </c>
      <c r="J17387">
        <v>0</v>
      </c>
      <c r="L17387">
        <v>0</v>
      </c>
      <c r="N17387">
        <v>0</v>
      </c>
      <c r="P17387">
        <v>0</v>
      </c>
      <c r="Q17387">
        <v>0</v>
      </c>
      <c r="S17387">
        <v>0</v>
      </c>
    </row>
    <row r="17388" spans="1:19" x14ac:dyDescent="0.3">
      <c r="A17388" t="s">
        <v>34636</v>
      </c>
      <c r="B17388" s="171" t="s">
        <v>34637</v>
      </c>
      <c r="C17388" s="171" t="s">
        <v>173</v>
      </c>
      <c r="D17388" s="171" t="s">
        <v>80</v>
      </c>
      <c r="E17388" s="11">
        <v>44805</v>
      </c>
      <c r="F17388">
        <v>3</v>
      </c>
      <c r="G17388">
        <v>4.5</v>
      </c>
      <c r="I17388">
        <v>11</v>
      </c>
      <c r="J17388">
        <v>17</v>
      </c>
      <c r="L17388">
        <v>26</v>
      </c>
      <c r="N17388">
        <v>8</v>
      </c>
      <c r="P17388">
        <v>0</v>
      </c>
      <c r="Q17388">
        <v>1</v>
      </c>
      <c r="S17388">
        <v>3</v>
      </c>
    </row>
    <row r="17389" spans="1:19" x14ac:dyDescent="0.3">
      <c r="A17389" t="s">
        <v>34638</v>
      </c>
      <c r="B17389" s="171" t="s">
        <v>34639</v>
      </c>
      <c r="C17389" s="171" t="s">
        <v>173</v>
      </c>
      <c r="D17389" s="171" t="s">
        <v>15341</v>
      </c>
      <c r="E17389" s="11">
        <v>44805</v>
      </c>
      <c r="F17389">
        <v>0</v>
      </c>
      <c r="G17389">
        <v>0</v>
      </c>
      <c r="I17389">
        <v>0</v>
      </c>
      <c r="J17389">
        <v>0</v>
      </c>
      <c r="L17389">
        <v>0</v>
      </c>
      <c r="N17389">
        <v>0</v>
      </c>
      <c r="P17389">
        <v>0</v>
      </c>
      <c r="Q17389">
        <v>0</v>
      </c>
      <c r="S17389">
        <v>0</v>
      </c>
    </row>
    <row r="17390" spans="1:19" x14ac:dyDescent="0.3">
      <c r="A17390" t="s">
        <v>34640</v>
      </c>
      <c r="B17390" s="171" t="s">
        <v>34641</v>
      </c>
      <c r="C17390" s="171" t="s">
        <v>200</v>
      </c>
      <c r="D17390" s="171" t="s">
        <v>80</v>
      </c>
      <c r="E17390" s="11">
        <v>44805</v>
      </c>
      <c r="F17390">
        <v>3</v>
      </c>
      <c r="G17390">
        <v>3.5</v>
      </c>
      <c r="I17390">
        <v>15</v>
      </c>
      <c r="J17390">
        <v>16</v>
      </c>
      <c r="L17390">
        <v>18</v>
      </c>
      <c r="N17390">
        <v>13</v>
      </c>
      <c r="P17390">
        <v>0</v>
      </c>
      <c r="Q17390">
        <v>2</v>
      </c>
      <c r="S17390">
        <v>2</v>
      </c>
    </row>
    <row r="17391" spans="1:19" x14ac:dyDescent="0.3">
      <c r="A17391" t="s">
        <v>34642</v>
      </c>
      <c r="B17391" s="171" t="s">
        <v>34643</v>
      </c>
      <c r="C17391" s="171" t="s">
        <v>200</v>
      </c>
      <c r="D17391" s="171" t="s">
        <v>15341</v>
      </c>
      <c r="E17391" s="11">
        <v>44805</v>
      </c>
      <c r="F17391">
        <v>0</v>
      </c>
      <c r="G17391">
        <v>0</v>
      </c>
      <c r="I17391">
        <v>0</v>
      </c>
      <c r="J17391">
        <v>0</v>
      </c>
      <c r="L17391">
        <v>0</v>
      </c>
      <c r="N17391">
        <v>0</v>
      </c>
      <c r="P17391">
        <v>0</v>
      </c>
      <c r="Q17391">
        <v>0</v>
      </c>
      <c r="S17391">
        <v>0</v>
      </c>
    </row>
    <row r="17392" spans="1:19" x14ac:dyDescent="0.3">
      <c r="A17392" t="s">
        <v>34644</v>
      </c>
      <c r="B17392" s="171" t="s">
        <v>34645</v>
      </c>
      <c r="C17392" s="171" t="s">
        <v>73</v>
      </c>
      <c r="D17392" s="171" t="s">
        <v>4</v>
      </c>
      <c r="E17392" s="11">
        <v>44805</v>
      </c>
      <c r="F17392">
        <v>0</v>
      </c>
      <c r="G17392">
        <v>0</v>
      </c>
      <c r="I17392">
        <v>0</v>
      </c>
      <c r="J17392">
        <v>0</v>
      </c>
      <c r="L17392">
        <v>0</v>
      </c>
      <c r="N17392">
        <v>0</v>
      </c>
      <c r="P17392">
        <v>0</v>
      </c>
      <c r="Q17392">
        <v>0</v>
      </c>
      <c r="S17392">
        <v>0</v>
      </c>
    </row>
    <row r="17393" spans="1:19" x14ac:dyDescent="0.3">
      <c r="A17393" t="s">
        <v>34646</v>
      </c>
      <c r="B17393" s="171" t="s">
        <v>34647</v>
      </c>
      <c r="C17393" s="171" t="s">
        <v>24891</v>
      </c>
      <c r="D17393" s="171" t="s">
        <v>4</v>
      </c>
      <c r="E17393" s="11">
        <v>44805</v>
      </c>
      <c r="F17393">
        <v>2</v>
      </c>
      <c r="G17393">
        <v>3</v>
      </c>
      <c r="I17393">
        <v>12</v>
      </c>
      <c r="J17393">
        <v>12</v>
      </c>
      <c r="L17393">
        <v>18</v>
      </c>
      <c r="N17393">
        <v>9</v>
      </c>
      <c r="P17393">
        <v>1</v>
      </c>
      <c r="Q17393">
        <v>1</v>
      </c>
      <c r="S17393">
        <v>3</v>
      </c>
    </row>
    <row r="17394" spans="1:19" x14ac:dyDescent="0.3">
      <c r="A17394" t="s">
        <v>34648</v>
      </c>
      <c r="B17394" s="171" t="s">
        <v>34649</v>
      </c>
      <c r="C17394" s="171" t="s">
        <v>18229</v>
      </c>
      <c r="D17394" s="171" t="s">
        <v>4</v>
      </c>
      <c r="E17394" s="11">
        <v>44805</v>
      </c>
      <c r="F17394">
        <v>0</v>
      </c>
      <c r="G17394">
        <v>0</v>
      </c>
      <c r="I17394">
        <v>0</v>
      </c>
      <c r="J17394">
        <v>0</v>
      </c>
      <c r="L17394">
        <v>0</v>
      </c>
      <c r="N17394">
        <v>0</v>
      </c>
      <c r="P17394">
        <v>0</v>
      </c>
      <c r="Q17394">
        <v>0</v>
      </c>
      <c r="S17394">
        <v>0</v>
      </c>
    </row>
    <row r="17395" spans="1:19" x14ac:dyDescent="0.3">
      <c r="A17395" t="s">
        <v>34650</v>
      </c>
      <c r="B17395" s="171" t="s">
        <v>34651</v>
      </c>
      <c r="C17395" s="171" t="s">
        <v>107</v>
      </c>
      <c r="D17395" s="171" t="s">
        <v>4</v>
      </c>
      <c r="E17395" s="11">
        <v>44805</v>
      </c>
      <c r="F17395">
        <v>3.5</v>
      </c>
      <c r="G17395">
        <v>7</v>
      </c>
      <c r="I17395">
        <v>50</v>
      </c>
      <c r="J17395">
        <v>36</v>
      </c>
      <c r="L17395">
        <v>76</v>
      </c>
      <c r="N17395">
        <v>50</v>
      </c>
      <c r="P17395">
        <v>0</v>
      </c>
      <c r="Q17395">
        <v>0</v>
      </c>
      <c r="S17395">
        <v>0</v>
      </c>
    </row>
    <row r="17396" spans="1:19" x14ac:dyDescent="0.3">
      <c r="A17396" t="s">
        <v>34652</v>
      </c>
      <c r="B17396" s="171" t="s">
        <v>34653</v>
      </c>
      <c r="C17396" s="171" t="s">
        <v>9887</v>
      </c>
      <c r="D17396" s="171" t="s">
        <v>4</v>
      </c>
      <c r="E17396" s="11">
        <v>44805</v>
      </c>
      <c r="F17396">
        <v>0</v>
      </c>
      <c r="G17396">
        <v>0</v>
      </c>
      <c r="I17396">
        <v>0</v>
      </c>
      <c r="J17396">
        <v>0</v>
      </c>
      <c r="L17396">
        <v>0</v>
      </c>
      <c r="N17396">
        <v>0</v>
      </c>
      <c r="P17396">
        <v>0</v>
      </c>
      <c r="Q17396">
        <v>0</v>
      </c>
      <c r="S17396">
        <v>0</v>
      </c>
    </row>
    <row r="17397" spans="1:19" x14ac:dyDescent="0.3">
      <c r="A17397" t="s">
        <v>34654</v>
      </c>
      <c r="B17397" s="171" t="s">
        <v>34655</v>
      </c>
      <c r="C17397" s="171" t="s">
        <v>11260</v>
      </c>
      <c r="D17397" s="171" t="s">
        <v>4</v>
      </c>
      <c r="E17397" s="11">
        <v>44805</v>
      </c>
      <c r="F17397">
        <v>0</v>
      </c>
      <c r="G17397">
        <v>0</v>
      </c>
      <c r="I17397">
        <v>0</v>
      </c>
      <c r="J17397">
        <v>0</v>
      </c>
      <c r="L17397">
        <v>0</v>
      </c>
      <c r="N17397">
        <v>0</v>
      </c>
      <c r="P17397">
        <v>0</v>
      </c>
      <c r="Q17397">
        <v>0</v>
      </c>
      <c r="S17397">
        <v>0</v>
      </c>
    </row>
    <row r="17398" spans="1:19" x14ac:dyDescent="0.3">
      <c r="A17398" t="s">
        <v>34656</v>
      </c>
      <c r="B17398" s="171" t="s">
        <v>34657</v>
      </c>
      <c r="C17398" s="171" t="s">
        <v>122</v>
      </c>
      <c r="D17398" s="171" t="s">
        <v>4</v>
      </c>
      <c r="E17398" s="11">
        <v>44805</v>
      </c>
      <c r="F17398">
        <v>0</v>
      </c>
      <c r="G17398">
        <v>0</v>
      </c>
      <c r="I17398">
        <v>0</v>
      </c>
      <c r="J17398">
        <v>0</v>
      </c>
      <c r="L17398">
        <v>0</v>
      </c>
      <c r="N17398">
        <v>0</v>
      </c>
      <c r="P17398">
        <v>0</v>
      </c>
      <c r="Q17398">
        <v>0</v>
      </c>
      <c r="S17398">
        <v>0</v>
      </c>
    </row>
    <row r="17399" spans="1:19" x14ac:dyDescent="0.3">
      <c r="A17399" t="s">
        <v>34658</v>
      </c>
      <c r="B17399" s="171" t="s">
        <v>34659</v>
      </c>
      <c r="C17399" s="171" t="s">
        <v>125</v>
      </c>
      <c r="D17399" s="171" t="s">
        <v>4</v>
      </c>
      <c r="E17399" s="11">
        <v>44805</v>
      </c>
      <c r="F17399">
        <v>0</v>
      </c>
      <c r="G17399">
        <v>0</v>
      </c>
      <c r="I17399">
        <v>0</v>
      </c>
      <c r="J17399">
        <v>0</v>
      </c>
      <c r="L17399">
        <v>0</v>
      </c>
      <c r="N17399">
        <v>0</v>
      </c>
      <c r="P17399">
        <v>0</v>
      </c>
      <c r="Q17399">
        <v>0</v>
      </c>
      <c r="S17399">
        <v>0</v>
      </c>
    </row>
    <row r="17400" spans="1:19" x14ac:dyDescent="0.3">
      <c r="A17400" t="s">
        <v>34660</v>
      </c>
      <c r="B17400" s="171" t="s">
        <v>34661</v>
      </c>
      <c r="C17400" s="171" t="s">
        <v>14899</v>
      </c>
      <c r="D17400" s="171" t="s">
        <v>4</v>
      </c>
      <c r="E17400" s="11">
        <v>44805</v>
      </c>
      <c r="F17400">
        <v>0</v>
      </c>
      <c r="G17400">
        <v>0</v>
      </c>
      <c r="I17400">
        <v>0</v>
      </c>
      <c r="J17400">
        <v>0</v>
      </c>
      <c r="L17400">
        <v>0</v>
      </c>
      <c r="N17400">
        <v>0</v>
      </c>
      <c r="P17400">
        <v>0</v>
      </c>
      <c r="Q17400">
        <v>0</v>
      </c>
      <c r="S17400">
        <v>0</v>
      </c>
    </row>
    <row r="17401" spans="1:19" x14ac:dyDescent="0.3">
      <c r="A17401" t="s">
        <v>34662</v>
      </c>
      <c r="B17401" s="171" t="s">
        <v>34663</v>
      </c>
      <c r="C17401" s="171" t="s">
        <v>137</v>
      </c>
      <c r="D17401" s="171" t="s">
        <v>4</v>
      </c>
      <c r="E17401" s="11">
        <v>44805</v>
      </c>
      <c r="F17401">
        <v>0</v>
      </c>
      <c r="G17401">
        <v>0</v>
      </c>
      <c r="I17401">
        <v>0</v>
      </c>
      <c r="J17401">
        <v>0</v>
      </c>
      <c r="L17401">
        <v>0</v>
      </c>
      <c r="N17401">
        <v>0</v>
      </c>
      <c r="P17401">
        <v>0</v>
      </c>
      <c r="Q17401">
        <v>0</v>
      </c>
      <c r="S17401">
        <v>0</v>
      </c>
    </row>
    <row r="17402" spans="1:19" x14ac:dyDescent="0.3">
      <c r="A17402" t="s">
        <v>34664</v>
      </c>
      <c r="B17402" s="171" t="s">
        <v>34665</v>
      </c>
      <c r="C17402" s="171" t="s">
        <v>8615</v>
      </c>
      <c r="D17402" s="171" t="s">
        <v>4</v>
      </c>
      <c r="E17402" s="11">
        <v>44805</v>
      </c>
      <c r="F17402">
        <v>0</v>
      </c>
      <c r="G17402">
        <v>0</v>
      </c>
      <c r="I17402">
        <v>0</v>
      </c>
      <c r="J17402">
        <v>0</v>
      </c>
      <c r="L17402">
        <v>0</v>
      </c>
      <c r="N17402">
        <v>0</v>
      </c>
      <c r="P17402">
        <v>0</v>
      </c>
      <c r="Q17402">
        <v>0</v>
      </c>
      <c r="S17402">
        <v>0</v>
      </c>
    </row>
    <row r="17403" spans="1:19" x14ac:dyDescent="0.3">
      <c r="A17403" t="s">
        <v>34666</v>
      </c>
      <c r="B17403" s="171" t="s">
        <v>34667</v>
      </c>
      <c r="C17403" s="171" t="s">
        <v>146</v>
      </c>
      <c r="D17403" s="171" t="s">
        <v>4</v>
      </c>
      <c r="E17403" s="11">
        <v>44805</v>
      </c>
      <c r="F17403">
        <v>5</v>
      </c>
      <c r="G17403">
        <v>9</v>
      </c>
      <c r="I17403">
        <v>19</v>
      </c>
      <c r="J17403">
        <v>26</v>
      </c>
      <c r="L17403">
        <v>50</v>
      </c>
      <c r="N17403">
        <v>19</v>
      </c>
      <c r="P17403">
        <v>1</v>
      </c>
      <c r="Q17403">
        <v>3</v>
      </c>
      <c r="S17403">
        <v>0</v>
      </c>
    </row>
    <row r="17404" spans="1:19" x14ac:dyDescent="0.3">
      <c r="A17404" t="s">
        <v>34668</v>
      </c>
      <c r="B17404" s="171" t="s">
        <v>34669</v>
      </c>
      <c r="C17404" s="171" t="s">
        <v>161</v>
      </c>
      <c r="D17404" s="171" t="s">
        <v>4</v>
      </c>
      <c r="E17404" s="11">
        <v>44805</v>
      </c>
      <c r="F17404">
        <v>1</v>
      </c>
      <c r="G17404">
        <v>3</v>
      </c>
      <c r="I17404">
        <v>5</v>
      </c>
      <c r="J17404">
        <v>6</v>
      </c>
      <c r="L17404">
        <v>17</v>
      </c>
      <c r="N17404">
        <v>4</v>
      </c>
      <c r="P17404">
        <v>0</v>
      </c>
      <c r="Q17404">
        <v>0</v>
      </c>
      <c r="S17404">
        <v>1</v>
      </c>
    </row>
    <row r="17405" spans="1:19" x14ac:dyDescent="0.3">
      <c r="A17405" t="s">
        <v>34670</v>
      </c>
      <c r="B17405" s="171" t="s">
        <v>34671</v>
      </c>
      <c r="C17405" s="171" t="s">
        <v>18252</v>
      </c>
      <c r="D17405" s="171" t="s">
        <v>4</v>
      </c>
      <c r="E17405" s="11">
        <v>44805</v>
      </c>
      <c r="F17405">
        <v>0</v>
      </c>
      <c r="G17405">
        <v>0</v>
      </c>
      <c r="I17405">
        <v>0</v>
      </c>
      <c r="J17405">
        <v>0</v>
      </c>
      <c r="L17405">
        <v>0</v>
      </c>
      <c r="N17405">
        <v>0</v>
      </c>
      <c r="P17405">
        <v>0</v>
      </c>
      <c r="Q17405">
        <v>0</v>
      </c>
      <c r="S17405">
        <v>0</v>
      </c>
    </row>
    <row r="17406" spans="1:19" x14ac:dyDescent="0.3">
      <c r="A17406" t="s">
        <v>34672</v>
      </c>
      <c r="B17406" s="171" t="s">
        <v>34673</v>
      </c>
      <c r="C17406" s="171" t="s">
        <v>167</v>
      </c>
      <c r="D17406" s="171" t="s">
        <v>4</v>
      </c>
      <c r="E17406" s="11">
        <v>44805</v>
      </c>
      <c r="F17406">
        <v>4</v>
      </c>
      <c r="G17406">
        <v>3.5</v>
      </c>
      <c r="I17406">
        <v>43</v>
      </c>
      <c r="J17406">
        <v>56</v>
      </c>
      <c r="L17406">
        <v>49</v>
      </c>
      <c r="N17406">
        <v>38</v>
      </c>
      <c r="P17406">
        <v>0</v>
      </c>
      <c r="Q17406">
        <v>2</v>
      </c>
      <c r="S17406">
        <v>5</v>
      </c>
    </row>
    <row r="17407" spans="1:19" x14ac:dyDescent="0.3">
      <c r="A17407" t="s">
        <v>34674</v>
      </c>
      <c r="B17407" s="171" t="s">
        <v>34675</v>
      </c>
      <c r="C17407" s="171" t="s">
        <v>173</v>
      </c>
      <c r="D17407" s="171" t="s">
        <v>4</v>
      </c>
      <c r="E17407" s="11">
        <v>44805</v>
      </c>
      <c r="F17407">
        <v>3</v>
      </c>
      <c r="G17407">
        <v>4.5</v>
      </c>
      <c r="I17407">
        <v>11</v>
      </c>
      <c r="J17407">
        <v>17</v>
      </c>
      <c r="L17407">
        <v>26</v>
      </c>
      <c r="N17407">
        <v>8</v>
      </c>
      <c r="P17407">
        <v>0</v>
      </c>
      <c r="Q17407">
        <v>1</v>
      </c>
      <c r="S17407">
        <v>3</v>
      </c>
    </row>
    <row r="17408" spans="1:19" x14ac:dyDescent="0.3">
      <c r="A17408" t="s">
        <v>34676</v>
      </c>
      <c r="B17408" s="171" t="s">
        <v>34677</v>
      </c>
      <c r="C17408" s="171" t="s">
        <v>179</v>
      </c>
      <c r="D17408" s="171" t="s">
        <v>4</v>
      </c>
      <c r="E17408" s="11">
        <v>44805</v>
      </c>
      <c r="F17408">
        <v>14.5</v>
      </c>
      <c r="G17408">
        <v>12</v>
      </c>
      <c r="I17408">
        <v>87</v>
      </c>
      <c r="J17408">
        <v>146</v>
      </c>
      <c r="L17408">
        <v>111</v>
      </c>
      <c r="N17408">
        <v>83</v>
      </c>
      <c r="P17408">
        <v>4</v>
      </c>
      <c r="Q17408">
        <v>4</v>
      </c>
      <c r="S17408">
        <v>4</v>
      </c>
    </row>
    <row r="17409" spans="1:19" x14ac:dyDescent="0.3">
      <c r="A17409" t="s">
        <v>34678</v>
      </c>
      <c r="B17409" s="171" t="s">
        <v>34679</v>
      </c>
      <c r="C17409" s="171" t="s">
        <v>185</v>
      </c>
      <c r="D17409" s="171" t="s">
        <v>4</v>
      </c>
      <c r="E17409" s="11">
        <v>44805</v>
      </c>
      <c r="F17409">
        <v>4</v>
      </c>
      <c r="G17409">
        <v>7</v>
      </c>
      <c r="I17409">
        <v>8</v>
      </c>
      <c r="J17409">
        <v>21</v>
      </c>
      <c r="L17409">
        <v>39</v>
      </c>
      <c r="N17409">
        <v>8</v>
      </c>
      <c r="P17409">
        <v>1</v>
      </c>
      <c r="Q17409">
        <v>1</v>
      </c>
      <c r="S17409">
        <v>0</v>
      </c>
    </row>
    <row r="17410" spans="1:19" x14ac:dyDescent="0.3">
      <c r="A17410" t="s">
        <v>34680</v>
      </c>
      <c r="B17410" s="171" t="s">
        <v>34681</v>
      </c>
      <c r="C17410" s="171" t="s">
        <v>24508</v>
      </c>
      <c r="D17410" s="171" t="s">
        <v>4</v>
      </c>
      <c r="E17410" s="11">
        <v>44805</v>
      </c>
      <c r="F17410">
        <v>0</v>
      </c>
      <c r="G17410">
        <v>0</v>
      </c>
      <c r="I17410">
        <v>0</v>
      </c>
      <c r="J17410">
        <v>0</v>
      </c>
      <c r="L17410">
        <v>0</v>
      </c>
      <c r="N17410">
        <v>0</v>
      </c>
      <c r="P17410">
        <v>0</v>
      </c>
      <c r="Q17410">
        <v>0</v>
      </c>
      <c r="S17410">
        <v>0</v>
      </c>
    </row>
    <row r="17411" spans="1:19" x14ac:dyDescent="0.3">
      <c r="A17411" t="s">
        <v>34682</v>
      </c>
      <c r="B17411" s="171" t="s">
        <v>34683</v>
      </c>
      <c r="C17411" s="171" t="s">
        <v>191</v>
      </c>
      <c r="D17411" s="171" t="s">
        <v>4</v>
      </c>
      <c r="E17411" s="11">
        <v>44805</v>
      </c>
      <c r="F17411">
        <v>14</v>
      </c>
      <c r="G17411">
        <v>15.5</v>
      </c>
      <c r="I17411">
        <v>82</v>
      </c>
      <c r="J17411">
        <v>116</v>
      </c>
      <c r="L17411">
        <v>124</v>
      </c>
      <c r="N17411">
        <v>69</v>
      </c>
      <c r="P17411">
        <v>19</v>
      </c>
      <c r="Q17411">
        <v>20</v>
      </c>
      <c r="S17411">
        <v>13</v>
      </c>
    </row>
    <row r="17412" spans="1:19" x14ac:dyDescent="0.3">
      <c r="A17412" t="s">
        <v>34684</v>
      </c>
      <c r="B17412" s="171" t="s">
        <v>34685</v>
      </c>
      <c r="C17412" s="171" t="s">
        <v>200</v>
      </c>
      <c r="D17412" s="171" t="s">
        <v>4</v>
      </c>
      <c r="E17412" s="11">
        <v>44805</v>
      </c>
      <c r="F17412">
        <v>3</v>
      </c>
      <c r="G17412">
        <v>3.5</v>
      </c>
      <c r="I17412">
        <v>15</v>
      </c>
      <c r="J17412">
        <v>16</v>
      </c>
      <c r="L17412">
        <v>18</v>
      </c>
      <c r="N17412">
        <v>13</v>
      </c>
      <c r="P17412">
        <v>0</v>
      </c>
      <c r="Q17412">
        <v>2</v>
      </c>
      <c r="S17412">
        <v>2</v>
      </c>
    </row>
    <row r="17413" spans="1:19" x14ac:dyDescent="0.3">
      <c r="A17413" t="s">
        <v>34686</v>
      </c>
      <c r="B17413" s="171" t="s">
        <v>34687</v>
      </c>
      <c r="C17413" s="171" t="s">
        <v>212</v>
      </c>
      <c r="D17413" s="171" t="s">
        <v>4</v>
      </c>
      <c r="E17413" s="11">
        <v>44805</v>
      </c>
      <c r="F17413">
        <v>0</v>
      </c>
      <c r="G17413">
        <v>0</v>
      </c>
      <c r="I17413">
        <v>0</v>
      </c>
      <c r="J17413">
        <v>0</v>
      </c>
      <c r="L17413">
        <v>0</v>
      </c>
      <c r="N17413">
        <v>0</v>
      </c>
      <c r="P17413">
        <v>0</v>
      </c>
      <c r="Q17413">
        <v>0</v>
      </c>
      <c r="S17413">
        <v>0</v>
      </c>
    </row>
    <row r="17414" spans="1:19" x14ac:dyDescent="0.3">
      <c r="A17414" t="s">
        <v>34688</v>
      </c>
      <c r="B17414" s="171" t="s">
        <v>34689</v>
      </c>
      <c r="C17414" s="171" t="s">
        <v>215</v>
      </c>
      <c r="D17414" s="171" t="s">
        <v>4</v>
      </c>
      <c r="E17414" s="11">
        <v>44805</v>
      </c>
      <c r="F17414">
        <v>0</v>
      </c>
      <c r="G17414">
        <v>0</v>
      </c>
      <c r="I17414">
        <v>0</v>
      </c>
      <c r="J17414">
        <v>0</v>
      </c>
      <c r="L17414">
        <v>0</v>
      </c>
      <c r="N17414">
        <v>0</v>
      </c>
      <c r="P17414">
        <v>0</v>
      </c>
      <c r="Q17414">
        <v>0</v>
      </c>
      <c r="S17414">
        <v>0</v>
      </c>
    </row>
    <row r="17415" spans="1:19" x14ac:dyDescent="0.3">
      <c r="A17415" t="s">
        <v>34690</v>
      </c>
      <c r="B17415" s="171" t="s">
        <v>34691</v>
      </c>
      <c r="C17415" s="171" t="s">
        <v>221</v>
      </c>
      <c r="D17415" s="171" t="s">
        <v>4</v>
      </c>
      <c r="E17415" s="11">
        <v>44805</v>
      </c>
      <c r="F17415">
        <v>0</v>
      </c>
      <c r="G17415">
        <v>0</v>
      </c>
      <c r="I17415">
        <v>0</v>
      </c>
      <c r="J17415">
        <v>0</v>
      </c>
      <c r="L17415">
        <v>0</v>
      </c>
      <c r="N17415">
        <v>0</v>
      </c>
      <c r="P17415">
        <v>0</v>
      </c>
      <c r="Q17415">
        <v>0</v>
      </c>
      <c r="S17415">
        <v>0</v>
      </c>
    </row>
    <row r="17416" spans="1:19" x14ac:dyDescent="0.3">
      <c r="A17416" t="s">
        <v>34692</v>
      </c>
      <c r="B17416" s="171" t="s">
        <v>34693</v>
      </c>
      <c r="C17416" s="171" t="s">
        <v>8233</v>
      </c>
      <c r="D17416" s="171" t="s">
        <v>4</v>
      </c>
      <c r="E17416" s="11">
        <v>44805</v>
      </c>
      <c r="F17416">
        <v>2</v>
      </c>
      <c r="G17416">
        <v>2</v>
      </c>
      <c r="I17416">
        <v>10</v>
      </c>
      <c r="J17416">
        <v>22</v>
      </c>
      <c r="L17416">
        <v>22</v>
      </c>
      <c r="N17416">
        <v>10</v>
      </c>
      <c r="P17416">
        <v>3</v>
      </c>
      <c r="Q17416">
        <v>4</v>
      </c>
      <c r="S17416">
        <v>0</v>
      </c>
    </row>
    <row r="17417" spans="1:19" x14ac:dyDescent="0.3">
      <c r="A17417" t="s">
        <v>34694</v>
      </c>
      <c r="B17417" s="171" t="s">
        <v>34695</v>
      </c>
      <c r="C17417" s="171" t="s">
        <v>233</v>
      </c>
      <c r="D17417" s="171" t="s">
        <v>4</v>
      </c>
      <c r="E17417" s="11">
        <v>44805</v>
      </c>
      <c r="F17417">
        <v>0</v>
      </c>
      <c r="G17417">
        <v>0</v>
      </c>
      <c r="I17417">
        <v>0</v>
      </c>
      <c r="J17417">
        <v>0</v>
      </c>
      <c r="L17417">
        <v>0</v>
      </c>
      <c r="N17417">
        <v>0</v>
      </c>
      <c r="P17417">
        <v>0</v>
      </c>
      <c r="Q17417">
        <v>0</v>
      </c>
      <c r="S17417">
        <v>0</v>
      </c>
    </row>
    <row r="17418" spans="1:19" x14ac:dyDescent="0.3">
      <c r="A17418" t="s">
        <v>34696</v>
      </c>
      <c r="B17418" s="171" t="s">
        <v>34697</v>
      </c>
      <c r="C17418" s="171" t="s">
        <v>79</v>
      </c>
      <c r="D17418" s="171" t="s">
        <v>80</v>
      </c>
      <c r="E17418" s="11">
        <v>44805</v>
      </c>
      <c r="F17418">
        <v>0</v>
      </c>
      <c r="G17418">
        <v>0</v>
      </c>
      <c r="I17418">
        <v>0</v>
      </c>
      <c r="J17418">
        <v>0</v>
      </c>
      <c r="L17418">
        <v>0</v>
      </c>
      <c r="N17418">
        <v>0</v>
      </c>
      <c r="P17418">
        <v>0</v>
      </c>
      <c r="Q17418">
        <v>0</v>
      </c>
      <c r="S17418">
        <v>0</v>
      </c>
    </row>
    <row r="17419" spans="1:19" x14ac:dyDescent="0.3">
      <c r="A17419" t="s">
        <v>34698</v>
      </c>
      <c r="B17419" s="171" t="s">
        <v>34699</v>
      </c>
      <c r="C17419" s="171" t="s">
        <v>79</v>
      </c>
      <c r="D17419" s="171" t="s">
        <v>4</v>
      </c>
      <c r="E17419" s="11">
        <v>44805</v>
      </c>
      <c r="F17419">
        <v>0</v>
      </c>
      <c r="G17419">
        <v>0</v>
      </c>
      <c r="I17419">
        <v>0</v>
      </c>
      <c r="J17419">
        <v>0</v>
      </c>
      <c r="L17419">
        <v>0</v>
      </c>
      <c r="N17419">
        <v>0</v>
      </c>
      <c r="P17419">
        <v>0</v>
      </c>
      <c r="Q17419">
        <v>0</v>
      </c>
      <c r="S17419">
        <v>0</v>
      </c>
    </row>
    <row r="17420" spans="1:19" x14ac:dyDescent="0.3">
      <c r="A17420" t="s">
        <v>34700</v>
      </c>
      <c r="B17420" s="171" t="s">
        <v>34701</v>
      </c>
      <c r="C17420" s="171" t="s">
        <v>83</v>
      </c>
      <c r="D17420" s="171" t="s">
        <v>80</v>
      </c>
      <c r="E17420" s="11">
        <v>44805</v>
      </c>
      <c r="F17420">
        <v>3</v>
      </c>
      <c r="G17420">
        <v>4</v>
      </c>
      <c r="I17420">
        <v>19</v>
      </c>
      <c r="J17420">
        <v>17</v>
      </c>
      <c r="L17420">
        <v>22</v>
      </c>
      <c r="N17420">
        <v>18</v>
      </c>
      <c r="P17420">
        <v>0</v>
      </c>
      <c r="Q17420">
        <v>0</v>
      </c>
      <c r="S17420">
        <v>1</v>
      </c>
    </row>
    <row r="17421" spans="1:19" x14ac:dyDescent="0.3">
      <c r="A17421" t="s">
        <v>34702</v>
      </c>
      <c r="B17421" s="171" t="s">
        <v>34703</v>
      </c>
      <c r="C17421" s="171" t="s">
        <v>83</v>
      </c>
      <c r="D17421" s="171" t="s">
        <v>15341</v>
      </c>
      <c r="E17421" s="11">
        <v>44805</v>
      </c>
      <c r="F17421">
        <v>0</v>
      </c>
      <c r="G17421">
        <v>0</v>
      </c>
      <c r="I17421">
        <v>0</v>
      </c>
      <c r="J17421">
        <v>0</v>
      </c>
      <c r="L17421">
        <v>0</v>
      </c>
      <c r="N17421">
        <v>0</v>
      </c>
      <c r="P17421">
        <v>0</v>
      </c>
      <c r="Q17421">
        <v>0</v>
      </c>
      <c r="S17421">
        <v>0</v>
      </c>
    </row>
    <row r="17422" spans="1:19" x14ac:dyDescent="0.3">
      <c r="A17422" t="s">
        <v>34704</v>
      </c>
      <c r="B17422" s="171" t="s">
        <v>34705</v>
      </c>
      <c r="C17422" s="171" t="s">
        <v>83</v>
      </c>
      <c r="D17422" s="171" t="s">
        <v>4</v>
      </c>
      <c r="E17422" s="11">
        <v>44805</v>
      </c>
      <c r="F17422">
        <v>3</v>
      </c>
      <c r="G17422">
        <v>4</v>
      </c>
      <c r="I17422">
        <v>19</v>
      </c>
      <c r="J17422">
        <v>17</v>
      </c>
      <c r="L17422">
        <v>22</v>
      </c>
      <c r="N17422">
        <v>18</v>
      </c>
      <c r="P17422">
        <v>0</v>
      </c>
      <c r="Q17422">
        <v>0</v>
      </c>
      <c r="S17422">
        <v>1</v>
      </c>
    </row>
    <row r="17423" spans="1:19" x14ac:dyDescent="0.3">
      <c r="A17423" t="s">
        <v>34706</v>
      </c>
      <c r="B17423" s="171" t="s">
        <v>34707</v>
      </c>
      <c r="C17423" s="171" t="s">
        <v>86</v>
      </c>
      <c r="D17423" s="171" t="s">
        <v>80</v>
      </c>
      <c r="E17423" s="11">
        <v>44805</v>
      </c>
      <c r="F17423">
        <v>8</v>
      </c>
      <c r="G17423">
        <v>10</v>
      </c>
      <c r="I17423">
        <v>40</v>
      </c>
      <c r="J17423">
        <v>48</v>
      </c>
      <c r="L17423">
        <v>57</v>
      </c>
      <c r="N17423">
        <v>29</v>
      </c>
      <c r="P17423">
        <v>6</v>
      </c>
      <c r="Q17423">
        <v>7</v>
      </c>
      <c r="S17423">
        <v>11</v>
      </c>
    </row>
    <row r="17424" spans="1:19" x14ac:dyDescent="0.3">
      <c r="A17424" t="s">
        <v>34708</v>
      </c>
      <c r="B17424" s="171" t="s">
        <v>34709</v>
      </c>
      <c r="C17424" s="171" t="s">
        <v>86</v>
      </c>
      <c r="D17424" s="171" t="s">
        <v>4</v>
      </c>
      <c r="E17424" s="11">
        <v>44805</v>
      </c>
      <c r="F17424">
        <v>8</v>
      </c>
      <c r="G17424">
        <v>10</v>
      </c>
      <c r="I17424">
        <v>40</v>
      </c>
      <c r="J17424">
        <v>48</v>
      </c>
      <c r="L17424">
        <v>57</v>
      </c>
      <c r="N17424">
        <v>29</v>
      </c>
      <c r="P17424">
        <v>6</v>
      </c>
      <c r="Q17424">
        <v>7</v>
      </c>
      <c r="S17424">
        <v>11</v>
      </c>
    </row>
    <row r="17425" spans="1:19" x14ac:dyDescent="0.3">
      <c r="A17425" t="s">
        <v>34710</v>
      </c>
      <c r="B17425" s="171" t="s">
        <v>34711</v>
      </c>
      <c r="C17425" s="171" t="s">
        <v>89</v>
      </c>
      <c r="D17425" s="171" t="s">
        <v>80</v>
      </c>
      <c r="E17425" s="11">
        <v>44805</v>
      </c>
      <c r="F17425">
        <v>3</v>
      </c>
      <c r="G17425">
        <v>4</v>
      </c>
      <c r="I17425">
        <v>12</v>
      </c>
      <c r="J17425">
        <v>15</v>
      </c>
      <c r="L17425">
        <v>20</v>
      </c>
      <c r="N17425">
        <v>8</v>
      </c>
      <c r="P17425">
        <v>4</v>
      </c>
      <c r="Q17425">
        <v>4</v>
      </c>
      <c r="S17425">
        <v>4</v>
      </c>
    </row>
    <row r="17426" spans="1:19" x14ac:dyDescent="0.3">
      <c r="A17426" t="s">
        <v>34712</v>
      </c>
      <c r="B17426" s="171" t="s">
        <v>34713</v>
      </c>
      <c r="C17426" s="171" t="s">
        <v>89</v>
      </c>
      <c r="D17426" s="171" t="s">
        <v>4</v>
      </c>
      <c r="E17426" s="11">
        <v>44805</v>
      </c>
      <c r="F17426">
        <v>3</v>
      </c>
      <c r="G17426">
        <v>4</v>
      </c>
      <c r="I17426">
        <v>12</v>
      </c>
      <c r="J17426">
        <v>15</v>
      </c>
      <c r="L17426">
        <v>20</v>
      </c>
      <c r="N17426">
        <v>8</v>
      </c>
      <c r="P17426">
        <v>4</v>
      </c>
      <c r="Q17426">
        <v>4</v>
      </c>
      <c r="S17426">
        <v>4</v>
      </c>
    </row>
    <row r="17427" spans="1:19" x14ac:dyDescent="0.3">
      <c r="A17427" t="s">
        <v>34714</v>
      </c>
      <c r="B17427" s="171" t="s">
        <v>34715</v>
      </c>
      <c r="C17427" s="171" t="s">
        <v>92</v>
      </c>
      <c r="D17427" s="171" t="s">
        <v>80</v>
      </c>
      <c r="E17427" s="11">
        <v>44805</v>
      </c>
      <c r="F17427">
        <v>0</v>
      </c>
      <c r="G17427">
        <v>0</v>
      </c>
      <c r="I17427">
        <v>0</v>
      </c>
      <c r="J17427">
        <v>0</v>
      </c>
      <c r="L17427">
        <v>0</v>
      </c>
      <c r="N17427">
        <v>0</v>
      </c>
      <c r="P17427">
        <v>0</v>
      </c>
      <c r="Q17427">
        <v>0</v>
      </c>
      <c r="S17427">
        <v>0</v>
      </c>
    </row>
    <row r="17428" spans="1:19" x14ac:dyDescent="0.3">
      <c r="A17428" t="s">
        <v>34716</v>
      </c>
      <c r="B17428" s="171" t="s">
        <v>34717</v>
      </c>
      <c r="C17428" s="171" t="s">
        <v>92</v>
      </c>
      <c r="D17428" s="171" t="s">
        <v>4</v>
      </c>
      <c r="E17428" s="11">
        <v>44805</v>
      </c>
      <c r="F17428">
        <v>0</v>
      </c>
      <c r="G17428">
        <v>0</v>
      </c>
      <c r="I17428">
        <v>0</v>
      </c>
      <c r="J17428">
        <v>0</v>
      </c>
      <c r="L17428">
        <v>0</v>
      </c>
      <c r="N17428">
        <v>0</v>
      </c>
      <c r="P17428">
        <v>0</v>
      </c>
      <c r="Q17428">
        <v>0</v>
      </c>
      <c r="S17428">
        <v>0</v>
      </c>
    </row>
    <row r="17429" spans="1:19" x14ac:dyDescent="0.3">
      <c r="A17429" t="s">
        <v>34718</v>
      </c>
      <c r="B17429" s="171" t="s">
        <v>34719</v>
      </c>
      <c r="C17429" s="171" t="s">
        <v>95</v>
      </c>
      <c r="D17429" s="171" t="s">
        <v>80</v>
      </c>
      <c r="E17429" s="11">
        <v>44805</v>
      </c>
      <c r="F17429">
        <v>3</v>
      </c>
      <c r="G17429">
        <v>4</v>
      </c>
      <c r="I17429">
        <v>7</v>
      </c>
      <c r="J17429">
        <v>16</v>
      </c>
      <c r="L17429">
        <v>22</v>
      </c>
      <c r="N17429">
        <v>3</v>
      </c>
      <c r="P17429">
        <v>0</v>
      </c>
      <c r="Q17429">
        <v>3</v>
      </c>
      <c r="S17429">
        <v>4</v>
      </c>
    </row>
    <row r="17430" spans="1:19" x14ac:dyDescent="0.3">
      <c r="A17430" t="s">
        <v>34720</v>
      </c>
      <c r="B17430" s="171" t="s">
        <v>34721</v>
      </c>
      <c r="C17430" s="171" t="s">
        <v>95</v>
      </c>
      <c r="D17430" s="171" t="s">
        <v>15341</v>
      </c>
      <c r="E17430" s="11">
        <v>44805</v>
      </c>
      <c r="F17430">
        <v>0</v>
      </c>
      <c r="G17430">
        <v>0</v>
      </c>
      <c r="I17430">
        <v>0</v>
      </c>
      <c r="J17430">
        <v>0</v>
      </c>
      <c r="L17430">
        <v>0</v>
      </c>
      <c r="N17430">
        <v>0</v>
      </c>
      <c r="P17430">
        <v>0</v>
      </c>
      <c r="Q17430">
        <v>0</v>
      </c>
      <c r="S17430">
        <v>0</v>
      </c>
    </row>
    <row r="17431" spans="1:19" x14ac:dyDescent="0.3">
      <c r="A17431" t="s">
        <v>34722</v>
      </c>
      <c r="B17431" s="171" t="s">
        <v>34723</v>
      </c>
      <c r="C17431" s="171" t="s">
        <v>95</v>
      </c>
      <c r="D17431" s="171" t="s">
        <v>4</v>
      </c>
      <c r="E17431" s="11">
        <v>44805</v>
      </c>
      <c r="F17431">
        <v>3</v>
      </c>
      <c r="G17431">
        <v>4</v>
      </c>
      <c r="I17431">
        <v>7</v>
      </c>
      <c r="J17431">
        <v>16</v>
      </c>
      <c r="L17431">
        <v>22</v>
      </c>
      <c r="N17431">
        <v>3</v>
      </c>
      <c r="P17431">
        <v>0</v>
      </c>
      <c r="Q17431">
        <v>3</v>
      </c>
      <c r="S17431">
        <v>4</v>
      </c>
    </row>
    <row r="17432" spans="1:19" x14ac:dyDescent="0.3">
      <c r="A17432" t="s">
        <v>34724</v>
      </c>
      <c r="B17432" s="171" t="s">
        <v>34725</v>
      </c>
      <c r="C17432" s="171" t="s">
        <v>19659</v>
      </c>
      <c r="D17432" s="171" t="s">
        <v>80</v>
      </c>
      <c r="E17432" s="11">
        <v>44805</v>
      </c>
      <c r="F17432">
        <v>0</v>
      </c>
      <c r="G17432">
        <v>0</v>
      </c>
      <c r="I17432">
        <v>0</v>
      </c>
      <c r="J17432">
        <v>0</v>
      </c>
      <c r="L17432">
        <v>0</v>
      </c>
      <c r="N17432">
        <v>0</v>
      </c>
      <c r="P17432">
        <v>0</v>
      </c>
      <c r="Q17432">
        <v>0</v>
      </c>
      <c r="S17432">
        <v>0</v>
      </c>
    </row>
    <row r="17433" spans="1:19" x14ac:dyDescent="0.3">
      <c r="A17433" t="s">
        <v>34726</v>
      </c>
      <c r="B17433" s="171" t="s">
        <v>34727</v>
      </c>
      <c r="C17433" s="171" t="s">
        <v>19659</v>
      </c>
      <c r="D17433" s="171" t="s">
        <v>4</v>
      </c>
      <c r="E17433" s="11">
        <v>44805</v>
      </c>
      <c r="F17433">
        <v>0</v>
      </c>
      <c r="G17433">
        <v>0</v>
      </c>
      <c r="I17433">
        <v>0</v>
      </c>
      <c r="J17433">
        <v>0</v>
      </c>
      <c r="L17433">
        <v>0</v>
      </c>
      <c r="N17433">
        <v>0</v>
      </c>
      <c r="P17433">
        <v>0</v>
      </c>
      <c r="Q17433">
        <v>0</v>
      </c>
      <c r="S17433">
        <v>0</v>
      </c>
    </row>
    <row r="17434" spans="1:19" x14ac:dyDescent="0.3">
      <c r="A17434" t="s">
        <v>34728</v>
      </c>
      <c r="B17434" s="171" t="s">
        <v>34729</v>
      </c>
      <c r="C17434" s="171" t="s">
        <v>98</v>
      </c>
      <c r="D17434" s="171" t="s">
        <v>80</v>
      </c>
      <c r="E17434" s="11">
        <v>44805</v>
      </c>
      <c r="F17434">
        <v>7</v>
      </c>
      <c r="G17434">
        <v>12</v>
      </c>
      <c r="I17434">
        <v>26</v>
      </c>
      <c r="J17434">
        <v>37</v>
      </c>
      <c r="L17434">
        <v>66</v>
      </c>
      <c r="N17434">
        <v>25</v>
      </c>
      <c r="P17434">
        <v>1</v>
      </c>
      <c r="Q17434">
        <v>2</v>
      </c>
      <c r="S17434">
        <v>1</v>
      </c>
    </row>
    <row r="17435" spans="1:19" x14ac:dyDescent="0.3">
      <c r="A17435" t="s">
        <v>34730</v>
      </c>
      <c r="B17435" s="171" t="s">
        <v>34731</v>
      </c>
      <c r="C17435" s="171" t="s">
        <v>98</v>
      </c>
      <c r="D17435" s="171" t="s">
        <v>4</v>
      </c>
      <c r="E17435" s="11">
        <v>44805</v>
      </c>
      <c r="F17435">
        <v>7</v>
      </c>
      <c r="G17435">
        <v>12</v>
      </c>
      <c r="I17435">
        <v>26</v>
      </c>
      <c r="J17435">
        <v>37</v>
      </c>
      <c r="L17435">
        <v>66</v>
      </c>
      <c r="N17435">
        <v>25</v>
      </c>
      <c r="P17435">
        <v>1</v>
      </c>
      <c r="Q17435">
        <v>2</v>
      </c>
      <c r="S17435">
        <v>1</v>
      </c>
    </row>
    <row r="17436" spans="1:19" x14ac:dyDescent="0.3">
      <c r="A17436" t="s">
        <v>34732</v>
      </c>
      <c r="B17436" s="171" t="s">
        <v>34733</v>
      </c>
      <c r="C17436" s="171" t="s">
        <v>101</v>
      </c>
      <c r="D17436" s="171" t="s">
        <v>80</v>
      </c>
      <c r="E17436" s="11">
        <v>44805</v>
      </c>
      <c r="F17436">
        <v>29</v>
      </c>
      <c r="G17436">
        <v>29</v>
      </c>
      <c r="I17436">
        <v>232</v>
      </c>
      <c r="J17436">
        <v>325</v>
      </c>
      <c r="L17436">
        <v>323</v>
      </c>
      <c r="N17436">
        <v>222</v>
      </c>
      <c r="P17436">
        <v>17</v>
      </c>
      <c r="Q17436">
        <v>20</v>
      </c>
      <c r="S17436">
        <v>10</v>
      </c>
    </row>
    <row r="17437" spans="1:19" x14ac:dyDescent="0.3">
      <c r="A17437" t="s">
        <v>34734</v>
      </c>
      <c r="B17437" s="171" t="s">
        <v>34735</v>
      </c>
      <c r="C17437" s="171" t="s">
        <v>101</v>
      </c>
      <c r="D17437" s="171" t="s">
        <v>4</v>
      </c>
      <c r="E17437" s="11">
        <v>44805</v>
      </c>
      <c r="F17437">
        <v>29</v>
      </c>
      <c r="G17437">
        <v>29</v>
      </c>
      <c r="I17437">
        <v>232</v>
      </c>
      <c r="J17437">
        <v>325</v>
      </c>
      <c r="L17437">
        <v>323</v>
      </c>
      <c r="N17437">
        <v>222</v>
      </c>
      <c r="P17437">
        <v>17</v>
      </c>
      <c r="Q17437">
        <v>20</v>
      </c>
      <c r="S17437">
        <v>10</v>
      </c>
    </row>
    <row r="17438" spans="1:19" x14ac:dyDescent="0.3">
      <c r="A17438" t="s">
        <v>34736</v>
      </c>
      <c r="B17438" s="171" t="s">
        <v>34737</v>
      </c>
      <c r="C17438" s="171" t="s">
        <v>6843</v>
      </c>
      <c r="D17438" s="171" t="s">
        <v>80</v>
      </c>
      <c r="E17438" s="11">
        <v>44805</v>
      </c>
      <c r="F17438">
        <v>3</v>
      </c>
      <c r="G17438">
        <v>7</v>
      </c>
      <c r="I17438">
        <v>6</v>
      </c>
      <c r="J17438">
        <v>16</v>
      </c>
      <c r="L17438">
        <v>40</v>
      </c>
      <c r="N17438">
        <v>6</v>
      </c>
      <c r="P17438">
        <v>1</v>
      </c>
      <c r="Q17438">
        <v>2</v>
      </c>
      <c r="S17438">
        <v>0</v>
      </c>
    </row>
    <row r="17439" spans="1:19" x14ac:dyDescent="0.3">
      <c r="A17439" t="s">
        <v>34738</v>
      </c>
      <c r="B17439" s="171" t="s">
        <v>34739</v>
      </c>
      <c r="C17439" s="171" t="s">
        <v>6843</v>
      </c>
      <c r="D17439" s="171" t="s">
        <v>4</v>
      </c>
      <c r="E17439" s="11">
        <v>44805</v>
      </c>
      <c r="F17439">
        <v>3</v>
      </c>
      <c r="G17439">
        <v>7</v>
      </c>
      <c r="I17439">
        <v>6</v>
      </c>
      <c r="J17439">
        <v>16</v>
      </c>
      <c r="L17439">
        <v>40</v>
      </c>
      <c r="N17439">
        <v>6</v>
      </c>
      <c r="P17439">
        <v>1</v>
      </c>
      <c r="Q17439">
        <v>2</v>
      </c>
      <c r="S17439">
        <v>0</v>
      </c>
    </row>
    <row r="17440" spans="1:19" x14ac:dyDescent="0.3">
      <c r="A17440" t="s">
        <v>34740</v>
      </c>
      <c r="B17440" s="171" t="s">
        <v>34741</v>
      </c>
      <c r="C17440" s="171" t="s">
        <v>12995</v>
      </c>
      <c r="D17440" s="171" t="s">
        <v>80</v>
      </c>
      <c r="E17440" s="11">
        <v>44805</v>
      </c>
      <c r="F17440">
        <v>56</v>
      </c>
      <c r="G17440">
        <v>70</v>
      </c>
      <c r="I17440">
        <v>342</v>
      </c>
      <c r="J17440">
        <v>474</v>
      </c>
      <c r="L17440">
        <v>550</v>
      </c>
      <c r="N17440">
        <v>311</v>
      </c>
      <c r="O17440" t="s">
        <v>16361</v>
      </c>
      <c r="P17440">
        <v>29</v>
      </c>
      <c r="Q17440">
        <v>38</v>
      </c>
      <c r="S17440">
        <v>31</v>
      </c>
    </row>
    <row r="17441" spans="1:19" x14ac:dyDescent="0.3">
      <c r="A17441" t="s">
        <v>34742</v>
      </c>
      <c r="B17441" s="171" t="s">
        <v>34743</v>
      </c>
      <c r="C17441" s="171" t="s">
        <v>15504</v>
      </c>
      <c r="D17441" s="171" t="s">
        <v>15341</v>
      </c>
      <c r="E17441" s="11">
        <v>44805</v>
      </c>
      <c r="F17441">
        <v>0</v>
      </c>
      <c r="G17441">
        <v>0</v>
      </c>
      <c r="I17441">
        <v>0</v>
      </c>
      <c r="J17441">
        <v>0</v>
      </c>
      <c r="L17441">
        <v>0</v>
      </c>
      <c r="N17441">
        <v>0</v>
      </c>
      <c r="O17441" t="s">
        <v>16361</v>
      </c>
      <c r="P17441">
        <v>0</v>
      </c>
      <c r="Q17441">
        <v>0</v>
      </c>
      <c r="S17441">
        <v>0</v>
      </c>
    </row>
    <row r="17442" spans="1:19" x14ac:dyDescent="0.3">
      <c r="A17442" t="s">
        <v>34744</v>
      </c>
      <c r="B17442" s="171" t="s">
        <v>34745</v>
      </c>
      <c r="C17442" s="171" t="s">
        <v>15511</v>
      </c>
      <c r="D17442" s="171" t="s">
        <v>80</v>
      </c>
      <c r="E17442" s="11">
        <v>44805</v>
      </c>
      <c r="F17442">
        <v>13</v>
      </c>
      <c r="G17442">
        <v>20</v>
      </c>
      <c r="I17442">
        <v>52</v>
      </c>
      <c r="J17442">
        <v>70</v>
      </c>
      <c r="L17442">
        <v>110</v>
      </c>
      <c r="N17442">
        <v>46</v>
      </c>
      <c r="P17442">
        <v>1</v>
      </c>
      <c r="Q17442">
        <v>5</v>
      </c>
      <c r="S17442">
        <v>6</v>
      </c>
    </row>
    <row r="17443" spans="1:19" x14ac:dyDescent="0.3">
      <c r="A17443" t="s">
        <v>34746</v>
      </c>
      <c r="B17443" s="171" t="s">
        <v>34747</v>
      </c>
      <c r="C17443" s="171" t="s">
        <v>15511</v>
      </c>
      <c r="D17443" s="171" t="s">
        <v>15341</v>
      </c>
      <c r="E17443" s="11">
        <v>44805</v>
      </c>
      <c r="F17443">
        <v>0</v>
      </c>
      <c r="G17443">
        <v>0</v>
      </c>
      <c r="I17443">
        <v>0</v>
      </c>
      <c r="J17443">
        <v>0</v>
      </c>
      <c r="L17443">
        <v>0</v>
      </c>
      <c r="N17443">
        <v>0</v>
      </c>
      <c r="P17443">
        <v>0</v>
      </c>
      <c r="Q17443">
        <v>0</v>
      </c>
      <c r="S17443">
        <v>0</v>
      </c>
    </row>
    <row r="17444" spans="1:19" x14ac:dyDescent="0.3">
      <c r="A17444" t="s">
        <v>34748</v>
      </c>
      <c r="B17444" s="171" t="s">
        <v>34749</v>
      </c>
      <c r="C17444" s="171" t="s">
        <v>15511</v>
      </c>
      <c r="D17444" s="171" t="s">
        <v>4</v>
      </c>
      <c r="E17444" s="11">
        <v>44805</v>
      </c>
      <c r="F17444">
        <v>13</v>
      </c>
      <c r="G17444">
        <v>20</v>
      </c>
      <c r="I17444">
        <v>52</v>
      </c>
      <c r="J17444">
        <v>70</v>
      </c>
      <c r="L17444">
        <v>110</v>
      </c>
      <c r="N17444">
        <v>46</v>
      </c>
      <c r="P17444">
        <v>1</v>
      </c>
      <c r="Q17444">
        <v>5</v>
      </c>
      <c r="S17444">
        <v>6</v>
      </c>
    </row>
    <row r="17445" spans="1:19" x14ac:dyDescent="0.3">
      <c r="A17445" t="s">
        <v>34750</v>
      </c>
      <c r="B17445" s="171" t="s">
        <v>34751</v>
      </c>
      <c r="C17445" s="171" t="s">
        <v>104</v>
      </c>
      <c r="D17445" s="171" t="s">
        <v>4</v>
      </c>
      <c r="E17445" s="11">
        <v>44805</v>
      </c>
      <c r="F17445">
        <v>56</v>
      </c>
      <c r="G17445">
        <v>70</v>
      </c>
      <c r="I17445">
        <v>342</v>
      </c>
      <c r="J17445">
        <v>474</v>
      </c>
      <c r="L17445">
        <v>550</v>
      </c>
      <c r="N17445">
        <v>311</v>
      </c>
      <c r="P17445">
        <v>29</v>
      </c>
      <c r="Q17445">
        <v>38</v>
      </c>
      <c r="S17445">
        <v>31</v>
      </c>
    </row>
    <row r="17446" spans="1:19" x14ac:dyDescent="0.3">
      <c r="A17446" t="s">
        <v>34752</v>
      </c>
      <c r="B17446" s="171" t="s">
        <v>34753</v>
      </c>
      <c r="C17446" s="171" t="s">
        <v>34754</v>
      </c>
      <c r="D17446" s="171" t="s">
        <v>80</v>
      </c>
      <c r="E17446" s="11">
        <v>44835</v>
      </c>
      <c r="F17446">
        <v>0.5</v>
      </c>
      <c r="G17446">
        <v>0.5</v>
      </c>
      <c r="I17446">
        <v>0</v>
      </c>
      <c r="J17446">
        <v>2</v>
      </c>
      <c r="L17446">
        <v>2</v>
      </c>
      <c r="N17446">
        <v>0</v>
      </c>
      <c r="P17446">
        <v>0</v>
      </c>
      <c r="Q17446">
        <v>0</v>
      </c>
      <c r="S17446">
        <v>0</v>
      </c>
    </row>
    <row r="17447" spans="1:19" x14ac:dyDescent="0.3">
      <c r="A17447" t="s">
        <v>34755</v>
      </c>
      <c r="B17447" s="171" t="s">
        <v>34756</v>
      </c>
      <c r="C17447" s="171" t="s">
        <v>34757</v>
      </c>
      <c r="D17447" s="171" t="s">
        <v>80</v>
      </c>
      <c r="E17447" s="11">
        <v>44835</v>
      </c>
      <c r="F17447">
        <v>1.5</v>
      </c>
      <c r="G17447">
        <v>1.5</v>
      </c>
      <c r="I17447">
        <v>0</v>
      </c>
      <c r="J17447">
        <v>6</v>
      </c>
      <c r="L17447">
        <v>6</v>
      </c>
      <c r="N17447">
        <v>0</v>
      </c>
      <c r="P17447">
        <v>0</v>
      </c>
      <c r="Q17447">
        <v>0</v>
      </c>
      <c r="S17447">
        <v>0</v>
      </c>
    </row>
    <row r="17448" spans="1:19" x14ac:dyDescent="0.3">
      <c r="A17448" t="s">
        <v>34758</v>
      </c>
      <c r="B17448" s="171" t="s">
        <v>34759</v>
      </c>
      <c r="C17448" s="171" t="s">
        <v>34760</v>
      </c>
      <c r="D17448" s="171" t="s">
        <v>80</v>
      </c>
      <c r="E17448" s="11">
        <v>44835</v>
      </c>
      <c r="F17448">
        <v>1</v>
      </c>
      <c r="G17448">
        <v>1</v>
      </c>
      <c r="I17448">
        <v>0</v>
      </c>
      <c r="J17448">
        <v>4</v>
      </c>
      <c r="L17448">
        <v>4</v>
      </c>
      <c r="N17448">
        <v>0</v>
      </c>
      <c r="P17448">
        <v>0</v>
      </c>
      <c r="Q17448">
        <v>0</v>
      </c>
      <c r="S17448">
        <v>0</v>
      </c>
    </row>
    <row r="17449" spans="1:19" x14ac:dyDescent="0.3">
      <c r="A17449" t="s">
        <v>34761</v>
      </c>
      <c r="B17449" s="171" t="s">
        <v>34762</v>
      </c>
      <c r="C17449" s="171" t="s">
        <v>34763</v>
      </c>
      <c r="D17449" s="171" t="s">
        <v>80</v>
      </c>
      <c r="E17449" s="11">
        <v>44835</v>
      </c>
      <c r="F17449">
        <v>0.5</v>
      </c>
      <c r="G17449">
        <v>0.5</v>
      </c>
      <c r="I17449">
        <v>0</v>
      </c>
      <c r="J17449">
        <v>2</v>
      </c>
      <c r="L17449">
        <v>2</v>
      </c>
      <c r="N17449">
        <v>0</v>
      </c>
      <c r="P17449">
        <v>0</v>
      </c>
      <c r="Q17449">
        <v>0</v>
      </c>
      <c r="S17449">
        <v>0</v>
      </c>
    </row>
    <row r="17450" spans="1:19" x14ac:dyDescent="0.3">
      <c r="A17450" t="s">
        <v>34764</v>
      </c>
      <c r="B17450" s="171" t="s">
        <v>34765</v>
      </c>
      <c r="C17450" s="171" t="s">
        <v>34766</v>
      </c>
      <c r="D17450" s="171" t="s">
        <v>80</v>
      </c>
      <c r="E17450" s="11">
        <v>44835</v>
      </c>
      <c r="F17450">
        <v>0.5</v>
      </c>
      <c r="G17450">
        <v>0.5</v>
      </c>
      <c r="I17450">
        <v>0</v>
      </c>
      <c r="J17450">
        <v>2</v>
      </c>
      <c r="L17450">
        <v>2</v>
      </c>
      <c r="N17450">
        <v>0</v>
      </c>
      <c r="P17450">
        <v>0</v>
      </c>
      <c r="Q17450">
        <v>0</v>
      </c>
      <c r="S17450">
        <v>0</v>
      </c>
    </row>
    <row r="17451" spans="1:19" x14ac:dyDescent="0.3">
      <c r="A17451" t="s">
        <v>34767</v>
      </c>
      <c r="B17451" s="171" t="s">
        <v>34768</v>
      </c>
      <c r="C17451" s="171" t="s">
        <v>119</v>
      </c>
      <c r="D17451" s="171" t="s">
        <v>80</v>
      </c>
      <c r="E17451" s="11">
        <v>44835</v>
      </c>
      <c r="F17451">
        <v>0</v>
      </c>
      <c r="G17451">
        <v>0</v>
      </c>
      <c r="I17451">
        <v>0</v>
      </c>
      <c r="J17451">
        <v>0</v>
      </c>
      <c r="L17451">
        <v>0</v>
      </c>
      <c r="N17451">
        <v>0</v>
      </c>
      <c r="P17451">
        <v>0</v>
      </c>
      <c r="Q17451">
        <v>0</v>
      </c>
      <c r="S17451">
        <v>0</v>
      </c>
    </row>
    <row r="17452" spans="1:19" x14ac:dyDescent="0.3">
      <c r="A17452" t="s">
        <v>34769</v>
      </c>
      <c r="B17452" s="171" t="s">
        <v>34770</v>
      </c>
      <c r="C17452" s="171" t="s">
        <v>143</v>
      </c>
      <c r="D17452" s="171" t="s">
        <v>80</v>
      </c>
      <c r="E17452" s="11">
        <v>44835</v>
      </c>
      <c r="F17452">
        <v>0</v>
      </c>
      <c r="G17452">
        <v>0</v>
      </c>
      <c r="I17452">
        <v>0</v>
      </c>
      <c r="J17452">
        <v>0</v>
      </c>
      <c r="L17452">
        <v>0</v>
      </c>
      <c r="N17452">
        <v>0</v>
      </c>
      <c r="P17452">
        <v>0</v>
      </c>
      <c r="Q17452">
        <v>0</v>
      </c>
      <c r="S17452">
        <v>0</v>
      </c>
    </row>
    <row r="17453" spans="1:19" x14ac:dyDescent="0.3">
      <c r="A17453" t="s">
        <v>34771</v>
      </c>
      <c r="B17453" s="171" t="s">
        <v>34772</v>
      </c>
      <c r="C17453" s="171" t="s">
        <v>158</v>
      </c>
      <c r="D17453" s="171" t="s">
        <v>80</v>
      </c>
      <c r="E17453" s="11">
        <v>44835</v>
      </c>
      <c r="F17453">
        <v>0</v>
      </c>
      <c r="G17453">
        <v>0</v>
      </c>
      <c r="I17453">
        <v>0</v>
      </c>
      <c r="J17453">
        <v>0</v>
      </c>
      <c r="L17453">
        <v>0</v>
      </c>
      <c r="N17453">
        <v>0</v>
      </c>
      <c r="P17453">
        <v>0</v>
      </c>
      <c r="Q17453">
        <v>0</v>
      </c>
      <c r="S17453">
        <v>0</v>
      </c>
    </row>
    <row r="17454" spans="1:19" x14ac:dyDescent="0.3">
      <c r="A17454" t="s">
        <v>34773</v>
      </c>
      <c r="B17454" s="171" t="s">
        <v>34774</v>
      </c>
      <c r="C17454" s="171" t="s">
        <v>209</v>
      </c>
      <c r="D17454" s="171" t="s">
        <v>80</v>
      </c>
      <c r="E17454" s="11">
        <v>44835</v>
      </c>
      <c r="F17454">
        <v>0</v>
      </c>
      <c r="G17454">
        <v>0</v>
      </c>
      <c r="I17454">
        <v>0</v>
      </c>
      <c r="J17454">
        <v>0</v>
      </c>
      <c r="L17454">
        <v>0</v>
      </c>
      <c r="N17454">
        <v>0</v>
      </c>
      <c r="P17454">
        <v>0</v>
      </c>
      <c r="Q17454">
        <v>0</v>
      </c>
      <c r="S17454">
        <v>0</v>
      </c>
    </row>
    <row r="17455" spans="1:19" x14ac:dyDescent="0.3">
      <c r="A17455" t="s">
        <v>34775</v>
      </c>
      <c r="B17455" s="171" t="s">
        <v>34776</v>
      </c>
      <c r="C17455" s="171" t="s">
        <v>76</v>
      </c>
      <c r="D17455" s="171" t="s">
        <v>80</v>
      </c>
      <c r="E17455" s="11">
        <v>44835</v>
      </c>
      <c r="F17455">
        <v>0</v>
      </c>
      <c r="G17455">
        <v>0</v>
      </c>
      <c r="I17455">
        <v>0</v>
      </c>
      <c r="J17455">
        <v>0</v>
      </c>
      <c r="L17455">
        <v>0</v>
      </c>
      <c r="N17455">
        <v>0</v>
      </c>
      <c r="P17455">
        <v>0</v>
      </c>
      <c r="Q17455">
        <v>0</v>
      </c>
      <c r="S17455">
        <v>0</v>
      </c>
    </row>
    <row r="17456" spans="1:19" x14ac:dyDescent="0.3">
      <c r="A17456" t="s">
        <v>34777</v>
      </c>
      <c r="B17456" s="171" t="s">
        <v>34778</v>
      </c>
      <c r="C17456" s="171" t="s">
        <v>15347</v>
      </c>
      <c r="D17456" s="171" t="s">
        <v>80</v>
      </c>
      <c r="E17456" s="11">
        <v>44835</v>
      </c>
      <c r="F17456">
        <v>0</v>
      </c>
      <c r="G17456">
        <v>0</v>
      </c>
      <c r="I17456">
        <v>0</v>
      </c>
      <c r="J17456">
        <v>0</v>
      </c>
      <c r="L17456">
        <v>0</v>
      </c>
      <c r="N17456">
        <v>0</v>
      </c>
      <c r="P17456">
        <v>0</v>
      </c>
      <c r="Q17456">
        <v>0</v>
      </c>
      <c r="S17456">
        <v>0</v>
      </c>
    </row>
    <row r="17457" spans="1:19" x14ac:dyDescent="0.3">
      <c r="A17457" t="s">
        <v>34779</v>
      </c>
      <c r="B17457" s="171" t="s">
        <v>34780</v>
      </c>
      <c r="C17457" s="171" t="s">
        <v>203</v>
      </c>
      <c r="D17457" s="171" t="s">
        <v>80</v>
      </c>
      <c r="E17457" s="11">
        <v>44835</v>
      </c>
      <c r="F17457">
        <v>2.5</v>
      </c>
      <c r="G17457">
        <v>3</v>
      </c>
      <c r="I17457">
        <v>14</v>
      </c>
      <c r="J17457">
        <v>14</v>
      </c>
      <c r="L17457">
        <v>15</v>
      </c>
      <c r="N17457">
        <v>14</v>
      </c>
      <c r="P17457">
        <v>0</v>
      </c>
      <c r="Q17457">
        <v>0</v>
      </c>
      <c r="S17457">
        <v>0</v>
      </c>
    </row>
    <row r="17458" spans="1:19" x14ac:dyDescent="0.3">
      <c r="A17458" t="s">
        <v>34781</v>
      </c>
      <c r="B17458" s="171" t="s">
        <v>34782</v>
      </c>
      <c r="C17458" s="171" t="s">
        <v>15340</v>
      </c>
      <c r="D17458" s="171" t="s">
        <v>15341</v>
      </c>
      <c r="E17458" s="11">
        <v>44835</v>
      </c>
      <c r="F17458">
        <v>0</v>
      </c>
      <c r="G17458">
        <v>0</v>
      </c>
      <c r="I17458">
        <v>0</v>
      </c>
      <c r="J17458">
        <v>0</v>
      </c>
      <c r="L17458">
        <v>0</v>
      </c>
      <c r="N17458">
        <v>0</v>
      </c>
      <c r="P17458">
        <v>0</v>
      </c>
      <c r="Q17458">
        <v>0</v>
      </c>
      <c r="S17458">
        <v>0</v>
      </c>
    </row>
    <row r="17459" spans="1:19" x14ac:dyDescent="0.3">
      <c r="A17459" t="s">
        <v>34783</v>
      </c>
      <c r="B17459" s="171" t="s">
        <v>34784</v>
      </c>
      <c r="C17459" s="171" t="s">
        <v>15340</v>
      </c>
      <c r="D17459" s="171" t="s">
        <v>80</v>
      </c>
      <c r="E17459" s="11">
        <v>44835</v>
      </c>
      <c r="F17459">
        <v>0</v>
      </c>
      <c r="G17459">
        <v>0</v>
      </c>
      <c r="I17459">
        <v>0</v>
      </c>
      <c r="J17459">
        <v>0</v>
      </c>
      <c r="L17459">
        <v>0</v>
      </c>
      <c r="N17459">
        <v>0</v>
      </c>
      <c r="P17459">
        <v>0</v>
      </c>
      <c r="Q17459">
        <v>0</v>
      </c>
      <c r="S17459">
        <v>0</v>
      </c>
    </row>
    <row r="17460" spans="1:19" x14ac:dyDescent="0.3">
      <c r="A17460" t="s">
        <v>34785</v>
      </c>
      <c r="B17460" s="171" t="s">
        <v>34786</v>
      </c>
      <c r="C17460" s="171" t="s">
        <v>15344</v>
      </c>
      <c r="D17460" s="171" t="s">
        <v>15341</v>
      </c>
      <c r="E17460" s="11">
        <v>44835</v>
      </c>
      <c r="F17460">
        <v>0</v>
      </c>
      <c r="G17460">
        <v>0</v>
      </c>
      <c r="I17460">
        <v>0</v>
      </c>
      <c r="J17460">
        <v>0</v>
      </c>
      <c r="L17460">
        <v>0</v>
      </c>
      <c r="N17460">
        <v>0</v>
      </c>
      <c r="P17460">
        <v>0</v>
      </c>
      <c r="Q17460">
        <v>0</v>
      </c>
      <c r="S17460">
        <v>0</v>
      </c>
    </row>
    <row r="17461" spans="1:19" x14ac:dyDescent="0.3">
      <c r="A17461" t="s">
        <v>34787</v>
      </c>
      <c r="B17461" s="171" t="s">
        <v>34788</v>
      </c>
      <c r="C17461" s="171" t="s">
        <v>15347</v>
      </c>
      <c r="D17461" s="171" t="s">
        <v>15341</v>
      </c>
      <c r="E17461" s="11">
        <v>44835</v>
      </c>
      <c r="F17461">
        <v>0</v>
      </c>
      <c r="G17461">
        <v>0</v>
      </c>
      <c r="I17461">
        <v>0</v>
      </c>
      <c r="J17461">
        <v>0</v>
      </c>
      <c r="L17461">
        <v>0</v>
      </c>
      <c r="N17461">
        <v>0</v>
      </c>
      <c r="P17461">
        <v>0</v>
      </c>
      <c r="Q17461">
        <v>0</v>
      </c>
      <c r="S17461">
        <v>0</v>
      </c>
    </row>
    <row r="17462" spans="1:19" x14ac:dyDescent="0.3">
      <c r="A17462" t="s">
        <v>34777</v>
      </c>
      <c r="B17462" s="171" t="s">
        <v>34778</v>
      </c>
      <c r="C17462" s="171" t="s">
        <v>15347</v>
      </c>
      <c r="D17462" s="171" t="s">
        <v>80</v>
      </c>
      <c r="E17462" s="11">
        <v>44835</v>
      </c>
      <c r="F17462">
        <v>1</v>
      </c>
      <c r="G17462">
        <v>1</v>
      </c>
      <c r="I17462">
        <v>5</v>
      </c>
      <c r="J17462">
        <v>6</v>
      </c>
      <c r="L17462">
        <v>6</v>
      </c>
      <c r="N17462">
        <v>5</v>
      </c>
      <c r="P17462">
        <v>0</v>
      </c>
      <c r="Q17462">
        <v>0</v>
      </c>
      <c r="S17462">
        <v>0</v>
      </c>
    </row>
    <row r="17463" spans="1:19" x14ac:dyDescent="0.3">
      <c r="A17463" t="s">
        <v>34789</v>
      </c>
      <c r="B17463" s="171" t="s">
        <v>34790</v>
      </c>
      <c r="C17463" s="171" t="s">
        <v>203</v>
      </c>
      <c r="D17463" s="171" t="s">
        <v>15341</v>
      </c>
      <c r="E17463" s="11">
        <v>44835</v>
      </c>
      <c r="F17463">
        <v>0</v>
      </c>
      <c r="G17463">
        <v>0</v>
      </c>
      <c r="I17463">
        <v>0</v>
      </c>
      <c r="J17463">
        <v>0</v>
      </c>
      <c r="L17463">
        <v>0</v>
      </c>
      <c r="N17463">
        <v>0</v>
      </c>
      <c r="P17463">
        <v>0</v>
      </c>
      <c r="Q17463">
        <v>0</v>
      </c>
      <c r="S17463">
        <v>0</v>
      </c>
    </row>
    <row r="17464" spans="1:19" x14ac:dyDescent="0.3">
      <c r="A17464" t="s">
        <v>34791</v>
      </c>
      <c r="B17464" s="171" t="s">
        <v>34792</v>
      </c>
      <c r="C17464" s="171" t="s">
        <v>24281</v>
      </c>
      <c r="D17464" s="171" t="s">
        <v>15341</v>
      </c>
      <c r="E17464" s="11">
        <v>44835</v>
      </c>
      <c r="F17464">
        <v>0</v>
      </c>
      <c r="G17464">
        <v>0</v>
      </c>
      <c r="I17464">
        <v>0</v>
      </c>
      <c r="J17464">
        <v>0</v>
      </c>
      <c r="L17464">
        <v>0</v>
      </c>
      <c r="N17464">
        <v>0</v>
      </c>
      <c r="P17464">
        <v>0</v>
      </c>
      <c r="Q17464">
        <v>0</v>
      </c>
      <c r="S17464">
        <v>0</v>
      </c>
    </row>
    <row r="17465" spans="1:19" x14ac:dyDescent="0.3">
      <c r="A17465" t="s">
        <v>34793</v>
      </c>
      <c r="B17465" s="171" t="s">
        <v>34794</v>
      </c>
      <c r="C17465" s="171" t="s">
        <v>24281</v>
      </c>
      <c r="D17465" s="171" t="s">
        <v>80</v>
      </c>
      <c r="E17465" s="11">
        <v>44835</v>
      </c>
      <c r="F17465">
        <v>0</v>
      </c>
      <c r="G17465">
        <v>0</v>
      </c>
      <c r="I17465">
        <v>0</v>
      </c>
      <c r="J17465">
        <v>0</v>
      </c>
      <c r="L17465">
        <v>0</v>
      </c>
      <c r="N17465">
        <v>0</v>
      </c>
      <c r="P17465">
        <v>0</v>
      </c>
      <c r="Q17465">
        <v>0</v>
      </c>
      <c r="S17465">
        <v>0</v>
      </c>
    </row>
    <row r="17466" spans="1:19" x14ac:dyDescent="0.3">
      <c r="A17466" t="s">
        <v>34795</v>
      </c>
      <c r="B17466" s="171" t="s">
        <v>34796</v>
      </c>
      <c r="C17466" s="171" t="s">
        <v>24284</v>
      </c>
      <c r="D17466" s="171" t="s">
        <v>80</v>
      </c>
      <c r="E17466" s="11">
        <v>44835</v>
      </c>
      <c r="F17466">
        <v>2</v>
      </c>
      <c r="G17466">
        <v>2</v>
      </c>
      <c r="I17466">
        <v>9</v>
      </c>
      <c r="J17466">
        <v>12</v>
      </c>
      <c r="L17466">
        <v>11</v>
      </c>
      <c r="N17466">
        <v>9</v>
      </c>
      <c r="P17466">
        <v>1</v>
      </c>
      <c r="Q17466">
        <v>5</v>
      </c>
      <c r="S17466">
        <v>0</v>
      </c>
    </row>
    <row r="17467" spans="1:19" x14ac:dyDescent="0.3">
      <c r="A17467" t="s">
        <v>34797</v>
      </c>
      <c r="B17467" s="171" t="s">
        <v>34798</v>
      </c>
      <c r="C17467" s="171" t="s">
        <v>18126</v>
      </c>
      <c r="D17467" s="171" t="s">
        <v>80</v>
      </c>
      <c r="E17467" s="11">
        <v>44835</v>
      </c>
      <c r="F17467">
        <v>0</v>
      </c>
      <c r="G17467">
        <v>0</v>
      </c>
      <c r="I17467">
        <v>0</v>
      </c>
      <c r="J17467">
        <v>0</v>
      </c>
      <c r="L17467">
        <v>0</v>
      </c>
      <c r="N17467">
        <v>0</v>
      </c>
      <c r="P17467">
        <v>0</v>
      </c>
      <c r="Q17467">
        <v>0</v>
      </c>
      <c r="S17467">
        <v>0</v>
      </c>
    </row>
    <row r="17468" spans="1:19" x14ac:dyDescent="0.3">
      <c r="A17468" t="s">
        <v>34799</v>
      </c>
      <c r="B17468" s="171" t="s">
        <v>34800</v>
      </c>
      <c r="C17468" s="171" t="s">
        <v>128</v>
      </c>
      <c r="D17468" s="171" t="s">
        <v>80</v>
      </c>
      <c r="E17468" s="11">
        <v>44835</v>
      </c>
      <c r="F17468">
        <v>0</v>
      </c>
      <c r="G17468">
        <v>0</v>
      </c>
      <c r="I17468">
        <v>0</v>
      </c>
      <c r="J17468">
        <v>0</v>
      </c>
      <c r="L17468">
        <v>0</v>
      </c>
      <c r="N17468">
        <v>0</v>
      </c>
      <c r="P17468">
        <v>0</v>
      </c>
      <c r="Q17468">
        <v>0</v>
      </c>
      <c r="S17468">
        <v>0</v>
      </c>
    </row>
    <row r="17469" spans="1:19" x14ac:dyDescent="0.3">
      <c r="A17469" t="s">
        <v>34801</v>
      </c>
      <c r="B17469" s="171" t="s">
        <v>34802</v>
      </c>
      <c r="C17469" s="171" t="s">
        <v>14824</v>
      </c>
      <c r="D17469" s="171" t="s">
        <v>80</v>
      </c>
      <c r="E17469" s="11">
        <v>44835</v>
      </c>
      <c r="F17469">
        <v>0</v>
      </c>
      <c r="G17469">
        <v>0</v>
      </c>
      <c r="I17469">
        <v>0</v>
      </c>
      <c r="J17469">
        <v>0</v>
      </c>
      <c r="L17469">
        <v>0</v>
      </c>
      <c r="N17469">
        <v>0</v>
      </c>
      <c r="P17469">
        <v>0</v>
      </c>
      <c r="Q17469">
        <v>0</v>
      </c>
      <c r="S17469">
        <v>0</v>
      </c>
    </row>
    <row r="17470" spans="1:19" x14ac:dyDescent="0.3">
      <c r="A17470" t="s">
        <v>34803</v>
      </c>
      <c r="B17470" s="171" t="s">
        <v>34804</v>
      </c>
      <c r="C17470" s="171" t="s">
        <v>152</v>
      </c>
      <c r="D17470" s="171" t="s">
        <v>80</v>
      </c>
      <c r="E17470" s="11">
        <v>44835</v>
      </c>
      <c r="F17470">
        <v>0</v>
      </c>
      <c r="G17470">
        <v>0</v>
      </c>
      <c r="I17470">
        <v>0</v>
      </c>
      <c r="J17470">
        <v>0</v>
      </c>
      <c r="L17470">
        <v>0</v>
      </c>
      <c r="N17470">
        <v>0</v>
      </c>
      <c r="P17470">
        <v>0</v>
      </c>
      <c r="Q17470">
        <v>0</v>
      </c>
      <c r="S17470">
        <v>0</v>
      </c>
    </row>
    <row r="17471" spans="1:19" x14ac:dyDescent="0.3">
      <c r="A17471" t="s">
        <v>34805</v>
      </c>
      <c r="B17471" s="171" t="s">
        <v>34806</v>
      </c>
      <c r="C17471" s="171" t="s">
        <v>194</v>
      </c>
      <c r="D17471" s="171" t="s">
        <v>80</v>
      </c>
      <c r="E17471" s="11">
        <v>44835</v>
      </c>
      <c r="F17471">
        <v>6</v>
      </c>
      <c r="G17471">
        <v>6</v>
      </c>
      <c r="I17471">
        <v>26</v>
      </c>
      <c r="J17471">
        <v>36</v>
      </c>
      <c r="L17471">
        <v>35</v>
      </c>
      <c r="N17471">
        <v>22</v>
      </c>
      <c r="P17471">
        <v>2</v>
      </c>
      <c r="Q17471">
        <v>6</v>
      </c>
      <c r="S17471">
        <v>4</v>
      </c>
    </row>
    <row r="17472" spans="1:19" x14ac:dyDescent="0.3">
      <c r="A17472" t="s">
        <v>34807</v>
      </c>
      <c r="B17472" s="171" t="s">
        <v>34808</v>
      </c>
      <c r="C17472" s="171" t="s">
        <v>18137</v>
      </c>
      <c r="D17472" s="171" t="s">
        <v>80</v>
      </c>
      <c r="E17472" s="11">
        <v>44835</v>
      </c>
      <c r="F17472">
        <v>0</v>
      </c>
      <c r="G17472">
        <v>0</v>
      </c>
      <c r="I17472">
        <v>0</v>
      </c>
      <c r="J17472">
        <v>0</v>
      </c>
      <c r="L17472">
        <v>0</v>
      </c>
      <c r="N17472">
        <v>0</v>
      </c>
      <c r="P17472">
        <v>0</v>
      </c>
      <c r="Q17472">
        <v>0</v>
      </c>
      <c r="S17472">
        <v>0</v>
      </c>
    </row>
    <row r="17473" spans="1:19" x14ac:dyDescent="0.3">
      <c r="A17473" t="s">
        <v>34809</v>
      </c>
      <c r="B17473" s="171" t="s">
        <v>34810</v>
      </c>
      <c r="C17473" s="171" t="s">
        <v>18140</v>
      </c>
      <c r="D17473" s="171" t="s">
        <v>80</v>
      </c>
      <c r="E17473" s="11">
        <v>44835</v>
      </c>
      <c r="F17473">
        <v>3</v>
      </c>
      <c r="G17473">
        <v>4</v>
      </c>
      <c r="I17473">
        <v>12</v>
      </c>
      <c r="J17473">
        <v>15</v>
      </c>
      <c r="L17473">
        <v>20</v>
      </c>
      <c r="N17473">
        <v>10</v>
      </c>
      <c r="P17473">
        <v>1</v>
      </c>
      <c r="Q17473">
        <v>2</v>
      </c>
      <c r="S17473">
        <v>2</v>
      </c>
    </row>
    <row r="17474" spans="1:19" x14ac:dyDescent="0.3">
      <c r="A17474" t="s">
        <v>34811</v>
      </c>
      <c r="B17474" s="171" t="s">
        <v>34812</v>
      </c>
      <c r="C17474" s="171" t="s">
        <v>236</v>
      </c>
      <c r="D17474" s="171" t="s">
        <v>80</v>
      </c>
      <c r="E17474" s="11">
        <v>44835</v>
      </c>
      <c r="F17474">
        <v>0</v>
      </c>
      <c r="G17474">
        <v>0</v>
      </c>
      <c r="I17474">
        <v>0</v>
      </c>
      <c r="J17474">
        <v>0</v>
      </c>
      <c r="L17474">
        <v>0</v>
      </c>
      <c r="N17474">
        <v>0</v>
      </c>
      <c r="P17474">
        <v>0</v>
      </c>
      <c r="Q17474">
        <v>0</v>
      </c>
      <c r="S17474">
        <v>0</v>
      </c>
    </row>
    <row r="17475" spans="1:19" x14ac:dyDescent="0.3">
      <c r="A17475" t="s">
        <v>34813</v>
      </c>
      <c r="B17475" s="171" t="s">
        <v>34814</v>
      </c>
      <c r="C17475" s="171" t="s">
        <v>239</v>
      </c>
      <c r="D17475" s="171" t="s">
        <v>80</v>
      </c>
      <c r="E17475" s="11">
        <v>44835</v>
      </c>
      <c r="F17475">
        <v>0</v>
      </c>
      <c r="G17475">
        <v>0</v>
      </c>
      <c r="I17475">
        <v>0</v>
      </c>
      <c r="J17475">
        <v>0</v>
      </c>
      <c r="L17475">
        <v>0</v>
      </c>
      <c r="N17475">
        <v>0</v>
      </c>
      <c r="P17475">
        <v>0</v>
      </c>
      <c r="Q17475">
        <v>0</v>
      </c>
      <c r="S17475">
        <v>0</v>
      </c>
    </row>
    <row r="17476" spans="1:19" x14ac:dyDescent="0.3">
      <c r="A17476" t="s">
        <v>34815</v>
      </c>
      <c r="B17476" s="171" t="s">
        <v>34816</v>
      </c>
      <c r="C17476" s="171" t="s">
        <v>176</v>
      </c>
      <c r="D17476" s="171" t="s">
        <v>80</v>
      </c>
      <c r="E17476" s="11">
        <v>44835</v>
      </c>
      <c r="F17476">
        <v>2</v>
      </c>
      <c r="G17476">
        <v>2</v>
      </c>
      <c r="I17476">
        <v>10</v>
      </c>
      <c r="J17476">
        <v>11</v>
      </c>
      <c r="L17476">
        <v>11</v>
      </c>
      <c r="N17476">
        <v>9</v>
      </c>
      <c r="P17476">
        <v>0</v>
      </c>
      <c r="Q17476">
        <v>0</v>
      </c>
      <c r="S17476">
        <v>1</v>
      </c>
    </row>
    <row r="17477" spans="1:19" x14ac:dyDescent="0.3">
      <c r="A17477" t="s">
        <v>34817</v>
      </c>
      <c r="B17477" s="171" t="s">
        <v>34818</v>
      </c>
      <c r="C17477" s="171" t="s">
        <v>206</v>
      </c>
      <c r="D17477" s="171" t="s">
        <v>80</v>
      </c>
      <c r="E17477" s="11">
        <v>44835</v>
      </c>
      <c r="F17477">
        <v>1.5</v>
      </c>
      <c r="G17477">
        <v>1.5</v>
      </c>
      <c r="I17477">
        <v>1</v>
      </c>
      <c r="J17477">
        <v>8</v>
      </c>
      <c r="L17477">
        <v>7</v>
      </c>
      <c r="N17477">
        <v>1</v>
      </c>
      <c r="P17477">
        <v>0</v>
      </c>
      <c r="Q17477">
        <v>0</v>
      </c>
      <c r="S17477">
        <v>0</v>
      </c>
    </row>
    <row r="17478" spans="1:19" x14ac:dyDescent="0.3">
      <c r="A17478" t="s">
        <v>34819</v>
      </c>
      <c r="B17478" s="171" t="s">
        <v>34820</v>
      </c>
      <c r="C17478" s="171" t="s">
        <v>176</v>
      </c>
      <c r="D17478" s="171" t="s">
        <v>15341</v>
      </c>
      <c r="E17478" s="11">
        <v>44835</v>
      </c>
      <c r="F17478">
        <v>0</v>
      </c>
      <c r="G17478">
        <v>0</v>
      </c>
      <c r="I17478">
        <v>0</v>
      </c>
      <c r="J17478">
        <v>0</v>
      </c>
      <c r="L17478">
        <v>0</v>
      </c>
      <c r="N17478">
        <v>0</v>
      </c>
      <c r="P17478">
        <v>0</v>
      </c>
      <c r="Q17478">
        <v>0</v>
      </c>
      <c r="S17478">
        <v>0</v>
      </c>
    </row>
    <row r="17479" spans="1:19" x14ac:dyDescent="0.3">
      <c r="A17479" t="s">
        <v>34821</v>
      </c>
      <c r="B17479" s="171" t="s">
        <v>34822</v>
      </c>
      <c r="C17479" s="171" t="s">
        <v>206</v>
      </c>
      <c r="D17479" s="171" t="s">
        <v>15341</v>
      </c>
      <c r="E17479" s="11">
        <v>44835</v>
      </c>
      <c r="F17479">
        <v>0</v>
      </c>
      <c r="G17479">
        <v>0</v>
      </c>
      <c r="I17479">
        <v>0</v>
      </c>
      <c r="J17479">
        <v>0</v>
      </c>
      <c r="L17479">
        <v>0</v>
      </c>
      <c r="N17479">
        <v>0</v>
      </c>
      <c r="P17479">
        <v>0</v>
      </c>
      <c r="Q17479">
        <v>0</v>
      </c>
      <c r="S17479">
        <v>0</v>
      </c>
    </row>
    <row r="17480" spans="1:19" x14ac:dyDescent="0.3">
      <c r="A17480" t="s">
        <v>34823</v>
      </c>
      <c r="B17480" s="171" t="s">
        <v>34824</v>
      </c>
      <c r="C17480" s="171" t="s">
        <v>16544</v>
      </c>
      <c r="D17480" s="171" t="s">
        <v>15341</v>
      </c>
      <c r="E17480" s="11">
        <v>44835</v>
      </c>
      <c r="F17480">
        <v>0</v>
      </c>
      <c r="G17480">
        <v>0</v>
      </c>
      <c r="I17480">
        <v>0</v>
      </c>
      <c r="J17480">
        <v>0</v>
      </c>
      <c r="L17480">
        <v>0</v>
      </c>
      <c r="N17480">
        <v>0</v>
      </c>
      <c r="P17480">
        <v>0</v>
      </c>
      <c r="Q17480">
        <v>0</v>
      </c>
      <c r="S17480">
        <v>0</v>
      </c>
    </row>
    <row r="17481" spans="1:19" x14ac:dyDescent="0.3">
      <c r="A17481" t="s">
        <v>34825</v>
      </c>
      <c r="B17481" s="171" t="s">
        <v>34826</v>
      </c>
      <c r="C17481" s="171" t="s">
        <v>16544</v>
      </c>
      <c r="D17481" s="171" t="s">
        <v>80</v>
      </c>
      <c r="E17481" s="11">
        <v>44835</v>
      </c>
      <c r="F17481">
        <v>0</v>
      </c>
      <c r="G17481">
        <v>0</v>
      </c>
      <c r="I17481">
        <v>0</v>
      </c>
      <c r="J17481">
        <v>0</v>
      </c>
      <c r="L17481">
        <v>0</v>
      </c>
      <c r="N17481">
        <v>0</v>
      </c>
      <c r="P17481">
        <v>0</v>
      </c>
      <c r="Q17481">
        <v>0</v>
      </c>
      <c r="S17481">
        <v>0</v>
      </c>
    </row>
    <row r="17482" spans="1:19" x14ac:dyDescent="0.3">
      <c r="A17482" t="s">
        <v>34827</v>
      </c>
      <c r="B17482" s="171" t="s">
        <v>34828</v>
      </c>
      <c r="C17482" s="171" t="s">
        <v>24315</v>
      </c>
      <c r="D17482" s="171" t="s">
        <v>15341</v>
      </c>
      <c r="E17482" s="11">
        <v>44835</v>
      </c>
      <c r="F17482">
        <v>0</v>
      </c>
      <c r="G17482">
        <v>0</v>
      </c>
      <c r="I17482">
        <v>0</v>
      </c>
      <c r="J17482">
        <v>0</v>
      </c>
      <c r="L17482">
        <v>0</v>
      </c>
      <c r="N17482">
        <v>0</v>
      </c>
      <c r="P17482">
        <v>0</v>
      </c>
      <c r="Q17482">
        <v>0</v>
      </c>
      <c r="S17482">
        <v>0</v>
      </c>
    </row>
    <row r="17483" spans="1:19" x14ac:dyDescent="0.3">
      <c r="A17483" t="s">
        <v>34829</v>
      </c>
      <c r="B17483" s="171" t="s">
        <v>34830</v>
      </c>
      <c r="C17483" s="171" t="s">
        <v>24315</v>
      </c>
      <c r="D17483" s="171" t="s">
        <v>80</v>
      </c>
      <c r="E17483" s="11">
        <v>44835</v>
      </c>
      <c r="F17483">
        <v>0</v>
      </c>
      <c r="G17483">
        <v>0</v>
      </c>
      <c r="I17483">
        <v>0</v>
      </c>
      <c r="J17483">
        <v>0</v>
      </c>
      <c r="L17483">
        <v>0</v>
      </c>
      <c r="N17483">
        <v>0</v>
      </c>
      <c r="P17483">
        <v>0</v>
      </c>
      <c r="Q17483">
        <v>0</v>
      </c>
      <c r="S17483">
        <v>0</v>
      </c>
    </row>
    <row r="17484" spans="1:19" x14ac:dyDescent="0.3">
      <c r="A17484" t="s">
        <v>34831</v>
      </c>
      <c r="B17484" s="171" t="s">
        <v>34832</v>
      </c>
      <c r="C17484" s="171" t="s">
        <v>34833</v>
      </c>
      <c r="D17484" s="171" t="s">
        <v>80</v>
      </c>
      <c r="E17484" s="11">
        <v>44835</v>
      </c>
      <c r="F17484">
        <v>2</v>
      </c>
      <c r="G17484">
        <v>2</v>
      </c>
      <c r="I17484">
        <v>1</v>
      </c>
      <c r="J17484">
        <v>11</v>
      </c>
      <c r="L17484">
        <v>11</v>
      </c>
      <c r="N17484">
        <v>0</v>
      </c>
      <c r="P17484">
        <v>0</v>
      </c>
      <c r="Q17484">
        <v>0</v>
      </c>
      <c r="S17484">
        <v>1</v>
      </c>
    </row>
    <row r="17485" spans="1:19" x14ac:dyDescent="0.3">
      <c r="A17485" t="s">
        <v>34834</v>
      </c>
      <c r="B17485" s="171" t="s">
        <v>34835</v>
      </c>
      <c r="C17485" s="171" t="s">
        <v>34836</v>
      </c>
      <c r="D17485" s="171" t="s">
        <v>80</v>
      </c>
      <c r="E17485" s="11">
        <v>44835</v>
      </c>
      <c r="F17485">
        <v>1.5</v>
      </c>
      <c r="G17485">
        <v>1.5</v>
      </c>
      <c r="I17485">
        <v>1</v>
      </c>
      <c r="J17485">
        <v>8</v>
      </c>
      <c r="L17485">
        <v>7</v>
      </c>
      <c r="N17485">
        <v>0</v>
      </c>
      <c r="P17485">
        <v>0</v>
      </c>
      <c r="Q17485">
        <v>0</v>
      </c>
      <c r="S17485">
        <v>1</v>
      </c>
    </row>
    <row r="17486" spans="1:19" x14ac:dyDescent="0.3">
      <c r="A17486" t="s">
        <v>34837</v>
      </c>
      <c r="B17486" s="171" t="s">
        <v>34838</v>
      </c>
      <c r="C17486" s="171" t="s">
        <v>113</v>
      </c>
      <c r="D17486" s="171" t="s">
        <v>80</v>
      </c>
      <c r="E17486" s="11">
        <v>44835</v>
      </c>
      <c r="F17486">
        <v>0</v>
      </c>
      <c r="G17486">
        <v>0</v>
      </c>
      <c r="I17486">
        <v>0</v>
      </c>
      <c r="J17486">
        <v>0</v>
      </c>
      <c r="L17486">
        <v>0</v>
      </c>
      <c r="N17486">
        <v>0</v>
      </c>
      <c r="P17486">
        <v>0</v>
      </c>
      <c r="Q17486">
        <v>0</v>
      </c>
      <c r="S17486">
        <v>0</v>
      </c>
    </row>
    <row r="17487" spans="1:19" x14ac:dyDescent="0.3">
      <c r="A17487" t="s">
        <v>34839</v>
      </c>
      <c r="B17487" s="171" t="s">
        <v>34840</v>
      </c>
      <c r="C17487" s="171" t="s">
        <v>131</v>
      </c>
      <c r="D17487" s="171" t="s">
        <v>80</v>
      </c>
      <c r="E17487" s="11">
        <v>44835</v>
      </c>
      <c r="F17487">
        <v>0</v>
      </c>
      <c r="G17487">
        <v>0</v>
      </c>
      <c r="I17487">
        <v>0</v>
      </c>
      <c r="J17487">
        <v>0</v>
      </c>
      <c r="L17487">
        <v>0</v>
      </c>
      <c r="N17487">
        <v>0</v>
      </c>
      <c r="P17487">
        <v>0</v>
      </c>
      <c r="Q17487">
        <v>0</v>
      </c>
      <c r="S17487">
        <v>0</v>
      </c>
    </row>
    <row r="17488" spans="1:19" x14ac:dyDescent="0.3">
      <c r="A17488" t="s">
        <v>34841</v>
      </c>
      <c r="B17488" s="171" t="s">
        <v>34842</v>
      </c>
      <c r="C17488" s="171" t="s">
        <v>14843</v>
      </c>
      <c r="D17488" s="171" t="s">
        <v>80</v>
      </c>
      <c r="E17488" s="11">
        <v>44835</v>
      </c>
      <c r="F17488">
        <v>0</v>
      </c>
      <c r="G17488">
        <v>0</v>
      </c>
      <c r="I17488">
        <v>0</v>
      </c>
      <c r="J17488">
        <v>0</v>
      </c>
      <c r="L17488">
        <v>0</v>
      </c>
      <c r="N17488">
        <v>0</v>
      </c>
      <c r="P17488">
        <v>0</v>
      </c>
      <c r="Q17488">
        <v>0</v>
      </c>
      <c r="S17488">
        <v>0</v>
      </c>
    </row>
    <row r="17489" spans="1:19" x14ac:dyDescent="0.3">
      <c r="A17489" t="s">
        <v>34843</v>
      </c>
      <c r="B17489" s="171" t="s">
        <v>34844</v>
      </c>
      <c r="C17489" s="171" t="s">
        <v>155</v>
      </c>
      <c r="D17489" s="171" t="s">
        <v>80</v>
      </c>
      <c r="E17489" s="11">
        <v>44835</v>
      </c>
      <c r="F17489">
        <v>4.5</v>
      </c>
      <c r="G17489">
        <v>4.5</v>
      </c>
      <c r="I17489">
        <v>18</v>
      </c>
      <c r="J17489">
        <v>24</v>
      </c>
      <c r="L17489">
        <v>24</v>
      </c>
      <c r="N17489">
        <v>17</v>
      </c>
      <c r="P17489">
        <v>0</v>
      </c>
      <c r="Q17489">
        <v>0</v>
      </c>
      <c r="S17489">
        <v>1</v>
      </c>
    </row>
    <row r="17490" spans="1:19" x14ac:dyDescent="0.3">
      <c r="A17490" t="s">
        <v>34845</v>
      </c>
      <c r="B17490" s="171" t="s">
        <v>34846</v>
      </c>
      <c r="C17490" s="171" t="s">
        <v>16232</v>
      </c>
      <c r="D17490" s="171" t="s">
        <v>80</v>
      </c>
      <c r="E17490" s="11">
        <v>44835</v>
      </c>
      <c r="F17490">
        <v>1.5</v>
      </c>
      <c r="G17490">
        <v>1.5</v>
      </c>
      <c r="I17490">
        <v>4</v>
      </c>
      <c r="J17490">
        <v>9</v>
      </c>
      <c r="L17490">
        <v>9</v>
      </c>
      <c r="N17490">
        <v>4</v>
      </c>
      <c r="P17490">
        <v>0</v>
      </c>
      <c r="Q17490">
        <v>0</v>
      </c>
      <c r="S17490">
        <v>0</v>
      </c>
    </row>
    <row r="17491" spans="1:19" x14ac:dyDescent="0.3">
      <c r="A17491" t="s">
        <v>34847</v>
      </c>
      <c r="B17491" s="171" t="s">
        <v>34848</v>
      </c>
      <c r="C17491" s="171" t="s">
        <v>16557</v>
      </c>
      <c r="D17491" s="171" t="s">
        <v>80</v>
      </c>
      <c r="E17491" s="11">
        <v>44835</v>
      </c>
      <c r="F17491">
        <v>0</v>
      </c>
      <c r="G17491">
        <v>0</v>
      </c>
      <c r="I17491">
        <v>0</v>
      </c>
      <c r="J17491">
        <v>0</v>
      </c>
      <c r="L17491">
        <v>0</v>
      </c>
      <c r="N17491">
        <v>0</v>
      </c>
      <c r="P17491">
        <v>0</v>
      </c>
      <c r="Q17491">
        <v>0</v>
      </c>
      <c r="S17491">
        <v>0</v>
      </c>
    </row>
    <row r="17492" spans="1:19" x14ac:dyDescent="0.3">
      <c r="A17492" t="s">
        <v>34849</v>
      </c>
      <c r="B17492" s="171" t="s">
        <v>34850</v>
      </c>
      <c r="C17492" s="171" t="s">
        <v>188</v>
      </c>
      <c r="D17492" s="171" t="s">
        <v>80</v>
      </c>
      <c r="E17492" s="11">
        <v>44835</v>
      </c>
      <c r="F17492">
        <v>2.5</v>
      </c>
      <c r="G17492">
        <v>4</v>
      </c>
      <c r="I17492">
        <v>3</v>
      </c>
      <c r="J17492">
        <v>13</v>
      </c>
      <c r="L17492">
        <v>22</v>
      </c>
      <c r="N17492">
        <v>3</v>
      </c>
      <c r="P17492">
        <v>0</v>
      </c>
      <c r="Q17492">
        <v>0</v>
      </c>
      <c r="S17492">
        <v>0</v>
      </c>
    </row>
    <row r="17493" spans="1:19" x14ac:dyDescent="0.3">
      <c r="A17493" t="s">
        <v>34851</v>
      </c>
      <c r="B17493" s="171" t="s">
        <v>34852</v>
      </c>
      <c r="C17493" s="171" t="s">
        <v>227</v>
      </c>
      <c r="D17493" s="171" t="s">
        <v>80</v>
      </c>
      <c r="E17493" s="11">
        <v>44835</v>
      </c>
      <c r="F17493">
        <v>0</v>
      </c>
      <c r="G17493">
        <v>0</v>
      </c>
      <c r="I17493">
        <v>0</v>
      </c>
      <c r="J17493">
        <v>0</v>
      </c>
      <c r="L17493">
        <v>0</v>
      </c>
      <c r="N17493">
        <v>0</v>
      </c>
      <c r="P17493">
        <v>0</v>
      </c>
      <c r="Q17493">
        <v>0</v>
      </c>
      <c r="S17493">
        <v>0</v>
      </c>
    </row>
    <row r="17494" spans="1:19" x14ac:dyDescent="0.3">
      <c r="A17494" t="s">
        <v>34853</v>
      </c>
      <c r="B17494" s="171" t="s">
        <v>34854</v>
      </c>
      <c r="C17494" s="171" t="s">
        <v>116</v>
      </c>
      <c r="D17494" s="171" t="s">
        <v>80</v>
      </c>
      <c r="E17494" s="11">
        <v>44835</v>
      </c>
      <c r="F17494">
        <v>3.5</v>
      </c>
      <c r="G17494">
        <v>5.5</v>
      </c>
      <c r="I17494">
        <v>50</v>
      </c>
      <c r="J17494">
        <v>36</v>
      </c>
      <c r="L17494">
        <v>58</v>
      </c>
      <c r="N17494">
        <v>50</v>
      </c>
      <c r="P17494">
        <v>0</v>
      </c>
      <c r="Q17494">
        <v>0</v>
      </c>
      <c r="S17494">
        <v>0</v>
      </c>
    </row>
    <row r="17495" spans="1:19" x14ac:dyDescent="0.3">
      <c r="A17495" t="s">
        <v>34855</v>
      </c>
      <c r="B17495" s="171" t="s">
        <v>34856</v>
      </c>
      <c r="C17495" s="171" t="s">
        <v>9862</v>
      </c>
      <c r="D17495" s="171" t="s">
        <v>80</v>
      </c>
      <c r="E17495" s="11">
        <v>44835</v>
      </c>
      <c r="F17495">
        <v>0</v>
      </c>
      <c r="G17495">
        <v>0</v>
      </c>
      <c r="I17495">
        <v>0</v>
      </c>
      <c r="J17495">
        <v>0</v>
      </c>
      <c r="L17495">
        <v>0</v>
      </c>
      <c r="N17495">
        <v>0</v>
      </c>
      <c r="P17495">
        <v>0</v>
      </c>
      <c r="Q17495">
        <v>0</v>
      </c>
      <c r="S17495">
        <v>0</v>
      </c>
    </row>
    <row r="17496" spans="1:19" x14ac:dyDescent="0.3">
      <c r="A17496" t="s">
        <v>34857</v>
      </c>
      <c r="B17496" s="171" t="s">
        <v>34858</v>
      </c>
      <c r="C17496" s="171" t="s">
        <v>140</v>
      </c>
      <c r="D17496" s="171" t="s">
        <v>80</v>
      </c>
      <c r="E17496" s="11">
        <v>44835</v>
      </c>
      <c r="F17496">
        <v>0</v>
      </c>
      <c r="G17496">
        <v>0</v>
      </c>
      <c r="I17496">
        <v>0</v>
      </c>
      <c r="J17496">
        <v>0</v>
      </c>
      <c r="L17496">
        <v>0</v>
      </c>
      <c r="N17496">
        <v>0</v>
      </c>
      <c r="P17496">
        <v>0</v>
      </c>
      <c r="Q17496">
        <v>0</v>
      </c>
      <c r="S17496">
        <v>0</v>
      </c>
    </row>
    <row r="17497" spans="1:19" x14ac:dyDescent="0.3">
      <c r="A17497" t="s">
        <v>34859</v>
      </c>
      <c r="B17497" s="171" t="s">
        <v>34860</v>
      </c>
      <c r="C17497" s="171" t="s">
        <v>8590</v>
      </c>
      <c r="D17497" s="171" t="s">
        <v>80</v>
      </c>
      <c r="E17497" s="11">
        <v>44835</v>
      </c>
      <c r="F17497">
        <v>0</v>
      </c>
      <c r="G17497">
        <v>0</v>
      </c>
      <c r="I17497">
        <v>0</v>
      </c>
      <c r="J17497">
        <v>0</v>
      </c>
      <c r="L17497">
        <v>0</v>
      </c>
      <c r="N17497">
        <v>0</v>
      </c>
      <c r="P17497">
        <v>0</v>
      </c>
      <c r="Q17497">
        <v>0</v>
      </c>
      <c r="S17497">
        <v>0</v>
      </c>
    </row>
    <row r="17498" spans="1:19" x14ac:dyDescent="0.3">
      <c r="A17498" t="s">
        <v>34861</v>
      </c>
      <c r="B17498" s="171" t="s">
        <v>34862</v>
      </c>
      <c r="C17498" s="171" t="s">
        <v>170</v>
      </c>
      <c r="D17498" s="171" t="s">
        <v>80</v>
      </c>
      <c r="E17498" s="11">
        <v>44835</v>
      </c>
      <c r="F17498">
        <v>4</v>
      </c>
      <c r="G17498">
        <v>4</v>
      </c>
      <c r="I17498">
        <v>40</v>
      </c>
      <c r="J17498">
        <v>56</v>
      </c>
      <c r="L17498">
        <v>56</v>
      </c>
      <c r="N17498">
        <v>40</v>
      </c>
      <c r="P17498">
        <v>0</v>
      </c>
      <c r="Q17498">
        <v>2</v>
      </c>
      <c r="S17498">
        <v>0</v>
      </c>
    </row>
    <row r="17499" spans="1:19" x14ac:dyDescent="0.3">
      <c r="A17499" t="s">
        <v>34863</v>
      </c>
      <c r="B17499" s="171" t="s">
        <v>34864</v>
      </c>
      <c r="C17499" s="171" t="s">
        <v>182</v>
      </c>
      <c r="D17499" s="171" t="s">
        <v>80</v>
      </c>
      <c r="E17499" s="11">
        <v>44835</v>
      </c>
      <c r="F17499">
        <v>11.5</v>
      </c>
      <c r="G17499">
        <v>11.5</v>
      </c>
      <c r="I17499">
        <v>73</v>
      </c>
      <c r="J17499">
        <v>131</v>
      </c>
      <c r="L17499">
        <v>131</v>
      </c>
      <c r="N17499">
        <v>73</v>
      </c>
      <c r="P17499">
        <v>2</v>
      </c>
      <c r="Q17499">
        <v>2</v>
      </c>
      <c r="S17499">
        <v>0</v>
      </c>
    </row>
    <row r="17500" spans="1:19" x14ac:dyDescent="0.3">
      <c r="A17500" t="s">
        <v>34865</v>
      </c>
      <c r="B17500" s="171" t="s">
        <v>34866</v>
      </c>
      <c r="C17500" s="171" t="s">
        <v>197</v>
      </c>
      <c r="D17500" s="171" t="s">
        <v>80</v>
      </c>
      <c r="E17500" s="11">
        <v>44835</v>
      </c>
      <c r="F17500">
        <v>8</v>
      </c>
      <c r="G17500">
        <v>8</v>
      </c>
      <c r="I17500">
        <v>54</v>
      </c>
      <c r="J17500">
        <v>80</v>
      </c>
      <c r="L17500">
        <v>80</v>
      </c>
      <c r="N17500">
        <v>53</v>
      </c>
      <c r="P17500">
        <v>10</v>
      </c>
      <c r="Q17500">
        <v>10</v>
      </c>
      <c r="S17500">
        <v>1</v>
      </c>
    </row>
    <row r="17501" spans="1:19" x14ac:dyDescent="0.3">
      <c r="A17501" t="s">
        <v>34867</v>
      </c>
      <c r="B17501" s="171" t="s">
        <v>34868</v>
      </c>
      <c r="C17501" s="171" t="s">
        <v>218</v>
      </c>
      <c r="D17501" s="171" t="s">
        <v>80</v>
      </c>
      <c r="E17501" s="11">
        <v>44835</v>
      </c>
      <c r="F17501">
        <v>0</v>
      </c>
      <c r="G17501">
        <v>0</v>
      </c>
      <c r="I17501">
        <v>0</v>
      </c>
      <c r="J17501">
        <v>0</v>
      </c>
      <c r="L17501">
        <v>0</v>
      </c>
      <c r="N17501">
        <v>0</v>
      </c>
      <c r="P17501">
        <v>0</v>
      </c>
      <c r="Q17501">
        <v>0</v>
      </c>
      <c r="S17501">
        <v>0</v>
      </c>
    </row>
    <row r="17502" spans="1:19" x14ac:dyDescent="0.3">
      <c r="A17502" t="s">
        <v>34869</v>
      </c>
      <c r="B17502" s="171" t="s">
        <v>34870</v>
      </c>
      <c r="C17502" s="171" t="s">
        <v>34871</v>
      </c>
      <c r="D17502" s="171" t="s">
        <v>80</v>
      </c>
      <c r="E17502" s="11">
        <v>44835</v>
      </c>
      <c r="F17502">
        <v>3</v>
      </c>
      <c r="G17502">
        <v>3</v>
      </c>
      <c r="I17502">
        <v>13</v>
      </c>
      <c r="J17502">
        <v>33</v>
      </c>
      <c r="L17502">
        <v>33</v>
      </c>
      <c r="N17502">
        <v>0</v>
      </c>
      <c r="P17502">
        <v>0</v>
      </c>
      <c r="Q17502">
        <v>0</v>
      </c>
      <c r="S17502">
        <v>13</v>
      </c>
    </row>
    <row r="17503" spans="1:19" x14ac:dyDescent="0.3">
      <c r="A17503" t="s">
        <v>34872</v>
      </c>
      <c r="B17503" s="171" t="s">
        <v>34873</v>
      </c>
      <c r="C17503" s="171" t="s">
        <v>230</v>
      </c>
      <c r="D17503" s="171" t="s">
        <v>80</v>
      </c>
      <c r="E17503" s="11">
        <v>44835</v>
      </c>
      <c r="F17503">
        <v>0</v>
      </c>
      <c r="G17503">
        <v>0</v>
      </c>
      <c r="I17503">
        <v>0</v>
      </c>
      <c r="J17503">
        <v>0</v>
      </c>
      <c r="L17503">
        <v>0</v>
      </c>
      <c r="N17503">
        <v>0</v>
      </c>
      <c r="P17503">
        <v>0</v>
      </c>
      <c r="Q17503">
        <v>0</v>
      </c>
      <c r="S17503">
        <v>0</v>
      </c>
    </row>
    <row r="17504" spans="1:19" x14ac:dyDescent="0.3">
      <c r="A17504" t="s">
        <v>34874</v>
      </c>
      <c r="B17504" s="171" t="s">
        <v>34875</v>
      </c>
      <c r="C17504" s="171" t="s">
        <v>8193</v>
      </c>
      <c r="D17504" s="171" t="s">
        <v>80</v>
      </c>
      <c r="E17504" s="11">
        <v>44835</v>
      </c>
      <c r="F17504">
        <v>0</v>
      </c>
      <c r="G17504">
        <v>3</v>
      </c>
      <c r="I17504">
        <v>9</v>
      </c>
      <c r="J17504">
        <v>0</v>
      </c>
      <c r="L17504">
        <v>33</v>
      </c>
      <c r="N17504">
        <v>9</v>
      </c>
      <c r="P17504">
        <v>1</v>
      </c>
      <c r="Q17504">
        <v>1</v>
      </c>
      <c r="S17504">
        <v>0</v>
      </c>
    </row>
    <row r="17505" spans="1:19" x14ac:dyDescent="0.3">
      <c r="A17505" t="s">
        <v>34876</v>
      </c>
      <c r="B17505" s="171" t="s">
        <v>34877</v>
      </c>
      <c r="C17505" s="171" t="s">
        <v>10522</v>
      </c>
      <c r="D17505" s="171" t="s">
        <v>80</v>
      </c>
      <c r="E17505" s="11">
        <v>44835</v>
      </c>
      <c r="F17505">
        <v>0</v>
      </c>
      <c r="G17505">
        <v>0</v>
      </c>
      <c r="I17505">
        <v>0</v>
      </c>
      <c r="J17505">
        <v>0</v>
      </c>
      <c r="L17505">
        <v>0</v>
      </c>
      <c r="N17505">
        <v>0</v>
      </c>
      <c r="P17505">
        <v>0</v>
      </c>
      <c r="Q17505">
        <v>0</v>
      </c>
      <c r="S17505">
        <v>0</v>
      </c>
    </row>
    <row r="17506" spans="1:19" x14ac:dyDescent="0.3">
      <c r="A17506" t="s">
        <v>34878</v>
      </c>
      <c r="B17506" s="171" t="s">
        <v>34879</v>
      </c>
      <c r="C17506" s="171" t="s">
        <v>10525</v>
      </c>
      <c r="D17506" s="171" t="s">
        <v>80</v>
      </c>
      <c r="E17506" s="11">
        <v>44835</v>
      </c>
      <c r="F17506">
        <v>0</v>
      </c>
      <c r="G17506">
        <v>0</v>
      </c>
      <c r="I17506">
        <v>0</v>
      </c>
      <c r="J17506">
        <v>0</v>
      </c>
      <c r="L17506">
        <v>0</v>
      </c>
      <c r="N17506">
        <v>0</v>
      </c>
      <c r="P17506">
        <v>0</v>
      </c>
      <c r="Q17506">
        <v>0</v>
      </c>
      <c r="S17506">
        <v>0</v>
      </c>
    </row>
    <row r="17507" spans="1:19" x14ac:dyDescent="0.3">
      <c r="A17507" t="s">
        <v>34880</v>
      </c>
      <c r="B17507" s="171" t="s">
        <v>34881</v>
      </c>
      <c r="C17507" s="171" t="s">
        <v>10528</v>
      </c>
      <c r="D17507" s="171" t="s">
        <v>80</v>
      </c>
      <c r="E17507" s="11">
        <v>44835</v>
      </c>
      <c r="F17507">
        <v>0</v>
      </c>
      <c r="G17507">
        <v>0</v>
      </c>
      <c r="I17507">
        <v>0</v>
      </c>
      <c r="J17507">
        <v>0</v>
      </c>
      <c r="L17507">
        <v>0</v>
      </c>
      <c r="N17507">
        <v>0</v>
      </c>
      <c r="P17507">
        <v>0</v>
      </c>
      <c r="Q17507">
        <v>0</v>
      </c>
      <c r="S17507">
        <v>0</v>
      </c>
    </row>
    <row r="17508" spans="1:19" x14ac:dyDescent="0.3">
      <c r="A17508" t="s">
        <v>34882</v>
      </c>
      <c r="B17508" s="171" t="s">
        <v>34883</v>
      </c>
      <c r="C17508" s="171" t="s">
        <v>10531</v>
      </c>
      <c r="D17508" s="171" t="s">
        <v>80</v>
      </c>
      <c r="E17508" s="11">
        <v>44835</v>
      </c>
      <c r="F17508">
        <v>0</v>
      </c>
      <c r="G17508">
        <v>0</v>
      </c>
      <c r="I17508">
        <v>0</v>
      </c>
      <c r="J17508">
        <v>0</v>
      </c>
      <c r="L17508">
        <v>0</v>
      </c>
      <c r="N17508">
        <v>0</v>
      </c>
      <c r="P17508">
        <v>0</v>
      </c>
      <c r="Q17508">
        <v>0</v>
      </c>
      <c r="S17508">
        <v>0</v>
      </c>
    </row>
    <row r="17509" spans="1:19" x14ac:dyDescent="0.3">
      <c r="A17509" t="s">
        <v>34884</v>
      </c>
      <c r="B17509" s="171" t="s">
        <v>34885</v>
      </c>
      <c r="C17509" s="171" t="s">
        <v>14880</v>
      </c>
      <c r="D17509" s="171" t="s">
        <v>80</v>
      </c>
      <c r="E17509" s="11">
        <v>44835</v>
      </c>
      <c r="F17509">
        <v>0</v>
      </c>
      <c r="G17509">
        <v>0</v>
      </c>
      <c r="I17509">
        <v>0</v>
      </c>
      <c r="J17509">
        <v>0</v>
      </c>
      <c r="L17509">
        <v>0</v>
      </c>
      <c r="N17509">
        <v>0</v>
      </c>
      <c r="P17509">
        <v>0</v>
      </c>
      <c r="Q17509">
        <v>0</v>
      </c>
      <c r="S17509">
        <v>0</v>
      </c>
    </row>
    <row r="17510" spans="1:19" x14ac:dyDescent="0.3">
      <c r="A17510" t="s">
        <v>34886</v>
      </c>
      <c r="B17510" s="171" t="s">
        <v>34887</v>
      </c>
      <c r="C17510" s="171" t="s">
        <v>10534</v>
      </c>
      <c r="D17510" s="171" t="s">
        <v>80</v>
      </c>
      <c r="E17510" s="11">
        <v>44835</v>
      </c>
      <c r="F17510">
        <v>1</v>
      </c>
      <c r="G17510">
        <v>2</v>
      </c>
      <c r="I17510">
        <v>3</v>
      </c>
      <c r="J17510">
        <v>6</v>
      </c>
      <c r="L17510">
        <v>11</v>
      </c>
      <c r="N17510">
        <v>2</v>
      </c>
      <c r="P17510">
        <v>0</v>
      </c>
      <c r="Q17510">
        <v>0</v>
      </c>
      <c r="S17510">
        <v>1</v>
      </c>
    </row>
    <row r="17511" spans="1:19" x14ac:dyDescent="0.3">
      <c r="A17511" t="s">
        <v>34888</v>
      </c>
      <c r="B17511" s="171" t="s">
        <v>34889</v>
      </c>
      <c r="C17511" s="171" t="s">
        <v>10537</v>
      </c>
      <c r="D17511" s="171" t="s">
        <v>80</v>
      </c>
      <c r="E17511" s="11">
        <v>44835</v>
      </c>
      <c r="F17511">
        <v>1</v>
      </c>
      <c r="G17511">
        <v>2</v>
      </c>
      <c r="I17511">
        <v>4</v>
      </c>
      <c r="J17511">
        <v>5</v>
      </c>
      <c r="L17511">
        <v>11</v>
      </c>
      <c r="N17511">
        <v>4</v>
      </c>
      <c r="P17511">
        <v>0</v>
      </c>
      <c r="Q17511">
        <v>0</v>
      </c>
      <c r="S17511">
        <v>0</v>
      </c>
    </row>
    <row r="17512" spans="1:19" x14ac:dyDescent="0.3">
      <c r="A17512" t="s">
        <v>34890</v>
      </c>
      <c r="B17512" s="171" t="s">
        <v>34891</v>
      </c>
      <c r="C17512" s="171" t="s">
        <v>34754</v>
      </c>
      <c r="D17512" s="171" t="s">
        <v>4</v>
      </c>
      <c r="E17512" s="11">
        <v>44835</v>
      </c>
      <c r="F17512">
        <v>0.5</v>
      </c>
      <c r="G17512">
        <v>0.5</v>
      </c>
      <c r="I17512">
        <v>0</v>
      </c>
      <c r="J17512">
        <v>2</v>
      </c>
      <c r="L17512">
        <v>2</v>
      </c>
      <c r="N17512">
        <v>0</v>
      </c>
      <c r="P17512">
        <v>0</v>
      </c>
      <c r="Q17512">
        <v>0</v>
      </c>
      <c r="S17512">
        <v>0</v>
      </c>
    </row>
    <row r="17513" spans="1:19" x14ac:dyDescent="0.3">
      <c r="A17513" t="s">
        <v>34892</v>
      </c>
      <c r="B17513" s="171" t="s">
        <v>34893</v>
      </c>
      <c r="C17513" s="171" t="s">
        <v>34757</v>
      </c>
      <c r="D17513" s="171" t="s">
        <v>4</v>
      </c>
      <c r="E17513" s="11">
        <v>44835</v>
      </c>
      <c r="F17513">
        <v>1.5</v>
      </c>
      <c r="G17513">
        <v>1.5</v>
      </c>
      <c r="I17513">
        <v>0</v>
      </c>
      <c r="J17513">
        <v>6</v>
      </c>
      <c r="L17513">
        <v>6</v>
      </c>
      <c r="N17513">
        <v>0</v>
      </c>
      <c r="P17513">
        <v>0</v>
      </c>
      <c r="Q17513">
        <v>0</v>
      </c>
      <c r="S17513">
        <v>0</v>
      </c>
    </row>
    <row r="17514" spans="1:19" x14ac:dyDescent="0.3">
      <c r="A17514" t="s">
        <v>34894</v>
      </c>
      <c r="B17514" s="171" t="s">
        <v>34895</v>
      </c>
      <c r="C17514" s="171" t="s">
        <v>34760</v>
      </c>
      <c r="D17514" s="171" t="s">
        <v>4</v>
      </c>
      <c r="E17514" s="11">
        <v>44835</v>
      </c>
      <c r="F17514">
        <v>1</v>
      </c>
      <c r="G17514">
        <v>1</v>
      </c>
      <c r="I17514">
        <v>0</v>
      </c>
      <c r="J17514">
        <v>4</v>
      </c>
      <c r="L17514">
        <v>4</v>
      </c>
      <c r="N17514">
        <v>0</v>
      </c>
      <c r="P17514">
        <v>0</v>
      </c>
      <c r="Q17514">
        <v>0</v>
      </c>
      <c r="S17514">
        <v>0</v>
      </c>
    </row>
    <row r="17515" spans="1:19" x14ac:dyDescent="0.3">
      <c r="A17515" t="s">
        <v>34896</v>
      </c>
      <c r="B17515" s="171" t="s">
        <v>34897</v>
      </c>
      <c r="C17515" s="171" t="s">
        <v>34763</v>
      </c>
      <c r="D17515" s="171" t="s">
        <v>4</v>
      </c>
      <c r="E17515" s="11">
        <v>44835</v>
      </c>
      <c r="F17515">
        <v>0.5</v>
      </c>
      <c r="G17515">
        <v>0.5</v>
      </c>
      <c r="I17515">
        <v>0</v>
      </c>
      <c r="J17515">
        <v>2</v>
      </c>
      <c r="L17515">
        <v>2</v>
      </c>
      <c r="N17515">
        <v>0</v>
      </c>
      <c r="P17515">
        <v>0</v>
      </c>
      <c r="Q17515">
        <v>0</v>
      </c>
      <c r="S17515">
        <v>0</v>
      </c>
    </row>
    <row r="17516" spans="1:19" x14ac:dyDescent="0.3">
      <c r="A17516" t="s">
        <v>34898</v>
      </c>
      <c r="B17516" s="171" t="s">
        <v>34899</v>
      </c>
      <c r="C17516" s="171" t="s">
        <v>34766</v>
      </c>
      <c r="D17516" s="171" t="s">
        <v>4</v>
      </c>
      <c r="E17516" s="11">
        <v>44835</v>
      </c>
      <c r="F17516">
        <v>0.5</v>
      </c>
      <c r="G17516">
        <v>0.5</v>
      </c>
      <c r="I17516">
        <v>0</v>
      </c>
      <c r="J17516">
        <v>2</v>
      </c>
      <c r="L17516">
        <v>2</v>
      </c>
      <c r="N17516">
        <v>0</v>
      </c>
      <c r="P17516">
        <v>0</v>
      </c>
      <c r="Q17516">
        <v>0</v>
      </c>
      <c r="S17516">
        <v>0</v>
      </c>
    </row>
    <row r="17517" spans="1:19" x14ac:dyDescent="0.3">
      <c r="A17517" t="s">
        <v>34900</v>
      </c>
      <c r="B17517" s="171" t="s">
        <v>34901</v>
      </c>
      <c r="C17517" s="171" t="s">
        <v>119</v>
      </c>
      <c r="D17517" s="171" t="s">
        <v>4</v>
      </c>
      <c r="E17517" s="11">
        <v>44835</v>
      </c>
      <c r="F17517">
        <v>0</v>
      </c>
      <c r="G17517">
        <v>0</v>
      </c>
      <c r="I17517">
        <v>0</v>
      </c>
      <c r="J17517">
        <v>0</v>
      </c>
      <c r="L17517">
        <v>0</v>
      </c>
      <c r="N17517">
        <v>0</v>
      </c>
      <c r="P17517">
        <v>0</v>
      </c>
      <c r="Q17517">
        <v>0</v>
      </c>
      <c r="S17517">
        <v>0</v>
      </c>
    </row>
    <row r="17518" spans="1:19" x14ac:dyDescent="0.3">
      <c r="A17518" t="s">
        <v>34902</v>
      </c>
      <c r="B17518" s="171" t="s">
        <v>34903</v>
      </c>
      <c r="C17518" s="171" t="s">
        <v>143</v>
      </c>
      <c r="D17518" s="171" t="s">
        <v>4</v>
      </c>
      <c r="E17518" s="11">
        <v>44835</v>
      </c>
      <c r="F17518">
        <v>0</v>
      </c>
      <c r="G17518">
        <v>0</v>
      </c>
      <c r="I17518">
        <v>0</v>
      </c>
      <c r="J17518">
        <v>0</v>
      </c>
      <c r="L17518">
        <v>0</v>
      </c>
      <c r="N17518">
        <v>0</v>
      </c>
      <c r="P17518">
        <v>0</v>
      </c>
      <c r="Q17518">
        <v>0</v>
      </c>
      <c r="S17518">
        <v>0</v>
      </c>
    </row>
    <row r="17519" spans="1:19" x14ac:dyDescent="0.3">
      <c r="A17519" t="s">
        <v>34904</v>
      </c>
      <c r="B17519" s="171" t="s">
        <v>34905</v>
      </c>
      <c r="C17519" s="171" t="s">
        <v>158</v>
      </c>
      <c r="D17519" s="171" t="s">
        <v>4</v>
      </c>
      <c r="E17519" s="11">
        <v>44835</v>
      </c>
      <c r="F17519">
        <v>0</v>
      </c>
      <c r="G17519">
        <v>0</v>
      </c>
      <c r="I17519">
        <v>0</v>
      </c>
      <c r="J17519">
        <v>0</v>
      </c>
      <c r="L17519">
        <v>0</v>
      </c>
      <c r="N17519">
        <v>0</v>
      </c>
      <c r="P17519">
        <v>0</v>
      </c>
      <c r="Q17519">
        <v>0</v>
      </c>
      <c r="S17519">
        <v>0</v>
      </c>
    </row>
    <row r="17520" spans="1:19" x14ac:dyDescent="0.3">
      <c r="A17520" t="s">
        <v>34906</v>
      </c>
      <c r="B17520" s="171" t="s">
        <v>34907</v>
      </c>
      <c r="C17520" s="171" t="s">
        <v>209</v>
      </c>
      <c r="D17520" s="171" t="s">
        <v>4</v>
      </c>
      <c r="E17520" s="11">
        <v>44835</v>
      </c>
      <c r="F17520">
        <v>0</v>
      </c>
      <c r="G17520">
        <v>0</v>
      </c>
      <c r="I17520">
        <v>0</v>
      </c>
      <c r="J17520">
        <v>0</v>
      </c>
      <c r="L17520">
        <v>0</v>
      </c>
      <c r="N17520">
        <v>0</v>
      </c>
      <c r="P17520">
        <v>0</v>
      </c>
      <c r="Q17520">
        <v>0</v>
      </c>
      <c r="S17520">
        <v>0</v>
      </c>
    </row>
    <row r="17521" spans="1:19" x14ac:dyDescent="0.3">
      <c r="A17521" t="s">
        <v>34908</v>
      </c>
      <c r="B17521" s="171" t="s">
        <v>34909</v>
      </c>
      <c r="C17521" s="171" t="s">
        <v>76</v>
      </c>
      <c r="D17521" s="171" t="s">
        <v>4</v>
      </c>
      <c r="E17521" s="11">
        <v>44835</v>
      </c>
      <c r="F17521">
        <v>0</v>
      </c>
      <c r="G17521">
        <v>0</v>
      </c>
      <c r="I17521">
        <v>0</v>
      </c>
      <c r="J17521">
        <v>0</v>
      </c>
      <c r="L17521">
        <v>0</v>
      </c>
      <c r="N17521">
        <v>0</v>
      </c>
      <c r="P17521">
        <v>0</v>
      </c>
      <c r="Q17521">
        <v>0</v>
      </c>
      <c r="S17521">
        <v>0</v>
      </c>
    </row>
    <row r="17522" spans="1:19" x14ac:dyDescent="0.3">
      <c r="A17522" t="s">
        <v>34910</v>
      </c>
      <c r="B17522" s="171" t="s">
        <v>34911</v>
      </c>
      <c r="C17522" s="171" t="s">
        <v>15344</v>
      </c>
      <c r="D17522" s="171" t="s">
        <v>4</v>
      </c>
      <c r="E17522" s="11">
        <v>44835</v>
      </c>
      <c r="F17522">
        <v>0</v>
      </c>
      <c r="G17522">
        <v>0</v>
      </c>
      <c r="I17522">
        <v>0</v>
      </c>
      <c r="J17522">
        <v>0</v>
      </c>
      <c r="L17522">
        <v>0</v>
      </c>
      <c r="N17522">
        <v>0</v>
      </c>
      <c r="P17522">
        <v>0</v>
      </c>
      <c r="Q17522">
        <v>0</v>
      </c>
      <c r="S17522">
        <v>0</v>
      </c>
    </row>
    <row r="17523" spans="1:19" x14ac:dyDescent="0.3">
      <c r="A17523" t="s">
        <v>34912</v>
      </c>
      <c r="B17523" s="171" t="s">
        <v>34913</v>
      </c>
      <c r="C17523" s="171" t="s">
        <v>24281</v>
      </c>
      <c r="D17523" s="171" t="s">
        <v>4</v>
      </c>
      <c r="E17523" s="11">
        <v>44835</v>
      </c>
      <c r="F17523">
        <v>0</v>
      </c>
      <c r="G17523">
        <v>0</v>
      </c>
      <c r="I17523">
        <v>0</v>
      </c>
      <c r="J17523">
        <v>0</v>
      </c>
      <c r="L17523">
        <v>0</v>
      </c>
      <c r="N17523">
        <v>0</v>
      </c>
      <c r="P17523">
        <v>0</v>
      </c>
      <c r="Q17523">
        <v>0</v>
      </c>
      <c r="S17523">
        <v>0</v>
      </c>
    </row>
    <row r="17524" spans="1:19" x14ac:dyDescent="0.3">
      <c r="A17524" t="s">
        <v>34914</v>
      </c>
      <c r="B17524" s="171" t="s">
        <v>34915</v>
      </c>
      <c r="C17524" s="171" t="s">
        <v>24284</v>
      </c>
      <c r="D17524" s="171" t="s">
        <v>4</v>
      </c>
      <c r="E17524" s="11">
        <v>44835</v>
      </c>
      <c r="F17524">
        <v>2</v>
      </c>
      <c r="G17524">
        <v>2</v>
      </c>
      <c r="I17524">
        <v>9</v>
      </c>
      <c r="J17524">
        <v>12</v>
      </c>
      <c r="L17524">
        <v>11</v>
      </c>
      <c r="N17524">
        <v>9</v>
      </c>
      <c r="P17524">
        <v>1</v>
      </c>
      <c r="Q17524">
        <v>5</v>
      </c>
      <c r="S17524">
        <v>0</v>
      </c>
    </row>
    <row r="17525" spans="1:19" x14ac:dyDescent="0.3">
      <c r="A17525" t="s">
        <v>34916</v>
      </c>
      <c r="B17525" s="171" t="s">
        <v>34917</v>
      </c>
      <c r="C17525" s="171" t="s">
        <v>18126</v>
      </c>
      <c r="D17525" s="171" t="s">
        <v>4</v>
      </c>
      <c r="E17525" s="11">
        <v>44835</v>
      </c>
      <c r="F17525">
        <v>0</v>
      </c>
      <c r="G17525">
        <v>0</v>
      </c>
      <c r="I17525">
        <v>0</v>
      </c>
      <c r="J17525">
        <v>0</v>
      </c>
      <c r="L17525">
        <v>0</v>
      </c>
      <c r="N17525">
        <v>0</v>
      </c>
      <c r="P17525">
        <v>0</v>
      </c>
      <c r="Q17525">
        <v>0</v>
      </c>
      <c r="S17525">
        <v>0</v>
      </c>
    </row>
    <row r="17526" spans="1:19" x14ac:dyDescent="0.3">
      <c r="A17526" t="s">
        <v>34918</v>
      </c>
      <c r="B17526" s="171" t="s">
        <v>34919</v>
      </c>
      <c r="C17526" s="171" t="s">
        <v>128</v>
      </c>
      <c r="D17526" s="171" t="s">
        <v>4</v>
      </c>
      <c r="E17526" s="11">
        <v>44835</v>
      </c>
      <c r="F17526">
        <v>0</v>
      </c>
      <c r="G17526">
        <v>0</v>
      </c>
      <c r="I17526">
        <v>0</v>
      </c>
      <c r="J17526">
        <v>0</v>
      </c>
      <c r="L17526">
        <v>0</v>
      </c>
      <c r="N17526">
        <v>0</v>
      </c>
      <c r="P17526">
        <v>0</v>
      </c>
      <c r="Q17526">
        <v>0</v>
      </c>
      <c r="S17526">
        <v>0</v>
      </c>
    </row>
    <row r="17527" spans="1:19" x14ac:dyDescent="0.3">
      <c r="A17527" t="s">
        <v>34920</v>
      </c>
      <c r="B17527" s="171" t="s">
        <v>34921</v>
      </c>
      <c r="C17527" s="171" t="s">
        <v>14824</v>
      </c>
      <c r="D17527" s="171" t="s">
        <v>4</v>
      </c>
      <c r="E17527" s="11">
        <v>44835</v>
      </c>
      <c r="F17527">
        <v>0</v>
      </c>
      <c r="G17527">
        <v>0</v>
      </c>
      <c r="I17527">
        <v>0</v>
      </c>
      <c r="J17527">
        <v>0</v>
      </c>
      <c r="L17527">
        <v>0</v>
      </c>
      <c r="N17527">
        <v>0</v>
      </c>
      <c r="P17527">
        <v>0</v>
      </c>
      <c r="Q17527">
        <v>0</v>
      </c>
      <c r="S17527">
        <v>0</v>
      </c>
    </row>
    <row r="17528" spans="1:19" x14ac:dyDescent="0.3">
      <c r="A17528" t="s">
        <v>34922</v>
      </c>
      <c r="B17528" s="171" t="s">
        <v>34923</v>
      </c>
      <c r="C17528" s="171" t="s">
        <v>152</v>
      </c>
      <c r="D17528" s="171" t="s">
        <v>4</v>
      </c>
      <c r="E17528" s="11">
        <v>44835</v>
      </c>
      <c r="F17528">
        <v>0</v>
      </c>
      <c r="G17528">
        <v>0</v>
      </c>
      <c r="I17528">
        <v>0</v>
      </c>
      <c r="J17528">
        <v>0</v>
      </c>
      <c r="L17528">
        <v>0</v>
      </c>
      <c r="N17528">
        <v>0</v>
      </c>
      <c r="P17528">
        <v>0</v>
      </c>
      <c r="Q17528">
        <v>0</v>
      </c>
      <c r="S17528">
        <v>0</v>
      </c>
    </row>
    <row r="17529" spans="1:19" x14ac:dyDescent="0.3">
      <c r="A17529" t="s">
        <v>34924</v>
      </c>
      <c r="B17529" s="171" t="s">
        <v>34925</v>
      </c>
      <c r="C17529" s="171" t="s">
        <v>194</v>
      </c>
      <c r="D17529" s="171" t="s">
        <v>4</v>
      </c>
      <c r="E17529" s="11">
        <v>44835</v>
      </c>
      <c r="F17529">
        <v>6</v>
      </c>
      <c r="G17529">
        <v>6</v>
      </c>
      <c r="I17529">
        <v>26</v>
      </c>
      <c r="J17529">
        <v>36</v>
      </c>
      <c r="L17529">
        <v>35</v>
      </c>
      <c r="N17529">
        <v>22</v>
      </c>
      <c r="P17529">
        <v>2</v>
      </c>
      <c r="Q17529">
        <v>6</v>
      </c>
      <c r="S17529">
        <v>4</v>
      </c>
    </row>
    <row r="17530" spans="1:19" x14ac:dyDescent="0.3">
      <c r="A17530" t="s">
        <v>34926</v>
      </c>
      <c r="B17530" s="171" t="s">
        <v>34927</v>
      </c>
      <c r="C17530" s="171" t="s">
        <v>18137</v>
      </c>
      <c r="D17530" s="171" t="s">
        <v>4</v>
      </c>
      <c r="E17530" s="11">
        <v>44835</v>
      </c>
      <c r="F17530">
        <v>0</v>
      </c>
      <c r="G17530">
        <v>0</v>
      </c>
      <c r="I17530">
        <v>0</v>
      </c>
      <c r="J17530">
        <v>0</v>
      </c>
      <c r="L17530">
        <v>0</v>
      </c>
      <c r="N17530">
        <v>0</v>
      </c>
      <c r="P17530">
        <v>0</v>
      </c>
      <c r="Q17530">
        <v>0</v>
      </c>
      <c r="S17530">
        <v>0</v>
      </c>
    </row>
    <row r="17531" spans="1:19" x14ac:dyDescent="0.3">
      <c r="A17531" t="s">
        <v>34928</v>
      </c>
      <c r="B17531" s="171" t="s">
        <v>34929</v>
      </c>
      <c r="C17531" s="171" t="s">
        <v>18140</v>
      </c>
      <c r="D17531" s="171" t="s">
        <v>4</v>
      </c>
      <c r="E17531" s="11">
        <v>44835</v>
      </c>
      <c r="F17531">
        <v>3</v>
      </c>
      <c r="G17531">
        <v>4</v>
      </c>
      <c r="I17531">
        <v>12</v>
      </c>
      <c r="J17531">
        <v>15</v>
      </c>
      <c r="L17531">
        <v>20</v>
      </c>
      <c r="N17531">
        <v>10</v>
      </c>
      <c r="P17531">
        <v>1</v>
      </c>
      <c r="Q17531">
        <v>2</v>
      </c>
      <c r="S17531">
        <v>2</v>
      </c>
    </row>
    <row r="17532" spans="1:19" x14ac:dyDescent="0.3">
      <c r="A17532" t="s">
        <v>34930</v>
      </c>
      <c r="B17532" s="171" t="s">
        <v>34931</v>
      </c>
      <c r="C17532" s="171" t="s">
        <v>236</v>
      </c>
      <c r="D17532" s="171" t="s">
        <v>4</v>
      </c>
      <c r="E17532" s="11">
        <v>44835</v>
      </c>
      <c r="F17532">
        <v>0</v>
      </c>
      <c r="G17532">
        <v>0</v>
      </c>
      <c r="I17532">
        <v>0</v>
      </c>
      <c r="J17532">
        <v>0</v>
      </c>
      <c r="L17532">
        <v>0</v>
      </c>
      <c r="N17532">
        <v>0</v>
      </c>
      <c r="P17532">
        <v>0</v>
      </c>
      <c r="Q17532">
        <v>0</v>
      </c>
      <c r="S17532">
        <v>0</v>
      </c>
    </row>
    <row r="17533" spans="1:19" x14ac:dyDescent="0.3">
      <c r="A17533" t="s">
        <v>34932</v>
      </c>
      <c r="B17533" s="171" t="s">
        <v>34933</v>
      </c>
      <c r="C17533" s="171" t="s">
        <v>239</v>
      </c>
      <c r="D17533" s="171" t="s">
        <v>4</v>
      </c>
      <c r="E17533" s="11">
        <v>44835</v>
      </c>
      <c r="F17533">
        <v>0</v>
      </c>
      <c r="G17533">
        <v>0</v>
      </c>
      <c r="I17533">
        <v>0</v>
      </c>
      <c r="J17533">
        <v>0</v>
      </c>
      <c r="L17533">
        <v>0</v>
      </c>
      <c r="N17533">
        <v>0</v>
      </c>
      <c r="P17533">
        <v>0</v>
      </c>
      <c r="Q17533">
        <v>0</v>
      </c>
      <c r="S17533">
        <v>0</v>
      </c>
    </row>
    <row r="17534" spans="1:19" x14ac:dyDescent="0.3">
      <c r="A17534" t="s">
        <v>34934</v>
      </c>
      <c r="B17534" s="171" t="s">
        <v>34935</v>
      </c>
      <c r="C17534" s="171" t="s">
        <v>24315</v>
      </c>
      <c r="D17534" s="171" t="s">
        <v>4</v>
      </c>
      <c r="E17534" s="11">
        <v>44835</v>
      </c>
      <c r="F17534">
        <v>0</v>
      </c>
      <c r="G17534">
        <v>0</v>
      </c>
      <c r="I17534">
        <v>0</v>
      </c>
      <c r="J17534">
        <v>0</v>
      </c>
      <c r="L17534">
        <v>0</v>
      </c>
      <c r="N17534">
        <v>0</v>
      </c>
      <c r="P17534">
        <v>0</v>
      </c>
      <c r="Q17534">
        <v>0</v>
      </c>
      <c r="S17534">
        <v>0</v>
      </c>
    </row>
    <row r="17535" spans="1:19" x14ac:dyDescent="0.3">
      <c r="A17535" t="s">
        <v>34936</v>
      </c>
      <c r="B17535" s="171" t="s">
        <v>34937</v>
      </c>
      <c r="C17535" s="171" t="s">
        <v>34833</v>
      </c>
      <c r="D17535" s="171" t="s">
        <v>4</v>
      </c>
      <c r="E17535" s="11">
        <v>44835</v>
      </c>
      <c r="F17535">
        <v>2</v>
      </c>
      <c r="G17535">
        <v>2</v>
      </c>
      <c r="I17535">
        <v>1</v>
      </c>
      <c r="J17535">
        <v>11</v>
      </c>
      <c r="L17535">
        <v>11</v>
      </c>
      <c r="N17535">
        <v>0</v>
      </c>
      <c r="P17535">
        <v>0</v>
      </c>
      <c r="Q17535">
        <v>0</v>
      </c>
      <c r="S17535">
        <v>1</v>
      </c>
    </row>
    <row r="17536" spans="1:19" x14ac:dyDescent="0.3">
      <c r="A17536" t="s">
        <v>34938</v>
      </c>
      <c r="B17536" s="171" t="s">
        <v>34939</v>
      </c>
      <c r="C17536" s="171" t="s">
        <v>34836</v>
      </c>
      <c r="D17536" s="171" t="s">
        <v>4</v>
      </c>
      <c r="E17536" s="11">
        <v>44835</v>
      </c>
      <c r="F17536">
        <v>1.5</v>
      </c>
      <c r="G17536">
        <v>1.5</v>
      </c>
      <c r="I17536">
        <v>1</v>
      </c>
      <c r="J17536">
        <v>8</v>
      </c>
      <c r="L17536">
        <v>7</v>
      </c>
      <c r="N17536">
        <v>0</v>
      </c>
      <c r="P17536">
        <v>0</v>
      </c>
      <c r="Q17536">
        <v>0</v>
      </c>
      <c r="S17536">
        <v>1</v>
      </c>
    </row>
    <row r="17537" spans="1:19" x14ac:dyDescent="0.3">
      <c r="A17537" t="s">
        <v>34940</v>
      </c>
      <c r="B17537" s="171" t="s">
        <v>34941</v>
      </c>
      <c r="C17537" s="171" t="s">
        <v>113</v>
      </c>
      <c r="D17537" s="171" t="s">
        <v>4</v>
      </c>
      <c r="E17537" s="11">
        <v>44835</v>
      </c>
      <c r="F17537">
        <v>0</v>
      </c>
      <c r="G17537">
        <v>0</v>
      </c>
      <c r="I17537">
        <v>0</v>
      </c>
      <c r="J17537">
        <v>0</v>
      </c>
      <c r="L17537">
        <v>0</v>
      </c>
      <c r="N17537">
        <v>0</v>
      </c>
      <c r="P17537">
        <v>0</v>
      </c>
      <c r="Q17537">
        <v>0</v>
      </c>
      <c r="S17537">
        <v>0</v>
      </c>
    </row>
    <row r="17538" spans="1:19" x14ac:dyDescent="0.3">
      <c r="A17538" t="s">
        <v>34942</v>
      </c>
      <c r="B17538" s="171" t="s">
        <v>34943</v>
      </c>
      <c r="C17538" s="171" t="s">
        <v>131</v>
      </c>
      <c r="D17538" s="171" t="s">
        <v>4</v>
      </c>
      <c r="E17538" s="11">
        <v>44835</v>
      </c>
      <c r="F17538">
        <v>0</v>
      </c>
      <c r="G17538">
        <v>0</v>
      </c>
      <c r="I17538">
        <v>0</v>
      </c>
      <c r="J17538">
        <v>0</v>
      </c>
      <c r="L17538">
        <v>0</v>
      </c>
      <c r="N17538">
        <v>0</v>
      </c>
      <c r="P17538">
        <v>0</v>
      </c>
      <c r="Q17538">
        <v>0</v>
      </c>
      <c r="S17538">
        <v>0</v>
      </c>
    </row>
    <row r="17539" spans="1:19" x14ac:dyDescent="0.3">
      <c r="A17539" t="s">
        <v>34944</v>
      </c>
      <c r="B17539" s="171" t="s">
        <v>34945</v>
      </c>
      <c r="C17539" s="171" t="s">
        <v>14843</v>
      </c>
      <c r="D17539" s="171" t="s">
        <v>4</v>
      </c>
      <c r="E17539" s="11">
        <v>44835</v>
      </c>
      <c r="F17539">
        <v>0</v>
      </c>
      <c r="G17539">
        <v>0</v>
      </c>
      <c r="I17539">
        <v>0</v>
      </c>
      <c r="J17539">
        <v>0</v>
      </c>
      <c r="L17539">
        <v>0</v>
      </c>
      <c r="N17539">
        <v>0</v>
      </c>
      <c r="P17539">
        <v>0</v>
      </c>
      <c r="Q17539">
        <v>0</v>
      </c>
      <c r="S17539">
        <v>0</v>
      </c>
    </row>
    <row r="17540" spans="1:19" x14ac:dyDescent="0.3">
      <c r="A17540" t="s">
        <v>34946</v>
      </c>
      <c r="B17540" s="171" t="s">
        <v>34947</v>
      </c>
      <c r="C17540" s="171" t="s">
        <v>155</v>
      </c>
      <c r="D17540" s="171" t="s">
        <v>4</v>
      </c>
      <c r="E17540" s="11">
        <v>44835</v>
      </c>
      <c r="F17540">
        <v>4.5</v>
      </c>
      <c r="G17540">
        <v>4.5</v>
      </c>
      <c r="I17540">
        <v>18</v>
      </c>
      <c r="J17540">
        <v>24</v>
      </c>
      <c r="L17540">
        <v>24</v>
      </c>
      <c r="N17540">
        <v>17</v>
      </c>
      <c r="P17540">
        <v>0</v>
      </c>
      <c r="Q17540">
        <v>0</v>
      </c>
      <c r="S17540">
        <v>1</v>
      </c>
    </row>
    <row r="17541" spans="1:19" x14ac:dyDescent="0.3">
      <c r="A17541" t="s">
        <v>34948</v>
      </c>
      <c r="B17541" s="171" t="s">
        <v>34949</v>
      </c>
      <c r="C17541" s="171" t="s">
        <v>16232</v>
      </c>
      <c r="D17541" s="171" t="s">
        <v>4</v>
      </c>
      <c r="E17541" s="11">
        <v>44835</v>
      </c>
      <c r="F17541">
        <v>1.5</v>
      </c>
      <c r="G17541">
        <v>1.5</v>
      </c>
      <c r="I17541">
        <v>4</v>
      </c>
      <c r="J17541">
        <v>9</v>
      </c>
      <c r="L17541">
        <v>9</v>
      </c>
      <c r="N17541">
        <v>4</v>
      </c>
      <c r="P17541">
        <v>0</v>
      </c>
      <c r="Q17541">
        <v>0</v>
      </c>
      <c r="S17541">
        <v>0</v>
      </c>
    </row>
    <row r="17542" spans="1:19" x14ac:dyDescent="0.3">
      <c r="A17542" t="s">
        <v>34950</v>
      </c>
      <c r="B17542" s="171" t="s">
        <v>34951</v>
      </c>
      <c r="C17542" s="171" t="s">
        <v>16557</v>
      </c>
      <c r="D17542" s="171" t="s">
        <v>4</v>
      </c>
      <c r="E17542" s="11">
        <v>44835</v>
      </c>
      <c r="F17542">
        <v>0</v>
      </c>
      <c r="G17542">
        <v>0</v>
      </c>
      <c r="I17542">
        <v>0</v>
      </c>
      <c r="J17542">
        <v>0</v>
      </c>
      <c r="L17542">
        <v>0</v>
      </c>
      <c r="N17542">
        <v>0</v>
      </c>
      <c r="P17542">
        <v>0</v>
      </c>
      <c r="Q17542">
        <v>0</v>
      </c>
      <c r="S17542">
        <v>0</v>
      </c>
    </row>
    <row r="17543" spans="1:19" x14ac:dyDescent="0.3">
      <c r="A17543" t="s">
        <v>34952</v>
      </c>
      <c r="B17543" s="171" t="s">
        <v>34953</v>
      </c>
      <c r="C17543" s="171" t="s">
        <v>188</v>
      </c>
      <c r="D17543" s="171" t="s">
        <v>4</v>
      </c>
      <c r="E17543" s="11">
        <v>44835</v>
      </c>
      <c r="F17543">
        <v>2.5</v>
      </c>
      <c r="G17543">
        <v>4</v>
      </c>
      <c r="I17543">
        <v>3</v>
      </c>
      <c r="J17543">
        <v>13</v>
      </c>
      <c r="L17543">
        <v>22</v>
      </c>
      <c r="N17543">
        <v>3</v>
      </c>
      <c r="P17543">
        <v>0</v>
      </c>
      <c r="Q17543">
        <v>0</v>
      </c>
      <c r="S17543">
        <v>0</v>
      </c>
    </row>
    <row r="17544" spans="1:19" x14ac:dyDescent="0.3">
      <c r="A17544" t="s">
        <v>34954</v>
      </c>
      <c r="B17544" s="171" t="s">
        <v>34955</v>
      </c>
      <c r="C17544" s="171" t="s">
        <v>227</v>
      </c>
      <c r="D17544" s="171" t="s">
        <v>4</v>
      </c>
      <c r="E17544" s="11">
        <v>44835</v>
      </c>
      <c r="F17544">
        <v>0</v>
      </c>
      <c r="G17544">
        <v>0</v>
      </c>
      <c r="I17544">
        <v>0</v>
      </c>
      <c r="J17544">
        <v>0</v>
      </c>
      <c r="L17544">
        <v>0</v>
      </c>
      <c r="N17544">
        <v>0</v>
      </c>
      <c r="P17544">
        <v>0</v>
      </c>
      <c r="Q17544">
        <v>0</v>
      </c>
      <c r="S17544">
        <v>0</v>
      </c>
    </row>
    <row r="17545" spans="1:19" x14ac:dyDescent="0.3">
      <c r="A17545" t="s">
        <v>34956</v>
      </c>
      <c r="B17545" s="171" t="s">
        <v>34957</v>
      </c>
      <c r="C17545" s="171" t="s">
        <v>116</v>
      </c>
      <c r="D17545" s="171" t="s">
        <v>4</v>
      </c>
      <c r="E17545" s="11">
        <v>44835</v>
      </c>
      <c r="F17545">
        <v>3.5</v>
      </c>
      <c r="G17545">
        <v>5.5</v>
      </c>
      <c r="I17545">
        <v>50</v>
      </c>
      <c r="J17545">
        <v>36</v>
      </c>
      <c r="L17545">
        <v>58</v>
      </c>
      <c r="N17545">
        <v>50</v>
      </c>
      <c r="P17545">
        <v>0</v>
      </c>
      <c r="Q17545">
        <v>0</v>
      </c>
      <c r="S17545">
        <v>0</v>
      </c>
    </row>
    <row r="17546" spans="1:19" x14ac:dyDescent="0.3">
      <c r="A17546" t="s">
        <v>34958</v>
      </c>
      <c r="B17546" s="171" t="s">
        <v>34959</v>
      </c>
      <c r="C17546" s="171" t="s">
        <v>9862</v>
      </c>
      <c r="D17546" s="171" t="s">
        <v>4</v>
      </c>
      <c r="E17546" s="11">
        <v>44835</v>
      </c>
      <c r="F17546">
        <v>0</v>
      </c>
      <c r="G17546">
        <v>0</v>
      </c>
      <c r="I17546">
        <v>0</v>
      </c>
      <c r="J17546">
        <v>0</v>
      </c>
      <c r="L17546">
        <v>0</v>
      </c>
      <c r="N17546">
        <v>0</v>
      </c>
      <c r="P17546">
        <v>0</v>
      </c>
      <c r="Q17546">
        <v>0</v>
      </c>
      <c r="S17546">
        <v>0</v>
      </c>
    </row>
    <row r="17547" spans="1:19" x14ac:dyDescent="0.3">
      <c r="A17547" t="s">
        <v>34960</v>
      </c>
      <c r="B17547" s="171" t="s">
        <v>34961</v>
      </c>
      <c r="C17547" s="171" t="s">
        <v>140</v>
      </c>
      <c r="D17547" s="171" t="s">
        <v>4</v>
      </c>
      <c r="E17547" s="11">
        <v>44835</v>
      </c>
      <c r="F17547">
        <v>0</v>
      </c>
      <c r="G17547">
        <v>0</v>
      </c>
      <c r="I17547">
        <v>0</v>
      </c>
      <c r="J17547">
        <v>0</v>
      </c>
      <c r="L17547">
        <v>0</v>
      </c>
      <c r="N17547">
        <v>0</v>
      </c>
      <c r="P17547">
        <v>0</v>
      </c>
      <c r="Q17547">
        <v>0</v>
      </c>
      <c r="S17547">
        <v>0</v>
      </c>
    </row>
    <row r="17548" spans="1:19" x14ac:dyDescent="0.3">
      <c r="A17548" t="s">
        <v>34962</v>
      </c>
      <c r="B17548" s="171" t="s">
        <v>34963</v>
      </c>
      <c r="C17548" s="171" t="s">
        <v>8590</v>
      </c>
      <c r="D17548" s="171" t="s">
        <v>4</v>
      </c>
      <c r="E17548" s="11">
        <v>44835</v>
      </c>
      <c r="F17548">
        <v>0</v>
      </c>
      <c r="G17548">
        <v>0</v>
      </c>
      <c r="I17548">
        <v>0</v>
      </c>
      <c r="J17548">
        <v>0</v>
      </c>
      <c r="L17548">
        <v>0</v>
      </c>
      <c r="N17548">
        <v>0</v>
      </c>
      <c r="P17548">
        <v>0</v>
      </c>
      <c r="Q17548">
        <v>0</v>
      </c>
      <c r="S17548">
        <v>0</v>
      </c>
    </row>
    <row r="17549" spans="1:19" x14ac:dyDescent="0.3">
      <c r="A17549" t="s">
        <v>34964</v>
      </c>
      <c r="B17549" s="171" t="s">
        <v>34965</v>
      </c>
      <c r="C17549" s="171" t="s">
        <v>170</v>
      </c>
      <c r="D17549" s="171" t="s">
        <v>4</v>
      </c>
      <c r="E17549" s="11">
        <v>44835</v>
      </c>
      <c r="F17549">
        <v>4</v>
      </c>
      <c r="G17549">
        <v>4</v>
      </c>
      <c r="I17549">
        <v>40</v>
      </c>
      <c r="J17549">
        <v>56</v>
      </c>
      <c r="L17549">
        <v>56</v>
      </c>
      <c r="N17549">
        <v>40</v>
      </c>
      <c r="P17549">
        <v>0</v>
      </c>
      <c r="Q17549">
        <v>2</v>
      </c>
      <c r="S17549">
        <v>0</v>
      </c>
    </row>
    <row r="17550" spans="1:19" x14ac:dyDescent="0.3">
      <c r="A17550" t="s">
        <v>34966</v>
      </c>
      <c r="B17550" s="171" t="s">
        <v>34967</v>
      </c>
      <c r="C17550" s="171" t="s">
        <v>182</v>
      </c>
      <c r="D17550" s="171" t="s">
        <v>4</v>
      </c>
      <c r="E17550" s="11">
        <v>44835</v>
      </c>
      <c r="F17550">
        <v>11.5</v>
      </c>
      <c r="G17550">
        <v>11.5</v>
      </c>
      <c r="I17550">
        <v>73</v>
      </c>
      <c r="J17550">
        <v>131</v>
      </c>
      <c r="L17550">
        <v>131</v>
      </c>
      <c r="N17550">
        <v>73</v>
      </c>
      <c r="P17550">
        <v>2</v>
      </c>
      <c r="Q17550">
        <v>2</v>
      </c>
      <c r="S17550">
        <v>0</v>
      </c>
    </row>
    <row r="17551" spans="1:19" x14ac:dyDescent="0.3">
      <c r="A17551" t="s">
        <v>34968</v>
      </c>
      <c r="B17551" s="171" t="s">
        <v>34969</v>
      </c>
      <c r="C17551" s="171" t="s">
        <v>197</v>
      </c>
      <c r="D17551" s="171" t="s">
        <v>4</v>
      </c>
      <c r="E17551" s="11">
        <v>44835</v>
      </c>
      <c r="F17551">
        <v>8</v>
      </c>
      <c r="G17551">
        <v>8</v>
      </c>
      <c r="I17551">
        <v>54</v>
      </c>
      <c r="J17551">
        <v>80</v>
      </c>
      <c r="L17551">
        <v>80</v>
      </c>
      <c r="N17551">
        <v>53</v>
      </c>
      <c r="P17551">
        <v>10</v>
      </c>
      <c r="Q17551">
        <v>10</v>
      </c>
      <c r="S17551">
        <v>1</v>
      </c>
    </row>
    <row r="17552" spans="1:19" x14ac:dyDescent="0.3">
      <c r="A17552" t="s">
        <v>34970</v>
      </c>
      <c r="B17552" s="171" t="s">
        <v>34971</v>
      </c>
      <c r="C17552" s="171" t="s">
        <v>218</v>
      </c>
      <c r="D17552" s="171" t="s">
        <v>4</v>
      </c>
      <c r="E17552" s="11">
        <v>44835</v>
      </c>
      <c r="F17552">
        <v>0</v>
      </c>
      <c r="G17552">
        <v>0</v>
      </c>
      <c r="I17552">
        <v>0</v>
      </c>
      <c r="J17552">
        <v>0</v>
      </c>
      <c r="L17552">
        <v>0</v>
      </c>
      <c r="N17552">
        <v>0</v>
      </c>
      <c r="P17552">
        <v>0</v>
      </c>
      <c r="Q17552">
        <v>0</v>
      </c>
      <c r="S17552">
        <v>0</v>
      </c>
    </row>
    <row r="17553" spans="1:19" x14ac:dyDescent="0.3">
      <c r="A17553" t="s">
        <v>34972</v>
      </c>
      <c r="B17553" s="171" t="s">
        <v>34973</v>
      </c>
      <c r="C17553" s="171" t="s">
        <v>34871</v>
      </c>
      <c r="D17553" s="171" t="s">
        <v>4</v>
      </c>
      <c r="E17553" s="11">
        <v>44835</v>
      </c>
      <c r="F17553">
        <v>3</v>
      </c>
      <c r="G17553">
        <v>3</v>
      </c>
      <c r="I17553">
        <v>13</v>
      </c>
      <c r="J17553">
        <v>33</v>
      </c>
      <c r="L17553">
        <v>33</v>
      </c>
      <c r="N17553">
        <v>0</v>
      </c>
      <c r="P17553">
        <v>0</v>
      </c>
      <c r="Q17553">
        <v>0</v>
      </c>
      <c r="S17553">
        <v>13</v>
      </c>
    </row>
    <row r="17554" spans="1:19" x14ac:dyDescent="0.3">
      <c r="A17554" t="s">
        <v>34974</v>
      </c>
      <c r="B17554" s="171" t="s">
        <v>34975</v>
      </c>
      <c r="C17554" s="171" t="s">
        <v>230</v>
      </c>
      <c r="D17554" s="171" t="s">
        <v>4</v>
      </c>
      <c r="E17554" s="11">
        <v>44835</v>
      </c>
      <c r="F17554">
        <v>0</v>
      </c>
      <c r="G17554">
        <v>0</v>
      </c>
      <c r="I17554">
        <v>0</v>
      </c>
      <c r="J17554">
        <v>0</v>
      </c>
      <c r="L17554">
        <v>0</v>
      </c>
      <c r="N17554">
        <v>0</v>
      </c>
      <c r="P17554">
        <v>0</v>
      </c>
      <c r="Q17554">
        <v>0</v>
      </c>
      <c r="S17554">
        <v>0</v>
      </c>
    </row>
    <row r="17555" spans="1:19" x14ac:dyDescent="0.3">
      <c r="A17555" t="s">
        <v>34976</v>
      </c>
      <c r="B17555" s="171" t="s">
        <v>34977</v>
      </c>
      <c r="C17555" s="171" t="s">
        <v>8193</v>
      </c>
      <c r="D17555" s="171" t="s">
        <v>4</v>
      </c>
      <c r="E17555" s="11">
        <v>44835</v>
      </c>
      <c r="F17555">
        <v>0</v>
      </c>
      <c r="G17555">
        <v>3</v>
      </c>
      <c r="I17555">
        <v>9</v>
      </c>
      <c r="J17555">
        <v>0</v>
      </c>
      <c r="L17555">
        <v>33</v>
      </c>
      <c r="N17555">
        <v>9</v>
      </c>
      <c r="P17555">
        <v>1</v>
      </c>
      <c r="Q17555">
        <v>1</v>
      </c>
      <c r="S17555">
        <v>0</v>
      </c>
    </row>
    <row r="17556" spans="1:19" x14ac:dyDescent="0.3">
      <c r="A17556" t="s">
        <v>34978</v>
      </c>
      <c r="B17556" s="171" t="s">
        <v>34979</v>
      </c>
      <c r="C17556" s="171" t="s">
        <v>10522</v>
      </c>
      <c r="D17556" s="171" t="s">
        <v>4</v>
      </c>
      <c r="E17556" s="11">
        <v>44835</v>
      </c>
      <c r="F17556">
        <v>0</v>
      </c>
      <c r="G17556">
        <v>0</v>
      </c>
      <c r="I17556">
        <v>0</v>
      </c>
      <c r="J17556">
        <v>0</v>
      </c>
      <c r="L17556">
        <v>0</v>
      </c>
      <c r="N17556">
        <v>0</v>
      </c>
      <c r="P17556">
        <v>0</v>
      </c>
      <c r="Q17556">
        <v>0</v>
      </c>
      <c r="S17556">
        <v>0</v>
      </c>
    </row>
    <row r="17557" spans="1:19" x14ac:dyDescent="0.3">
      <c r="A17557" t="s">
        <v>34980</v>
      </c>
      <c r="B17557" s="171" t="s">
        <v>34981</v>
      </c>
      <c r="C17557" s="171" t="s">
        <v>10525</v>
      </c>
      <c r="D17557" s="171" t="s">
        <v>4</v>
      </c>
      <c r="E17557" s="11">
        <v>44835</v>
      </c>
      <c r="F17557">
        <v>0</v>
      </c>
      <c r="G17557">
        <v>0</v>
      </c>
      <c r="I17557">
        <v>0</v>
      </c>
      <c r="J17557">
        <v>0</v>
      </c>
      <c r="L17557">
        <v>0</v>
      </c>
      <c r="N17557">
        <v>0</v>
      </c>
      <c r="P17557">
        <v>0</v>
      </c>
      <c r="Q17557">
        <v>0</v>
      </c>
      <c r="S17557">
        <v>0</v>
      </c>
    </row>
    <row r="17558" spans="1:19" x14ac:dyDescent="0.3">
      <c r="A17558" t="s">
        <v>34982</v>
      </c>
      <c r="B17558" s="171" t="s">
        <v>34983</v>
      </c>
      <c r="C17558" s="171" t="s">
        <v>10528</v>
      </c>
      <c r="D17558" s="171" t="s">
        <v>4</v>
      </c>
      <c r="E17558" s="11">
        <v>44835</v>
      </c>
      <c r="F17558">
        <v>0</v>
      </c>
      <c r="G17558">
        <v>0</v>
      </c>
      <c r="I17558">
        <v>0</v>
      </c>
      <c r="J17558">
        <v>0</v>
      </c>
      <c r="L17558">
        <v>0</v>
      </c>
      <c r="N17558">
        <v>0</v>
      </c>
      <c r="P17558">
        <v>0</v>
      </c>
      <c r="Q17558">
        <v>0</v>
      </c>
      <c r="S17558">
        <v>0</v>
      </c>
    </row>
    <row r="17559" spans="1:19" x14ac:dyDescent="0.3">
      <c r="A17559" t="s">
        <v>34984</v>
      </c>
      <c r="B17559" s="171" t="s">
        <v>34985</v>
      </c>
      <c r="C17559" s="171" t="s">
        <v>10531</v>
      </c>
      <c r="D17559" s="171" t="s">
        <v>4</v>
      </c>
      <c r="E17559" s="11">
        <v>44835</v>
      </c>
      <c r="F17559">
        <v>0</v>
      </c>
      <c r="G17559">
        <v>0</v>
      </c>
      <c r="I17559">
        <v>0</v>
      </c>
      <c r="J17559">
        <v>0</v>
      </c>
      <c r="L17559">
        <v>0</v>
      </c>
      <c r="N17559">
        <v>0</v>
      </c>
      <c r="P17559">
        <v>0</v>
      </c>
      <c r="Q17559">
        <v>0</v>
      </c>
      <c r="S17559">
        <v>0</v>
      </c>
    </row>
    <row r="17560" spans="1:19" x14ac:dyDescent="0.3">
      <c r="A17560" t="s">
        <v>34986</v>
      </c>
      <c r="B17560" s="171" t="s">
        <v>34987</v>
      </c>
      <c r="C17560" s="171" t="s">
        <v>14880</v>
      </c>
      <c r="D17560" s="171" t="s">
        <v>4</v>
      </c>
      <c r="E17560" s="11">
        <v>44835</v>
      </c>
      <c r="F17560">
        <v>0</v>
      </c>
      <c r="G17560">
        <v>0</v>
      </c>
      <c r="I17560">
        <v>0</v>
      </c>
      <c r="J17560">
        <v>0</v>
      </c>
      <c r="L17560">
        <v>0</v>
      </c>
      <c r="N17560">
        <v>0</v>
      </c>
      <c r="P17560">
        <v>0</v>
      </c>
      <c r="Q17560">
        <v>0</v>
      </c>
      <c r="S17560">
        <v>0</v>
      </c>
    </row>
    <row r="17561" spans="1:19" x14ac:dyDescent="0.3">
      <c r="A17561" t="s">
        <v>34988</v>
      </c>
      <c r="B17561" s="171" t="s">
        <v>34989</v>
      </c>
      <c r="C17561" s="171" t="s">
        <v>10534</v>
      </c>
      <c r="D17561" s="171" t="s">
        <v>4</v>
      </c>
      <c r="E17561" s="11">
        <v>44835</v>
      </c>
      <c r="F17561">
        <v>1</v>
      </c>
      <c r="G17561">
        <v>2</v>
      </c>
      <c r="I17561">
        <v>3</v>
      </c>
      <c r="J17561">
        <v>6</v>
      </c>
      <c r="L17561">
        <v>11</v>
      </c>
      <c r="N17561">
        <v>2</v>
      </c>
      <c r="P17561">
        <v>0</v>
      </c>
      <c r="Q17561">
        <v>0</v>
      </c>
      <c r="S17561">
        <v>1</v>
      </c>
    </row>
    <row r="17562" spans="1:19" x14ac:dyDescent="0.3">
      <c r="A17562" t="s">
        <v>34990</v>
      </c>
      <c r="B17562" s="171" t="s">
        <v>34991</v>
      </c>
      <c r="C17562" s="171" t="s">
        <v>10537</v>
      </c>
      <c r="D17562" s="171" t="s">
        <v>4</v>
      </c>
      <c r="E17562" s="11">
        <v>44835</v>
      </c>
      <c r="F17562">
        <v>1</v>
      </c>
      <c r="G17562">
        <v>2</v>
      </c>
      <c r="I17562">
        <v>4</v>
      </c>
      <c r="J17562">
        <v>5</v>
      </c>
      <c r="L17562">
        <v>11</v>
      </c>
      <c r="N17562">
        <v>4</v>
      </c>
      <c r="P17562">
        <v>0</v>
      </c>
      <c r="Q17562">
        <v>0</v>
      </c>
      <c r="S17562">
        <v>0</v>
      </c>
    </row>
    <row r="17563" spans="1:19" x14ac:dyDescent="0.3">
      <c r="A17563" t="s">
        <v>34992</v>
      </c>
      <c r="B17563" s="171" t="s">
        <v>34993</v>
      </c>
      <c r="C17563" s="171" t="s">
        <v>15347</v>
      </c>
      <c r="D17563" s="171" t="s">
        <v>4</v>
      </c>
      <c r="E17563" s="11">
        <v>44835</v>
      </c>
      <c r="F17563">
        <v>1</v>
      </c>
      <c r="G17563">
        <v>1</v>
      </c>
      <c r="I17563">
        <v>5</v>
      </c>
      <c r="J17563">
        <v>6</v>
      </c>
      <c r="L17563">
        <v>6</v>
      </c>
      <c r="N17563">
        <v>5</v>
      </c>
      <c r="P17563">
        <v>0</v>
      </c>
      <c r="Q17563">
        <v>0</v>
      </c>
      <c r="S17563">
        <v>0</v>
      </c>
    </row>
    <row r="17564" spans="1:19" x14ac:dyDescent="0.3">
      <c r="A17564" t="s">
        <v>34994</v>
      </c>
      <c r="B17564" s="171" t="s">
        <v>34995</v>
      </c>
      <c r="C17564" s="171" t="s">
        <v>203</v>
      </c>
      <c r="D17564" s="171" t="s">
        <v>4</v>
      </c>
      <c r="E17564" s="11">
        <v>44835</v>
      </c>
      <c r="F17564">
        <v>2.5</v>
      </c>
      <c r="G17564">
        <v>3</v>
      </c>
      <c r="I17564">
        <v>14</v>
      </c>
      <c r="J17564">
        <v>14</v>
      </c>
      <c r="L17564">
        <v>15</v>
      </c>
      <c r="N17564">
        <v>14</v>
      </c>
      <c r="P17564">
        <v>0</v>
      </c>
      <c r="Q17564">
        <v>0</v>
      </c>
      <c r="S17564">
        <v>0</v>
      </c>
    </row>
    <row r="17565" spans="1:19" x14ac:dyDescent="0.3">
      <c r="A17565" t="s">
        <v>34996</v>
      </c>
      <c r="B17565" s="171" t="s">
        <v>34997</v>
      </c>
      <c r="C17565" s="171" t="s">
        <v>15340</v>
      </c>
      <c r="D17565" s="171" t="s">
        <v>4</v>
      </c>
      <c r="E17565" s="11">
        <v>44835</v>
      </c>
      <c r="F17565">
        <v>0</v>
      </c>
      <c r="G17565">
        <v>0</v>
      </c>
      <c r="I17565">
        <v>0</v>
      </c>
      <c r="J17565">
        <v>0</v>
      </c>
      <c r="L17565">
        <v>0</v>
      </c>
      <c r="N17565">
        <v>0</v>
      </c>
      <c r="P17565">
        <v>0</v>
      </c>
      <c r="Q17565">
        <v>0</v>
      </c>
      <c r="S17565">
        <v>0</v>
      </c>
    </row>
    <row r="17566" spans="1:19" x14ac:dyDescent="0.3">
      <c r="A17566" t="s">
        <v>34998</v>
      </c>
      <c r="B17566" s="171" t="s">
        <v>34999</v>
      </c>
      <c r="C17566" s="171" t="s">
        <v>16544</v>
      </c>
      <c r="D17566" s="171" t="s">
        <v>4</v>
      </c>
      <c r="E17566" s="11">
        <v>44835</v>
      </c>
      <c r="F17566">
        <v>0</v>
      </c>
      <c r="G17566">
        <v>0</v>
      </c>
      <c r="I17566">
        <v>0</v>
      </c>
      <c r="J17566">
        <v>0</v>
      </c>
      <c r="L17566">
        <v>0</v>
      </c>
      <c r="N17566">
        <v>0</v>
      </c>
      <c r="P17566">
        <v>0</v>
      </c>
      <c r="Q17566">
        <v>0</v>
      </c>
      <c r="S17566">
        <v>0</v>
      </c>
    </row>
    <row r="17567" spans="1:19" x14ac:dyDescent="0.3">
      <c r="A17567" t="s">
        <v>35000</v>
      </c>
      <c r="B17567" s="171" t="s">
        <v>35001</v>
      </c>
      <c r="C17567" s="171" t="s">
        <v>176</v>
      </c>
      <c r="D17567" s="171" t="s">
        <v>4</v>
      </c>
      <c r="E17567" s="11">
        <v>44835</v>
      </c>
      <c r="F17567">
        <v>2</v>
      </c>
      <c r="G17567">
        <v>2</v>
      </c>
      <c r="I17567">
        <v>10</v>
      </c>
      <c r="J17567">
        <v>11</v>
      </c>
      <c r="L17567">
        <v>11</v>
      </c>
      <c r="N17567">
        <v>9</v>
      </c>
      <c r="P17567">
        <v>0</v>
      </c>
      <c r="Q17567">
        <v>0</v>
      </c>
      <c r="S17567">
        <v>1</v>
      </c>
    </row>
    <row r="17568" spans="1:19" x14ac:dyDescent="0.3">
      <c r="A17568" t="s">
        <v>35002</v>
      </c>
      <c r="B17568" s="171" t="s">
        <v>35003</v>
      </c>
      <c r="C17568" s="171" t="s">
        <v>206</v>
      </c>
      <c r="D17568" s="171" t="s">
        <v>4</v>
      </c>
      <c r="E17568" s="11">
        <v>44835</v>
      </c>
      <c r="F17568">
        <v>1.5</v>
      </c>
      <c r="G17568">
        <v>1.5</v>
      </c>
      <c r="I17568">
        <v>1</v>
      </c>
      <c r="J17568">
        <v>8</v>
      </c>
      <c r="L17568">
        <v>7</v>
      </c>
      <c r="N17568">
        <v>1</v>
      </c>
      <c r="P17568">
        <v>0</v>
      </c>
      <c r="Q17568">
        <v>0</v>
      </c>
      <c r="S17568">
        <v>0</v>
      </c>
    </row>
    <row r="17569" spans="1:19" x14ac:dyDescent="0.3">
      <c r="A17569" t="s">
        <v>34795</v>
      </c>
      <c r="B17569" s="171" t="s">
        <v>34796</v>
      </c>
      <c r="C17569" s="171" t="s">
        <v>24284</v>
      </c>
      <c r="D17569" s="171" t="s">
        <v>80</v>
      </c>
      <c r="E17569" s="11">
        <v>44835</v>
      </c>
      <c r="F17569">
        <v>2</v>
      </c>
      <c r="G17569">
        <v>2</v>
      </c>
      <c r="I17569">
        <v>9</v>
      </c>
      <c r="J17569">
        <v>12</v>
      </c>
      <c r="L17569">
        <v>11</v>
      </c>
      <c r="N17569">
        <v>9</v>
      </c>
      <c r="P17569">
        <v>1</v>
      </c>
      <c r="Q17569">
        <v>5</v>
      </c>
      <c r="S17569">
        <v>0</v>
      </c>
    </row>
    <row r="17570" spans="1:19" x14ac:dyDescent="0.3">
      <c r="A17570" t="s">
        <v>35004</v>
      </c>
      <c r="B17570" s="171" t="s">
        <v>35005</v>
      </c>
      <c r="C17570" s="171" t="s">
        <v>18229</v>
      </c>
      <c r="D17570" s="171" t="s">
        <v>80</v>
      </c>
      <c r="E17570" s="11">
        <v>44835</v>
      </c>
      <c r="F17570">
        <v>0</v>
      </c>
      <c r="G17570">
        <v>0</v>
      </c>
      <c r="I17570">
        <v>0</v>
      </c>
      <c r="J17570">
        <v>0</v>
      </c>
      <c r="L17570">
        <v>0</v>
      </c>
      <c r="N17570">
        <v>0</v>
      </c>
      <c r="P17570">
        <v>0</v>
      </c>
      <c r="Q17570">
        <v>0</v>
      </c>
      <c r="S17570">
        <v>0</v>
      </c>
    </row>
    <row r="17571" spans="1:19" x14ac:dyDescent="0.3">
      <c r="A17571" t="s">
        <v>35006</v>
      </c>
      <c r="B17571" s="171" t="s">
        <v>35007</v>
      </c>
      <c r="C17571" s="171" t="s">
        <v>9887</v>
      </c>
      <c r="D17571" s="171" t="s">
        <v>80</v>
      </c>
      <c r="E17571" s="11">
        <v>44835</v>
      </c>
      <c r="F17571">
        <v>0</v>
      </c>
      <c r="G17571">
        <v>0</v>
      </c>
      <c r="I17571">
        <v>0</v>
      </c>
      <c r="J17571">
        <v>0</v>
      </c>
      <c r="L17571">
        <v>0</v>
      </c>
      <c r="N17571">
        <v>0</v>
      </c>
      <c r="P17571">
        <v>0</v>
      </c>
      <c r="Q17571">
        <v>0</v>
      </c>
      <c r="S17571">
        <v>0</v>
      </c>
    </row>
    <row r="17572" spans="1:19" x14ac:dyDescent="0.3">
      <c r="A17572" t="s">
        <v>35008</v>
      </c>
      <c r="B17572" s="171" t="s">
        <v>35009</v>
      </c>
      <c r="C17572" s="171" t="s">
        <v>35010</v>
      </c>
      <c r="D17572" s="171" t="s">
        <v>80</v>
      </c>
      <c r="E17572" s="11">
        <v>44835</v>
      </c>
      <c r="F17572">
        <v>0.5</v>
      </c>
      <c r="G17572">
        <v>0.5</v>
      </c>
      <c r="I17572">
        <v>0</v>
      </c>
      <c r="J17572">
        <v>2</v>
      </c>
      <c r="L17572">
        <v>2</v>
      </c>
      <c r="N17572">
        <v>0</v>
      </c>
      <c r="P17572">
        <v>0</v>
      </c>
      <c r="Q17572">
        <v>0</v>
      </c>
      <c r="S17572">
        <v>0</v>
      </c>
    </row>
    <row r="17573" spans="1:19" x14ac:dyDescent="0.3">
      <c r="A17573" t="s">
        <v>35011</v>
      </c>
      <c r="B17573" s="171" t="s">
        <v>35012</v>
      </c>
      <c r="C17573" s="171" t="s">
        <v>11260</v>
      </c>
      <c r="D17573" s="171" t="s">
        <v>80</v>
      </c>
      <c r="E17573" s="11">
        <v>44835</v>
      </c>
      <c r="F17573">
        <v>0</v>
      </c>
      <c r="G17573">
        <v>0</v>
      </c>
      <c r="I17573">
        <v>0</v>
      </c>
      <c r="J17573">
        <v>0</v>
      </c>
      <c r="L17573">
        <v>0</v>
      </c>
      <c r="N17573">
        <v>0</v>
      </c>
      <c r="P17573">
        <v>0</v>
      </c>
      <c r="Q17573">
        <v>0</v>
      </c>
      <c r="S17573">
        <v>0</v>
      </c>
    </row>
    <row r="17574" spans="1:19" x14ac:dyDescent="0.3">
      <c r="A17574" t="s">
        <v>35013</v>
      </c>
      <c r="B17574" s="171" t="s">
        <v>35014</v>
      </c>
      <c r="C17574" s="171" t="s">
        <v>21284</v>
      </c>
      <c r="D17574" s="171" t="s">
        <v>80</v>
      </c>
      <c r="E17574" s="11">
        <v>44835</v>
      </c>
      <c r="F17574">
        <v>0</v>
      </c>
      <c r="G17574">
        <v>0</v>
      </c>
      <c r="I17574">
        <v>0</v>
      </c>
      <c r="J17574">
        <v>0</v>
      </c>
      <c r="L17574">
        <v>0</v>
      </c>
      <c r="N17574">
        <v>0</v>
      </c>
      <c r="P17574">
        <v>0</v>
      </c>
      <c r="Q17574">
        <v>0</v>
      </c>
      <c r="S17574">
        <v>0</v>
      </c>
    </row>
    <row r="17575" spans="1:19" x14ac:dyDescent="0.3">
      <c r="A17575" t="s">
        <v>35015</v>
      </c>
      <c r="B17575" s="171" t="s">
        <v>35016</v>
      </c>
      <c r="C17575" s="171" t="s">
        <v>125</v>
      </c>
      <c r="D17575" s="171" t="s">
        <v>80</v>
      </c>
      <c r="E17575" s="11">
        <v>44835</v>
      </c>
      <c r="F17575">
        <v>0</v>
      </c>
      <c r="G17575">
        <v>0</v>
      </c>
      <c r="I17575">
        <v>0</v>
      </c>
      <c r="J17575">
        <v>0</v>
      </c>
      <c r="L17575">
        <v>0</v>
      </c>
      <c r="N17575">
        <v>0</v>
      </c>
      <c r="P17575">
        <v>0</v>
      </c>
      <c r="Q17575">
        <v>0</v>
      </c>
      <c r="S17575">
        <v>0</v>
      </c>
    </row>
    <row r="17576" spans="1:19" x14ac:dyDescent="0.3">
      <c r="A17576" t="s">
        <v>35017</v>
      </c>
      <c r="B17576" s="171" t="s">
        <v>35018</v>
      </c>
      <c r="C17576" s="171" t="s">
        <v>14899</v>
      </c>
      <c r="D17576" s="171" t="s">
        <v>80</v>
      </c>
      <c r="E17576" s="11">
        <v>44835</v>
      </c>
      <c r="F17576">
        <v>0</v>
      </c>
      <c r="G17576">
        <v>0</v>
      </c>
      <c r="I17576">
        <v>0</v>
      </c>
      <c r="J17576">
        <v>0</v>
      </c>
      <c r="L17576">
        <v>0</v>
      </c>
      <c r="N17576">
        <v>0</v>
      </c>
      <c r="P17576">
        <v>0</v>
      </c>
      <c r="Q17576">
        <v>0</v>
      </c>
      <c r="S17576">
        <v>0</v>
      </c>
    </row>
    <row r="17577" spans="1:19" x14ac:dyDescent="0.3">
      <c r="A17577" t="s">
        <v>35019</v>
      </c>
      <c r="B17577" s="171" t="s">
        <v>35020</v>
      </c>
      <c r="C17577" s="171" t="s">
        <v>137</v>
      </c>
      <c r="D17577" s="171" t="s">
        <v>80</v>
      </c>
      <c r="E17577" s="11">
        <v>44835</v>
      </c>
      <c r="F17577">
        <v>0</v>
      </c>
      <c r="G17577">
        <v>0</v>
      </c>
      <c r="I17577">
        <v>0</v>
      </c>
      <c r="J17577">
        <v>0</v>
      </c>
      <c r="L17577">
        <v>0</v>
      </c>
      <c r="N17577">
        <v>0</v>
      </c>
      <c r="P17577">
        <v>0</v>
      </c>
      <c r="Q17577">
        <v>0</v>
      </c>
      <c r="S17577">
        <v>0</v>
      </c>
    </row>
    <row r="17578" spans="1:19" x14ac:dyDescent="0.3">
      <c r="A17578" t="s">
        <v>35021</v>
      </c>
      <c r="B17578" s="171" t="s">
        <v>35022</v>
      </c>
      <c r="C17578" s="171" t="s">
        <v>8615</v>
      </c>
      <c r="D17578" s="171" t="s">
        <v>80</v>
      </c>
      <c r="E17578" s="11">
        <v>44835</v>
      </c>
      <c r="F17578">
        <v>0</v>
      </c>
      <c r="G17578">
        <v>0</v>
      </c>
      <c r="I17578">
        <v>0</v>
      </c>
      <c r="J17578">
        <v>0</v>
      </c>
      <c r="L17578">
        <v>0</v>
      </c>
      <c r="N17578">
        <v>0</v>
      </c>
      <c r="P17578">
        <v>0</v>
      </c>
      <c r="Q17578">
        <v>0</v>
      </c>
      <c r="S17578">
        <v>0</v>
      </c>
    </row>
    <row r="17579" spans="1:19" x14ac:dyDescent="0.3">
      <c r="A17579" t="s">
        <v>35023</v>
      </c>
      <c r="B17579" s="171" t="s">
        <v>35024</v>
      </c>
      <c r="C17579" s="171" t="s">
        <v>35025</v>
      </c>
      <c r="D17579" s="171" t="s">
        <v>80</v>
      </c>
      <c r="E17579" s="11">
        <v>44835</v>
      </c>
      <c r="F17579">
        <v>1.5</v>
      </c>
      <c r="G17579">
        <v>1.5</v>
      </c>
      <c r="I17579">
        <v>0</v>
      </c>
      <c r="J17579">
        <v>6</v>
      </c>
      <c r="L17579">
        <v>6</v>
      </c>
      <c r="N17579">
        <v>0</v>
      </c>
      <c r="P17579">
        <v>0</v>
      </c>
      <c r="Q17579">
        <v>0</v>
      </c>
      <c r="S17579">
        <v>0</v>
      </c>
    </row>
    <row r="17580" spans="1:19" x14ac:dyDescent="0.3">
      <c r="A17580" t="s">
        <v>35026</v>
      </c>
      <c r="B17580" s="171" t="s">
        <v>35027</v>
      </c>
      <c r="C17580" s="171" t="s">
        <v>146</v>
      </c>
      <c r="D17580" s="171" t="s">
        <v>80</v>
      </c>
      <c r="E17580" s="11">
        <v>44835</v>
      </c>
      <c r="F17580">
        <v>5.5</v>
      </c>
      <c r="G17580">
        <v>6.5</v>
      </c>
      <c r="I17580">
        <v>21</v>
      </c>
      <c r="J17580">
        <v>30</v>
      </c>
      <c r="L17580">
        <v>35</v>
      </c>
      <c r="N17580">
        <v>19</v>
      </c>
      <c r="P17580">
        <v>0</v>
      </c>
      <c r="Q17580">
        <v>0</v>
      </c>
      <c r="S17580">
        <v>2</v>
      </c>
    </row>
    <row r="17581" spans="1:19" x14ac:dyDescent="0.3">
      <c r="A17581" t="s">
        <v>35028</v>
      </c>
      <c r="B17581" s="171" t="s">
        <v>35029</v>
      </c>
      <c r="C17581" s="171" t="s">
        <v>161</v>
      </c>
      <c r="D17581" s="171" t="s">
        <v>80</v>
      </c>
      <c r="E17581" s="11">
        <v>44835</v>
      </c>
      <c r="F17581">
        <v>1.5</v>
      </c>
      <c r="G17581">
        <v>1.5</v>
      </c>
      <c r="I17581">
        <v>4</v>
      </c>
      <c r="J17581">
        <v>9</v>
      </c>
      <c r="L17581">
        <v>9</v>
      </c>
      <c r="N17581">
        <v>4</v>
      </c>
      <c r="P17581">
        <v>0</v>
      </c>
      <c r="Q17581">
        <v>0</v>
      </c>
      <c r="S17581">
        <v>0</v>
      </c>
    </row>
    <row r="17582" spans="1:19" x14ac:dyDescent="0.3">
      <c r="A17582" t="s">
        <v>35030</v>
      </c>
      <c r="B17582" s="171" t="s">
        <v>35031</v>
      </c>
      <c r="C17582" s="171" t="s">
        <v>18252</v>
      </c>
      <c r="D17582" s="171" t="s">
        <v>80</v>
      </c>
      <c r="E17582" s="11">
        <v>44835</v>
      </c>
      <c r="F17582">
        <v>0</v>
      </c>
      <c r="G17582">
        <v>0</v>
      </c>
      <c r="I17582">
        <v>0</v>
      </c>
      <c r="J17582">
        <v>0</v>
      </c>
      <c r="L17582">
        <v>0</v>
      </c>
      <c r="N17582">
        <v>0</v>
      </c>
      <c r="P17582">
        <v>0</v>
      </c>
      <c r="Q17582">
        <v>0</v>
      </c>
      <c r="S17582">
        <v>0</v>
      </c>
    </row>
    <row r="17583" spans="1:19" x14ac:dyDescent="0.3">
      <c r="A17583" t="s">
        <v>35032</v>
      </c>
      <c r="B17583" s="171" t="s">
        <v>35033</v>
      </c>
      <c r="C17583" s="171" t="s">
        <v>167</v>
      </c>
      <c r="D17583" s="171" t="s">
        <v>80</v>
      </c>
      <c r="E17583" s="11">
        <v>44835</v>
      </c>
      <c r="F17583">
        <v>4</v>
      </c>
      <c r="G17583">
        <v>4</v>
      </c>
      <c r="I17583">
        <v>40</v>
      </c>
      <c r="J17583">
        <v>56</v>
      </c>
      <c r="L17583">
        <v>56</v>
      </c>
      <c r="N17583">
        <v>40</v>
      </c>
      <c r="P17583">
        <v>0</v>
      </c>
      <c r="Q17583">
        <v>2</v>
      </c>
      <c r="S17583">
        <v>0</v>
      </c>
    </row>
    <row r="17584" spans="1:19" x14ac:dyDescent="0.3">
      <c r="A17584" t="s">
        <v>35034</v>
      </c>
      <c r="B17584" s="171" t="s">
        <v>35035</v>
      </c>
      <c r="C17584" s="171" t="s">
        <v>179</v>
      </c>
      <c r="D17584" s="171" t="s">
        <v>80</v>
      </c>
      <c r="E17584" s="11">
        <v>44835</v>
      </c>
      <c r="F17584">
        <v>14.5</v>
      </c>
      <c r="G17584">
        <v>15.5</v>
      </c>
      <c r="I17584">
        <v>85</v>
      </c>
      <c r="J17584">
        <v>146</v>
      </c>
      <c r="L17584">
        <v>151</v>
      </c>
      <c r="N17584">
        <v>83</v>
      </c>
      <c r="P17584">
        <v>3</v>
      </c>
      <c r="Q17584">
        <v>4</v>
      </c>
      <c r="S17584">
        <v>2</v>
      </c>
    </row>
    <row r="17585" spans="1:19" x14ac:dyDescent="0.3">
      <c r="A17585" t="s">
        <v>35036</v>
      </c>
      <c r="B17585" s="171" t="s">
        <v>35037</v>
      </c>
      <c r="C17585" s="171" t="s">
        <v>185</v>
      </c>
      <c r="D17585" s="171" t="s">
        <v>80</v>
      </c>
      <c r="E17585" s="11">
        <v>44835</v>
      </c>
      <c r="F17585">
        <v>3.5</v>
      </c>
      <c r="G17585">
        <v>6</v>
      </c>
      <c r="I17585">
        <v>7</v>
      </c>
      <c r="J17585">
        <v>18</v>
      </c>
      <c r="L17585">
        <v>33</v>
      </c>
      <c r="N17585">
        <v>7</v>
      </c>
      <c r="P17585">
        <v>0</v>
      </c>
      <c r="Q17585">
        <v>0</v>
      </c>
      <c r="S17585">
        <v>0</v>
      </c>
    </row>
    <row r="17586" spans="1:19" x14ac:dyDescent="0.3">
      <c r="A17586" t="s">
        <v>35038</v>
      </c>
      <c r="B17586" s="171" t="s">
        <v>35039</v>
      </c>
      <c r="C17586" s="171" t="s">
        <v>191</v>
      </c>
      <c r="D17586" s="171" t="s">
        <v>80</v>
      </c>
      <c r="E17586" s="11">
        <v>44835</v>
      </c>
      <c r="F17586">
        <v>14</v>
      </c>
      <c r="G17586">
        <v>14</v>
      </c>
      <c r="I17586">
        <v>80</v>
      </c>
      <c r="J17586">
        <v>116</v>
      </c>
      <c r="L17586">
        <v>115</v>
      </c>
      <c r="N17586">
        <v>75</v>
      </c>
      <c r="P17586">
        <v>12</v>
      </c>
      <c r="Q17586">
        <v>16</v>
      </c>
      <c r="S17586">
        <v>5</v>
      </c>
    </row>
    <row r="17587" spans="1:19" x14ac:dyDescent="0.3">
      <c r="A17587" t="s">
        <v>35040</v>
      </c>
      <c r="B17587" s="171" t="s">
        <v>35041</v>
      </c>
      <c r="C17587" s="171" t="s">
        <v>212</v>
      </c>
      <c r="D17587" s="171" t="s">
        <v>80</v>
      </c>
      <c r="E17587" s="11">
        <v>44835</v>
      </c>
      <c r="F17587">
        <v>0</v>
      </c>
      <c r="G17587">
        <v>0</v>
      </c>
      <c r="I17587">
        <v>0</v>
      </c>
      <c r="J17587">
        <v>0</v>
      </c>
      <c r="L17587">
        <v>0</v>
      </c>
      <c r="N17587">
        <v>0</v>
      </c>
      <c r="P17587">
        <v>0</v>
      </c>
      <c r="Q17587">
        <v>0</v>
      </c>
      <c r="S17587">
        <v>0</v>
      </c>
    </row>
    <row r="17588" spans="1:19" x14ac:dyDescent="0.3">
      <c r="A17588" t="s">
        <v>35042</v>
      </c>
      <c r="B17588" s="171" t="s">
        <v>35043</v>
      </c>
      <c r="C17588" s="171" t="s">
        <v>215</v>
      </c>
      <c r="D17588" s="171" t="s">
        <v>80</v>
      </c>
      <c r="E17588" s="11">
        <v>44835</v>
      </c>
      <c r="F17588">
        <v>0</v>
      </c>
      <c r="G17588">
        <v>0</v>
      </c>
      <c r="I17588">
        <v>0</v>
      </c>
      <c r="J17588">
        <v>0</v>
      </c>
      <c r="L17588">
        <v>0</v>
      </c>
      <c r="N17588">
        <v>0</v>
      </c>
      <c r="P17588">
        <v>0</v>
      </c>
      <c r="Q17588">
        <v>0</v>
      </c>
      <c r="S17588">
        <v>0</v>
      </c>
    </row>
    <row r="17589" spans="1:19" x14ac:dyDescent="0.3">
      <c r="A17589" t="s">
        <v>35042</v>
      </c>
      <c r="B17589" s="171" t="s">
        <v>35043</v>
      </c>
      <c r="C17589" s="171" t="s">
        <v>215</v>
      </c>
      <c r="D17589" s="171" t="s">
        <v>80</v>
      </c>
      <c r="E17589" s="11">
        <v>44835</v>
      </c>
      <c r="F17589">
        <v>3</v>
      </c>
      <c r="G17589">
        <v>3</v>
      </c>
      <c r="I17589">
        <v>13</v>
      </c>
      <c r="J17589">
        <v>33</v>
      </c>
      <c r="L17589">
        <v>33</v>
      </c>
      <c r="N17589">
        <v>0</v>
      </c>
      <c r="P17589">
        <v>0</v>
      </c>
      <c r="Q17589">
        <v>0</v>
      </c>
      <c r="S17589">
        <v>13</v>
      </c>
    </row>
    <row r="17590" spans="1:19" x14ac:dyDescent="0.3">
      <c r="A17590" t="s">
        <v>35044</v>
      </c>
      <c r="B17590" s="171" t="s">
        <v>35045</v>
      </c>
      <c r="C17590" s="171" t="s">
        <v>221</v>
      </c>
      <c r="D17590" s="171" t="s">
        <v>80</v>
      </c>
      <c r="E17590" s="11">
        <v>44835</v>
      </c>
      <c r="F17590">
        <v>0</v>
      </c>
      <c r="G17590">
        <v>0</v>
      </c>
      <c r="I17590">
        <v>0</v>
      </c>
      <c r="J17590">
        <v>0</v>
      </c>
      <c r="L17590">
        <v>0</v>
      </c>
      <c r="N17590">
        <v>0</v>
      </c>
      <c r="P17590">
        <v>0</v>
      </c>
      <c r="Q17590">
        <v>0</v>
      </c>
      <c r="S17590">
        <v>0</v>
      </c>
    </row>
    <row r="17591" spans="1:19" x14ac:dyDescent="0.3">
      <c r="A17591" t="s">
        <v>35046</v>
      </c>
      <c r="B17591" s="171" t="s">
        <v>35047</v>
      </c>
      <c r="C17591" s="171" t="s">
        <v>8233</v>
      </c>
      <c r="D17591" s="171" t="s">
        <v>80</v>
      </c>
      <c r="E17591" s="11">
        <v>44835</v>
      </c>
      <c r="F17591">
        <v>0</v>
      </c>
      <c r="G17591">
        <v>3</v>
      </c>
      <c r="I17591">
        <v>9</v>
      </c>
      <c r="J17591">
        <v>0</v>
      </c>
      <c r="L17591">
        <v>33</v>
      </c>
      <c r="N17591">
        <v>9</v>
      </c>
      <c r="P17591">
        <v>1</v>
      </c>
      <c r="Q17591">
        <v>1</v>
      </c>
      <c r="S17591">
        <v>0</v>
      </c>
    </row>
    <row r="17592" spans="1:19" x14ac:dyDescent="0.3">
      <c r="A17592" t="s">
        <v>35048</v>
      </c>
      <c r="B17592" s="171" t="s">
        <v>35049</v>
      </c>
      <c r="C17592" s="171" t="s">
        <v>233</v>
      </c>
      <c r="D17592" s="171" t="s">
        <v>80</v>
      </c>
      <c r="E17592" s="11">
        <v>44835</v>
      </c>
      <c r="F17592">
        <v>0</v>
      </c>
      <c r="G17592">
        <v>0</v>
      </c>
      <c r="I17592">
        <v>0</v>
      </c>
      <c r="J17592">
        <v>0</v>
      </c>
      <c r="L17592">
        <v>0</v>
      </c>
      <c r="N17592">
        <v>0</v>
      </c>
      <c r="P17592">
        <v>0</v>
      </c>
      <c r="Q17592">
        <v>0</v>
      </c>
      <c r="S17592">
        <v>0</v>
      </c>
    </row>
    <row r="17593" spans="1:19" x14ac:dyDescent="0.3">
      <c r="A17593" t="s">
        <v>35050</v>
      </c>
      <c r="B17593" s="171" t="s">
        <v>35051</v>
      </c>
      <c r="C17593" s="171" t="s">
        <v>24508</v>
      </c>
      <c r="D17593" s="171" t="s">
        <v>15341</v>
      </c>
      <c r="E17593" s="11">
        <v>44835</v>
      </c>
      <c r="F17593">
        <v>0</v>
      </c>
      <c r="G17593">
        <v>0</v>
      </c>
      <c r="I17593">
        <v>0</v>
      </c>
      <c r="J17593">
        <v>0</v>
      </c>
      <c r="L17593">
        <v>0</v>
      </c>
      <c r="N17593">
        <v>0</v>
      </c>
      <c r="P17593">
        <v>0</v>
      </c>
      <c r="Q17593">
        <v>0</v>
      </c>
      <c r="S17593">
        <v>0</v>
      </c>
    </row>
    <row r="17594" spans="1:19" x14ac:dyDescent="0.3">
      <c r="A17594" t="s">
        <v>35052</v>
      </c>
      <c r="B17594" s="171" t="s">
        <v>35053</v>
      </c>
      <c r="C17594" s="171" t="s">
        <v>24508</v>
      </c>
      <c r="D17594" s="171" t="s">
        <v>80</v>
      </c>
      <c r="E17594" s="11">
        <v>44835</v>
      </c>
      <c r="F17594">
        <v>0.5</v>
      </c>
      <c r="G17594">
        <v>0.5</v>
      </c>
      <c r="I17594">
        <v>0</v>
      </c>
      <c r="J17594">
        <v>2</v>
      </c>
      <c r="L17594">
        <v>2</v>
      </c>
      <c r="N17594">
        <v>0</v>
      </c>
      <c r="P17594">
        <v>0</v>
      </c>
      <c r="Q17594">
        <v>0</v>
      </c>
      <c r="S17594">
        <v>0</v>
      </c>
    </row>
    <row r="17595" spans="1:19" x14ac:dyDescent="0.3">
      <c r="A17595" t="s">
        <v>35054</v>
      </c>
      <c r="B17595" s="171" t="s">
        <v>35055</v>
      </c>
      <c r="C17595" s="171" t="s">
        <v>107</v>
      </c>
      <c r="D17595" s="171" t="s">
        <v>80</v>
      </c>
      <c r="E17595" s="11">
        <v>44835</v>
      </c>
      <c r="F17595">
        <v>3.5</v>
      </c>
      <c r="G17595">
        <v>5.5</v>
      </c>
      <c r="I17595">
        <v>50</v>
      </c>
      <c r="J17595">
        <v>36</v>
      </c>
      <c r="L17595">
        <v>58</v>
      </c>
      <c r="N17595">
        <v>50</v>
      </c>
      <c r="P17595">
        <v>0</v>
      </c>
      <c r="Q17595">
        <v>0</v>
      </c>
      <c r="S17595">
        <v>0</v>
      </c>
    </row>
    <row r="17596" spans="1:19" x14ac:dyDescent="0.3">
      <c r="A17596" t="s">
        <v>35056</v>
      </c>
      <c r="B17596" s="171" t="s">
        <v>35057</v>
      </c>
      <c r="C17596" s="171" t="s">
        <v>107</v>
      </c>
      <c r="D17596" s="171" t="s">
        <v>15341</v>
      </c>
      <c r="E17596" s="11">
        <v>44835</v>
      </c>
      <c r="F17596">
        <v>0</v>
      </c>
      <c r="G17596">
        <v>0</v>
      </c>
      <c r="I17596">
        <v>0</v>
      </c>
      <c r="J17596">
        <v>0</v>
      </c>
      <c r="L17596">
        <v>0</v>
      </c>
      <c r="N17596">
        <v>0</v>
      </c>
      <c r="P17596">
        <v>0</v>
      </c>
      <c r="Q17596">
        <v>0</v>
      </c>
      <c r="S17596">
        <v>0</v>
      </c>
    </row>
    <row r="17597" spans="1:19" x14ac:dyDescent="0.3">
      <c r="A17597" t="s">
        <v>35058</v>
      </c>
      <c r="B17597" s="171" t="s">
        <v>35059</v>
      </c>
      <c r="C17597" s="171" t="s">
        <v>173</v>
      </c>
      <c r="D17597" s="171" t="s">
        <v>80</v>
      </c>
      <c r="E17597" s="11">
        <v>44835</v>
      </c>
      <c r="F17597">
        <v>6</v>
      </c>
      <c r="G17597">
        <v>6</v>
      </c>
      <c r="I17597">
        <v>16</v>
      </c>
      <c r="J17597">
        <v>32</v>
      </c>
      <c r="L17597">
        <v>32</v>
      </c>
      <c r="N17597">
        <v>14</v>
      </c>
      <c r="P17597">
        <v>0</v>
      </c>
      <c r="Q17597">
        <v>0</v>
      </c>
      <c r="S17597">
        <v>2</v>
      </c>
    </row>
    <row r="17598" spans="1:19" x14ac:dyDescent="0.3">
      <c r="A17598" t="s">
        <v>35060</v>
      </c>
      <c r="B17598" s="171" t="s">
        <v>35061</v>
      </c>
      <c r="C17598" s="171" t="s">
        <v>173</v>
      </c>
      <c r="D17598" s="171" t="s">
        <v>15341</v>
      </c>
      <c r="E17598" s="11">
        <v>44835</v>
      </c>
      <c r="F17598">
        <v>0</v>
      </c>
      <c r="G17598">
        <v>0</v>
      </c>
      <c r="I17598">
        <v>0</v>
      </c>
      <c r="J17598">
        <v>0</v>
      </c>
      <c r="L17598">
        <v>0</v>
      </c>
      <c r="N17598">
        <v>0</v>
      </c>
      <c r="P17598">
        <v>0</v>
      </c>
      <c r="Q17598">
        <v>0</v>
      </c>
      <c r="S17598">
        <v>0</v>
      </c>
    </row>
    <row r="17599" spans="1:19" x14ac:dyDescent="0.3">
      <c r="A17599" t="s">
        <v>35062</v>
      </c>
      <c r="B17599" s="171" t="s">
        <v>35063</v>
      </c>
      <c r="C17599" s="171" t="s">
        <v>200</v>
      </c>
      <c r="D17599" s="171" t="s">
        <v>80</v>
      </c>
      <c r="E17599" s="11">
        <v>44835</v>
      </c>
      <c r="F17599">
        <v>6</v>
      </c>
      <c r="G17599">
        <v>6.5</v>
      </c>
      <c r="I17599">
        <v>16</v>
      </c>
      <c r="J17599">
        <v>32</v>
      </c>
      <c r="L17599">
        <v>31</v>
      </c>
      <c r="N17599">
        <v>15</v>
      </c>
      <c r="P17599">
        <v>0</v>
      </c>
      <c r="Q17599">
        <v>0</v>
      </c>
      <c r="S17599">
        <v>1</v>
      </c>
    </row>
    <row r="17600" spans="1:19" x14ac:dyDescent="0.3">
      <c r="A17600" t="s">
        <v>35064</v>
      </c>
      <c r="B17600" s="171" t="s">
        <v>35065</v>
      </c>
      <c r="C17600" s="171" t="s">
        <v>200</v>
      </c>
      <c r="D17600" s="171" t="s">
        <v>15341</v>
      </c>
      <c r="E17600" s="11">
        <v>44835</v>
      </c>
      <c r="F17600">
        <v>0</v>
      </c>
      <c r="G17600">
        <v>0</v>
      </c>
      <c r="I17600">
        <v>0</v>
      </c>
      <c r="J17600">
        <v>0</v>
      </c>
      <c r="L17600">
        <v>0</v>
      </c>
      <c r="N17600">
        <v>0</v>
      </c>
      <c r="P17600">
        <v>0</v>
      </c>
      <c r="Q17600">
        <v>0</v>
      </c>
      <c r="S17600">
        <v>0</v>
      </c>
    </row>
    <row r="17601" spans="1:19" x14ac:dyDescent="0.3">
      <c r="A17601" t="s">
        <v>35066</v>
      </c>
      <c r="B17601" s="171" t="s">
        <v>35067</v>
      </c>
      <c r="C17601" s="171" t="s">
        <v>73</v>
      </c>
      <c r="D17601" s="171" t="s">
        <v>4</v>
      </c>
      <c r="E17601" s="11">
        <v>44835</v>
      </c>
      <c r="F17601">
        <v>0</v>
      </c>
      <c r="G17601">
        <v>0</v>
      </c>
      <c r="I17601">
        <v>0</v>
      </c>
      <c r="J17601">
        <v>0</v>
      </c>
      <c r="L17601">
        <v>0</v>
      </c>
      <c r="N17601">
        <v>0</v>
      </c>
      <c r="P17601">
        <v>0</v>
      </c>
      <c r="Q17601">
        <v>0</v>
      </c>
      <c r="S17601">
        <v>0</v>
      </c>
    </row>
    <row r="17602" spans="1:19" x14ac:dyDescent="0.3">
      <c r="A17602" t="s">
        <v>35068</v>
      </c>
      <c r="B17602" s="171" t="s">
        <v>35069</v>
      </c>
      <c r="C17602" s="171" t="s">
        <v>24891</v>
      </c>
      <c r="D17602" s="171" t="s">
        <v>4</v>
      </c>
      <c r="E17602" s="11">
        <v>44835</v>
      </c>
      <c r="F17602">
        <v>2</v>
      </c>
      <c r="G17602">
        <v>2</v>
      </c>
      <c r="I17602">
        <v>9</v>
      </c>
      <c r="J17602">
        <v>12</v>
      </c>
      <c r="L17602">
        <v>11</v>
      </c>
      <c r="N17602">
        <v>9</v>
      </c>
      <c r="P17602">
        <v>1</v>
      </c>
      <c r="Q17602">
        <v>5</v>
      </c>
      <c r="S17602">
        <v>0</v>
      </c>
    </row>
    <row r="17603" spans="1:19" x14ac:dyDescent="0.3">
      <c r="A17603" t="s">
        <v>35070</v>
      </c>
      <c r="B17603" s="171" t="s">
        <v>35071</v>
      </c>
      <c r="C17603" s="171" t="s">
        <v>18229</v>
      </c>
      <c r="D17603" s="171" t="s">
        <v>4</v>
      </c>
      <c r="E17603" s="11">
        <v>44835</v>
      </c>
      <c r="F17603">
        <v>0</v>
      </c>
      <c r="G17603">
        <v>0</v>
      </c>
      <c r="I17603">
        <v>0</v>
      </c>
      <c r="J17603">
        <v>0</v>
      </c>
      <c r="L17603">
        <v>0</v>
      </c>
      <c r="N17603">
        <v>0</v>
      </c>
      <c r="P17603">
        <v>0</v>
      </c>
      <c r="Q17603">
        <v>0</v>
      </c>
      <c r="S17603">
        <v>0</v>
      </c>
    </row>
    <row r="17604" spans="1:19" x14ac:dyDescent="0.3">
      <c r="A17604" t="s">
        <v>35072</v>
      </c>
      <c r="B17604" s="171" t="s">
        <v>35073</v>
      </c>
      <c r="C17604" s="171" t="s">
        <v>107</v>
      </c>
      <c r="D17604" s="171" t="s">
        <v>4</v>
      </c>
      <c r="E17604" s="11">
        <v>44835</v>
      </c>
      <c r="F17604">
        <v>3.5</v>
      </c>
      <c r="G17604">
        <v>5.5</v>
      </c>
      <c r="I17604">
        <v>50</v>
      </c>
      <c r="J17604">
        <v>36</v>
      </c>
      <c r="L17604">
        <v>58</v>
      </c>
      <c r="N17604">
        <v>50</v>
      </c>
      <c r="P17604">
        <v>0</v>
      </c>
      <c r="Q17604">
        <v>0</v>
      </c>
      <c r="S17604">
        <v>0</v>
      </c>
    </row>
    <row r="17605" spans="1:19" x14ac:dyDescent="0.3">
      <c r="A17605" t="s">
        <v>35074</v>
      </c>
      <c r="B17605" s="171" t="s">
        <v>35075</v>
      </c>
      <c r="C17605" s="171" t="s">
        <v>9887</v>
      </c>
      <c r="D17605" s="171" t="s">
        <v>4</v>
      </c>
      <c r="E17605" s="11">
        <v>44835</v>
      </c>
      <c r="F17605">
        <v>0</v>
      </c>
      <c r="G17605">
        <v>0</v>
      </c>
      <c r="I17605">
        <v>0</v>
      </c>
      <c r="J17605">
        <v>0</v>
      </c>
      <c r="L17605">
        <v>0</v>
      </c>
      <c r="N17605">
        <v>0</v>
      </c>
      <c r="P17605">
        <v>0</v>
      </c>
      <c r="Q17605">
        <v>0</v>
      </c>
      <c r="S17605">
        <v>0</v>
      </c>
    </row>
    <row r="17606" spans="1:19" x14ac:dyDescent="0.3">
      <c r="A17606" t="s">
        <v>35076</v>
      </c>
      <c r="B17606" s="171" t="s">
        <v>35077</v>
      </c>
      <c r="C17606" s="171" t="s">
        <v>35078</v>
      </c>
      <c r="D17606" s="171" t="s">
        <v>4</v>
      </c>
      <c r="E17606" s="11">
        <v>44835</v>
      </c>
      <c r="F17606">
        <v>0</v>
      </c>
      <c r="G17606">
        <v>0</v>
      </c>
      <c r="I17606">
        <v>0</v>
      </c>
      <c r="J17606">
        <v>0</v>
      </c>
      <c r="L17606">
        <v>0</v>
      </c>
      <c r="N17606">
        <v>0</v>
      </c>
      <c r="P17606">
        <v>0</v>
      </c>
      <c r="Q17606">
        <v>0</v>
      </c>
      <c r="S17606">
        <v>0</v>
      </c>
    </row>
    <row r="17607" spans="1:19" x14ac:dyDescent="0.3">
      <c r="A17607" t="s">
        <v>35079</v>
      </c>
      <c r="B17607" s="171" t="s">
        <v>35080</v>
      </c>
      <c r="C17607" s="171" t="s">
        <v>11260</v>
      </c>
      <c r="D17607" s="171" t="s">
        <v>4</v>
      </c>
      <c r="E17607" s="11">
        <v>44835</v>
      </c>
      <c r="F17607">
        <v>0</v>
      </c>
      <c r="G17607">
        <v>0</v>
      </c>
      <c r="I17607">
        <v>0</v>
      </c>
      <c r="J17607">
        <v>0</v>
      </c>
      <c r="L17607">
        <v>0</v>
      </c>
      <c r="N17607">
        <v>0</v>
      </c>
      <c r="P17607">
        <v>0</v>
      </c>
      <c r="Q17607">
        <v>0</v>
      </c>
      <c r="S17607">
        <v>0</v>
      </c>
    </row>
    <row r="17608" spans="1:19" x14ac:dyDescent="0.3">
      <c r="A17608" t="s">
        <v>35081</v>
      </c>
      <c r="B17608" s="171" t="s">
        <v>35082</v>
      </c>
      <c r="C17608" s="171" t="s">
        <v>122</v>
      </c>
      <c r="D17608" s="171" t="s">
        <v>4</v>
      </c>
      <c r="E17608" s="11">
        <v>44835</v>
      </c>
      <c r="F17608">
        <v>0</v>
      </c>
      <c r="G17608">
        <v>0</v>
      </c>
      <c r="I17608">
        <v>0</v>
      </c>
      <c r="J17608">
        <v>0</v>
      </c>
      <c r="L17608">
        <v>0</v>
      </c>
      <c r="N17608">
        <v>0</v>
      </c>
      <c r="P17608">
        <v>0</v>
      </c>
      <c r="Q17608">
        <v>0</v>
      </c>
      <c r="S17608">
        <v>0</v>
      </c>
    </row>
    <row r="17609" spans="1:19" x14ac:dyDescent="0.3">
      <c r="A17609" t="s">
        <v>35083</v>
      </c>
      <c r="B17609" s="171" t="s">
        <v>35084</v>
      </c>
      <c r="C17609" s="171" t="s">
        <v>125</v>
      </c>
      <c r="D17609" s="171" t="s">
        <v>4</v>
      </c>
      <c r="E17609" s="11">
        <v>44835</v>
      </c>
      <c r="F17609">
        <v>0</v>
      </c>
      <c r="G17609">
        <v>0</v>
      </c>
      <c r="I17609">
        <v>0</v>
      </c>
      <c r="J17609">
        <v>0</v>
      </c>
      <c r="L17609">
        <v>0</v>
      </c>
      <c r="N17609">
        <v>0</v>
      </c>
      <c r="P17609">
        <v>0</v>
      </c>
      <c r="Q17609">
        <v>0</v>
      </c>
      <c r="S17609">
        <v>0</v>
      </c>
    </row>
    <row r="17610" spans="1:19" x14ac:dyDescent="0.3">
      <c r="A17610" t="s">
        <v>35085</v>
      </c>
      <c r="B17610" s="171" t="s">
        <v>35086</v>
      </c>
      <c r="C17610" s="171" t="s">
        <v>14899</v>
      </c>
      <c r="D17610" s="171" t="s">
        <v>4</v>
      </c>
      <c r="E17610" s="11">
        <v>44835</v>
      </c>
      <c r="F17610">
        <v>0</v>
      </c>
      <c r="G17610">
        <v>0</v>
      </c>
      <c r="I17610">
        <v>0</v>
      </c>
      <c r="J17610">
        <v>0</v>
      </c>
      <c r="L17610">
        <v>0</v>
      </c>
      <c r="N17610">
        <v>0</v>
      </c>
      <c r="P17610">
        <v>0</v>
      </c>
      <c r="Q17610">
        <v>0</v>
      </c>
      <c r="S17610">
        <v>0</v>
      </c>
    </row>
    <row r="17611" spans="1:19" x14ac:dyDescent="0.3">
      <c r="A17611" t="s">
        <v>35087</v>
      </c>
      <c r="B17611" s="171" t="s">
        <v>35088</v>
      </c>
      <c r="C17611" s="171" t="s">
        <v>137</v>
      </c>
      <c r="D17611" s="171" t="s">
        <v>4</v>
      </c>
      <c r="E17611" s="11">
        <v>44835</v>
      </c>
      <c r="F17611">
        <v>0</v>
      </c>
      <c r="G17611">
        <v>0</v>
      </c>
      <c r="I17611">
        <v>0</v>
      </c>
      <c r="J17611">
        <v>0</v>
      </c>
      <c r="L17611">
        <v>0</v>
      </c>
      <c r="N17611">
        <v>0</v>
      </c>
      <c r="P17611">
        <v>0</v>
      </c>
      <c r="Q17611">
        <v>0</v>
      </c>
      <c r="S17611">
        <v>0</v>
      </c>
    </row>
    <row r="17612" spans="1:19" x14ac:dyDescent="0.3">
      <c r="A17612" t="s">
        <v>35089</v>
      </c>
      <c r="B17612" s="171" t="s">
        <v>35090</v>
      </c>
      <c r="C17612" s="171" t="s">
        <v>8615</v>
      </c>
      <c r="D17612" s="171" t="s">
        <v>4</v>
      </c>
      <c r="E17612" s="11">
        <v>44835</v>
      </c>
      <c r="F17612">
        <v>0</v>
      </c>
      <c r="G17612">
        <v>0</v>
      </c>
      <c r="I17612">
        <v>0</v>
      </c>
      <c r="J17612">
        <v>0</v>
      </c>
      <c r="L17612">
        <v>0</v>
      </c>
      <c r="N17612">
        <v>0</v>
      </c>
      <c r="P17612">
        <v>0</v>
      </c>
      <c r="Q17612">
        <v>0</v>
      </c>
      <c r="S17612">
        <v>0</v>
      </c>
    </row>
    <row r="17613" spans="1:19" x14ac:dyDescent="0.3">
      <c r="A17613" t="s">
        <v>35091</v>
      </c>
      <c r="B17613" s="171" t="s">
        <v>35092</v>
      </c>
      <c r="C17613" s="171" t="s">
        <v>35025</v>
      </c>
      <c r="D17613" s="171" t="s">
        <v>4</v>
      </c>
      <c r="E17613" s="11">
        <v>44835</v>
      </c>
      <c r="F17613">
        <v>1.5</v>
      </c>
      <c r="G17613">
        <v>1.5</v>
      </c>
      <c r="I17613">
        <v>0</v>
      </c>
      <c r="J17613">
        <v>6</v>
      </c>
      <c r="L17613">
        <v>6</v>
      </c>
      <c r="N17613">
        <v>0</v>
      </c>
      <c r="P17613">
        <v>0</v>
      </c>
      <c r="Q17613">
        <v>0</v>
      </c>
      <c r="S17613">
        <v>0</v>
      </c>
    </row>
    <row r="17614" spans="1:19" x14ac:dyDescent="0.3">
      <c r="A17614" t="s">
        <v>35093</v>
      </c>
      <c r="B17614" s="171" t="s">
        <v>35094</v>
      </c>
      <c r="C17614" s="171" t="s">
        <v>146</v>
      </c>
      <c r="D17614" s="171" t="s">
        <v>4</v>
      </c>
      <c r="E17614" s="11">
        <v>44835</v>
      </c>
      <c r="F17614">
        <v>5.5</v>
      </c>
      <c r="G17614">
        <v>6.5</v>
      </c>
      <c r="I17614">
        <v>21</v>
      </c>
      <c r="J17614">
        <v>30</v>
      </c>
      <c r="L17614">
        <v>35</v>
      </c>
      <c r="N17614">
        <v>19</v>
      </c>
      <c r="P17614">
        <v>0</v>
      </c>
      <c r="Q17614">
        <v>0</v>
      </c>
      <c r="S17614">
        <v>2</v>
      </c>
    </row>
    <row r="17615" spans="1:19" x14ac:dyDescent="0.3">
      <c r="A17615" t="s">
        <v>35095</v>
      </c>
      <c r="B17615" s="171" t="s">
        <v>35096</v>
      </c>
      <c r="C17615" s="171" t="s">
        <v>161</v>
      </c>
      <c r="D17615" s="171" t="s">
        <v>4</v>
      </c>
      <c r="E17615" s="11">
        <v>44835</v>
      </c>
      <c r="F17615">
        <v>1.5</v>
      </c>
      <c r="G17615">
        <v>1.5</v>
      </c>
      <c r="I17615">
        <v>4</v>
      </c>
      <c r="J17615">
        <v>9</v>
      </c>
      <c r="L17615">
        <v>9</v>
      </c>
      <c r="N17615">
        <v>4</v>
      </c>
      <c r="P17615">
        <v>0</v>
      </c>
      <c r="Q17615">
        <v>0</v>
      </c>
      <c r="S17615">
        <v>0</v>
      </c>
    </row>
    <row r="17616" spans="1:19" x14ac:dyDescent="0.3">
      <c r="A17616" t="s">
        <v>35097</v>
      </c>
      <c r="B17616" s="171" t="s">
        <v>35098</v>
      </c>
      <c r="C17616" s="171" t="s">
        <v>18252</v>
      </c>
      <c r="D17616" s="171" t="s">
        <v>4</v>
      </c>
      <c r="E17616" s="11">
        <v>44835</v>
      </c>
      <c r="F17616">
        <v>0</v>
      </c>
      <c r="G17616">
        <v>0</v>
      </c>
      <c r="I17616">
        <v>0</v>
      </c>
      <c r="J17616">
        <v>0</v>
      </c>
      <c r="L17616">
        <v>0</v>
      </c>
      <c r="N17616">
        <v>0</v>
      </c>
      <c r="P17616">
        <v>0</v>
      </c>
      <c r="Q17616">
        <v>0</v>
      </c>
      <c r="S17616">
        <v>0</v>
      </c>
    </row>
    <row r="17617" spans="1:19" x14ac:dyDescent="0.3">
      <c r="A17617" t="s">
        <v>35099</v>
      </c>
      <c r="B17617" s="171" t="s">
        <v>35100</v>
      </c>
      <c r="C17617" s="171" t="s">
        <v>167</v>
      </c>
      <c r="D17617" s="171" t="s">
        <v>4</v>
      </c>
      <c r="E17617" s="11">
        <v>44835</v>
      </c>
      <c r="F17617">
        <v>4</v>
      </c>
      <c r="G17617">
        <v>4</v>
      </c>
      <c r="I17617">
        <v>40</v>
      </c>
      <c r="J17617">
        <v>56</v>
      </c>
      <c r="L17617">
        <v>56</v>
      </c>
      <c r="N17617">
        <v>40</v>
      </c>
      <c r="P17617">
        <v>0</v>
      </c>
      <c r="Q17617">
        <v>2</v>
      </c>
      <c r="S17617">
        <v>0</v>
      </c>
    </row>
    <row r="17618" spans="1:19" x14ac:dyDescent="0.3">
      <c r="A17618" t="s">
        <v>35101</v>
      </c>
      <c r="B17618" s="171" t="s">
        <v>35102</v>
      </c>
      <c r="C17618" s="171" t="s">
        <v>173</v>
      </c>
      <c r="D17618" s="171" t="s">
        <v>4</v>
      </c>
      <c r="E17618" s="11">
        <v>44835</v>
      </c>
      <c r="F17618">
        <v>6</v>
      </c>
      <c r="G17618">
        <v>6</v>
      </c>
      <c r="I17618">
        <v>16</v>
      </c>
      <c r="J17618">
        <v>32</v>
      </c>
      <c r="L17618">
        <v>32</v>
      </c>
      <c r="N17618">
        <v>14</v>
      </c>
      <c r="P17618">
        <v>0</v>
      </c>
      <c r="Q17618">
        <v>0</v>
      </c>
      <c r="S17618">
        <v>2</v>
      </c>
    </row>
    <row r="17619" spans="1:19" x14ac:dyDescent="0.3">
      <c r="A17619" t="s">
        <v>35103</v>
      </c>
      <c r="B17619" s="171" t="s">
        <v>35104</v>
      </c>
      <c r="C17619" s="171" t="s">
        <v>179</v>
      </c>
      <c r="D17619" s="171" t="s">
        <v>4</v>
      </c>
      <c r="E17619" s="11">
        <v>44835</v>
      </c>
      <c r="F17619">
        <v>14.5</v>
      </c>
      <c r="G17619">
        <v>15.5</v>
      </c>
      <c r="I17619">
        <v>85</v>
      </c>
      <c r="J17619">
        <v>146</v>
      </c>
      <c r="L17619">
        <v>151</v>
      </c>
      <c r="N17619">
        <v>83</v>
      </c>
      <c r="P17619">
        <v>3</v>
      </c>
      <c r="Q17619">
        <v>4</v>
      </c>
      <c r="S17619">
        <v>2</v>
      </c>
    </row>
    <row r="17620" spans="1:19" x14ac:dyDescent="0.3">
      <c r="A17620" t="s">
        <v>35105</v>
      </c>
      <c r="B17620" s="171" t="s">
        <v>35106</v>
      </c>
      <c r="C17620" s="171" t="s">
        <v>185</v>
      </c>
      <c r="D17620" s="171" t="s">
        <v>4</v>
      </c>
      <c r="E17620" s="11">
        <v>44835</v>
      </c>
      <c r="F17620">
        <v>3.5</v>
      </c>
      <c r="G17620">
        <v>6</v>
      </c>
      <c r="I17620">
        <v>7</v>
      </c>
      <c r="J17620">
        <v>18</v>
      </c>
      <c r="L17620">
        <v>33</v>
      </c>
      <c r="N17620">
        <v>7</v>
      </c>
      <c r="P17620">
        <v>0</v>
      </c>
      <c r="Q17620">
        <v>0</v>
      </c>
      <c r="S17620">
        <v>0</v>
      </c>
    </row>
    <row r="17621" spans="1:19" x14ac:dyDescent="0.3">
      <c r="A17621" t="s">
        <v>35107</v>
      </c>
      <c r="B17621" s="171" t="s">
        <v>35108</v>
      </c>
      <c r="C17621" s="171" t="s">
        <v>24508</v>
      </c>
      <c r="D17621" s="171" t="s">
        <v>4</v>
      </c>
      <c r="E17621" s="11">
        <v>44835</v>
      </c>
      <c r="F17621">
        <v>0.5</v>
      </c>
      <c r="G17621">
        <v>0.5</v>
      </c>
      <c r="I17621">
        <v>0</v>
      </c>
      <c r="J17621">
        <v>2</v>
      </c>
      <c r="L17621">
        <v>2</v>
      </c>
      <c r="N17621">
        <v>0</v>
      </c>
      <c r="P17621">
        <v>0</v>
      </c>
      <c r="Q17621">
        <v>0</v>
      </c>
      <c r="S17621">
        <v>0</v>
      </c>
    </row>
    <row r="17622" spans="1:19" x14ac:dyDescent="0.3">
      <c r="A17622" t="s">
        <v>35109</v>
      </c>
      <c r="B17622" s="171" t="s">
        <v>35110</v>
      </c>
      <c r="C17622" s="171" t="s">
        <v>191</v>
      </c>
      <c r="D17622" s="171" t="s">
        <v>4</v>
      </c>
      <c r="E17622" s="11">
        <v>44835</v>
      </c>
      <c r="F17622">
        <v>14</v>
      </c>
      <c r="G17622">
        <v>14</v>
      </c>
      <c r="I17622">
        <v>80</v>
      </c>
      <c r="J17622">
        <v>116</v>
      </c>
      <c r="L17622">
        <v>115</v>
      </c>
      <c r="N17622">
        <v>75</v>
      </c>
      <c r="P17622">
        <v>12</v>
      </c>
      <c r="Q17622">
        <v>16</v>
      </c>
      <c r="S17622">
        <v>5</v>
      </c>
    </row>
    <row r="17623" spans="1:19" x14ac:dyDescent="0.3">
      <c r="A17623" t="s">
        <v>35111</v>
      </c>
      <c r="B17623" s="171" t="s">
        <v>35112</v>
      </c>
      <c r="C17623" s="171" t="s">
        <v>200</v>
      </c>
      <c r="D17623" s="171" t="s">
        <v>4</v>
      </c>
      <c r="E17623" s="11">
        <v>44835</v>
      </c>
      <c r="F17623">
        <v>6</v>
      </c>
      <c r="G17623">
        <v>6.5</v>
      </c>
      <c r="I17623">
        <v>16</v>
      </c>
      <c r="J17623">
        <v>32</v>
      </c>
      <c r="L17623">
        <v>31</v>
      </c>
      <c r="N17623">
        <v>15</v>
      </c>
      <c r="P17623">
        <v>0</v>
      </c>
      <c r="Q17623">
        <v>0</v>
      </c>
      <c r="S17623">
        <v>1</v>
      </c>
    </row>
    <row r="17624" spans="1:19" x14ac:dyDescent="0.3">
      <c r="A17624" t="s">
        <v>35113</v>
      </c>
      <c r="B17624" s="171" t="s">
        <v>35114</v>
      </c>
      <c r="C17624" s="171" t="s">
        <v>212</v>
      </c>
      <c r="D17624" s="171" t="s">
        <v>4</v>
      </c>
      <c r="E17624" s="11">
        <v>44835</v>
      </c>
      <c r="F17624">
        <v>0</v>
      </c>
      <c r="G17624">
        <v>0</v>
      </c>
      <c r="I17624">
        <v>0</v>
      </c>
      <c r="J17624">
        <v>0</v>
      </c>
      <c r="L17624">
        <v>0</v>
      </c>
      <c r="N17624">
        <v>0</v>
      </c>
      <c r="P17624">
        <v>0</v>
      </c>
      <c r="Q17624">
        <v>0</v>
      </c>
      <c r="S17624">
        <v>0</v>
      </c>
    </row>
    <row r="17625" spans="1:19" x14ac:dyDescent="0.3">
      <c r="A17625" t="s">
        <v>35115</v>
      </c>
      <c r="B17625" s="171" t="s">
        <v>35116</v>
      </c>
      <c r="C17625" s="171" t="s">
        <v>215</v>
      </c>
      <c r="D17625" s="171" t="s">
        <v>4</v>
      </c>
      <c r="E17625" s="11">
        <v>44835</v>
      </c>
      <c r="F17625">
        <v>0</v>
      </c>
      <c r="G17625">
        <v>0</v>
      </c>
      <c r="I17625">
        <v>0</v>
      </c>
      <c r="J17625">
        <v>0</v>
      </c>
      <c r="L17625">
        <v>0</v>
      </c>
      <c r="N17625">
        <v>0</v>
      </c>
      <c r="P17625">
        <v>0</v>
      </c>
      <c r="Q17625">
        <v>0</v>
      </c>
      <c r="S17625">
        <v>0</v>
      </c>
    </row>
    <row r="17626" spans="1:19" x14ac:dyDescent="0.3">
      <c r="A17626" t="s">
        <v>35117</v>
      </c>
      <c r="B17626" s="171" t="s">
        <v>35118</v>
      </c>
      <c r="C17626" s="171" t="s">
        <v>35119</v>
      </c>
      <c r="D17626" s="171" t="s">
        <v>4</v>
      </c>
      <c r="E17626" s="11">
        <v>44835</v>
      </c>
      <c r="F17626">
        <v>3</v>
      </c>
      <c r="G17626">
        <v>3</v>
      </c>
      <c r="I17626">
        <v>13</v>
      </c>
      <c r="J17626">
        <v>33</v>
      </c>
      <c r="L17626">
        <v>33</v>
      </c>
      <c r="N17626">
        <v>0</v>
      </c>
      <c r="P17626">
        <v>0</v>
      </c>
      <c r="Q17626">
        <v>0</v>
      </c>
      <c r="S17626">
        <v>13</v>
      </c>
    </row>
    <row r="17627" spans="1:19" x14ac:dyDescent="0.3">
      <c r="A17627" t="s">
        <v>35120</v>
      </c>
      <c r="B17627" s="171" t="s">
        <v>35121</v>
      </c>
      <c r="C17627" s="171" t="s">
        <v>221</v>
      </c>
      <c r="D17627" s="171" t="s">
        <v>4</v>
      </c>
      <c r="E17627" s="11">
        <v>44835</v>
      </c>
      <c r="F17627">
        <v>0</v>
      </c>
      <c r="G17627">
        <v>0</v>
      </c>
      <c r="I17627">
        <v>0</v>
      </c>
      <c r="J17627">
        <v>0</v>
      </c>
      <c r="L17627">
        <v>0</v>
      </c>
      <c r="N17627">
        <v>0</v>
      </c>
      <c r="P17627">
        <v>0</v>
      </c>
      <c r="Q17627">
        <v>0</v>
      </c>
      <c r="S17627">
        <v>0</v>
      </c>
    </row>
    <row r="17628" spans="1:19" x14ac:dyDescent="0.3">
      <c r="A17628" t="s">
        <v>35122</v>
      </c>
      <c r="B17628" s="171" t="s">
        <v>35123</v>
      </c>
      <c r="C17628" s="171" t="s">
        <v>8233</v>
      </c>
      <c r="D17628" s="171" t="s">
        <v>4</v>
      </c>
      <c r="E17628" s="11">
        <v>44835</v>
      </c>
      <c r="F17628">
        <v>0</v>
      </c>
      <c r="G17628">
        <v>3</v>
      </c>
      <c r="I17628">
        <v>9</v>
      </c>
      <c r="J17628">
        <v>0</v>
      </c>
      <c r="L17628">
        <v>33</v>
      </c>
      <c r="N17628">
        <v>9</v>
      </c>
      <c r="P17628">
        <v>1</v>
      </c>
      <c r="Q17628">
        <v>1</v>
      </c>
      <c r="S17628">
        <v>0</v>
      </c>
    </row>
    <row r="17629" spans="1:19" x14ac:dyDescent="0.3">
      <c r="A17629" t="s">
        <v>35124</v>
      </c>
      <c r="B17629" s="171" t="s">
        <v>35125</v>
      </c>
      <c r="C17629" s="171" t="s">
        <v>233</v>
      </c>
      <c r="D17629" s="171" t="s">
        <v>4</v>
      </c>
      <c r="E17629" s="11">
        <v>44835</v>
      </c>
      <c r="F17629">
        <v>0</v>
      </c>
      <c r="G17629">
        <v>0</v>
      </c>
      <c r="I17629">
        <v>0</v>
      </c>
      <c r="J17629">
        <v>0</v>
      </c>
      <c r="L17629">
        <v>0</v>
      </c>
      <c r="N17629">
        <v>0</v>
      </c>
      <c r="P17629">
        <v>0</v>
      </c>
      <c r="Q17629">
        <v>0</v>
      </c>
      <c r="S17629">
        <v>0</v>
      </c>
    </row>
    <row r="17630" spans="1:19" x14ac:dyDescent="0.3">
      <c r="A17630" t="s">
        <v>35126</v>
      </c>
      <c r="B17630" s="171" t="s">
        <v>35127</v>
      </c>
      <c r="C17630" s="171" t="s">
        <v>35128</v>
      </c>
      <c r="D17630" s="171" t="s">
        <v>80</v>
      </c>
      <c r="E17630" s="11">
        <v>44835</v>
      </c>
      <c r="F17630">
        <v>4</v>
      </c>
      <c r="G17630">
        <v>4</v>
      </c>
      <c r="I17630">
        <v>0</v>
      </c>
      <c r="J17630">
        <v>16</v>
      </c>
      <c r="L17630">
        <v>16</v>
      </c>
      <c r="N17630">
        <v>0</v>
      </c>
      <c r="P17630">
        <v>0</v>
      </c>
      <c r="Q17630">
        <v>0</v>
      </c>
      <c r="S17630">
        <v>0</v>
      </c>
    </row>
    <row r="17631" spans="1:19" x14ac:dyDescent="0.3">
      <c r="A17631" t="s">
        <v>35129</v>
      </c>
      <c r="B17631" s="171" t="s">
        <v>35130</v>
      </c>
      <c r="C17631" s="171" t="s">
        <v>35128</v>
      </c>
      <c r="D17631" s="171" t="s">
        <v>4</v>
      </c>
      <c r="E17631" s="11">
        <v>44835</v>
      </c>
      <c r="F17631">
        <v>4</v>
      </c>
      <c r="G17631">
        <v>4</v>
      </c>
      <c r="I17631">
        <v>0</v>
      </c>
      <c r="J17631">
        <v>16</v>
      </c>
      <c r="L17631">
        <v>16</v>
      </c>
      <c r="N17631">
        <v>0</v>
      </c>
      <c r="P17631">
        <v>0</v>
      </c>
      <c r="Q17631">
        <v>0</v>
      </c>
      <c r="S17631">
        <v>0</v>
      </c>
    </row>
    <row r="17632" spans="1:19" x14ac:dyDescent="0.3">
      <c r="A17632" t="s">
        <v>35131</v>
      </c>
      <c r="B17632" s="171" t="s">
        <v>35132</v>
      </c>
      <c r="C17632" s="171" t="s">
        <v>79</v>
      </c>
      <c r="D17632" s="171" t="s">
        <v>80</v>
      </c>
      <c r="E17632" s="11">
        <v>44835</v>
      </c>
      <c r="F17632">
        <v>0</v>
      </c>
      <c r="G17632">
        <v>0</v>
      </c>
      <c r="I17632">
        <v>0</v>
      </c>
      <c r="J17632">
        <v>0</v>
      </c>
      <c r="L17632">
        <v>0</v>
      </c>
      <c r="N17632">
        <v>0</v>
      </c>
      <c r="P17632">
        <v>0</v>
      </c>
      <c r="Q17632">
        <v>0</v>
      </c>
      <c r="S17632">
        <v>0</v>
      </c>
    </row>
    <row r="17633" spans="1:19" x14ac:dyDescent="0.3">
      <c r="A17633" t="s">
        <v>35133</v>
      </c>
      <c r="B17633" s="171" t="s">
        <v>35134</v>
      </c>
      <c r="C17633" s="171" t="s">
        <v>79</v>
      </c>
      <c r="D17633" s="171" t="s">
        <v>4</v>
      </c>
      <c r="E17633" s="11">
        <v>44835</v>
      </c>
      <c r="F17633">
        <v>0</v>
      </c>
      <c r="G17633">
        <v>0</v>
      </c>
      <c r="I17633">
        <v>0</v>
      </c>
      <c r="J17633">
        <v>0</v>
      </c>
      <c r="L17633">
        <v>0</v>
      </c>
      <c r="N17633">
        <v>0</v>
      </c>
      <c r="P17633">
        <v>0</v>
      </c>
      <c r="Q17633">
        <v>0</v>
      </c>
      <c r="S17633">
        <v>0</v>
      </c>
    </row>
    <row r="17634" spans="1:19" x14ac:dyDescent="0.3">
      <c r="A17634" t="s">
        <v>35135</v>
      </c>
      <c r="B17634" s="171" t="s">
        <v>35136</v>
      </c>
      <c r="C17634" s="171" t="s">
        <v>83</v>
      </c>
      <c r="D17634" s="171" t="s">
        <v>80</v>
      </c>
      <c r="E17634" s="11">
        <v>44835</v>
      </c>
      <c r="F17634">
        <v>3.5</v>
      </c>
      <c r="G17634">
        <v>4</v>
      </c>
      <c r="I17634">
        <v>19</v>
      </c>
      <c r="J17634">
        <v>20</v>
      </c>
      <c r="L17634">
        <v>21</v>
      </c>
      <c r="N17634">
        <v>19</v>
      </c>
      <c r="P17634">
        <v>0</v>
      </c>
      <c r="Q17634">
        <v>0</v>
      </c>
      <c r="S17634">
        <v>0</v>
      </c>
    </row>
    <row r="17635" spans="1:19" x14ac:dyDescent="0.3">
      <c r="A17635" t="s">
        <v>35137</v>
      </c>
      <c r="B17635" s="171" t="s">
        <v>35138</v>
      </c>
      <c r="C17635" s="171" t="s">
        <v>83</v>
      </c>
      <c r="D17635" s="171" t="s">
        <v>15341</v>
      </c>
      <c r="E17635" s="11">
        <v>44835</v>
      </c>
      <c r="F17635">
        <v>0</v>
      </c>
      <c r="G17635">
        <v>0</v>
      </c>
      <c r="I17635">
        <v>0</v>
      </c>
      <c r="J17635">
        <v>0</v>
      </c>
      <c r="L17635">
        <v>0</v>
      </c>
      <c r="N17635">
        <v>0</v>
      </c>
      <c r="P17635">
        <v>0</v>
      </c>
      <c r="Q17635">
        <v>0</v>
      </c>
      <c r="S17635">
        <v>0</v>
      </c>
    </row>
    <row r="17636" spans="1:19" x14ac:dyDescent="0.3">
      <c r="A17636" t="s">
        <v>35139</v>
      </c>
      <c r="B17636" s="171" t="s">
        <v>35140</v>
      </c>
      <c r="C17636" s="171" t="s">
        <v>83</v>
      </c>
      <c r="D17636" s="171" t="s">
        <v>4</v>
      </c>
      <c r="E17636" s="11">
        <v>44835</v>
      </c>
      <c r="F17636">
        <v>3.5</v>
      </c>
      <c r="G17636">
        <v>4</v>
      </c>
      <c r="I17636">
        <v>19</v>
      </c>
      <c r="J17636">
        <v>20</v>
      </c>
      <c r="L17636">
        <v>21</v>
      </c>
      <c r="N17636">
        <v>19</v>
      </c>
      <c r="P17636">
        <v>0</v>
      </c>
      <c r="Q17636">
        <v>0</v>
      </c>
      <c r="S17636">
        <v>0</v>
      </c>
    </row>
    <row r="17637" spans="1:19" x14ac:dyDescent="0.3">
      <c r="A17637" t="s">
        <v>35141</v>
      </c>
      <c r="B17637" s="171" t="s">
        <v>35142</v>
      </c>
      <c r="C17637" s="171" t="s">
        <v>86</v>
      </c>
      <c r="D17637" s="171" t="s">
        <v>80</v>
      </c>
      <c r="E17637" s="11">
        <v>44835</v>
      </c>
      <c r="F17637">
        <v>8</v>
      </c>
      <c r="G17637">
        <v>8</v>
      </c>
      <c r="I17637">
        <v>35</v>
      </c>
      <c r="J17637">
        <v>48</v>
      </c>
      <c r="L17637">
        <v>46</v>
      </c>
      <c r="N17637">
        <v>31</v>
      </c>
      <c r="P17637">
        <v>3</v>
      </c>
      <c r="Q17637">
        <v>11</v>
      </c>
      <c r="S17637">
        <v>4</v>
      </c>
    </row>
    <row r="17638" spans="1:19" x14ac:dyDescent="0.3">
      <c r="A17638" t="s">
        <v>35143</v>
      </c>
      <c r="B17638" s="171" t="s">
        <v>35144</v>
      </c>
      <c r="C17638" s="171" t="s">
        <v>86</v>
      </c>
      <c r="D17638" s="171" t="s">
        <v>4</v>
      </c>
      <c r="E17638" s="11">
        <v>44835</v>
      </c>
      <c r="F17638">
        <v>8</v>
      </c>
      <c r="G17638">
        <v>8</v>
      </c>
      <c r="I17638">
        <v>35</v>
      </c>
      <c r="J17638">
        <v>48</v>
      </c>
      <c r="L17638">
        <v>46</v>
      </c>
      <c r="N17638">
        <v>31</v>
      </c>
      <c r="P17638">
        <v>3</v>
      </c>
      <c r="Q17638">
        <v>11</v>
      </c>
      <c r="S17638">
        <v>4</v>
      </c>
    </row>
    <row r="17639" spans="1:19" x14ac:dyDescent="0.3">
      <c r="A17639" t="s">
        <v>35145</v>
      </c>
      <c r="B17639" s="171" t="s">
        <v>35146</v>
      </c>
      <c r="C17639" s="171" t="s">
        <v>89</v>
      </c>
      <c r="D17639" s="171" t="s">
        <v>80</v>
      </c>
      <c r="E17639" s="11">
        <v>44835</v>
      </c>
      <c r="F17639">
        <v>3</v>
      </c>
      <c r="G17639">
        <v>4</v>
      </c>
      <c r="I17639">
        <v>12</v>
      </c>
      <c r="J17639">
        <v>15</v>
      </c>
      <c r="L17639">
        <v>20</v>
      </c>
      <c r="N17639">
        <v>10</v>
      </c>
      <c r="P17639">
        <v>1</v>
      </c>
      <c r="Q17639">
        <v>2</v>
      </c>
      <c r="S17639">
        <v>2</v>
      </c>
    </row>
    <row r="17640" spans="1:19" x14ac:dyDescent="0.3">
      <c r="A17640" t="s">
        <v>35147</v>
      </c>
      <c r="B17640" s="171" t="s">
        <v>35148</v>
      </c>
      <c r="C17640" s="171" t="s">
        <v>89</v>
      </c>
      <c r="D17640" s="171" t="s">
        <v>4</v>
      </c>
      <c r="E17640" s="11">
        <v>44835</v>
      </c>
      <c r="F17640">
        <v>3</v>
      </c>
      <c r="G17640">
        <v>4</v>
      </c>
      <c r="I17640">
        <v>12</v>
      </c>
      <c r="J17640">
        <v>15</v>
      </c>
      <c r="L17640">
        <v>20</v>
      </c>
      <c r="N17640">
        <v>10</v>
      </c>
      <c r="P17640">
        <v>1</v>
      </c>
      <c r="Q17640">
        <v>2</v>
      </c>
      <c r="S17640">
        <v>2</v>
      </c>
    </row>
    <row r="17641" spans="1:19" x14ac:dyDescent="0.3">
      <c r="A17641" t="s">
        <v>35149</v>
      </c>
      <c r="B17641" s="171" t="s">
        <v>35150</v>
      </c>
      <c r="C17641" s="171" t="s">
        <v>92</v>
      </c>
      <c r="D17641" s="171" t="s">
        <v>80</v>
      </c>
      <c r="E17641" s="11">
        <v>44835</v>
      </c>
      <c r="F17641">
        <v>0</v>
      </c>
      <c r="G17641">
        <v>0</v>
      </c>
      <c r="I17641">
        <v>0</v>
      </c>
      <c r="J17641">
        <v>0</v>
      </c>
      <c r="L17641">
        <v>0</v>
      </c>
      <c r="N17641">
        <v>0</v>
      </c>
      <c r="P17641">
        <v>0</v>
      </c>
      <c r="Q17641">
        <v>0</v>
      </c>
      <c r="S17641">
        <v>0</v>
      </c>
    </row>
    <row r="17642" spans="1:19" x14ac:dyDescent="0.3">
      <c r="A17642" t="s">
        <v>35151</v>
      </c>
      <c r="B17642" s="171" t="s">
        <v>35152</v>
      </c>
      <c r="C17642" s="171" t="s">
        <v>92</v>
      </c>
      <c r="D17642" s="171" t="s">
        <v>4</v>
      </c>
      <c r="E17642" s="11">
        <v>44835</v>
      </c>
      <c r="F17642">
        <v>0</v>
      </c>
      <c r="G17642">
        <v>0</v>
      </c>
      <c r="I17642">
        <v>0</v>
      </c>
      <c r="J17642">
        <v>0</v>
      </c>
      <c r="L17642">
        <v>0</v>
      </c>
      <c r="N17642">
        <v>0</v>
      </c>
      <c r="P17642">
        <v>0</v>
      </c>
      <c r="Q17642">
        <v>0</v>
      </c>
      <c r="S17642">
        <v>0</v>
      </c>
    </row>
    <row r="17643" spans="1:19" x14ac:dyDescent="0.3">
      <c r="A17643" t="s">
        <v>35153</v>
      </c>
      <c r="B17643" s="171" t="s">
        <v>35154</v>
      </c>
      <c r="C17643" s="171" t="s">
        <v>95</v>
      </c>
      <c r="D17643" s="171" t="s">
        <v>80</v>
      </c>
      <c r="E17643" s="11">
        <v>44835</v>
      </c>
      <c r="F17643">
        <v>3.5</v>
      </c>
      <c r="G17643">
        <v>3.5</v>
      </c>
      <c r="I17643">
        <v>11</v>
      </c>
      <c r="J17643">
        <v>19</v>
      </c>
      <c r="L17643">
        <v>18</v>
      </c>
      <c r="N17643">
        <v>10</v>
      </c>
      <c r="P17643">
        <v>0</v>
      </c>
      <c r="Q17643">
        <v>0</v>
      </c>
      <c r="S17643">
        <v>1</v>
      </c>
    </row>
    <row r="17644" spans="1:19" x14ac:dyDescent="0.3">
      <c r="A17644" t="s">
        <v>35155</v>
      </c>
      <c r="B17644" s="171" t="s">
        <v>35156</v>
      </c>
      <c r="C17644" s="171" t="s">
        <v>95</v>
      </c>
      <c r="D17644" s="171" t="s">
        <v>15341</v>
      </c>
      <c r="E17644" s="11">
        <v>44835</v>
      </c>
      <c r="F17644">
        <v>0</v>
      </c>
      <c r="G17644">
        <v>0</v>
      </c>
      <c r="I17644">
        <v>0</v>
      </c>
      <c r="J17644">
        <v>0</v>
      </c>
      <c r="L17644">
        <v>0</v>
      </c>
      <c r="N17644">
        <v>0</v>
      </c>
      <c r="P17644">
        <v>0</v>
      </c>
      <c r="Q17644">
        <v>0</v>
      </c>
      <c r="S17644">
        <v>0</v>
      </c>
    </row>
    <row r="17645" spans="1:19" x14ac:dyDescent="0.3">
      <c r="A17645" t="s">
        <v>35157</v>
      </c>
      <c r="B17645" s="171" t="s">
        <v>35158</v>
      </c>
      <c r="C17645" s="171" t="s">
        <v>95</v>
      </c>
      <c r="D17645" s="171" t="s">
        <v>4</v>
      </c>
      <c r="E17645" s="11">
        <v>44835</v>
      </c>
      <c r="F17645">
        <v>3.5</v>
      </c>
      <c r="G17645">
        <v>3.5</v>
      </c>
      <c r="I17645">
        <v>11</v>
      </c>
      <c r="J17645">
        <v>19</v>
      </c>
      <c r="L17645">
        <v>18</v>
      </c>
      <c r="N17645">
        <v>10</v>
      </c>
      <c r="P17645">
        <v>0</v>
      </c>
      <c r="Q17645">
        <v>0</v>
      </c>
      <c r="S17645">
        <v>1</v>
      </c>
    </row>
    <row r="17646" spans="1:19" x14ac:dyDescent="0.3">
      <c r="A17646" t="s">
        <v>35159</v>
      </c>
      <c r="B17646" s="171" t="s">
        <v>35160</v>
      </c>
      <c r="C17646" s="171" t="s">
        <v>35161</v>
      </c>
      <c r="D17646" s="171" t="s">
        <v>80</v>
      </c>
      <c r="E17646" s="11">
        <v>44835</v>
      </c>
      <c r="F17646">
        <v>3.5</v>
      </c>
      <c r="G17646">
        <v>3.5</v>
      </c>
      <c r="I17646">
        <v>2</v>
      </c>
      <c r="J17646">
        <v>19</v>
      </c>
      <c r="L17646">
        <v>18</v>
      </c>
      <c r="N17646">
        <v>0</v>
      </c>
      <c r="P17646">
        <v>0</v>
      </c>
      <c r="Q17646">
        <v>0</v>
      </c>
      <c r="S17646">
        <v>2</v>
      </c>
    </row>
    <row r="17647" spans="1:19" x14ac:dyDescent="0.3">
      <c r="A17647" t="s">
        <v>35162</v>
      </c>
      <c r="B17647" s="171" t="s">
        <v>35163</v>
      </c>
      <c r="C17647" s="171" t="s">
        <v>35161</v>
      </c>
      <c r="D17647" s="171" t="s">
        <v>4</v>
      </c>
      <c r="E17647" s="11">
        <v>44835</v>
      </c>
      <c r="F17647">
        <v>3.5</v>
      </c>
      <c r="G17647">
        <v>3.5</v>
      </c>
      <c r="I17647">
        <v>2</v>
      </c>
      <c r="J17647">
        <v>19</v>
      </c>
      <c r="L17647">
        <v>18</v>
      </c>
      <c r="N17647">
        <v>0</v>
      </c>
      <c r="P17647">
        <v>0</v>
      </c>
      <c r="Q17647">
        <v>0</v>
      </c>
      <c r="S17647">
        <v>2</v>
      </c>
    </row>
    <row r="17648" spans="1:19" x14ac:dyDescent="0.3">
      <c r="A17648" t="s">
        <v>35164</v>
      </c>
      <c r="B17648" s="171" t="s">
        <v>35165</v>
      </c>
      <c r="C17648" s="171" t="s">
        <v>19659</v>
      </c>
      <c r="D17648" s="171" t="s">
        <v>80</v>
      </c>
      <c r="E17648" s="11">
        <v>44835</v>
      </c>
      <c r="F17648">
        <v>0</v>
      </c>
      <c r="G17648">
        <v>0</v>
      </c>
      <c r="I17648">
        <v>0</v>
      </c>
      <c r="J17648">
        <v>0</v>
      </c>
      <c r="L17648">
        <v>0</v>
      </c>
      <c r="N17648">
        <v>0</v>
      </c>
      <c r="P17648">
        <v>0</v>
      </c>
      <c r="Q17648">
        <v>0</v>
      </c>
      <c r="S17648">
        <v>0</v>
      </c>
    </row>
    <row r="17649" spans="1:19" x14ac:dyDescent="0.3">
      <c r="A17649" t="s">
        <v>35166</v>
      </c>
      <c r="B17649" s="171" t="s">
        <v>35167</v>
      </c>
      <c r="C17649" s="171" t="s">
        <v>19659</v>
      </c>
      <c r="D17649" s="171" t="s">
        <v>4</v>
      </c>
      <c r="E17649" s="11">
        <v>44835</v>
      </c>
      <c r="F17649">
        <v>0</v>
      </c>
      <c r="G17649">
        <v>0</v>
      </c>
      <c r="I17649">
        <v>0</v>
      </c>
      <c r="J17649">
        <v>0</v>
      </c>
      <c r="L17649">
        <v>0</v>
      </c>
      <c r="N17649">
        <v>0</v>
      </c>
      <c r="P17649">
        <v>0</v>
      </c>
      <c r="Q17649">
        <v>0</v>
      </c>
      <c r="S17649">
        <v>0</v>
      </c>
    </row>
    <row r="17650" spans="1:19" x14ac:dyDescent="0.3">
      <c r="A17650" t="s">
        <v>35168</v>
      </c>
      <c r="B17650" s="171" t="s">
        <v>35169</v>
      </c>
      <c r="C17650" s="171" t="s">
        <v>98</v>
      </c>
      <c r="D17650" s="171" t="s">
        <v>80</v>
      </c>
      <c r="E17650" s="11">
        <v>44835</v>
      </c>
      <c r="F17650">
        <v>8.5</v>
      </c>
      <c r="G17650">
        <v>10</v>
      </c>
      <c r="I17650">
        <v>25</v>
      </c>
      <c r="J17650">
        <v>46</v>
      </c>
      <c r="L17650">
        <v>55</v>
      </c>
      <c r="N17650">
        <v>24</v>
      </c>
      <c r="P17650">
        <v>0</v>
      </c>
      <c r="Q17650">
        <v>0</v>
      </c>
      <c r="S17650">
        <v>1</v>
      </c>
    </row>
    <row r="17651" spans="1:19" x14ac:dyDescent="0.3">
      <c r="A17651" t="s">
        <v>35170</v>
      </c>
      <c r="B17651" s="171" t="s">
        <v>35171</v>
      </c>
      <c r="C17651" s="171" t="s">
        <v>98</v>
      </c>
      <c r="D17651" s="171" t="s">
        <v>4</v>
      </c>
      <c r="E17651" s="11">
        <v>44835</v>
      </c>
      <c r="F17651">
        <v>8.5</v>
      </c>
      <c r="G17651">
        <v>10</v>
      </c>
      <c r="I17651">
        <v>25</v>
      </c>
      <c r="J17651">
        <v>46</v>
      </c>
      <c r="L17651">
        <v>55</v>
      </c>
      <c r="N17651">
        <v>24</v>
      </c>
      <c r="P17651">
        <v>0</v>
      </c>
      <c r="Q17651">
        <v>0</v>
      </c>
      <c r="S17651">
        <v>1</v>
      </c>
    </row>
    <row r="17652" spans="1:19" x14ac:dyDescent="0.3">
      <c r="A17652" t="s">
        <v>35172</v>
      </c>
      <c r="B17652" s="171" t="s">
        <v>35173</v>
      </c>
      <c r="C17652" s="171" t="s">
        <v>101</v>
      </c>
      <c r="D17652" s="171" t="s">
        <v>80</v>
      </c>
      <c r="E17652" s="11">
        <v>44835</v>
      </c>
      <c r="F17652">
        <v>30</v>
      </c>
      <c r="G17652">
        <v>35</v>
      </c>
      <c r="I17652">
        <v>239</v>
      </c>
      <c r="J17652">
        <v>336</v>
      </c>
      <c r="L17652">
        <v>391</v>
      </c>
      <c r="N17652">
        <v>225</v>
      </c>
      <c r="P17652">
        <v>13</v>
      </c>
      <c r="Q17652">
        <v>15</v>
      </c>
      <c r="S17652">
        <v>14</v>
      </c>
    </row>
    <row r="17653" spans="1:19" x14ac:dyDescent="0.3">
      <c r="A17653" t="s">
        <v>35174</v>
      </c>
      <c r="B17653" s="171" t="s">
        <v>35175</v>
      </c>
      <c r="C17653" s="171" t="s">
        <v>101</v>
      </c>
      <c r="D17653" s="171" t="s">
        <v>4</v>
      </c>
      <c r="E17653" s="11">
        <v>44835</v>
      </c>
      <c r="F17653">
        <v>30</v>
      </c>
      <c r="G17653">
        <v>35</v>
      </c>
      <c r="I17653">
        <v>239</v>
      </c>
      <c r="J17653">
        <v>336</v>
      </c>
      <c r="L17653">
        <v>391</v>
      </c>
      <c r="N17653">
        <v>225</v>
      </c>
      <c r="P17653">
        <v>13</v>
      </c>
      <c r="Q17653">
        <v>15</v>
      </c>
      <c r="S17653">
        <v>14</v>
      </c>
    </row>
    <row r="17654" spans="1:19" x14ac:dyDescent="0.3">
      <c r="A17654" t="s">
        <v>35176</v>
      </c>
      <c r="B17654" s="171" t="s">
        <v>35177</v>
      </c>
      <c r="C17654" s="171" t="s">
        <v>6843</v>
      </c>
      <c r="D17654" s="171" t="s">
        <v>80</v>
      </c>
      <c r="E17654" s="11">
        <v>44835</v>
      </c>
      <c r="F17654">
        <v>2</v>
      </c>
      <c r="G17654">
        <v>4</v>
      </c>
      <c r="I17654">
        <v>7</v>
      </c>
      <c r="J17654">
        <v>11</v>
      </c>
      <c r="L17654">
        <v>22</v>
      </c>
      <c r="N17654">
        <v>6</v>
      </c>
      <c r="P17654">
        <v>0</v>
      </c>
      <c r="Q17654">
        <v>0</v>
      </c>
      <c r="S17654">
        <v>1</v>
      </c>
    </row>
    <row r="17655" spans="1:19" x14ac:dyDescent="0.3">
      <c r="A17655" t="s">
        <v>35178</v>
      </c>
      <c r="B17655" s="171" t="s">
        <v>35179</v>
      </c>
      <c r="C17655" s="171" t="s">
        <v>6843</v>
      </c>
      <c r="D17655" s="171" t="s">
        <v>4</v>
      </c>
      <c r="E17655" s="11">
        <v>44835</v>
      </c>
      <c r="F17655">
        <v>2</v>
      </c>
      <c r="G17655">
        <v>4</v>
      </c>
      <c r="I17655">
        <v>7</v>
      </c>
      <c r="J17655">
        <v>11</v>
      </c>
      <c r="L17655">
        <v>22</v>
      </c>
      <c r="N17655">
        <v>6</v>
      </c>
      <c r="P17655">
        <v>0</v>
      </c>
      <c r="Q17655">
        <v>0</v>
      </c>
      <c r="S17655">
        <v>1</v>
      </c>
    </row>
    <row r="17656" spans="1:19" x14ac:dyDescent="0.3">
      <c r="A17656" t="s">
        <v>35180</v>
      </c>
      <c r="B17656" s="171" t="s">
        <v>35181</v>
      </c>
      <c r="C17656" s="171" t="s">
        <v>12995</v>
      </c>
      <c r="D17656" s="171" t="s">
        <v>80</v>
      </c>
      <c r="E17656" s="11">
        <v>44835</v>
      </c>
      <c r="F17656">
        <v>66</v>
      </c>
      <c r="G17656">
        <v>76</v>
      </c>
      <c r="I17656">
        <v>350</v>
      </c>
      <c r="J17656">
        <v>530</v>
      </c>
      <c r="L17656">
        <v>607</v>
      </c>
      <c r="N17656">
        <v>325</v>
      </c>
      <c r="O17656" t="s">
        <v>16361</v>
      </c>
      <c r="P17656">
        <v>17</v>
      </c>
      <c r="Q17656">
        <v>28</v>
      </c>
      <c r="S17656">
        <v>25</v>
      </c>
    </row>
    <row r="17657" spans="1:19" x14ac:dyDescent="0.3">
      <c r="A17657" t="s">
        <v>35182</v>
      </c>
      <c r="B17657" s="171" t="s">
        <v>35183</v>
      </c>
      <c r="C17657" s="171" t="s">
        <v>15504</v>
      </c>
      <c r="D17657" s="171" t="s">
        <v>15341</v>
      </c>
      <c r="E17657" s="11">
        <v>44835</v>
      </c>
      <c r="F17657">
        <v>0</v>
      </c>
      <c r="G17657">
        <v>0</v>
      </c>
      <c r="I17657">
        <v>0</v>
      </c>
      <c r="J17657">
        <v>0</v>
      </c>
      <c r="L17657">
        <v>0</v>
      </c>
      <c r="N17657">
        <v>0</v>
      </c>
      <c r="O17657" t="s">
        <v>16361</v>
      </c>
      <c r="P17657">
        <v>0</v>
      </c>
      <c r="Q17657">
        <v>0</v>
      </c>
      <c r="S17657">
        <v>0</v>
      </c>
    </row>
    <row r="17658" spans="1:19" x14ac:dyDescent="0.3">
      <c r="A17658" t="s">
        <v>35184</v>
      </c>
      <c r="B17658" s="171" t="s">
        <v>35185</v>
      </c>
      <c r="C17658" s="171" t="s">
        <v>15511</v>
      </c>
      <c r="D17658" s="171" t="s">
        <v>80</v>
      </c>
      <c r="E17658" s="11">
        <v>44835</v>
      </c>
      <c r="F17658">
        <v>19</v>
      </c>
      <c r="G17658">
        <v>21</v>
      </c>
      <c r="H17658">
        <v>201</v>
      </c>
      <c r="I17658">
        <v>57</v>
      </c>
      <c r="J17658">
        <v>104</v>
      </c>
      <c r="L17658">
        <v>112</v>
      </c>
      <c r="N17658">
        <v>53</v>
      </c>
      <c r="P17658">
        <v>0</v>
      </c>
      <c r="Q17658">
        <v>0</v>
      </c>
      <c r="S17658">
        <v>4</v>
      </c>
    </row>
    <row r="17659" spans="1:19" x14ac:dyDescent="0.3">
      <c r="A17659" t="s">
        <v>35186</v>
      </c>
      <c r="B17659" s="171" t="s">
        <v>35187</v>
      </c>
      <c r="C17659" s="171" t="s">
        <v>15511</v>
      </c>
      <c r="D17659" s="171" t="s">
        <v>15341</v>
      </c>
      <c r="E17659" s="11">
        <v>44835</v>
      </c>
      <c r="F17659">
        <v>0</v>
      </c>
      <c r="G17659">
        <v>0</v>
      </c>
      <c r="I17659">
        <v>0</v>
      </c>
      <c r="J17659">
        <v>0</v>
      </c>
      <c r="L17659">
        <v>0</v>
      </c>
      <c r="N17659">
        <v>0</v>
      </c>
      <c r="P17659">
        <v>0</v>
      </c>
      <c r="Q17659">
        <v>0</v>
      </c>
      <c r="S17659">
        <v>0</v>
      </c>
    </row>
    <row r="17660" spans="1:19" x14ac:dyDescent="0.3">
      <c r="A17660" t="s">
        <v>35188</v>
      </c>
      <c r="B17660" s="171" t="s">
        <v>35189</v>
      </c>
      <c r="C17660" s="171" t="s">
        <v>15511</v>
      </c>
      <c r="D17660" s="171" t="s">
        <v>4</v>
      </c>
      <c r="E17660" s="11">
        <v>44835</v>
      </c>
      <c r="F17660">
        <v>19</v>
      </c>
      <c r="G17660">
        <v>21</v>
      </c>
      <c r="I17660">
        <v>57</v>
      </c>
      <c r="J17660">
        <v>104</v>
      </c>
      <c r="L17660">
        <v>112</v>
      </c>
      <c r="N17660">
        <v>53</v>
      </c>
      <c r="P17660">
        <v>0</v>
      </c>
      <c r="Q17660">
        <v>0</v>
      </c>
      <c r="S17660">
        <v>4</v>
      </c>
    </row>
    <row r="17661" spans="1:19" x14ac:dyDescent="0.3">
      <c r="A17661" t="s">
        <v>35190</v>
      </c>
      <c r="B17661" s="171" t="s">
        <v>35191</v>
      </c>
      <c r="C17661" s="171" t="s">
        <v>104</v>
      </c>
      <c r="D17661" s="171" t="s">
        <v>4</v>
      </c>
      <c r="E17661" s="11">
        <v>44835</v>
      </c>
      <c r="F17661">
        <v>66</v>
      </c>
      <c r="G17661">
        <v>76</v>
      </c>
      <c r="I17661">
        <v>350</v>
      </c>
      <c r="J17661">
        <v>530</v>
      </c>
      <c r="L17661">
        <v>607</v>
      </c>
      <c r="N17661">
        <v>325</v>
      </c>
      <c r="P17661">
        <v>17</v>
      </c>
      <c r="Q17661">
        <v>28</v>
      </c>
      <c r="S17661">
        <v>25</v>
      </c>
    </row>
    <row r="17662" spans="1:19" x14ac:dyDescent="0.3">
      <c r="A17662" t="s">
        <v>35192</v>
      </c>
      <c r="B17662" s="171" t="s">
        <v>35193</v>
      </c>
      <c r="C17662" s="171" t="s">
        <v>34754</v>
      </c>
      <c r="D17662" s="171" t="s">
        <v>80</v>
      </c>
      <c r="E17662" s="11">
        <v>44866</v>
      </c>
      <c r="F17662">
        <v>0.5</v>
      </c>
      <c r="G17662">
        <v>0.5</v>
      </c>
      <c r="I17662">
        <v>0</v>
      </c>
      <c r="J17662">
        <v>2</v>
      </c>
      <c r="L17662">
        <v>2</v>
      </c>
      <c r="N17662">
        <v>0</v>
      </c>
      <c r="P17662">
        <v>0</v>
      </c>
      <c r="Q17662">
        <v>0</v>
      </c>
      <c r="S17662">
        <v>0</v>
      </c>
    </row>
    <row r="17663" spans="1:19" x14ac:dyDescent="0.3">
      <c r="A17663" t="s">
        <v>35194</v>
      </c>
      <c r="B17663" s="171" t="s">
        <v>35195</v>
      </c>
      <c r="C17663" s="171" t="s">
        <v>34757</v>
      </c>
      <c r="D17663" s="171" t="s">
        <v>80</v>
      </c>
      <c r="E17663" s="11">
        <v>44866</v>
      </c>
      <c r="F17663">
        <v>1.5</v>
      </c>
      <c r="G17663">
        <v>1.5</v>
      </c>
      <c r="I17663">
        <v>0</v>
      </c>
      <c r="J17663">
        <v>6</v>
      </c>
      <c r="L17663">
        <v>6</v>
      </c>
      <c r="N17663">
        <v>0</v>
      </c>
      <c r="P17663">
        <v>0</v>
      </c>
      <c r="Q17663">
        <v>0</v>
      </c>
      <c r="S17663">
        <v>0</v>
      </c>
    </row>
    <row r="17664" spans="1:19" x14ac:dyDescent="0.3">
      <c r="A17664" t="s">
        <v>35196</v>
      </c>
      <c r="B17664" s="171" t="s">
        <v>35197</v>
      </c>
      <c r="C17664" s="171" t="s">
        <v>34760</v>
      </c>
      <c r="D17664" s="171" t="s">
        <v>80</v>
      </c>
      <c r="E17664" s="11">
        <v>44866</v>
      </c>
      <c r="F17664">
        <v>1</v>
      </c>
      <c r="G17664">
        <v>1</v>
      </c>
      <c r="I17664">
        <v>1</v>
      </c>
      <c r="J17664">
        <v>4</v>
      </c>
      <c r="L17664">
        <v>4</v>
      </c>
      <c r="N17664">
        <v>0</v>
      </c>
      <c r="P17664">
        <v>0</v>
      </c>
      <c r="Q17664">
        <v>0</v>
      </c>
      <c r="S17664">
        <v>1</v>
      </c>
    </row>
    <row r="17665" spans="1:19" x14ac:dyDescent="0.3">
      <c r="A17665" t="s">
        <v>35198</v>
      </c>
      <c r="B17665" s="171" t="s">
        <v>35199</v>
      </c>
      <c r="C17665" s="171" t="s">
        <v>34763</v>
      </c>
      <c r="D17665" s="171" t="s">
        <v>80</v>
      </c>
      <c r="E17665" s="11">
        <v>44866</v>
      </c>
      <c r="F17665">
        <v>0.5</v>
      </c>
      <c r="G17665">
        <v>0.5</v>
      </c>
      <c r="I17665">
        <v>0</v>
      </c>
      <c r="J17665">
        <v>2</v>
      </c>
      <c r="L17665">
        <v>2</v>
      </c>
      <c r="N17665">
        <v>0</v>
      </c>
      <c r="P17665">
        <v>0</v>
      </c>
      <c r="Q17665">
        <v>0</v>
      </c>
      <c r="S17665">
        <v>0</v>
      </c>
    </row>
    <row r="17666" spans="1:19" x14ac:dyDescent="0.3">
      <c r="A17666" t="s">
        <v>35200</v>
      </c>
      <c r="B17666" s="171" t="s">
        <v>35201</v>
      </c>
      <c r="C17666" s="171" t="s">
        <v>34766</v>
      </c>
      <c r="D17666" s="171" t="s">
        <v>80</v>
      </c>
      <c r="E17666" s="11">
        <v>44866</v>
      </c>
      <c r="F17666">
        <v>0.5</v>
      </c>
      <c r="G17666">
        <v>0.5</v>
      </c>
      <c r="I17666">
        <v>0</v>
      </c>
      <c r="J17666">
        <v>2</v>
      </c>
      <c r="L17666">
        <v>2</v>
      </c>
      <c r="N17666">
        <v>0</v>
      </c>
      <c r="P17666">
        <v>0</v>
      </c>
      <c r="Q17666">
        <v>0</v>
      </c>
      <c r="S17666">
        <v>0</v>
      </c>
    </row>
    <row r="17667" spans="1:19" x14ac:dyDescent="0.3">
      <c r="A17667" t="s">
        <v>35202</v>
      </c>
      <c r="B17667" s="171" t="s">
        <v>35203</v>
      </c>
      <c r="C17667" s="171" t="s">
        <v>119</v>
      </c>
      <c r="D17667" s="171" t="s">
        <v>80</v>
      </c>
      <c r="E17667" s="11">
        <v>44866</v>
      </c>
      <c r="F17667">
        <v>0</v>
      </c>
      <c r="G17667">
        <v>0</v>
      </c>
      <c r="I17667">
        <v>0</v>
      </c>
      <c r="J17667">
        <v>0</v>
      </c>
      <c r="L17667">
        <v>0</v>
      </c>
      <c r="N17667">
        <v>0</v>
      </c>
      <c r="P17667">
        <v>0</v>
      </c>
      <c r="Q17667">
        <v>0</v>
      </c>
      <c r="S17667">
        <v>0</v>
      </c>
    </row>
    <row r="17668" spans="1:19" x14ac:dyDescent="0.3">
      <c r="A17668" t="s">
        <v>35204</v>
      </c>
      <c r="B17668" s="171" t="s">
        <v>35205</v>
      </c>
      <c r="C17668" s="171" t="s">
        <v>143</v>
      </c>
      <c r="D17668" s="171" t="s">
        <v>80</v>
      </c>
      <c r="E17668" s="11">
        <v>44866</v>
      </c>
      <c r="F17668">
        <v>0</v>
      </c>
      <c r="G17668">
        <v>0</v>
      </c>
      <c r="I17668">
        <v>0</v>
      </c>
      <c r="J17668">
        <v>0</v>
      </c>
      <c r="L17668">
        <v>0</v>
      </c>
      <c r="N17668">
        <v>0</v>
      </c>
      <c r="P17668">
        <v>0</v>
      </c>
      <c r="Q17668">
        <v>0</v>
      </c>
      <c r="S17668">
        <v>0</v>
      </c>
    </row>
    <row r="17669" spans="1:19" x14ac:dyDescent="0.3">
      <c r="A17669" t="s">
        <v>35206</v>
      </c>
      <c r="B17669" s="171" t="s">
        <v>35207</v>
      </c>
      <c r="C17669" s="171" t="s">
        <v>158</v>
      </c>
      <c r="D17669" s="171" t="s">
        <v>80</v>
      </c>
      <c r="E17669" s="11">
        <v>44866</v>
      </c>
      <c r="F17669">
        <v>0</v>
      </c>
      <c r="G17669">
        <v>0</v>
      </c>
      <c r="I17669">
        <v>0</v>
      </c>
      <c r="J17669">
        <v>0</v>
      </c>
      <c r="L17669">
        <v>0</v>
      </c>
      <c r="N17669">
        <v>0</v>
      </c>
      <c r="P17669">
        <v>0</v>
      </c>
      <c r="Q17669">
        <v>0</v>
      </c>
      <c r="S17669">
        <v>0</v>
      </c>
    </row>
    <row r="17670" spans="1:19" x14ac:dyDescent="0.3">
      <c r="A17670" t="s">
        <v>35208</v>
      </c>
      <c r="B17670" s="171" t="s">
        <v>35209</v>
      </c>
      <c r="C17670" s="171" t="s">
        <v>209</v>
      </c>
      <c r="D17670" s="171" t="s">
        <v>80</v>
      </c>
      <c r="E17670" s="11">
        <v>44866</v>
      </c>
      <c r="F17670">
        <v>0</v>
      </c>
      <c r="G17670">
        <v>0</v>
      </c>
      <c r="I17670">
        <v>0</v>
      </c>
      <c r="J17670">
        <v>0</v>
      </c>
      <c r="L17670">
        <v>0</v>
      </c>
      <c r="N17670">
        <v>0</v>
      </c>
      <c r="P17670">
        <v>0</v>
      </c>
      <c r="Q17670">
        <v>0</v>
      </c>
      <c r="S17670">
        <v>0</v>
      </c>
    </row>
    <row r="17671" spans="1:19" x14ac:dyDescent="0.3">
      <c r="A17671" t="s">
        <v>35210</v>
      </c>
      <c r="B17671" s="171" t="s">
        <v>35211</v>
      </c>
      <c r="C17671" s="171" t="s">
        <v>76</v>
      </c>
      <c r="D17671" s="171" t="s">
        <v>80</v>
      </c>
      <c r="E17671" s="11">
        <v>44866</v>
      </c>
      <c r="F17671">
        <v>0</v>
      </c>
      <c r="G17671">
        <v>0</v>
      </c>
      <c r="I17671">
        <v>0</v>
      </c>
      <c r="J17671">
        <v>0</v>
      </c>
      <c r="L17671">
        <v>0</v>
      </c>
      <c r="N17671">
        <v>0</v>
      </c>
      <c r="P17671">
        <v>0</v>
      </c>
      <c r="Q17671">
        <v>0</v>
      </c>
      <c r="S17671">
        <v>0</v>
      </c>
    </row>
    <row r="17672" spans="1:19" x14ac:dyDescent="0.3">
      <c r="A17672" t="s">
        <v>35212</v>
      </c>
      <c r="B17672" s="171" t="s">
        <v>35213</v>
      </c>
      <c r="C17672" s="171" t="s">
        <v>15347</v>
      </c>
      <c r="D17672" s="171" t="s">
        <v>80</v>
      </c>
      <c r="E17672" s="11">
        <v>44866</v>
      </c>
      <c r="F17672">
        <v>0</v>
      </c>
      <c r="G17672">
        <v>0</v>
      </c>
      <c r="I17672">
        <v>0</v>
      </c>
      <c r="J17672">
        <v>0</v>
      </c>
      <c r="L17672">
        <v>0</v>
      </c>
      <c r="N17672">
        <v>0</v>
      </c>
      <c r="P17672">
        <v>0</v>
      </c>
      <c r="Q17672">
        <v>0</v>
      </c>
      <c r="S17672">
        <v>0</v>
      </c>
    </row>
    <row r="17673" spans="1:19" x14ac:dyDescent="0.3">
      <c r="A17673" t="s">
        <v>35214</v>
      </c>
      <c r="B17673" s="171" t="s">
        <v>35215</v>
      </c>
      <c r="C17673" s="171" t="s">
        <v>203</v>
      </c>
      <c r="D17673" s="171" t="s">
        <v>80</v>
      </c>
      <c r="E17673" s="11">
        <v>44866</v>
      </c>
      <c r="F17673">
        <v>2.5</v>
      </c>
      <c r="G17673">
        <v>3</v>
      </c>
      <c r="I17673">
        <v>12</v>
      </c>
      <c r="J17673">
        <v>14</v>
      </c>
      <c r="L17673">
        <v>15</v>
      </c>
      <c r="N17673">
        <v>12</v>
      </c>
      <c r="P17673">
        <v>1</v>
      </c>
      <c r="Q17673">
        <v>1</v>
      </c>
      <c r="S17673">
        <v>0</v>
      </c>
    </row>
    <row r="17674" spans="1:19" x14ac:dyDescent="0.3">
      <c r="A17674" t="s">
        <v>35216</v>
      </c>
      <c r="B17674" s="171" t="s">
        <v>35217</v>
      </c>
      <c r="C17674" s="171" t="s">
        <v>15340</v>
      </c>
      <c r="D17674" s="171" t="s">
        <v>15341</v>
      </c>
      <c r="E17674" s="11">
        <v>44866</v>
      </c>
      <c r="F17674">
        <v>0</v>
      </c>
      <c r="G17674">
        <v>0</v>
      </c>
      <c r="I17674">
        <v>0</v>
      </c>
      <c r="J17674">
        <v>0</v>
      </c>
      <c r="L17674">
        <v>0</v>
      </c>
      <c r="N17674">
        <v>0</v>
      </c>
      <c r="P17674">
        <v>0</v>
      </c>
      <c r="Q17674">
        <v>0</v>
      </c>
      <c r="S17674">
        <v>0</v>
      </c>
    </row>
    <row r="17675" spans="1:19" x14ac:dyDescent="0.3">
      <c r="A17675" t="s">
        <v>35218</v>
      </c>
      <c r="B17675" s="171" t="s">
        <v>35219</v>
      </c>
      <c r="C17675" s="171" t="s">
        <v>15340</v>
      </c>
      <c r="D17675" s="171" t="s">
        <v>80</v>
      </c>
      <c r="E17675" s="11">
        <v>44866</v>
      </c>
      <c r="F17675">
        <v>0</v>
      </c>
      <c r="G17675">
        <v>0</v>
      </c>
      <c r="I17675">
        <v>0</v>
      </c>
      <c r="J17675">
        <v>0</v>
      </c>
      <c r="L17675">
        <v>0</v>
      </c>
      <c r="N17675">
        <v>0</v>
      </c>
      <c r="P17675">
        <v>0</v>
      </c>
      <c r="Q17675">
        <v>0</v>
      </c>
      <c r="S17675">
        <v>0</v>
      </c>
    </row>
    <row r="17676" spans="1:19" x14ac:dyDescent="0.3">
      <c r="A17676" t="s">
        <v>35220</v>
      </c>
      <c r="B17676" s="171" t="s">
        <v>35221</v>
      </c>
      <c r="C17676" s="171" t="s">
        <v>15344</v>
      </c>
      <c r="D17676" s="171" t="s">
        <v>15341</v>
      </c>
      <c r="E17676" s="11">
        <v>44866</v>
      </c>
      <c r="F17676">
        <v>0</v>
      </c>
      <c r="G17676">
        <v>0</v>
      </c>
      <c r="I17676">
        <v>0</v>
      </c>
      <c r="J17676">
        <v>0</v>
      </c>
      <c r="L17676">
        <v>0</v>
      </c>
      <c r="N17676">
        <v>0</v>
      </c>
      <c r="P17676">
        <v>0</v>
      </c>
      <c r="Q17676">
        <v>0</v>
      </c>
      <c r="S17676">
        <v>0</v>
      </c>
    </row>
    <row r="17677" spans="1:19" x14ac:dyDescent="0.3">
      <c r="A17677" t="s">
        <v>35222</v>
      </c>
      <c r="B17677" s="171" t="s">
        <v>35223</v>
      </c>
      <c r="C17677" s="171" t="s">
        <v>15347</v>
      </c>
      <c r="D17677" s="171" t="s">
        <v>15341</v>
      </c>
      <c r="E17677" s="11">
        <v>44866</v>
      </c>
      <c r="F17677">
        <v>0</v>
      </c>
      <c r="G17677">
        <v>0</v>
      </c>
      <c r="I17677">
        <v>0</v>
      </c>
      <c r="J17677">
        <v>0</v>
      </c>
      <c r="L17677">
        <v>0</v>
      </c>
      <c r="N17677">
        <v>0</v>
      </c>
      <c r="P17677">
        <v>0</v>
      </c>
      <c r="Q17677">
        <v>0</v>
      </c>
      <c r="S17677">
        <v>0</v>
      </c>
    </row>
    <row r="17678" spans="1:19" x14ac:dyDescent="0.3">
      <c r="A17678" t="s">
        <v>35212</v>
      </c>
      <c r="B17678" s="171" t="s">
        <v>35213</v>
      </c>
      <c r="C17678" s="171" t="s">
        <v>15347</v>
      </c>
      <c r="D17678" s="171" t="s">
        <v>80</v>
      </c>
      <c r="E17678" s="11">
        <v>44866</v>
      </c>
      <c r="F17678">
        <v>1</v>
      </c>
      <c r="G17678">
        <v>1</v>
      </c>
      <c r="I17678">
        <v>5</v>
      </c>
      <c r="J17678">
        <v>6</v>
      </c>
      <c r="L17678">
        <v>6</v>
      </c>
      <c r="N17678">
        <v>5</v>
      </c>
      <c r="P17678">
        <v>0</v>
      </c>
      <c r="Q17678">
        <v>0</v>
      </c>
      <c r="S17678">
        <v>0</v>
      </c>
    </row>
    <row r="17679" spans="1:19" x14ac:dyDescent="0.3">
      <c r="A17679" t="s">
        <v>35224</v>
      </c>
      <c r="B17679" s="171" t="s">
        <v>35225</v>
      </c>
      <c r="C17679" s="171" t="s">
        <v>203</v>
      </c>
      <c r="D17679" s="171" t="s">
        <v>15341</v>
      </c>
      <c r="E17679" s="11">
        <v>44866</v>
      </c>
      <c r="F17679">
        <v>0</v>
      </c>
      <c r="G17679">
        <v>0</v>
      </c>
      <c r="I17679">
        <v>0</v>
      </c>
      <c r="J17679">
        <v>0</v>
      </c>
      <c r="L17679">
        <v>0</v>
      </c>
      <c r="N17679">
        <v>0</v>
      </c>
      <c r="P17679">
        <v>0</v>
      </c>
      <c r="Q17679">
        <v>0</v>
      </c>
      <c r="S17679">
        <v>0</v>
      </c>
    </row>
    <row r="17680" spans="1:19" x14ac:dyDescent="0.3">
      <c r="A17680" t="s">
        <v>35226</v>
      </c>
      <c r="B17680" s="171" t="s">
        <v>35227</v>
      </c>
      <c r="C17680" s="171" t="s">
        <v>24281</v>
      </c>
      <c r="D17680" s="171" t="s">
        <v>15341</v>
      </c>
      <c r="E17680" s="11">
        <v>44866</v>
      </c>
      <c r="F17680">
        <v>0</v>
      </c>
      <c r="G17680">
        <v>0</v>
      </c>
      <c r="I17680">
        <v>0</v>
      </c>
      <c r="J17680">
        <v>0</v>
      </c>
      <c r="L17680">
        <v>0</v>
      </c>
      <c r="N17680">
        <v>0</v>
      </c>
      <c r="P17680">
        <v>0</v>
      </c>
      <c r="Q17680">
        <v>0</v>
      </c>
      <c r="S17680">
        <v>0</v>
      </c>
    </row>
    <row r="17681" spans="1:19" x14ac:dyDescent="0.3">
      <c r="A17681" t="s">
        <v>35228</v>
      </c>
      <c r="B17681" s="171" t="s">
        <v>35229</v>
      </c>
      <c r="C17681" s="171" t="s">
        <v>24281</v>
      </c>
      <c r="D17681" s="171" t="s">
        <v>80</v>
      </c>
      <c r="E17681" s="11">
        <v>44866</v>
      </c>
      <c r="F17681">
        <v>0</v>
      </c>
      <c r="G17681">
        <v>0</v>
      </c>
      <c r="I17681">
        <v>0</v>
      </c>
      <c r="J17681">
        <v>0</v>
      </c>
      <c r="L17681">
        <v>0</v>
      </c>
      <c r="N17681">
        <v>0</v>
      </c>
      <c r="P17681">
        <v>0</v>
      </c>
      <c r="Q17681">
        <v>0</v>
      </c>
      <c r="S17681">
        <v>0</v>
      </c>
    </row>
    <row r="17682" spans="1:19" x14ac:dyDescent="0.3">
      <c r="A17682" t="s">
        <v>35230</v>
      </c>
      <c r="B17682" s="171" t="s">
        <v>35231</v>
      </c>
      <c r="C17682" s="171" t="s">
        <v>24284</v>
      </c>
      <c r="D17682" s="171" t="s">
        <v>80</v>
      </c>
      <c r="E17682" s="11">
        <v>44866</v>
      </c>
      <c r="F17682">
        <v>2</v>
      </c>
      <c r="G17682">
        <v>2</v>
      </c>
      <c r="I17682">
        <v>10</v>
      </c>
      <c r="J17682">
        <v>12</v>
      </c>
      <c r="L17682">
        <v>11</v>
      </c>
      <c r="N17682">
        <v>10</v>
      </c>
      <c r="P17682">
        <v>1</v>
      </c>
      <c r="Q17682">
        <v>1</v>
      </c>
      <c r="S17682">
        <v>0</v>
      </c>
    </row>
    <row r="17683" spans="1:19" x14ac:dyDescent="0.3">
      <c r="A17683" t="s">
        <v>35232</v>
      </c>
      <c r="B17683" s="171" t="s">
        <v>35233</v>
      </c>
      <c r="C17683" s="171" t="s">
        <v>18126</v>
      </c>
      <c r="D17683" s="171" t="s">
        <v>80</v>
      </c>
      <c r="E17683" s="11">
        <v>44866</v>
      </c>
      <c r="F17683">
        <v>0</v>
      </c>
      <c r="G17683">
        <v>0</v>
      </c>
      <c r="I17683">
        <v>0</v>
      </c>
      <c r="J17683">
        <v>0</v>
      </c>
      <c r="L17683">
        <v>0</v>
      </c>
      <c r="N17683">
        <v>0</v>
      </c>
      <c r="P17683">
        <v>0</v>
      </c>
      <c r="Q17683">
        <v>0</v>
      </c>
      <c r="S17683">
        <v>0</v>
      </c>
    </row>
    <row r="17684" spans="1:19" x14ac:dyDescent="0.3">
      <c r="A17684" t="s">
        <v>35234</v>
      </c>
      <c r="B17684" s="171" t="s">
        <v>35235</v>
      </c>
      <c r="C17684" s="171" t="s">
        <v>128</v>
      </c>
      <c r="D17684" s="171" t="s">
        <v>80</v>
      </c>
      <c r="E17684" s="11">
        <v>44866</v>
      </c>
      <c r="F17684">
        <v>0</v>
      </c>
      <c r="G17684">
        <v>0</v>
      </c>
      <c r="I17684">
        <v>0</v>
      </c>
      <c r="J17684">
        <v>0</v>
      </c>
      <c r="L17684">
        <v>0</v>
      </c>
      <c r="N17684">
        <v>0</v>
      </c>
      <c r="P17684">
        <v>0</v>
      </c>
      <c r="Q17684">
        <v>0</v>
      </c>
      <c r="S17684">
        <v>0</v>
      </c>
    </row>
    <row r="17685" spans="1:19" x14ac:dyDescent="0.3">
      <c r="A17685" t="s">
        <v>35236</v>
      </c>
      <c r="B17685" s="171" t="s">
        <v>35237</v>
      </c>
      <c r="C17685" s="171" t="s">
        <v>14824</v>
      </c>
      <c r="D17685" s="171" t="s">
        <v>80</v>
      </c>
      <c r="E17685" s="11">
        <v>44866</v>
      </c>
      <c r="F17685">
        <v>0</v>
      </c>
      <c r="G17685">
        <v>0</v>
      </c>
      <c r="I17685">
        <v>0</v>
      </c>
      <c r="J17685">
        <v>0</v>
      </c>
      <c r="L17685">
        <v>0</v>
      </c>
      <c r="N17685">
        <v>0</v>
      </c>
      <c r="P17685">
        <v>0</v>
      </c>
      <c r="Q17685">
        <v>0</v>
      </c>
      <c r="S17685">
        <v>0</v>
      </c>
    </row>
    <row r="17686" spans="1:19" x14ac:dyDescent="0.3">
      <c r="A17686" t="s">
        <v>35238</v>
      </c>
      <c r="B17686" s="171" t="s">
        <v>35239</v>
      </c>
      <c r="C17686" s="171" t="s">
        <v>152</v>
      </c>
      <c r="D17686" s="171" t="s">
        <v>80</v>
      </c>
      <c r="E17686" s="11">
        <v>44866</v>
      </c>
      <c r="F17686">
        <v>0</v>
      </c>
      <c r="G17686">
        <v>0</v>
      </c>
      <c r="I17686">
        <v>0</v>
      </c>
      <c r="J17686">
        <v>0</v>
      </c>
      <c r="L17686">
        <v>0</v>
      </c>
      <c r="N17686">
        <v>0</v>
      </c>
      <c r="P17686">
        <v>0</v>
      </c>
      <c r="Q17686">
        <v>0</v>
      </c>
      <c r="S17686">
        <v>0</v>
      </c>
    </row>
    <row r="17687" spans="1:19" x14ac:dyDescent="0.3">
      <c r="A17687" t="s">
        <v>35240</v>
      </c>
      <c r="B17687" s="171" t="s">
        <v>35241</v>
      </c>
      <c r="C17687" s="171" t="s">
        <v>194</v>
      </c>
      <c r="D17687" s="171" t="s">
        <v>80</v>
      </c>
      <c r="E17687" s="11">
        <v>44866</v>
      </c>
      <c r="F17687">
        <v>6</v>
      </c>
      <c r="G17687">
        <v>6</v>
      </c>
      <c r="I17687">
        <v>23</v>
      </c>
      <c r="J17687">
        <v>36</v>
      </c>
      <c r="L17687">
        <v>35</v>
      </c>
      <c r="N17687">
        <v>20</v>
      </c>
      <c r="P17687">
        <v>3</v>
      </c>
      <c r="Q17687">
        <v>5</v>
      </c>
      <c r="S17687">
        <v>3</v>
      </c>
    </row>
    <row r="17688" spans="1:19" x14ac:dyDescent="0.3">
      <c r="A17688" t="s">
        <v>35242</v>
      </c>
      <c r="B17688" s="171" t="s">
        <v>35243</v>
      </c>
      <c r="C17688" s="171" t="s">
        <v>18137</v>
      </c>
      <c r="D17688" s="171" t="s">
        <v>80</v>
      </c>
      <c r="E17688" s="11">
        <v>44866</v>
      </c>
      <c r="F17688">
        <v>0</v>
      </c>
      <c r="G17688">
        <v>0</v>
      </c>
      <c r="I17688">
        <v>0</v>
      </c>
      <c r="J17688">
        <v>0</v>
      </c>
      <c r="L17688">
        <v>0</v>
      </c>
      <c r="N17688">
        <v>0</v>
      </c>
      <c r="P17688">
        <v>0</v>
      </c>
      <c r="Q17688">
        <v>0</v>
      </c>
      <c r="S17688">
        <v>0</v>
      </c>
    </row>
    <row r="17689" spans="1:19" x14ac:dyDescent="0.3">
      <c r="A17689" t="s">
        <v>35244</v>
      </c>
      <c r="B17689" s="171" t="s">
        <v>35245</v>
      </c>
      <c r="C17689" s="171" t="s">
        <v>18140</v>
      </c>
      <c r="D17689" s="171" t="s">
        <v>80</v>
      </c>
      <c r="E17689" s="11">
        <v>44866</v>
      </c>
      <c r="F17689">
        <v>3</v>
      </c>
      <c r="G17689">
        <v>4</v>
      </c>
      <c r="I17689">
        <v>10</v>
      </c>
      <c r="J17689">
        <v>15</v>
      </c>
      <c r="L17689">
        <v>20</v>
      </c>
      <c r="N17689">
        <v>10</v>
      </c>
      <c r="P17689">
        <v>1</v>
      </c>
      <c r="Q17689">
        <v>2</v>
      </c>
      <c r="S17689">
        <v>0</v>
      </c>
    </row>
    <row r="17690" spans="1:19" x14ac:dyDescent="0.3">
      <c r="A17690" t="s">
        <v>35246</v>
      </c>
      <c r="B17690" s="171" t="s">
        <v>35247</v>
      </c>
      <c r="C17690" s="171" t="s">
        <v>236</v>
      </c>
      <c r="D17690" s="171" t="s">
        <v>80</v>
      </c>
      <c r="E17690" s="11">
        <v>44866</v>
      </c>
      <c r="F17690">
        <v>0</v>
      </c>
      <c r="G17690">
        <v>0</v>
      </c>
      <c r="I17690">
        <v>0</v>
      </c>
      <c r="J17690">
        <v>0</v>
      </c>
      <c r="L17690">
        <v>0</v>
      </c>
      <c r="N17690">
        <v>0</v>
      </c>
      <c r="P17690">
        <v>0</v>
      </c>
      <c r="Q17690">
        <v>0</v>
      </c>
      <c r="S17690">
        <v>0</v>
      </c>
    </row>
    <row r="17691" spans="1:19" x14ac:dyDescent="0.3">
      <c r="A17691" t="s">
        <v>35248</v>
      </c>
      <c r="B17691" s="171" t="s">
        <v>35249</v>
      </c>
      <c r="C17691" s="171" t="s">
        <v>239</v>
      </c>
      <c r="D17691" s="171" t="s">
        <v>80</v>
      </c>
      <c r="E17691" s="11">
        <v>44866</v>
      </c>
      <c r="F17691">
        <v>0</v>
      </c>
      <c r="G17691">
        <v>0</v>
      </c>
      <c r="I17691">
        <v>0</v>
      </c>
      <c r="J17691">
        <v>0</v>
      </c>
      <c r="L17691">
        <v>0</v>
      </c>
      <c r="N17691">
        <v>0</v>
      </c>
      <c r="P17691">
        <v>0</v>
      </c>
      <c r="Q17691">
        <v>0</v>
      </c>
      <c r="S17691">
        <v>0</v>
      </c>
    </row>
    <row r="17692" spans="1:19" x14ac:dyDescent="0.3">
      <c r="A17692" t="s">
        <v>35250</v>
      </c>
      <c r="B17692" s="171" t="s">
        <v>35251</v>
      </c>
      <c r="C17692" s="171" t="s">
        <v>176</v>
      </c>
      <c r="D17692" s="171" t="s">
        <v>80</v>
      </c>
      <c r="E17692" s="11">
        <v>44866</v>
      </c>
      <c r="F17692">
        <v>2</v>
      </c>
      <c r="G17692">
        <v>2</v>
      </c>
      <c r="I17692">
        <v>11</v>
      </c>
      <c r="J17692">
        <v>11</v>
      </c>
      <c r="L17692">
        <v>11</v>
      </c>
      <c r="N17692">
        <v>10</v>
      </c>
      <c r="P17692">
        <v>0</v>
      </c>
      <c r="Q17692">
        <v>0</v>
      </c>
      <c r="S17692">
        <v>1</v>
      </c>
    </row>
    <row r="17693" spans="1:19" x14ac:dyDescent="0.3">
      <c r="A17693" t="s">
        <v>35252</v>
      </c>
      <c r="B17693" s="171" t="s">
        <v>35253</v>
      </c>
      <c r="C17693" s="171" t="s">
        <v>206</v>
      </c>
      <c r="D17693" s="171" t="s">
        <v>80</v>
      </c>
      <c r="E17693" s="11">
        <v>44866</v>
      </c>
      <c r="F17693">
        <v>1.5</v>
      </c>
      <c r="G17693">
        <v>1.5</v>
      </c>
      <c r="I17693">
        <v>1</v>
      </c>
      <c r="J17693">
        <v>7</v>
      </c>
      <c r="L17693">
        <v>7</v>
      </c>
      <c r="N17693">
        <v>1</v>
      </c>
      <c r="P17693">
        <v>0</v>
      </c>
      <c r="Q17693">
        <v>0</v>
      </c>
      <c r="S17693">
        <v>0</v>
      </c>
    </row>
    <row r="17694" spans="1:19" x14ac:dyDescent="0.3">
      <c r="A17694" t="s">
        <v>35254</v>
      </c>
      <c r="B17694" s="171" t="s">
        <v>35255</v>
      </c>
      <c r="C17694" s="171" t="s">
        <v>176</v>
      </c>
      <c r="D17694" s="171" t="s">
        <v>15341</v>
      </c>
      <c r="E17694" s="11">
        <v>44866</v>
      </c>
      <c r="F17694">
        <v>0</v>
      </c>
      <c r="G17694">
        <v>0</v>
      </c>
      <c r="I17694">
        <v>0</v>
      </c>
      <c r="J17694">
        <v>0</v>
      </c>
      <c r="L17694">
        <v>0</v>
      </c>
      <c r="N17694">
        <v>0</v>
      </c>
      <c r="P17694">
        <v>0</v>
      </c>
      <c r="Q17694">
        <v>0</v>
      </c>
      <c r="S17694">
        <v>0</v>
      </c>
    </row>
    <row r="17695" spans="1:19" x14ac:dyDescent="0.3">
      <c r="A17695" t="s">
        <v>35256</v>
      </c>
      <c r="B17695" s="171" t="s">
        <v>35257</v>
      </c>
      <c r="C17695" s="171" t="s">
        <v>206</v>
      </c>
      <c r="D17695" s="171" t="s">
        <v>15341</v>
      </c>
      <c r="E17695" s="11">
        <v>44866</v>
      </c>
      <c r="F17695">
        <v>0</v>
      </c>
      <c r="G17695">
        <v>0</v>
      </c>
      <c r="I17695">
        <v>0</v>
      </c>
      <c r="J17695">
        <v>0</v>
      </c>
      <c r="L17695">
        <v>0</v>
      </c>
      <c r="N17695">
        <v>0</v>
      </c>
      <c r="P17695">
        <v>0</v>
      </c>
      <c r="Q17695">
        <v>0</v>
      </c>
      <c r="S17695">
        <v>0</v>
      </c>
    </row>
    <row r="17696" spans="1:19" x14ac:dyDescent="0.3">
      <c r="A17696" t="s">
        <v>35258</v>
      </c>
      <c r="B17696" s="171" t="s">
        <v>35259</v>
      </c>
      <c r="C17696" s="171" t="s">
        <v>16544</v>
      </c>
      <c r="D17696" s="171" t="s">
        <v>15341</v>
      </c>
      <c r="E17696" s="11">
        <v>44866</v>
      </c>
      <c r="F17696">
        <v>0</v>
      </c>
      <c r="G17696">
        <v>0</v>
      </c>
      <c r="I17696">
        <v>0</v>
      </c>
      <c r="J17696">
        <v>0</v>
      </c>
      <c r="L17696">
        <v>0</v>
      </c>
      <c r="N17696">
        <v>0</v>
      </c>
      <c r="P17696">
        <v>0</v>
      </c>
      <c r="Q17696">
        <v>0</v>
      </c>
      <c r="S17696">
        <v>0</v>
      </c>
    </row>
    <row r="17697" spans="1:19" x14ac:dyDescent="0.3">
      <c r="A17697" t="s">
        <v>35260</v>
      </c>
      <c r="B17697" s="171" t="s">
        <v>35261</v>
      </c>
      <c r="C17697" s="171" t="s">
        <v>16544</v>
      </c>
      <c r="D17697" s="171" t="s">
        <v>80</v>
      </c>
      <c r="E17697" s="11">
        <v>44866</v>
      </c>
      <c r="F17697">
        <v>0</v>
      </c>
      <c r="G17697">
        <v>0</v>
      </c>
      <c r="I17697">
        <v>0</v>
      </c>
      <c r="J17697">
        <v>0</v>
      </c>
      <c r="L17697">
        <v>0</v>
      </c>
      <c r="N17697">
        <v>0</v>
      </c>
      <c r="P17697">
        <v>0</v>
      </c>
      <c r="Q17697">
        <v>0</v>
      </c>
      <c r="S17697">
        <v>0</v>
      </c>
    </row>
    <row r="17698" spans="1:19" x14ac:dyDescent="0.3">
      <c r="A17698" t="s">
        <v>35262</v>
      </c>
      <c r="B17698" s="171" t="s">
        <v>35263</v>
      </c>
      <c r="C17698" s="171" t="s">
        <v>24315</v>
      </c>
      <c r="D17698" s="171" t="s">
        <v>15341</v>
      </c>
      <c r="E17698" s="11">
        <v>44866</v>
      </c>
      <c r="F17698">
        <v>0</v>
      </c>
      <c r="G17698">
        <v>0</v>
      </c>
      <c r="I17698">
        <v>0</v>
      </c>
      <c r="J17698">
        <v>0</v>
      </c>
      <c r="L17698">
        <v>0</v>
      </c>
      <c r="N17698">
        <v>0</v>
      </c>
      <c r="P17698">
        <v>0</v>
      </c>
      <c r="Q17698">
        <v>0</v>
      </c>
      <c r="S17698">
        <v>0</v>
      </c>
    </row>
    <row r="17699" spans="1:19" x14ac:dyDescent="0.3">
      <c r="A17699" t="s">
        <v>35264</v>
      </c>
      <c r="B17699" s="171" t="s">
        <v>35265</v>
      </c>
      <c r="C17699" s="171" t="s">
        <v>24315</v>
      </c>
      <c r="D17699" s="171" t="s">
        <v>80</v>
      </c>
      <c r="E17699" s="11">
        <v>44866</v>
      </c>
      <c r="F17699">
        <v>0</v>
      </c>
      <c r="G17699">
        <v>0</v>
      </c>
      <c r="I17699">
        <v>0</v>
      </c>
      <c r="J17699">
        <v>0</v>
      </c>
      <c r="L17699">
        <v>0</v>
      </c>
      <c r="N17699">
        <v>0</v>
      </c>
      <c r="P17699">
        <v>0</v>
      </c>
      <c r="Q17699">
        <v>0</v>
      </c>
      <c r="S17699">
        <v>0</v>
      </c>
    </row>
    <row r="17700" spans="1:19" x14ac:dyDescent="0.3">
      <c r="A17700" t="s">
        <v>35266</v>
      </c>
      <c r="B17700" s="171" t="s">
        <v>35267</v>
      </c>
      <c r="C17700" s="171" t="s">
        <v>34833</v>
      </c>
      <c r="D17700" s="171" t="s">
        <v>80</v>
      </c>
      <c r="E17700" s="11">
        <v>44866</v>
      </c>
      <c r="F17700">
        <v>2</v>
      </c>
      <c r="G17700">
        <v>2</v>
      </c>
      <c r="I17700">
        <v>1</v>
      </c>
      <c r="J17700">
        <v>11</v>
      </c>
      <c r="L17700">
        <v>11</v>
      </c>
      <c r="N17700">
        <v>1</v>
      </c>
      <c r="P17700">
        <v>0</v>
      </c>
      <c r="Q17700">
        <v>0</v>
      </c>
      <c r="S17700">
        <v>0</v>
      </c>
    </row>
    <row r="17701" spans="1:19" x14ac:dyDescent="0.3">
      <c r="A17701" t="s">
        <v>35268</v>
      </c>
      <c r="B17701" s="171" t="s">
        <v>35269</v>
      </c>
      <c r="C17701" s="171" t="s">
        <v>34836</v>
      </c>
      <c r="D17701" s="171" t="s">
        <v>80</v>
      </c>
      <c r="E17701" s="11">
        <v>44866</v>
      </c>
      <c r="F17701">
        <v>1.5</v>
      </c>
      <c r="G17701">
        <v>1.5</v>
      </c>
      <c r="I17701">
        <v>1</v>
      </c>
      <c r="J17701">
        <v>7</v>
      </c>
      <c r="L17701">
        <v>7</v>
      </c>
      <c r="N17701">
        <v>1</v>
      </c>
      <c r="P17701">
        <v>0</v>
      </c>
      <c r="Q17701">
        <v>0</v>
      </c>
      <c r="S17701">
        <v>0</v>
      </c>
    </row>
    <row r="17702" spans="1:19" x14ac:dyDescent="0.3">
      <c r="A17702" t="s">
        <v>35270</v>
      </c>
      <c r="B17702" s="171" t="s">
        <v>35271</v>
      </c>
      <c r="C17702" s="171" t="s">
        <v>113</v>
      </c>
      <c r="D17702" s="171" t="s">
        <v>80</v>
      </c>
      <c r="E17702" s="11">
        <v>44866</v>
      </c>
      <c r="F17702">
        <v>0</v>
      </c>
      <c r="G17702">
        <v>0</v>
      </c>
      <c r="I17702">
        <v>0</v>
      </c>
      <c r="J17702">
        <v>0</v>
      </c>
      <c r="L17702">
        <v>0</v>
      </c>
      <c r="N17702">
        <v>0</v>
      </c>
      <c r="P17702">
        <v>0</v>
      </c>
      <c r="Q17702">
        <v>0</v>
      </c>
      <c r="S17702">
        <v>0</v>
      </c>
    </row>
    <row r="17703" spans="1:19" x14ac:dyDescent="0.3">
      <c r="A17703" t="s">
        <v>35272</v>
      </c>
      <c r="B17703" s="171" t="s">
        <v>35273</v>
      </c>
      <c r="C17703" s="171" t="s">
        <v>131</v>
      </c>
      <c r="D17703" s="171" t="s">
        <v>80</v>
      </c>
      <c r="E17703" s="11">
        <v>44866</v>
      </c>
      <c r="F17703">
        <v>0</v>
      </c>
      <c r="G17703">
        <v>0</v>
      </c>
      <c r="I17703">
        <v>0</v>
      </c>
      <c r="J17703">
        <v>0</v>
      </c>
      <c r="L17703">
        <v>0</v>
      </c>
      <c r="N17703">
        <v>0</v>
      </c>
      <c r="P17703">
        <v>0</v>
      </c>
      <c r="Q17703">
        <v>0</v>
      </c>
      <c r="S17703">
        <v>0</v>
      </c>
    </row>
    <row r="17704" spans="1:19" x14ac:dyDescent="0.3">
      <c r="A17704" t="s">
        <v>35274</v>
      </c>
      <c r="B17704" s="171" t="s">
        <v>35275</v>
      </c>
      <c r="C17704" s="171" t="s">
        <v>14843</v>
      </c>
      <c r="D17704" s="171" t="s">
        <v>80</v>
      </c>
      <c r="E17704" s="11">
        <v>44866</v>
      </c>
      <c r="F17704">
        <v>0</v>
      </c>
      <c r="G17704">
        <v>0</v>
      </c>
      <c r="I17704">
        <v>0</v>
      </c>
      <c r="J17704">
        <v>0</v>
      </c>
      <c r="L17704">
        <v>0</v>
      </c>
      <c r="N17704">
        <v>0</v>
      </c>
      <c r="P17704">
        <v>0</v>
      </c>
      <c r="Q17704">
        <v>0</v>
      </c>
      <c r="S17704">
        <v>0</v>
      </c>
    </row>
    <row r="17705" spans="1:19" x14ac:dyDescent="0.3">
      <c r="A17705" t="s">
        <v>35276</v>
      </c>
      <c r="B17705" s="171" t="s">
        <v>35277</v>
      </c>
      <c r="C17705" s="171" t="s">
        <v>155</v>
      </c>
      <c r="D17705" s="171" t="s">
        <v>80</v>
      </c>
      <c r="E17705" s="11">
        <v>44866</v>
      </c>
      <c r="F17705">
        <v>4.5</v>
      </c>
      <c r="G17705">
        <v>4.5</v>
      </c>
      <c r="I17705">
        <v>14</v>
      </c>
      <c r="J17705">
        <v>24</v>
      </c>
      <c r="L17705">
        <v>24</v>
      </c>
      <c r="N17705">
        <v>14</v>
      </c>
      <c r="P17705">
        <v>0</v>
      </c>
      <c r="Q17705">
        <v>4</v>
      </c>
      <c r="S17705">
        <v>0</v>
      </c>
    </row>
    <row r="17706" spans="1:19" x14ac:dyDescent="0.3">
      <c r="A17706" t="s">
        <v>35278</v>
      </c>
      <c r="B17706" s="171" t="s">
        <v>35279</v>
      </c>
      <c r="C17706" s="171" t="s">
        <v>16232</v>
      </c>
      <c r="D17706" s="171" t="s">
        <v>80</v>
      </c>
      <c r="E17706" s="11">
        <v>44866</v>
      </c>
      <c r="F17706">
        <v>1.5</v>
      </c>
      <c r="G17706">
        <v>1.5</v>
      </c>
      <c r="I17706">
        <v>4</v>
      </c>
      <c r="J17706">
        <v>9</v>
      </c>
      <c r="L17706">
        <v>9</v>
      </c>
      <c r="N17706">
        <v>4</v>
      </c>
      <c r="P17706">
        <v>0</v>
      </c>
      <c r="Q17706">
        <v>0</v>
      </c>
      <c r="S17706">
        <v>0</v>
      </c>
    </row>
    <row r="17707" spans="1:19" x14ac:dyDescent="0.3">
      <c r="A17707" t="s">
        <v>35280</v>
      </c>
      <c r="B17707" s="171" t="s">
        <v>35281</v>
      </c>
      <c r="C17707" s="171" t="s">
        <v>16557</v>
      </c>
      <c r="D17707" s="171" t="s">
        <v>80</v>
      </c>
      <c r="E17707" s="11">
        <v>44866</v>
      </c>
      <c r="F17707">
        <v>0</v>
      </c>
      <c r="G17707">
        <v>0</v>
      </c>
      <c r="I17707">
        <v>0</v>
      </c>
      <c r="J17707">
        <v>0</v>
      </c>
      <c r="L17707">
        <v>0</v>
      </c>
      <c r="N17707">
        <v>0</v>
      </c>
      <c r="P17707">
        <v>0</v>
      </c>
      <c r="Q17707">
        <v>0</v>
      </c>
      <c r="S17707">
        <v>0</v>
      </c>
    </row>
    <row r="17708" spans="1:19" x14ac:dyDescent="0.3">
      <c r="A17708" t="s">
        <v>35282</v>
      </c>
      <c r="B17708" s="171" t="s">
        <v>35283</v>
      </c>
      <c r="C17708" s="171" t="s">
        <v>188</v>
      </c>
      <c r="D17708" s="171" t="s">
        <v>80</v>
      </c>
      <c r="E17708" s="11">
        <v>44866</v>
      </c>
      <c r="F17708">
        <v>2.5</v>
      </c>
      <c r="G17708">
        <v>4</v>
      </c>
      <c r="I17708">
        <v>3</v>
      </c>
      <c r="J17708">
        <v>13</v>
      </c>
      <c r="L17708">
        <v>22</v>
      </c>
      <c r="N17708">
        <v>3</v>
      </c>
      <c r="P17708">
        <v>0</v>
      </c>
      <c r="Q17708">
        <v>0</v>
      </c>
      <c r="S17708">
        <v>0</v>
      </c>
    </row>
    <row r="17709" spans="1:19" x14ac:dyDescent="0.3">
      <c r="A17709" t="s">
        <v>35284</v>
      </c>
      <c r="B17709" s="171" t="s">
        <v>35285</v>
      </c>
      <c r="C17709" s="171" t="s">
        <v>227</v>
      </c>
      <c r="D17709" s="171" t="s">
        <v>80</v>
      </c>
      <c r="E17709" s="11">
        <v>44866</v>
      </c>
      <c r="F17709">
        <v>0</v>
      </c>
      <c r="G17709">
        <v>0</v>
      </c>
      <c r="I17709">
        <v>0</v>
      </c>
      <c r="J17709">
        <v>0</v>
      </c>
      <c r="L17709">
        <v>0</v>
      </c>
      <c r="N17709">
        <v>0</v>
      </c>
      <c r="P17709">
        <v>0</v>
      </c>
      <c r="Q17709">
        <v>0</v>
      </c>
      <c r="S17709">
        <v>0</v>
      </c>
    </row>
    <row r="17710" spans="1:19" x14ac:dyDescent="0.3">
      <c r="A17710" t="s">
        <v>35286</v>
      </c>
      <c r="B17710" s="171" t="s">
        <v>35287</v>
      </c>
      <c r="C17710" s="171" t="s">
        <v>116</v>
      </c>
      <c r="D17710" s="171" t="s">
        <v>80</v>
      </c>
      <c r="E17710" s="11">
        <v>44866</v>
      </c>
      <c r="F17710">
        <v>3.5</v>
      </c>
      <c r="G17710">
        <v>5.5</v>
      </c>
      <c r="I17710">
        <v>50</v>
      </c>
      <c r="J17710">
        <v>36</v>
      </c>
      <c r="L17710">
        <v>58</v>
      </c>
      <c r="N17710">
        <v>50</v>
      </c>
      <c r="P17710">
        <v>0</v>
      </c>
      <c r="Q17710">
        <v>0</v>
      </c>
      <c r="S17710">
        <v>0</v>
      </c>
    </row>
    <row r="17711" spans="1:19" x14ac:dyDescent="0.3">
      <c r="A17711" t="s">
        <v>35288</v>
      </c>
      <c r="B17711" s="171" t="s">
        <v>35289</v>
      </c>
      <c r="C17711" s="171" t="s">
        <v>9862</v>
      </c>
      <c r="D17711" s="171" t="s">
        <v>80</v>
      </c>
      <c r="E17711" s="11">
        <v>44866</v>
      </c>
      <c r="F17711">
        <v>0</v>
      </c>
      <c r="G17711">
        <v>0</v>
      </c>
      <c r="I17711">
        <v>0</v>
      </c>
      <c r="J17711">
        <v>0</v>
      </c>
      <c r="L17711">
        <v>0</v>
      </c>
      <c r="N17711">
        <v>0</v>
      </c>
      <c r="P17711">
        <v>0</v>
      </c>
      <c r="Q17711">
        <v>0</v>
      </c>
      <c r="S17711">
        <v>0</v>
      </c>
    </row>
    <row r="17712" spans="1:19" x14ac:dyDescent="0.3">
      <c r="A17712" t="s">
        <v>35290</v>
      </c>
      <c r="B17712" s="171" t="s">
        <v>35291</v>
      </c>
      <c r="C17712" s="171" t="s">
        <v>140</v>
      </c>
      <c r="D17712" s="171" t="s">
        <v>80</v>
      </c>
      <c r="E17712" s="11">
        <v>44866</v>
      </c>
      <c r="F17712">
        <v>0</v>
      </c>
      <c r="G17712">
        <v>0</v>
      </c>
      <c r="I17712">
        <v>0</v>
      </c>
      <c r="J17712">
        <v>0</v>
      </c>
      <c r="L17712">
        <v>0</v>
      </c>
      <c r="N17712">
        <v>0</v>
      </c>
      <c r="P17712">
        <v>0</v>
      </c>
      <c r="Q17712">
        <v>0</v>
      </c>
      <c r="S17712">
        <v>0</v>
      </c>
    </row>
    <row r="17713" spans="1:19" x14ac:dyDescent="0.3">
      <c r="A17713" t="s">
        <v>35292</v>
      </c>
      <c r="B17713" s="171" t="s">
        <v>35293</v>
      </c>
      <c r="C17713" s="171" t="s">
        <v>8590</v>
      </c>
      <c r="D17713" s="171" t="s">
        <v>80</v>
      </c>
      <c r="E17713" s="11">
        <v>44866</v>
      </c>
      <c r="F17713">
        <v>0</v>
      </c>
      <c r="G17713">
        <v>0</v>
      </c>
      <c r="I17713">
        <v>0</v>
      </c>
      <c r="J17713">
        <v>0</v>
      </c>
      <c r="L17713">
        <v>0</v>
      </c>
      <c r="N17713">
        <v>0</v>
      </c>
      <c r="P17713">
        <v>0</v>
      </c>
      <c r="Q17713">
        <v>0</v>
      </c>
      <c r="S17713">
        <v>0</v>
      </c>
    </row>
    <row r="17714" spans="1:19" x14ac:dyDescent="0.3">
      <c r="A17714" t="s">
        <v>35294</v>
      </c>
      <c r="B17714" s="171" t="s">
        <v>35295</v>
      </c>
      <c r="C17714" s="171" t="s">
        <v>170</v>
      </c>
      <c r="D17714" s="171" t="s">
        <v>80</v>
      </c>
      <c r="E17714" s="11">
        <v>44866</v>
      </c>
      <c r="F17714">
        <v>4</v>
      </c>
      <c r="G17714">
        <v>4</v>
      </c>
      <c r="I17714">
        <v>32</v>
      </c>
      <c r="J17714">
        <v>56</v>
      </c>
      <c r="L17714">
        <v>56</v>
      </c>
      <c r="N17714">
        <v>32</v>
      </c>
      <c r="P17714">
        <v>0</v>
      </c>
      <c r="Q17714">
        <v>7</v>
      </c>
      <c r="S17714">
        <v>0</v>
      </c>
    </row>
    <row r="17715" spans="1:19" x14ac:dyDescent="0.3">
      <c r="A17715" t="s">
        <v>35296</v>
      </c>
      <c r="B17715" s="171" t="s">
        <v>35297</v>
      </c>
      <c r="C17715" s="171" t="s">
        <v>182</v>
      </c>
      <c r="D17715" s="171" t="s">
        <v>80</v>
      </c>
      <c r="E17715" s="11">
        <v>44866</v>
      </c>
      <c r="F17715">
        <v>11.5</v>
      </c>
      <c r="G17715">
        <v>11.5</v>
      </c>
      <c r="I17715">
        <v>66</v>
      </c>
      <c r="J17715">
        <v>131</v>
      </c>
      <c r="L17715">
        <v>131</v>
      </c>
      <c r="N17715">
        <v>66</v>
      </c>
      <c r="P17715">
        <v>6</v>
      </c>
      <c r="Q17715">
        <v>6</v>
      </c>
      <c r="S17715">
        <v>0</v>
      </c>
    </row>
    <row r="17716" spans="1:19" x14ac:dyDescent="0.3">
      <c r="A17716" t="s">
        <v>35298</v>
      </c>
      <c r="B17716" s="171" t="s">
        <v>35299</v>
      </c>
      <c r="C17716" s="171" t="s">
        <v>197</v>
      </c>
      <c r="D17716" s="171" t="s">
        <v>80</v>
      </c>
      <c r="E17716" s="11">
        <v>44866</v>
      </c>
      <c r="F17716">
        <v>8</v>
      </c>
      <c r="G17716">
        <v>8</v>
      </c>
      <c r="I17716">
        <v>48</v>
      </c>
      <c r="J17716">
        <v>80</v>
      </c>
      <c r="L17716">
        <v>80</v>
      </c>
      <c r="N17716">
        <v>44</v>
      </c>
      <c r="P17716">
        <v>5</v>
      </c>
      <c r="Q17716">
        <v>6</v>
      </c>
      <c r="S17716">
        <v>4</v>
      </c>
    </row>
    <row r="17717" spans="1:19" x14ac:dyDescent="0.3">
      <c r="A17717" t="s">
        <v>35300</v>
      </c>
      <c r="B17717" s="171" t="s">
        <v>35301</v>
      </c>
      <c r="C17717" s="171" t="s">
        <v>218</v>
      </c>
      <c r="D17717" s="171" t="s">
        <v>80</v>
      </c>
      <c r="E17717" s="11">
        <v>44866</v>
      </c>
      <c r="F17717">
        <v>0</v>
      </c>
      <c r="G17717">
        <v>0</v>
      </c>
      <c r="I17717">
        <v>0</v>
      </c>
      <c r="J17717">
        <v>0</v>
      </c>
      <c r="L17717">
        <v>0</v>
      </c>
      <c r="N17717">
        <v>0</v>
      </c>
      <c r="P17717">
        <v>0</v>
      </c>
      <c r="Q17717">
        <v>0</v>
      </c>
      <c r="S17717">
        <v>0</v>
      </c>
    </row>
    <row r="17718" spans="1:19" x14ac:dyDescent="0.3">
      <c r="A17718" t="s">
        <v>35302</v>
      </c>
      <c r="B17718" s="171" t="s">
        <v>35303</v>
      </c>
      <c r="C17718" s="171" t="s">
        <v>34871</v>
      </c>
      <c r="D17718" s="171" t="s">
        <v>80</v>
      </c>
      <c r="E17718" s="11">
        <v>44866</v>
      </c>
      <c r="F17718">
        <v>3</v>
      </c>
      <c r="G17718">
        <v>3</v>
      </c>
      <c r="I17718">
        <v>13</v>
      </c>
      <c r="J17718">
        <v>33</v>
      </c>
      <c r="L17718">
        <v>33</v>
      </c>
      <c r="N17718">
        <v>13</v>
      </c>
      <c r="P17718">
        <v>0</v>
      </c>
      <c r="Q17718">
        <v>0</v>
      </c>
      <c r="S17718">
        <v>0</v>
      </c>
    </row>
    <row r="17719" spans="1:19" x14ac:dyDescent="0.3">
      <c r="A17719" t="s">
        <v>35304</v>
      </c>
      <c r="B17719" s="171" t="s">
        <v>35305</v>
      </c>
      <c r="C17719" s="171" t="s">
        <v>230</v>
      </c>
      <c r="D17719" s="171" t="s">
        <v>80</v>
      </c>
      <c r="E17719" s="11">
        <v>44866</v>
      </c>
      <c r="F17719">
        <v>0</v>
      </c>
      <c r="G17719">
        <v>0</v>
      </c>
      <c r="I17719">
        <v>0</v>
      </c>
      <c r="J17719">
        <v>0</v>
      </c>
      <c r="L17719">
        <v>0</v>
      </c>
      <c r="N17719">
        <v>0</v>
      </c>
      <c r="P17719">
        <v>0</v>
      </c>
      <c r="Q17719">
        <v>0</v>
      </c>
      <c r="S17719">
        <v>0</v>
      </c>
    </row>
    <row r="17720" spans="1:19" x14ac:dyDescent="0.3">
      <c r="A17720" t="s">
        <v>35306</v>
      </c>
      <c r="B17720" s="171" t="s">
        <v>35307</v>
      </c>
      <c r="C17720" s="171" t="s">
        <v>8193</v>
      </c>
      <c r="D17720" s="171" t="s">
        <v>80</v>
      </c>
      <c r="E17720" s="11">
        <v>44866</v>
      </c>
      <c r="F17720">
        <v>0</v>
      </c>
      <c r="G17720">
        <v>3</v>
      </c>
      <c r="I17720">
        <v>8</v>
      </c>
      <c r="J17720">
        <v>0</v>
      </c>
      <c r="L17720">
        <v>33</v>
      </c>
      <c r="N17720">
        <v>8</v>
      </c>
      <c r="P17720">
        <v>1</v>
      </c>
      <c r="Q17720">
        <v>1</v>
      </c>
      <c r="S17720">
        <v>0</v>
      </c>
    </row>
    <row r="17721" spans="1:19" x14ac:dyDescent="0.3">
      <c r="A17721" t="s">
        <v>35308</v>
      </c>
      <c r="B17721" s="171" t="s">
        <v>35309</v>
      </c>
      <c r="C17721" s="171" t="s">
        <v>10522</v>
      </c>
      <c r="D17721" s="171" t="s">
        <v>80</v>
      </c>
      <c r="E17721" s="11">
        <v>44866</v>
      </c>
      <c r="F17721">
        <v>0</v>
      </c>
      <c r="G17721">
        <v>0</v>
      </c>
      <c r="I17721">
        <v>0</v>
      </c>
      <c r="J17721">
        <v>0</v>
      </c>
      <c r="L17721">
        <v>0</v>
      </c>
      <c r="N17721">
        <v>0</v>
      </c>
      <c r="P17721">
        <v>0</v>
      </c>
      <c r="Q17721">
        <v>0</v>
      </c>
      <c r="S17721">
        <v>0</v>
      </c>
    </row>
    <row r="17722" spans="1:19" x14ac:dyDescent="0.3">
      <c r="A17722" t="s">
        <v>35310</v>
      </c>
      <c r="B17722" s="171" t="s">
        <v>35311</v>
      </c>
      <c r="C17722" s="171" t="s">
        <v>10525</v>
      </c>
      <c r="D17722" s="171" t="s">
        <v>80</v>
      </c>
      <c r="E17722" s="11">
        <v>44866</v>
      </c>
      <c r="F17722">
        <v>0</v>
      </c>
      <c r="G17722">
        <v>0</v>
      </c>
      <c r="I17722">
        <v>0</v>
      </c>
      <c r="J17722">
        <v>0</v>
      </c>
      <c r="L17722">
        <v>0</v>
      </c>
      <c r="N17722">
        <v>0</v>
      </c>
      <c r="P17722">
        <v>0</v>
      </c>
      <c r="Q17722">
        <v>0</v>
      </c>
      <c r="S17722">
        <v>0</v>
      </c>
    </row>
    <row r="17723" spans="1:19" x14ac:dyDescent="0.3">
      <c r="A17723" t="s">
        <v>35312</v>
      </c>
      <c r="B17723" s="171" t="s">
        <v>35313</v>
      </c>
      <c r="C17723" s="171" t="s">
        <v>10528</v>
      </c>
      <c r="D17723" s="171" t="s">
        <v>80</v>
      </c>
      <c r="E17723" s="11">
        <v>44866</v>
      </c>
      <c r="F17723">
        <v>0</v>
      </c>
      <c r="G17723">
        <v>0</v>
      </c>
      <c r="I17723">
        <v>0</v>
      </c>
      <c r="J17723">
        <v>0</v>
      </c>
      <c r="L17723">
        <v>0</v>
      </c>
      <c r="N17723">
        <v>0</v>
      </c>
      <c r="P17723">
        <v>0</v>
      </c>
      <c r="Q17723">
        <v>0</v>
      </c>
      <c r="S17723">
        <v>0</v>
      </c>
    </row>
    <row r="17724" spans="1:19" x14ac:dyDescent="0.3">
      <c r="A17724" t="s">
        <v>35314</v>
      </c>
      <c r="B17724" s="171" t="s">
        <v>35315</v>
      </c>
      <c r="C17724" s="171" t="s">
        <v>10531</v>
      </c>
      <c r="D17724" s="171" t="s">
        <v>80</v>
      </c>
      <c r="E17724" s="11">
        <v>44866</v>
      </c>
      <c r="F17724">
        <v>0</v>
      </c>
      <c r="G17724">
        <v>0</v>
      </c>
      <c r="I17724">
        <v>0</v>
      </c>
      <c r="J17724">
        <v>0</v>
      </c>
      <c r="L17724">
        <v>0</v>
      </c>
      <c r="N17724">
        <v>0</v>
      </c>
      <c r="P17724">
        <v>0</v>
      </c>
      <c r="Q17724">
        <v>0</v>
      </c>
      <c r="S17724">
        <v>0</v>
      </c>
    </row>
    <row r="17725" spans="1:19" x14ac:dyDescent="0.3">
      <c r="A17725" t="s">
        <v>35316</v>
      </c>
      <c r="B17725" s="171" t="s">
        <v>35317</v>
      </c>
      <c r="C17725" s="171" t="s">
        <v>14880</v>
      </c>
      <c r="D17725" s="171" t="s">
        <v>80</v>
      </c>
      <c r="E17725" s="11">
        <v>44866</v>
      </c>
      <c r="F17725">
        <v>0</v>
      </c>
      <c r="G17725">
        <v>0</v>
      </c>
      <c r="I17725">
        <v>0</v>
      </c>
      <c r="J17725">
        <v>0</v>
      </c>
      <c r="L17725">
        <v>0</v>
      </c>
      <c r="N17725">
        <v>0</v>
      </c>
      <c r="P17725">
        <v>0</v>
      </c>
      <c r="Q17725">
        <v>0</v>
      </c>
      <c r="S17725">
        <v>0</v>
      </c>
    </row>
    <row r="17726" spans="1:19" x14ac:dyDescent="0.3">
      <c r="A17726" t="s">
        <v>35318</v>
      </c>
      <c r="B17726" s="171" t="s">
        <v>35319</v>
      </c>
      <c r="C17726" s="171" t="s">
        <v>10534</v>
      </c>
      <c r="D17726" s="171" t="s">
        <v>80</v>
      </c>
      <c r="E17726" s="11">
        <v>44866</v>
      </c>
      <c r="F17726">
        <v>1</v>
      </c>
      <c r="G17726">
        <v>2</v>
      </c>
      <c r="I17726">
        <v>3</v>
      </c>
      <c r="J17726">
        <v>6</v>
      </c>
      <c r="L17726">
        <v>11</v>
      </c>
      <c r="N17726">
        <v>3</v>
      </c>
      <c r="P17726">
        <v>0</v>
      </c>
      <c r="Q17726">
        <v>0</v>
      </c>
      <c r="S17726">
        <v>0</v>
      </c>
    </row>
    <row r="17727" spans="1:19" x14ac:dyDescent="0.3">
      <c r="A17727" t="s">
        <v>35320</v>
      </c>
      <c r="B17727" s="171" t="s">
        <v>35321</v>
      </c>
      <c r="C17727" s="171" t="s">
        <v>10537</v>
      </c>
      <c r="D17727" s="171" t="s">
        <v>80</v>
      </c>
      <c r="E17727" s="11">
        <v>44866</v>
      </c>
      <c r="F17727">
        <v>1</v>
      </c>
      <c r="G17727">
        <v>2</v>
      </c>
      <c r="I17727">
        <v>4</v>
      </c>
      <c r="J17727">
        <v>5</v>
      </c>
      <c r="L17727">
        <v>11</v>
      </c>
      <c r="N17727">
        <v>4</v>
      </c>
      <c r="P17727">
        <v>0</v>
      </c>
      <c r="Q17727">
        <v>0</v>
      </c>
      <c r="S17727">
        <v>0</v>
      </c>
    </row>
    <row r="17728" spans="1:19" x14ac:dyDescent="0.3">
      <c r="A17728" t="s">
        <v>35322</v>
      </c>
      <c r="B17728" s="171" t="s">
        <v>35323</v>
      </c>
      <c r="C17728" s="171" t="s">
        <v>34754</v>
      </c>
      <c r="D17728" s="171" t="s">
        <v>4</v>
      </c>
      <c r="E17728" s="11">
        <v>44866</v>
      </c>
      <c r="F17728">
        <v>0.5</v>
      </c>
      <c r="G17728">
        <v>0.5</v>
      </c>
      <c r="I17728">
        <v>0</v>
      </c>
      <c r="J17728">
        <v>2</v>
      </c>
      <c r="L17728">
        <v>2</v>
      </c>
      <c r="N17728">
        <v>0</v>
      </c>
      <c r="P17728">
        <v>0</v>
      </c>
      <c r="Q17728">
        <v>0</v>
      </c>
      <c r="S17728">
        <v>0</v>
      </c>
    </row>
    <row r="17729" spans="1:19" x14ac:dyDescent="0.3">
      <c r="A17729" t="s">
        <v>35324</v>
      </c>
      <c r="B17729" s="171" t="s">
        <v>35325</v>
      </c>
      <c r="C17729" s="171" t="s">
        <v>34757</v>
      </c>
      <c r="D17729" s="171" t="s">
        <v>4</v>
      </c>
      <c r="E17729" s="11">
        <v>44866</v>
      </c>
      <c r="F17729">
        <v>1.5</v>
      </c>
      <c r="G17729">
        <v>1.5</v>
      </c>
      <c r="I17729">
        <v>0</v>
      </c>
      <c r="J17729">
        <v>6</v>
      </c>
      <c r="L17729">
        <v>6</v>
      </c>
      <c r="N17729">
        <v>0</v>
      </c>
      <c r="P17729">
        <v>0</v>
      </c>
      <c r="Q17729">
        <v>0</v>
      </c>
      <c r="S17729">
        <v>0</v>
      </c>
    </row>
    <row r="17730" spans="1:19" x14ac:dyDescent="0.3">
      <c r="A17730" t="s">
        <v>35326</v>
      </c>
      <c r="B17730" s="171" t="s">
        <v>35327</v>
      </c>
      <c r="C17730" s="171" t="s">
        <v>34760</v>
      </c>
      <c r="D17730" s="171" t="s">
        <v>4</v>
      </c>
      <c r="E17730" s="11">
        <v>44866</v>
      </c>
      <c r="F17730">
        <v>1</v>
      </c>
      <c r="G17730">
        <v>1</v>
      </c>
      <c r="I17730">
        <v>1</v>
      </c>
      <c r="J17730">
        <v>4</v>
      </c>
      <c r="L17730">
        <v>4</v>
      </c>
      <c r="N17730">
        <v>0</v>
      </c>
      <c r="P17730">
        <v>0</v>
      </c>
      <c r="Q17730">
        <v>0</v>
      </c>
      <c r="S17730">
        <v>1</v>
      </c>
    </row>
    <row r="17731" spans="1:19" x14ac:dyDescent="0.3">
      <c r="A17731" t="s">
        <v>35328</v>
      </c>
      <c r="B17731" s="171" t="s">
        <v>35329</v>
      </c>
      <c r="C17731" s="171" t="s">
        <v>34763</v>
      </c>
      <c r="D17731" s="171" t="s">
        <v>4</v>
      </c>
      <c r="E17731" s="11">
        <v>44866</v>
      </c>
      <c r="F17731">
        <v>0.5</v>
      </c>
      <c r="G17731">
        <v>0.5</v>
      </c>
      <c r="I17731">
        <v>0</v>
      </c>
      <c r="J17731">
        <v>2</v>
      </c>
      <c r="L17731">
        <v>2</v>
      </c>
      <c r="N17731">
        <v>0</v>
      </c>
      <c r="P17731">
        <v>0</v>
      </c>
      <c r="Q17731">
        <v>0</v>
      </c>
      <c r="S17731">
        <v>0</v>
      </c>
    </row>
    <row r="17732" spans="1:19" x14ac:dyDescent="0.3">
      <c r="A17732" t="s">
        <v>35330</v>
      </c>
      <c r="B17732" s="171" t="s">
        <v>35331</v>
      </c>
      <c r="C17732" s="171" t="s">
        <v>34766</v>
      </c>
      <c r="D17732" s="171" t="s">
        <v>4</v>
      </c>
      <c r="E17732" s="11">
        <v>44866</v>
      </c>
      <c r="F17732">
        <v>0.5</v>
      </c>
      <c r="G17732">
        <v>0.5</v>
      </c>
      <c r="I17732">
        <v>0</v>
      </c>
      <c r="J17732">
        <v>2</v>
      </c>
      <c r="L17732">
        <v>2</v>
      </c>
      <c r="N17732">
        <v>0</v>
      </c>
      <c r="P17732">
        <v>0</v>
      </c>
      <c r="Q17732">
        <v>0</v>
      </c>
      <c r="S17732">
        <v>0</v>
      </c>
    </row>
    <row r="17733" spans="1:19" x14ac:dyDescent="0.3">
      <c r="A17733" t="s">
        <v>35332</v>
      </c>
      <c r="B17733" s="171" t="s">
        <v>35333</v>
      </c>
      <c r="C17733" s="171" t="s">
        <v>119</v>
      </c>
      <c r="D17733" s="171" t="s">
        <v>4</v>
      </c>
      <c r="E17733" s="11">
        <v>44866</v>
      </c>
      <c r="F17733">
        <v>0</v>
      </c>
      <c r="G17733">
        <v>0</v>
      </c>
      <c r="I17733">
        <v>0</v>
      </c>
      <c r="J17733">
        <v>0</v>
      </c>
      <c r="L17733">
        <v>0</v>
      </c>
      <c r="N17733">
        <v>0</v>
      </c>
      <c r="P17733">
        <v>0</v>
      </c>
      <c r="Q17733">
        <v>0</v>
      </c>
      <c r="S17733">
        <v>0</v>
      </c>
    </row>
    <row r="17734" spans="1:19" x14ac:dyDescent="0.3">
      <c r="A17734" t="s">
        <v>35334</v>
      </c>
      <c r="B17734" s="171" t="s">
        <v>35335</v>
      </c>
      <c r="C17734" s="171" t="s">
        <v>143</v>
      </c>
      <c r="D17734" s="171" t="s">
        <v>4</v>
      </c>
      <c r="E17734" s="11">
        <v>44866</v>
      </c>
      <c r="F17734">
        <v>0</v>
      </c>
      <c r="G17734">
        <v>0</v>
      </c>
      <c r="I17734">
        <v>0</v>
      </c>
      <c r="J17734">
        <v>0</v>
      </c>
      <c r="L17734">
        <v>0</v>
      </c>
      <c r="N17734">
        <v>0</v>
      </c>
      <c r="P17734">
        <v>0</v>
      </c>
      <c r="Q17734">
        <v>0</v>
      </c>
      <c r="S17734">
        <v>0</v>
      </c>
    </row>
    <row r="17735" spans="1:19" x14ac:dyDescent="0.3">
      <c r="A17735" t="s">
        <v>35336</v>
      </c>
      <c r="B17735" s="171" t="s">
        <v>35337</v>
      </c>
      <c r="C17735" s="171" t="s">
        <v>158</v>
      </c>
      <c r="D17735" s="171" t="s">
        <v>4</v>
      </c>
      <c r="E17735" s="11">
        <v>44866</v>
      </c>
      <c r="F17735">
        <v>0</v>
      </c>
      <c r="G17735">
        <v>0</v>
      </c>
      <c r="I17735">
        <v>0</v>
      </c>
      <c r="J17735">
        <v>0</v>
      </c>
      <c r="L17735">
        <v>0</v>
      </c>
      <c r="N17735">
        <v>0</v>
      </c>
      <c r="P17735">
        <v>0</v>
      </c>
      <c r="Q17735">
        <v>0</v>
      </c>
      <c r="S17735">
        <v>0</v>
      </c>
    </row>
    <row r="17736" spans="1:19" x14ac:dyDescent="0.3">
      <c r="A17736" t="s">
        <v>35338</v>
      </c>
      <c r="B17736" s="171" t="s">
        <v>35339</v>
      </c>
      <c r="C17736" s="171" t="s">
        <v>209</v>
      </c>
      <c r="D17736" s="171" t="s">
        <v>4</v>
      </c>
      <c r="E17736" s="11">
        <v>44866</v>
      </c>
      <c r="F17736">
        <v>0</v>
      </c>
      <c r="G17736">
        <v>0</v>
      </c>
      <c r="I17736">
        <v>0</v>
      </c>
      <c r="J17736">
        <v>0</v>
      </c>
      <c r="L17736">
        <v>0</v>
      </c>
      <c r="N17736">
        <v>0</v>
      </c>
      <c r="P17736">
        <v>0</v>
      </c>
      <c r="Q17736">
        <v>0</v>
      </c>
      <c r="S17736">
        <v>0</v>
      </c>
    </row>
    <row r="17737" spans="1:19" x14ac:dyDescent="0.3">
      <c r="A17737" t="s">
        <v>35340</v>
      </c>
      <c r="B17737" s="171" t="s">
        <v>35341</v>
      </c>
      <c r="C17737" s="171" t="s">
        <v>76</v>
      </c>
      <c r="D17737" s="171" t="s">
        <v>4</v>
      </c>
      <c r="E17737" s="11">
        <v>44866</v>
      </c>
      <c r="F17737">
        <v>0</v>
      </c>
      <c r="G17737">
        <v>0</v>
      </c>
      <c r="I17737">
        <v>0</v>
      </c>
      <c r="J17737">
        <v>0</v>
      </c>
      <c r="L17737">
        <v>0</v>
      </c>
      <c r="N17737">
        <v>0</v>
      </c>
      <c r="P17737">
        <v>0</v>
      </c>
      <c r="Q17737">
        <v>0</v>
      </c>
      <c r="S17737">
        <v>0</v>
      </c>
    </row>
    <row r="17738" spans="1:19" x14ac:dyDescent="0.3">
      <c r="A17738" t="s">
        <v>35342</v>
      </c>
      <c r="B17738" s="171" t="s">
        <v>35343</v>
      </c>
      <c r="C17738" s="171" t="s">
        <v>15344</v>
      </c>
      <c r="D17738" s="171" t="s">
        <v>4</v>
      </c>
      <c r="E17738" s="11">
        <v>44866</v>
      </c>
      <c r="F17738">
        <v>0</v>
      </c>
      <c r="G17738">
        <v>0</v>
      </c>
      <c r="I17738">
        <v>0</v>
      </c>
      <c r="J17738">
        <v>0</v>
      </c>
      <c r="L17738">
        <v>0</v>
      </c>
      <c r="N17738">
        <v>0</v>
      </c>
      <c r="P17738">
        <v>0</v>
      </c>
      <c r="Q17738">
        <v>0</v>
      </c>
      <c r="S17738">
        <v>0</v>
      </c>
    </row>
    <row r="17739" spans="1:19" x14ac:dyDescent="0.3">
      <c r="A17739" t="s">
        <v>35344</v>
      </c>
      <c r="B17739" s="171" t="s">
        <v>35345</v>
      </c>
      <c r="C17739" s="171" t="s">
        <v>24281</v>
      </c>
      <c r="D17739" s="171" t="s">
        <v>4</v>
      </c>
      <c r="E17739" s="11">
        <v>44866</v>
      </c>
      <c r="F17739">
        <v>0</v>
      </c>
      <c r="G17739">
        <v>0</v>
      </c>
      <c r="I17739">
        <v>0</v>
      </c>
      <c r="J17739">
        <v>0</v>
      </c>
      <c r="L17739">
        <v>0</v>
      </c>
      <c r="N17739">
        <v>0</v>
      </c>
      <c r="P17739">
        <v>0</v>
      </c>
      <c r="Q17739">
        <v>0</v>
      </c>
      <c r="S17739">
        <v>0</v>
      </c>
    </row>
    <row r="17740" spans="1:19" x14ac:dyDescent="0.3">
      <c r="A17740" t="s">
        <v>35346</v>
      </c>
      <c r="B17740" s="171" t="s">
        <v>35347</v>
      </c>
      <c r="C17740" s="171" t="s">
        <v>24284</v>
      </c>
      <c r="D17740" s="171" t="s">
        <v>4</v>
      </c>
      <c r="E17740" s="11">
        <v>44866</v>
      </c>
      <c r="F17740">
        <v>2</v>
      </c>
      <c r="G17740">
        <v>2</v>
      </c>
      <c r="I17740">
        <v>10</v>
      </c>
      <c r="J17740">
        <v>12</v>
      </c>
      <c r="L17740">
        <v>11</v>
      </c>
      <c r="N17740">
        <v>10</v>
      </c>
      <c r="P17740">
        <v>1</v>
      </c>
      <c r="Q17740">
        <v>1</v>
      </c>
      <c r="S17740">
        <v>0</v>
      </c>
    </row>
    <row r="17741" spans="1:19" x14ac:dyDescent="0.3">
      <c r="A17741" t="s">
        <v>35348</v>
      </c>
      <c r="B17741" s="171" t="s">
        <v>35349</v>
      </c>
      <c r="C17741" s="171" t="s">
        <v>18126</v>
      </c>
      <c r="D17741" s="171" t="s">
        <v>4</v>
      </c>
      <c r="E17741" s="11">
        <v>44866</v>
      </c>
      <c r="F17741">
        <v>0</v>
      </c>
      <c r="G17741">
        <v>0</v>
      </c>
      <c r="I17741">
        <v>0</v>
      </c>
      <c r="J17741">
        <v>0</v>
      </c>
      <c r="L17741">
        <v>0</v>
      </c>
      <c r="N17741">
        <v>0</v>
      </c>
      <c r="P17741">
        <v>0</v>
      </c>
      <c r="Q17741">
        <v>0</v>
      </c>
      <c r="S17741">
        <v>0</v>
      </c>
    </row>
    <row r="17742" spans="1:19" x14ac:dyDescent="0.3">
      <c r="A17742" t="s">
        <v>35350</v>
      </c>
      <c r="B17742" s="171" t="s">
        <v>35351</v>
      </c>
      <c r="C17742" s="171" t="s">
        <v>128</v>
      </c>
      <c r="D17742" s="171" t="s">
        <v>4</v>
      </c>
      <c r="E17742" s="11">
        <v>44866</v>
      </c>
      <c r="F17742">
        <v>0</v>
      </c>
      <c r="G17742">
        <v>0</v>
      </c>
      <c r="I17742">
        <v>0</v>
      </c>
      <c r="J17742">
        <v>0</v>
      </c>
      <c r="L17742">
        <v>0</v>
      </c>
      <c r="N17742">
        <v>0</v>
      </c>
      <c r="P17742">
        <v>0</v>
      </c>
      <c r="Q17742">
        <v>0</v>
      </c>
      <c r="S17742">
        <v>0</v>
      </c>
    </row>
    <row r="17743" spans="1:19" x14ac:dyDescent="0.3">
      <c r="A17743" t="s">
        <v>35352</v>
      </c>
      <c r="B17743" s="171" t="s">
        <v>35353</v>
      </c>
      <c r="C17743" s="171" t="s">
        <v>14824</v>
      </c>
      <c r="D17743" s="171" t="s">
        <v>4</v>
      </c>
      <c r="E17743" s="11">
        <v>44866</v>
      </c>
      <c r="F17743">
        <v>0</v>
      </c>
      <c r="G17743">
        <v>0</v>
      </c>
      <c r="I17743">
        <v>0</v>
      </c>
      <c r="J17743">
        <v>0</v>
      </c>
      <c r="L17743">
        <v>0</v>
      </c>
      <c r="N17743">
        <v>0</v>
      </c>
      <c r="P17743">
        <v>0</v>
      </c>
      <c r="Q17743">
        <v>0</v>
      </c>
      <c r="S17743">
        <v>0</v>
      </c>
    </row>
    <row r="17744" spans="1:19" x14ac:dyDescent="0.3">
      <c r="A17744" t="s">
        <v>35354</v>
      </c>
      <c r="B17744" s="171" t="s">
        <v>35355</v>
      </c>
      <c r="C17744" s="171" t="s">
        <v>152</v>
      </c>
      <c r="D17744" s="171" t="s">
        <v>4</v>
      </c>
      <c r="E17744" s="11">
        <v>44866</v>
      </c>
      <c r="F17744">
        <v>0</v>
      </c>
      <c r="G17744">
        <v>0</v>
      </c>
      <c r="I17744">
        <v>0</v>
      </c>
      <c r="J17744">
        <v>0</v>
      </c>
      <c r="L17744">
        <v>0</v>
      </c>
      <c r="N17744">
        <v>0</v>
      </c>
      <c r="P17744">
        <v>0</v>
      </c>
      <c r="Q17744">
        <v>0</v>
      </c>
      <c r="S17744">
        <v>0</v>
      </c>
    </row>
    <row r="17745" spans="1:19" x14ac:dyDescent="0.3">
      <c r="A17745" t="s">
        <v>35356</v>
      </c>
      <c r="B17745" s="171" t="s">
        <v>35357</v>
      </c>
      <c r="C17745" s="171" t="s">
        <v>194</v>
      </c>
      <c r="D17745" s="171" t="s">
        <v>4</v>
      </c>
      <c r="E17745" s="11">
        <v>44866</v>
      </c>
      <c r="F17745">
        <v>6</v>
      </c>
      <c r="G17745">
        <v>6</v>
      </c>
      <c r="I17745">
        <v>23</v>
      </c>
      <c r="J17745">
        <v>36</v>
      </c>
      <c r="L17745">
        <v>35</v>
      </c>
      <c r="N17745">
        <v>20</v>
      </c>
      <c r="P17745">
        <v>3</v>
      </c>
      <c r="Q17745">
        <v>5</v>
      </c>
      <c r="S17745">
        <v>3</v>
      </c>
    </row>
    <row r="17746" spans="1:19" x14ac:dyDescent="0.3">
      <c r="A17746" t="s">
        <v>35358</v>
      </c>
      <c r="B17746" s="171" t="s">
        <v>35359</v>
      </c>
      <c r="C17746" s="171" t="s">
        <v>18137</v>
      </c>
      <c r="D17746" s="171" t="s">
        <v>4</v>
      </c>
      <c r="E17746" s="11">
        <v>44866</v>
      </c>
      <c r="F17746">
        <v>0</v>
      </c>
      <c r="G17746">
        <v>0</v>
      </c>
      <c r="I17746">
        <v>0</v>
      </c>
      <c r="J17746">
        <v>0</v>
      </c>
      <c r="L17746">
        <v>0</v>
      </c>
      <c r="N17746">
        <v>0</v>
      </c>
      <c r="P17746">
        <v>0</v>
      </c>
      <c r="Q17746">
        <v>0</v>
      </c>
      <c r="S17746">
        <v>0</v>
      </c>
    </row>
    <row r="17747" spans="1:19" x14ac:dyDescent="0.3">
      <c r="A17747" t="s">
        <v>35360</v>
      </c>
      <c r="B17747" s="171" t="s">
        <v>35361</v>
      </c>
      <c r="C17747" s="171" t="s">
        <v>18140</v>
      </c>
      <c r="D17747" s="171" t="s">
        <v>4</v>
      </c>
      <c r="E17747" s="11">
        <v>44866</v>
      </c>
      <c r="F17747">
        <v>3</v>
      </c>
      <c r="G17747">
        <v>4</v>
      </c>
      <c r="I17747">
        <v>10</v>
      </c>
      <c r="J17747">
        <v>15</v>
      </c>
      <c r="L17747">
        <v>20</v>
      </c>
      <c r="N17747">
        <v>10</v>
      </c>
      <c r="P17747">
        <v>1</v>
      </c>
      <c r="Q17747">
        <v>2</v>
      </c>
      <c r="S17747">
        <v>0</v>
      </c>
    </row>
    <row r="17748" spans="1:19" x14ac:dyDescent="0.3">
      <c r="A17748" t="s">
        <v>35362</v>
      </c>
      <c r="B17748" s="171" t="s">
        <v>35363</v>
      </c>
      <c r="C17748" s="171" t="s">
        <v>236</v>
      </c>
      <c r="D17748" s="171" t="s">
        <v>4</v>
      </c>
      <c r="E17748" s="11">
        <v>44866</v>
      </c>
      <c r="F17748">
        <v>0</v>
      </c>
      <c r="G17748">
        <v>0</v>
      </c>
      <c r="I17748">
        <v>0</v>
      </c>
      <c r="J17748">
        <v>0</v>
      </c>
      <c r="L17748">
        <v>0</v>
      </c>
      <c r="N17748">
        <v>0</v>
      </c>
      <c r="P17748">
        <v>0</v>
      </c>
      <c r="Q17748">
        <v>0</v>
      </c>
      <c r="S17748">
        <v>0</v>
      </c>
    </row>
    <row r="17749" spans="1:19" x14ac:dyDescent="0.3">
      <c r="A17749" t="s">
        <v>35364</v>
      </c>
      <c r="B17749" s="171" t="s">
        <v>35365</v>
      </c>
      <c r="C17749" s="171" t="s">
        <v>239</v>
      </c>
      <c r="D17749" s="171" t="s">
        <v>4</v>
      </c>
      <c r="E17749" s="11">
        <v>44866</v>
      </c>
      <c r="F17749">
        <v>0</v>
      </c>
      <c r="G17749">
        <v>0</v>
      </c>
      <c r="I17749">
        <v>0</v>
      </c>
      <c r="J17749">
        <v>0</v>
      </c>
      <c r="L17749">
        <v>0</v>
      </c>
      <c r="N17749">
        <v>0</v>
      </c>
      <c r="P17749">
        <v>0</v>
      </c>
      <c r="Q17749">
        <v>0</v>
      </c>
      <c r="S17749">
        <v>0</v>
      </c>
    </row>
    <row r="17750" spans="1:19" x14ac:dyDescent="0.3">
      <c r="A17750" t="s">
        <v>35366</v>
      </c>
      <c r="B17750" s="171" t="s">
        <v>35367</v>
      </c>
      <c r="C17750" s="171" t="s">
        <v>24315</v>
      </c>
      <c r="D17750" s="171" t="s">
        <v>4</v>
      </c>
      <c r="E17750" s="11">
        <v>44866</v>
      </c>
      <c r="F17750">
        <v>0</v>
      </c>
      <c r="G17750">
        <v>0</v>
      </c>
      <c r="I17750">
        <v>0</v>
      </c>
      <c r="J17750">
        <v>0</v>
      </c>
      <c r="L17750">
        <v>0</v>
      </c>
      <c r="N17750">
        <v>0</v>
      </c>
      <c r="P17750">
        <v>0</v>
      </c>
      <c r="Q17750">
        <v>0</v>
      </c>
      <c r="S17750">
        <v>0</v>
      </c>
    </row>
    <row r="17751" spans="1:19" x14ac:dyDescent="0.3">
      <c r="A17751" t="s">
        <v>35368</v>
      </c>
      <c r="B17751" s="171" t="s">
        <v>35369</v>
      </c>
      <c r="C17751" s="171" t="s">
        <v>34833</v>
      </c>
      <c r="D17751" s="171" t="s">
        <v>4</v>
      </c>
      <c r="E17751" s="11">
        <v>44866</v>
      </c>
      <c r="F17751">
        <v>2</v>
      </c>
      <c r="G17751">
        <v>2</v>
      </c>
      <c r="I17751">
        <v>1</v>
      </c>
      <c r="J17751">
        <v>11</v>
      </c>
      <c r="L17751">
        <v>11</v>
      </c>
      <c r="N17751">
        <v>1</v>
      </c>
      <c r="P17751">
        <v>0</v>
      </c>
      <c r="Q17751">
        <v>0</v>
      </c>
      <c r="S17751">
        <v>0</v>
      </c>
    </row>
    <row r="17752" spans="1:19" x14ac:dyDescent="0.3">
      <c r="A17752" t="s">
        <v>35370</v>
      </c>
      <c r="B17752" s="171" t="s">
        <v>35371</v>
      </c>
      <c r="C17752" s="171" t="s">
        <v>34836</v>
      </c>
      <c r="D17752" s="171" t="s">
        <v>4</v>
      </c>
      <c r="E17752" s="11">
        <v>44866</v>
      </c>
      <c r="F17752">
        <v>1.5</v>
      </c>
      <c r="G17752">
        <v>1.5</v>
      </c>
      <c r="I17752">
        <v>1</v>
      </c>
      <c r="J17752">
        <v>7</v>
      </c>
      <c r="L17752">
        <v>7</v>
      </c>
      <c r="N17752">
        <v>1</v>
      </c>
      <c r="P17752">
        <v>0</v>
      </c>
      <c r="Q17752">
        <v>0</v>
      </c>
      <c r="S17752">
        <v>0</v>
      </c>
    </row>
    <row r="17753" spans="1:19" x14ac:dyDescent="0.3">
      <c r="A17753" t="s">
        <v>35372</v>
      </c>
      <c r="B17753" s="171" t="s">
        <v>35373</v>
      </c>
      <c r="C17753" s="171" t="s">
        <v>113</v>
      </c>
      <c r="D17753" s="171" t="s">
        <v>4</v>
      </c>
      <c r="E17753" s="11">
        <v>44866</v>
      </c>
      <c r="F17753">
        <v>0</v>
      </c>
      <c r="G17753">
        <v>0</v>
      </c>
      <c r="I17753">
        <v>0</v>
      </c>
      <c r="J17753">
        <v>0</v>
      </c>
      <c r="L17753">
        <v>0</v>
      </c>
      <c r="N17753">
        <v>0</v>
      </c>
      <c r="P17753">
        <v>0</v>
      </c>
      <c r="Q17753">
        <v>0</v>
      </c>
      <c r="S17753">
        <v>0</v>
      </c>
    </row>
    <row r="17754" spans="1:19" x14ac:dyDescent="0.3">
      <c r="A17754" t="s">
        <v>35374</v>
      </c>
      <c r="B17754" s="171" t="s">
        <v>35375</v>
      </c>
      <c r="C17754" s="171" t="s">
        <v>131</v>
      </c>
      <c r="D17754" s="171" t="s">
        <v>4</v>
      </c>
      <c r="E17754" s="11">
        <v>44866</v>
      </c>
      <c r="F17754">
        <v>0</v>
      </c>
      <c r="G17754">
        <v>0</v>
      </c>
      <c r="I17754">
        <v>0</v>
      </c>
      <c r="J17754">
        <v>0</v>
      </c>
      <c r="L17754">
        <v>0</v>
      </c>
      <c r="N17754">
        <v>0</v>
      </c>
      <c r="P17754">
        <v>0</v>
      </c>
      <c r="Q17754">
        <v>0</v>
      </c>
      <c r="S17754">
        <v>0</v>
      </c>
    </row>
    <row r="17755" spans="1:19" x14ac:dyDescent="0.3">
      <c r="A17755" t="s">
        <v>35376</v>
      </c>
      <c r="B17755" s="171" t="s">
        <v>35377</v>
      </c>
      <c r="C17755" s="171" t="s">
        <v>14843</v>
      </c>
      <c r="D17755" s="171" t="s">
        <v>4</v>
      </c>
      <c r="E17755" s="11">
        <v>44866</v>
      </c>
      <c r="F17755">
        <v>0</v>
      </c>
      <c r="G17755">
        <v>0</v>
      </c>
      <c r="I17755">
        <v>0</v>
      </c>
      <c r="J17755">
        <v>0</v>
      </c>
      <c r="L17755">
        <v>0</v>
      </c>
      <c r="N17755">
        <v>0</v>
      </c>
      <c r="P17755">
        <v>0</v>
      </c>
      <c r="Q17755">
        <v>0</v>
      </c>
      <c r="S17755">
        <v>0</v>
      </c>
    </row>
    <row r="17756" spans="1:19" x14ac:dyDescent="0.3">
      <c r="A17756" t="s">
        <v>35378</v>
      </c>
      <c r="B17756" s="171" t="s">
        <v>35379</v>
      </c>
      <c r="C17756" s="171" t="s">
        <v>155</v>
      </c>
      <c r="D17756" s="171" t="s">
        <v>4</v>
      </c>
      <c r="E17756" s="11">
        <v>44866</v>
      </c>
      <c r="F17756">
        <v>4.5</v>
      </c>
      <c r="G17756">
        <v>4.5</v>
      </c>
      <c r="I17756">
        <v>14</v>
      </c>
      <c r="J17756">
        <v>24</v>
      </c>
      <c r="L17756">
        <v>24</v>
      </c>
      <c r="N17756">
        <v>14</v>
      </c>
      <c r="P17756">
        <v>0</v>
      </c>
      <c r="Q17756">
        <v>4</v>
      </c>
      <c r="S17756">
        <v>0</v>
      </c>
    </row>
    <row r="17757" spans="1:19" x14ac:dyDescent="0.3">
      <c r="A17757" t="s">
        <v>35380</v>
      </c>
      <c r="B17757" s="171" t="s">
        <v>35381</v>
      </c>
      <c r="C17757" s="171" t="s">
        <v>16232</v>
      </c>
      <c r="D17757" s="171" t="s">
        <v>4</v>
      </c>
      <c r="E17757" s="11">
        <v>44866</v>
      </c>
      <c r="F17757">
        <v>1.5</v>
      </c>
      <c r="G17757">
        <v>1.5</v>
      </c>
      <c r="I17757">
        <v>4</v>
      </c>
      <c r="J17757">
        <v>9</v>
      </c>
      <c r="L17757">
        <v>9</v>
      </c>
      <c r="N17757">
        <v>4</v>
      </c>
      <c r="P17757">
        <v>0</v>
      </c>
      <c r="Q17757">
        <v>0</v>
      </c>
      <c r="S17757">
        <v>0</v>
      </c>
    </row>
    <row r="17758" spans="1:19" x14ac:dyDescent="0.3">
      <c r="A17758" t="s">
        <v>35382</v>
      </c>
      <c r="B17758" s="171" t="s">
        <v>35383</v>
      </c>
      <c r="C17758" s="171" t="s">
        <v>16557</v>
      </c>
      <c r="D17758" s="171" t="s">
        <v>4</v>
      </c>
      <c r="E17758" s="11">
        <v>44866</v>
      </c>
      <c r="F17758">
        <v>0</v>
      </c>
      <c r="G17758">
        <v>0</v>
      </c>
      <c r="I17758">
        <v>0</v>
      </c>
      <c r="J17758">
        <v>0</v>
      </c>
      <c r="L17758">
        <v>0</v>
      </c>
      <c r="N17758">
        <v>0</v>
      </c>
      <c r="P17758">
        <v>0</v>
      </c>
      <c r="Q17758">
        <v>0</v>
      </c>
      <c r="S17758">
        <v>0</v>
      </c>
    </row>
    <row r="17759" spans="1:19" x14ac:dyDescent="0.3">
      <c r="A17759" t="s">
        <v>35384</v>
      </c>
      <c r="B17759" s="171" t="s">
        <v>35385</v>
      </c>
      <c r="C17759" s="171" t="s">
        <v>188</v>
      </c>
      <c r="D17759" s="171" t="s">
        <v>4</v>
      </c>
      <c r="E17759" s="11">
        <v>44866</v>
      </c>
      <c r="F17759">
        <v>2.5</v>
      </c>
      <c r="G17759">
        <v>4</v>
      </c>
      <c r="I17759">
        <v>3</v>
      </c>
      <c r="J17759">
        <v>13</v>
      </c>
      <c r="L17759">
        <v>22</v>
      </c>
      <c r="N17759">
        <v>3</v>
      </c>
      <c r="P17759">
        <v>0</v>
      </c>
      <c r="Q17759">
        <v>0</v>
      </c>
      <c r="S17759">
        <v>0</v>
      </c>
    </row>
    <row r="17760" spans="1:19" x14ac:dyDescent="0.3">
      <c r="A17760" t="s">
        <v>35386</v>
      </c>
      <c r="B17760" s="171" t="s">
        <v>35387</v>
      </c>
      <c r="C17760" s="171" t="s">
        <v>227</v>
      </c>
      <c r="D17760" s="171" t="s">
        <v>4</v>
      </c>
      <c r="E17760" s="11">
        <v>44866</v>
      </c>
      <c r="F17760">
        <v>0</v>
      </c>
      <c r="G17760">
        <v>0</v>
      </c>
      <c r="I17760">
        <v>0</v>
      </c>
      <c r="J17760">
        <v>0</v>
      </c>
      <c r="L17760">
        <v>0</v>
      </c>
      <c r="N17760">
        <v>0</v>
      </c>
      <c r="P17760">
        <v>0</v>
      </c>
      <c r="Q17760">
        <v>0</v>
      </c>
      <c r="S17760">
        <v>0</v>
      </c>
    </row>
    <row r="17761" spans="1:19" x14ac:dyDescent="0.3">
      <c r="A17761" t="s">
        <v>35388</v>
      </c>
      <c r="B17761" s="171" t="s">
        <v>35389</v>
      </c>
      <c r="C17761" s="171" t="s">
        <v>116</v>
      </c>
      <c r="D17761" s="171" t="s">
        <v>4</v>
      </c>
      <c r="E17761" s="11">
        <v>44866</v>
      </c>
      <c r="F17761">
        <v>3.5</v>
      </c>
      <c r="G17761">
        <v>5.5</v>
      </c>
      <c r="I17761">
        <v>50</v>
      </c>
      <c r="J17761">
        <v>36</v>
      </c>
      <c r="L17761">
        <v>58</v>
      </c>
      <c r="N17761">
        <v>50</v>
      </c>
      <c r="P17761">
        <v>0</v>
      </c>
      <c r="Q17761">
        <v>0</v>
      </c>
      <c r="S17761">
        <v>0</v>
      </c>
    </row>
    <row r="17762" spans="1:19" x14ac:dyDescent="0.3">
      <c r="A17762" t="s">
        <v>35390</v>
      </c>
      <c r="B17762" s="171" t="s">
        <v>35391</v>
      </c>
      <c r="C17762" s="171" t="s">
        <v>9862</v>
      </c>
      <c r="D17762" s="171" t="s">
        <v>4</v>
      </c>
      <c r="E17762" s="11">
        <v>44866</v>
      </c>
      <c r="F17762">
        <v>0</v>
      </c>
      <c r="G17762">
        <v>0</v>
      </c>
      <c r="I17762">
        <v>0</v>
      </c>
      <c r="J17762">
        <v>0</v>
      </c>
      <c r="L17762">
        <v>0</v>
      </c>
      <c r="N17762">
        <v>0</v>
      </c>
      <c r="P17762">
        <v>0</v>
      </c>
      <c r="Q17762">
        <v>0</v>
      </c>
      <c r="S17762">
        <v>0</v>
      </c>
    </row>
    <row r="17763" spans="1:19" x14ac:dyDescent="0.3">
      <c r="A17763" t="s">
        <v>35392</v>
      </c>
      <c r="B17763" s="171" t="s">
        <v>35393</v>
      </c>
      <c r="C17763" s="171" t="s">
        <v>140</v>
      </c>
      <c r="D17763" s="171" t="s">
        <v>4</v>
      </c>
      <c r="E17763" s="11">
        <v>44866</v>
      </c>
      <c r="F17763">
        <v>0</v>
      </c>
      <c r="G17763">
        <v>0</v>
      </c>
      <c r="I17763">
        <v>0</v>
      </c>
      <c r="J17763">
        <v>0</v>
      </c>
      <c r="L17763">
        <v>0</v>
      </c>
      <c r="N17763">
        <v>0</v>
      </c>
      <c r="P17763">
        <v>0</v>
      </c>
      <c r="Q17763">
        <v>0</v>
      </c>
      <c r="S17763">
        <v>0</v>
      </c>
    </row>
    <row r="17764" spans="1:19" x14ac:dyDescent="0.3">
      <c r="A17764" t="s">
        <v>35394</v>
      </c>
      <c r="B17764" s="171" t="s">
        <v>35395</v>
      </c>
      <c r="C17764" s="171" t="s">
        <v>8590</v>
      </c>
      <c r="D17764" s="171" t="s">
        <v>4</v>
      </c>
      <c r="E17764" s="11">
        <v>44866</v>
      </c>
      <c r="F17764">
        <v>0</v>
      </c>
      <c r="G17764">
        <v>0</v>
      </c>
      <c r="I17764">
        <v>0</v>
      </c>
      <c r="J17764">
        <v>0</v>
      </c>
      <c r="L17764">
        <v>0</v>
      </c>
      <c r="N17764">
        <v>0</v>
      </c>
      <c r="P17764">
        <v>0</v>
      </c>
      <c r="Q17764">
        <v>0</v>
      </c>
      <c r="S17764">
        <v>0</v>
      </c>
    </row>
    <row r="17765" spans="1:19" x14ac:dyDescent="0.3">
      <c r="A17765" t="s">
        <v>35396</v>
      </c>
      <c r="B17765" s="171" t="s">
        <v>35397</v>
      </c>
      <c r="C17765" s="171" t="s">
        <v>170</v>
      </c>
      <c r="D17765" s="171" t="s">
        <v>4</v>
      </c>
      <c r="E17765" s="11">
        <v>44866</v>
      </c>
      <c r="F17765">
        <v>4</v>
      </c>
      <c r="G17765">
        <v>4</v>
      </c>
      <c r="I17765">
        <v>32</v>
      </c>
      <c r="J17765">
        <v>56</v>
      </c>
      <c r="L17765">
        <v>56</v>
      </c>
      <c r="N17765">
        <v>32</v>
      </c>
      <c r="P17765">
        <v>0</v>
      </c>
      <c r="Q17765">
        <v>7</v>
      </c>
      <c r="S17765">
        <v>0</v>
      </c>
    </row>
    <row r="17766" spans="1:19" x14ac:dyDescent="0.3">
      <c r="A17766" t="s">
        <v>35398</v>
      </c>
      <c r="B17766" s="171" t="s">
        <v>35399</v>
      </c>
      <c r="C17766" s="171" t="s">
        <v>182</v>
      </c>
      <c r="D17766" s="171" t="s">
        <v>4</v>
      </c>
      <c r="E17766" s="11">
        <v>44866</v>
      </c>
      <c r="F17766">
        <v>11.5</v>
      </c>
      <c r="G17766">
        <v>11.5</v>
      </c>
      <c r="I17766">
        <v>66</v>
      </c>
      <c r="J17766">
        <v>131</v>
      </c>
      <c r="L17766">
        <v>131</v>
      </c>
      <c r="N17766">
        <v>66</v>
      </c>
      <c r="P17766">
        <v>6</v>
      </c>
      <c r="Q17766">
        <v>6</v>
      </c>
      <c r="S17766">
        <v>0</v>
      </c>
    </row>
    <row r="17767" spans="1:19" x14ac:dyDescent="0.3">
      <c r="A17767" t="s">
        <v>35400</v>
      </c>
      <c r="B17767" s="171" t="s">
        <v>35401</v>
      </c>
      <c r="C17767" s="171" t="s">
        <v>197</v>
      </c>
      <c r="D17767" s="171" t="s">
        <v>4</v>
      </c>
      <c r="E17767" s="11">
        <v>44866</v>
      </c>
      <c r="F17767">
        <v>8</v>
      </c>
      <c r="G17767">
        <v>8</v>
      </c>
      <c r="I17767">
        <v>48</v>
      </c>
      <c r="J17767">
        <v>80</v>
      </c>
      <c r="L17767">
        <v>80</v>
      </c>
      <c r="N17767">
        <v>44</v>
      </c>
      <c r="P17767">
        <v>5</v>
      </c>
      <c r="Q17767">
        <v>6</v>
      </c>
      <c r="S17767">
        <v>4</v>
      </c>
    </row>
    <row r="17768" spans="1:19" x14ac:dyDescent="0.3">
      <c r="A17768" t="s">
        <v>35402</v>
      </c>
      <c r="B17768" s="171" t="s">
        <v>35403</v>
      </c>
      <c r="C17768" s="171" t="s">
        <v>218</v>
      </c>
      <c r="D17768" s="171" t="s">
        <v>4</v>
      </c>
      <c r="E17768" s="11">
        <v>44866</v>
      </c>
      <c r="F17768">
        <v>0</v>
      </c>
      <c r="G17768">
        <v>0</v>
      </c>
      <c r="I17768">
        <v>0</v>
      </c>
      <c r="J17768">
        <v>0</v>
      </c>
      <c r="L17768">
        <v>0</v>
      </c>
      <c r="N17768">
        <v>0</v>
      </c>
      <c r="P17768">
        <v>0</v>
      </c>
      <c r="Q17768">
        <v>0</v>
      </c>
      <c r="S17768">
        <v>0</v>
      </c>
    </row>
    <row r="17769" spans="1:19" x14ac:dyDescent="0.3">
      <c r="A17769" t="s">
        <v>35404</v>
      </c>
      <c r="B17769" s="171" t="s">
        <v>35405</v>
      </c>
      <c r="C17769" s="171" t="s">
        <v>34871</v>
      </c>
      <c r="D17769" s="171" t="s">
        <v>4</v>
      </c>
      <c r="E17769" s="11">
        <v>44866</v>
      </c>
      <c r="F17769">
        <v>3</v>
      </c>
      <c r="G17769">
        <v>3</v>
      </c>
      <c r="I17769">
        <v>13</v>
      </c>
      <c r="J17769">
        <v>33</v>
      </c>
      <c r="L17769">
        <v>33</v>
      </c>
      <c r="N17769">
        <v>13</v>
      </c>
      <c r="P17769">
        <v>0</v>
      </c>
      <c r="Q17769">
        <v>0</v>
      </c>
      <c r="S17769">
        <v>0</v>
      </c>
    </row>
    <row r="17770" spans="1:19" x14ac:dyDescent="0.3">
      <c r="A17770" t="s">
        <v>35406</v>
      </c>
      <c r="B17770" s="171" t="s">
        <v>35407</v>
      </c>
      <c r="C17770" s="171" t="s">
        <v>230</v>
      </c>
      <c r="D17770" s="171" t="s">
        <v>4</v>
      </c>
      <c r="E17770" s="11">
        <v>44866</v>
      </c>
      <c r="F17770">
        <v>0</v>
      </c>
      <c r="G17770">
        <v>0</v>
      </c>
      <c r="I17770">
        <v>0</v>
      </c>
      <c r="J17770">
        <v>0</v>
      </c>
      <c r="L17770">
        <v>0</v>
      </c>
      <c r="N17770">
        <v>0</v>
      </c>
      <c r="P17770">
        <v>0</v>
      </c>
      <c r="Q17770">
        <v>0</v>
      </c>
      <c r="S17770">
        <v>0</v>
      </c>
    </row>
    <row r="17771" spans="1:19" x14ac:dyDescent="0.3">
      <c r="A17771" t="s">
        <v>35408</v>
      </c>
      <c r="B17771" s="171" t="s">
        <v>35409</v>
      </c>
      <c r="C17771" s="171" t="s">
        <v>8193</v>
      </c>
      <c r="D17771" s="171" t="s">
        <v>4</v>
      </c>
      <c r="E17771" s="11">
        <v>44866</v>
      </c>
      <c r="F17771">
        <v>0</v>
      </c>
      <c r="G17771">
        <v>3</v>
      </c>
      <c r="I17771">
        <v>8</v>
      </c>
      <c r="J17771">
        <v>0</v>
      </c>
      <c r="L17771">
        <v>33</v>
      </c>
      <c r="N17771">
        <v>8</v>
      </c>
      <c r="P17771">
        <v>1</v>
      </c>
      <c r="Q17771">
        <v>1</v>
      </c>
      <c r="S17771">
        <v>0</v>
      </c>
    </row>
    <row r="17772" spans="1:19" x14ac:dyDescent="0.3">
      <c r="A17772" t="s">
        <v>35410</v>
      </c>
      <c r="B17772" s="171" t="s">
        <v>35411</v>
      </c>
      <c r="C17772" s="171" t="s">
        <v>10522</v>
      </c>
      <c r="D17772" s="171" t="s">
        <v>4</v>
      </c>
      <c r="E17772" s="11">
        <v>44866</v>
      </c>
      <c r="F17772">
        <v>0</v>
      </c>
      <c r="G17772">
        <v>0</v>
      </c>
      <c r="I17772">
        <v>0</v>
      </c>
      <c r="J17772">
        <v>0</v>
      </c>
      <c r="L17772">
        <v>0</v>
      </c>
      <c r="N17772">
        <v>0</v>
      </c>
      <c r="P17772">
        <v>0</v>
      </c>
      <c r="Q17772">
        <v>0</v>
      </c>
      <c r="S17772">
        <v>0</v>
      </c>
    </row>
    <row r="17773" spans="1:19" x14ac:dyDescent="0.3">
      <c r="A17773" t="s">
        <v>35412</v>
      </c>
      <c r="B17773" s="171" t="s">
        <v>35413</v>
      </c>
      <c r="C17773" s="171" t="s">
        <v>10525</v>
      </c>
      <c r="D17773" s="171" t="s">
        <v>4</v>
      </c>
      <c r="E17773" s="11">
        <v>44866</v>
      </c>
      <c r="F17773">
        <v>0</v>
      </c>
      <c r="G17773">
        <v>0</v>
      </c>
      <c r="I17773">
        <v>0</v>
      </c>
      <c r="J17773">
        <v>0</v>
      </c>
      <c r="L17773">
        <v>0</v>
      </c>
      <c r="N17773">
        <v>0</v>
      </c>
      <c r="P17773">
        <v>0</v>
      </c>
      <c r="Q17773">
        <v>0</v>
      </c>
      <c r="S17773">
        <v>0</v>
      </c>
    </row>
    <row r="17774" spans="1:19" x14ac:dyDescent="0.3">
      <c r="A17774" t="s">
        <v>35414</v>
      </c>
      <c r="B17774" s="171" t="s">
        <v>35415</v>
      </c>
      <c r="C17774" s="171" t="s">
        <v>10528</v>
      </c>
      <c r="D17774" s="171" t="s">
        <v>4</v>
      </c>
      <c r="E17774" s="11">
        <v>44866</v>
      </c>
      <c r="F17774">
        <v>0</v>
      </c>
      <c r="G17774">
        <v>0</v>
      </c>
      <c r="I17774">
        <v>0</v>
      </c>
      <c r="J17774">
        <v>0</v>
      </c>
      <c r="L17774">
        <v>0</v>
      </c>
      <c r="N17774">
        <v>0</v>
      </c>
      <c r="P17774">
        <v>0</v>
      </c>
      <c r="Q17774">
        <v>0</v>
      </c>
      <c r="S17774">
        <v>0</v>
      </c>
    </row>
    <row r="17775" spans="1:19" x14ac:dyDescent="0.3">
      <c r="A17775" t="s">
        <v>35416</v>
      </c>
      <c r="B17775" s="171" t="s">
        <v>35417</v>
      </c>
      <c r="C17775" s="171" t="s">
        <v>10531</v>
      </c>
      <c r="D17775" s="171" t="s">
        <v>4</v>
      </c>
      <c r="E17775" s="11">
        <v>44866</v>
      </c>
      <c r="F17775">
        <v>0</v>
      </c>
      <c r="G17775">
        <v>0</v>
      </c>
      <c r="I17775">
        <v>0</v>
      </c>
      <c r="J17775">
        <v>0</v>
      </c>
      <c r="L17775">
        <v>0</v>
      </c>
      <c r="N17775">
        <v>0</v>
      </c>
      <c r="P17775">
        <v>0</v>
      </c>
      <c r="Q17775">
        <v>0</v>
      </c>
      <c r="S17775">
        <v>0</v>
      </c>
    </row>
    <row r="17776" spans="1:19" x14ac:dyDescent="0.3">
      <c r="A17776" t="s">
        <v>35418</v>
      </c>
      <c r="B17776" s="171" t="s">
        <v>35419</v>
      </c>
      <c r="C17776" s="171" t="s">
        <v>14880</v>
      </c>
      <c r="D17776" s="171" t="s">
        <v>4</v>
      </c>
      <c r="E17776" s="11">
        <v>44866</v>
      </c>
      <c r="F17776">
        <v>0</v>
      </c>
      <c r="G17776">
        <v>0</v>
      </c>
      <c r="I17776">
        <v>0</v>
      </c>
      <c r="J17776">
        <v>0</v>
      </c>
      <c r="L17776">
        <v>0</v>
      </c>
      <c r="N17776">
        <v>0</v>
      </c>
      <c r="P17776">
        <v>0</v>
      </c>
      <c r="Q17776">
        <v>0</v>
      </c>
      <c r="S17776">
        <v>0</v>
      </c>
    </row>
    <row r="17777" spans="1:19" x14ac:dyDescent="0.3">
      <c r="A17777" t="s">
        <v>35420</v>
      </c>
      <c r="B17777" s="171" t="s">
        <v>35421</v>
      </c>
      <c r="C17777" s="171" t="s">
        <v>10534</v>
      </c>
      <c r="D17777" s="171" t="s">
        <v>4</v>
      </c>
      <c r="E17777" s="11">
        <v>44866</v>
      </c>
      <c r="F17777">
        <v>1</v>
      </c>
      <c r="G17777">
        <v>2</v>
      </c>
      <c r="I17777">
        <v>3</v>
      </c>
      <c r="J17777">
        <v>6</v>
      </c>
      <c r="L17777">
        <v>11</v>
      </c>
      <c r="N17777">
        <v>3</v>
      </c>
      <c r="P17777">
        <v>0</v>
      </c>
      <c r="Q17777">
        <v>0</v>
      </c>
      <c r="S17777">
        <v>0</v>
      </c>
    </row>
    <row r="17778" spans="1:19" x14ac:dyDescent="0.3">
      <c r="A17778" t="s">
        <v>35422</v>
      </c>
      <c r="B17778" s="171" t="s">
        <v>35423</v>
      </c>
      <c r="C17778" s="171" t="s">
        <v>10537</v>
      </c>
      <c r="D17778" s="171" t="s">
        <v>4</v>
      </c>
      <c r="E17778" s="11">
        <v>44866</v>
      </c>
      <c r="F17778">
        <v>1</v>
      </c>
      <c r="G17778">
        <v>2</v>
      </c>
      <c r="I17778">
        <v>4</v>
      </c>
      <c r="J17778">
        <v>5</v>
      </c>
      <c r="L17778">
        <v>11</v>
      </c>
      <c r="N17778">
        <v>4</v>
      </c>
      <c r="P17778">
        <v>0</v>
      </c>
      <c r="Q17778">
        <v>0</v>
      </c>
      <c r="S17778">
        <v>0</v>
      </c>
    </row>
    <row r="17779" spans="1:19" x14ac:dyDescent="0.3">
      <c r="A17779" t="s">
        <v>35424</v>
      </c>
      <c r="B17779" s="171" t="s">
        <v>35425</v>
      </c>
      <c r="C17779" s="171" t="s">
        <v>15347</v>
      </c>
      <c r="D17779" s="171" t="s">
        <v>4</v>
      </c>
      <c r="E17779" s="11">
        <v>44866</v>
      </c>
      <c r="F17779">
        <v>1</v>
      </c>
      <c r="G17779">
        <v>1</v>
      </c>
      <c r="I17779">
        <v>5</v>
      </c>
      <c r="J17779">
        <v>6</v>
      </c>
      <c r="L17779">
        <v>6</v>
      </c>
      <c r="N17779">
        <v>5</v>
      </c>
      <c r="P17779">
        <v>0</v>
      </c>
      <c r="Q17779">
        <v>0</v>
      </c>
      <c r="S17779">
        <v>0</v>
      </c>
    </row>
    <row r="17780" spans="1:19" x14ac:dyDescent="0.3">
      <c r="A17780" t="s">
        <v>35426</v>
      </c>
      <c r="B17780" s="171" t="s">
        <v>35427</v>
      </c>
      <c r="C17780" s="171" t="s">
        <v>203</v>
      </c>
      <c r="D17780" s="171" t="s">
        <v>4</v>
      </c>
      <c r="E17780" s="11">
        <v>44866</v>
      </c>
      <c r="F17780">
        <v>2.5</v>
      </c>
      <c r="G17780">
        <v>3</v>
      </c>
      <c r="I17780">
        <v>12</v>
      </c>
      <c r="J17780">
        <v>14</v>
      </c>
      <c r="L17780">
        <v>15</v>
      </c>
      <c r="N17780">
        <v>12</v>
      </c>
      <c r="P17780">
        <v>1</v>
      </c>
      <c r="Q17780">
        <v>1</v>
      </c>
      <c r="S17780">
        <v>0</v>
      </c>
    </row>
    <row r="17781" spans="1:19" x14ac:dyDescent="0.3">
      <c r="A17781" t="s">
        <v>35428</v>
      </c>
      <c r="B17781" s="171" t="s">
        <v>35429</v>
      </c>
      <c r="C17781" s="171" t="s">
        <v>15340</v>
      </c>
      <c r="D17781" s="171" t="s">
        <v>4</v>
      </c>
      <c r="E17781" s="11">
        <v>44866</v>
      </c>
      <c r="F17781">
        <v>0</v>
      </c>
      <c r="G17781">
        <v>0</v>
      </c>
      <c r="I17781">
        <v>0</v>
      </c>
      <c r="J17781">
        <v>0</v>
      </c>
      <c r="L17781">
        <v>0</v>
      </c>
      <c r="N17781">
        <v>0</v>
      </c>
      <c r="P17781">
        <v>0</v>
      </c>
      <c r="Q17781">
        <v>0</v>
      </c>
      <c r="S17781">
        <v>0</v>
      </c>
    </row>
    <row r="17782" spans="1:19" x14ac:dyDescent="0.3">
      <c r="A17782" t="s">
        <v>35430</v>
      </c>
      <c r="B17782" s="171" t="s">
        <v>35431</v>
      </c>
      <c r="C17782" s="171" t="s">
        <v>16544</v>
      </c>
      <c r="D17782" s="171" t="s">
        <v>4</v>
      </c>
      <c r="E17782" s="11">
        <v>44866</v>
      </c>
      <c r="F17782">
        <v>0</v>
      </c>
      <c r="G17782">
        <v>0</v>
      </c>
      <c r="I17782">
        <v>0</v>
      </c>
      <c r="J17782">
        <v>0</v>
      </c>
      <c r="L17782">
        <v>0</v>
      </c>
      <c r="N17782">
        <v>0</v>
      </c>
      <c r="P17782">
        <v>0</v>
      </c>
      <c r="Q17782">
        <v>0</v>
      </c>
      <c r="S17782">
        <v>0</v>
      </c>
    </row>
    <row r="17783" spans="1:19" x14ac:dyDescent="0.3">
      <c r="A17783" t="s">
        <v>35432</v>
      </c>
      <c r="B17783" s="171" t="s">
        <v>35433</v>
      </c>
      <c r="C17783" s="171" t="s">
        <v>176</v>
      </c>
      <c r="D17783" s="171" t="s">
        <v>4</v>
      </c>
      <c r="E17783" s="11">
        <v>44866</v>
      </c>
      <c r="F17783">
        <v>2</v>
      </c>
      <c r="G17783">
        <v>2</v>
      </c>
      <c r="I17783">
        <v>11</v>
      </c>
      <c r="J17783">
        <v>11</v>
      </c>
      <c r="L17783">
        <v>11</v>
      </c>
      <c r="N17783">
        <v>10</v>
      </c>
      <c r="P17783">
        <v>0</v>
      </c>
      <c r="Q17783">
        <v>0</v>
      </c>
      <c r="S17783">
        <v>1</v>
      </c>
    </row>
    <row r="17784" spans="1:19" x14ac:dyDescent="0.3">
      <c r="A17784" t="s">
        <v>35434</v>
      </c>
      <c r="B17784" s="171" t="s">
        <v>35435</v>
      </c>
      <c r="C17784" s="171" t="s">
        <v>206</v>
      </c>
      <c r="D17784" s="171" t="s">
        <v>4</v>
      </c>
      <c r="E17784" s="11">
        <v>44866</v>
      </c>
      <c r="F17784">
        <v>1.5</v>
      </c>
      <c r="G17784">
        <v>1.5</v>
      </c>
      <c r="I17784">
        <v>1</v>
      </c>
      <c r="J17784">
        <v>7</v>
      </c>
      <c r="L17784">
        <v>7</v>
      </c>
      <c r="N17784">
        <v>1</v>
      </c>
      <c r="P17784">
        <v>0</v>
      </c>
      <c r="Q17784">
        <v>0</v>
      </c>
      <c r="S17784">
        <v>0</v>
      </c>
    </row>
    <row r="17785" spans="1:19" x14ac:dyDescent="0.3">
      <c r="A17785" t="s">
        <v>35230</v>
      </c>
      <c r="B17785" s="171" t="s">
        <v>35231</v>
      </c>
      <c r="C17785" s="171" t="s">
        <v>24284</v>
      </c>
      <c r="D17785" s="171" t="s">
        <v>80</v>
      </c>
      <c r="E17785" s="11">
        <v>44866</v>
      </c>
      <c r="F17785">
        <v>2</v>
      </c>
      <c r="G17785">
        <v>2</v>
      </c>
      <c r="I17785">
        <v>10</v>
      </c>
      <c r="J17785">
        <v>12</v>
      </c>
      <c r="L17785">
        <v>11</v>
      </c>
      <c r="N17785">
        <v>10</v>
      </c>
      <c r="P17785">
        <v>1</v>
      </c>
      <c r="Q17785">
        <v>1</v>
      </c>
      <c r="S17785">
        <v>0</v>
      </c>
    </row>
    <row r="17786" spans="1:19" x14ac:dyDescent="0.3">
      <c r="A17786" t="s">
        <v>35436</v>
      </c>
      <c r="B17786" s="171" t="s">
        <v>35437</v>
      </c>
      <c r="C17786" s="171" t="s">
        <v>18229</v>
      </c>
      <c r="D17786" s="171" t="s">
        <v>80</v>
      </c>
      <c r="E17786" s="11">
        <v>44866</v>
      </c>
      <c r="F17786">
        <v>0</v>
      </c>
      <c r="G17786">
        <v>0</v>
      </c>
      <c r="I17786">
        <v>0</v>
      </c>
      <c r="J17786">
        <v>0</v>
      </c>
      <c r="L17786">
        <v>0</v>
      </c>
      <c r="N17786">
        <v>0</v>
      </c>
      <c r="P17786">
        <v>0</v>
      </c>
      <c r="Q17786">
        <v>0</v>
      </c>
      <c r="S17786">
        <v>0</v>
      </c>
    </row>
    <row r="17787" spans="1:19" x14ac:dyDescent="0.3">
      <c r="A17787" t="s">
        <v>35438</v>
      </c>
      <c r="B17787" s="171" t="s">
        <v>35439</v>
      </c>
      <c r="C17787" s="171" t="s">
        <v>9887</v>
      </c>
      <c r="D17787" s="171" t="s">
        <v>80</v>
      </c>
      <c r="E17787" s="11">
        <v>44866</v>
      </c>
      <c r="F17787">
        <v>0</v>
      </c>
      <c r="G17787">
        <v>0</v>
      </c>
      <c r="I17787">
        <v>0</v>
      </c>
      <c r="J17787">
        <v>0</v>
      </c>
      <c r="L17787">
        <v>0</v>
      </c>
      <c r="N17787">
        <v>0</v>
      </c>
      <c r="P17787">
        <v>0</v>
      </c>
      <c r="Q17787">
        <v>0</v>
      </c>
      <c r="S17787">
        <v>0</v>
      </c>
    </row>
    <row r="17788" spans="1:19" x14ac:dyDescent="0.3">
      <c r="A17788" t="s">
        <v>35440</v>
      </c>
      <c r="B17788" s="171" t="s">
        <v>35441</v>
      </c>
      <c r="C17788" s="171" t="s">
        <v>35010</v>
      </c>
      <c r="D17788" s="171" t="s">
        <v>80</v>
      </c>
      <c r="E17788" s="11">
        <v>44866</v>
      </c>
      <c r="F17788">
        <v>0.5</v>
      </c>
      <c r="G17788">
        <v>0.5</v>
      </c>
      <c r="I17788">
        <v>0</v>
      </c>
      <c r="J17788">
        <v>2</v>
      </c>
      <c r="L17788">
        <v>2</v>
      </c>
      <c r="N17788">
        <v>0</v>
      </c>
      <c r="P17788">
        <v>0</v>
      </c>
      <c r="Q17788">
        <v>0</v>
      </c>
      <c r="S17788">
        <v>0</v>
      </c>
    </row>
    <row r="17789" spans="1:19" x14ac:dyDescent="0.3">
      <c r="A17789" t="s">
        <v>35442</v>
      </c>
      <c r="B17789" s="171" t="s">
        <v>35443</v>
      </c>
      <c r="C17789" s="171" t="s">
        <v>11260</v>
      </c>
      <c r="D17789" s="171" t="s">
        <v>80</v>
      </c>
      <c r="E17789" s="11">
        <v>44866</v>
      </c>
      <c r="F17789">
        <v>0</v>
      </c>
      <c r="G17789">
        <v>0</v>
      </c>
      <c r="I17789">
        <v>0</v>
      </c>
      <c r="J17789">
        <v>0</v>
      </c>
      <c r="L17789">
        <v>0</v>
      </c>
      <c r="N17789">
        <v>0</v>
      </c>
      <c r="P17789">
        <v>0</v>
      </c>
      <c r="Q17789">
        <v>0</v>
      </c>
      <c r="S17789">
        <v>0</v>
      </c>
    </row>
    <row r="17790" spans="1:19" x14ac:dyDescent="0.3">
      <c r="A17790" t="s">
        <v>35444</v>
      </c>
      <c r="B17790" s="171" t="s">
        <v>35445</v>
      </c>
      <c r="C17790" s="171" t="s">
        <v>21284</v>
      </c>
      <c r="D17790" s="171" t="s">
        <v>80</v>
      </c>
      <c r="E17790" s="11">
        <v>44866</v>
      </c>
      <c r="F17790">
        <v>0</v>
      </c>
      <c r="G17790">
        <v>0</v>
      </c>
      <c r="I17790">
        <v>0</v>
      </c>
      <c r="J17790">
        <v>0</v>
      </c>
      <c r="L17790">
        <v>0</v>
      </c>
      <c r="N17790">
        <v>0</v>
      </c>
      <c r="P17790">
        <v>0</v>
      </c>
      <c r="Q17790">
        <v>0</v>
      </c>
      <c r="S17790">
        <v>0</v>
      </c>
    </row>
    <row r="17791" spans="1:19" x14ac:dyDescent="0.3">
      <c r="A17791" t="s">
        <v>35446</v>
      </c>
      <c r="B17791" s="171" t="s">
        <v>35447</v>
      </c>
      <c r="C17791" s="171" t="s">
        <v>125</v>
      </c>
      <c r="D17791" s="171" t="s">
        <v>80</v>
      </c>
      <c r="E17791" s="11">
        <v>44866</v>
      </c>
      <c r="F17791">
        <v>0</v>
      </c>
      <c r="G17791">
        <v>0</v>
      </c>
      <c r="I17791">
        <v>0</v>
      </c>
      <c r="J17791">
        <v>0</v>
      </c>
      <c r="L17791">
        <v>0</v>
      </c>
      <c r="N17791">
        <v>0</v>
      </c>
      <c r="P17791">
        <v>0</v>
      </c>
      <c r="Q17791">
        <v>0</v>
      </c>
      <c r="S17791">
        <v>0</v>
      </c>
    </row>
    <row r="17792" spans="1:19" x14ac:dyDescent="0.3">
      <c r="A17792" t="s">
        <v>35448</v>
      </c>
      <c r="B17792" s="171" t="s">
        <v>35449</v>
      </c>
      <c r="C17792" s="171" t="s">
        <v>14899</v>
      </c>
      <c r="D17792" s="171" t="s">
        <v>80</v>
      </c>
      <c r="E17792" s="11">
        <v>44866</v>
      </c>
      <c r="F17792">
        <v>0</v>
      </c>
      <c r="G17792">
        <v>0</v>
      </c>
      <c r="I17792">
        <v>0</v>
      </c>
      <c r="J17792">
        <v>0</v>
      </c>
      <c r="L17792">
        <v>0</v>
      </c>
      <c r="N17792">
        <v>0</v>
      </c>
      <c r="P17792">
        <v>0</v>
      </c>
      <c r="Q17792">
        <v>0</v>
      </c>
      <c r="S17792">
        <v>0</v>
      </c>
    </row>
    <row r="17793" spans="1:19" x14ac:dyDescent="0.3">
      <c r="A17793" t="s">
        <v>35450</v>
      </c>
      <c r="B17793" s="171" t="s">
        <v>35451</v>
      </c>
      <c r="C17793" s="171" t="s">
        <v>137</v>
      </c>
      <c r="D17793" s="171" t="s">
        <v>80</v>
      </c>
      <c r="E17793" s="11">
        <v>44866</v>
      </c>
      <c r="F17793">
        <v>0</v>
      </c>
      <c r="G17793">
        <v>0</v>
      </c>
      <c r="I17793">
        <v>0</v>
      </c>
      <c r="J17793">
        <v>0</v>
      </c>
      <c r="L17793">
        <v>0</v>
      </c>
      <c r="N17793">
        <v>0</v>
      </c>
      <c r="P17793">
        <v>0</v>
      </c>
      <c r="Q17793">
        <v>0</v>
      </c>
      <c r="S17793">
        <v>0</v>
      </c>
    </row>
    <row r="17794" spans="1:19" x14ac:dyDescent="0.3">
      <c r="A17794" t="s">
        <v>35452</v>
      </c>
      <c r="B17794" s="171" t="s">
        <v>35453</v>
      </c>
      <c r="C17794" s="171" t="s">
        <v>8615</v>
      </c>
      <c r="D17794" s="171" t="s">
        <v>80</v>
      </c>
      <c r="E17794" s="11">
        <v>44866</v>
      </c>
      <c r="F17794">
        <v>0</v>
      </c>
      <c r="G17794">
        <v>0</v>
      </c>
      <c r="I17794">
        <v>0</v>
      </c>
      <c r="J17794">
        <v>0</v>
      </c>
      <c r="L17794">
        <v>0</v>
      </c>
      <c r="N17794">
        <v>0</v>
      </c>
      <c r="P17794">
        <v>0</v>
      </c>
      <c r="Q17794">
        <v>0</v>
      </c>
      <c r="S17794">
        <v>0</v>
      </c>
    </row>
    <row r="17795" spans="1:19" x14ac:dyDescent="0.3">
      <c r="A17795" t="s">
        <v>35454</v>
      </c>
      <c r="B17795" s="171" t="s">
        <v>35455</v>
      </c>
      <c r="C17795" s="171" t="s">
        <v>35025</v>
      </c>
      <c r="D17795" s="171" t="s">
        <v>80</v>
      </c>
      <c r="E17795" s="11">
        <v>44866</v>
      </c>
      <c r="F17795">
        <v>1.5</v>
      </c>
      <c r="G17795">
        <v>1.5</v>
      </c>
      <c r="I17795">
        <v>0</v>
      </c>
      <c r="J17795">
        <v>6</v>
      </c>
      <c r="L17795">
        <v>6</v>
      </c>
      <c r="N17795">
        <v>0</v>
      </c>
      <c r="P17795">
        <v>0</v>
      </c>
      <c r="Q17795">
        <v>0</v>
      </c>
      <c r="S17795">
        <v>0</v>
      </c>
    </row>
    <row r="17796" spans="1:19" x14ac:dyDescent="0.3">
      <c r="A17796" t="s">
        <v>35456</v>
      </c>
      <c r="B17796" s="171" t="s">
        <v>35457</v>
      </c>
      <c r="C17796" s="171" t="s">
        <v>146</v>
      </c>
      <c r="D17796" s="171" t="s">
        <v>80</v>
      </c>
      <c r="E17796" s="11">
        <v>44866</v>
      </c>
      <c r="F17796">
        <v>5.5</v>
      </c>
      <c r="G17796">
        <v>6.5</v>
      </c>
      <c r="I17796">
        <v>17</v>
      </c>
      <c r="J17796">
        <v>30</v>
      </c>
      <c r="L17796">
        <v>35</v>
      </c>
      <c r="N17796">
        <v>17</v>
      </c>
      <c r="P17796">
        <v>0</v>
      </c>
      <c r="Q17796">
        <v>4</v>
      </c>
      <c r="S17796">
        <v>0</v>
      </c>
    </row>
    <row r="17797" spans="1:19" x14ac:dyDescent="0.3">
      <c r="A17797" t="s">
        <v>35458</v>
      </c>
      <c r="B17797" s="171" t="s">
        <v>35459</v>
      </c>
      <c r="C17797" s="171" t="s">
        <v>161</v>
      </c>
      <c r="D17797" s="171" t="s">
        <v>80</v>
      </c>
      <c r="E17797" s="11">
        <v>44866</v>
      </c>
      <c r="F17797">
        <v>1.5</v>
      </c>
      <c r="G17797">
        <v>1.5</v>
      </c>
      <c r="I17797">
        <v>4</v>
      </c>
      <c r="J17797">
        <v>9</v>
      </c>
      <c r="L17797">
        <v>9</v>
      </c>
      <c r="N17797">
        <v>4</v>
      </c>
      <c r="P17797">
        <v>0</v>
      </c>
      <c r="Q17797">
        <v>0</v>
      </c>
      <c r="S17797">
        <v>0</v>
      </c>
    </row>
    <row r="17798" spans="1:19" x14ac:dyDescent="0.3">
      <c r="A17798" t="s">
        <v>35460</v>
      </c>
      <c r="B17798" s="171" t="s">
        <v>35461</v>
      </c>
      <c r="C17798" s="171" t="s">
        <v>18252</v>
      </c>
      <c r="D17798" s="171" t="s">
        <v>80</v>
      </c>
      <c r="E17798" s="11">
        <v>44866</v>
      </c>
      <c r="F17798">
        <v>0</v>
      </c>
      <c r="G17798">
        <v>0</v>
      </c>
      <c r="I17798">
        <v>0</v>
      </c>
      <c r="J17798">
        <v>0</v>
      </c>
      <c r="L17798">
        <v>0</v>
      </c>
      <c r="N17798">
        <v>0</v>
      </c>
      <c r="P17798">
        <v>0</v>
      </c>
      <c r="Q17798">
        <v>0</v>
      </c>
      <c r="S17798">
        <v>0</v>
      </c>
    </row>
    <row r="17799" spans="1:19" x14ac:dyDescent="0.3">
      <c r="A17799" t="s">
        <v>35462</v>
      </c>
      <c r="B17799" s="171" t="s">
        <v>35463</v>
      </c>
      <c r="C17799" s="171" t="s">
        <v>167</v>
      </c>
      <c r="D17799" s="171" t="s">
        <v>80</v>
      </c>
      <c r="E17799" s="11">
        <v>44866</v>
      </c>
      <c r="F17799">
        <v>4</v>
      </c>
      <c r="G17799">
        <v>4</v>
      </c>
      <c r="I17799">
        <v>32</v>
      </c>
      <c r="J17799">
        <v>56</v>
      </c>
      <c r="L17799">
        <v>56</v>
      </c>
      <c r="N17799">
        <v>32</v>
      </c>
      <c r="P17799">
        <v>0</v>
      </c>
      <c r="Q17799">
        <v>7</v>
      </c>
      <c r="S17799">
        <v>0</v>
      </c>
    </row>
    <row r="17800" spans="1:19" x14ac:dyDescent="0.3">
      <c r="A17800" t="s">
        <v>35464</v>
      </c>
      <c r="B17800" s="171" t="s">
        <v>35465</v>
      </c>
      <c r="C17800" s="171" t="s">
        <v>179</v>
      </c>
      <c r="D17800" s="171" t="s">
        <v>80</v>
      </c>
      <c r="E17800" s="11">
        <v>44866</v>
      </c>
      <c r="F17800">
        <v>14.5</v>
      </c>
      <c r="G17800">
        <v>15.5</v>
      </c>
      <c r="I17800">
        <v>76</v>
      </c>
      <c r="J17800">
        <v>146</v>
      </c>
      <c r="L17800">
        <v>151</v>
      </c>
      <c r="N17800">
        <v>76</v>
      </c>
      <c r="P17800">
        <v>7</v>
      </c>
      <c r="Q17800">
        <v>8</v>
      </c>
      <c r="S17800">
        <v>0</v>
      </c>
    </row>
    <row r="17801" spans="1:19" x14ac:dyDescent="0.3">
      <c r="A17801" t="s">
        <v>35466</v>
      </c>
      <c r="B17801" s="171" t="s">
        <v>35467</v>
      </c>
      <c r="C17801" s="171" t="s">
        <v>185</v>
      </c>
      <c r="D17801" s="171" t="s">
        <v>80</v>
      </c>
      <c r="E17801" s="11">
        <v>44866</v>
      </c>
      <c r="F17801">
        <v>3.5</v>
      </c>
      <c r="G17801">
        <v>6</v>
      </c>
      <c r="I17801">
        <v>7</v>
      </c>
      <c r="J17801">
        <v>18</v>
      </c>
      <c r="L17801">
        <v>33</v>
      </c>
      <c r="N17801">
        <v>7</v>
      </c>
      <c r="P17801">
        <v>0</v>
      </c>
      <c r="Q17801">
        <v>0</v>
      </c>
      <c r="S17801">
        <v>0</v>
      </c>
    </row>
    <row r="17802" spans="1:19" x14ac:dyDescent="0.3">
      <c r="A17802" t="s">
        <v>35468</v>
      </c>
      <c r="B17802" s="171" t="s">
        <v>35469</v>
      </c>
      <c r="C17802" s="171" t="s">
        <v>191</v>
      </c>
      <c r="D17802" s="171" t="s">
        <v>80</v>
      </c>
      <c r="E17802" s="11">
        <v>44866</v>
      </c>
      <c r="F17802">
        <v>14</v>
      </c>
      <c r="G17802">
        <v>14</v>
      </c>
      <c r="I17802">
        <v>71</v>
      </c>
      <c r="J17802">
        <v>116</v>
      </c>
      <c r="L17802">
        <v>115</v>
      </c>
      <c r="N17802">
        <v>64</v>
      </c>
      <c r="P17802">
        <v>8</v>
      </c>
      <c r="Q17802">
        <v>11</v>
      </c>
      <c r="S17802">
        <v>7</v>
      </c>
    </row>
    <row r="17803" spans="1:19" x14ac:dyDescent="0.3">
      <c r="A17803" t="s">
        <v>35470</v>
      </c>
      <c r="B17803" s="171" t="s">
        <v>35471</v>
      </c>
      <c r="C17803" s="171" t="s">
        <v>212</v>
      </c>
      <c r="D17803" s="171" t="s">
        <v>80</v>
      </c>
      <c r="E17803" s="11">
        <v>44866</v>
      </c>
      <c r="F17803">
        <v>0</v>
      </c>
      <c r="G17803">
        <v>0</v>
      </c>
      <c r="I17803">
        <v>0</v>
      </c>
      <c r="J17803">
        <v>0</v>
      </c>
      <c r="L17803">
        <v>0</v>
      </c>
      <c r="N17803">
        <v>0</v>
      </c>
      <c r="P17803">
        <v>0</v>
      </c>
      <c r="Q17803">
        <v>0</v>
      </c>
      <c r="S17803">
        <v>0</v>
      </c>
    </row>
    <row r="17804" spans="1:19" x14ac:dyDescent="0.3">
      <c r="A17804" t="s">
        <v>35472</v>
      </c>
      <c r="B17804" s="171" t="s">
        <v>35473</v>
      </c>
      <c r="C17804" s="171" t="s">
        <v>215</v>
      </c>
      <c r="D17804" s="171" t="s">
        <v>80</v>
      </c>
      <c r="E17804" s="11">
        <v>44866</v>
      </c>
      <c r="F17804">
        <v>0</v>
      </c>
      <c r="G17804">
        <v>0</v>
      </c>
      <c r="I17804">
        <v>0</v>
      </c>
      <c r="J17804">
        <v>0</v>
      </c>
      <c r="L17804">
        <v>0</v>
      </c>
      <c r="N17804">
        <v>0</v>
      </c>
      <c r="P17804">
        <v>0</v>
      </c>
      <c r="Q17804">
        <v>0</v>
      </c>
      <c r="S17804">
        <v>0</v>
      </c>
    </row>
    <row r="17805" spans="1:19" x14ac:dyDescent="0.3">
      <c r="A17805" t="s">
        <v>35472</v>
      </c>
      <c r="B17805" s="171" t="s">
        <v>35473</v>
      </c>
      <c r="C17805" s="171" t="s">
        <v>215</v>
      </c>
      <c r="D17805" s="171" t="s">
        <v>80</v>
      </c>
      <c r="E17805" s="11">
        <v>44866</v>
      </c>
      <c r="F17805">
        <v>3</v>
      </c>
      <c r="G17805">
        <v>3</v>
      </c>
      <c r="I17805">
        <v>13</v>
      </c>
      <c r="J17805">
        <v>33</v>
      </c>
      <c r="L17805">
        <v>33</v>
      </c>
      <c r="N17805">
        <v>13</v>
      </c>
      <c r="P17805">
        <v>0</v>
      </c>
      <c r="Q17805">
        <v>0</v>
      </c>
      <c r="S17805">
        <v>0</v>
      </c>
    </row>
    <row r="17806" spans="1:19" x14ac:dyDescent="0.3">
      <c r="A17806" t="s">
        <v>35474</v>
      </c>
      <c r="B17806" s="171" t="s">
        <v>35475</v>
      </c>
      <c r="C17806" s="171" t="s">
        <v>221</v>
      </c>
      <c r="D17806" s="171" t="s">
        <v>80</v>
      </c>
      <c r="E17806" s="11">
        <v>44866</v>
      </c>
      <c r="F17806">
        <v>0</v>
      </c>
      <c r="G17806">
        <v>0</v>
      </c>
      <c r="I17806">
        <v>0</v>
      </c>
      <c r="J17806">
        <v>0</v>
      </c>
      <c r="L17806">
        <v>0</v>
      </c>
      <c r="N17806">
        <v>0</v>
      </c>
      <c r="P17806">
        <v>0</v>
      </c>
      <c r="Q17806">
        <v>0</v>
      </c>
      <c r="S17806">
        <v>0</v>
      </c>
    </row>
    <row r="17807" spans="1:19" x14ac:dyDescent="0.3">
      <c r="A17807" t="s">
        <v>35476</v>
      </c>
      <c r="B17807" s="171" t="s">
        <v>35477</v>
      </c>
      <c r="C17807" s="171" t="s">
        <v>8233</v>
      </c>
      <c r="D17807" s="171" t="s">
        <v>80</v>
      </c>
      <c r="E17807" s="11">
        <v>44866</v>
      </c>
      <c r="F17807">
        <v>0</v>
      </c>
      <c r="G17807">
        <v>3</v>
      </c>
      <c r="I17807">
        <v>8</v>
      </c>
      <c r="J17807">
        <v>0</v>
      </c>
      <c r="L17807">
        <v>33</v>
      </c>
      <c r="N17807">
        <v>8</v>
      </c>
      <c r="P17807">
        <v>1</v>
      </c>
      <c r="Q17807">
        <v>1</v>
      </c>
      <c r="S17807">
        <v>0</v>
      </c>
    </row>
    <row r="17808" spans="1:19" x14ac:dyDescent="0.3">
      <c r="A17808" t="s">
        <v>35478</v>
      </c>
      <c r="B17808" s="171" t="s">
        <v>35479</v>
      </c>
      <c r="C17808" s="171" t="s">
        <v>233</v>
      </c>
      <c r="D17808" s="171" t="s">
        <v>80</v>
      </c>
      <c r="E17808" s="11">
        <v>44866</v>
      </c>
      <c r="F17808">
        <v>0</v>
      </c>
      <c r="G17808">
        <v>0</v>
      </c>
      <c r="I17808">
        <v>0</v>
      </c>
      <c r="J17808">
        <v>0</v>
      </c>
      <c r="L17808">
        <v>0</v>
      </c>
      <c r="N17808">
        <v>0</v>
      </c>
      <c r="P17808">
        <v>0</v>
      </c>
      <c r="Q17808">
        <v>0</v>
      </c>
      <c r="S17808">
        <v>0</v>
      </c>
    </row>
    <row r="17809" spans="1:19" x14ac:dyDescent="0.3">
      <c r="A17809" t="s">
        <v>35480</v>
      </c>
      <c r="B17809" s="171" t="s">
        <v>35481</v>
      </c>
      <c r="C17809" s="171" t="s">
        <v>24508</v>
      </c>
      <c r="D17809" s="171" t="s">
        <v>15341</v>
      </c>
      <c r="E17809" s="11">
        <v>44866</v>
      </c>
      <c r="F17809">
        <v>0</v>
      </c>
      <c r="G17809">
        <v>0</v>
      </c>
      <c r="I17809">
        <v>0</v>
      </c>
      <c r="J17809">
        <v>0</v>
      </c>
      <c r="L17809">
        <v>0</v>
      </c>
      <c r="N17809">
        <v>0</v>
      </c>
      <c r="P17809">
        <v>0</v>
      </c>
      <c r="Q17809">
        <v>0</v>
      </c>
      <c r="S17809">
        <v>0</v>
      </c>
    </row>
    <row r="17810" spans="1:19" x14ac:dyDescent="0.3">
      <c r="A17810" t="s">
        <v>35482</v>
      </c>
      <c r="B17810" s="171" t="s">
        <v>35483</v>
      </c>
      <c r="C17810" s="171" t="s">
        <v>24508</v>
      </c>
      <c r="D17810" s="171" t="s">
        <v>80</v>
      </c>
      <c r="E17810" s="11">
        <v>44866</v>
      </c>
      <c r="F17810">
        <v>0.5</v>
      </c>
      <c r="G17810">
        <v>0.5</v>
      </c>
      <c r="I17810">
        <v>0</v>
      </c>
      <c r="J17810">
        <v>2</v>
      </c>
      <c r="L17810">
        <v>2</v>
      </c>
      <c r="N17810">
        <v>0</v>
      </c>
      <c r="P17810">
        <v>0</v>
      </c>
      <c r="Q17810">
        <v>0</v>
      </c>
      <c r="S17810">
        <v>0</v>
      </c>
    </row>
    <row r="17811" spans="1:19" x14ac:dyDescent="0.3">
      <c r="A17811" t="s">
        <v>35484</v>
      </c>
      <c r="B17811" s="171" t="s">
        <v>35485</v>
      </c>
      <c r="C17811" s="171" t="s">
        <v>107</v>
      </c>
      <c r="D17811" s="171" t="s">
        <v>80</v>
      </c>
      <c r="E17811" s="11">
        <v>44866</v>
      </c>
      <c r="F17811">
        <v>3.5</v>
      </c>
      <c r="G17811">
        <v>5.5</v>
      </c>
      <c r="I17811">
        <v>50</v>
      </c>
      <c r="J17811">
        <v>36</v>
      </c>
      <c r="L17811">
        <v>58</v>
      </c>
      <c r="N17811">
        <v>50</v>
      </c>
      <c r="P17811">
        <v>0</v>
      </c>
      <c r="Q17811">
        <v>0</v>
      </c>
      <c r="S17811">
        <v>0</v>
      </c>
    </row>
    <row r="17812" spans="1:19" x14ac:dyDescent="0.3">
      <c r="A17812" t="s">
        <v>35486</v>
      </c>
      <c r="B17812" s="171" t="s">
        <v>35487</v>
      </c>
      <c r="C17812" s="171" t="s">
        <v>107</v>
      </c>
      <c r="D17812" s="171" t="s">
        <v>15341</v>
      </c>
      <c r="E17812" s="11">
        <v>44866</v>
      </c>
      <c r="F17812">
        <v>0</v>
      </c>
      <c r="G17812">
        <v>0</v>
      </c>
      <c r="I17812">
        <v>0</v>
      </c>
      <c r="J17812">
        <v>0</v>
      </c>
      <c r="L17812">
        <v>0</v>
      </c>
      <c r="N17812">
        <v>0</v>
      </c>
      <c r="P17812">
        <v>0</v>
      </c>
      <c r="Q17812">
        <v>0</v>
      </c>
      <c r="S17812">
        <v>0</v>
      </c>
    </row>
    <row r="17813" spans="1:19" x14ac:dyDescent="0.3">
      <c r="A17813" t="s">
        <v>35488</v>
      </c>
      <c r="B17813" s="171" t="s">
        <v>35489</v>
      </c>
      <c r="C17813" s="171" t="s">
        <v>173</v>
      </c>
      <c r="D17813" s="171" t="s">
        <v>80</v>
      </c>
      <c r="E17813" s="11">
        <v>44866</v>
      </c>
      <c r="F17813">
        <v>6</v>
      </c>
      <c r="G17813">
        <v>6</v>
      </c>
      <c r="I17813">
        <v>18</v>
      </c>
      <c r="J17813">
        <v>32</v>
      </c>
      <c r="L17813">
        <v>32</v>
      </c>
      <c r="N17813">
        <v>16</v>
      </c>
      <c r="P17813">
        <v>0</v>
      </c>
      <c r="Q17813">
        <v>0</v>
      </c>
      <c r="S17813">
        <v>2</v>
      </c>
    </row>
    <row r="17814" spans="1:19" x14ac:dyDescent="0.3">
      <c r="A17814" t="s">
        <v>35490</v>
      </c>
      <c r="B17814" s="171" t="s">
        <v>35491</v>
      </c>
      <c r="C17814" s="171" t="s">
        <v>173</v>
      </c>
      <c r="D17814" s="171" t="s">
        <v>15341</v>
      </c>
      <c r="E17814" s="11">
        <v>44866</v>
      </c>
      <c r="F17814">
        <v>0</v>
      </c>
      <c r="G17814">
        <v>0</v>
      </c>
      <c r="I17814">
        <v>0</v>
      </c>
      <c r="J17814">
        <v>0</v>
      </c>
      <c r="L17814">
        <v>0</v>
      </c>
      <c r="N17814">
        <v>0</v>
      </c>
      <c r="P17814">
        <v>0</v>
      </c>
      <c r="Q17814">
        <v>0</v>
      </c>
      <c r="S17814">
        <v>0</v>
      </c>
    </row>
    <row r="17815" spans="1:19" x14ac:dyDescent="0.3">
      <c r="A17815" t="s">
        <v>35492</v>
      </c>
      <c r="B17815" s="171" t="s">
        <v>35493</v>
      </c>
      <c r="C17815" s="171" t="s">
        <v>200</v>
      </c>
      <c r="D17815" s="171" t="s">
        <v>80</v>
      </c>
      <c r="E17815" s="11">
        <v>44866</v>
      </c>
      <c r="F17815">
        <v>6</v>
      </c>
      <c r="G17815">
        <v>6.5</v>
      </c>
      <c r="I17815">
        <v>14</v>
      </c>
      <c r="J17815">
        <v>30</v>
      </c>
      <c r="L17815">
        <v>31</v>
      </c>
      <c r="N17815">
        <v>14</v>
      </c>
      <c r="P17815">
        <v>1</v>
      </c>
      <c r="Q17815">
        <v>1</v>
      </c>
      <c r="S17815">
        <v>0</v>
      </c>
    </row>
    <row r="17816" spans="1:19" x14ac:dyDescent="0.3">
      <c r="A17816" t="s">
        <v>35494</v>
      </c>
      <c r="B17816" s="171" t="s">
        <v>35495</v>
      </c>
      <c r="C17816" s="171" t="s">
        <v>200</v>
      </c>
      <c r="D17816" s="171" t="s">
        <v>15341</v>
      </c>
      <c r="E17816" s="11">
        <v>44866</v>
      </c>
      <c r="F17816">
        <v>0</v>
      </c>
      <c r="G17816">
        <v>0</v>
      </c>
      <c r="I17816">
        <v>0</v>
      </c>
      <c r="J17816">
        <v>0</v>
      </c>
      <c r="L17816">
        <v>0</v>
      </c>
      <c r="N17816">
        <v>0</v>
      </c>
      <c r="P17816">
        <v>0</v>
      </c>
      <c r="Q17816">
        <v>0</v>
      </c>
      <c r="S17816">
        <v>0</v>
      </c>
    </row>
    <row r="17817" spans="1:19" x14ac:dyDescent="0.3">
      <c r="A17817" t="s">
        <v>35496</v>
      </c>
      <c r="B17817" s="171" t="s">
        <v>35497</v>
      </c>
      <c r="C17817" s="171" t="s">
        <v>73</v>
      </c>
      <c r="D17817" s="171" t="s">
        <v>4</v>
      </c>
      <c r="E17817" s="11">
        <v>44866</v>
      </c>
      <c r="F17817">
        <v>0</v>
      </c>
      <c r="G17817">
        <v>0</v>
      </c>
      <c r="I17817">
        <v>0</v>
      </c>
      <c r="J17817">
        <v>0</v>
      </c>
      <c r="L17817">
        <v>0</v>
      </c>
      <c r="N17817">
        <v>0</v>
      </c>
      <c r="P17817">
        <v>0</v>
      </c>
      <c r="Q17817">
        <v>0</v>
      </c>
      <c r="S17817">
        <v>0</v>
      </c>
    </row>
    <row r="17818" spans="1:19" x14ac:dyDescent="0.3">
      <c r="A17818" t="s">
        <v>35498</v>
      </c>
      <c r="B17818" s="171" t="s">
        <v>35499</v>
      </c>
      <c r="C17818" s="171" t="s">
        <v>24891</v>
      </c>
      <c r="D17818" s="171" t="s">
        <v>4</v>
      </c>
      <c r="E17818" s="11">
        <v>44866</v>
      </c>
      <c r="F17818">
        <v>2</v>
      </c>
      <c r="G17818">
        <v>2</v>
      </c>
      <c r="I17818">
        <v>10</v>
      </c>
      <c r="J17818">
        <v>12</v>
      </c>
      <c r="L17818">
        <v>11</v>
      </c>
      <c r="N17818">
        <v>10</v>
      </c>
      <c r="P17818">
        <v>1</v>
      </c>
      <c r="Q17818">
        <v>1</v>
      </c>
      <c r="S17818">
        <v>0</v>
      </c>
    </row>
    <row r="17819" spans="1:19" x14ac:dyDescent="0.3">
      <c r="A17819" t="s">
        <v>35500</v>
      </c>
      <c r="B17819" s="171" t="s">
        <v>35501</v>
      </c>
      <c r="C17819" s="171" t="s">
        <v>18229</v>
      </c>
      <c r="D17819" s="171" t="s">
        <v>4</v>
      </c>
      <c r="E17819" s="11">
        <v>44866</v>
      </c>
      <c r="F17819">
        <v>0</v>
      </c>
      <c r="G17819">
        <v>0</v>
      </c>
      <c r="I17819">
        <v>0</v>
      </c>
      <c r="J17819">
        <v>0</v>
      </c>
      <c r="L17819">
        <v>0</v>
      </c>
      <c r="N17819">
        <v>0</v>
      </c>
      <c r="P17819">
        <v>0</v>
      </c>
      <c r="Q17819">
        <v>0</v>
      </c>
      <c r="S17819">
        <v>0</v>
      </c>
    </row>
    <row r="17820" spans="1:19" x14ac:dyDescent="0.3">
      <c r="A17820" t="s">
        <v>35502</v>
      </c>
      <c r="B17820" s="171" t="s">
        <v>35503</v>
      </c>
      <c r="C17820" s="171" t="s">
        <v>107</v>
      </c>
      <c r="D17820" s="171" t="s">
        <v>4</v>
      </c>
      <c r="E17820" s="11">
        <v>44866</v>
      </c>
      <c r="F17820">
        <v>3.5</v>
      </c>
      <c r="G17820">
        <v>5.5</v>
      </c>
      <c r="I17820">
        <v>50</v>
      </c>
      <c r="J17820">
        <v>36</v>
      </c>
      <c r="L17820">
        <v>58</v>
      </c>
      <c r="N17820">
        <v>50</v>
      </c>
      <c r="P17820">
        <v>0</v>
      </c>
      <c r="Q17820">
        <v>0</v>
      </c>
      <c r="S17820">
        <v>0</v>
      </c>
    </row>
    <row r="17821" spans="1:19" x14ac:dyDescent="0.3">
      <c r="A17821" t="s">
        <v>35504</v>
      </c>
      <c r="B17821" s="171" t="s">
        <v>35505</v>
      </c>
      <c r="C17821" s="171" t="s">
        <v>9887</v>
      </c>
      <c r="D17821" s="171" t="s">
        <v>4</v>
      </c>
      <c r="E17821" s="11">
        <v>44866</v>
      </c>
      <c r="F17821">
        <v>0</v>
      </c>
      <c r="G17821">
        <v>0</v>
      </c>
      <c r="I17821">
        <v>0</v>
      </c>
      <c r="J17821">
        <v>0</v>
      </c>
      <c r="L17821">
        <v>0</v>
      </c>
      <c r="N17821">
        <v>0</v>
      </c>
      <c r="P17821">
        <v>0</v>
      </c>
      <c r="Q17821">
        <v>0</v>
      </c>
      <c r="S17821">
        <v>0</v>
      </c>
    </row>
    <row r="17822" spans="1:19" x14ac:dyDescent="0.3">
      <c r="A17822" t="s">
        <v>35506</v>
      </c>
      <c r="B17822" s="171" t="s">
        <v>35507</v>
      </c>
      <c r="C17822" s="171" t="s">
        <v>35078</v>
      </c>
      <c r="D17822" s="171" t="s">
        <v>4</v>
      </c>
      <c r="E17822" s="11">
        <v>44866</v>
      </c>
      <c r="F17822">
        <v>0</v>
      </c>
      <c r="G17822">
        <v>0</v>
      </c>
      <c r="I17822">
        <v>0</v>
      </c>
      <c r="J17822">
        <v>0</v>
      </c>
      <c r="L17822">
        <v>0</v>
      </c>
      <c r="N17822">
        <v>0</v>
      </c>
      <c r="P17822">
        <v>0</v>
      </c>
      <c r="Q17822">
        <v>0</v>
      </c>
      <c r="S17822">
        <v>0</v>
      </c>
    </row>
    <row r="17823" spans="1:19" x14ac:dyDescent="0.3">
      <c r="A17823" t="s">
        <v>35508</v>
      </c>
      <c r="B17823" s="171" t="s">
        <v>35509</v>
      </c>
      <c r="C17823" s="171" t="s">
        <v>11260</v>
      </c>
      <c r="D17823" s="171" t="s">
        <v>4</v>
      </c>
      <c r="E17823" s="11">
        <v>44866</v>
      </c>
      <c r="F17823">
        <v>0</v>
      </c>
      <c r="G17823">
        <v>0</v>
      </c>
      <c r="I17823">
        <v>0</v>
      </c>
      <c r="J17823">
        <v>0</v>
      </c>
      <c r="L17823">
        <v>0</v>
      </c>
      <c r="N17823">
        <v>0</v>
      </c>
      <c r="P17823">
        <v>0</v>
      </c>
      <c r="Q17823">
        <v>0</v>
      </c>
      <c r="S17823">
        <v>0</v>
      </c>
    </row>
    <row r="17824" spans="1:19" x14ac:dyDescent="0.3">
      <c r="A17824" t="s">
        <v>35510</v>
      </c>
      <c r="B17824" s="171" t="s">
        <v>35511</v>
      </c>
      <c r="C17824" s="171" t="s">
        <v>122</v>
      </c>
      <c r="D17824" s="171" t="s">
        <v>4</v>
      </c>
      <c r="E17824" s="11">
        <v>44866</v>
      </c>
      <c r="F17824">
        <v>0</v>
      </c>
      <c r="G17824">
        <v>0</v>
      </c>
      <c r="I17824">
        <v>0</v>
      </c>
      <c r="J17824">
        <v>0</v>
      </c>
      <c r="L17824">
        <v>0</v>
      </c>
      <c r="N17824">
        <v>0</v>
      </c>
      <c r="P17824">
        <v>0</v>
      </c>
      <c r="Q17824">
        <v>0</v>
      </c>
      <c r="S17824">
        <v>0</v>
      </c>
    </row>
    <row r="17825" spans="1:19" x14ac:dyDescent="0.3">
      <c r="A17825" t="s">
        <v>35512</v>
      </c>
      <c r="B17825" s="171" t="s">
        <v>35513</v>
      </c>
      <c r="C17825" s="171" t="s">
        <v>125</v>
      </c>
      <c r="D17825" s="171" t="s">
        <v>4</v>
      </c>
      <c r="E17825" s="11">
        <v>44866</v>
      </c>
      <c r="F17825">
        <v>0</v>
      </c>
      <c r="G17825">
        <v>0</v>
      </c>
      <c r="I17825">
        <v>0</v>
      </c>
      <c r="J17825">
        <v>0</v>
      </c>
      <c r="L17825">
        <v>0</v>
      </c>
      <c r="N17825">
        <v>0</v>
      </c>
      <c r="P17825">
        <v>0</v>
      </c>
      <c r="Q17825">
        <v>0</v>
      </c>
      <c r="S17825">
        <v>0</v>
      </c>
    </row>
    <row r="17826" spans="1:19" x14ac:dyDescent="0.3">
      <c r="A17826" t="s">
        <v>35514</v>
      </c>
      <c r="B17826" s="171" t="s">
        <v>35515</v>
      </c>
      <c r="C17826" s="171" t="s">
        <v>14899</v>
      </c>
      <c r="D17826" s="171" t="s">
        <v>4</v>
      </c>
      <c r="E17826" s="11">
        <v>44866</v>
      </c>
      <c r="F17826">
        <v>0</v>
      </c>
      <c r="G17826">
        <v>0</v>
      </c>
      <c r="I17826">
        <v>0</v>
      </c>
      <c r="J17826">
        <v>0</v>
      </c>
      <c r="L17826">
        <v>0</v>
      </c>
      <c r="N17826">
        <v>0</v>
      </c>
      <c r="P17826">
        <v>0</v>
      </c>
      <c r="Q17826">
        <v>0</v>
      </c>
      <c r="S17826">
        <v>0</v>
      </c>
    </row>
    <row r="17827" spans="1:19" x14ac:dyDescent="0.3">
      <c r="A17827" t="s">
        <v>35516</v>
      </c>
      <c r="B17827" s="171" t="s">
        <v>35517</v>
      </c>
      <c r="C17827" s="171" t="s">
        <v>137</v>
      </c>
      <c r="D17827" s="171" t="s">
        <v>4</v>
      </c>
      <c r="E17827" s="11">
        <v>44866</v>
      </c>
      <c r="F17827">
        <v>0</v>
      </c>
      <c r="G17827">
        <v>0</v>
      </c>
      <c r="I17827">
        <v>0</v>
      </c>
      <c r="J17827">
        <v>0</v>
      </c>
      <c r="L17827">
        <v>0</v>
      </c>
      <c r="N17827">
        <v>0</v>
      </c>
      <c r="P17827">
        <v>0</v>
      </c>
      <c r="Q17827">
        <v>0</v>
      </c>
      <c r="S17827">
        <v>0</v>
      </c>
    </row>
    <row r="17828" spans="1:19" x14ac:dyDescent="0.3">
      <c r="A17828" t="s">
        <v>35518</v>
      </c>
      <c r="B17828" s="171" t="s">
        <v>35519</v>
      </c>
      <c r="C17828" s="171" t="s">
        <v>8615</v>
      </c>
      <c r="D17828" s="171" t="s">
        <v>4</v>
      </c>
      <c r="E17828" s="11">
        <v>44866</v>
      </c>
      <c r="F17828">
        <v>0</v>
      </c>
      <c r="G17828">
        <v>0</v>
      </c>
      <c r="I17828">
        <v>0</v>
      </c>
      <c r="J17828">
        <v>0</v>
      </c>
      <c r="L17828">
        <v>0</v>
      </c>
      <c r="N17828">
        <v>0</v>
      </c>
      <c r="P17828">
        <v>0</v>
      </c>
      <c r="Q17828">
        <v>0</v>
      </c>
      <c r="S17828">
        <v>0</v>
      </c>
    </row>
    <row r="17829" spans="1:19" x14ac:dyDescent="0.3">
      <c r="A17829" t="s">
        <v>35520</v>
      </c>
      <c r="B17829" s="171" t="s">
        <v>35521</v>
      </c>
      <c r="C17829" s="171" t="s">
        <v>35025</v>
      </c>
      <c r="D17829" s="171" t="s">
        <v>4</v>
      </c>
      <c r="E17829" s="11">
        <v>44866</v>
      </c>
      <c r="F17829">
        <v>1.5</v>
      </c>
      <c r="G17829">
        <v>1.5</v>
      </c>
      <c r="I17829">
        <v>0</v>
      </c>
      <c r="J17829">
        <v>6</v>
      </c>
      <c r="L17829">
        <v>6</v>
      </c>
      <c r="N17829">
        <v>0</v>
      </c>
      <c r="P17829">
        <v>0</v>
      </c>
      <c r="Q17829">
        <v>0</v>
      </c>
      <c r="S17829">
        <v>0</v>
      </c>
    </row>
    <row r="17830" spans="1:19" x14ac:dyDescent="0.3">
      <c r="A17830" t="s">
        <v>35522</v>
      </c>
      <c r="B17830" s="171" t="s">
        <v>35523</v>
      </c>
      <c r="C17830" s="171" t="s">
        <v>146</v>
      </c>
      <c r="D17830" s="171" t="s">
        <v>4</v>
      </c>
      <c r="E17830" s="11">
        <v>44866</v>
      </c>
      <c r="F17830">
        <v>5.5</v>
      </c>
      <c r="G17830">
        <v>6.5</v>
      </c>
      <c r="I17830">
        <v>17</v>
      </c>
      <c r="J17830">
        <v>30</v>
      </c>
      <c r="L17830">
        <v>35</v>
      </c>
      <c r="N17830">
        <v>17</v>
      </c>
      <c r="P17830">
        <v>0</v>
      </c>
      <c r="Q17830">
        <v>4</v>
      </c>
      <c r="S17830">
        <v>0</v>
      </c>
    </row>
    <row r="17831" spans="1:19" x14ac:dyDescent="0.3">
      <c r="A17831" t="s">
        <v>35524</v>
      </c>
      <c r="B17831" s="171" t="s">
        <v>35525</v>
      </c>
      <c r="C17831" s="171" t="s">
        <v>161</v>
      </c>
      <c r="D17831" s="171" t="s">
        <v>4</v>
      </c>
      <c r="E17831" s="11">
        <v>44866</v>
      </c>
      <c r="F17831">
        <v>1.5</v>
      </c>
      <c r="G17831">
        <v>1.5</v>
      </c>
      <c r="I17831">
        <v>4</v>
      </c>
      <c r="J17831">
        <v>9</v>
      </c>
      <c r="L17831">
        <v>9</v>
      </c>
      <c r="N17831">
        <v>4</v>
      </c>
      <c r="P17831">
        <v>0</v>
      </c>
      <c r="Q17831">
        <v>0</v>
      </c>
      <c r="S17831">
        <v>0</v>
      </c>
    </row>
    <row r="17832" spans="1:19" x14ac:dyDescent="0.3">
      <c r="A17832" t="s">
        <v>35526</v>
      </c>
      <c r="B17832" s="171" t="s">
        <v>35527</v>
      </c>
      <c r="C17832" s="171" t="s">
        <v>18252</v>
      </c>
      <c r="D17832" s="171" t="s">
        <v>4</v>
      </c>
      <c r="E17832" s="11">
        <v>44866</v>
      </c>
      <c r="F17832">
        <v>0</v>
      </c>
      <c r="G17832">
        <v>0</v>
      </c>
      <c r="I17832">
        <v>0</v>
      </c>
      <c r="J17832">
        <v>0</v>
      </c>
      <c r="L17832">
        <v>0</v>
      </c>
      <c r="N17832">
        <v>0</v>
      </c>
      <c r="P17832">
        <v>0</v>
      </c>
      <c r="Q17832">
        <v>0</v>
      </c>
      <c r="S17832">
        <v>0</v>
      </c>
    </row>
    <row r="17833" spans="1:19" x14ac:dyDescent="0.3">
      <c r="A17833" t="s">
        <v>35528</v>
      </c>
      <c r="B17833" s="171" t="s">
        <v>35529</v>
      </c>
      <c r="C17833" s="171" t="s">
        <v>167</v>
      </c>
      <c r="D17833" s="171" t="s">
        <v>4</v>
      </c>
      <c r="E17833" s="11">
        <v>44866</v>
      </c>
      <c r="F17833">
        <v>4</v>
      </c>
      <c r="G17833">
        <v>4</v>
      </c>
      <c r="I17833">
        <v>32</v>
      </c>
      <c r="J17833">
        <v>56</v>
      </c>
      <c r="L17833">
        <v>56</v>
      </c>
      <c r="N17833">
        <v>32</v>
      </c>
      <c r="P17833">
        <v>0</v>
      </c>
      <c r="Q17833">
        <v>7</v>
      </c>
      <c r="S17833">
        <v>0</v>
      </c>
    </row>
    <row r="17834" spans="1:19" x14ac:dyDescent="0.3">
      <c r="A17834" t="s">
        <v>35530</v>
      </c>
      <c r="B17834" s="171" t="s">
        <v>35531</v>
      </c>
      <c r="C17834" s="171" t="s">
        <v>173</v>
      </c>
      <c r="D17834" s="171" t="s">
        <v>4</v>
      </c>
      <c r="E17834" s="11">
        <v>44866</v>
      </c>
      <c r="F17834">
        <v>6</v>
      </c>
      <c r="G17834">
        <v>6</v>
      </c>
      <c r="I17834">
        <v>18</v>
      </c>
      <c r="J17834">
        <v>32</v>
      </c>
      <c r="L17834">
        <v>32</v>
      </c>
      <c r="N17834">
        <v>16</v>
      </c>
      <c r="P17834">
        <v>0</v>
      </c>
      <c r="Q17834">
        <v>0</v>
      </c>
      <c r="S17834">
        <v>2</v>
      </c>
    </row>
    <row r="17835" spans="1:19" x14ac:dyDescent="0.3">
      <c r="A17835" t="s">
        <v>35532</v>
      </c>
      <c r="B17835" s="171" t="s">
        <v>35533</v>
      </c>
      <c r="C17835" s="171" t="s">
        <v>179</v>
      </c>
      <c r="D17835" s="171" t="s">
        <v>4</v>
      </c>
      <c r="E17835" s="11">
        <v>44866</v>
      </c>
      <c r="F17835">
        <v>14.5</v>
      </c>
      <c r="G17835">
        <v>15.5</v>
      </c>
      <c r="I17835">
        <v>76</v>
      </c>
      <c r="J17835">
        <v>146</v>
      </c>
      <c r="L17835">
        <v>151</v>
      </c>
      <c r="N17835">
        <v>76</v>
      </c>
      <c r="P17835">
        <v>7</v>
      </c>
      <c r="Q17835">
        <v>8</v>
      </c>
      <c r="S17835">
        <v>0</v>
      </c>
    </row>
    <row r="17836" spans="1:19" x14ac:dyDescent="0.3">
      <c r="A17836" t="s">
        <v>35534</v>
      </c>
      <c r="B17836" s="171" t="s">
        <v>35535</v>
      </c>
      <c r="C17836" s="171" t="s">
        <v>185</v>
      </c>
      <c r="D17836" s="171" t="s">
        <v>4</v>
      </c>
      <c r="E17836" s="11">
        <v>44866</v>
      </c>
      <c r="F17836">
        <v>3.5</v>
      </c>
      <c r="G17836">
        <v>6</v>
      </c>
      <c r="I17836">
        <v>7</v>
      </c>
      <c r="J17836">
        <v>18</v>
      </c>
      <c r="L17836">
        <v>33</v>
      </c>
      <c r="N17836">
        <v>7</v>
      </c>
      <c r="P17836">
        <v>0</v>
      </c>
      <c r="Q17836">
        <v>0</v>
      </c>
      <c r="S17836">
        <v>0</v>
      </c>
    </row>
    <row r="17837" spans="1:19" x14ac:dyDescent="0.3">
      <c r="A17837" t="s">
        <v>35536</v>
      </c>
      <c r="B17837" s="171" t="s">
        <v>35537</v>
      </c>
      <c r="C17837" s="171" t="s">
        <v>24508</v>
      </c>
      <c r="D17837" s="171" t="s">
        <v>4</v>
      </c>
      <c r="E17837" s="11">
        <v>44866</v>
      </c>
      <c r="F17837">
        <v>0.5</v>
      </c>
      <c r="G17837">
        <v>0.5</v>
      </c>
      <c r="I17837">
        <v>0</v>
      </c>
      <c r="J17837">
        <v>2</v>
      </c>
      <c r="L17837">
        <v>2</v>
      </c>
      <c r="N17837">
        <v>0</v>
      </c>
      <c r="P17837">
        <v>0</v>
      </c>
      <c r="Q17837">
        <v>0</v>
      </c>
      <c r="S17837">
        <v>0</v>
      </c>
    </row>
    <row r="17838" spans="1:19" x14ac:dyDescent="0.3">
      <c r="A17838" t="s">
        <v>35538</v>
      </c>
      <c r="B17838" s="171" t="s">
        <v>35539</v>
      </c>
      <c r="C17838" s="171" t="s">
        <v>191</v>
      </c>
      <c r="D17838" s="171" t="s">
        <v>4</v>
      </c>
      <c r="E17838" s="11">
        <v>44866</v>
      </c>
      <c r="F17838">
        <v>14</v>
      </c>
      <c r="G17838">
        <v>14</v>
      </c>
      <c r="I17838">
        <v>71</v>
      </c>
      <c r="J17838">
        <v>116</v>
      </c>
      <c r="L17838">
        <v>115</v>
      </c>
      <c r="N17838">
        <v>64</v>
      </c>
      <c r="P17838">
        <v>8</v>
      </c>
      <c r="Q17838">
        <v>11</v>
      </c>
      <c r="S17838">
        <v>7</v>
      </c>
    </row>
    <row r="17839" spans="1:19" x14ac:dyDescent="0.3">
      <c r="A17839" t="s">
        <v>35540</v>
      </c>
      <c r="B17839" s="171" t="s">
        <v>35541</v>
      </c>
      <c r="C17839" s="171" t="s">
        <v>200</v>
      </c>
      <c r="D17839" s="171" t="s">
        <v>4</v>
      </c>
      <c r="E17839" s="11">
        <v>44866</v>
      </c>
      <c r="F17839">
        <v>6</v>
      </c>
      <c r="G17839">
        <v>6.5</v>
      </c>
      <c r="I17839">
        <v>14</v>
      </c>
      <c r="J17839">
        <v>30</v>
      </c>
      <c r="L17839">
        <v>31</v>
      </c>
      <c r="N17839">
        <v>14</v>
      </c>
      <c r="P17839">
        <v>1</v>
      </c>
      <c r="Q17839">
        <v>1</v>
      </c>
      <c r="S17839">
        <v>0</v>
      </c>
    </row>
    <row r="17840" spans="1:19" x14ac:dyDescent="0.3">
      <c r="A17840" t="s">
        <v>35542</v>
      </c>
      <c r="B17840" s="171" t="s">
        <v>35543</v>
      </c>
      <c r="C17840" s="171" t="s">
        <v>212</v>
      </c>
      <c r="D17840" s="171" t="s">
        <v>4</v>
      </c>
      <c r="E17840" s="11">
        <v>44866</v>
      </c>
      <c r="F17840">
        <v>0</v>
      </c>
      <c r="G17840">
        <v>0</v>
      </c>
      <c r="I17840">
        <v>0</v>
      </c>
      <c r="J17840">
        <v>0</v>
      </c>
      <c r="L17840">
        <v>0</v>
      </c>
      <c r="N17840">
        <v>0</v>
      </c>
      <c r="P17840">
        <v>0</v>
      </c>
      <c r="Q17840">
        <v>0</v>
      </c>
      <c r="S17840">
        <v>0</v>
      </c>
    </row>
    <row r="17841" spans="1:19" x14ac:dyDescent="0.3">
      <c r="A17841" t="s">
        <v>35544</v>
      </c>
      <c r="B17841" s="171" t="s">
        <v>35545</v>
      </c>
      <c r="C17841" s="171" t="s">
        <v>215</v>
      </c>
      <c r="D17841" s="171" t="s">
        <v>4</v>
      </c>
      <c r="E17841" s="11">
        <v>44866</v>
      </c>
      <c r="F17841">
        <v>0</v>
      </c>
      <c r="G17841">
        <v>0</v>
      </c>
      <c r="I17841">
        <v>0</v>
      </c>
      <c r="J17841">
        <v>0</v>
      </c>
      <c r="L17841">
        <v>0</v>
      </c>
      <c r="N17841">
        <v>0</v>
      </c>
      <c r="P17841">
        <v>0</v>
      </c>
      <c r="Q17841">
        <v>0</v>
      </c>
      <c r="S17841">
        <v>0</v>
      </c>
    </row>
    <row r="17842" spans="1:19" x14ac:dyDescent="0.3">
      <c r="A17842" t="s">
        <v>35546</v>
      </c>
      <c r="B17842" s="171" t="s">
        <v>35547</v>
      </c>
      <c r="C17842" s="171" t="s">
        <v>35119</v>
      </c>
      <c r="D17842" s="171" t="s">
        <v>4</v>
      </c>
      <c r="E17842" s="11">
        <v>44866</v>
      </c>
      <c r="F17842">
        <v>3</v>
      </c>
      <c r="G17842">
        <v>3</v>
      </c>
      <c r="I17842">
        <v>13</v>
      </c>
      <c r="J17842">
        <v>33</v>
      </c>
      <c r="L17842">
        <v>33</v>
      </c>
      <c r="N17842">
        <v>13</v>
      </c>
      <c r="P17842">
        <v>0</v>
      </c>
      <c r="Q17842">
        <v>0</v>
      </c>
      <c r="S17842">
        <v>0</v>
      </c>
    </row>
    <row r="17843" spans="1:19" x14ac:dyDescent="0.3">
      <c r="A17843" t="s">
        <v>35548</v>
      </c>
      <c r="B17843" s="171" t="s">
        <v>35549</v>
      </c>
      <c r="C17843" s="171" t="s">
        <v>221</v>
      </c>
      <c r="D17843" s="171" t="s">
        <v>4</v>
      </c>
      <c r="E17843" s="11">
        <v>44866</v>
      </c>
      <c r="F17843">
        <v>0</v>
      </c>
      <c r="G17843">
        <v>0</v>
      </c>
      <c r="I17843">
        <v>0</v>
      </c>
      <c r="J17843">
        <v>0</v>
      </c>
      <c r="L17843">
        <v>0</v>
      </c>
      <c r="N17843">
        <v>0</v>
      </c>
      <c r="P17843">
        <v>0</v>
      </c>
      <c r="Q17843">
        <v>0</v>
      </c>
      <c r="S17843">
        <v>0</v>
      </c>
    </row>
    <row r="17844" spans="1:19" x14ac:dyDescent="0.3">
      <c r="A17844" t="s">
        <v>35550</v>
      </c>
      <c r="B17844" s="171" t="s">
        <v>35551</v>
      </c>
      <c r="C17844" s="171" t="s">
        <v>8233</v>
      </c>
      <c r="D17844" s="171" t="s">
        <v>4</v>
      </c>
      <c r="E17844" s="11">
        <v>44866</v>
      </c>
      <c r="F17844">
        <v>0</v>
      </c>
      <c r="G17844">
        <v>3</v>
      </c>
      <c r="I17844">
        <v>8</v>
      </c>
      <c r="J17844">
        <v>0</v>
      </c>
      <c r="L17844">
        <v>33</v>
      </c>
      <c r="N17844">
        <v>8</v>
      </c>
      <c r="P17844">
        <v>1</v>
      </c>
      <c r="Q17844">
        <v>1</v>
      </c>
      <c r="S17844">
        <v>0</v>
      </c>
    </row>
    <row r="17845" spans="1:19" x14ac:dyDescent="0.3">
      <c r="A17845" t="s">
        <v>35552</v>
      </c>
      <c r="B17845" s="171" t="s">
        <v>35553</v>
      </c>
      <c r="C17845" s="171" t="s">
        <v>233</v>
      </c>
      <c r="D17845" s="171" t="s">
        <v>4</v>
      </c>
      <c r="E17845" s="11">
        <v>44866</v>
      </c>
      <c r="F17845">
        <v>0</v>
      </c>
      <c r="G17845">
        <v>0</v>
      </c>
      <c r="I17845">
        <v>0</v>
      </c>
      <c r="J17845">
        <v>0</v>
      </c>
      <c r="L17845">
        <v>0</v>
      </c>
      <c r="N17845">
        <v>0</v>
      </c>
      <c r="P17845">
        <v>0</v>
      </c>
      <c r="Q17845">
        <v>0</v>
      </c>
      <c r="S17845">
        <v>0</v>
      </c>
    </row>
    <row r="17846" spans="1:19" x14ac:dyDescent="0.3">
      <c r="A17846" t="s">
        <v>35554</v>
      </c>
      <c r="B17846" s="171" t="s">
        <v>35555</v>
      </c>
      <c r="C17846" s="171" t="s">
        <v>35128</v>
      </c>
      <c r="D17846" s="171" t="s">
        <v>80</v>
      </c>
      <c r="E17846" s="11">
        <v>44866</v>
      </c>
      <c r="F17846">
        <v>4</v>
      </c>
      <c r="G17846">
        <v>4</v>
      </c>
      <c r="I17846">
        <v>1</v>
      </c>
      <c r="J17846">
        <v>16</v>
      </c>
      <c r="L17846">
        <v>16</v>
      </c>
      <c r="N17846">
        <v>0</v>
      </c>
      <c r="P17846">
        <v>0</v>
      </c>
      <c r="Q17846">
        <v>0</v>
      </c>
      <c r="S17846">
        <v>1</v>
      </c>
    </row>
    <row r="17847" spans="1:19" x14ac:dyDescent="0.3">
      <c r="A17847" t="s">
        <v>35556</v>
      </c>
      <c r="B17847" s="171" t="s">
        <v>35557</v>
      </c>
      <c r="C17847" s="171" t="s">
        <v>35128</v>
      </c>
      <c r="D17847" s="171" t="s">
        <v>4</v>
      </c>
      <c r="E17847" s="11">
        <v>44866</v>
      </c>
      <c r="F17847">
        <v>4</v>
      </c>
      <c r="G17847">
        <v>4</v>
      </c>
      <c r="I17847">
        <v>1</v>
      </c>
      <c r="J17847">
        <v>16</v>
      </c>
      <c r="L17847">
        <v>16</v>
      </c>
      <c r="N17847">
        <v>0</v>
      </c>
      <c r="P17847">
        <v>0</v>
      </c>
      <c r="Q17847">
        <v>0</v>
      </c>
      <c r="S17847">
        <v>1</v>
      </c>
    </row>
    <row r="17848" spans="1:19" x14ac:dyDescent="0.3">
      <c r="A17848" t="s">
        <v>35558</v>
      </c>
      <c r="B17848" s="171" t="s">
        <v>35559</v>
      </c>
      <c r="C17848" s="171" t="s">
        <v>79</v>
      </c>
      <c r="D17848" s="171" t="s">
        <v>80</v>
      </c>
      <c r="E17848" s="11">
        <v>44866</v>
      </c>
      <c r="F17848">
        <v>0</v>
      </c>
      <c r="G17848">
        <v>0</v>
      </c>
      <c r="I17848">
        <v>0</v>
      </c>
      <c r="J17848">
        <v>0</v>
      </c>
      <c r="L17848">
        <v>0</v>
      </c>
      <c r="N17848">
        <v>0</v>
      </c>
      <c r="P17848">
        <v>0</v>
      </c>
      <c r="Q17848">
        <v>0</v>
      </c>
      <c r="S17848">
        <v>0</v>
      </c>
    </row>
    <row r="17849" spans="1:19" x14ac:dyDescent="0.3">
      <c r="A17849" t="s">
        <v>35560</v>
      </c>
      <c r="B17849" s="171" t="s">
        <v>35561</v>
      </c>
      <c r="C17849" s="171" t="s">
        <v>79</v>
      </c>
      <c r="D17849" s="171" t="s">
        <v>4</v>
      </c>
      <c r="E17849" s="11">
        <v>44866</v>
      </c>
      <c r="F17849">
        <v>0</v>
      </c>
      <c r="G17849">
        <v>0</v>
      </c>
      <c r="I17849">
        <v>0</v>
      </c>
      <c r="J17849">
        <v>0</v>
      </c>
      <c r="L17849">
        <v>0</v>
      </c>
      <c r="N17849">
        <v>0</v>
      </c>
      <c r="P17849">
        <v>0</v>
      </c>
      <c r="Q17849">
        <v>0</v>
      </c>
      <c r="S17849">
        <v>0</v>
      </c>
    </row>
    <row r="17850" spans="1:19" x14ac:dyDescent="0.3">
      <c r="A17850" t="s">
        <v>35562</v>
      </c>
      <c r="B17850" s="171" t="s">
        <v>35563</v>
      </c>
      <c r="C17850" s="171" t="s">
        <v>83</v>
      </c>
      <c r="D17850" s="171" t="s">
        <v>80</v>
      </c>
      <c r="E17850" s="11">
        <v>44866</v>
      </c>
      <c r="F17850">
        <v>3.5</v>
      </c>
      <c r="G17850">
        <v>4</v>
      </c>
      <c r="I17850">
        <v>17</v>
      </c>
      <c r="J17850">
        <v>20</v>
      </c>
      <c r="L17850">
        <v>21</v>
      </c>
      <c r="N17850">
        <v>17</v>
      </c>
      <c r="P17850">
        <v>1</v>
      </c>
      <c r="Q17850">
        <v>1</v>
      </c>
      <c r="S17850">
        <v>0</v>
      </c>
    </row>
    <row r="17851" spans="1:19" x14ac:dyDescent="0.3">
      <c r="A17851" t="s">
        <v>35564</v>
      </c>
      <c r="B17851" s="171" t="s">
        <v>35565</v>
      </c>
      <c r="C17851" s="171" t="s">
        <v>83</v>
      </c>
      <c r="D17851" s="171" t="s">
        <v>15341</v>
      </c>
      <c r="E17851" s="11">
        <v>44866</v>
      </c>
      <c r="F17851">
        <v>0</v>
      </c>
      <c r="G17851">
        <v>0</v>
      </c>
      <c r="I17851">
        <v>0</v>
      </c>
      <c r="J17851">
        <v>0</v>
      </c>
      <c r="L17851">
        <v>0</v>
      </c>
      <c r="N17851">
        <v>0</v>
      </c>
      <c r="P17851">
        <v>0</v>
      </c>
      <c r="Q17851">
        <v>0</v>
      </c>
      <c r="S17851">
        <v>0</v>
      </c>
    </row>
    <row r="17852" spans="1:19" x14ac:dyDescent="0.3">
      <c r="A17852" t="s">
        <v>35566</v>
      </c>
      <c r="B17852" s="171" t="s">
        <v>35567</v>
      </c>
      <c r="C17852" s="171" t="s">
        <v>83</v>
      </c>
      <c r="D17852" s="171" t="s">
        <v>4</v>
      </c>
      <c r="E17852" s="11">
        <v>44866</v>
      </c>
      <c r="F17852">
        <v>3.5</v>
      </c>
      <c r="G17852">
        <v>4</v>
      </c>
      <c r="I17852">
        <v>17</v>
      </c>
      <c r="J17852">
        <v>20</v>
      </c>
      <c r="L17852">
        <v>21</v>
      </c>
      <c r="N17852">
        <v>17</v>
      </c>
      <c r="P17852">
        <v>1</v>
      </c>
      <c r="Q17852">
        <v>1</v>
      </c>
      <c r="S17852">
        <v>0</v>
      </c>
    </row>
    <row r="17853" spans="1:19" x14ac:dyDescent="0.3">
      <c r="A17853" t="s">
        <v>35568</v>
      </c>
      <c r="B17853" s="171" t="s">
        <v>35569</v>
      </c>
      <c r="C17853" s="171" t="s">
        <v>86</v>
      </c>
      <c r="D17853" s="171" t="s">
        <v>80</v>
      </c>
      <c r="E17853" s="11">
        <v>44866</v>
      </c>
      <c r="F17853">
        <v>8</v>
      </c>
      <c r="G17853">
        <v>8</v>
      </c>
      <c r="I17853">
        <v>33</v>
      </c>
      <c r="J17853">
        <v>48</v>
      </c>
      <c r="L17853">
        <v>46</v>
      </c>
      <c r="N17853">
        <v>30</v>
      </c>
      <c r="P17853">
        <v>4</v>
      </c>
      <c r="Q17853">
        <v>6</v>
      </c>
      <c r="S17853">
        <v>3</v>
      </c>
    </row>
    <row r="17854" spans="1:19" x14ac:dyDescent="0.3">
      <c r="A17854" t="s">
        <v>35570</v>
      </c>
      <c r="B17854" s="171" t="s">
        <v>35571</v>
      </c>
      <c r="C17854" s="171" t="s">
        <v>86</v>
      </c>
      <c r="D17854" s="171" t="s">
        <v>4</v>
      </c>
      <c r="E17854" s="11">
        <v>44866</v>
      </c>
      <c r="F17854">
        <v>8</v>
      </c>
      <c r="G17854">
        <v>8</v>
      </c>
      <c r="I17854">
        <v>33</v>
      </c>
      <c r="J17854">
        <v>48</v>
      </c>
      <c r="L17854">
        <v>46</v>
      </c>
      <c r="N17854">
        <v>30</v>
      </c>
      <c r="P17854">
        <v>4</v>
      </c>
      <c r="Q17854">
        <v>6</v>
      </c>
      <c r="S17854">
        <v>3</v>
      </c>
    </row>
    <row r="17855" spans="1:19" x14ac:dyDescent="0.3">
      <c r="A17855" t="s">
        <v>35572</v>
      </c>
      <c r="B17855" s="171" t="s">
        <v>35573</v>
      </c>
      <c r="C17855" s="171" t="s">
        <v>89</v>
      </c>
      <c r="D17855" s="171" t="s">
        <v>80</v>
      </c>
      <c r="E17855" s="11">
        <v>44866</v>
      </c>
      <c r="F17855">
        <v>3</v>
      </c>
      <c r="G17855">
        <v>4</v>
      </c>
      <c r="I17855">
        <v>10</v>
      </c>
      <c r="J17855">
        <v>15</v>
      </c>
      <c r="L17855">
        <v>20</v>
      </c>
      <c r="N17855">
        <v>10</v>
      </c>
      <c r="P17855">
        <v>1</v>
      </c>
      <c r="Q17855">
        <v>2</v>
      </c>
      <c r="S17855">
        <v>0</v>
      </c>
    </row>
    <row r="17856" spans="1:19" x14ac:dyDescent="0.3">
      <c r="A17856" t="s">
        <v>35574</v>
      </c>
      <c r="B17856" s="171" t="s">
        <v>35575</v>
      </c>
      <c r="C17856" s="171" t="s">
        <v>89</v>
      </c>
      <c r="D17856" s="171" t="s">
        <v>4</v>
      </c>
      <c r="E17856" s="11">
        <v>44866</v>
      </c>
      <c r="F17856">
        <v>3</v>
      </c>
      <c r="G17856">
        <v>4</v>
      </c>
      <c r="I17856">
        <v>10</v>
      </c>
      <c r="J17856">
        <v>15</v>
      </c>
      <c r="L17856">
        <v>20</v>
      </c>
      <c r="N17856">
        <v>10</v>
      </c>
      <c r="P17856">
        <v>1</v>
      </c>
      <c r="Q17856">
        <v>2</v>
      </c>
      <c r="S17856">
        <v>0</v>
      </c>
    </row>
    <row r="17857" spans="1:19" x14ac:dyDescent="0.3">
      <c r="A17857" t="s">
        <v>35576</v>
      </c>
      <c r="B17857" s="171" t="s">
        <v>35577</v>
      </c>
      <c r="C17857" s="171" t="s">
        <v>92</v>
      </c>
      <c r="D17857" s="171" t="s">
        <v>80</v>
      </c>
      <c r="E17857" s="11">
        <v>44866</v>
      </c>
      <c r="F17857">
        <v>0</v>
      </c>
      <c r="G17857">
        <v>0</v>
      </c>
      <c r="I17857">
        <v>0</v>
      </c>
      <c r="J17857">
        <v>0</v>
      </c>
      <c r="L17857">
        <v>0</v>
      </c>
      <c r="N17857">
        <v>0</v>
      </c>
      <c r="P17857">
        <v>0</v>
      </c>
      <c r="Q17857">
        <v>0</v>
      </c>
      <c r="S17857">
        <v>0</v>
      </c>
    </row>
    <row r="17858" spans="1:19" x14ac:dyDescent="0.3">
      <c r="A17858" t="s">
        <v>35578</v>
      </c>
      <c r="B17858" s="171" t="s">
        <v>35579</v>
      </c>
      <c r="C17858" s="171" t="s">
        <v>92</v>
      </c>
      <c r="D17858" s="171" t="s">
        <v>4</v>
      </c>
      <c r="E17858" s="11">
        <v>44866</v>
      </c>
      <c r="F17858">
        <v>0</v>
      </c>
      <c r="G17858">
        <v>0</v>
      </c>
      <c r="I17858">
        <v>0</v>
      </c>
      <c r="J17858">
        <v>0</v>
      </c>
      <c r="L17858">
        <v>0</v>
      </c>
      <c r="N17858">
        <v>0</v>
      </c>
      <c r="P17858">
        <v>0</v>
      </c>
      <c r="Q17858">
        <v>0</v>
      </c>
      <c r="S17858">
        <v>0</v>
      </c>
    </row>
    <row r="17859" spans="1:19" x14ac:dyDescent="0.3">
      <c r="A17859" t="s">
        <v>35580</v>
      </c>
      <c r="B17859" s="171" t="s">
        <v>35581</v>
      </c>
      <c r="C17859" s="171" t="s">
        <v>95</v>
      </c>
      <c r="D17859" s="171" t="s">
        <v>80</v>
      </c>
      <c r="E17859" s="11">
        <v>44866</v>
      </c>
      <c r="F17859">
        <v>3.5</v>
      </c>
      <c r="G17859">
        <v>3.5</v>
      </c>
      <c r="I17859">
        <v>12</v>
      </c>
      <c r="J17859">
        <v>18</v>
      </c>
      <c r="L17859">
        <v>18</v>
      </c>
      <c r="N17859">
        <v>11</v>
      </c>
      <c r="P17859">
        <v>0</v>
      </c>
      <c r="Q17859">
        <v>0</v>
      </c>
      <c r="S17859">
        <v>1</v>
      </c>
    </row>
    <row r="17860" spans="1:19" x14ac:dyDescent="0.3">
      <c r="A17860" t="s">
        <v>35582</v>
      </c>
      <c r="B17860" s="171" t="s">
        <v>35583</v>
      </c>
      <c r="C17860" s="171" t="s">
        <v>95</v>
      </c>
      <c r="D17860" s="171" t="s">
        <v>15341</v>
      </c>
      <c r="E17860" s="11">
        <v>44866</v>
      </c>
      <c r="F17860">
        <v>0</v>
      </c>
      <c r="G17860">
        <v>0</v>
      </c>
      <c r="I17860">
        <v>0</v>
      </c>
      <c r="J17860">
        <v>0</v>
      </c>
      <c r="L17860">
        <v>0</v>
      </c>
      <c r="N17860">
        <v>0</v>
      </c>
      <c r="P17860">
        <v>0</v>
      </c>
      <c r="Q17860">
        <v>0</v>
      </c>
      <c r="S17860">
        <v>0</v>
      </c>
    </row>
    <row r="17861" spans="1:19" x14ac:dyDescent="0.3">
      <c r="A17861" t="s">
        <v>35584</v>
      </c>
      <c r="B17861" s="171" t="s">
        <v>35585</v>
      </c>
      <c r="C17861" s="171" t="s">
        <v>95</v>
      </c>
      <c r="D17861" s="171" t="s">
        <v>4</v>
      </c>
      <c r="E17861" s="11">
        <v>44866</v>
      </c>
      <c r="F17861">
        <v>3.5</v>
      </c>
      <c r="G17861">
        <v>3.5</v>
      </c>
      <c r="I17861">
        <v>12</v>
      </c>
      <c r="J17861">
        <v>18</v>
      </c>
      <c r="L17861">
        <v>18</v>
      </c>
      <c r="N17861">
        <v>11</v>
      </c>
      <c r="P17861">
        <v>0</v>
      </c>
      <c r="Q17861">
        <v>0</v>
      </c>
      <c r="S17861">
        <v>1</v>
      </c>
    </row>
    <row r="17862" spans="1:19" x14ac:dyDescent="0.3">
      <c r="A17862" t="s">
        <v>35586</v>
      </c>
      <c r="B17862" s="171" t="s">
        <v>35587</v>
      </c>
      <c r="C17862" s="171" t="s">
        <v>35161</v>
      </c>
      <c r="D17862" s="171" t="s">
        <v>80</v>
      </c>
      <c r="E17862" s="11">
        <v>44866</v>
      </c>
      <c r="F17862">
        <v>3.5</v>
      </c>
      <c r="G17862">
        <v>3.5</v>
      </c>
      <c r="I17862">
        <v>2</v>
      </c>
      <c r="J17862">
        <v>18</v>
      </c>
      <c r="L17862">
        <v>18</v>
      </c>
      <c r="N17862">
        <v>2</v>
      </c>
      <c r="P17862">
        <v>0</v>
      </c>
      <c r="Q17862">
        <v>0</v>
      </c>
      <c r="S17862">
        <v>0</v>
      </c>
    </row>
    <row r="17863" spans="1:19" x14ac:dyDescent="0.3">
      <c r="A17863" t="s">
        <v>35588</v>
      </c>
      <c r="B17863" s="171" t="s">
        <v>35589</v>
      </c>
      <c r="C17863" s="171" t="s">
        <v>35161</v>
      </c>
      <c r="D17863" s="171" t="s">
        <v>4</v>
      </c>
      <c r="E17863" s="11">
        <v>44866</v>
      </c>
      <c r="F17863">
        <v>3.5</v>
      </c>
      <c r="G17863">
        <v>3.5</v>
      </c>
      <c r="I17863">
        <v>2</v>
      </c>
      <c r="J17863">
        <v>18</v>
      </c>
      <c r="L17863">
        <v>18</v>
      </c>
      <c r="N17863">
        <v>2</v>
      </c>
      <c r="P17863">
        <v>0</v>
      </c>
      <c r="Q17863">
        <v>0</v>
      </c>
      <c r="S17863">
        <v>0</v>
      </c>
    </row>
    <row r="17864" spans="1:19" x14ac:dyDescent="0.3">
      <c r="A17864" t="s">
        <v>35590</v>
      </c>
      <c r="B17864" s="171" t="s">
        <v>35591</v>
      </c>
      <c r="C17864" s="171" t="s">
        <v>19659</v>
      </c>
      <c r="D17864" s="171" t="s">
        <v>80</v>
      </c>
      <c r="E17864" s="11">
        <v>44866</v>
      </c>
      <c r="F17864">
        <v>0</v>
      </c>
      <c r="G17864">
        <v>0</v>
      </c>
      <c r="I17864">
        <v>0</v>
      </c>
      <c r="J17864">
        <v>0</v>
      </c>
      <c r="L17864">
        <v>0</v>
      </c>
      <c r="N17864">
        <v>0</v>
      </c>
      <c r="P17864">
        <v>0</v>
      </c>
      <c r="Q17864">
        <v>0</v>
      </c>
      <c r="S17864">
        <v>0</v>
      </c>
    </row>
    <row r="17865" spans="1:19" x14ac:dyDescent="0.3">
      <c r="A17865" t="s">
        <v>35592</v>
      </c>
      <c r="B17865" s="171" t="s">
        <v>35593</v>
      </c>
      <c r="C17865" s="171" t="s">
        <v>19659</v>
      </c>
      <c r="D17865" s="171" t="s">
        <v>4</v>
      </c>
      <c r="E17865" s="11">
        <v>44866</v>
      </c>
      <c r="F17865">
        <v>0</v>
      </c>
      <c r="G17865">
        <v>0</v>
      </c>
      <c r="I17865">
        <v>0</v>
      </c>
      <c r="J17865">
        <v>0</v>
      </c>
      <c r="L17865">
        <v>0</v>
      </c>
      <c r="N17865">
        <v>0</v>
      </c>
      <c r="P17865">
        <v>0</v>
      </c>
      <c r="Q17865">
        <v>0</v>
      </c>
      <c r="S17865">
        <v>0</v>
      </c>
    </row>
    <row r="17866" spans="1:19" x14ac:dyDescent="0.3">
      <c r="A17866" t="s">
        <v>35594</v>
      </c>
      <c r="B17866" s="171" t="s">
        <v>35595</v>
      </c>
      <c r="C17866" s="171" t="s">
        <v>98</v>
      </c>
      <c r="D17866" s="171" t="s">
        <v>80</v>
      </c>
      <c r="E17866" s="11">
        <v>44866</v>
      </c>
      <c r="F17866">
        <v>8.5</v>
      </c>
      <c r="G17866">
        <v>10</v>
      </c>
      <c r="I17866">
        <v>21</v>
      </c>
      <c r="J17866">
        <v>46</v>
      </c>
      <c r="L17866">
        <v>55</v>
      </c>
      <c r="N17866">
        <v>21</v>
      </c>
      <c r="P17866">
        <v>0</v>
      </c>
      <c r="Q17866">
        <v>4</v>
      </c>
      <c r="S17866">
        <v>0</v>
      </c>
    </row>
    <row r="17867" spans="1:19" x14ac:dyDescent="0.3">
      <c r="A17867" t="s">
        <v>35596</v>
      </c>
      <c r="B17867" s="171" t="s">
        <v>35597</v>
      </c>
      <c r="C17867" s="171" t="s">
        <v>98</v>
      </c>
      <c r="D17867" s="171" t="s">
        <v>4</v>
      </c>
      <c r="E17867" s="11">
        <v>44866</v>
      </c>
      <c r="F17867">
        <v>8.5</v>
      </c>
      <c r="G17867">
        <v>10</v>
      </c>
      <c r="I17867">
        <v>21</v>
      </c>
      <c r="J17867">
        <v>46</v>
      </c>
      <c r="L17867">
        <v>55</v>
      </c>
      <c r="N17867">
        <v>21</v>
      </c>
      <c r="P17867">
        <v>0</v>
      </c>
      <c r="Q17867">
        <v>4</v>
      </c>
      <c r="S17867">
        <v>0</v>
      </c>
    </row>
    <row r="17868" spans="1:19" x14ac:dyDescent="0.3">
      <c r="A17868" t="s">
        <v>35598</v>
      </c>
      <c r="B17868" s="171" t="s">
        <v>35599</v>
      </c>
      <c r="C17868" s="171" t="s">
        <v>101</v>
      </c>
      <c r="D17868" s="171" t="s">
        <v>80</v>
      </c>
      <c r="E17868" s="11">
        <v>44866</v>
      </c>
      <c r="F17868">
        <v>30</v>
      </c>
      <c r="G17868">
        <v>35</v>
      </c>
      <c r="I17868">
        <v>217</v>
      </c>
      <c r="J17868">
        <v>336</v>
      </c>
      <c r="L17868">
        <v>391</v>
      </c>
      <c r="N17868">
        <v>213</v>
      </c>
      <c r="P17868">
        <v>12</v>
      </c>
      <c r="Q17868">
        <v>20</v>
      </c>
      <c r="S17868">
        <v>4</v>
      </c>
    </row>
    <row r="17869" spans="1:19" x14ac:dyDescent="0.3">
      <c r="A17869" t="s">
        <v>35600</v>
      </c>
      <c r="B17869" s="171" t="s">
        <v>35601</v>
      </c>
      <c r="C17869" s="171" t="s">
        <v>101</v>
      </c>
      <c r="D17869" s="171" t="s">
        <v>4</v>
      </c>
      <c r="E17869" s="11">
        <v>44866</v>
      </c>
      <c r="F17869">
        <v>30</v>
      </c>
      <c r="G17869">
        <v>35</v>
      </c>
      <c r="I17869">
        <v>217</v>
      </c>
      <c r="J17869">
        <v>336</v>
      </c>
      <c r="L17869">
        <v>391</v>
      </c>
      <c r="N17869">
        <v>213</v>
      </c>
      <c r="P17869">
        <v>12</v>
      </c>
      <c r="Q17869">
        <v>20</v>
      </c>
      <c r="S17869">
        <v>4</v>
      </c>
    </row>
    <row r="17870" spans="1:19" x14ac:dyDescent="0.3">
      <c r="A17870" t="s">
        <v>35602</v>
      </c>
      <c r="B17870" s="171" t="s">
        <v>35603</v>
      </c>
      <c r="C17870" s="171" t="s">
        <v>6843</v>
      </c>
      <c r="D17870" s="171" t="s">
        <v>80</v>
      </c>
      <c r="E17870" s="11">
        <v>44866</v>
      </c>
      <c r="F17870">
        <v>2</v>
      </c>
      <c r="G17870">
        <v>4</v>
      </c>
      <c r="I17870">
        <v>7</v>
      </c>
      <c r="J17870">
        <v>11</v>
      </c>
      <c r="L17870">
        <v>22</v>
      </c>
      <c r="N17870">
        <v>7</v>
      </c>
      <c r="P17870">
        <v>0</v>
      </c>
      <c r="Q17870">
        <v>0</v>
      </c>
      <c r="S17870">
        <v>0</v>
      </c>
    </row>
    <row r="17871" spans="1:19" x14ac:dyDescent="0.3">
      <c r="A17871" t="s">
        <v>35604</v>
      </c>
      <c r="B17871" s="171" t="s">
        <v>35605</v>
      </c>
      <c r="C17871" s="171" t="s">
        <v>6843</v>
      </c>
      <c r="D17871" s="171" t="s">
        <v>4</v>
      </c>
      <c r="E17871" s="11">
        <v>44866</v>
      </c>
      <c r="F17871">
        <v>2</v>
      </c>
      <c r="G17871">
        <v>4</v>
      </c>
      <c r="I17871">
        <v>7</v>
      </c>
      <c r="J17871">
        <v>11</v>
      </c>
      <c r="L17871">
        <v>22</v>
      </c>
      <c r="N17871">
        <v>7</v>
      </c>
      <c r="P17871">
        <v>0</v>
      </c>
      <c r="Q17871">
        <v>0</v>
      </c>
      <c r="S17871">
        <v>0</v>
      </c>
    </row>
    <row r="17872" spans="1:19" x14ac:dyDescent="0.3">
      <c r="A17872" t="s">
        <v>35606</v>
      </c>
      <c r="B17872" s="171" t="s">
        <v>35607</v>
      </c>
      <c r="C17872" s="171" t="s">
        <v>12995</v>
      </c>
      <c r="D17872" s="171" t="s">
        <v>80</v>
      </c>
      <c r="E17872" s="11">
        <v>44866</v>
      </c>
      <c r="F17872">
        <v>66</v>
      </c>
      <c r="G17872">
        <v>76</v>
      </c>
      <c r="I17872">
        <v>320</v>
      </c>
      <c r="J17872">
        <v>528</v>
      </c>
      <c r="L17872">
        <v>607</v>
      </c>
      <c r="N17872">
        <v>311</v>
      </c>
      <c r="O17872" t="s">
        <v>16361</v>
      </c>
      <c r="P17872">
        <v>18</v>
      </c>
      <c r="Q17872">
        <v>33</v>
      </c>
      <c r="S17872">
        <v>9</v>
      </c>
    </row>
    <row r="17873" spans="1:19" x14ac:dyDescent="0.3">
      <c r="A17873" t="s">
        <v>35608</v>
      </c>
      <c r="B17873" s="171" t="s">
        <v>35609</v>
      </c>
      <c r="C17873" s="171" t="s">
        <v>15504</v>
      </c>
      <c r="D17873" s="171" t="s">
        <v>15341</v>
      </c>
      <c r="E17873" s="11">
        <v>44866</v>
      </c>
      <c r="F17873">
        <v>0</v>
      </c>
      <c r="G17873">
        <v>0</v>
      </c>
      <c r="I17873">
        <v>0</v>
      </c>
      <c r="J17873">
        <v>0</v>
      </c>
      <c r="L17873">
        <v>0</v>
      </c>
      <c r="N17873">
        <v>0</v>
      </c>
      <c r="O17873" t="s">
        <v>16361</v>
      </c>
      <c r="P17873">
        <v>0</v>
      </c>
      <c r="Q17873">
        <v>0</v>
      </c>
      <c r="S17873">
        <v>0</v>
      </c>
    </row>
    <row r="17874" spans="1:19" x14ac:dyDescent="0.3">
      <c r="A17874" t="s">
        <v>35610</v>
      </c>
      <c r="B17874" s="171" t="s">
        <v>35611</v>
      </c>
      <c r="C17874" s="171" t="s">
        <v>15511</v>
      </c>
      <c r="D17874" s="171" t="s">
        <v>80</v>
      </c>
      <c r="E17874" s="11">
        <v>44866</v>
      </c>
      <c r="F17874">
        <v>19</v>
      </c>
      <c r="G17874">
        <v>21</v>
      </c>
      <c r="H17874">
        <v>201</v>
      </c>
      <c r="I17874">
        <v>52</v>
      </c>
      <c r="J17874">
        <v>102</v>
      </c>
      <c r="L17874">
        <v>112</v>
      </c>
      <c r="N17874">
        <v>51</v>
      </c>
      <c r="P17874">
        <v>1</v>
      </c>
      <c r="Q17874">
        <v>5</v>
      </c>
      <c r="S17874">
        <v>1</v>
      </c>
    </row>
    <row r="17875" spans="1:19" x14ac:dyDescent="0.3">
      <c r="A17875" t="s">
        <v>35612</v>
      </c>
      <c r="B17875" s="171" t="s">
        <v>35613</v>
      </c>
      <c r="C17875" s="171" t="s">
        <v>15511</v>
      </c>
      <c r="D17875" s="171" t="s">
        <v>15341</v>
      </c>
      <c r="E17875" s="11">
        <v>44866</v>
      </c>
      <c r="F17875">
        <v>0</v>
      </c>
      <c r="G17875">
        <v>0</v>
      </c>
      <c r="I17875">
        <v>0</v>
      </c>
      <c r="J17875">
        <v>0</v>
      </c>
      <c r="L17875">
        <v>0</v>
      </c>
      <c r="N17875">
        <v>0</v>
      </c>
      <c r="P17875">
        <v>0</v>
      </c>
      <c r="Q17875">
        <v>0</v>
      </c>
      <c r="S17875">
        <v>0</v>
      </c>
    </row>
    <row r="17876" spans="1:19" x14ac:dyDescent="0.3">
      <c r="A17876" t="s">
        <v>35614</v>
      </c>
      <c r="B17876" s="171" t="s">
        <v>35615</v>
      </c>
      <c r="C17876" s="171" t="s">
        <v>15511</v>
      </c>
      <c r="D17876" s="171" t="s">
        <v>4</v>
      </c>
      <c r="E17876" s="11">
        <v>44866</v>
      </c>
      <c r="F17876">
        <v>19</v>
      </c>
      <c r="G17876">
        <v>21</v>
      </c>
      <c r="I17876">
        <v>52</v>
      </c>
      <c r="J17876">
        <v>102</v>
      </c>
      <c r="L17876">
        <v>112</v>
      </c>
      <c r="N17876">
        <v>51</v>
      </c>
      <c r="P17876">
        <v>1</v>
      </c>
      <c r="Q17876">
        <v>5</v>
      </c>
      <c r="S17876">
        <v>1</v>
      </c>
    </row>
    <row r="17877" spans="1:19" x14ac:dyDescent="0.3">
      <c r="A17877" t="s">
        <v>35616</v>
      </c>
      <c r="B17877" s="171" t="s">
        <v>35617</v>
      </c>
      <c r="C17877" s="171" t="s">
        <v>104</v>
      </c>
      <c r="D17877" s="171" t="s">
        <v>4</v>
      </c>
      <c r="E17877" s="11">
        <v>44866</v>
      </c>
      <c r="F17877">
        <v>66</v>
      </c>
      <c r="G17877">
        <v>76</v>
      </c>
      <c r="I17877">
        <v>320</v>
      </c>
      <c r="J17877">
        <v>528</v>
      </c>
      <c r="L17877">
        <v>607</v>
      </c>
      <c r="N17877">
        <v>311</v>
      </c>
      <c r="P17877">
        <v>18</v>
      </c>
      <c r="Q17877">
        <v>33</v>
      </c>
      <c r="S17877">
        <v>9</v>
      </c>
    </row>
    <row r="17878" spans="1:19" x14ac:dyDescent="0.3">
      <c r="A17878" t="s">
        <v>35618</v>
      </c>
      <c r="B17878" s="171" t="s">
        <v>35619</v>
      </c>
      <c r="C17878" s="171" t="s">
        <v>34754</v>
      </c>
      <c r="D17878" s="171" t="s">
        <v>80</v>
      </c>
      <c r="E17878" s="11">
        <v>44896</v>
      </c>
      <c r="F17878">
        <v>0.5</v>
      </c>
      <c r="G17878">
        <v>0.5</v>
      </c>
      <c r="I17878">
        <v>0</v>
      </c>
      <c r="J17878">
        <v>2</v>
      </c>
      <c r="L17878">
        <v>2</v>
      </c>
      <c r="N17878">
        <v>0</v>
      </c>
      <c r="P17878">
        <v>0</v>
      </c>
      <c r="Q17878">
        <v>0</v>
      </c>
      <c r="S17878">
        <v>0</v>
      </c>
    </row>
    <row r="17879" spans="1:19" x14ac:dyDescent="0.3">
      <c r="A17879" t="s">
        <v>35620</v>
      </c>
      <c r="B17879" s="171" t="s">
        <v>35621</v>
      </c>
      <c r="C17879" s="171" t="s">
        <v>34757</v>
      </c>
      <c r="D17879" s="171" t="s">
        <v>80</v>
      </c>
      <c r="E17879" s="11">
        <v>44896</v>
      </c>
      <c r="F17879">
        <v>1.5</v>
      </c>
      <c r="G17879">
        <v>1.5</v>
      </c>
      <c r="I17879">
        <v>0</v>
      </c>
      <c r="J17879">
        <v>6</v>
      </c>
      <c r="L17879">
        <v>6</v>
      </c>
      <c r="N17879">
        <v>0</v>
      </c>
      <c r="P17879">
        <v>0</v>
      </c>
      <c r="Q17879">
        <v>0</v>
      </c>
      <c r="S17879">
        <v>0</v>
      </c>
    </row>
    <row r="17880" spans="1:19" x14ac:dyDescent="0.3">
      <c r="A17880" t="s">
        <v>35622</v>
      </c>
      <c r="B17880" s="171" t="s">
        <v>35623</v>
      </c>
      <c r="C17880" s="171" t="s">
        <v>34760</v>
      </c>
      <c r="D17880" s="171" t="s">
        <v>80</v>
      </c>
      <c r="E17880" s="11">
        <v>44896</v>
      </c>
      <c r="F17880">
        <v>1</v>
      </c>
      <c r="G17880">
        <v>1</v>
      </c>
      <c r="I17880">
        <v>1</v>
      </c>
      <c r="J17880">
        <v>4</v>
      </c>
      <c r="L17880">
        <v>4</v>
      </c>
      <c r="N17880">
        <v>1</v>
      </c>
      <c r="P17880">
        <v>0</v>
      </c>
      <c r="Q17880">
        <v>0</v>
      </c>
      <c r="S17880">
        <v>0</v>
      </c>
    </row>
    <row r="17881" spans="1:19" x14ac:dyDescent="0.3">
      <c r="A17881" t="s">
        <v>35624</v>
      </c>
      <c r="B17881" s="171" t="s">
        <v>35625</v>
      </c>
      <c r="C17881" s="171" t="s">
        <v>34763</v>
      </c>
      <c r="D17881" s="171" t="s">
        <v>80</v>
      </c>
      <c r="E17881" s="11">
        <v>44896</v>
      </c>
      <c r="F17881">
        <v>0.5</v>
      </c>
      <c r="G17881">
        <v>0.5</v>
      </c>
      <c r="I17881">
        <v>0</v>
      </c>
      <c r="J17881">
        <v>2</v>
      </c>
      <c r="L17881">
        <v>2</v>
      </c>
      <c r="N17881">
        <v>0</v>
      </c>
      <c r="P17881">
        <v>0</v>
      </c>
      <c r="Q17881">
        <v>0</v>
      </c>
      <c r="S17881">
        <v>0</v>
      </c>
    </row>
    <row r="17882" spans="1:19" x14ac:dyDescent="0.3">
      <c r="A17882" t="s">
        <v>35626</v>
      </c>
      <c r="B17882" s="171" t="s">
        <v>35627</v>
      </c>
      <c r="C17882" s="171" t="s">
        <v>34766</v>
      </c>
      <c r="D17882" s="171" t="s">
        <v>80</v>
      </c>
      <c r="E17882" s="11">
        <v>44896</v>
      </c>
      <c r="F17882">
        <v>0.5</v>
      </c>
      <c r="G17882">
        <v>0.5</v>
      </c>
      <c r="I17882">
        <v>0</v>
      </c>
      <c r="J17882">
        <v>2</v>
      </c>
      <c r="L17882">
        <v>2</v>
      </c>
      <c r="N17882">
        <v>0</v>
      </c>
      <c r="P17882">
        <v>0</v>
      </c>
      <c r="Q17882">
        <v>0</v>
      </c>
      <c r="S17882">
        <v>0</v>
      </c>
    </row>
    <row r="17883" spans="1:19" x14ac:dyDescent="0.3">
      <c r="A17883" t="s">
        <v>35628</v>
      </c>
      <c r="B17883" s="171" t="s">
        <v>35629</v>
      </c>
      <c r="C17883" s="171" t="s">
        <v>119</v>
      </c>
      <c r="D17883" s="171" t="s">
        <v>80</v>
      </c>
      <c r="E17883" s="11">
        <v>44896</v>
      </c>
      <c r="F17883">
        <v>0</v>
      </c>
      <c r="G17883">
        <v>0</v>
      </c>
      <c r="I17883">
        <v>0</v>
      </c>
      <c r="J17883">
        <v>0</v>
      </c>
      <c r="L17883">
        <v>0</v>
      </c>
      <c r="N17883">
        <v>0</v>
      </c>
      <c r="P17883">
        <v>0</v>
      </c>
      <c r="Q17883">
        <v>0</v>
      </c>
      <c r="S17883">
        <v>0</v>
      </c>
    </row>
    <row r="17884" spans="1:19" x14ac:dyDescent="0.3">
      <c r="A17884" t="s">
        <v>35630</v>
      </c>
      <c r="B17884" s="171" t="s">
        <v>35631</v>
      </c>
      <c r="C17884" s="171" t="s">
        <v>143</v>
      </c>
      <c r="D17884" s="171" t="s">
        <v>80</v>
      </c>
      <c r="E17884" s="11">
        <v>44896</v>
      </c>
      <c r="F17884">
        <v>0</v>
      </c>
      <c r="G17884">
        <v>0</v>
      </c>
      <c r="I17884">
        <v>0</v>
      </c>
      <c r="J17884">
        <v>0</v>
      </c>
      <c r="L17884">
        <v>0</v>
      </c>
      <c r="N17884">
        <v>0</v>
      </c>
      <c r="P17884">
        <v>0</v>
      </c>
      <c r="Q17884">
        <v>0</v>
      </c>
      <c r="S17884">
        <v>0</v>
      </c>
    </row>
    <row r="17885" spans="1:19" x14ac:dyDescent="0.3">
      <c r="A17885" t="s">
        <v>35632</v>
      </c>
      <c r="B17885" s="171" t="s">
        <v>35633</v>
      </c>
      <c r="C17885" s="171" t="s">
        <v>158</v>
      </c>
      <c r="D17885" s="171" t="s">
        <v>80</v>
      </c>
      <c r="E17885" s="11">
        <v>44896</v>
      </c>
      <c r="F17885">
        <v>0</v>
      </c>
      <c r="G17885">
        <v>0</v>
      </c>
      <c r="I17885">
        <v>0</v>
      </c>
      <c r="J17885">
        <v>0</v>
      </c>
      <c r="L17885">
        <v>0</v>
      </c>
      <c r="N17885">
        <v>0</v>
      </c>
      <c r="P17885">
        <v>0</v>
      </c>
      <c r="Q17885">
        <v>0</v>
      </c>
      <c r="S17885">
        <v>0</v>
      </c>
    </row>
    <row r="17886" spans="1:19" x14ac:dyDescent="0.3">
      <c r="A17886" t="s">
        <v>35634</v>
      </c>
      <c r="B17886" s="171" t="s">
        <v>35635</v>
      </c>
      <c r="C17886" s="171" t="s">
        <v>209</v>
      </c>
      <c r="D17886" s="171" t="s">
        <v>80</v>
      </c>
      <c r="E17886" s="11">
        <v>44896</v>
      </c>
      <c r="F17886">
        <v>0</v>
      </c>
      <c r="G17886">
        <v>0</v>
      </c>
      <c r="I17886">
        <v>0</v>
      </c>
      <c r="J17886">
        <v>0</v>
      </c>
      <c r="L17886">
        <v>0</v>
      </c>
      <c r="N17886">
        <v>0</v>
      </c>
      <c r="P17886">
        <v>0</v>
      </c>
      <c r="Q17886">
        <v>0</v>
      </c>
      <c r="S17886">
        <v>0</v>
      </c>
    </row>
    <row r="17887" spans="1:19" x14ac:dyDescent="0.3">
      <c r="A17887" t="s">
        <v>35636</v>
      </c>
      <c r="B17887" s="171" t="s">
        <v>35637</v>
      </c>
      <c r="C17887" s="171" t="s">
        <v>76</v>
      </c>
      <c r="D17887" s="171" t="s">
        <v>80</v>
      </c>
      <c r="E17887" s="11">
        <v>44896</v>
      </c>
      <c r="F17887">
        <v>0</v>
      </c>
      <c r="G17887">
        <v>0</v>
      </c>
      <c r="I17887">
        <v>0</v>
      </c>
      <c r="J17887">
        <v>0</v>
      </c>
      <c r="L17887">
        <v>0</v>
      </c>
      <c r="N17887">
        <v>0</v>
      </c>
      <c r="P17887">
        <v>0</v>
      </c>
      <c r="Q17887">
        <v>0</v>
      </c>
      <c r="S17887">
        <v>0</v>
      </c>
    </row>
    <row r="17888" spans="1:19" x14ac:dyDescent="0.3">
      <c r="A17888" t="s">
        <v>35638</v>
      </c>
      <c r="B17888" s="171" t="s">
        <v>35639</v>
      </c>
      <c r="C17888" s="171" t="s">
        <v>15347</v>
      </c>
      <c r="D17888" s="171" t="s">
        <v>80</v>
      </c>
      <c r="E17888" s="11">
        <v>44896</v>
      </c>
      <c r="F17888">
        <v>0</v>
      </c>
      <c r="G17888">
        <v>0</v>
      </c>
      <c r="I17888">
        <v>0</v>
      </c>
      <c r="J17888">
        <v>0</v>
      </c>
      <c r="L17888">
        <v>0</v>
      </c>
      <c r="N17888">
        <v>0</v>
      </c>
      <c r="P17888">
        <v>0</v>
      </c>
      <c r="Q17888">
        <v>0</v>
      </c>
      <c r="S17888">
        <v>0</v>
      </c>
    </row>
    <row r="17889" spans="1:19" x14ac:dyDescent="0.3">
      <c r="A17889" t="s">
        <v>35640</v>
      </c>
      <c r="B17889" s="171" t="s">
        <v>35641</v>
      </c>
      <c r="C17889" s="171" t="s">
        <v>203</v>
      </c>
      <c r="D17889" s="171" t="s">
        <v>80</v>
      </c>
      <c r="E17889" s="11">
        <v>44896</v>
      </c>
      <c r="F17889">
        <v>2.5</v>
      </c>
      <c r="G17889">
        <v>3</v>
      </c>
      <c r="I17889">
        <v>11</v>
      </c>
      <c r="J17889">
        <v>14</v>
      </c>
      <c r="L17889">
        <v>15</v>
      </c>
      <c r="N17889">
        <v>11</v>
      </c>
      <c r="P17889">
        <v>1</v>
      </c>
      <c r="Q17889">
        <v>1</v>
      </c>
      <c r="S17889">
        <v>0</v>
      </c>
    </row>
    <row r="17890" spans="1:19" x14ac:dyDescent="0.3">
      <c r="A17890" t="s">
        <v>35642</v>
      </c>
      <c r="B17890" s="171" t="s">
        <v>35643</v>
      </c>
      <c r="C17890" s="171" t="s">
        <v>15340</v>
      </c>
      <c r="D17890" s="171" t="s">
        <v>15341</v>
      </c>
      <c r="E17890" s="11">
        <v>44896</v>
      </c>
      <c r="F17890">
        <v>0</v>
      </c>
      <c r="G17890">
        <v>0</v>
      </c>
      <c r="I17890">
        <v>0</v>
      </c>
      <c r="J17890">
        <v>0</v>
      </c>
      <c r="L17890">
        <v>0</v>
      </c>
      <c r="N17890">
        <v>0</v>
      </c>
      <c r="P17890">
        <v>0</v>
      </c>
      <c r="Q17890">
        <v>0</v>
      </c>
      <c r="S17890">
        <v>0</v>
      </c>
    </row>
    <row r="17891" spans="1:19" x14ac:dyDescent="0.3">
      <c r="A17891" t="s">
        <v>35644</v>
      </c>
      <c r="B17891" s="171" t="s">
        <v>35645</v>
      </c>
      <c r="C17891" s="171" t="s">
        <v>15340</v>
      </c>
      <c r="D17891" s="171" t="s">
        <v>80</v>
      </c>
      <c r="E17891" s="11">
        <v>44896</v>
      </c>
      <c r="F17891">
        <v>0</v>
      </c>
      <c r="G17891">
        <v>0</v>
      </c>
      <c r="I17891">
        <v>0</v>
      </c>
      <c r="J17891">
        <v>0</v>
      </c>
      <c r="L17891">
        <v>0</v>
      </c>
      <c r="N17891">
        <v>0</v>
      </c>
      <c r="P17891">
        <v>0</v>
      </c>
      <c r="Q17891">
        <v>0</v>
      </c>
      <c r="S17891">
        <v>0</v>
      </c>
    </row>
    <row r="17892" spans="1:19" x14ac:dyDescent="0.3">
      <c r="A17892" t="s">
        <v>35646</v>
      </c>
      <c r="B17892" s="171" t="s">
        <v>35647</v>
      </c>
      <c r="C17892" s="171" t="s">
        <v>15344</v>
      </c>
      <c r="D17892" s="171" t="s">
        <v>15341</v>
      </c>
      <c r="E17892" s="11">
        <v>44896</v>
      </c>
      <c r="F17892">
        <v>0</v>
      </c>
      <c r="G17892">
        <v>0</v>
      </c>
      <c r="I17892">
        <v>0</v>
      </c>
      <c r="J17892">
        <v>0</v>
      </c>
      <c r="L17892">
        <v>0</v>
      </c>
      <c r="N17892">
        <v>0</v>
      </c>
      <c r="P17892">
        <v>0</v>
      </c>
      <c r="Q17892">
        <v>0</v>
      </c>
      <c r="S17892">
        <v>0</v>
      </c>
    </row>
    <row r="17893" spans="1:19" x14ac:dyDescent="0.3">
      <c r="A17893" t="s">
        <v>35648</v>
      </c>
      <c r="B17893" s="171" t="s">
        <v>35649</v>
      </c>
      <c r="C17893" s="171" t="s">
        <v>15347</v>
      </c>
      <c r="D17893" s="171" t="s">
        <v>15341</v>
      </c>
      <c r="E17893" s="11">
        <v>44896</v>
      </c>
      <c r="F17893">
        <v>0</v>
      </c>
      <c r="G17893">
        <v>0</v>
      </c>
      <c r="I17893">
        <v>0</v>
      </c>
      <c r="J17893">
        <v>0</v>
      </c>
      <c r="L17893">
        <v>0</v>
      </c>
      <c r="N17893">
        <v>0</v>
      </c>
      <c r="P17893">
        <v>0</v>
      </c>
      <c r="Q17893">
        <v>0</v>
      </c>
      <c r="S17893">
        <v>0</v>
      </c>
    </row>
    <row r="17894" spans="1:19" x14ac:dyDescent="0.3">
      <c r="A17894" t="s">
        <v>35638</v>
      </c>
      <c r="B17894" s="171" t="s">
        <v>35639</v>
      </c>
      <c r="C17894" s="171" t="s">
        <v>15347</v>
      </c>
      <c r="D17894" s="171" t="s">
        <v>80</v>
      </c>
      <c r="E17894" s="11">
        <v>44896</v>
      </c>
      <c r="F17894">
        <v>1</v>
      </c>
      <c r="G17894">
        <v>1</v>
      </c>
      <c r="I17894">
        <v>6</v>
      </c>
      <c r="J17894">
        <v>6</v>
      </c>
      <c r="L17894">
        <v>6</v>
      </c>
      <c r="N17894">
        <v>6</v>
      </c>
      <c r="P17894">
        <v>0</v>
      </c>
      <c r="Q17894">
        <v>0</v>
      </c>
      <c r="S17894">
        <v>0</v>
      </c>
    </row>
    <row r="17895" spans="1:19" x14ac:dyDescent="0.3">
      <c r="A17895" t="s">
        <v>35650</v>
      </c>
      <c r="B17895" s="171" t="s">
        <v>35651</v>
      </c>
      <c r="C17895" s="171" t="s">
        <v>203</v>
      </c>
      <c r="D17895" s="171" t="s">
        <v>15341</v>
      </c>
      <c r="E17895" s="11">
        <v>44896</v>
      </c>
      <c r="F17895">
        <v>0</v>
      </c>
      <c r="G17895">
        <v>0</v>
      </c>
      <c r="I17895">
        <v>0</v>
      </c>
      <c r="J17895">
        <v>0</v>
      </c>
      <c r="L17895">
        <v>0</v>
      </c>
      <c r="N17895">
        <v>0</v>
      </c>
      <c r="P17895">
        <v>0</v>
      </c>
      <c r="Q17895">
        <v>0</v>
      </c>
      <c r="S17895">
        <v>0</v>
      </c>
    </row>
    <row r="17896" spans="1:19" x14ac:dyDescent="0.3">
      <c r="A17896" t="s">
        <v>35652</v>
      </c>
      <c r="B17896" s="171" t="s">
        <v>35653</v>
      </c>
      <c r="C17896" s="171" t="s">
        <v>24281</v>
      </c>
      <c r="D17896" s="171" t="s">
        <v>15341</v>
      </c>
      <c r="E17896" s="11">
        <v>44896</v>
      </c>
      <c r="F17896">
        <v>0</v>
      </c>
      <c r="G17896">
        <v>0</v>
      </c>
      <c r="I17896">
        <v>0</v>
      </c>
      <c r="J17896">
        <v>0</v>
      </c>
      <c r="L17896">
        <v>0</v>
      </c>
      <c r="N17896">
        <v>0</v>
      </c>
      <c r="P17896">
        <v>0</v>
      </c>
      <c r="Q17896">
        <v>0</v>
      </c>
      <c r="S17896">
        <v>0</v>
      </c>
    </row>
    <row r="17897" spans="1:19" x14ac:dyDescent="0.3">
      <c r="A17897" t="s">
        <v>35654</v>
      </c>
      <c r="B17897" s="171" t="s">
        <v>35655</v>
      </c>
      <c r="C17897" s="171" t="s">
        <v>24281</v>
      </c>
      <c r="D17897" s="171" t="s">
        <v>80</v>
      </c>
      <c r="E17897" s="11">
        <v>44896</v>
      </c>
      <c r="F17897">
        <v>0</v>
      </c>
      <c r="G17897">
        <v>0</v>
      </c>
      <c r="I17897">
        <v>0</v>
      </c>
      <c r="J17897">
        <v>0</v>
      </c>
      <c r="L17897">
        <v>0</v>
      </c>
      <c r="N17897">
        <v>0</v>
      </c>
      <c r="P17897">
        <v>0</v>
      </c>
      <c r="Q17897">
        <v>0</v>
      </c>
      <c r="S17897">
        <v>0</v>
      </c>
    </row>
    <row r="17898" spans="1:19" x14ac:dyDescent="0.3">
      <c r="A17898" t="s">
        <v>35656</v>
      </c>
      <c r="B17898" s="171" t="s">
        <v>35657</v>
      </c>
      <c r="C17898" s="171" t="s">
        <v>24284</v>
      </c>
      <c r="D17898" s="171" t="s">
        <v>80</v>
      </c>
      <c r="E17898" s="11">
        <v>44896</v>
      </c>
      <c r="F17898">
        <v>2</v>
      </c>
      <c r="G17898">
        <v>2</v>
      </c>
      <c r="I17898">
        <v>11</v>
      </c>
      <c r="J17898">
        <v>12</v>
      </c>
      <c r="L17898">
        <v>11</v>
      </c>
      <c r="N17898">
        <v>10</v>
      </c>
      <c r="P17898">
        <v>0</v>
      </c>
      <c r="Q17898">
        <v>0</v>
      </c>
      <c r="S17898">
        <v>1</v>
      </c>
    </row>
    <row r="17899" spans="1:19" x14ac:dyDescent="0.3">
      <c r="A17899" t="s">
        <v>35658</v>
      </c>
      <c r="B17899" s="171" t="s">
        <v>35659</v>
      </c>
      <c r="C17899" s="171" t="s">
        <v>18126</v>
      </c>
      <c r="D17899" s="171" t="s">
        <v>80</v>
      </c>
      <c r="E17899" s="11">
        <v>44896</v>
      </c>
      <c r="F17899">
        <v>0</v>
      </c>
      <c r="G17899">
        <v>0</v>
      </c>
      <c r="I17899">
        <v>0</v>
      </c>
      <c r="J17899">
        <v>0</v>
      </c>
      <c r="L17899">
        <v>0</v>
      </c>
      <c r="N17899">
        <v>0</v>
      </c>
      <c r="P17899">
        <v>0</v>
      </c>
      <c r="Q17899">
        <v>0</v>
      </c>
      <c r="S17899">
        <v>0</v>
      </c>
    </row>
    <row r="17900" spans="1:19" x14ac:dyDescent="0.3">
      <c r="A17900" t="s">
        <v>35660</v>
      </c>
      <c r="B17900" s="171" t="s">
        <v>35661</v>
      </c>
      <c r="C17900" s="171" t="s">
        <v>128</v>
      </c>
      <c r="D17900" s="171" t="s">
        <v>80</v>
      </c>
      <c r="E17900" s="11">
        <v>44896</v>
      </c>
      <c r="F17900">
        <v>0</v>
      </c>
      <c r="G17900">
        <v>0</v>
      </c>
      <c r="I17900">
        <v>0</v>
      </c>
      <c r="J17900">
        <v>0</v>
      </c>
      <c r="L17900">
        <v>0</v>
      </c>
      <c r="N17900">
        <v>0</v>
      </c>
      <c r="P17900">
        <v>0</v>
      </c>
      <c r="Q17900">
        <v>0</v>
      </c>
      <c r="S17900">
        <v>0</v>
      </c>
    </row>
    <row r="17901" spans="1:19" x14ac:dyDescent="0.3">
      <c r="A17901" t="s">
        <v>35662</v>
      </c>
      <c r="B17901" s="171" t="s">
        <v>35663</v>
      </c>
      <c r="C17901" s="171" t="s">
        <v>14824</v>
      </c>
      <c r="D17901" s="171" t="s">
        <v>80</v>
      </c>
      <c r="E17901" s="11">
        <v>44896</v>
      </c>
      <c r="F17901">
        <v>0</v>
      </c>
      <c r="G17901">
        <v>0</v>
      </c>
      <c r="I17901">
        <v>0</v>
      </c>
      <c r="J17901">
        <v>0</v>
      </c>
      <c r="L17901">
        <v>0</v>
      </c>
      <c r="N17901">
        <v>0</v>
      </c>
      <c r="P17901">
        <v>0</v>
      </c>
      <c r="Q17901">
        <v>0</v>
      </c>
      <c r="S17901">
        <v>0</v>
      </c>
    </row>
    <row r="17902" spans="1:19" x14ac:dyDescent="0.3">
      <c r="A17902" t="s">
        <v>35664</v>
      </c>
      <c r="B17902" s="171" t="s">
        <v>35665</v>
      </c>
      <c r="C17902" s="171" t="s">
        <v>152</v>
      </c>
      <c r="D17902" s="171" t="s">
        <v>80</v>
      </c>
      <c r="E17902" s="11">
        <v>44896</v>
      </c>
      <c r="F17902">
        <v>0</v>
      </c>
      <c r="G17902">
        <v>0</v>
      </c>
      <c r="I17902">
        <v>0</v>
      </c>
      <c r="J17902">
        <v>0</v>
      </c>
      <c r="L17902">
        <v>0</v>
      </c>
      <c r="N17902">
        <v>0</v>
      </c>
      <c r="P17902">
        <v>0</v>
      </c>
      <c r="Q17902">
        <v>0</v>
      </c>
      <c r="S17902">
        <v>0</v>
      </c>
    </row>
    <row r="17903" spans="1:19" x14ac:dyDescent="0.3">
      <c r="A17903" t="s">
        <v>35666</v>
      </c>
      <c r="B17903" s="171" t="s">
        <v>35667</v>
      </c>
      <c r="C17903" s="171" t="s">
        <v>194</v>
      </c>
      <c r="D17903" s="171" t="s">
        <v>80</v>
      </c>
      <c r="E17903" s="11">
        <v>44896</v>
      </c>
      <c r="F17903">
        <v>6</v>
      </c>
      <c r="G17903">
        <v>6</v>
      </c>
      <c r="I17903">
        <v>19</v>
      </c>
      <c r="J17903">
        <v>36</v>
      </c>
      <c r="L17903">
        <v>35</v>
      </c>
      <c r="N17903">
        <v>13</v>
      </c>
      <c r="P17903">
        <v>5</v>
      </c>
      <c r="Q17903">
        <v>9</v>
      </c>
      <c r="S17903">
        <v>6</v>
      </c>
    </row>
    <row r="17904" spans="1:19" x14ac:dyDescent="0.3">
      <c r="A17904" t="s">
        <v>35668</v>
      </c>
      <c r="B17904" s="171" t="s">
        <v>35669</v>
      </c>
      <c r="C17904" s="171" t="s">
        <v>18137</v>
      </c>
      <c r="D17904" s="171" t="s">
        <v>80</v>
      </c>
      <c r="E17904" s="11">
        <v>44896</v>
      </c>
      <c r="F17904">
        <v>0</v>
      </c>
      <c r="G17904">
        <v>0</v>
      </c>
      <c r="I17904">
        <v>0</v>
      </c>
      <c r="J17904">
        <v>0</v>
      </c>
      <c r="L17904">
        <v>0</v>
      </c>
      <c r="N17904">
        <v>0</v>
      </c>
      <c r="P17904">
        <v>0</v>
      </c>
      <c r="Q17904">
        <v>0</v>
      </c>
      <c r="S17904">
        <v>0</v>
      </c>
    </row>
    <row r="17905" spans="1:19" x14ac:dyDescent="0.3">
      <c r="A17905" t="s">
        <v>35670</v>
      </c>
      <c r="B17905" s="171" t="s">
        <v>35671</v>
      </c>
      <c r="C17905" s="171" t="s">
        <v>18140</v>
      </c>
      <c r="D17905" s="171" t="s">
        <v>80</v>
      </c>
      <c r="E17905" s="11">
        <v>44896</v>
      </c>
      <c r="F17905">
        <v>2</v>
      </c>
      <c r="G17905">
        <v>4</v>
      </c>
      <c r="I17905">
        <v>8</v>
      </c>
      <c r="J17905">
        <v>10</v>
      </c>
      <c r="L17905">
        <v>20</v>
      </c>
      <c r="N17905">
        <v>7</v>
      </c>
      <c r="P17905">
        <v>3</v>
      </c>
      <c r="Q17905">
        <v>3</v>
      </c>
      <c r="S17905">
        <v>1</v>
      </c>
    </row>
    <row r="17906" spans="1:19" x14ac:dyDescent="0.3">
      <c r="A17906" t="s">
        <v>35672</v>
      </c>
      <c r="B17906" s="171" t="s">
        <v>35673</v>
      </c>
      <c r="C17906" s="171" t="s">
        <v>236</v>
      </c>
      <c r="D17906" s="171" t="s">
        <v>80</v>
      </c>
      <c r="E17906" s="11">
        <v>44896</v>
      </c>
      <c r="F17906">
        <v>0</v>
      </c>
      <c r="G17906">
        <v>0</v>
      </c>
      <c r="I17906">
        <v>0</v>
      </c>
      <c r="J17906">
        <v>0</v>
      </c>
      <c r="L17906">
        <v>0</v>
      </c>
      <c r="N17906">
        <v>0</v>
      </c>
      <c r="P17906">
        <v>0</v>
      </c>
      <c r="Q17906">
        <v>0</v>
      </c>
      <c r="S17906">
        <v>0</v>
      </c>
    </row>
    <row r="17907" spans="1:19" x14ac:dyDescent="0.3">
      <c r="A17907" t="s">
        <v>35674</v>
      </c>
      <c r="B17907" s="171" t="s">
        <v>35675</v>
      </c>
      <c r="C17907" s="171" t="s">
        <v>239</v>
      </c>
      <c r="D17907" s="171" t="s">
        <v>80</v>
      </c>
      <c r="E17907" s="11">
        <v>44896</v>
      </c>
      <c r="F17907">
        <v>0</v>
      </c>
      <c r="G17907">
        <v>0</v>
      </c>
      <c r="I17907">
        <v>0</v>
      </c>
      <c r="J17907">
        <v>0</v>
      </c>
      <c r="L17907">
        <v>0</v>
      </c>
      <c r="N17907">
        <v>0</v>
      </c>
      <c r="P17907">
        <v>0</v>
      </c>
      <c r="Q17907">
        <v>0</v>
      </c>
      <c r="S17907">
        <v>0</v>
      </c>
    </row>
    <row r="17908" spans="1:19" x14ac:dyDescent="0.3">
      <c r="A17908" t="s">
        <v>35676</v>
      </c>
      <c r="B17908" s="171" t="s">
        <v>35677</v>
      </c>
      <c r="C17908" s="171" t="s">
        <v>176</v>
      </c>
      <c r="D17908" s="171" t="s">
        <v>80</v>
      </c>
      <c r="E17908" s="11">
        <v>44896</v>
      </c>
      <c r="F17908">
        <v>2</v>
      </c>
      <c r="G17908">
        <v>2</v>
      </c>
      <c r="I17908">
        <v>6</v>
      </c>
      <c r="J17908">
        <v>11</v>
      </c>
      <c r="L17908">
        <v>11</v>
      </c>
      <c r="N17908">
        <v>6</v>
      </c>
      <c r="P17908">
        <v>2</v>
      </c>
      <c r="Q17908">
        <v>5</v>
      </c>
      <c r="S17908">
        <v>0</v>
      </c>
    </row>
    <row r="17909" spans="1:19" x14ac:dyDescent="0.3">
      <c r="A17909" t="s">
        <v>35678</v>
      </c>
      <c r="B17909" s="171" t="s">
        <v>35679</v>
      </c>
      <c r="C17909" s="171" t="s">
        <v>206</v>
      </c>
      <c r="D17909" s="171" t="s">
        <v>80</v>
      </c>
      <c r="E17909" s="11">
        <v>44896</v>
      </c>
      <c r="F17909">
        <v>1.5</v>
      </c>
      <c r="G17909">
        <v>1.5</v>
      </c>
      <c r="I17909">
        <v>1</v>
      </c>
      <c r="J17909">
        <v>7</v>
      </c>
      <c r="L17909">
        <v>7</v>
      </c>
      <c r="N17909">
        <v>1</v>
      </c>
      <c r="P17909">
        <v>0</v>
      </c>
      <c r="Q17909">
        <v>0</v>
      </c>
      <c r="S17909">
        <v>0</v>
      </c>
    </row>
    <row r="17910" spans="1:19" x14ac:dyDescent="0.3">
      <c r="A17910" t="s">
        <v>35680</v>
      </c>
      <c r="B17910" s="171" t="s">
        <v>35681</v>
      </c>
      <c r="C17910" s="171" t="s">
        <v>176</v>
      </c>
      <c r="D17910" s="171" t="s">
        <v>15341</v>
      </c>
      <c r="E17910" s="11">
        <v>44896</v>
      </c>
      <c r="F17910">
        <v>0</v>
      </c>
      <c r="G17910">
        <v>0</v>
      </c>
      <c r="I17910">
        <v>0</v>
      </c>
      <c r="J17910">
        <v>0</v>
      </c>
      <c r="L17910">
        <v>0</v>
      </c>
      <c r="N17910">
        <v>0</v>
      </c>
      <c r="P17910">
        <v>0</v>
      </c>
      <c r="Q17910">
        <v>0</v>
      </c>
      <c r="S17910">
        <v>0</v>
      </c>
    </row>
    <row r="17911" spans="1:19" x14ac:dyDescent="0.3">
      <c r="A17911" t="s">
        <v>35682</v>
      </c>
      <c r="B17911" s="171" t="s">
        <v>35683</v>
      </c>
      <c r="C17911" s="171" t="s">
        <v>206</v>
      </c>
      <c r="D17911" s="171" t="s">
        <v>15341</v>
      </c>
      <c r="E17911" s="11">
        <v>44896</v>
      </c>
      <c r="F17911">
        <v>0</v>
      </c>
      <c r="G17911">
        <v>0</v>
      </c>
      <c r="I17911">
        <v>0</v>
      </c>
      <c r="J17911">
        <v>0</v>
      </c>
      <c r="L17911">
        <v>0</v>
      </c>
      <c r="N17911">
        <v>0</v>
      </c>
      <c r="P17911">
        <v>0</v>
      </c>
      <c r="Q17911">
        <v>0</v>
      </c>
      <c r="S17911">
        <v>0</v>
      </c>
    </row>
    <row r="17912" spans="1:19" x14ac:dyDescent="0.3">
      <c r="A17912" t="s">
        <v>35684</v>
      </c>
      <c r="B17912" s="171" t="s">
        <v>35685</v>
      </c>
      <c r="C17912" s="171" t="s">
        <v>16544</v>
      </c>
      <c r="D17912" s="171" t="s">
        <v>15341</v>
      </c>
      <c r="E17912" s="11">
        <v>44896</v>
      </c>
      <c r="F17912">
        <v>0</v>
      </c>
      <c r="G17912">
        <v>0</v>
      </c>
      <c r="I17912">
        <v>0</v>
      </c>
      <c r="J17912">
        <v>0</v>
      </c>
      <c r="L17912">
        <v>0</v>
      </c>
      <c r="N17912">
        <v>0</v>
      </c>
      <c r="P17912">
        <v>0</v>
      </c>
      <c r="Q17912">
        <v>0</v>
      </c>
      <c r="S17912">
        <v>0</v>
      </c>
    </row>
    <row r="17913" spans="1:19" x14ac:dyDescent="0.3">
      <c r="A17913" t="s">
        <v>35686</v>
      </c>
      <c r="B17913" s="171" t="s">
        <v>35687</v>
      </c>
      <c r="C17913" s="171" t="s">
        <v>16544</v>
      </c>
      <c r="D17913" s="171" t="s">
        <v>80</v>
      </c>
      <c r="E17913" s="11">
        <v>44896</v>
      </c>
      <c r="F17913">
        <v>0</v>
      </c>
      <c r="G17913">
        <v>0</v>
      </c>
      <c r="I17913">
        <v>0</v>
      </c>
      <c r="J17913">
        <v>0</v>
      </c>
      <c r="L17913">
        <v>0</v>
      </c>
      <c r="N17913">
        <v>0</v>
      </c>
      <c r="P17913">
        <v>0</v>
      </c>
      <c r="Q17913">
        <v>0</v>
      </c>
      <c r="S17913">
        <v>0</v>
      </c>
    </row>
    <row r="17914" spans="1:19" x14ac:dyDescent="0.3">
      <c r="A17914" t="s">
        <v>35688</v>
      </c>
      <c r="B17914" s="171" t="s">
        <v>35689</v>
      </c>
      <c r="C17914" s="171" t="s">
        <v>24315</v>
      </c>
      <c r="D17914" s="171" t="s">
        <v>15341</v>
      </c>
      <c r="E17914" s="11">
        <v>44896</v>
      </c>
      <c r="F17914">
        <v>0</v>
      </c>
      <c r="G17914">
        <v>0</v>
      </c>
      <c r="I17914">
        <v>0</v>
      </c>
      <c r="J17914">
        <v>0</v>
      </c>
      <c r="L17914">
        <v>0</v>
      </c>
      <c r="N17914">
        <v>0</v>
      </c>
      <c r="P17914">
        <v>0</v>
      </c>
      <c r="Q17914">
        <v>0</v>
      </c>
      <c r="S17914">
        <v>0</v>
      </c>
    </row>
    <row r="17915" spans="1:19" x14ac:dyDescent="0.3">
      <c r="A17915" t="s">
        <v>35690</v>
      </c>
      <c r="B17915" s="171" t="s">
        <v>35691</v>
      </c>
      <c r="C17915" s="171" t="s">
        <v>24315</v>
      </c>
      <c r="D17915" s="171" t="s">
        <v>80</v>
      </c>
      <c r="E17915" s="11">
        <v>44896</v>
      </c>
      <c r="F17915">
        <v>0</v>
      </c>
      <c r="G17915">
        <v>0</v>
      </c>
      <c r="I17915">
        <v>0</v>
      </c>
      <c r="J17915">
        <v>0</v>
      </c>
      <c r="L17915">
        <v>0</v>
      </c>
      <c r="N17915">
        <v>0</v>
      </c>
      <c r="P17915">
        <v>0</v>
      </c>
      <c r="Q17915">
        <v>0</v>
      </c>
      <c r="S17915">
        <v>0</v>
      </c>
    </row>
    <row r="17916" spans="1:19" x14ac:dyDescent="0.3">
      <c r="A17916" t="s">
        <v>35692</v>
      </c>
      <c r="B17916" s="171" t="s">
        <v>35693</v>
      </c>
      <c r="C17916" s="171" t="s">
        <v>34833</v>
      </c>
      <c r="D17916" s="171" t="s">
        <v>80</v>
      </c>
      <c r="E17916" s="11">
        <v>44896</v>
      </c>
      <c r="F17916">
        <v>2</v>
      </c>
      <c r="G17916">
        <v>2</v>
      </c>
      <c r="I17916">
        <v>0</v>
      </c>
      <c r="J17916">
        <v>11</v>
      </c>
      <c r="L17916">
        <v>11</v>
      </c>
      <c r="N17916">
        <v>0</v>
      </c>
      <c r="P17916">
        <v>0</v>
      </c>
      <c r="Q17916">
        <v>1</v>
      </c>
      <c r="S17916">
        <v>0</v>
      </c>
    </row>
    <row r="17917" spans="1:19" x14ac:dyDescent="0.3">
      <c r="A17917" t="s">
        <v>35694</v>
      </c>
      <c r="B17917" s="171" t="s">
        <v>35695</v>
      </c>
      <c r="C17917" s="171" t="s">
        <v>34836</v>
      </c>
      <c r="D17917" s="171" t="s">
        <v>80</v>
      </c>
      <c r="E17917" s="11">
        <v>44896</v>
      </c>
      <c r="F17917">
        <v>1.5</v>
      </c>
      <c r="G17917">
        <v>1.5</v>
      </c>
      <c r="I17917">
        <v>1</v>
      </c>
      <c r="J17917">
        <v>7</v>
      </c>
      <c r="L17917">
        <v>7</v>
      </c>
      <c r="N17917">
        <v>0</v>
      </c>
      <c r="P17917">
        <v>0</v>
      </c>
      <c r="Q17917">
        <v>1</v>
      </c>
      <c r="S17917">
        <v>1</v>
      </c>
    </row>
    <row r="17918" spans="1:19" x14ac:dyDescent="0.3">
      <c r="A17918" t="s">
        <v>35696</v>
      </c>
      <c r="B17918" s="171" t="s">
        <v>35697</v>
      </c>
      <c r="C17918" s="171" t="s">
        <v>113</v>
      </c>
      <c r="D17918" s="171" t="s">
        <v>80</v>
      </c>
      <c r="E17918" s="11">
        <v>44896</v>
      </c>
      <c r="F17918">
        <v>0</v>
      </c>
      <c r="G17918">
        <v>0</v>
      </c>
      <c r="I17918">
        <v>0</v>
      </c>
      <c r="J17918">
        <v>0</v>
      </c>
      <c r="L17918">
        <v>0</v>
      </c>
      <c r="N17918">
        <v>0</v>
      </c>
      <c r="P17918">
        <v>0</v>
      </c>
      <c r="Q17918">
        <v>0</v>
      </c>
      <c r="S17918">
        <v>0</v>
      </c>
    </row>
    <row r="17919" spans="1:19" x14ac:dyDescent="0.3">
      <c r="A17919" t="s">
        <v>35698</v>
      </c>
      <c r="B17919" s="171" t="s">
        <v>35699</v>
      </c>
      <c r="C17919" s="171" t="s">
        <v>131</v>
      </c>
      <c r="D17919" s="171" t="s">
        <v>80</v>
      </c>
      <c r="E17919" s="11">
        <v>44896</v>
      </c>
      <c r="F17919">
        <v>0</v>
      </c>
      <c r="G17919">
        <v>0</v>
      </c>
      <c r="I17919">
        <v>0</v>
      </c>
      <c r="J17919">
        <v>0</v>
      </c>
      <c r="L17919">
        <v>0</v>
      </c>
      <c r="N17919">
        <v>0</v>
      </c>
      <c r="P17919">
        <v>0</v>
      </c>
      <c r="Q17919">
        <v>0</v>
      </c>
      <c r="S17919">
        <v>0</v>
      </c>
    </row>
    <row r="17920" spans="1:19" x14ac:dyDescent="0.3">
      <c r="A17920" t="s">
        <v>35700</v>
      </c>
      <c r="B17920" s="171" t="s">
        <v>35701</v>
      </c>
      <c r="C17920" s="171" t="s">
        <v>14843</v>
      </c>
      <c r="D17920" s="171" t="s">
        <v>80</v>
      </c>
      <c r="E17920" s="11">
        <v>44896</v>
      </c>
      <c r="F17920">
        <v>0</v>
      </c>
      <c r="G17920">
        <v>0</v>
      </c>
      <c r="I17920">
        <v>0</v>
      </c>
      <c r="J17920">
        <v>0</v>
      </c>
      <c r="L17920">
        <v>0</v>
      </c>
      <c r="N17920">
        <v>0</v>
      </c>
      <c r="P17920">
        <v>0</v>
      </c>
      <c r="Q17920">
        <v>0</v>
      </c>
      <c r="S17920">
        <v>0</v>
      </c>
    </row>
    <row r="17921" spans="1:19" x14ac:dyDescent="0.3">
      <c r="A17921" t="s">
        <v>35702</v>
      </c>
      <c r="B17921" s="171" t="s">
        <v>35703</v>
      </c>
      <c r="C17921" s="171" t="s">
        <v>155</v>
      </c>
      <c r="D17921" s="171" t="s">
        <v>80</v>
      </c>
      <c r="E17921" s="11">
        <v>44896</v>
      </c>
      <c r="F17921">
        <v>4.5</v>
      </c>
      <c r="G17921">
        <v>4.5</v>
      </c>
      <c r="I17921">
        <v>12</v>
      </c>
      <c r="J17921">
        <v>24</v>
      </c>
      <c r="L17921">
        <v>24</v>
      </c>
      <c r="N17921">
        <v>12</v>
      </c>
      <c r="P17921">
        <v>2</v>
      </c>
      <c r="Q17921">
        <v>2</v>
      </c>
      <c r="S17921">
        <v>0</v>
      </c>
    </row>
    <row r="17922" spans="1:19" x14ac:dyDescent="0.3">
      <c r="A17922" t="s">
        <v>35704</v>
      </c>
      <c r="B17922" s="171" t="s">
        <v>35705</v>
      </c>
      <c r="C17922" s="171" t="s">
        <v>16232</v>
      </c>
      <c r="D17922" s="171" t="s">
        <v>80</v>
      </c>
      <c r="E17922" s="11">
        <v>44896</v>
      </c>
      <c r="F17922">
        <v>1</v>
      </c>
      <c r="G17922">
        <v>1.5</v>
      </c>
      <c r="I17922">
        <v>4</v>
      </c>
      <c r="J17922">
        <v>6</v>
      </c>
      <c r="L17922">
        <v>9</v>
      </c>
      <c r="N17922">
        <v>4</v>
      </c>
      <c r="P17922">
        <v>0</v>
      </c>
      <c r="Q17922">
        <v>0</v>
      </c>
      <c r="S17922">
        <v>0</v>
      </c>
    </row>
    <row r="17923" spans="1:19" x14ac:dyDescent="0.3">
      <c r="A17923" t="s">
        <v>35706</v>
      </c>
      <c r="B17923" s="171" t="s">
        <v>35707</v>
      </c>
      <c r="C17923" s="171" t="s">
        <v>16557</v>
      </c>
      <c r="D17923" s="171" t="s">
        <v>80</v>
      </c>
      <c r="E17923" s="11">
        <v>44896</v>
      </c>
      <c r="F17923">
        <v>0</v>
      </c>
      <c r="G17923">
        <v>0</v>
      </c>
      <c r="I17923">
        <v>0</v>
      </c>
      <c r="J17923">
        <v>0</v>
      </c>
      <c r="L17923">
        <v>0</v>
      </c>
      <c r="N17923">
        <v>0</v>
      </c>
      <c r="P17923">
        <v>0</v>
      </c>
      <c r="Q17923">
        <v>0</v>
      </c>
      <c r="S17923">
        <v>0</v>
      </c>
    </row>
    <row r="17924" spans="1:19" x14ac:dyDescent="0.3">
      <c r="A17924" t="s">
        <v>35708</v>
      </c>
      <c r="B17924" s="171" t="s">
        <v>35709</v>
      </c>
      <c r="C17924" s="171" t="s">
        <v>188</v>
      </c>
      <c r="D17924" s="171" t="s">
        <v>80</v>
      </c>
      <c r="E17924" s="11">
        <v>44896</v>
      </c>
      <c r="F17924">
        <v>2.5</v>
      </c>
      <c r="G17924">
        <v>4</v>
      </c>
      <c r="I17924">
        <v>7</v>
      </c>
      <c r="J17924">
        <v>13</v>
      </c>
      <c r="L17924">
        <v>22</v>
      </c>
      <c r="N17924">
        <v>3</v>
      </c>
      <c r="P17924">
        <v>0</v>
      </c>
      <c r="Q17924">
        <v>0</v>
      </c>
      <c r="S17924">
        <v>4</v>
      </c>
    </row>
    <row r="17925" spans="1:19" x14ac:dyDescent="0.3">
      <c r="A17925" t="s">
        <v>35710</v>
      </c>
      <c r="B17925" s="171" t="s">
        <v>35711</v>
      </c>
      <c r="C17925" s="171" t="s">
        <v>227</v>
      </c>
      <c r="D17925" s="171" t="s">
        <v>80</v>
      </c>
      <c r="E17925" s="11">
        <v>44896</v>
      </c>
      <c r="F17925">
        <v>0</v>
      </c>
      <c r="G17925">
        <v>0</v>
      </c>
      <c r="I17925">
        <v>0</v>
      </c>
      <c r="J17925">
        <v>0</v>
      </c>
      <c r="L17925">
        <v>0</v>
      </c>
      <c r="N17925">
        <v>0</v>
      </c>
      <c r="P17925">
        <v>0</v>
      </c>
      <c r="Q17925">
        <v>0</v>
      </c>
      <c r="S17925">
        <v>0</v>
      </c>
    </row>
    <row r="17926" spans="1:19" x14ac:dyDescent="0.3">
      <c r="A17926" t="s">
        <v>35712</v>
      </c>
      <c r="B17926" s="171" t="s">
        <v>35713</v>
      </c>
      <c r="C17926" s="171" t="s">
        <v>116</v>
      </c>
      <c r="D17926" s="171" t="s">
        <v>80</v>
      </c>
      <c r="E17926" s="11">
        <v>44896</v>
      </c>
      <c r="F17926">
        <v>3.5</v>
      </c>
      <c r="G17926">
        <v>5.5</v>
      </c>
      <c r="I17926">
        <v>41</v>
      </c>
      <c r="J17926">
        <v>36</v>
      </c>
      <c r="L17926">
        <v>58</v>
      </c>
      <c r="N17926">
        <v>41</v>
      </c>
      <c r="P17926">
        <v>0</v>
      </c>
      <c r="Q17926">
        <v>9</v>
      </c>
      <c r="S17926">
        <v>0</v>
      </c>
    </row>
    <row r="17927" spans="1:19" x14ac:dyDescent="0.3">
      <c r="A17927" t="s">
        <v>35714</v>
      </c>
      <c r="B17927" s="171" t="s">
        <v>35715</v>
      </c>
      <c r="C17927" s="171" t="s">
        <v>9862</v>
      </c>
      <c r="D17927" s="171" t="s">
        <v>80</v>
      </c>
      <c r="E17927" s="11">
        <v>44896</v>
      </c>
      <c r="F17927">
        <v>0</v>
      </c>
      <c r="G17927">
        <v>0</v>
      </c>
      <c r="I17927">
        <v>0</v>
      </c>
      <c r="J17927">
        <v>0</v>
      </c>
      <c r="L17927">
        <v>0</v>
      </c>
      <c r="N17927">
        <v>0</v>
      </c>
      <c r="P17927">
        <v>0</v>
      </c>
      <c r="Q17927">
        <v>0</v>
      </c>
      <c r="S17927">
        <v>0</v>
      </c>
    </row>
    <row r="17928" spans="1:19" x14ac:dyDescent="0.3">
      <c r="A17928" t="s">
        <v>35716</v>
      </c>
      <c r="B17928" s="171" t="s">
        <v>35717</v>
      </c>
      <c r="C17928" s="171" t="s">
        <v>140</v>
      </c>
      <c r="D17928" s="171" t="s">
        <v>80</v>
      </c>
      <c r="E17928" s="11">
        <v>44896</v>
      </c>
      <c r="F17928">
        <v>0</v>
      </c>
      <c r="G17928">
        <v>0</v>
      </c>
      <c r="I17928">
        <v>0</v>
      </c>
      <c r="J17928">
        <v>0</v>
      </c>
      <c r="L17928">
        <v>0</v>
      </c>
      <c r="N17928">
        <v>0</v>
      </c>
      <c r="P17928">
        <v>0</v>
      </c>
      <c r="Q17928">
        <v>0</v>
      </c>
      <c r="S17928">
        <v>0</v>
      </c>
    </row>
    <row r="17929" spans="1:19" x14ac:dyDescent="0.3">
      <c r="A17929" t="s">
        <v>35718</v>
      </c>
      <c r="B17929" s="171" t="s">
        <v>35719</v>
      </c>
      <c r="C17929" s="171" t="s">
        <v>8590</v>
      </c>
      <c r="D17929" s="171" t="s">
        <v>80</v>
      </c>
      <c r="E17929" s="11">
        <v>44896</v>
      </c>
      <c r="F17929">
        <v>0</v>
      </c>
      <c r="G17929">
        <v>0</v>
      </c>
      <c r="I17929">
        <v>0</v>
      </c>
      <c r="J17929">
        <v>0</v>
      </c>
      <c r="L17929">
        <v>0</v>
      </c>
      <c r="N17929">
        <v>0</v>
      </c>
      <c r="P17929">
        <v>0</v>
      </c>
      <c r="Q17929">
        <v>0</v>
      </c>
      <c r="S17929">
        <v>0</v>
      </c>
    </row>
    <row r="17930" spans="1:19" x14ac:dyDescent="0.3">
      <c r="A17930" t="s">
        <v>35720</v>
      </c>
      <c r="B17930" s="171" t="s">
        <v>35721</v>
      </c>
      <c r="C17930" s="171" t="s">
        <v>170</v>
      </c>
      <c r="D17930" s="171" t="s">
        <v>80</v>
      </c>
      <c r="E17930" s="11">
        <v>44896</v>
      </c>
      <c r="F17930">
        <v>4</v>
      </c>
      <c r="G17930">
        <v>4</v>
      </c>
      <c r="I17930">
        <v>32</v>
      </c>
      <c r="J17930">
        <v>56</v>
      </c>
      <c r="L17930">
        <v>56</v>
      </c>
      <c r="N17930">
        <v>32</v>
      </c>
      <c r="P17930">
        <v>0</v>
      </c>
      <c r="Q17930">
        <v>0</v>
      </c>
      <c r="S17930">
        <v>0</v>
      </c>
    </row>
    <row r="17931" spans="1:19" x14ac:dyDescent="0.3">
      <c r="A17931" t="s">
        <v>35722</v>
      </c>
      <c r="B17931" s="171" t="s">
        <v>35723</v>
      </c>
      <c r="C17931" s="171" t="s">
        <v>182</v>
      </c>
      <c r="D17931" s="171" t="s">
        <v>80</v>
      </c>
      <c r="E17931" s="11">
        <v>44896</v>
      </c>
      <c r="F17931">
        <v>11.5</v>
      </c>
      <c r="G17931">
        <v>11.5</v>
      </c>
      <c r="I17931">
        <v>63</v>
      </c>
      <c r="J17931">
        <v>131</v>
      </c>
      <c r="L17931">
        <v>131</v>
      </c>
      <c r="N17931">
        <v>63</v>
      </c>
      <c r="P17931">
        <v>3</v>
      </c>
      <c r="Q17931">
        <v>3</v>
      </c>
      <c r="S17931">
        <v>0</v>
      </c>
    </row>
    <row r="17932" spans="1:19" x14ac:dyDescent="0.3">
      <c r="A17932" t="s">
        <v>35724</v>
      </c>
      <c r="B17932" s="171" t="s">
        <v>35725</v>
      </c>
      <c r="C17932" s="171" t="s">
        <v>197</v>
      </c>
      <c r="D17932" s="171" t="s">
        <v>80</v>
      </c>
      <c r="E17932" s="11">
        <v>44896</v>
      </c>
      <c r="F17932">
        <v>8</v>
      </c>
      <c r="G17932">
        <v>8</v>
      </c>
      <c r="I17932">
        <v>53</v>
      </c>
      <c r="J17932">
        <v>80</v>
      </c>
      <c r="L17932">
        <v>80</v>
      </c>
      <c r="N17932">
        <v>47</v>
      </c>
      <c r="P17932">
        <v>4</v>
      </c>
      <c r="Q17932">
        <v>5</v>
      </c>
      <c r="S17932">
        <v>6</v>
      </c>
    </row>
    <row r="17933" spans="1:19" x14ac:dyDescent="0.3">
      <c r="A17933" t="s">
        <v>35726</v>
      </c>
      <c r="B17933" s="171" t="s">
        <v>35727</v>
      </c>
      <c r="C17933" s="171" t="s">
        <v>218</v>
      </c>
      <c r="D17933" s="171" t="s">
        <v>80</v>
      </c>
      <c r="E17933" s="11">
        <v>44896</v>
      </c>
      <c r="F17933">
        <v>0</v>
      </c>
      <c r="G17933">
        <v>0</v>
      </c>
      <c r="I17933">
        <v>0</v>
      </c>
      <c r="J17933">
        <v>0</v>
      </c>
      <c r="L17933">
        <v>0</v>
      </c>
      <c r="N17933">
        <v>0</v>
      </c>
      <c r="P17933">
        <v>0</v>
      </c>
      <c r="Q17933">
        <v>0</v>
      </c>
      <c r="S17933">
        <v>0</v>
      </c>
    </row>
    <row r="17934" spans="1:19" x14ac:dyDescent="0.3">
      <c r="A17934" t="s">
        <v>35728</v>
      </c>
      <c r="B17934" s="171" t="s">
        <v>35729</v>
      </c>
      <c r="C17934" s="171" t="s">
        <v>34871</v>
      </c>
      <c r="D17934" s="171" t="s">
        <v>80</v>
      </c>
      <c r="E17934" s="11">
        <v>44896</v>
      </c>
      <c r="F17934">
        <v>2</v>
      </c>
      <c r="G17934">
        <v>3</v>
      </c>
      <c r="I17934">
        <v>13</v>
      </c>
      <c r="J17934">
        <v>22</v>
      </c>
      <c r="L17934">
        <v>33</v>
      </c>
      <c r="N17934">
        <v>13</v>
      </c>
      <c r="P17934">
        <v>0</v>
      </c>
      <c r="Q17934">
        <v>0</v>
      </c>
      <c r="S17934">
        <v>0</v>
      </c>
    </row>
    <row r="17935" spans="1:19" x14ac:dyDescent="0.3">
      <c r="A17935" t="s">
        <v>35730</v>
      </c>
      <c r="B17935" s="171" t="s">
        <v>35731</v>
      </c>
      <c r="C17935" s="171" t="s">
        <v>230</v>
      </c>
      <c r="D17935" s="171" t="s">
        <v>80</v>
      </c>
      <c r="E17935" s="11">
        <v>44896</v>
      </c>
      <c r="F17935">
        <v>0</v>
      </c>
      <c r="G17935">
        <v>0</v>
      </c>
      <c r="I17935">
        <v>0</v>
      </c>
      <c r="J17935">
        <v>0</v>
      </c>
      <c r="L17935">
        <v>0</v>
      </c>
      <c r="N17935">
        <v>0</v>
      </c>
      <c r="P17935">
        <v>0</v>
      </c>
      <c r="Q17935">
        <v>0</v>
      </c>
      <c r="S17935">
        <v>0</v>
      </c>
    </row>
    <row r="17936" spans="1:19" x14ac:dyDescent="0.3">
      <c r="A17936" t="s">
        <v>35732</v>
      </c>
      <c r="B17936" s="171" t="s">
        <v>35733</v>
      </c>
      <c r="C17936" s="171" t="s">
        <v>8193</v>
      </c>
      <c r="D17936" s="171" t="s">
        <v>80</v>
      </c>
      <c r="E17936" s="11">
        <v>44896</v>
      </c>
      <c r="F17936">
        <v>1</v>
      </c>
      <c r="G17936">
        <v>3</v>
      </c>
      <c r="I17936">
        <v>8</v>
      </c>
      <c r="J17936">
        <v>11</v>
      </c>
      <c r="L17936">
        <v>33</v>
      </c>
      <c r="N17936">
        <v>5</v>
      </c>
      <c r="P17936">
        <v>1</v>
      </c>
      <c r="Q17936">
        <v>3</v>
      </c>
      <c r="S17936">
        <v>3</v>
      </c>
    </row>
    <row r="17937" spans="1:19" x14ac:dyDescent="0.3">
      <c r="A17937" t="s">
        <v>35734</v>
      </c>
      <c r="B17937" s="171" t="s">
        <v>35735</v>
      </c>
      <c r="C17937" s="171" t="s">
        <v>10522</v>
      </c>
      <c r="D17937" s="171" t="s">
        <v>80</v>
      </c>
      <c r="E17937" s="11">
        <v>44896</v>
      </c>
      <c r="F17937">
        <v>0</v>
      </c>
      <c r="G17937">
        <v>0</v>
      </c>
      <c r="I17937">
        <v>0</v>
      </c>
      <c r="J17937">
        <v>0</v>
      </c>
      <c r="L17937">
        <v>0</v>
      </c>
      <c r="N17937">
        <v>0</v>
      </c>
      <c r="P17937">
        <v>0</v>
      </c>
      <c r="Q17937">
        <v>0</v>
      </c>
      <c r="S17937">
        <v>0</v>
      </c>
    </row>
    <row r="17938" spans="1:19" x14ac:dyDescent="0.3">
      <c r="A17938" t="s">
        <v>35736</v>
      </c>
      <c r="B17938" s="171" t="s">
        <v>35737</v>
      </c>
      <c r="C17938" s="171" t="s">
        <v>10525</v>
      </c>
      <c r="D17938" s="171" t="s">
        <v>80</v>
      </c>
      <c r="E17938" s="11">
        <v>44896</v>
      </c>
      <c r="F17938">
        <v>0</v>
      </c>
      <c r="G17938">
        <v>0</v>
      </c>
      <c r="I17938">
        <v>0</v>
      </c>
      <c r="J17938">
        <v>0</v>
      </c>
      <c r="L17938">
        <v>0</v>
      </c>
      <c r="N17938">
        <v>0</v>
      </c>
      <c r="P17938">
        <v>0</v>
      </c>
      <c r="Q17938">
        <v>0</v>
      </c>
      <c r="S17938">
        <v>0</v>
      </c>
    </row>
    <row r="17939" spans="1:19" x14ac:dyDescent="0.3">
      <c r="A17939" t="s">
        <v>35738</v>
      </c>
      <c r="B17939" s="171" t="s">
        <v>35739</v>
      </c>
      <c r="C17939" s="171" t="s">
        <v>10528</v>
      </c>
      <c r="D17939" s="171" t="s">
        <v>80</v>
      </c>
      <c r="E17939" s="11">
        <v>44896</v>
      </c>
      <c r="F17939">
        <v>0</v>
      </c>
      <c r="G17939">
        <v>0</v>
      </c>
      <c r="I17939">
        <v>0</v>
      </c>
      <c r="J17939">
        <v>0</v>
      </c>
      <c r="L17939">
        <v>0</v>
      </c>
      <c r="N17939">
        <v>0</v>
      </c>
      <c r="P17939">
        <v>0</v>
      </c>
      <c r="Q17939">
        <v>0</v>
      </c>
      <c r="S17939">
        <v>0</v>
      </c>
    </row>
    <row r="17940" spans="1:19" x14ac:dyDescent="0.3">
      <c r="A17940" t="s">
        <v>35740</v>
      </c>
      <c r="B17940" s="171" t="s">
        <v>35741</v>
      </c>
      <c r="C17940" s="171" t="s">
        <v>10531</v>
      </c>
      <c r="D17940" s="171" t="s">
        <v>80</v>
      </c>
      <c r="E17940" s="11">
        <v>44896</v>
      </c>
      <c r="F17940">
        <v>0</v>
      </c>
      <c r="G17940">
        <v>0</v>
      </c>
      <c r="I17940">
        <v>0</v>
      </c>
      <c r="J17940">
        <v>0</v>
      </c>
      <c r="L17940">
        <v>0</v>
      </c>
      <c r="N17940">
        <v>0</v>
      </c>
      <c r="P17940">
        <v>0</v>
      </c>
      <c r="Q17940">
        <v>0</v>
      </c>
      <c r="S17940">
        <v>0</v>
      </c>
    </row>
    <row r="17941" spans="1:19" x14ac:dyDescent="0.3">
      <c r="A17941" t="s">
        <v>35742</v>
      </c>
      <c r="B17941" s="171" t="s">
        <v>35743</v>
      </c>
      <c r="C17941" s="171" t="s">
        <v>14880</v>
      </c>
      <c r="D17941" s="171" t="s">
        <v>80</v>
      </c>
      <c r="E17941" s="11">
        <v>44896</v>
      </c>
      <c r="F17941">
        <v>0</v>
      </c>
      <c r="G17941">
        <v>0</v>
      </c>
      <c r="I17941">
        <v>0</v>
      </c>
      <c r="J17941">
        <v>0</v>
      </c>
      <c r="L17941">
        <v>0</v>
      </c>
      <c r="N17941">
        <v>0</v>
      </c>
      <c r="P17941">
        <v>0</v>
      </c>
      <c r="Q17941">
        <v>0</v>
      </c>
      <c r="S17941">
        <v>0</v>
      </c>
    </row>
    <row r="17942" spans="1:19" x14ac:dyDescent="0.3">
      <c r="A17942" t="s">
        <v>35744</v>
      </c>
      <c r="B17942" s="171" t="s">
        <v>35745</v>
      </c>
      <c r="C17942" s="171" t="s">
        <v>10534</v>
      </c>
      <c r="D17942" s="171" t="s">
        <v>80</v>
      </c>
      <c r="E17942" s="11">
        <v>44896</v>
      </c>
      <c r="F17942">
        <v>2</v>
      </c>
      <c r="G17942">
        <v>2</v>
      </c>
      <c r="I17942">
        <v>4</v>
      </c>
      <c r="J17942">
        <v>11</v>
      </c>
      <c r="L17942">
        <v>11</v>
      </c>
      <c r="N17942">
        <v>2</v>
      </c>
      <c r="P17942">
        <v>0</v>
      </c>
      <c r="Q17942">
        <v>1</v>
      </c>
      <c r="S17942">
        <v>2</v>
      </c>
    </row>
    <row r="17943" spans="1:19" x14ac:dyDescent="0.3">
      <c r="A17943" t="s">
        <v>35746</v>
      </c>
      <c r="B17943" s="171" t="s">
        <v>35747</v>
      </c>
      <c r="C17943" s="171" t="s">
        <v>10537</v>
      </c>
      <c r="D17943" s="171" t="s">
        <v>80</v>
      </c>
      <c r="E17943" s="11">
        <v>44896</v>
      </c>
      <c r="F17943">
        <v>1</v>
      </c>
      <c r="G17943">
        <v>2</v>
      </c>
      <c r="I17943">
        <v>4</v>
      </c>
      <c r="J17943">
        <v>5</v>
      </c>
      <c r="L17943">
        <v>11</v>
      </c>
      <c r="N17943">
        <v>4</v>
      </c>
      <c r="P17943">
        <v>0</v>
      </c>
      <c r="Q17943">
        <v>0</v>
      </c>
      <c r="S17943">
        <v>0</v>
      </c>
    </row>
    <row r="17944" spans="1:19" x14ac:dyDescent="0.3">
      <c r="A17944" t="s">
        <v>35748</v>
      </c>
      <c r="B17944" s="171" t="s">
        <v>35749</v>
      </c>
      <c r="C17944" s="171" t="s">
        <v>34754</v>
      </c>
      <c r="D17944" s="171" t="s">
        <v>4</v>
      </c>
      <c r="E17944" s="11">
        <v>44896</v>
      </c>
      <c r="F17944">
        <v>0.5</v>
      </c>
      <c r="G17944">
        <v>0.5</v>
      </c>
      <c r="I17944">
        <v>0</v>
      </c>
      <c r="J17944">
        <v>2</v>
      </c>
      <c r="L17944">
        <v>2</v>
      </c>
      <c r="N17944">
        <v>0</v>
      </c>
      <c r="P17944">
        <v>0</v>
      </c>
      <c r="Q17944">
        <v>0</v>
      </c>
      <c r="S17944">
        <v>0</v>
      </c>
    </row>
    <row r="17945" spans="1:19" x14ac:dyDescent="0.3">
      <c r="A17945" t="s">
        <v>35750</v>
      </c>
      <c r="B17945" s="171" t="s">
        <v>35751</v>
      </c>
      <c r="C17945" s="171" t="s">
        <v>34757</v>
      </c>
      <c r="D17945" s="171" t="s">
        <v>4</v>
      </c>
      <c r="E17945" s="11">
        <v>44896</v>
      </c>
      <c r="F17945">
        <v>1.5</v>
      </c>
      <c r="G17945">
        <v>1.5</v>
      </c>
      <c r="I17945">
        <v>0</v>
      </c>
      <c r="J17945">
        <v>6</v>
      </c>
      <c r="L17945">
        <v>6</v>
      </c>
      <c r="N17945">
        <v>0</v>
      </c>
      <c r="P17945">
        <v>0</v>
      </c>
      <c r="Q17945">
        <v>0</v>
      </c>
      <c r="S17945">
        <v>0</v>
      </c>
    </row>
    <row r="17946" spans="1:19" x14ac:dyDescent="0.3">
      <c r="A17946" t="s">
        <v>35752</v>
      </c>
      <c r="B17946" s="171" t="s">
        <v>35753</v>
      </c>
      <c r="C17946" s="171" t="s">
        <v>34760</v>
      </c>
      <c r="D17946" s="171" t="s">
        <v>4</v>
      </c>
      <c r="E17946" s="11">
        <v>44896</v>
      </c>
      <c r="F17946">
        <v>1</v>
      </c>
      <c r="G17946">
        <v>1</v>
      </c>
      <c r="I17946">
        <v>1</v>
      </c>
      <c r="J17946">
        <v>4</v>
      </c>
      <c r="L17946">
        <v>4</v>
      </c>
      <c r="N17946">
        <v>1</v>
      </c>
      <c r="P17946">
        <v>0</v>
      </c>
      <c r="Q17946">
        <v>0</v>
      </c>
      <c r="S17946">
        <v>0</v>
      </c>
    </row>
    <row r="17947" spans="1:19" x14ac:dyDescent="0.3">
      <c r="A17947" t="s">
        <v>35754</v>
      </c>
      <c r="B17947" s="171" t="s">
        <v>35755</v>
      </c>
      <c r="C17947" s="171" t="s">
        <v>34763</v>
      </c>
      <c r="D17947" s="171" t="s">
        <v>4</v>
      </c>
      <c r="E17947" s="11">
        <v>44896</v>
      </c>
      <c r="F17947">
        <v>0.5</v>
      </c>
      <c r="G17947">
        <v>0.5</v>
      </c>
      <c r="I17947">
        <v>0</v>
      </c>
      <c r="J17947">
        <v>2</v>
      </c>
      <c r="L17947">
        <v>2</v>
      </c>
      <c r="N17947">
        <v>0</v>
      </c>
      <c r="P17947">
        <v>0</v>
      </c>
      <c r="Q17947">
        <v>0</v>
      </c>
      <c r="S17947">
        <v>0</v>
      </c>
    </row>
    <row r="17948" spans="1:19" x14ac:dyDescent="0.3">
      <c r="A17948" t="s">
        <v>35756</v>
      </c>
      <c r="B17948" s="171" t="s">
        <v>35757</v>
      </c>
      <c r="C17948" s="171" t="s">
        <v>34766</v>
      </c>
      <c r="D17948" s="171" t="s">
        <v>4</v>
      </c>
      <c r="E17948" s="11">
        <v>44896</v>
      </c>
      <c r="F17948">
        <v>0.5</v>
      </c>
      <c r="G17948">
        <v>0.5</v>
      </c>
      <c r="I17948">
        <v>0</v>
      </c>
      <c r="J17948">
        <v>2</v>
      </c>
      <c r="L17948">
        <v>2</v>
      </c>
      <c r="N17948">
        <v>0</v>
      </c>
      <c r="P17948">
        <v>0</v>
      </c>
      <c r="Q17948">
        <v>0</v>
      </c>
      <c r="S17948">
        <v>0</v>
      </c>
    </row>
    <row r="17949" spans="1:19" x14ac:dyDescent="0.3">
      <c r="A17949" t="s">
        <v>35758</v>
      </c>
      <c r="B17949" s="171" t="s">
        <v>35759</v>
      </c>
      <c r="C17949" s="171" t="s">
        <v>119</v>
      </c>
      <c r="D17949" s="171" t="s">
        <v>4</v>
      </c>
      <c r="E17949" s="11">
        <v>44896</v>
      </c>
      <c r="F17949">
        <v>0</v>
      </c>
      <c r="G17949">
        <v>0</v>
      </c>
      <c r="I17949">
        <v>0</v>
      </c>
      <c r="J17949">
        <v>0</v>
      </c>
      <c r="L17949">
        <v>0</v>
      </c>
      <c r="N17949">
        <v>0</v>
      </c>
      <c r="P17949">
        <v>0</v>
      </c>
      <c r="Q17949">
        <v>0</v>
      </c>
      <c r="S17949">
        <v>0</v>
      </c>
    </row>
    <row r="17950" spans="1:19" x14ac:dyDescent="0.3">
      <c r="A17950" t="s">
        <v>35760</v>
      </c>
      <c r="B17950" s="171" t="s">
        <v>35761</v>
      </c>
      <c r="C17950" s="171" t="s">
        <v>143</v>
      </c>
      <c r="D17950" s="171" t="s">
        <v>4</v>
      </c>
      <c r="E17950" s="11">
        <v>44896</v>
      </c>
      <c r="F17950">
        <v>0</v>
      </c>
      <c r="G17950">
        <v>0</v>
      </c>
      <c r="I17950">
        <v>0</v>
      </c>
      <c r="J17950">
        <v>0</v>
      </c>
      <c r="L17950">
        <v>0</v>
      </c>
      <c r="N17950">
        <v>0</v>
      </c>
      <c r="P17950">
        <v>0</v>
      </c>
      <c r="Q17950">
        <v>0</v>
      </c>
      <c r="S17950">
        <v>0</v>
      </c>
    </row>
    <row r="17951" spans="1:19" x14ac:dyDescent="0.3">
      <c r="A17951" t="s">
        <v>35762</v>
      </c>
      <c r="B17951" s="171" t="s">
        <v>35763</v>
      </c>
      <c r="C17951" s="171" t="s">
        <v>158</v>
      </c>
      <c r="D17951" s="171" t="s">
        <v>4</v>
      </c>
      <c r="E17951" s="11">
        <v>44896</v>
      </c>
      <c r="F17951">
        <v>0</v>
      </c>
      <c r="G17951">
        <v>0</v>
      </c>
      <c r="I17951">
        <v>0</v>
      </c>
      <c r="J17951">
        <v>0</v>
      </c>
      <c r="L17951">
        <v>0</v>
      </c>
      <c r="N17951">
        <v>0</v>
      </c>
      <c r="P17951">
        <v>0</v>
      </c>
      <c r="Q17951">
        <v>0</v>
      </c>
      <c r="S17951">
        <v>0</v>
      </c>
    </row>
    <row r="17952" spans="1:19" x14ac:dyDescent="0.3">
      <c r="A17952" t="s">
        <v>35764</v>
      </c>
      <c r="B17952" s="171" t="s">
        <v>35765</v>
      </c>
      <c r="C17952" s="171" t="s">
        <v>209</v>
      </c>
      <c r="D17952" s="171" t="s">
        <v>4</v>
      </c>
      <c r="E17952" s="11">
        <v>44896</v>
      </c>
      <c r="F17952">
        <v>0</v>
      </c>
      <c r="G17952">
        <v>0</v>
      </c>
      <c r="I17952">
        <v>0</v>
      </c>
      <c r="J17952">
        <v>0</v>
      </c>
      <c r="L17952">
        <v>0</v>
      </c>
      <c r="N17952">
        <v>0</v>
      </c>
      <c r="P17952">
        <v>0</v>
      </c>
      <c r="Q17952">
        <v>0</v>
      </c>
      <c r="S17952">
        <v>0</v>
      </c>
    </row>
    <row r="17953" spans="1:19" x14ac:dyDescent="0.3">
      <c r="A17953" t="s">
        <v>35766</v>
      </c>
      <c r="B17953" s="171" t="s">
        <v>35767</v>
      </c>
      <c r="C17953" s="171" t="s">
        <v>76</v>
      </c>
      <c r="D17953" s="171" t="s">
        <v>4</v>
      </c>
      <c r="E17953" s="11">
        <v>44896</v>
      </c>
      <c r="F17953">
        <v>0</v>
      </c>
      <c r="G17953">
        <v>0</v>
      </c>
      <c r="I17953">
        <v>0</v>
      </c>
      <c r="J17953">
        <v>0</v>
      </c>
      <c r="L17953">
        <v>0</v>
      </c>
      <c r="N17953">
        <v>0</v>
      </c>
      <c r="P17953">
        <v>0</v>
      </c>
      <c r="Q17953">
        <v>0</v>
      </c>
      <c r="S17953">
        <v>0</v>
      </c>
    </row>
    <row r="17954" spans="1:19" x14ac:dyDescent="0.3">
      <c r="A17954" t="s">
        <v>35768</v>
      </c>
      <c r="B17954" s="171" t="s">
        <v>35769</v>
      </c>
      <c r="C17954" s="171" t="s">
        <v>15344</v>
      </c>
      <c r="D17954" s="171" t="s">
        <v>4</v>
      </c>
      <c r="E17954" s="11">
        <v>44896</v>
      </c>
      <c r="F17954">
        <v>0</v>
      </c>
      <c r="G17954">
        <v>0</v>
      </c>
      <c r="I17954">
        <v>0</v>
      </c>
      <c r="J17954">
        <v>0</v>
      </c>
      <c r="L17954">
        <v>0</v>
      </c>
      <c r="N17954">
        <v>0</v>
      </c>
      <c r="P17954">
        <v>0</v>
      </c>
      <c r="Q17954">
        <v>0</v>
      </c>
      <c r="S17954">
        <v>0</v>
      </c>
    </row>
    <row r="17955" spans="1:19" x14ac:dyDescent="0.3">
      <c r="A17955" t="s">
        <v>35770</v>
      </c>
      <c r="B17955" s="171" t="s">
        <v>35771</v>
      </c>
      <c r="C17955" s="171" t="s">
        <v>24281</v>
      </c>
      <c r="D17955" s="171" t="s">
        <v>4</v>
      </c>
      <c r="E17955" s="11">
        <v>44896</v>
      </c>
      <c r="F17955">
        <v>0</v>
      </c>
      <c r="G17955">
        <v>0</v>
      </c>
      <c r="I17955">
        <v>0</v>
      </c>
      <c r="J17955">
        <v>0</v>
      </c>
      <c r="L17955">
        <v>0</v>
      </c>
      <c r="N17955">
        <v>0</v>
      </c>
      <c r="P17955">
        <v>0</v>
      </c>
      <c r="Q17955">
        <v>0</v>
      </c>
      <c r="S17955">
        <v>0</v>
      </c>
    </row>
    <row r="17956" spans="1:19" x14ac:dyDescent="0.3">
      <c r="A17956" t="s">
        <v>35772</v>
      </c>
      <c r="B17956" s="171" t="s">
        <v>35773</v>
      </c>
      <c r="C17956" s="171" t="s">
        <v>24284</v>
      </c>
      <c r="D17956" s="171" t="s">
        <v>4</v>
      </c>
      <c r="E17956" s="11">
        <v>44896</v>
      </c>
      <c r="F17956">
        <v>2</v>
      </c>
      <c r="G17956">
        <v>2</v>
      </c>
      <c r="I17956">
        <v>11</v>
      </c>
      <c r="J17956">
        <v>12</v>
      </c>
      <c r="L17956">
        <v>11</v>
      </c>
      <c r="N17956">
        <v>10</v>
      </c>
      <c r="P17956">
        <v>0</v>
      </c>
      <c r="Q17956">
        <v>0</v>
      </c>
      <c r="S17956">
        <v>1</v>
      </c>
    </row>
    <row r="17957" spans="1:19" x14ac:dyDescent="0.3">
      <c r="A17957" t="s">
        <v>35774</v>
      </c>
      <c r="B17957" s="171" t="s">
        <v>35775</v>
      </c>
      <c r="C17957" s="171" t="s">
        <v>18126</v>
      </c>
      <c r="D17957" s="171" t="s">
        <v>4</v>
      </c>
      <c r="E17957" s="11">
        <v>44896</v>
      </c>
      <c r="F17957">
        <v>0</v>
      </c>
      <c r="G17957">
        <v>0</v>
      </c>
      <c r="I17957">
        <v>0</v>
      </c>
      <c r="J17957">
        <v>0</v>
      </c>
      <c r="L17957">
        <v>0</v>
      </c>
      <c r="N17957">
        <v>0</v>
      </c>
      <c r="P17957">
        <v>0</v>
      </c>
      <c r="Q17957">
        <v>0</v>
      </c>
      <c r="S17957">
        <v>0</v>
      </c>
    </row>
    <row r="17958" spans="1:19" x14ac:dyDescent="0.3">
      <c r="A17958" t="s">
        <v>35776</v>
      </c>
      <c r="B17958" s="171" t="s">
        <v>35777</v>
      </c>
      <c r="C17958" s="171" t="s">
        <v>128</v>
      </c>
      <c r="D17958" s="171" t="s">
        <v>4</v>
      </c>
      <c r="E17958" s="11">
        <v>44896</v>
      </c>
      <c r="F17958">
        <v>0</v>
      </c>
      <c r="G17958">
        <v>0</v>
      </c>
      <c r="I17958">
        <v>0</v>
      </c>
      <c r="J17958">
        <v>0</v>
      </c>
      <c r="L17958">
        <v>0</v>
      </c>
      <c r="N17958">
        <v>0</v>
      </c>
      <c r="P17958">
        <v>0</v>
      </c>
      <c r="Q17958">
        <v>0</v>
      </c>
      <c r="S17958">
        <v>0</v>
      </c>
    </row>
    <row r="17959" spans="1:19" x14ac:dyDescent="0.3">
      <c r="A17959" t="s">
        <v>35778</v>
      </c>
      <c r="B17959" s="171" t="s">
        <v>35779</v>
      </c>
      <c r="C17959" s="171" t="s">
        <v>14824</v>
      </c>
      <c r="D17959" s="171" t="s">
        <v>4</v>
      </c>
      <c r="E17959" s="11">
        <v>44896</v>
      </c>
      <c r="F17959">
        <v>0</v>
      </c>
      <c r="G17959">
        <v>0</v>
      </c>
      <c r="I17959">
        <v>0</v>
      </c>
      <c r="J17959">
        <v>0</v>
      </c>
      <c r="L17959">
        <v>0</v>
      </c>
      <c r="N17959">
        <v>0</v>
      </c>
      <c r="P17959">
        <v>0</v>
      </c>
      <c r="Q17959">
        <v>0</v>
      </c>
      <c r="S17959">
        <v>0</v>
      </c>
    </row>
    <row r="17960" spans="1:19" x14ac:dyDescent="0.3">
      <c r="A17960" t="s">
        <v>35780</v>
      </c>
      <c r="B17960" s="171" t="s">
        <v>35781</v>
      </c>
      <c r="C17960" s="171" t="s">
        <v>152</v>
      </c>
      <c r="D17960" s="171" t="s">
        <v>4</v>
      </c>
      <c r="E17960" s="11">
        <v>44896</v>
      </c>
      <c r="F17960">
        <v>0</v>
      </c>
      <c r="G17960">
        <v>0</v>
      </c>
      <c r="I17960">
        <v>0</v>
      </c>
      <c r="J17960">
        <v>0</v>
      </c>
      <c r="L17960">
        <v>0</v>
      </c>
      <c r="N17960">
        <v>0</v>
      </c>
      <c r="P17960">
        <v>0</v>
      </c>
      <c r="Q17960">
        <v>0</v>
      </c>
      <c r="S17960">
        <v>0</v>
      </c>
    </row>
    <row r="17961" spans="1:19" x14ac:dyDescent="0.3">
      <c r="A17961" t="s">
        <v>35782</v>
      </c>
      <c r="B17961" s="171" t="s">
        <v>35783</v>
      </c>
      <c r="C17961" s="171" t="s">
        <v>194</v>
      </c>
      <c r="D17961" s="171" t="s">
        <v>4</v>
      </c>
      <c r="E17961" s="11">
        <v>44896</v>
      </c>
      <c r="F17961">
        <v>6</v>
      </c>
      <c r="G17961">
        <v>6</v>
      </c>
      <c r="I17961">
        <v>19</v>
      </c>
      <c r="J17961">
        <v>36</v>
      </c>
      <c r="L17961">
        <v>35</v>
      </c>
      <c r="N17961">
        <v>13</v>
      </c>
      <c r="P17961">
        <v>5</v>
      </c>
      <c r="Q17961">
        <v>9</v>
      </c>
      <c r="S17961">
        <v>6</v>
      </c>
    </row>
    <row r="17962" spans="1:19" x14ac:dyDescent="0.3">
      <c r="A17962" t="s">
        <v>35784</v>
      </c>
      <c r="B17962" s="171" t="s">
        <v>35785</v>
      </c>
      <c r="C17962" s="171" t="s">
        <v>18137</v>
      </c>
      <c r="D17962" s="171" t="s">
        <v>4</v>
      </c>
      <c r="E17962" s="11">
        <v>44896</v>
      </c>
      <c r="F17962">
        <v>0</v>
      </c>
      <c r="G17962">
        <v>0</v>
      </c>
      <c r="I17962">
        <v>0</v>
      </c>
      <c r="J17962">
        <v>0</v>
      </c>
      <c r="L17962">
        <v>0</v>
      </c>
      <c r="N17962">
        <v>0</v>
      </c>
      <c r="P17962">
        <v>0</v>
      </c>
      <c r="Q17962">
        <v>0</v>
      </c>
      <c r="S17962">
        <v>0</v>
      </c>
    </row>
    <row r="17963" spans="1:19" x14ac:dyDescent="0.3">
      <c r="A17963" t="s">
        <v>35786</v>
      </c>
      <c r="B17963" s="171" t="s">
        <v>35787</v>
      </c>
      <c r="C17963" s="171" t="s">
        <v>18140</v>
      </c>
      <c r="D17963" s="171" t="s">
        <v>4</v>
      </c>
      <c r="E17963" s="11">
        <v>44896</v>
      </c>
      <c r="F17963">
        <v>2</v>
      </c>
      <c r="G17963">
        <v>4</v>
      </c>
      <c r="I17963">
        <v>8</v>
      </c>
      <c r="J17963">
        <v>10</v>
      </c>
      <c r="L17963">
        <v>20</v>
      </c>
      <c r="N17963">
        <v>7</v>
      </c>
      <c r="P17963">
        <v>3</v>
      </c>
      <c r="Q17963">
        <v>3</v>
      </c>
      <c r="S17963">
        <v>1</v>
      </c>
    </row>
    <row r="17964" spans="1:19" x14ac:dyDescent="0.3">
      <c r="A17964" t="s">
        <v>35788</v>
      </c>
      <c r="B17964" s="171" t="s">
        <v>35789</v>
      </c>
      <c r="C17964" s="171" t="s">
        <v>236</v>
      </c>
      <c r="D17964" s="171" t="s">
        <v>4</v>
      </c>
      <c r="E17964" s="11">
        <v>44896</v>
      </c>
      <c r="F17964">
        <v>0</v>
      </c>
      <c r="G17964">
        <v>0</v>
      </c>
      <c r="I17964">
        <v>0</v>
      </c>
      <c r="J17964">
        <v>0</v>
      </c>
      <c r="L17964">
        <v>0</v>
      </c>
      <c r="N17964">
        <v>0</v>
      </c>
      <c r="P17964">
        <v>0</v>
      </c>
      <c r="Q17964">
        <v>0</v>
      </c>
      <c r="S17964">
        <v>0</v>
      </c>
    </row>
    <row r="17965" spans="1:19" x14ac:dyDescent="0.3">
      <c r="A17965" t="s">
        <v>35790</v>
      </c>
      <c r="B17965" s="171" t="s">
        <v>35791</v>
      </c>
      <c r="C17965" s="171" t="s">
        <v>239</v>
      </c>
      <c r="D17965" s="171" t="s">
        <v>4</v>
      </c>
      <c r="E17965" s="11">
        <v>44896</v>
      </c>
      <c r="F17965">
        <v>0</v>
      </c>
      <c r="G17965">
        <v>0</v>
      </c>
      <c r="I17965">
        <v>0</v>
      </c>
      <c r="J17965">
        <v>0</v>
      </c>
      <c r="L17965">
        <v>0</v>
      </c>
      <c r="N17965">
        <v>0</v>
      </c>
      <c r="P17965">
        <v>0</v>
      </c>
      <c r="Q17965">
        <v>0</v>
      </c>
      <c r="S17965">
        <v>0</v>
      </c>
    </row>
    <row r="17966" spans="1:19" x14ac:dyDescent="0.3">
      <c r="A17966" t="s">
        <v>35792</v>
      </c>
      <c r="B17966" s="171" t="s">
        <v>35793</v>
      </c>
      <c r="C17966" s="171" t="s">
        <v>24315</v>
      </c>
      <c r="D17966" s="171" t="s">
        <v>4</v>
      </c>
      <c r="E17966" s="11">
        <v>44896</v>
      </c>
      <c r="F17966">
        <v>0</v>
      </c>
      <c r="G17966">
        <v>0</v>
      </c>
      <c r="I17966">
        <v>0</v>
      </c>
      <c r="J17966">
        <v>0</v>
      </c>
      <c r="L17966">
        <v>0</v>
      </c>
      <c r="N17966">
        <v>0</v>
      </c>
      <c r="P17966">
        <v>0</v>
      </c>
      <c r="Q17966">
        <v>0</v>
      </c>
      <c r="S17966">
        <v>0</v>
      </c>
    </row>
    <row r="17967" spans="1:19" x14ac:dyDescent="0.3">
      <c r="A17967" t="s">
        <v>35794</v>
      </c>
      <c r="B17967" s="171" t="s">
        <v>35795</v>
      </c>
      <c r="C17967" s="171" t="s">
        <v>34833</v>
      </c>
      <c r="D17967" s="171" t="s">
        <v>4</v>
      </c>
      <c r="E17967" s="11">
        <v>44896</v>
      </c>
      <c r="F17967">
        <v>2</v>
      </c>
      <c r="G17967">
        <v>2</v>
      </c>
      <c r="I17967">
        <v>0</v>
      </c>
      <c r="J17967">
        <v>11</v>
      </c>
      <c r="L17967">
        <v>11</v>
      </c>
      <c r="N17967">
        <v>0</v>
      </c>
      <c r="P17967">
        <v>0</v>
      </c>
      <c r="Q17967">
        <v>1</v>
      </c>
      <c r="S17967">
        <v>0</v>
      </c>
    </row>
    <row r="17968" spans="1:19" x14ac:dyDescent="0.3">
      <c r="A17968" t="s">
        <v>35796</v>
      </c>
      <c r="B17968" s="171" t="s">
        <v>35797</v>
      </c>
      <c r="C17968" s="171" t="s">
        <v>34836</v>
      </c>
      <c r="D17968" s="171" t="s">
        <v>4</v>
      </c>
      <c r="E17968" s="11">
        <v>44896</v>
      </c>
      <c r="F17968">
        <v>1.5</v>
      </c>
      <c r="G17968">
        <v>1.5</v>
      </c>
      <c r="I17968">
        <v>1</v>
      </c>
      <c r="J17968">
        <v>7</v>
      </c>
      <c r="L17968">
        <v>7</v>
      </c>
      <c r="N17968">
        <v>0</v>
      </c>
      <c r="P17968">
        <v>0</v>
      </c>
      <c r="Q17968">
        <v>1</v>
      </c>
      <c r="S17968">
        <v>1</v>
      </c>
    </row>
    <row r="17969" spans="1:19" x14ac:dyDescent="0.3">
      <c r="A17969" t="s">
        <v>35798</v>
      </c>
      <c r="B17969" s="171" t="s">
        <v>35799</v>
      </c>
      <c r="C17969" s="171" t="s">
        <v>113</v>
      </c>
      <c r="D17969" s="171" t="s">
        <v>4</v>
      </c>
      <c r="E17969" s="11">
        <v>44896</v>
      </c>
      <c r="F17969">
        <v>0</v>
      </c>
      <c r="G17969">
        <v>0</v>
      </c>
      <c r="I17969">
        <v>0</v>
      </c>
      <c r="J17969">
        <v>0</v>
      </c>
      <c r="L17969">
        <v>0</v>
      </c>
      <c r="N17969">
        <v>0</v>
      </c>
      <c r="P17969">
        <v>0</v>
      </c>
      <c r="Q17969">
        <v>0</v>
      </c>
      <c r="S17969">
        <v>0</v>
      </c>
    </row>
    <row r="17970" spans="1:19" x14ac:dyDescent="0.3">
      <c r="A17970" t="s">
        <v>35800</v>
      </c>
      <c r="B17970" s="171" t="s">
        <v>35801</v>
      </c>
      <c r="C17970" s="171" t="s">
        <v>131</v>
      </c>
      <c r="D17970" s="171" t="s">
        <v>4</v>
      </c>
      <c r="E17970" s="11">
        <v>44896</v>
      </c>
      <c r="F17970">
        <v>0</v>
      </c>
      <c r="G17970">
        <v>0</v>
      </c>
      <c r="I17970">
        <v>0</v>
      </c>
      <c r="J17970">
        <v>0</v>
      </c>
      <c r="L17970">
        <v>0</v>
      </c>
      <c r="N17970">
        <v>0</v>
      </c>
      <c r="P17970">
        <v>0</v>
      </c>
      <c r="Q17970">
        <v>0</v>
      </c>
      <c r="S17970">
        <v>0</v>
      </c>
    </row>
    <row r="17971" spans="1:19" x14ac:dyDescent="0.3">
      <c r="A17971" t="s">
        <v>35802</v>
      </c>
      <c r="B17971" s="171" t="s">
        <v>35803</v>
      </c>
      <c r="C17971" s="171" t="s">
        <v>14843</v>
      </c>
      <c r="D17971" s="171" t="s">
        <v>4</v>
      </c>
      <c r="E17971" s="11">
        <v>44896</v>
      </c>
      <c r="F17971">
        <v>0</v>
      </c>
      <c r="G17971">
        <v>0</v>
      </c>
      <c r="I17971">
        <v>0</v>
      </c>
      <c r="J17971">
        <v>0</v>
      </c>
      <c r="L17971">
        <v>0</v>
      </c>
      <c r="N17971">
        <v>0</v>
      </c>
      <c r="P17971">
        <v>0</v>
      </c>
      <c r="Q17971">
        <v>0</v>
      </c>
      <c r="S17971">
        <v>0</v>
      </c>
    </row>
    <row r="17972" spans="1:19" x14ac:dyDescent="0.3">
      <c r="A17972" t="s">
        <v>35804</v>
      </c>
      <c r="B17972" s="171" t="s">
        <v>35805</v>
      </c>
      <c r="C17972" s="171" t="s">
        <v>155</v>
      </c>
      <c r="D17972" s="171" t="s">
        <v>4</v>
      </c>
      <c r="E17972" s="11">
        <v>44896</v>
      </c>
      <c r="F17972">
        <v>4.5</v>
      </c>
      <c r="G17972">
        <v>4.5</v>
      </c>
      <c r="I17972">
        <v>12</v>
      </c>
      <c r="J17972">
        <v>24</v>
      </c>
      <c r="L17972">
        <v>24</v>
      </c>
      <c r="N17972">
        <v>12</v>
      </c>
      <c r="P17972">
        <v>2</v>
      </c>
      <c r="Q17972">
        <v>2</v>
      </c>
      <c r="S17972">
        <v>0</v>
      </c>
    </row>
    <row r="17973" spans="1:19" x14ac:dyDescent="0.3">
      <c r="A17973" t="s">
        <v>35806</v>
      </c>
      <c r="B17973" s="171" t="s">
        <v>35807</v>
      </c>
      <c r="C17973" s="171" t="s">
        <v>16232</v>
      </c>
      <c r="D17973" s="171" t="s">
        <v>4</v>
      </c>
      <c r="E17973" s="11">
        <v>44896</v>
      </c>
      <c r="F17973">
        <v>1</v>
      </c>
      <c r="G17973">
        <v>1.5</v>
      </c>
      <c r="I17973">
        <v>4</v>
      </c>
      <c r="J17973">
        <v>6</v>
      </c>
      <c r="L17973">
        <v>9</v>
      </c>
      <c r="N17973">
        <v>4</v>
      </c>
      <c r="P17973">
        <v>0</v>
      </c>
      <c r="Q17973">
        <v>0</v>
      </c>
      <c r="S17973">
        <v>0</v>
      </c>
    </row>
    <row r="17974" spans="1:19" x14ac:dyDescent="0.3">
      <c r="A17974" t="s">
        <v>35808</v>
      </c>
      <c r="B17974" s="171" t="s">
        <v>35809</v>
      </c>
      <c r="C17974" s="171" t="s">
        <v>16557</v>
      </c>
      <c r="D17974" s="171" t="s">
        <v>4</v>
      </c>
      <c r="E17974" s="11">
        <v>44896</v>
      </c>
      <c r="F17974">
        <v>0</v>
      </c>
      <c r="G17974">
        <v>0</v>
      </c>
      <c r="I17974">
        <v>0</v>
      </c>
      <c r="J17974">
        <v>0</v>
      </c>
      <c r="L17974">
        <v>0</v>
      </c>
      <c r="N17974">
        <v>0</v>
      </c>
      <c r="P17974">
        <v>0</v>
      </c>
      <c r="Q17974">
        <v>0</v>
      </c>
      <c r="S17974">
        <v>0</v>
      </c>
    </row>
    <row r="17975" spans="1:19" x14ac:dyDescent="0.3">
      <c r="A17975" t="s">
        <v>35810</v>
      </c>
      <c r="B17975" s="171" t="s">
        <v>35811</v>
      </c>
      <c r="C17975" s="171" t="s">
        <v>188</v>
      </c>
      <c r="D17975" s="171" t="s">
        <v>4</v>
      </c>
      <c r="E17975" s="11">
        <v>44896</v>
      </c>
      <c r="F17975">
        <v>2.5</v>
      </c>
      <c r="G17975">
        <v>4</v>
      </c>
      <c r="I17975">
        <v>7</v>
      </c>
      <c r="J17975">
        <v>13</v>
      </c>
      <c r="L17975">
        <v>22</v>
      </c>
      <c r="N17975">
        <v>3</v>
      </c>
      <c r="P17975">
        <v>0</v>
      </c>
      <c r="Q17975">
        <v>0</v>
      </c>
      <c r="S17975">
        <v>4</v>
      </c>
    </row>
    <row r="17976" spans="1:19" x14ac:dyDescent="0.3">
      <c r="A17976" t="s">
        <v>35812</v>
      </c>
      <c r="B17976" s="171" t="s">
        <v>35813</v>
      </c>
      <c r="C17976" s="171" t="s">
        <v>227</v>
      </c>
      <c r="D17976" s="171" t="s">
        <v>4</v>
      </c>
      <c r="E17976" s="11">
        <v>44896</v>
      </c>
      <c r="F17976">
        <v>0</v>
      </c>
      <c r="G17976">
        <v>0</v>
      </c>
      <c r="I17976">
        <v>0</v>
      </c>
      <c r="J17976">
        <v>0</v>
      </c>
      <c r="L17976">
        <v>0</v>
      </c>
      <c r="N17976">
        <v>0</v>
      </c>
      <c r="P17976">
        <v>0</v>
      </c>
      <c r="Q17976">
        <v>0</v>
      </c>
      <c r="S17976">
        <v>0</v>
      </c>
    </row>
    <row r="17977" spans="1:19" x14ac:dyDescent="0.3">
      <c r="A17977" t="s">
        <v>35814</v>
      </c>
      <c r="B17977" s="171" t="s">
        <v>35815</v>
      </c>
      <c r="C17977" s="171" t="s">
        <v>116</v>
      </c>
      <c r="D17977" s="171" t="s">
        <v>4</v>
      </c>
      <c r="E17977" s="11">
        <v>44896</v>
      </c>
      <c r="F17977">
        <v>3.5</v>
      </c>
      <c r="G17977">
        <v>5.5</v>
      </c>
      <c r="I17977">
        <v>41</v>
      </c>
      <c r="J17977">
        <v>36</v>
      </c>
      <c r="L17977">
        <v>58</v>
      </c>
      <c r="N17977">
        <v>41</v>
      </c>
      <c r="P17977">
        <v>0</v>
      </c>
      <c r="Q17977">
        <v>9</v>
      </c>
      <c r="S17977">
        <v>0</v>
      </c>
    </row>
    <row r="17978" spans="1:19" x14ac:dyDescent="0.3">
      <c r="A17978" t="s">
        <v>35816</v>
      </c>
      <c r="B17978" s="171" t="s">
        <v>35817</v>
      </c>
      <c r="C17978" s="171" t="s">
        <v>9862</v>
      </c>
      <c r="D17978" s="171" t="s">
        <v>4</v>
      </c>
      <c r="E17978" s="11">
        <v>44896</v>
      </c>
      <c r="F17978">
        <v>0</v>
      </c>
      <c r="G17978">
        <v>0</v>
      </c>
      <c r="I17978">
        <v>0</v>
      </c>
      <c r="J17978">
        <v>0</v>
      </c>
      <c r="L17978">
        <v>0</v>
      </c>
      <c r="N17978">
        <v>0</v>
      </c>
      <c r="P17978">
        <v>0</v>
      </c>
      <c r="Q17978">
        <v>0</v>
      </c>
      <c r="S17978">
        <v>0</v>
      </c>
    </row>
    <row r="17979" spans="1:19" x14ac:dyDescent="0.3">
      <c r="A17979" t="s">
        <v>35818</v>
      </c>
      <c r="B17979" s="171" t="s">
        <v>35819</v>
      </c>
      <c r="C17979" s="171" t="s">
        <v>140</v>
      </c>
      <c r="D17979" s="171" t="s">
        <v>4</v>
      </c>
      <c r="E17979" s="11">
        <v>44896</v>
      </c>
      <c r="F17979">
        <v>0</v>
      </c>
      <c r="G17979">
        <v>0</v>
      </c>
      <c r="I17979">
        <v>0</v>
      </c>
      <c r="J17979">
        <v>0</v>
      </c>
      <c r="L17979">
        <v>0</v>
      </c>
      <c r="N17979">
        <v>0</v>
      </c>
      <c r="P17979">
        <v>0</v>
      </c>
      <c r="Q17979">
        <v>0</v>
      </c>
      <c r="S17979">
        <v>0</v>
      </c>
    </row>
    <row r="17980" spans="1:19" x14ac:dyDescent="0.3">
      <c r="A17980" t="s">
        <v>35820</v>
      </c>
      <c r="B17980" s="171" t="s">
        <v>35821</v>
      </c>
      <c r="C17980" s="171" t="s">
        <v>8590</v>
      </c>
      <c r="D17980" s="171" t="s">
        <v>4</v>
      </c>
      <c r="E17980" s="11">
        <v>44896</v>
      </c>
      <c r="F17980">
        <v>0</v>
      </c>
      <c r="G17980">
        <v>0</v>
      </c>
      <c r="I17980">
        <v>0</v>
      </c>
      <c r="J17980">
        <v>0</v>
      </c>
      <c r="L17980">
        <v>0</v>
      </c>
      <c r="N17980">
        <v>0</v>
      </c>
      <c r="P17980">
        <v>0</v>
      </c>
      <c r="Q17980">
        <v>0</v>
      </c>
      <c r="S17980">
        <v>0</v>
      </c>
    </row>
    <row r="17981" spans="1:19" x14ac:dyDescent="0.3">
      <c r="A17981" t="s">
        <v>35822</v>
      </c>
      <c r="B17981" s="171" t="s">
        <v>35823</v>
      </c>
      <c r="C17981" s="171" t="s">
        <v>170</v>
      </c>
      <c r="D17981" s="171" t="s">
        <v>4</v>
      </c>
      <c r="E17981" s="11">
        <v>44896</v>
      </c>
      <c r="F17981">
        <v>4</v>
      </c>
      <c r="G17981">
        <v>4</v>
      </c>
      <c r="I17981">
        <v>32</v>
      </c>
      <c r="J17981">
        <v>56</v>
      </c>
      <c r="L17981">
        <v>56</v>
      </c>
      <c r="N17981">
        <v>32</v>
      </c>
      <c r="P17981">
        <v>0</v>
      </c>
      <c r="Q17981">
        <v>0</v>
      </c>
      <c r="S17981">
        <v>0</v>
      </c>
    </row>
    <row r="17982" spans="1:19" x14ac:dyDescent="0.3">
      <c r="A17982" t="s">
        <v>35824</v>
      </c>
      <c r="B17982" s="171" t="s">
        <v>35825</v>
      </c>
      <c r="C17982" s="171" t="s">
        <v>182</v>
      </c>
      <c r="D17982" s="171" t="s">
        <v>4</v>
      </c>
      <c r="E17982" s="11">
        <v>44896</v>
      </c>
      <c r="F17982">
        <v>11.5</v>
      </c>
      <c r="G17982">
        <v>11.5</v>
      </c>
      <c r="I17982">
        <v>63</v>
      </c>
      <c r="J17982">
        <v>131</v>
      </c>
      <c r="L17982">
        <v>131</v>
      </c>
      <c r="N17982">
        <v>63</v>
      </c>
      <c r="P17982">
        <v>3</v>
      </c>
      <c r="Q17982">
        <v>3</v>
      </c>
      <c r="S17982">
        <v>0</v>
      </c>
    </row>
    <row r="17983" spans="1:19" x14ac:dyDescent="0.3">
      <c r="A17983" t="s">
        <v>35826</v>
      </c>
      <c r="B17983" s="171" t="s">
        <v>35827</v>
      </c>
      <c r="C17983" s="171" t="s">
        <v>197</v>
      </c>
      <c r="D17983" s="171" t="s">
        <v>4</v>
      </c>
      <c r="E17983" s="11">
        <v>44896</v>
      </c>
      <c r="F17983">
        <v>8</v>
      </c>
      <c r="G17983">
        <v>8</v>
      </c>
      <c r="I17983">
        <v>53</v>
      </c>
      <c r="J17983">
        <v>80</v>
      </c>
      <c r="L17983">
        <v>80</v>
      </c>
      <c r="N17983">
        <v>47</v>
      </c>
      <c r="P17983">
        <v>4</v>
      </c>
      <c r="Q17983">
        <v>5</v>
      </c>
      <c r="S17983">
        <v>6</v>
      </c>
    </row>
    <row r="17984" spans="1:19" x14ac:dyDescent="0.3">
      <c r="A17984" t="s">
        <v>35828</v>
      </c>
      <c r="B17984" s="171" t="s">
        <v>35829</v>
      </c>
      <c r="C17984" s="171" t="s">
        <v>218</v>
      </c>
      <c r="D17984" s="171" t="s">
        <v>4</v>
      </c>
      <c r="E17984" s="11">
        <v>44896</v>
      </c>
      <c r="F17984">
        <v>0</v>
      </c>
      <c r="G17984">
        <v>0</v>
      </c>
      <c r="I17984">
        <v>0</v>
      </c>
      <c r="J17984">
        <v>0</v>
      </c>
      <c r="L17984">
        <v>0</v>
      </c>
      <c r="N17984">
        <v>0</v>
      </c>
      <c r="P17984">
        <v>0</v>
      </c>
      <c r="Q17984">
        <v>0</v>
      </c>
      <c r="S17984">
        <v>0</v>
      </c>
    </row>
    <row r="17985" spans="1:19" x14ac:dyDescent="0.3">
      <c r="A17985" t="s">
        <v>35830</v>
      </c>
      <c r="B17985" s="171" t="s">
        <v>35831</v>
      </c>
      <c r="C17985" s="171" t="s">
        <v>34871</v>
      </c>
      <c r="D17985" s="171" t="s">
        <v>4</v>
      </c>
      <c r="E17985" s="11">
        <v>44896</v>
      </c>
      <c r="F17985">
        <v>2</v>
      </c>
      <c r="G17985">
        <v>3</v>
      </c>
      <c r="I17985">
        <v>13</v>
      </c>
      <c r="J17985">
        <v>22</v>
      </c>
      <c r="L17985">
        <v>33</v>
      </c>
      <c r="N17985">
        <v>13</v>
      </c>
      <c r="P17985">
        <v>0</v>
      </c>
      <c r="Q17985">
        <v>0</v>
      </c>
      <c r="S17985">
        <v>0</v>
      </c>
    </row>
    <row r="17986" spans="1:19" x14ac:dyDescent="0.3">
      <c r="A17986" t="s">
        <v>35832</v>
      </c>
      <c r="B17986" s="171" t="s">
        <v>35833</v>
      </c>
      <c r="C17986" s="171" t="s">
        <v>230</v>
      </c>
      <c r="D17986" s="171" t="s">
        <v>4</v>
      </c>
      <c r="E17986" s="11">
        <v>44896</v>
      </c>
      <c r="F17986">
        <v>0</v>
      </c>
      <c r="G17986">
        <v>0</v>
      </c>
      <c r="I17986">
        <v>0</v>
      </c>
      <c r="J17986">
        <v>0</v>
      </c>
      <c r="L17986">
        <v>0</v>
      </c>
      <c r="N17986">
        <v>0</v>
      </c>
      <c r="P17986">
        <v>0</v>
      </c>
      <c r="Q17986">
        <v>0</v>
      </c>
      <c r="S17986">
        <v>0</v>
      </c>
    </row>
    <row r="17987" spans="1:19" x14ac:dyDescent="0.3">
      <c r="A17987" t="s">
        <v>35834</v>
      </c>
      <c r="B17987" s="171" t="s">
        <v>35835</v>
      </c>
      <c r="C17987" s="171" t="s">
        <v>8193</v>
      </c>
      <c r="D17987" s="171" t="s">
        <v>4</v>
      </c>
      <c r="E17987" s="11">
        <v>44896</v>
      </c>
      <c r="F17987">
        <v>1</v>
      </c>
      <c r="G17987">
        <v>3</v>
      </c>
      <c r="I17987">
        <v>8</v>
      </c>
      <c r="J17987">
        <v>11</v>
      </c>
      <c r="L17987">
        <v>33</v>
      </c>
      <c r="N17987">
        <v>5</v>
      </c>
      <c r="P17987">
        <v>1</v>
      </c>
      <c r="Q17987">
        <v>3</v>
      </c>
      <c r="S17987">
        <v>3</v>
      </c>
    </row>
    <row r="17988" spans="1:19" x14ac:dyDescent="0.3">
      <c r="A17988" t="s">
        <v>35836</v>
      </c>
      <c r="B17988" s="171" t="s">
        <v>35837</v>
      </c>
      <c r="C17988" s="171" t="s">
        <v>10522</v>
      </c>
      <c r="D17988" s="171" t="s">
        <v>4</v>
      </c>
      <c r="E17988" s="11">
        <v>44896</v>
      </c>
      <c r="F17988">
        <v>0</v>
      </c>
      <c r="G17988">
        <v>0</v>
      </c>
      <c r="I17988">
        <v>0</v>
      </c>
      <c r="J17988">
        <v>0</v>
      </c>
      <c r="L17988">
        <v>0</v>
      </c>
      <c r="N17988">
        <v>0</v>
      </c>
      <c r="P17988">
        <v>0</v>
      </c>
      <c r="Q17988">
        <v>0</v>
      </c>
      <c r="S17988">
        <v>0</v>
      </c>
    </row>
    <row r="17989" spans="1:19" x14ac:dyDescent="0.3">
      <c r="A17989" t="s">
        <v>35838</v>
      </c>
      <c r="B17989" s="171" t="s">
        <v>35839</v>
      </c>
      <c r="C17989" s="171" t="s">
        <v>10525</v>
      </c>
      <c r="D17989" s="171" t="s">
        <v>4</v>
      </c>
      <c r="E17989" s="11">
        <v>44896</v>
      </c>
      <c r="F17989">
        <v>0</v>
      </c>
      <c r="G17989">
        <v>0</v>
      </c>
      <c r="I17989">
        <v>0</v>
      </c>
      <c r="J17989">
        <v>0</v>
      </c>
      <c r="L17989">
        <v>0</v>
      </c>
      <c r="N17989">
        <v>0</v>
      </c>
      <c r="P17989">
        <v>0</v>
      </c>
      <c r="Q17989">
        <v>0</v>
      </c>
      <c r="S17989">
        <v>0</v>
      </c>
    </row>
    <row r="17990" spans="1:19" x14ac:dyDescent="0.3">
      <c r="A17990" t="s">
        <v>35840</v>
      </c>
      <c r="B17990" s="171" t="s">
        <v>35841</v>
      </c>
      <c r="C17990" s="171" t="s">
        <v>10528</v>
      </c>
      <c r="D17990" s="171" t="s">
        <v>4</v>
      </c>
      <c r="E17990" s="11">
        <v>44896</v>
      </c>
      <c r="F17990">
        <v>0</v>
      </c>
      <c r="G17990">
        <v>0</v>
      </c>
      <c r="I17990">
        <v>0</v>
      </c>
      <c r="J17990">
        <v>0</v>
      </c>
      <c r="L17990">
        <v>0</v>
      </c>
      <c r="N17990">
        <v>0</v>
      </c>
      <c r="P17990">
        <v>0</v>
      </c>
      <c r="Q17990">
        <v>0</v>
      </c>
      <c r="S17990">
        <v>0</v>
      </c>
    </row>
    <row r="17991" spans="1:19" x14ac:dyDescent="0.3">
      <c r="A17991" t="s">
        <v>35842</v>
      </c>
      <c r="B17991" s="171" t="s">
        <v>35843</v>
      </c>
      <c r="C17991" s="171" t="s">
        <v>10531</v>
      </c>
      <c r="D17991" s="171" t="s">
        <v>4</v>
      </c>
      <c r="E17991" s="11">
        <v>44896</v>
      </c>
      <c r="F17991">
        <v>0</v>
      </c>
      <c r="G17991">
        <v>0</v>
      </c>
      <c r="I17991">
        <v>0</v>
      </c>
      <c r="J17991">
        <v>0</v>
      </c>
      <c r="L17991">
        <v>0</v>
      </c>
      <c r="N17991">
        <v>0</v>
      </c>
      <c r="P17991">
        <v>0</v>
      </c>
      <c r="Q17991">
        <v>0</v>
      </c>
      <c r="S17991">
        <v>0</v>
      </c>
    </row>
    <row r="17992" spans="1:19" x14ac:dyDescent="0.3">
      <c r="A17992" t="s">
        <v>35844</v>
      </c>
      <c r="B17992" s="171" t="s">
        <v>35845</v>
      </c>
      <c r="C17992" s="171" t="s">
        <v>14880</v>
      </c>
      <c r="D17992" s="171" t="s">
        <v>4</v>
      </c>
      <c r="E17992" s="11">
        <v>44896</v>
      </c>
      <c r="F17992">
        <v>0</v>
      </c>
      <c r="G17992">
        <v>0</v>
      </c>
      <c r="I17992">
        <v>0</v>
      </c>
      <c r="J17992">
        <v>0</v>
      </c>
      <c r="L17992">
        <v>0</v>
      </c>
      <c r="N17992">
        <v>0</v>
      </c>
      <c r="P17992">
        <v>0</v>
      </c>
      <c r="Q17992">
        <v>0</v>
      </c>
      <c r="S17992">
        <v>0</v>
      </c>
    </row>
    <row r="17993" spans="1:19" x14ac:dyDescent="0.3">
      <c r="A17993" t="s">
        <v>35846</v>
      </c>
      <c r="B17993" s="171" t="s">
        <v>35847</v>
      </c>
      <c r="C17993" s="171" t="s">
        <v>10534</v>
      </c>
      <c r="D17993" s="171" t="s">
        <v>4</v>
      </c>
      <c r="E17993" s="11">
        <v>44896</v>
      </c>
      <c r="F17993">
        <v>2</v>
      </c>
      <c r="G17993">
        <v>2</v>
      </c>
      <c r="I17993">
        <v>4</v>
      </c>
      <c r="J17993">
        <v>11</v>
      </c>
      <c r="L17993">
        <v>11</v>
      </c>
      <c r="N17993">
        <v>2</v>
      </c>
      <c r="P17993">
        <v>0</v>
      </c>
      <c r="Q17993">
        <v>1</v>
      </c>
      <c r="S17993">
        <v>2</v>
      </c>
    </row>
    <row r="17994" spans="1:19" x14ac:dyDescent="0.3">
      <c r="A17994" t="s">
        <v>35848</v>
      </c>
      <c r="B17994" s="171" t="s">
        <v>35849</v>
      </c>
      <c r="C17994" s="171" t="s">
        <v>10537</v>
      </c>
      <c r="D17994" s="171" t="s">
        <v>4</v>
      </c>
      <c r="E17994" s="11">
        <v>44896</v>
      </c>
      <c r="F17994">
        <v>1</v>
      </c>
      <c r="G17994">
        <v>2</v>
      </c>
      <c r="I17994">
        <v>4</v>
      </c>
      <c r="J17994">
        <v>5</v>
      </c>
      <c r="L17994">
        <v>11</v>
      </c>
      <c r="N17994">
        <v>4</v>
      </c>
      <c r="P17994">
        <v>0</v>
      </c>
      <c r="Q17994">
        <v>0</v>
      </c>
      <c r="S17994">
        <v>0</v>
      </c>
    </row>
    <row r="17995" spans="1:19" x14ac:dyDescent="0.3">
      <c r="A17995" t="s">
        <v>35850</v>
      </c>
      <c r="B17995" s="171" t="s">
        <v>35851</v>
      </c>
      <c r="C17995" s="171" t="s">
        <v>15347</v>
      </c>
      <c r="D17995" s="171" t="s">
        <v>4</v>
      </c>
      <c r="E17995" s="11">
        <v>44896</v>
      </c>
      <c r="F17995">
        <v>1</v>
      </c>
      <c r="G17995">
        <v>1</v>
      </c>
      <c r="I17995">
        <v>6</v>
      </c>
      <c r="J17995">
        <v>6</v>
      </c>
      <c r="L17995">
        <v>6</v>
      </c>
      <c r="N17995">
        <v>6</v>
      </c>
      <c r="P17995">
        <v>0</v>
      </c>
      <c r="Q17995">
        <v>0</v>
      </c>
      <c r="S17995">
        <v>0</v>
      </c>
    </row>
    <row r="17996" spans="1:19" x14ac:dyDescent="0.3">
      <c r="A17996" t="s">
        <v>35852</v>
      </c>
      <c r="B17996" s="171" t="s">
        <v>35853</v>
      </c>
      <c r="C17996" s="171" t="s">
        <v>203</v>
      </c>
      <c r="D17996" s="171" t="s">
        <v>4</v>
      </c>
      <c r="E17996" s="11">
        <v>44896</v>
      </c>
      <c r="F17996">
        <v>2.5</v>
      </c>
      <c r="G17996">
        <v>3</v>
      </c>
      <c r="I17996">
        <v>11</v>
      </c>
      <c r="J17996">
        <v>14</v>
      </c>
      <c r="L17996">
        <v>15</v>
      </c>
      <c r="N17996">
        <v>11</v>
      </c>
      <c r="P17996">
        <v>1</v>
      </c>
      <c r="Q17996">
        <v>1</v>
      </c>
      <c r="S17996">
        <v>0</v>
      </c>
    </row>
    <row r="17997" spans="1:19" x14ac:dyDescent="0.3">
      <c r="A17997" t="s">
        <v>35854</v>
      </c>
      <c r="B17997" s="171" t="s">
        <v>35855</v>
      </c>
      <c r="C17997" s="171" t="s">
        <v>15340</v>
      </c>
      <c r="D17997" s="171" t="s">
        <v>4</v>
      </c>
      <c r="E17997" s="11">
        <v>44896</v>
      </c>
      <c r="F17997">
        <v>0</v>
      </c>
      <c r="G17997">
        <v>0</v>
      </c>
      <c r="I17997">
        <v>0</v>
      </c>
      <c r="J17997">
        <v>0</v>
      </c>
      <c r="L17997">
        <v>0</v>
      </c>
      <c r="N17997">
        <v>0</v>
      </c>
      <c r="P17997">
        <v>0</v>
      </c>
      <c r="Q17997">
        <v>0</v>
      </c>
      <c r="S17997">
        <v>0</v>
      </c>
    </row>
    <row r="17998" spans="1:19" x14ac:dyDescent="0.3">
      <c r="A17998" t="s">
        <v>35856</v>
      </c>
      <c r="B17998" s="171" t="s">
        <v>35857</v>
      </c>
      <c r="C17998" s="171" t="s">
        <v>16544</v>
      </c>
      <c r="D17998" s="171" t="s">
        <v>4</v>
      </c>
      <c r="E17998" s="11">
        <v>44896</v>
      </c>
      <c r="F17998">
        <v>0</v>
      </c>
      <c r="G17998">
        <v>0</v>
      </c>
      <c r="I17998">
        <v>0</v>
      </c>
      <c r="J17998">
        <v>0</v>
      </c>
      <c r="L17998">
        <v>0</v>
      </c>
      <c r="N17998">
        <v>0</v>
      </c>
      <c r="P17998">
        <v>0</v>
      </c>
      <c r="Q17998">
        <v>0</v>
      </c>
      <c r="S17998">
        <v>0</v>
      </c>
    </row>
    <row r="17999" spans="1:19" x14ac:dyDescent="0.3">
      <c r="A17999" t="s">
        <v>35858</v>
      </c>
      <c r="B17999" s="171" t="s">
        <v>35859</v>
      </c>
      <c r="C17999" s="171" t="s">
        <v>176</v>
      </c>
      <c r="D17999" s="171" t="s">
        <v>4</v>
      </c>
      <c r="E17999" s="11">
        <v>44896</v>
      </c>
      <c r="F17999">
        <v>2</v>
      </c>
      <c r="G17999">
        <v>2</v>
      </c>
      <c r="I17999">
        <v>6</v>
      </c>
      <c r="J17999">
        <v>11</v>
      </c>
      <c r="L17999">
        <v>11</v>
      </c>
      <c r="N17999">
        <v>6</v>
      </c>
      <c r="P17999">
        <v>2</v>
      </c>
      <c r="Q17999">
        <v>5</v>
      </c>
      <c r="S17999">
        <v>0</v>
      </c>
    </row>
    <row r="18000" spans="1:19" x14ac:dyDescent="0.3">
      <c r="A18000" t="s">
        <v>35860</v>
      </c>
      <c r="B18000" s="171" t="s">
        <v>35861</v>
      </c>
      <c r="C18000" s="171" t="s">
        <v>206</v>
      </c>
      <c r="D18000" s="171" t="s">
        <v>4</v>
      </c>
      <c r="E18000" s="11">
        <v>44896</v>
      </c>
      <c r="F18000">
        <v>1.5</v>
      </c>
      <c r="G18000">
        <v>1.5</v>
      </c>
      <c r="I18000">
        <v>1</v>
      </c>
      <c r="J18000">
        <v>7</v>
      </c>
      <c r="L18000">
        <v>7</v>
      </c>
      <c r="N18000">
        <v>1</v>
      </c>
      <c r="P18000">
        <v>0</v>
      </c>
      <c r="Q18000">
        <v>0</v>
      </c>
      <c r="S18000">
        <v>0</v>
      </c>
    </row>
    <row r="18001" spans="1:19" x14ac:dyDescent="0.3">
      <c r="A18001" t="s">
        <v>35656</v>
      </c>
      <c r="B18001" s="171" t="s">
        <v>35657</v>
      </c>
      <c r="C18001" s="171" t="s">
        <v>24284</v>
      </c>
      <c r="D18001" s="171" t="s">
        <v>80</v>
      </c>
      <c r="E18001" s="11">
        <v>44896</v>
      </c>
      <c r="F18001">
        <v>2</v>
      </c>
      <c r="G18001">
        <v>2</v>
      </c>
      <c r="I18001">
        <v>11</v>
      </c>
      <c r="J18001">
        <v>12</v>
      </c>
      <c r="L18001">
        <v>11</v>
      </c>
      <c r="N18001">
        <v>10</v>
      </c>
      <c r="P18001">
        <v>0</v>
      </c>
      <c r="Q18001">
        <v>0</v>
      </c>
      <c r="S18001">
        <v>1</v>
      </c>
    </row>
    <row r="18002" spans="1:19" x14ac:dyDescent="0.3">
      <c r="A18002" t="s">
        <v>35862</v>
      </c>
      <c r="B18002" s="171" t="s">
        <v>35863</v>
      </c>
      <c r="C18002" s="171" t="s">
        <v>18229</v>
      </c>
      <c r="D18002" s="171" t="s">
        <v>80</v>
      </c>
      <c r="E18002" s="11">
        <v>44896</v>
      </c>
      <c r="F18002">
        <v>0</v>
      </c>
      <c r="G18002">
        <v>0</v>
      </c>
      <c r="I18002">
        <v>0</v>
      </c>
      <c r="J18002">
        <v>0</v>
      </c>
      <c r="L18002">
        <v>0</v>
      </c>
      <c r="N18002">
        <v>0</v>
      </c>
      <c r="P18002">
        <v>0</v>
      </c>
      <c r="Q18002">
        <v>0</v>
      </c>
      <c r="S18002">
        <v>0</v>
      </c>
    </row>
    <row r="18003" spans="1:19" x14ac:dyDescent="0.3">
      <c r="A18003" t="s">
        <v>35864</v>
      </c>
      <c r="B18003" s="171" t="s">
        <v>35865</v>
      </c>
      <c r="C18003" s="171" t="s">
        <v>9887</v>
      </c>
      <c r="D18003" s="171" t="s">
        <v>80</v>
      </c>
      <c r="E18003" s="11">
        <v>44896</v>
      </c>
      <c r="F18003">
        <v>0</v>
      </c>
      <c r="G18003">
        <v>0</v>
      </c>
      <c r="I18003">
        <v>0</v>
      </c>
      <c r="J18003">
        <v>0</v>
      </c>
      <c r="L18003">
        <v>0</v>
      </c>
      <c r="N18003">
        <v>0</v>
      </c>
      <c r="P18003">
        <v>0</v>
      </c>
      <c r="Q18003">
        <v>0</v>
      </c>
      <c r="S18003">
        <v>0</v>
      </c>
    </row>
    <row r="18004" spans="1:19" x14ac:dyDescent="0.3">
      <c r="A18004" t="s">
        <v>35866</v>
      </c>
      <c r="B18004" s="171" t="s">
        <v>35867</v>
      </c>
      <c r="C18004" s="171" t="s">
        <v>35010</v>
      </c>
      <c r="D18004" s="171" t="s">
        <v>80</v>
      </c>
      <c r="E18004" s="11">
        <v>44896</v>
      </c>
      <c r="F18004">
        <v>0.5</v>
      </c>
      <c r="G18004">
        <v>0.5</v>
      </c>
      <c r="I18004">
        <v>0</v>
      </c>
      <c r="J18004">
        <v>2</v>
      </c>
      <c r="L18004">
        <v>2</v>
      </c>
      <c r="N18004">
        <v>0</v>
      </c>
      <c r="P18004">
        <v>0</v>
      </c>
      <c r="Q18004">
        <v>0</v>
      </c>
      <c r="S18004">
        <v>0</v>
      </c>
    </row>
    <row r="18005" spans="1:19" x14ac:dyDescent="0.3">
      <c r="A18005" t="s">
        <v>35868</v>
      </c>
      <c r="B18005" s="171" t="s">
        <v>35869</v>
      </c>
      <c r="C18005" s="171" t="s">
        <v>11260</v>
      </c>
      <c r="D18005" s="171" t="s">
        <v>80</v>
      </c>
      <c r="E18005" s="11">
        <v>44896</v>
      </c>
      <c r="F18005">
        <v>0</v>
      </c>
      <c r="G18005">
        <v>0</v>
      </c>
      <c r="I18005">
        <v>0</v>
      </c>
      <c r="J18005">
        <v>0</v>
      </c>
      <c r="L18005">
        <v>0</v>
      </c>
      <c r="N18005">
        <v>0</v>
      </c>
      <c r="P18005">
        <v>0</v>
      </c>
      <c r="Q18005">
        <v>0</v>
      </c>
      <c r="S18005">
        <v>0</v>
      </c>
    </row>
    <row r="18006" spans="1:19" x14ac:dyDescent="0.3">
      <c r="A18006" t="s">
        <v>35870</v>
      </c>
      <c r="B18006" s="171" t="s">
        <v>35871</v>
      </c>
      <c r="C18006" s="171" t="s">
        <v>21284</v>
      </c>
      <c r="D18006" s="171" t="s">
        <v>80</v>
      </c>
      <c r="E18006" s="11">
        <v>44896</v>
      </c>
      <c r="F18006">
        <v>0</v>
      </c>
      <c r="G18006">
        <v>0</v>
      </c>
      <c r="I18006">
        <v>0</v>
      </c>
      <c r="J18006">
        <v>0</v>
      </c>
      <c r="L18006">
        <v>0</v>
      </c>
      <c r="N18006">
        <v>0</v>
      </c>
      <c r="P18006">
        <v>0</v>
      </c>
      <c r="Q18006">
        <v>0</v>
      </c>
      <c r="S18006">
        <v>0</v>
      </c>
    </row>
    <row r="18007" spans="1:19" x14ac:dyDescent="0.3">
      <c r="A18007" t="s">
        <v>35872</v>
      </c>
      <c r="B18007" s="171" t="s">
        <v>35873</v>
      </c>
      <c r="C18007" s="171" t="s">
        <v>125</v>
      </c>
      <c r="D18007" s="171" t="s">
        <v>80</v>
      </c>
      <c r="E18007" s="11">
        <v>44896</v>
      </c>
      <c r="F18007">
        <v>0</v>
      </c>
      <c r="G18007">
        <v>0</v>
      </c>
      <c r="I18007">
        <v>0</v>
      </c>
      <c r="J18007">
        <v>0</v>
      </c>
      <c r="L18007">
        <v>0</v>
      </c>
      <c r="N18007">
        <v>0</v>
      </c>
      <c r="P18007">
        <v>0</v>
      </c>
      <c r="Q18007">
        <v>0</v>
      </c>
      <c r="S18007">
        <v>0</v>
      </c>
    </row>
    <row r="18008" spans="1:19" x14ac:dyDescent="0.3">
      <c r="A18008" t="s">
        <v>35874</v>
      </c>
      <c r="B18008" s="171" t="s">
        <v>35875</v>
      </c>
      <c r="C18008" s="171" t="s">
        <v>14899</v>
      </c>
      <c r="D18008" s="171" t="s">
        <v>80</v>
      </c>
      <c r="E18008" s="11">
        <v>44896</v>
      </c>
      <c r="F18008">
        <v>0</v>
      </c>
      <c r="G18008">
        <v>0</v>
      </c>
      <c r="I18008">
        <v>0</v>
      </c>
      <c r="J18008">
        <v>0</v>
      </c>
      <c r="L18008">
        <v>0</v>
      </c>
      <c r="N18008">
        <v>0</v>
      </c>
      <c r="P18008">
        <v>0</v>
      </c>
      <c r="Q18008">
        <v>0</v>
      </c>
      <c r="S18008">
        <v>0</v>
      </c>
    </row>
    <row r="18009" spans="1:19" x14ac:dyDescent="0.3">
      <c r="A18009" t="s">
        <v>35876</v>
      </c>
      <c r="B18009" s="171" t="s">
        <v>35877</v>
      </c>
      <c r="C18009" s="171" t="s">
        <v>137</v>
      </c>
      <c r="D18009" s="171" t="s">
        <v>80</v>
      </c>
      <c r="E18009" s="11">
        <v>44896</v>
      </c>
      <c r="F18009">
        <v>0</v>
      </c>
      <c r="G18009">
        <v>0</v>
      </c>
      <c r="I18009">
        <v>0</v>
      </c>
      <c r="J18009">
        <v>0</v>
      </c>
      <c r="L18009">
        <v>0</v>
      </c>
      <c r="N18009">
        <v>0</v>
      </c>
      <c r="P18009">
        <v>0</v>
      </c>
      <c r="Q18009">
        <v>0</v>
      </c>
      <c r="S18009">
        <v>0</v>
      </c>
    </row>
    <row r="18010" spans="1:19" x14ac:dyDescent="0.3">
      <c r="A18010" t="s">
        <v>35878</v>
      </c>
      <c r="B18010" s="171" t="s">
        <v>35879</v>
      </c>
      <c r="C18010" s="171" t="s">
        <v>8615</v>
      </c>
      <c r="D18010" s="171" t="s">
        <v>80</v>
      </c>
      <c r="E18010" s="11">
        <v>44896</v>
      </c>
      <c r="F18010">
        <v>0</v>
      </c>
      <c r="G18010">
        <v>0</v>
      </c>
      <c r="I18010">
        <v>0</v>
      </c>
      <c r="J18010">
        <v>0</v>
      </c>
      <c r="L18010">
        <v>0</v>
      </c>
      <c r="N18010">
        <v>0</v>
      </c>
      <c r="P18010">
        <v>0</v>
      </c>
      <c r="Q18010">
        <v>0</v>
      </c>
      <c r="S18010">
        <v>0</v>
      </c>
    </row>
    <row r="18011" spans="1:19" x14ac:dyDescent="0.3">
      <c r="A18011" t="s">
        <v>35880</v>
      </c>
      <c r="B18011" s="171" t="s">
        <v>35881</v>
      </c>
      <c r="C18011" s="171" t="s">
        <v>35025</v>
      </c>
      <c r="D18011" s="171" t="s">
        <v>80</v>
      </c>
      <c r="E18011" s="11">
        <v>44896</v>
      </c>
      <c r="F18011">
        <v>1.5</v>
      </c>
      <c r="G18011">
        <v>1.5</v>
      </c>
      <c r="I18011">
        <v>0</v>
      </c>
      <c r="J18011">
        <v>6</v>
      </c>
      <c r="L18011">
        <v>6</v>
      </c>
      <c r="N18011">
        <v>0</v>
      </c>
      <c r="P18011">
        <v>0</v>
      </c>
      <c r="Q18011">
        <v>0</v>
      </c>
      <c r="S18011">
        <v>0</v>
      </c>
    </row>
    <row r="18012" spans="1:19" x14ac:dyDescent="0.3">
      <c r="A18012" t="s">
        <v>35882</v>
      </c>
      <c r="B18012" s="171" t="s">
        <v>35883</v>
      </c>
      <c r="C18012" s="171" t="s">
        <v>146</v>
      </c>
      <c r="D18012" s="171" t="s">
        <v>80</v>
      </c>
      <c r="E18012" s="11">
        <v>44896</v>
      </c>
      <c r="F18012">
        <v>6.5</v>
      </c>
      <c r="G18012">
        <v>6.5</v>
      </c>
      <c r="I18012">
        <v>16</v>
      </c>
      <c r="J18012">
        <v>35</v>
      </c>
      <c r="L18012">
        <v>35</v>
      </c>
      <c r="N18012">
        <v>14</v>
      </c>
      <c r="P18012">
        <v>2</v>
      </c>
      <c r="Q18012">
        <v>3</v>
      </c>
      <c r="S18012">
        <v>2</v>
      </c>
    </row>
    <row r="18013" spans="1:19" x14ac:dyDescent="0.3">
      <c r="A18013" t="s">
        <v>35884</v>
      </c>
      <c r="B18013" s="171" t="s">
        <v>35885</v>
      </c>
      <c r="C18013" s="171" t="s">
        <v>161</v>
      </c>
      <c r="D18013" s="171" t="s">
        <v>80</v>
      </c>
      <c r="E18013" s="11">
        <v>44896</v>
      </c>
      <c r="F18013">
        <v>1</v>
      </c>
      <c r="G18013">
        <v>1.5</v>
      </c>
      <c r="I18013">
        <v>4</v>
      </c>
      <c r="J18013">
        <v>6</v>
      </c>
      <c r="L18013">
        <v>9</v>
      </c>
      <c r="N18013">
        <v>4</v>
      </c>
      <c r="P18013">
        <v>0</v>
      </c>
      <c r="Q18013">
        <v>0</v>
      </c>
      <c r="S18013">
        <v>0</v>
      </c>
    </row>
    <row r="18014" spans="1:19" x14ac:dyDescent="0.3">
      <c r="A18014" t="s">
        <v>35886</v>
      </c>
      <c r="B18014" s="171" t="s">
        <v>35887</v>
      </c>
      <c r="C18014" s="171" t="s">
        <v>18252</v>
      </c>
      <c r="D18014" s="171" t="s">
        <v>80</v>
      </c>
      <c r="E18014" s="11">
        <v>44896</v>
      </c>
      <c r="F18014">
        <v>0</v>
      </c>
      <c r="G18014">
        <v>0</v>
      </c>
      <c r="I18014">
        <v>0</v>
      </c>
      <c r="J18014">
        <v>0</v>
      </c>
      <c r="L18014">
        <v>0</v>
      </c>
      <c r="N18014">
        <v>0</v>
      </c>
      <c r="P18014">
        <v>0</v>
      </c>
      <c r="Q18014">
        <v>0</v>
      </c>
      <c r="S18014">
        <v>0</v>
      </c>
    </row>
    <row r="18015" spans="1:19" x14ac:dyDescent="0.3">
      <c r="A18015" t="s">
        <v>35888</v>
      </c>
      <c r="B18015" s="171" t="s">
        <v>35889</v>
      </c>
      <c r="C18015" s="171" t="s">
        <v>167</v>
      </c>
      <c r="D18015" s="171" t="s">
        <v>80</v>
      </c>
      <c r="E18015" s="11">
        <v>44896</v>
      </c>
      <c r="F18015">
        <v>4</v>
      </c>
      <c r="G18015">
        <v>4</v>
      </c>
      <c r="I18015">
        <v>32</v>
      </c>
      <c r="J18015">
        <v>56</v>
      </c>
      <c r="L18015">
        <v>56</v>
      </c>
      <c r="N18015">
        <v>32</v>
      </c>
      <c r="P18015">
        <v>0</v>
      </c>
      <c r="Q18015">
        <v>0</v>
      </c>
      <c r="S18015">
        <v>0</v>
      </c>
    </row>
    <row r="18016" spans="1:19" x14ac:dyDescent="0.3">
      <c r="A18016" t="s">
        <v>35890</v>
      </c>
      <c r="B18016" s="171" t="s">
        <v>35891</v>
      </c>
      <c r="C18016" s="171" t="s">
        <v>179</v>
      </c>
      <c r="D18016" s="171" t="s">
        <v>80</v>
      </c>
      <c r="E18016" s="11">
        <v>44896</v>
      </c>
      <c r="F18016">
        <v>13.5</v>
      </c>
      <c r="G18016">
        <v>15.5</v>
      </c>
      <c r="I18016">
        <v>71</v>
      </c>
      <c r="J18016">
        <v>141</v>
      </c>
      <c r="L18016">
        <v>151</v>
      </c>
      <c r="N18016">
        <v>70</v>
      </c>
      <c r="P18016">
        <v>6</v>
      </c>
      <c r="Q18016">
        <v>6</v>
      </c>
      <c r="S18016">
        <v>1</v>
      </c>
    </row>
    <row r="18017" spans="1:19" x14ac:dyDescent="0.3">
      <c r="A18017" t="s">
        <v>35892</v>
      </c>
      <c r="B18017" s="171" t="s">
        <v>35893</v>
      </c>
      <c r="C18017" s="171" t="s">
        <v>185</v>
      </c>
      <c r="D18017" s="171" t="s">
        <v>80</v>
      </c>
      <c r="E18017" s="11">
        <v>44896</v>
      </c>
      <c r="F18017">
        <v>3.5</v>
      </c>
      <c r="G18017">
        <v>6</v>
      </c>
      <c r="I18017">
        <v>11</v>
      </c>
      <c r="J18017">
        <v>18</v>
      </c>
      <c r="L18017">
        <v>33</v>
      </c>
      <c r="N18017">
        <v>7</v>
      </c>
      <c r="P18017">
        <v>0</v>
      </c>
      <c r="Q18017">
        <v>0</v>
      </c>
      <c r="S18017">
        <v>4</v>
      </c>
    </row>
    <row r="18018" spans="1:19" x14ac:dyDescent="0.3">
      <c r="A18018" t="s">
        <v>35894</v>
      </c>
      <c r="B18018" s="171" t="s">
        <v>35895</v>
      </c>
      <c r="C18018" s="171" t="s">
        <v>191</v>
      </c>
      <c r="D18018" s="171" t="s">
        <v>80</v>
      </c>
      <c r="E18018" s="11">
        <v>44896</v>
      </c>
      <c r="F18018">
        <v>14</v>
      </c>
      <c r="G18018">
        <v>14</v>
      </c>
      <c r="I18018">
        <v>72</v>
      </c>
      <c r="J18018">
        <v>116</v>
      </c>
      <c r="L18018">
        <v>115</v>
      </c>
      <c r="N18018">
        <v>60</v>
      </c>
      <c r="P18018">
        <v>9</v>
      </c>
      <c r="Q18018">
        <v>14</v>
      </c>
      <c r="S18018">
        <v>12</v>
      </c>
    </row>
    <row r="18019" spans="1:19" x14ac:dyDescent="0.3">
      <c r="A18019" t="s">
        <v>35896</v>
      </c>
      <c r="B18019" s="171" t="s">
        <v>35897</v>
      </c>
      <c r="C18019" s="171" t="s">
        <v>212</v>
      </c>
      <c r="D18019" s="171" t="s">
        <v>80</v>
      </c>
      <c r="E18019" s="11">
        <v>44896</v>
      </c>
      <c r="F18019">
        <v>0</v>
      </c>
      <c r="G18019">
        <v>0</v>
      </c>
      <c r="I18019">
        <v>0</v>
      </c>
      <c r="J18019">
        <v>0</v>
      </c>
      <c r="L18019">
        <v>0</v>
      </c>
      <c r="N18019">
        <v>0</v>
      </c>
      <c r="P18019">
        <v>0</v>
      </c>
      <c r="Q18019">
        <v>0</v>
      </c>
      <c r="S18019">
        <v>0</v>
      </c>
    </row>
    <row r="18020" spans="1:19" x14ac:dyDescent="0.3">
      <c r="A18020" t="s">
        <v>35898</v>
      </c>
      <c r="B18020" s="171" t="s">
        <v>35899</v>
      </c>
      <c r="C18020" s="171" t="s">
        <v>215</v>
      </c>
      <c r="D18020" s="171" t="s">
        <v>80</v>
      </c>
      <c r="E18020" s="11">
        <v>44896</v>
      </c>
      <c r="F18020">
        <v>0</v>
      </c>
      <c r="G18020">
        <v>0</v>
      </c>
      <c r="I18020">
        <v>0</v>
      </c>
      <c r="J18020">
        <v>0</v>
      </c>
      <c r="L18020">
        <v>0</v>
      </c>
      <c r="N18020">
        <v>0</v>
      </c>
      <c r="P18020">
        <v>0</v>
      </c>
      <c r="Q18020">
        <v>0</v>
      </c>
      <c r="S18020">
        <v>0</v>
      </c>
    </row>
    <row r="18021" spans="1:19" x14ac:dyDescent="0.3">
      <c r="A18021" t="s">
        <v>35898</v>
      </c>
      <c r="B18021" s="171" t="s">
        <v>35899</v>
      </c>
      <c r="C18021" s="171" t="s">
        <v>215</v>
      </c>
      <c r="D18021" s="171" t="s">
        <v>80</v>
      </c>
      <c r="E18021" s="11">
        <v>44896</v>
      </c>
      <c r="F18021">
        <v>2</v>
      </c>
      <c r="G18021">
        <v>3</v>
      </c>
      <c r="I18021">
        <v>13</v>
      </c>
      <c r="J18021">
        <v>22</v>
      </c>
      <c r="L18021">
        <v>33</v>
      </c>
      <c r="N18021">
        <v>13</v>
      </c>
      <c r="P18021">
        <v>0</v>
      </c>
      <c r="Q18021">
        <v>0</v>
      </c>
      <c r="S18021">
        <v>0</v>
      </c>
    </row>
    <row r="18022" spans="1:19" x14ac:dyDescent="0.3">
      <c r="A18022" t="s">
        <v>35900</v>
      </c>
      <c r="B18022" s="171" t="s">
        <v>35901</v>
      </c>
      <c r="C18022" s="171" t="s">
        <v>221</v>
      </c>
      <c r="D18022" s="171" t="s">
        <v>80</v>
      </c>
      <c r="E18022" s="11">
        <v>44896</v>
      </c>
      <c r="F18022">
        <v>0</v>
      </c>
      <c r="G18022">
        <v>0</v>
      </c>
      <c r="I18022">
        <v>0</v>
      </c>
      <c r="J18022">
        <v>0</v>
      </c>
      <c r="L18022">
        <v>0</v>
      </c>
      <c r="N18022">
        <v>0</v>
      </c>
      <c r="P18022">
        <v>0</v>
      </c>
      <c r="Q18022">
        <v>0</v>
      </c>
      <c r="S18022">
        <v>0</v>
      </c>
    </row>
    <row r="18023" spans="1:19" x14ac:dyDescent="0.3">
      <c r="A18023" t="s">
        <v>35902</v>
      </c>
      <c r="B18023" s="171" t="s">
        <v>35903</v>
      </c>
      <c r="C18023" s="171" t="s">
        <v>8233</v>
      </c>
      <c r="D18023" s="171" t="s">
        <v>80</v>
      </c>
      <c r="E18023" s="11">
        <v>44896</v>
      </c>
      <c r="F18023">
        <v>1</v>
      </c>
      <c r="G18023">
        <v>3</v>
      </c>
      <c r="I18023">
        <v>8</v>
      </c>
      <c r="J18023">
        <v>11</v>
      </c>
      <c r="L18023">
        <v>33</v>
      </c>
      <c r="N18023">
        <v>5</v>
      </c>
      <c r="P18023">
        <v>1</v>
      </c>
      <c r="Q18023">
        <v>3</v>
      </c>
      <c r="S18023">
        <v>3</v>
      </c>
    </row>
    <row r="18024" spans="1:19" x14ac:dyDescent="0.3">
      <c r="A18024" t="s">
        <v>35904</v>
      </c>
      <c r="B18024" s="171" t="s">
        <v>35905</v>
      </c>
      <c r="C18024" s="171" t="s">
        <v>233</v>
      </c>
      <c r="D18024" s="171" t="s">
        <v>80</v>
      </c>
      <c r="E18024" s="11">
        <v>44896</v>
      </c>
      <c r="F18024">
        <v>0</v>
      </c>
      <c r="G18024">
        <v>0</v>
      </c>
      <c r="I18024">
        <v>0</v>
      </c>
      <c r="J18024">
        <v>0</v>
      </c>
      <c r="L18024">
        <v>0</v>
      </c>
      <c r="N18024">
        <v>0</v>
      </c>
      <c r="P18024">
        <v>0</v>
      </c>
      <c r="Q18024">
        <v>0</v>
      </c>
      <c r="S18024">
        <v>0</v>
      </c>
    </row>
    <row r="18025" spans="1:19" x14ac:dyDescent="0.3">
      <c r="A18025" t="s">
        <v>35906</v>
      </c>
      <c r="B18025" s="171" t="s">
        <v>35907</v>
      </c>
      <c r="C18025" s="171" t="s">
        <v>24508</v>
      </c>
      <c r="D18025" s="171" t="s">
        <v>15341</v>
      </c>
      <c r="E18025" s="11">
        <v>44896</v>
      </c>
      <c r="F18025">
        <v>0</v>
      </c>
      <c r="G18025">
        <v>0</v>
      </c>
      <c r="I18025">
        <v>0</v>
      </c>
      <c r="J18025">
        <v>0</v>
      </c>
      <c r="L18025">
        <v>0</v>
      </c>
      <c r="N18025">
        <v>0</v>
      </c>
      <c r="P18025">
        <v>0</v>
      </c>
      <c r="Q18025">
        <v>0</v>
      </c>
      <c r="S18025">
        <v>0</v>
      </c>
    </row>
    <row r="18026" spans="1:19" x14ac:dyDescent="0.3">
      <c r="A18026" t="s">
        <v>35908</v>
      </c>
      <c r="B18026" s="171" t="s">
        <v>35909</v>
      </c>
      <c r="C18026" s="171" t="s">
        <v>24508</v>
      </c>
      <c r="D18026" s="171" t="s">
        <v>80</v>
      </c>
      <c r="E18026" s="11">
        <v>44896</v>
      </c>
      <c r="F18026">
        <v>0.5</v>
      </c>
      <c r="G18026">
        <v>0.5</v>
      </c>
      <c r="I18026">
        <v>0</v>
      </c>
      <c r="J18026">
        <v>2</v>
      </c>
      <c r="L18026">
        <v>2</v>
      </c>
      <c r="N18026">
        <v>0</v>
      </c>
      <c r="P18026">
        <v>0</v>
      </c>
      <c r="Q18026">
        <v>0</v>
      </c>
      <c r="S18026">
        <v>0</v>
      </c>
    </row>
    <row r="18027" spans="1:19" x14ac:dyDescent="0.3">
      <c r="A18027" t="s">
        <v>35910</v>
      </c>
      <c r="B18027" s="171" t="s">
        <v>35911</v>
      </c>
      <c r="C18027" s="171" t="s">
        <v>107</v>
      </c>
      <c r="D18027" s="171" t="s">
        <v>80</v>
      </c>
      <c r="E18027" s="11">
        <v>44896</v>
      </c>
      <c r="F18027">
        <v>3.5</v>
      </c>
      <c r="G18027">
        <v>5.5</v>
      </c>
      <c r="I18027">
        <v>41</v>
      </c>
      <c r="J18027">
        <v>36</v>
      </c>
      <c r="L18027">
        <v>58</v>
      </c>
      <c r="N18027">
        <v>41</v>
      </c>
      <c r="P18027">
        <v>0</v>
      </c>
      <c r="Q18027">
        <v>9</v>
      </c>
      <c r="S18027">
        <v>0</v>
      </c>
    </row>
    <row r="18028" spans="1:19" x14ac:dyDescent="0.3">
      <c r="A18028" t="s">
        <v>35912</v>
      </c>
      <c r="B18028" s="171" t="s">
        <v>35913</v>
      </c>
      <c r="C18028" s="171" t="s">
        <v>107</v>
      </c>
      <c r="D18028" s="171" t="s">
        <v>15341</v>
      </c>
      <c r="E18028" s="11">
        <v>44896</v>
      </c>
      <c r="F18028">
        <v>0</v>
      </c>
      <c r="G18028">
        <v>0</v>
      </c>
      <c r="I18028">
        <v>0</v>
      </c>
      <c r="J18028">
        <v>0</v>
      </c>
      <c r="L18028">
        <v>0</v>
      </c>
      <c r="N18028">
        <v>0</v>
      </c>
      <c r="P18028">
        <v>0</v>
      </c>
      <c r="Q18028">
        <v>0</v>
      </c>
      <c r="S18028">
        <v>0</v>
      </c>
    </row>
    <row r="18029" spans="1:19" x14ac:dyDescent="0.3">
      <c r="A18029" t="s">
        <v>35914</v>
      </c>
      <c r="B18029" s="171" t="s">
        <v>35915</v>
      </c>
      <c r="C18029" s="171" t="s">
        <v>173</v>
      </c>
      <c r="D18029" s="171" t="s">
        <v>80</v>
      </c>
      <c r="E18029" s="11">
        <v>44896</v>
      </c>
      <c r="F18029">
        <v>6</v>
      </c>
      <c r="G18029">
        <v>6</v>
      </c>
      <c r="I18029">
        <v>13</v>
      </c>
      <c r="J18029">
        <v>32</v>
      </c>
      <c r="L18029">
        <v>32</v>
      </c>
      <c r="N18029">
        <v>13</v>
      </c>
      <c r="P18029">
        <v>2</v>
      </c>
      <c r="Q18029">
        <v>6</v>
      </c>
      <c r="S18029">
        <v>0</v>
      </c>
    </row>
    <row r="18030" spans="1:19" x14ac:dyDescent="0.3">
      <c r="A18030" t="s">
        <v>35916</v>
      </c>
      <c r="B18030" s="171" t="s">
        <v>35917</v>
      </c>
      <c r="C18030" s="171" t="s">
        <v>173</v>
      </c>
      <c r="D18030" s="171" t="s">
        <v>15341</v>
      </c>
      <c r="E18030" s="11">
        <v>44896</v>
      </c>
      <c r="F18030">
        <v>0</v>
      </c>
      <c r="G18030">
        <v>0</v>
      </c>
      <c r="I18030">
        <v>0</v>
      </c>
      <c r="J18030">
        <v>0</v>
      </c>
      <c r="L18030">
        <v>0</v>
      </c>
      <c r="N18030">
        <v>0</v>
      </c>
      <c r="P18030">
        <v>0</v>
      </c>
      <c r="Q18030">
        <v>0</v>
      </c>
      <c r="S18030">
        <v>0</v>
      </c>
    </row>
    <row r="18031" spans="1:19" x14ac:dyDescent="0.3">
      <c r="A18031" t="s">
        <v>35918</v>
      </c>
      <c r="B18031" s="171" t="s">
        <v>35919</v>
      </c>
      <c r="C18031" s="171" t="s">
        <v>200</v>
      </c>
      <c r="D18031" s="171" t="s">
        <v>80</v>
      </c>
      <c r="E18031" s="11">
        <v>44896</v>
      </c>
      <c r="F18031">
        <v>6</v>
      </c>
      <c r="G18031">
        <v>6.5</v>
      </c>
      <c r="I18031">
        <v>13</v>
      </c>
      <c r="J18031">
        <v>30</v>
      </c>
      <c r="L18031">
        <v>31</v>
      </c>
      <c r="N18031">
        <v>12</v>
      </c>
      <c r="P18031">
        <v>1</v>
      </c>
      <c r="Q18031">
        <v>2</v>
      </c>
      <c r="S18031">
        <v>1</v>
      </c>
    </row>
    <row r="18032" spans="1:19" x14ac:dyDescent="0.3">
      <c r="A18032" t="s">
        <v>35920</v>
      </c>
      <c r="B18032" s="171" t="s">
        <v>35921</v>
      </c>
      <c r="C18032" s="171" t="s">
        <v>200</v>
      </c>
      <c r="D18032" s="171" t="s">
        <v>15341</v>
      </c>
      <c r="E18032" s="11">
        <v>44896</v>
      </c>
      <c r="F18032">
        <v>0</v>
      </c>
      <c r="G18032">
        <v>0</v>
      </c>
      <c r="I18032">
        <v>0</v>
      </c>
      <c r="J18032">
        <v>0</v>
      </c>
      <c r="L18032">
        <v>0</v>
      </c>
      <c r="N18032">
        <v>0</v>
      </c>
      <c r="P18032">
        <v>0</v>
      </c>
      <c r="Q18032">
        <v>0</v>
      </c>
      <c r="S18032">
        <v>0</v>
      </c>
    </row>
    <row r="18033" spans="1:19" x14ac:dyDescent="0.3">
      <c r="A18033" t="s">
        <v>35922</v>
      </c>
      <c r="B18033" s="171" t="s">
        <v>35923</v>
      </c>
      <c r="C18033" s="171" t="s">
        <v>73</v>
      </c>
      <c r="D18033" s="171" t="s">
        <v>4</v>
      </c>
      <c r="E18033" s="11">
        <v>44896</v>
      </c>
      <c r="F18033">
        <v>0</v>
      </c>
      <c r="G18033">
        <v>0</v>
      </c>
      <c r="I18033">
        <v>0</v>
      </c>
      <c r="J18033">
        <v>0</v>
      </c>
      <c r="L18033">
        <v>0</v>
      </c>
      <c r="N18033">
        <v>0</v>
      </c>
      <c r="P18033">
        <v>0</v>
      </c>
      <c r="Q18033">
        <v>0</v>
      </c>
      <c r="S18033">
        <v>0</v>
      </c>
    </row>
    <row r="18034" spans="1:19" x14ac:dyDescent="0.3">
      <c r="A18034" t="s">
        <v>35924</v>
      </c>
      <c r="B18034" s="171" t="s">
        <v>35925</v>
      </c>
      <c r="C18034" s="171" t="s">
        <v>24891</v>
      </c>
      <c r="D18034" s="171" t="s">
        <v>4</v>
      </c>
      <c r="E18034" s="11">
        <v>44896</v>
      </c>
      <c r="F18034">
        <v>2</v>
      </c>
      <c r="G18034">
        <v>2</v>
      </c>
      <c r="I18034">
        <v>11</v>
      </c>
      <c r="J18034">
        <v>12</v>
      </c>
      <c r="L18034">
        <v>11</v>
      </c>
      <c r="N18034">
        <v>10</v>
      </c>
      <c r="P18034">
        <v>0</v>
      </c>
      <c r="Q18034">
        <v>0</v>
      </c>
      <c r="S18034">
        <v>1</v>
      </c>
    </row>
    <row r="18035" spans="1:19" x14ac:dyDescent="0.3">
      <c r="A18035" t="s">
        <v>35926</v>
      </c>
      <c r="B18035" s="171" t="s">
        <v>35927</v>
      </c>
      <c r="C18035" s="171" t="s">
        <v>18229</v>
      </c>
      <c r="D18035" s="171" t="s">
        <v>4</v>
      </c>
      <c r="E18035" s="11">
        <v>44896</v>
      </c>
      <c r="F18035">
        <v>0</v>
      </c>
      <c r="G18035">
        <v>0</v>
      </c>
      <c r="I18035">
        <v>0</v>
      </c>
      <c r="J18035">
        <v>0</v>
      </c>
      <c r="L18035">
        <v>0</v>
      </c>
      <c r="N18035">
        <v>0</v>
      </c>
      <c r="P18035">
        <v>0</v>
      </c>
      <c r="Q18035">
        <v>0</v>
      </c>
      <c r="S18035">
        <v>0</v>
      </c>
    </row>
    <row r="18036" spans="1:19" x14ac:dyDescent="0.3">
      <c r="A18036" t="s">
        <v>35928</v>
      </c>
      <c r="B18036" s="171" t="s">
        <v>35929</v>
      </c>
      <c r="C18036" s="171" t="s">
        <v>107</v>
      </c>
      <c r="D18036" s="171" t="s">
        <v>4</v>
      </c>
      <c r="E18036" s="11">
        <v>44896</v>
      </c>
      <c r="F18036">
        <v>3.5</v>
      </c>
      <c r="G18036">
        <v>5.5</v>
      </c>
      <c r="I18036">
        <v>41</v>
      </c>
      <c r="J18036">
        <v>36</v>
      </c>
      <c r="L18036">
        <v>58</v>
      </c>
      <c r="N18036">
        <v>41</v>
      </c>
      <c r="P18036">
        <v>0</v>
      </c>
      <c r="Q18036">
        <v>9</v>
      </c>
      <c r="S18036">
        <v>0</v>
      </c>
    </row>
    <row r="18037" spans="1:19" x14ac:dyDescent="0.3">
      <c r="A18037" t="s">
        <v>35930</v>
      </c>
      <c r="B18037" s="171" t="s">
        <v>35931</v>
      </c>
      <c r="C18037" s="171" t="s">
        <v>9887</v>
      </c>
      <c r="D18037" s="171" t="s">
        <v>4</v>
      </c>
      <c r="E18037" s="11">
        <v>44896</v>
      </c>
      <c r="F18037">
        <v>0</v>
      </c>
      <c r="G18037">
        <v>0</v>
      </c>
      <c r="I18037">
        <v>0</v>
      </c>
      <c r="J18037">
        <v>0</v>
      </c>
      <c r="L18037">
        <v>0</v>
      </c>
      <c r="N18037">
        <v>0</v>
      </c>
      <c r="P18037">
        <v>0</v>
      </c>
      <c r="Q18037">
        <v>0</v>
      </c>
      <c r="S18037">
        <v>0</v>
      </c>
    </row>
    <row r="18038" spans="1:19" x14ac:dyDescent="0.3">
      <c r="A18038" t="s">
        <v>35932</v>
      </c>
      <c r="B18038" s="171" t="s">
        <v>35933</v>
      </c>
      <c r="C18038" s="171" t="s">
        <v>35078</v>
      </c>
      <c r="D18038" s="171" t="s">
        <v>4</v>
      </c>
      <c r="E18038" s="11">
        <v>44896</v>
      </c>
      <c r="F18038">
        <v>0</v>
      </c>
      <c r="G18038">
        <v>0</v>
      </c>
      <c r="I18038">
        <v>0</v>
      </c>
      <c r="J18038">
        <v>0</v>
      </c>
      <c r="L18038">
        <v>0</v>
      </c>
      <c r="N18038">
        <v>0</v>
      </c>
      <c r="P18038">
        <v>0</v>
      </c>
      <c r="Q18038">
        <v>0</v>
      </c>
      <c r="S18038">
        <v>0</v>
      </c>
    </row>
    <row r="18039" spans="1:19" x14ac:dyDescent="0.3">
      <c r="A18039" t="s">
        <v>35934</v>
      </c>
      <c r="B18039" s="171" t="s">
        <v>35935</v>
      </c>
      <c r="C18039" s="171" t="s">
        <v>11260</v>
      </c>
      <c r="D18039" s="171" t="s">
        <v>4</v>
      </c>
      <c r="E18039" s="11">
        <v>44896</v>
      </c>
      <c r="F18039">
        <v>0</v>
      </c>
      <c r="G18039">
        <v>0</v>
      </c>
      <c r="I18039">
        <v>0</v>
      </c>
      <c r="J18039">
        <v>0</v>
      </c>
      <c r="L18039">
        <v>0</v>
      </c>
      <c r="N18039">
        <v>0</v>
      </c>
      <c r="P18039">
        <v>0</v>
      </c>
      <c r="Q18039">
        <v>0</v>
      </c>
      <c r="S18039">
        <v>0</v>
      </c>
    </row>
    <row r="18040" spans="1:19" x14ac:dyDescent="0.3">
      <c r="A18040" t="s">
        <v>35936</v>
      </c>
      <c r="B18040" s="171" t="s">
        <v>35937</v>
      </c>
      <c r="C18040" s="171" t="s">
        <v>122</v>
      </c>
      <c r="D18040" s="171" t="s">
        <v>4</v>
      </c>
      <c r="E18040" s="11">
        <v>44896</v>
      </c>
      <c r="F18040">
        <v>0</v>
      </c>
      <c r="G18040">
        <v>0</v>
      </c>
      <c r="I18040">
        <v>0</v>
      </c>
      <c r="J18040">
        <v>0</v>
      </c>
      <c r="L18040">
        <v>0</v>
      </c>
      <c r="N18040">
        <v>0</v>
      </c>
      <c r="P18040">
        <v>0</v>
      </c>
      <c r="Q18040">
        <v>0</v>
      </c>
      <c r="S18040">
        <v>0</v>
      </c>
    </row>
    <row r="18041" spans="1:19" x14ac:dyDescent="0.3">
      <c r="A18041" t="s">
        <v>35938</v>
      </c>
      <c r="B18041" s="171" t="s">
        <v>35939</v>
      </c>
      <c r="C18041" s="171" t="s">
        <v>125</v>
      </c>
      <c r="D18041" s="171" t="s">
        <v>4</v>
      </c>
      <c r="E18041" s="11">
        <v>44896</v>
      </c>
      <c r="F18041">
        <v>0</v>
      </c>
      <c r="G18041">
        <v>0</v>
      </c>
      <c r="I18041">
        <v>0</v>
      </c>
      <c r="J18041">
        <v>0</v>
      </c>
      <c r="L18041">
        <v>0</v>
      </c>
      <c r="N18041">
        <v>0</v>
      </c>
      <c r="P18041">
        <v>0</v>
      </c>
      <c r="Q18041">
        <v>0</v>
      </c>
      <c r="S18041">
        <v>0</v>
      </c>
    </row>
    <row r="18042" spans="1:19" x14ac:dyDescent="0.3">
      <c r="A18042" t="s">
        <v>35940</v>
      </c>
      <c r="B18042" s="171" t="s">
        <v>35941</v>
      </c>
      <c r="C18042" s="171" t="s">
        <v>14899</v>
      </c>
      <c r="D18042" s="171" t="s">
        <v>4</v>
      </c>
      <c r="E18042" s="11">
        <v>44896</v>
      </c>
      <c r="F18042">
        <v>0</v>
      </c>
      <c r="G18042">
        <v>0</v>
      </c>
      <c r="I18042">
        <v>0</v>
      </c>
      <c r="J18042">
        <v>0</v>
      </c>
      <c r="L18042">
        <v>0</v>
      </c>
      <c r="N18042">
        <v>0</v>
      </c>
      <c r="P18042">
        <v>0</v>
      </c>
      <c r="Q18042">
        <v>0</v>
      </c>
      <c r="S18042">
        <v>0</v>
      </c>
    </row>
    <row r="18043" spans="1:19" x14ac:dyDescent="0.3">
      <c r="A18043" t="s">
        <v>35942</v>
      </c>
      <c r="B18043" s="171" t="s">
        <v>35943</v>
      </c>
      <c r="C18043" s="171" t="s">
        <v>137</v>
      </c>
      <c r="D18043" s="171" t="s">
        <v>4</v>
      </c>
      <c r="E18043" s="11">
        <v>44896</v>
      </c>
      <c r="F18043">
        <v>0</v>
      </c>
      <c r="G18043">
        <v>0</v>
      </c>
      <c r="I18043">
        <v>0</v>
      </c>
      <c r="J18043">
        <v>0</v>
      </c>
      <c r="L18043">
        <v>0</v>
      </c>
      <c r="N18043">
        <v>0</v>
      </c>
      <c r="P18043">
        <v>0</v>
      </c>
      <c r="Q18043">
        <v>0</v>
      </c>
      <c r="S18043">
        <v>0</v>
      </c>
    </row>
    <row r="18044" spans="1:19" x14ac:dyDescent="0.3">
      <c r="A18044" t="s">
        <v>35944</v>
      </c>
      <c r="B18044" s="171" t="s">
        <v>35945</v>
      </c>
      <c r="C18044" s="171" t="s">
        <v>8615</v>
      </c>
      <c r="D18044" s="171" t="s">
        <v>4</v>
      </c>
      <c r="E18044" s="11">
        <v>44896</v>
      </c>
      <c r="F18044">
        <v>0</v>
      </c>
      <c r="G18044">
        <v>0</v>
      </c>
      <c r="I18044">
        <v>0</v>
      </c>
      <c r="J18044">
        <v>0</v>
      </c>
      <c r="L18044">
        <v>0</v>
      </c>
      <c r="N18044">
        <v>0</v>
      </c>
      <c r="P18044">
        <v>0</v>
      </c>
      <c r="Q18044">
        <v>0</v>
      </c>
      <c r="S18044">
        <v>0</v>
      </c>
    </row>
    <row r="18045" spans="1:19" x14ac:dyDescent="0.3">
      <c r="A18045" t="s">
        <v>35946</v>
      </c>
      <c r="B18045" s="171" t="s">
        <v>35947</v>
      </c>
      <c r="C18045" s="171" t="s">
        <v>35025</v>
      </c>
      <c r="D18045" s="171" t="s">
        <v>4</v>
      </c>
      <c r="E18045" s="11">
        <v>44896</v>
      </c>
      <c r="F18045">
        <v>1.5</v>
      </c>
      <c r="G18045">
        <v>1.5</v>
      </c>
      <c r="I18045">
        <v>0</v>
      </c>
      <c r="J18045">
        <v>6</v>
      </c>
      <c r="L18045">
        <v>6</v>
      </c>
      <c r="N18045">
        <v>0</v>
      </c>
      <c r="P18045">
        <v>0</v>
      </c>
      <c r="Q18045">
        <v>0</v>
      </c>
      <c r="S18045">
        <v>0</v>
      </c>
    </row>
    <row r="18046" spans="1:19" x14ac:dyDescent="0.3">
      <c r="A18046" t="s">
        <v>35948</v>
      </c>
      <c r="B18046" s="171" t="s">
        <v>35949</v>
      </c>
      <c r="C18046" s="171" t="s">
        <v>146</v>
      </c>
      <c r="D18046" s="171" t="s">
        <v>4</v>
      </c>
      <c r="E18046" s="11">
        <v>44896</v>
      </c>
      <c r="F18046">
        <v>6.5</v>
      </c>
      <c r="G18046">
        <v>6.5</v>
      </c>
      <c r="I18046">
        <v>16</v>
      </c>
      <c r="J18046">
        <v>35</v>
      </c>
      <c r="L18046">
        <v>35</v>
      </c>
      <c r="N18046">
        <v>14</v>
      </c>
      <c r="P18046">
        <v>2</v>
      </c>
      <c r="Q18046">
        <v>3</v>
      </c>
      <c r="S18046">
        <v>2</v>
      </c>
    </row>
    <row r="18047" spans="1:19" x14ac:dyDescent="0.3">
      <c r="A18047" t="s">
        <v>35950</v>
      </c>
      <c r="B18047" s="171" t="s">
        <v>35951</v>
      </c>
      <c r="C18047" s="171" t="s">
        <v>161</v>
      </c>
      <c r="D18047" s="171" t="s">
        <v>4</v>
      </c>
      <c r="E18047" s="11">
        <v>44896</v>
      </c>
      <c r="F18047">
        <v>1</v>
      </c>
      <c r="G18047">
        <v>1.5</v>
      </c>
      <c r="I18047">
        <v>4</v>
      </c>
      <c r="J18047">
        <v>6</v>
      </c>
      <c r="L18047">
        <v>9</v>
      </c>
      <c r="N18047">
        <v>4</v>
      </c>
      <c r="P18047">
        <v>0</v>
      </c>
      <c r="Q18047">
        <v>0</v>
      </c>
      <c r="S18047">
        <v>0</v>
      </c>
    </row>
    <row r="18048" spans="1:19" x14ac:dyDescent="0.3">
      <c r="A18048" t="s">
        <v>35952</v>
      </c>
      <c r="B18048" s="171" t="s">
        <v>35953</v>
      </c>
      <c r="C18048" s="171" t="s">
        <v>18252</v>
      </c>
      <c r="D18048" s="171" t="s">
        <v>4</v>
      </c>
      <c r="E18048" s="11">
        <v>44896</v>
      </c>
      <c r="F18048">
        <v>0</v>
      </c>
      <c r="G18048">
        <v>0</v>
      </c>
      <c r="I18048">
        <v>0</v>
      </c>
      <c r="J18048">
        <v>0</v>
      </c>
      <c r="L18048">
        <v>0</v>
      </c>
      <c r="N18048">
        <v>0</v>
      </c>
      <c r="P18048">
        <v>0</v>
      </c>
      <c r="Q18048">
        <v>0</v>
      </c>
      <c r="S18048">
        <v>0</v>
      </c>
    </row>
    <row r="18049" spans="1:19" x14ac:dyDescent="0.3">
      <c r="A18049" t="s">
        <v>35954</v>
      </c>
      <c r="B18049" s="171" t="s">
        <v>35955</v>
      </c>
      <c r="C18049" s="171" t="s">
        <v>167</v>
      </c>
      <c r="D18049" s="171" t="s">
        <v>4</v>
      </c>
      <c r="E18049" s="11">
        <v>44896</v>
      </c>
      <c r="F18049">
        <v>4</v>
      </c>
      <c r="G18049">
        <v>4</v>
      </c>
      <c r="I18049">
        <v>32</v>
      </c>
      <c r="J18049">
        <v>56</v>
      </c>
      <c r="L18049">
        <v>56</v>
      </c>
      <c r="N18049">
        <v>32</v>
      </c>
      <c r="P18049">
        <v>0</v>
      </c>
      <c r="Q18049">
        <v>0</v>
      </c>
      <c r="S18049">
        <v>0</v>
      </c>
    </row>
    <row r="18050" spans="1:19" x14ac:dyDescent="0.3">
      <c r="A18050" t="s">
        <v>35956</v>
      </c>
      <c r="B18050" s="171" t="s">
        <v>35957</v>
      </c>
      <c r="C18050" s="171" t="s">
        <v>173</v>
      </c>
      <c r="D18050" s="171" t="s">
        <v>4</v>
      </c>
      <c r="E18050" s="11">
        <v>44896</v>
      </c>
      <c r="F18050">
        <v>6</v>
      </c>
      <c r="G18050">
        <v>6</v>
      </c>
      <c r="I18050">
        <v>13</v>
      </c>
      <c r="J18050">
        <v>32</v>
      </c>
      <c r="L18050">
        <v>32</v>
      </c>
      <c r="N18050">
        <v>13</v>
      </c>
      <c r="P18050">
        <v>2</v>
      </c>
      <c r="Q18050">
        <v>6</v>
      </c>
      <c r="S18050">
        <v>0</v>
      </c>
    </row>
    <row r="18051" spans="1:19" x14ac:dyDescent="0.3">
      <c r="A18051" t="s">
        <v>35958</v>
      </c>
      <c r="B18051" s="171" t="s">
        <v>35959</v>
      </c>
      <c r="C18051" s="171" t="s">
        <v>179</v>
      </c>
      <c r="D18051" s="171" t="s">
        <v>4</v>
      </c>
      <c r="E18051" s="11">
        <v>44896</v>
      </c>
      <c r="F18051">
        <v>13.5</v>
      </c>
      <c r="G18051">
        <v>15.5</v>
      </c>
      <c r="I18051">
        <v>71</v>
      </c>
      <c r="J18051">
        <v>141</v>
      </c>
      <c r="L18051">
        <v>151</v>
      </c>
      <c r="N18051">
        <v>70</v>
      </c>
      <c r="P18051">
        <v>6</v>
      </c>
      <c r="Q18051">
        <v>6</v>
      </c>
      <c r="S18051">
        <v>1</v>
      </c>
    </row>
    <row r="18052" spans="1:19" x14ac:dyDescent="0.3">
      <c r="A18052" t="s">
        <v>35960</v>
      </c>
      <c r="B18052" s="171" t="s">
        <v>35961</v>
      </c>
      <c r="C18052" s="171" t="s">
        <v>185</v>
      </c>
      <c r="D18052" s="171" t="s">
        <v>4</v>
      </c>
      <c r="E18052" s="11">
        <v>44896</v>
      </c>
      <c r="F18052">
        <v>3.5</v>
      </c>
      <c r="G18052">
        <v>6</v>
      </c>
      <c r="I18052">
        <v>11</v>
      </c>
      <c r="J18052">
        <v>18</v>
      </c>
      <c r="L18052">
        <v>33</v>
      </c>
      <c r="N18052">
        <v>7</v>
      </c>
      <c r="P18052">
        <v>0</v>
      </c>
      <c r="Q18052">
        <v>0</v>
      </c>
      <c r="S18052">
        <v>4</v>
      </c>
    </row>
    <row r="18053" spans="1:19" x14ac:dyDescent="0.3">
      <c r="A18053" t="s">
        <v>35962</v>
      </c>
      <c r="B18053" s="171" t="s">
        <v>35963</v>
      </c>
      <c r="C18053" s="171" t="s">
        <v>24508</v>
      </c>
      <c r="D18053" s="171" t="s">
        <v>4</v>
      </c>
      <c r="E18053" s="11">
        <v>44896</v>
      </c>
      <c r="F18053">
        <v>0.5</v>
      </c>
      <c r="G18053">
        <v>0.5</v>
      </c>
      <c r="I18053">
        <v>0</v>
      </c>
      <c r="J18053">
        <v>2</v>
      </c>
      <c r="L18053">
        <v>2</v>
      </c>
      <c r="N18053">
        <v>0</v>
      </c>
      <c r="P18053">
        <v>0</v>
      </c>
      <c r="Q18053">
        <v>0</v>
      </c>
      <c r="S18053">
        <v>0</v>
      </c>
    </row>
    <row r="18054" spans="1:19" x14ac:dyDescent="0.3">
      <c r="A18054" t="s">
        <v>35964</v>
      </c>
      <c r="B18054" s="171" t="s">
        <v>35965</v>
      </c>
      <c r="C18054" s="171" t="s">
        <v>191</v>
      </c>
      <c r="D18054" s="171" t="s">
        <v>4</v>
      </c>
      <c r="E18054" s="11">
        <v>44896</v>
      </c>
      <c r="F18054">
        <v>14</v>
      </c>
      <c r="G18054">
        <v>14</v>
      </c>
      <c r="I18054">
        <v>72</v>
      </c>
      <c r="J18054">
        <v>116</v>
      </c>
      <c r="L18054">
        <v>115</v>
      </c>
      <c r="N18054">
        <v>60</v>
      </c>
      <c r="P18054">
        <v>9</v>
      </c>
      <c r="Q18054">
        <v>14</v>
      </c>
      <c r="S18054">
        <v>12</v>
      </c>
    </row>
    <row r="18055" spans="1:19" x14ac:dyDescent="0.3">
      <c r="A18055" t="s">
        <v>35966</v>
      </c>
      <c r="B18055" s="171" t="s">
        <v>35967</v>
      </c>
      <c r="C18055" s="171" t="s">
        <v>200</v>
      </c>
      <c r="D18055" s="171" t="s">
        <v>4</v>
      </c>
      <c r="E18055" s="11">
        <v>44896</v>
      </c>
      <c r="F18055">
        <v>6</v>
      </c>
      <c r="G18055">
        <v>6.5</v>
      </c>
      <c r="I18055">
        <v>13</v>
      </c>
      <c r="J18055">
        <v>30</v>
      </c>
      <c r="L18055">
        <v>31</v>
      </c>
      <c r="N18055">
        <v>12</v>
      </c>
      <c r="P18055">
        <v>1</v>
      </c>
      <c r="Q18055">
        <v>2</v>
      </c>
      <c r="S18055">
        <v>1</v>
      </c>
    </row>
    <row r="18056" spans="1:19" x14ac:dyDescent="0.3">
      <c r="A18056" t="s">
        <v>35968</v>
      </c>
      <c r="B18056" s="171" t="s">
        <v>35969</v>
      </c>
      <c r="C18056" s="171" t="s">
        <v>212</v>
      </c>
      <c r="D18056" s="171" t="s">
        <v>4</v>
      </c>
      <c r="E18056" s="11">
        <v>44896</v>
      </c>
      <c r="F18056">
        <v>0</v>
      </c>
      <c r="G18056">
        <v>0</v>
      </c>
      <c r="I18056">
        <v>0</v>
      </c>
      <c r="J18056">
        <v>0</v>
      </c>
      <c r="L18056">
        <v>0</v>
      </c>
      <c r="N18056">
        <v>0</v>
      </c>
      <c r="P18056">
        <v>0</v>
      </c>
      <c r="Q18056">
        <v>0</v>
      </c>
      <c r="S18056">
        <v>0</v>
      </c>
    </row>
    <row r="18057" spans="1:19" x14ac:dyDescent="0.3">
      <c r="A18057" t="s">
        <v>35970</v>
      </c>
      <c r="B18057" s="171" t="s">
        <v>35971</v>
      </c>
      <c r="C18057" s="171" t="s">
        <v>215</v>
      </c>
      <c r="D18057" s="171" t="s">
        <v>4</v>
      </c>
      <c r="E18057" s="11">
        <v>44896</v>
      </c>
      <c r="F18057">
        <v>0</v>
      </c>
      <c r="G18057">
        <v>0</v>
      </c>
      <c r="I18057">
        <v>0</v>
      </c>
      <c r="J18057">
        <v>0</v>
      </c>
      <c r="L18057">
        <v>0</v>
      </c>
      <c r="N18057">
        <v>0</v>
      </c>
      <c r="P18057">
        <v>0</v>
      </c>
      <c r="Q18057">
        <v>0</v>
      </c>
      <c r="S18057">
        <v>0</v>
      </c>
    </row>
    <row r="18058" spans="1:19" x14ac:dyDescent="0.3">
      <c r="A18058" t="s">
        <v>35972</v>
      </c>
      <c r="B18058" s="171" t="s">
        <v>35973</v>
      </c>
      <c r="C18058" s="171" t="s">
        <v>35119</v>
      </c>
      <c r="D18058" s="171" t="s">
        <v>4</v>
      </c>
      <c r="E18058" s="11">
        <v>44896</v>
      </c>
      <c r="F18058">
        <v>2</v>
      </c>
      <c r="G18058">
        <v>3</v>
      </c>
      <c r="I18058">
        <v>13</v>
      </c>
      <c r="J18058">
        <v>22</v>
      </c>
      <c r="L18058">
        <v>33</v>
      </c>
      <c r="N18058">
        <v>13</v>
      </c>
      <c r="P18058">
        <v>0</v>
      </c>
      <c r="Q18058">
        <v>0</v>
      </c>
      <c r="S18058">
        <v>0</v>
      </c>
    </row>
    <row r="18059" spans="1:19" x14ac:dyDescent="0.3">
      <c r="A18059" t="s">
        <v>35974</v>
      </c>
      <c r="B18059" s="171" t="s">
        <v>35975</v>
      </c>
      <c r="C18059" s="171" t="s">
        <v>221</v>
      </c>
      <c r="D18059" s="171" t="s">
        <v>4</v>
      </c>
      <c r="E18059" s="11">
        <v>44896</v>
      </c>
      <c r="F18059">
        <v>0</v>
      </c>
      <c r="G18059">
        <v>0</v>
      </c>
      <c r="I18059">
        <v>0</v>
      </c>
      <c r="J18059">
        <v>0</v>
      </c>
      <c r="L18059">
        <v>0</v>
      </c>
      <c r="N18059">
        <v>0</v>
      </c>
      <c r="P18059">
        <v>0</v>
      </c>
      <c r="Q18059">
        <v>0</v>
      </c>
      <c r="S18059">
        <v>0</v>
      </c>
    </row>
    <row r="18060" spans="1:19" x14ac:dyDescent="0.3">
      <c r="A18060" t="s">
        <v>35976</v>
      </c>
      <c r="B18060" s="171" t="s">
        <v>35977</v>
      </c>
      <c r="C18060" s="171" t="s">
        <v>8233</v>
      </c>
      <c r="D18060" s="171" t="s">
        <v>4</v>
      </c>
      <c r="E18060" s="11">
        <v>44896</v>
      </c>
      <c r="F18060">
        <v>1</v>
      </c>
      <c r="G18060">
        <v>3</v>
      </c>
      <c r="I18060">
        <v>8</v>
      </c>
      <c r="J18060">
        <v>11</v>
      </c>
      <c r="L18060">
        <v>33</v>
      </c>
      <c r="N18060">
        <v>5</v>
      </c>
      <c r="P18060">
        <v>1</v>
      </c>
      <c r="Q18060">
        <v>3</v>
      </c>
      <c r="S18060">
        <v>3</v>
      </c>
    </row>
    <row r="18061" spans="1:19" x14ac:dyDescent="0.3">
      <c r="A18061" t="s">
        <v>35978</v>
      </c>
      <c r="B18061" s="171" t="s">
        <v>35979</v>
      </c>
      <c r="C18061" s="171" t="s">
        <v>233</v>
      </c>
      <c r="D18061" s="171" t="s">
        <v>4</v>
      </c>
      <c r="E18061" s="11">
        <v>44896</v>
      </c>
      <c r="F18061">
        <v>0</v>
      </c>
      <c r="G18061">
        <v>0</v>
      </c>
      <c r="I18061">
        <v>0</v>
      </c>
      <c r="J18061">
        <v>0</v>
      </c>
      <c r="L18061">
        <v>0</v>
      </c>
      <c r="N18061">
        <v>0</v>
      </c>
      <c r="P18061">
        <v>0</v>
      </c>
      <c r="Q18061">
        <v>0</v>
      </c>
      <c r="S18061">
        <v>0</v>
      </c>
    </row>
    <row r="18062" spans="1:19" x14ac:dyDescent="0.3">
      <c r="A18062" t="s">
        <v>35980</v>
      </c>
      <c r="B18062" s="171" t="s">
        <v>35981</v>
      </c>
      <c r="C18062" s="171" t="s">
        <v>35128</v>
      </c>
      <c r="D18062" s="171" t="s">
        <v>80</v>
      </c>
      <c r="E18062" s="11">
        <v>44896</v>
      </c>
      <c r="F18062">
        <v>4</v>
      </c>
      <c r="G18062">
        <v>4</v>
      </c>
      <c r="I18062">
        <v>1</v>
      </c>
      <c r="J18062">
        <v>16</v>
      </c>
      <c r="L18062">
        <v>16</v>
      </c>
      <c r="N18062">
        <v>1</v>
      </c>
      <c r="P18062">
        <v>0</v>
      </c>
      <c r="Q18062">
        <v>0</v>
      </c>
      <c r="S18062">
        <v>0</v>
      </c>
    </row>
    <row r="18063" spans="1:19" x14ac:dyDescent="0.3">
      <c r="A18063" t="s">
        <v>35982</v>
      </c>
      <c r="B18063" s="171" t="s">
        <v>35983</v>
      </c>
      <c r="C18063" s="171" t="s">
        <v>35128</v>
      </c>
      <c r="D18063" s="171" t="s">
        <v>4</v>
      </c>
      <c r="E18063" s="11">
        <v>44896</v>
      </c>
      <c r="F18063">
        <v>4</v>
      </c>
      <c r="G18063">
        <v>4</v>
      </c>
      <c r="I18063">
        <v>1</v>
      </c>
      <c r="J18063">
        <v>16</v>
      </c>
      <c r="L18063">
        <v>16</v>
      </c>
      <c r="N18063">
        <v>1</v>
      </c>
      <c r="P18063">
        <v>0</v>
      </c>
      <c r="Q18063">
        <v>0</v>
      </c>
      <c r="S18063">
        <v>0</v>
      </c>
    </row>
    <row r="18064" spans="1:19" x14ac:dyDescent="0.3">
      <c r="A18064" t="s">
        <v>35984</v>
      </c>
      <c r="B18064" s="171" t="s">
        <v>35985</v>
      </c>
      <c r="C18064" s="171" t="s">
        <v>79</v>
      </c>
      <c r="D18064" s="171" t="s">
        <v>80</v>
      </c>
      <c r="E18064" s="11">
        <v>44896</v>
      </c>
      <c r="F18064">
        <v>0</v>
      </c>
      <c r="G18064">
        <v>0</v>
      </c>
      <c r="I18064">
        <v>0</v>
      </c>
      <c r="J18064">
        <v>0</v>
      </c>
      <c r="L18064">
        <v>0</v>
      </c>
      <c r="N18064">
        <v>0</v>
      </c>
      <c r="P18064">
        <v>0</v>
      </c>
      <c r="Q18064">
        <v>0</v>
      </c>
      <c r="S18064">
        <v>0</v>
      </c>
    </row>
    <row r="18065" spans="1:19" x14ac:dyDescent="0.3">
      <c r="A18065" t="s">
        <v>35986</v>
      </c>
      <c r="B18065" s="171" t="s">
        <v>35987</v>
      </c>
      <c r="C18065" s="171" t="s">
        <v>79</v>
      </c>
      <c r="D18065" s="171" t="s">
        <v>4</v>
      </c>
      <c r="E18065" s="11">
        <v>44896</v>
      </c>
      <c r="F18065">
        <v>0</v>
      </c>
      <c r="G18065">
        <v>0</v>
      </c>
      <c r="I18065">
        <v>0</v>
      </c>
      <c r="J18065">
        <v>0</v>
      </c>
      <c r="L18065">
        <v>0</v>
      </c>
      <c r="N18065">
        <v>0</v>
      </c>
      <c r="P18065">
        <v>0</v>
      </c>
      <c r="Q18065">
        <v>0</v>
      </c>
      <c r="S18065">
        <v>0</v>
      </c>
    </row>
    <row r="18066" spans="1:19" x14ac:dyDescent="0.3">
      <c r="A18066" t="s">
        <v>35988</v>
      </c>
      <c r="B18066" s="171" t="s">
        <v>35989</v>
      </c>
      <c r="C18066" s="171" t="s">
        <v>83</v>
      </c>
      <c r="D18066" s="171" t="s">
        <v>80</v>
      </c>
      <c r="E18066" s="11">
        <v>44896</v>
      </c>
      <c r="F18066">
        <v>3.5</v>
      </c>
      <c r="G18066">
        <v>4</v>
      </c>
      <c r="I18066">
        <v>17</v>
      </c>
      <c r="J18066">
        <v>20</v>
      </c>
      <c r="L18066">
        <v>21</v>
      </c>
      <c r="N18066">
        <v>17</v>
      </c>
      <c r="P18066">
        <v>1</v>
      </c>
      <c r="Q18066">
        <v>1</v>
      </c>
      <c r="S18066">
        <v>0</v>
      </c>
    </row>
    <row r="18067" spans="1:19" x14ac:dyDescent="0.3">
      <c r="A18067" t="s">
        <v>35990</v>
      </c>
      <c r="B18067" s="171" t="s">
        <v>35991</v>
      </c>
      <c r="C18067" s="171" t="s">
        <v>83</v>
      </c>
      <c r="D18067" s="171" t="s">
        <v>15341</v>
      </c>
      <c r="E18067" s="11">
        <v>44896</v>
      </c>
      <c r="F18067">
        <v>0</v>
      </c>
      <c r="G18067">
        <v>0</v>
      </c>
      <c r="I18067">
        <v>0</v>
      </c>
      <c r="J18067">
        <v>0</v>
      </c>
      <c r="L18067">
        <v>0</v>
      </c>
      <c r="N18067">
        <v>0</v>
      </c>
      <c r="P18067">
        <v>0</v>
      </c>
      <c r="Q18067">
        <v>0</v>
      </c>
      <c r="S18067">
        <v>0</v>
      </c>
    </row>
    <row r="18068" spans="1:19" x14ac:dyDescent="0.3">
      <c r="A18068" t="s">
        <v>35992</v>
      </c>
      <c r="B18068" s="171" t="s">
        <v>35993</v>
      </c>
      <c r="C18068" s="171" t="s">
        <v>83</v>
      </c>
      <c r="D18068" s="171" t="s">
        <v>4</v>
      </c>
      <c r="E18068" s="11">
        <v>44896</v>
      </c>
      <c r="F18068">
        <v>3.5</v>
      </c>
      <c r="G18068">
        <v>4</v>
      </c>
      <c r="I18068">
        <v>17</v>
      </c>
      <c r="J18068">
        <v>20</v>
      </c>
      <c r="L18068">
        <v>21</v>
      </c>
      <c r="N18068">
        <v>17</v>
      </c>
      <c r="P18068">
        <v>1</v>
      </c>
      <c r="Q18068">
        <v>1</v>
      </c>
      <c r="S18068">
        <v>0</v>
      </c>
    </row>
    <row r="18069" spans="1:19" x14ac:dyDescent="0.3">
      <c r="A18069" t="s">
        <v>35994</v>
      </c>
      <c r="B18069" s="171" t="s">
        <v>35995</v>
      </c>
      <c r="C18069" s="171" t="s">
        <v>86</v>
      </c>
      <c r="D18069" s="171" t="s">
        <v>80</v>
      </c>
      <c r="E18069" s="11">
        <v>44896</v>
      </c>
      <c r="F18069">
        <v>8</v>
      </c>
      <c r="G18069">
        <v>8</v>
      </c>
      <c r="I18069">
        <v>30</v>
      </c>
      <c r="J18069">
        <v>48</v>
      </c>
      <c r="L18069">
        <v>46</v>
      </c>
      <c r="N18069">
        <v>23</v>
      </c>
      <c r="P18069">
        <v>5</v>
      </c>
      <c r="Q18069">
        <v>9</v>
      </c>
      <c r="S18069">
        <v>7</v>
      </c>
    </row>
    <row r="18070" spans="1:19" x14ac:dyDescent="0.3">
      <c r="A18070" t="s">
        <v>35996</v>
      </c>
      <c r="B18070" s="171" t="s">
        <v>35997</v>
      </c>
      <c r="C18070" s="171" t="s">
        <v>86</v>
      </c>
      <c r="D18070" s="171" t="s">
        <v>4</v>
      </c>
      <c r="E18070" s="11">
        <v>44896</v>
      </c>
      <c r="F18070">
        <v>8</v>
      </c>
      <c r="G18070">
        <v>8</v>
      </c>
      <c r="I18070">
        <v>30</v>
      </c>
      <c r="J18070">
        <v>48</v>
      </c>
      <c r="L18070">
        <v>46</v>
      </c>
      <c r="N18070">
        <v>23</v>
      </c>
      <c r="P18070">
        <v>5</v>
      </c>
      <c r="Q18070">
        <v>9</v>
      </c>
      <c r="S18070">
        <v>7</v>
      </c>
    </row>
    <row r="18071" spans="1:19" x14ac:dyDescent="0.3">
      <c r="A18071" t="s">
        <v>35998</v>
      </c>
      <c r="B18071" s="171" t="s">
        <v>35999</v>
      </c>
      <c r="C18071" s="171" t="s">
        <v>89</v>
      </c>
      <c r="D18071" s="171" t="s">
        <v>80</v>
      </c>
      <c r="E18071" s="11">
        <v>44896</v>
      </c>
      <c r="F18071">
        <v>2</v>
      </c>
      <c r="G18071">
        <v>4</v>
      </c>
      <c r="I18071">
        <v>8</v>
      </c>
      <c r="J18071">
        <v>10</v>
      </c>
      <c r="L18071">
        <v>20</v>
      </c>
      <c r="N18071">
        <v>7</v>
      </c>
      <c r="P18071">
        <v>3</v>
      </c>
      <c r="Q18071">
        <v>3</v>
      </c>
      <c r="S18071">
        <v>1</v>
      </c>
    </row>
    <row r="18072" spans="1:19" x14ac:dyDescent="0.3">
      <c r="A18072" t="s">
        <v>36000</v>
      </c>
      <c r="B18072" s="171" t="s">
        <v>36001</v>
      </c>
      <c r="C18072" s="171" t="s">
        <v>89</v>
      </c>
      <c r="D18072" s="171" t="s">
        <v>4</v>
      </c>
      <c r="E18072" s="11">
        <v>44896</v>
      </c>
      <c r="F18072">
        <v>2</v>
      </c>
      <c r="G18072">
        <v>4</v>
      </c>
      <c r="I18072">
        <v>8</v>
      </c>
      <c r="J18072">
        <v>10</v>
      </c>
      <c r="L18072">
        <v>20</v>
      </c>
      <c r="N18072">
        <v>7</v>
      </c>
      <c r="P18072">
        <v>3</v>
      </c>
      <c r="Q18072">
        <v>3</v>
      </c>
      <c r="S18072">
        <v>1</v>
      </c>
    </row>
    <row r="18073" spans="1:19" x14ac:dyDescent="0.3">
      <c r="A18073" t="s">
        <v>36002</v>
      </c>
      <c r="B18073" s="171" t="s">
        <v>36003</v>
      </c>
      <c r="C18073" s="171" t="s">
        <v>92</v>
      </c>
      <c r="D18073" s="171" t="s">
        <v>80</v>
      </c>
      <c r="E18073" s="11">
        <v>44896</v>
      </c>
      <c r="F18073">
        <v>0</v>
      </c>
      <c r="G18073">
        <v>0</v>
      </c>
      <c r="I18073">
        <v>0</v>
      </c>
      <c r="J18073">
        <v>0</v>
      </c>
      <c r="L18073">
        <v>0</v>
      </c>
      <c r="N18073">
        <v>0</v>
      </c>
      <c r="P18073">
        <v>0</v>
      </c>
      <c r="Q18073">
        <v>0</v>
      </c>
      <c r="S18073">
        <v>0</v>
      </c>
    </row>
    <row r="18074" spans="1:19" x14ac:dyDescent="0.3">
      <c r="A18074" t="s">
        <v>36004</v>
      </c>
      <c r="B18074" s="171" t="s">
        <v>36005</v>
      </c>
      <c r="C18074" s="171" t="s">
        <v>92</v>
      </c>
      <c r="D18074" s="171" t="s">
        <v>4</v>
      </c>
      <c r="E18074" s="11">
        <v>44896</v>
      </c>
      <c r="F18074">
        <v>0</v>
      </c>
      <c r="G18074">
        <v>0</v>
      </c>
      <c r="I18074">
        <v>0</v>
      </c>
      <c r="J18074">
        <v>0</v>
      </c>
      <c r="L18074">
        <v>0</v>
      </c>
      <c r="N18074">
        <v>0</v>
      </c>
      <c r="P18074">
        <v>0</v>
      </c>
      <c r="Q18074">
        <v>0</v>
      </c>
      <c r="S18074">
        <v>0</v>
      </c>
    </row>
    <row r="18075" spans="1:19" x14ac:dyDescent="0.3">
      <c r="A18075" t="s">
        <v>36006</v>
      </c>
      <c r="B18075" s="171" t="s">
        <v>36007</v>
      </c>
      <c r="C18075" s="171" t="s">
        <v>95</v>
      </c>
      <c r="D18075" s="171" t="s">
        <v>80</v>
      </c>
      <c r="E18075" s="11">
        <v>44896</v>
      </c>
      <c r="F18075">
        <v>3.5</v>
      </c>
      <c r="G18075">
        <v>3.5</v>
      </c>
      <c r="I18075">
        <v>7</v>
      </c>
      <c r="J18075">
        <v>18</v>
      </c>
      <c r="L18075">
        <v>18</v>
      </c>
      <c r="N18075">
        <v>7</v>
      </c>
      <c r="P18075">
        <v>2</v>
      </c>
      <c r="Q18075">
        <v>5</v>
      </c>
      <c r="S18075">
        <v>0</v>
      </c>
    </row>
    <row r="18076" spans="1:19" x14ac:dyDescent="0.3">
      <c r="A18076" t="s">
        <v>36008</v>
      </c>
      <c r="B18076" s="171" t="s">
        <v>36009</v>
      </c>
      <c r="C18076" s="171" t="s">
        <v>95</v>
      </c>
      <c r="D18076" s="171" t="s">
        <v>15341</v>
      </c>
      <c r="E18076" s="11">
        <v>44896</v>
      </c>
      <c r="F18076">
        <v>0</v>
      </c>
      <c r="G18076">
        <v>0</v>
      </c>
      <c r="I18076">
        <v>0</v>
      </c>
      <c r="J18076">
        <v>0</v>
      </c>
      <c r="L18076">
        <v>0</v>
      </c>
      <c r="N18076">
        <v>0</v>
      </c>
      <c r="P18076">
        <v>0</v>
      </c>
      <c r="Q18076">
        <v>0</v>
      </c>
      <c r="S18076">
        <v>0</v>
      </c>
    </row>
    <row r="18077" spans="1:19" x14ac:dyDescent="0.3">
      <c r="A18077" t="s">
        <v>36010</v>
      </c>
      <c r="B18077" s="171" t="s">
        <v>36011</v>
      </c>
      <c r="C18077" s="171" t="s">
        <v>95</v>
      </c>
      <c r="D18077" s="171" t="s">
        <v>4</v>
      </c>
      <c r="E18077" s="11">
        <v>44896</v>
      </c>
      <c r="F18077">
        <v>3.5</v>
      </c>
      <c r="G18077">
        <v>3.5</v>
      </c>
      <c r="I18077">
        <v>7</v>
      </c>
      <c r="J18077">
        <v>18</v>
      </c>
      <c r="L18077">
        <v>18</v>
      </c>
      <c r="N18077">
        <v>7</v>
      </c>
      <c r="P18077">
        <v>2</v>
      </c>
      <c r="Q18077">
        <v>5</v>
      </c>
      <c r="S18077">
        <v>0</v>
      </c>
    </row>
    <row r="18078" spans="1:19" x14ac:dyDescent="0.3">
      <c r="A18078" t="s">
        <v>36012</v>
      </c>
      <c r="B18078" s="171" t="s">
        <v>36013</v>
      </c>
      <c r="C18078" s="171" t="s">
        <v>35161</v>
      </c>
      <c r="D18078" s="171" t="s">
        <v>80</v>
      </c>
      <c r="E18078" s="11">
        <v>44896</v>
      </c>
      <c r="F18078">
        <v>3.5</v>
      </c>
      <c r="G18078">
        <v>3.5</v>
      </c>
      <c r="I18078">
        <v>1</v>
      </c>
      <c r="J18078">
        <v>18</v>
      </c>
      <c r="L18078">
        <v>18</v>
      </c>
      <c r="N18078">
        <v>0</v>
      </c>
      <c r="P18078">
        <v>0</v>
      </c>
      <c r="Q18078">
        <v>2</v>
      </c>
      <c r="S18078">
        <v>1</v>
      </c>
    </row>
    <row r="18079" spans="1:19" x14ac:dyDescent="0.3">
      <c r="A18079" t="s">
        <v>36014</v>
      </c>
      <c r="B18079" s="171" t="s">
        <v>36015</v>
      </c>
      <c r="C18079" s="171" t="s">
        <v>35161</v>
      </c>
      <c r="D18079" s="171" t="s">
        <v>4</v>
      </c>
      <c r="E18079" s="11">
        <v>44896</v>
      </c>
      <c r="F18079">
        <v>3.5</v>
      </c>
      <c r="G18079">
        <v>3.5</v>
      </c>
      <c r="I18079">
        <v>1</v>
      </c>
      <c r="J18079">
        <v>18</v>
      </c>
      <c r="L18079">
        <v>18</v>
      </c>
      <c r="N18079">
        <v>0</v>
      </c>
      <c r="P18079">
        <v>0</v>
      </c>
      <c r="Q18079">
        <v>2</v>
      </c>
      <c r="S18079">
        <v>1</v>
      </c>
    </row>
    <row r="18080" spans="1:19" x14ac:dyDescent="0.3">
      <c r="A18080" t="s">
        <v>36016</v>
      </c>
      <c r="B18080" s="171" t="s">
        <v>36017</v>
      </c>
      <c r="C18080" s="171" t="s">
        <v>19659</v>
      </c>
      <c r="D18080" s="171" t="s">
        <v>80</v>
      </c>
      <c r="E18080" s="11">
        <v>44896</v>
      </c>
      <c r="F18080">
        <v>0</v>
      </c>
      <c r="G18080">
        <v>0</v>
      </c>
      <c r="I18080">
        <v>0</v>
      </c>
      <c r="J18080">
        <v>0</v>
      </c>
      <c r="L18080">
        <v>0</v>
      </c>
      <c r="N18080">
        <v>0</v>
      </c>
      <c r="P18080">
        <v>0</v>
      </c>
      <c r="Q18080">
        <v>0</v>
      </c>
      <c r="S18080">
        <v>0</v>
      </c>
    </row>
    <row r="18081" spans="1:19" x14ac:dyDescent="0.3">
      <c r="A18081" t="s">
        <v>36018</v>
      </c>
      <c r="B18081" s="171" t="s">
        <v>36019</v>
      </c>
      <c r="C18081" s="171" t="s">
        <v>19659</v>
      </c>
      <c r="D18081" s="171" t="s">
        <v>4</v>
      </c>
      <c r="E18081" s="11">
        <v>44896</v>
      </c>
      <c r="F18081">
        <v>0</v>
      </c>
      <c r="G18081">
        <v>0</v>
      </c>
      <c r="I18081">
        <v>0</v>
      </c>
      <c r="J18081">
        <v>0</v>
      </c>
      <c r="L18081">
        <v>0</v>
      </c>
      <c r="N18081">
        <v>0</v>
      </c>
      <c r="P18081">
        <v>0</v>
      </c>
      <c r="Q18081">
        <v>0</v>
      </c>
      <c r="S18081">
        <v>0</v>
      </c>
    </row>
    <row r="18082" spans="1:19" x14ac:dyDescent="0.3">
      <c r="A18082" t="s">
        <v>36020</v>
      </c>
      <c r="B18082" s="171" t="s">
        <v>36021</v>
      </c>
      <c r="C18082" s="171" t="s">
        <v>98</v>
      </c>
      <c r="D18082" s="171" t="s">
        <v>80</v>
      </c>
      <c r="E18082" s="11">
        <v>44896</v>
      </c>
      <c r="F18082">
        <v>8</v>
      </c>
      <c r="G18082">
        <v>10</v>
      </c>
      <c r="I18082">
        <v>23</v>
      </c>
      <c r="J18082">
        <v>43</v>
      </c>
      <c r="L18082">
        <v>55</v>
      </c>
      <c r="N18082">
        <v>19</v>
      </c>
      <c r="P18082">
        <v>2</v>
      </c>
      <c r="Q18082">
        <v>2</v>
      </c>
      <c r="S18082">
        <v>4</v>
      </c>
    </row>
    <row r="18083" spans="1:19" x14ac:dyDescent="0.3">
      <c r="A18083" t="s">
        <v>36022</v>
      </c>
      <c r="B18083" s="171" t="s">
        <v>36023</v>
      </c>
      <c r="C18083" s="171" t="s">
        <v>98</v>
      </c>
      <c r="D18083" s="171" t="s">
        <v>4</v>
      </c>
      <c r="E18083" s="11">
        <v>44896</v>
      </c>
      <c r="F18083">
        <v>8</v>
      </c>
      <c r="G18083">
        <v>10</v>
      </c>
      <c r="I18083">
        <v>23</v>
      </c>
      <c r="J18083">
        <v>43</v>
      </c>
      <c r="L18083">
        <v>55</v>
      </c>
      <c r="N18083">
        <v>19</v>
      </c>
      <c r="P18083">
        <v>2</v>
      </c>
      <c r="Q18083">
        <v>2</v>
      </c>
      <c r="S18083">
        <v>4</v>
      </c>
    </row>
    <row r="18084" spans="1:19" x14ac:dyDescent="0.3">
      <c r="A18084" t="s">
        <v>36024</v>
      </c>
      <c r="B18084" s="171" t="s">
        <v>36025</v>
      </c>
      <c r="C18084" s="171" t="s">
        <v>101</v>
      </c>
      <c r="D18084" s="171" t="s">
        <v>80</v>
      </c>
      <c r="E18084" s="11">
        <v>44896</v>
      </c>
      <c r="F18084">
        <v>30</v>
      </c>
      <c r="G18084">
        <v>35</v>
      </c>
      <c r="I18084">
        <v>210</v>
      </c>
      <c r="J18084">
        <v>336</v>
      </c>
      <c r="L18084">
        <v>391</v>
      </c>
      <c r="N18084">
        <v>201</v>
      </c>
      <c r="P18084">
        <v>8</v>
      </c>
      <c r="Q18084">
        <v>20</v>
      </c>
      <c r="S18084">
        <v>9</v>
      </c>
    </row>
    <row r="18085" spans="1:19" x14ac:dyDescent="0.3">
      <c r="A18085" t="s">
        <v>36026</v>
      </c>
      <c r="B18085" s="171" t="s">
        <v>36027</v>
      </c>
      <c r="C18085" s="171" t="s">
        <v>101</v>
      </c>
      <c r="D18085" s="171" t="s">
        <v>4</v>
      </c>
      <c r="E18085" s="11">
        <v>44896</v>
      </c>
      <c r="F18085">
        <v>30</v>
      </c>
      <c r="G18085">
        <v>35</v>
      </c>
      <c r="I18085">
        <v>210</v>
      </c>
      <c r="J18085">
        <v>336</v>
      </c>
      <c r="L18085">
        <v>391</v>
      </c>
      <c r="N18085">
        <v>201</v>
      </c>
      <c r="P18085">
        <v>8</v>
      </c>
      <c r="Q18085">
        <v>20</v>
      </c>
      <c r="S18085">
        <v>9</v>
      </c>
    </row>
    <row r="18086" spans="1:19" x14ac:dyDescent="0.3">
      <c r="A18086" t="s">
        <v>36028</v>
      </c>
      <c r="B18086" s="171" t="s">
        <v>36029</v>
      </c>
      <c r="C18086" s="171" t="s">
        <v>6843</v>
      </c>
      <c r="D18086" s="171" t="s">
        <v>80</v>
      </c>
      <c r="E18086" s="11">
        <v>44896</v>
      </c>
      <c r="F18086">
        <v>3</v>
      </c>
      <c r="G18086">
        <v>4</v>
      </c>
      <c r="I18086">
        <v>8</v>
      </c>
      <c r="J18086">
        <v>16</v>
      </c>
      <c r="L18086">
        <v>22</v>
      </c>
      <c r="N18086">
        <v>6</v>
      </c>
      <c r="P18086">
        <v>0</v>
      </c>
      <c r="Q18086">
        <v>1</v>
      </c>
      <c r="S18086">
        <v>2</v>
      </c>
    </row>
    <row r="18087" spans="1:19" x14ac:dyDescent="0.3">
      <c r="A18087" t="s">
        <v>36030</v>
      </c>
      <c r="B18087" s="171" t="s">
        <v>36031</v>
      </c>
      <c r="C18087" s="171" t="s">
        <v>6843</v>
      </c>
      <c r="D18087" s="171" t="s">
        <v>4</v>
      </c>
      <c r="E18087" s="11">
        <v>44896</v>
      </c>
      <c r="F18087">
        <v>3</v>
      </c>
      <c r="G18087">
        <v>4</v>
      </c>
      <c r="I18087">
        <v>8</v>
      </c>
      <c r="J18087">
        <v>16</v>
      </c>
      <c r="L18087">
        <v>22</v>
      </c>
      <c r="N18087">
        <v>6</v>
      </c>
      <c r="P18087">
        <v>0</v>
      </c>
      <c r="Q18087">
        <v>1</v>
      </c>
      <c r="S18087">
        <v>2</v>
      </c>
    </row>
    <row r="18088" spans="1:19" x14ac:dyDescent="0.3">
      <c r="A18088" t="s">
        <v>36032</v>
      </c>
      <c r="B18088" s="171" t="s">
        <v>36033</v>
      </c>
      <c r="C18088" s="171" t="s">
        <v>12995</v>
      </c>
      <c r="D18088" s="171" t="s">
        <v>80</v>
      </c>
      <c r="E18088" s="11">
        <v>44896</v>
      </c>
      <c r="F18088">
        <v>65.5</v>
      </c>
      <c r="G18088">
        <v>76</v>
      </c>
      <c r="I18088">
        <v>305</v>
      </c>
      <c r="J18088">
        <v>525</v>
      </c>
      <c r="L18088">
        <v>607</v>
      </c>
      <c r="N18088">
        <v>281</v>
      </c>
      <c r="O18088" t="s">
        <v>16361</v>
      </c>
      <c r="P18088">
        <v>21</v>
      </c>
      <c r="Q18088">
        <v>43</v>
      </c>
      <c r="S18088">
        <v>24</v>
      </c>
    </row>
    <row r="18089" spans="1:19" x14ac:dyDescent="0.3">
      <c r="A18089" t="s">
        <v>36034</v>
      </c>
      <c r="B18089" s="171" t="s">
        <v>36035</v>
      </c>
      <c r="C18089" s="171" t="s">
        <v>15504</v>
      </c>
      <c r="D18089" s="171" t="s">
        <v>15341</v>
      </c>
      <c r="E18089" s="11">
        <v>44896</v>
      </c>
      <c r="F18089">
        <v>0</v>
      </c>
      <c r="G18089">
        <v>0</v>
      </c>
      <c r="I18089">
        <v>0</v>
      </c>
      <c r="J18089">
        <v>0</v>
      </c>
      <c r="L18089">
        <v>0</v>
      </c>
      <c r="N18089">
        <v>0</v>
      </c>
      <c r="O18089" t="s">
        <v>16361</v>
      </c>
      <c r="P18089">
        <v>0</v>
      </c>
      <c r="Q18089">
        <v>0</v>
      </c>
      <c r="S18089">
        <v>0</v>
      </c>
    </row>
    <row r="18090" spans="1:19" x14ac:dyDescent="0.3">
      <c r="A18090" t="s">
        <v>36036</v>
      </c>
      <c r="B18090" s="171" t="s">
        <v>36037</v>
      </c>
      <c r="C18090" s="171" t="s">
        <v>15511</v>
      </c>
      <c r="D18090" s="171" t="s">
        <v>80</v>
      </c>
      <c r="E18090" s="11">
        <v>44896</v>
      </c>
      <c r="F18090">
        <v>18.5</v>
      </c>
      <c r="G18090">
        <v>21</v>
      </c>
      <c r="H18090">
        <v>201</v>
      </c>
      <c r="I18090">
        <v>48</v>
      </c>
      <c r="J18090">
        <v>99</v>
      </c>
      <c r="L18090">
        <v>112</v>
      </c>
      <c r="N18090">
        <v>43</v>
      </c>
      <c r="P18090">
        <v>5</v>
      </c>
      <c r="Q18090">
        <v>10</v>
      </c>
      <c r="S18090">
        <v>5</v>
      </c>
    </row>
    <row r="18091" spans="1:19" x14ac:dyDescent="0.3">
      <c r="A18091" t="s">
        <v>36038</v>
      </c>
      <c r="B18091" s="171" t="s">
        <v>36039</v>
      </c>
      <c r="C18091" s="171" t="s">
        <v>15511</v>
      </c>
      <c r="D18091" s="171" t="s">
        <v>15341</v>
      </c>
      <c r="E18091" s="11">
        <v>44896</v>
      </c>
      <c r="F18091">
        <v>0</v>
      </c>
      <c r="G18091">
        <v>0</v>
      </c>
      <c r="I18091">
        <v>0</v>
      </c>
      <c r="J18091">
        <v>0</v>
      </c>
      <c r="L18091">
        <v>0</v>
      </c>
      <c r="N18091">
        <v>0</v>
      </c>
      <c r="P18091">
        <v>0</v>
      </c>
      <c r="Q18091">
        <v>0</v>
      </c>
      <c r="S18091">
        <v>0</v>
      </c>
    </row>
    <row r="18092" spans="1:19" x14ac:dyDescent="0.3">
      <c r="A18092" t="s">
        <v>36040</v>
      </c>
      <c r="B18092" s="171" t="s">
        <v>36041</v>
      </c>
      <c r="C18092" s="171" t="s">
        <v>15511</v>
      </c>
      <c r="D18092" s="171" t="s">
        <v>4</v>
      </c>
      <c r="E18092" s="11">
        <v>44896</v>
      </c>
      <c r="F18092">
        <v>18.5</v>
      </c>
      <c r="G18092">
        <v>21</v>
      </c>
      <c r="I18092">
        <v>48</v>
      </c>
      <c r="J18092">
        <v>99</v>
      </c>
      <c r="L18092">
        <v>112</v>
      </c>
      <c r="N18092">
        <v>43</v>
      </c>
      <c r="P18092">
        <v>5</v>
      </c>
      <c r="Q18092">
        <v>10</v>
      </c>
      <c r="S18092">
        <v>5</v>
      </c>
    </row>
    <row r="18093" spans="1:19" x14ac:dyDescent="0.3">
      <c r="A18093" t="s">
        <v>36042</v>
      </c>
      <c r="B18093" s="171" t="s">
        <v>36043</v>
      </c>
      <c r="C18093" s="171" t="s">
        <v>104</v>
      </c>
      <c r="D18093" s="171" t="s">
        <v>4</v>
      </c>
      <c r="E18093" s="11">
        <v>44896</v>
      </c>
      <c r="F18093">
        <v>65.5</v>
      </c>
      <c r="G18093">
        <v>76</v>
      </c>
      <c r="I18093">
        <v>305</v>
      </c>
      <c r="J18093">
        <v>525</v>
      </c>
      <c r="L18093">
        <v>607</v>
      </c>
      <c r="N18093">
        <v>281</v>
      </c>
      <c r="P18093">
        <v>21</v>
      </c>
      <c r="Q18093">
        <v>43</v>
      </c>
      <c r="S18093">
        <v>24</v>
      </c>
    </row>
    <row r="18094" spans="1:19" x14ac:dyDescent="0.3">
      <c r="A18094" t="s">
        <v>36044</v>
      </c>
      <c r="B18094" s="171" t="s">
        <v>36045</v>
      </c>
      <c r="C18094" s="171" t="s">
        <v>34754</v>
      </c>
      <c r="D18094" s="171" t="s">
        <v>80</v>
      </c>
      <c r="E18094" s="11">
        <v>44927</v>
      </c>
      <c r="F18094">
        <v>0.5</v>
      </c>
      <c r="G18094">
        <v>0.5</v>
      </c>
      <c r="I18094">
        <v>0</v>
      </c>
      <c r="J18094">
        <v>2</v>
      </c>
      <c r="L18094">
        <v>2</v>
      </c>
      <c r="N18094">
        <v>0</v>
      </c>
      <c r="P18094">
        <v>0</v>
      </c>
      <c r="Q18094">
        <v>0</v>
      </c>
      <c r="S18094">
        <v>0</v>
      </c>
    </row>
    <row r="18095" spans="1:19" x14ac:dyDescent="0.3">
      <c r="A18095" t="s">
        <v>36046</v>
      </c>
      <c r="B18095" s="171" t="s">
        <v>36047</v>
      </c>
      <c r="C18095" s="171" t="s">
        <v>34757</v>
      </c>
      <c r="D18095" s="171" t="s">
        <v>80</v>
      </c>
      <c r="E18095" s="11">
        <v>44927</v>
      </c>
      <c r="F18095">
        <v>1.5</v>
      </c>
      <c r="G18095">
        <v>1.5</v>
      </c>
      <c r="I18095">
        <v>0</v>
      </c>
      <c r="J18095">
        <v>6</v>
      </c>
      <c r="L18095">
        <v>6</v>
      </c>
      <c r="N18095">
        <v>0</v>
      </c>
      <c r="P18095">
        <v>0</v>
      </c>
      <c r="Q18095">
        <v>0</v>
      </c>
      <c r="S18095">
        <v>0</v>
      </c>
    </row>
    <row r="18096" spans="1:19" x14ac:dyDescent="0.3">
      <c r="A18096" t="s">
        <v>36048</v>
      </c>
      <c r="B18096" s="171" t="s">
        <v>36049</v>
      </c>
      <c r="C18096" s="171" t="s">
        <v>34760</v>
      </c>
      <c r="D18096" s="171" t="s">
        <v>80</v>
      </c>
      <c r="E18096" s="11">
        <v>44927</v>
      </c>
      <c r="F18096">
        <v>1</v>
      </c>
      <c r="G18096">
        <v>1</v>
      </c>
      <c r="I18096">
        <v>2</v>
      </c>
      <c r="J18096">
        <v>4</v>
      </c>
      <c r="L18096">
        <v>4</v>
      </c>
      <c r="N18096">
        <v>1</v>
      </c>
      <c r="P18096">
        <v>0</v>
      </c>
      <c r="Q18096">
        <v>0</v>
      </c>
      <c r="S18096">
        <v>1</v>
      </c>
    </row>
    <row r="18097" spans="1:19" x14ac:dyDescent="0.3">
      <c r="A18097" t="s">
        <v>36050</v>
      </c>
      <c r="B18097" s="171" t="s">
        <v>36051</v>
      </c>
      <c r="C18097" s="171" t="s">
        <v>34763</v>
      </c>
      <c r="D18097" s="171" t="s">
        <v>80</v>
      </c>
      <c r="E18097" s="11">
        <v>44927</v>
      </c>
      <c r="F18097">
        <v>0.5</v>
      </c>
      <c r="G18097">
        <v>0.5</v>
      </c>
      <c r="I18097">
        <v>0</v>
      </c>
      <c r="J18097">
        <v>2</v>
      </c>
      <c r="L18097">
        <v>2</v>
      </c>
      <c r="N18097">
        <v>0</v>
      </c>
      <c r="P18097">
        <v>0</v>
      </c>
      <c r="Q18097">
        <v>0</v>
      </c>
      <c r="S18097">
        <v>0</v>
      </c>
    </row>
    <row r="18098" spans="1:19" x14ac:dyDescent="0.3">
      <c r="A18098" t="s">
        <v>36052</v>
      </c>
      <c r="B18098" s="171" t="s">
        <v>36053</v>
      </c>
      <c r="C18098" s="171" t="s">
        <v>34766</v>
      </c>
      <c r="D18098" s="171" t="s">
        <v>80</v>
      </c>
      <c r="E18098" s="11">
        <v>44927</v>
      </c>
      <c r="F18098">
        <v>0.5</v>
      </c>
      <c r="G18098">
        <v>0.5</v>
      </c>
      <c r="I18098">
        <v>0</v>
      </c>
      <c r="J18098">
        <v>2</v>
      </c>
      <c r="L18098">
        <v>2</v>
      </c>
      <c r="N18098">
        <v>0</v>
      </c>
      <c r="P18098">
        <v>0</v>
      </c>
      <c r="Q18098">
        <v>0</v>
      </c>
      <c r="S18098">
        <v>0</v>
      </c>
    </row>
    <row r="18099" spans="1:19" x14ac:dyDescent="0.3">
      <c r="A18099" t="s">
        <v>36054</v>
      </c>
      <c r="B18099" s="171" t="s">
        <v>36055</v>
      </c>
      <c r="C18099" s="171" t="s">
        <v>119</v>
      </c>
      <c r="D18099" s="171" t="s">
        <v>80</v>
      </c>
      <c r="E18099" s="11">
        <v>44927</v>
      </c>
      <c r="F18099">
        <v>0</v>
      </c>
      <c r="G18099">
        <v>0</v>
      </c>
      <c r="I18099">
        <v>0</v>
      </c>
      <c r="J18099">
        <v>0</v>
      </c>
      <c r="L18099">
        <v>0</v>
      </c>
      <c r="N18099">
        <v>0</v>
      </c>
      <c r="P18099">
        <v>0</v>
      </c>
      <c r="Q18099">
        <v>0</v>
      </c>
      <c r="S18099">
        <v>0</v>
      </c>
    </row>
    <row r="18100" spans="1:19" x14ac:dyDescent="0.3">
      <c r="A18100" t="s">
        <v>36056</v>
      </c>
      <c r="B18100" s="171" t="s">
        <v>36057</v>
      </c>
      <c r="C18100" s="171" t="s">
        <v>143</v>
      </c>
      <c r="D18100" s="171" t="s">
        <v>80</v>
      </c>
      <c r="E18100" s="11">
        <v>44927</v>
      </c>
      <c r="F18100">
        <v>0</v>
      </c>
      <c r="G18100">
        <v>0</v>
      </c>
      <c r="I18100">
        <v>0</v>
      </c>
      <c r="J18100">
        <v>0</v>
      </c>
      <c r="L18100">
        <v>0</v>
      </c>
      <c r="N18100">
        <v>0</v>
      </c>
      <c r="P18100">
        <v>0</v>
      </c>
      <c r="Q18100">
        <v>0</v>
      </c>
      <c r="S18100">
        <v>0</v>
      </c>
    </row>
    <row r="18101" spans="1:19" x14ac:dyDescent="0.3">
      <c r="A18101" t="s">
        <v>36058</v>
      </c>
      <c r="B18101" s="171" t="s">
        <v>36059</v>
      </c>
      <c r="C18101" s="171" t="s">
        <v>158</v>
      </c>
      <c r="D18101" s="171" t="s">
        <v>80</v>
      </c>
      <c r="E18101" s="11">
        <v>44927</v>
      </c>
      <c r="F18101">
        <v>0</v>
      </c>
      <c r="G18101">
        <v>0</v>
      </c>
      <c r="I18101">
        <v>0</v>
      </c>
      <c r="J18101">
        <v>0</v>
      </c>
      <c r="L18101">
        <v>0</v>
      </c>
      <c r="N18101">
        <v>0</v>
      </c>
      <c r="P18101">
        <v>0</v>
      </c>
      <c r="Q18101">
        <v>0</v>
      </c>
      <c r="S18101">
        <v>0</v>
      </c>
    </row>
    <row r="18102" spans="1:19" x14ac:dyDescent="0.3">
      <c r="A18102" t="s">
        <v>36060</v>
      </c>
      <c r="B18102" s="171" t="s">
        <v>36061</v>
      </c>
      <c r="C18102" s="171" t="s">
        <v>209</v>
      </c>
      <c r="D18102" s="171" t="s">
        <v>80</v>
      </c>
      <c r="E18102" s="11">
        <v>44927</v>
      </c>
      <c r="F18102">
        <v>0</v>
      </c>
      <c r="G18102">
        <v>0</v>
      </c>
      <c r="I18102">
        <v>0</v>
      </c>
      <c r="J18102">
        <v>0</v>
      </c>
      <c r="L18102">
        <v>0</v>
      </c>
      <c r="N18102">
        <v>0</v>
      </c>
      <c r="P18102">
        <v>0</v>
      </c>
      <c r="Q18102">
        <v>0</v>
      </c>
      <c r="S18102">
        <v>0</v>
      </c>
    </row>
    <row r="18103" spans="1:19" x14ac:dyDescent="0.3">
      <c r="A18103" t="s">
        <v>36062</v>
      </c>
      <c r="B18103" s="171" t="s">
        <v>36063</v>
      </c>
      <c r="C18103" s="171" t="s">
        <v>76</v>
      </c>
      <c r="D18103" s="171" t="s">
        <v>80</v>
      </c>
      <c r="E18103" s="11">
        <v>44927</v>
      </c>
      <c r="F18103">
        <v>0</v>
      </c>
      <c r="G18103">
        <v>0</v>
      </c>
      <c r="I18103">
        <v>0</v>
      </c>
      <c r="J18103">
        <v>0</v>
      </c>
      <c r="L18103">
        <v>0</v>
      </c>
      <c r="N18103">
        <v>0</v>
      </c>
      <c r="P18103">
        <v>0</v>
      </c>
      <c r="Q18103">
        <v>0</v>
      </c>
      <c r="S18103">
        <v>0</v>
      </c>
    </row>
    <row r="18104" spans="1:19" x14ac:dyDescent="0.3">
      <c r="A18104" t="s">
        <v>36064</v>
      </c>
      <c r="B18104" s="171" t="s">
        <v>36065</v>
      </c>
      <c r="C18104" s="171" t="s">
        <v>15347</v>
      </c>
      <c r="D18104" s="171" t="s">
        <v>80</v>
      </c>
      <c r="E18104" s="11">
        <v>44927</v>
      </c>
      <c r="F18104">
        <v>0</v>
      </c>
      <c r="G18104">
        <v>0</v>
      </c>
      <c r="I18104">
        <v>0</v>
      </c>
      <c r="J18104">
        <v>0</v>
      </c>
      <c r="L18104">
        <v>0</v>
      </c>
      <c r="N18104">
        <v>0</v>
      </c>
      <c r="P18104">
        <v>0</v>
      </c>
      <c r="Q18104">
        <v>0</v>
      </c>
      <c r="S18104">
        <v>0</v>
      </c>
    </row>
    <row r="18105" spans="1:19" x14ac:dyDescent="0.3">
      <c r="A18105" t="s">
        <v>36066</v>
      </c>
      <c r="B18105" s="171" t="s">
        <v>36067</v>
      </c>
      <c r="C18105" s="171" t="s">
        <v>203</v>
      </c>
      <c r="D18105" s="171" t="s">
        <v>80</v>
      </c>
      <c r="E18105" s="11">
        <v>44927</v>
      </c>
      <c r="F18105">
        <v>2.5</v>
      </c>
      <c r="G18105">
        <v>3</v>
      </c>
      <c r="I18105">
        <v>9</v>
      </c>
      <c r="J18105">
        <v>14</v>
      </c>
      <c r="L18105">
        <v>15</v>
      </c>
      <c r="N18105">
        <v>9</v>
      </c>
      <c r="P18105">
        <v>2</v>
      </c>
      <c r="Q18105">
        <v>2</v>
      </c>
      <c r="S18105">
        <v>0</v>
      </c>
    </row>
    <row r="18106" spans="1:19" x14ac:dyDescent="0.3">
      <c r="A18106" t="s">
        <v>36068</v>
      </c>
      <c r="B18106" s="171" t="s">
        <v>36069</v>
      </c>
      <c r="C18106" s="171" t="s">
        <v>15340</v>
      </c>
      <c r="D18106" s="171" t="s">
        <v>15341</v>
      </c>
      <c r="E18106" s="11">
        <v>44927</v>
      </c>
      <c r="F18106">
        <v>0</v>
      </c>
      <c r="G18106">
        <v>0</v>
      </c>
      <c r="I18106">
        <v>0</v>
      </c>
      <c r="J18106">
        <v>0</v>
      </c>
      <c r="L18106">
        <v>0</v>
      </c>
      <c r="N18106">
        <v>0</v>
      </c>
      <c r="P18106">
        <v>0</v>
      </c>
      <c r="Q18106">
        <v>0</v>
      </c>
      <c r="S18106">
        <v>0</v>
      </c>
    </row>
    <row r="18107" spans="1:19" x14ac:dyDescent="0.3">
      <c r="A18107" t="s">
        <v>36070</v>
      </c>
      <c r="B18107" s="171" t="s">
        <v>36071</v>
      </c>
      <c r="C18107" s="171" t="s">
        <v>15340</v>
      </c>
      <c r="D18107" s="171" t="s">
        <v>80</v>
      </c>
      <c r="E18107" s="11">
        <v>44927</v>
      </c>
      <c r="F18107">
        <v>0</v>
      </c>
      <c r="G18107">
        <v>0</v>
      </c>
      <c r="I18107">
        <v>0</v>
      </c>
      <c r="J18107">
        <v>0</v>
      </c>
      <c r="L18107">
        <v>0</v>
      </c>
      <c r="N18107">
        <v>0</v>
      </c>
      <c r="P18107">
        <v>0</v>
      </c>
      <c r="Q18107">
        <v>0</v>
      </c>
      <c r="S18107">
        <v>0</v>
      </c>
    </row>
    <row r="18108" spans="1:19" x14ac:dyDescent="0.3">
      <c r="A18108" t="s">
        <v>36072</v>
      </c>
      <c r="B18108" s="171" t="s">
        <v>36073</v>
      </c>
      <c r="C18108" s="171" t="s">
        <v>15344</v>
      </c>
      <c r="D18108" s="171" t="s">
        <v>15341</v>
      </c>
      <c r="E18108" s="11">
        <v>44927</v>
      </c>
      <c r="F18108">
        <v>0</v>
      </c>
      <c r="G18108">
        <v>0</v>
      </c>
      <c r="I18108">
        <v>0</v>
      </c>
      <c r="J18108">
        <v>0</v>
      </c>
      <c r="L18108">
        <v>0</v>
      </c>
      <c r="N18108">
        <v>0</v>
      </c>
      <c r="P18108">
        <v>0</v>
      </c>
      <c r="Q18108">
        <v>0</v>
      </c>
      <c r="S18108">
        <v>0</v>
      </c>
    </row>
    <row r="18109" spans="1:19" x14ac:dyDescent="0.3">
      <c r="A18109" t="s">
        <v>36074</v>
      </c>
      <c r="B18109" s="171" t="s">
        <v>36075</v>
      </c>
      <c r="C18109" s="171" t="s">
        <v>15347</v>
      </c>
      <c r="D18109" s="171" t="s">
        <v>15341</v>
      </c>
      <c r="E18109" s="11">
        <v>44927</v>
      </c>
      <c r="F18109">
        <v>0</v>
      </c>
      <c r="G18109">
        <v>0</v>
      </c>
      <c r="I18109">
        <v>0</v>
      </c>
      <c r="J18109">
        <v>0</v>
      </c>
      <c r="L18109">
        <v>0</v>
      </c>
      <c r="N18109">
        <v>0</v>
      </c>
      <c r="P18109">
        <v>0</v>
      </c>
      <c r="Q18109">
        <v>0</v>
      </c>
      <c r="S18109">
        <v>0</v>
      </c>
    </row>
    <row r="18110" spans="1:19" x14ac:dyDescent="0.3">
      <c r="A18110" t="s">
        <v>36064</v>
      </c>
      <c r="B18110" s="171" t="s">
        <v>36065</v>
      </c>
      <c r="C18110" s="171" t="s">
        <v>15347</v>
      </c>
      <c r="D18110" s="171" t="s">
        <v>80</v>
      </c>
      <c r="E18110" s="11">
        <v>44927</v>
      </c>
      <c r="F18110">
        <v>1</v>
      </c>
      <c r="G18110">
        <v>1</v>
      </c>
      <c r="I18110">
        <v>6</v>
      </c>
      <c r="J18110">
        <v>6</v>
      </c>
      <c r="L18110">
        <v>6</v>
      </c>
      <c r="N18110">
        <v>6</v>
      </c>
      <c r="P18110">
        <v>0</v>
      </c>
      <c r="Q18110">
        <v>0</v>
      </c>
      <c r="S18110">
        <v>0</v>
      </c>
    </row>
    <row r="18111" spans="1:19" x14ac:dyDescent="0.3">
      <c r="A18111" t="s">
        <v>36076</v>
      </c>
      <c r="B18111" s="171" t="s">
        <v>36077</v>
      </c>
      <c r="C18111" s="171" t="s">
        <v>203</v>
      </c>
      <c r="D18111" s="171" t="s">
        <v>15341</v>
      </c>
      <c r="E18111" s="11">
        <v>44927</v>
      </c>
      <c r="F18111">
        <v>0</v>
      </c>
      <c r="G18111">
        <v>0</v>
      </c>
      <c r="I18111">
        <v>0</v>
      </c>
      <c r="J18111">
        <v>0</v>
      </c>
      <c r="L18111">
        <v>0</v>
      </c>
      <c r="N18111">
        <v>0</v>
      </c>
      <c r="P18111">
        <v>0</v>
      </c>
      <c r="Q18111">
        <v>0</v>
      </c>
      <c r="S18111">
        <v>0</v>
      </c>
    </row>
    <row r="18112" spans="1:19" x14ac:dyDescent="0.3">
      <c r="A18112" t="s">
        <v>36078</v>
      </c>
      <c r="B18112" s="171" t="s">
        <v>36079</v>
      </c>
      <c r="C18112" s="171" t="s">
        <v>24281</v>
      </c>
      <c r="D18112" s="171" t="s">
        <v>15341</v>
      </c>
      <c r="E18112" s="11">
        <v>44927</v>
      </c>
      <c r="F18112">
        <v>0</v>
      </c>
      <c r="G18112">
        <v>0</v>
      </c>
      <c r="I18112">
        <v>0</v>
      </c>
      <c r="J18112">
        <v>0</v>
      </c>
      <c r="L18112">
        <v>0</v>
      </c>
      <c r="N18112">
        <v>0</v>
      </c>
      <c r="P18112">
        <v>0</v>
      </c>
      <c r="Q18112">
        <v>0</v>
      </c>
      <c r="S18112">
        <v>0</v>
      </c>
    </row>
    <row r="18113" spans="1:19" x14ac:dyDescent="0.3">
      <c r="A18113" t="s">
        <v>36080</v>
      </c>
      <c r="B18113" s="171" t="s">
        <v>36081</v>
      </c>
      <c r="C18113" s="171" t="s">
        <v>24281</v>
      </c>
      <c r="D18113" s="171" t="s">
        <v>80</v>
      </c>
      <c r="E18113" s="11">
        <v>44927</v>
      </c>
      <c r="F18113">
        <v>0</v>
      </c>
      <c r="G18113">
        <v>0</v>
      </c>
      <c r="I18113">
        <v>0</v>
      </c>
      <c r="J18113">
        <v>0</v>
      </c>
      <c r="L18113">
        <v>0</v>
      </c>
      <c r="N18113">
        <v>0</v>
      </c>
      <c r="P18113">
        <v>0</v>
      </c>
      <c r="Q18113">
        <v>0</v>
      </c>
      <c r="S18113">
        <v>0</v>
      </c>
    </row>
    <row r="18114" spans="1:19" x14ac:dyDescent="0.3">
      <c r="A18114" t="s">
        <v>36082</v>
      </c>
      <c r="B18114" s="171" t="s">
        <v>36083</v>
      </c>
      <c r="C18114" s="171" t="s">
        <v>24284</v>
      </c>
      <c r="D18114" s="171" t="s">
        <v>80</v>
      </c>
      <c r="E18114" s="11">
        <v>44927</v>
      </c>
      <c r="F18114">
        <v>2</v>
      </c>
      <c r="G18114">
        <v>2</v>
      </c>
      <c r="I18114">
        <v>4</v>
      </c>
      <c r="J18114">
        <v>12</v>
      </c>
      <c r="L18114">
        <v>11</v>
      </c>
      <c r="N18114">
        <v>1</v>
      </c>
      <c r="P18114">
        <v>4</v>
      </c>
      <c r="Q18114">
        <v>4</v>
      </c>
      <c r="S18114">
        <v>3</v>
      </c>
    </row>
    <row r="18115" spans="1:19" x14ac:dyDescent="0.3">
      <c r="A18115" t="s">
        <v>36084</v>
      </c>
      <c r="B18115" s="171" t="s">
        <v>36085</v>
      </c>
      <c r="C18115" s="171" t="s">
        <v>18126</v>
      </c>
      <c r="D18115" s="171" t="s">
        <v>80</v>
      </c>
      <c r="E18115" s="11">
        <v>44927</v>
      </c>
      <c r="F18115">
        <v>0</v>
      </c>
      <c r="G18115">
        <v>0</v>
      </c>
      <c r="I18115">
        <v>0</v>
      </c>
      <c r="J18115">
        <v>0</v>
      </c>
      <c r="L18115">
        <v>0</v>
      </c>
      <c r="N18115">
        <v>0</v>
      </c>
      <c r="P18115">
        <v>0</v>
      </c>
      <c r="Q18115">
        <v>0</v>
      </c>
      <c r="S18115">
        <v>0</v>
      </c>
    </row>
    <row r="18116" spans="1:19" x14ac:dyDescent="0.3">
      <c r="A18116" t="s">
        <v>36086</v>
      </c>
      <c r="B18116" s="171" t="s">
        <v>36087</v>
      </c>
      <c r="C18116" s="171" t="s">
        <v>128</v>
      </c>
      <c r="D18116" s="171" t="s">
        <v>80</v>
      </c>
      <c r="E18116" s="11">
        <v>44927</v>
      </c>
      <c r="F18116">
        <v>0</v>
      </c>
      <c r="G18116">
        <v>0</v>
      </c>
      <c r="I18116">
        <v>0</v>
      </c>
      <c r="J18116">
        <v>0</v>
      </c>
      <c r="L18116">
        <v>0</v>
      </c>
      <c r="N18116">
        <v>0</v>
      </c>
      <c r="P18116">
        <v>0</v>
      </c>
      <c r="Q18116">
        <v>0</v>
      </c>
      <c r="S18116">
        <v>0</v>
      </c>
    </row>
    <row r="18117" spans="1:19" x14ac:dyDescent="0.3">
      <c r="A18117" t="s">
        <v>36088</v>
      </c>
      <c r="B18117" s="171" t="s">
        <v>36089</v>
      </c>
      <c r="C18117" s="171" t="s">
        <v>14824</v>
      </c>
      <c r="D18117" s="171" t="s">
        <v>80</v>
      </c>
      <c r="E18117" s="11">
        <v>44927</v>
      </c>
      <c r="F18117">
        <v>0</v>
      </c>
      <c r="G18117">
        <v>0</v>
      </c>
      <c r="I18117">
        <v>0</v>
      </c>
      <c r="J18117">
        <v>0</v>
      </c>
      <c r="L18117">
        <v>0</v>
      </c>
      <c r="N18117">
        <v>0</v>
      </c>
      <c r="P18117">
        <v>0</v>
      </c>
      <c r="Q18117">
        <v>0</v>
      </c>
      <c r="S18117">
        <v>0</v>
      </c>
    </row>
    <row r="18118" spans="1:19" x14ac:dyDescent="0.3">
      <c r="A18118" t="s">
        <v>36090</v>
      </c>
      <c r="B18118" s="171" t="s">
        <v>36091</v>
      </c>
      <c r="C18118" s="171" t="s">
        <v>152</v>
      </c>
      <c r="D18118" s="171" t="s">
        <v>80</v>
      </c>
      <c r="E18118" s="11">
        <v>44927</v>
      </c>
      <c r="F18118">
        <v>0</v>
      </c>
      <c r="G18118">
        <v>0</v>
      </c>
      <c r="I18118">
        <v>0</v>
      </c>
      <c r="J18118">
        <v>0</v>
      </c>
      <c r="L18118">
        <v>0</v>
      </c>
      <c r="N18118">
        <v>0</v>
      </c>
      <c r="P18118">
        <v>0</v>
      </c>
      <c r="Q18118">
        <v>0</v>
      </c>
      <c r="S18118">
        <v>0</v>
      </c>
    </row>
    <row r="18119" spans="1:19" x14ac:dyDescent="0.3">
      <c r="A18119" t="s">
        <v>36092</v>
      </c>
      <c r="B18119" s="171" t="s">
        <v>36093</v>
      </c>
      <c r="C18119" s="171" t="s">
        <v>194</v>
      </c>
      <c r="D18119" s="171" t="s">
        <v>80</v>
      </c>
      <c r="E18119" s="11">
        <v>44927</v>
      </c>
      <c r="F18119">
        <v>5</v>
      </c>
      <c r="G18119">
        <v>6</v>
      </c>
      <c r="I18119">
        <v>22</v>
      </c>
      <c r="J18119">
        <v>30</v>
      </c>
      <c r="L18119">
        <v>35</v>
      </c>
      <c r="N18119">
        <v>18</v>
      </c>
      <c r="P18119">
        <v>2</v>
      </c>
      <c r="Q18119">
        <v>4</v>
      </c>
      <c r="S18119">
        <v>4</v>
      </c>
    </row>
    <row r="18120" spans="1:19" x14ac:dyDescent="0.3">
      <c r="A18120" t="s">
        <v>36094</v>
      </c>
      <c r="B18120" s="171" t="s">
        <v>36095</v>
      </c>
      <c r="C18120" s="171" t="s">
        <v>18137</v>
      </c>
      <c r="D18120" s="171" t="s">
        <v>80</v>
      </c>
      <c r="E18120" s="11">
        <v>44927</v>
      </c>
      <c r="F18120">
        <v>0</v>
      </c>
      <c r="G18120">
        <v>0</v>
      </c>
      <c r="I18120">
        <v>0</v>
      </c>
      <c r="J18120">
        <v>0</v>
      </c>
      <c r="L18120">
        <v>0</v>
      </c>
      <c r="N18120">
        <v>0</v>
      </c>
      <c r="P18120">
        <v>0</v>
      </c>
      <c r="Q18120">
        <v>0</v>
      </c>
      <c r="S18120">
        <v>0</v>
      </c>
    </row>
    <row r="18121" spans="1:19" x14ac:dyDescent="0.3">
      <c r="A18121" t="s">
        <v>36096</v>
      </c>
      <c r="B18121" s="171" t="s">
        <v>36097</v>
      </c>
      <c r="C18121" s="171" t="s">
        <v>18140</v>
      </c>
      <c r="D18121" s="171" t="s">
        <v>80</v>
      </c>
      <c r="E18121" s="11">
        <v>44927</v>
      </c>
      <c r="F18121">
        <v>2</v>
      </c>
      <c r="G18121">
        <v>4</v>
      </c>
      <c r="I18121">
        <v>9</v>
      </c>
      <c r="J18121">
        <v>10</v>
      </c>
      <c r="L18121">
        <v>20</v>
      </c>
      <c r="N18121">
        <v>6</v>
      </c>
      <c r="P18121">
        <v>2</v>
      </c>
      <c r="Q18121">
        <v>2</v>
      </c>
      <c r="S18121">
        <v>3</v>
      </c>
    </row>
    <row r="18122" spans="1:19" x14ac:dyDescent="0.3">
      <c r="A18122" t="s">
        <v>36098</v>
      </c>
      <c r="B18122" s="171" t="s">
        <v>36099</v>
      </c>
      <c r="C18122" s="171" t="s">
        <v>236</v>
      </c>
      <c r="D18122" s="171" t="s">
        <v>80</v>
      </c>
      <c r="E18122" s="11">
        <v>44927</v>
      </c>
      <c r="F18122">
        <v>0</v>
      </c>
      <c r="G18122">
        <v>0</v>
      </c>
      <c r="I18122">
        <v>0</v>
      </c>
      <c r="J18122">
        <v>0</v>
      </c>
      <c r="L18122">
        <v>0</v>
      </c>
      <c r="N18122">
        <v>0</v>
      </c>
      <c r="P18122">
        <v>0</v>
      </c>
      <c r="Q18122">
        <v>0</v>
      </c>
      <c r="S18122">
        <v>0</v>
      </c>
    </row>
    <row r="18123" spans="1:19" x14ac:dyDescent="0.3">
      <c r="A18123" t="s">
        <v>36100</v>
      </c>
      <c r="B18123" s="171" t="s">
        <v>36101</v>
      </c>
      <c r="C18123" s="171" t="s">
        <v>239</v>
      </c>
      <c r="D18123" s="171" t="s">
        <v>80</v>
      </c>
      <c r="E18123" s="11">
        <v>44927</v>
      </c>
      <c r="F18123">
        <v>0</v>
      </c>
      <c r="G18123">
        <v>0</v>
      </c>
      <c r="I18123">
        <v>0</v>
      </c>
      <c r="J18123">
        <v>0</v>
      </c>
      <c r="L18123">
        <v>0</v>
      </c>
      <c r="N18123">
        <v>0</v>
      </c>
      <c r="P18123">
        <v>0</v>
      </c>
      <c r="Q18123">
        <v>0</v>
      </c>
      <c r="S18123">
        <v>0</v>
      </c>
    </row>
    <row r="18124" spans="1:19" x14ac:dyDescent="0.3">
      <c r="A18124" t="s">
        <v>36102</v>
      </c>
      <c r="B18124" s="171" t="s">
        <v>36103</v>
      </c>
      <c r="C18124" s="171" t="s">
        <v>176</v>
      </c>
      <c r="D18124" s="171" t="s">
        <v>80</v>
      </c>
      <c r="E18124" s="11">
        <v>44927</v>
      </c>
      <c r="F18124">
        <v>2</v>
      </c>
      <c r="G18124">
        <v>2</v>
      </c>
      <c r="I18124">
        <v>6</v>
      </c>
      <c r="J18124">
        <v>11</v>
      </c>
      <c r="L18124">
        <v>11</v>
      </c>
      <c r="N18124">
        <v>5</v>
      </c>
      <c r="P18124">
        <v>0</v>
      </c>
      <c r="Q18124">
        <v>0</v>
      </c>
      <c r="S18124">
        <v>1</v>
      </c>
    </row>
    <row r="18125" spans="1:19" x14ac:dyDescent="0.3">
      <c r="A18125" t="s">
        <v>36104</v>
      </c>
      <c r="B18125" s="171" t="s">
        <v>36105</v>
      </c>
      <c r="C18125" s="171" t="s">
        <v>206</v>
      </c>
      <c r="D18125" s="171" t="s">
        <v>80</v>
      </c>
      <c r="E18125" s="11">
        <v>44927</v>
      </c>
      <c r="F18125">
        <v>1.5</v>
      </c>
      <c r="G18125">
        <v>1.5</v>
      </c>
      <c r="I18125">
        <v>1</v>
      </c>
      <c r="J18125">
        <v>7</v>
      </c>
      <c r="L18125">
        <v>7</v>
      </c>
      <c r="N18125">
        <v>1</v>
      </c>
      <c r="P18125">
        <v>0</v>
      </c>
      <c r="Q18125">
        <v>0</v>
      </c>
      <c r="S18125">
        <v>0</v>
      </c>
    </row>
    <row r="18126" spans="1:19" x14ac:dyDescent="0.3">
      <c r="A18126" t="s">
        <v>36106</v>
      </c>
      <c r="B18126" s="171" t="s">
        <v>36107</v>
      </c>
      <c r="C18126" s="171" t="s">
        <v>176</v>
      </c>
      <c r="D18126" s="171" t="s">
        <v>15341</v>
      </c>
      <c r="E18126" s="11">
        <v>44927</v>
      </c>
      <c r="F18126">
        <v>0</v>
      </c>
      <c r="G18126">
        <v>0</v>
      </c>
      <c r="I18126">
        <v>0</v>
      </c>
      <c r="J18126">
        <v>0</v>
      </c>
      <c r="L18126">
        <v>0</v>
      </c>
      <c r="N18126">
        <v>0</v>
      </c>
      <c r="P18126">
        <v>0</v>
      </c>
      <c r="Q18126">
        <v>0</v>
      </c>
      <c r="S18126">
        <v>0</v>
      </c>
    </row>
    <row r="18127" spans="1:19" x14ac:dyDescent="0.3">
      <c r="A18127" t="s">
        <v>36108</v>
      </c>
      <c r="B18127" s="171" t="s">
        <v>36109</v>
      </c>
      <c r="C18127" s="171" t="s">
        <v>206</v>
      </c>
      <c r="D18127" s="171" t="s">
        <v>15341</v>
      </c>
      <c r="E18127" s="11">
        <v>44927</v>
      </c>
      <c r="F18127">
        <v>0</v>
      </c>
      <c r="G18127">
        <v>0</v>
      </c>
      <c r="I18127">
        <v>0</v>
      </c>
      <c r="J18127">
        <v>0</v>
      </c>
      <c r="L18127">
        <v>0</v>
      </c>
      <c r="N18127">
        <v>0</v>
      </c>
      <c r="P18127">
        <v>0</v>
      </c>
      <c r="Q18127">
        <v>0</v>
      </c>
      <c r="S18127">
        <v>0</v>
      </c>
    </row>
    <row r="18128" spans="1:19" x14ac:dyDescent="0.3">
      <c r="A18128" t="s">
        <v>36110</v>
      </c>
      <c r="B18128" s="171" t="s">
        <v>36111</v>
      </c>
      <c r="C18128" s="171" t="s">
        <v>16544</v>
      </c>
      <c r="D18128" s="171" t="s">
        <v>15341</v>
      </c>
      <c r="E18128" s="11">
        <v>44927</v>
      </c>
      <c r="F18128">
        <v>0</v>
      </c>
      <c r="G18128">
        <v>0</v>
      </c>
      <c r="I18128">
        <v>0</v>
      </c>
      <c r="J18128">
        <v>0</v>
      </c>
      <c r="L18128">
        <v>0</v>
      </c>
      <c r="N18128">
        <v>0</v>
      </c>
      <c r="P18128">
        <v>0</v>
      </c>
      <c r="Q18128">
        <v>0</v>
      </c>
      <c r="S18128">
        <v>0</v>
      </c>
    </row>
    <row r="18129" spans="1:19" x14ac:dyDescent="0.3">
      <c r="A18129" t="s">
        <v>36112</v>
      </c>
      <c r="B18129" s="171" t="s">
        <v>36113</v>
      </c>
      <c r="C18129" s="171" t="s">
        <v>16544</v>
      </c>
      <c r="D18129" s="171" t="s">
        <v>80</v>
      </c>
      <c r="E18129" s="11">
        <v>44927</v>
      </c>
      <c r="F18129">
        <v>0</v>
      </c>
      <c r="G18129">
        <v>0</v>
      </c>
      <c r="I18129">
        <v>0</v>
      </c>
      <c r="J18129">
        <v>0</v>
      </c>
      <c r="L18129">
        <v>0</v>
      </c>
      <c r="N18129">
        <v>0</v>
      </c>
      <c r="P18129">
        <v>0</v>
      </c>
      <c r="Q18129">
        <v>0</v>
      </c>
      <c r="S18129">
        <v>0</v>
      </c>
    </row>
    <row r="18130" spans="1:19" x14ac:dyDescent="0.3">
      <c r="A18130" t="s">
        <v>36114</v>
      </c>
      <c r="B18130" s="171" t="s">
        <v>36115</v>
      </c>
      <c r="C18130" s="171" t="s">
        <v>24315</v>
      </c>
      <c r="D18130" s="171" t="s">
        <v>15341</v>
      </c>
      <c r="E18130" s="11">
        <v>44927</v>
      </c>
      <c r="F18130">
        <v>0</v>
      </c>
      <c r="G18130">
        <v>0</v>
      </c>
      <c r="I18130">
        <v>0</v>
      </c>
      <c r="J18130">
        <v>0</v>
      </c>
      <c r="L18130">
        <v>0</v>
      </c>
      <c r="N18130">
        <v>0</v>
      </c>
      <c r="P18130">
        <v>0</v>
      </c>
      <c r="Q18130">
        <v>0</v>
      </c>
      <c r="S18130">
        <v>0</v>
      </c>
    </row>
    <row r="18131" spans="1:19" x14ac:dyDescent="0.3">
      <c r="A18131" t="s">
        <v>36116</v>
      </c>
      <c r="B18131" s="171" t="s">
        <v>36117</v>
      </c>
      <c r="C18131" s="171" t="s">
        <v>24315</v>
      </c>
      <c r="D18131" s="171" t="s">
        <v>80</v>
      </c>
      <c r="E18131" s="11">
        <v>44927</v>
      </c>
      <c r="F18131">
        <v>0</v>
      </c>
      <c r="G18131">
        <v>0</v>
      </c>
      <c r="I18131">
        <v>0</v>
      </c>
      <c r="J18131">
        <v>0</v>
      </c>
      <c r="L18131">
        <v>0</v>
      </c>
      <c r="N18131">
        <v>0</v>
      </c>
      <c r="P18131">
        <v>0</v>
      </c>
      <c r="Q18131">
        <v>0</v>
      </c>
      <c r="S18131">
        <v>0</v>
      </c>
    </row>
    <row r="18132" spans="1:19" x14ac:dyDescent="0.3">
      <c r="A18132" t="s">
        <v>36118</v>
      </c>
      <c r="B18132" s="171" t="s">
        <v>36119</v>
      </c>
      <c r="C18132" s="171" t="s">
        <v>34833</v>
      </c>
      <c r="D18132" s="171" t="s">
        <v>80</v>
      </c>
      <c r="E18132" s="11">
        <v>44927</v>
      </c>
      <c r="F18132">
        <v>2</v>
      </c>
      <c r="G18132">
        <v>2</v>
      </c>
      <c r="I18132">
        <v>1</v>
      </c>
      <c r="J18132">
        <v>11</v>
      </c>
      <c r="L18132">
        <v>11</v>
      </c>
      <c r="N18132">
        <v>1</v>
      </c>
      <c r="P18132">
        <v>0</v>
      </c>
      <c r="Q18132">
        <v>0</v>
      </c>
      <c r="S18132">
        <v>0</v>
      </c>
    </row>
    <row r="18133" spans="1:19" x14ac:dyDescent="0.3">
      <c r="A18133" t="s">
        <v>36120</v>
      </c>
      <c r="B18133" s="171" t="s">
        <v>36121</v>
      </c>
      <c r="C18133" s="171" t="s">
        <v>34836</v>
      </c>
      <c r="D18133" s="171" t="s">
        <v>80</v>
      </c>
      <c r="E18133" s="11">
        <v>44927</v>
      </c>
      <c r="F18133">
        <v>1.5</v>
      </c>
      <c r="G18133">
        <v>1.5</v>
      </c>
      <c r="I18133">
        <v>3</v>
      </c>
      <c r="J18133">
        <v>7</v>
      </c>
      <c r="L18133">
        <v>7</v>
      </c>
      <c r="N18133">
        <v>1</v>
      </c>
      <c r="P18133">
        <v>0</v>
      </c>
      <c r="Q18133">
        <v>0</v>
      </c>
      <c r="S18133">
        <v>2</v>
      </c>
    </row>
    <row r="18134" spans="1:19" x14ac:dyDescent="0.3">
      <c r="A18134" t="s">
        <v>36122</v>
      </c>
      <c r="B18134" s="171" t="s">
        <v>36123</v>
      </c>
      <c r="C18134" s="171" t="s">
        <v>113</v>
      </c>
      <c r="D18134" s="171" t="s">
        <v>80</v>
      </c>
      <c r="E18134" s="11">
        <v>44927</v>
      </c>
      <c r="F18134">
        <v>0</v>
      </c>
      <c r="G18134">
        <v>0</v>
      </c>
      <c r="I18134">
        <v>0</v>
      </c>
      <c r="J18134">
        <v>0</v>
      </c>
      <c r="L18134">
        <v>0</v>
      </c>
      <c r="N18134">
        <v>0</v>
      </c>
      <c r="P18134">
        <v>0</v>
      </c>
      <c r="Q18134">
        <v>0</v>
      </c>
      <c r="S18134">
        <v>0</v>
      </c>
    </row>
    <row r="18135" spans="1:19" x14ac:dyDescent="0.3">
      <c r="A18135" t="s">
        <v>36124</v>
      </c>
      <c r="B18135" s="171" t="s">
        <v>36125</v>
      </c>
      <c r="C18135" s="171" t="s">
        <v>131</v>
      </c>
      <c r="D18135" s="171" t="s">
        <v>80</v>
      </c>
      <c r="E18135" s="11">
        <v>44927</v>
      </c>
      <c r="F18135">
        <v>0</v>
      </c>
      <c r="G18135">
        <v>0</v>
      </c>
      <c r="I18135">
        <v>0</v>
      </c>
      <c r="J18135">
        <v>0</v>
      </c>
      <c r="L18135">
        <v>0</v>
      </c>
      <c r="N18135">
        <v>0</v>
      </c>
      <c r="P18135">
        <v>0</v>
      </c>
      <c r="Q18135">
        <v>0</v>
      </c>
      <c r="S18135">
        <v>0</v>
      </c>
    </row>
    <row r="18136" spans="1:19" x14ac:dyDescent="0.3">
      <c r="A18136" t="s">
        <v>36126</v>
      </c>
      <c r="B18136" s="171" t="s">
        <v>36127</v>
      </c>
      <c r="C18136" s="171" t="s">
        <v>14843</v>
      </c>
      <c r="D18136" s="171" t="s">
        <v>80</v>
      </c>
      <c r="E18136" s="11">
        <v>44927</v>
      </c>
      <c r="F18136">
        <v>0</v>
      </c>
      <c r="G18136">
        <v>0</v>
      </c>
      <c r="I18136">
        <v>0</v>
      </c>
      <c r="J18136">
        <v>0</v>
      </c>
      <c r="L18136">
        <v>0</v>
      </c>
      <c r="N18136">
        <v>0</v>
      </c>
      <c r="P18136">
        <v>0</v>
      </c>
      <c r="Q18136">
        <v>0</v>
      </c>
      <c r="S18136">
        <v>0</v>
      </c>
    </row>
    <row r="18137" spans="1:19" x14ac:dyDescent="0.3">
      <c r="A18137" t="s">
        <v>36128</v>
      </c>
      <c r="B18137" s="171" t="s">
        <v>36129</v>
      </c>
      <c r="C18137" s="171" t="s">
        <v>155</v>
      </c>
      <c r="D18137" s="171" t="s">
        <v>80</v>
      </c>
      <c r="E18137" s="11">
        <v>44927</v>
      </c>
      <c r="F18137">
        <v>4.5</v>
      </c>
      <c r="G18137">
        <v>4.5</v>
      </c>
      <c r="I18137">
        <v>10</v>
      </c>
      <c r="J18137">
        <v>24</v>
      </c>
      <c r="L18137">
        <v>24</v>
      </c>
      <c r="N18137">
        <v>10</v>
      </c>
      <c r="P18137">
        <v>3</v>
      </c>
      <c r="Q18137">
        <v>4</v>
      </c>
      <c r="S18137">
        <v>0</v>
      </c>
    </row>
    <row r="18138" spans="1:19" x14ac:dyDescent="0.3">
      <c r="A18138" t="s">
        <v>36130</v>
      </c>
      <c r="B18138" s="171" t="s">
        <v>36131</v>
      </c>
      <c r="C18138" s="171" t="s">
        <v>16232</v>
      </c>
      <c r="D18138" s="171" t="s">
        <v>80</v>
      </c>
      <c r="E18138" s="11">
        <v>44927</v>
      </c>
      <c r="F18138">
        <v>1</v>
      </c>
      <c r="G18138">
        <v>1.5</v>
      </c>
      <c r="I18138">
        <v>4</v>
      </c>
      <c r="J18138">
        <v>6</v>
      </c>
      <c r="L18138">
        <v>9</v>
      </c>
      <c r="N18138">
        <v>4</v>
      </c>
      <c r="P18138">
        <v>0</v>
      </c>
      <c r="Q18138">
        <v>0</v>
      </c>
      <c r="S18138">
        <v>0</v>
      </c>
    </row>
    <row r="18139" spans="1:19" x14ac:dyDescent="0.3">
      <c r="A18139" t="s">
        <v>36132</v>
      </c>
      <c r="B18139" s="171" t="s">
        <v>36133</v>
      </c>
      <c r="C18139" s="171" t="s">
        <v>16557</v>
      </c>
      <c r="D18139" s="171" t="s">
        <v>80</v>
      </c>
      <c r="E18139" s="11">
        <v>44927</v>
      </c>
      <c r="F18139">
        <v>0</v>
      </c>
      <c r="G18139">
        <v>0</v>
      </c>
      <c r="I18139">
        <v>0</v>
      </c>
      <c r="J18139">
        <v>0</v>
      </c>
      <c r="L18139">
        <v>0</v>
      </c>
      <c r="N18139">
        <v>0</v>
      </c>
      <c r="P18139">
        <v>0</v>
      </c>
      <c r="Q18139">
        <v>0</v>
      </c>
      <c r="S18139">
        <v>0</v>
      </c>
    </row>
    <row r="18140" spans="1:19" x14ac:dyDescent="0.3">
      <c r="A18140" t="s">
        <v>36134</v>
      </c>
      <c r="B18140" s="171" t="s">
        <v>36135</v>
      </c>
      <c r="C18140" s="171" t="s">
        <v>188</v>
      </c>
      <c r="D18140" s="171" t="s">
        <v>80</v>
      </c>
      <c r="E18140" s="11">
        <v>44927</v>
      </c>
      <c r="F18140">
        <v>2.5</v>
      </c>
      <c r="G18140">
        <v>4</v>
      </c>
      <c r="I18140">
        <v>7</v>
      </c>
      <c r="J18140">
        <v>13</v>
      </c>
      <c r="L18140">
        <v>22</v>
      </c>
      <c r="N18140">
        <v>7</v>
      </c>
      <c r="P18140">
        <v>0</v>
      </c>
      <c r="Q18140">
        <v>0</v>
      </c>
      <c r="S18140">
        <v>0</v>
      </c>
    </row>
    <row r="18141" spans="1:19" x14ac:dyDescent="0.3">
      <c r="A18141" t="s">
        <v>36136</v>
      </c>
      <c r="B18141" s="171" t="s">
        <v>36137</v>
      </c>
      <c r="C18141" s="171" t="s">
        <v>227</v>
      </c>
      <c r="D18141" s="171" t="s">
        <v>80</v>
      </c>
      <c r="E18141" s="11">
        <v>44927</v>
      </c>
      <c r="F18141">
        <v>0</v>
      </c>
      <c r="G18141">
        <v>0</v>
      </c>
      <c r="I18141">
        <v>0</v>
      </c>
      <c r="J18141">
        <v>0</v>
      </c>
      <c r="L18141">
        <v>0</v>
      </c>
      <c r="N18141">
        <v>0</v>
      </c>
      <c r="P18141">
        <v>0</v>
      </c>
      <c r="Q18141">
        <v>0</v>
      </c>
      <c r="S18141">
        <v>0</v>
      </c>
    </row>
    <row r="18142" spans="1:19" x14ac:dyDescent="0.3">
      <c r="A18142" t="s">
        <v>36138</v>
      </c>
      <c r="B18142" s="171" t="s">
        <v>36139</v>
      </c>
      <c r="C18142" s="171" t="s">
        <v>116</v>
      </c>
      <c r="D18142" s="171" t="s">
        <v>80</v>
      </c>
      <c r="E18142" s="11">
        <v>44927</v>
      </c>
      <c r="F18142">
        <v>3.5</v>
      </c>
      <c r="G18142">
        <v>5.5</v>
      </c>
      <c r="I18142">
        <v>38</v>
      </c>
      <c r="J18142">
        <v>36</v>
      </c>
      <c r="L18142">
        <v>58</v>
      </c>
      <c r="N18142">
        <v>38</v>
      </c>
      <c r="P18142">
        <v>0</v>
      </c>
      <c r="Q18142">
        <v>3</v>
      </c>
      <c r="S18142">
        <v>0</v>
      </c>
    </row>
    <row r="18143" spans="1:19" x14ac:dyDescent="0.3">
      <c r="A18143" t="s">
        <v>36140</v>
      </c>
      <c r="B18143" s="171" t="s">
        <v>36141</v>
      </c>
      <c r="C18143" s="171" t="s">
        <v>9862</v>
      </c>
      <c r="D18143" s="171" t="s">
        <v>80</v>
      </c>
      <c r="E18143" s="11">
        <v>44927</v>
      </c>
      <c r="F18143">
        <v>0</v>
      </c>
      <c r="G18143">
        <v>0</v>
      </c>
      <c r="I18143">
        <v>0</v>
      </c>
      <c r="J18143">
        <v>0</v>
      </c>
      <c r="L18143">
        <v>0</v>
      </c>
      <c r="N18143">
        <v>0</v>
      </c>
      <c r="P18143">
        <v>0</v>
      </c>
      <c r="Q18143">
        <v>0</v>
      </c>
      <c r="S18143">
        <v>0</v>
      </c>
    </row>
    <row r="18144" spans="1:19" x14ac:dyDescent="0.3">
      <c r="A18144" t="s">
        <v>36142</v>
      </c>
      <c r="B18144" s="171" t="s">
        <v>36143</v>
      </c>
      <c r="C18144" s="171" t="s">
        <v>140</v>
      </c>
      <c r="D18144" s="171" t="s">
        <v>80</v>
      </c>
      <c r="E18144" s="11">
        <v>44927</v>
      </c>
      <c r="F18144">
        <v>0</v>
      </c>
      <c r="G18144">
        <v>0</v>
      </c>
      <c r="I18144">
        <v>0</v>
      </c>
      <c r="J18144">
        <v>0</v>
      </c>
      <c r="L18144">
        <v>0</v>
      </c>
      <c r="N18144">
        <v>0</v>
      </c>
      <c r="P18144">
        <v>0</v>
      </c>
      <c r="Q18144">
        <v>0</v>
      </c>
      <c r="S18144">
        <v>0</v>
      </c>
    </row>
    <row r="18145" spans="1:19" x14ac:dyDescent="0.3">
      <c r="A18145" t="s">
        <v>36144</v>
      </c>
      <c r="B18145" s="171" t="s">
        <v>36145</v>
      </c>
      <c r="C18145" s="171" t="s">
        <v>8590</v>
      </c>
      <c r="D18145" s="171" t="s">
        <v>80</v>
      </c>
      <c r="E18145" s="11">
        <v>44927</v>
      </c>
      <c r="F18145">
        <v>0</v>
      </c>
      <c r="G18145">
        <v>0</v>
      </c>
      <c r="I18145">
        <v>0</v>
      </c>
      <c r="J18145">
        <v>0</v>
      </c>
      <c r="L18145">
        <v>0</v>
      </c>
      <c r="N18145">
        <v>0</v>
      </c>
      <c r="P18145">
        <v>0</v>
      </c>
      <c r="Q18145">
        <v>0</v>
      </c>
      <c r="S18145">
        <v>0</v>
      </c>
    </row>
    <row r="18146" spans="1:19" x14ac:dyDescent="0.3">
      <c r="A18146" t="s">
        <v>36146</v>
      </c>
      <c r="B18146" s="171" t="s">
        <v>36147</v>
      </c>
      <c r="C18146" s="171" t="s">
        <v>170</v>
      </c>
      <c r="D18146" s="171" t="s">
        <v>80</v>
      </c>
      <c r="E18146" s="11">
        <v>44927</v>
      </c>
      <c r="F18146">
        <v>4</v>
      </c>
      <c r="G18146">
        <v>4</v>
      </c>
      <c r="I18146">
        <v>30</v>
      </c>
      <c r="J18146">
        <v>56</v>
      </c>
      <c r="L18146">
        <v>56</v>
      </c>
      <c r="N18146">
        <v>30</v>
      </c>
      <c r="P18146">
        <v>0</v>
      </c>
      <c r="Q18146">
        <v>2</v>
      </c>
      <c r="S18146">
        <v>0</v>
      </c>
    </row>
    <row r="18147" spans="1:19" x14ac:dyDescent="0.3">
      <c r="A18147" t="s">
        <v>36148</v>
      </c>
      <c r="B18147" s="171" t="s">
        <v>36149</v>
      </c>
      <c r="C18147" s="171" t="s">
        <v>182</v>
      </c>
      <c r="D18147" s="171" t="s">
        <v>80</v>
      </c>
      <c r="E18147" s="11">
        <v>44927</v>
      </c>
      <c r="F18147">
        <v>11.5</v>
      </c>
      <c r="G18147">
        <v>11.5</v>
      </c>
      <c r="I18147">
        <v>58</v>
      </c>
      <c r="J18147">
        <v>131</v>
      </c>
      <c r="L18147">
        <v>131</v>
      </c>
      <c r="N18147">
        <v>58</v>
      </c>
      <c r="P18147">
        <v>5</v>
      </c>
      <c r="Q18147">
        <v>5</v>
      </c>
      <c r="S18147">
        <v>0</v>
      </c>
    </row>
    <row r="18148" spans="1:19" x14ac:dyDescent="0.3">
      <c r="A18148" t="s">
        <v>36150</v>
      </c>
      <c r="B18148" s="171" t="s">
        <v>36151</v>
      </c>
      <c r="C18148" s="171" t="s">
        <v>197</v>
      </c>
      <c r="D18148" s="171" t="s">
        <v>80</v>
      </c>
      <c r="E18148" s="11">
        <v>44927</v>
      </c>
      <c r="F18148">
        <v>8</v>
      </c>
      <c r="G18148">
        <v>8</v>
      </c>
      <c r="I18148">
        <v>45</v>
      </c>
      <c r="J18148">
        <v>80</v>
      </c>
      <c r="L18148">
        <v>80</v>
      </c>
      <c r="N18148">
        <v>39</v>
      </c>
      <c r="P18148">
        <v>13</v>
      </c>
      <c r="Q18148">
        <v>14</v>
      </c>
      <c r="S18148">
        <v>6</v>
      </c>
    </row>
    <row r="18149" spans="1:19" x14ac:dyDescent="0.3">
      <c r="A18149" t="s">
        <v>36152</v>
      </c>
      <c r="B18149" s="171" t="s">
        <v>36153</v>
      </c>
      <c r="C18149" s="171" t="s">
        <v>218</v>
      </c>
      <c r="D18149" s="171" t="s">
        <v>80</v>
      </c>
      <c r="E18149" s="11">
        <v>44927</v>
      </c>
      <c r="F18149">
        <v>0</v>
      </c>
      <c r="G18149">
        <v>0</v>
      </c>
      <c r="I18149">
        <v>0</v>
      </c>
      <c r="J18149">
        <v>0</v>
      </c>
      <c r="L18149">
        <v>0</v>
      </c>
      <c r="N18149">
        <v>0</v>
      </c>
      <c r="P18149">
        <v>0</v>
      </c>
      <c r="Q18149">
        <v>0</v>
      </c>
      <c r="S18149">
        <v>0</v>
      </c>
    </row>
    <row r="18150" spans="1:19" x14ac:dyDescent="0.3">
      <c r="A18150" t="s">
        <v>36154</v>
      </c>
      <c r="B18150" s="171" t="s">
        <v>36155</v>
      </c>
      <c r="C18150" s="171" t="s">
        <v>34871</v>
      </c>
      <c r="D18150" s="171" t="s">
        <v>80</v>
      </c>
      <c r="E18150" s="11">
        <v>44927</v>
      </c>
      <c r="F18150">
        <v>2</v>
      </c>
      <c r="G18150">
        <v>3</v>
      </c>
      <c r="I18150">
        <v>22</v>
      </c>
      <c r="J18150">
        <v>22</v>
      </c>
      <c r="L18150">
        <v>33</v>
      </c>
      <c r="N18150">
        <v>13</v>
      </c>
      <c r="P18150">
        <v>0</v>
      </c>
      <c r="Q18150">
        <v>0</v>
      </c>
      <c r="S18150">
        <v>9</v>
      </c>
    </row>
    <row r="18151" spans="1:19" x14ac:dyDescent="0.3">
      <c r="A18151" t="s">
        <v>36156</v>
      </c>
      <c r="B18151" s="171" t="s">
        <v>36157</v>
      </c>
      <c r="C18151" s="171" t="s">
        <v>230</v>
      </c>
      <c r="D18151" s="171" t="s">
        <v>80</v>
      </c>
      <c r="E18151" s="11">
        <v>44927</v>
      </c>
      <c r="F18151">
        <v>0</v>
      </c>
      <c r="G18151">
        <v>0</v>
      </c>
      <c r="I18151">
        <v>0</v>
      </c>
      <c r="J18151">
        <v>0</v>
      </c>
      <c r="L18151">
        <v>0</v>
      </c>
      <c r="N18151">
        <v>0</v>
      </c>
      <c r="P18151">
        <v>0</v>
      </c>
      <c r="Q18151">
        <v>0</v>
      </c>
      <c r="S18151">
        <v>0</v>
      </c>
    </row>
    <row r="18152" spans="1:19" x14ac:dyDescent="0.3">
      <c r="A18152" t="s">
        <v>36158</v>
      </c>
      <c r="B18152" s="171" t="s">
        <v>36159</v>
      </c>
      <c r="C18152" s="171" t="s">
        <v>8193</v>
      </c>
      <c r="D18152" s="171" t="s">
        <v>80</v>
      </c>
      <c r="E18152" s="11">
        <v>44927</v>
      </c>
      <c r="F18152">
        <v>1</v>
      </c>
      <c r="G18152">
        <v>3</v>
      </c>
      <c r="I18152">
        <v>8</v>
      </c>
      <c r="J18152">
        <v>11</v>
      </c>
      <c r="L18152">
        <v>33</v>
      </c>
      <c r="N18152">
        <v>6</v>
      </c>
      <c r="P18152">
        <v>0</v>
      </c>
      <c r="Q18152">
        <v>1</v>
      </c>
      <c r="S18152">
        <v>2</v>
      </c>
    </row>
    <row r="18153" spans="1:19" x14ac:dyDescent="0.3">
      <c r="A18153" t="s">
        <v>36160</v>
      </c>
      <c r="B18153" s="171" t="s">
        <v>36161</v>
      </c>
      <c r="C18153" s="171" t="s">
        <v>10522</v>
      </c>
      <c r="D18153" s="171" t="s">
        <v>80</v>
      </c>
      <c r="E18153" s="11">
        <v>44927</v>
      </c>
      <c r="F18153">
        <v>0</v>
      </c>
      <c r="G18153">
        <v>0</v>
      </c>
      <c r="I18153">
        <v>0</v>
      </c>
      <c r="J18153">
        <v>0</v>
      </c>
      <c r="L18153">
        <v>0</v>
      </c>
      <c r="N18153">
        <v>0</v>
      </c>
      <c r="P18153">
        <v>0</v>
      </c>
      <c r="Q18153">
        <v>0</v>
      </c>
      <c r="S18153">
        <v>0</v>
      </c>
    </row>
    <row r="18154" spans="1:19" x14ac:dyDescent="0.3">
      <c r="A18154" t="s">
        <v>36162</v>
      </c>
      <c r="B18154" s="171" t="s">
        <v>36163</v>
      </c>
      <c r="C18154" s="171" t="s">
        <v>10525</v>
      </c>
      <c r="D18154" s="171" t="s">
        <v>80</v>
      </c>
      <c r="E18154" s="11">
        <v>44927</v>
      </c>
      <c r="F18154">
        <v>0</v>
      </c>
      <c r="G18154">
        <v>0</v>
      </c>
      <c r="I18154">
        <v>0</v>
      </c>
      <c r="J18154">
        <v>0</v>
      </c>
      <c r="L18154">
        <v>0</v>
      </c>
      <c r="N18154">
        <v>0</v>
      </c>
      <c r="P18154">
        <v>0</v>
      </c>
      <c r="Q18154">
        <v>0</v>
      </c>
      <c r="S18154">
        <v>0</v>
      </c>
    </row>
    <row r="18155" spans="1:19" x14ac:dyDescent="0.3">
      <c r="A18155" t="s">
        <v>36164</v>
      </c>
      <c r="B18155" s="171" t="s">
        <v>36165</v>
      </c>
      <c r="C18155" s="171" t="s">
        <v>10528</v>
      </c>
      <c r="D18155" s="171" t="s">
        <v>80</v>
      </c>
      <c r="E18155" s="11">
        <v>44927</v>
      </c>
      <c r="F18155">
        <v>0</v>
      </c>
      <c r="G18155">
        <v>0</v>
      </c>
      <c r="I18155">
        <v>0</v>
      </c>
      <c r="J18155">
        <v>0</v>
      </c>
      <c r="L18155">
        <v>0</v>
      </c>
      <c r="N18155">
        <v>0</v>
      </c>
      <c r="P18155">
        <v>0</v>
      </c>
      <c r="Q18155">
        <v>0</v>
      </c>
      <c r="S18155">
        <v>0</v>
      </c>
    </row>
    <row r="18156" spans="1:19" x14ac:dyDescent="0.3">
      <c r="A18156" t="s">
        <v>36166</v>
      </c>
      <c r="B18156" s="171" t="s">
        <v>36167</v>
      </c>
      <c r="C18156" s="171" t="s">
        <v>10531</v>
      </c>
      <c r="D18156" s="171" t="s">
        <v>80</v>
      </c>
      <c r="E18156" s="11">
        <v>44927</v>
      </c>
      <c r="F18156">
        <v>0</v>
      </c>
      <c r="G18156">
        <v>0</v>
      </c>
      <c r="I18156">
        <v>0</v>
      </c>
      <c r="J18156">
        <v>0</v>
      </c>
      <c r="L18156">
        <v>0</v>
      </c>
      <c r="N18156">
        <v>0</v>
      </c>
      <c r="P18156">
        <v>0</v>
      </c>
      <c r="Q18156">
        <v>0</v>
      </c>
      <c r="S18156">
        <v>0</v>
      </c>
    </row>
    <row r="18157" spans="1:19" x14ac:dyDescent="0.3">
      <c r="A18157" t="s">
        <v>36168</v>
      </c>
      <c r="B18157" s="171" t="s">
        <v>36169</v>
      </c>
      <c r="C18157" s="171" t="s">
        <v>14880</v>
      </c>
      <c r="D18157" s="171" t="s">
        <v>80</v>
      </c>
      <c r="E18157" s="11">
        <v>44927</v>
      </c>
      <c r="F18157">
        <v>0</v>
      </c>
      <c r="G18157">
        <v>0</v>
      </c>
      <c r="I18157">
        <v>0</v>
      </c>
      <c r="J18157">
        <v>0</v>
      </c>
      <c r="L18157">
        <v>0</v>
      </c>
      <c r="N18157">
        <v>0</v>
      </c>
      <c r="P18157">
        <v>0</v>
      </c>
      <c r="Q18157">
        <v>0</v>
      </c>
      <c r="S18157">
        <v>0</v>
      </c>
    </row>
    <row r="18158" spans="1:19" x14ac:dyDescent="0.3">
      <c r="A18158" t="s">
        <v>36170</v>
      </c>
      <c r="B18158" s="171" t="s">
        <v>36171</v>
      </c>
      <c r="C18158" s="171" t="s">
        <v>10534</v>
      </c>
      <c r="D18158" s="171" t="s">
        <v>80</v>
      </c>
      <c r="E18158" s="11">
        <v>44927</v>
      </c>
      <c r="F18158">
        <v>2</v>
      </c>
      <c r="G18158">
        <v>2</v>
      </c>
      <c r="I18158">
        <v>4</v>
      </c>
      <c r="J18158">
        <v>11</v>
      </c>
      <c r="L18158">
        <v>11</v>
      </c>
      <c r="N18158">
        <v>3</v>
      </c>
      <c r="P18158">
        <v>0</v>
      </c>
      <c r="Q18158">
        <v>1</v>
      </c>
      <c r="S18158">
        <v>1</v>
      </c>
    </row>
    <row r="18159" spans="1:19" x14ac:dyDescent="0.3">
      <c r="A18159" t="s">
        <v>36172</v>
      </c>
      <c r="B18159" s="171" t="s">
        <v>36173</v>
      </c>
      <c r="C18159" s="171" t="s">
        <v>10537</v>
      </c>
      <c r="D18159" s="171" t="s">
        <v>80</v>
      </c>
      <c r="E18159" s="11">
        <v>44927</v>
      </c>
      <c r="F18159">
        <v>1</v>
      </c>
      <c r="G18159">
        <v>2</v>
      </c>
      <c r="I18159">
        <v>4</v>
      </c>
      <c r="J18159">
        <v>5</v>
      </c>
      <c r="L18159">
        <v>11</v>
      </c>
      <c r="N18159">
        <v>4</v>
      </c>
      <c r="P18159">
        <v>0</v>
      </c>
      <c r="Q18159">
        <v>0</v>
      </c>
      <c r="S18159">
        <v>0</v>
      </c>
    </row>
    <row r="18160" spans="1:19" x14ac:dyDescent="0.3">
      <c r="A18160" t="s">
        <v>36174</v>
      </c>
      <c r="B18160" s="171" t="s">
        <v>36175</v>
      </c>
      <c r="C18160" s="171" t="s">
        <v>34754</v>
      </c>
      <c r="D18160" s="171" t="s">
        <v>4</v>
      </c>
      <c r="E18160" s="11">
        <v>44927</v>
      </c>
      <c r="F18160">
        <v>0.5</v>
      </c>
      <c r="G18160">
        <v>0.5</v>
      </c>
      <c r="I18160">
        <v>0</v>
      </c>
      <c r="J18160">
        <v>2</v>
      </c>
      <c r="L18160">
        <v>2</v>
      </c>
      <c r="N18160">
        <v>0</v>
      </c>
      <c r="P18160">
        <v>0</v>
      </c>
      <c r="Q18160">
        <v>0</v>
      </c>
      <c r="S18160">
        <v>0</v>
      </c>
    </row>
    <row r="18161" spans="1:19" x14ac:dyDescent="0.3">
      <c r="A18161" t="s">
        <v>36176</v>
      </c>
      <c r="B18161" s="171" t="s">
        <v>36177</v>
      </c>
      <c r="C18161" s="171" t="s">
        <v>34757</v>
      </c>
      <c r="D18161" s="171" t="s">
        <v>4</v>
      </c>
      <c r="E18161" s="11">
        <v>44927</v>
      </c>
      <c r="F18161">
        <v>1.5</v>
      </c>
      <c r="G18161">
        <v>1.5</v>
      </c>
      <c r="I18161">
        <v>0</v>
      </c>
      <c r="J18161">
        <v>6</v>
      </c>
      <c r="L18161">
        <v>6</v>
      </c>
      <c r="N18161">
        <v>0</v>
      </c>
      <c r="P18161">
        <v>0</v>
      </c>
      <c r="Q18161">
        <v>0</v>
      </c>
      <c r="S18161">
        <v>0</v>
      </c>
    </row>
    <row r="18162" spans="1:19" x14ac:dyDescent="0.3">
      <c r="A18162" t="s">
        <v>36178</v>
      </c>
      <c r="B18162" s="171" t="s">
        <v>36179</v>
      </c>
      <c r="C18162" s="171" t="s">
        <v>34760</v>
      </c>
      <c r="D18162" s="171" t="s">
        <v>4</v>
      </c>
      <c r="E18162" s="11">
        <v>44927</v>
      </c>
      <c r="F18162">
        <v>1</v>
      </c>
      <c r="G18162">
        <v>1</v>
      </c>
      <c r="I18162">
        <v>2</v>
      </c>
      <c r="J18162">
        <v>4</v>
      </c>
      <c r="L18162">
        <v>4</v>
      </c>
      <c r="N18162">
        <v>1</v>
      </c>
      <c r="P18162">
        <v>0</v>
      </c>
      <c r="Q18162">
        <v>0</v>
      </c>
      <c r="S18162">
        <v>1</v>
      </c>
    </row>
    <row r="18163" spans="1:19" x14ac:dyDescent="0.3">
      <c r="A18163" t="s">
        <v>36180</v>
      </c>
      <c r="B18163" s="171" t="s">
        <v>36181</v>
      </c>
      <c r="C18163" s="171" t="s">
        <v>34763</v>
      </c>
      <c r="D18163" s="171" t="s">
        <v>4</v>
      </c>
      <c r="E18163" s="11">
        <v>44927</v>
      </c>
      <c r="F18163">
        <v>0.5</v>
      </c>
      <c r="G18163">
        <v>0.5</v>
      </c>
      <c r="I18163">
        <v>0</v>
      </c>
      <c r="J18163">
        <v>2</v>
      </c>
      <c r="L18163">
        <v>2</v>
      </c>
      <c r="N18163">
        <v>0</v>
      </c>
      <c r="P18163">
        <v>0</v>
      </c>
      <c r="Q18163">
        <v>0</v>
      </c>
      <c r="S18163">
        <v>0</v>
      </c>
    </row>
    <row r="18164" spans="1:19" x14ac:dyDescent="0.3">
      <c r="A18164" t="s">
        <v>36182</v>
      </c>
      <c r="B18164" s="171" t="s">
        <v>36183</v>
      </c>
      <c r="C18164" s="171" t="s">
        <v>34766</v>
      </c>
      <c r="D18164" s="171" t="s">
        <v>4</v>
      </c>
      <c r="E18164" s="11">
        <v>44927</v>
      </c>
      <c r="F18164">
        <v>0.5</v>
      </c>
      <c r="G18164">
        <v>0.5</v>
      </c>
      <c r="I18164">
        <v>0</v>
      </c>
      <c r="J18164">
        <v>2</v>
      </c>
      <c r="L18164">
        <v>2</v>
      </c>
      <c r="N18164">
        <v>0</v>
      </c>
      <c r="P18164">
        <v>0</v>
      </c>
      <c r="Q18164">
        <v>0</v>
      </c>
      <c r="S18164">
        <v>0</v>
      </c>
    </row>
    <row r="18165" spans="1:19" x14ac:dyDescent="0.3">
      <c r="A18165" t="s">
        <v>36184</v>
      </c>
      <c r="B18165" s="171" t="s">
        <v>36185</v>
      </c>
      <c r="C18165" s="171" t="s">
        <v>119</v>
      </c>
      <c r="D18165" s="171" t="s">
        <v>4</v>
      </c>
      <c r="E18165" s="11">
        <v>44927</v>
      </c>
      <c r="F18165">
        <v>0</v>
      </c>
      <c r="G18165">
        <v>0</v>
      </c>
      <c r="I18165">
        <v>0</v>
      </c>
      <c r="J18165">
        <v>0</v>
      </c>
      <c r="L18165">
        <v>0</v>
      </c>
      <c r="N18165">
        <v>0</v>
      </c>
      <c r="P18165">
        <v>0</v>
      </c>
      <c r="Q18165">
        <v>0</v>
      </c>
      <c r="S18165">
        <v>0</v>
      </c>
    </row>
    <row r="18166" spans="1:19" x14ac:dyDescent="0.3">
      <c r="A18166" t="s">
        <v>36186</v>
      </c>
      <c r="B18166" s="171" t="s">
        <v>36187</v>
      </c>
      <c r="C18166" s="171" t="s">
        <v>143</v>
      </c>
      <c r="D18166" s="171" t="s">
        <v>4</v>
      </c>
      <c r="E18166" s="11">
        <v>44927</v>
      </c>
      <c r="F18166">
        <v>0</v>
      </c>
      <c r="G18166">
        <v>0</v>
      </c>
      <c r="I18166">
        <v>0</v>
      </c>
      <c r="J18166">
        <v>0</v>
      </c>
      <c r="L18166">
        <v>0</v>
      </c>
      <c r="N18166">
        <v>0</v>
      </c>
      <c r="P18166">
        <v>0</v>
      </c>
      <c r="Q18166">
        <v>0</v>
      </c>
      <c r="S18166">
        <v>0</v>
      </c>
    </row>
    <row r="18167" spans="1:19" x14ac:dyDescent="0.3">
      <c r="A18167" t="s">
        <v>36188</v>
      </c>
      <c r="B18167" s="171" t="s">
        <v>36189</v>
      </c>
      <c r="C18167" s="171" t="s">
        <v>158</v>
      </c>
      <c r="D18167" s="171" t="s">
        <v>4</v>
      </c>
      <c r="E18167" s="11">
        <v>44927</v>
      </c>
      <c r="F18167">
        <v>0</v>
      </c>
      <c r="G18167">
        <v>0</v>
      </c>
      <c r="I18167">
        <v>0</v>
      </c>
      <c r="J18167">
        <v>0</v>
      </c>
      <c r="L18167">
        <v>0</v>
      </c>
      <c r="N18167">
        <v>0</v>
      </c>
      <c r="P18167">
        <v>0</v>
      </c>
      <c r="Q18167">
        <v>0</v>
      </c>
      <c r="S18167">
        <v>0</v>
      </c>
    </row>
    <row r="18168" spans="1:19" x14ac:dyDescent="0.3">
      <c r="A18168" t="s">
        <v>36190</v>
      </c>
      <c r="B18168" s="171" t="s">
        <v>36191</v>
      </c>
      <c r="C18168" s="171" t="s">
        <v>209</v>
      </c>
      <c r="D18168" s="171" t="s">
        <v>4</v>
      </c>
      <c r="E18168" s="11">
        <v>44927</v>
      </c>
      <c r="F18168">
        <v>0</v>
      </c>
      <c r="G18168">
        <v>0</v>
      </c>
      <c r="I18168">
        <v>0</v>
      </c>
      <c r="J18168">
        <v>0</v>
      </c>
      <c r="L18168">
        <v>0</v>
      </c>
      <c r="N18168">
        <v>0</v>
      </c>
      <c r="P18168">
        <v>0</v>
      </c>
      <c r="Q18168">
        <v>0</v>
      </c>
      <c r="S18168">
        <v>0</v>
      </c>
    </row>
    <row r="18169" spans="1:19" x14ac:dyDescent="0.3">
      <c r="A18169" t="s">
        <v>36192</v>
      </c>
      <c r="B18169" s="171" t="s">
        <v>36193</v>
      </c>
      <c r="C18169" s="171" t="s">
        <v>76</v>
      </c>
      <c r="D18169" s="171" t="s">
        <v>4</v>
      </c>
      <c r="E18169" s="11">
        <v>44927</v>
      </c>
      <c r="F18169">
        <v>0</v>
      </c>
      <c r="G18169">
        <v>0</v>
      </c>
      <c r="I18169">
        <v>0</v>
      </c>
      <c r="J18169">
        <v>0</v>
      </c>
      <c r="L18169">
        <v>0</v>
      </c>
      <c r="N18169">
        <v>0</v>
      </c>
      <c r="P18169">
        <v>0</v>
      </c>
      <c r="Q18169">
        <v>0</v>
      </c>
      <c r="S18169">
        <v>0</v>
      </c>
    </row>
    <row r="18170" spans="1:19" x14ac:dyDescent="0.3">
      <c r="A18170" t="s">
        <v>36194</v>
      </c>
      <c r="B18170" s="171" t="s">
        <v>36195</v>
      </c>
      <c r="C18170" s="171" t="s">
        <v>15344</v>
      </c>
      <c r="D18170" s="171" t="s">
        <v>4</v>
      </c>
      <c r="E18170" s="11">
        <v>44927</v>
      </c>
      <c r="F18170">
        <v>0</v>
      </c>
      <c r="G18170">
        <v>0</v>
      </c>
      <c r="I18170">
        <v>0</v>
      </c>
      <c r="J18170">
        <v>0</v>
      </c>
      <c r="L18170">
        <v>0</v>
      </c>
      <c r="N18170">
        <v>0</v>
      </c>
      <c r="P18170">
        <v>0</v>
      </c>
      <c r="Q18170">
        <v>0</v>
      </c>
      <c r="S18170">
        <v>0</v>
      </c>
    </row>
    <row r="18171" spans="1:19" x14ac:dyDescent="0.3">
      <c r="A18171" t="s">
        <v>36196</v>
      </c>
      <c r="B18171" s="171" t="s">
        <v>36197</v>
      </c>
      <c r="C18171" s="171" t="s">
        <v>24281</v>
      </c>
      <c r="D18171" s="171" t="s">
        <v>4</v>
      </c>
      <c r="E18171" s="11">
        <v>44927</v>
      </c>
      <c r="F18171">
        <v>0</v>
      </c>
      <c r="G18171">
        <v>0</v>
      </c>
      <c r="I18171">
        <v>0</v>
      </c>
      <c r="J18171">
        <v>0</v>
      </c>
      <c r="L18171">
        <v>0</v>
      </c>
      <c r="N18171">
        <v>0</v>
      </c>
      <c r="P18171">
        <v>0</v>
      </c>
      <c r="Q18171">
        <v>0</v>
      </c>
      <c r="S18171">
        <v>0</v>
      </c>
    </row>
    <row r="18172" spans="1:19" x14ac:dyDescent="0.3">
      <c r="A18172" t="s">
        <v>36198</v>
      </c>
      <c r="B18172" s="171" t="s">
        <v>36199</v>
      </c>
      <c r="C18172" s="171" t="s">
        <v>24284</v>
      </c>
      <c r="D18172" s="171" t="s">
        <v>4</v>
      </c>
      <c r="E18172" s="11">
        <v>44927</v>
      </c>
      <c r="F18172">
        <v>2</v>
      </c>
      <c r="G18172">
        <v>2</v>
      </c>
      <c r="I18172">
        <v>4</v>
      </c>
      <c r="J18172">
        <v>12</v>
      </c>
      <c r="L18172">
        <v>11</v>
      </c>
      <c r="N18172">
        <v>1</v>
      </c>
      <c r="P18172">
        <v>4</v>
      </c>
      <c r="Q18172">
        <v>4</v>
      </c>
      <c r="S18172">
        <v>3</v>
      </c>
    </row>
    <row r="18173" spans="1:19" x14ac:dyDescent="0.3">
      <c r="A18173" t="s">
        <v>36200</v>
      </c>
      <c r="B18173" s="171" t="s">
        <v>36201</v>
      </c>
      <c r="C18173" s="171" t="s">
        <v>18126</v>
      </c>
      <c r="D18173" s="171" t="s">
        <v>4</v>
      </c>
      <c r="E18173" s="11">
        <v>44927</v>
      </c>
      <c r="F18173">
        <v>0</v>
      </c>
      <c r="G18173">
        <v>0</v>
      </c>
      <c r="I18173">
        <v>0</v>
      </c>
      <c r="J18173">
        <v>0</v>
      </c>
      <c r="L18173">
        <v>0</v>
      </c>
      <c r="N18173">
        <v>0</v>
      </c>
      <c r="P18173">
        <v>0</v>
      </c>
      <c r="Q18173">
        <v>0</v>
      </c>
      <c r="S18173">
        <v>0</v>
      </c>
    </row>
    <row r="18174" spans="1:19" x14ac:dyDescent="0.3">
      <c r="A18174" t="s">
        <v>36202</v>
      </c>
      <c r="B18174" s="171" t="s">
        <v>36203</v>
      </c>
      <c r="C18174" s="171" t="s">
        <v>128</v>
      </c>
      <c r="D18174" s="171" t="s">
        <v>4</v>
      </c>
      <c r="E18174" s="11">
        <v>44927</v>
      </c>
      <c r="F18174">
        <v>0</v>
      </c>
      <c r="G18174">
        <v>0</v>
      </c>
      <c r="I18174">
        <v>0</v>
      </c>
      <c r="J18174">
        <v>0</v>
      </c>
      <c r="L18174">
        <v>0</v>
      </c>
      <c r="N18174">
        <v>0</v>
      </c>
      <c r="P18174">
        <v>0</v>
      </c>
      <c r="Q18174">
        <v>0</v>
      </c>
      <c r="S18174">
        <v>0</v>
      </c>
    </row>
    <row r="18175" spans="1:19" x14ac:dyDescent="0.3">
      <c r="A18175" t="s">
        <v>36204</v>
      </c>
      <c r="B18175" s="171" t="s">
        <v>36205</v>
      </c>
      <c r="C18175" s="171" t="s">
        <v>14824</v>
      </c>
      <c r="D18175" s="171" t="s">
        <v>4</v>
      </c>
      <c r="E18175" s="11">
        <v>44927</v>
      </c>
      <c r="F18175">
        <v>0</v>
      </c>
      <c r="G18175">
        <v>0</v>
      </c>
      <c r="I18175">
        <v>0</v>
      </c>
      <c r="J18175">
        <v>0</v>
      </c>
      <c r="L18175">
        <v>0</v>
      </c>
      <c r="N18175">
        <v>0</v>
      </c>
      <c r="P18175">
        <v>0</v>
      </c>
      <c r="Q18175">
        <v>0</v>
      </c>
      <c r="S18175">
        <v>0</v>
      </c>
    </row>
    <row r="18176" spans="1:19" x14ac:dyDescent="0.3">
      <c r="A18176" t="s">
        <v>36206</v>
      </c>
      <c r="B18176" s="171" t="s">
        <v>36207</v>
      </c>
      <c r="C18176" s="171" t="s">
        <v>152</v>
      </c>
      <c r="D18176" s="171" t="s">
        <v>4</v>
      </c>
      <c r="E18176" s="11">
        <v>44927</v>
      </c>
      <c r="F18176">
        <v>0</v>
      </c>
      <c r="G18176">
        <v>0</v>
      </c>
      <c r="I18176">
        <v>0</v>
      </c>
      <c r="J18176">
        <v>0</v>
      </c>
      <c r="L18176">
        <v>0</v>
      </c>
      <c r="N18176">
        <v>0</v>
      </c>
      <c r="P18176">
        <v>0</v>
      </c>
      <c r="Q18176">
        <v>0</v>
      </c>
      <c r="S18176">
        <v>0</v>
      </c>
    </row>
    <row r="18177" spans="1:19" x14ac:dyDescent="0.3">
      <c r="A18177" t="s">
        <v>36208</v>
      </c>
      <c r="B18177" s="171" t="s">
        <v>36209</v>
      </c>
      <c r="C18177" s="171" t="s">
        <v>194</v>
      </c>
      <c r="D18177" s="171" t="s">
        <v>4</v>
      </c>
      <c r="E18177" s="11">
        <v>44927</v>
      </c>
      <c r="F18177">
        <v>5</v>
      </c>
      <c r="G18177">
        <v>6</v>
      </c>
      <c r="I18177">
        <v>22</v>
      </c>
      <c r="J18177">
        <v>30</v>
      </c>
      <c r="L18177">
        <v>35</v>
      </c>
      <c r="N18177">
        <v>18</v>
      </c>
      <c r="P18177">
        <v>2</v>
      </c>
      <c r="Q18177">
        <v>4</v>
      </c>
      <c r="S18177">
        <v>4</v>
      </c>
    </row>
    <row r="18178" spans="1:19" x14ac:dyDescent="0.3">
      <c r="A18178" t="s">
        <v>36210</v>
      </c>
      <c r="B18178" s="171" t="s">
        <v>36211</v>
      </c>
      <c r="C18178" s="171" t="s">
        <v>18137</v>
      </c>
      <c r="D18178" s="171" t="s">
        <v>4</v>
      </c>
      <c r="E18178" s="11">
        <v>44927</v>
      </c>
      <c r="F18178">
        <v>0</v>
      </c>
      <c r="G18178">
        <v>0</v>
      </c>
      <c r="I18178">
        <v>0</v>
      </c>
      <c r="J18178">
        <v>0</v>
      </c>
      <c r="L18178">
        <v>0</v>
      </c>
      <c r="N18178">
        <v>0</v>
      </c>
      <c r="P18178">
        <v>0</v>
      </c>
      <c r="Q18178">
        <v>0</v>
      </c>
      <c r="S18178">
        <v>0</v>
      </c>
    </row>
    <row r="18179" spans="1:19" x14ac:dyDescent="0.3">
      <c r="A18179" t="s">
        <v>36212</v>
      </c>
      <c r="B18179" s="171" t="s">
        <v>36213</v>
      </c>
      <c r="C18179" s="171" t="s">
        <v>18140</v>
      </c>
      <c r="D18179" s="171" t="s">
        <v>4</v>
      </c>
      <c r="E18179" s="11">
        <v>44927</v>
      </c>
      <c r="F18179">
        <v>2</v>
      </c>
      <c r="G18179">
        <v>4</v>
      </c>
      <c r="I18179">
        <v>9</v>
      </c>
      <c r="J18179">
        <v>10</v>
      </c>
      <c r="L18179">
        <v>20</v>
      </c>
      <c r="N18179">
        <v>6</v>
      </c>
      <c r="P18179">
        <v>2</v>
      </c>
      <c r="Q18179">
        <v>2</v>
      </c>
      <c r="S18179">
        <v>3</v>
      </c>
    </row>
    <row r="18180" spans="1:19" x14ac:dyDescent="0.3">
      <c r="A18180" t="s">
        <v>36214</v>
      </c>
      <c r="B18180" s="171" t="s">
        <v>36215</v>
      </c>
      <c r="C18180" s="171" t="s">
        <v>236</v>
      </c>
      <c r="D18180" s="171" t="s">
        <v>4</v>
      </c>
      <c r="E18180" s="11">
        <v>44927</v>
      </c>
      <c r="F18180">
        <v>0</v>
      </c>
      <c r="G18180">
        <v>0</v>
      </c>
      <c r="I18180">
        <v>0</v>
      </c>
      <c r="J18180">
        <v>0</v>
      </c>
      <c r="L18180">
        <v>0</v>
      </c>
      <c r="N18180">
        <v>0</v>
      </c>
      <c r="P18180">
        <v>0</v>
      </c>
      <c r="Q18180">
        <v>0</v>
      </c>
      <c r="S18180">
        <v>0</v>
      </c>
    </row>
    <row r="18181" spans="1:19" x14ac:dyDescent="0.3">
      <c r="A18181" t="s">
        <v>36216</v>
      </c>
      <c r="B18181" s="171" t="s">
        <v>36217</v>
      </c>
      <c r="C18181" s="171" t="s">
        <v>239</v>
      </c>
      <c r="D18181" s="171" t="s">
        <v>4</v>
      </c>
      <c r="E18181" s="11">
        <v>44927</v>
      </c>
      <c r="F18181">
        <v>0</v>
      </c>
      <c r="G18181">
        <v>0</v>
      </c>
      <c r="I18181">
        <v>0</v>
      </c>
      <c r="J18181">
        <v>0</v>
      </c>
      <c r="L18181">
        <v>0</v>
      </c>
      <c r="N18181">
        <v>0</v>
      </c>
      <c r="P18181">
        <v>0</v>
      </c>
      <c r="Q18181">
        <v>0</v>
      </c>
      <c r="S18181">
        <v>0</v>
      </c>
    </row>
    <row r="18182" spans="1:19" x14ac:dyDescent="0.3">
      <c r="A18182" t="s">
        <v>36218</v>
      </c>
      <c r="B18182" s="171" t="s">
        <v>36219</v>
      </c>
      <c r="C18182" s="171" t="s">
        <v>24315</v>
      </c>
      <c r="D18182" s="171" t="s">
        <v>4</v>
      </c>
      <c r="E18182" s="11">
        <v>44927</v>
      </c>
      <c r="F18182">
        <v>0</v>
      </c>
      <c r="G18182">
        <v>0</v>
      </c>
      <c r="I18182">
        <v>0</v>
      </c>
      <c r="J18182">
        <v>0</v>
      </c>
      <c r="L18182">
        <v>0</v>
      </c>
      <c r="N18182">
        <v>0</v>
      </c>
      <c r="P18182">
        <v>0</v>
      </c>
      <c r="Q18182">
        <v>0</v>
      </c>
      <c r="S18182">
        <v>0</v>
      </c>
    </row>
    <row r="18183" spans="1:19" x14ac:dyDescent="0.3">
      <c r="A18183" t="s">
        <v>36220</v>
      </c>
      <c r="B18183" s="171" t="s">
        <v>36221</v>
      </c>
      <c r="C18183" s="171" t="s">
        <v>34833</v>
      </c>
      <c r="D18183" s="171" t="s">
        <v>4</v>
      </c>
      <c r="E18183" s="11">
        <v>44927</v>
      </c>
      <c r="F18183">
        <v>2</v>
      </c>
      <c r="G18183">
        <v>2</v>
      </c>
      <c r="I18183">
        <v>1</v>
      </c>
      <c r="J18183">
        <v>11</v>
      </c>
      <c r="L18183">
        <v>11</v>
      </c>
      <c r="N18183">
        <v>1</v>
      </c>
      <c r="P18183">
        <v>0</v>
      </c>
      <c r="Q18183">
        <v>0</v>
      </c>
      <c r="S18183">
        <v>0</v>
      </c>
    </row>
    <row r="18184" spans="1:19" x14ac:dyDescent="0.3">
      <c r="A18184" t="s">
        <v>36222</v>
      </c>
      <c r="B18184" s="171" t="s">
        <v>36223</v>
      </c>
      <c r="C18184" s="171" t="s">
        <v>34836</v>
      </c>
      <c r="D18184" s="171" t="s">
        <v>4</v>
      </c>
      <c r="E18184" s="11">
        <v>44927</v>
      </c>
      <c r="F18184">
        <v>1.5</v>
      </c>
      <c r="G18184">
        <v>1.5</v>
      </c>
      <c r="I18184">
        <v>3</v>
      </c>
      <c r="J18184">
        <v>7</v>
      </c>
      <c r="L18184">
        <v>7</v>
      </c>
      <c r="N18184">
        <v>1</v>
      </c>
      <c r="P18184">
        <v>0</v>
      </c>
      <c r="Q18184">
        <v>0</v>
      </c>
      <c r="S18184">
        <v>2</v>
      </c>
    </row>
    <row r="18185" spans="1:19" x14ac:dyDescent="0.3">
      <c r="A18185" t="s">
        <v>36224</v>
      </c>
      <c r="B18185" s="171" t="s">
        <v>36225</v>
      </c>
      <c r="C18185" s="171" t="s">
        <v>113</v>
      </c>
      <c r="D18185" s="171" t="s">
        <v>4</v>
      </c>
      <c r="E18185" s="11">
        <v>44927</v>
      </c>
      <c r="F18185">
        <v>0</v>
      </c>
      <c r="G18185">
        <v>0</v>
      </c>
      <c r="I18185">
        <v>0</v>
      </c>
      <c r="J18185">
        <v>0</v>
      </c>
      <c r="L18185">
        <v>0</v>
      </c>
      <c r="N18185">
        <v>0</v>
      </c>
      <c r="P18185">
        <v>0</v>
      </c>
      <c r="Q18185">
        <v>0</v>
      </c>
      <c r="S18185">
        <v>0</v>
      </c>
    </row>
    <row r="18186" spans="1:19" x14ac:dyDescent="0.3">
      <c r="A18186" t="s">
        <v>36226</v>
      </c>
      <c r="B18186" s="171" t="s">
        <v>36227</v>
      </c>
      <c r="C18186" s="171" t="s">
        <v>131</v>
      </c>
      <c r="D18186" s="171" t="s">
        <v>4</v>
      </c>
      <c r="E18186" s="11">
        <v>44927</v>
      </c>
      <c r="F18186">
        <v>0</v>
      </c>
      <c r="G18186">
        <v>0</v>
      </c>
      <c r="I18186">
        <v>0</v>
      </c>
      <c r="J18186">
        <v>0</v>
      </c>
      <c r="L18186">
        <v>0</v>
      </c>
      <c r="N18186">
        <v>0</v>
      </c>
      <c r="P18186">
        <v>0</v>
      </c>
      <c r="Q18186">
        <v>0</v>
      </c>
      <c r="S18186">
        <v>0</v>
      </c>
    </row>
    <row r="18187" spans="1:19" x14ac:dyDescent="0.3">
      <c r="A18187" t="s">
        <v>36228</v>
      </c>
      <c r="B18187" s="171" t="s">
        <v>36229</v>
      </c>
      <c r="C18187" s="171" t="s">
        <v>14843</v>
      </c>
      <c r="D18187" s="171" t="s">
        <v>4</v>
      </c>
      <c r="E18187" s="11">
        <v>44927</v>
      </c>
      <c r="F18187">
        <v>0</v>
      </c>
      <c r="G18187">
        <v>0</v>
      </c>
      <c r="I18187">
        <v>0</v>
      </c>
      <c r="J18187">
        <v>0</v>
      </c>
      <c r="L18187">
        <v>0</v>
      </c>
      <c r="N18187">
        <v>0</v>
      </c>
      <c r="P18187">
        <v>0</v>
      </c>
      <c r="Q18187">
        <v>0</v>
      </c>
      <c r="S18187">
        <v>0</v>
      </c>
    </row>
    <row r="18188" spans="1:19" x14ac:dyDescent="0.3">
      <c r="A18188" t="s">
        <v>36230</v>
      </c>
      <c r="B18188" s="171" t="s">
        <v>36231</v>
      </c>
      <c r="C18188" s="171" t="s">
        <v>155</v>
      </c>
      <c r="D18188" s="171" t="s">
        <v>4</v>
      </c>
      <c r="E18188" s="11">
        <v>44927</v>
      </c>
      <c r="F18188">
        <v>4.5</v>
      </c>
      <c r="G18188">
        <v>4.5</v>
      </c>
      <c r="I18188">
        <v>10</v>
      </c>
      <c r="J18188">
        <v>24</v>
      </c>
      <c r="L18188">
        <v>24</v>
      </c>
      <c r="N18188">
        <v>10</v>
      </c>
      <c r="P18188">
        <v>3</v>
      </c>
      <c r="Q18188">
        <v>4</v>
      </c>
      <c r="S18188">
        <v>0</v>
      </c>
    </row>
    <row r="18189" spans="1:19" x14ac:dyDescent="0.3">
      <c r="A18189" t="s">
        <v>36232</v>
      </c>
      <c r="B18189" s="171" t="s">
        <v>36233</v>
      </c>
      <c r="C18189" s="171" t="s">
        <v>16232</v>
      </c>
      <c r="D18189" s="171" t="s">
        <v>4</v>
      </c>
      <c r="E18189" s="11">
        <v>44927</v>
      </c>
      <c r="F18189">
        <v>1</v>
      </c>
      <c r="G18189">
        <v>1.5</v>
      </c>
      <c r="I18189">
        <v>4</v>
      </c>
      <c r="J18189">
        <v>6</v>
      </c>
      <c r="L18189">
        <v>9</v>
      </c>
      <c r="N18189">
        <v>4</v>
      </c>
      <c r="P18189">
        <v>0</v>
      </c>
      <c r="Q18189">
        <v>0</v>
      </c>
      <c r="S18189">
        <v>0</v>
      </c>
    </row>
    <row r="18190" spans="1:19" x14ac:dyDescent="0.3">
      <c r="A18190" t="s">
        <v>36234</v>
      </c>
      <c r="B18190" s="171" t="s">
        <v>36235</v>
      </c>
      <c r="C18190" s="171" t="s">
        <v>16557</v>
      </c>
      <c r="D18190" s="171" t="s">
        <v>4</v>
      </c>
      <c r="E18190" s="11">
        <v>44927</v>
      </c>
      <c r="F18190">
        <v>0</v>
      </c>
      <c r="G18190">
        <v>0</v>
      </c>
      <c r="I18190">
        <v>0</v>
      </c>
      <c r="J18190">
        <v>0</v>
      </c>
      <c r="L18190">
        <v>0</v>
      </c>
      <c r="N18190">
        <v>0</v>
      </c>
      <c r="P18190">
        <v>0</v>
      </c>
      <c r="Q18190">
        <v>0</v>
      </c>
      <c r="S18190">
        <v>0</v>
      </c>
    </row>
    <row r="18191" spans="1:19" x14ac:dyDescent="0.3">
      <c r="A18191" t="s">
        <v>36236</v>
      </c>
      <c r="B18191" s="171" t="s">
        <v>36237</v>
      </c>
      <c r="C18191" s="171" t="s">
        <v>188</v>
      </c>
      <c r="D18191" s="171" t="s">
        <v>4</v>
      </c>
      <c r="E18191" s="11">
        <v>44927</v>
      </c>
      <c r="F18191">
        <v>2.5</v>
      </c>
      <c r="G18191">
        <v>4</v>
      </c>
      <c r="I18191">
        <v>7</v>
      </c>
      <c r="J18191">
        <v>13</v>
      </c>
      <c r="L18191">
        <v>22</v>
      </c>
      <c r="N18191">
        <v>7</v>
      </c>
      <c r="P18191">
        <v>0</v>
      </c>
      <c r="Q18191">
        <v>0</v>
      </c>
      <c r="S18191">
        <v>0</v>
      </c>
    </row>
    <row r="18192" spans="1:19" x14ac:dyDescent="0.3">
      <c r="A18192" t="s">
        <v>36238</v>
      </c>
      <c r="B18192" s="171" t="s">
        <v>36239</v>
      </c>
      <c r="C18192" s="171" t="s">
        <v>227</v>
      </c>
      <c r="D18192" s="171" t="s">
        <v>4</v>
      </c>
      <c r="E18192" s="11">
        <v>44927</v>
      </c>
      <c r="F18192">
        <v>0</v>
      </c>
      <c r="G18192">
        <v>0</v>
      </c>
      <c r="I18192">
        <v>0</v>
      </c>
      <c r="J18192">
        <v>0</v>
      </c>
      <c r="L18192">
        <v>0</v>
      </c>
      <c r="N18192">
        <v>0</v>
      </c>
      <c r="P18192">
        <v>0</v>
      </c>
      <c r="Q18192">
        <v>0</v>
      </c>
      <c r="S18192">
        <v>0</v>
      </c>
    </row>
    <row r="18193" spans="1:19" x14ac:dyDescent="0.3">
      <c r="A18193" t="s">
        <v>36240</v>
      </c>
      <c r="B18193" s="171" t="s">
        <v>36241</v>
      </c>
      <c r="C18193" s="171" t="s">
        <v>116</v>
      </c>
      <c r="D18193" s="171" t="s">
        <v>4</v>
      </c>
      <c r="E18193" s="11">
        <v>44927</v>
      </c>
      <c r="F18193">
        <v>3.5</v>
      </c>
      <c r="G18193">
        <v>5.5</v>
      </c>
      <c r="I18193">
        <v>38</v>
      </c>
      <c r="J18193">
        <v>36</v>
      </c>
      <c r="L18193">
        <v>58</v>
      </c>
      <c r="N18193">
        <v>38</v>
      </c>
      <c r="P18193">
        <v>0</v>
      </c>
      <c r="Q18193">
        <v>3</v>
      </c>
      <c r="S18193">
        <v>0</v>
      </c>
    </row>
    <row r="18194" spans="1:19" x14ac:dyDescent="0.3">
      <c r="A18194" t="s">
        <v>36242</v>
      </c>
      <c r="B18194" s="171" t="s">
        <v>36243</v>
      </c>
      <c r="C18194" s="171" t="s">
        <v>9862</v>
      </c>
      <c r="D18194" s="171" t="s">
        <v>4</v>
      </c>
      <c r="E18194" s="11">
        <v>44927</v>
      </c>
      <c r="F18194">
        <v>0</v>
      </c>
      <c r="G18194">
        <v>0</v>
      </c>
      <c r="I18194">
        <v>0</v>
      </c>
      <c r="J18194">
        <v>0</v>
      </c>
      <c r="L18194">
        <v>0</v>
      </c>
      <c r="N18194">
        <v>0</v>
      </c>
      <c r="P18194">
        <v>0</v>
      </c>
      <c r="Q18194">
        <v>0</v>
      </c>
      <c r="S18194">
        <v>0</v>
      </c>
    </row>
    <row r="18195" spans="1:19" x14ac:dyDescent="0.3">
      <c r="A18195" t="s">
        <v>36244</v>
      </c>
      <c r="B18195" s="171" t="s">
        <v>36245</v>
      </c>
      <c r="C18195" s="171" t="s">
        <v>140</v>
      </c>
      <c r="D18195" s="171" t="s">
        <v>4</v>
      </c>
      <c r="E18195" s="11">
        <v>44927</v>
      </c>
      <c r="F18195">
        <v>0</v>
      </c>
      <c r="G18195">
        <v>0</v>
      </c>
      <c r="I18195">
        <v>0</v>
      </c>
      <c r="J18195">
        <v>0</v>
      </c>
      <c r="L18195">
        <v>0</v>
      </c>
      <c r="N18195">
        <v>0</v>
      </c>
      <c r="P18195">
        <v>0</v>
      </c>
      <c r="Q18195">
        <v>0</v>
      </c>
      <c r="S18195">
        <v>0</v>
      </c>
    </row>
    <row r="18196" spans="1:19" x14ac:dyDescent="0.3">
      <c r="A18196" t="s">
        <v>36246</v>
      </c>
      <c r="B18196" s="171" t="s">
        <v>36247</v>
      </c>
      <c r="C18196" s="171" t="s">
        <v>8590</v>
      </c>
      <c r="D18196" s="171" t="s">
        <v>4</v>
      </c>
      <c r="E18196" s="11">
        <v>44927</v>
      </c>
      <c r="F18196">
        <v>0</v>
      </c>
      <c r="G18196">
        <v>0</v>
      </c>
      <c r="I18196">
        <v>0</v>
      </c>
      <c r="J18196">
        <v>0</v>
      </c>
      <c r="L18196">
        <v>0</v>
      </c>
      <c r="N18196">
        <v>0</v>
      </c>
      <c r="P18196">
        <v>0</v>
      </c>
      <c r="Q18196">
        <v>0</v>
      </c>
      <c r="S18196">
        <v>0</v>
      </c>
    </row>
    <row r="18197" spans="1:19" x14ac:dyDescent="0.3">
      <c r="A18197" t="s">
        <v>36248</v>
      </c>
      <c r="B18197" s="171" t="s">
        <v>36249</v>
      </c>
      <c r="C18197" s="171" t="s">
        <v>170</v>
      </c>
      <c r="D18197" s="171" t="s">
        <v>4</v>
      </c>
      <c r="E18197" s="11">
        <v>44927</v>
      </c>
      <c r="F18197">
        <v>4</v>
      </c>
      <c r="G18197">
        <v>4</v>
      </c>
      <c r="I18197">
        <v>30</v>
      </c>
      <c r="J18197">
        <v>56</v>
      </c>
      <c r="L18197">
        <v>56</v>
      </c>
      <c r="N18197">
        <v>30</v>
      </c>
      <c r="P18197">
        <v>0</v>
      </c>
      <c r="Q18197">
        <v>2</v>
      </c>
      <c r="S18197">
        <v>0</v>
      </c>
    </row>
    <row r="18198" spans="1:19" x14ac:dyDescent="0.3">
      <c r="A18198" t="s">
        <v>36250</v>
      </c>
      <c r="B18198" s="171" t="s">
        <v>36251</v>
      </c>
      <c r="C18198" s="171" t="s">
        <v>182</v>
      </c>
      <c r="D18198" s="171" t="s">
        <v>4</v>
      </c>
      <c r="E18198" s="11">
        <v>44927</v>
      </c>
      <c r="F18198">
        <v>11.5</v>
      </c>
      <c r="G18198">
        <v>11.5</v>
      </c>
      <c r="I18198">
        <v>58</v>
      </c>
      <c r="J18198">
        <v>131</v>
      </c>
      <c r="L18198">
        <v>131</v>
      </c>
      <c r="N18198">
        <v>58</v>
      </c>
      <c r="P18198">
        <v>5</v>
      </c>
      <c r="Q18198">
        <v>5</v>
      </c>
      <c r="S18198">
        <v>0</v>
      </c>
    </row>
    <row r="18199" spans="1:19" x14ac:dyDescent="0.3">
      <c r="A18199" t="s">
        <v>36252</v>
      </c>
      <c r="B18199" s="171" t="s">
        <v>36253</v>
      </c>
      <c r="C18199" s="171" t="s">
        <v>197</v>
      </c>
      <c r="D18199" s="171" t="s">
        <v>4</v>
      </c>
      <c r="E18199" s="11">
        <v>44927</v>
      </c>
      <c r="F18199">
        <v>8</v>
      </c>
      <c r="G18199">
        <v>8</v>
      </c>
      <c r="I18199">
        <v>45</v>
      </c>
      <c r="J18199">
        <v>80</v>
      </c>
      <c r="L18199">
        <v>80</v>
      </c>
      <c r="N18199">
        <v>39</v>
      </c>
      <c r="P18199">
        <v>13</v>
      </c>
      <c r="Q18199">
        <v>14</v>
      </c>
      <c r="S18199">
        <v>6</v>
      </c>
    </row>
    <row r="18200" spans="1:19" x14ac:dyDescent="0.3">
      <c r="A18200" t="s">
        <v>36254</v>
      </c>
      <c r="B18200" s="171" t="s">
        <v>36255</v>
      </c>
      <c r="C18200" s="171" t="s">
        <v>218</v>
      </c>
      <c r="D18200" s="171" t="s">
        <v>4</v>
      </c>
      <c r="E18200" s="11">
        <v>44927</v>
      </c>
      <c r="F18200">
        <v>0</v>
      </c>
      <c r="G18200">
        <v>0</v>
      </c>
      <c r="I18200">
        <v>0</v>
      </c>
      <c r="J18200">
        <v>0</v>
      </c>
      <c r="L18200">
        <v>0</v>
      </c>
      <c r="N18200">
        <v>0</v>
      </c>
      <c r="P18200">
        <v>0</v>
      </c>
      <c r="Q18200">
        <v>0</v>
      </c>
      <c r="S18200">
        <v>0</v>
      </c>
    </row>
    <row r="18201" spans="1:19" x14ac:dyDescent="0.3">
      <c r="A18201" t="s">
        <v>36256</v>
      </c>
      <c r="B18201" s="171" t="s">
        <v>36257</v>
      </c>
      <c r="C18201" s="171" t="s">
        <v>34871</v>
      </c>
      <c r="D18201" s="171" t="s">
        <v>4</v>
      </c>
      <c r="E18201" s="11">
        <v>44927</v>
      </c>
      <c r="F18201">
        <v>2</v>
      </c>
      <c r="G18201">
        <v>3</v>
      </c>
      <c r="I18201">
        <v>22</v>
      </c>
      <c r="J18201">
        <v>22</v>
      </c>
      <c r="L18201">
        <v>33</v>
      </c>
      <c r="N18201">
        <v>13</v>
      </c>
      <c r="P18201">
        <v>0</v>
      </c>
      <c r="Q18201">
        <v>0</v>
      </c>
      <c r="S18201">
        <v>9</v>
      </c>
    </row>
    <row r="18202" spans="1:19" x14ac:dyDescent="0.3">
      <c r="A18202" t="s">
        <v>36258</v>
      </c>
      <c r="B18202" s="171" t="s">
        <v>36259</v>
      </c>
      <c r="C18202" s="171" t="s">
        <v>230</v>
      </c>
      <c r="D18202" s="171" t="s">
        <v>4</v>
      </c>
      <c r="E18202" s="11">
        <v>44927</v>
      </c>
      <c r="F18202">
        <v>0</v>
      </c>
      <c r="G18202">
        <v>0</v>
      </c>
      <c r="I18202">
        <v>0</v>
      </c>
      <c r="J18202">
        <v>0</v>
      </c>
      <c r="L18202">
        <v>0</v>
      </c>
      <c r="N18202">
        <v>0</v>
      </c>
      <c r="P18202">
        <v>0</v>
      </c>
      <c r="Q18202">
        <v>0</v>
      </c>
      <c r="S18202">
        <v>0</v>
      </c>
    </row>
    <row r="18203" spans="1:19" x14ac:dyDescent="0.3">
      <c r="A18203" t="s">
        <v>36260</v>
      </c>
      <c r="B18203" s="171" t="s">
        <v>36261</v>
      </c>
      <c r="C18203" s="171" t="s">
        <v>8193</v>
      </c>
      <c r="D18203" s="171" t="s">
        <v>4</v>
      </c>
      <c r="E18203" s="11">
        <v>44927</v>
      </c>
      <c r="F18203">
        <v>1</v>
      </c>
      <c r="G18203">
        <v>3</v>
      </c>
      <c r="I18203">
        <v>8</v>
      </c>
      <c r="J18203">
        <v>11</v>
      </c>
      <c r="L18203">
        <v>33</v>
      </c>
      <c r="N18203">
        <v>6</v>
      </c>
      <c r="P18203">
        <v>0</v>
      </c>
      <c r="Q18203">
        <v>1</v>
      </c>
      <c r="S18203">
        <v>2</v>
      </c>
    </row>
    <row r="18204" spans="1:19" x14ac:dyDescent="0.3">
      <c r="A18204" t="s">
        <v>36262</v>
      </c>
      <c r="B18204" s="171" t="s">
        <v>36263</v>
      </c>
      <c r="C18204" s="171" t="s">
        <v>10522</v>
      </c>
      <c r="D18204" s="171" t="s">
        <v>4</v>
      </c>
      <c r="E18204" s="11">
        <v>44927</v>
      </c>
      <c r="F18204">
        <v>0</v>
      </c>
      <c r="G18204">
        <v>0</v>
      </c>
      <c r="I18204">
        <v>0</v>
      </c>
      <c r="J18204">
        <v>0</v>
      </c>
      <c r="L18204">
        <v>0</v>
      </c>
      <c r="N18204">
        <v>0</v>
      </c>
      <c r="P18204">
        <v>0</v>
      </c>
      <c r="Q18204">
        <v>0</v>
      </c>
      <c r="S18204">
        <v>0</v>
      </c>
    </row>
    <row r="18205" spans="1:19" x14ac:dyDescent="0.3">
      <c r="A18205" t="s">
        <v>36264</v>
      </c>
      <c r="B18205" s="171" t="s">
        <v>36265</v>
      </c>
      <c r="C18205" s="171" t="s">
        <v>10525</v>
      </c>
      <c r="D18205" s="171" t="s">
        <v>4</v>
      </c>
      <c r="E18205" s="11">
        <v>44927</v>
      </c>
      <c r="F18205">
        <v>0</v>
      </c>
      <c r="G18205">
        <v>0</v>
      </c>
      <c r="I18205">
        <v>0</v>
      </c>
      <c r="J18205">
        <v>0</v>
      </c>
      <c r="L18205">
        <v>0</v>
      </c>
      <c r="N18205">
        <v>0</v>
      </c>
      <c r="P18205">
        <v>0</v>
      </c>
      <c r="Q18205">
        <v>0</v>
      </c>
      <c r="S18205">
        <v>0</v>
      </c>
    </row>
    <row r="18206" spans="1:19" x14ac:dyDescent="0.3">
      <c r="A18206" t="s">
        <v>36266</v>
      </c>
      <c r="B18206" s="171" t="s">
        <v>36267</v>
      </c>
      <c r="C18206" s="171" t="s">
        <v>10528</v>
      </c>
      <c r="D18206" s="171" t="s">
        <v>4</v>
      </c>
      <c r="E18206" s="11">
        <v>44927</v>
      </c>
      <c r="F18206">
        <v>0</v>
      </c>
      <c r="G18206">
        <v>0</v>
      </c>
      <c r="I18206">
        <v>0</v>
      </c>
      <c r="J18206">
        <v>0</v>
      </c>
      <c r="L18206">
        <v>0</v>
      </c>
      <c r="N18206">
        <v>0</v>
      </c>
      <c r="P18206">
        <v>0</v>
      </c>
      <c r="Q18206">
        <v>0</v>
      </c>
      <c r="S18206">
        <v>0</v>
      </c>
    </row>
    <row r="18207" spans="1:19" x14ac:dyDescent="0.3">
      <c r="A18207" t="s">
        <v>36268</v>
      </c>
      <c r="B18207" s="171" t="s">
        <v>36269</v>
      </c>
      <c r="C18207" s="171" t="s">
        <v>10531</v>
      </c>
      <c r="D18207" s="171" t="s">
        <v>4</v>
      </c>
      <c r="E18207" s="11">
        <v>44927</v>
      </c>
      <c r="F18207">
        <v>0</v>
      </c>
      <c r="G18207">
        <v>0</v>
      </c>
      <c r="I18207">
        <v>0</v>
      </c>
      <c r="J18207">
        <v>0</v>
      </c>
      <c r="L18207">
        <v>0</v>
      </c>
      <c r="N18207">
        <v>0</v>
      </c>
      <c r="P18207">
        <v>0</v>
      </c>
      <c r="Q18207">
        <v>0</v>
      </c>
      <c r="S18207">
        <v>0</v>
      </c>
    </row>
    <row r="18208" spans="1:19" x14ac:dyDescent="0.3">
      <c r="A18208" t="s">
        <v>36270</v>
      </c>
      <c r="B18208" s="171" t="s">
        <v>36271</v>
      </c>
      <c r="C18208" s="171" t="s">
        <v>14880</v>
      </c>
      <c r="D18208" s="171" t="s">
        <v>4</v>
      </c>
      <c r="E18208" s="11">
        <v>44927</v>
      </c>
      <c r="F18208">
        <v>0</v>
      </c>
      <c r="G18208">
        <v>0</v>
      </c>
      <c r="I18208">
        <v>0</v>
      </c>
      <c r="J18208">
        <v>0</v>
      </c>
      <c r="L18208">
        <v>0</v>
      </c>
      <c r="N18208">
        <v>0</v>
      </c>
      <c r="P18208">
        <v>0</v>
      </c>
      <c r="Q18208">
        <v>0</v>
      </c>
      <c r="S18208">
        <v>0</v>
      </c>
    </row>
    <row r="18209" spans="1:19" x14ac:dyDescent="0.3">
      <c r="A18209" t="s">
        <v>36272</v>
      </c>
      <c r="B18209" s="171" t="s">
        <v>36273</v>
      </c>
      <c r="C18209" s="171" t="s">
        <v>10534</v>
      </c>
      <c r="D18209" s="171" t="s">
        <v>4</v>
      </c>
      <c r="E18209" s="11">
        <v>44927</v>
      </c>
      <c r="F18209">
        <v>2</v>
      </c>
      <c r="G18209">
        <v>2</v>
      </c>
      <c r="I18209">
        <v>4</v>
      </c>
      <c r="J18209">
        <v>11</v>
      </c>
      <c r="L18209">
        <v>11</v>
      </c>
      <c r="N18209">
        <v>3</v>
      </c>
      <c r="P18209">
        <v>0</v>
      </c>
      <c r="Q18209">
        <v>1</v>
      </c>
      <c r="S18209">
        <v>1</v>
      </c>
    </row>
    <row r="18210" spans="1:19" x14ac:dyDescent="0.3">
      <c r="A18210" t="s">
        <v>36274</v>
      </c>
      <c r="B18210" s="171" t="s">
        <v>36275</v>
      </c>
      <c r="C18210" s="171" t="s">
        <v>10537</v>
      </c>
      <c r="D18210" s="171" t="s">
        <v>4</v>
      </c>
      <c r="E18210" s="11">
        <v>44927</v>
      </c>
      <c r="F18210">
        <v>1</v>
      </c>
      <c r="G18210">
        <v>2</v>
      </c>
      <c r="I18210">
        <v>4</v>
      </c>
      <c r="J18210">
        <v>5</v>
      </c>
      <c r="L18210">
        <v>11</v>
      </c>
      <c r="N18210">
        <v>4</v>
      </c>
      <c r="P18210">
        <v>0</v>
      </c>
      <c r="Q18210">
        <v>0</v>
      </c>
      <c r="S18210">
        <v>0</v>
      </c>
    </row>
    <row r="18211" spans="1:19" x14ac:dyDescent="0.3">
      <c r="A18211" t="s">
        <v>36276</v>
      </c>
      <c r="B18211" s="171" t="s">
        <v>36277</v>
      </c>
      <c r="C18211" s="171" t="s">
        <v>15347</v>
      </c>
      <c r="D18211" s="171" t="s">
        <v>4</v>
      </c>
      <c r="E18211" s="11">
        <v>44927</v>
      </c>
      <c r="F18211">
        <v>1</v>
      </c>
      <c r="G18211">
        <v>1</v>
      </c>
      <c r="I18211">
        <v>6</v>
      </c>
      <c r="J18211">
        <v>6</v>
      </c>
      <c r="L18211">
        <v>6</v>
      </c>
      <c r="N18211">
        <v>6</v>
      </c>
      <c r="P18211">
        <v>0</v>
      </c>
      <c r="Q18211">
        <v>0</v>
      </c>
      <c r="S18211">
        <v>0</v>
      </c>
    </row>
    <row r="18212" spans="1:19" x14ac:dyDescent="0.3">
      <c r="A18212" t="s">
        <v>36278</v>
      </c>
      <c r="B18212" s="171" t="s">
        <v>36279</v>
      </c>
      <c r="C18212" s="171" t="s">
        <v>203</v>
      </c>
      <c r="D18212" s="171" t="s">
        <v>4</v>
      </c>
      <c r="E18212" s="11">
        <v>44927</v>
      </c>
      <c r="F18212">
        <v>2.5</v>
      </c>
      <c r="G18212">
        <v>3</v>
      </c>
      <c r="I18212">
        <v>9</v>
      </c>
      <c r="J18212">
        <v>14</v>
      </c>
      <c r="L18212">
        <v>15</v>
      </c>
      <c r="N18212">
        <v>9</v>
      </c>
      <c r="P18212">
        <v>2</v>
      </c>
      <c r="Q18212">
        <v>2</v>
      </c>
      <c r="S18212">
        <v>0</v>
      </c>
    </row>
    <row r="18213" spans="1:19" x14ac:dyDescent="0.3">
      <c r="A18213" t="s">
        <v>36280</v>
      </c>
      <c r="B18213" s="171" t="s">
        <v>36281</v>
      </c>
      <c r="C18213" s="171" t="s">
        <v>15340</v>
      </c>
      <c r="D18213" s="171" t="s">
        <v>4</v>
      </c>
      <c r="E18213" s="11">
        <v>44927</v>
      </c>
      <c r="F18213">
        <v>0</v>
      </c>
      <c r="G18213">
        <v>0</v>
      </c>
      <c r="I18213">
        <v>0</v>
      </c>
      <c r="J18213">
        <v>0</v>
      </c>
      <c r="L18213">
        <v>0</v>
      </c>
      <c r="N18213">
        <v>0</v>
      </c>
      <c r="P18213">
        <v>0</v>
      </c>
      <c r="Q18213">
        <v>0</v>
      </c>
      <c r="S18213">
        <v>0</v>
      </c>
    </row>
    <row r="18214" spans="1:19" x14ac:dyDescent="0.3">
      <c r="A18214" t="s">
        <v>36282</v>
      </c>
      <c r="B18214" s="171" t="s">
        <v>36283</v>
      </c>
      <c r="C18214" s="171" t="s">
        <v>16544</v>
      </c>
      <c r="D18214" s="171" t="s">
        <v>4</v>
      </c>
      <c r="E18214" s="11">
        <v>44927</v>
      </c>
      <c r="F18214">
        <v>0</v>
      </c>
      <c r="G18214">
        <v>0</v>
      </c>
      <c r="I18214">
        <v>0</v>
      </c>
      <c r="J18214">
        <v>0</v>
      </c>
      <c r="L18214">
        <v>0</v>
      </c>
      <c r="N18214">
        <v>0</v>
      </c>
      <c r="P18214">
        <v>0</v>
      </c>
      <c r="Q18214">
        <v>0</v>
      </c>
      <c r="S18214">
        <v>0</v>
      </c>
    </row>
    <row r="18215" spans="1:19" x14ac:dyDescent="0.3">
      <c r="A18215" t="s">
        <v>36284</v>
      </c>
      <c r="B18215" s="171" t="s">
        <v>36285</v>
      </c>
      <c r="C18215" s="171" t="s">
        <v>176</v>
      </c>
      <c r="D18215" s="171" t="s">
        <v>4</v>
      </c>
      <c r="E18215" s="11">
        <v>44927</v>
      </c>
      <c r="F18215">
        <v>2</v>
      </c>
      <c r="G18215">
        <v>2</v>
      </c>
      <c r="I18215">
        <v>6</v>
      </c>
      <c r="J18215">
        <v>11</v>
      </c>
      <c r="L18215">
        <v>11</v>
      </c>
      <c r="N18215">
        <v>5</v>
      </c>
      <c r="P18215">
        <v>0</v>
      </c>
      <c r="Q18215">
        <v>0</v>
      </c>
      <c r="S18215">
        <v>1</v>
      </c>
    </row>
    <row r="18216" spans="1:19" x14ac:dyDescent="0.3">
      <c r="A18216" t="s">
        <v>36286</v>
      </c>
      <c r="B18216" s="171" t="s">
        <v>36287</v>
      </c>
      <c r="C18216" s="171" t="s">
        <v>206</v>
      </c>
      <c r="D18216" s="171" t="s">
        <v>4</v>
      </c>
      <c r="E18216" s="11">
        <v>44927</v>
      </c>
      <c r="F18216">
        <v>1.5</v>
      </c>
      <c r="G18216">
        <v>1.5</v>
      </c>
      <c r="I18216">
        <v>1</v>
      </c>
      <c r="J18216">
        <v>7</v>
      </c>
      <c r="L18216">
        <v>7</v>
      </c>
      <c r="N18216">
        <v>1</v>
      </c>
      <c r="P18216">
        <v>0</v>
      </c>
      <c r="Q18216">
        <v>0</v>
      </c>
      <c r="S18216">
        <v>0</v>
      </c>
    </row>
    <row r="18217" spans="1:19" x14ac:dyDescent="0.3">
      <c r="A18217" t="s">
        <v>36082</v>
      </c>
      <c r="B18217" s="171" t="s">
        <v>36083</v>
      </c>
      <c r="C18217" s="171" t="s">
        <v>24284</v>
      </c>
      <c r="D18217" s="171" t="s">
        <v>80</v>
      </c>
      <c r="E18217" s="11">
        <v>44927</v>
      </c>
      <c r="F18217">
        <v>2</v>
      </c>
      <c r="G18217">
        <v>2</v>
      </c>
      <c r="I18217">
        <v>4</v>
      </c>
      <c r="J18217">
        <v>12</v>
      </c>
      <c r="L18217">
        <v>11</v>
      </c>
      <c r="N18217">
        <v>1</v>
      </c>
      <c r="P18217">
        <v>4</v>
      </c>
      <c r="Q18217">
        <v>4</v>
      </c>
      <c r="S18217">
        <v>3</v>
      </c>
    </row>
    <row r="18218" spans="1:19" x14ac:dyDescent="0.3">
      <c r="A18218" t="s">
        <v>36288</v>
      </c>
      <c r="B18218" s="171" t="s">
        <v>36289</v>
      </c>
      <c r="C18218" s="171" t="s">
        <v>18229</v>
      </c>
      <c r="D18218" s="171" t="s">
        <v>80</v>
      </c>
      <c r="E18218" s="11">
        <v>44927</v>
      </c>
      <c r="F18218">
        <v>0</v>
      </c>
      <c r="G18218">
        <v>0</v>
      </c>
      <c r="I18218">
        <v>0</v>
      </c>
      <c r="J18218">
        <v>0</v>
      </c>
      <c r="L18218">
        <v>0</v>
      </c>
      <c r="N18218">
        <v>0</v>
      </c>
      <c r="P18218">
        <v>0</v>
      </c>
      <c r="Q18218">
        <v>0</v>
      </c>
      <c r="S18218">
        <v>0</v>
      </c>
    </row>
    <row r="18219" spans="1:19" x14ac:dyDescent="0.3">
      <c r="A18219" t="s">
        <v>36290</v>
      </c>
      <c r="B18219" s="171" t="s">
        <v>36291</v>
      </c>
      <c r="C18219" s="171" t="s">
        <v>9887</v>
      </c>
      <c r="D18219" s="171" t="s">
        <v>80</v>
      </c>
      <c r="E18219" s="11">
        <v>44927</v>
      </c>
      <c r="F18219">
        <v>0</v>
      </c>
      <c r="G18219">
        <v>0</v>
      </c>
      <c r="I18219">
        <v>0</v>
      </c>
      <c r="J18219">
        <v>0</v>
      </c>
      <c r="L18219">
        <v>0</v>
      </c>
      <c r="N18219">
        <v>0</v>
      </c>
      <c r="P18219">
        <v>0</v>
      </c>
      <c r="Q18219">
        <v>0</v>
      </c>
      <c r="S18219">
        <v>0</v>
      </c>
    </row>
    <row r="18220" spans="1:19" x14ac:dyDescent="0.3">
      <c r="A18220" t="s">
        <v>36292</v>
      </c>
      <c r="B18220" s="171" t="s">
        <v>36293</v>
      </c>
      <c r="C18220" s="171" t="s">
        <v>35010</v>
      </c>
      <c r="D18220" s="171" t="s">
        <v>80</v>
      </c>
      <c r="E18220" s="11">
        <v>44927</v>
      </c>
      <c r="F18220">
        <v>0.5</v>
      </c>
      <c r="G18220">
        <v>0.5</v>
      </c>
      <c r="I18220">
        <v>0</v>
      </c>
      <c r="J18220">
        <v>2</v>
      </c>
      <c r="L18220">
        <v>2</v>
      </c>
      <c r="N18220">
        <v>0</v>
      </c>
      <c r="P18220">
        <v>0</v>
      </c>
      <c r="Q18220">
        <v>0</v>
      </c>
      <c r="S18220">
        <v>0</v>
      </c>
    </row>
    <row r="18221" spans="1:19" x14ac:dyDescent="0.3">
      <c r="A18221" t="s">
        <v>36294</v>
      </c>
      <c r="B18221" s="171" t="s">
        <v>36295</v>
      </c>
      <c r="C18221" s="171" t="s">
        <v>11260</v>
      </c>
      <c r="D18221" s="171" t="s">
        <v>80</v>
      </c>
      <c r="E18221" s="11">
        <v>44927</v>
      </c>
      <c r="F18221">
        <v>0</v>
      </c>
      <c r="G18221">
        <v>0</v>
      </c>
      <c r="I18221">
        <v>0</v>
      </c>
      <c r="J18221">
        <v>0</v>
      </c>
      <c r="L18221">
        <v>0</v>
      </c>
      <c r="N18221">
        <v>0</v>
      </c>
      <c r="P18221">
        <v>0</v>
      </c>
      <c r="Q18221">
        <v>0</v>
      </c>
      <c r="S18221">
        <v>0</v>
      </c>
    </row>
    <row r="18222" spans="1:19" x14ac:dyDescent="0.3">
      <c r="A18222" t="s">
        <v>36296</v>
      </c>
      <c r="B18222" s="171" t="s">
        <v>36297</v>
      </c>
      <c r="C18222" s="171" t="s">
        <v>21284</v>
      </c>
      <c r="D18222" s="171" t="s">
        <v>80</v>
      </c>
      <c r="E18222" s="11">
        <v>44927</v>
      </c>
      <c r="F18222">
        <v>0</v>
      </c>
      <c r="G18222">
        <v>0</v>
      </c>
      <c r="I18222">
        <v>0</v>
      </c>
      <c r="J18222">
        <v>0</v>
      </c>
      <c r="L18222">
        <v>0</v>
      </c>
      <c r="N18222">
        <v>0</v>
      </c>
      <c r="P18222">
        <v>0</v>
      </c>
      <c r="Q18222">
        <v>0</v>
      </c>
      <c r="S18222">
        <v>0</v>
      </c>
    </row>
    <row r="18223" spans="1:19" x14ac:dyDescent="0.3">
      <c r="A18223" t="s">
        <v>36298</v>
      </c>
      <c r="B18223" s="171" t="s">
        <v>36299</v>
      </c>
      <c r="C18223" s="171" t="s">
        <v>125</v>
      </c>
      <c r="D18223" s="171" t="s">
        <v>80</v>
      </c>
      <c r="E18223" s="11">
        <v>44927</v>
      </c>
      <c r="F18223">
        <v>0</v>
      </c>
      <c r="G18223">
        <v>0</v>
      </c>
      <c r="I18223">
        <v>0</v>
      </c>
      <c r="J18223">
        <v>0</v>
      </c>
      <c r="L18223">
        <v>0</v>
      </c>
      <c r="N18223">
        <v>0</v>
      </c>
      <c r="P18223">
        <v>0</v>
      </c>
      <c r="Q18223">
        <v>0</v>
      </c>
      <c r="S18223">
        <v>0</v>
      </c>
    </row>
    <row r="18224" spans="1:19" x14ac:dyDescent="0.3">
      <c r="A18224" t="s">
        <v>36300</v>
      </c>
      <c r="B18224" s="171" t="s">
        <v>36301</v>
      </c>
      <c r="C18224" s="171" t="s">
        <v>14899</v>
      </c>
      <c r="D18224" s="171" t="s">
        <v>80</v>
      </c>
      <c r="E18224" s="11">
        <v>44927</v>
      </c>
      <c r="F18224">
        <v>0</v>
      </c>
      <c r="G18224">
        <v>0</v>
      </c>
      <c r="I18224">
        <v>0</v>
      </c>
      <c r="J18224">
        <v>0</v>
      </c>
      <c r="L18224">
        <v>0</v>
      </c>
      <c r="N18224">
        <v>0</v>
      </c>
      <c r="P18224">
        <v>0</v>
      </c>
      <c r="Q18224">
        <v>0</v>
      </c>
      <c r="S18224">
        <v>0</v>
      </c>
    </row>
    <row r="18225" spans="1:19" x14ac:dyDescent="0.3">
      <c r="A18225" t="s">
        <v>36302</v>
      </c>
      <c r="B18225" s="171" t="s">
        <v>36303</v>
      </c>
      <c r="C18225" s="171" t="s">
        <v>137</v>
      </c>
      <c r="D18225" s="171" t="s">
        <v>80</v>
      </c>
      <c r="E18225" s="11">
        <v>44927</v>
      </c>
      <c r="F18225">
        <v>0</v>
      </c>
      <c r="G18225">
        <v>0</v>
      </c>
      <c r="I18225">
        <v>0</v>
      </c>
      <c r="J18225">
        <v>0</v>
      </c>
      <c r="L18225">
        <v>0</v>
      </c>
      <c r="N18225">
        <v>0</v>
      </c>
      <c r="P18225">
        <v>0</v>
      </c>
      <c r="Q18225">
        <v>0</v>
      </c>
      <c r="S18225">
        <v>0</v>
      </c>
    </row>
    <row r="18226" spans="1:19" x14ac:dyDescent="0.3">
      <c r="A18226" t="s">
        <v>36304</v>
      </c>
      <c r="B18226" s="171" t="s">
        <v>36305</v>
      </c>
      <c r="C18226" s="171" t="s">
        <v>8615</v>
      </c>
      <c r="D18226" s="171" t="s">
        <v>80</v>
      </c>
      <c r="E18226" s="11">
        <v>44927</v>
      </c>
      <c r="F18226">
        <v>0</v>
      </c>
      <c r="G18226">
        <v>0</v>
      </c>
      <c r="I18226">
        <v>0</v>
      </c>
      <c r="J18226">
        <v>0</v>
      </c>
      <c r="L18226">
        <v>0</v>
      </c>
      <c r="N18226">
        <v>0</v>
      </c>
      <c r="P18226">
        <v>0</v>
      </c>
      <c r="Q18226">
        <v>0</v>
      </c>
      <c r="S18226">
        <v>0</v>
      </c>
    </row>
    <row r="18227" spans="1:19" x14ac:dyDescent="0.3">
      <c r="A18227" t="s">
        <v>36306</v>
      </c>
      <c r="B18227" s="171" t="s">
        <v>36307</v>
      </c>
      <c r="C18227" s="171" t="s">
        <v>35025</v>
      </c>
      <c r="D18227" s="171" t="s">
        <v>80</v>
      </c>
      <c r="E18227" s="11">
        <v>44927</v>
      </c>
      <c r="F18227">
        <v>1.5</v>
      </c>
      <c r="G18227">
        <v>1.5</v>
      </c>
      <c r="I18227">
        <v>0</v>
      </c>
      <c r="J18227">
        <v>6</v>
      </c>
      <c r="L18227">
        <v>6</v>
      </c>
      <c r="N18227">
        <v>0</v>
      </c>
      <c r="P18227">
        <v>0</v>
      </c>
      <c r="Q18227">
        <v>0</v>
      </c>
      <c r="S18227">
        <v>0</v>
      </c>
    </row>
    <row r="18228" spans="1:19" x14ac:dyDescent="0.3">
      <c r="A18228" t="s">
        <v>36308</v>
      </c>
      <c r="B18228" s="171" t="s">
        <v>36309</v>
      </c>
      <c r="C18228" s="171" t="s">
        <v>146</v>
      </c>
      <c r="D18228" s="171" t="s">
        <v>80</v>
      </c>
      <c r="E18228" s="11">
        <v>44927</v>
      </c>
      <c r="F18228">
        <v>6.5</v>
      </c>
      <c r="G18228">
        <v>6.5</v>
      </c>
      <c r="I18228">
        <v>14</v>
      </c>
      <c r="J18228">
        <v>35</v>
      </c>
      <c r="L18228">
        <v>35</v>
      </c>
      <c r="N18228">
        <v>13</v>
      </c>
      <c r="P18228">
        <v>3</v>
      </c>
      <c r="Q18228">
        <v>5</v>
      </c>
      <c r="S18228">
        <v>1</v>
      </c>
    </row>
    <row r="18229" spans="1:19" x14ac:dyDescent="0.3">
      <c r="A18229" t="s">
        <v>36310</v>
      </c>
      <c r="B18229" s="171" t="s">
        <v>36311</v>
      </c>
      <c r="C18229" s="171" t="s">
        <v>161</v>
      </c>
      <c r="D18229" s="171" t="s">
        <v>80</v>
      </c>
      <c r="E18229" s="11">
        <v>44927</v>
      </c>
      <c r="F18229">
        <v>1</v>
      </c>
      <c r="G18229">
        <v>1.5</v>
      </c>
      <c r="I18229">
        <v>4</v>
      </c>
      <c r="J18229">
        <v>6</v>
      </c>
      <c r="L18229">
        <v>9</v>
      </c>
      <c r="N18229">
        <v>4</v>
      </c>
      <c r="P18229">
        <v>0</v>
      </c>
      <c r="Q18229">
        <v>0</v>
      </c>
      <c r="S18229">
        <v>0</v>
      </c>
    </row>
    <row r="18230" spans="1:19" x14ac:dyDescent="0.3">
      <c r="A18230" t="s">
        <v>36312</v>
      </c>
      <c r="B18230" s="171" t="s">
        <v>36313</v>
      </c>
      <c r="C18230" s="171" t="s">
        <v>18252</v>
      </c>
      <c r="D18230" s="171" t="s">
        <v>80</v>
      </c>
      <c r="E18230" s="11">
        <v>44927</v>
      </c>
      <c r="F18230">
        <v>0</v>
      </c>
      <c r="G18230">
        <v>0</v>
      </c>
      <c r="I18230">
        <v>0</v>
      </c>
      <c r="J18230">
        <v>0</v>
      </c>
      <c r="L18230">
        <v>0</v>
      </c>
      <c r="N18230">
        <v>0</v>
      </c>
      <c r="P18230">
        <v>0</v>
      </c>
      <c r="Q18230">
        <v>0</v>
      </c>
      <c r="S18230">
        <v>0</v>
      </c>
    </row>
    <row r="18231" spans="1:19" x14ac:dyDescent="0.3">
      <c r="A18231" t="s">
        <v>36314</v>
      </c>
      <c r="B18231" s="171" t="s">
        <v>36315</v>
      </c>
      <c r="C18231" s="171" t="s">
        <v>167</v>
      </c>
      <c r="D18231" s="171" t="s">
        <v>80</v>
      </c>
      <c r="E18231" s="11">
        <v>44927</v>
      </c>
      <c r="F18231">
        <v>4</v>
      </c>
      <c r="G18231">
        <v>4</v>
      </c>
      <c r="I18231">
        <v>30</v>
      </c>
      <c r="J18231">
        <v>56</v>
      </c>
      <c r="L18231">
        <v>56</v>
      </c>
      <c r="N18231">
        <v>30</v>
      </c>
      <c r="P18231">
        <v>0</v>
      </c>
      <c r="Q18231">
        <v>2</v>
      </c>
      <c r="S18231">
        <v>0</v>
      </c>
    </row>
    <row r="18232" spans="1:19" x14ac:dyDescent="0.3">
      <c r="A18232" t="s">
        <v>36316</v>
      </c>
      <c r="B18232" s="171" t="s">
        <v>36317</v>
      </c>
      <c r="C18232" s="171" t="s">
        <v>179</v>
      </c>
      <c r="D18232" s="171" t="s">
        <v>80</v>
      </c>
      <c r="E18232" s="11">
        <v>44927</v>
      </c>
      <c r="F18232">
        <v>13.5</v>
      </c>
      <c r="G18232">
        <v>15.5</v>
      </c>
      <c r="I18232">
        <v>67</v>
      </c>
      <c r="J18232">
        <v>141</v>
      </c>
      <c r="L18232">
        <v>151</v>
      </c>
      <c r="N18232">
        <v>64</v>
      </c>
      <c r="P18232">
        <v>7</v>
      </c>
      <c r="Q18232">
        <v>7</v>
      </c>
      <c r="S18232">
        <v>3</v>
      </c>
    </row>
    <row r="18233" spans="1:19" x14ac:dyDescent="0.3">
      <c r="A18233" t="s">
        <v>36318</v>
      </c>
      <c r="B18233" s="171" t="s">
        <v>36319</v>
      </c>
      <c r="C18233" s="171" t="s">
        <v>185</v>
      </c>
      <c r="D18233" s="171" t="s">
        <v>80</v>
      </c>
      <c r="E18233" s="11">
        <v>44927</v>
      </c>
      <c r="F18233">
        <v>3.5</v>
      </c>
      <c r="G18233">
        <v>6</v>
      </c>
      <c r="I18233">
        <v>11</v>
      </c>
      <c r="J18233">
        <v>18</v>
      </c>
      <c r="L18233">
        <v>33</v>
      </c>
      <c r="N18233">
        <v>11</v>
      </c>
      <c r="P18233">
        <v>0</v>
      </c>
      <c r="Q18233">
        <v>0</v>
      </c>
      <c r="S18233">
        <v>0</v>
      </c>
    </row>
    <row r="18234" spans="1:19" x14ac:dyDescent="0.3">
      <c r="A18234" t="s">
        <v>36320</v>
      </c>
      <c r="B18234" s="171" t="s">
        <v>36321</v>
      </c>
      <c r="C18234" s="171" t="s">
        <v>191</v>
      </c>
      <c r="D18234" s="171" t="s">
        <v>80</v>
      </c>
      <c r="E18234" s="11">
        <v>44927</v>
      </c>
      <c r="F18234">
        <v>13</v>
      </c>
      <c r="G18234">
        <v>14</v>
      </c>
      <c r="I18234">
        <v>67</v>
      </c>
      <c r="J18234">
        <v>110</v>
      </c>
      <c r="L18234">
        <v>115</v>
      </c>
      <c r="N18234">
        <v>57</v>
      </c>
      <c r="P18234">
        <v>15</v>
      </c>
      <c r="Q18234">
        <v>18</v>
      </c>
      <c r="S18234">
        <v>10</v>
      </c>
    </row>
    <row r="18235" spans="1:19" x14ac:dyDescent="0.3">
      <c r="A18235" t="s">
        <v>36322</v>
      </c>
      <c r="B18235" s="171" t="s">
        <v>36323</v>
      </c>
      <c r="C18235" s="171" t="s">
        <v>212</v>
      </c>
      <c r="D18235" s="171" t="s">
        <v>80</v>
      </c>
      <c r="E18235" s="11">
        <v>44927</v>
      </c>
      <c r="F18235">
        <v>0</v>
      </c>
      <c r="G18235">
        <v>0</v>
      </c>
      <c r="I18235">
        <v>0</v>
      </c>
      <c r="J18235">
        <v>0</v>
      </c>
      <c r="L18235">
        <v>0</v>
      </c>
      <c r="N18235">
        <v>0</v>
      </c>
      <c r="P18235">
        <v>0</v>
      </c>
      <c r="Q18235">
        <v>0</v>
      </c>
      <c r="S18235">
        <v>0</v>
      </c>
    </row>
    <row r="18236" spans="1:19" x14ac:dyDescent="0.3">
      <c r="A18236" t="s">
        <v>36324</v>
      </c>
      <c r="B18236" s="171" t="s">
        <v>36325</v>
      </c>
      <c r="C18236" s="171" t="s">
        <v>215</v>
      </c>
      <c r="D18236" s="171" t="s">
        <v>80</v>
      </c>
      <c r="E18236" s="11">
        <v>44927</v>
      </c>
      <c r="F18236">
        <v>0</v>
      </c>
      <c r="G18236">
        <v>0</v>
      </c>
      <c r="I18236">
        <v>0</v>
      </c>
      <c r="J18236">
        <v>0</v>
      </c>
      <c r="L18236">
        <v>0</v>
      </c>
      <c r="N18236">
        <v>0</v>
      </c>
      <c r="P18236">
        <v>0</v>
      </c>
      <c r="Q18236">
        <v>0</v>
      </c>
      <c r="S18236">
        <v>0</v>
      </c>
    </row>
    <row r="18237" spans="1:19" x14ac:dyDescent="0.3">
      <c r="A18237" t="s">
        <v>36324</v>
      </c>
      <c r="B18237" s="171" t="s">
        <v>36325</v>
      </c>
      <c r="C18237" s="171" t="s">
        <v>215</v>
      </c>
      <c r="D18237" s="171" t="s">
        <v>80</v>
      </c>
      <c r="E18237" s="11">
        <v>44927</v>
      </c>
      <c r="F18237">
        <v>2</v>
      </c>
      <c r="G18237">
        <v>3</v>
      </c>
      <c r="I18237">
        <v>22</v>
      </c>
      <c r="J18237">
        <v>22</v>
      </c>
      <c r="L18237">
        <v>33</v>
      </c>
      <c r="N18237">
        <v>13</v>
      </c>
      <c r="P18237">
        <v>0</v>
      </c>
      <c r="Q18237">
        <v>0</v>
      </c>
      <c r="S18237">
        <v>9</v>
      </c>
    </row>
    <row r="18238" spans="1:19" x14ac:dyDescent="0.3">
      <c r="A18238" t="s">
        <v>36326</v>
      </c>
      <c r="B18238" s="171" t="s">
        <v>36327</v>
      </c>
      <c r="C18238" s="171" t="s">
        <v>221</v>
      </c>
      <c r="D18238" s="171" t="s">
        <v>80</v>
      </c>
      <c r="E18238" s="11">
        <v>44927</v>
      </c>
      <c r="F18238">
        <v>0</v>
      </c>
      <c r="G18238">
        <v>0</v>
      </c>
      <c r="I18238">
        <v>0</v>
      </c>
      <c r="J18238">
        <v>0</v>
      </c>
      <c r="L18238">
        <v>0</v>
      </c>
      <c r="N18238">
        <v>0</v>
      </c>
      <c r="P18238">
        <v>0</v>
      </c>
      <c r="Q18238">
        <v>0</v>
      </c>
      <c r="S18238">
        <v>0</v>
      </c>
    </row>
    <row r="18239" spans="1:19" x14ac:dyDescent="0.3">
      <c r="A18239" t="s">
        <v>36328</v>
      </c>
      <c r="B18239" s="171" t="s">
        <v>36329</v>
      </c>
      <c r="C18239" s="171" t="s">
        <v>8233</v>
      </c>
      <c r="D18239" s="171" t="s">
        <v>80</v>
      </c>
      <c r="E18239" s="11">
        <v>44927</v>
      </c>
      <c r="F18239">
        <v>1</v>
      </c>
      <c r="G18239">
        <v>3</v>
      </c>
      <c r="I18239">
        <v>8</v>
      </c>
      <c r="J18239">
        <v>11</v>
      </c>
      <c r="L18239">
        <v>33</v>
      </c>
      <c r="N18239">
        <v>6</v>
      </c>
      <c r="P18239">
        <v>0</v>
      </c>
      <c r="Q18239">
        <v>1</v>
      </c>
      <c r="S18239">
        <v>2</v>
      </c>
    </row>
    <row r="18240" spans="1:19" x14ac:dyDescent="0.3">
      <c r="A18240" t="s">
        <v>36330</v>
      </c>
      <c r="B18240" s="171" t="s">
        <v>36331</v>
      </c>
      <c r="C18240" s="171" t="s">
        <v>233</v>
      </c>
      <c r="D18240" s="171" t="s">
        <v>80</v>
      </c>
      <c r="E18240" s="11">
        <v>44927</v>
      </c>
      <c r="F18240">
        <v>0</v>
      </c>
      <c r="G18240">
        <v>0</v>
      </c>
      <c r="I18240">
        <v>0</v>
      </c>
      <c r="J18240">
        <v>0</v>
      </c>
      <c r="L18240">
        <v>0</v>
      </c>
      <c r="N18240">
        <v>0</v>
      </c>
      <c r="P18240">
        <v>0</v>
      </c>
      <c r="Q18240">
        <v>0</v>
      </c>
      <c r="S18240">
        <v>0</v>
      </c>
    </row>
    <row r="18241" spans="1:19" x14ac:dyDescent="0.3">
      <c r="A18241" t="s">
        <v>36332</v>
      </c>
      <c r="B18241" s="171" t="s">
        <v>36333</v>
      </c>
      <c r="C18241" s="171" t="s">
        <v>24508</v>
      </c>
      <c r="D18241" s="171" t="s">
        <v>15341</v>
      </c>
      <c r="E18241" s="11">
        <v>44927</v>
      </c>
      <c r="F18241">
        <v>0</v>
      </c>
      <c r="G18241">
        <v>0</v>
      </c>
      <c r="I18241">
        <v>0</v>
      </c>
      <c r="J18241">
        <v>0</v>
      </c>
      <c r="L18241">
        <v>0</v>
      </c>
      <c r="N18241">
        <v>0</v>
      </c>
      <c r="P18241">
        <v>0</v>
      </c>
      <c r="Q18241">
        <v>0</v>
      </c>
      <c r="S18241">
        <v>0</v>
      </c>
    </row>
    <row r="18242" spans="1:19" x14ac:dyDescent="0.3">
      <c r="A18242" t="s">
        <v>36334</v>
      </c>
      <c r="B18242" s="171" t="s">
        <v>36335</v>
      </c>
      <c r="C18242" s="171" t="s">
        <v>24508</v>
      </c>
      <c r="D18242" s="171" t="s">
        <v>80</v>
      </c>
      <c r="E18242" s="11">
        <v>44927</v>
      </c>
      <c r="F18242">
        <v>0.5</v>
      </c>
      <c r="G18242">
        <v>0.5</v>
      </c>
      <c r="I18242">
        <v>0</v>
      </c>
      <c r="J18242">
        <v>2</v>
      </c>
      <c r="L18242">
        <v>2</v>
      </c>
      <c r="N18242">
        <v>0</v>
      </c>
      <c r="P18242">
        <v>0</v>
      </c>
      <c r="Q18242">
        <v>0</v>
      </c>
      <c r="S18242">
        <v>0</v>
      </c>
    </row>
    <row r="18243" spans="1:19" x14ac:dyDescent="0.3">
      <c r="A18243" t="s">
        <v>36336</v>
      </c>
      <c r="B18243" s="171" t="s">
        <v>36337</v>
      </c>
      <c r="C18243" s="171" t="s">
        <v>107</v>
      </c>
      <c r="D18243" s="171" t="s">
        <v>80</v>
      </c>
      <c r="E18243" s="11">
        <v>44927</v>
      </c>
      <c r="F18243">
        <v>3.5</v>
      </c>
      <c r="G18243">
        <v>5.5</v>
      </c>
      <c r="I18243">
        <v>38</v>
      </c>
      <c r="J18243">
        <v>36</v>
      </c>
      <c r="L18243">
        <v>58</v>
      </c>
      <c r="N18243">
        <v>38</v>
      </c>
      <c r="P18243">
        <v>0</v>
      </c>
      <c r="Q18243">
        <v>3</v>
      </c>
      <c r="S18243">
        <v>0</v>
      </c>
    </row>
    <row r="18244" spans="1:19" x14ac:dyDescent="0.3">
      <c r="A18244" t="s">
        <v>36338</v>
      </c>
      <c r="B18244" s="171" t="s">
        <v>36339</v>
      </c>
      <c r="C18244" s="171" t="s">
        <v>107</v>
      </c>
      <c r="D18244" s="171" t="s">
        <v>15341</v>
      </c>
      <c r="E18244" s="11">
        <v>44927</v>
      </c>
      <c r="F18244">
        <v>0</v>
      </c>
      <c r="G18244">
        <v>0</v>
      </c>
      <c r="I18244">
        <v>0</v>
      </c>
      <c r="J18244">
        <v>0</v>
      </c>
      <c r="L18244">
        <v>0</v>
      </c>
      <c r="N18244">
        <v>0</v>
      </c>
      <c r="P18244">
        <v>0</v>
      </c>
      <c r="Q18244">
        <v>0</v>
      </c>
      <c r="S18244">
        <v>0</v>
      </c>
    </row>
    <row r="18245" spans="1:19" x14ac:dyDescent="0.3">
      <c r="A18245" t="s">
        <v>36340</v>
      </c>
      <c r="B18245" s="171" t="s">
        <v>36341</v>
      </c>
      <c r="C18245" s="171" t="s">
        <v>173</v>
      </c>
      <c r="D18245" s="171" t="s">
        <v>80</v>
      </c>
      <c r="E18245" s="11">
        <v>44927</v>
      </c>
      <c r="F18245">
        <v>6</v>
      </c>
      <c r="G18245">
        <v>6</v>
      </c>
      <c r="I18245">
        <v>15</v>
      </c>
      <c r="J18245">
        <v>32</v>
      </c>
      <c r="L18245">
        <v>32</v>
      </c>
      <c r="N18245">
        <v>13</v>
      </c>
      <c r="P18245">
        <v>0</v>
      </c>
      <c r="Q18245">
        <v>0</v>
      </c>
      <c r="S18245">
        <v>2</v>
      </c>
    </row>
    <row r="18246" spans="1:19" x14ac:dyDescent="0.3">
      <c r="A18246" t="s">
        <v>36342</v>
      </c>
      <c r="B18246" s="171" t="s">
        <v>36343</v>
      </c>
      <c r="C18246" s="171" t="s">
        <v>173</v>
      </c>
      <c r="D18246" s="171" t="s">
        <v>15341</v>
      </c>
      <c r="E18246" s="11">
        <v>44927</v>
      </c>
      <c r="F18246">
        <v>0</v>
      </c>
      <c r="G18246">
        <v>0</v>
      </c>
      <c r="I18246">
        <v>0</v>
      </c>
      <c r="J18246">
        <v>0</v>
      </c>
      <c r="L18246">
        <v>0</v>
      </c>
      <c r="N18246">
        <v>0</v>
      </c>
      <c r="P18246">
        <v>0</v>
      </c>
      <c r="Q18246">
        <v>0</v>
      </c>
      <c r="S18246">
        <v>0</v>
      </c>
    </row>
    <row r="18247" spans="1:19" x14ac:dyDescent="0.3">
      <c r="A18247" t="s">
        <v>36344</v>
      </c>
      <c r="B18247" s="171" t="s">
        <v>36345</v>
      </c>
      <c r="C18247" s="171" t="s">
        <v>200</v>
      </c>
      <c r="D18247" s="171" t="s">
        <v>80</v>
      </c>
      <c r="E18247" s="11">
        <v>44927</v>
      </c>
      <c r="F18247">
        <v>6</v>
      </c>
      <c r="G18247">
        <v>6.5</v>
      </c>
      <c r="I18247">
        <v>13</v>
      </c>
      <c r="J18247">
        <v>30</v>
      </c>
      <c r="L18247">
        <v>31</v>
      </c>
      <c r="N18247">
        <v>11</v>
      </c>
      <c r="P18247">
        <v>2</v>
      </c>
      <c r="Q18247">
        <v>2</v>
      </c>
      <c r="S18247">
        <v>2</v>
      </c>
    </row>
    <row r="18248" spans="1:19" x14ac:dyDescent="0.3">
      <c r="A18248" t="s">
        <v>36346</v>
      </c>
      <c r="B18248" s="171" t="s">
        <v>36347</v>
      </c>
      <c r="C18248" s="171" t="s">
        <v>200</v>
      </c>
      <c r="D18248" s="171" t="s">
        <v>15341</v>
      </c>
      <c r="E18248" s="11">
        <v>44927</v>
      </c>
      <c r="F18248">
        <v>0</v>
      </c>
      <c r="G18248">
        <v>0</v>
      </c>
      <c r="I18248">
        <v>0</v>
      </c>
      <c r="J18248">
        <v>0</v>
      </c>
      <c r="L18248">
        <v>0</v>
      </c>
      <c r="N18248">
        <v>0</v>
      </c>
      <c r="P18248">
        <v>0</v>
      </c>
      <c r="Q18248">
        <v>0</v>
      </c>
      <c r="S18248">
        <v>0</v>
      </c>
    </row>
    <row r="18249" spans="1:19" x14ac:dyDescent="0.3">
      <c r="A18249" t="s">
        <v>36348</v>
      </c>
      <c r="B18249" s="171" t="s">
        <v>36349</v>
      </c>
      <c r="C18249" s="171" t="s">
        <v>73</v>
      </c>
      <c r="D18249" s="171" t="s">
        <v>4</v>
      </c>
      <c r="E18249" s="11">
        <v>44927</v>
      </c>
      <c r="F18249">
        <v>0</v>
      </c>
      <c r="G18249">
        <v>0</v>
      </c>
      <c r="I18249">
        <v>0</v>
      </c>
      <c r="J18249">
        <v>0</v>
      </c>
      <c r="L18249">
        <v>0</v>
      </c>
      <c r="N18249">
        <v>0</v>
      </c>
      <c r="P18249">
        <v>0</v>
      </c>
      <c r="Q18249">
        <v>0</v>
      </c>
      <c r="S18249">
        <v>0</v>
      </c>
    </row>
    <row r="18250" spans="1:19" x14ac:dyDescent="0.3">
      <c r="A18250" t="s">
        <v>36350</v>
      </c>
      <c r="B18250" s="171" t="s">
        <v>36351</v>
      </c>
      <c r="C18250" s="171" t="s">
        <v>24891</v>
      </c>
      <c r="D18250" s="171" t="s">
        <v>4</v>
      </c>
      <c r="E18250" s="11">
        <v>44927</v>
      </c>
      <c r="F18250">
        <v>2</v>
      </c>
      <c r="G18250">
        <v>2</v>
      </c>
      <c r="I18250">
        <v>4</v>
      </c>
      <c r="J18250">
        <v>12</v>
      </c>
      <c r="L18250">
        <v>11</v>
      </c>
      <c r="N18250">
        <v>1</v>
      </c>
      <c r="P18250">
        <v>4</v>
      </c>
      <c r="Q18250">
        <v>4</v>
      </c>
      <c r="S18250">
        <v>3</v>
      </c>
    </row>
    <row r="18251" spans="1:19" x14ac:dyDescent="0.3">
      <c r="A18251" t="s">
        <v>36352</v>
      </c>
      <c r="B18251" s="171" t="s">
        <v>36353</v>
      </c>
      <c r="C18251" s="171" t="s">
        <v>18229</v>
      </c>
      <c r="D18251" s="171" t="s">
        <v>4</v>
      </c>
      <c r="E18251" s="11">
        <v>44927</v>
      </c>
      <c r="F18251">
        <v>0</v>
      </c>
      <c r="G18251">
        <v>0</v>
      </c>
      <c r="I18251">
        <v>0</v>
      </c>
      <c r="J18251">
        <v>0</v>
      </c>
      <c r="L18251">
        <v>0</v>
      </c>
      <c r="N18251">
        <v>0</v>
      </c>
      <c r="P18251">
        <v>0</v>
      </c>
      <c r="Q18251">
        <v>0</v>
      </c>
      <c r="S18251">
        <v>0</v>
      </c>
    </row>
    <row r="18252" spans="1:19" x14ac:dyDescent="0.3">
      <c r="A18252" t="s">
        <v>36354</v>
      </c>
      <c r="B18252" s="171" t="s">
        <v>36355</v>
      </c>
      <c r="C18252" s="171" t="s">
        <v>107</v>
      </c>
      <c r="D18252" s="171" t="s">
        <v>4</v>
      </c>
      <c r="E18252" s="11">
        <v>44927</v>
      </c>
      <c r="F18252">
        <v>3.5</v>
      </c>
      <c r="G18252">
        <v>5.5</v>
      </c>
      <c r="I18252">
        <v>38</v>
      </c>
      <c r="J18252">
        <v>36</v>
      </c>
      <c r="L18252">
        <v>58</v>
      </c>
      <c r="N18252">
        <v>38</v>
      </c>
      <c r="P18252">
        <v>0</v>
      </c>
      <c r="Q18252">
        <v>3</v>
      </c>
      <c r="S18252">
        <v>0</v>
      </c>
    </row>
    <row r="18253" spans="1:19" x14ac:dyDescent="0.3">
      <c r="A18253" t="s">
        <v>36356</v>
      </c>
      <c r="B18253" s="171" t="s">
        <v>36357</v>
      </c>
      <c r="C18253" s="171" t="s">
        <v>9887</v>
      </c>
      <c r="D18253" s="171" t="s">
        <v>4</v>
      </c>
      <c r="E18253" s="11">
        <v>44927</v>
      </c>
      <c r="F18253">
        <v>0</v>
      </c>
      <c r="G18253">
        <v>0</v>
      </c>
      <c r="I18253">
        <v>0</v>
      </c>
      <c r="J18253">
        <v>0</v>
      </c>
      <c r="L18253">
        <v>0</v>
      </c>
      <c r="N18253">
        <v>0</v>
      </c>
      <c r="P18253">
        <v>0</v>
      </c>
      <c r="Q18253">
        <v>0</v>
      </c>
      <c r="S18253">
        <v>0</v>
      </c>
    </row>
    <row r="18254" spans="1:19" x14ac:dyDescent="0.3">
      <c r="A18254" t="s">
        <v>36358</v>
      </c>
      <c r="B18254" s="171" t="s">
        <v>36359</v>
      </c>
      <c r="C18254" s="171" t="s">
        <v>35078</v>
      </c>
      <c r="D18254" s="171" t="s">
        <v>4</v>
      </c>
      <c r="E18254" s="11">
        <v>44927</v>
      </c>
      <c r="F18254">
        <v>0</v>
      </c>
      <c r="G18254">
        <v>0</v>
      </c>
      <c r="I18254">
        <v>0</v>
      </c>
      <c r="J18254">
        <v>0</v>
      </c>
      <c r="L18254">
        <v>0</v>
      </c>
      <c r="N18254">
        <v>0</v>
      </c>
      <c r="P18254">
        <v>0</v>
      </c>
      <c r="Q18254">
        <v>0</v>
      </c>
      <c r="S18254">
        <v>0</v>
      </c>
    </row>
    <row r="18255" spans="1:19" x14ac:dyDescent="0.3">
      <c r="A18255" t="s">
        <v>36360</v>
      </c>
      <c r="B18255" s="171" t="s">
        <v>36361</v>
      </c>
      <c r="C18255" s="171" t="s">
        <v>11260</v>
      </c>
      <c r="D18255" s="171" t="s">
        <v>4</v>
      </c>
      <c r="E18255" s="11">
        <v>44927</v>
      </c>
      <c r="F18255">
        <v>0</v>
      </c>
      <c r="G18255">
        <v>0</v>
      </c>
      <c r="I18255">
        <v>0</v>
      </c>
      <c r="J18255">
        <v>0</v>
      </c>
      <c r="L18255">
        <v>0</v>
      </c>
      <c r="N18255">
        <v>0</v>
      </c>
      <c r="P18255">
        <v>0</v>
      </c>
      <c r="Q18255">
        <v>0</v>
      </c>
      <c r="S18255">
        <v>0</v>
      </c>
    </row>
    <row r="18256" spans="1:19" x14ac:dyDescent="0.3">
      <c r="A18256" t="s">
        <v>36362</v>
      </c>
      <c r="B18256" s="171" t="s">
        <v>36363</v>
      </c>
      <c r="C18256" s="171" t="s">
        <v>122</v>
      </c>
      <c r="D18256" s="171" t="s">
        <v>4</v>
      </c>
      <c r="E18256" s="11">
        <v>44927</v>
      </c>
      <c r="F18256">
        <v>0</v>
      </c>
      <c r="G18256">
        <v>0</v>
      </c>
      <c r="I18256">
        <v>0</v>
      </c>
      <c r="J18256">
        <v>0</v>
      </c>
      <c r="L18256">
        <v>0</v>
      </c>
      <c r="N18256">
        <v>0</v>
      </c>
      <c r="P18256">
        <v>0</v>
      </c>
      <c r="Q18256">
        <v>0</v>
      </c>
      <c r="S18256">
        <v>0</v>
      </c>
    </row>
    <row r="18257" spans="1:19" x14ac:dyDescent="0.3">
      <c r="A18257" t="s">
        <v>36364</v>
      </c>
      <c r="B18257" s="171" t="s">
        <v>36365</v>
      </c>
      <c r="C18257" s="171" t="s">
        <v>125</v>
      </c>
      <c r="D18257" s="171" t="s">
        <v>4</v>
      </c>
      <c r="E18257" s="11">
        <v>44927</v>
      </c>
      <c r="F18257">
        <v>0</v>
      </c>
      <c r="G18257">
        <v>0</v>
      </c>
      <c r="I18257">
        <v>0</v>
      </c>
      <c r="J18257">
        <v>0</v>
      </c>
      <c r="L18257">
        <v>0</v>
      </c>
      <c r="N18257">
        <v>0</v>
      </c>
      <c r="P18257">
        <v>0</v>
      </c>
      <c r="Q18257">
        <v>0</v>
      </c>
      <c r="S18257">
        <v>0</v>
      </c>
    </row>
    <row r="18258" spans="1:19" x14ac:dyDescent="0.3">
      <c r="A18258" t="s">
        <v>36366</v>
      </c>
      <c r="B18258" s="171" t="s">
        <v>36367</v>
      </c>
      <c r="C18258" s="171" t="s">
        <v>14899</v>
      </c>
      <c r="D18258" s="171" t="s">
        <v>4</v>
      </c>
      <c r="E18258" s="11">
        <v>44927</v>
      </c>
      <c r="F18258">
        <v>0</v>
      </c>
      <c r="G18258">
        <v>0</v>
      </c>
      <c r="I18258">
        <v>0</v>
      </c>
      <c r="J18258">
        <v>0</v>
      </c>
      <c r="L18258">
        <v>0</v>
      </c>
      <c r="N18258">
        <v>0</v>
      </c>
      <c r="P18258">
        <v>0</v>
      </c>
      <c r="Q18258">
        <v>0</v>
      </c>
      <c r="S18258">
        <v>0</v>
      </c>
    </row>
    <row r="18259" spans="1:19" x14ac:dyDescent="0.3">
      <c r="A18259" t="s">
        <v>36368</v>
      </c>
      <c r="B18259" s="171" t="s">
        <v>36369</v>
      </c>
      <c r="C18259" s="171" t="s">
        <v>137</v>
      </c>
      <c r="D18259" s="171" t="s">
        <v>4</v>
      </c>
      <c r="E18259" s="11">
        <v>44927</v>
      </c>
      <c r="F18259">
        <v>0</v>
      </c>
      <c r="G18259">
        <v>0</v>
      </c>
      <c r="I18259">
        <v>0</v>
      </c>
      <c r="J18259">
        <v>0</v>
      </c>
      <c r="L18259">
        <v>0</v>
      </c>
      <c r="N18259">
        <v>0</v>
      </c>
      <c r="P18259">
        <v>0</v>
      </c>
      <c r="Q18259">
        <v>0</v>
      </c>
      <c r="S18259">
        <v>0</v>
      </c>
    </row>
    <row r="18260" spans="1:19" x14ac:dyDescent="0.3">
      <c r="A18260" t="s">
        <v>36370</v>
      </c>
      <c r="B18260" s="171" t="s">
        <v>36371</v>
      </c>
      <c r="C18260" s="171" t="s">
        <v>8615</v>
      </c>
      <c r="D18260" s="171" t="s">
        <v>4</v>
      </c>
      <c r="E18260" s="11">
        <v>44927</v>
      </c>
      <c r="F18260">
        <v>0</v>
      </c>
      <c r="G18260">
        <v>0</v>
      </c>
      <c r="I18260">
        <v>0</v>
      </c>
      <c r="J18260">
        <v>0</v>
      </c>
      <c r="L18260">
        <v>0</v>
      </c>
      <c r="N18260">
        <v>0</v>
      </c>
      <c r="P18260">
        <v>0</v>
      </c>
      <c r="Q18260">
        <v>0</v>
      </c>
      <c r="S18260">
        <v>0</v>
      </c>
    </row>
    <row r="18261" spans="1:19" x14ac:dyDescent="0.3">
      <c r="A18261" t="s">
        <v>36372</v>
      </c>
      <c r="B18261" s="171" t="s">
        <v>36373</v>
      </c>
      <c r="C18261" s="171" t="s">
        <v>35025</v>
      </c>
      <c r="D18261" s="171" t="s">
        <v>4</v>
      </c>
      <c r="E18261" s="11">
        <v>44927</v>
      </c>
      <c r="F18261">
        <v>1.5</v>
      </c>
      <c r="G18261">
        <v>1.5</v>
      </c>
      <c r="I18261">
        <v>0</v>
      </c>
      <c r="J18261">
        <v>6</v>
      </c>
      <c r="L18261">
        <v>6</v>
      </c>
      <c r="N18261">
        <v>0</v>
      </c>
      <c r="P18261">
        <v>0</v>
      </c>
      <c r="Q18261">
        <v>0</v>
      </c>
      <c r="S18261">
        <v>0</v>
      </c>
    </row>
    <row r="18262" spans="1:19" x14ac:dyDescent="0.3">
      <c r="A18262" t="s">
        <v>36374</v>
      </c>
      <c r="B18262" s="171" t="s">
        <v>36375</v>
      </c>
      <c r="C18262" s="171" t="s">
        <v>146</v>
      </c>
      <c r="D18262" s="171" t="s">
        <v>4</v>
      </c>
      <c r="E18262" s="11">
        <v>44927</v>
      </c>
      <c r="F18262">
        <v>6.5</v>
      </c>
      <c r="G18262">
        <v>6.5</v>
      </c>
      <c r="I18262">
        <v>14</v>
      </c>
      <c r="J18262">
        <v>35</v>
      </c>
      <c r="L18262">
        <v>35</v>
      </c>
      <c r="N18262">
        <v>13</v>
      </c>
      <c r="P18262">
        <v>3</v>
      </c>
      <c r="Q18262">
        <v>5</v>
      </c>
      <c r="S18262">
        <v>1</v>
      </c>
    </row>
    <row r="18263" spans="1:19" x14ac:dyDescent="0.3">
      <c r="A18263" t="s">
        <v>36376</v>
      </c>
      <c r="B18263" s="171" t="s">
        <v>36377</v>
      </c>
      <c r="C18263" s="171" t="s">
        <v>161</v>
      </c>
      <c r="D18263" s="171" t="s">
        <v>4</v>
      </c>
      <c r="E18263" s="11">
        <v>44927</v>
      </c>
      <c r="F18263">
        <v>1</v>
      </c>
      <c r="G18263">
        <v>1.5</v>
      </c>
      <c r="I18263">
        <v>4</v>
      </c>
      <c r="J18263">
        <v>6</v>
      </c>
      <c r="L18263">
        <v>9</v>
      </c>
      <c r="N18263">
        <v>4</v>
      </c>
      <c r="P18263">
        <v>0</v>
      </c>
      <c r="Q18263">
        <v>0</v>
      </c>
      <c r="S18263">
        <v>0</v>
      </c>
    </row>
    <row r="18264" spans="1:19" x14ac:dyDescent="0.3">
      <c r="A18264" t="s">
        <v>36378</v>
      </c>
      <c r="B18264" s="171" t="s">
        <v>36379</v>
      </c>
      <c r="C18264" s="171" t="s">
        <v>18252</v>
      </c>
      <c r="D18264" s="171" t="s">
        <v>4</v>
      </c>
      <c r="E18264" s="11">
        <v>44927</v>
      </c>
      <c r="F18264">
        <v>0</v>
      </c>
      <c r="G18264">
        <v>0</v>
      </c>
      <c r="I18264">
        <v>0</v>
      </c>
      <c r="J18264">
        <v>0</v>
      </c>
      <c r="L18264">
        <v>0</v>
      </c>
      <c r="N18264">
        <v>0</v>
      </c>
      <c r="P18264">
        <v>0</v>
      </c>
      <c r="Q18264">
        <v>0</v>
      </c>
      <c r="S18264">
        <v>0</v>
      </c>
    </row>
    <row r="18265" spans="1:19" x14ac:dyDescent="0.3">
      <c r="A18265" t="s">
        <v>36380</v>
      </c>
      <c r="B18265" s="171" t="s">
        <v>36381</v>
      </c>
      <c r="C18265" s="171" t="s">
        <v>167</v>
      </c>
      <c r="D18265" s="171" t="s">
        <v>4</v>
      </c>
      <c r="E18265" s="11">
        <v>44927</v>
      </c>
      <c r="F18265">
        <v>4</v>
      </c>
      <c r="G18265">
        <v>4</v>
      </c>
      <c r="I18265">
        <v>30</v>
      </c>
      <c r="J18265">
        <v>56</v>
      </c>
      <c r="L18265">
        <v>56</v>
      </c>
      <c r="N18265">
        <v>30</v>
      </c>
      <c r="P18265">
        <v>0</v>
      </c>
      <c r="Q18265">
        <v>2</v>
      </c>
      <c r="S18265">
        <v>0</v>
      </c>
    </row>
    <row r="18266" spans="1:19" x14ac:dyDescent="0.3">
      <c r="A18266" t="s">
        <v>36382</v>
      </c>
      <c r="B18266" s="171" t="s">
        <v>36383</v>
      </c>
      <c r="C18266" s="171" t="s">
        <v>173</v>
      </c>
      <c r="D18266" s="171" t="s">
        <v>4</v>
      </c>
      <c r="E18266" s="11">
        <v>44927</v>
      </c>
      <c r="F18266">
        <v>6</v>
      </c>
      <c r="G18266">
        <v>6</v>
      </c>
      <c r="I18266">
        <v>15</v>
      </c>
      <c r="J18266">
        <v>32</v>
      </c>
      <c r="L18266">
        <v>32</v>
      </c>
      <c r="N18266">
        <v>13</v>
      </c>
      <c r="P18266">
        <v>0</v>
      </c>
      <c r="Q18266">
        <v>0</v>
      </c>
      <c r="S18266">
        <v>2</v>
      </c>
    </row>
    <row r="18267" spans="1:19" x14ac:dyDescent="0.3">
      <c r="A18267" t="s">
        <v>36384</v>
      </c>
      <c r="B18267" s="171" t="s">
        <v>36385</v>
      </c>
      <c r="C18267" s="171" t="s">
        <v>179</v>
      </c>
      <c r="D18267" s="171" t="s">
        <v>4</v>
      </c>
      <c r="E18267" s="11">
        <v>44927</v>
      </c>
      <c r="F18267">
        <v>13.5</v>
      </c>
      <c r="G18267">
        <v>15.5</v>
      </c>
      <c r="I18267">
        <v>67</v>
      </c>
      <c r="J18267">
        <v>141</v>
      </c>
      <c r="L18267">
        <v>151</v>
      </c>
      <c r="N18267">
        <v>64</v>
      </c>
      <c r="P18267">
        <v>7</v>
      </c>
      <c r="Q18267">
        <v>7</v>
      </c>
      <c r="S18267">
        <v>3</v>
      </c>
    </row>
    <row r="18268" spans="1:19" x14ac:dyDescent="0.3">
      <c r="A18268" t="s">
        <v>36386</v>
      </c>
      <c r="B18268" s="171" t="s">
        <v>36387</v>
      </c>
      <c r="C18268" s="171" t="s">
        <v>185</v>
      </c>
      <c r="D18268" s="171" t="s">
        <v>4</v>
      </c>
      <c r="E18268" s="11">
        <v>44927</v>
      </c>
      <c r="F18268">
        <v>3.5</v>
      </c>
      <c r="G18268">
        <v>6</v>
      </c>
      <c r="I18268">
        <v>11</v>
      </c>
      <c r="J18268">
        <v>18</v>
      </c>
      <c r="L18268">
        <v>33</v>
      </c>
      <c r="N18268">
        <v>11</v>
      </c>
      <c r="P18268">
        <v>0</v>
      </c>
      <c r="Q18268">
        <v>0</v>
      </c>
      <c r="S18268">
        <v>0</v>
      </c>
    </row>
    <row r="18269" spans="1:19" x14ac:dyDescent="0.3">
      <c r="A18269" t="s">
        <v>36388</v>
      </c>
      <c r="B18269" s="171" t="s">
        <v>36389</v>
      </c>
      <c r="C18269" s="171" t="s">
        <v>24508</v>
      </c>
      <c r="D18269" s="171" t="s">
        <v>4</v>
      </c>
      <c r="E18269" s="11">
        <v>44927</v>
      </c>
      <c r="F18269">
        <v>0.5</v>
      </c>
      <c r="G18269">
        <v>0.5</v>
      </c>
      <c r="I18269">
        <v>0</v>
      </c>
      <c r="J18269">
        <v>2</v>
      </c>
      <c r="L18269">
        <v>2</v>
      </c>
      <c r="N18269">
        <v>0</v>
      </c>
      <c r="P18269">
        <v>0</v>
      </c>
      <c r="Q18269">
        <v>0</v>
      </c>
      <c r="S18269">
        <v>0</v>
      </c>
    </row>
    <row r="18270" spans="1:19" x14ac:dyDescent="0.3">
      <c r="A18270" t="s">
        <v>36390</v>
      </c>
      <c r="B18270" s="171" t="s">
        <v>36391</v>
      </c>
      <c r="C18270" s="171" t="s">
        <v>191</v>
      </c>
      <c r="D18270" s="171" t="s">
        <v>4</v>
      </c>
      <c r="E18270" s="11">
        <v>44927</v>
      </c>
      <c r="F18270">
        <v>13</v>
      </c>
      <c r="G18270">
        <v>14</v>
      </c>
      <c r="I18270">
        <v>67</v>
      </c>
      <c r="J18270">
        <v>110</v>
      </c>
      <c r="L18270">
        <v>115</v>
      </c>
      <c r="N18270">
        <v>57</v>
      </c>
      <c r="P18270">
        <v>15</v>
      </c>
      <c r="Q18270">
        <v>18</v>
      </c>
      <c r="S18270">
        <v>10</v>
      </c>
    </row>
    <row r="18271" spans="1:19" x14ac:dyDescent="0.3">
      <c r="A18271" t="s">
        <v>36392</v>
      </c>
      <c r="B18271" s="171" t="s">
        <v>36393</v>
      </c>
      <c r="C18271" s="171" t="s">
        <v>200</v>
      </c>
      <c r="D18271" s="171" t="s">
        <v>4</v>
      </c>
      <c r="E18271" s="11">
        <v>44927</v>
      </c>
      <c r="F18271">
        <v>6</v>
      </c>
      <c r="G18271">
        <v>6.5</v>
      </c>
      <c r="I18271">
        <v>13</v>
      </c>
      <c r="J18271">
        <v>30</v>
      </c>
      <c r="L18271">
        <v>31</v>
      </c>
      <c r="N18271">
        <v>11</v>
      </c>
      <c r="P18271">
        <v>2</v>
      </c>
      <c r="Q18271">
        <v>2</v>
      </c>
      <c r="S18271">
        <v>2</v>
      </c>
    </row>
    <row r="18272" spans="1:19" x14ac:dyDescent="0.3">
      <c r="A18272" t="s">
        <v>36394</v>
      </c>
      <c r="B18272" s="171" t="s">
        <v>36395</v>
      </c>
      <c r="C18272" s="171" t="s">
        <v>212</v>
      </c>
      <c r="D18272" s="171" t="s">
        <v>4</v>
      </c>
      <c r="E18272" s="11">
        <v>44927</v>
      </c>
      <c r="F18272">
        <v>0</v>
      </c>
      <c r="G18272">
        <v>0</v>
      </c>
      <c r="I18272">
        <v>0</v>
      </c>
      <c r="J18272">
        <v>0</v>
      </c>
      <c r="L18272">
        <v>0</v>
      </c>
      <c r="N18272">
        <v>0</v>
      </c>
      <c r="P18272">
        <v>0</v>
      </c>
      <c r="Q18272">
        <v>0</v>
      </c>
      <c r="S18272">
        <v>0</v>
      </c>
    </row>
    <row r="18273" spans="1:19" x14ac:dyDescent="0.3">
      <c r="A18273" t="s">
        <v>36396</v>
      </c>
      <c r="B18273" s="171" t="s">
        <v>36397</v>
      </c>
      <c r="C18273" s="171" t="s">
        <v>215</v>
      </c>
      <c r="D18273" s="171" t="s">
        <v>4</v>
      </c>
      <c r="E18273" s="11">
        <v>44927</v>
      </c>
      <c r="F18273">
        <v>0</v>
      </c>
      <c r="G18273">
        <v>0</v>
      </c>
      <c r="I18273">
        <v>0</v>
      </c>
      <c r="J18273">
        <v>0</v>
      </c>
      <c r="L18273">
        <v>0</v>
      </c>
      <c r="N18273">
        <v>0</v>
      </c>
      <c r="P18273">
        <v>0</v>
      </c>
      <c r="Q18273">
        <v>0</v>
      </c>
      <c r="S18273">
        <v>0</v>
      </c>
    </row>
    <row r="18274" spans="1:19" x14ac:dyDescent="0.3">
      <c r="A18274" t="s">
        <v>36398</v>
      </c>
      <c r="B18274" s="171" t="s">
        <v>36399</v>
      </c>
      <c r="C18274" s="171" t="s">
        <v>35119</v>
      </c>
      <c r="D18274" s="171" t="s">
        <v>4</v>
      </c>
      <c r="E18274" s="11">
        <v>44927</v>
      </c>
      <c r="F18274">
        <v>2</v>
      </c>
      <c r="G18274">
        <v>3</v>
      </c>
      <c r="I18274">
        <v>22</v>
      </c>
      <c r="J18274">
        <v>22</v>
      </c>
      <c r="L18274">
        <v>33</v>
      </c>
      <c r="N18274">
        <v>13</v>
      </c>
      <c r="P18274">
        <v>0</v>
      </c>
      <c r="Q18274">
        <v>0</v>
      </c>
      <c r="S18274">
        <v>9</v>
      </c>
    </row>
    <row r="18275" spans="1:19" x14ac:dyDescent="0.3">
      <c r="A18275" t="s">
        <v>36400</v>
      </c>
      <c r="B18275" s="171" t="s">
        <v>36401</v>
      </c>
      <c r="C18275" s="171" t="s">
        <v>221</v>
      </c>
      <c r="D18275" s="171" t="s">
        <v>4</v>
      </c>
      <c r="E18275" s="11">
        <v>44927</v>
      </c>
      <c r="F18275">
        <v>0</v>
      </c>
      <c r="G18275">
        <v>0</v>
      </c>
      <c r="I18275">
        <v>0</v>
      </c>
      <c r="J18275">
        <v>0</v>
      </c>
      <c r="L18275">
        <v>0</v>
      </c>
      <c r="N18275">
        <v>0</v>
      </c>
      <c r="P18275">
        <v>0</v>
      </c>
      <c r="Q18275">
        <v>0</v>
      </c>
      <c r="S18275">
        <v>0</v>
      </c>
    </row>
    <row r="18276" spans="1:19" x14ac:dyDescent="0.3">
      <c r="A18276" t="s">
        <v>36402</v>
      </c>
      <c r="B18276" s="171" t="s">
        <v>36403</v>
      </c>
      <c r="C18276" s="171" t="s">
        <v>8233</v>
      </c>
      <c r="D18276" s="171" t="s">
        <v>4</v>
      </c>
      <c r="E18276" s="11">
        <v>44927</v>
      </c>
      <c r="F18276">
        <v>1</v>
      </c>
      <c r="G18276">
        <v>3</v>
      </c>
      <c r="I18276">
        <v>8</v>
      </c>
      <c r="J18276">
        <v>11</v>
      </c>
      <c r="L18276">
        <v>33</v>
      </c>
      <c r="N18276">
        <v>6</v>
      </c>
      <c r="P18276">
        <v>0</v>
      </c>
      <c r="Q18276">
        <v>1</v>
      </c>
      <c r="S18276">
        <v>2</v>
      </c>
    </row>
    <row r="18277" spans="1:19" x14ac:dyDescent="0.3">
      <c r="A18277" t="s">
        <v>36404</v>
      </c>
      <c r="B18277" s="171" t="s">
        <v>36405</v>
      </c>
      <c r="C18277" s="171" t="s">
        <v>233</v>
      </c>
      <c r="D18277" s="171" t="s">
        <v>4</v>
      </c>
      <c r="E18277" s="11">
        <v>44927</v>
      </c>
      <c r="F18277">
        <v>0</v>
      </c>
      <c r="G18277">
        <v>0</v>
      </c>
      <c r="I18277">
        <v>0</v>
      </c>
      <c r="J18277">
        <v>0</v>
      </c>
      <c r="L18277">
        <v>0</v>
      </c>
      <c r="N18277">
        <v>0</v>
      </c>
      <c r="P18277">
        <v>0</v>
      </c>
      <c r="Q18277">
        <v>0</v>
      </c>
      <c r="S18277">
        <v>0</v>
      </c>
    </row>
    <row r="18278" spans="1:19" x14ac:dyDescent="0.3">
      <c r="A18278" t="s">
        <v>36406</v>
      </c>
      <c r="B18278" s="171" t="s">
        <v>36407</v>
      </c>
      <c r="C18278" s="171" t="s">
        <v>35128</v>
      </c>
      <c r="D18278" s="171" t="s">
        <v>80</v>
      </c>
      <c r="E18278" s="11">
        <v>44927</v>
      </c>
      <c r="F18278">
        <v>4</v>
      </c>
      <c r="G18278">
        <v>4</v>
      </c>
      <c r="I18278">
        <v>2</v>
      </c>
      <c r="J18278">
        <v>16</v>
      </c>
      <c r="L18278">
        <v>16</v>
      </c>
      <c r="N18278">
        <v>1</v>
      </c>
      <c r="P18278">
        <v>0</v>
      </c>
      <c r="Q18278">
        <v>0</v>
      </c>
      <c r="S18278">
        <v>1</v>
      </c>
    </row>
    <row r="18279" spans="1:19" x14ac:dyDescent="0.3">
      <c r="A18279" t="s">
        <v>36408</v>
      </c>
      <c r="B18279" s="171" t="s">
        <v>36409</v>
      </c>
      <c r="C18279" s="171" t="s">
        <v>35128</v>
      </c>
      <c r="D18279" s="171" t="s">
        <v>4</v>
      </c>
      <c r="E18279" s="11">
        <v>44927</v>
      </c>
      <c r="F18279">
        <v>4</v>
      </c>
      <c r="G18279">
        <v>4</v>
      </c>
      <c r="I18279">
        <v>2</v>
      </c>
      <c r="J18279">
        <v>16</v>
      </c>
      <c r="L18279">
        <v>16</v>
      </c>
      <c r="N18279">
        <v>1</v>
      </c>
      <c r="P18279">
        <v>0</v>
      </c>
      <c r="Q18279">
        <v>0</v>
      </c>
      <c r="S18279">
        <v>1</v>
      </c>
    </row>
    <row r="18280" spans="1:19" x14ac:dyDescent="0.3">
      <c r="A18280" t="s">
        <v>36410</v>
      </c>
      <c r="B18280" s="171" t="s">
        <v>36411</v>
      </c>
      <c r="C18280" s="171" t="s">
        <v>79</v>
      </c>
      <c r="D18280" s="171" t="s">
        <v>80</v>
      </c>
      <c r="E18280" s="11">
        <v>44927</v>
      </c>
      <c r="F18280">
        <v>0</v>
      </c>
      <c r="G18280">
        <v>0</v>
      </c>
      <c r="I18280">
        <v>0</v>
      </c>
      <c r="J18280">
        <v>0</v>
      </c>
      <c r="L18280">
        <v>0</v>
      </c>
      <c r="N18280">
        <v>0</v>
      </c>
      <c r="P18280">
        <v>0</v>
      </c>
      <c r="Q18280">
        <v>0</v>
      </c>
      <c r="S18280">
        <v>0</v>
      </c>
    </row>
    <row r="18281" spans="1:19" x14ac:dyDescent="0.3">
      <c r="A18281" t="s">
        <v>36412</v>
      </c>
      <c r="B18281" s="171" t="s">
        <v>36413</v>
      </c>
      <c r="C18281" s="171" t="s">
        <v>79</v>
      </c>
      <c r="D18281" s="171" t="s">
        <v>4</v>
      </c>
      <c r="E18281" s="11">
        <v>44927</v>
      </c>
      <c r="F18281">
        <v>0</v>
      </c>
      <c r="G18281">
        <v>0</v>
      </c>
      <c r="I18281">
        <v>0</v>
      </c>
      <c r="J18281">
        <v>0</v>
      </c>
      <c r="L18281">
        <v>0</v>
      </c>
      <c r="N18281">
        <v>0</v>
      </c>
      <c r="P18281">
        <v>0</v>
      </c>
      <c r="Q18281">
        <v>0</v>
      </c>
      <c r="S18281">
        <v>0</v>
      </c>
    </row>
    <row r="18282" spans="1:19" x14ac:dyDescent="0.3">
      <c r="A18282" t="s">
        <v>36414</v>
      </c>
      <c r="B18282" s="171" t="s">
        <v>36415</v>
      </c>
      <c r="C18282" s="171" t="s">
        <v>83</v>
      </c>
      <c r="D18282" s="171" t="s">
        <v>80</v>
      </c>
      <c r="E18282" s="11">
        <v>44927</v>
      </c>
      <c r="F18282">
        <v>3.5</v>
      </c>
      <c r="G18282">
        <v>4</v>
      </c>
      <c r="I18282">
        <v>15</v>
      </c>
      <c r="J18282">
        <v>20</v>
      </c>
      <c r="L18282">
        <v>21</v>
      </c>
      <c r="N18282">
        <v>15</v>
      </c>
      <c r="P18282">
        <v>2</v>
      </c>
      <c r="Q18282">
        <v>2</v>
      </c>
      <c r="S18282">
        <v>0</v>
      </c>
    </row>
    <row r="18283" spans="1:19" x14ac:dyDescent="0.3">
      <c r="A18283" t="s">
        <v>36416</v>
      </c>
      <c r="B18283" s="171" t="s">
        <v>36417</v>
      </c>
      <c r="C18283" s="171" t="s">
        <v>83</v>
      </c>
      <c r="D18283" s="171" t="s">
        <v>15341</v>
      </c>
      <c r="E18283" s="11">
        <v>44927</v>
      </c>
      <c r="F18283">
        <v>0</v>
      </c>
      <c r="G18283">
        <v>0</v>
      </c>
      <c r="I18283">
        <v>0</v>
      </c>
      <c r="J18283">
        <v>0</v>
      </c>
      <c r="L18283">
        <v>0</v>
      </c>
      <c r="N18283">
        <v>0</v>
      </c>
      <c r="P18283">
        <v>0</v>
      </c>
      <c r="Q18283">
        <v>0</v>
      </c>
      <c r="S18283">
        <v>0</v>
      </c>
    </row>
    <row r="18284" spans="1:19" x14ac:dyDescent="0.3">
      <c r="A18284" t="s">
        <v>36418</v>
      </c>
      <c r="B18284" s="171" t="s">
        <v>36419</v>
      </c>
      <c r="C18284" s="171" t="s">
        <v>83</v>
      </c>
      <c r="D18284" s="171" t="s">
        <v>4</v>
      </c>
      <c r="E18284" s="11">
        <v>44927</v>
      </c>
      <c r="F18284">
        <v>3.5</v>
      </c>
      <c r="G18284">
        <v>4</v>
      </c>
      <c r="I18284">
        <v>15</v>
      </c>
      <c r="J18284">
        <v>20</v>
      </c>
      <c r="L18284">
        <v>21</v>
      </c>
      <c r="N18284">
        <v>15</v>
      </c>
      <c r="P18284">
        <v>2</v>
      </c>
      <c r="Q18284">
        <v>2</v>
      </c>
      <c r="S18284">
        <v>0</v>
      </c>
    </row>
    <row r="18285" spans="1:19" x14ac:dyDescent="0.3">
      <c r="A18285" t="s">
        <v>36420</v>
      </c>
      <c r="B18285" s="171" t="s">
        <v>36421</v>
      </c>
      <c r="C18285" s="171" t="s">
        <v>86</v>
      </c>
      <c r="D18285" s="171" t="s">
        <v>80</v>
      </c>
      <c r="E18285" s="11">
        <v>44927</v>
      </c>
      <c r="F18285">
        <v>7</v>
      </c>
      <c r="G18285">
        <v>8</v>
      </c>
      <c r="I18285">
        <v>26</v>
      </c>
      <c r="J18285">
        <v>42</v>
      </c>
      <c r="L18285">
        <v>46</v>
      </c>
      <c r="N18285">
        <v>19</v>
      </c>
      <c r="P18285">
        <v>6</v>
      </c>
      <c r="Q18285">
        <v>8</v>
      </c>
      <c r="S18285">
        <v>7</v>
      </c>
    </row>
    <row r="18286" spans="1:19" x14ac:dyDescent="0.3">
      <c r="A18286" t="s">
        <v>36422</v>
      </c>
      <c r="B18286" s="171" t="s">
        <v>36423</v>
      </c>
      <c r="C18286" s="171" t="s">
        <v>86</v>
      </c>
      <c r="D18286" s="171" t="s">
        <v>4</v>
      </c>
      <c r="E18286" s="11">
        <v>44927</v>
      </c>
      <c r="F18286">
        <v>7</v>
      </c>
      <c r="G18286">
        <v>8</v>
      </c>
      <c r="I18286">
        <v>26</v>
      </c>
      <c r="J18286">
        <v>42</v>
      </c>
      <c r="L18286">
        <v>46</v>
      </c>
      <c r="N18286">
        <v>19</v>
      </c>
      <c r="P18286">
        <v>6</v>
      </c>
      <c r="Q18286">
        <v>8</v>
      </c>
      <c r="S18286">
        <v>7</v>
      </c>
    </row>
    <row r="18287" spans="1:19" x14ac:dyDescent="0.3">
      <c r="A18287" t="s">
        <v>36424</v>
      </c>
      <c r="B18287" s="171" t="s">
        <v>36425</v>
      </c>
      <c r="C18287" s="171" t="s">
        <v>89</v>
      </c>
      <c r="D18287" s="171" t="s">
        <v>80</v>
      </c>
      <c r="E18287" s="11">
        <v>44927</v>
      </c>
      <c r="F18287">
        <v>2</v>
      </c>
      <c r="G18287">
        <v>4</v>
      </c>
      <c r="I18287">
        <v>9</v>
      </c>
      <c r="J18287">
        <v>10</v>
      </c>
      <c r="L18287">
        <v>20</v>
      </c>
      <c r="N18287">
        <v>6</v>
      </c>
      <c r="P18287">
        <v>2</v>
      </c>
      <c r="Q18287">
        <v>2</v>
      </c>
      <c r="S18287">
        <v>3</v>
      </c>
    </row>
    <row r="18288" spans="1:19" x14ac:dyDescent="0.3">
      <c r="A18288" t="s">
        <v>36426</v>
      </c>
      <c r="B18288" s="171" t="s">
        <v>36427</v>
      </c>
      <c r="C18288" s="171" t="s">
        <v>89</v>
      </c>
      <c r="D18288" s="171" t="s">
        <v>4</v>
      </c>
      <c r="E18288" s="11">
        <v>44927</v>
      </c>
      <c r="F18288">
        <v>2</v>
      </c>
      <c r="G18288">
        <v>4</v>
      </c>
      <c r="I18288">
        <v>9</v>
      </c>
      <c r="J18288">
        <v>10</v>
      </c>
      <c r="L18288">
        <v>20</v>
      </c>
      <c r="N18288">
        <v>6</v>
      </c>
      <c r="P18288">
        <v>2</v>
      </c>
      <c r="Q18288">
        <v>2</v>
      </c>
      <c r="S18288">
        <v>3</v>
      </c>
    </row>
    <row r="18289" spans="1:19" x14ac:dyDescent="0.3">
      <c r="A18289" t="s">
        <v>36428</v>
      </c>
      <c r="B18289" s="171" t="s">
        <v>36429</v>
      </c>
      <c r="C18289" s="171" t="s">
        <v>92</v>
      </c>
      <c r="D18289" s="171" t="s">
        <v>80</v>
      </c>
      <c r="E18289" s="11">
        <v>44927</v>
      </c>
      <c r="F18289">
        <v>0</v>
      </c>
      <c r="G18289">
        <v>0</v>
      </c>
      <c r="I18289">
        <v>0</v>
      </c>
      <c r="J18289">
        <v>0</v>
      </c>
      <c r="L18289">
        <v>0</v>
      </c>
      <c r="N18289">
        <v>0</v>
      </c>
      <c r="P18289">
        <v>0</v>
      </c>
      <c r="Q18289">
        <v>0</v>
      </c>
      <c r="S18289">
        <v>0</v>
      </c>
    </row>
    <row r="18290" spans="1:19" x14ac:dyDescent="0.3">
      <c r="A18290" t="s">
        <v>36430</v>
      </c>
      <c r="B18290" s="171" t="s">
        <v>36431</v>
      </c>
      <c r="C18290" s="171" t="s">
        <v>92</v>
      </c>
      <c r="D18290" s="171" t="s">
        <v>4</v>
      </c>
      <c r="E18290" s="11">
        <v>44927</v>
      </c>
      <c r="F18290">
        <v>0</v>
      </c>
      <c r="G18290">
        <v>0</v>
      </c>
      <c r="I18290">
        <v>0</v>
      </c>
      <c r="J18290">
        <v>0</v>
      </c>
      <c r="L18290">
        <v>0</v>
      </c>
      <c r="N18290">
        <v>0</v>
      </c>
      <c r="P18290">
        <v>0</v>
      </c>
      <c r="Q18290">
        <v>0</v>
      </c>
      <c r="S18290">
        <v>0</v>
      </c>
    </row>
    <row r="18291" spans="1:19" x14ac:dyDescent="0.3">
      <c r="A18291" t="s">
        <v>36432</v>
      </c>
      <c r="B18291" s="171" t="s">
        <v>36433</v>
      </c>
      <c r="C18291" s="171" t="s">
        <v>95</v>
      </c>
      <c r="D18291" s="171" t="s">
        <v>80</v>
      </c>
      <c r="E18291" s="11">
        <v>44927</v>
      </c>
      <c r="F18291">
        <v>3.5</v>
      </c>
      <c r="G18291">
        <v>3.5</v>
      </c>
      <c r="I18291">
        <v>7</v>
      </c>
      <c r="J18291">
        <v>18</v>
      </c>
      <c r="L18291">
        <v>18</v>
      </c>
      <c r="N18291">
        <v>6</v>
      </c>
      <c r="P18291">
        <v>0</v>
      </c>
      <c r="Q18291">
        <v>0</v>
      </c>
      <c r="S18291">
        <v>1</v>
      </c>
    </row>
    <row r="18292" spans="1:19" x14ac:dyDescent="0.3">
      <c r="A18292" t="s">
        <v>36434</v>
      </c>
      <c r="B18292" s="171" t="s">
        <v>36435</v>
      </c>
      <c r="C18292" s="171" t="s">
        <v>95</v>
      </c>
      <c r="D18292" s="171" t="s">
        <v>15341</v>
      </c>
      <c r="E18292" s="11">
        <v>44927</v>
      </c>
      <c r="F18292">
        <v>0</v>
      </c>
      <c r="G18292">
        <v>0</v>
      </c>
      <c r="I18292">
        <v>0</v>
      </c>
      <c r="J18292">
        <v>0</v>
      </c>
      <c r="L18292">
        <v>0</v>
      </c>
      <c r="N18292">
        <v>0</v>
      </c>
      <c r="P18292">
        <v>0</v>
      </c>
      <c r="Q18292">
        <v>0</v>
      </c>
      <c r="S18292">
        <v>0</v>
      </c>
    </row>
    <row r="18293" spans="1:19" x14ac:dyDescent="0.3">
      <c r="A18293" t="s">
        <v>36436</v>
      </c>
      <c r="B18293" s="171" t="s">
        <v>36437</v>
      </c>
      <c r="C18293" s="171" t="s">
        <v>95</v>
      </c>
      <c r="D18293" s="171" t="s">
        <v>4</v>
      </c>
      <c r="E18293" s="11">
        <v>44927</v>
      </c>
      <c r="F18293">
        <v>3.5</v>
      </c>
      <c r="G18293">
        <v>3.5</v>
      </c>
      <c r="I18293">
        <v>7</v>
      </c>
      <c r="J18293">
        <v>18</v>
      </c>
      <c r="L18293">
        <v>18</v>
      </c>
      <c r="N18293">
        <v>6</v>
      </c>
      <c r="P18293">
        <v>0</v>
      </c>
      <c r="Q18293">
        <v>0</v>
      </c>
      <c r="S18293">
        <v>1</v>
      </c>
    </row>
    <row r="18294" spans="1:19" x14ac:dyDescent="0.3">
      <c r="A18294" t="s">
        <v>36438</v>
      </c>
      <c r="B18294" s="171" t="s">
        <v>36439</v>
      </c>
      <c r="C18294" s="171" t="s">
        <v>35161</v>
      </c>
      <c r="D18294" s="171" t="s">
        <v>80</v>
      </c>
      <c r="E18294" s="11">
        <v>44927</v>
      </c>
      <c r="F18294">
        <v>3.5</v>
      </c>
      <c r="G18294">
        <v>3.5</v>
      </c>
      <c r="I18294">
        <v>4</v>
      </c>
      <c r="J18294">
        <v>18</v>
      </c>
      <c r="L18294">
        <v>18</v>
      </c>
      <c r="N18294">
        <v>2</v>
      </c>
      <c r="P18294">
        <v>0</v>
      </c>
      <c r="Q18294">
        <v>0</v>
      </c>
      <c r="S18294">
        <v>2</v>
      </c>
    </row>
    <row r="18295" spans="1:19" x14ac:dyDescent="0.3">
      <c r="A18295" t="s">
        <v>36440</v>
      </c>
      <c r="B18295" s="171" t="s">
        <v>36441</v>
      </c>
      <c r="C18295" s="171" t="s">
        <v>35161</v>
      </c>
      <c r="D18295" s="171" t="s">
        <v>4</v>
      </c>
      <c r="E18295" s="11">
        <v>44927</v>
      </c>
      <c r="F18295">
        <v>3.5</v>
      </c>
      <c r="G18295">
        <v>3.5</v>
      </c>
      <c r="I18295">
        <v>4</v>
      </c>
      <c r="J18295">
        <v>18</v>
      </c>
      <c r="L18295">
        <v>18</v>
      </c>
      <c r="N18295">
        <v>2</v>
      </c>
      <c r="P18295">
        <v>0</v>
      </c>
      <c r="Q18295">
        <v>0</v>
      </c>
      <c r="S18295">
        <v>2</v>
      </c>
    </row>
    <row r="18296" spans="1:19" x14ac:dyDescent="0.3">
      <c r="A18296" t="s">
        <v>36442</v>
      </c>
      <c r="B18296" s="171" t="s">
        <v>36443</v>
      </c>
      <c r="C18296" s="171" t="s">
        <v>19659</v>
      </c>
      <c r="D18296" s="171" t="s">
        <v>80</v>
      </c>
      <c r="E18296" s="11">
        <v>44927</v>
      </c>
      <c r="F18296">
        <v>0</v>
      </c>
      <c r="G18296">
        <v>0</v>
      </c>
      <c r="I18296">
        <v>0</v>
      </c>
      <c r="J18296">
        <v>0</v>
      </c>
      <c r="L18296">
        <v>0</v>
      </c>
      <c r="N18296">
        <v>0</v>
      </c>
      <c r="P18296">
        <v>0</v>
      </c>
      <c r="Q18296">
        <v>0</v>
      </c>
      <c r="S18296">
        <v>0</v>
      </c>
    </row>
    <row r="18297" spans="1:19" x14ac:dyDescent="0.3">
      <c r="A18297" t="s">
        <v>36444</v>
      </c>
      <c r="B18297" s="171" t="s">
        <v>36445</v>
      </c>
      <c r="C18297" s="171" t="s">
        <v>19659</v>
      </c>
      <c r="D18297" s="171" t="s">
        <v>4</v>
      </c>
      <c r="E18297" s="11">
        <v>44927</v>
      </c>
      <c r="F18297">
        <v>0</v>
      </c>
      <c r="G18297">
        <v>0</v>
      </c>
      <c r="I18297">
        <v>0</v>
      </c>
      <c r="J18297">
        <v>0</v>
      </c>
      <c r="L18297">
        <v>0</v>
      </c>
      <c r="N18297">
        <v>0</v>
      </c>
      <c r="P18297">
        <v>0</v>
      </c>
      <c r="Q18297">
        <v>0</v>
      </c>
      <c r="S18297">
        <v>0</v>
      </c>
    </row>
    <row r="18298" spans="1:19" x14ac:dyDescent="0.3">
      <c r="A18298" t="s">
        <v>36446</v>
      </c>
      <c r="B18298" s="171" t="s">
        <v>36447</v>
      </c>
      <c r="C18298" s="171" t="s">
        <v>98</v>
      </c>
      <c r="D18298" s="171" t="s">
        <v>80</v>
      </c>
      <c r="E18298" s="11">
        <v>44927</v>
      </c>
      <c r="F18298">
        <v>8</v>
      </c>
      <c r="G18298">
        <v>10</v>
      </c>
      <c r="I18298">
        <v>21</v>
      </c>
      <c r="J18298">
        <v>43</v>
      </c>
      <c r="L18298">
        <v>55</v>
      </c>
      <c r="N18298">
        <v>21</v>
      </c>
      <c r="P18298">
        <v>3</v>
      </c>
      <c r="Q18298">
        <v>4</v>
      </c>
      <c r="S18298">
        <v>0</v>
      </c>
    </row>
    <row r="18299" spans="1:19" x14ac:dyDescent="0.3">
      <c r="A18299" t="s">
        <v>36448</v>
      </c>
      <c r="B18299" s="171" t="s">
        <v>36449</v>
      </c>
      <c r="C18299" s="171" t="s">
        <v>98</v>
      </c>
      <c r="D18299" s="171" t="s">
        <v>4</v>
      </c>
      <c r="E18299" s="11">
        <v>44927</v>
      </c>
      <c r="F18299">
        <v>8</v>
      </c>
      <c r="G18299">
        <v>10</v>
      </c>
      <c r="I18299">
        <v>21</v>
      </c>
      <c r="J18299">
        <v>43</v>
      </c>
      <c r="L18299">
        <v>55</v>
      </c>
      <c r="N18299">
        <v>21</v>
      </c>
      <c r="P18299">
        <v>3</v>
      </c>
      <c r="Q18299">
        <v>4</v>
      </c>
      <c r="S18299">
        <v>0</v>
      </c>
    </row>
    <row r="18300" spans="1:19" x14ac:dyDescent="0.3">
      <c r="A18300" t="s">
        <v>36450</v>
      </c>
      <c r="B18300" s="171" t="s">
        <v>36451</v>
      </c>
      <c r="C18300" s="171" t="s">
        <v>101</v>
      </c>
      <c r="D18300" s="171" t="s">
        <v>80</v>
      </c>
      <c r="E18300" s="11">
        <v>44927</v>
      </c>
      <c r="F18300">
        <v>30</v>
      </c>
      <c r="G18300">
        <v>35</v>
      </c>
      <c r="I18300">
        <v>201</v>
      </c>
      <c r="J18300">
        <v>336</v>
      </c>
      <c r="L18300">
        <v>391</v>
      </c>
      <c r="N18300">
        <v>184</v>
      </c>
      <c r="P18300">
        <v>18</v>
      </c>
      <c r="Q18300">
        <v>25</v>
      </c>
      <c r="S18300">
        <v>17</v>
      </c>
    </row>
    <row r="18301" spans="1:19" x14ac:dyDescent="0.3">
      <c r="A18301" t="s">
        <v>36452</v>
      </c>
      <c r="B18301" s="171" t="s">
        <v>36453</v>
      </c>
      <c r="C18301" s="171" t="s">
        <v>101</v>
      </c>
      <c r="D18301" s="171" t="s">
        <v>4</v>
      </c>
      <c r="E18301" s="11">
        <v>44927</v>
      </c>
      <c r="F18301">
        <v>30</v>
      </c>
      <c r="G18301">
        <v>35</v>
      </c>
      <c r="I18301">
        <v>201</v>
      </c>
      <c r="J18301">
        <v>336</v>
      </c>
      <c r="L18301">
        <v>391</v>
      </c>
      <c r="N18301">
        <v>184</v>
      </c>
      <c r="P18301">
        <v>18</v>
      </c>
      <c r="Q18301">
        <v>25</v>
      </c>
      <c r="S18301">
        <v>17</v>
      </c>
    </row>
    <row r="18302" spans="1:19" x14ac:dyDescent="0.3">
      <c r="A18302" t="s">
        <v>36454</v>
      </c>
      <c r="B18302" s="171" t="s">
        <v>36455</v>
      </c>
      <c r="C18302" s="171" t="s">
        <v>6843</v>
      </c>
      <c r="D18302" s="171" t="s">
        <v>80</v>
      </c>
      <c r="E18302" s="11">
        <v>44927</v>
      </c>
      <c r="F18302">
        <v>3</v>
      </c>
      <c r="G18302">
        <v>4</v>
      </c>
      <c r="I18302">
        <v>8</v>
      </c>
      <c r="J18302">
        <v>16</v>
      </c>
      <c r="L18302">
        <v>22</v>
      </c>
      <c r="N18302">
        <v>7</v>
      </c>
      <c r="P18302">
        <v>0</v>
      </c>
      <c r="Q18302">
        <v>1</v>
      </c>
      <c r="S18302">
        <v>1</v>
      </c>
    </row>
    <row r="18303" spans="1:19" x14ac:dyDescent="0.3">
      <c r="A18303" t="s">
        <v>36456</v>
      </c>
      <c r="B18303" s="171" t="s">
        <v>36457</v>
      </c>
      <c r="C18303" s="171" t="s">
        <v>6843</v>
      </c>
      <c r="D18303" s="171" t="s">
        <v>4</v>
      </c>
      <c r="E18303" s="11">
        <v>44927</v>
      </c>
      <c r="F18303">
        <v>3</v>
      </c>
      <c r="G18303">
        <v>4</v>
      </c>
      <c r="I18303">
        <v>8</v>
      </c>
      <c r="J18303">
        <v>16</v>
      </c>
      <c r="L18303">
        <v>22</v>
      </c>
      <c r="N18303">
        <v>7</v>
      </c>
      <c r="P18303">
        <v>0</v>
      </c>
      <c r="Q18303">
        <v>1</v>
      </c>
      <c r="S18303">
        <v>1</v>
      </c>
    </row>
    <row r="18304" spans="1:19" x14ac:dyDescent="0.3">
      <c r="A18304" t="s">
        <v>36458</v>
      </c>
      <c r="B18304" s="171" t="s">
        <v>36459</v>
      </c>
      <c r="C18304" s="171" t="s">
        <v>12995</v>
      </c>
      <c r="D18304" s="171" t="s">
        <v>80</v>
      </c>
      <c r="E18304" s="11">
        <v>44927</v>
      </c>
      <c r="F18304">
        <v>64.5</v>
      </c>
      <c r="G18304">
        <v>76</v>
      </c>
      <c r="I18304">
        <v>293</v>
      </c>
      <c r="J18304">
        <v>519</v>
      </c>
      <c r="L18304">
        <v>607</v>
      </c>
      <c r="N18304">
        <v>261</v>
      </c>
      <c r="O18304" t="s">
        <v>16361</v>
      </c>
      <c r="P18304">
        <v>31</v>
      </c>
      <c r="Q18304">
        <v>42</v>
      </c>
      <c r="S18304">
        <v>32</v>
      </c>
    </row>
    <row r="18305" spans="1:19" x14ac:dyDescent="0.3">
      <c r="A18305" t="s">
        <v>36460</v>
      </c>
      <c r="B18305" s="171" t="s">
        <v>36461</v>
      </c>
      <c r="C18305" s="171" t="s">
        <v>15504</v>
      </c>
      <c r="D18305" s="171" t="s">
        <v>15341</v>
      </c>
      <c r="E18305" s="11">
        <v>44927</v>
      </c>
      <c r="F18305">
        <v>0</v>
      </c>
      <c r="G18305">
        <v>0</v>
      </c>
      <c r="I18305">
        <v>0</v>
      </c>
      <c r="J18305">
        <v>0</v>
      </c>
      <c r="L18305">
        <v>0</v>
      </c>
      <c r="N18305">
        <v>0</v>
      </c>
      <c r="O18305" t="s">
        <v>16361</v>
      </c>
      <c r="P18305">
        <v>0</v>
      </c>
      <c r="Q18305">
        <v>0</v>
      </c>
      <c r="S18305">
        <v>0</v>
      </c>
    </row>
    <row r="18306" spans="1:19" x14ac:dyDescent="0.3">
      <c r="A18306" t="s">
        <v>36462</v>
      </c>
      <c r="B18306" s="171" t="s">
        <v>36463</v>
      </c>
      <c r="C18306" s="171" t="s">
        <v>15511</v>
      </c>
      <c r="D18306" s="171" t="s">
        <v>80</v>
      </c>
      <c r="E18306" s="11">
        <v>44927</v>
      </c>
      <c r="F18306">
        <v>18.5</v>
      </c>
      <c r="G18306">
        <v>21</v>
      </c>
      <c r="H18306">
        <v>201</v>
      </c>
      <c r="I18306">
        <v>47</v>
      </c>
      <c r="J18306">
        <v>99</v>
      </c>
      <c r="L18306">
        <v>112</v>
      </c>
      <c r="N18306">
        <v>44</v>
      </c>
      <c r="P18306">
        <v>5</v>
      </c>
      <c r="Q18306">
        <v>6</v>
      </c>
      <c r="S18306">
        <v>3</v>
      </c>
    </row>
    <row r="18307" spans="1:19" x14ac:dyDescent="0.3">
      <c r="A18307" t="s">
        <v>36464</v>
      </c>
      <c r="B18307" s="171" t="s">
        <v>36465</v>
      </c>
      <c r="C18307" s="171" t="s">
        <v>15511</v>
      </c>
      <c r="D18307" s="171" t="s">
        <v>15341</v>
      </c>
      <c r="E18307" s="11">
        <v>44927</v>
      </c>
      <c r="F18307">
        <v>0</v>
      </c>
      <c r="G18307">
        <v>0</v>
      </c>
      <c r="I18307">
        <v>0</v>
      </c>
      <c r="J18307">
        <v>0</v>
      </c>
      <c r="L18307">
        <v>0</v>
      </c>
      <c r="N18307">
        <v>0</v>
      </c>
      <c r="P18307">
        <v>0</v>
      </c>
      <c r="Q18307">
        <v>0</v>
      </c>
      <c r="S18307">
        <v>0</v>
      </c>
    </row>
    <row r="18308" spans="1:19" x14ac:dyDescent="0.3">
      <c r="A18308" t="s">
        <v>36466</v>
      </c>
      <c r="B18308" s="171" t="s">
        <v>36467</v>
      </c>
      <c r="C18308" s="171" t="s">
        <v>15511</v>
      </c>
      <c r="D18308" s="171" t="s">
        <v>4</v>
      </c>
      <c r="E18308" s="11">
        <v>44927</v>
      </c>
      <c r="F18308">
        <v>18.5</v>
      </c>
      <c r="G18308">
        <v>21</v>
      </c>
      <c r="I18308">
        <v>47</v>
      </c>
      <c r="J18308">
        <v>99</v>
      </c>
      <c r="L18308">
        <v>112</v>
      </c>
      <c r="N18308">
        <v>44</v>
      </c>
      <c r="P18308">
        <v>5</v>
      </c>
      <c r="Q18308">
        <v>6</v>
      </c>
      <c r="S18308">
        <v>3</v>
      </c>
    </row>
    <row r="18309" spans="1:19" x14ac:dyDescent="0.3">
      <c r="A18309" t="s">
        <v>36468</v>
      </c>
      <c r="B18309" s="171" t="s">
        <v>36469</v>
      </c>
      <c r="C18309" s="171" t="s">
        <v>104</v>
      </c>
      <c r="D18309" s="171" t="s">
        <v>4</v>
      </c>
      <c r="E18309" s="11">
        <v>44927</v>
      </c>
      <c r="F18309">
        <v>64.5</v>
      </c>
      <c r="G18309">
        <v>76</v>
      </c>
      <c r="I18309">
        <v>293</v>
      </c>
      <c r="J18309">
        <v>519</v>
      </c>
      <c r="L18309">
        <v>607</v>
      </c>
      <c r="N18309">
        <v>261</v>
      </c>
      <c r="P18309">
        <v>31</v>
      </c>
      <c r="Q18309">
        <v>42</v>
      </c>
      <c r="S18309">
        <v>32</v>
      </c>
    </row>
    <row r="18310" spans="1:19" x14ac:dyDescent="0.3">
      <c r="A18310" t="s">
        <v>36470</v>
      </c>
      <c r="B18310" s="171" t="s">
        <v>36471</v>
      </c>
      <c r="C18310" s="171" t="s">
        <v>34754</v>
      </c>
      <c r="D18310" s="171" t="s">
        <v>80</v>
      </c>
      <c r="E18310" s="11">
        <v>44958</v>
      </c>
      <c r="F18310">
        <v>0.5</v>
      </c>
      <c r="G18310">
        <v>0.5</v>
      </c>
      <c r="I18310">
        <v>0</v>
      </c>
      <c r="J18310">
        <v>2</v>
      </c>
      <c r="L18310">
        <v>2</v>
      </c>
      <c r="N18310">
        <v>0</v>
      </c>
      <c r="P18310">
        <v>0</v>
      </c>
      <c r="Q18310">
        <v>0</v>
      </c>
      <c r="S18310">
        <v>0</v>
      </c>
    </row>
    <row r="18311" spans="1:19" x14ac:dyDescent="0.3">
      <c r="A18311" t="s">
        <v>36472</v>
      </c>
      <c r="B18311" s="171" t="s">
        <v>36473</v>
      </c>
      <c r="C18311" s="171" t="s">
        <v>34757</v>
      </c>
      <c r="D18311" s="171" t="s">
        <v>80</v>
      </c>
      <c r="E18311" s="11">
        <v>44958</v>
      </c>
      <c r="F18311">
        <v>1.5</v>
      </c>
      <c r="G18311">
        <v>1.5</v>
      </c>
      <c r="I18311">
        <v>0</v>
      </c>
      <c r="J18311">
        <v>6</v>
      </c>
      <c r="L18311">
        <v>6</v>
      </c>
      <c r="N18311">
        <v>0</v>
      </c>
      <c r="P18311">
        <v>0</v>
      </c>
      <c r="Q18311">
        <v>0</v>
      </c>
      <c r="S18311">
        <v>0</v>
      </c>
    </row>
    <row r="18312" spans="1:19" x14ac:dyDescent="0.3">
      <c r="A18312" t="s">
        <v>36474</v>
      </c>
      <c r="B18312" s="171" t="s">
        <v>36475</v>
      </c>
      <c r="C18312" s="171" t="s">
        <v>34760</v>
      </c>
      <c r="D18312" s="171" t="s">
        <v>80</v>
      </c>
      <c r="E18312" s="11">
        <v>44958</v>
      </c>
      <c r="F18312">
        <v>1</v>
      </c>
      <c r="G18312">
        <v>1</v>
      </c>
      <c r="I18312">
        <v>2</v>
      </c>
      <c r="J18312">
        <v>4</v>
      </c>
      <c r="L18312">
        <v>4</v>
      </c>
      <c r="N18312">
        <v>2</v>
      </c>
      <c r="P18312">
        <v>0</v>
      </c>
      <c r="Q18312">
        <v>0</v>
      </c>
      <c r="S18312">
        <v>0</v>
      </c>
    </row>
    <row r="18313" spans="1:19" x14ac:dyDescent="0.3">
      <c r="A18313" t="s">
        <v>36476</v>
      </c>
      <c r="B18313" s="171" t="s">
        <v>36477</v>
      </c>
      <c r="C18313" s="171" t="s">
        <v>34763</v>
      </c>
      <c r="D18313" s="171" t="s">
        <v>80</v>
      </c>
      <c r="E18313" s="11">
        <v>44958</v>
      </c>
      <c r="F18313">
        <v>0.5</v>
      </c>
      <c r="G18313">
        <v>0.5</v>
      </c>
      <c r="I18313">
        <v>0</v>
      </c>
      <c r="J18313">
        <v>2</v>
      </c>
      <c r="L18313">
        <v>2</v>
      </c>
      <c r="N18313">
        <v>0</v>
      </c>
      <c r="P18313">
        <v>0</v>
      </c>
      <c r="Q18313">
        <v>0</v>
      </c>
      <c r="S18313">
        <v>0</v>
      </c>
    </row>
    <row r="18314" spans="1:19" x14ac:dyDescent="0.3">
      <c r="A18314" t="s">
        <v>36478</v>
      </c>
      <c r="B18314" s="171" t="s">
        <v>36479</v>
      </c>
      <c r="C18314" s="171" t="s">
        <v>34766</v>
      </c>
      <c r="D18314" s="171" t="s">
        <v>80</v>
      </c>
      <c r="E18314" s="11">
        <v>44958</v>
      </c>
      <c r="F18314">
        <v>0.5</v>
      </c>
      <c r="G18314">
        <v>0.5</v>
      </c>
      <c r="I18314">
        <v>0</v>
      </c>
      <c r="J18314">
        <v>2</v>
      </c>
      <c r="L18314">
        <v>2</v>
      </c>
      <c r="N18314">
        <v>0</v>
      </c>
      <c r="P18314">
        <v>0</v>
      </c>
      <c r="Q18314">
        <v>0</v>
      </c>
      <c r="S18314">
        <v>0</v>
      </c>
    </row>
    <row r="18315" spans="1:19" x14ac:dyDescent="0.3">
      <c r="A18315" t="s">
        <v>36480</v>
      </c>
      <c r="B18315" s="171" t="s">
        <v>36481</v>
      </c>
      <c r="C18315" s="171" t="s">
        <v>119</v>
      </c>
      <c r="D18315" s="171" t="s">
        <v>80</v>
      </c>
      <c r="E18315" s="11">
        <v>44958</v>
      </c>
      <c r="F18315">
        <v>0</v>
      </c>
      <c r="G18315">
        <v>0</v>
      </c>
      <c r="I18315">
        <v>0</v>
      </c>
      <c r="J18315">
        <v>0</v>
      </c>
      <c r="L18315">
        <v>0</v>
      </c>
      <c r="N18315">
        <v>0</v>
      </c>
      <c r="P18315">
        <v>0</v>
      </c>
      <c r="Q18315">
        <v>0</v>
      </c>
      <c r="S18315">
        <v>0</v>
      </c>
    </row>
    <row r="18316" spans="1:19" x14ac:dyDescent="0.3">
      <c r="A18316" t="s">
        <v>36482</v>
      </c>
      <c r="B18316" s="171" t="s">
        <v>36483</v>
      </c>
      <c r="C18316" s="171" t="s">
        <v>143</v>
      </c>
      <c r="D18316" s="171" t="s">
        <v>80</v>
      </c>
      <c r="E18316" s="11">
        <v>44958</v>
      </c>
      <c r="F18316">
        <v>0</v>
      </c>
      <c r="G18316">
        <v>0</v>
      </c>
      <c r="I18316">
        <v>0</v>
      </c>
      <c r="J18316">
        <v>0</v>
      </c>
      <c r="L18316">
        <v>0</v>
      </c>
      <c r="N18316">
        <v>0</v>
      </c>
      <c r="P18316">
        <v>0</v>
      </c>
      <c r="Q18316">
        <v>0</v>
      </c>
      <c r="S18316">
        <v>0</v>
      </c>
    </row>
    <row r="18317" spans="1:19" x14ac:dyDescent="0.3">
      <c r="A18317" t="s">
        <v>36484</v>
      </c>
      <c r="B18317" s="171" t="s">
        <v>36485</v>
      </c>
      <c r="C18317" s="171" t="s">
        <v>158</v>
      </c>
      <c r="D18317" s="171" t="s">
        <v>80</v>
      </c>
      <c r="E18317" s="11">
        <v>44958</v>
      </c>
      <c r="F18317">
        <v>0</v>
      </c>
      <c r="G18317">
        <v>0</v>
      </c>
      <c r="I18317">
        <v>0</v>
      </c>
      <c r="J18317">
        <v>0</v>
      </c>
      <c r="L18317">
        <v>0</v>
      </c>
      <c r="N18317">
        <v>0</v>
      </c>
      <c r="P18317">
        <v>0</v>
      </c>
      <c r="Q18317">
        <v>0</v>
      </c>
      <c r="S18317">
        <v>0</v>
      </c>
    </row>
    <row r="18318" spans="1:19" x14ac:dyDescent="0.3">
      <c r="A18318" t="s">
        <v>36486</v>
      </c>
      <c r="B18318" s="171" t="s">
        <v>36487</v>
      </c>
      <c r="C18318" s="171" t="s">
        <v>209</v>
      </c>
      <c r="D18318" s="171" t="s">
        <v>80</v>
      </c>
      <c r="E18318" s="11">
        <v>44958</v>
      </c>
      <c r="F18318">
        <v>0</v>
      </c>
      <c r="G18318">
        <v>0</v>
      </c>
      <c r="I18318">
        <v>0</v>
      </c>
      <c r="J18318">
        <v>0</v>
      </c>
      <c r="L18318">
        <v>0</v>
      </c>
      <c r="N18318">
        <v>0</v>
      </c>
      <c r="P18318">
        <v>0</v>
      </c>
      <c r="Q18318">
        <v>0</v>
      </c>
      <c r="S18318">
        <v>0</v>
      </c>
    </row>
    <row r="18319" spans="1:19" x14ac:dyDescent="0.3">
      <c r="A18319" t="s">
        <v>36488</v>
      </c>
      <c r="B18319" s="171" t="s">
        <v>36489</v>
      </c>
      <c r="C18319" s="171" t="s">
        <v>76</v>
      </c>
      <c r="D18319" s="171" t="s">
        <v>80</v>
      </c>
      <c r="E18319" s="11">
        <v>44958</v>
      </c>
      <c r="F18319">
        <v>0</v>
      </c>
      <c r="G18319">
        <v>0</v>
      </c>
      <c r="I18319">
        <v>0</v>
      </c>
      <c r="J18319">
        <v>0</v>
      </c>
      <c r="L18319">
        <v>0</v>
      </c>
      <c r="N18319">
        <v>0</v>
      </c>
      <c r="P18319">
        <v>0</v>
      </c>
      <c r="Q18319">
        <v>0</v>
      </c>
      <c r="S18319">
        <v>0</v>
      </c>
    </row>
    <row r="18320" spans="1:19" x14ac:dyDescent="0.3">
      <c r="A18320" t="s">
        <v>36490</v>
      </c>
      <c r="B18320" s="171" t="s">
        <v>36491</v>
      </c>
      <c r="C18320" s="171" t="s">
        <v>15347</v>
      </c>
      <c r="D18320" s="171" t="s">
        <v>80</v>
      </c>
      <c r="E18320" s="11">
        <v>44958</v>
      </c>
      <c r="F18320">
        <v>0</v>
      </c>
      <c r="G18320">
        <v>0</v>
      </c>
      <c r="I18320">
        <v>0</v>
      </c>
      <c r="J18320">
        <v>0</v>
      </c>
      <c r="L18320">
        <v>0</v>
      </c>
      <c r="N18320">
        <v>0</v>
      </c>
      <c r="P18320">
        <v>0</v>
      </c>
      <c r="Q18320">
        <v>0</v>
      </c>
      <c r="S18320">
        <v>0</v>
      </c>
    </row>
    <row r="18321" spans="1:19" x14ac:dyDescent="0.3">
      <c r="A18321" t="s">
        <v>36492</v>
      </c>
      <c r="B18321" s="171" t="s">
        <v>36493</v>
      </c>
      <c r="C18321" s="171" t="s">
        <v>203</v>
      </c>
      <c r="D18321" s="171" t="s">
        <v>80</v>
      </c>
      <c r="E18321" s="11">
        <v>44958</v>
      </c>
      <c r="F18321">
        <v>2.5</v>
      </c>
      <c r="G18321">
        <v>3</v>
      </c>
      <c r="I18321">
        <v>7</v>
      </c>
      <c r="J18321">
        <v>14</v>
      </c>
      <c r="L18321">
        <v>15</v>
      </c>
      <c r="N18321">
        <v>7</v>
      </c>
      <c r="P18321">
        <v>1</v>
      </c>
      <c r="Q18321">
        <v>2</v>
      </c>
      <c r="S18321">
        <v>0</v>
      </c>
    </row>
    <row r="18322" spans="1:19" x14ac:dyDescent="0.3">
      <c r="A18322" t="s">
        <v>36494</v>
      </c>
      <c r="B18322" s="171" t="s">
        <v>36495</v>
      </c>
      <c r="C18322" s="171" t="s">
        <v>15340</v>
      </c>
      <c r="D18322" s="171" t="s">
        <v>15341</v>
      </c>
      <c r="E18322" s="11">
        <v>44958</v>
      </c>
      <c r="F18322">
        <v>0</v>
      </c>
      <c r="G18322">
        <v>0</v>
      </c>
      <c r="I18322">
        <v>0</v>
      </c>
      <c r="J18322">
        <v>0</v>
      </c>
      <c r="L18322">
        <v>0</v>
      </c>
      <c r="N18322">
        <v>0</v>
      </c>
      <c r="P18322">
        <v>0</v>
      </c>
      <c r="Q18322">
        <v>0</v>
      </c>
      <c r="S18322">
        <v>0</v>
      </c>
    </row>
    <row r="18323" spans="1:19" x14ac:dyDescent="0.3">
      <c r="A18323" t="s">
        <v>36496</v>
      </c>
      <c r="B18323" s="171" t="s">
        <v>36497</v>
      </c>
      <c r="C18323" s="171" t="s">
        <v>15340</v>
      </c>
      <c r="D18323" s="171" t="s">
        <v>80</v>
      </c>
      <c r="E18323" s="11">
        <v>44958</v>
      </c>
      <c r="F18323">
        <v>0</v>
      </c>
      <c r="G18323">
        <v>0</v>
      </c>
      <c r="I18323">
        <v>0</v>
      </c>
      <c r="J18323">
        <v>0</v>
      </c>
      <c r="L18323">
        <v>0</v>
      </c>
      <c r="N18323">
        <v>0</v>
      </c>
      <c r="P18323">
        <v>0</v>
      </c>
      <c r="Q18323">
        <v>0</v>
      </c>
      <c r="S18323">
        <v>0</v>
      </c>
    </row>
    <row r="18324" spans="1:19" x14ac:dyDescent="0.3">
      <c r="A18324" t="s">
        <v>36498</v>
      </c>
      <c r="B18324" s="171" t="s">
        <v>36499</v>
      </c>
      <c r="C18324" s="171" t="s">
        <v>15344</v>
      </c>
      <c r="D18324" s="171" t="s">
        <v>15341</v>
      </c>
      <c r="E18324" s="11">
        <v>44958</v>
      </c>
      <c r="F18324">
        <v>0</v>
      </c>
      <c r="G18324">
        <v>0</v>
      </c>
      <c r="I18324">
        <v>0</v>
      </c>
      <c r="J18324">
        <v>0</v>
      </c>
      <c r="L18324">
        <v>0</v>
      </c>
      <c r="N18324">
        <v>0</v>
      </c>
      <c r="P18324">
        <v>0</v>
      </c>
      <c r="Q18324">
        <v>0</v>
      </c>
      <c r="S18324">
        <v>0</v>
      </c>
    </row>
    <row r="18325" spans="1:19" x14ac:dyDescent="0.3">
      <c r="A18325" t="s">
        <v>36500</v>
      </c>
      <c r="B18325" s="171" t="s">
        <v>36501</v>
      </c>
      <c r="C18325" s="171" t="s">
        <v>15347</v>
      </c>
      <c r="D18325" s="171" t="s">
        <v>15341</v>
      </c>
      <c r="E18325" s="11">
        <v>44958</v>
      </c>
      <c r="F18325">
        <v>0</v>
      </c>
      <c r="G18325">
        <v>0</v>
      </c>
      <c r="I18325">
        <v>0</v>
      </c>
      <c r="J18325">
        <v>0</v>
      </c>
      <c r="L18325">
        <v>0</v>
      </c>
      <c r="N18325">
        <v>0</v>
      </c>
      <c r="P18325">
        <v>0</v>
      </c>
      <c r="Q18325">
        <v>0</v>
      </c>
      <c r="S18325">
        <v>0</v>
      </c>
    </row>
    <row r="18326" spans="1:19" x14ac:dyDescent="0.3">
      <c r="A18326" t="s">
        <v>36490</v>
      </c>
      <c r="B18326" s="171" t="s">
        <v>36491</v>
      </c>
      <c r="C18326" s="171" t="s">
        <v>15347</v>
      </c>
      <c r="D18326" s="171" t="s">
        <v>80</v>
      </c>
      <c r="E18326" s="11">
        <v>44958</v>
      </c>
      <c r="F18326">
        <v>1</v>
      </c>
      <c r="G18326">
        <v>1</v>
      </c>
      <c r="I18326">
        <v>3</v>
      </c>
      <c r="J18326">
        <v>6</v>
      </c>
      <c r="L18326">
        <v>6</v>
      </c>
      <c r="N18326">
        <v>3</v>
      </c>
      <c r="P18326">
        <v>2</v>
      </c>
      <c r="Q18326">
        <v>3</v>
      </c>
      <c r="S18326">
        <v>0</v>
      </c>
    </row>
    <row r="18327" spans="1:19" x14ac:dyDescent="0.3">
      <c r="A18327" t="s">
        <v>36502</v>
      </c>
      <c r="B18327" s="171" t="s">
        <v>36503</v>
      </c>
      <c r="C18327" s="171" t="s">
        <v>203</v>
      </c>
      <c r="D18327" s="171" t="s">
        <v>15341</v>
      </c>
      <c r="E18327" s="11">
        <v>44958</v>
      </c>
      <c r="F18327">
        <v>0</v>
      </c>
      <c r="G18327">
        <v>0</v>
      </c>
      <c r="I18327">
        <v>0</v>
      </c>
      <c r="J18327">
        <v>0</v>
      </c>
      <c r="L18327">
        <v>0</v>
      </c>
      <c r="N18327">
        <v>0</v>
      </c>
      <c r="P18327">
        <v>0</v>
      </c>
      <c r="Q18327">
        <v>0</v>
      </c>
      <c r="S18327">
        <v>0</v>
      </c>
    </row>
    <row r="18328" spans="1:19" x14ac:dyDescent="0.3">
      <c r="A18328" t="s">
        <v>36504</v>
      </c>
      <c r="B18328" s="171" t="s">
        <v>36505</v>
      </c>
      <c r="C18328" s="171" t="s">
        <v>24281</v>
      </c>
      <c r="D18328" s="171" t="s">
        <v>15341</v>
      </c>
      <c r="E18328" s="11">
        <v>44958</v>
      </c>
      <c r="F18328">
        <v>0</v>
      </c>
      <c r="G18328">
        <v>0</v>
      </c>
      <c r="I18328">
        <v>0</v>
      </c>
      <c r="J18328">
        <v>0</v>
      </c>
      <c r="L18328">
        <v>0</v>
      </c>
      <c r="N18328">
        <v>0</v>
      </c>
      <c r="P18328">
        <v>0</v>
      </c>
      <c r="Q18328">
        <v>0</v>
      </c>
      <c r="S18328">
        <v>0</v>
      </c>
    </row>
    <row r="18329" spans="1:19" x14ac:dyDescent="0.3">
      <c r="A18329" t="s">
        <v>36506</v>
      </c>
      <c r="B18329" s="171" t="s">
        <v>36507</v>
      </c>
      <c r="C18329" s="171" t="s">
        <v>24281</v>
      </c>
      <c r="D18329" s="171" t="s">
        <v>80</v>
      </c>
      <c r="E18329" s="11">
        <v>44958</v>
      </c>
      <c r="F18329">
        <v>0</v>
      </c>
      <c r="G18329">
        <v>0</v>
      </c>
      <c r="I18329">
        <v>0</v>
      </c>
      <c r="J18329">
        <v>0</v>
      </c>
      <c r="L18329">
        <v>0</v>
      </c>
      <c r="N18329">
        <v>0</v>
      </c>
      <c r="P18329">
        <v>0</v>
      </c>
      <c r="Q18329">
        <v>0</v>
      </c>
      <c r="S18329">
        <v>0</v>
      </c>
    </row>
    <row r="18330" spans="1:19" x14ac:dyDescent="0.3">
      <c r="A18330" t="s">
        <v>36508</v>
      </c>
      <c r="B18330" s="171" t="s">
        <v>36509</v>
      </c>
      <c r="C18330" s="171" t="s">
        <v>24284</v>
      </c>
      <c r="D18330" s="171" t="s">
        <v>80</v>
      </c>
      <c r="E18330" s="11">
        <v>44958</v>
      </c>
      <c r="F18330">
        <v>2</v>
      </c>
      <c r="G18330">
        <v>2</v>
      </c>
      <c r="I18330">
        <v>7</v>
      </c>
      <c r="J18330">
        <v>12</v>
      </c>
      <c r="L18330">
        <v>11</v>
      </c>
      <c r="N18330">
        <v>4</v>
      </c>
      <c r="P18330">
        <v>0</v>
      </c>
      <c r="Q18330">
        <v>0</v>
      </c>
      <c r="S18330">
        <v>3</v>
      </c>
    </row>
    <row r="18331" spans="1:19" x14ac:dyDescent="0.3">
      <c r="A18331" t="s">
        <v>36510</v>
      </c>
      <c r="B18331" s="171" t="s">
        <v>36511</v>
      </c>
      <c r="C18331" s="171" t="s">
        <v>18126</v>
      </c>
      <c r="D18331" s="171" t="s">
        <v>80</v>
      </c>
      <c r="E18331" s="11">
        <v>44958</v>
      </c>
      <c r="F18331">
        <v>0</v>
      </c>
      <c r="G18331">
        <v>0</v>
      </c>
      <c r="I18331">
        <v>0</v>
      </c>
      <c r="J18331">
        <v>0</v>
      </c>
      <c r="L18331">
        <v>0</v>
      </c>
      <c r="N18331">
        <v>0</v>
      </c>
      <c r="P18331">
        <v>0</v>
      </c>
      <c r="Q18331">
        <v>0</v>
      </c>
      <c r="S18331">
        <v>0</v>
      </c>
    </row>
    <row r="18332" spans="1:19" x14ac:dyDescent="0.3">
      <c r="A18332" t="s">
        <v>36512</v>
      </c>
      <c r="B18332" s="171" t="s">
        <v>36513</v>
      </c>
      <c r="C18332" s="171" t="s">
        <v>128</v>
      </c>
      <c r="D18332" s="171" t="s">
        <v>80</v>
      </c>
      <c r="E18332" s="11">
        <v>44958</v>
      </c>
      <c r="F18332">
        <v>0</v>
      </c>
      <c r="G18332">
        <v>0</v>
      </c>
      <c r="I18332">
        <v>0</v>
      </c>
      <c r="J18332">
        <v>0</v>
      </c>
      <c r="L18332">
        <v>0</v>
      </c>
      <c r="N18332">
        <v>0</v>
      </c>
      <c r="P18332">
        <v>0</v>
      </c>
      <c r="Q18332">
        <v>0</v>
      </c>
      <c r="S18332">
        <v>0</v>
      </c>
    </row>
    <row r="18333" spans="1:19" x14ac:dyDescent="0.3">
      <c r="A18333" t="s">
        <v>36514</v>
      </c>
      <c r="B18333" s="171" t="s">
        <v>36515</v>
      </c>
      <c r="C18333" s="171" t="s">
        <v>14824</v>
      </c>
      <c r="D18333" s="171" t="s">
        <v>80</v>
      </c>
      <c r="E18333" s="11">
        <v>44958</v>
      </c>
      <c r="F18333">
        <v>0</v>
      </c>
      <c r="G18333">
        <v>0</v>
      </c>
      <c r="I18333">
        <v>0</v>
      </c>
      <c r="J18333">
        <v>0</v>
      </c>
      <c r="L18333">
        <v>0</v>
      </c>
      <c r="N18333">
        <v>0</v>
      </c>
      <c r="P18333">
        <v>0</v>
      </c>
      <c r="Q18333">
        <v>0</v>
      </c>
      <c r="S18333">
        <v>0</v>
      </c>
    </row>
    <row r="18334" spans="1:19" x14ac:dyDescent="0.3">
      <c r="A18334" t="s">
        <v>36516</v>
      </c>
      <c r="B18334" s="171" t="s">
        <v>36517</v>
      </c>
      <c r="C18334" s="171" t="s">
        <v>152</v>
      </c>
      <c r="D18334" s="171" t="s">
        <v>80</v>
      </c>
      <c r="E18334" s="11">
        <v>44958</v>
      </c>
      <c r="F18334">
        <v>0</v>
      </c>
      <c r="G18334">
        <v>0</v>
      </c>
      <c r="I18334">
        <v>0</v>
      </c>
      <c r="J18334">
        <v>0</v>
      </c>
      <c r="L18334">
        <v>0</v>
      </c>
      <c r="N18334">
        <v>0</v>
      </c>
      <c r="P18334">
        <v>0</v>
      </c>
      <c r="Q18334">
        <v>0</v>
      </c>
      <c r="S18334">
        <v>0</v>
      </c>
    </row>
    <row r="18335" spans="1:19" x14ac:dyDescent="0.3">
      <c r="A18335" t="s">
        <v>36518</v>
      </c>
      <c r="B18335" s="171" t="s">
        <v>36519</v>
      </c>
      <c r="C18335" s="171" t="s">
        <v>194</v>
      </c>
      <c r="D18335" s="171" t="s">
        <v>80</v>
      </c>
      <c r="E18335" s="11">
        <v>44958</v>
      </c>
      <c r="F18335">
        <v>5</v>
      </c>
      <c r="G18335">
        <v>6</v>
      </c>
      <c r="I18335">
        <v>25</v>
      </c>
      <c r="J18335">
        <v>30</v>
      </c>
      <c r="L18335">
        <v>35</v>
      </c>
      <c r="N18335">
        <v>18</v>
      </c>
      <c r="P18335">
        <v>2</v>
      </c>
      <c r="Q18335">
        <v>5</v>
      </c>
      <c r="S18335">
        <v>7</v>
      </c>
    </row>
    <row r="18336" spans="1:19" x14ac:dyDescent="0.3">
      <c r="A18336" t="s">
        <v>36520</v>
      </c>
      <c r="B18336" s="171" t="s">
        <v>36521</v>
      </c>
      <c r="C18336" s="171" t="s">
        <v>18137</v>
      </c>
      <c r="D18336" s="171" t="s">
        <v>80</v>
      </c>
      <c r="E18336" s="11">
        <v>44958</v>
      </c>
      <c r="F18336">
        <v>0</v>
      </c>
      <c r="G18336">
        <v>0</v>
      </c>
      <c r="I18336">
        <v>0</v>
      </c>
      <c r="J18336">
        <v>0</v>
      </c>
      <c r="L18336">
        <v>0</v>
      </c>
      <c r="N18336">
        <v>0</v>
      </c>
      <c r="P18336">
        <v>0</v>
      </c>
      <c r="Q18336">
        <v>0</v>
      </c>
      <c r="S18336">
        <v>0</v>
      </c>
    </row>
    <row r="18337" spans="1:19" x14ac:dyDescent="0.3">
      <c r="A18337" t="s">
        <v>36522</v>
      </c>
      <c r="B18337" s="171" t="s">
        <v>36523</v>
      </c>
      <c r="C18337" s="171" t="s">
        <v>18140</v>
      </c>
      <c r="D18337" s="171" t="s">
        <v>80</v>
      </c>
      <c r="E18337" s="11">
        <v>44958</v>
      </c>
      <c r="F18337">
        <v>2</v>
      </c>
      <c r="G18337">
        <v>4</v>
      </c>
      <c r="I18337">
        <v>9</v>
      </c>
      <c r="J18337">
        <v>10</v>
      </c>
      <c r="L18337">
        <v>20</v>
      </c>
      <c r="N18337">
        <v>7</v>
      </c>
      <c r="P18337">
        <v>1</v>
      </c>
      <c r="Q18337">
        <v>2</v>
      </c>
      <c r="S18337">
        <v>2</v>
      </c>
    </row>
    <row r="18338" spans="1:19" x14ac:dyDescent="0.3">
      <c r="A18338" t="s">
        <v>36524</v>
      </c>
      <c r="B18338" s="171" t="s">
        <v>36525</v>
      </c>
      <c r="C18338" s="171" t="s">
        <v>236</v>
      </c>
      <c r="D18338" s="171" t="s">
        <v>80</v>
      </c>
      <c r="E18338" s="11">
        <v>44958</v>
      </c>
      <c r="F18338">
        <v>0</v>
      </c>
      <c r="G18338">
        <v>0</v>
      </c>
      <c r="I18338">
        <v>0</v>
      </c>
      <c r="J18338">
        <v>0</v>
      </c>
      <c r="L18338">
        <v>0</v>
      </c>
      <c r="N18338">
        <v>0</v>
      </c>
      <c r="P18338">
        <v>0</v>
      </c>
      <c r="Q18338">
        <v>0</v>
      </c>
      <c r="S18338">
        <v>0</v>
      </c>
    </row>
    <row r="18339" spans="1:19" x14ac:dyDescent="0.3">
      <c r="A18339" t="s">
        <v>36526</v>
      </c>
      <c r="B18339" s="171" t="s">
        <v>36527</v>
      </c>
      <c r="C18339" s="171" t="s">
        <v>239</v>
      </c>
      <c r="D18339" s="171" t="s">
        <v>80</v>
      </c>
      <c r="E18339" s="11">
        <v>44958</v>
      </c>
      <c r="F18339">
        <v>0</v>
      </c>
      <c r="G18339">
        <v>0</v>
      </c>
      <c r="I18339">
        <v>0</v>
      </c>
      <c r="J18339">
        <v>0</v>
      </c>
      <c r="L18339">
        <v>0</v>
      </c>
      <c r="N18339">
        <v>0</v>
      </c>
      <c r="P18339">
        <v>0</v>
      </c>
      <c r="Q18339">
        <v>0</v>
      </c>
      <c r="S18339">
        <v>0</v>
      </c>
    </row>
    <row r="18340" spans="1:19" x14ac:dyDescent="0.3">
      <c r="A18340" t="s">
        <v>36528</v>
      </c>
      <c r="B18340" s="171" t="s">
        <v>36529</v>
      </c>
      <c r="C18340" s="171" t="s">
        <v>176</v>
      </c>
      <c r="D18340" s="171" t="s">
        <v>80</v>
      </c>
      <c r="E18340" s="11">
        <v>44958</v>
      </c>
      <c r="F18340">
        <v>2</v>
      </c>
      <c r="G18340">
        <v>2</v>
      </c>
      <c r="I18340">
        <v>6</v>
      </c>
      <c r="J18340">
        <v>11</v>
      </c>
      <c r="L18340">
        <v>11</v>
      </c>
      <c r="N18340">
        <v>6</v>
      </c>
      <c r="P18340">
        <v>1</v>
      </c>
      <c r="Q18340">
        <v>1</v>
      </c>
      <c r="S18340">
        <v>0</v>
      </c>
    </row>
    <row r="18341" spans="1:19" x14ac:dyDescent="0.3">
      <c r="A18341" t="s">
        <v>36530</v>
      </c>
      <c r="B18341" s="171" t="s">
        <v>36531</v>
      </c>
      <c r="C18341" s="171" t="s">
        <v>206</v>
      </c>
      <c r="D18341" s="171" t="s">
        <v>80</v>
      </c>
      <c r="E18341" s="11">
        <v>44958</v>
      </c>
      <c r="F18341">
        <v>1.5</v>
      </c>
      <c r="G18341">
        <v>1.5</v>
      </c>
      <c r="I18341">
        <v>2</v>
      </c>
      <c r="J18341">
        <v>7</v>
      </c>
      <c r="L18341">
        <v>7</v>
      </c>
      <c r="N18341">
        <v>1</v>
      </c>
      <c r="P18341">
        <v>0</v>
      </c>
      <c r="Q18341">
        <v>0</v>
      </c>
      <c r="S18341">
        <v>1</v>
      </c>
    </row>
    <row r="18342" spans="1:19" x14ac:dyDescent="0.3">
      <c r="A18342" t="s">
        <v>36532</v>
      </c>
      <c r="B18342" s="171" t="s">
        <v>36533</v>
      </c>
      <c r="C18342" s="171" t="s">
        <v>176</v>
      </c>
      <c r="D18342" s="171" t="s">
        <v>15341</v>
      </c>
      <c r="E18342" s="11">
        <v>44958</v>
      </c>
      <c r="F18342">
        <v>0</v>
      </c>
      <c r="G18342">
        <v>0</v>
      </c>
      <c r="I18342">
        <v>0</v>
      </c>
      <c r="J18342">
        <v>0</v>
      </c>
      <c r="L18342">
        <v>0</v>
      </c>
      <c r="N18342">
        <v>0</v>
      </c>
      <c r="P18342">
        <v>0</v>
      </c>
      <c r="Q18342">
        <v>0</v>
      </c>
      <c r="S18342">
        <v>0</v>
      </c>
    </row>
    <row r="18343" spans="1:19" x14ac:dyDescent="0.3">
      <c r="A18343" t="s">
        <v>36534</v>
      </c>
      <c r="B18343" s="171" t="s">
        <v>36535</v>
      </c>
      <c r="C18343" s="171" t="s">
        <v>206</v>
      </c>
      <c r="D18343" s="171" t="s">
        <v>15341</v>
      </c>
      <c r="E18343" s="11">
        <v>44958</v>
      </c>
      <c r="F18343">
        <v>0</v>
      </c>
      <c r="G18343">
        <v>0</v>
      </c>
      <c r="I18343">
        <v>0</v>
      </c>
      <c r="J18343">
        <v>0</v>
      </c>
      <c r="L18343">
        <v>0</v>
      </c>
      <c r="N18343">
        <v>0</v>
      </c>
      <c r="P18343">
        <v>0</v>
      </c>
      <c r="Q18343">
        <v>0</v>
      </c>
      <c r="S18343">
        <v>0</v>
      </c>
    </row>
    <row r="18344" spans="1:19" x14ac:dyDescent="0.3">
      <c r="A18344" t="s">
        <v>36536</v>
      </c>
      <c r="B18344" s="171" t="s">
        <v>36537</v>
      </c>
      <c r="C18344" s="171" t="s">
        <v>16544</v>
      </c>
      <c r="D18344" s="171" t="s">
        <v>15341</v>
      </c>
      <c r="E18344" s="11">
        <v>44958</v>
      </c>
      <c r="F18344">
        <v>0</v>
      </c>
      <c r="G18344">
        <v>0</v>
      </c>
      <c r="I18344">
        <v>0</v>
      </c>
      <c r="J18344">
        <v>0</v>
      </c>
      <c r="L18344">
        <v>0</v>
      </c>
      <c r="N18344">
        <v>0</v>
      </c>
      <c r="P18344">
        <v>0</v>
      </c>
      <c r="Q18344">
        <v>0</v>
      </c>
      <c r="S18344">
        <v>0</v>
      </c>
    </row>
    <row r="18345" spans="1:19" x14ac:dyDescent="0.3">
      <c r="A18345" t="s">
        <v>36538</v>
      </c>
      <c r="B18345" s="171" t="s">
        <v>36539</v>
      </c>
      <c r="C18345" s="171" t="s">
        <v>16544</v>
      </c>
      <c r="D18345" s="171" t="s">
        <v>80</v>
      </c>
      <c r="E18345" s="11">
        <v>44958</v>
      </c>
      <c r="F18345">
        <v>0</v>
      </c>
      <c r="G18345">
        <v>0</v>
      </c>
      <c r="I18345">
        <v>0</v>
      </c>
      <c r="J18345">
        <v>0</v>
      </c>
      <c r="L18345">
        <v>0</v>
      </c>
      <c r="N18345">
        <v>0</v>
      </c>
      <c r="P18345">
        <v>0</v>
      </c>
      <c r="Q18345">
        <v>0</v>
      </c>
      <c r="S18345">
        <v>0</v>
      </c>
    </row>
    <row r="18346" spans="1:19" x14ac:dyDescent="0.3">
      <c r="A18346" t="s">
        <v>36540</v>
      </c>
      <c r="B18346" s="171" t="s">
        <v>36541</v>
      </c>
      <c r="C18346" s="171" t="s">
        <v>24315</v>
      </c>
      <c r="D18346" s="171" t="s">
        <v>15341</v>
      </c>
      <c r="E18346" s="11">
        <v>44958</v>
      </c>
      <c r="F18346">
        <v>0</v>
      </c>
      <c r="G18346">
        <v>0</v>
      </c>
      <c r="I18346">
        <v>0</v>
      </c>
      <c r="J18346">
        <v>0</v>
      </c>
      <c r="L18346">
        <v>0</v>
      </c>
      <c r="N18346">
        <v>0</v>
      </c>
      <c r="P18346">
        <v>0</v>
      </c>
      <c r="Q18346">
        <v>0</v>
      </c>
      <c r="S18346">
        <v>0</v>
      </c>
    </row>
    <row r="18347" spans="1:19" x14ac:dyDescent="0.3">
      <c r="A18347" t="s">
        <v>36542</v>
      </c>
      <c r="B18347" s="171" t="s">
        <v>36543</v>
      </c>
      <c r="C18347" s="171" t="s">
        <v>24315</v>
      </c>
      <c r="D18347" s="171" t="s">
        <v>80</v>
      </c>
      <c r="E18347" s="11">
        <v>44958</v>
      </c>
      <c r="F18347">
        <v>0</v>
      </c>
      <c r="G18347">
        <v>0</v>
      </c>
      <c r="I18347">
        <v>0</v>
      </c>
      <c r="J18347">
        <v>0</v>
      </c>
      <c r="L18347">
        <v>0</v>
      </c>
      <c r="N18347">
        <v>0</v>
      </c>
      <c r="P18347">
        <v>0</v>
      </c>
      <c r="Q18347">
        <v>0</v>
      </c>
      <c r="S18347">
        <v>0</v>
      </c>
    </row>
    <row r="18348" spans="1:19" x14ac:dyDescent="0.3">
      <c r="A18348" t="s">
        <v>36544</v>
      </c>
      <c r="B18348" s="171" t="s">
        <v>36545</v>
      </c>
      <c r="C18348" s="171" t="s">
        <v>34833</v>
      </c>
      <c r="D18348" s="171" t="s">
        <v>80</v>
      </c>
      <c r="E18348" s="11">
        <v>44958</v>
      </c>
      <c r="F18348">
        <v>2</v>
      </c>
      <c r="G18348">
        <v>2</v>
      </c>
      <c r="I18348">
        <v>2</v>
      </c>
      <c r="J18348">
        <v>11</v>
      </c>
      <c r="L18348">
        <v>11</v>
      </c>
      <c r="N18348">
        <v>1</v>
      </c>
      <c r="P18348">
        <v>0</v>
      </c>
      <c r="Q18348">
        <v>0</v>
      </c>
      <c r="S18348">
        <v>1</v>
      </c>
    </row>
    <row r="18349" spans="1:19" x14ac:dyDescent="0.3">
      <c r="A18349" t="s">
        <v>36546</v>
      </c>
      <c r="B18349" s="171" t="s">
        <v>36547</v>
      </c>
      <c r="C18349" s="171" t="s">
        <v>34836</v>
      </c>
      <c r="D18349" s="171" t="s">
        <v>80</v>
      </c>
      <c r="E18349" s="11">
        <v>44958</v>
      </c>
      <c r="F18349">
        <v>1.5</v>
      </c>
      <c r="G18349">
        <v>1.5</v>
      </c>
      <c r="I18349">
        <v>3</v>
      </c>
      <c r="J18349">
        <v>7</v>
      </c>
      <c r="L18349">
        <v>7</v>
      </c>
      <c r="N18349">
        <v>3</v>
      </c>
      <c r="P18349">
        <v>0</v>
      </c>
      <c r="Q18349">
        <v>0</v>
      </c>
      <c r="S18349">
        <v>0</v>
      </c>
    </row>
    <row r="18350" spans="1:19" x14ac:dyDescent="0.3">
      <c r="A18350" t="s">
        <v>36548</v>
      </c>
      <c r="B18350" s="171" t="s">
        <v>36549</v>
      </c>
      <c r="C18350" s="171" t="s">
        <v>113</v>
      </c>
      <c r="D18350" s="171" t="s">
        <v>80</v>
      </c>
      <c r="E18350" s="11">
        <v>44958</v>
      </c>
      <c r="F18350">
        <v>0</v>
      </c>
      <c r="G18350">
        <v>0</v>
      </c>
      <c r="I18350">
        <v>0</v>
      </c>
      <c r="J18350">
        <v>0</v>
      </c>
      <c r="L18350">
        <v>0</v>
      </c>
      <c r="N18350">
        <v>0</v>
      </c>
      <c r="P18350">
        <v>0</v>
      </c>
      <c r="Q18350">
        <v>0</v>
      </c>
      <c r="S18350">
        <v>0</v>
      </c>
    </row>
    <row r="18351" spans="1:19" x14ac:dyDescent="0.3">
      <c r="A18351" t="s">
        <v>36550</v>
      </c>
      <c r="B18351" s="171" t="s">
        <v>36551</v>
      </c>
      <c r="C18351" s="171" t="s">
        <v>131</v>
      </c>
      <c r="D18351" s="171" t="s">
        <v>80</v>
      </c>
      <c r="E18351" s="11">
        <v>44958</v>
      </c>
      <c r="F18351">
        <v>0</v>
      </c>
      <c r="G18351">
        <v>0</v>
      </c>
      <c r="I18351">
        <v>0</v>
      </c>
      <c r="J18351">
        <v>0</v>
      </c>
      <c r="L18351">
        <v>0</v>
      </c>
      <c r="N18351">
        <v>0</v>
      </c>
      <c r="P18351">
        <v>0</v>
      </c>
      <c r="Q18351">
        <v>0</v>
      </c>
      <c r="S18351">
        <v>0</v>
      </c>
    </row>
    <row r="18352" spans="1:19" x14ac:dyDescent="0.3">
      <c r="A18352" t="s">
        <v>36552</v>
      </c>
      <c r="B18352" s="171" t="s">
        <v>36553</v>
      </c>
      <c r="C18352" s="171" t="s">
        <v>14843</v>
      </c>
      <c r="D18352" s="171" t="s">
        <v>80</v>
      </c>
      <c r="E18352" s="11">
        <v>44958</v>
      </c>
      <c r="F18352">
        <v>0</v>
      </c>
      <c r="G18352">
        <v>0</v>
      </c>
      <c r="I18352">
        <v>0</v>
      </c>
      <c r="J18352">
        <v>0</v>
      </c>
      <c r="L18352">
        <v>0</v>
      </c>
      <c r="N18352">
        <v>0</v>
      </c>
      <c r="P18352">
        <v>0</v>
      </c>
      <c r="Q18352">
        <v>0</v>
      </c>
      <c r="S18352">
        <v>0</v>
      </c>
    </row>
    <row r="18353" spans="1:19" x14ac:dyDescent="0.3">
      <c r="A18353" t="s">
        <v>36554</v>
      </c>
      <c r="B18353" s="171" t="s">
        <v>36555</v>
      </c>
      <c r="C18353" s="171" t="s">
        <v>155</v>
      </c>
      <c r="D18353" s="171" t="s">
        <v>80</v>
      </c>
      <c r="E18353" s="11">
        <v>44958</v>
      </c>
      <c r="F18353">
        <v>4.5</v>
      </c>
      <c r="G18353">
        <v>4.5</v>
      </c>
      <c r="I18353">
        <v>10</v>
      </c>
      <c r="J18353">
        <v>24</v>
      </c>
      <c r="L18353">
        <v>24</v>
      </c>
      <c r="N18353">
        <v>10</v>
      </c>
      <c r="P18353">
        <v>0</v>
      </c>
      <c r="Q18353">
        <v>0</v>
      </c>
      <c r="S18353">
        <v>0</v>
      </c>
    </row>
    <row r="18354" spans="1:19" x14ac:dyDescent="0.3">
      <c r="A18354" t="s">
        <v>36556</v>
      </c>
      <c r="B18354" s="171" t="s">
        <v>36557</v>
      </c>
      <c r="C18354" s="171" t="s">
        <v>16232</v>
      </c>
      <c r="D18354" s="171" t="s">
        <v>80</v>
      </c>
      <c r="E18354" s="11">
        <v>44958</v>
      </c>
      <c r="F18354">
        <v>1</v>
      </c>
      <c r="G18354">
        <v>1.5</v>
      </c>
      <c r="I18354">
        <v>3</v>
      </c>
      <c r="J18354">
        <v>6</v>
      </c>
      <c r="L18354">
        <v>9</v>
      </c>
      <c r="N18354">
        <v>1</v>
      </c>
      <c r="P18354">
        <v>1</v>
      </c>
      <c r="Q18354">
        <v>3</v>
      </c>
      <c r="S18354">
        <v>2</v>
      </c>
    </row>
    <row r="18355" spans="1:19" x14ac:dyDescent="0.3">
      <c r="A18355" t="s">
        <v>36558</v>
      </c>
      <c r="B18355" s="171" t="s">
        <v>36559</v>
      </c>
      <c r="C18355" s="171" t="s">
        <v>16557</v>
      </c>
      <c r="D18355" s="171" t="s">
        <v>80</v>
      </c>
      <c r="E18355" s="11">
        <v>44958</v>
      </c>
      <c r="F18355">
        <v>0</v>
      </c>
      <c r="G18355">
        <v>0</v>
      </c>
      <c r="I18355">
        <v>0</v>
      </c>
      <c r="J18355">
        <v>0</v>
      </c>
      <c r="L18355">
        <v>0</v>
      </c>
      <c r="N18355">
        <v>0</v>
      </c>
      <c r="P18355">
        <v>0</v>
      </c>
      <c r="Q18355">
        <v>0</v>
      </c>
      <c r="S18355">
        <v>0</v>
      </c>
    </row>
    <row r="18356" spans="1:19" x14ac:dyDescent="0.3">
      <c r="A18356" t="s">
        <v>36560</v>
      </c>
      <c r="B18356" s="171" t="s">
        <v>36561</v>
      </c>
      <c r="C18356" s="171" t="s">
        <v>188</v>
      </c>
      <c r="D18356" s="171" t="s">
        <v>80</v>
      </c>
      <c r="E18356" s="11">
        <v>44958</v>
      </c>
      <c r="F18356">
        <v>2.5</v>
      </c>
      <c r="G18356">
        <v>4</v>
      </c>
      <c r="I18356">
        <v>5</v>
      </c>
      <c r="J18356">
        <v>13</v>
      </c>
      <c r="L18356">
        <v>22</v>
      </c>
      <c r="N18356">
        <v>5</v>
      </c>
      <c r="P18356">
        <v>0</v>
      </c>
      <c r="Q18356">
        <v>0</v>
      </c>
      <c r="S18356">
        <v>0</v>
      </c>
    </row>
    <row r="18357" spans="1:19" x14ac:dyDescent="0.3">
      <c r="A18357" t="s">
        <v>36562</v>
      </c>
      <c r="B18357" s="171" t="s">
        <v>36563</v>
      </c>
      <c r="C18357" s="171" t="s">
        <v>227</v>
      </c>
      <c r="D18357" s="171" t="s">
        <v>80</v>
      </c>
      <c r="E18357" s="11">
        <v>44958</v>
      </c>
      <c r="F18357">
        <v>0</v>
      </c>
      <c r="G18357">
        <v>0</v>
      </c>
      <c r="I18357">
        <v>0</v>
      </c>
      <c r="J18357">
        <v>0</v>
      </c>
      <c r="L18357">
        <v>0</v>
      </c>
      <c r="N18357">
        <v>0</v>
      </c>
      <c r="P18357">
        <v>0</v>
      </c>
      <c r="Q18357">
        <v>0</v>
      </c>
      <c r="S18357">
        <v>0</v>
      </c>
    </row>
    <row r="18358" spans="1:19" x14ac:dyDescent="0.3">
      <c r="A18358" t="s">
        <v>36564</v>
      </c>
      <c r="B18358" s="171" t="s">
        <v>36565</v>
      </c>
      <c r="C18358" s="171" t="s">
        <v>116</v>
      </c>
      <c r="D18358" s="171" t="s">
        <v>80</v>
      </c>
      <c r="E18358" s="11">
        <v>44958</v>
      </c>
      <c r="F18358">
        <v>7</v>
      </c>
      <c r="G18358">
        <v>5.5</v>
      </c>
      <c r="I18358">
        <v>38</v>
      </c>
      <c r="J18358">
        <v>73</v>
      </c>
      <c r="L18358">
        <v>58</v>
      </c>
      <c r="N18358">
        <v>38</v>
      </c>
      <c r="P18358">
        <v>0</v>
      </c>
      <c r="Q18358">
        <v>0</v>
      </c>
      <c r="S18358">
        <v>0</v>
      </c>
    </row>
    <row r="18359" spans="1:19" x14ac:dyDescent="0.3">
      <c r="A18359" t="s">
        <v>36566</v>
      </c>
      <c r="B18359" s="171" t="s">
        <v>36567</v>
      </c>
      <c r="C18359" s="171" t="s">
        <v>9862</v>
      </c>
      <c r="D18359" s="171" t="s">
        <v>80</v>
      </c>
      <c r="E18359" s="11">
        <v>44958</v>
      </c>
      <c r="F18359">
        <v>0</v>
      </c>
      <c r="G18359">
        <v>0</v>
      </c>
      <c r="I18359">
        <v>0</v>
      </c>
      <c r="J18359">
        <v>0</v>
      </c>
      <c r="L18359">
        <v>0</v>
      </c>
      <c r="N18359">
        <v>0</v>
      </c>
      <c r="P18359">
        <v>0</v>
      </c>
      <c r="Q18359">
        <v>0</v>
      </c>
      <c r="S18359">
        <v>0</v>
      </c>
    </row>
    <row r="18360" spans="1:19" x14ac:dyDescent="0.3">
      <c r="A18360" t="s">
        <v>36568</v>
      </c>
      <c r="B18360" s="171" t="s">
        <v>36569</v>
      </c>
      <c r="C18360" s="171" t="s">
        <v>140</v>
      </c>
      <c r="D18360" s="171" t="s">
        <v>80</v>
      </c>
      <c r="E18360" s="11">
        <v>44958</v>
      </c>
      <c r="F18360">
        <v>0</v>
      </c>
      <c r="G18360">
        <v>0</v>
      </c>
      <c r="I18360">
        <v>0</v>
      </c>
      <c r="J18360">
        <v>0</v>
      </c>
      <c r="L18360">
        <v>0</v>
      </c>
      <c r="N18360">
        <v>0</v>
      </c>
      <c r="P18360">
        <v>0</v>
      </c>
      <c r="Q18360">
        <v>0</v>
      </c>
      <c r="S18360">
        <v>0</v>
      </c>
    </row>
    <row r="18361" spans="1:19" x14ac:dyDescent="0.3">
      <c r="A18361" t="s">
        <v>36570</v>
      </c>
      <c r="B18361" s="171" t="s">
        <v>36571</v>
      </c>
      <c r="C18361" s="171" t="s">
        <v>8590</v>
      </c>
      <c r="D18361" s="171" t="s">
        <v>80</v>
      </c>
      <c r="E18361" s="11">
        <v>44958</v>
      </c>
      <c r="F18361">
        <v>0</v>
      </c>
      <c r="G18361">
        <v>0</v>
      </c>
      <c r="I18361">
        <v>0</v>
      </c>
      <c r="J18361">
        <v>0</v>
      </c>
      <c r="L18361">
        <v>0</v>
      </c>
      <c r="N18361">
        <v>0</v>
      </c>
      <c r="P18361">
        <v>0</v>
      </c>
      <c r="Q18361">
        <v>0</v>
      </c>
      <c r="S18361">
        <v>0</v>
      </c>
    </row>
    <row r="18362" spans="1:19" x14ac:dyDescent="0.3">
      <c r="A18362" t="s">
        <v>36572</v>
      </c>
      <c r="B18362" s="171" t="s">
        <v>36573</v>
      </c>
      <c r="C18362" s="171" t="s">
        <v>170</v>
      </c>
      <c r="D18362" s="171" t="s">
        <v>80</v>
      </c>
      <c r="E18362" s="11">
        <v>44958</v>
      </c>
      <c r="F18362">
        <v>4</v>
      </c>
      <c r="G18362">
        <v>4</v>
      </c>
      <c r="I18362">
        <v>26</v>
      </c>
      <c r="J18362">
        <v>56</v>
      </c>
      <c r="L18362">
        <v>56</v>
      </c>
      <c r="N18362">
        <v>26</v>
      </c>
      <c r="P18362">
        <v>0</v>
      </c>
      <c r="Q18362">
        <v>1</v>
      </c>
      <c r="S18362">
        <v>0</v>
      </c>
    </row>
    <row r="18363" spans="1:19" x14ac:dyDescent="0.3">
      <c r="A18363" t="s">
        <v>36574</v>
      </c>
      <c r="B18363" s="171" t="s">
        <v>36575</v>
      </c>
      <c r="C18363" s="171" t="s">
        <v>182</v>
      </c>
      <c r="D18363" s="171" t="s">
        <v>80</v>
      </c>
      <c r="E18363" s="11">
        <v>44958</v>
      </c>
      <c r="F18363">
        <v>11.5</v>
      </c>
      <c r="G18363">
        <v>11.5</v>
      </c>
      <c r="I18363">
        <v>48</v>
      </c>
      <c r="J18363">
        <v>131</v>
      </c>
      <c r="L18363">
        <v>131</v>
      </c>
      <c r="N18363">
        <v>48</v>
      </c>
      <c r="P18363">
        <v>6</v>
      </c>
      <c r="Q18363">
        <v>9</v>
      </c>
      <c r="S18363">
        <v>0</v>
      </c>
    </row>
    <row r="18364" spans="1:19" x14ac:dyDescent="0.3">
      <c r="A18364" t="s">
        <v>36576</v>
      </c>
      <c r="B18364" s="171" t="s">
        <v>36577</v>
      </c>
      <c r="C18364" s="171" t="s">
        <v>197</v>
      </c>
      <c r="D18364" s="171" t="s">
        <v>80</v>
      </c>
      <c r="E18364" s="11">
        <v>44958</v>
      </c>
      <c r="F18364">
        <v>8.5</v>
      </c>
      <c r="G18364">
        <v>8</v>
      </c>
      <c r="I18364">
        <v>44</v>
      </c>
      <c r="J18364">
        <v>85</v>
      </c>
      <c r="L18364">
        <v>80</v>
      </c>
      <c r="N18364">
        <v>39</v>
      </c>
      <c r="P18364">
        <v>2</v>
      </c>
      <c r="Q18364">
        <v>6</v>
      </c>
      <c r="S18364">
        <v>5</v>
      </c>
    </row>
    <row r="18365" spans="1:19" x14ac:dyDescent="0.3">
      <c r="A18365" t="s">
        <v>36578</v>
      </c>
      <c r="B18365" s="171" t="s">
        <v>36579</v>
      </c>
      <c r="C18365" s="171" t="s">
        <v>218</v>
      </c>
      <c r="D18365" s="171" t="s">
        <v>80</v>
      </c>
      <c r="E18365" s="11">
        <v>44958</v>
      </c>
      <c r="F18365">
        <v>0</v>
      </c>
      <c r="G18365">
        <v>0</v>
      </c>
      <c r="I18365">
        <v>0</v>
      </c>
      <c r="J18365">
        <v>0</v>
      </c>
      <c r="L18365">
        <v>0</v>
      </c>
      <c r="N18365">
        <v>0</v>
      </c>
      <c r="P18365">
        <v>0</v>
      </c>
      <c r="Q18365">
        <v>0</v>
      </c>
      <c r="S18365">
        <v>0</v>
      </c>
    </row>
    <row r="18366" spans="1:19" x14ac:dyDescent="0.3">
      <c r="A18366" t="s">
        <v>36580</v>
      </c>
      <c r="B18366" s="171" t="s">
        <v>36581</v>
      </c>
      <c r="C18366" s="171" t="s">
        <v>34871</v>
      </c>
      <c r="D18366" s="171" t="s">
        <v>80</v>
      </c>
      <c r="E18366" s="11">
        <v>44958</v>
      </c>
      <c r="F18366">
        <v>2.5</v>
      </c>
      <c r="G18366">
        <v>3</v>
      </c>
      <c r="I18366">
        <v>22</v>
      </c>
      <c r="J18366">
        <v>29</v>
      </c>
      <c r="L18366">
        <v>33</v>
      </c>
      <c r="N18366">
        <v>22</v>
      </c>
      <c r="P18366">
        <v>0</v>
      </c>
      <c r="Q18366">
        <v>0</v>
      </c>
      <c r="S18366">
        <v>0</v>
      </c>
    </row>
    <row r="18367" spans="1:19" x14ac:dyDescent="0.3">
      <c r="A18367" t="s">
        <v>36582</v>
      </c>
      <c r="B18367" s="171" t="s">
        <v>36583</v>
      </c>
      <c r="C18367" s="171" t="s">
        <v>230</v>
      </c>
      <c r="D18367" s="171" t="s">
        <v>80</v>
      </c>
      <c r="E18367" s="11">
        <v>44958</v>
      </c>
      <c r="F18367">
        <v>0</v>
      </c>
      <c r="G18367">
        <v>0</v>
      </c>
      <c r="I18367">
        <v>0</v>
      </c>
      <c r="J18367">
        <v>0</v>
      </c>
      <c r="L18367">
        <v>0</v>
      </c>
      <c r="N18367">
        <v>0</v>
      </c>
      <c r="P18367">
        <v>0</v>
      </c>
      <c r="Q18367">
        <v>0</v>
      </c>
      <c r="S18367">
        <v>0</v>
      </c>
    </row>
    <row r="18368" spans="1:19" x14ac:dyDescent="0.3">
      <c r="A18368" t="s">
        <v>36584</v>
      </c>
      <c r="B18368" s="171" t="s">
        <v>36585</v>
      </c>
      <c r="C18368" s="171" t="s">
        <v>8193</v>
      </c>
      <c r="D18368" s="171" t="s">
        <v>80</v>
      </c>
      <c r="E18368" s="11">
        <v>44958</v>
      </c>
      <c r="F18368">
        <v>1</v>
      </c>
      <c r="G18368">
        <v>3</v>
      </c>
      <c r="I18368">
        <v>8</v>
      </c>
      <c r="J18368">
        <v>11</v>
      </c>
      <c r="L18368">
        <v>33</v>
      </c>
      <c r="N18368">
        <v>8</v>
      </c>
      <c r="P18368">
        <v>0</v>
      </c>
      <c r="Q18368">
        <v>0</v>
      </c>
      <c r="S18368">
        <v>0</v>
      </c>
    </row>
    <row r="18369" spans="1:19" x14ac:dyDescent="0.3">
      <c r="A18369" t="s">
        <v>36586</v>
      </c>
      <c r="B18369" s="171" t="s">
        <v>36587</v>
      </c>
      <c r="C18369" s="171" t="s">
        <v>10522</v>
      </c>
      <c r="D18369" s="171" t="s">
        <v>80</v>
      </c>
      <c r="E18369" s="11">
        <v>44958</v>
      </c>
      <c r="F18369">
        <v>0</v>
      </c>
      <c r="G18369">
        <v>0</v>
      </c>
      <c r="I18369">
        <v>0</v>
      </c>
      <c r="J18369">
        <v>0</v>
      </c>
      <c r="L18369">
        <v>0</v>
      </c>
      <c r="N18369">
        <v>0</v>
      </c>
      <c r="P18369">
        <v>0</v>
      </c>
      <c r="Q18369">
        <v>0</v>
      </c>
      <c r="S18369">
        <v>0</v>
      </c>
    </row>
    <row r="18370" spans="1:19" x14ac:dyDescent="0.3">
      <c r="A18370" t="s">
        <v>36588</v>
      </c>
      <c r="B18370" s="171" t="s">
        <v>36589</v>
      </c>
      <c r="C18370" s="171" t="s">
        <v>10525</v>
      </c>
      <c r="D18370" s="171" t="s">
        <v>80</v>
      </c>
      <c r="E18370" s="11">
        <v>44958</v>
      </c>
      <c r="F18370">
        <v>0</v>
      </c>
      <c r="G18370">
        <v>0</v>
      </c>
      <c r="I18370">
        <v>0</v>
      </c>
      <c r="J18370">
        <v>0</v>
      </c>
      <c r="L18370">
        <v>0</v>
      </c>
      <c r="N18370">
        <v>0</v>
      </c>
      <c r="P18370">
        <v>0</v>
      </c>
      <c r="Q18370">
        <v>0</v>
      </c>
      <c r="S18370">
        <v>0</v>
      </c>
    </row>
    <row r="18371" spans="1:19" x14ac:dyDescent="0.3">
      <c r="A18371" t="s">
        <v>36590</v>
      </c>
      <c r="B18371" s="171" t="s">
        <v>36591</v>
      </c>
      <c r="C18371" s="171" t="s">
        <v>10528</v>
      </c>
      <c r="D18371" s="171" t="s">
        <v>80</v>
      </c>
      <c r="E18371" s="11">
        <v>44958</v>
      </c>
      <c r="F18371">
        <v>0</v>
      </c>
      <c r="G18371">
        <v>0</v>
      </c>
      <c r="I18371">
        <v>0</v>
      </c>
      <c r="J18371">
        <v>0</v>
      </c>
      <c r="L18371">
        <v>0</v>
      </c>
      <c r="N18371">
        <v>0</v>
      </c>
      <c r="P18371">
        <v>0</v>
      </c>
      <c r="Q18371">
        <v>0</v>
      </c>
      <c r="S18371">
        <v>0</v>
      </c>
    </row>
    <row r="18372" spans="1:19" x14ac:dyDescent="0.3">
      <c r="A18372" t="s">
        <v>36592</v>
      </c>
      <c r="B18372" s="171" t="s">
        <v>36593</v>
      </c>
      <c r="C18372" s="171" t="s">
        <v>10531</v>
      </c>
      <c r="D18372" s="171" t="s">
        <v>80</v>
      </c>
      <c r="E18372" s="11">
        <v>44958</v>
      </c>
      <c r="F18372">
        <v>0</v>
      </c>
      <c r="G18372">
        <v>0</v>
      </c>
      <c r="I18372">
        <v>0</v>
      </c>
      <c r="J18372">
        <v>0</v>
      </c>
      <c r="L18372">
        <v>0</v>
      </c>
      <c r="N18372">
        <v>0</v>
      </c>
      <c r="P18372">
        <v>0</v>
      </c>
      <c r="Q18372">
        <v>0</v>
      </c>
      <c r="S18372">
        <v>0</v>
      </c>
    </row>
    <row r="18373" spans="1:19" x14ac:dyDescent="0.3">
      <c r="A18373" t="s">
        <v>36594</v>
      </c>
      <c r="B18373" s="171" t="s">
        <v>36595</v>
      </c>
      <c r="C18373" s="171" t="s">
        <v>14880</v>
      </c>
      <c r="D18373" s="171" t="s">
        <v>80</v>
      </c>
      <c r="E18373" s="11">
        <v>44958</v>
      </c>
      <c r="F18373">
        <v>0</v>
      </c>
      <c r="G18373">
        <v>0</v>
      </c>
      <c r="I18373">
        <v>0</v>
      </c>
      <c r="J18373">
        <v>0</v>
      </c>
      <c r="L18373">
        <v>0</v>
      </c>
      <c r="N18373">
        <v>0</v>
      </c>
      <c r="P18373">
        <v>0</v>
      </c>
      <c r="Q18373">
        <v>0</v>
      </c>
      <c r="S18373">
        <v>0</v>
      </c>
    </row>
    <row r="18374" spans="1:19" x14ac:dyDescent="0.3">
      <c r="A18374" t="s">
        <v>36596</v>
      </c>
      <c r="B18374" s="171" t="s">
        <v>36597</v>
      </c>
      <c r="C18374" s="171" t="s">
        <v>10534</v>
      </c>
      <c r="D18374" s="171" t="s">
        <v>80</v>
      </c>
      <c r="E18374" s="11">
        <v>44958</v>
      </c>
      <c r="F18374">
        <v>2</v>
      </c>
      <c r="G18374">
        <v>2</v>
      </c>
      <c r="I18374">
        <v>5</v>
      </c>
      <c r="J18374">
        <v>11</v>
      </c>
      <c r="L18374">
        <v>11</v>
      </c>
      <c r="N18374">
        <v>4</v>
      </c>
      <c r="P18374">
        <v>0</v>
      </c>
      <c r="Q18374">
        <v>0</v>
      </c>
      <c r="S18374">
        <v>1</v>
      </c>
    </row>
    <row r="18375" spans="1:19" x14ac:dyDescent="0.3">
      <c r="A18375" t="s">
        <v>36598</v>
      </c>
      <c r="B18375" s="171" t="s">
        <v>36599</v>
      </c>
      <c r="C18375" s="171" t="s">
        <v>10537</v>
      </c>
      <c r="D18375" s="171" t="s">
        <v>80</v>
      </c>
      <c r="E18375" s="11">
        <v>44958</v>
      </c>
      <c r="F18375">
        <v>1</v>
      </c>
      <c r="G18375">
        <v>2</v>
      </c>
      <c r="I18375">
        <v>4</v>
      </c>
      <c r="J18375">
        <v>5</v>
      </c>
      <c r="L18375">
        <v>11</v>
      </c>
      <c r="N18375">
        <v>4</v>
      </c>
      <c r="P18375">
        <v>0</v>
      </c>
      <c r="Q18375">
        <v>0</v>
      </c>
      <c r="S18375">
        <v>0</v>
      </c>
    </row>
    <row r="18376" spans="1:19" x14ac:dyDescent="0.3">
      <c r="A18376" t="s">
        <v>36600</v>
      </c>
      <c r="B18376" s="171" t="s">
        <v>36601</v>
      </c>
      <c r="C18376" s="171" t="s">
        <v>34754</v>
      </c>
      <c r="D18376" s="171" t="s">
        <v>4</v>
      </c>
      <c r="E18376" s="11">
        <v>44958</v>
      </c>
      <c r="F18376">
        <v>0.5</v>
      </c>
      <c r="G18376">
        <v>0.5</v>
      </c>
      <c r="I18376">
        <v>0</v>
      </c>
      <c r="J18376">
        <v>2</v>
      </c>
      <c r="L18376">
        <v>2</v>
      </c>
      <c r="N18376">
        <v>0</v>
      </c>
      <c r="P18376">
        <v>0</v>
      </c>
      <c r="Q18376">
        <v>0</v>
      </c>
      <c r="S18376">
        <v>0</v>
      </c>
    </row>
    <row r="18377" spans="1:19" x14ac:dyDescent="0.3">
      <c r="A18377" t="s">
        <v>36602</v>
      </c>
      <c r="B18377" s="171" t="s">
        <v>36603</v>
      </c>
      <c r="C18377" s="171" t="s">
        <v>34757</v>
      </c>
      <c r="D18377" s="171" t="s">
        <v>4</v>
      </c>
      <c r="E18377" s="11">
        <v>44958</v>
      </c>
      <c r="F18377">
        <v>1.5</v>
      </c>
      <c r="G18377">
        <v>1.5</v>
      </c>
      <c r="I18377">
        <v>0</v>
      </c>
      <c r="J18377">
        <v>6</v>
      </c>
      <c r="L18377">
        <v>6</v>
      </c>
      <c r="N18377">
        <v>0</v>
      </c>
      <c r="P18377">
        <v>0</v>
      </c>
      <c r="Q18377">
        <v>0</v>
      </c>
      <c r="S18377">
        <v>0</v>
      </c>
    </row>
    <row r="18378" spans="1:19" x14ac:dyDescent="0.3">
      <c r="A18378" t="s">
        <v>36604</v>
      </c>
      <c r="B18378" s="171" t="s">
        <v>36605</v>
      </c>
      <c r="C18378" s="171" t="s">
        <v>34760</v>
      </c>
      <c r="D18378" s="171" t="s">
        <v>4</v>
      </c>
      <c r="E18378" s="11">
        <v>44958</v>
      </c>
      <c r="F18378">
        <v>1</v>
      </c>
      <c r="G18378">
        <v>1</v>
      </c>
      <c r="I18378">
        <v>2</v>
      </c>
      <c r="J18378">
        <v>4</v>
      </c>
      <c r="L18378">
        <v>4</v>
      </c>
      <c r="N18378">
        <v>2</v>
      </c>
      <c r="P18378">
        <v>0</v>
      </c>
      <c r="Q18378">
        <v>0</v>
      </c>
      <c r="S18378">
        <v>0</v>
      </c>
    </row>
    <row r="18379" spans="1:19" x14ac:dyDescent="0.3">
      <c r="A18379" t="s">
        <v>36606</v>
      </c>
      <c r="B18379" s="171" t="s">
        <v>36607</v>
      </c>
      <c r="C18379" s="171" t="s">
        <v>34763</v>
      </c>
      <c r="D18379" s="171" t="s">
        <v>4</v>
      </c>
      <c r="E18379" s="11">
        <v>44958</v>
      </c>
      <c r="F18379">
        <v>0.5</v>
      </c>
      <c r="G18379">
        <v>0.5</v>
      </c>
      <c r="I18379">
        <v>0</v>
      </c>
      <c r="J18379">
        <v>2</v>
      </c>
      <c r="L18379">
        <v>2</v>
      </c>
      <c r="N18379">
        <v>0</v>
      </c>
      <c r="P18379">
        <v>0</v>
      </c>
      <c r="Q18379">
        <v>0</v>
      </c>
      <c r="S18379">
        <v>0</v>
      </c>
    </row>
    <row r="18380" spans="1:19" x14ac:dyDescent="0.3">
      <c r="A18380" t="s">
        <v>36608</v>
      </c>
      <c r="B18380" s="171" t="s">
        <v>36609</v>
      </c>
      <c r="C18380" s="171" t="s">
        <v>34766</v>
      </c>
      <c r="D18380" s="171" t="s">
        <v>4</v>
      </c>
      <c r="E18380" s="11">
        <v>44958</v>
      </c>
      <c r="F18380">
        <v>0.5</v>
      </c>
      <c r="G18380">
        <v>0.5</v>
      </c>
      <c r="I18380">
        <v>0</v>
      </c>
      <c r="J18380">
        <v>2</v>
      </c>
      <c r="L18380">
        <v>2</v>
      </c>
      <c r="N18380">
        <v>0</v>
      </c>
      <c r="P18380">
        <v>0</v>
      </c>
      <c r="Q18380">
        <v>0</v>
      </c>
      <c r="S18380">
        <v>0</v>
      </c>
    </row>
    <row r="18381" spans="1:19" x14ac:dyDescent="0.3">
      <c r="A18381" t="s">
        <v>36610</v>
      </c>
      <c r="B18381" s="171" t="s">
        <v>36611</v>
      </c>
      <c r="C18381" s="171" t="s">
        <v>119</v>
      </c>
      <c r="D18381" s="171" t="s">
        <v>4</v>
      </c>
      <c r="E18381" s="11">
        <v>44958</v>
      </c>
      <c r="F18381">
        <v>0</v>
      </c>
      <c r="G18381">
        <v>0</v>
      </c>
      <c r="I18381">
        <v>0</v>
      </c>
      <c r="J18381">
        <v>0</v>
      </c>
      <c r="L18381">
        <v>0</v>
      </c>
      <c r="N18381">
        <v>0</v>
      </c>
      <c r="P18381">
        <v>0</v>
      </c>
      <c r="Q18381">
        <v>0</v>
      </c>
      <c r="S18381">
        <v>0</v>
      </c>
    </row>
    <row r="18382" spans="1:19" x14ac:dyDescent="0.3">
      <c r="A18382" t="s">
        <v>36612</v>
      </c>
      <c r="B18382" s="171" t="s">
        <v>36613</v>
      </c>
      <c r="C18382" s="171" t="s">
        <v>143</v>
      </c>
      <c r="D18382" s="171" t="s">
        <v>4</v>
      </c>
      <c r="E18382" s="11">
        <v>44958</v>
      </c>
      <c r="F18382">
        <v>0</v>
      </c>
      <c r="G18382">
        <v>0</v>
      </c>
      <c r="I18382">
        <v>0</v>
      </c>
      <c r="J18382">
        <v>0</v>
      </c>
      <c r="L18382">
        <v>0</v>
      </c>
      <c r="N18382">
        <v>0</v>
      </c>
      <c r="P18382">
        <v>0</v>
      </c>
      <c r="Q18382">
        <v>0</v>
      </c>
      <c r="S18382">
        <v>0</v>
      </c>
    </row>
    <row r="18383" spans="1:19" x14ac:dyDescent="0.3">
      <c r="A18383" t="s">
        <v>36614</v>
      </c>
      <c r="B18383" s="171" t="s">
        <v>36615</v>
      </c>
      <c r="C18383" s="171" t="s">
        <v>158</v>
      </c>
      <c r="D18383" s="171" t="s">
        <v>4</v>
      </c>
      <c r="E18383" s="11">
        <v>44958</v>
      </c>
      <c r="F18383">
        <v>0</v>
      </c>
      <c r="G18383">
        <v>0</v>
      </c>
      <c r="I18383">
        <v>0</v>
      </c>
      <c r="J18383">
        <v>0</v>
      </c>
      <c r="L18383">
        <v>0</v>
      </c>
      <c r="N18383">
        <v>0</v>
      </c>
      <c r="P18383">
        <v>0</v>
      </c>
      <c r="Q18383">
        <v>0</v>
      </c>
      <c r="S18383">
        <v>0</v>
      </c>
    </row>
    <row r="18384" spans="1:19" x14ac:dyDescent="0.3">
      <c r="A18384" t="s">
        <v>36616</v>
      </c>
      <c r="B18384" s="171" t="s">
        <v>36617</v>
      </c>
      <c r="C18384" s="171" t="s">
        <v>209</v>
      </c>
      <c r="D18384" s="171" t="s">
        <v>4</v>
      </c>
      <c r="E18384" s="11">
        <v>44958</v>
      </c>
      <c r="F18384">
        <v>0</v>
      </c>
      <c r="G18384">
        <v>0</v>
      </c>
      <c r="I18384">
        <v>0</v>
      </c>
      <c r="J18384">
        <v>0</v>
      </c>
      <c r="L18384">
        <v>0</v>
      </c>
      <c r="N18384">
        <v>0</v>
      </c>
      <c r="P18384">
        <v>0</v>
      </c>
      <c r="Q18384">
        <v>0</v>
      </c>
      <c r="S18384">
        <v>0</v>
      </c>
    </row>
    <row r="18385" spans="1:19" x14ac:dyDescent="0.3">
      <c r="A18385" t="s">
        <v>36618</v>
      </c>
      <c r="B18385" s="171" t="s">
        <v>36619</v>
      </c>
      <c r="C18385" s="171" t="s">
        <v>76</v>
      </c>
      <c r="D18385" s="171" t="s">
        <v>4</v>
      </c>
      <c r="E18385" s="11">
        <v>44958</v>
      </c>
      <c r="F18385">
        <v>0</v>
      </c>
      <c r="G18385">
        <v>0</v>
      </c>
      <c r="I18385">
        <v>0</v>
      </c>
      <c r="J18385">
        <v>0</v>
      </c>
      <c r="L18385">
        <v>0</v>
      </c>
      <c r="N18385">
        <v>0</v>
      </c>
      <c r="P18385">
        <v>0</v>
      </c>
      <c r="Q18385">
        <v>0</v>
      </c>
      <c r="S18385">
        <v>0</v>
      </c>
    </row>
    <row r="18386" spans="1:19" x14ac:dyDescent="0.3">
      <c r="A18386" t="s">
        <v>36620</v>
      </c>
      <c r="B18386" s="171" t="s">
        <v>36621</v>
      </c>
      <c r="C18386" s="171" t="s">
        <v>15344</v>
      </c>
      <c r="D18386" s="171" t="s">
        <v>4</v>
      </c>
      <c r="E18386" s="11">
        <v>44958</v>
      </c>
      <c r="F18386">
        <v>0</v>
      </c>
      <c r="G18386">
        <v>0</v>
      </c>
      <c r="I18386">
        <v>0</v>
      </c>
      <c r="J18386">
        <v>0</v>
      </c>
      <c r="L18386">
        <v>0</v>
      </c>
      <c r="N18386">
        <v>0</v>
      </c>
      <c r="P18386">
        <v>0</v>
      </c>
      <c r="Q18386">
        <v>0</v>
      </c>
      <c r="S18386">
        <v>0</v>
      </c>
    </row>
    <row r="18387" spans="1:19" x14ac:dyDescent="0.3">
      <c r="A18387" t="s">
        <v>36622</v>
      </c>
      <c r="B18387" s="171" t="s">
        <v>36623</v>
      </c>
      <c r="C18387" s="171" t="s">
        <v>24281</v>
      </c>
      <c r="D18387" s="171" t="s">
        <v>4</v>
      </c>
      <c r="E18387" s="11">
        <v>44958</v>
      </c>
      <c r="F18387">
        <v>0</v>
      </c>
      <c r="G18387">
        <v>0</v>
      </c>
      <c r="I18387">
        <v>0</v>
      </c>
      <c r="J18387">
        <v>0</v>
      </c>
      <c r="L18387">
        <v>0</v>
      </c>
      <c r="N18387">
        <v>0</v>
      </c>
      <c r="P18387">
        <v>0</v>
      </c>
      <c r="Q18387">
        <v>0</v>
      </c>
      <c r="S18387">
        <v>0</v>
      </c>
    </row>
    <row r="18388" spans="1:19" x14ac:dyDescent="0.3">
      <c r="A18388" t="s">
        <v>36624</v>
      </c>
      <c r="B18388" s="171" t="s">
        <v>36625</v>
      </c>
      <c r="C18388" s="171" t="s">
        <v>24284</v>
      </c>
      <c r="D18388" s="171" t="s">
        <v>4</v>
      </c>
      <c r="E18388" s="11">
        <v>44958</v>
      </c>
      <c r="F18388">
        <v>2</v>
      </c>
      <c r="G18388">
        <v>2</v>
      </c>
      <c r="I18388">
        <v>7</v>
      </c>
      <c r="J18388">
        <v>12</v>
      </c>
      <c r="L18388">
        <v>11</v>
      </c>
      <c r="N18388">
        <v>4</v>
      </c>
      <c r="P18388">
        <v>0</v>
      </c>
      <c r="Q18388">
        <v>0</v>
      </c>
      <c r="S18388">
        <v>3</v>
      </c>
    </row>
    <row r="18389" spans="1:19" x14ac:dyDescent="0.3">
      <c r="A18389" t="s">
        <v>36626</v>
      </c>
      <c r="B18389" s="171" t="s">
        <v>36627</v>
      </c>
      <c r="C18389" s="171" t="s">
        <v>18126</v>
      </c>
      <c r="D18389" s="171" t="s">
        <v>4</v>
      </c>
      <c r="E18389" s="11">
        <v>44958</v>
      </c>
      <c r="F18389">
        <v>0</v>
      </c>
      <c r="G18389">
        <v>0</v>
      </c>
      <c r="I18389">
        <v>0</v>
      </c>
      <c r="J18389">
        <v>0</v>
      </c>
      <c r="L18389">
        <v>0</v>
      </c>
      <c r="N18389">
        <v>0</v>
      </c>
      <c r="P18389">
        <v>0</v>
      </c>
      <c r="Q18389">
        <v>0</v>
      </c>
      <c r="S18389">
        <v>0</v>
      </c>
    </row>
    <row r="18390" spans="1:19" x14ac:dyDescent="0.3">
      <c r="A18390" t="s">
        <v>36628</v>
      </c>
      <c r="B18390" s="171" t="s">
        <v>36629</v>
      </c>
      <c r="C18390" s="171" t="s">
        <v>128</v>
      </c>
      <c r="D18390" s="171" t="s">
        <v>4</v>
      </c>
      <c r="E18390" s="11">
        <v>44958</v>
      </c>
      <c r="F18390">
        <v>0</v>
      </c>
      <c r="G18390">
        <v>0</v>
      </c>
      <c r="I18390">
        <v>0</v>
      </c>
      <c r="J18390">
        <v>0</v>
      </c>
      <c r="L18390">
        <v>0</v>
      </c>
      <c r="N18390">
        <v>0</v>
      </c>
      <c r="P18390">
        <v>0</v>
      </c>
      <c r="Q18390">
        <v>0</v>
      </c>
      <c r="S18390">
        <v>0</v>
      </c>
    </row>
    <row r="18391" spans="1:19" x14ac:dyDescent="0.3">
      <c r="A18391" t="s">
        <v>36630</v>
      </c>
      <c r="B18391" s="171" t="s">
        <v>36631</v>
      </c>
      <c r="C18391" s="171" t="s">
        <v>14824</v>
      </c>
      <c r="D18391" s="171" t="s">
        <v>4</v>
      </c>
      <c r="E18391" s="11">
        <v>44958</v>
      </c>
      <c r="F18391">
        <v>0</v>
      </c>
      <c r="G18391">
        <v>0</v>
      </c>
      <c r="I18391">
        <v>0</v>
      </c>
      <c r="J18391">
        <v>0</v>
      </c>
      <c r="L18391">
        <v>0</v>
      </c>
      <c r="N18391">
        <v>0</v>
      </c>
      <c r="P18391">
        <v>0</v>
      </c>
      <c r="Q18391">
        <v>0</v>
      </c>
      <c r="S18391">
        <v>0</v>
      </c>
    </row>
    <row r="18392" spans="1:19" x14ac:dyDescent="0.3">
      <c r="A18392" t="s">
        <v>36632</v>
      </c>
      <c r="B18392" s="171" t="s">
        <v>36633</v>
      </c>
      <c r="C18392" s="171" t="s">
        <v>152</v>
      </c>
      <c r="D18392" s="171" t="s">
        <v>4</v>
      </c>
      <c r="E18392" s="11">
        <v>44958</v>
      </c>
      <c r="F18392">
        <v>0</v>
      </c>
      <c r="G18392">
        <v>0</v>
      </c>
      <c r="I18392">
        <v>0</v>
      </c>
      <c r="J18392">
        <v>0</v>
      </c>
      <c r="L18392">
        <v>0</v>
      </c>
      <c r="N18392">
        <v>0</v>
      </c>
      <c r="P18392">
        <v>0</v>
      </c>
      <c r="Q18392">
        <v>0</v>
      </c>
      <c r="S18392">
        <v>0</v>
      </c>
    </row>
    <row r="18393" spans="1:19" x14ac:dyDescent="0.3">
      <c r="A18393" t="s">
        <v>36634</v>
      </c>
      <c r="B18393" s="171" t="s">
        <v>36635</v>
      </c>
      <c r="C18393" s="171" t="s">
        <v>194</v>
      </c>
      <c r="D18393" s="171" t="s">
        <v>4</v>
      </c>
      <c r="E18393" s="11">
        <v>44958</v>
      </c>
      <c r="F18393">
        <v>5</v>
      </c>
      <c r="G18393">
        <v>6</v>
      </c>
      <c r="I18393">
        <v>25</v>
      </c>
      <c r="J18393">
        <v>30</v>
      </c>
      <c r="L18393">
        <v>35</v>
      </c>
      <c r="N18393">
        <v>18</v>
      </c>
      <c r="P18393">
        <v>2</v>
      </c>
      <c r="Q18393">
        <v>5</v>
      </c>
      <c r="S18393">
        <v>7</v>
      </c>
    </row>
    <row r="18394" spans="1:19" x14ac:dyDescent="0.3">
      <c r="A18394" t="s">
        <v>36636</v>
      </c>
      <c r="B18394" s="171" t="s">
        <v>36637</v>
      </c>
      <c r="C18394" s="171" t="s">
        <v>18137</v>
      </c>
      <c r="D18394" s="171" t="s">
        <v>4</v>
      </c>
      <c r="E18394" s="11">
        <v>44958</v>
      </c>
      <c r="F18394">
        <v>0</v>
      </c>
      <c r="G18394">
        <v>0</v>
      </c>
      <c r="I18394">
        <v>0</v>
      </c>
      <c r="J18394">
        <v>0</v>
      </c>
      <c r="L18394">
        <v>0</v>
      </c>
      <c r="N18394">
        <v>0</v>
      </c>
      <c r="P18394">
        <v>0</v>
      </c>
      <c r="Q18394">
        <v>0</v>
      </c>
      <c r="S18394">
        <v>0</v>
      </c>
    </row>
    <row r="18395" spans="1:19" x14ac:dyDescent="0.3">
      <c r="A18395" t="s">
        <v>36638</v>
      </c>
      <c r="B18395" s="171" t="s">
        <v>36639</v>
      </c>
      <c r="C18395" s="171" t="s">
        <v>18140</v>
      </c>
      <c r="D18395" s="171" t="s">
        <v>4</v>
      </c>
      <c r="E18395" s="11">
        <v>44958</v>
      </c>
      <c r="F18395">
        <v>2</v>
      </c>
      <c r="G18395">
        <v>4</v>
      </c>
      <c r="I18395">
        <v>9</v>
      </c>
      <c r="J18395">
        <v>10</v>
      </c>
      <c r="L18395">
        <v>20</v>
      </c>
      <c r="N18395">
        <v>7</v>
      </c>
      <c r="P18395">
        <v>1</v>
      </c>
      <c r="Q18395">
        <v>2</v>
      </c>
      <c r="S18395">
        <v>2</v>
      </c>
    </row>
    <row r="18396" spans="1:19" x14ac:dyDescent="0.3">
      <c r="A18396" t="s">
        <v>36640</v>
      </c>
      <c r="B18396" s="171" t="s">
        <v>36641</v>
      </c>
      <c r="C18396" s="171" t="s">
        <v>236</v>
      </c>
      <c r="D18396" s="171" t="s">
        <v>4</v>
      </c>
      <c r="E18396" s="11">
        <v>44958</v>
      </c>
      <c r="F18396">
        <v>0</v>
      </c>
      <c r="G18396">
        <v>0</v>
      </c>
      <c r="I18396">
        <v>0</v>
      </c>
      <c r="J18396">
        <v>0</v>
      </c>
      <c r="L18396">
        <v>0</v>
      </c>
      <c r="N18396">
        <v>0</v>
      </c>
      <c r="P18396">
        <v>0</v>
      </c>
      <c r="Q18396">
        <v>0</v>
      </c>
      <c r="S18396">
        <v>0</v>
      </c>
    </row>
    <row r="18397" spans="1:19" x14ac:dyDescent="0.3">
      <c r="A18397" t="s">
        <v>36642</v>
      </c>
      <c r="B18397" s="171" t="s">
        <v>36643</v>
      </c>
      <c r="C18397" s="171" t="s">
        <v>239</v>
      </c>
      <c r="D18397" s="171" t="s">
        <v>4</v>
      </c>
      <c r="E18397" s="11">
        <v>44958</v>
      </c>
      <c r="F18397">
        <v>0</v>
      </c>
      <c r="G18397">
        <v>0</v>
      </c>
      <c r="I18397">
        <v>0</v>
      </c>
      <c r="J18397">
        <v>0</v>
      </c>
      <c r="L18397">
        <v>0</v>
      </c>
      <c r="N18397">
        <v>0</v>
      </c>
      <c r="P18397">
        <v>0</v>
      </c>
      <c r="Q18397">
        <v>0</v>
      </c>
      <c r="S18397">
        <v>0</v>
      </c>
    </row>
    <row r="18398" spans="1:19" x14ac:dyDescent="0.3">
      <c r="A18398" t="s">
        <v>36644</v>
      </c>
      <c r="B18398" s="171" t="s">
        <v>36645</v>
      </c>
      <c r="C18398" s="171" t="s">
        <v>24315</v>
      </c>
      <c r="D18398" s="171" t="s">
        <v>4</v>
      </c>
      <c r="E18398" s="11">
        <v>44958</v>
      </c>
      <c r="F18398">
        <v>0</v>
      </c>
      <c r="G18398">
        <v>0</v>
      </c>
      <c r="I18398">
        <v>0</v>
      </c>
      <c r="J18398">
        <v>0</v>
      </c>
      <c r="L18398">
        <v>0</v>
      </c>
      <c r="N18398">
        <v>0</v>
      </c>
      <c r="P18398">
        <v>0</v>
      </c>
      <c r="Q18398">
        <v>0</v>
      </c>
      <c r="S18398">
        <v>0</v>
      </c>
    </row>
    <row r="18399" spans="1:19" x14ac:dyDescent="0.3">
      <c r="A18399" t="s">
        <v>36646</v>
      </c>
      <c r="B18399" s="171" t="s">
        <v>36647</v>
      </c>
      <c r="C18399" s="171" t="s">
        <v>34833</v>
      </c>
      <c r="D18399" s="171" t="s">
        <v>4</v>
      </c>
      <c r="E18399" s="11">
        <v>44958</v>
      </c>
      <c r="F18399">
        <v>2</v>
      </c>
      <c r="G18399">
        <v>2</v>
      </c>
      <c r="I18399">
        <v>2</v>
      </c>
      <c r="J18399">
        <v>11</v>
      </c>
      <c r="L18399">
        <v>11</v>
      </c>
      <c r="N18399">
        <v>1</v>
      </c>
      <c r="P18399">
        <v>0</v>
      </c>
      <c r="Q18399">
        <v>0</v>
      </c>
      <c r="S18399">
        <v>1</v>
      </c>
    </row>
    <row r="18400" spans="1:19" x14ac:dyDescent="0.3">
      <c r="A18400" t="s">
        <v>36648</v>
      </c>
      <c r="B18400" s="171" t="s">
        <v>36649</v>
      </c>
      <c r="C18400" s="171" t="s">
        <v>34836</v>
      </c>
      <c r="D18400" s="171" t="s">
        <v>4</v>
      </c>
      <c r="E18400" s="11">
        <v>44958</v>
      </c>
      <c r="F18400">
        <v>1.5</v>
      </c>
      <c r="G18400">
        <v>1.5</v>
      </c>
      <c r="I18400">
        <v>3</v>
      </c>
      <c r="J18400">
        <v>7</v>
      </c>
      <c r="L18400">
        <v>7</v>
      </c>
      <c r="N18400">
        <v>3</v>
      </c>
      <c r="P18400">
        <v>0</v>
      </c>
      <c r="Q18400">
        <v>0</v>
      </c>
      <c r="S18400">
        <v>0</v>
      </c>
    </row>
    <row r="18401" spans="1:19" x14ac:dyDescent="0.3">
      <c r="A18401" t="s">
        <v>36650</v>
      </c>
      <c r="B18401" s="171" t="s">
        <v>36651</v>
      </c>
      <c r="C18401" s="171" t="s">
        <v>113</v>
      </c>
      <c r="D18401" s="171" t="s">
        <v>4</v>
      </c>
      <c r="E18401" s="11">
        <v>44958</v>
      </c>
      <c r="F18401">
        <v>0</v>
      </c>
      <c r="G18401">
        <v>0</v>
      </c>
      <c r="I18401">
        <v>0</v>
      </c>
      <c r="J18401">
        <v>0</v>
      </c>
      <c r="L18401">
        <v>0</v>
      </c>
      <c r="N18401">
        <v>0</v>
      </c>
      <c r="P18401">
        <v>0</v>
      </c>
      <c r="Q18401">
        <v>0</v>
      </c>
      <c r="S18401">
        <v>0</v>
      </c>
    </row>
    <row r="18402" spans="1:19" x14ac:dyDescent="0.3">
      <c r="A18402" t="s">
        <v>36652</v>
      </c>
      <c r="B18402" s="171" t="s">
        <v>36653</v>
      </c>
      <c r="C18402" s="171" t="s">
        <v>131</v>
      </c>
      <c r="D18402" s="171" t="s">
        <v>4</v>
      </c>
      <c r="E18402" s="11">
        <v>44958</v>
      </c>
      <c r="F18402">
        <v>0</v>
      </c>
      <c r="G18402">
        <v>0</v>
      </c>
      <c r="I18402">
        <v>0</v>
      </c>
      <c r="J18402">
        <v>0</v>
      </c>
      <c r="L18402">
        <v>0</v>
      </c>
      <c r="N18402">
        <v>0</v>
      </c>
      <c r="P18402">
        <v>0</v>
      </c>
      <c r="Q18402">
        <v>0</v>
      </c>
      <c r="S18402">
        <v>0</v>
      </c>
    </row>
    <row r="18403" spans="1:19" x14ac:dyDescent="0.3">
      <c r="A18403" t="s">
        <v>36654</v>
      </c>
      <c r="B18403" s="171" t="s">
        <v>36655</v>
      </c>
      <c r="C18403" s="171" t="s">
        <v>14843</v>
      </c>
      <c r="D18403" s="171" t="s">
        <v>4</v>
      </c>
      <c r="E18403" s="11">
        <v>44958</v>
      </c>
      <c r="F18403">
        <v>0</v>
      </c>
      <c r="G18403">
        <v>0</v>
      </c>
      <c r="I18403">
        <v>0</v>
      </c>
      <c r="J18403">
        <v>0</v>
      </c>
      <c r="L18403">
        <v>0</v>
      </c>
      <c r="N18403">
        <v>0</v>
      </c>
      <c r="P18403">
        <v>0</v>
      </c>
      <c r="Q18403">
        <v>0</v>
      </c>
      <c r="S18403">
        <v>0</v>
      </c>
    </row>
    <row r="18404" spans="1:19" x14ac:dyDescent="0.3">
      <c r="A18404" t="s">
        <v>36656</v>
      </c>
      <c r="B18404" s="171" t="s">
        <v>36657</v>
      </c>
      <c r="C18404" s="171" t="s">
        <v>155</v>
      </c>
      <c r="D18404" s="171" t="s">
        <v>4</v>
      </c>
      <c r="E18404" s="11">
        <v>44958</v>
      </c>
      <c r="F18404">
        <v>4.5</v>
      </c>
      <c r="G18404">
        <v>4.5</v>
      </c>
      <c r="I18404">
        <v>10</v>
      </c>
      <c r="J18404">
        <v>24</v>
      </c>
      <c r="L18404">
        <v>24</v>
      </c>
      <c r="N18404">
        <v>10</v>
      </c>
      <c r="P18404">
        <v>0</v>
      </c>
      <c r="Q18404">
        <v>0</v>
      </c>
      <c r="S18404">
        <v>0</v>
      </c>
    </row>
    <row r="18405" spans="1:19" x14ac:dyDescent="0.3">
      <c r="A18405" t="s">
        <v>36658</v>
      </c>
      <c r="B18405" s="171" t="s">
        <v>36659</v>
      </c>
      <c r="C18405" s="171" t="s">
        <v>16232</v>
      </c>
      <c r="D18405" s="171" t="s">
        <v>4</v>
      </c>
      <c r="E18405" s="11">
        <v>44958</v>
      </c>
      <c r="F18405">
        <v>1</v>
      </c>
      <c r="G18405">
        <v>1.5</v>
      </c>
      <c r="I18405">
        <v>3</v>
      </c>
      <c r="J18405">
        <v>6</v>
      </c>
      <c r="L18405">
        <v>9</v>
      </c>
      <c r="N18405">
        <v>1</v>
      </c>
      <c r="P18405">
        <v>1</v>
      </c>
      <c r="Q18405">
        <v>3</v>
      </c>
      <c r="S18405">
        <v>2</v>
      </c>
    </row>
    <row r="18406" spans="1:19" x14ac:dyDescent="0.3">
      <c r="A18406" t="s">
        <v>36660</v>
      </c>
      <c r="B18406" s="171" t="s">
        <v>36661</v>
      </c>
      <c r="C18406" s="171" t="s">
        <v>16557</v>
      </c>
      <c r="D18406" s="171" t="s">
        <v>4</v>
      </c>
      <c r="E18406" s="11">
        <v>44958</v>
      </c>
      <c r="F18406">
        <v>0</v>
      </c>
      <c r="G18406">
        <v>0</v>
      </c>
      <c r="I18406">
        <v>0</v>
      </c>
      <c r="J18406">
        <v>0</v>
      </c>
      <c r="L18406">
        <v>0</v>
      </c>
      <c r="N18406">
        <v>0</v>
      </c>
      <c r="P18406">
        <v>0</v>
      </c>
      <c r="Q18406">
        <v>0</v>
      </c>
      <c r="S18406">
        <v>0</v>
      </c>
    </row>
    <row r="18407" spans="1:19" x14ac:dyDescent="0.3">
      <c r="A18407" t="s">
        <v>36662</v>
      </c>
      <c r="B18407" s="171" t="s">
        <v>36663</v>
      </c>
      <c r="C18407" s="171" t="s">
        <v>188</v>
      </c>
      <c r="D18407" s="171" t="s">
        <v>4</v>
      </c>
      <c r="E18407" s="11">
        <v>44958</v>
      </c>
      <c r="F18407">
        <v>2.5</v>
      </c>
      <c r="G18407">
        <v>4</v>
      </c>
      <c r="I18407">
        <v>5</v>
      </c>
      <c r="J18407">
        <v>13</v>
      </c>
      <c r="L18407">
        <v>22</v>
      </c>
      <c r="N18407">
        <v>5</v>
      </c>
      <c r="P18407">
        <v>0</v>
      </c>
      <c r="Q18407">
        <v>0</v>
      </c>
      <c r="S18407">
        <v>0</v>
      </c>
    </row>
    <row r="18408" spans="1:19" x14ac:dyDescent="0.3">
      <c r="A18408" t="s">
        <v>36664</v>
      </c>
      <c r="B18408" s="171" t="s">
        <v>36665</v>
      </c>
      <c r="C18408" s="171" t="s">
        <v>227</v>
      </c>
      <c r="D18408" s="171" t="s">
        <v>4</v>
      </c>
      <c r="E18408" s="11">
        <v>44958</v>
      </c>
      <c r="F18408">
        <v>0</v>
      </c>
      <c r="G18408">
        <v>0</v>
      </c>
      <c r="I18408">
        <v>0</v>
      </c>
      <c r="J18408">
        <v>0</v>
      </c>
      <c r="L18408">
        <v>0</v>
      </c>
      <c r="N18408">
        <v>0</v>
      </c>
      <c r="P18408">
        <v>0</v>
      </c>
      <c r="Q18408">
        <v>0</v>
      </c>
      <c r="S18408">
        <v>0</v>
      </c>
    </row>
    <row r="18409" spans="1:19" x14ac:dyDescent="0.3">
      <c r="A18409" t="s">
        <v>36666</v>
      </c>
      <c r="B18409" s="171" t="s">
        <v>36667</v>
      </c>
      <c r="C18409" s="171" t="s">
        <v>116</v>
      </c>
      <c r="D18409" s="171" t="s">
        <v>4</v>
      </c>
      <c r="E18409" s="11">
        <v>44958</v>
      </c>
      <c r="F18409">
        <v>7</v>
      </c>
      <c r="G18409">
        <v>5.5</v>
      </c>
      <c r="I18409">
        <v>38</v>
      </c>
      <c r="J18409">
        <v>73</v>
      </c>
      <c r="L18409">
        <v>58</v>
      </c>
      <c r="N18409">
        <v>38</v>
      </c>
      <c r="P18409">
        <v>0</v>
      </c>
      <c r="Q18409">
        <v>0</v>
      </c>
      <c r="S18409">
        <v>0</v>
      </c>
    </row>
    <row r="18410" spans="1:19" x14ac:dyDescent="0.3">
      <c r="A18410" t="s">
        <v>36668</v>
      </c>
      <c r="B18410" s="171" t="s">
        <v>36669</v>
      </c>
      <c r="C18410" s="171" t="s">
        <v>9862</v>
      </c>
      <c r="D18410" s="171" t="s">
        <v>4</v>
      </c>
      <c r="E18410" s="11">
        <v>44958</v>
      </c>
      <c r="F18410">
        <v>0</v>
      </c>
      <c r="G18410">
        <v>0</v>
      </c>
      <c r="I18410">
        <v>0</v>
      </c>
      <c r="J18410">
        <v>0</v>
      </c>
      <c r="L18410">
        <v>0</v>
      </c>
      <c r="N18410">
        <v>0</v>
      </c>
      <c r="P18410">
        <v>0</v>
      </c>
      <c r="Q18410">
        <v>0</v>
      </c>
      <c r="S18410">
        <v>0</v>
      </c>
    </row>
    <row r="18411" spans="1:19" x14ac:dyDescent="0.3">
      <c r="A18411" t="s">
        <v>36670</v>
      </c>
      <c r="B18411" s="171" t="s">
        <v>36671</v>
      </c>
      <c r="C18411" s="171" t="s">
        <v>140</v>
      </c>
      <c r="D18411" s="171" t="s">
        <v>4</v>
      </c>
      <c r="E18411" s="11">
        <v>44958</v>
      </c>
      <c r="F18411">
        <v>0</v>
      </c>
      <c r="G18411">
        <v>0</v>
      </c>
      <c r="I18411">
        <v>0</v>
      </c>
      <c r="J18411">
        <v>0</v>
      </c>
      <c r="L18411">
        <v>0</v>
      </c>
      <c r="N18411">
        <v>0</v>
      </c>
      <c r="P18411">
        <v>0</v>
      </c>
      <c r="Q18411">
        <v>0</v>
      </c>
      <c r="S18411">
        <v>0</v>
      </c>
    </row>
    <row r="18412" spans="1:19" x14ac:dyDescent="0.3">
      <c r="A18412" t="s">
        <v>36672</v>
      </c>
      <c r="B18412" s="171" t="s">
        <v>36673</v>
      </c>
      <c r="C18412" s="171" t="s">
        <v>8590</v>
      </c>
      <c r="D18412" s="171" t="s">
        <v>4</v>
      </c>
      <c r="E18412" s="11">
        <v>44958</v>
      </c>
      <c r="F18412">
        <v>0</v>
      </c>
      <c r="G18412">
        <v>0</v>
      </c>
      <c r="I18412">
        <v>0</v>
      </c>
      <c r="J18412">
        <v>0</v>
      </c>
      <c r="L18412">
        <v>0</v>
      </c>
      <c r="N18412">
        <v>0</v>
      </c>
      <c r="P18412">
        <v>0</v>
      </c>
      <c r="Q18412">
        <v>0</v>
      </c>
      <c r="S18412">
        <v>0</v>
      </c>
    </row>
    <row r="18413" spans="1:19" x14ac:dyDescent="0.3">
      <c r="A18413" t="s">
        <v>36674</v>
      </c>
      <c r="B18413" s="171" t="s">
        <v>36675</v>
      </c>
      <c r="C18413" s="171" t="s">
        <v>170</v>
      </c>
      <c r="D18413" s="171" t="s">
        <v>4</v>
      </c>
      <c r="E18413" s="11">
        <v>44958</v>
      </c>
      <c r="F18413">
        <v>4</v>
      </c>
      <c r="G18413">
        <v>4</v>
      </c>
      <c r="I18413">
        <v>26</v>
      </c>
      <c r="J18413">
        <v>56</v>
      </c>
      <c r="L18413">
        <v>56</v>
      </c>
      <c r="N18413">
        <v>26</v>
      </c>
      <c r="P18413">
        <v>0</v>
      </c>
      <c r="Q18413">
        <v>1</v>
      </c>
      <c r="S18413">
        <v>0</v>
      </c>
    </row>
    <row r="18414" spans="1:19" x14ac:dyDescent="0.3">
      <c r="A18414" t="s">
        <v>36676</v>
      </c>
      <c r="B18414" s="171" t="s">
        <v>36677</v>
      </c>
      <c r="C18414" s="171" t="s">
        <v>182</v>
      </c>
      <c r="D18414" s="171" t="s">
        <v>4</v>
      </c>
      <c r="E18414" s="11">
        <v>44958</v>
      </c>
      <c r="F18414">
        <v>11.5</v>
      </c>
      <c r="G18414">
        <v>11.5</v>
      </c>
      <c r="I18414">
        <v>48</v>
      </c>
      <c r="J18414">
        <v>131</v>
      </c>
      <c r="L18414">
        <v>131</v>
      </c>
      <c r="N18414">
        <v>48</v>
      </c>
      <c r="P18414">
        <v>6</v>
      </c>
      <c r="Q18414">
        <v>9</v>
      </c>
      <c r="S18414">
        <v>0</v>
      </c>
    </row>
    <row r="18415" spans="1:19" x14ac:dyDescent="0.3">
      <c r="A18415" t="s">
        <v>36678</v>
      </c>
      <c r="B18415" s="171" t="s">
        <v>36679</v>
      </c>
      <c r="C18415" s="171" t="s">
        <v>197</v>
      </c>
      <c r="D18415" s="171" t="s">
        <v>4</v>
      </c>
      <c r="E18415" s="11">
        <v>44958</v>
      </c>
      <c r="F18415">
        <v>8.5</v>
      </c>
      <c r="G18415">
        <v>8</v>
      </c>
      <c r="I18415">
        <v>44</v>
      </c>
      <c r="J18415">
        <v>85</v>
      </c>
      <c r="L18415">
        <v>80</v>
      </c>
      <c r="N18415">
        <v>39</v>
      </c>
      <c r="P18415">
        <v>2</v>
      </c>
      <c r="Q18415">
        <v>6</v>
      </c>
      <c r="S18415">
        <v>5</v>
      </c>
    </row>
    <row r="18416" spans="1:19" x14ac:dyDescent="0.3">
      <c r="A18416" t="s">
        <v>36680</v>
      </c>
      <c r="B18416" s="171" t="s">
        <v>36681</v>
      </c>
      <c r="C18416" s="171" t="s">
        <v>218</v>
      </c>
      <c r="D18416" s="171" t="s">
        <v>4</v>
      </c>
      <c r="E18416" s="11">
        <v>44958</v>
      </c>
      <c r="F18416">
        <v>0</v>
      </c>
      <c r="G18416">
        <v>0</v>
      </c>
      <c r="I18416">
        <v>0</v>
      </c>
      <c r="J18416">
        <v>0</v>
      </c>
      <c r="L18416">
        <v>0</v>
      </c>
      <c r="N18416">
        <v>0</v>
      </c>
      <c r="P18416">
        <v>0</v>
      </c>
      <c r="Q18416">
        <v>0</v>
      </c>
      <c r="S18416">
        <v>0</v>
      </c>
    </row>
    <row r="18417" spans="1:19" x14ac:dyDescent="0.3">
      <c r="A18417" t="s">
        <v>36682</v>
      </c>
      <c r="B18417" s="171" t="s">
        <v>36683</v>
      </c>
      <c r="C18417" s="171" t="s">
        <v>34871</v>
      </c>
      <c r="D18417" s="171" t="s">
        <v>4</v>
      </c>
      <c r="E18417" s="11">
        <v>44958</v>
      </c>
      <c r="F18417">
        <v>2.5</v>
      </c>
      <c r="G18417">
        <v>3</v>
      </c>
      <c r="I18417">
        <v>22</v>
      </c>
      <c r="J18417">
        <v>29</v>
      </c>
      <c r="L18417">
        <v>33</v>
      </c>
      <c r="N18417">
        <v>22</v>
      </c>
      <c r="P18417">
        <v>0</v>
      </c>
      <c r="Q18417">
        <v>0</v>
      </c>
      <c r="S18417">
        <v>0</v>
      </c>
    </row>
    <row r="18418" spans="1:19" x14ac:dyDescent="0.3">
      <c r="A18418" t="s">
        <v>36684</v>
      </c>
      <c r="B18418" s="171" t="s">
        <v>36685</v>
      </c>
      <c r="C18418" s="171" t="s">
        <v>230</v>
      </c>
      <c r="D18418" s="171" t="s">
        <v>4</v>
      </c>
      <c r="E18418" s="11">
        <v>44958</v>
      </c>
      <c r="F18418">
        <v>0</v>
      </c>
      <c r="G18418">
        <v>0</v>
      </c>
      <c r="I18418">
        <v>0</v>
      </c>
      <c r="J18418">
        <v>0</v>
      </c>
      <c r="L18418">
        <v>0</v>
      </c>
      <c r="N18418">
        <v>0</v>
      </c>
      <c r="P18418">
        <v>0</v>
      </c>
      <c r="Q18418">
        <v>0</v>
      </c>
      <c r="S18418">
        <v>0</v>
      </c>
    </row>
    <row r="18419" spans="1:19" x14ac:dyDescent="0.3">
      <c r="A18419" t="s">
        <v>36686</v>
      </c>
      <c r="B18419" s="171" t="s">
        <v>36687</v>
      </c>
      <c r="C18419" s="171" t="s">
        <v>8193</v>
      </c>
      <c r="D18419" s="171" t="s">
        <v>4</v>
      </c>
      <c r="E18419" s="11">
        <v>44958</v>
      </c>
      <c r="F18419">
        <v>1</v>
      </c>
      <c r="G18419">
        <v>3</v>
      </c>
      <c r="I18419">
        <v>8</v>
      </c>
      <c r="J18419">
        <v>11</v>
      </c>
      <c r="L18419">
        <v>33</v>
      </c>
      <c r="N18419">
        <v>8</v>
      </c>
      <c r="P18419">
        <v>0</v>
      </c>
      <c r="Q18419">
        <v>0</v>
      </c>
      <c r="S18419">
        <v>0</v>
      </c>
    </row>
    <row r="18420" spans="1:19" x14ac:dyDescent="0.3">
      <c r="A18420" t="s">
        <v>36688</v>
      </c>
      <c r="B18420" s="171" t="s">
        <v>36689</v>
      </c>
      <c r="C18420" s="171" t="s">
        <v>10522</v>
      </c>
      <c r="D18420" s="171" t="s">
        <v>4</v>
      </c>
      <c r="E18420" s="11">
        <v>44958</v>
      </c>
      <c r="F18420">
        <v>0</v>
      </c>
      <c r="G18420">
        <v>0</v>
      </c>
      <c r="I18420">
        <v>0</v>
      </c>
      <c r="J18420">
        <v>0</v>
      </c>
      <c r="L18420">
        <v>0</v>
      </c>
      <c r="N18420">
        <v>0</v>
      </c>
      <c r="P18420">
        <v>0</v>
      </c>
      <c r="Q18420">
        <v>0</v>
      </c>
      <c r="S18420">
        <v>0</v>
      </c>
    </row>
    <row r="18421" spans="1:19" x14ac:dyDescent="0.3">
      <c r="A18421" t="s">
        <v>36690</v>
      </c>
      <c r="B18421" s="171" t="s">
        <v>36691</v>
      </c>
      <c r="C18421" s="171" t="s">
        <v>10525</v>
      </c>
      <c r="D18421" s="171" t="s">
        <v>4</v>
      </c>
      <c r="E18421" s="11">
        <v>44958</v>
      </c>
      <c r="F18421">
        <v>0</v>
      </c>
      <c r="G18421">
        <v>0</v>
      </c>
      <c r="I18421">
        <v>0</v>
      </c>
      <c r="J18421">
        <v>0</v>
      </c>
      <c r="L18421">
        <v>0</v>
      </c>
      <c r="N18421">
        <v>0</v>
      </c>
      <c r="P18421">
        <v>0</v>
      </c>
      <c r="Q18421">
        <v>0</v>
      </c>
      <c r="S18421">
        <v>0</v>
      </c>
    </row>
    <row r="18422" spans="1:19" x14ac:dyDescent="0.3">
      <c r="A18422" t="s">
        <v>36692</v>
      </c>
      <c r="B18422" s="171" t="s">
        <v>36693</v>
      </c>
      <c r="C18422" s="171" t="s">
        <v>10528</v>
      </c>
      <c r="D18422" s="171" t="s">
        <v>4</v>
      </c>
      <c r="E18422" s="11">
        <v>44958</v>
      </c>
      <c r="F18422">
        <v>0</v>
      </c>
      <c r="G18422">
        <v>0</v>
      </c>
      <c r="I18422">
        <v>0</v>
      </c>
      <c r="J18422">
        <v>0</v>
      </c>
      <c r="L18422">
        <v>0</v>
      </c>
      <c r="N18422">
        <v>0</v>
      </c>
      <c r="P18422">
        <v>0</v>
      </c>
      <c r="Q18422">
        <v>0</v>
      </c>
      <c r="S18422">
        <v>0</v>
      </c>
    </row>
    <row r="18423" spans="1:19" x14ac:dyDescent="0.3">
      <c r="A18423" t="s">
        <v>36694</v>
      </c>
      <c r="B18423" s="171" t="s">
        <v>36695</v>
      </c>
      <c r="C18423" s="171" t="s">
        <v>10531</v>
      </c>
      <c r="D18423" s="171" t="s">
        <v>4</v>
      </c>
      <c r="E18423" s="11">
        <v>44958</v>
      </c>
      <c r="F18423">
        <v>0</v>
      </c>
      <c r="G18423">
        <v>0</v>
      </c>
      <c r="I18423">
        <v>0</v>
      </c>
      <c r="J18423">
        <v>0</v>
      </c>
      <c r="L18423">
        <v>0</v>
      </c>
      <c r="N18423">
        <v>0</v>
      </c>
      <c r="P18423">
        <v>0</v>
      </c>
      <c r="Q18423">
        <v>0</v>
      </c>
      <c r="S18423">
        <v>0</v>
      </c>
    </row>
    <row r="18424" spans="1:19" x14ac:dyDescent="0.3">
      <c r="A18424" t="s">
        <v>36696</v>
      </c>
      <c r="B18424" s="171" t="s">
        <v>36697</v>
      </c>
      <c r="C18424" s="171" t="s">
        <v>14880</v>
      </c>
      <c r="D18424" s="171" t="s">
        <v>4</v>
      </c>
      <c r="E18424" s="11">
        <v>44958</v>
      </c>
      <c r="F18424">
        <v>0</v>
      </c>
      <c r="G18424">
        <v>0</v>
      </c>
      <c r="I18424">
        <v>0</v>
      </c>
      <c r="J18424">
        <v>0</v>
      </c>
      <c r="L18424">
        <v>0</v>
      </c>
      <c r="N18424">
        <v>0</v>
      </c>
      <c r="P18424">
        <v>0</v>
      </c>
      <c r="Q18424">
        <v>0</v>
      </c>
      <c r="S18424">
        <v>0</v>
      </c>
    </row>
    <row r="18425" spans="1:19" x14ac:dyDescent="0.3">
      <c r="A18425" t="s">
        <v>36698</v>
      </c>
      <c r="B18425" s="171" t="s">
        <v>36699</v>
      </c>
      <c r="C18425" s="171" t="s">
        <v>10534</v>
      </c>
      <c r="D18425" s="171" t="s">
        <v>4</v>
      </c>
      <c r="E18425" s="11">
        <v>44958</v>
      </c>
      <c r="F18425">
        <v>2</v>
      </c>
      <c r="G18425">
        <v>2</v>
      </c>
      <c r="I18425">
        <v>5</v>
      </c>
      <c r="J18425">
        <v>11</v>
      </c>
      <c r="L18425">
        <v>11</v>
      </c>
      <c r="N18425">
        <v>4</v>
      </c>
      <c r="P18425">
        <v>0</v>
      </c>
      <c r="Q18425">
        <v>0</v>
      </c>
      <c r="S18425">
        <v>1</v>
      </c>
    </row>
    <row r="18426" spans="1:19" x14ac:dyDescent="0.3">
      <c r="A18426" t="s">
        <v>36700</v>
      </c>
      <c r="B18426" s="171" t="s">
        <v>36701</v>
      </c>
      <c r="C18426" s="171" t="s">
        <v>10537</v>
      </c>
      <c r="D18426" s="171" t="s">
        <v>4</v>
      </c>
      <c r="E18426" s="11">
        <v>44958</v>
      </c>
      <c r="F18426">
        <v>1</v>
      </c>
      <c r="G18426">
        <v>2</v>
      </c>
      <c r="I18426">
        <v>4</v>
      </c>
      <c r="J18426">
        <v>5</v>
      </c>
      <c r="L18426">
        <v>11</v>
      </c>
      <c r="N18426">
        <v>4</v>
      </c>
      <c r="P18426">
        <v>0</v>
      </c>
      <c r="Q18426">
        <v>0</v>
      </c>
      <c r="S18426">
        <v>0</v>
      </c>
    </row>
    <row r="18427" spans="1:19" x14ac:dyDescent="0.3">
      <c r="A18427" t="s">
        <v>36702</v>
      </c>
      <c r="B18427" s="171" t="s">
        <v>36703</v>
      </c>
      <c r="C18427" s="171" t="s">
        <v>15347</v>
      </c>
      <c r="D18427" s="171" t="s">
        <v>4</v>
      </c>
      <c r="E18427" s="11">
        <v>44958</v>
      </c>
      <c r="F18427">
        <v>1</v>
      </c>
      <c r="G18427">
        <v>1</v>
      </c>
      <c r="I18427">
        <v>3</v>
      </c>
      <c r="J18427">
        <v>6</v>
      </c>
      <c r="L18427">
        <v>6</v>
      </c>
      <c r="N18427">
        <v>3</v>
      </c>
      <c r="P18427">
        <v>2</v>
      </c>
      <c r="Q18427">
        <v>3</v>
      </c>
      <c r="S18427">
        <v>0</v>
      </c>
    </row>
    <row r="18428" spans="1:19" x14ac:dyDescent="0.3">
      <c r="A18428" t="s">
        <v>36704</v>
      </c>
      <c r="B18428" s="171" t="s">
        <v>36705</v>
      </c>
      <c r="C18428" s="171" t="s">
        <v>203</v>
      </c>
      <c r="D18428" s="171" t="s">
        <v>4</v>
      </c>
      <c r="E18428" s="11">
        <v>44958</v>
      </c>
      <c r="F18428">
        <v>2.5</v>
      </c>
      <c r="G18428">
        <v>3</v>
      </c>
      <c r="I18428">
        <v>7</v>
      </c>
      <c r="J18428">
        <v>14</v>
      </c>
      <c r="L18428">
        <v>15</v>
      </c>
      <c r="N18428">
        <v>7</v>
      </c>
      <c r="P18428">
        <v>1</v>
      </c>
      <c r="Q18428">
        <v>2</v>
      </c>
      <c r="S18428">
        <v>0</v>
      </c>
    </row>
    <row r="18429" spans="1:19" x14ac:dyDescent="0.3">
      <c r="A18429" t="s">
        <v>36706</v>
      </c>
      <c r="B18429" s="171" t="s">
        <v>36707</v>
      </c>
      <c r="C18429" s="171" t="s">
        <v>15340</v>
      </c>
      <c r="D18429" s="171" t="s">
        <v>4</v>
      </c>
      <c r="E18429" s="11">
        <v>44958</v>
      </c>
      <c r="F18429">
        <v>0</v>
      </c>
      <c r="G18429">
        <v>0</v>
      </c>
      <c r="I18429">
        <v>0</v>
      </c>
      <c r="J18429">
        <v>0</v>
      </c>
      <c r="L18429">
        <v>0</v>
      </c>
      <c r="N18429">
        <v>0</v>
      </c>
      <c r="P18429">
        <v>0</v>
      </c>
      <c r="Q18429">
        <v>0</v>
      </c>
      <c r="S18429">
        <v>0</v>
      </c>
    </row>
    <row r="18430" spans="1:19" x14ac:dyDescent="0.3">
      <c r="A18430" t="s">
        <v>36708</v>
      </c>
      <c r="B18430" s="171" t="s">
        <v>36709</v>
      </c>
      <c r="C18430" s="171" t="s">
        <v>16544</v>
      </c>
      <c r="D18430" s="171" t="s">
        <v>4</v>
      </c>
      <c r="E18430" s="11">
        <v>44958</v>
      </c>
      <c r="F18430">
        <v>0</v>
      </c>
      <c r="G18430">
        <v>0</v>
      </c>
      <c r="I18430">
        <v>0</v>
      </c>
      <c r="J18430">
        <v>0</v>
      </c>
      <c r="L18430">
        <v>0</v>
      </c>
      <c r="N18430">
        <v>0</v>
      </c>
      <c r="P18430">
        <v>0</v>
      </c>
      <c r="Q18430">
        <v>0</v>
      </c>
      <c r="S18430">
        <v>0</v>
      </c>
    </row>
    <row r="18431" spans="1:19" x14ac:dyDescent="0.3">
      <c r="A18431" t="s">
        <v>36710</v>
      </c>
      <c r="B18431" s="171" t="s">
        <v>36711</v>
      </c>
      <c r="C18431" s="171" t="s">
        <v>176</v>
      </c>
      <c r="D18431" s="171" t="s">
        <v>4</v>
      </c>
      <c r="E18431" s="11">
        <v>44958</v>
      </c>
      <c r="F18431">
        <v>2</v>
      </c>
      <c r="G18431">
        <v>2</v>
      </c>
      <c r="I18431">
        <v>6</v>
      </c>
      <c r="J18431">
        <v>11</v>
      </c>
      <c r="L18431">
        <v>11</v>
      </c>
      <c r="N18431">
        <v>6</v>
      </c>
      <c r="P18431">
        <v>1</v>
      </c>
      <c r="Q18431">
        <v>1</v>
      </c>
      <c r="S18431">
        <v>0</v>
      </c>
    </row>
    <row r="18432" spans="1:19" x14ac:dyDescent="0.3">
      <c r="A18432" t="s">
        <v>36712</v>
      </c>
      <c r="B18432" s="171" t="s">
        <v>36713</v>
      </c>
      <c r="C18432" s="171" t="s">
        <v>206</v>
      </c>
      <c r="D18432" s="171" t="s">
        <v>4</v>
      </c>
      <c r="E18432" s="11">
        <v>44958</v>
      </c>
      <c r="F18432">
        <v>1.5</v>
      </c>
      <c r="G18432">
        <v>1.5</v>
      </c>
      <c r="I18432">
        <v>2</v>
      </c>
      <c r="J18432">
        <v>7</v>
      </c>
      <c r="L18432">
        <v>7</v>
      </c>
      <c r="N18432">
        <v>1</v>
      </c>
      <c r="P18432">
        <v>0</v>
      </c>
      <c r="Q18432">
        <v>0</v>
      </c>
      <c r="S18432">
        <v>1</v>
      </c>
    </row>
    <row r="18433" spans="1:19" x14ac:dyDescent="0.3">
      <c r="A18433" t="s">
        <v>36508</v>
      </c>
      <c r="B18433" s="171" t="s">
        <v>36509</v>
      </c>
      <c r="C18433" s="171" t="s">
        <v>24284</v>
      </c>
      <c r="D18433" s="171" t="s">
        <v>80</v>
      </c>
      <c r="E18433" s="11">
        <v>44958</v>
      </c>
      <c r="F18433">
        <v>2</v>
      </c>
      <c r="G18433">
        <v>2</v>
      </c>
      <c r="I18433">
        <v>7</v>
      </c>
      <c r="J18433">
        <v>12</v>
      </c>
      <c r="L18433">
        <v>11</v>
      </c>
      <c r="N18433">
        <v>4</v>
      </c>
      <c r="P18433">
        <v>0</v>
      </c>
      <c r="Q18433">
        <v>0</v>
      </c>
      <c r="S18433">
        <v>3</v>
      </c>
    </row>
    <row r="18434" spans="1:19" x14ac:dyDescent="0.3">
      <c r="A18434" t="s">
        <v>36714</v>
      </c>
      <c r="B18434" s="171" t="s">
        <v>36715</v>
      </c>
      <c r="C18434" s="171" t="s">
        <v>18229</v>
      </c>
      <c r="D18434" s="171" t="s">
        <v>80</v>
      </c>
      <c r="E18434" s="11">
        <v>44958</v>
      </c>
      <c r="F18434">
        <v>0</v>
      </c>
      <c r="G18434">
        <v>0</v>
      </c>
      <c r="I18434">
        <v>0</v>
      </c>
      <c r="J18434">
        <v>0</v>
      </c>
      <c r="L18434">
        <v>0</v>
      </c>
      <c r="N18434">
        <v>0</v>
      </c>
      <c r="P18434">
        <v>0</v>
      </c>
      <c r="Q18434">
        <v>0</v>
      </c>
      <c r="S18434">
        <v>0</v>
      </c>
    </row>
    <row r="18435" spans="1:19" x14ac:dyDescent="0.3">
      <c r="A18435" t="s">
        <v>36716</v>
      </c>
      <c r="B18435" s="171" t="s">
        <v>36717</v>
      </c>
      <c r="C18435" s="171" t="s">
        <v>9887</v>
      </c>
      <c r="D18435" s="171" t="s">
        <v>80</v>
      </c>
      <c r="E18435" s="11">
        <v>44958</v>
      </c>
      <c r="F18435">
        <v>0</v>
      </c>
      <c r="G18435">
        <v>0</v>
      </c>
      <c r="I18435">
        <v>0</v>
      </c>
      <c r="J18435">
        <v>0</v>
      </c>
      <c r="L18435">
        <v>0</v>
      </c>
      <c r="N18435">
        <v>0</v>
      </c>
      <c r="P18435">
        <v>0</v>
      </c>
      <c r="Q18435">
        <v>0</v>
      </c>
      <c r="S18435">
        <v>0</v>
      </c>
    </row>
    <row r="18436" spans="1:19" x14ac:dyDescent="0.3">
      <c r="A18436" t="s">
        <v>36718</v>
      </c>
      <c r="B18436" s="171" t="s">
        <v>36719</v>
      </c>
      <c r="C18436" s="171" t="s">
        <v>35010</v>
      </c>
      <c r="D18436" s="171" t="s">
        <v>80</v>
      </c>
      <c r="E18436" s="11">
        <v>44958</v>
      </c>
      <c r="F18436">
        <v>0.5</v>
      </c>
      <c r="G18436">
        <v>0.5</v>
      </c>
      <c r="I18436">
        <v>0</v>
      </c>
      <c r="J18436">
        <v>2</v>
      </c>
      <c r="L18436">
        <v>2</v>
      </c>
      <c r="N18436">
        <v>0</v>
      </c>
      <c r="P18436">
        <v>0</v>
      </c>
      <c r="Q18436">
        <v>0</v>
      </c>
      <c r="S18436">
        <v>0</v>
      </c>
    </row>
    <row r="18437" spans="1:19" x14ac:dyDescent="0.3">
      <c r="A18437" t="s">
        <v>36720</v>
      </c>
      <c r="B18437" s="171" t="s">
        <v>36721</v>
      </c>
      <c r="C18437" s="171" t="s">
        <v>11260</v>
      </c>
      <c r="D18437" s="171" t="s">
        <v>80</v>
      </c>
      <c r="E18437" s="11">
        <v>44958</v>
      </c>
      <c r="F18437">
        <v>0</v>
      </c>
      <c r="G18437">
        <v>0</v>
      </c>
      <c r="I18437">
        <v>0</v>
      </c>
      <c r="J18437">
        <v>0</v>
      </c>
      <c r="L18437">
        <v>0</v>
      </c>
      <c r="N18437">
        <v>0</v>
      </c>
      <c r="P18437">
        <v>0</v>
      </c>
      <c r="Q18437">
        <v>0</v>
      </c>
      <c r="S18437">
        <v>0</v>
      </c>
    </row>
    <row r="18438" spans="1:19" x14ac:dyDescent="0.3">
      <c r="A18438" t="s">
        <v>36722</v>
      </c>
      <c r="B18438" s="171" t="s">
        <v>36723</v>
      </c>
      <c r="C18438" s="171" t="s">
        <v>21284</v>
      </c>
      <c r="D18438" s="171" t="s">
        <v>80</v>
      </c>
      <c r="E18438" s="11">
        <v>44958</v>
      </c>
      <c r="F18438">
        <v>0</v>
      </c>
      <c r="G18438">
        <v>0</v>
      </c>
      <c r="I18438">
        <v>0</v>
      </c>
      <c r="J18438">
        <v>0</v>
      </c>
      <c r="L18438">
        <v>0</v>
      </c>
      <c r="N18438">
        <v>0</v>
      </c>
      <c r="P18438">
        <v>0</v>
      </c>
      <c r="Q18438">
        <v>0</v>
      </c>
      <c r="S18438">
        <v>0</v>
      </c>
    </row>
    <row r="18439" spans="1:19" x14ac:dyDescent="0.3">
      <c r="A18439" t="s">
        <v>36724</v>
      </c>
      <c r="B18439" s="171" t="s">
        <v>36725</v>
      </c>
      <c r="C18439" s="171" t="s">
        <v>125</v>
      </c>
      <c r="D18439" s="171" t="s">
        <v>80</v>
      </c>
      <c r="E18439" s="11">
        <v>44958</v>
      </c>
      <c r="F18439">
        <v>0</v>
      </c>
      <c r="G18439">
        <v>0</v>
      </c>
      <c r="I18439">
        <v>0</v>
      </c>
      <c r="J18439">
        <v>0</v>
      </c>
      <c r="L18439">
        <v>0</v>
      </c>
      <c r="N18439">
        <v>0</v>
      </c>
      <c r="P18439">
        <v>0</v>
      </c>
      <c r="Q18439">
        <v>0</v>
      </c>
      <c r="S18439">
        <v>0</v>
      </c>
    </row>
    <row r="18440" spans="1:19" x14ac:dyDescent="0.3">
      <c r="A18440" t="s">
        <v>36726</v>
      </c>
      <c r="B18440" s="171" t="s">
        <v>36727</v>
      </c>
      <c r="C18440" s="171" t="s">
        <v>14899</v>
      </c>
      <c r="D18440" s="171" t="s">
        <v>80</v>
      </c>
      <c r="E18440" s="11">
        <v>44958</v>
      </c>
      <c r="F18440">
        <v>0</v>
      </c>
      <c r="G18440">
        <v>0</v>
      </c>
      <c r="I18440">
        <v>0</v>
      </c>
      <c r="J18440">
        <v>0</v>
      </c>
      <c r="L18440">
        <v>0</v>
      </c>
      <c r="N18440">
        <v>0</v>
      </c>
      <c r="P18440">
        <v>0</v>
      </c>
      <c r="Q18440">
        <v>0</v>
      </c>
      <c r="S18440">
        <v>0</v>
      </c>
    </row>
    <row r="18441" spans="1:19" x14ac:dyDescent="0.3">
      <c r="A18441" t="s">
        <v>36728</v>
      </c>
      <c r="B18441" s="171" t="s">
        <v>36729</v>
      </c>
      <c r="C18441" s="171" t="s">
        <v>137</v>
      </c>
      <c r="D18441" s="171" t="s">
        <v>80</v>
      </c>
      <c r="E18441" s="11">
        <v>44958</v>
      </c>
      <c r="F18441">
        <v>0</v>
      </c>
      <c r="G18441">
        <v>0</v>
      </c>
      <c r="I18441">
        <v>0</v>
      </c>
      <c r="J18441">
        <v>0</v>
      </c>
      <c r="L18441">
        <v>0</v>
      </c>
      <c r="N18441">
        <v>0</v>
      </c>
      <c r="P18441">
        <v>0</v>
      </c>
      <c r="Q18441">
        <v>0</v>
      </c>
      <c r="S18441">
        <v>0</v>
      </c>
    </row>
    <row r="18442" spans="1:19" x14ac:dyDescent="0.3">
      <c r="A18442" t="s">
        <v>36730</v>
      </c>
      <c r="B18442" s="171" t="s">
        <v>36731</v>
      </c>
      <c r="C18442" s="171" t="s">
        <v>8615</v>
      </c>
      <c r="D18442" s="171" t="s">
        <v>80</v>
      </c>
      <c r="E18442" s="11">
        <v>44958</v>
      </c>
      <c r="F18442">
        <v>0</v>
      </c>
      <c r="G18442">
        <v>0</v>
      </c>
      <c r="I18442">
        <v>0</v>
      </c>
      <c r="J18442">
        <v>0</v>
      </c>
      <c r="L18442">
        <v>0</v>
      </c>
      <c r="N18442">
        <v>0</v>
      </c>
      <c r="P18442">
        <v>0</v>
      </c>
      <c r="Q18442">
        <v>0</v>
      </c>
      <c r="S18442">
        <v>0</v>
      </c>
    </row>
    <row r="18443" spans="1:19" x14ac:dyDescent="0.3">
      <c r="A18443" t="s">
        <v>36732</v>
      </c>
      <c r="B18443" s="171" t="s">
        <v>36733</v>
      </c>
      <c r="C18443" s="171" t="s">
        <v>35025</v>
      </c>
      <c r="D18443" s="171" t="s">
        <v>80</v>
      </c>
      <c r="E18443" s="11">
        <v>44958</v>
      </c>
      <c r="F18443">
        <v>1.5</v>
      </c>
      <c r="G18443">
        <v>1.5</v>
      </c>
      <c r="I18443">
        <v>0</v>
      </c>
      <c r="J18443">
        <v>6</v>
      </c>
      <c r="L18443">
        <v>6</v>
      </c>
      <c r="N18443">
        <v>0</v>
      </c>
      <c r="P18443">
        <v>0</v>
      </c>
      <c r="Q18443">
        <v>0</v>
      </c>
      <c r="S18443">
        <v>0</v>
      </c>
    </row>
    <row r="18444" spans="1:19" x14ac:dyDescent="0.3">
      <c r="A18444" t="s">
        <v>36734</v>
      </c>
      <c r="B18444" s="171" t="s">
        <v>36735</v>
      </c>
      <c r="C18444" s="171" t="s">
        <v>146</v>
      </c>
      <c r="D18444" s="171" t="s">
        <v>80</v>
      </c>
      <c r="E18444" s="11">
        <v>44958</v>
      </c>
      <c r="F18444">
        <v>6.5</v>
      </c>
      <c r="G18444">
        <v>6.5</v>
      </c>
      <c r="I18444">
        <v>15</v>
      </c>
      <c r="J18444">
        <v>35</v>
      </c>
      <c r="L18444">
        <v>35</v>
      </c>
      <c r="N18444">
        <v>14</v>
      </c>
      <c r="P18444">
        <v>0</v>
      </c>
      <c r="Q18444">
        <v>0</v>
      </c>
      <c r="S18444">
        <v>1</v>
      </c>
    </row>
    <row r="18445" spans="1:19" x14ac:dyDescent="0.3">
      <c r="A18445" t="s">
        <v>36736</v>
      </c>
      <c r="B18445" s="171" t="s">
        <v>36737</v>
      </c>
      <c r="C18445" s="171" t="s">
        <v>161</v>
      </c>
      <c r="D18445" s="171" t="s">
        <v>80</v>
      </c>
      <c r="E18445" s="11">
        <v>44958</v>
      </c>
      <c r="F18445">
        <v>1</v>
      </c>
      <c r="G18445">
        <v>1.5</v>
      </c>
      <c r="I18445">
        <v>3</v>
      </c>
      <c r="J18445">
        <v>6</v>
      </c>
      <c r="L18445">
        <v>9</v>
      </c>
      <c r="N18445">
        <v>1</v>
      </c>
      <c r="P18445">
        <v>1</v>
      </c>
      <c r="Q18445">
        <v>3</v>
      </c>
      <c r="S18445">
        <v>2</v>
      </c>
    </row>
    <row r="18446" spans="1:19" x14ac:dyDescent="0.3">
      <c r="A18446" t="s">
        <v>36738</v>
      </c>
      <c r="B18446" s="171" t="s">
        <v>36739</v>
      </c>
      <c r="C18446" s="171" t="s">
        <v>18252</v>
      </c>
      <c r="D18446" s="171" t="s">
        <v>80</v>
      </c>
      <c r="E18446" s="11">
        <v>44958</v>
      </c>
      <c r="F18446">
        <v>0</v>
      </c>
      <c r="G18446">
        <v>0</v>
      </c>
      <c r="I18446">
        <v>0</v>
      </c>
      <c r="J18446">
        <v>0</v>
      </c>
      <c r="L18446">
        <v>0</v>
      </c>
      <c r="N18446">
        <v>0</v>
      </c>
      <c r="P18446">
        <v>0</v>
      </c>
      <c r="Q18446">
        <v>0</v>
      </c>
      <c r="S18446">
        <v>0</v>
      </c>
    </row>
    <row r="18447" spans="1:19" x14ac:dyDescent="0.3">
      <c r="A18447" t="s">
        <v>36740</v>
      </c>
      <c r="B18447" s="171" t="s">
        <v>36741</v>
      </c>
      <c r="C18447" s="171" t="s">
        <v>167</v>
      </c>
      <c r="D18447" s="171" t="s">
        <v>80</v>
      </c>
      <c r="E18447" s="11">
        <v>44958</v>
      </c>
      <c r="F18447">
        <v>4</v>
      </c>
      <c r="G18447">
        <v>4</v>
      </c>
      <c r="I18447">
        <v>26</v>
      </c>
      <c r="J18447">
        <v>56</v>
      </c>
      <c r="L18447">
        <v>56</v>
      </c>
      <c r="N18447">
        <v>26</v>
      </c>
      <c r="P18447">
        <v>0</v>
      </c>
      <c r="Q18447">
        <v>1</v>
      </c>
      <c r="S18447">
        <v>0</v>
      </c>
    </row>
    <row r="18448" spans="1:19" x14ac:dyDescent="0.3">
      <c r="A18448" t="s">
        <v>36742</v>
      </c>
      <c r="B18448" s="171" t="s">
        <v>36743</v>
      </c>
      <c r="C18448" s="171" t="s">
        <v>179</v>
      </c>
      <c r="D18448" s="171" t="s">
        <v>80</v>
      </c>
      <c r="E18448" s="11">
        <v>44958</v>
      </c>
      <c r="F18448">
        <v>13.5</v>
      </c>
      <c r="G18448">
        <v>15.5</v>
      </c>
      <c r="I18448">
        <v>57</v>
      </c>
      <c r="J18448">
        <v>141</v>
      </c>
      <c r="L18448">
        <v>151</v>
      </c>
      <c r="N18448">
        <v>55</v>
      </c>
      <c r="P18448">
        <v>7</v>
      </c>
      <c r="Q18448">
        <v>11</v>
      </c>
      <c r="S18448">
        <v>2</v>
      </c>
    </row>
    <row r="18449" spans="1:19" x14ac:dyDescent="0.3">
      <c r="A18449" t="s">
        <v>36744</v>
      </c>
      <c r="B18449" s="171" t="s">
        <v>36745</v>
      </c>
      <c r="C18449" s="171" t="s">
        <v>185</v>
      </c>
      <c r="D18449" s="171" t="s">
        <v>80</v>
      </c>
      <c r="E18449" s="11">
        <v>44958</v>
      </c>
      <c r="F18449">
        <v>3.5</v>
      </c>
      <c r="G18449">
        <v>6</v>
      </c>
      <c r="I18449">
        <v>9</v>
      </c>
      <c r="J18449">
        <v>18</v>
      </c>
      <c r="L18449">
        <v>33</v>
      </c>
      <c r="N18449">
        <v>9</v>
      </c>
      <c r="P18449">
        <v>0</v>
      </c>
      <c r="Q18449">
        <v>0</v>
      </c>
      <c r="S18449">
        <v>0</v>
      </c>
    </row>
    <row r="18450" spans="1:19" x14ac:dyDescent="0.3">
      <c r="A18450" t="s">
        <v>36746</v>
      </c>
      <c r="B18450" s="171" t="s">
        <v>36747</v>
      </c>
      <c r="C18450" s="171" t="s">
        <v>191</v>
      </c>
      <c r="D18450" s="171" t="s">
        <v>80</v>
      </c>
      <c r="E18450" s="11">
        <v>44958</v>
      </c>
      <c r="F18450">
        <v>13.5</v>
      </c>
      <c r="G18450">
        <v>14</v>
      </c>
      <c r="I18450">
        <v>69</v>
      </c>
      <c r="J18450">
        <v>115</v>
      </c>
      <c r="L18450">
        <v>115</v>
      </c>
      <c r="N18450">
        <v>57</v>
      </c>
      <c r="P18450">
        <v>4</v>
      </c>
      <c r="Q18450">
        <v>11</v>
      </c>
      <c r="S18450">
        <v>12</v>
      </c>
    </row>
    <row r="18451" spans="1:19" x14ac:dyDescent="0.3">
      <c r="A18451" t="s">
        <v>36748</v>
      </c>
      <c r="B18451" s="171" t="s">
        <v>36749</v>
      </c>
      <c r="C18451" s="171" t="s">
        <v>212</v>
      </c>
      <c r="D18451" s="171" t="s">
        <v>80</v>
      </c>
      <c r="E18451" s="11">
        <v>44958</v>
      </c>
      <c r="F18451">
        <v>0</v>
      </c>
      <c r="G18451">
        <v>0</v>
      </c>
      <c r="I18451">
        <v>0</v>
      </c>
      <c r="J18451">
        <v>0</v>
      </c>
      <c r="L18451">
        <v>0</v>
      </c>
      <c r="N18451">
        <v>0</v>
      </c>
      <c r="P18451">
        <v>0</v>
      </c>
      <c r="Q18451">
        <v>0</v>
      </c>
      <c r="S18451">
        <v>0</v>
      </c>
    </row>
    <row r="18452" spans="1:19" x14ac:dyDescent="0.3">
      <c r="A18452" t="s">
        <v>36750</v>
      </c>
      <c r="B18452" s="171" t="s">
        <v>36751</v>
      </c>
      <c r="C18452" s="171" t="s">
        <v>215</v>
      </c>
      <c r="D18452" s="171" t="s">
        <v>80</v>
      </c>
      <c r="E18452" s="11">
        <v>44958</v>
      </c>
      <c r="F18452">
        <v>0</v>
      </c>
      <c r="G18452">
        <v>0</v>
      </c>
      <c r="I18452">
        <v>0</v>
      </c>
      <c r="J18452">
        <v>0</v>
      </c>
      <c r="L18452">
        <v>0</v>
      </c>
      <c r="N18452">
        <v>0</v>
      </c>
      <c r="P18452">
        <v>0</v>
      </c>
      <c r="Q18452">
        <v>0</v>
      </c>
      <c r="S18452">
        <v>0</v>
      </c>
    </row>
    <row r="18453" spans="1:19" x14ac:dyDescent="0.3">
      <c r="A18453" t="s">
        <v>36750</v>
      </c>
      <c r="B18453" s="171" t="s">
        <v>36751</v>
      </c>
      <c r="C18453" s="171" t="s">
        <v>215</v>
      </c>
      <c r="D18453" s="171" t="s">
        <v>80</v>
      </c>
      <c r="E18453" s="11">
        <v>44958</v>
      </c>
      <c r="F18453">
        <v>2.5</v>
      </c>
      <c r="G18453">
        <v>3</v>
      </c>
      <c r="I18453">
        <v>22</v>
      </c>
      <c r="J18453">
        <v>29</v>
      </c>
      <c r="L18453">
        <v>33</v>
      </c>
      <c r="N18453">
        <v>22</v>
      </c>
      <c r="P18453">
        <v>0</v>
      </c>
      <c r="Q18453">
        <v>0</v>
      </c>
      <c r="S18453">
        <v>0</v>
      </c>
    </row>
    <row r="18454" spans="1:19" x14ac:dyDescent="0.3">
      <c r="A18454" t="s">
        <v>36752</v>
      </c>
      <c r="B18454" s="171" t="s">
        <v>36753</v>
      </c>
      <c r="C18454" s="171" t="s">
        <v>221</v>
      </c>
      <c r="D18454" s="171" t="s">
        <v>80</v>
      </c>
      <c r="E18454" s="11">
        <v>44958</v>
      </c>
      <c r="F18454">
        <v>0</v>
      </c>
      <c r="G18454">
        <v>0</v>
      </c>
      <c r="I18454">
        <v>0</v>
      </c>
      <c r="J18454">
        <v>0</v>
      </c>
      <c r="L18454">
        <v>0</v>
      </c>
      <c r="N18454">
        <v>0</v>
      </c>
      <c r="P18454">
        <v>0</v>
      </c>
      <c r="Q18454">
        <v>0</v>
      </c>
      <c r="S18454">
        <v>0</v>
      </c>
    </row>
    <row r="18455" spans="1:19" x14ac:dyDescent="0.3">
      <c r="A18455" t="s">
        <v>36754</v>
      </c>
      <c r="B18455" s="171" t="s">
        <v>36755</v>
      </c>
      <c r="C18455" s="171" t="s">
        <v>8233</v>
      </c>
      <c r="D18455" s="171" t="s">
        <v>80</v>
      </c>
      <c r="E18455" s="11">
        <v>44958</v>
      </c>
      <c r="F18455">
        <v>1</v>
      </c>
      <c r="G18455">
        <v>3</v>
      </c>
      <c r="I18455">
        <v>8</v>
      </c>
      <c r="J18455">
        <v>11</v>
      </c>
      <c r="L18455">
        <v>33</v>
      </c>
      <c r="N18455">
        <v>8</v>
      </c>
      <c r="P18455">
        <v>0</v>
      </c>
      <c r="Q18455">
        <v>0</v>
      </c>
      <c r="S18455">
        <v>0</v>
      </c>
    </row>
    <row r="18456" spans="1:19" x14ac:dyDescent="0.3">
      <c r="A18456" t="s">
        <v>36756</v>
      </c>
      <c r="B18456" s="171" t="s">
        <v>36757</v>
      </c>
      <c r="C18456" s="171" t="s">
        <v>233</v>
      </c>
      <c r="D18456" s="171" t="s">
        <v>80</v>
      </c>
      <c r="E18456" s="11">
        <v>44958</v>
      </c>
      <c r="F18456">
        <v>0</v>
      </c>
      <c r="G18456">
        <v>0</v>
      </c>
      <c r="I18456">
        <v>0</v>
      </c>
      <c r="J18456">
        <v>0</v>
      </c>
      <c r="L18456">
        <v>0</v>
      </c>
      <c r="N18456">
        <v>0</v>
      </c>
      <c r="P18456">
        <v>0</v>
      </c>
      <c r="Q18456">
        <v>0</v>
      </c>
      <c r="S18456">
        <v>0</v>
      </c>
    </row>
    <row r="18457" spans="1:19" x14ac:dyDescent="0.3">
      <c r="A18457" t="s">
        <v>36758</v>
      </c>
      <c r="B18457" s="171" t="s">
        <v>36759</v>
      </c>
      <c r="C18457" s="171" t="s">
        <v>24508</v>
      </c>
      <c r="D18457" s="171" t="s">
        <v>15341</v>
      </c>
      <c r="E18457" s="11">
        <v>44958</v>
      </c>
      <c r="F18457">
        <v>0</v>
      </c>
      <c r="G18457">
        <v>0</v>
      </c>
      <c r="I18457">
        <v>0</v>
      </c>
      <c r="J18457">
        <v>0</v>
      </c>
      <c r="L18457">
        <v>0</v>
      </c>
      <c r="N18457">
        <v>0</v>
      </c>
      <c r="P18457">
        <v>0</v>
      </c>
      <c r="Q18457">
        <v>0</v>
      </c>
      <c r="S18457">
        <v>0</v>
      </c>
    </row>
    <row r="18458" spans="1:19" x14ac:dyDescent="0.3">
      <c r="A18458" t="s">
        <v>36760</v>
      </c>
      <c r="B18458" s="171" t="s">
        <v>36761</v>
      </c>
      <c r="C18458" s="171" t="s">
        <v>24508</v>
      </c>
      <c r="D18458" s="171" t="s">
        <v>80</v>
      </c>
      <c r="E18458" s="11">
        <v>44958</v>
      </c>
      <c r="F18458">
        <v>0.5</v>
      </c>
      <c r="G18458">
        <v>0.5</v>
      </c>
      <c r="I18458">
        <v>0</v>
      </c>
      <c r="J18458">
        <v>2</v>
      </c>
      <c r="L18458">
        <v>2</v>
      </c>
      <c r="N18458">
        <v>0</v>
      </c>
      <c r="P18458">
        <v>0</v>
      </c>
      <c r="Q18458">
        <v>0</v>
      </c>
      <c r="S18458">
        <v>0</v>
      </c>
    </row>
    <row r="18459" spans="1:19" x14ac:dyDescent="0.3">
      <c r="A18459" t="s">
        <v>36762</v>
      </c>
      <c r="B18459" s="171" t="s">
        <v>36763</v>
      </c>
      <c r="C18459" s="171" t="s">
        <v>107</v>
      </c>
      <c r="D18459" s="171" t="s">
        <v>80</v>
      </c>
      <c r="E18459" s="11">
        <v>44958</v>
      </c>
      <c r="F18459">
        <v>7</v>
      </c>
      <c r="G18459">
        <v>5.5</v>
      </c>
      <c r="I18459">
        <v>38</v>
      </c>
      <c r="J18459">
        <v>73</v>
      </c>
      <c r="L18459">
        <v>58</v>
      </c>
      <c r="N18459">
        <v>38</v>
      </c>
      <c r="P18459">
        <v>0</v>
      </c>
      <c r="Q18459">
        <v>0</v>
      </c>
      <c r="S18459">
        <v>0</v>
      </c>
    </row>
    <row r="18460" spans="1:19" x14ac:dyDescent="0.3">
      <c r="A18460" t="s">
        <v>36764</v>
      </c>
      <c r="B18460" s="171" t="s">
        <v>36765</v>
      </c>
      <c r="C18460" s="171" t="s">
        <v>107</v>
      </c>
      <c r="D18460" s="171" t="s">
        <v>15341</v>
      </c>
      <c r="E18460" s="11">
        <v>44958</v>
      </c>
      <c r="F18460">
        <v>0</v>
      </c>
      <c r="G18460">
        <v>0</v>
      </c>
      <c r="I18460">
        <v>0</v>
      </c>
      <c r="J18460">
        <v>0</v>
      </c>
      <c r="L18460">
        <v>0</v>
      </c>
      <c r="N18460">
        <v>0</v>
      </c>
      <c r="P18460">
        <v>0</v>
      </c>
      <c r="Q18460">
        <v>0</v>
      </c>
      <c r="S18460">
        <v>0</v>
      </c>
    </row>
    <row r="18461" spans="1:19" x14ac:dyDescent="0.3">
      <c r="A18461" t="s">
        <v>36766</v>
      </c>
      <c r="B18461" s="171" t="s">
        <v>36767</v>
      </c>
      <c r="C18461" s="171" t="s">
        <v>173</v>
      </c>
      <c r="D18461" s="171" t="s">
        <v>80</v>
      </c>
      <c r="E18461" s="11">
        <v>44958</v>
      </c>
      <c r="F18461">
        <v>6</v>
      </c>
      <c r="G18461">
        <v>6</v>
      </c>
      <c r="I18461">
        <v>13</v>
      </c>
      <c r="J18461">
        <v>32</v>
      </c>
      <c r="L18461">
        <v>32</v>
      </c>
      <c r="N18461">
        <v>12</v>
      </c>
      <c r="P18461">
        <v>3</v>
      </c>
      <c r="Q18461">
        <v>4</v>
      </c>
      <c r="S18461">
        <v>1</v>
      </c>
    </row>
    <row r="18462" spans="1:19" x14ac:dyDescent="0.3">
      <c r="A18462" t="s">
        <v>36768</v>
      </c>
      <c r="B18462" s="171" t="s">
        <v>36769</v>
      </c>
      <c r="C18462" s="171" t="s">
        <v>173</v>
      </c>
      <c r="D18462" s="171" t="s">
        <v>15341</v>
      </c>
      <c r="E18462" s="11">
        <v>44958</v>
      </c>
      <c r="F18462">
        <v>0</v>
      </c>
      <c r="G18462">
        <v>0</v>
      </c>
      <c r="I18462">
        <v>0</v>
      </c>
      <c r="J18462">
        <v>0</v>
      </c>
      <c r="L18462">
        <v>0</v>
      </c>
      <c r="N18462">
        <v>0</v>
      </c>
      <c r="P18462">
        <v>0</v>
      </c>
      <c r="Q18462">
        <v>0</v>
      </c>
      <c r="S18462">
        <v>0</v>
      </c>
    </row>
    <row r="18463" spans="1:19" x14ac:dyDescent="0.3">
      <c r="A18463" t="s">
        <v>36770</v>
      </c>
      <c r="B18463" s="171" t="s">
        <v>36771</v>
      </c>
      <c r="C18463" s="171" t="s">
        <v>200</v>
      </c>
      <c r="D18463" s="171" t="s">
        <v>80</v>
      </c>
      <c r="E18463" s="11">
        <v>44958</v>
      </c>
      <c r="F18463">
        <v>6</v>
      </c>
      <c r="G18463">
        <v>6.5</v>
      </c>
      <c r="I18463">
        <v>12</v>
      </c>
      <c r="J18463">
        <v>30</v>
      </c>
      <c r="L18463">
        <v>31</v>
      </c>
      <c r="N18463">
        <v>11</v>
      </c>
      <c r="P18463">
        <v>1</v>
      </c>
      <c r="Q18463">
        <v>2</v>
      </c>
      <c r="S18463">
        <v>1</v>
      </c>
    </row>
    <row r="18464" spans="1:19" x14ac:dyDescent="0.3">
      <c r="A18464" t="s">
        <v>36772</v>
      </c>
      <c r="B18464" s="171" t="s">
        <v>36773</v>
      </c>
      <c r="C18464" s="171" t="s">
        <v>200</v>
      </c>
      <c r="D18464" s="171" t="s">
        <v>15341</v>
      </c>
      <c r="E18464" s="11">
        <v>44958</v>
      </c>
      <c r="F18464">
        <v>0</v>
      </c>
      <c r="G18464">
        <v>0</v>
      </c>
      <c r="I18464">
        <v>0</v>
      </c>
      <c r="J18464">
        <v>0</v>
      </c>
      <c r="L18464">
        <v>0</v>
      </c>
      <c r="N18464">
        <v>0</v>
      </c>
      <c r="P18464">
        <v>0</v>
      </c>
      <c r="Q18464">
        <v>0</v>
      </c>
      <c r="S18464">
        <v>0</v>
      </c>
    </row>
    <row r="18465" spans="1:19" x14ac:dyDescent="0.3">
      <c r="A18465" t="s">
        <v>36774</v>
      </c>
      <c r="B18465" s="171" t="s">
        <v>36775</v>
      </c>
      <c r="C18465" s="171" t="s">
        <v>73</v>
      </c>
      <c r="D18465" s="171" t="s">
        <v>4</v>
      </c>
      <c r="E18465" s="11">
        <v>44958</v>
      </c>
      <c r="F18465">
        <v>0</v>
      </c>
      <c r="G18465">
        <v>0</v>
      </c>
      <c r="I18465">
        <v>0</v>
      </c>
      <c r="J18465">
        <v>0</v>
      </c>
      <c r="L18465">
        <v>0</v>
      </c>
      <c r="N18465">
        <v>0</v>
      </c>
      <c r="P18465">
        <v>0</v>
      </c>
      <c r="Q18465">
        <v>0</v>
      </c>
      <c r="S18465">
        <v>0</v>
      </c>
    </row>
    <row r="18466" spans="1:19" x14ac:dyDescent="0.3">
      <c r="A18466" t="s">
        <v>36776</v>
      </c>
      <c r="B18466" s="171" t="s">
        <v>36777</v>
      </c>
      <c r="C18466" s="171" t="s">
        <v>24891</v>
      </c>
      <c r="D18466" s="171" t="s">
        <v>4</v>
      </c>
      <c r="E18466" s="11">
        <v>44958</v>
      </c>
      <c r="F18466">
        <v>2</v>
      </c>
      <c r="G18466">
        <v>2</v>
      </c>
      <c r="I18466">
        <v>7</v>
      </c>
      <c r="J18466">
        <v>12</v>
      </c>
      <c r="L18466">
        <v>11</v>
      </c>
      <c r="N18466">
        <v>4</v>
      </c>
      <c r="P18466">
        <v>0</v>
      </c>
      <c r="Q18466">
        <v>0</v>
      </c>
      <c r="S18466">
        <v>3</v>
      </c>
    </row>
    <row r="18467" spans="1:19" x14ac:dyDescent="0.3">
      <c r="A18467" t="s">
        <v>36778</v>
      </c>
      <c r="B18467" s="171" t="s">
        <v>36779</v>
      </c>
      <c r="C18467" s="171" t="s">
        <v>18229</v>
      </c>
      <c r="D18467" s="171" t="s">
        <v>4</v>
      </c>
      <c r="E18467" s="11">
        <v>44958</v>
      </c>
      <c r="F18467">
        <v>0</v>
      </c>
      <c r="G18467">
        <v>0</v>
      </c>
      <c r="I18467">
        <v>0</v>
      </c>
      <c r="J18467">
        <v>0</v>
      </c>
      <c r="L18467">
        <v>0</v>
      </c>
      <c r="N18467">
        <v>0</v>
      </c>
      <c r="P18467">
        <v>0</v>
      </c>
      <c r="Q18467">
        <v>0</v>
      </c>
      <c r="S18467">
        <v>0</v>
      </c>
    </row>
    <row r="18468" spans="1:19" x14ac:dyDescent="0.3">
      <c r="A18468" t="s">
        <v>36780</v>
      </c>
      <c r="B18468" s="171" t="s">
        <v>36781</v>
      </c>
      <c r="C18468" s="171" t="s">
        <v>107</v>
      </c>
      <c r="D18468" s="171" t="s">
        <v>4</v>
      </c>
      <c r="E18468" s="11">
        <v>44958</v>
      </c>
      <c r="F18468">
        <v>7</v>
      </c>
      <c r="G18468">
        <v>5.5</v>
      </c>
      <c r="I18468">
        <v>38</v>
      </c>
      <c r="J18468">
        <v>73</v>
      </c>
      <c r="L18468">
        <v>58</v>
      </c>
      <c r="N18468">
        <v>38</v>
      </c>
      <c r="P18468">
        <v>0</v>
      </c>
      <c r="Q18468">
        <v>0</v>
      </c>
      <c r="S18468">
        <v>0</v>
      </c>
    </row>
    <row r="18469" spans="1:19" x14ac:dyDescent="0.3">
      <c r="A18469" t="s">
        <v>36782</v>
      </c>
      <c r="B18469" s="171" t="s">
        <v>36783</v>
      </c>
      <c r="C18469" s="171" t="s">
        <v>9887</v>
      </c>
      <c r="D18469" s="171" t="s">
        <v>4</v>
      </c>
      <c r="E18469" s="11">
        <v>44958</v>
      </c>
      <c r="F18469">
        <v>0</v>
      </c>
      <c r="G18469">
        <v>0</v>
      </c>
      <c r="I18469">
        <v>0</v>
      </c>
      <c r="J18469">
        <v>0</v>
      </c>
      <c r="L18469">
        <v>0</v>
      </c>
      <c r="N18469">
        <v>0</v>
      </c>
      <c r="P18469">
        <v>0</v>
      </c>
      <c r="Q18469">
        <v>0</v>
      </c>
      <c r="S18469">
        <v>0</v>
      </c>
    </row>
    <row r="18470" spans="1:19" x14ac:dyDescent="0.3">
      <c r="A18470" t="s">
        <v>36784</v>
      </c>
      <c r="B18470" s="171" t="s">
        <v>36785</v>
      </c>
      <c r="C18470" s="171" t="s">
        <v>35078</v>
      </c>
      <c r="D18470" s="171" t="s">
        <v>4</v>
      </c>
      <c r="E18470" s="11">
        <v>44958</v>
      </c>
      <c r="F18470">
        <v>0</v>
      </c>
      <c r="G18470">
        <v>0</v>
      </c>
      <c r="I18470">
        <v>0</v>
      </c>
      <c r="J18470">
        <v>0</v>
      </c>
      <c r="L18470">
        <v>0</v>
      </c>
      <c r="N18470">
        <v>0</v>
      </c>
      <c r="P18470">
        <v>0</v>
      </c>
      <c r="Q18470">
        <v>0</v>
      </c>
      <c r="S18470">
        <v>0</v>
      </c>
    </row>
    <row r="18471" spans="1:19" x14ac:dyDescent="0.3">
      <c r="A18471" t="s">
        <v>36786</v>
      </c>
      <c r="B18471" s="171" t="s">
        <v>36787</v>
      </c>
      <c r="C18471" s="171" t="s">
        <v>11260</v>
      </c>
      <c r="D18471" s="171" t="s">
        <v>4</v>
      </c>
      <c r="E18471" s="11">
        <v>44958</v>
      </c>
      <c r="F18471">
        <v>0</v>
      </c>
      <c r="G18471">
        <v>0</v>
      </c>
      <c r="I18471">
        <v>0</v>
      </c>
      <c r="J18471">
        <v>0</v>
      </c>
      <c r="L18471">
        <v>0</v>
      </c>
      <c r="N18471">
        <v>0</v>
      </c>
      <c r="P18471">
        <v>0</v>
      </c>
      <c r="Q18471">
        <v>0</v>
      </c>
      <c r="S18471">
        <v>0</v>
      </c>
    </row>
    <row r="18472" spans="1:19" x14ac:dyDescent="0.3">
      <c r="A18472" t="s">
        <v>36788</v>
      </c>
      <c r="B18472" s="171" t="s">
        <v>36789</v>
      </c>
      <c r="C18472" s="171" t="s">
        <v>122</v>
      </c>
      <c r="D18472" s="171" t="s">
        <v>4</v>
      </c>
      <c r="E18472" s="11">
        <v>44958</v>
      </c>
      <c r="F18472">
        <v>0</v>
      </c>
      <c r="G18472">
        <v>0</v>
      </c>
      <c r="I18472">
        <v>0</v>
      </c>
      <c r="J18472">
        <v>0</v>
      </c>
      <c r="L18472">
        <v>0</v>
      </c>
      <c r="N18472">
        <v>0</v>
      </c>
      <c r="P18472">
        <v>0</v>
      </c>
      <c r="Q18472">
        <v>0</v>
      </c>
      <c r="S18472">
        <v>0</v>
      </c>
    </row>
    <row r="18473" spans="1:19" x14ac:dyDescent="0.3">
      <c r="A18473" t="s">
        <v>36790</v>
      </c>
      <c r="B18473" s="171" t="s">
        <v>36791</v>
      </c>
      <c r="C18473" s="171" t="s">
        <v>125</v>
      </c>
      <c r="D18473" s="171" t="s">
        <v>4</v>
      </c>
      <c r="E18473" s="11">
        <v>44958</v>
      </c>
      <c r="F18473">
        <v>0</v>
      </c>
      <c r="G18473">
        <v>0</v>
      </c>
      <c r="I18473">
        <v>0</v>
      </c>
      <c r="J18473">
        <v>0</v>
      </c>
      <c r="L18473">
        <v>0</v>
      </c>
      <c r="N18473">
        <v>0</v>
      </c>
      <c r="P18473">
        <v>0</v>
      </c>
      <c r="Q18473">
        <v>0</v>
      </c>
      <c r="S18473">
        <v>0</v>
      </c>
    </row>
    <row r="18474" spans="1:19" x14ac:dyDescent="0.3">
      <c r="A18474" t="s">
        <v>36792</v>
      </c>
      <c r="B18474" s="171" t="s">
        <v>36793</v>
      </c>
      <c r="C18474" s="171" t="s">
        <v>14899</v>
      </c>
      <c r="D18474" s="171" t="s">
        <v>4</v>
      </c>
      <c r="E18474" s="11">
        <v>44958</v>
      </c>
      <c r="F18474">
        <v>0</v>
      </c>
      <c r="G18474">
        <v>0</v>
      </c>
      <c r="I18474">
        <v>0</v>
      </c>
      <c r="J18474">
        <v>0</v>
      </c>
      <c r="L18474">
        <v>0</v>
      </c>
      <c r="N18474">
        <v>0</v>
      </c>
      <c r="P18474">
        <v>0</v>
      </c>
      <c r="Q18474">
        <v>0</v>
      </c>
      <c r="S18474">
        <v>0</v>
      </c>
    </row>
    <row r="18475" spans="1:19" x14ac:dyDescent="0.3">
      <c r="A18475" t="s">
        <v>36794</v>
      </c>
      <c r="B18475" s="171" t="s">
        <v>36795</v>
      </c>
      <c r="C18475" s="171" t="s">
        <v>137</v>
      </c>
      <c r="D18475" s="171" t="s">
        <v>4</v>
      </c>
      <c r="E18475" s="11">
        <v>44958</v>
      </c>
      <c r="F18475">
        <v>0</v>
      </c>
      <c r="G18475">
        <v>0</v>
      </c>
      <c r="I18475">
        <v>0</v>
      </c>
      <c r="J18475">
        <v>0</v>
      </c>
      <c r="L18475">
        <v>0</v>
      </c>
      <c r="N18475">
        <v>0</v>
      </c>
      <c r="P18475">
        <v>0</v>
      </c>
      <c r="Q18475">
        <v>0</v>
      </c>
      <c r="S18475">
        <v>0</v>
      </c>
    </row>
    <row r="18476" spans="1:19" x14ac:dyDescent="0.3">
      <c r="A18476" t="s">
        <v>36796</v>
      </c>
      <c r="B18476" s="171" t="s">
        <v>36797</v>
      </c>
      <c r="C18476" s="171" t="s">
        <v>8615</v>
      </c>
      <c r="D18476" s="171" t="s">
        <v>4</v>
      </c>
      <c r="E18476" s="11">
        <v>44958</v>
      </c>
      <c r="F18476">
        <v>0</v>
      </c>
      <c r="G18476">
        <v>0</v>
      </c>
      <c r="I18476">
        <v>0</v>
      </c>
      <c r="J18476">
        <v>0</v>
      </c>
      <c r="L18476">
        <v>0</v>
      </c>
      <c r="N18476">
        <v>0</v>
      </c>
      <c r="P18476">
        <v>0</v>
      </c>
      <c r="Q18476">
        <v>0</v>
      </c>
      <c r="S18476">
        <v>0</v>
      </c>
    </row>
    <row r="18477" spans="1:19" x14ac:dyDescent="0.3">
      <c r="A18477" t="s">
        <v>36798</v>
      </c>
      <c r="B18477" s="171" t="s">
        <v>36799</v>
      </c>
      <c r="C18477" s="171" t="s">
        <v>35025</v>
      </c>
      <c r="D18477" s="171" t="s">
        <v>4</v>
      </c>
      <c r="E18477" s="11">
        <v>44958</v>
      </c>
      <c r="F18477">
        <v>1.5</v>
      </c>
      <c r="G18477">
        <v>1.5</v>
      </c>
      <c r="I18477">
        <v>0</v>
      </c>
      <c r="J18477">
        <v>6</v>
      </c>
      <c r="L18477">
        <v>6</v>
      </c>
      <c r="N18477">
        <v>0</v>
      </c>
      <c r="P18477">
        <v>0</v>
      </c>
      <c r="Q18477">
        <v>0</v>
      </c>
      <c r="S18477">
        <v>0</v>
      </c>
    </row>
    <row r="18478" spans="1:19" x14ac:dyDescent="0.3">
      <c r="A18478" t="s">
        <v>36800</v>
      </c>
      <c r="B18478" s="171" t="s">
        <v>36801</v>
      </c>
      <c r="C18478" s="171" t="s">
        <v>146</v>
      </c>
      <c r="D18478" s="171" t="s">
        <v>4</v>
      </c>
      <c r="E18478" s="11">
        <v>44958</v>
      </c>
      <c r="F18478">
        <v>6.5</v>
      </c>
      <c r="G18478">
        <v>6.5</v>
      </c>
      <c r="I18478">
        <v>15</v>
      </c>
      <c r="J18478">
        <v>35</v>
      </c>
      <c r="L18478">
        <v>35</v>
      </c>
      <c r="N18478">
        <v>14</v>
      </c>
      <c r="P18478">
        <v>0</v>
      </c>
      <c r="Q18478">
        <v>0</v>
      </c>
      <c r="S18478">
        <v>1</v>
      </c>
    </row>
    <row r="18479" spans="1:19" x14ac:dyDescent="0.3">
      <c r="A18479" t="s">
        <v>36802</v>
      </c>
      <c r="B18479" s="171" t="s">
        <v>36803</v>
      </c>
      <c r="C18479" s="171" t="s">
        <v>161</v>
      </c>
      <c r="D18479" s="171" t="s">
        <v>4</v>
      </c>
      <c r="E18479" s="11">
        <v>44958</v>
      </c>
      <c r="F18479">
        <v>1</v>
      </c>
      <c r="G18479">
        <v>1.5</v>
      </c>
      <c r="I18479">
        <v>3</v>
      </c>
      <c r="J18479">
        <v>6</v>
      </c>
      <c r="L18479">
        <v>9</v>
      </c>
      <c r="N18479">
        <v>1</v>
      </c>
      <c r="P18479">
        <v>1</v>
      </c>
      <c r="Q18479">
        <v>3</v>
      </c>
      <c r="S18479">
        <v>2</v>
      </c>
    </row>
    <row r="18480" spans="1:19" x14ac:dyDescent="0.3">
      <c r="A18480" t="s">
        <v>36804</v>
      </c>
      <c r="B18480" s="171" t="s">
        <v>36805</v>
      </c>
      <c r="C18480" s="171" t="s">
        <v>18252</v>
      </c>
      <c r="D18480" s="171" t="s">
        <v>4</v>
      </c>
      <c r="E18480" s="11">
        <v>44958</v>
      </c>
      <c r="F18480">
        <v>0</v>
      </c>
      <c r="G18480">
        <v>0</v>
      </c>
      <c r="I18480">
        <v>0</v>
      </c>
      <c r="J18480">
        <v>0</v>
      </c>
      <c r="L18480">
        <v>0</v>
      </c>
      <c r="N18480">
        <v>0</v>
      </c>
      <c r="P18480">
        <v>0</v>
      </c>
      <c r="Q18480">
        <v>0</v>
      </c>
      <c r="S18480">
        <v>0</v>
      </c>
    </row>
    <row r="18481" spans="1:19" x14ac:dyDescent="0.3">
      <c r="A18481" t="s">
        <v>36806</v>
      </c>
      <c r="B18481" s="171" t="s">
        <v>36807</v>
      </c>
      <c r="C18481" s="171" t="s">
        <v>167</v>
      </c>
      <c r="D18481" s="171" t="s">
        <v>4</v>
      </c>
      <c r="E18481" s="11">
        <v>44958</v>
      </c>
      <c r="F18481">
        <v>4</v>
      </c>
      <c r="G18481">
        <v>4</v>
      </c>
      <c r="I18481">
        <v>26</v>
      </c>
      <c r="J18481">
        <v>56</v>
      </c>
      <c r="L18481">
        <v>56</v>
      </c>
      <c r="N18481">
        <v>26</v>
      </c>
      <c r="P18481">
        <v>0</v>
      </c>
      <c r="Q18481">
        <v>1</v>
      </c>
      <c r="S18481">
        <v>0</v>
      </c>
    </row>
    <row r="18482" spans="1:19" x14ac:dyDescent="0.3">
      <c r="A18482" t="s">
        <v>36808</v>
      </c>
      <c r="B18482" s="171" t="s">
        <v>36809</v>
      </c>
      <c r="C18482" s="171" t="s">
        <v>173</v>
      </c>
      <c r="D18482" s="171" t="s">
        <v>4</v>
      </c>
      <c r="E18482" s="11">
        <v>44958</v>
      </c>
      <c r="F18482">
        <v>6</v>
      </c>
      <c r="G18482">
        <v>6</v>
      </c>
      <c r="I18482">
        <v>13</v>
      </c>
      <c r="J18482">
        <v>32</v>
      </c>
      <c r="L18482">
        <v>32</v>
      </c>
      <c r="N18482">
        <v>12</v>
      </c>
      <c r="P18482">
        <v>3</v>
      </c>
      <c r="Q18482">
        <v>4</v>
      </c>
      <c r="S18482">
        <v>1</v>
      </c>
    </row>
    <row r="18483" spans="1:19" x14ac:dyDescent="0.3">
      <c r="A18483" t="s">
        <v>36810</v>
      </c>
      <c r="B18483" s="171" t="s">
        <v>36811</v>
      </c>
      <c r="C18483" s="171" t="s">
        <v>179</v>
      </c>
      <c r="D18483" s="171" t="s">
        <v>4</v>
      </c>
      <c r="E18483" s="11">
        <v>44958</v>
      </c>
      <c r="F18483">
        <v>13.5</v>
      </c>
      <c r="G18483">
        <v>15.5</v>
      </c>
      <c r="I18483">
        <v>57</v>
      </c>
      <c r="J18483">
        <v>141</v>
      </c>
      <c r="L18483">
        <v>151</v>
      </c>
      <c r="N18483">
        <v>55</v>
      </c>
      <c r="P18483">
        <v>7</v>
      </c>
      <c r="Q18483">
        <v>11</v>
      </c>
      <c r="S18483">
        <v>2</v>
      </c>
    </row>
    <row r="18484" spans="1:19" x14ac:dyDescent="0.3">
      <c r="A18484" t="s">
        <v>36812</v>
      </c>
      <c r="B18484" s="171" t="s">
        <v>36813</v>
      </c>
      <c r="C18484" s="171" t="s">
        <v>185</v>
      </c>
      <c r="D18484" s="171" t="s">
        <v>4</v>
      </c>
      <c r="E18484" s="11">
        <v>44958</v>
      </c>
      <c r="F18484">
        <v>3.5</v>
      </c>
      <c r="G18484">
        <v>6</v>
      </c>
      <c r="I18484">
        <v>9</v>
      </c>
      <c r="J18484">
        <v>18</v>
      </c>
      <c r="L18484">
        <v>33</v>
      </c>
      <c r="N18484">
        <v>9</v>
      </c>
      <c r="P18484">
        <v>0</v>
      </c>
      <c r="Q18484">
        <v>0</v>
      </c>
      <c r="S18484">
        <v>0</v>
      </c>
    </row>
    <row r="18485" spans="1:19" x14ac:dyDescent="0.3">
      <c r="A18485" t="s">
        <v>36814</v>
      </c>
      <c r="B18485" s="171" t="s">
        <v>36815</v>
      </c>
      <c r="C18485" s="171" t="s">
        <v>24508</v>
      </c>
      <c r="D18485" s="171" t="s">
        <v>4</v>
      </c>
      <c r="E18485" s="11">
        <v>44958</v>
      </c>
      <c r="F18485">
        <v>0.5</v>
      </c>
      <c r="G18485">
        <v>0.5</v>
      </c>
      <c r="I18485">
        <v>0</v>
      </c>
      <c r="J18485">
        <v>2</v>
      </c>
      <c r="L18485">
        <v>2</v>
      </c>
      <c r="N18485">
        <v>0</v>
      </c>
      <c r="P18485">
        <v>0</v>
      </c>
      <c r="Q18485">
        <v>0</v>
      </c>
      <c r="S18485">
        <v>0</v>
      </c>
    </row>
    <row r="18486" spans="1:19" x14ac:dyDescent="0.3">
      <c r="A18486" t="s">
        <v>36816</v>
      </c>
      <c r="B18486" s="171" t="s">
        <v>36817</v>
      </c>
      <c r="C18486" s="171" t="s">
        <v>191</v>
      </c>
      <c r="D18486" s="171" t="s">
        <v>4</v>
      </c>
      <c r="E18486" s="11">
        <v>44958</v>
      </c>
      <c r="F18486">
        <v>13.5</v>
      </c>
      <c r="G18486">
        <v>14</v>
      </c>
      <c r="I18486">
        <v>69</v>
      </c>
      <c r="J18486">
        <v>115</v>
      </c>
      <c r="L18486">
        <v>115</v>
      </c>
      <c r="N18486">
        <v>57</v>
      </c>
      <c r="P18486">
        <v>4</v>
      </c>
      <c r="Q18486">
        <v>11</v>
      </c>
      <c r="S18486">
        <v>12</v>
      </c>
    </row>
    <row r="18487" spans="1:19" x14ac:dyDescent="0.3">
      <c r="A18487" t="s">
        <v>36818</v>
      </c>
      <c r="B18487" s="171" t="s">
        <v>36819</v>
      </c>
      <c r="C18487" s="171" t="s">
        <v>200</v>
      </c>
      <c r="D18487" s="171" t="s">
        <v>4</v>
      </c>
      <c r="E18487" s="11">
        <v>44958</v>
      </c>
      <c r="F18487">
        <v>6</v>
      </c>
      <c r="G18487">
        <v>6.5</v>
      </c>
      <c r="I18487">
        <v>12</v>
      </c>
      <c r="J18487">
        <v>30</v>
      </c>
      <c r="L18487">
        <v>31</v>
      </c>
      <c r="N18487">
        <v>11</v>
      </c>
      <c r="P18487">
        <v>1</v>
      </c>
      <c r="Q18487">
        <v>2</v>
      </c>
      <c r="S18487">
        <v>1</v>
      </c>
    </row>
    <row r="18488" spans="1:19" x14ac:dyDescent="0.3">
      <c r="A18488" t="s">
        <v>36820</v>
      </c>
      <c r="B18488" s="171" t="s">
        <v>36821</v>
      </c>
      <c r="C18488" s="171" t="s">
        <v>212</v>
      </c>
      <c r="D18488" s="171" t="s">
        <v>4</v>
      </c>
      <c r="E18488" s="11">
        <v>44958</v>
      </c>
      <c r="F18488">
        <v>0</v>
      </c>
      <c r="G18488">
        <v>0</v>
      </c>
      <c r="I18488">
        <v>0</v>
      </c>
      <c r="J18488">
        <v>0</v>
      </c>
      <c r="L18488">
        <v>0</v>
      </c>
      <c r="N18488">
        <v>0</v>
      </c>
      <c r="P18488">
        <v>0</v>
      </c>
      <c r="Q18488">
        <v>0</v>
      </c>
      <c r="S18488">
        <v>0</v>
      </c>
    </row>
    <row r="18489" spans="1:19" x14ac:dyDescent="0.3">
      <c r="A18489" t="s">
        <v>36822</v>
      </c>
      <c r="B18489" s="171" t="s">
        <v>36823</v>
      </c>
      <c r="C18489" s="171" t="s">
        <v>215</v>
      </c>
      <c r="D18489" s="171" t="s">
        <v>4</v>
      </c>
      <c r="E18489" s="11">
        <v>44958</v>
      </c>
      <c r="F18489">
        <v>0</v>
      </c>
      <c r="G18489">
        <v>0</v>
      </c>
      <c r="I18489">
        <v>0</v>
      </c>
      <c r="J18489">
        <v>0</v>
      </c>
      <c r="L18489">
        <v>0</v>
      </c>
      <c r="N18489">
        <v>0</v>
      </c>
      <c r="P18489">
        <v>0</v>
      </c>
      <c r="Q18489">
        <v>0</v>
      </c>
      <c r="S18489">
        <v>0</v>
      </c>
    </row>
    <row r="18490" spans="1:19" x14ac:dyDescent="0.3">
      <c r="A18490" t="s">
        <v>36824</v>
      </c>
      <c r="B18490" s="171" t="s">
        <v>36825</v>
      </c>
      <c r="C18490" s="171" t="s">
        <v>35119</v>
      </c>
      <c r="D18490" s="171" t="s">
        <v>4</v>
      </c>
      <c r="E18490" s="11">
        <v>44958</v>
      </c>
      <c r="F18490">
        <v>2.5</v>
      </c>
      <c r="G18490">
        <v>3</v>
      </c>
      <c r="I18490">
        <v>22</v>
      </c>
      <c r="J18490">
        <v>29</v>
      </c>
      <c r="L18490">
        <v>33</v>
      </c>
      <c r="N18490">
        <v>22</v>
      </c>
      <c r="P18490">
        <v>0</v>
      </c>
      <c r="Q18490">
        <v>0</v>
      </c>
      <c r="S18490">
        <v>0</v>
      </c>
    </row>
    <row r="18491" spans="1:19" x14ac:dyDescent="0.3">
      <c r="A18491" t="s">
        <v>36826</v>
      </c>
      <c r="B18491" s="171" t="s">
        <v>36827</v>
      </c>
      <c r="C18491" s="171" t="s">
        <v>221</v>
      </c>
      <c r="D18491" s="171" t="s">
        <v>4</v>
      </c>
      <c r="E18491" s="11">
        <v>44958</v>
      </c>
      <c r="F18491">
        <v>0</v>
      </c>
      <c r="G18491">
        <v>0</v>
      </c>
      <c r="I18491">
        <v>0</v>
      </c>
      <c r="J18491">
        <v>0</v>
      </c>
      <c r="L18491">
        <v>0</v>
      </c>
      <c r="N18491">
        <v>0</v>
      </c>
      <c r="P18491">
        <v>0</v>
      </c>
      <c r="Q18491">
        <v>0</v>
      </c>
      <c r="S18491">
        <v>0</v>
      </c>
    </row>
    <row r="18492" spans="1:19" x14ac:dyDescent="0.3">
      <c r="A18492" t="s">
        <v>36828</v>
      </c>
      <c r="B18492" s="171" t="s">
        <v>36829</v>
      </c>
      <c r="C18492" s="171" t="s">
        <v>8233</v>
      </c>
      <c r="D18492" s="171" t="s">
        <v>4</v>
      </c>
      <c r="E18492" s="11">
        <v>44958</v>
      </c>
      <c r="F18492">
        <v>1</v>
      </c>
      <c r="G18492">
        <v>3</v>
      </c>
      <c r="I18492">
        <v>8</v>
      </c>
      <c r="J18492">
        <v>11</v>
      </c>
      <c r="L18492">
        <v>33</v>
      </c>
      <c r="N18492">
        <v>8</v>
      </c>
      <c r="P18492">
        <v>0</v>
      </c>
      <c r="Q18492">
        <v>0</v>
      </c>
      <c r="S18492">
        <v>0</v>
      </c>
    </row>
    <row r="18493" spans="1:19" x14ac:dyDescent="0.3">
      <c r="A18493" t="s">
        <v>36830</v>
      </c>
      <c r="B18493" s="171" t="s">
        <v>36831</v>
      </c>
      <c r="C18493" s="171" t="s">
        <v>233</v>
      </c>
      <c r="D18493" s="171" t="s">
        <v>4</v>
      </c>
      <c r="E18493" s="11">
        <v>44958</v>
      </c>
      <c r="F18493">
        <v>0</v>
      </c>
      <c r="G18493">
        <v>0</v>
      </c>
      <c r="I18493">
        <v>0</v>
      </c>
      <c r="J18493">
        <v>0</v>
      </c>
      <c r="L18493">
        <v>0</v>
      </c>
      <c r="N18493">
        <v>0</v>
      </c>
      <c r="P18493">
        <v>0</v>
      </c>
      <c r="Q18493">
        <v>0</v>
      </c>
      <c r="S18493">
        <v>0</v>
      </c>
    </row>
    <row r="18494" spans="1:19" x14ac:dyDescent="0.3">
      <c r="A18494" t="s">
        <v>36832</v>
      </c>
      <c r="B18494" s="171" t="s">
        <v>36833</v>
      </c>
      <c r="C18494" s="171" t="s">
        <v>35128</v>
      </c>
      <c r="D18494" s="171" t="s">
        <v>80</v>
      </c>
      <c r="E18494" s="11">
        <v>44958</v>
      </c>
      <c r="F18494">
        <v>4</v>
      </c>
      <c r="G18494">
        <v>4</v>
      </c>
      <c r="I18494">
        <v>2</v>
      </c>
      <c r="J18494">
        <v>16</v>
      </c>
      <c r="L18494">
        <v>16</v>
      </c>
      <c r="N18494">
        <v>2</v>
      </c>
      <c r="P18494">
        <v>0</v>
      </c>
      <c r="Q18494">
        <v>0</v>
      </c>
      <c r="S18494">
        <v>0</v>
      </c>
    </row>
    <row r="18495" spans="1:19" x14ac:dyDescent="0.3">
      <c r="A18495" t="s">
        <v>36834</v>
      </c>
      <c r="B18495" s="171" t="s">
        <v>36835</v>
      </c>
      <c r="C18495" s="171" t="s">
        <v>35128</v>
      </c>
      <c r="D18495" s="171" t="s">
        <v>4</v>
      </c>
      <c r="E18495" s="11">
        <v>44958</v>
      </c>
      <c r="F18495">
        <v>4</v>
      </c>
      <c r="G18495">
        <v>4</v>
      </c>
      <c r="I18495">
        <v>2</v>
      </c>
      <c r="J18495">
        <v>16</v>
      </c>
      <c r="L18495">
        <v>16</v>
      </c>
      <c r="N18495">
        <v>2</v>
      </c>
      <c r="P18495">
        <v>0</v>
      </c>
      <c r="Q18495">
        <v>0</v>
      </c>
      <c r="S18495">
        <v>0</v>
      </c>
    </row>
    <row r="18496" spans="1:19" x14ac:dyDescent="0.3">
      <c r="A18496" t="s">
        <v>36836</v>
      </c>
      <c r="B18496" s="171" t="s">
        <v>36837</v>
      </c>
      <c r="C18496" s="171" t="s">
        <v>79</v>
      </c>
      <c r="D18496" s="171" t="s">
        <v>80</v>
      </c>
      <c r="E18496" s="11">
        <v>44958</v>
      </c>
      <c r="F18496">
        <v>0</v>
      </c>
      <c r="G18496">
        <v>0</v>
      </c>
      <c r="I18496">
        <v>0</v>
      </c>
      <c r="J18496">
        <v>0</v>
      </c>
      <c r="L18496">
        <v>0</v>
      </c>
      <c r="N18496">
        <v>0</v>
      </c>
      <c r="P18496">
        <v>0</v>
      </c>
      <c r="Q18496">
        <v>0</v>
      </c>
      <c r="S18496">
        <v>0</v>
      </c>
    </row>
    <row r="18497" spans="1:19" x14ac:dyDescent="0.3">
      <c r="A18497" t="s">
        <v>36838</v>
      </c>
      <c r="B18497" s="171" t="s">
        <v>36839</v>
      </c>
      <c r="C18497" s="171" t="s">
        <v>79</v>
      </c>
      <c r="D18497" s="171" t="s">
        <v>4</v>
      </c>
      <c r="E18497" s="11">
        <v>44958</v>
      </c>
      <c r="F18497">
        <v>0</v>
      </c>
      <c r="G18497">
        <v>0</v>
      </c>
      <c r="I18497">
        <v>0</v>
      </c>
      <c r="J18497">
        <v>0</v>
      </c>
      <c r="L18497">
        <v>0</v>
      </c>
      <c r="N18497">
        <v>0</v>
      </c>
      <c r="P18497">
        <v>0</v>
      </c>
      <c r="Q18497">
        <v>0</v>
      </c>
      <c r="S18497">
        <v>0</v>
      </c>
    </row>
    <row r="18498" spans="1:19" x14ac:dyDescent="0.3">
      <c r="A18498" t="s">
        <v>36840</v>
      </c>
      <c r="B18498" s="171" t="s">
        <v>36841</v>
      </c>
      <c r="C18498" s="171" t="s">
        <v>83</v>
      </c>
      <c r="D18498" s="171" t="s">
        <v>80</v>
      </c>
      <c r="E18498" s="11">
        <v>44958</v>
      </c>
      <c r="F18498">
        <v>3.5</v>
      </c>
      <c r="G18498">
        <v>4</v>
      </c>
      <c r="I18498">
        <v>10</v>
      </c>
      <c r="J18498">
        <v>20</v>
      </c>
      <c r="L18498">
        <v>21</v>
      </c>
      <c r="N18498">
        <v>10</v>
      </c>
      <c r="P18498">
        <v>3</v>
      </c>
      <c r="Q18498">
        <v>5</v>
      </c>
      <c r="S18498">
        <v>0</v>
      </c>
    </row>
    <row r="18499" spans="1:19" x14ac:dyDescent="0.3">
      <c r="A18499" t="s">
        <v>36842</v>
      </c>
      <c r="B18499" s="171" t="s">
        <v>36843</v>
      </c>
      <c r="C18499" s="171" t="s">
        <v>83</v>
      </c>
      <c r="D18499" s="171" t="s">
        <v>15341</v>
      </c>
      <c r="E18499" s="11">
        <v>44958</v>
      </c>
      <c r="F18499">
        <v>0</v>
      </c>
      <c r="G18499">
        <v>0</v>
      </c>
      <c r="I18499">
        <v>0</v>
      </c>
      <c r="J18499">
        <v>0</v>
      </c>
      <c r="L18499">
        <v>0</v>
      </c>
      <c r="N18499">
        <v>0</v>
      </c>
      <c r="P18499">
        <v>0</v>
      </c>
      <c r="Q18499">
        <v>0</v>
      </c>
      <c r="S18499">
        <v>0</v>
      </c>
    </row>
    <row r="18500" spans="1:19" x14ac:dyDescent="0.3">
      <c r="A18500" t="s">
        <v>36844</v>
      </c>
      <c r="B18500" s="171" t="s">
        <v>36845</v>
      </c>
      <c r="C18500" s="171" t="s">
        <v>83</v>
      </c>
      <c r="D18500" s="171" t="s">
        <v>4</v>
      </c>
      <c r="E18500" s="11">
        <v>44958</v>
      </c>
      <c r="F18500">
        <v>3.5</v>
      </c>
      <c r="G18500">
        <v>4</v>
      </c>
      <c r="I18500">
        <v>10</v>
      </c>
      <c r="J18500">
        <v>20</v>
      </c>
      <c r="L18500">
        <v>21</v>
      </c>
      <c r="N18500">
        <v>10</v>
      </c>
      <c r="P18500">
        <v>3</v>
      </c>
      <c r="Q18500">
        <v>5</v>
      </c>
      <c r="S18500">
        <v>0</v>
      </c>
    </row>
    <row r="18501" spans="1:19" x14ac:dyDescent="0.3">
      <c r="A18501" t="s">
        <v>36846</v>
      </c>
      <c r="B18501" s="171" t="s">
        <v>36847</v>
      </c>
      <c r="C18501" s="171" t="s">
        <v>86</v>
      </c>
      <c r="D18501" s="171" t="s">
        <v>80</v>
      </c>
      <c r="E18501" s="11">
        <v>44958</v>
      </c>
      <c r="F18501">
        <v>7</v>
      </c>
      <c r="G18501">
        <v>8</v>
      </c>
      <c r="I18501">
        <v>32</v>
      </c>
      <c r="J18501">
        <v>42</v>
      </c>
      <c r="L18501">
        <v>46</v>
      </c>
      <c r="N18501">
        <v>22</v>
      </c>
      <c r="P18501">
        <v>2</v>
      </c>
      <c r="Q18501">
        <v>5</v>
      </c>
      <c r="S18501">
        <v>10</v>
      </c>
    </row>
    <row r="18502" spans="1:19" x14ac:dyDescent="0.3">
      <c r="A18502" t="s">
        <v>36848</v>
      </c>
      <c r="B18502" s="171" t="s">
        <v>36849</v>
      </c>
      <c r="C18502" s="171" t="s">
        <v>86</v>
      </c>
      <c r="D18502" s="171" t="s">
        <v>4</v>
      </c>
      <c r="E18502" s="11">
        <v>44958</v>
      </c>
      <c r="F18502">
        <v>7</v>
      </c>
      <c r="G18502">
        <v>8</v>
      </c>
      <c r="I18502">
        <v>32</v>
      </c>
      <c r="J18502">
        <v>42</v>
      </c>
      <c r="L18502">
        <v>46</v>
      </c>
      <c r="N18502">
        <v>22</v>
      </c>
      <c r="P18502">
        <v>2</v>
      </c>
      <c r="Q18502">
        <v>5</v>
      </c>
      <c r="S18502">
        <v>10</v>
      </c>
    </row>
    <row r="18503" spans="1:19" x14ac:dyDescent="0.3">
      <c r="A18503" t="s">
        <v>36850</v>
      </c>
      <c r="B18503" s="171" t="s">
        <v>36851</v>
      </c>
      <c r="C18503" s="171" t="s">
        <v>89</v>
      </c>
      <c r="D18503" s="171" t="s">
        <v>80</v>
      </c>
      <c r="E18503" s="11">
        <v>44958</v>
      </c>
      <c r="F18503">
        <v>2</v>
      </c>
      <c r="G18503">
        <v>4</v>
      </c>
      <c r="I18503">
        <v>9</v>
      </c>
      <c r="J18503">
        <v>10</v>
      </c>
      <c r="L18503">
        <v>20</v>
      </c>
      <c r="N18503">
        <v>7</v>
      </c>
      <c r="P18503">
        <v>1</v>
      </c>
      <c r="Q18503">
        <v>2</v>
      </c>
      <c r="S18503">
        <v>2</v>
      </c>
    </row>
    <row r="18504" spans="1:19" x14ac:dyDescent="0.3">
      <c r="A18504" t="s">
        <v>36852</v>
      </c>
      <c r="B18504" s="171" t="s">
        <v>36853</v>
      </c>
      <c r="C18504" s="171" t="s">
        <v>89</v>
      </c>
      <c r="D18504" s="171" t="s">
        <v>4</v>
      </c>
      <c r="E18504" s="11">
        <v>44958</v>
      </c>
      <c r="F18504">
        <v>2</v>
      </c>
      <c r="G18504">
        <v>4</v>
      </c>
      <c r="I18504">
        <v>9</v>
      </c>
      <c r="J18504">
        <v>10</v>
      </c>
      <c r="L18504">
        <v>20</v>
      </c>
      <c r="N18504">
        <v>7</v>
      </c>
      <c r="P18504">
        <v>1</v>
      </c>
      <c r="Q18504">
        <v>2</v>
      </c>
      <c r="S18504">
        <v>2</v>
      </c>
    </row>
    <row r="18505" spans="1:19" x14ac:dyDescent="0.3">
      <c r="A18505" t="s">
        <v>36854</v>
      </c>
      <c r="B18505" s="171" t="s">
        <v>36855</v>
      </c>
      <c r="C18505" s="171" t="s">
        <v>92</v>
      </c>
      <c r="D18505" s="171" t="s">
        <v>80</v>
      </c>
      <c r="E18505" s="11">
        <v>44958</v>
      </c>
      <c r="F18505">
        <v>0</v>
      </c>
      <c r="G18505">
        <v>0</v>
      </c>
      <c r="I18505">
        <v>0</v>
      </c>
      <c r="J18505">
        <v>0</v>
      </c>
      <c r="L18505">
        <v>0</v>
      </c>
      <c r="N18505">
        <v>0</v>
      </c>
      <c r="P18505">
        <v>0</v>
      </c>
      <c r="Q18505">
        <v>0</v>
      </c>
      <c r="S18505">
        <v>0</v>
      </c>
    </row>
    <row r="18506" spans="1:19" x14ac:dyDescent="0.3">
      <c r="A18506" t="s">
        <v>36856</v>
      </c>
      <c r="B18506" s="171" t="s">
        <v>36857</v>
      </c>
      <c r="C18506" s="171" t="s">
        <v>92</v>
      </c>
      <c r="D18506" s="171" t="s">
        <v>4</v>
      </c>
      <c r="E18506" s="11">
        <v>44958</v>
      </c>
      <c r="F18506">
        <v>0</v>
      </c>
      <c r="G18506">
        <v>0</v>
      </c>
      <c r="I18506">
        <v>0</v>
      </c>
      <c r="J18506">
        <v>0</v>
      </c>
      <c r="L18506">
        <v>0</v>
      </c>
      <c r="N18506">
        <v>0</v>
      </c>
      <c r="P18506">
        <v>0</v>
      </c>
      <c r="Q18506">
        <v>0</v>
      </c>
      <c r="S18506">
        <v>0</v>
      </c>
    </row>
    <row r="18507" spans="1:19" x14ac:dyDescent="0.3">
      <c r="A18507" t="s">
        <v>36858</v>
      </c>
      <c r="B18507" s="171" t="s">
        <v>36859</v>
      </c>
      <c r="C18507" s="171" t="s">
        <v>95</v>
      </c>
      <c r="D18507" s="171" t="s">
        <v>80</v>
      </c>
      <c r="E18507" s="11">
        <v>44958</v>
      </c>
      <c r="F18507">
        <v>3.5</v>
      </c>
      <c r="G18507">
        <v>3.5</v>
      </c>
      <c r="I18507">
        <v>8</v>
      </c>
      <c r="J18507">
        <v>18</v>
      </c>
      <c r="L18507">
        <v>18</v>
      </c>
      <c r="N18507">
        <v>7</v>
      </c>
      <c r="P18507">
        <v>1</v>
      </c>
      <c r="Q18507">
        <v>1</v>
      </c>
      <c r="S18507">
        <v>1</v>
      </c>
    </row>
    <row r="18508" spans="1:19" x14ac:dyDescent="0.3">
      <c r="A18508" t="s">
        <v>36860</v>
      </c>
      <c r="B18508" s="171" t="s">
        <v>36861</v>
      </c>
      <c r="C18508" s="171" t="s">
        <v>95</v>
      </c>
      <c r="D18508" s="171" t="s">
        <v>15341</v>
      </c>
      <c r="E18508" s="11">
        <v>44958</v>
      </c>
      <c r="F18508">
        <v>0</v>
      </c>
      <c r="G18508">
        <v>0</v>
      </c>
      <c r="I18508">
        <v>0</v>
      </c>
      <c r="J18508">
        <v>0</v>
      </c>
      <c r="L18508">
        <v>0</v>
      </c>
      <c r="N18508">
        <v>0</v>
      </c>
      <c r="P18508">
        <v>0</v>
      </c>
      <c r="Q18508">
        <v>0</v>
      </c>
      <c r="S18508">
        <v>0</v>
      </c>
    </row>
    <row r="18509" spans="1:19" x14ac:dyDescent="0.3">
      <c r="A18509" t="s">
        <v>36862</v>
      </c>
      <c r="B18509" s="171" t="s">
        <v>36863</v>
      </c>
      <c r="C18509" s="171" t="s">
        <v>95</v>
      </c>
      <c r="D18509" s="171" t="s">
        <v>4</v>
      </c>
      <c r="E18509" s="11">
        <v>44958</v>
      </c>
      <c r="F18509">
        <v>3.5</v>
      </c>
      <c r="G18509">
        <v>3.5</v>
      </c>
      <c r="I18509">
        <v>8</v>
      </c>
      <c r="J18509">
        <v>18</v>
      </c>
      <c r="L18509">
        <v>18</v>
      </c>
      <c r="N18509">
        <v>7</v>
      </c>
      <c r="P18509">
        <v>1</v>
      </c>
      <c r="Q18509">
        <v>1</v>
      </c>
      <c r="S18509">
        <v>1</v>
      </c>
    </row>
    <row r="18510" spans="1:19" x14ac:dyDescent="0.3">
      <c r="A18510" t="s">
        <v>36864</v>
      </c>
      <c r="B18510" s="171" t="s">
        <v>36865</v>
      </c>
      <c r="C18510" s="171" t="s">
        <v>35161</v>
      </c>
      <c r="D18510" s="171" t="s">
        <v>80</v>
      </c>
      <c r="E18510" s="11">
        <v>44958</v>
      </c>
      <c r="F18510">
        <v>3.5</v>
      </c>
      <c r="G18510">
        <v>3.5</v>
      </c>
      <c r="I18510">
        <v>5</v>
      </c>
      <c r="J18510">
        <v>18</v>
      </c>
      <c r="L18510">
        <v>18</v>
      </c>
      <c r="N18510">
        <v>4</v>
      </c>
      <c r="P18510">
        <v>0</v>
      </c>
      <c r="Q18510">
        <v>0</v>
      </c>
      <c r="S18510">
        <v>1</v>
      </c>
    </row>
    <row r="18511" spans="1:19" x14ac:dyDescent="0.3">
      <c r="A18511" t="s">
        <v>36866</v>
      </c>
      <c r="B18511" s="171" t="s">
        <v>36867</v>
      </c>
      <c r="C18511" s="171" t="s">
        <v>35161</v>
      </c>
      <c r="D18511" s="171" t="s">
        <v>4</v>
      </c>
      <c r="E18511" s="11">
        <v>44958</v>
      </c>
      <c r="F18511">
        <v>3.5</v>
      </c>
      <c r="G18511">
        <v>3.5</v>
      </c>
      <c r="I18511">
        <v>5</v>
      </c>
      <c r="J18511">
        <v>18</v>
      </c>
      <c r="L18511">
        <v>18</v>
      </c>
      <c r="N18511">
        <v>4</v>
      </c>
      <c r="P18511">
        <v>0</v>
      </c>
      <c r="Q18511">
        <v>0</v>
      </c>
      <c r="S18511">
        <v>1</v>
      </c>
    </row>
    <row r="18512" spans="1:19" x14ac:dyDescent="0.3">
      <c r="A18512" t="s">
        <v>36868</v>
      </c>
      <c r="B18512" s="171" t="s">
        <v>36869</v>
      </c>
      <c r="C18512" s="171" t="s">
        <v>19659</v>
      </c>
      <c r="D18512" s="171" t="s">
        <v>80</v>
      </c>
      <c r="E18512" s="11">
        <v>44958</v>
      </c>
      <c r="F18512">
        <v>0</v>
      </c>
      <c r="G18512">
        <v>0</v>
      </c>
      <c r="I18512">
        <v>0</v>
      </c>
      <c r="J18512">
        <v>0</v>
      </c>
      <c r="L18512">
        <v>0</v>
      </c>
      <c r="N18512">
        <v>0</v>
      </c>
      <c r="P18512">
        <v>0</v>
      </c>
      <c r="Q18512">
        <v>0</v>
      </c>
      <c r="S18512">
        <v>0</v>
      </c>
    </row>
    <row r="18513" spans="1:19" x14ac:dyDescent="0.3">
      <c r="A18513" t="s">
        <v>36870</v>
      </c>
      <c r="B18513" s="171" t="s">
        <v>36871</v>
      </c>
      <c r="C18513" s="171" t="s">
        <v>19659</v>
      </c>
      <c r="D18513" s="171" t="s">
        <v>4</v>
      </c>
      <c r="E18513" s="11">
        <v>44958</v>
      </c>
      <c r="F18513">
        <v>0</v>
      </c>
      <c r="G18513">
        <v>0</v>
      </c>
      <c r="I18513">
        <v>0</v>
      </c>
      <c r="J18513">
        <v>0</v>
      </c>
      <c r="L18513">
        <v>0</v>
      </c>
      <c r="N18513">
        <v>0</v>
      </c>
      <c r="P18513">
        <v>0</v>
      </c>
      <c r="Q18513">
        <v>0</v>
      </c>
      <c r="S18513">
        <v>0</v>
      </c>
    </row>
    <row r="18514" spans="1:19" x14ac:dyDescent="0.3">
      <c r="A18514" t="s">
        <v>36872</v>
      </c>
      <c r="B18514" s="171" t="s">
        <v>36873</v>
      </c>
      <c r="C18514" s="171" t="s">
        <v>98</v>
      </c>
      <c r="D18514" s="171" t="s">
        <v>80</v>
      </c>
      <c r="E18514" s="11">
        <v>44958</v>
      </c>
      <c r="F18514">
        <v>8</v>
      </c>
      <c r="G18514">
        <v>10</v>
      </c>
      <c r="I18514">
        <v>18</v>
      </c>
      <c r="J18514">
        <v>43</v>
      </c>
      <c r="L18514">
        <v>55</v>
      </c>
      <c r="N18514">
        <v>16</v>
      </c>
      <c r="P18514">
        <v>1</v>
      </c>
      <c r="Q18514">
        <v>3</v>
      </c>
      <c r="S18514">
        <v>2</v>
      </c>
    </row>
    <row r="18515" spans="1:19" x14ac:dyDescent="0.3">
      <c r="A18515" t="s">
        <v>36874</v>
      </c>
      <c r="B18515" s="171" t="s">
        <v>36875</v>
      </c>
      <c r="C18515" s="171" t="s">
        <v>98</v>
      </c>
      <c r="D18515" s="171" t="s">
        <v>4</v>
      </c>
      <c r="E18515" s="11">
        <v>44958</v>
      </c>
      <c r="F18515">
        <v>8</v>
      </c>
      <c r="G18515">
        <v>10</v>
      </c>
      <c r="I18515">
        <v>18</v>
      </c>
      <c r="J18515">
        <v>43</v>
      </c>
      <c r="L18515">
        <v>55</v>
      </c>
      <c r="N18515">
        <v>16</v>
      </c>
      <c r="P18515">
        <v>1</v>
      </c>
      <c r="Q18515">
        <v>3</v>
      </c>
      <c r="S18515">
        <v>2</v>
      </c>
    </row>
    <row r="18516" spans="1:19" x14ac:dyDescent="0.3">
      <c r="A18516" t="s">
        <v>36876</v>
      </c>
      <c r="B18516" s="171" t="s">
        <v>36877</v>
      </c>
      <c r="C18516" s="171" t="s">
        <v>101</v>
      </c>
      <c r="D18516" s="171" t="s">
        <v>80</v>
      </c>
      <c r="E18516" s="11">
        <v>44958</v>
      </c>
      <c r="F18516">
        <v>34.5</v>
      </c>
      <c r="G18516">
        <v>35</v>
      </c>
      <c r="I18516">
        <v>186</v>
      </c>
      <c r="J18516">
        <v>385</v>
      </c>
      <c r="L18516">
        <v>391</v>
      </c>
      <c r="N18516">
        <v>181</v>
      </c>
      <c r="P18516">
        <v>8</v>
      </c>
      <c r="Q18516">
        <v>16</v>
      </c>
      <c r="S18516">
        <v>5</v>
      </c>
    </row>
    <row r="18517" spans="1:19" x14ac:dyDescent="0.3">
      <c r="A18517" t="s">
        <v>36878</v>
      </c>
      <c r="B18517" s="171" t="s">
        <v>36879</v>
      </c>
      <c r="C18517" s="171" t="s">
        <v>101</v>
      </c>
      <c r="D18517" s="171" t="s">
        <v>4</v>
      </c>
      <c r="E18517" s="11">
        <v>44958</v>
      </c>
      <c r="F18517">
        <v>34.5</v>
      </c>
      <c r="G18517">
        <v>35</v>
      </c>
      <c r="I18517">
        <v>186</v>
      </c>
      <c r="J18517">
        <v>385</v>
      </c>
      <c r="L18517">
        <v>391</v>
      </c>
      <c r="N18517">
        <v>181</v>
      </c>
      <c r="P18517">
        <v>8</v>
      </c>
      <c r="Q18517">
        <v>16</v>
      </c>
      <c r="S18517">
        <v>5</v>
      </c>
    </row>
    <row r="18518" spans="1:19" x14ac:dyDescent="0.3">
      <c r="A18518" t="s">
        <v>36880</v>
      </c>
      <c r="B18518" s="171" t="s">
        <v>36881</v>
      </c>
      <c r="C18518" s="171" t="s">
        <v>6843</v>
      </c>
      <c r="D18518" s="171" t="s">
        <v>80</v>
      </c>
      <c r="E18518" s="11">
        <v>44958</v>
      </c>
      <c r="F18518">
        <v>3</v>
      </c>
      <c r="G18518">
        <v>4</v>
      </c>
      <c r="I18518">
        <v>9</v>
      </c>
      <c r="J18518">
        <v>16</v>
      </c>
      <c r="L18518">
        <v>22</v>
      </c>
      <c r="N18518">
        <v>8</v>
      </c>
      <c r="P18518">
        <v>0</v>
      </c>
      <c r="Q18518">
        <v>0</v>
      </c>
      <c r="S18518">
        <v>1</v>
      </c>
    </row>
    <row r="18519" spans="1:19" x14ac:dyDescent="0.3">
      <c r="A18519" t="s">
        <v>36882</v>
      </c>
      <c r="B18519" s="171" t="s">
        <v>36883</v>
      </c>
      <c r="C18519" s="171" t="s">
        <v>6843</v>
      </c>
      <c r="D18519" s="171" t="s">
        <v>4</v>
      </c>
      <c r="E18519" s="11">
        <v>44958</v>
      </c>
      <c r="F18519">
        <v>3</v>
      </c>
      <c r="G18519">
        <v>4</v>
      </c>
      <c r="I18519">
        <v>9</v>
      </c>
      <c r="J18519">
        <v>16</v>
      </c>
      <c r="L18519">
        <v>22</v>
      </c>
      <c r="N18519">
        <v>8</v>
      </c>
      <c r="P18519">
        <v>0</v>
      </c>
      <c r="Q18519">
        <v>0</v>
      </c>
      <c r="S18519">
        <v>1</v>
      </c>
    </row>
    <row r="18520" spans="1:19" x14ac:dyDescent="0.3">
      <c r="A18520" t="s">
        <v>36884</v>
      </c>
      <c r="B18520" s="171" t="s">
        <v>36885</v>
      </c>
      <c r="C18520" s="171" t="s">
        <v>12995</v>
      </c>
      <c r="D18520" s="171" t="s">
        <v>80</v>
      </c>
      <c r="E18520" s="11">
        <v>44958</v>
      </c>
      <c r="F18520">
        <v>69</v>
      </c>
      <c r="G18520">
        <v>76</v>
      </c>
      <c r="I18520">
        <v>279</v>
      </c>
      <c r="J18520">
        <v>568</v>
      </c>
      <c r="L18520">
        <v>607</v>
      </c>
      <c r="N18520">
        <v>257</v>
      </c>
      <c r="O18520" t="s">
        <v>16361</v>
      </c>
      <c r="P18520">
        <v>16</v>
      </c>
      <c r="Q18520">
        <v>32</v>
      </c>
      <c r="S18520">
        <v>22</v>
      </c>
    </row>
    <row r="18521" spans="1:19" x14ac:dyDescent="0.3">
      <c r="A18521" t="s">
        <v>36886</v>
      </c>
      <c r="B18521" s="171" t="s">
        <v>36887</v>
      </c>
      <c r="C18521" s="171" t="s">
        <v>15504</v>
      </c>
      <c r="D18521" s="171" t="s">
        <v>15341</v>
      </c>
      <c r="E18521" s="11">
        <v>44958</v>
      </c>
      <c r="F18521">
        <v>0</v>
      </c>
      <c r="G18521">
        <v>0</v>
      </c>
      <c r="I18521">
        <v>0</v>
      </c>
      <c r="J18521">
        <v>0</v>
      </c>
      <c r="L18521">
        <v>0</v>
      </c>
      <c r="N18521">
        <v>0</v>
      </c>
      <c r="O18521" t="s">
        <v>16361</v>
      </c>
      <c r="P18521">
        <v>0</v>
      </c>
      <c r="Q18521">
        <v>0</v>
      </c>
      <c r="S18521">
        <v>0</v>
      </c>
    </row>
    <row r="18522" spans="1:19" x14ac:dyDescent="0.3">
      <c r="A18522" t="s">
        <v>36888</v>
      </c>
      <c r="B18522" s="171" t="s">
        <v>36889</v>
      </c>
      <c r="C18522" s="171" t="s">
        <v>15511</v>
      </c>
      <c r="D18522" s="171" t="s">
        <v>80</v>
      </c>
      <c r="E18522" s="11">
        <v>44958</v>
      </c>
      <c r="F18522">
        <v>18.5</v>
      </c>
      <c r="G18522">
        <v>21</v>
      </c>
      <c r="H18522">
        <v>201</v>
      </c>
      <c r="I18522">
        <v>41</v>
      </c>
      <c r="J18522">
        <v>99</v>
      </c>
      <c r="L18522">
        <v>112</v>
      </c>
      <c r="N18522">
        <v>37</v>
      </c>
      <c r="P18522">
        <v>5</v>
      </c>
      <c r="Q18522">
        <v>9</v>
      </c>
      <c r="S18522">
        <v>4</v>
      </c>
    </row>
    <row r="18523" spans="1:19" x14ac:dyDescent="0.3">
      <c r="A18523" t="s">
        <v>36890</v>
      </c>
      <c r="B18523" s="171" t="s">
        <v>36891</v>
      </c>
      <c r="C18523" s="171" t="s">
        <v>15511</v>
      </c>
      <c r="D18523" s="171" t="s">
        <v>15341</v>
      </c>
      <c r="E18523" s="11">
        <v>44958</v>
      </c>
      <c r="F18523">
        <v>0</v>
      </c>
      <c r="G18523">
        <v>0</v>
      </c>
      <c r="I18523">
        <v>0</v>
      </c>
      <c r="J18523">
        <v>0</v>
      </c>
      <c r="L18523">
        <v>0</v>
      </c>
      <c r="N18523">
        <v>0</v>
      </c>
      <c r="P18523">
        <v>0</v>
      </c>
      <c r="Q18523">
        <v>0</v>
      </c>
      <c r="S18523">
        <v>0</v>
      </c>
    </row>
    <row r="18524" spans="1:19" x14ac:dyDescent="0.3">
      <c r="A18524" t="s">
        <v>36892</v>
      </c>
      <c r="B18524" s="171" t="s">
        <v>36893</v>
      </c>
      <c r="C18524" s="171" t="s">
        <v>15511</v>
      </c>
      <c r="D18524" s="171" t="s">
        <v>4</v>
      </c>
      <c r="E18524" s="11">
        <v>44958</v>
      </c>
      <c r="F18524">
        <v>18.5</v>
      </c>
      <c r="G18524">
        <v>21</v>
      </c>
      <c r="I18524">
        <v>41</v>
      </c>
      <c r="J18524">
        <v>99</v>
      </c>
      <c r="L18524">
        <v>112</v>
      </c>
      <c r="N18524">
        <v>37</v>
      </c>
      <c r="P18524">
        <v>5</v>
      </c>
      <c r="Q18524">
        <v>9</v>
      </c>
      <c r="S18524">
        <v>4</v>
      </c>
    </row>
    <row r="18525" spans="1:19" x14ac:dyDescent="0.3">
      <c r="A18525" t="s">
        <v>36894</v>
      </c>
      <c r="B18525" s="171" t="s">
        <v>36895</v>
      </c>
      <c r="C18525" s="171" t="s">
        <v>104</v>
      </c>
      <c r="D18525" s="171" t="s">
        <v>4</v>
      </c>
      <c r="E18525" s="11">
        <v>44958</v>
      </c>
      <c r="F18525">
        <v>69</v>
      </c>
      <c r="G18525">
        <v>76</v>
      </c>
      <c r="I18525">
        <v>279</v>
      </c>
      <c r="J18525">
        <v>568</v>
      </c>
      <c r="L18525">
        <v>607</v>
      </c>
      <c r="N18525">
        <v>257</v>
      </c>
      <c r="P18525">
        <v>16</v>
      </c>
      <c r="Q18525">
        <v>32</v>
      </c>
      <c r="S18525">
        <v>22</v>
      </c>
    </row>
    <row r="18526" spans="1:19" x14ac:dyDescent="0.3">
      <c r="A18526" t="s">
        <v>36896</v>
      </c>
      <c r="B18526" s="171" t="s">
        <v>36897</v>
      </c>
      <c r="C18526" s="171" t="s">
        <v>34754</v>
      </c>
      <c r="D18526" s="171" t="s">
        <v>80</v>
      </c>
      <c r="E18526" s="11">
        <v>44986</v>
      </c>
      <c r="F18526">
        <v>0.5</v>
      </c>
      <c r="G18526">
        <v>0.5</v>
      </c>
      <c r="I18526">
        <v>0</v>
      </c>
      <c r="J18526">
        <v>2</v>
      </c>
      <c r="L18526">
        <v>2</v>
      </c>
      <c r="N18526">
        <v>0</v>
      </c>
      <c r="P18526">
        <v>0</v>
      </c>
      <c r="Q18526">
        <v>0</v>
      </c>
      <c r="S18526">
        <v>0</v>
      </c>
    </row>
    <row r="18527" spans="1:19" x14ac:dyDescent="0.3">
      <c r="A18527" t="s">
        <v>36898</v>
      </c>
      <c r="B18527" s="171" t="s">
        <v>36899</v>
      </c>
      <c r="C18527" s="171" t="s">
        <v>34757</v>
      </c>
      <c r="D18527" s="171" t="s">
        <v>80</v>
      </c>
      <c r="E18527" s="11">
        <v>44986</v>
      </c>
      <c r="F18527">
        <v>1.5</v>
      </c>
      <c r="G18527">
        <v>1.5</v>
      </c>
      <c r="I18527">
        <v>0</v>
      </c>
      <c r="J18527">
        <v>6</v>
      </c>
      <c r="L18527">
        <v>6</v>
      </c>
      <c r="N18527">
        <v>0</v>
      </c>
      <c r="P18527">
        <v>0</v>
      </c>
      <c r="Q18527">
        <v>0</v>
      </c>
      <c r="S18527">
        <v>0</v>
      </c>
    </row>
    <row r="18528" spans="1:19" x14ac:dyDescent="0.3">
      <c r="A18528" t="s">
        <v>36900</v>
      </c>
      <c r="B18528" s="171" t="s">
        <v>36901</v>
      </c>
      <c r="C18528" s="171" t="s">
        <v>34760</v>
      </c>
      <c r="D18528" s="171" t="s">
        <v>80</v>
      </c>
      <c r="E18528" s="11">
        <v>44986</v>
      </c>
      <c r="F18528">
        <v>1</v>
      </c>
      <c r="G18528">
        <v>1</v>
      </c>
      <c r="I18528">
        <v>2</v>
      </c>
      <c r="J18528">
        <v>4</v>
      </c>
      <c r="L18528">
        <v>4</v>
      </c>
      <c r="N18528">
        <v>2</v>
      </c>
      <c r="P18528">
        <v>0</v>
      </c>
      <c r="Q18528">
        <v>0</v>
      </c>
      <c r="S18528">
        <v>0</v>
      </c>
    </row>
    <row r="18529" spans="1:19" x14ac:dyDescent="0.3">
      <c r="A18529" t="s">
        <v>36902</v>
      </c>
      <c r="B18529" s="171" t="s">
        <v>36903</v>
      </c>
      <c r="C18529" s="171" t="s">
        <v>34763</v>
      </c>
      <c r="D18529" s="171" t="s">
        <v>80</v>
      </c>
      <c r="E18529" s="11">
        <v>44986</v>
      </c>
      <c r="F18529">
        <v>0.5</v>
      </c>
      <c r="G18529">
        <v>0.5</v>
      </c>
      <c r="I18529">
        <v>0</v>
      </c>
      <c r="J18529">
        <v>2</v>
      </c>
      <c r="L18529">
        <v>2</v>
      </c>
      <c r="N18529">
        <v>0</v>
      </c>
      <c r="P18529">
        <v>0</v>
      </c>
      <c r="Q18529">
        <v>0</v>
      </c>
      <c r="S18529">
        <v>0</v>
      </c>
    </row>
    <row r="18530" spans="1:19" x14ac:dyDescent="0.3">
      <c r="A18530" t="s">
        <v>36904</v>
      </c>
      <c r="B18530" s="171" t="s">
        <v>36905</v>
      </c>
      <c r="C18530" s="171" t="s">
        <v>34766</v>
      </c>
      <c r="D18530" s="171" t="s">
        <v>80</v>
      </c>
      <c r="E18530" s="11">
        <v>44986</v>
      </c>
      <c r="F18530">
        <v>0.5</v>
      </c>
      <c r="G18530">
        <v>0.5</v>
      </c>
      <c r="I18530">
        <v>0</v>
      </c>
      <c r="J18530">
        <v>2</v>
      </c>
      <c r="L18530">
        <v>2</v>
      </c>
      <c r="N18530">
        <v>0</v>
      </c>
      <c r="P18530">
        <v>0</v>
      </c>
      <c r="Q18530">
        <v>0</v>
      </c>
      <c r="S18530">
        <v>0</v>
      </c>
    </row>
    <row r="18531" spans="1:19" x14ac:dyDescent="0.3">
      <c r="A18531" t="s">
        <v>36906</v>
      </c>
      <c r="B18531" s="171" t="s">
        <v>36907</v>
      </c>
      <c r="C18531" s="171" t="s">
        <v>119</v>
      </c>
      <c r="D18531" s="171" t="s">
        <v>80</v>
      </c>
      <c r="E18531" s="11">
        <v>44986</v>
      </c>
      <c r="F18531">
        <v>0</v>
      </c>
      <c r="G18531">
        <v>0</v>
      </c>
      <c r="I18531">
        <v>0</v>
      </c>
      <c r="J18531">
        <v>0</v>
      </c>
      <c r="L18531">
        <v>0</v>
      </c>
      <c r="N18531">
        <v>0</v>
      </c>
      <c r="P18531">
        <v>0</v>
      </c>
      <c r="Q18531">
        <v>0</v>
      </c>
      <c r="S18531">
        <v>0</v>
      </c>
    </row>
    <row r="18532" spans="1:19" x14ac:dyDescent="0.3">
      <c r="A18532" t="s">
        <v>36908</v>
      </c>
      <c r="B18532" s="171" t="s">
        <v>36909</v>
      </c>
      <c r="C18532" s="171" t="s">
        <v>143</v>
      </c>
      <c r="D18532" s="171" t="s">
        <v>80</v>
      </c>
      <c r="E18532" s="11">
        <v>44986</v>
      </c>
      <c r="F18532">
        <v>0</v>
      </c>
      <c r="G18532">
        <v>0</v>
      </c>
      <c r="I18532">
        <v>0</v>
      </c>
      <c r="J18532">
        <v>0</v>
      </c>
      <c r="L18532">
        <v>0</v>
      </c>
      <c r="N18532">
        <v>0</v>
      </c>
      <c r="P18532">
        <v>0</v>
      </c>
      <c r="Q18532">
        <v>0</v>
      </c>
      <c r="S18532">
        <v>0</v>
      </c>
    </row>
    <row r="18533" spans="1:19" x14ac:dyDescent="0.3">
      <c r="A18533" t="s">
        <v>36910</v>
      </c>
      <c r="B18533" s="171" t="s">
        <v>36911</v>
      </c>
      <c r="C18533" s="171" t="s">
        <v>158</v>
      </c>
      <c r="D18533" s="171" t="s">
        <v>80</v>
      </c>
      <c r="E18533" s="11">
        <v>44986</v>
      </c>
      <c r="F18533">
        <v>0</v>
      </c>
      <c r="G18533">
        <v>0</v>
      </c>
      <c r="I18533">
        <v>0</v>
      </c>
      <c r="J18533">
        <v>0</v>
      </c>
      <c r="L18533">
        <v>0</v>
      </c>
      <c r="N18533">
        <v>0</v>
      </c>
      <c r="P18533">
        <v>0</v>
      </c>
      <c r="Q18533">
        <v>0</v>
      </c>
      <c r="S18533">
        <v>0</v>
      </c>
    </row>
    <row r="18534" spans="1:19" x14ac:dyDescent="0.3">
      <c r="A18534" t="s">
        <v>36912</v>
      </c>
      <c r="B18534" s="171" t="s">
        <v>36913</v>
      </c>
      <c r="C18534" s="171" t="s">
        <v>209</v>
      </c>
      <c r="D18534" s="171" t="s">
        <v>80</v>
      </c>
      <c r="E18534" s="11">
        <v>44986</v>
      </c>
      <c r="F18534">
        <v>0</v>
      </c>
      <c r="G18534">
        <v>0</v>
      </c>
      <c r="I18534">
        <v>0</v>
      </c>
      <c r="J18534">
        <v>0</v>
      </c>
      <c r="L18534">
        <v>0</v>
      </c>
      <c r="N18534">
        <v>0</v>
      </c>
      <c r="P18534">
        <v>0</v>
      </c>
      <c r="Q18534">
        <v>0</v>
      </c>
      <c r="S18534">
        <v>0</v>
      </c>
    </row>
    <row r="18535" spans="1:19" x14ac:dyDescent="0.3">
      <c r="A18535" t="s">
        <v>36914</v>
      </c>
      <c r="B18535" s="171" t="s">
        <v>36915</v>
      </c>
      <c r="C18535" s="171" t="s">
        <v>76</v>
      </c>
      <c r="D18535" s="171" t="s">
        <v>80</v>
      </c>
      <c r="E18535" s="11">
        <v>44986</v>
      </c>
      <c r="F18535">
        <v>0</v>
      </c>
      <c r="G18535">
        <v>0</v>
      </c>
      <c r="I18535">
        <v>0</v>
      </c>
      <c r="J18535">
        <v>0</v>
      </c>
      <c r="L18535">
        <v>0</v>
      </c>
      <c r="N18535">
        <v>0</v>
      </c>
      <c r="P18535">
        <v>0</v>
      </c>
      <c r="Q18535">
        <v>0</v>
      </c>
      <c r="S18535">
        <v>0</v>
      </c>
    </row>
    <row r="18536" spans="1:19" x14ac:dyDescent="0.3">
      <c r="A18536" t="s">
        <v>36916</v>
      </c>
      <c r="B18536" s="171" t="s">
        <v>36917</v>
      </c>
      <c r="C18536" s="171" t="s">
        <v>15347</v>
      </c>
      <c r="D18536" s="171" t="s">
        <v>80</v>
      </c>
      <c r="E18536" s="11">
        <v>44986</v>
      </c>
      <c r="F18536">
        <v>0</v>
      </c>
      <c r="G18536">
        <v>0</v>
      </c>
      <c r="I18536">
        <v>0</v>
      </c>
      <c r="J18536">
        <v>0</v>
      </c>
      <c r="L18536">
        <v>0</v>
      </c>
      <c r="N18536">
        <v>0</v>
      </c>
      <c r="P18536">
        <v>0</v>
      </c>
      <c r="Q18536">
        <v>0</v>
      </c>
      <c r="S18536">
        <v>0</v>
      </c>
    </row>
    <row r="18537" spans="1:19" x14ac:dyDescent="0.3">
      <c r="A18537" t="s">
        <v>36918</v>
      </c>
      <c r="B18537" s="171" t="s">
        <v>36919</v>
      </c>
      <c r="C18537" s="171" t="s">
        <v>203</v>
      </c>
      <c r="D18537" s="171" t="s">
        <v>80</v>
      </c>
      <c r="E18537" s="11">
        <v>44986</v>
      </c>
      <c r="F18537">
        <v>2.5</v>
      </c>
      <c r="G18537">
        <v>3</v>
      </c>
      <c r="I18537">
        <v>8</v>
      </c>
      <c r="J18537">
        <v>12</v>
      </c>
      <c r="L18537">
        <v>15</v>
      </c>
      <c r="N18537">
        <v>7</v>
      </c>
      <c r="P18537">
        <v>0</v>
      </c>
      <c r="Q18537">
        <v>0</v>
      </c>
      <c r="S18537">
        <v>1</v>
      </c>
    </row>
    <row r="18538" spans="1:19" x14ac:dyDescent="0.3">
      <c r="A18538" t="s">
        <v>36920</v>
      </c>
      <c r="B18538" s="171" t="s">
        <v>36921</v>
      </c>
      <c r="C18538" s="171" t="s">
        <v>15340</v>
      </c>
      <c r="D18538" s="171" t="s">
        <v>15341</v>
      </c>
      <c r="E18538" s="11">
        <v>44986</v>
      </c>
      <c r="F18538">
        <v>0</v>
      </c>
      <c r="G18538">
        <v>0</v>
      </c>
      <c r="I18538">
        <v>0</v>
      </c>
      <c r="J18538">
        <v>0</v>
      </c>
      <c r="L18538">
        <v>0</v>
      </c>
      <c r="N18538">
        <v>0</v>
      </c>
      <c r="P18538">
        <v>0</v>
      </c>
      <c r="Q18538">
        <v>0</v>
      </c>
      <c r="S18538">
        <v>0</v>
      </c>
    </row>
    <row r="18539" spans="1:19" x14ac:dyDescent="0.3">
      <c r="A18539" t="s">
        <v>36922</v>
      </c>
      <c r="B18539" s="171" t="s">
        <v>36923</v>
      </c>
      <c r="C18539" s="171" t="s">
        <v>15340</v>
      </c>
      <c r="D18539" s="171" t="s">
        <v>80</v>
      </c>
      <c r="E18539" s="11">
        <v>44986</v>
      </c>
      <c r="F18539">
        <v>0</v>
      </c>
      <c r="G18539">
        <v>0</v>
      </c>
      <c r="I18539">
        <v>0</v>
      </c>
      <c r="J18539">
        <v>0</v>
      </c>
      <c r="L18539">
        <v>0</v>
      </c>
      <c r="N18539">
        <v>0</v>
      </c>
      <c r="P18539">
        <v>0</v>
      </c>
      <c r="Q18539">
        <v>0</v>
      </c>
      <c r="S18539">
        <v>0</v>
      </c>
    </row>
    <row r="18540" spans="1:19" x14ac:dyDescent="0.3">
      <c r="A18540" t="s">
        <v>36924</v>
      </c>
      <c r="B18540" s="171" t="s">
        <v>36925</v>
      </c>
      <c r="C18540" s="171" t="s">
        <v>15344</v>
      </c>
      <c r="D18540" s="171" t="s">
        <v>15341</v>
      </c>
      <c r="E18540" s="11">
        <v>44986</v>
      </c>
      <c r="F18540">
        <v>0</v>
      </c>
      <c r="G18540">
        <v>0</v>
      </c>
      <c r="I18540">
        <v>0</v>
      </c>
      <c r="J18540">
        <v>0</v>
      </c>
      <c r="L18540">
        <v>0</v>
      </c>
      <c r="N18540">
        <v>0</v>
      </c>
      <c r="P18540">
        <v>0</v>
      </c>
      <c r="Q18540">
        <v>0</v>
      </c>
      <c r="S18540">
        <v>0</v>
      </c>
    </row>
    <row r="18541" spans="1:19" x14ac:dyDescent="0.3">
      <c r="A18541" t="s">
        <v>36926</v>
      </c>
      <c r="B18541" s="171" t="s">
        <v>36927</v>
      </c>
      <c r="C18541" s="171" t="s">
        <v>15347</v>
      </c>
      <c r="D18541" s="171" t="s">
        <v>15341</v>
      </c>
      <c r="E18541" s="11">
        <v>44986</v>
      </c>
      <c r="F18541">
        <v>0</v>
      </c>
      <c r="G18541">
        <v>0</v>
      </c>
      <c r="I18541">
        <v>0</v>
      </c>
      <c r="J18541">
        <v>0</v>
      </c>
      <c r="L18541">
        <v>0</v>
      </c>
      <c r="N18541">
        <v>0</v>
      </c>
      <c r="P18541">
        <v>0</v>
      </c>
      <c r="Q18541">
        <v>0</v>
      </c>
      <c r="S18541">
        <v>0</v>
      </c>
    </row>
    <row r="18542" spans="1:19" x14ac:dyDescent="0.3">
      <c r="A18542" t="s">
        <v>36916</v>
      </c>
      <c r="B18542" s="171" t="s">
        <v>36917</v>
      </c>
      <c r="C18542" s="171" t="s">
        <v>15347</v>
      </c>
      <c r="D18542" s="171" t="s">
        <v>80</v>
      </c>
      <c r="E18542" s="11">
        <v>44986</v>
      </c>
      <c r="F18542">
        <v>1</v>
      </c>
      <c r="G18542">
        <v>1</v>
      </c>
      <c r="I18542">
        <v>3</v>
      </c>
      <c r="J18542">
        <v>6</v>
      </c>
      <c r="L18542">
        <v>6</v>
      </c>
      <c r="N18542">
        <v>3</v>
      </c>
      <c r="P18542">
        <v>0</v>
      </c>
      <c r="Q18542">
        <v>0</v>
      </c>
      <c r="S18542">
        <v>0</v>
      </c>
    </row>
    <row r="18543" spans="1:19" x14ac:dyDescent="0.3">
      <c r="A18543" t="s">
        <v>36928</v>
      </c>
      <c r="B18543" s="171" t="s">
        <v>36929</v>
      </c>
      <c r="C18543" s="171" t="s">
        <v>203</v>
      </c>
      <c r="D18543" s="171" t="s">
        <v>15341</v>
      </c>
      <c r="E18543" s="11">
        <v>44986</v>
      </c>
      <c r="F18543">
        <v>0</v>
      </c>
      <c r="G18543">
        <v>0</v>
      </c>
      <c r="I18543">
        <v>0</v>
      </c>
      <c r="J18543">
        <v>0</v>
      </c>
      <c r="L18543">
        <v>0</v>
      </c>
      <c r="N18543">
        <v>0</v>
      </c>
      <c r="P18543">
        <v>0</v>
      </c>
      <c r="Q18543">
        <v>0</v>
      </c>
      <c r="S18543">
        <v>0</v>
      </c>
    </row>
    <row r="18544" spans="1:19" x14ac:dyDescent="0.3">
      <c r="A18544" t="s">
        <v>36930</v>
      </c>
      <c r="B18544" s="171" t="s">
        <v>36931</v>
      </c>
      <c r="C18544" s="171" t="s">
        <v>24281</v>
      </c>
      <c r="D18544" s="171" t="s">
        <v>15341</v>
      </c>
      <c r="E18544" s="11">
        <v>44986</v>
      </c>
      <c r="F18544">
        <v>0</v>
      </c>
      <c r="G18544">
        <v>0</v>
      </c>
      <c r="I18544">
        <v>0</v>
      </c>
      <c r="J18544">
        <v>0</v>
      </c>
      <c r="L18544">
        <v>0</v>
      </c>
      <c r="N18544">
        <v>0</v>
      </c>
      <c r="P18544">
        <v>0</v>
      </c>
      <c r="Q18544">
        <v>0</v>
      </c>
      <c r="S18544">
        <v>0</v>
      </c>
    </row>
    <row r="18545" spans="1:19" x14ac:dyDescent="0.3">
      <c r="A18545" t="s">
        <v>36932</v>
      </c>
      <c r="B18545" s="171" t="s">
        <v>36933</v>
      </c>
      <c r="C18545" s="171" t="s">
        <v>24281</v>
      </c>
      <c r="D18545" s="171" t="s">
        <v>80</v>
      </c>
      <c r="E18545" s="11">
        <v>44986</v>
      </c>
      <c r="F18545">
        <v>0</v>
      </c>
      <c r="G18545">
        <v>0</v>
      </c>
      <c r="I18545">
        <v>0</v>
      </c>
      <c r="J18545">
        <v>0</v>
      </c>
      <c r="L18545">
        <v>0</v>
      </c>
      <c r="N18545">
        <v>0</v>
      </c>
      <c r="P18545">
        <v>0</v>
      </c>
      <c r="Q18545">
        <v>0</v>
      </c>
      <c r="S18545">
        <v>0</v>
      </c>
    </row>
    <row r="18546" spans="1:19" x14ac:dyDescent="0.3">
      <c r="A18546" t="s">
        <v>36934</v>
      </c>
      <c r="B18546" s="171" t="s">
        <v>36935</v>
      </c>
      <c r="C18546" s="171" t="s">
        <v>24284</v>
      </c>
      <c r="D18546" s="171" t="s">
        <v>80</v>
      </c>
      <c r="E18546" s="11">
        <v>44986</v>
      </c>
      <c r="F18546">
        <v>2</v>
      </c>
      <c r="G18546">
        <v>2</v>
      </c>
      <c r="I18546">
        <v>7</v>
      </c>
      <c r="J18546">
        <v>11</v>
      </c>
      <c r="L18546">
        <v>11</v>
      </c>
      <c r="N18546">
        <v>7</v>
      </c>
      <c r="P18546">
        <v>0</v>
      </c>
      <c r="Q18546">
        <v>1</v>
      </c>
      <c r="S18546">
        <v>0</v>
      </c>
    </row>
    <row r="18547" spans="1:19" x14ac:dyDescent="0.3">
      <c r="A18547" t="s">
        <v>36936</v>
      </c>
      <c r="B18547" s="171" t="s">
        <v>36937</v>
      </c>
      <c r="C18547" s="171" t="s">
        <v>18126</v>
      </c>
      <c r="D18547" s="171" t="s">
        <v>80</v>
      </c>
      <c r="E18547" s="11">
        <v>44986</v>
      </c>
      <c r="F18547">
        <v>0</v>
      </c>
      <c r="G18547">
        <v>0</v>
      </c>
      <c r="I18547">
        <v>0</v>
      </c>
      <c r="J18547">
        <v>0</v>
      </c>
      <c r="L18547">
        <v>0</v>
      </c>
      <c r="N18547">
        <v>0</v>
      </c>
      <c r="P18547">
        <v>0</v>
      </c>
      <c r="Q18547">
        <v>0</v>
      </c>
      <c r="S18547">
        <v>0</v>
      </c>
    </row>
    <row r="18548" spans="1:19" x14ac:dyDescent="0.3">
      <c r="A18548" t="s">
        <v>36938</v>
      </c>
      <c r="B18548" s="171" t="s">
        <v>36939</v>
      </c>
      <c r="C18548" s="171" t="s">
        <v>128</v>
      </c>
      <c r="D18548" s="171" t="s">
        <v>80</v>
      </c>
      <c r="E18548" s="11">
        <v>44986</v>
      </c>
      <c r="F18548">
        <v>0</v>
      </c>
      <c r="G18548">
        <v>0</v>
      </c>
      <c r="I18548">
        <v>0</v>
      </c>
      <c r="J18548">
        <v>0</v>
      </c>
      <c r="L18548">
        <v>0</v>
      </c>
      <c r="N18548">
        <v>0</v>
      </c>
      <c r="P18548">
        <v>0</v>
      </c>
      <c r="Q18548">
        <v>0</v>
      </c>
      <c r="S18548">
        <v>0</v>
      </c>
    </row>
    <row r="18549" spans="1:19" x14ac:dyDescent="0.3">
      <c r="A18549" t="s">
        <v>36940</v>
      </c>
      <c r="B18549" s="171" t="s">
        <v>36941</v>
      </c>
      <c r="C18549" s="171" t="s">
        <v>14824</v>
      </c>
      <c r="D18549" s="171" t="s">
        <v>80</v>
      </c>
      <c r="E18549" s="11">
        <v>44986</v>
      </c>
      <c r="F18549">
        <v>0</v>
      </c>
      <c r="G18549">
        <v>0</v>
      </c>
      <c r="I18549">
        <v>0</v>
      </c>
      <c r="J18549">
        <v>0</v>
      </c>
      <c r="L18549">
        <v>0</v>
      </c>
      <c r="N18549">
        <v>0</v>
      </c>
      <c r="P18549">
        <v>0</v>
      </c>
      <c r="Q18549">
        <v>0</v>
      </c>
      <c r="S18549">
        <v>0</v>
      </c>
    </row>
    <row r="18550" spans="1:19" x14ac:dyDescent="0.3">
      <c r="A18550" t="s">
        <v>36942</v>
      </c>
      <c r="B18550" s="171" t="s">
        <v>36943</v>
      </c>
      <c r="C18550" s="171" t="s">
        <v>152</v>
      </c>
      <c r="D18550" s="171" t="s">
        <v>80</v>
      </c>
      <c r="E18550" s="11">
        <v>44986</v>
      </c>
      <c r="F18550">
        <v>0</v>
      </c>
      <c r="G18550">
        <v>0</v>
      </c>
      <c r="I18550">
        <v>0</v>
      </c>
      <c r="J18550">
        <v>0</v>
      </c>
      <c r="L18550">
        <v>0</v>
      </c>
      <c r="N18550">
        <v>0</v>
      </c>
      <c r="P18550">
        <v>0</v>
      </c>
      <c r="Q18550">
        <v>0</v>
      </c>
      <c r="S18550">
        <v>0</v>
      </c>
    </row>
    <row r="18551" spans="1:19" x14ac:dyDescent="0.3">
      <c r="A18551" t="s">
        <v>36944</v>
      </c>
      <c r="B18551" s="171" t="s">
        <v>36945</v>
      </c>
      <c r="C18551" s="171" t="s">
        <v>194</v>
      </c>
      <c r="D18551" s="171" t="s">
        <v>80</v>
      </c>
      <c r="E18551" s="11">
        <v>44986</v>
      </c>
      <c r="F18551">
        <v>5</v>
      </c>
      <c r="G18551">
        <v>6</v>
      </c>
      <c r="I18551">
        <v>29</v>
      </c>
      <c r="J18551">
        <v>30</v>
      </c>
      <c r="L18551">
        <v>35</v>
      </c>
      <c r="N18551">
        <v>24</v>
      </c>
      <c r="P18551">
        <v>3</v>
      </c>
      <c r="Q18551">
        <v>4</v>
      </c>
      <c r="S18551">
        <v>5</v>
      </c>
    </row>
    <row r="18552" spans="1:19" x14ac:dyDescent="0.3">
      <c r="A18552" t="s">
        <v>36946</v>
      </c>
      <c r="B18552" s="171" t="s">
        <v>36947</v>
      </c>
      <c r="C18552" s="171" t="s">
        <v>18137</v>
      </c>
      <c r="D18552" s="171" t="s">
        <v>80</v>
      </c>
      <c r="E18552" s="11">
        <v>44986</v>
      </c>
      <c r="F18552">
        <v>0</v>
      </c>
      <c r="G18552">
        <v>0</v>
      </c>
      <c r="I18552">
        <v>0</v>
      </c>
      <c r="J18552">
        <v>0</v>
      </c>
      <c r="L18552">
        <v>0</v>
      </c>
      <c r="N18552">
        <v>0</v>
      </c>
      <c r="P18552">
        <v>0</v>
      </c>
      <c r="Q18552">
        <v>0</v>
      </c>
      <c r="S18552">
        <v>0</v>
      </c>
    </row>
    <row r="18553" spans="1:19" x14ac:dyDescent="0.3">
      <c r="A18553" t="s">
        <v>36948</v>
      </c>
      <c r="B18553" s="171" t="s">
        <v>36949</v>
      </c>
      <c r="C18553" s="171" t="s">
        <v>18140</v>
      </c>
      <c r="D18553" s="171" t="s">
        <v>80</v>
      </c>
      <c r="E18553" s="11">
        <v>44986</v>
      </c>
      <c r="F18553">
        <v>2</v>
      </c>
      <c r="G18553">
        <v>4</v>
      </c>
      <c r="I18553">
        <v>9</v>
      </c>
      <c r="J18553">
        <v>10</v>
      </c>
      <c r="L18553">
        <v>20</v>
      </c>
      <c r="N18553">
        <v>6</v>
      </c>
      <c r="P18553">
        <v>3</v>
      </c>
      <c r="Q18553">
        <v>3</v>
      </c>
      <c r="S18553">
        <v>3</v>
      </c>
    </row>
    <row r="18554" spans="1:19" x14ac:dyDescent="0.3">
      <c r="A18554" t="s">
        <v>36950</v>
      </c>
      <c r="B18554" s="171" t="s">
        <v>36951</v>
      </c>
      <c r="C18554" s="171" t="s">
        <v>236</v>
      </c>
      <c r="D18554" s="171" t="s">
        <v>80</v>
      </c>
      <c r="E18554" s="11">
        <v>44986</v>
      </c>
      <c r="F18554">
        <v>0</v>
      </c>
      <c r="G18554">
        <v>0</v>
      </c>
      <c r="I18554">
        <v>0</v>
      </c>
      <c r="J18554">
        <v>0</v>
      </c>
      <c r="L18554">
        <v>0</v>
      </c>
      <c r="N18554">
        <v>0</v>
      </c>
      <c r="P18554">
        <v>0</v>
      </c>
      <c r="Q18554">
        <v>0</v>
      </c>
      <c r="S18554">
        <v>0</v>
      </c>
    </row>
    <row r="18555" spans="1:19" x14ac:dyDescent="0.3">
      <c r="A18555" t="s">
        <v>36952</v>
      </c>
      <c r="B18555" s="171" t="s">
        <v>36953</v>
      </c>
      <c r="C18555" s="171" t="s">
        <v>239</v>
      </c>
      <c r="D18555" s="171" t="s">
        <v>80</v>
      </c>
      <c r="E18555" s="11">
        <v>44986</v>
      </c>
      <c r="F18555">
        <v>0</v>
      </c>
      <c r="G18555">
        <v>0</v>
      </c>
      <c r="I18555">
        <v>0</v>
      </c>
      <c r="J18555">
        <v>0</v>
      </c>
      <c r="L18555">
        <v>0</v>
      </c>
      <c r="N18555">
        <v>0</v>
      </c>
      <c r="P18555">
        <v>0</v>
      </c>
      <c r="Q18555">
        <v>0</v>
      </c>
      <c r="S18555">
        <v>0</v>
      </c>
    </row>
    <row r="18556" spans="1:19" x14ac:dyDescent="0.3">
      <c r="A18556" t="s">
        <v>36954</v>
      </c>
      <c r="B18556" s="171" t="s">
        <v>36955</v>
      </c>
      <c r="C18556" s="171" t="s">
        <v>176</v>
      </c>
      <c r="D18556" s="171" t="s">
        <v>80</v>
      </c>
      <c r="E18556" s="11">
        <v>44986</v>
      </c>
      <c r="F18556">
        <v>2</v>
      </c>
      <c r="G18556">
        <v>2</v>
      </c>
      <c r="I18556">
        <v>4</v>
      </c>
      <c r="J18556">
        <v>11</v>
      </c>
      <c r="L18556">
        <v>11</v>
      </c>
      <c r="N18556">
        <v>4</v>
      </c>
      <c r="P18556">
        <v>0</v>
      </c>
      <c r="Q18556">
        <v>2</v>
      </c>
      <c r="S18556">
        <v>0</v>
      </c>
    </row>
    <row r="18557" spans="1:19" x14ac:dyDescent="0.3">
      <c r="A18557" t="s">
        <v>36956</v>
      </c>
      <c r="B18557" s="171" t="s">
        <v>36957</v>
      </c>
      <c r="C18557" s="171" t="s">
        <v>206</v>
      </c>
      <c r="D18557" s="171" t="s">
        <v>80</v>
      </c>
      <c r="E18557" s="11">
        <v>44986</v>
      </c>
      <c r="F18557">
        <v>1.5</v>
      </c>
      <c r="G18557">
        <v>1.5</v>
      </c>
      <c r="I18557">
        <v>2</v>
      </c>
      <c r="J18557">
        <v>7</v>
      </c>
      <c r="L18557">
        <v>7</v>
      </c>
      <c r="N18557">
        <v>2</v>
      </c>
      <c r="P18557">
        <v>0</v>
      </c>
      <c r="Q18557">
        <v>0</v>
      </c>
      <c r="S18557">
        <v>0</v>
      </c>
    </row>
    <row r="18558" spans="1:19" x14ac:dyDescent="0.3">
      <c r="A18558" t="s">
        <v>36958</v>
      </c>
      <c r="B18558" s="171" t="s">
        <v>36959</v>
      </c>
      <c r="C18558" s="171" t="s">
        <v>176</v>
      </c>
      <c r="D18558" s="171" t="s">
        <v>15341</v>
      </c>
      <c r="E18558" s="11">
        <v>44986</v>
      </c>
      <c r="F18558">
        <v>0</v>
      </c>
      <c r="G18558">
        <v>0</v>
      </c>
      <c r="I18558">
        <v>0</v>
      </c>
      <c r="J18558">
        <v>0</v>
      </c>
      <c r="L18558">
        <v>0</v>
      </c>
      <c r="N18558">
        <v>0</v>
      </c>
      <c r="P18558">
        <v>0</v>
      </c>
      <c r="Q18558">
        <v>0</v>
      </c>
      <c r="S18558">
        <v>0</v>
      </c>
    </row>
    <row r="18559" spans="1:19" x14ac:dyDescent="0.3">
      <c r="A18559" t="s">
        <v>36960</v>
      </c>
      <c r="B18559" s="171" t="s">
        <v>36961</v>
      </c>
      <c r="C18559" s="171" t="s">
        <v>206</v>
      </c>
      <c r="D18559" s="171" t="s">
        <v>15341</v>
      </c>
      <c r="E18559" s="11">
        <v>44986</v>
      </c>
      <c r="F18559">
        <v>0</v>
      </c>
      <c r="G18559">
        <v>0</v>
      </c>
      <c r="I18559">
        <v>0</v>
      </c>
      <c r="J18559">
        <v>0</v>
      </c>
      <c r="L18559">
        <v>0</v>
      </c>
      <c r="N18559">
        <v>0</v>
      </c>
      <c r="P18559">
        <v>0</v>
      </c>
      <c r="Q18559">
        <v>0</v>
      </c>
      <c r="S18559">
        <v>0</v>
      </c>
    </row>
    <row r="18560" spans="1:19" x14ac:dyDescent="0.3">
      <c r="A18560" t="s">
        <v>36962</v>
      </c>
      <c r="B18560" s="171" t="s">
        <v>36963</v>
      </c>
      <c r="C18560" s="171" t="s">
        <v>16544</v>
      </c>
      <c r="D18560" s="171" t="s">
        <v>15341</v>
      </c>
      <c r="E18560" s="11">
        <v>44986</v>
      </c>
      <c r="F18560">
        <v>0</v>
      </c>
      <c r="G18560">
        <v>0</v>
      </c>
      <c r="I18560">
        <v>0</v>
      </c>
      <c r="J18560">
        <v>0</v>
      </c>
      <c r="L18560">
        <v>0</v>
      </c>
      <c r="N18560">
        <v>0</v>
      </c>
      <c r="P18560">
        <v>0</v>
      </c>
      <c r="Q18560">
        <v>0</v>
      </c>
      <c r="S18560">
        <v>0</v>
      </c>
    </row>
    <row r="18561" spans="1:19" x14ac:dyDescent="0.3">
      <c r="A18561" t="s">
        <v>36964</v>
      </c>
      <c r="B18561" s="171" t="s">
        <v>36965</v>
      </c>
      <c r="C18561" s="171" t="s">
        <v>16544</v>
      </c>
      <c r="D18561" s="171" t="s">
        <v>80</v>
      </c>
      <c r="E18561" s="11">
        <v>44986</v>
      </c>
      <c r="F18561">
        <v>0</v>
      </c>
      <c r="G18561">
        <v>0</v>
      </c>
      <c r="I18561">
        <v>0</v>
      </c>
      <c r="J18561">
        <v>0</v>
      </c>
      <c r="L18561">
        <v>0</v>
      </c>
      <c r="N18561">
        <v>0</v>
      </c>
      <c r="P18561">
        <v>0</v>
      </c>
      <c r="Q18561">
        <v>0</v>
      </c>
      <c r="S18561">
        <v>0</v>
      </c>
    </row>
    <row r="18562" spans="1:19" x14ac:dyDescent="0.3">
      <c r="A18562" t="s">
        <v>36966</v>
      </c>
      <c r="B18562" s="171" t="s">
        <v>36967</v>
      </c>
      <c r="C18562" s="171" t="s">
        <v>24315</v>
      </c>
      <c r="D18562" s="171" t="s">
        <v>15341</v>
      </c>
      <c r="E18562" s="11">
        <v>44986</v>
      </c>
      <c r="F18562">
        <v>0</v>
      </c>
      <c r="G18562">
        <v>0</v>
      </c>
      <c r="I18562">
        <v>0</v>
      </c>
      <c r="J18562">
        <v>0</v>
      </c>
      <c r="L18562">
        <v>0</v>
      </c>
      <c r="N18562">
        <v>0</v>
      </c>
      <c r="P18562">
        <v>0</v>
      </c>
      <c r="Q18562">
        <v>0</v>
      </c>
      <c r="S18562">
        <v>0</v>
      </c>
    </row>
    <row r="18563" spans="1:19" x14ac:dyDescent="0.3">
      <c r="A18563" t="s">
        <v>36968</v>
      </c>
      <c r="B18563" s="171" t="s">
        <v>36969</v>
      </c>
      <c r="C18563" s="171" t="s">
        <v>24315</v>
      </c>
      <c r="D18563" s="171" t="s">
        <v>80</v>
      </c>
      <c r="E18563" s="11">
        <v>44986</v>
      </c>
      <c r="F18563">
        <v>0</v>
      </c>
      <c r="G18563">
        <v>0</v>
      </c>
      <c r="I18563">
        <v>0</v>
      </c>
      <c r="J18563">
        <v>0</v>
      </c>
      <c r="L18563">
        <v>0</v>
      </c>
      <c r="N18563">
        <v>0</v>
      </c>
      <c r="P18563">
        <v>0</v>
      </c>
      <c r="Q18563">
        <v>0</v>
      </c>
      <c r="S18563">
        <v>0</v>
      </c>
    </row>
    <row r="18564" spans="1:19" x14ac:dyDescent="0.3">
      <c r="A18564" t="s">
        <v>36970</v>
      </c>
      <c r="B18564" s="171" t="s">
        <v>36971</v>
      </c>
      <c r="C18564" s="171" t="s">
        <v>34833</v>
      </c>
      <c r="D18564" s="171" t="s">
        <v>80</v>
      </c>
      <c r="E18564" s="11">
        <v>44986</v>
      </c>
      <c r="F18564">
        <v>1.5</v>
      </c>
      <c r="G18564">
        <v>2</v>
      </c>
      <c r="I18564">
        <v>1</v>
      </c>
      <c r="J18564">
        <v>9</v>
      </c>
      <c r="L18564">
        <v>11</v>
      </c>
      <c r="N18564">
        <v>1</v>
      </c>
      <c r="P18564">
        <v>0</v>
      </c>
      <c r="Q18564">
        <v>0</v>
      </c>
      <c r="S18564">
        <v>0</v>
      </c>
    </row>
    <row r="18565" spans="1:19" x14ac:dyDescent="0.3">
      <c r="A18565" t="s">
        <v>36972</v>
      </c>
      <c r="B18565" s="171" t="s">
        <v>36973</v>
      </c>
      <c r="C18565" s="171" t="s">
        <v>34836</v>
      </c>
      <c r="D18565" s="171" t="s">
        <v>80</v>
      </c>
      <c r="E18565" s="11">
        <v>44986</v>
      </c>
      <c r="F18565">
        <v>1.5</v>
      </c>
      <c r="G18565">
        <v>1.5</v>
      </c>
      <c r="I18565">
        <v>4</v>
      </c>
      <c r="J18565">
        <v>7</v>
      </c>
      <c r="L18565">
        <v>7</v>
      </c>
      <c r="N18565">
        <v>3</v>
      </c>
      <c r="P18565">
        <v>0</v>
      </c>
      <c r="Q18565">
        <v>0</v>
      </c>
      <c r="S18565">
        <v>1</v>
      </c>
    </row>
    <row r="18566" spans="1:19" x14ac:dyDescent="0.3">
      <c r="A18566" t="s">
        <v>36974</v>
      </c>
      <c r="B18566" s="171" t="s">
        <v>36975</v>
      </c>
      <c r="C18566" s="171" t="s">
        <v>113</v>
      </c>
      <c r="D18566" s="171" t="s">
        <v>80</v>
      </c>
      <c r="E18566" s="11">
        <v>44986</v>
      </c>
      <c r="F18566">
        <v>0</v>
      </c>
      <c r="G18566">
        <v>0</v>
      </c>
      <c r="I18566">
        <v>0</v>
      </c>
      <c r="J18566">
        <v>0</v>
      </c>
      <c r="L18566">
        <v>0</v>
      </c>
      <c r="N18566">
        <v>0</v>
      </c>
      <c r="P18566">
        <v>0</v>
      </c>
      <c r="Q18566">
        <v>0</v>
      </c>
      <c r="S18566">
        <v>0</v>
      </c>
    </row>
    <row r="18567" spans="1:19" x14ac:dyDescent="0.3">
      <c r="A18567" t="s">
        <v>36976</v>
      </c>
      <c r="B18567" s="171" t="s">
        <v>36977</v>
      </c>
      <c r="C18567" s="171" t="s">
        <v>131</v>
      </c>
      <c r="D18567" s="171" t="s">
        <v>80</v>
      </c>
      <c r="E18567" s="11">
        <v>44986</v>
      </c>
      <c r="F18567">
        <v>0</v>
      </c>
      <c r="G18567">
        <v>0</v>
      </c>
      <c r="I18567">
        <v>0</v>
      </c>
      <c r="J18567">
        <v>0</v>
      </c>
      <c r="L18567">
        <v>0</v>
      </c>
      <c r="N18567">
        <v>0</v>
      </c>
      <c r="P18567">
        <v>0</v>
      </c>
      <c r="Q18567">
        <v>0</v>
      </c>
      <c r="S18567">
        <v>0</v>
      </c>
    </row>
    <row r="18568" spans="1:19" x14ac:dyDescent="0.3">
      <c r="A18568" t="s">
        <v>36978</v>
      </c>
      <c r="B18568" s="171" t="s">
        <v>36979</v>
      </c>
      <c r="C18568" s="171" t="s">
        <v>14843</v>
      </c>
      <c r="D18568" s="171" t="s">
        <v>80</v>
      </c>
      <c r="E18568" s="11">
        <v>44986</v>
      </c>
      <c r="F18568">
        <v>0</v>
      </c>
      <c r="G18568">
        <v>0</v>
      </c>
      <c r="I18568">
        <v>0</v>
      </c>
      <c r="J18568">
        <v>0</v>
      </c>
      <c r="L18568">
        <v>0</v>
      </c>
      <c r="N18568">
        <v>0</v>
      </c>
      <c r="P18568">
        <v>0</v>
      </c>
      <c r="Q18568">
        <v>0</v>
      </c>
      <c r="S18568">
        <v>0</v>
      </c>
    </row>
    <row r="18569" spans="1:19" x14ac:dyDescent="0.3">
      <c r="A18569" t="s">
        <v>36980</v>
      </c>
      <c r="B18569" s="171" t="s">
        <v>36981</v>
      </c>
      <c r="C18569" s="171" t="s">
        <v>155</v>
      </c>
      <c r="D18569" s="171" t="s">
        <v>80</v>
      </c>
      <c r="E18569" s="11">
        <v>44986</v>
      </c>
      <c r="F18569">
        <v>4.5</v>
      </c>
      <c r="G18569">
        <v>4.5</v>
      </c>
      <c r="I18569">
        <v>11</v>
      </c>
      <c r="J18569">
        <v>24</v>
      </c>
      <c r="L18569">
        <v>24</v>
      </c>
      <c r="N18569">
        <v>6</v>
      </c>
      <c r="P18569">
        <v>1</v>
      </c>
      <c r="Q18569">
        <v>4</v>
      </c>
      <c r="S18569">
        <v>5</v>
      </c>
    </row>
    <row r="18570" spans="1:19" x14ac:dyDescent="0.3">
      <c r="A18570" t="s">
        <v>36982</v>
      </c>
      <c r="B18570" s="171" t="s">
        <v>36983</v>
      </c>
      <c r="C18570" s="171" t="s">
        <v>16232</v>
      </c>
      <c r="D18570" s="171" t="s">
        <v>80</v>
      </c>
      <c r="E18570" s="11">
        <v>44986</v>
      </c>
      <c r="F18570">
        <v>2.5</v>
      </c>
      <c r="G18570">
        <v>1.5</v>
      </c>
      <c r="I18570">
        <v>6</v>
      </c>
      <c r="J18570">
        <v>15</v>
      </c>
      <c r="L18570">
        <v>9</v>
      </c>
      <c r="N18570">
        <v>2</v>
      </c>
      <c r="P18570">
        <v>0</v>
      </c>
      <c r="Q18570">
        <v>1</v>
      </c>
      <c r="S18570">
        <v>4</v>
      </c>
    </row>
    <row r="18571" spans="1:19" x14ac:dyDescent="0.3">
      <c r="A18571" t="s">
        <v>36984</v>
      </c>
      <c r="B18571" s="171" t="s">
        <v>36985</v>
      </c>
      <c r="C18571" s="171" t="s">
        <v>16557</v>
      </c>
      <c r="D18571" s="171" t="s">
        <v>80</v>
      </c>
      <c r="E18571" s="11">
        <v>44986</v>
      </c>
      <c r="F18571">
        <v>0</v>
      </c>
      <c r="G18571">
        <v>0</v>
      </c>
      <c r="I18571">
        <v>0</v>
      </c>
      <c r="J18571">
        <v>0</v>
      </c>
      <c r="L18571">
        <v>0</v>
      </c>
      <c r="N18571">
        <v>0</v>
      </c>
      <c r="P18571">
        <v>0</v>
      </c>
      <c r="Q18571">
        <v>0</v>
      </c>
      <c r="S18571">
        <v>0</v>
      </c>
    </row>
    <row r="18572" spans="1:19" x14ac:dyDescent="0.3">
      <c r="A18572" t="s">
        <v>36986</v>
      </c>
      <c r="B18572" s="171" t="s">
        <v>36987</v>
      </c>
      <c r="C18572" s="171" t="s">
        <v>188</v>
      </c>
      <c r="D18572" s="171" t="s">
        <v>80</v>
      </c>
      <c r="E18572" s="11">
        <v>44986</v>
      </c>
      <c r="F18572">
        <v>2.5</v>
      </c>
      <c r="G18572">
        <v>4</v>
      </c>
      <c r="I18572">
        <v>5</v>
      </c>
      <c r="J18572">
        <v>13</v>
      </c>
      <c r="L18572">
        <v>22</v>
      </c>
      <c r="N18572">
        <v>5</v>
      </c>
      <c r="P18572">
        <v>0</v>
      </c>
      <c r="Q18572">
        <v>0</v>
      </c>
      <c r="S18572">
        <v>0</v>
      </c>
    </row>
    <row r="18573" spans="1:19" x14ac:dyDescent="0.3">
      <c r="A18573" t="s">
        <v>36988</v>
      </c>
      <c r="B18573" s="171" t="s">
        <v>36989</v>
      </c>
      <c r="C18573" s="171" t="s">
        <v>227</v>
      </c>
      <c r="D18573" s="171" t="s">
        <v>80</v>
      </c>
      <c r="E18573" s="11">
        <v>44986</v>
      </c>
      <c r="F18573">
        <v>0</v>
      </c>
      <c r="G18573">
        <v>0</v>
      </c>
      <c r="I18573">
        <v>0</v>
      </c>
      <c r="J18573">
        <v>0</v>
      </c>
      <c r="L18573">
        <v>0</v>
      </c>
      <c r="N18573">
        <v>0</v>
      </c>
      <c r="P18573">
        <v>0</v>
      </c>
      <c r="Q18573">
        <v>0</v>
      </c>
      <c r="S18573">
        <v>0</v>
      </c>
    </row>
    <row r="18574" spans="1:19" x14ac:dyDescent="0.3">
      <c r="A18574" t="s">
        <v>36990</v>
      </c>
      <c r="B18574" s="171" t="s">
        <v>36991</v>
      </c>
      <c r="C18574" s="171" t="s">
        <v>116</v>
      </c>
      <c r="D18574" s="171" t="s">
        <v>80</v>
      </c>
      <c r="E18574" s="11">
        <v>44986</v>
      </c>
      <c r="F18574">
        <v>8</v>
      </c>
      <c r="G18574">
        <v>5.5</v>
      </c>
      <c r="I18574">
        <v>37</v>
      </c>
      <c r="J18574">
        <v>84</v>
      </c>
      <c r="L18574">
        <v>58</v>
      </c>
      <c r="N18574">
        <v>37</v>
      </c>
      <c r="P18574">
        <v>0</v>
      </c>
      <c r="Q18574">
        <v>1</v>
      </c>
      <c r="S18574">
        <v>0</v>
      </c>
    </row>
    <row r="18575" spans="1:19" x14ac:dyDescent="0.3">
      <c r="A18575" t="s">
        <v>36992</v>
      </c>
      <c r="B18575" s="171" t="s">
        <v>36993</v>
      </c>
      <c r="C18575" s="171" t="s">
        <v>9862</v>
      </c>
      <c r="D18575" s="171" t="s">
        <v>80</v>
      </c>
      <c r="E18575" s="11">
        <v>44986</v>
      </c>
      <c r="F18575">
        <v>0</v>
      </c>
      <c r="G18575">
        <v>0</v>
      </c>
      <c r="I18575">
        <v>0</v>
      </c>
      <c r="J18575">
        <v>0</v>
      </c>
      <c r="L18575">
        <v>0</v>
      </c>
      <c r="N18575">
        <v>0</v>
      </c>
      <c r="P18575">
        <v>0</v>
      </c>
      <c r="Q18575">
        <v>0</v>
      </c>
      <c r="S18575">
        <v>0</v>
      </c>
    </row>
    <row r="18576" spans="1:19" x14ac:dyDescent="0.3">
      <c r="A18576" t="s">
        <v>36994</v>
      </c>
      <c r="B18576" s="171" t="s">
        <v>36995</v>
      </c>
      <c r="C18576" s="171" t="s">
        <v>140</v>
      </c>
      <c r="D18576" s="171" t="s">
        <v>80</v>
      </c>
      <c r="E18576" s="11">
        <v>44986</v>
      </c>
      <c r="F18576">
        <v>0</v>
      </c>
      <c r="G18576">
        <v>0</v>
      </c>
      <c r="I18576">
        <v>0</v>
      </c>
      <c r="J18576">
        <v>0</v>
      </c>
      <c r="L18576">
        <v>0</v>
      </c>
      <c r="N18576">
        <v>0</v>
      </c>
      <c r="P18576">
        <v>0</v>
      </c>
      <c r="Q18576">
        <v>0</v>
      </c>
      <c r="S18576">
        <v>0</v>
      </c>
    </row>
    <row r="18577" spans="1:19" x14ac:dyDescent="0.3">
      <c r="A18577" t="s">
        <v>36996</v>
      </c>
      <c r="B18577" s="171" t="s">
        <v>36997</v>
      </c>
      <c r="C18577" s="171" t="s">
        <v>8590</v>
      </c>
      <c r="D18577" s="171" t="s">
        <v>80</v>
      </c>
      <c r="E18577" s="11">
        <v>44986</v>
      </c>
      <c r="F18577">
        <v>0</v>
      </c>
      <c r="G18577">
        <v>0</v>
      </c>
      <c r="I18577">
        <v>0</v>
      </c>
      <c r="J18577">
        <v>0</v>
      </c>
      <c r="L18577">
        <v>0</v>
      </c>
      <c r="N18577">
        <v>0</v>
      </c>
      <c r="P18577">
        <v>0</v>
      </c>
      <c r="Q18577">
        <v>0</v>
      </c>
      <c r="S18577">
        <v>0</v>
      </c>
    </row>
    <row r="18578" spans="1:19" x14ac:dyDescent="0.3">
      <c r="A18578" t="s">
        <v>36998</v>
      </c>
      <c r="B18578" s="171" t="s">
        <v>36999</v>
      </c>
      <c r="C18578" s="171" t="s">
        <v>170</v>
      </c>
      <c r="D18578" s="171" t="s">
        <v>80</v>
      </c>
      <c r="E18578" s="11">
        <v>44986</v>
      </c>
      <c r="F18578">
        <v>4</v>
      </c>
      <c r="G18578">
        <v>4</v>
      </c>
      <c r="I18578">
        <v>34</v>
      </c>
      <c r="J18578">
        <v>56</v>
      </c>
      <c r="L18578">
        <v>56</v>
      </c>
      <c r="N18578">
        <v>25</v>
      </c>
      <c r="P18578">
        <v>0</v>
      </c>
      <c r="Q18578">
        <v>1</v>
      </c>
      <c r="S18578">
        <v>9</v>
      </c>
    </row>
    <row r="18579" spans="1:19" x14ac:dyDescent="0.3">
      <c r="A18579" t="s">
        <v>37000</v>
      </c>
      <c r="B18579" s="171" t="s">
        <v>37001</v>
      </c>
      <c r="C18579" s="171" t="s">
        <v>182</v>
      </c>
      <c r="D18579" s="171" t="s">
        <v>80</v>
      </c>
      <c r="E18579" s="11">
        <v>44986</v>
      </c>
      <c r="F18579">
        <v>10.5</v>
      </c>
      <c r="G18579">
        <v>11.5</v>
      </c>
      <c r="I18579">
        <v>42</v>
      </c>
      <c r="J18579">
        <v>120</v>
      </c>
      <c r="L18579">
        <v>131</v>
      </c>
      <c r="N18579">
        <v>38</v>
      </c>
      <c r="P18579">
        <v>11</v>
      </c>
      <c r="Q18579">
        <v>11</v>
      </c>
      <c r="S18579">
        <v>4</v>
      </c>
    </row>
    <row r="18580" spans="1:19" x14ac:dyDescent="0.3">
      <c r="A18580" t="s">
        <v>37002</v>
      </c>
      <c r="B18580" s="171" t="s">
        <v>37003</v>
      </c>
      <c r="C18580" s="171" t="s">
        <v>197</v>
      </c>
      <c r="D18580" s="171" t="s">
        <v>80</v>
      </c>
      <c r="E18580" s="11">
        <v>44986</v>
      </c>
      <c r="F18580">
        <v>9</v>
      </c>
      <c r="G18580">
        <v>8</v>
      </c>
      <c r="I18580">
        <v>41</v>
      </c>
      <c r="J18580">
        <v>90</v>
      </c>
      <c r="L18580">
        <v>80</v>
      </c>
      <c r="N18580">
        <v>38</v>
      </c>
      <c r="P18580">
        <v>5</v>
      </c>
      <c r="Q18580">
        <v>6</v>
      </c>
      <c r="S18580">
        <v>3</v>
      </c>
    </row>
    <row r="18581" spans="1:19" x14ac:dyDescent="0.3">
      <c r="A18581" t="s">
        <v>37004</v>
      </c>
      <c r="B18581" s="171" t="s">
        <v>37005</v>
      </c>
      <c r="C18581" s="171" t="s">
        <v>218</v>
      </c>
      <c r="D18581" s="171" t="s">
        <v>80</v>
      </c>
      <c r="E18581" s="11">
        <v>44986</v>
      </c>
      <c r="F18581">
        <v>0</v>
      </c>
      <c r="G18581">
        <v>0</v>
      </c>
      <c r="I18581">
        <v>0</v>
      </c>
      <c r="J18581">
        <v>0</v>
      </c>
      <c r="L18581">
        <v>0</v>
      </c>
      <c r="N18581">
        <v>0</v>
      </c>
      <c r="P18581">
        <v>0</v>
      </c>
      <c r="Q18581">
        <v>0</v>
      </c>
      <c r="S18581">
        <v>0</v>
      </c>
    </row>
    <row r="18582" spans="1:19" x14ac:dyDescent="0.3">
      <c r="A18582" t="s">
        <v>37006</v>
      </c>
      <c r="B18582" s="171" t="s">
        <v>37007</v>
      </c>
      <c r="C18582" s="171" t="s">
        <v>34871</v>
      </c>
      <c r="D18582" s="171" t="s">
        <v>80</v>
      </c>
      <c r="E18582" s="11">
        <v>44986</v>
      </c>
      <c r="F18582">
        <v>2.5</v>
      </c>
      <c r="G18582">
        <v>3</v>
      </c>
      <c r="I18582">
        <v>21</v>
      </c>
      <c r="J18582">
        <v>29</v>
      </c>
      <c r="L18582">
        <v>33</v>
      </c>
      <c r="N18582">
        <v>21</v>
      </c>
      <c r="P18582">
        <v>0</v>
      </c>
      <c r="Q18582">
        <v>0</v>
      </c>
      <c r="S18582">
        <v>0</v>
      </c>
    </row>
    <row r="18583" spans="1:19" x14ac:dyDescent="0.3">
      <c r="A18583" t="s">
        <v>37008</v>
      </c>
      <c r="B18583" s="171" t="s">
        <v>37009</v>
      </c>
      <c r="C18583" s="171" t="s">
        <v>230</v>
      </c>
      <c r="D18583" s="171" t="s">
        <v>80</v>
      </c>
      <c r="E18583" s="11">
        <v>44986</v>
      </c>
      <c r="F18583">
        <v>0</v>
      </c>
      <c r="G18583">
        <v>0</v>
      </c>
      <c r="I18583">
        <v>0</v>
      </c>
      <c r="J18583">
        <v>0</v>
      </c>
      <c r="L18583">
        <v>0</v>
      </c>
      <c r="N18583">
        <v>0</v>
      </c>
      <c r="P18583">
        <v>0</v>
      </c>
      <c r="Q18583">
        <v>0</v>
      </c>
      <c r="S18583">
        <v>0</v>
      </c>
    </row>
    <row r="18584" spans="1:19" x14ac:dyDescent="0.3">
      <c r="A18584" t="s">
        <v>37010</v>
      </c>
      <c r="B18584" s="171" t="s">
        <v>37011</v>
      </c>
      <c r="C18584" s="171" t="s">
        <v>8193</v>
      </c>
      <c r="D18584" s="171" t="s">
        <v>80</v>
      </c>
      <c r="E18584" s="11">
        <v>44986</v>
      </c>
      <c r="F18584">
        <v>1</v>
      </c>
      <c r="G18584">
        <v>3</v>
      </c>
      <c r="I18584">
        <v>11</v>
      </c>
      <c r="J18584">
        <v>11</v>
      </c>
      <c r="L18584">
        <v>33</v>
      </c>
      <c r="N18584">
        <v>7</v>
      </c>
      <c r="P18584">
        <v>1</v>
      </c>
      <c r="Q18584">
        <v>1</v>
      </c>
      <c r="S18584">
        <v>4</v>
      </c>
    </row>
    <row r="18585" spans="1:19" x14ac:dyDescent="0.3">
      <c r="A18585" t="s">
        <v>37012</v>
      </c>
      <c r="B18585" s="171" t="s">
        <v>37013</v>
      </c>
      <c r="C18585" s="171" t="s">
        <v>10522</v>
      </c>
      <c r="D18585" s="171" t="s">
        <v>80</v>
      </c>
      <c r="E18585" s="11">
        <v>44986</v>
      </c>
      <c r="F18585">
        <v>0</v>
      </c>
      <c r="G18585">
        <v>0</v>
      </c>
      <c r="I18585">
        <v>0</v>
      </c>
      <c r="J18585">
        <v>0</v>
      </c>
      <c r="L18585">
        <v>0</v>
      </c>
      <c r="N18585">
        <v>0</v>
      </c>
      <c r="P18585">
        <v>0</v>
      </c>
      <c r="Q18585">
        <v>0</v>
      </c>
      <c r="S18585">
        <v>0</v>
      </c>
    </row>
    <row r="18586" spans="1:19" x14ac:dyDescent="0.3">
      <c r="A18586" t="s">
        <v>37014</v>
      </c>
      <c r="B18586" s="171" t="s">
        <v>37015</v>
      </c>
      <c r="C18586" s="171" t="s">
        <v>10525</v>
      </c>
      <c r="D18586" s="171" t="s">
        <v>80</v>
      </c>
      <c r="E18586" s="11">
        <v>44986</v>
      </c>
      <c r="F18586">
        <v>0</v>
      </c>
      <c r="G18586">
        <v>0</v>
      </c>
      <c r="I18586">
        <v>0</v>
      </c>
      <c r="J18586">
        <v>0</v>
      </c>
      <c r="L18586">
        <v>0</v>
      </c>
      <c r="N18586">
        <v>0</v>
      </c>
      <c r="P18586">
        <v>0</v>
      </c>
      <c r="Q18586">
        <v>0</v>
      </c>
      <c r="S18586">
        <v>0</v>
      </c>
    </row>
    <row r="18587" spans="1:19" x14ac:dyDescent="0.3">
      <c r="A18587" t="s">
        <v>37016</v>
      </c>
      <c r="B18587" s="171" t="s">
        <v>37017</v>
      </c>
      <c r="C18587" s="171" t="s">
        <v>10528</v>
      </c>
      <c r="D18587" s="171" t="s">
        <v>80</v>
      </c>
      <c r="E18587" s="11">
        <v>44986</v>
      </c>
      <c r="F18587">
        <v>0</v>
      </c>
      <c r="G18587">
        <v>0</v>
      </c>
      <c r="I18587">
        <v>0</v>
      </c>
      <c r="J18587">
        <v>0</v>
      </c>
      <c r="L18587">
        <v>0</v>
      </c>
      <c r="N18587">
        <v>0</v>
      </c>
      <c r="P18587">
        <v>0</v>
      </c>
      <c r="Q18587">
        <v>0</v>
      </c>
      <c r="S18587">
        <v>0</v>
      </c>
    </row>
    <row r="18588" spans="1:19" x14ac:dyDescent="0.3">
      <c r="A18588" t="s">
        <v>37018</v>
      </c>
      <c r="B18588" s="171" t="s">
        <v>37019</v>
      </c>
      <c r="C18588" s="171" t="s">
        <v>10531</v>
      </c>
      <c r="D18588" s="171" t="s">
        <v>80</v>
      </c>
      <c r="E18588" s="11">
        <v>44986</v>
      </c>
      <c r="F18588">
        <v>0</v>
      </c>
      <c r="G18588">
        <v>0</v>
      </c>
      <c r="I18588">
        <v>0</v>
      </c>
      <c r="J18588">
        <v>0</v>
      </c>
      <c r="L18588">
        <v>0</v>
      </c>
      <c r="N18588">
        <v>0</v>
      </c>
      <c r="P18588">
        <v>0</v>
      </c>
      <c r="Q18588">
        <v>0</v>
      </c>
      <c r="S18588">
        <v>0</v>
      </c>
    </row>
    <row r="18589" spans="1:19" x14ac:dyDescent="0.3">
      <c r="A18589" t="s">
        <v>37020</v>
      </c>
      <c r="B18589" s="171" t="s">
        <v>37021</v>
      </c>
      <c r="C18589" s="171" t="s">
        <v>14880</v>
      </c>
      <c r="D18589" s="171" t="s">
        <v>80</v>
      </c>
      <c r="E18589" s="11">
        <v>44986</v>
      </c>
      <c r="F18589">
        <v>0</v>
      </c>
      <c r="G18589">
        <v>0</v>
      </c>
      <c r="I18589">
        <v>0</v>
      </c>
      <c r="J18589">
        <v>0</v>
      </c>
      <c r="L18589">
        <v>0</v>
      </c>
      <c r="N18589">
        <v>0</v>
      </c>
      <c r="P18589">
        <v>0</v>
      </c>
      <c r="Q18589">
        <v>0</v>
      </c>
      <c r="S18589">
        <v>0</v>
      </c>
    </row>
    <row r="18590" spans="1:19" x14ac:dyDescent="0.3">
      <c r="A18590" t="s">
        <v>37022</v>
      </c>
      <c r="B18590" s="171" t="s">
        <v>37023</v>
      </c>
      <c r="C18590" s="171" t="s">
        <v>10534</v>
      </c>
      <c r="D18590" s="171" t="s">
        <v>80</v>
      </c>
      <c r="E18590" s="11">
        <v>44986</v>
      </c>
      <c r="F18590">
        <v>2</v>
      </c>
      <c r="G18590">
        <v>2</v>
      </c>
      <c r="I18590">
        <v>5</v>
      </c>
      <c r="J18590">
        <v>11</v>
      </c>
      <c r="L18590">
        <v>11</v>
      </c>
      <c r="N18590">
        <v>5</v>
      </c>
      <c r="P18590">
        <v>0</v>
      </c>
      <c r="Q18590">
        <v>0</v>
      </c>
      <c r="S18590">
        <v>0</v>
      </c>
    </row>
    <row r="18591" spans="1:19" x14ac:dyDescent="0.3">
      <c r="A18591" t="s">
        <v>37024</v>
      </c>
      <c r="B18591" s="171" t="s">
        <v>37025</v>
      </c>
      <c r="C18591" s="171" t="s">
        <v>10537</v>
      </c>
      <c r="D18591" s="171" t="s">
        <v>80</v>
      </c>
      <c r="E18591" s="11">
        <v>44986</v>
      </c>
      <c r="F18591">
        <v>1</v>
      </c>
      <c r="G18591">
        <v>2</v>
      </c>
      <c r="I18591">
        <v>4</v>
      </c>
      <c r="J18591">
        <v>5</v>
      </c>
      <c r="L18591">
        <v>11</v>
      </c>
      <c r="N18591">
        <v>4</v>
      </c>
      <c r="P18591">
        <v>0</v>
      </c>
      <c r="Q18591">
        <v>0</v>
      </c>
      <c r="S18591">
        <v>0</v>
      </c>
    </row>
    <row r="18592" spans="1:19" x14ac:dyDescent="0.3">
      <c r="A18592" t="s">
        <v>37026</v>
      </c>
      <c r="B18592" s="171" t="s">
        <v>37027</v>
      </c>
      <c r="C18592" s="171" t="s">
        <v>34754</v>
      </c>
      <c r="D18592" s="171" t="s">
        <v>4</v>
      </c>
      <c r="E18592" s="11">
        <v>44986</v>
      </c>
      <c r="F18592">
        <v>0.5</v>
      </c>
      <c r="G18592">
        <v>0.5</v>
      </c>
      <c r="I18592">
        <v>0</v>
      </c>
      <c r="J18592">
        <v>2</v>
      </c>
      <c r="L18592">
        <v>2</v>
      </c>
      <c r="N18592">
        <v>0</v>
      </c>
      <c r="P18592">
        <v>0</v>
      </c>
      <c r="Q18592">
        <v>0</v>
      </c>
      <c r="S18592">
        <v>0</v>
      </c>
    </row>
    <row r="18593" spans="1:19" x14ac:dyDescent="0.3">
      <c r="A18593" t="s">
        <v>37028</v>
      </c>
      <c r="B18593" s="171" t="s">
        <v>37029</v>
      </c>
      <c r="C18593" s="171" t="s">
        <v>34757</v>
      </c>
      <c r="D18593" s="171" t="s">
        <v>4</v>
      </c>
      <c r="E18593" s="11">
        <v>44986</v>
      </c>
      <c r="F18593">
        <v>1.5</v>
      </c>
      <c r="G18593">
        <v>1.5</v>
      </c>
      <c r="I18593">
        <v>0</v>
      </c>
      <c r="J18593">
        <v>6</v>
      </c>
      <c r="L18593">
        <v>6</v>
      </c>
      <c r="N18593">
        <v>0</v>
      </c>
      <c r="P18593">
        <v>0</v>
      </c>
      <c r="Q18593">
        <v>0</v>
      </c>
      <c r="S18593">
        <v>0</v>
      </c>
    </row>
    <row r="18594" spans="1:19" x14ac:dyDescent="0.3">
      <c r="A18594" t="s">
        <v>37030</v>
      </c>
      <c r="B18594" s="171" t="s">
        <v>37031</v>
      </c>
      <c r="C18594" s="171" t="s">
        <v>34760</v>
      </c>
      <c r="D18594" s="171" t="s">
        <v>4</v>
      </c>
      <c r="E18594" s="11">
        <v>44986</v>
      </c>
      <c r="F18594">
        <v>1</v>
      </c>
      <c r="G18594">
        <v>1</v>
      </c>
      <c r="I18594">
        <v>2</v>
      </c>
      <c r="J18594">
        <v>4</v>
      </c>
      <c r="L18594">
        <v>4</v>
      </c>
      <c r="N18594">
        <v>2</v>
      </c>
      <c r="P18594">
        <v>0</v>
      </c>
      <c r="Q18594">
        <v>0</v>
      </c>
      <c r="S18594">
        <v>0</v>
      </c>
    </row>
    <row r="18595" spans="1:19" x14ac:dyDescent="0.3">
      <c r="A18595" t="s">
        <v>37032</v>
      </c>
      <c r="B18595" s="171" t="s">
        <v>37033</v>
      </c>
      <c r="C18595" s="171" t="s">
        <v>34763</v>
      </c>
      <c r="D18595" s="171" t="s">
        <v>4</v>
      </c>
      <c r="E18595" s="11">
        <v>44986</v>
      </c>
      <c r="F18595">
        <v>0.5</v>
      </c>
      <c r="G18595">
        <v>0.5</v>
      </c>
      <c r="I18595">
        <v>0</v>
      </c>
      <c r="J18595">
        <v>2</v>
      </c>
      <c r="L18595">
        <v>2</v>
      </c>
      <c r="N18595">
        <v>0</v>
      </c>
      <c r="P18595">
        <v>0</v>
      </c>
      <c r="Q18595">
        <v>0</v>
      </c>
      <c r="S18595">
        <v>0</v>
      </c>
    </row>
    <row r="18596" spans="1:19" x14ac:dyDescent="0.3">
      <c r="A18596" t="s">
        <v>37034</v>
      </c>
      <c r="B18596" s="171" t="s">
        <v>37035</v>
      </c>
      <c r="C18596" s="171" t="s">
        <v>34766</v>
      </c>
      <c r="D18596" s="171" t="s">
        <v>4</v>
      </c>
      <c r="E18596" s="11">
        <v>44986</v>
      </c>
      <c r="F18596">
        <v>0.5</v>
      </c>
      <c r="G18596">
        <v>0.5</v>
      </c>
      <c r="I18596">
        <v>0</v>
      </c>
      <c r="J18596">
        <v>2</v>
      </c>
      <c r="L18596">
        <v>2</v>
      </c>
      <c r="N18596">
        <v>0</v>
      </c>
      <c r="P18596">
        <v>0</v>
      </c>
      <c r="Q18596">
        <v>0</v>
      </c>
      <c r="S18596">
        <v>0</v>
      </c>
    </row>
    <row r="18597" spans="1:19" x14ac:dyDescent="0.3">
      <c r="A18597" t="s">
        <v>37036</v>
      </c>
      <c r="B18597" s="171" t="s">
        <v>37037</v>
      </c>
      <c r="C18597" s="171" t="s">
        <v>119</v>
      </c>
      <c r="D18597" s="171" t="s">
        <v>4</v>
      </c>
      <c r="E18597" s="11">
        <v>44986</v>
      </c>
      <c r="F18597">
        <v>0</v>
      </c>
      <c r="G18597">
        <v>0</v>
      </c>
      <c r="I18597">
        <v>0</v>
      </c>
      <c r="J18597">
        <v>0</v>
      </c>
      <c r="L18597">
        <v>0</v>
      </c>
      <c r="N18597">
        <v>0</v>
      </c>
      <c r="P18597">
        <v>0</v>
      </c>
      <c r="Q18597">
        <v>0</v>
      </c>
      <c r="S18597">
        <v>0</v>
      </c>
    </row>
    <row r="18598" spans="1:19" x14ac:dyDescent="0.3">
      <c r="A18598" t="s">
        <v>37038</v>
      </c>
      <c r="B18598" s="171" t="s">
        <v>37039</v>
      </c>
      <c r="C18598" s="171" t="s">
        <v>143</v>
      </c>
      <c r="D18598" s="171" t="s">
        <v>4</v>
      </c>
      <c r="E18598" s="11">
        <v>44986</v>
      </c>
      <c r="F18598">
        <v>0</v>
      </c>
      <c r="G18598">
        <v>0</v>
      </c>
      <c r="I18598">
        <v>0</v>
      </c>
      <c r="J18598">
        <v>0</v>
      </c>
      <c r="L18598">
        <v>0</v>
      </c>
      <c r="N18598">
        <v>0</v>
      </c>
      <c r="P18598">
        <v>0</v>
      </c>
      <c r="Q18598">
        <v>0</v>
      </c>
      <c r="S18598">
        <v>0</v>
      </c>
    </row>
    <row r="18599" spans="1:19" x14ac:dyDescent="0.3">
      <c r="A18599" t="s">
        <v>37040</v>
      </c>
      <c r="B18599" s="171" t="s">
        <v>37041</v>
      </c>
      <c r="C18599" s="171" t="s">
        <v>158</v>
      </c>
      <c r="D18599" s="171" t="s">
        <v>4</v>
      </c>
      <c r="E18599" s="11">
        <v>44986</v>
      </c>
      <c r="F18599">
        <v>0</v>
      </c>
      <c r="G18599">
        <v>0</v>
      </c>
      <c r="I18599">
        <v>0</v>
      </c>
      <c r="J18599">
        <v>0</v>
      </c>
      <c r="L18599">
        <v>0</v>
      </c>
      <c r="N18599">
        <v>0</v>
      </c>
      <c r="P18599">
        <v>0</v>
      </c>
      <c r="Q18599">
        <v>0</v>
      </c>
      <c r="S18599">
        <v>0</v>
      </c>
    </row>
    <row r="18600" spans="1:19" x14ac:dyDescent="0.3">
      <c r="A18600" t="s">
        <v>37042</v>
      </c>
      <c r="B18600" s="171" t="s">
        <v>37043</v>
      </c>
      <c r="C18600" s="171" t="s">
        <v>209</v>
      </c>
      <c r="D18600" s="171" t="s">
        <v>4</v>
      </c>
      <c r="E18600" s="11">
        <v>44986</v>
      </c>
      <c r="F18600">
        <v>0</v>
      </c>
      <c r="G18600">
        <v>0</v>
      </c>
      <c r="I18600">
        <v>0</v>
      </c>
      <c r="J18600">
        <v>0</v>
      </c>
      <c r="L18600">
        <v>0</v>
      </c>
      <c r="N18600">
        <v>0</v>
      </c>
      <c r="P18600">
        <v>0</v>
      </c>
      <c r="Q18600">
        <v>0</v>
      </c>
      <c r="S18600">
        <v>0</v>
      </c>
    </row>
    <row r="18601" spans="1:19" x14ac:dyDescent="0.3">
      <c r="A18601" t="s">
        <v>37044</v>
      </c>
      <c r="B18601" s="171" t="s">
        <v>37045</v>
      </c>
      <c r="C18601" s="171" t="s">
        <v>76</v>
      </c>
      <c r="D18601" s="171" t="s">
        <v>4</v>
      </c>
      <c r="E18601" s="11">
        <v>44986</v>
      </c>
      <c r="F18601">
        <v>0</v>
      </c>
      <c r="G18601">
        <v>0</v>
      </c>
      <c r="I18601">
        <v>0</v>
      </c>
      <c r="J18601">
        <v>0</v>
      </c>
      <c r="L18601">
        <v>0</v>
      </c>
      <c r="N18601">
        <v>0</v>
      </c>
      <c r="P18601">
        <v>0</v>
      </c>
      <c r="Q18601">
        <v>0</v>
      </c>
      <c r="S18601">
        <v>0</v>
      </c>
    </row>
    <row r="18602" spans="1:19" x14ac:dyDescent="0.3">
      <c r="A18602" t="s">
        <v>37046</v>
      </c>
      <c r="B18602" s="171" t="s">
        <v>37047</v>
      </c>
      <c r="C18602" s="171" t="s">
        <v>15344</v>
      </c>
      <c r="D18602" s="171" t="s">
        <v>4</v>
      </c>
      <c r="E18602" s="11">
        <v>44986</v>
      </c>
      <c r="F18602">
        <v>0</v>
      </c>
      <c r="G18602">
        <v>0</v>
      </c>
      <c r="I18602">
        <v>0</v>
      </c>
      <c r="J18602">
        <v>0</v>
      </c>
      <c r="L18602">
        <v>0</v>
      </c>
      <c r="N18602">
        <v>0</v>
      </c>
      <c r="P18602">
        <v>0</v>
      </c>
      <c r="Q18602">
        <v>0</v>
      </c>
      <c r="S18602">
        <v>0</v>
      </c>
    </row>
    <row r="18603" spans="1:19" x14ac:dyDescent="0.3">
      <c r="A18603" t="s">
        <v>37048</v>
      </c>
      <c r="B18603" s="171" t="s">
        <v>37049</v>
      </c>
      <c r="C18603" s="171" t="s">
        <v>24281</v>
      </c>
      <c r="D18603" s="171" t="s">
        <v>4</v>
      </c>
      <c r="E18603" s="11">
        <v>44986</v>
      </c>
      <c r="F18603">
        <v>0</v>
      </c>
      <c r="G18603">
        <v>0</v>
      </c>
      <c r="I18603">
        <v>0</v>
      </c>
      <c r="J18603">
        <v>0</v>
      </c>
      <c r="L18603">
        <v>0</v>
      </c>
      <c r="N18603">
        <v>0</v>
      </c>
      <c r="P18603">
        <v>0</v>
      </c>
      <c r="Q18603">
        <v>0</v>
      </c>
      <c r="S18603">
        <v>0</v>
      </c>
    </row>
    <row r="18604" spans="1:19" x14ac:dyDescent="0.3">
      <c r="A18604" t="s">
        <v>37050</v>
      </c>
      <c r="B18604" s="171" t="s">
        <v>37051</v>
      </c>
      <c r="C18604" s="171" t="s">
        <v>24284</v>
      </c>
      <c r="D18604" s="171" t="s">
        <v>4</v>
      </c>
      <c r="E18604" s="11">
        <v>44986</v>
      </c>
      <c r="F18604">
        <v>2</v>
      </c>
      <c r="G18604">
        <v>2</v>
      </c>
      <c r="I18604">
        <v>7</v>
      </c>
      <c r="J18604">
        <v>11</v>
      </c>
      <c r="L18604">
        <v>11</v>
      </c>
      <c r="N18604">
        <v>7</v>
      </c>
      <c r="P18604">
        <v>0</v>
      </c>
      <c r="Q18604">
        <v>1</v>
      </c>
      <c r="S18604">
        <v>0</v>
      </c>
    </row>
    <row r="18605" spans="1:19" x14ac:dyDescent="0.3">
      <c r="A18605" t="s">
        <v>37052</v>
      </c>
      <c r="B18605" s="171" t="s">
        <v>37053</v>
      </c>
      <c r="C18605" s="171" t="s">
        <v>18126</v>
      </c>
      <c r="D18605" s="171" t="s">
        <v>4</v>
      </c>
      <c r="E18605" s="11">
        <v>44986</v>
      </c>
      <c r="F18605">
        <v>0</v>
      </c>
      <c r="G18605">
        <v>0</v>
      </c>
      <c r="I18605">
        <v>0</v>
      </c>
      <c r="J18605">
        <v>0</v>
      </c>
      <c r="L18605">
        <v>0</v>
      </c>
      <c r="N18605">
        <v>0</v>
      </c>
      <c r="P18605">
        <v>0</v>
      </c>
      <c r="Q18605">
        <v>0</v>
      </c>
      <c r="S18605">
        <v>0</v>
      </c>
    </row>
    <row r="18606" spans="1:19" x14ac:dyDescent="0.3">
      <c r="A18606" t="s">
        <v>37054</v>
      </c>
      <c r="B18606" s="171" t="s">
        <v>37055</v>
      </c>
      <c r="C18606" s="171" t="s">
        <v>128</v>
      </c>
      <c r="D18606" s="171" t="s">
        <v>4</v>
      </c>
      <c r="E18606" s="11">
        <v>44986</v>
      </c>
      <c r="F18606">
        <v>0</v>
      </c>
      <c r="G18606">
        <v>0</v>
      </c>
      <c r="I18606">
        <v>0</v>
      </c>
      <c r="J18606">
        <v>0</v>
      </c>
      <c r="L18606">
        <v>0</v>
      </c>
      <c r="N18606">
        <v>0</v>
      </c>
      <c r="P18606">
        <v>0</v>
      </c>
      <c r="Q18606">
        <v>0</v>
      </c>
      <c r="S18606">
        <v>0</v>
      </c>
    </row>
    <row r="18607" spans="1:19" x14ac:dyDescent="0.3">
      <c r="A18607" t="s">
        <v>37056</v>
      </c>
      <c r="B18607" s="171" t="s">
        <v>37057</v>
      </c>
      <c r="C18607" s="171" t="s">
        <v>14824</v>
      </c>
      <c r="D18607" s="171" t="s">
        <v>4</v>
      </c>
      <c r="E18607" s="11">
        <v>44986</v>
      </c>
      <c r="F18607">
        <v>0</v>
      </c>
      <c r="G18607">
        <v>0</v>
      </c>
      <c r="I18607">
        <v>0</v>
      </c>
      <c r="J18607">
        <v>0</v>
      </c>
      <c r="L18607">
        <v>0</v>
      </c>
      <c r="N18607">
        <v>0</v>
      </c>
      <c r="P18607">
        <v>0</v>
      </c>
      <c r="Q18607">
        <v>0</v>
      </c>
      <c r="S18607">
        <v>0</v>
      </c>
    </row>
    <row r="18608" spans="1:19" x14ac:dyDescent="0.3">
      <c r="A18608" t="s">
        <v>37058</v>
      </c>
      <c r="B18608" s="171" t="s">
        <v>37059</v>
      </c>
      <c r="C18608" s="171" t="s">
        <v>152</v>
      </c>
      <c r="D18608" s="171" t="s">
        <v>4</v>
      </c>
      <c r="E18608" s="11">
        <v>44986</v>
      </c>
      <c r="F18608">
        <v>0</v>
      </c>
      <c r="G18608">
        <v>0</v>
      </c>
      <c r="I18608">
        <v>0</v>
      </c>
      <c r="J18608">
        <v>0</v>
      </c>
      <c r="L18608">
        <v>0</v>
      </c>
      <c r="N18608">
        <v>0</v>
      </c>
      <c r="P18608">
        <v>0</v>
      </c>
      <c r="Q18608">
        <v>0</v>
      </c>
      <c r="S18608">
        <v>0</v>
      </c>
    </row>
    <row r="18609" spans="1:19" x14ac:dyDescent="0.3">
      <c r="A18609" t="s">
        <v>37060</v>
      </c>
      <c r="B18609" s="171" t="s">
        <v>37061</v>
      </c>
      <c r="C18609" s="171" t="s">
        <v>194</v>
      </c>
      <c r="D18609" s="171" t="s">
        <v>4</v>
      </c>
      <c r="E18609" s="11">
        <v>44986</v>
      </c>
      <c r="F18609">
        <v>5</v>
      </c>
      <c r="G18609">
        <v>6</v>
      </c>
      <c r="I18609">
        <v>29</v>
      </c>
      <c r="J18609">
        <v>30</v>
      </c>
      <c r="L18609">
        <v>35</v>
      </c>
      <c r="N18609">
        <v>24</v>
      </c>
      <c r="P18609">
        <v>3</v>
      </c>
      <c r="Q18609">
        <v>4</v>
      </c>
      <c r="S18609">
        <v>5</v>
      </c>
    </row>
    <row r="18610" spans="1:19" x14ac:dyDescent="0.3">
      <c r="A18610" t="s">
        <v>37062</v>
      </c>
      <c r="B18610" s="171" t="s">
        <v>37063</v>
      </c>
      <c r="C18610" s="171" t="s">
        <v>18137</v>
      </c>
      <c r="D18610" s="171" t="s">
        <v>4</v>
      </c>
      <c r="E18610" s="11">
        <v>44986</v>
      </c>
      <c r="F18610">
        <v>0</v>
      </c>
      <c r="G18610">
        <v>0</v>
      </c>
      <c r="I18610">
        <v>0</v>
      </c>
      <c r="J18610">
        <v>0</v>
      </c>
      <c r="L18610">
        <v>0</v>
      </c>
      <c r="N18610">
        <v>0</v>
      </c>
      <c r="P18610">
        <v>0</v>
      </c>
      <c r="Q18610">
        <v>0</v>
      </c>
      <c r="S18610">
        <v>0</v>
      </c>
    </row>
    <row r="18611" spans="1:19" x14ac:dyDescent="0.3">
      <c r="A18611" t="s">
        <v>37064</v>
      </c>
      <c r="B18611" s="171" t="s">
        <v>37065</v>
      </c>
      <c r="C18611" s="171" t="s">
        <v>18140</v>
      </c>
      <c r="D18611" s="171" t="s">
        <v>4</v>
      </c>
      <c r="E18611" s="11">
        <v>44986</v>
      </c>
      <c r="F18611">
        <v>2</v>
      </c>
      <c r="G18611">
        <v>4</v>
      </c>
      <c r="I18611">
        <v>9</v>
      </c>
      <c r="J18611">
        <v>10</v>
      </c>
      <c r="L18611">
        <v>20</v>
      </c>
      <c r="N18611">
        <v>6</v>
      </c>
      <c r="P18611">
        <v>3</v>
      </c>
      <c r="Q18611">
        <v>3</v>
      </c>
      <c r="S18611">
        <v>3</v>
      </c>
    </row>
    <row r="18612" spans="1:19" x14ac:dyDescent="0.3">
      <c r="A18612" t="s">
        <v>37066</v>
      </c>
      <c r="B18612" s="171" t="s">
        <v>37067</v>
      </c>
      <c r="C18612" s="171" t="s">
        <v>236</v>
      </c>
      <c r="D18612" s="171" t="s">
        <v>4</v>
      </c>
      <c r="E18612" s="11">
        <v>44986</v>
      </c>
      <c r="F18612">
        <v>0</v>
      </c>
      <c r="G18612">
        <v>0</v>
      </c>
      <c r="I18612">
        <v>0</v>
      </c>
      <c r="J18612">
        <v>0</v>
      </c>
      <c r="L18612">
        <v>0</v>
      </c>
      <c r="N18612">
        <v>0</v>
      </c>
      <c r="P18612">
        <v>0</v>
      </c>
      <c r="Q18612">
        <v>0</v>
      </c>
      <c r="S18612">
        <v>0</v>
      </c>
    </row>
    <row r="18613" spans="1:19" x14ac:dyDescent="0.3">
      <c r="A18613" t="s">
        <v>37068</v>
      </c>
      <c r="B18613" s="171" t="s">
        <v>37069</v>
      </c>
      <c r="C18613" s="171" t="s">
        <v>239</v>
      </c>
      <c r="D18613" s="171" t="s">
        <v>4</v>
      </c>
      <c r="E18613" s="11">
        <v>44986</v>
      </c>
      <c r="F18613">
        <v>0</v>
      </c>
      <c r="G18613">
        <v>0</v>
      </c>
      <c r="I18613">
        <v>0</v>
      </c>
      <c r="J18613">
        <v>0</v>
      </c>
      <c r="L18613">
        <v>0</v>
      </c>
      <c r="N18613">
        <v>0</v>
      </c>
      <c r="P18613">
        <v>0</v>
      </c>
      <c r="Q18613">
        <v>0</v>
      </c>
      <c r="S18613">
        <v>0</v>
      </c>
    </row>
    <row r="18614" spans="1:19" x14ac:dyDescent="0.3">
      <c r="A18614" t="s">
        <v>37070</v>
      </c>
      <c r="B18614" s="171" t="s">
        <v>37071</v>
      </c>
      <c r="C18614" s="171" t="s">
        <v>24315</v>
      </c>
      <c r="D18614" s="171" t="s">
        <v>4</v>
      </c>
      <c r="E18614" s="11">
        <v>44986</v>
      </c>
      <c r="F18614">
        <v>0</v>
      </c>
      <c r="G18614">
        <v>0</v>
      </c>
      <c r="I18614">
        <v>0</v>
      </c>
      <c r="J18614">
        <v>0</v>
      </c>
      <c r="L18614">
        <v>0</v>
      </c>
      <c r="N18614">
        <v>0</v>
      </c>
      <c r="P18614">
        <v>0</v>
      </c>
      <c r="Q18614">
        <v>0</v>
      </c>
      <c r="S18614">
        <v>0</v>
      </c>
    </row>
    <row r="18615" spans="1:19" x14ac:dyDescent="0.3">
      <c r="A18615" t="s">
        <v>37072</v>
      </c>
      <c r="B18615" s="171" t="s">
        <v>37073</v>
      </c>
      <c r="C18615" s="171" t="s">
        <v>34833</v>
      </c>
      <c r="D18615" s="171" t="s">
        <v>4</v>
      </c>
      <c r="E18615" s="11">
        <v>44986</v>
      </c>
      <c r="F18615">
        <v>1.5</v>
      </c>
      <c r="G18615">
        <v>2</v>
      </c>
      <c r="I18615">
        <v>1</v>
      </c>
      <c r="J18615">
        <v>9</v>
      </c>
      <c r="L18615">
        <v>11</v>
      </c>
      <c r="N18615">
        <v>1</v>
      </c>
      <c r="P18615">
        <v>0</v>
      </c>
      <c r="Q18615">
        <v>0</v>
      </c>
      <c r="S18615">
        <v>0</v>
      </c>
    </row>
    <row r="18616" spans="1:19" x14ac:dyDescent="0.3">
      <c r="A18616" t="s">
        <v>37074</v>
      </c>
      <c r="B18616" s="171" t="s">
        <v>37075</v>
      </c>
      <c r="C18616" s="171" t="s">
        <v>34836</v>
      </c>
      <c r="D18616" s="171" t="s">
        <v>4</v>
      </c>
      <c r="E18616" s="11">
        <v>44986</v>
      </c>
      <c r="F18616">
        <v>1.5</v>
      </c>
      <c r="G18616">
        <v>1.5</v>
      </c>
      <c r="I18616">
        <v>4</v>
      </c>
      <c r="J18616">
        <v>7</v>
      </c>
      <c r="L18616">
        <v>7</v>
      </c>
      <c r="N18616">
        <v>3</v>
      </c>
      <c r="P18616">
        <v>0</v>
      </c>
      <c r="Q18616">
        <v>0</v>
      </c>
      <c r="S18616">
        <v>1</v>
      </c>
    </row>
    <row r="18617" spans="1:19" x14ac:dyDescent="0.3">
      <c r="A18617" t="s">
        <v>37076</v>
      </c>
      <c r="B18617" s="171" t="s">
        <v>37077</v>
      </c>
      <c r="C18617" s="171" t="s">
        <v>113</v>
      </c>
      <c r="D18617" s="171" t="s">
        <v>4</v>
      </c>
      <c r="E18617" s="11">
        <v>44986</v>
      </c>
      <c r="F18617">
        <v>0</v>
      </c>
      <c r="G18617">
        <v>0</v>
      </c>
      <c r="I18617">
        <v>0</v>
      </c>
      <c r="J18617">
        <v>0</v>
      </c>
      <c r="L18617">
        <v>0</v>
      </c>
      <c r="N18617">
        <v>0</v>
      </c>
      <c r="P18617">
        <v>0</v>
      </c>
      <c r="Q18617">
        <v>0</v>
      </c>
      <c r="S18617">
        <v>0</v>
      </c>
    </row>
    <row r="18618" spans="1:19" x14ac:dyDescent="0.3">
      <c r="A18618" t="s">
        <v>37078</v>
      </c>
      <c r="B18618" s="171" t="s">
        <v>37079</v>
      </c>
      <c r="C18618" s="171" t="s">
        <v>131</v>
      </c>
      <c r="D18618" s="171" t="s">
        <v>4</v>
      </c>
      <c r="E18618" s="11">
        <v>44986</v>
      </c>
      <c r="F18618">
        <v>0</v>
      </c>
      <c r="G18618">
        <v>0</v>
      </c>
      <c r="I18618">
        <v>0</v>
      </c>
      <c r="J18618">
        <v>0</v>
      </c>
      <c r="L18618">
        <v>0</v>
      </c>
      <c r="N18618">
        <v>0</v>
      </c>
      <c r="P18618">
        <v>0</v>
      </c>
      <c r="Q18618">
        <v>0</v>
      </c>
      <c r="S18618">
        <v>0</v>
      </c>
    </row>
    <row r="18619" spans="1:19" x14ac:dyDescent="0.3">
      <c r="A18619" t="s">
        <v>37080</v>
      </c>
      <c r="B18619" s="171" t="s">
        <v>37081</v>
      </c>
      <c r="C18619" s="171" t="s">
        <v>14843</v>
      </c>
      <c r="D18619" s="171" t="s">
        <v>4</v>
      </c>
      <c r="E18619" s="11">
        <v>44986</v>
      </c>
      <c r="F18619">
        <v>0</v>
      </c>
      <c r="G18619">
        <v>0</v>
      </c>
      <c r="I18619">
        <v>0</v>
      </c>
      <c r="J18619">
        <v>0</v>
      </c>
      <c r="L18619">
        <v>0</v>
      </c>
      <c r="N18619">
        <v>0</v>
      </c>
      <c r="P18619">
        <v>0</v>
      </c>
      <c r="Q18619">
        <v>0</v>
      </c>
      <c r="S18619">
        <v>0</v>
      </c>
    </row>
    <row r="18620" spans="1:19" x14ac:dyDescent="0.3">
      <c r="A18620" t="s">
        <v>37082</v>
      </c>
      <c r="B18620" s="171" t="s">
        <v>37083</v>
      </c>
      <c r="C18620" s="171" t="s">
        <v>155</v>
      </c>
      <c r="D18620" s="171" t="s">
        <v>4</v>
      </c>
      <c r="E18620" s="11">
        <v>44986</v>
      </c>
      <c r="F18620">
        <v>4.5</v>
      </c>
      <c r="G18620">
        <v>4.5</v>
      </c>
      <c r="I18620">
        <v>11</v>
      </c>
      <c r="J18620">
        <v>24</v>
      </c>
      <c r="L18620">
        <v>24</v>
      </c>
      <c r="N18620">
        <v>6</v>
      </c>
      <c r="P18620">
        <v>1</v>
      </c>
      <c r="Q18620">
        <v>4</v>
      </c>
      <c r="S18620">
        <v>5</v>
      </c>
    </row>
    <row r="18621" spans="1:19" x14ac:dyDescent="0.3">
      <c r="A18621" t="s">
        <v>37084</v>
      </c>
      <c r="B18621" s="171" t="s">
        <v>37085</v>
      </c>
      <c r="C18621" s="171" t="s">
        <v>16232</v>
      </c>
      <c r="D18621" s="171" t="s">
        <v>4</v>
      </c>
      <c r="E18621" s="11">
        <v>44986</v>
      </c>
      <c r="F18621">
        <v>2.5</v>
      </c>
      <c r="G18621">
        <v>1.5</v>
      </c>
      <c r="I18621">
        <v>6</v>
      </c>
      <c r="J18621">
        <v>15</v>
      </c>
      <c r="L18621">
        <v>9</v>
      </c>
      <c r="N18621">
        <v>2</v>
      </c>
      <c r="P18621">
        <v>0</v>
      </c>
      <c r="Q18621">
        <v>1</v>
      </c>
      <c r="S18621">
        <v>4</v>
      </c>
    </row>
    <row r="18622" spans="1:19" x14ac:dyDescent="0.3">
      <c r="A18622" t="s">
        <v>37086</v>
      </c>
      <c r="B18622" s="171" t="s">
        <v>37087</v>
      </c>
      <c r="C18622" s="171" t="s">
        <v>16557</v>
      </c>
      <c r="D18622" s="171" t="s">
        <v>4</v>
      </c>
      <c r="E18622" s="11">
        <v>44986</v>
      </c>
      <c r="F18622">
        <v>0</v>
      </c>
      <c r="G18622">
        <v>0</v>
      </c>
      <c r="I18622">
        <v>0</v>
      </c>
      <c r="J18622">
        <v>0</v>
      </c>
      <c r="L18622">
        <v>0</v>
      </c>
      <c r="N18622">
        <v>0</v>
      </c>
      <c r="P18622">
        <v>0</v>
      </c>
      <c r="Q18622">
        <v>0</v>
      </c>
      <c r="S18622">
        <v>0</v>
      </c>
    </row>
    <row r="18623" spans="1:19" x14ac:dyDescent="0.3">
      <c r="A18623" t="s">
        <v>37088</v>
      </c>
      <c r="B18623" s="171" t="s">
        <v>37089</v>
      </c>
      <c r="C18623" s="171" t="s">
        <v>188</v>
      </c>
      <c r="D18623" s="171" t="s">
        <v>4</v>
      </c>
      <c r="E18623" s="11">
        <v>44986</v>
      </c>
      <c r="F18623">
        <v>2.5</v>
      </c>
      <c r="G18623">
        <v>4</v>
      </c>
      <c r="I18623">
        <v>5</v>
      </c>
      <c r="J18623">
        <v>13</v>
      </c>
      <c r="L18623">
        <v>22</v>
      </c>
      <c r="N18623">
        <v>5</v>
      </c>
      <c r="P18623">
        <v>0</v>
      </c>
      <c r="Q18623">
        <v>0</v>
      </c>
      <c r="S18623">
        <v>0</v>
      </c>
    </row>
    <row r="18624" spans="1:19" x14ac:dyDescent="0.3">
      <c r="A18624" t="s">
        <v>37090</v>
      </c>
      <c r="B18624" s="171" t="s">
        <v>37091</v>
      </c>
      <c r="C18624" s="171" t="s">
        <v>227</v>
      </c>
      <c r="D18624" s="171" t="s">
        <v>4</v>
      </c>
      <c r="E18624" s="11">
        <v>44986</v>
      </c>
      <c r="F18624">
        <v>0</v>
      </c>
      <c r="G18624">
        <v>0</v>
      </c>
      <c r="I18624">
        <v>0</v>
      </c>
      <c r="J18624">
        <v>0</v>
      </c>
      <c r="L18624">
        <v>0</v>
      </c>
      <c r="N18624">
        <v>0</v>
      </c>
      <c r="P18624">
        <v>0</v>
      </c>
      <c r="Q18624">
        <v>0</v>
      </c>
      <c r="S18624">
        <v>0</v>
      </c>
    </row>
    <row r="18625" spans="1:19" x14ac:dyDescent="0.3">
      <c r="A18625" t="s">
        <v>37092</v>
      </c>
      <c r="B18625" s="171" t="s">
        <v>37093</v>
      </c>
      <c r="C18625" s="171" t="s">
        <v>116</v>
      </c>
      <c r="D18625" s="171" t="s">
        <v>4</v>
      </c>
      <c r="E18625" s="11">
        <v>44986</v>
      </c>
      <c r="F18625">
        <v>8</v>
      </c>
      <c r="G18625">
        <v>5.5</v>
      </c>
      <c r="I18625">
        <v>37</v>
      </c>
      <c r="J18625">
        <v>84</v>
      </c>
      <c r="L18625">
        <v>58</v>
      </c>
      <c r="N18625">
        <v>37</v>
      </c>
      <c r="P18625">
        <v>0</v>
      </c>
      <c r="Q18625">
        <v>1</v>
      </c>
      <c r="S18625">
        <v>0</v>
      </c>
    </row>
    <row r="18626" spans="1:19" x14ac:dyDescent="0.3">
      <c r="A18626" t="s">
        <v>37094</v>
      </c>
      <c r="B18626" s="171" t="s">
        <v>37095</v>
      </c>
      <c r="C18626" s="171" t="s">
        <v>9862</v>
      </c>
      <c r="D18626" s="171" t="s">
        <v>4</v>
      </c>
      <c r="E18626" s="11">
        <v>44986</v>
      </c>
      <c r="F18626">
        <v>0</v>
      </c>
      <c r="G18626">
        <v>0</v>
      </c>
      <c r="I18626">
        <v>0</v>
      </c>
      <c r="J18626">
        <v>0</v>
      </c>
      <c r="L18626">
        <v>0</v>
      </c>
      <c r="N18626">
        <v>0</v>
      </c>
      <c r="P18626">
        <v>0</v>
      </c>
      <c r="Q18626">
        <v>0</v>
      </c>
      <c r="S18626">
        <v>0</v>
      </c>
    </row>
    <row r="18627" spans="1:19" x14ac:dyDescent="0.3">
      <c r="A18627" t="s">
        <v>37096</v>
      </c>
      <c r="B18627" s="171" t="s">
        <v>37097</v>
      </c>
      <c r="C18627" s="171" t="s">
        <v>140</v>
      </c>
      <c r="D18627" s="171" t="s">
        <v>4</v>
      </c>
      <c r="E18627" s="11">
        <v>44986</v>
      </c>
      <c r="F18627">
        <v>0</v>
      </c>
      <c r="G18627">
        <v>0</v>
      </c>
      <c r="I18627">
        <v>0</v>
      </c>
      <c r="J18627">
        <v>0</v>
      </c>
      <c r="L18627">
        <v>0</v>
      </c>
      <c r="N18627">
        <v>0</v>
      </c>
      <c r="P18627">
        <v>0</v>
      </c>
      <c r="Q18627">
        <v>0</v>
      </c>
      <c r="S18627">
        <v>0</v>
      </c>
    </row>
    <row r="18628" spans="1:19" x14ac:dyDescent="0.3">
      <c r="A18628" t="s">
        <v>37098</v>
      </c>
      <c r="B18628" s="171" t="s">
        <v>37099</v>
      </c>
      <c r="C18628" s="171" t="s">
        <v>8590</v>
      </c>
      <c r="D18628" s="171" t="s">
        <v>4</v>
      </c>
      <c r="E18628" s="11">
        <v>44986</v>
      </c>
      <c r="F18628">
        <v>0</v>
      </c>
      <c r="G18628">
        <v>0</v>
      </c>
      <c r="I18628">
        <v>0</v>
      </c>
      <c r="J18628">
        <v>0</v>
      </c>
      <c r="L18628">
        <v>0</v>
      </c>
      <c r="N18628">
        <v>0</v>
      </c>
      <c r="P18628">
        <v>0</v>
      </c>
      <c r="Q18628">
        <v>0</v>
      </c>
      <c r="S18628">
        <v>0</v>
      </c>
    </row>
    <row r="18629" spans="1:19" x14ac:dyDescent="0.3">
      <c r="A18629" t="s">
        <v>37100</v>
      </c>
      <c r="B18629" s="171" t="s">
        <v>37101</v>
      </c>
      <c r="C18629" s="171" t="s">
        <v>170</v>
      </c>
      <c r="D18629" s="171" t="s">
        <v>4</v>
      </c>
      <c r="E18629" s="11">
        <v>44986</v>
      </c>
      <c r="F18629">
        <v>4</v>
      </c>
      <c r="G18629">
        <v>4</v>
      </c>
      <c r="I18629">
        <v>34</v>
      </c>
      <c r="J18629">
        <v>56</v>
      </c>
      <c r="L18629">
        <v>56</v>
      </c>
      <c r="N18629">
        <v>25</v>
      </c>
      <c r="P18629">
        <v>0</v>
      </c>
      <c r="Q18629">
        <v>1</v>
      </c>
      <c r="S18629">
        <v>9</v>
      </c>
    </row>
    <row r="18630" spans="1:19" x14ac:dyDescent="0.3">
      <c r="A18630" t="s">
        <v>37102</v>
      </c>
      <c r="B18630" s="171" t="s">
        <v>37103</v>
      </c>
      <c r="C18630" s="171" t="s">
        <v>182</v>
      </c>
      <c r="D18630" s="171" t="s">
        <v>4</v>
      </c>
      <c r="E18630" s="11">
        <v>44986</v>
      </c>
      <c r="F18630">
        <v>10.5</v>
      </c>
      <c r="G18630">
        <v>11.5</v>
      </c>
      <c r="I18630">
        <v>42</v>
      </c>
      <c r="J18630">
        <v>120</v>
      </c>
      <c r="L18630">
        <v>131</v>
      </c>
      <c r="N18630">
        <v>38</v>
      </c>
      <c r="P18630">
        <v>11</v>
      </c>
      <c r="Q18630">
        <v>11</v>
      </c>
      <c r="S18630">
        <v>4</v>
      </c>
    </row>
    <row r="18631" spans="1:19" x14ac:dyDescent="0.3">
      <c r="A18631" t="s">
        <v>37104</v>
      </c>
      <c r="B18631" s="171" t="s">
        <v>37105</v>
      </c>
      <c r="C18631" s="171" t="s">
        <v>197</v>
      </c>
      <c r="D18631" s="171" t="s">
        <v>4</v>
      </c>
      <c r="E18631" s="11">
        <v>44986</v>
      </c>
      <c r="F18631">
        <v>9</v>
      </c>
      <c r="G18631">
        <v>8</v>
      </c>
      <c r="I18631">
        <v>41</v>
      </c>
      <c r="J18631">
        <v>90</v>
      </c>
      <c r="L18631">
        <v>80</v>
      </c>
      <c r="N18631">
        <v>38</v>
      </c>
      <c r="P18631">
        <v>5</v>
      </c>
      <c r="Q18631">
        <v>6</v>
      </c>
      <c r="S18631">
        <v>3</v>
      </c>
    </row>
    <row r="18632" spans="1:19" x14ac:dyDescent="0.3">
      <c r="A18632" t="s">
        <v>37106</v>
      </c>
      <c r="B18632" s="171" t="s">
        <v>37107</v>
      </c>
      <c r="C18632" s="171" t="s">
        <v>218</v>
      </c>
      <c r="D18632" s="171" t="s">
        <v>4</v>
      </c>
      <c r="E18632" s="11">
        <v>44986</v>
      </c>
      <c r="F18632">
        <v>0</v>
      </c>
      <c r="G18632">
        <v>0</v>
      </c>
      <c r="I18632">
        <v>0</v>
      </c>
      <c r="J18632">
        <v>0</v>
      </c>
      <c r="L18632">
        <v>0</v>
      </c>
      <c r="N18632">
        <v>0</v>
      </c>
      <c r="P18632">
        <v>0</v>
      </c>
      <c r="Q18632">
        <v>0</v>
      </c>
      <c r="S18632">
        <v>0</v>
      </c>
    </row>
    <row r="18633" spans="1:19" x14ac:dyDescent="0.3">
      <c r="A18633" t="s">
        <v>37108</v>
      </c>
      <c r="B18633" s="171" t="s">
        <v>37109</v>
      </c>
      <c r="C18633" s="171" t="s">
        <v>34871</v>
      </c>
      <c r="D18633" s="171" t="s">
        <v>4</v>
      </c>
      <c r="E18633" s="11">
        <v>44986</v>
      </c>
      <c r="F18633">
        <v>2.5</v>
      </c>
      <c r="G18633">
        <v>3</v>
      </c>
      <c r="I18633">
        <v>21</v>
      </c>
      <c r="J18633">
        <v>29</v>
      </c>
      <c r="L18633">
        <v>33</v>
      </c>
      <c r="N18633">
        <v>21</v>
      </c>
      <c r="P18633">
        <v>0</v>
      </c>
      <c r="Q18633">
        <v>0</v>
      </c>
      <c r="S18633">
        <v>0</v>
      </c>
    </row>
    <row r="18634" spans="1:19" x14ac:dyDescent="0.3">
      <c r="A18634" t="s">
        <v>37110</v>
      </c>
      <c r="B18634" s="171" t="s">
        <v>37111</v>
      </c>
      <c r="C18634" s="171" t="s">
        <v>230</v>
      </c>
      <c r="D18634" s="171" t="s">
        <v>4</v>
      </c>
      <c r="E18634" s="11">
        <v>44986</v>
      </c>
      <c r="F18634">
        <v>0</v>
      </c>
      <c r="G18634">
        <v>0</v>
      </c>
      <c r="I18634">
        <v>0</v>
      </c>
      <c r="J18634">
        <v>0</v>
      </c>
      <c r="L18634">
        <v>0</v>
      </c>
      <c r="N18634">
        <v>0</v>
      </c>
      <c r="P18634">
        <v>0</v>
      </c>
      <c r="Q18634">
        <v>0</v>
      </c>
      <c r="S18634">
        <v>0</v>
      </c>
    </row>
    <row r="18635" spans="1:19" x14ac:dyDescent="0.3">
      <c r="A18635" t="s">
        <v>37112</v>
      </c>
      <c r="B18635" s="171" t="s">
        <v>37113</v>
      </c>
      <c r="C18635" s="171" t="s">
        <v>8193</v>
      </c>
      <c r="D18635" s="171" t="s">
        <v>4</v>
      </c>
      <c r="E18635" s="11">
        <v>44986</v>
      </c>
      <c r="F18635">
        <v>1</v>
      </c>
      <c r="G18635">
        <v>3</v>
      </c>
      <c r="I18635">
        <v>11</v>
      </c>
      <c r="J18635">
        <v>11</v>
      </c>
      <c r="L18635">
        <v>33</v>
      </c>
      <c r="N18635">
        <v>7</v>
      </c>
      <c r="P18635">
        <v>1</v>
      </c>
      <c r="Q18635">
        <v>1</v>
      </c>
      <c r="S18635">
        <v>4</v>
      </c>
    </row>
    <row r="18636" spans="1:19" x14ac:dyDescent="0.3">
      <c r="A18636" t="s">
        <v>37114</v>
      </c>
      <c r="B18636" s="171" t="s">
        <v>37115</v>
      </c>
      <c r="C18636" s="171" t="s">
        <v>10522</v>
      </c>
      <c r="D18636" s="171" t="s">
        <v>4</v>
      </c>
      <c r="E18636" s="11">
        <v>44986</v>
      </c>
      <c r="F18636">
        <v>0</v>
      </c>
      <c r="G18636">
        <v>0</v>
      </c>
      <c r="I18636">
        <v>0</v>
      </c>
      <c r="J18636">
        <v>0</v>
      </c>
      <c r="L18636">
        <v>0</v>
      </c>
      <c r="N18636">
        <v>0</v>
      </c>
      <c r="P18636">
        <v>0</v>
      </c>
      <c r="Q18636">
        <v>0</v>
      </c>
      <c r="S18636">
        <v>0</v>
      </c>
    </row>
    <row r="18637" spans="1:19" x14ac:dyDescent="0.3">
      <c r="A18637" t="s">
        <v>37116</v>
      </c>
      <c r="B18637" s="171" t="s">
        <v>37117</v>
      </c>
      <c r="C18637" s="171" t="s">
        <v>10525</v>
      </c>
      <c r="D18637" s="171" t="s">
        <v>4</v>
      </c>
      <c r="E18637" s="11">
        <v>44986</v>
      </c>
      <c r="F18637">
        <v>0</v>
      </c>
      <c r="G18637">
        <v>0</v>
      </c>
      <c r="I18637">
        <v>0</v>
      </c>
      <c r="J18637">
        <v>0</v>
      </c>
      <c r="L18637">
        <v>0</v>
      </c>
      <c r="N18637">
        <v>0</v>
      </c>
      <c r="P18637">
        <v>0</v>
      </c>
      <c r="Q18637">
        <v>0</v>
      </c>
      <c r="S18637">
        <v>0</v>
      </c>
    </row>
    <row r="18638" spans="1:19" x14ac:dyDescent="0.3">
      <c r="A18638" t="s">
        <v>37118</v>
      </c>
      <c r="B18638" s="171" t="s">
        <v>37119</v>
      </c>
      <c r="C18638" s="171" t="s">
        <v>10528</v>
      </c>
      <c r="D18638" s="171" t="s">
        <v>4</v>
      </c>
      <c r="E18638" s="11">
        <v>44986</v>
      </c>
      <c r="F18638">
        <v>0</v>
      </c>
      <c r="G18638">
        <v>0</v>
      </c>
      <c r="I18638">
        <v>0</v>
      </c>
      <c r="J18638">
        <v>0</v>
      </c>
      <c r="L18638">
        <v>0</v>
      </c>
      <c r="N18638">
        <v>0</v>
      </c>
      <c r="P18638">
        <v>0</v>
      </c>
      <c r="Q18638">
        <v>0</v>
      </c>
      <c r="S18638">
        <v>0</v>
      </c>
    </row>
    <row r="18639" spans="1:19" x14ac:dyDescent="0.3">
      <c r="A18639" t="s">
        <v>37120</v>
      </c>
      <c r="B18639" s="171" t="s">
        <v>37121</v>
      </c>
      <c r="C18639" s="171" t="s">
        <v>10531</v>
      </c>
      <c r="D18639" s="171" t="s">
        <v>4</v>
      </c>
      <c r="E18639" s="11">
        <v>44986</v>
      </c>
      <c r="F18639">
        <v>0</v>
      </c>
      <c r="G18639">
        <v>0</v>
      </c>
      <c r="I18639">
        <v>0</v>
      </c>
      <c r="J18639">
        <v>0</v>
      </c>
      <c r="L18639">
        <v>0</v>
      </c>
      <c r="N18639">
        <v>0</v>
      </c>
      <c r="P18639">
        <v>0</v>
      </c>
      <c r="Q18639">
        <v>0</v>
      </c>
      <c r="S18639">
        <v>0</v>
      </c>
    </row>
    <row r="18640" spans="1:19" x14ac:dyDescent="0.3">
      <c r="A18640" t="s">
        <v>37122</v>
      </c>
      <c r="B18640" s="171" t="s">
        <v>37123</v>
      </c>
      <c r="C18640" s="171" t="s">
        <v>14880</v>
      </c>
      <c r="D18640" s="171" t="s">
        <v>4</v>
      </c>
      <c r="E18640" s="11">
        <v>44986</v>
      </c>
      <c r="F18640">
        <v>0</v>
      </c>
      <c r="G18640">
        <v>0</v>
      </c>
      <c r="I18640">
        <v>0</v>
      </c>
      <c r="J18640">
        <v>0</v>
      </c>
      <c r="L18640">
        <v>0</v>
      </c>
      <c r="N18640">
        <v>0</v>
      </c>
      <c r="P18640">
        <v>0</v>
      </c>
      <c r="Q18640">
        <v>0</v>
      </c>
      <c r="S18640">
        <v>0</v>
      </c>
    </row>
    <row r="18641" spans="1:19" x14ac:dyDescent="0.3">
      <c r="A18641" t="s">
        <v>37124</v>
      </c>
      <c r="B18641" s="171" t="s">
        <v>37125</v>
      </c>
      <c r="C18641" s="171" t="s">
        <v>10534</v>
      </c>
      <c r="D18641" s="171" t="s">
        <v>4</v>
      </c>
      <c r="E18641" s="11">
        <v>44986</v>
      </c>
      <c r="F18641">
        <v>2</v>
      </c>
      <c r="G18641">
        <v>2</v>
      </c>
      <c r="I18641">
        <v>5</v>
      </c>
      <c r="J18641">
        <v>11</v>
      </c>
      <c r="L18641">
        <v>11</v>
      </c>
      <c r="N18641">
        <v>5</v>
      </c>
      <c r="P18641">
        <v>0</v>
      </c>
      <c r="Q18641">
        <v>0</v>
      </c>
      <c r="S18641">
        <v>0</v>
      </c>
    </row>
    <row r="18642" spans="1:19" x14ac:dyDescent="0.3">
      <c r="A18642" t="s">
        <v>37126</v>
      </c>
      <c r="B18642" s="171" t="s">
        <v>37127</v>
      </c>
      <c r="C18642" s="171" t="s">
        <v>10537</v>
      </c>
      <c r="D18642" s="171" t="s">
        <v>4</v>
      </c>
      <c r="E18642" s="11">
        <v>44986</v>
      </c>
      <c r="F18642">
        <v>1</v>
      </c>
      <c r="G18642">
        <v>2</v>
      </c>
      <c r="I18642">
        <v>4</v>
      </c>
      <c r="J18642">
        <v>5</v>
      </c>
      <c r="L18642">
        <v>11</v>
      </c>
      <c r="N18642">
        <v>4</v>
      </c>
      <c r="P18642">
        <v>0</v>
      </c>
      <c r="Q18642">
        <v>0</v>
      </c>
      <c r="S18642">
        <v>0</v>
      </c>
    </row>
    <row r="18643" spans="1:19" x14ac:dyDescent="0.3">
      <c r="A18643" t="s">
        <v>37128</v>
      </c>
      <c r="B18643" s="171" t="s">
        <v>37129</v>
      </c>
      <c r="C18643" s="171" t="s">
        <v>15347</v>
      </c>
      <c r="D18643" s="171" t="s">
        <v>4</v>
      </c>
      <c r="E18643" s="11">
        <v>44986</v>
      </c>
      <c r="F18643">
        <v>1</v>
      </c>
      <c r="G18643">
        <v>1</v>
      </c>
      <c r="I18643">
        <v>3</v>
      </c>
      <c r="J18643">
        <v>6</v>
      </c>
      <c r="L18643">
        <v>6</v>
      </c>
      <c r="N18643">
        <v>3</v>
      </c>
      <c r="P18643">
        <v>0</v>
      </c>
      <c r="Q18643">
        <v>0</v>
      </c>
      <c r="S18643">
        <v>0</v>
      </c>
    </row>
    <row r="18644" spans="1:19" x14ac:dyDescent="0.3">
      <c r="A18644" t="s">
        <v>37130</v>
      </c>
      <c r="B18644" s="171" t="s">
        <v>37131</v>
      </c>
      <c r="C18644" s="171" t="s">
        <v>203</v>
      </c>
      <c r="D18644" s="171" t="s">
        <v>4</v>
      </c>
      <c r="E18644" s="11">
        <v>44986</v>
      </c>
      <c r="F18644">
        <v>2.5</v>
      </c>
      <c r="G18644">
        <v>3</v>
      </c>
      <c r="I18644">
        <v>8</v>
      </c>
      <c r="J18644">
        <v>12</v>
      </c>
      <c r="L18644">
        <v>15</v>
      </c>
      <c r="N18644">
        <v>7</v>
      </c>
      <c r="P18644">
        <v>0</v>
      </c>
      <c r="Q18644">
        <v>0</v>
      </c>
      <c r="S18644">
        <v>1</v>
      </c>
    </row>
    <row r="18645" spans="1:19" x14ac:dyDescent="0.3">
      <c r="A18645" t="s">
        <v>37132</v>
      </c>
      <c r="B18645" s="171" t="s">
        <v>37133</v>
      </c>
      <c r="C18645" s="171" t="s">
        <v>15340</v>
      </c>
      <c r="D18645" s="171" t="s">
        <v>4</v>
      </c>
      <c r="E18645" s="11">
        <v>44986</v>
      </c>
      <c r="F18645">
        <v>0</v>
      </c>
      <c r="G18645">
        <v>0</v>
      </c>
      <c r="I18645">
        <v>0</v>
      </c>
      <c r="J18645">
        <v>0</v>
      </c>
      <c r="L18645">
        <v>0</v>
      </c>
      <c r="N18645">
        <v>0</v>
      </c>
      <c r="P18645">
        <v>0</v>
      </c>
      <c r="Q18645">
        <v>0</v>
      </c>
      <c r="S18645">
        <v>0</v>
      </c>
    </row>
    <row r="18646" spans="1:19" x14ac:dyDescent="0.3">
      <c r="A18646" t="s">
        <v>37134</v>
      </c>
      <c r="B18646" s="171" t="s">
        <v>37135</v>
      </c>
      <c r="C18646" s="171" t="s">
        <v>16544</v>
      </c>
      <c r="D18646" s="171" t="s">
        <v>4</v>
      </c>
      <c r="E18646" s="11">
        <v>44986</v>
      </c>
      <c r="F18646">
        <v>0</v>
      </c>
      <c r="G18646">
        <v>0</v>
      </c>
      <c r="I18646">
        <v>0</v>
      </c>
      <c r="J18646">
        <v>0</v>
      </c>
      <c r="L18646">
        <v>0</v>
      </c>
      <c r="N18646">
        <v>0</v>
      </c>
      <c r="P18646">
        <v>0</v>
      </c>
      <c r="Q18646">
        <v>0</v>
      </c>
      <c r="S18646">
        <v>0</v>
      </c>
    </row>
    <row r="18647" spans="1:19" x14ac:dyDescent="0.3">
      <c r="A18647" t="s">
        <v>37136</v>
      </c>
      <c r="B18647" s="171" t="s">
        <v>37137</v>
      </c>
      <c r="C18647" s="171" t="s">
        <v>176</v>
      </c>
      <c r="D18647" s="171" t="s">
        <v>4</v>
      </c>
      <c r="E18647" s="11">
        <v>44986</v>
      </c>
      <c r="F18647">
        <v>2</v>
      </c>
      <c r="G18647">
        <v>2</v>
      </c>
      <c r="I18647">
        <v>4</v>
      </c>
      <c r="J18647">
        <v>11</v>
      </c>
      <c r="L18647">
        <v>11</v>
      </c>
      <c r="N18647">
        <v>4</v>
      </c>
      <c r="P18647">
        <v>0</v>
      </c>
      <c r="Q18647">
        <v>2</v>
      </c>
      <c r="S18647">
        <v>0</v>
      </c>
    </row>
    <row r="18648" spans="1:19" x14ac:dyDescent="0.3">
      <c r="A18648" t="s">
        <v>37138</v>
      </c>
      <c r="B18648" s="171" t="s">
        <v>37139</v>
      </c>
      <c r="C18648" s="171" t="s">
        <v>206</v>
      </c>
      <c r="D18648" s="171" t="s">
        <v>4</v>
      </c>
      <c r="E18648" s="11">
        <v>44986</v>
      </c>
      <c r="F18648">
        <v>1.5</v>
      </c>
      <c r="G18648">
        <v>1.5</v>
      </c>
      <c r="I18648">
        <v>2</v>
      </c>
      <c r="J18648">
        <v>7</v>
      </c>
      <c r="L18648">
        <v>7</v>
      </c>
      <c r="N18648">
        <v>2</v>
      </c>
      <c r="P18648">
        <v>0</v>
      </c>
      <c r="Q18648">
        <v>0</v>
      </c>
      <c r="S18648">
        <v>0</v>
      </c>
    </row>
    <row r="18649" spans="1:19" x14ac:dyDescent="0.3">
      <c r="A18649" t="s">
        <v>36934</v>
      </c>
      <c r="B18649" s="171" t="s">
        <v>36935</v>
      </c>
      <c r="C18649" s="171" t="s">
        <v>24284</v>
      </c>
      <c r="D18649" s="171" t="s">
        <v>80</v>
      </c>
      <c r="E18649" s="11">
        <v>44986</v>
      </c>
      <c r="F18649">
        <v>2</v>
      </c>
      <c r="G18649">
        <v>2</v>
      </c>
      <c r="I18649">
        <v>7</v>
      </c>
      <c r="J18649">
        <v>11</v>
      </c>
      <c r="L18649">
        <v>11</v>
      </c>
      <c r="N18649">
        <v>7</v>
      </c>
      <c r="P18649">
        <v>0</v>
      </c>
      <c r="Q18649">
        <v>1</v>
      </c>
      <c r="S18649">
        <v>0</v>
      </c>
    </row>
    <row r="18650" spans="1:19" x14ac:dyDescent="0.3">
      <c r="A18650" t="s">
        <v>37140</v>
      </c>
      <c r="B18650" s="171" t="s">
        <v>37141</v>
      </c>
      <c r="C18650" s="171" t="s">
        <v>18229</v>
      </c>
      <c r="D18650" s="171" t="s">
        <v>80</v>
      </c>
      <c r="E18650" s="11">
        <v>44986</v>
      </c>
      <c r="F18650">
        <v>0</v>
      </c>
      <c r="G18650">
        <v>0</v>
      </c>
      <c r="I18650">
        <v>0</v>
      </c>
      <c r="J18650">
        <v>0</v>
      </c>
      <c r="L18650">
        <v>0</v>
      </c>
      <c r="N18650">
        <v>0</v>
      </c>
      <c r="P18650">
        <v>0</v>
      </c>
      <c r="Q18650">
        <v>0</v>
      </c>
      <c r="S18650">
        <v>0</v>
      </c>
    </row>
    <row r="18651" spans="1:19" x14ac:dyDescent="0.3">
      <c r="A18651" t="s">
        <v>37142</v>
      </c>
      <c r="B18651" s="171" t="s">
        <v>37143</v>
      </c>
      <c r="C18651" s="171" t="s">
        <v>9887</v>
      </c>
      <c r="D18651" s="171" t="s">
        <v>80</v>
      </c>
      <c r="E18651" s="11">
        <v>44986</v>
      </c>
      <c r="F18651">
        <v>0</v>
      </c>
      <c r="G18651">
        <v>0</v>
      </c>
      <c r="I18651">
        <v>0</v>
      </c>
      <c r="J18651">
        <v>0</v>
      </c>
      <c r="L18651">
        <v>0</v>
      </c>
      <c r="N18651">
        <v>0</v>
      </c>
      <c r="P18651">
        <v>0</v>
      </c>
      <c r="Q18651">
        <v>0</v>
      </c>
      <c r="S18651">
        <v>0</v>
      </c>
    </row>
    <row r="18652" spans="1:19" x14ac:dyDescent="0.3">
      <c r="A18652" t="s">
        <v>37144</v>
      </c>
      <c r="B18652" s="171" t="s">
        <v>37145</v>
      </c>
      <c r="C18652" s="171" t="s">
        <v>35010</v>
      </c>
      <c r="D18652" s="171" t="s">
        <v>80</v>
      </c>
      <c r="E18652" s="11">
        <v>44986</v>
      </c>
      <c r="F18652">
        <v>0.5</v>
      </c>
      <c r="G18652">
        <v>0.5</v>
      </c>
      <c r="I18652">
        <v>0</v>
      </c>
      <c r="J18652">
        <v>2</v>
      </c>
      <c r="L18652">
        <v>2</v>
      </c>
      <c r="N18652">
        <v>0</v>
      </c>
      <c r="P18652">
        <v>0</v>
      </c>
      <c r="Q18652">
        <v>0</v>
      </c>
      <c r="S18652">
        <v>0</v>
      </c>
    </row>
    <row r="18653" spans="1:19" x14ac:dyDescent="0.3">
      <c r="A18653" t="s">
        <v>37146</v>
      </c>
      <c r="B18653" s="171" t="s">
        <v>37147</v>
      </c>
      <c r="C18653" s="171" t="s">
        <v>11260</v>
      </c>
      <c r="D18653" s="171" t="s">
        <v>80</v>
      </c>
      <c r="E18653" s="11">
        <v>44986</v>
      </c>
      <c r="F18653">
        <v>0</v>
      </c>
      <c r="G18653">
        <v>0</v>
      </c>
      <c r="I18653">
        <v>0</v>
      </c>
      <c r="J18653">
        <v>0</v>
      </c>
      <c r="L18653">
        <v>0</v>
      </c>
      <c r="N18653">
        <v>0</v>
      </c>
      <c r="P18653">
        <v>0</v>
      </c>
      <c r="Q18653">
        <v>0</v>
      </c>
      <c r="S18653">
        <v>0</v>
      </c>
    </row>
    <row r="18654" spans="1:19" x14ac:dyDescent="0.3">
      <c r="A18654" t="s">
        <v>37148</v>
      </c>
      <c r="B18654" s="171" t="s">
        <v>37149</v>
      </c>
      <c r="C18654" s="171" t="s">
        <v>21284</v>
      </c>
      <c r="D18654" s="171" t="s">
        <v>80</v>
      </c>
      <c r="E18654" s="11">
        <v>44986</v>
      </c>
      <c r="F18654">
        <v>0</v>
      </c>
      <c r="G18654">
        <v>0</v>
      </c>
      <c r="I18654">
        <v>0</v>
      </c>
      <c r="J18654">
        <v>0</v>
      </c>
      <c r="L18654">
        <v>0</v>
      </c>
      <c r="N18654">
        <v>0</v>
      </c>
      <c r="P18654">
        <v>0</v>
      </c>
      <c r="Q18654">
        <v>0</v>
      </c>
      <c r="S18654">
        <v>0</v>
      </c>
    </row>
    <row r="18655" spans="1:19" x14ac:dyDescent="0.3">
      <c r="A18655" t="s">
        <v>37150</v>
      </c>
      <c r="B18655" s="171" t="s">
        <v>37151</v>
      </c>
      <c r="C18655" s="171" t="s">
        <v>125</v>
      </c>
      <c r="D18655" s="171" t="s">
        <v>80</v>
      </c>
      <c r="E18655" s="11">
        <v>44986</v>
      </c>
      <c r="F18655">
        <v>0</v>
      </c>
      <c r="G18655">
        <v>0</v>
      </c>
      <c r="I18655">
        <v>0</v>
      </c>
      <c r="J18655">
        <v>0</v>
      </c>
      <c r="L18655">
        <v>0</v>
      </c>
      <c r="N18655">
        <v>0</v>
      </c>
      <c r="P18655">
        <v>0</v>
      </c>
      <c r="Q18655">
        <v>0</v>
      </c>
      <c r="S18655">
        <v>0</v>
      </c>
    </row>
    <row r="18656" spans="1:19" x14ac:dyDescent="0.3">
      <c r="A18656" t="s">
        <v>37152</v>
      </c>
      <c r="B18656" s="171" t="s">
        <v>37153</v>
      </c>
      <c r="C18656" s="171" t="s">
        <v>14899</v>
      </c>
      <c r="D18656" s="171" t="s">
        <v>80</v>
      </c>
      <c r="E18656" s="11">
        <v>44986</v>
      </c>
      <c r="F18656">
        <v>0</v>
      </c>
      <c r="G18656">
        <v>0</v>
      </c>
      <c r="I18656">
        <v>0</v>
      </c>
      <c r="J18656">
        <v>0</v>
      </c>
      <c r="L18656">
        <v>0</v>
      </c>
      <c r="N18656">
        <v>0</v>
      </c>
      <c r="P18656">
        <v>0</v>
      </c>
      <c r="Q18656">
        <v>0</v>
      </c>
      <c r="S18656">
        <v>0</v>
      </c>
    </row>
    <row r="18657" spans="1:19" x14ac:dyDescent="0.3">
      <c r="A18657" t="s">
        <v>37154</v>
      </c>
      <c r="B18657" s="171" t="s">
        <v>37155</v>
      </c>
      <c r="C18657" s="171" t="s">
        <v>137</v>
      </c>
      <c r="D18657" s="171" t="s">
        <v>80</v>
      </c>
      <c r="E18657" s="11">
        <v>44986</v>
      </c>
      <c r="F18657">
        <v>0</v>
      </c>
      <c r="G18657">
        <v>0</v>
      </c>
      <c r="I18657">
        <v>0</v>
      </c>
      <c r="J18657">
        <v>0</v>
      </c>
      <c r="L18657">
        <v>0</v>
      </c>
      <c r="N18657">
        <v>0</v>
      </c>
      <c r="P18657">
        <v>0</v>
      </c>
      <c r="Q18657">
        <v>0</v>
      </c>
      <c r="S18657">
        <v>0</v>
      </c>
    </row>
    <row r="18658" spans="1:19" x14ac:dyDescent="0.3">
      <c r="A18658" t="s">
        <v>37156</v>
      </c>
      <c r="B18658" s="171" t="s">
        <v>37157</v>
      </c>
      <c r="C18658" s="171" t="s">
        <v>8615</v>
      </c>
      <c r="D18658" s="171" t="s">
        <v>80</v>
      </c>
      <c r="E18658" s="11">
        <v>44986</v>
      </c>
      <c r="F18658">
        <v>0</v>
      </c>
      <c r="G18658">
        <v>0</v>
      </c>
      <c r="I18658">
        <v>0</v>
      </c>
      <c r="J18658">
        <v>0</v>
      </c>
      <c r="L18658">
        <v>0</v>
      </c>
      <c r="N18658">
        <v>0</v>
      </c>
      <c r="P18658">
        <v>0</v>
      </c>
      <c r="Q18658">
        <v>0</v>
      </c>
      <c r="S18658">
        <v>0</v>
      </c>
    </row>
    <row r="18659" spans="1:19" x14ac:dyDescent="0.3">
      <c r="A18659" t="s">
        <v>37158</v>
      </c>
      <c r="B18659" s="171" t="s">
        <v>37159</v>
      </c>
      <c r="C18659" s="171" t="s">
        <v>35025</v>
      </c>
      <c r="D18659" s="171" t="s">
        <v>80</v>
      </c>
      <c r="E18659" s="11">
        <v>44986</v>
      </c>
      <c r="F18659">
        <v>1.5</v>
      </c>
      <c r="G18659">
        <v>1.5</v>
      </c>
      <c r="I18659">
        <v>0</v>
      </c>
      <c r="J18659">
        <v>6</v>
      </c>
      <c r="L18659">
        <v>6</v>
      </c>
      <c r="N18659">
        <v>0</v>
      </c>
      <c r="P18659">
        <v>0</v>
      </c>
      <c r="Q18659">
        <v>0</v>
      </c>
      <c r="S18659">
        <v>0</v>
      </c>
    </row>
    <row r="18660" spans="1:19" x14ac:dyDescent="0.3">
      <c r="A18660" t="s">
        <v>37160</v>
      </c>
      <c r="B18660" s="171" t="s">
        <v>37161</v>
      </c>
      <c r="C18660" s="171" t="s">
        <v>146</v>
      </c>
      <c r="D18660" s="171" t="s">
        <v>80</v>
      </c>
      <c r="E18660" s="11">
        <v>44986</v>
      </c>
      <c r="F18660">
        <v>6.5</v>
      </c>
      <c r="G18660">
        <v>6.5</v>
      </c>
      <c r="I18660">
        <v>16</v>
      </c>
      <c r="J18660">
        <v>35</v>
      </c>
      <c r="L18660">
        <v>35</v>
      </c>
      <c r="N18660">
        <v>11</v>
      </c>
      <c r="P18660">
        <v>1</v>
      </c>
      <c r="Q18660">
        <v>4</v>
      </c>
      <c r="S18660">
        <v>5</v>
      </c>
    </row>
    <row r="18661" spans="1:19" x14ac:dyDescent="0.3">
      <c r="A18661" t="s">
        <v>37162</v>
      </c>
      <c r="B18661" s="171" t="s">
        <v>37163</v>
      </c>
      <c r="C18661" s="171" t="s">
        <v>161</v>
      </c>
      <c r="D18661" s="171" t="s">
        <v>80</v>
      </c>
      <c r="E18661" s="11">
        <v>44986</v>
      </c>
      <c r="F18661">
        <v>2.5</v>
      </c>
      <c r="G18661">
        <v>1.5</v>
      </c>
      <c r="I18661">
        <v>6</v>
      </c>
      <c r="J18661">
        <v>15</v>
      </c>
      <c r="L18661">
        <v>9</v>
      </c>
      <c r="N18661">
        <v>2</v>
      </c>
      <c r="P18661">
        <v>0</v>
      </c>
      <c r="Q18661">
        <v>1</v>
      </c>
      <c r="S18661">
        <v>4</v>
      </c>
    </row>
    <row r="18662" spans="1:19" x14ac:dyDescent="0.3">
      <c r="A18662" t="s">
        <v>37164</v>
      </c>
      <c r="B18662" s="171" t="s">
        <v>37165</v>
      </c>
      <c r="C18662" s="171" t="s">
        <v>18252</v>
      </c>
      <c r="D18662" s="171" t="s">
        <v>80</v>
      </c>
      <c r="E18662" s="11">
        <v>44986</v>
      </c>
      <c r="F18662">
        <v>0</v>
      </c>
      <c r="G18662">
        <v>0</v>
      </c>
      <c r="I18662">
        <v>0</v>
      </c>
      <c r="J18662">
        <v>0</v>
      </c>
      <c r="L18662">
        <v>0</v>
      </c>
      <c r="N18662">
        <v>0</v>
      </c>
      <c r="P18662">
        <v>0</v>
      </c>
      <c r="Q18662">
        <v>0</v>
      </c>
      <c r="S18662">
        <v>0</v>
      </c>
    </row>
    <row r="18663" spans="1:19" x14ac:dyDescent="0.3">
      <c r="A18663" t="s">
        <v>37166</v>
      </c>
      <c r="B18663" s="171" t="s">
        <v>37167</v>
      </c>
      <c r="C18663" s="171" t="s">
        <v>167</v>
      </c>
      <c r="D18663" s="171" t="s">
        <v>80</v>
      </c>
      <c r="E18663" s="11">
        <v>44986</v>
      </c>
      <c r="F18663">
        <v>4</v>
      </c>
      <c r="G18663">
        <v>4</v>
      </c>
      <c r="I18663">
        <v>34</v>
      </c>
      <c r="J18663">
        <v>56</v>
      </c>
      <c r="L18663">
        <v>56</v>
      </c>
      <c r="N18663">
        <v>25</v>
      </c>
      <c r="P18663">
        <v>0</v>
      </c>
      <c r="Q18663">
        <v>1</v>
      </c>
      <c r="S18663">
        <v>9</v>
      </c>
    </row>
    <row r="18664" spans="1:19" x14ac:dyDescent="0.3">
      <c r="A18664" t="s">
        <v>37168</v>
      </c>
      <c r="B18664" s="171" t="s">
        <v>37169</v>
      </c>
      <c r="C18664" s="171" t="s">
        <v>179</v>
      </c>
      <c r="D18664" s="171" t="s">
        <v>80</v>
      </c>
      <c r="E18664" s="11">
        <v>44986</v>
      </c>
      <c r="F18664">
        <v>12.5</v>
      </c>
      <c r="G18664">
        <v>15.5</v>
      </c>
      <c r="I18664">
        <v>51</v>
      </c>
      <c r="J18664">
        <v>130</v>
      </c>
      <c r="L18664">
        <v>151</v>
      </c>
      <c r="N18664">
        <v>44</v>
      </c>
      <c r="P18664">
        <v>14</v>
      </c>
      <c r="Q18664">
        <v>14</v>
      </c>
      <c r="S18664">
        <v>7</v>
      </c>
    </row>
    <row r="18665" spans="1:19" x14ac:dyDescent="0.3">
      <c r="A18665" t="s">
        <v>37170</v>
      </c>
      <c r="B18665" s="171" t="s">
        <v>37171</v>
      </c>
      <c r="C18665" s="171" t="s">
        <v>185</v>
      </c>
      <c r="D18665" s="171" t="s">
        <v>80</v>
      </c>
      <c r="E18665" s="11">
        <v>44986</v>
      </c>
      <c r="F18665">
        <v>3.5</v>
      </c>
      <c r="G18665">
        <v>6</v>
      </c>
      <c r="I18665">
        <v>9</v>
      </c>
      <c r="J18665">
        <v>18</v>
      </c>
      <c r="L18665">
        <v>33</v>
      </c>
      <c r="N18665">
        <v>9</v>
      </c>
      <c r="P18665">
        <v>0</v>
      </c>
      <c r="Q18665">
        <v>0</v>
      </c>
      <c r="S18665">
        <v>0</v>
      </c>
    </row>
    <row r="18666" spans="1:19" x14ac:dyDescent="0.3">
      <c r="A18666" t="s">
        <v>37172</v>
      </c>
      <c r="B18666" s="171" t="s">
        <v>37173</v>
      </c>
      <c r="C18666" s="171" t="s">
        <v>191</v>
      </c>
      <c r="D18666" s="171" t="s">
        <v>80</v>
      </c>
      <c r="E18666" s="11">
        <v>44986</v>
      </c>
      <c r="F18666">
        <v>14</v>
      </c>
      <c r="G18666">
        <v>14</v>
      </c>
      <c r="I18666">
        <v>70</v>
      </c>
      <c r="J18666">
        <v>120</v>
      </c>
      <c r="L18666">
        <v>115</v>
      </c>
      <c r="N18666">
        <v>62</v>
      </c>
      <c r="P18666">
        <v>8</v>
      </c>
      <c r="Q18666">
        <v>10</v>
      </c>
      <c r="S18666">
        <v>8</v>
      </c>
    </row>
    <row r="18667" spans="1:19" x14ac:dyDescent="0.3">
      <c r="A18667" t="s">
        <v>37174</v>
      </c>
      <c r="B18667" s="171" t="s">
        <v>37175</v>
      </c>
      <c r="C18667" s="171" t="s">
        <v>212</v>
      </c>
      <c r="D18667" s="171" t="s">
        <v>80</v>
      </c>
      <c r="E18667" s="11">
        <v>44986</v>
      </c>
      <c r="F18667">
        <v>0</v>
      </c>
      <c r="G18667">
        <v>0</v>
      </c>
      <c r="I18667">
        <v>0</v>
      </c>
      <c r="J18667">
        <v>0</v>
      </c>
      <c r="L18667">
        <v>0</v>
      </c>
      <c r="N18667">
        <v>0</v>
      </c>
      <c r="P18667">
        <v>0</v>
      </c>
      <c r="Q18667">
        <v>0</v>
      </c>
      <c r="S18667">
        <v>0</v>
      </c>
    </row>
    <row r="18668" spans="1:19" x14ac:dyDescent="0.3">
      <c r="A18668" t="s">
        <v>37176</v>
      </c>
      <c r="B18668" s="171" t="s">
        <v>37177</v>
      </c>
      <c r="C18668" s="171" t="s">
        <v>215</v>
      </c>
      <c r="D18668" s="171" t="s">
        <v>80</v>
      </c>
      <c r="E18668" s="11">
        <v>44986</v>
      </c>
      <c r="F18668">
        <v>0</v>
      </c>
      <c r="G18668">
        <v>0</v>
      </c>
      <c r="I18668">
        <v>0</v>
      </c>
      <c r="J18668">
        <v>0</v>
      </c>
      <c r="L18668">
        <v>0</v>
      </c>
      <c r="N18668">
        <v>0</v>
      </c>
      <c r="P18668">
        <v>0</v>
      </c>
      <c r="Q18668">
        <v>0</v>
      </c>
      <c r="S18668">
        <v>0</v>
      </c>
    </row>
    <row r="18669" spans="1:19" x14ac:dyDescent="0.3">
      <c r="A18669" t="s">
        <v>37176</v>
      </c>
      <c r="B18669" s="171" t="s">
        <v>37177</v>
      </c>
      <c r="C18669" s="171" t="s">
        <v>215</v>
      </c>
      <c r="D18669" s="171" t="s">
        <v>80</v>
      </c>
      <c r="E18669" s="11">
        <v>44986</v>
      </c>
      <c r="F18669">
        <v>2.5</v>
      </c>
      <c r="G18669">
        <v>3</v>
      </c>
      <c r="I18669">
        <v>21</v>
      </c>
      <c r="J18669">
        <v>29</v>
      </c>
      <c r="L18669">
        <v>33</v>
      </c>
      <c r="N18669">
        <v>21</v>
      </c>
      <c r="P18669">
        <v>0</v>
      </c>
      <c r="Q18669">
        <v>0</v>
      </c>
      <c r="S18669">
        <v>0</v>
      </c>
    </row>
    <row r="18670" spans="1:19" x14ac:dyDescent="0.3">
      <c r="A18670" t="s">
        <v>37178</v>
      </c>
      <c r="B18670" s="171" t="s">
        <v>37179</v>
      </c>
      <c r="C18670" s="171" t="s">
        <v>221</v>
      </c>
      <c r="D18670" s="171" t="s">
        <v>80</v>
      </c>
      <c r="E18670" s="11">
        <v>44986</v>
      </c>
      <c r="F18670">
        <v>0</v>
      </c>
      <c r="G18670">
        <v>0</v>
      </c>
      <c r="I18670">
        <v>0</v>
      </c>
      <c r="J18670">
        <v>0</v>
      </c>
      <c r="L18670">
        <v>0</v>
      </c>
      <c r="N18670">
        <v>0</v>
      </c>
      <c r="P18670">
        <v>0</v>
      </c>
      <c r="Q18670">
        <v>0</v>
      </c>
      <c r="S18670">
        <v>0</v>
      </c>
    </row>
    <row r="18671" spans="1:19" x14ac:dyDescent="0.3">
      <c r="A18671" t="s">
        <v>37180</v>
      </c>
      <c r="B18671" s="171" t="s">
        <v>37181</v>
      </c>
      <c r="C18671" s="171" t="s">
        <v>8233</v>
      </c>
      <c r="D18671" s="171" t="s">
        <v>80</v>
      </c>
      <c r="E18671" s="11">
        <v>44986</v>
      </c>
      <c r="F18671">
        <v>1</v>
      </c>
      <c r="G18671">
        <v>3</v>
      </c>
      <c r="I18671">
        <v>11</v>
      </c>
      <c r="J18671">
        <v>11</v>
      </c>
      <c r="L18671">
        <v>33</v>
      </c>
      <c r="N18671">
        <v>7</v>
      </c>
      <c r="P18671">
        <v>1</v>
      </c>
      <c r="Q18671">
        <v>1</v>
      </c>
      <c r="S18671">
        <v>4</v>
      </c>
    </row>
    <row r="18672" spans="1:19" x14ac:dyDescent="0.3">
      <c r="A18672" t="s">
        <v>37182</v>
      </c>
      <c r="B18672" s="171" t="s">
        <v>37183</v>
      </c>
      <c r="C18672" s="171" t="s">
        <v>233</v>
      </c>
      <c r="D18672" s="171" t="s">
        <v>80</v>
      </c>
      <c r="E18672" s="11">
        <v>44986</v>
      </c>
      <c r="F18672">
        <v>0</v>
      </c>
      <c r="G18672">
        <v>0</v>
      </c>
      <c r="I18672">
        <v>0</v>
      </c>
      <c r="J18672">
        <v>0</v>
      </c>
      <c r="L18672">
        <v>0</v>
      </c>
      <c r="N18672">
        <v>0</v>
      </c>
      <c r="P18672">
        <v>0</v>
      </c>
      <c r="Q18672">
        <v>0</v>
      </c>
      <c r="S18672">
        <v>0</v>
      </c>
    </row>
    <row r="18673" spans="1:19" x14ac:dyDescent="0.3">
      <c r="A18673" t="s">
        <v>37184</v>
      </c>
      <c r="B18673" s="171" t="s">
        <v>37185</v>
      </c>
      <c r="C18673" s="171" t="s">
        <v>24508</v>
      </c>
      <c r="D18673" s="171" t="s">
        <v>15341</v>
      </c>
      <c r="E18673" s="11">
        <v>44986</v>
      </c>
      <c r="F18673">
        <v>0</v>
      </c>
      <c r="G18673">
        <v>0</v>
      </c>
      <c r="I18673">
        <v>0</v>
      </c>
      <c r="J18673">
        <v>0</v>
      </c>
      <c r="L18673">
        <v>0</v>
      </c>
      <c r="N18673">
        <v>0</v>
      </c>
      <c r="P18673">
        <v>0</v>
      </c>
      <c r="Q18673">
        <v>0</v>
      </c>
      <c r="S18673">
        <v>0</v>
      </c>
    </row>
    <row r="18674" spans="1:19" x14ac:dyDescent="0.3">
      <c r="A18674" t="s">
        <v>37186</v>
      </c>
      <c r="B18674" s="171" t="s">
        <v>37187</v>
      </c>
      <c r="C18674" s="171" t="s">
        <v>24508</v>
      </c>
      <c r="D18674" s="171" t="s">
        <v>80</v>
      </c>
      <c r="E18674" s="11">
        <v>44986</v>
      </c>
      <c r="F18674">
        <v>0.5</v>
      </c>
      <c r="G18674">
        <v>0.5</v>
      </c>
      <c r="I18674">
        <v>0</v>
      </c>
      <c r="J18674">
        <v>2</v>
      </c>
      <c r="L18674">
        <v>2</v>
      </c>
      <c r="N18674">
        <v>0</v>
      </c>
      <c r="P18674">
        <v>0</v>
      </c>
      <c r="Q18674">
        <v>0</v>
      </c>
      <c r="S18674">
        <v>0</v>
      </c>
    </row>
    <row r="18675" spans="1:19" x14ac:dyDescent="0.3">
      <c r="A18675" t="s">
        <v>37188</v>
      </c>
      <c r="B18675" s="171" t="s">
        <v>37189</v>
      </c>
      <c r="C18675" s="171" t="s">
        <v>107</v>
      </c>
      <c r="D18675" s="171" t="s">
        <v>80</v>
      </c>
      <c r="E18675" s="11">
        <v>44986</v>
      </c>
      <c r="F18675">
        <v>8</v>
      </c>
      <c r="G18675">
        <v>5.5</v>
      </c>
      <c r="I18675">
        <v>37</v>
      </c>
      <c r="J18675">
        <v>84</v>
      </c>
      <c r="L18675">
        <v>58</v>
      </c>
      <c r="N18675">
        <v>37</v>
      </c>
      <c r="P18675">
        <v>0</v>
      </c>
      <c r="Q18675">
        <v>1</v>
      </c>
      <c r="S18675">
        <v>0</v>
      </c>
    </row>
    <row r="18676" spans="1:19" x14ac:dyDescent="0.3">
      <c r="A18676" t="s">
        <v>37190</v>
      </c>
      <c r="B18676" s="171" t="s">
        <v>37191</v>
      </c>
      <c r="C18676" s="171" t="s">
        <v>107</v>
      </c>
      <c r="D18676" s="171" t="s">
        <v>15341</v>
      </c>
      <c r="E18676" s="11">
        <v>44986</v>
      </c>
      <c r="F18676">
        <v>0</v>
      </c>
      <c r="G18676">
        <v>0</v>
      </c>
      <c r="I18676">
        <v>0</v>
      </c>
      <c r="J18676">
        <v>0</v>
      </c>
      <c r="L18676">
        <v>0</v>
      </c>
      <c r="N18676">
        <v>0</v>
      </c>
      <c r="P18676">
        <v>0</v>
      </c>
      <c r="Q18676">
        <v>0</v>
      </c>
      <c r="S18676">
        <v>0</v>
      </c>
    </row>
    <row r="18677" spans="1:19" x14ac:dyDescent="0.3">
      <c r="A18677" t="s">
        <v>37192</v>
      </c>
      <c r="B18677" s="171" t="s">
        <v>37193</v>
      </c>
      <c r="C18677" s="171" t="s">
        <v>173</v>
      </c>
      <c r="D18677" s="171" t="s">
        <v>80</v>
      </c>
      <c r="E18677" s="11">
        <v>44986</v>
      </c>
      <c r="F18677">
        <v>5.5</v>
      </c>
      <c r="G18677">
        <v>6</v>
      </c>
      <c r="I18677">
        <v>10</v>
      </c>
      <c r="J18677">
        <v>30</v>
      </c>
      <c r="L18677">
        <v>32</v>
      </c>
      <c r="N18677">
        <v>10</v>
      </c>
      <c r="P18677">
        <v>0</v>
      </c>
      <c r="Q18677">
        <v>2</v>
      </c>
      <c r="S18677">
        <v>0</v>
      </c>
    </row>
    <row r="18678" spans="1:19" x14ac:dyDescent="0.3">
      <c r="A18678" t="s">
        <v>37194</v>
      </c>
      <c r="B18678" s="171" t="s">
        <v>37195</v>
      </c>
      <c r="C18678" s="171" t="s">
        <v>173</v>
      </c>
      <c r="D18678" s="171" t="s">
        <v>15341</v>
      </c>
      <c r="E18678" s="11">
        <v>44986</v>
      </c>
      <c r="F18678">
        <v>0</v>
      </c>
      <c r="G18678">
        <v>0</v>
      </c>
      <c r="I18678">
        <v>0</v>
      </c>
      <c r="J18678">
        <v>0</v>
      </c>
      <c r="L18678">
        <v>0</v>
      </c>
      <c r="N18678">
        <v>0</v>
      </c>
      <c r="P18678">
        <v>0</v>
      </c>
      <c r="Q18678">
        <v>0</v>
      </c>
      <c r="S18678">
        <v>0</v>
      </c>
    </row>
    <row r="18679" spans="1:19" x14ac:dyDescent="0.3">
      <c r="A18679" t="s">
        <v>37196</v>
      </c>
      <c r="B18679" s="171" t="s">
        <v>37197</v>
      </c>
      <c r="C18679" s="171" t="s">
        <v>200</v>
      </c>
      <c r="D18679" s="171" t="s">
        <v>80</v>
      </c>
      <c r="E18679" s="11">
        <v>44986</v>
      </c>
      <c r="F18679">
        <v>6</v>
      </c>
      <c r="G18679">
        <v>6.5</v>
      </c>
      <c r="I18679">
        <v>14</v>
      </c>
      <c r="J18679">
        <v>28</v>
      </c>
      <c r="L18679">
        <v>31</v>
      </c>
      <c r="N18679">
        <v>12</v>
      </c>
      <c r="P18679">
        <v>0</v>
      </c>
      <c r="Q18679">
        <v>0</v>
      </c>
      <c r="S18679">
        <v>2</v>
      </c>
    </row>
    <row r="18680" spans="1:19" x14ac:dyDescent="0.3">
      <c r="A18680" t="s">
        <v>37198</v>
      </c>
      <c r="B18680" s="171" t="s">
        <v>37199</v>
      </c>
      <c r="C18680" s="171" t="s">
        <v>200</v>
      </c>
      <c r="D18680" s="171" t="s">
        <v>15341</v>
      </c>
      <c r="E18680" s="11">
        <v>44986</v>
      </c>
      <c r="F18680">
        <v>0</v>
      </c>
      <c r="G18680">
        <v>0</v>
      </c>
      <c r="I18680">
        <v>0</v>
      </c>
      <c r="J18680">
        <v>0</v>
      </c>
      <c r="L18680">
        <v>0</v>
      </c>
      <c r="N18680">
        <v>0</v>
      </c>
      <c r="P18680">
        <v>0</v>
      </c>
      <c r="Q18680">
        <v>0</v>
      </c>
      <c r="S18680">
        <v>0</v>
      </c>
    </row>
    <row r="18681" spans="1:19" x14ac:dyDescent="0.3">
      <c r="A18681" t="s">
        <v>37200</v>
      </c>
      <c r="B18681" s="171" t="s">
        <v>37201</v>
      </c>
      <c r="C18681" s="171" t="s">
        <v>73</v>
      </c>
      <c r="D18681" s="171" t="s">
        <v>4</v>
      </c>
      <c r="E18681" s="11">
        <v>44986</v>
      </c>
      <c r="F18681">
        <v>0</v>
      </c>
      <c r="G18681">
        <v>0</v>
      </c>
      <c r="I18681">
        <v>0</v>
      </c>
      <c r="J18681">
        <v>0</v>
      </c>
      <c r="L18681">
        <v>0</v>
      </c>
      <c r="N18681">
        <v>0</v>
      </c>
      <c r="P18681">
        <v>0</v>
      </c>
      <c r="Q18681">
        <v>0</v>
      </c>
      <c r="S18681">
        <v>0</v>
      </c>
    </row>
    <row r="18682" spans="1:19" x14ac:dyDescent="0.3">
      <c r="A18682" t="s">
        <v>37202</v>
      </c>
      <c r="B18682" s="171" t="s">
        <v>37203</v>
      </c>
      <c r="C18682" s="171" t="s">
        <v>24891</v>
      </c>
      <c r="D18682" s="171" t="s">
        <v>4</v>
      </c>
      <c r="E18682" s="11">
        <v>44986</v>
      </c>
      <c r="F18682">
        <v>2</v>
      </c>
      <c r="G18682">
        <v>2</v>
      </c>
      <c r="I18682">
        <v>7</v>
      </c>
      <c r="J18682">
        <v>11</v>
      </c>
      <c r="L18682">
        <v>11</v>
      </c>
      <c r="N18682">
        <v>7</v>
      </c>
      <c r="P18682">
        <v>0</v>
      </c>
      <c r="Q18682">
        <v>1</v>
      </c>
      <c r="S18682">
        <v>0</v>
      </c>
    </row>
    <row r="18683" spans="1:19" x14ac:dyDescent="0.3">
      <c r="A18683" t="s">
        <v>37204</v>
      </c>
      <c r="B18683" s="171" t="s">
        <v>37205</v>
      </c>
      <c r="C18683" s="171" t="s">
        <v>18229</v>
      </c>
      <c r="D18683" s="171" t="s">
        <v>4</v>
      </c>
      <c r="E18683" s="11">
        <v>44986</v>
      </c>
      <c r="F18683">
        <v>0</v>
      </c>
      <c r="G18683">
        <v>0</v>
      </c>
      <c r="I18683">
        <v>0</v>
      </c>
      <c r="J18683">
        <v>0</v>
      </c>
      <c r="L18683">
        <v>0</v>
      </c>
      <c r="N18683">
        <v>0</v>
      </c>
      <c r="P18683">
        <v>0</v>
      </c>
      <c r="Q18683">
        <v>0</v>
      </c>
      <c r="S18683">
        <v>0</v>
      </c>
    </row>
    <row r="18684" spans="1:19" x14ac:dyDescent="0.3">
      <c r="A18684" t="s">
        <v>37206</v>
      </c>
      <c r="B18684" s="171" t="s">
        <v>37207</v>
      </c>
      <c r="C18684" s="171" t="s">
        <v>107</v>
      </c>
      <c r="D18684" s="171" t="s">
        <v>4</v>
      </c>
      <c r="E18684" s="11">
        <v>44986</v>
      </c>
      <c r="F18684">
        <v>8</v>
      </c>
      <c r="G18684">
        <v>5.5</v>
      </c>
      <c r="I18684">
        <v>37</v>
      </c>
      <c r="J18684">
        <v>84</v>
      </c>
      <c r="L18684">
        <v>58</v>
      </c>
      <c r="N18684">
        <v>37</v>
      </c>
      <c r="P18684">
        <v>0</v>
      </c>
      <c r="Q18684">
        <v>1</v>
      </c>
      <c r="S18684">
        <v>0</v>
      </c>
    </row>
    <row r="18685" spans="1:19" x14ac:dyDescent="0.3">
      <c r="A18685" t="s">
        <v>37208</v>
      </c>
      <c r="B18685" s="171" t="s">
        <v>37209</v>
      </c>
      <c r="C18685" s="171" t="s">
        <v>9887</v>
      </c>
      <c r="D18685" s="171" t="s">
        <v>4</v>
      </c>
      <c r="E18685" s="11">
        <v>44986</v>
      </c>
      <c r="F18685">
        <v>0</v>
      </c>
      <c r="G18685">
        <v>0</v>
      </c>
      <c r="I18685">
        <v>0</v>
      </c>
      <c r="J18685">
        <v>0</v>
      </c>
      <c r="L18685">
        <v>0</v>
      </c>
      <c r="N18685">
        <v>0</v>
      </c>
      <c r="P18685">
        <v>0</v>
      </c>
      <c r="Q18685">
        <v>0</v>
      </c>
      <c r="S18685">
        <v>0</v>
      </c>
    </row>
    <row r="18686" spans="1:19" x14ac:dyDescent="0.3">
      <c r="A18686" t="s">
        <v>37210</v>
      </c>
      <c r="B18686" s="171" t="s">
        <v>37211</v>
      </c>
      <c r="C18686" s="171" t="s">
        <v>35078</v>
      </c>
      <c r="D18686" s="171" t="s">
        <v>4</v>
      </c>
      <c r="E18686" s="11">
        <v>44986</v>
      </c>
      <c r="F18686">
        <v>0</v>
      </c>
      <c r="G18686">
        <v>0</v>
      </c>
      <c r="I18686">
        <v>0</v>
      </c>
      <c r="J18686">
        <v>0</v>
      </c>
      <c r="L18686">
        <v>0</v>
      </c>
      <c r="N18686">
        <v>0</v>
      </c>
      <c r="P18686">
        <v>0</v>
      </c>
      <c r="Q18686">
        <v>0</v>
      </c>
      <c r="S18686">
        <v>0</v>
      </c>
    </row>
    <row r="18687" spans="1:19" x14ac:dyDescent="0.3">
      <c r="A18687" t="s">
        <v>37212</v>
      </c>
      <c r="B18687" s="171" t="s">
        <v>37213</v>
      </c>
      <c r="C18687" s="171" t="s">
        <v>11260</v>
      </c>
      <c r="D18687" s="171" t="s">
        <v>4</v>
      </c>
      <c r="E18687" s="11">
        <v>44986</v>
      </c>
      <c r="F18687">
        <v>0</v>
      </c>
      <c r="G18687">
        <v>0</v>
      </c>
      <c r="I18687">
        <v>0</v>
      </c>
      <c r="J18687">
        <v>0</v>
      </c>
      <c r="L18687">
        <v>0</v>
      </c>
      <c r="N18687">
        <v>0</v>
      </c>
      <c r="P18687">
        <v>0</v>
      </c>
      <c r="Q18687">
        <v>0</v>
      </c>
      <c r="S18687">
        <v>0</v>
      </c>
    </row>
    <row r="18688" spans="1:19" x14ac:dyDescent="0.3">
      <c r="A18688" t="s">
        <v>37214</v>
      </c>
      <c r="B18688" s="171" t="s">
        <v>37215</v>
      </c>
      <c r="C18688" s="171" t="s">
        <v>122</v>
      </c>
      <c r="D18688" s="171" t="s">
        <v>4</v>
      </c>
      <c r="E18688" s="11">
        <v>44986</v>
      </c>
      <c r="F18688">
        <v>0</v>
      </c>
      <c r="G18688">
        <v>0</v>
      </c>
      <c r="I18688">
        <v>0</v>
      </c>
      <c r="J18688">
        <v>0</v>
      </c>
      <c r="L18688">
        <v>0</v>
      </c>
      <c r="N18688">
        <v>0</v>
      </c>
      <c r="P18688">
        <v>0</v>
      </c>
      <c r="Q18688">
        <v>0</v>
      </c>
      <c r="S18688">
        <v>0</v>
      </c>
    </row>
    <row r="18689" spans="1:19" x14ac:dyDescent="0.3">
      <c r="A18689" t="s">
        <v>37216</v>
      </c>
      <c r="B18689" s="171" t="s">
        <v>37217</v>
      </c>
      <c r="C18689" s="171" t="s">
        <v>125</v>
      </c>
      <c r="D18689" s="171" t="s">
        <v>4</v>
      </c>
      <c r="E18689" s="11">
        <v>44986</v>
      </c>
      <c r="F18689">
        <v>0</v>
      </c>
      <c r="G18689">
        <v>0</v>
      </c>
      <c r="I18689">
        <v>0</v>
      </c>
      <c r="J18689">
        <v>0</v>
      </c>
      <c r="L18689">
        <v>0</v>
      </c>
      <c r="N18689">
        <v>0</v>
      </c>
      <c r="P18689">
        <v>0</v>
      </c>
      <c r="Q18689">
        <v>0</v>
      </c>
      <c r="S18689">
        <v>0</v>
      </c>
    </row>
    <row r="18690" spans="1:19" x14ac:dyDescent="0.3">
      <c r="A18690" t="s">
        <v>37218</v>
      </c>
      <c r="B18690" s="171" t="s">
        <v>37219</v>
      </c>
      <c r="C18690" s="171" t="s">
        <v>14899</v>
      </c>
      <c r="D18690" s="171" t="s">
        <v>4</v>
      </c>
      <c r="E18690" s="11">
        <v>44986</v>
      </c>
      <c r="F18690">
        <v>0</v>
      </c>
      <c r="G18690">
        <v>0</v>
      </c>
      <c r="I18690">
        <v>0</v>
      </c>
      <c r="J18690">
        <v>0</v>
      </c>
      <c r="L18690">
        <v>0</v>
      </c>
      <c r="N18690">
        <v>0</v>
      </c>
      <c r="P18690">
        <v>0</v>
      </c>
      <c r="Q18690">
        <v>0</v>
      </c>
      <c r="S18690">
        <v>0</v>
      </c>
    </row>
    <row r="18691" spans="1:19" x14ac:dyDescent="0.3">
      <c r="A18691" t="s">
        <v>37220</v>
      </c>
      <c r="B18691" s="171" t="s">
        <v>37221</v>
      </c>
      <c r="C18691" s="171" t="s">
        <v>137</v>
      </c>
      <c r="D18691" s="171" t="s">
        <v>4</v>
      </c>
      <c r="E18691" s="11">
        <v>44986</v>
      </c>
      <c r="F18691">
        <v>0</v>
      </c>
      <c r="G18691">
        <v>0</v>
      </c>
      <c r="I18691">
        <v>0</v>
      </c>
      <c r="J18691">
        <v>0</v>
      </c>
      <c r="L18691">
        <v>0</v>
      </c>
      <c r="N18691">
        <v>0</v>
      </c>
      <c r="P18691">
        <v>0</v>
      </c>
      <c r="Q18691">
        <v>0</v>
      </c>
      <c r="S18691">
        <v>0</v>
      </c>
    </row>
    <row r="18692" spans="1:19" x14ac:dyDescent="0.3">
      <c r="A18692" t="s">
        <v>37222</v>
      </c>
      <c r="B18692" s="171" t="s">
        <v>37223</v>
      </c>
      <c r="C18692" s="171" t="s">
        <v>8615</v>
      </c>
      <c r="D18692" s="171" t="s">
        <v>4</v>
      </c>
      <c r="E18692" s="11">
        <v>44986</v>
      </c>
      <c r="F18692">
        <v>0</v>
      </c>
      <c r="G18692">
        <v>0</v>
      </c>
      <c r="I18692">
        <v>0</v>
      </c>
      <c r="J18692">
        <v>0</v>
      </c>
      <c r="L18692">
        <v>0</v>
      </c>
      <c r="N18692">
        <v>0</v>
      </c>
      <c r="P18692">
        <v>0</v>
      </c>
      <c r="Q18692">
        <v>0</v>
      </c>
      <c r="S18692">
        <v>0</v>
      </c>
    </row>
    <row r="18693" spans="1:19" x14ac:dyDescent="0.3">
      <c r="A18693" t="s">
        <v>37224</v>
      </c>
      <c r="B18693" s="171" t="s">
        <v>37225</v>
      </c>
      <c r="C18693" s="171" t="s">
        <v>35025</v>
      </c>
      <c r="D18693" s="171" t="s">
        <v>4</v>
      </c>
      <c r="E18693" s="11">
        <v>44986</v>
      </c>
      <c r="F18693">
        <v>1.5</v>
      </c>
      <c r="G18693">
        <v>1.5</v>
      </c>
      <c r="I18693">
        <v>0</v>
      </c>
      <c r="J18693">
        <v>6</v>
      </c>
      <c r="L18693">
        <v>6</v>
      </c>
      <c r="N18693">
        <v>0</v>
      </c>
      <c r="P18693">
        <v>0</v>
      </c>
      <c r="Q18693">
        <v>0</v>
      </c>
      <c r="S18693">
        <v>0</v>
      </c>
    </row>
    <row r="18694" spans="1:19" x14ac:dyDescent="0.3">
      <c r="A18694" t="s">
        <v>37226</v>
      </c>
      <c r="B18694" s="171" t="s">
        <v>37227</v>
      </c>
      <c r="C18694" s="171" t="s">
        <v>146</v>
      </c>
      <c r="D18694" s="171" t="s">
        <v>4</v>
      </c>
      <c r="E18694" s="11">
        <v>44986</v>
      </c>
      <c r="F18694">
        <v>6.5</v>
      </c>
      <c r="G18694">
        <v>6.5</v>
      </c>
      <c r="I18694">
        <v>16</v>
      </c>
      <c r="J18694">
        <v>35</v>
      </c>
      <c r="L18694">
        <v>35</v>
      </c>
      <c r="N18694">
        <v>11</v>
      </c>
      <c r="P18694">
        <v>1</v>
      </c>
      <c r="Q18694">
        <v>4</v>
      </c>
      <c r="S18694">
        <v>5</v>
      </c>
    </row>
    <row r="18695" spans="1:19" x14ac:dyDescent="0.3">
      <c r="A18695" t="s">
        <v>37228</v>
      </c>
      <c r="B18695" s="171" t="s">
        <v>37229</v>
      </c>
      <c r="C18695" s="171" t="s">
        <v>161</v>
      </c>
      <c r="D18695" s="171" t="s">
        <v>4</v>
      </c>
      <c r="E18695" s="11">
        <v>44986</v>
      </c>
      <c r="F18695">
        <v>2.5</v>
      </c>
      <c r="G18695">
        <v>1.5</v>
      </c>
      <c r="I18695">
        <v>6</v>
      </c>
      <c r="J18695">
        <v>15</v>
      </c>
      <c r="L18695">
        <v>9</v>
      </c>
      <c r="N18695">
        <v>2</v>
      </c>
      <c r="P18695">
        <v>0</v>
      </c>
      <c r="Q18695">
        <v>1</v>
      </c>
      <c r="S18695">
        <v>4</v>
      </c>
    </row>
    <row r="18696" spans="1:19" x14ac:dyDescent="0.3">
      <c r="A18696" t="s">
        <v>37230</v>
      </c>
      <c r="B18696" s="171" t="s">
        <v>37231</v>
      </c>
      <c r="C18696" s="171" t="s">
        <v>18252</v>
      </c>
      <c r="D18696" s="171" t="s">
        <v>4</v>
      </c>
      <c r="E18696" s="11">
        <v>44986</v>
      </c>
      <c r="F18696">
        <v>0</v>
      </c>
      <c r="G18696">
        <v>0</v>
      </c>
      <c r="I18696">
        <v>0</v>
      </c>
      <c r="J18696">
        <v>0</v>
      </c>
      <c r="L18696">
        <v>0</v>
      </c>
      <c r="N18696">
        <v>0</v>
      </c>
      <c r="P18696">
        <v>0</v>
      </c>
      <c r="Q18696">
        <v>0</v>
      </c>
      <c r="S18696">
        <v>0</v>
      </c>
    </row>
    <row r="18697" spans="1:19" x14ac:dyDescent="0.3">
      <c r="A18697" t="s">
        <v>37232</v>
      </c>
      <c r="B18697" s="171" t="s">
        <v>37233</v>
      </c>
      <c r="C18697" s="171" t="s">
        <v>167</v>
      </c>
      <c r="D18697" s="171" t="s">
        <v>4</v>
      </c>
      <c r="E18697" s="11">
        <v>44986</v>
      </c>
      <c r="F18697">
        <v>4</v>
      </c>
      <c r="G18697">
        <v>4</v>
      </c>
      <c r="I18697">
        <v>34</v>
      </c>
      <c r="J18697">
        <v>56</v>
      </c>
      <c r="L18697">
        <v>56</v>
      </c>
      <c r="N18697">
        <v>25</v>
      </c>
      <c r="P18697">
        <v>0</v>
      </c>
      <c r="Q18697">
        <v>1</v>
      </c>
      <c r="S18697">
        <v>9</v>
      </c>
    </row>
    <row r="18698" spans="1:19" x14ac:dyDescent="0.3">
      <c r="A18698" t="s">
        <v>37234</v>
      </c>
      <c r="B18698" s="171" t="s">
        <v>37235</v>
      </c>
      <c r="C18698" s="171" t="s">
        <v>173</v>
      </c>
      <c r="D18698" s="171" t="s">
        <v>4</v>
      </c>
      <c r="E18698" s="11">
        <v>44986</v>
      </c>
      <c r="F18698">
        <v>5.5</v>
      </c>
      <c r="G18698">
        <v>6</v>
      </c>
      <c r="I18698">
        <v>10</v>
      </c>
      <c r="J18698">
        <v>30</v>
      </c>
      <c r="L18698">
        <v>32</v>
      </c>
      <c r="N18698">
        <v>10</v>
      </c>
      <c r="P18698">
        <v>0</v>
      </c>
      <c r="Q18698">
        <v>2</v>
      </c>
      <c r="S18698">
        <v>0</v>
      </c>
    </row>
    <row r="18699" spans="1:19" x14ac:dyDescent="0.3">
      <c r="A18699" t="s">
        <v>37236</v>
      </c>
      <c r="B18699" s="171" t="s">
        <v>37237</v>
      </c>
      <c r="C18699" s="171" t="s">
        <v>179</v>
      </c>
      <c r="D18699" s="171" t="s">
        <v>4</v>
      </c>
      <c r="E18699" s="11">
        <v>44986</v>
      </c>
      <c r="F18699">
        <v>12.5</v>
      </c>
      <c r="G18699">
        <v>15.5</v>
      </c>
      <c r="I18699">
        <v>51</v>
      </c>
      <c r="J18699">
        <v>130</v>
      </c>
      <c r="L18699">
        <v>151</v>
      </c>
      <c r="N18699">
        <v>44</v>
      </c>
      <c r="P18699">
        <v>14</v>
      </c>
      <c r="Q18699">
        <v>14</v>
      </c>
      <c r="S18699">
        <v>7</v>
      </c>
    </row>
    <row r="18700" spans="1:19" x14ac:dyDescent="0.3">
      <c r="A18700" t="s">
        <v>37238</v>
      </c>
      <c r="B18700" s="171" t="s">
        <v>37239</v>
      </c>
      <c r="C18700" s="171" t="s">
        <v>185</v>
      </c>
      <c r="D18700" s="171" t="s">
        <v>4</v>
      </c>
      <c r="E18700" s="11">
        <v>44986</v>
      </c>
      <c r="F18700">
        <v>3.5</v>
      </c>
      <c r="G18700">
        <v>6</v>
      </c>
      <c r="I18700">
        <v>9</v>
      </c>
      <c r="J18700">
        <v>18</v>
      </c>
      <c r="L18700">
        <v>33</v>
      </c>
      <c r="N18700">
        <v>9</v>
      </c>
      <c r="P18700">
        <v>0</v>
      </c>
      <c r="Q18700">
        <v>0</v>
      </c>
      <c r="S18700">
        <v>0</v>
      </c>
    </row>
    <row r="18701" spans="1:19" x14ac:dyDescent="0.3">
      <c r="A18701" t="s">
        <v>37240</v>
      </c>
      <c r="B18701" s="171" t="s">
        <v>37241</v>
      </c>
      <c r="C18701" s="171" t="s">
        <v>24508</v>
      </c>
      <c r="D18701" s="171" t="s">
        <v>4</v>
      </c>
      <c r="E18701" s="11">
        <v>44986</v>
      </c>
      <c r="F18701">
        <v>0.5</v>
      </c>
      <c r="G18701">
        <v>0.5</v>
      </c>
      <c r="I18701">
        <v>0</v>
      </c>
      <c r="J18701">
        <v>2</v>
      </c>
      <c r="L18701">
        <v>2</v>
      </c>
      <c r="N18701">
        <v>0</v>
      </c>
      <c r="P18701">
        <v>0</v>
      </c>
      <c r="Q18701">
        <v>0</v>
      </c>
      <c r="S18701">
        <v>0</v>
      </c>
    </row>
    <row r="18702" spans="1:19" x14ac:dyDescent="0.3">
      <c r="A18702" t="s">
        <v>37242</v>
      </c>
      <c r="B18702" s="171" t="s">
        <v>37243</v>
      </c>
      <c r="C18702" s="171" t="s">
        <v>191</v>
      </c>
      <c r="D18702" s="171" t="s">
        <v>4</v>
      </c>
      <c r="E18702" s="11">
        <v>44986</v>
      </c>
      <c r="F18702">
        <v>14</v>
      </c>
      <c r="G18702">
        <v>14</v>
      </c>
      <c r="I18702">
        <v>70</v>
      </c>
      <c r="J18702">
        <v>120</v>
      </c>
      <c r="L18702">
        <v>115</v>
      </c>
      <c r="N18702">
        <v>62</v>
      </c>
      <c r="P18702">
        <v>8</v>
      </c>
      <c r="Q18702">
        <v>10</v>
      </c>
      <c r="S18702">
        <v>8</v>
      </c>
    </row>
    <row r="18703" spans="1:19" x14ac:dyDescent="0.3">
      <c r="A18703" t="s">
        <v>37244</v>
      </c>
      <c r="B18703" s="171" t="s">
        <v>37245</v>
      </c>
      <c r="C18703" s="171" t="s">
        <v>200</v>
      </c>
      <c r="D18703" s="171" t="s">
        <v>4</v>
      </c>
      <c r="E18703" s="11">
        <v>44986</v>
      </c>
      <c r="F18703">
        <v>6</v>
      </c>
      <c r="G18703">
        <v>6.5</v>
      </c>
      <c r="I18703">
        <v>14</v>
      </c>
      <c r="J18703">
        <v>28</v>
      </c>
      <c r="L18703">
        <v>31</v>
      </c>
      <c r="N18703">
        <v>12</v>
      </c>
      <c r="P18703">
        <v>0</v>
      </c>
      <c r="Q18703">
        <v>0</v>
      </c>
      <c r="S18703">
        <v>2</v>
      </c>
    </row>
    <row r="18704" spans="1:19" x14ac:dyDescent="0.3">
      <c r="A18704" t="s">
        <v>37246</v>
      </c>
      <c r="B18704" s="171" t="s">
        <v>37247</v>
      </c>
      <c r="C18704" s="171" t="s">
        <v>212</v>
      </c>
      <c r="D18704" s="171" t="s">
        <v>4</v>
      </c>
      <c r="E18704" s="11">
        <v>44986</v>
      </c>
      <c r="F18704">
        <v>0</v>
      </c>
      <c r="G18704">
        <v>0</v>
      </c>
      <c r="I18704">
        <v>0</v>
      </c>
      <c r="J18704">
        <v>0</v>
      </c>
      <c r="L18704">
        <v>0</v>
      </c>
      <c r="N18704">
        <v>0</v>
      </c>
      <c r="P18704">
        <v>0</v>
      </c>
      <c r="Q18704">
        <v>0</v>
      </c>
      <c r="S18704">
        <v>0</v>
      </c>
    </row>
    <row r="18705" spans="1:19" x14ac:dyDescent="0.3">
      <c r="A18705" t="s">
        <v>37248</v>
      </c>
      <c r="B18705" s="171" t="s">
        <v>37249</v>
      </c>
      <c r="C18705" s="171" t="s">
        <v>215</v>
      </c>
      <c r="D18705" s="171" t="s">
        <v>4</v>
      </c>
      <c r="E18705" s="11">
        <v>44986</v>
      </c>
      <c r="F18705">
        <v>0</v>
      </c>
      <c r="G18705">
        <v>0</v>
      </c>
      <c r="I18705">
        <v>0</v>
      </c>
      <c r="J18705">
        <v>0</v>
      </c>
      <c r="L18705">
        <v>0</v>
      </c>
      <c r="N18705">
        <v>0</v>
      </c>
      <c r="P18705">
        <v>0</v>
      </c>
      <c r="Q18705">
        <v>0</v>
      </c>
      <c r="S18705">
        <v>0</v>
      </c>
    </row>
    <row r="18706" spans="1:19" x14ac:dyDescent="0.3">
      <c r="A18706" t="s">
        <v>37250</v>
      </c>
      <c r="B18706" s="171" t="s">
        <v>37251</v>
      </c>
      <c r="C18706" s="171" t="s">
        <v>35119</v>
      </c>
      <c r="D18706" s="171" t="s">
        <v>4</v>
      </c>
      <c r="E18706" s="11">
        <v>44986</v>
      </c>
      <c r="F18706">
        <v>2.5</v>
      </c>
      <c r="G18706">
        <v>3</v>
      </c>
      <c r="I18706">
        <v>21</v>
      </c>
      <c r="J18706">
        <v>29</v>
      </c>
      <c r="L18706">
        <v>33</v>
      </c>
      <c r="N18706">
        <v>21</v>
      </c>
      <c r="P18706">
        <v>0</v>
      </c>
      <c r="Q18706">
        <v>0</v>
      </c>
      <c r="S18706">
        <v>0</v>
      </c>
    </row>
    <row r="18707" spans="1:19" x14ac:dyDescent="0.3">
      <c r="A18707" t="s">
        <v>37252</v>
      </c>
      <c r="B18707" s="171" t="s">
        <v>37253</v>
      </c>
      <c r="C18707" s="171" t="s">
        <v>221</v>
      </c>
      <c r="D18707" s="171" t="s">
        <v>4</v>
      </c>
      <c r="E18707" s="11">
        <v>44986</v>
      </c>
      <c r="F18707">
        <v>0</v>
      </c>
      <c r="G18707">
        <v>0</v>
      </c>
      <c r="I18707">
        <v>0</v>
      </c>
      <c r="J18707">
        <v>0</v>
      </c>
      <c r="L18707">
        <v>0</v>
      </c>
      <c r="N18707">
        <v>0</v>
      </c>
      <c r="P18707">
        <v>0</v>
      </c>
      <c r="Q18707">
        <v>0</v>
      </c>
      <c r="S18707">
        <v>0</v>
      </c>
    </row>
    <row r="18708" spans="1:19" x14ac:dyDescent="0.3">
      <c r="A18708" t="s">
        <v>37254</v>
      </c>
      <c r="B18708" s="171" t="s">
        <v>37255</v>
      </c>
      <c r="C18708" s="171" t="s">
        <v>8233</v>
      </c>
      <c r="D18708" s="171" t="s">
        <v>4</v>
      </c>
      <c r="E18708" s="11">
        <v>44986</v>
      </c>
      <c r="F18708">
        <v>1</v>
      </c>
      <c r="G18708">
        <v>3</v>
      </c>
      <c r="I18708">
        <v>11</v>
      </c>
      <c r="J18708">
        <v>11</v>
      </c>
      <c r="L18708">
        <v>33</v>
      </c>
      <c r="N18708">
        <v>7</v>
      </c>
      <c r="P18708">
        <v>1</v>
      </c>
      <c r="Q18708">
        <v>1</v>
      </c>
      <c r="S18708">
        <v>4</v>
      </c>
    </row>
    <row r="18709" spans="1:19" x14ac:dyDescent="0.3">
      <c r="A18709" t="s">
        <v>37256</v>
      </c>
      <c r="B18709" s="171" t="s">
        <v>37257</v>
      </c>
      <c r="C18709" s="171" t="s">
        <v>233</v>
      </c>
      <c r="D18709" s="171" t="s">
        <v>4</v>
      </c>
      <c r="E18709" s="11">
        <v>44986</v>
      </c>
      <c r="F18709">
        <v>0</v>
      </c>
      <c r="G18709">
        <v>0</v>
      </c>
      <c r="I18709">
        <v>0</v>
      </c>
      <c r="J18709">
        <v>0</v>
      </c>
      <c r="L18709">
        <v>0</v>
      </c>
      <c r="N18709">
        <v>0</v>
      </c>
      <c r="P18709">
        <v>0</v>
      </c>
      <c r="Q18709">
        <v>0</v>
      </c>
      <c r="S18709">
        <v>0</v>
      </c>
    </row>
    <row r="18710" spans="1:19" x14ac:dyDescent="0.3">
      <c r="A18710" t="s">
        <v>37258</v>
      </c>
      <c r="B18710" s="171" t="s">
        <v>37259</v>
      </c>
      <c r="C18710" s="171" t="s">
        <v>35128</v>
      </c>
      <c r="D18710" s="171" t="s">
        <v>80</v>
      </c>
      <c r="E18710" s="11">
        <v>44986</v>
      </c>
      <c r="F18710">
        <v>4</v>
      </c>
      <c r="G18710">
        <v>4</v>
      </c>
      <c r="I18710">
        <v>2</v>
      </c>
      <c r="J18710">
        <v>16</v>
      </c>
      <c r="L18710">
        <v>16</v>
      </c>
      <c r="N18710">
        <v>2</v>
      </c>
      <c r="P18710">
        <v>0</v>
      </c>
      <c r="Q18710">
        <v>0</v>
      </c>
      <c r="S18710">
        <v>0</v>
      </c>
    </row>
    <row r="18711" spans="1:19" x14ac:dyDescent="0.3">
      <c r="A18711" t="s">
        <v>37260</v>
      </c>
      <c r="B18711" s="171" t="s">
        <v>37261</v>
      </c>
      <c r="C18711" s="171" t="s">
        <v>35128</v>
      </c>
      <c r="D18711" s="171" t="s">
        <v>4</v>
      </c>
      <c r="E18711" s="11">
        <v>44986</v>
      </c>
      <c r="F18711">
        <v>4</v>
      </c>
      <c r="G18711">
        <v>4</v>
      </c>
      <c r="I18711">
        <v>2</v>
      </c>
      <c r="J18711">
        <v>16</v>
      </c>
      <c r="L18711">
        <v>16</v>
      </c>
      <c r="N18711">
        <v>2</v>
      </c>
      <c r="P18711">
        <v>0</v>
      </c>
      <c r="Q18711">
        <v>0</v>
      </c>
      <c r="S18711">
        <v>0</v>
      </c>
    </row>
    <row r="18712" spans="1:19" x14ac:dyDescent="0.3">
      <c r="A18712" t="s">
        <v>37262</v>
      </c>
      <c r="B18712" s="171" t="s">
        <v>37263</v>
      </c>
      <c r="C18712" s="171" t="s">
        <v>79</v>
      </c>
      <c r="D18712" s="171" t="s">
        <v>80</v>
      </c>
      <c r="E18712" s="11">
        <v>44986</v>
      </c>
      <c r="F18712">
        <v>0</v>
      </c>
      <c r="G18712">
        <v>0</v>
      </c>
      <c r="I18712">
        <v>0</v>
      </c>
      <c r="J18712">
        <v>0</v>
      </c>
      <c r="L18712">
        <v>0</v>
      </c>
      <c r="N18712">
        <v>0</v>
      </c>
      <c r="P18712">
        <v>0</v>
      </c>
      <c r="Q18712">
        <v>0</v>
      </c>
      <c r="S18712">
        <v>0</v>
      </c>
    </row>
    <row r="18713" spans="1:19" x14ac:dyDescent="0.3">
      <c r="A18713" t="s">
        <v>37264</v>
      </c>
      <c r="B18713" s="171" t="s">
        <v>37265</v>
      </c>
      <c r="C18713" s="171" t="s">
        <v>79</v>
      </c>
      <c r="D18713" s="171" t="s">
        <v>4</v>
      </c>
      <c r="E18713" s="11">
        <v>44986</v>
      </c>
      <c r="F18713">
        <v>0</v>
      </c>
      <c r="G18713">
        <v>0</v>
      </c>
      <c r="I18713">
        <v>0</v>
      </c>
      <c r="J18713">
        <v>0</v>
      </c>
      <c r="L18713">
        <v>0</v>
      </c>
      <c r="N18713">
        <v>0</v>
      </c>
      <c r="P18713">
        <v>0</v>
      </c>
      <c r="Q18713">
        <v>0</v>
      </c>
      <c r="S18713">
        <v>0</v>
      </c>
    </row>
    <row r="18714" spans="1:19" x14ac:dyDescent="0.3">
      <c r="A18714" t="s">
        <v>37266</v>
      </c>
      <c r="B18714" s="171" t="s">
        <v>37267</v>
      </c>
      <c r="C18714" s="171" t="s">
        <v>83</v>
      </c>
      <c r="D18714" s="171" t="s">
        <v>80</v>
      </c>
      <c r="E18714" s="11">
        <v>44986</v>
      </c>
      <c r="F18714">
        <v>3.5</v>
      </c>
      <c r="G18714">
        <v>4</v>
      </c>
      <c r="I18714">
        <v>11</v>
      </c>
      <c r="J18714">
        <v>18</v>
      </c>
      <c r="L18714">
        <v>21</v>
      </c>
      <c r="N18714">
        <v>10</v>
      </c>
      <c r="P18714">
        <v>0</v>
      </c>
      <c r="Q18714">
        <v>0</v>
      </c>
      <c r="S18714">
        <v>1</v>
      </c>
    </row>
    <row r="18715" spans="1:19" x14ac:dyDescent="0.3">
      <c r="A18715" t="s">
        <v>37268</v>
      </c>
      <c r="B18715" s="171" t="s">
        <v>37269</v>
      </c>
      <c r="C18715" s="171" t="s">
        <v>83</v>
      </c>
      <c r="D18715" s="171" t="s">
        <v>15341</v>
      </c>
      <c r="E18715" s="11">
        <v>44986</v>
      </c>
      <c r="F18715">
        <v>0</v>
      </c>
      <c r="G18715">
        <v>0</v>
      </c>
      <c r="I18715">
        <v>0</v>
      </c>
      <c r="J18715">
        <v>0</v>
      </c>
      <c r="L18715">
        <v>0</v>
      </c>
      <c r="N18715">
        <v>0</v>
      </c>
      <c r="P18715">
        <v>0</v>
      </c>
      <c r="Q18715">
        <v>0</v>
      </c>
      <c r="S18715">
        <v>0</v>
      </c>
    </row>
    <row r="18716" spans="1:19" x14ac:dyDescent="0.3">
      <c r="A18716" t="s">
        <v>37270</v>
      </c>
      <c r="B18716" s="171" t="s">
        <v>37271</v>
      </c>
      <c r="C18716" s="171" t="s">
        <v>83</v>
      </c>
      <c r="D18716" s="171" t="s">
        <v>4</v>
      </c>
      <c r="E18716" s="11">
        <v>44986</v>
      </c>
      <c r="F18716">
        <v>3.5</v>
      </c>
      <c r="G18716">
        <v>4</v>
      </c>
      <c r="I18716">
        <v>11</v>
      </c>
      <c r="J18716">
        <v>18</v>
      </c>
      <c r="L18716">
        <v>21</v>
      </c>
      <c r="N18716">
        <v>10</v>
      </c>
      <c r="P18716">
        <v>0</v>
      </c>
      <c r="Q18716">
        <v>0</v>
      </c>
      <c r="S18716">
        <v>1</v>
      </c>
    </row>
    <row r="18717" spans="1:19" x14ac:dyDescent="0.3">
      <c r="A18717" t="s">
        <v>37272</v>
      </c>
      <c r="B18717" s="171" t="s">
        <v>37273</v>
      </c>
      <c r="C18717" s="171" t="s">
        <v>86</v>
      </c>
      <c r="D18717" s="171" t="s">
        <v>80</v>
      </c>
      <c r="E18717" s="11">
        <v>44986</v>
      </c>
      <c r="F18717">
        <v>7</v>
      </c>
      <c r="G18717">
        <v>8</v>
      </c>
      <c r="I18717">
        <v>36</v>
      </c>
      <c r="J18717">
        <v>41</v>
      </c>
      <c r="L18717">
        <v>46</v>
      </c>
      <c r="N18717">
        <v>31</v>
      </c>
      <c r="P18717">
        <v>3</v>
      </c>
      <c r="Q18717">
        <v>5</v>
      </c>
      <c r="S18717">
        <v>5</v>
      </c>
    </row>
    <row r="18718" spans="1:19" x14ac:dyDescent="0.3">
      <c r="A18718" t="s">
        <v>37274</v>
      </c>
      <c r="B18718" s="171" t="s">
        <v>37275</v>
      </c>
      <c r="C18718" s="171" t="s">
        <v>86</v>
      </c>
      <c r="D18718" s="171" t="s">
        <v>4</v>
      </c>
      <c r="E18718" s="11">
        <v>44986</v>
      </c>
      <c r="F18718">
        <v>7</v>
      </c>
      <c r="G18718">
        <v>8</v>
      </c>
      <c r="I18718">
        <v>36</v>
      </c>
      <c r="J18718">
        <v>41</v>
      </c>
      <c r="L18718">
        <v>46</v>
      </c>
      <c r="N18718">
        <v>31</v>
      </c>
      <c r="P18718">
        <v>3</v>
      </c>
      <c r="Q18718">
        <v>5</v>
      </c>
      <c r="S18718">
        <v>5</v>
      </c>
    </row>
    <row r="18719" spans="1:19" x14ac:dyDescent="0.3">
      <c r="A18719" t="s">
        <v>37276</v>
      </c>
      <c r="B18719" s="171" t="s">
        <v>37277</v>
      </c>
      <c r="C18719" s="171" t="s">
        <v>89</v>
      </c>
      <c r="D18719" s="171" t="s">
        <v>80</v>
      </c>
      <c r="E18719" s="11">
        <v>44986</v>
      </c>
      <c r="F18719">
        <v>2</v>
      </c>
      <c r="G18719">
        <v>4</v>
      </c>
      <c r="I18719">
        <v>9</v>
      </c>
      <c r="J18719">
        <v>10</v>
      </c>
      <c r="L18719">
        <v>20</v>
      </c>
      <c r="N18719">
        <v>6</v>
      </c>
      <c r="P18719">
        <v>3</v>
      </c>
      <c r="Q18719">
        <v>3</v>
      </c>
      <c r="S18719">
        <v>3</v>
      </c>
    </row>
    <row r="18720" spans="1:19" x14ac:dyDescent="0.3">
      <c r="A18720" t="s">
        <v>37278</v>
      </c>
      <c r="B18720" s="171" t="s">
        <v>37279</v>
      </c>
      <c r="C18720" s="171" t="s">
        <v>89</v>
      </c>
      <c r="D18720" s="171" t="s">
        <v>4</v>
      </c>
      <c r="E18720" s="11">
        <v>44986</v>
      </c>
      <c r="F18720">
        <v>2</v>
      </c>
      <c r="G18720">
        <v>4</v>
      </c>
      <c r="I18720">
        <v>9</v>
      </c>
      <c r="J18720">
        <v>10</v>
      </c>
      <c r="L18720">
        <v>20</v>
      </c>
      <c r="N18720">
        <v>6</v>
      </c>
      <c r="P18720">
        <v>3</v>
      </c>
      <c r="Q18720">
        <v>3</v>
      </c>
      <c r="S18720">
        <v>3</v>
      </c>
    </row>
    <row r="18721" spans="1:19" x14ac:dyDescent="0.3">
      <c r="A18721" t="s">
        <v>37280</v>
      </c>
      <c r="B18721" s="171" t="s">
        <v>37281</v>
      </c>
      <c r="C18721" s="171" t="s">
        <v>92</v>
      </c>
      <c r="D18721" s="171" t="s">
        <v>80</v>
      </c>
      <c r="E18721" s="11">
        <v>44986</v>
      </c>
      <c r="F18721">
        <v>0</v>
      </c>
      <c r="G18721">
        <v>0</v>
      </c>
      <c r="I18721">
        <v>0</v>
      </c>
      <c r="J18721">
        <v>0</v>
      </c>
      <c r="L18721">
        <v>0</v>
      </c>
      <c r="N18721">
        <v>0</v>
      </c>
      <c r="P18721">
        <v>0</v>
      </c>
      <c r="Q18721">
        <v>0</v>
      </c>
      <c r="S18721">
        <v>0</v>
      </c>
    </row>
    <row r="18722" spans="1:19" x14ac:dyDescent="0.3">
      <c r="A18722" t="s">
        <v>37282</v>
      </c>
      <c r="B18722" s="171" t="s">
        <v>37283</v>
      </c>
      <c r="C18722" s="171" t="s">
        <v>92</v>
      </c>
      <c r="D18722" s="171" t="s">
        <v>4</v>
      </c>
      <c r="E18722" s="11">
        <v>44986</v>
      </c>
      <c r="F18722">
        <v>0</v>
      </c>
      <c r="G18722">
        <v>0</v>
      </c>
      <c r="I18722">
        <v>0</v>
      </c>
      <c r="J18722">
        <v>0</v>
      </c>
      <c r="L18722">
        <v>0</v>
      </c>
      <c r="N18722">
        <v>0</v>
      </c>
      <c r="P18722">
        <v>0</v>
      </c>
      <c r="Q18722">
        <v>0</v>
      </c>
      <c r="S18722">
        <v>0</v>
      </c>
    </row>
    <row r="18723" spans="1:19" x14ac:dyDescent="0.3">
      <c r="A18723" t="s">
        <v>37284</v>
      </c>
      <c r="B18723" s="171" t="s">
        <v>37285</v>
      </c>
      <c r="C18723" s="171" t="s">
        <v>95</v>
      </c>
      <c r="D18723" s="171" t="s">
        <v>80</v>
      </c>
      <c r="E18723" s="11">
        <v>44986</v>
      </c>
      <c r="F18723">
        <v>3.5</v>
      </c>
      <c r="G18723">
        <v>3.5</v>
      </c>
      <c r="I18723">
        <v>6</v>
      </c>
      <c r="J18723">
        <v>18</v>
      </c>
      <c r="L18723">
        <v>18</v>
      </c>
      <c r="N18723">
        <v>6</v>
      </c>
      <c r="P18723">
        <v>0</v>
      </c>
      <c r="Q18723">
        <v>2</v>
      </c>
      <c r="S18723">
        <v>0</v>
      </c>
    </row>
    <row r="18724" spans="1:19" x14ac:dyDescent="0.3">
      <c r="A18724" t="s">
        <v>37286</v>
      </c>
      <c r="B18724" s="171" t="s">
        <v>37287</v>
      </c>
      <c r="C18724" s="171" t="s">
        <v>95</v>
      </c>
      <c r="D18724" s="171" t="s">
        <v>15341</v>
      </c>
      <c r="E18724" s="11">
        <v>44986</v>
      </c>
      <c r="F18724">
        <v>0</v>
      </c>
      <c r="G18724">
        <v>0</v>
      </c>
      <c r="I18724">
        <v>0</v>
      </c>
      <c r="J18724">
        <v>0</v>
      </c>
      <c r="L18724">
        <v>0</v>
      </c>
      <c r="N18724">
        <v>0</v>
      </c>
      <c r="P18724">
        <v>0</v>
      </c>
      <c r="Q18724">
        <v>0</v>
      </c>
      <c r="S18724">
        <v>0</v>
      </c>
    </row>
    <row r="18725" spans="1:19" x14ac:dyDescent="0.3">
      <c r="A18725" t="s">
        <v>37288</v>
      </c>
      <c r="B18725" s="171" t="s">
        <v>37289</v>
      </c>
      <c r="C18725" s="171" t="s">
        <v>95</v>
      </c>
      <c r="D18725" s="171" t="s">
        <v>4</v>
      </c>
      <c r="E18725" s="11">
        <v>44986</v>
      </c>
      <c r="F18725">
        <v>3.5</v>
      </c>
      <c r="G18725">
        <v>3.5</v>
      </c>
      <c r="I18725">
        <v>6</v>
      </c>
      <c r="J18725">
        <v>18</v>
      </c>
      <c r="L18725">
        <v>18</v>
      </c>
      <c r="N18725">
        <v>6</v>
      </c>
      <c r="P18725">
        <v>0</v>
      </c>
      <c r="Q18725">
        <v>2</v>
      </c>
      <c r="S18725">
        <v>0</v>
      </c>
    </row>
    <row r="18726" spans="1:19" x14ac:dyDescent="0.3">
      <c r="A18726" t="s">
        <v>37290</v>
      </c>
      <c r="B18726" s="171" t="s">
        <v>37291</v>
      </c>
      <c r="C18726" s="171" t="s">
        <v>35161</v>
      </c>
      <c r="D18726" s="171" t="s">
        <v>80</v>
      </c>
      <c r="E18726" s="11">
        <v>44986</v>
      </c>
      <c r="F18726">
        <v>3</v>
      </c>
      <c r="G18726">
        <v>3.5</v>
      </c>
      <c r="I18726">
        <v>5</v>
      </c>
      <c r="J18726">
        <v>16</v>
      </c>
      <c r="L18726">
        <v>18</v>
      </c>
      <c r="N18726">
        <v>4</v>
      </c>
      <c r="P18726">
        <v>0</v>
      </c>
      <c r="Q18726">
        <v>0</v>
      </c>
      <c r="S18726">
        <v>1</v>
      </c>
    </row>
    <row r="18727" spans="1:19" x14ac:dyDescent="0.3">
      <c r="A18727" t="s">
        <v>37292</v>
      </c>
      <c r="B18727" s="171" t="s">
        <v>37293</v>
      </c>
      <c r="C18727" s="171" t="s">
        <v>35161</v>
      </c>
      <c r="D18727" s="171" t="s">
        <v>4</v>
      </c>
      <c r="E18727" s="11">
        <v>44986</v>
      </c>
      <c r="F18727">
        <v>3</v>
      </c>
      <c r="G18727">
        <v>3.5</v>
      </c>
      <c r="I18727">
        <v>5</v>
      </c>
      <c r="J18727">
        <v>16</v>
      </c>
      <c r="L18727">
        <v>18</v>
      </c>
      <c r="N18727">
        <v>4</v>
      </c>
      <c r="P18727">
        <v>0</v>
      </c>
      <c r="Q18727">
        <v>0</v>
      </c>
      <c r="S18727">
        <v>1</v>
      </c>
    </row>
    <row r="18728" spans="1:19" x14ac:dyDescent="0.3">
      <c r="A18728" t="s">
        <v>37294</v>
      </c>
      <c r="B18728" s="171" t="s">
        <v>37295</v>
      </c>
      <c r="C18728" s="171" t="s">
        <v>19659</v>
      </c>
      <c r="D18728" s="171" t="s">
        <v>80</v>
      </c>
      <c r="E18728" s="11">
        <v>44986</v>
      </c>
      <c r="F18728">
        <v>0</v>
      </c>
      <c r="G18728">
        <v>0</v>
      </c>
      <c r="I18728">
        <v>0</v>
      </c>
      <c r="J18728">
        <v>0</v>
      </c>
      <c r="L18728">
        <v>0</v>
      </c>
      <c r="N18728">
        <v>0</v>
      </c>
      <c r="P18728">
        <v>0</v>
      </c>
      <c r="Q18728">
        <v>0</v>
      </c>
      <c r="S18728">
        <v>0</v>
      </c>
    </row>
    <row r="18729" spans="1:19" x14ac:dyDescent="0.3">
      <c r="A18729" t="s">
        <v>37296</v>
      </c>
      <c r="B18729" s="171" t="s">
        <v>37297</v>
      </c>
      <c r="C18729" s="171" t="s">
        <v>19659</v>
      </c>
      <c r="D18729" s="171" t="s">
        <v>4</v>
      </c>
      <c r="E18729" s="11">
        <v>44986</v>
      </c>
      <c r="F18729">
        <v>0</v>
      </c>
      <c r="G18729">
        <v>0</v>
      </c>
      <c r="I18729">
        <v>0</v>
      </c>
      <c r="J18729">
        <v>0</v>
      </c>
      <c r="L18729">
        <v>0</v>
      </c>
      <c r="N18729">
        <v>0</v>
      </c>
      <c r="P18729">
        <v>0</v>
      </c>
      <c r="Q18729">
        <v>0</v>
      </c>
      <c r="S18729">
        <v>0</v>
      </c>
    </row>
    <row r="18730" spans="1:19" x14ac:dyDescent="0.3">
      <c r="A18730" t="s">
        <v>37298</v>
      </c>
      <c r="B18730" s="171" t="s">
        <v>37299</v>
      </c>
      <c r="C18730" s="171" t="s">
        <v>98</v>
      </c>
      <c r="D18730" s="171" t="s">
        <v>80</v>
      </c>
      <c r="E18730" s="11">
        <v>44986</v>
      </c>
      <c r="F18730">
        <v>9.5</v>
      </c>
      <c r="G18730">
        <v>10</v>
      </c>
      <c r="I18730">
        <v>22</v>
      </c>
      <c r="J18730">
        <v>52</v>
      </c>
      <c r="L18730">
        <v>55</v>
      </c>
      <c r="N18730">
        <v>13</v>
      </c>
      <c r="P18730">
        <v>1</v>
      </c>
      <c r="Q18730">
        <v>5</v>
      </c>
      <c r="S18730">
        <v>9</v>
      </c>
    </row>
    <row r="18731" spans="1:19" x14ac:dyDescent="0.3">
      <c r="A18731" t="s">
        <v>37300</v>
      </c>
      <c r="B18731" s="171" t="s">
        <v>37301</v>
      </c>
      <c r="C18731" s="171" t="s">
        <v>98</v>
      </c>
      <c r="D18731" s="171" t="s">
        <v>4</v>
      </c>
      <c r="E18731" s="11">
        <v>44986</v>
      </c>
      <c r="F18731">
        <v>9.5</v>
      </c>
      <c r="G18731">
        <v>10</v>
      </c>
      <c r="I18731">
        <v>22</v>
      </c>
      <c r="J18731">
        <v>52</v>
      </c>
      <c r="L18731">
        <v>55</v>
      </c>
      <c r="N18731">
        <v>13</v>
      </c>
      <c r="P18731">
        <v>1</v>
      </c>
      <c r="Q18731">
        <v>5</v>
      </c>
      <c r="S18731">
        <v>9</v>
      </c>
    </row>
    <row r="18732" spans="1:19" x14ac:dyDescent="0.3">
      <c r="A18732" t="s">
        <v>37302</v>
      </c>
      <c r="B18732" s="171" t="s">
        <v>37303</v>
      </c>
      <c r="C18732" s="171" t="s">
        <v>101</v>
      </c>
      <c r="D18732" s="171" t="s">
        <v>80</v>
      </c>
      <c r="E18732" s="11">
        <v>44986</v>
      </c>
      <c r="F18732">
        <v>35</v>
      </c>
      <c r="G18732">
        <v>35</v>
      </c>
      <c r="I18732">
        <v>186</v>
      </c>
      <c r="J18732">
        <v>390</v>
      </c>
      <c r="L18732">
        <v>391</v>
      </c>
      <c r="N18732">
        <v>166</v>
      </c>
      <c r="P18732">
        <v>17</v>
      </c>
      <c r="Q18732">
        <v>20</v>
      </c>
      <c r="S18732">
        <v>20</v>
      </c>
    </row>
    <row r="18733" spans="1:19" x14ac:dyDescent="0.3">
      <c r="A18733" t="s">
        <v>37304</v>
      </c>
      <c r="B18733" s="171" t="s">
        <v>37305</v>
      </c>
      <c r="C18733" s="171" t="s">
        <v>101</v>
      </c>
      <c r="D18733" s="171" t="s">
        <v>4</v>
      </c>
      <c r="E18733" s="11">
        <v>44986</v>
      </c>
      <c r="F18733">
        <v>35</v>
      </c>
      <c r="G18733">
        <v>35</v>
      </c>
      <c r="I18733">
        <v>186</v>
      </c>
      <c r="J18733">
        <v>390</v>
      </c>
      <c r="L18733">
        <v>391</v>
      </c>
      <c r="N18733">
        <v>166</v>
      </c>
      <c r="P18733">
        <v>17</v>
      </c>
      <c r="Q18733">
        <v>20</v>
      </c>
      <c r="S18733">
        <v>20</v>
      </c>
    </row>
    <row r="18734" spans="1:19" x14ac:dyDescent="0.3">
      <c r="A18734" t="s">
        <v>37306</v>
      </c>
      <c r="B18734" s="171" t="s">
        <v>37307</v>
      </c>
      <c r="C18734" s="171" t="s">
        <v>6843</v>
      </c>
      <c r="D18734" s="171" t="s">
        <v>80</v>
      </c>
      <c r="E18734" s="11">
        <v>44986</v>
      </c>
      <c r="F18734">
        <v>3</v>
      </c>
      <c r="G18734">
        <v>4</v>
      </c>
      <c r="I18734">
        <v>9</v>
      </c>
      <c r="J18734">
        <v>16</v>
      </c>
      <c r="L18734">
        <v>22</v>
      </c>
      <c r="N18734">
        <v>9</v>
      </c>
      <c r="P18734">
        <v>0</v>
      </c>
      <c r="Q18734">
        <v>0</v>
      </c>
      <c r="S18734">
        <v>0</v>
      </c>
    </row>
    <row r="18735" spans="1:19" x14ac:dyDescent="0.3">
      <c r="A18735" t="s">
        <v>37308</v>
      </c>
      <c r="B18735" s="171" t="s">
        <v>37309</v>
      </c>
      <c r="C18735" s="171" t="s">
        <v>6843</v>
      </c>
      <c r="D18735" s="171" t="s">
        <v>4</v>
      </c>
      <c r="E18735" s="11">
        <v>44986</v>
      </c>
      <c r="F18735">
        <v>3</v>
      </c>
      <c r="G18735">
        <v>4</v>
      </c>
      <c r="I18735">
        <v>9</v>
      </c>
      <c r="J18735">
        <v>16</v>
      </c>
      <c r="L18735">
        <v>22</v>
      </c>
      <c r="N18735">
        <v>9</v>
      </c>
      <c r="P18735">
        <v>0</v>
      </c>
      <c r="Q18735">
        <v>0</v>
      </c>
      <c r="S18735">
        <v>0</v>
      </c>
    </row>
    <row r="18736" spans="1:19" x14ac:dyDescent="0.3">
      <c r="A18736" t="s">
        <v>37310</v>
      </c>
      <c r="B18736" s="171" t="s">
        <v>37311</v>
      </c>
      <c r="C18736" s="171" t="s">
        <v>12995</v>
      </c>
      <c r="D18736" s="171" t="s">
        <v>80</v>
      </c>
      <c r="E18736" s="11">
        <v>44986</v>
      </c>
      <c r="F18736">
        <v>70.5</v>
      </c>
      <c r="G18736">
        <v>76</v>
      </c>
      <c r="I18736">
        <v>286</v>
      </c>
      <c r="J18736">
        <v>577</v>
      </c>
      <c r="L18736">
        <v>607</v>
      </c>
      <c r="N18736">
        <v>247</v>
      </c>
      <c r="O18736" t="s">
        <v>16361</v>
      </c>
      <c r="P18736">
        <v>24</v>
      </c>
      <c r="Q18736">
        <v>35</v>
      </c>
      <c r="S18736">
        <v>39</v>
      </c>
    </row>
    <row r="18737" spans="1:19" x14ac:dyDescent="0.3">
      <c r="A18737" t="s">
        <v>37312</v>
      </c>
      <c r="B18737" s="171" t="s">
        <v>37313</v>
      </c>
      <c r="C18737" s="171" t="s">
        <v>15504</v>
      </c>
      <c r="D18737" s="171" t="s">
        <v>15341</v>
      </c>
      <c r="E18737" s="11">
        <v>44986</v>
      </c>
      <c r="F18737">
        <v>0</v>
      </c>
      <c r="G18737">
        <v>0</v>
      </c>
      <c r="I18737">
        <v>0</v>
      </c>
      <c r="J18737">
        <v>0</v>
      </c>
      <c r="L18737">
        <v>0</v>
      </c>
      <c r="N18737">
        <v>0</v>
      </c>
      <c r="O18737" t="s">
        <v>16361</v>
      </c>
      <c r="P18737">
        <v>0</v>
      </c>
      <c r="Q18737">
        <v>0</v>
      </c>
      <c r="S18737">
        <v>0</v>
      </c>
    </row>
    <row r="18738" spans="1:19" x14ac:dyDescent="0.3">
      <c r="A18738" t="s">
        <v>37314</v>
      </c>
      <c r="B18738" s="171" t="s">
        <v>37315</v>
      </c>
      <c r="C18738" s="171" t="s">
        <v>15511</v>
      </c>
      <c r="D18738" s="171" t="s">
        <v>80</v>
      </c>
      <c r="E18738" s="11">
        <v>44986</v>
      </c>
      <c r="F18738">
        <v>19.5</v>
      </c>
      <c r="G18738">
        <v>21</v>
      </c>
      <c r="H18738">
        <v>201</v>
      </c>
      <c r="I18738">
        <v>44</v>
      </c>
      <c r="J18738">
        <v>104</v>
      </c>
      <c r="L18738">
        <v>112</v>
      </c>
      <c r="N18738">
        <v>33</v>
      </c>
      <c r="P18738">
        <v>1</v>
      </c>
      <c r="Q18738">
        <v>7</v>
      </c>
      <c r="S18738">
        <v>11</v>
      </c>
    </row>
    <row r="18739" spans="1:19" x14ac:dyDescent="0.3">
      <c r="A18739" t="s">
        <v>37316</v>
      </c>
      <c r="B18739" s="171" t="s">
        <v>37317</v>
      </c>
      <c r="C18739" s="171" t="s">
        <v>15511</v>
      </c>
      <c r="D18739" s="171" t="s">
        <v>15341</v>
      </c>
      <c r="E18739" s="11">
        <v>44986</v>
      </c>
      <c r="F18739">
        <v>0</v>
      </c>
      <c r="G18739">
        <v>0</v>
      </c>
      <c r="I18739">
        <v>0</v>
      </c>
      <c r="J18739">
        <v>0</v>
      </c>
      <c r="L18739">
        <v>0</v>
      </c>
      <c r="N18739">
        <v>0</v>
      </c>
      <c r="P18739">
        <v>0</v>
      </c>
      <c r="Q18739">
        <v>0</v>
      </c>
      <c r="S18739">
        <v>0</v>
      </c>
    </row>
    <row r="18740" spans="1:19" x14ac:dyDescent="0.3">
      <c r="A18740" t="s">
        <v>37318</v>
      </c>
      <c r="B18740" s="171" t="s">
        <v>37319</v>
      </c>
      <c r="C18740" s="171" t="s">
        <v>15511</v>
      </c>
      <c r="D18740" s="171" t="s">
        <v>4</v>
      </c>
      <c r="E18740" s="11">
        <v>44986</v>
      </c>
      <c r="F18740">
        <v>19.5</v>
      </c>
      <c r="G18740">
        <v>21</v>
      </c>
      <c r="I18740">
        <v>44</v>
      </c>
      <c r="J18740">
        <v>104</v>
      </c>
      <c r="L18740">
        <v>112</v>
      </c>
      <c r="N18740">
        <v>33</v>
      </c>
      <c r="P18740">
        <v>1</v>
      </c>
      <c r="Q18740">
        <v>7</v>
      </c>
      <c r="S18740">
        <v>11</v>
      </c>
    </row>
    <row r="18741" spans="1:19" x14ac:dyDescent="0.3">
      <c r="A18741" t="s">
        <v>37320</v>
      </c>
      <c r="B18741" s="171" t="s">
        <v>37321</v>
      </c>
      <c r="C18741" s="171" t="s">
        <v>104</v>
      </c>
      <c r="D18741" s="171" t="s">
        <v>4</v>
      </c>
      <c r="E18741" s="11">
        <v>44986</v>
      </c>
      <c r="F18741">
        <v>70.5</v>
      </c>
      <c r="G18741">
        <v>76</v>
      </c>
      <c r="I18741">
        <v>286</v>
      </c>
      <c r="J18741">
        <v>577</v>
      </c>
      <c r="L18741">
        <v>607</v>
      </c>
      <c r="N18741">
        <v>247</v>
      </c>
      <c r="P18741">
        <v>24</v>
      </c>
      <c r="Q18741">
        <v>35</v>
      </c>
      <c r="S18741">
        <v>39</v>
      </c>
    </row>
    <row r="18742" spans="1:19" x14ac:dyDescent="0.3">
      <c r="A18742" t="s">
        <v>37322</v>
      </c>
      <c r="B18742" s="171" t="s">
        <v>37323</v>
      </c>
      <c r="C18742" s="171" t="s">
        <v>34754</v>
      </c>
      <c r="D18742" s="171" t="s">
        <v>80</v>
      </c>
      <c r="E18742" s="11">
        <v>45017</v>
      </c>
      <c r="F18742">
        <v>0.5</v>
      </c>
      <c r="G18742">
        <v>0.5</v>
      </c>
      <c r="I18742">
        <v>0</v>
      </c>
      <c r="J18742">
        <v>2</v>
      </c>
      <c r="L18742">
        <v>2</v>
      </c>
      <c r="N18742">
        <v>0</v>
      </c>
      <c r="P18742">
        <v>0</v>
      </c>
      <c r="Q18742">
        <v>0</v>
      </c>
      <c r="S18742">
        <v>0</v>
      </c>
    </row>
    <row r="18743" spans="1:19" x14ac:dyDescent="0.3">
      <c r="A18743" t="s">
        <v>37324</v>
      </c>
      <c r="B18743" s="171" t="s">
        <v>37325</v>
      </c>
      <c r="C18743" s="171" t="s">
        <v>34757</v>
      </c>
      <c r="D18743" s="171" t="s">
        <v>80</v>
      </c>
      <c r="E18743" s="11">
        <v>45017</v>
      </c>
      <c r="F18743">
        <v>1.5</v>
      </c>
      <c r="G18743">
        <v>1.5</v>
      </c>
      <c r="I18743">
        <v>0</v>
      </c>
      <c r="J18743">
        <v>6</v>
      </c>
      <c r="L18743">
        <v>6</v>
      </c>
      <c r="N18743">
        <v>0</v>
      </c>
      <c r="P18743">
        <v>0</v>
      </c>
      <c r="Q18743">
        <v>0</v>
      </c>
      <c r="S18743">
        <v>0</v>
      </c>
    </row>
    <row r="18744" spans="1:19" x14ac:dyDescent="0.3">
      <c r="A18744" t="s">
        <v>37326</v>
      </c>
      <c r="B18744" s="171" t="s">
        <v>37327</v>
      </c>
      <c r="C18744" s="171" t="s">
        <v>34760</v>
      </c>
      <c r="D18744" s="171" t="s">
        <v>80</v>
      </c>
      <c r="E18744" s="11">
        <v>45017</v>
      </c>
      <c r="F18744">
        <v>1</v>
      </c>
      <c r="G18744">
        <v>1</v>
      </c>
      <c r="I18744">
        <v>1</v>
      </c>
      <c r="J18744">
        <v>4</v>
      </c>
      <c r="L18744">
        <v>4</v>
      </c>
      <c r="N18744">
        <v>1</v>
      </c>
      <c r="P18744">
        <v>1</v>
      </c>
      <c r="Q18744">
        <v>1</v>
      </c>
      <c r="S18744">
        <v>0</v>
      </c>
    </row>
    <row r="18745" spans="1:19" x14ac:dyDescent="0.3">
      <c r="A18745" t="s">
        <v>37328</v>
      </c>
      <c r="B18745" s="171" t="s">
        <v>37329</v>
      </c>
      <c r="C18745" s="171" t="s">
        <v>34763</v>
      </c>
      <c r="D18745" s="171" t="s">
        <v>80</v>
      </c>
      <c r="E18745" s="11">
        <v>45017</v>
      </c>
      <c r="F18745">
        <v>0.5</v>
      </c>
      <c r="G18745">
        <v>0.5</v>
      </c>
      <c r="I18745">
        <v>0</v>
      </c>
      <c r="J18745">
        <v>2</v>
      </c>
      <c r="L18745">
        <v>2</v>
      </c>
      <c r="N18745">
        <v>0</v>
      </c>
      <c r="P18745">
        <v>0</v>
      </c>
      <c r="Q18745">
        <v>0</v>
      </c>
      <c r="S18745">
        <v>0</v>
      </c>
    </row>
    <row r="18746" spans="1:19" x14ac:dyDescent="0.3">
      <c r="A18746" t="s">
        <v>37330</v>
      </c>
      <c r="B18746" s="171" t="s">
        <v>37331</v>
      </c>
      <c r="C18746" s="171" t="s">
        <v>34766</v>
      </c>
      <c r="D18746" s="171" t="s">
        <v>80</v>
      </c>
      <c r="E18746" s="11">
        <v>45017</v>
      </c>
      <c r="F18746">
        <v>0.5</v>
      </c>
      <c r="G18746">
        <v>0.5</v>
      </c>
      <c r="I18746">
        <v>0</v>
      </c>
      <c r="J18746">
        <v>2</v>
      </c>
      <c r="L18746">
        <v>2</v>
      </c>
      <c r="N18746">
        <v>0</v>
      </c>
      <c r="P18746">
        <v>0</v>
      </c>
      <c r="Q18746">
        <v>0</v>
      </c>
      <c r="S18746">
        <v>0</v>
      </c>
    </row>
    <row r="18747" spans="1:19" x14ac:dyDescent="0.3">
      <c r="A18747" t="s">
        <v>37332</v>
      </c>
      <c r="B18747" s="171" t="s">
        <v>37333</v>
      </c>
      <c r="C18747" s="171" t="s">
        <v>119</v>
      </c>
      <c r="D18747" s="171" t="s">
        <v>80</v>
      </c>
      <c r="E18747" s="11">
        <v>45017</v>
      </c>
      <c r="F18747">
        <v>0</v>
      </c>
      <c r="G18747">
        <v>0</v>
      </c>
      <c r="I18747">
        <v>0</v>
      </c>
      <c r="J18747">
        <v>0</v>
      </c>
      <c r="L18747">
        <v>0</v>
      </c>
      <c r="N18747">
        <v>0</v>
      </c>
      <c r="P18747">
        <v>0</v>
      </c>
      <c r="Q18747">
        <v>0</v>
      </c>
      <c r="S18747">
        <v>0</v>
      </c>
    </row>
    <row r="18748" spans="1:19" x14ac:dyDescent="0.3">
      <c r="A18748" t="s">
        <v>37334</v>
      </c>
      <c r="B18748" s="171" t="s">
        <v>37335</v>
      </c>
      <c r="C18748" s="171" t="s">
        <v>143</v>
      </c>
      <c r="D18748" s="171" t="s">
        <v>80</v>
      </c>
      <c r="E18748" s="11">
        <v>45017</v>
      </c>
      <c r="F18748">
        <v>0</v>
      </c>
      <c r="G18748">
        <v>0</v>
      </c>
      <c r="I18748">
        <v>0</v>
      </c>
      <c r="J18748">
        <v>0</v>
      </c>
      <c r="L18748">
        <v>0</v>
      </c>
      <c r="N18748">
        <v>0</v>
      </c>
      <c r="P18748">
        <v>0</v>
      </c>
      <c r="Q18748">
        <v>0</v>
      </c>
      <c r="S18748">
        <v>0</v>
      </c>
    </row>
    <row r="18749" spans="1:19" x14ac:dyDescent="0.3">
      <c r="A18749" t="s">
        <v>37336</v>
      </c>
      <c r="B18749" s="171" t="s">
        <v>37337</v>
      </c>
      <c r="C18749" s="171" t="s">
        <v>158</v>
      </c>
      <c r="D18749" s="171" t="s">
        <v>80</v>
      </c>
      <c r="E18749" s="11">
        <v>45017</v>
      </c>
      <c r="F18749">
        <v>0</v>
      </c>
      <c r="G18749">
        <v>0</v>
      </c>
      <c r="I18749">
        <v>0</v>
      </c>
      <c r="J18749">
        <v>0</v>
      </c>
      <c r="L18749">
        <v>0</v>
      </c>
      <c r="N18749">
        <v>0</v>
      </c>
      <c r="P18749">
        <v>0</v>
      </c>
      <c r="Q18749">
        <v>0</v>
      </c>
      <c r="S18749">
        <v>0</v>
      </c>
    </row>
    <row r="18750" spans="1:19" x14ac:dyDescent="0.3">
      <c r="A18750" t="s">
        <v>37338</v>
      </c>
      <c r="B18750" s="171" t="s">
        <v>37339</v>
      </c>
      <c r="C18750" s="171" t="s">
        <v>209</v>
      </c>
      <c r="D18750" s="171" t="s">
        <v>80</v>
      </c>
      <c r="E18750" s="11">
        <v>45017</v>
      </c>
      <c r="F18750">
        <v>0</v>
      </c>
      <c r="G18750">
        <v>0</v>
      </c>
      <c r="I18750">
        <v>0</v>
      </c>
      <c r="J18750">
        <v>0</v>
      </c>
      <c r="L18750">
        <v>0</v>
      </c>
      <c r="N18750">
        <v>0</v>
      </c>
      <c r="P18750">
        <v>0</v>
      </c>
      <c r="Q18750">
        <v>0</v>
      </c>
      <c r="S18750">
        <v>0</v>
      </c>
    </row>
    <row r="18751" spans="1:19" x14ac:dyDescent="0.3">
      <c r="A18751" t="s">
        <v>37340</v>
      </c>
      <c r="B18751" s="171" t="s">
        <v>37341</v>
      </c>
      <c r="C18751" s="171" t="s">
        <v>76</v>
      </c>
      <c r="D18751" s="171" t="s">
        <v>80</v>
      </c>
      <c r="E18751" s="11">
        <v>45017</v>
      </c>
      <c r="F18751">
        <v>0</v>
      </c>
      <c r="G18751">
        <v>0</v>
      </c>
      <c r="I18751">
        <v>0</v>
      </c>
      <c r="J18751">
        <v>0</v>
      </c>
      <c r="L18751">
        <v>0</v>
      </c>
      <c r="N18751">
        <v>0</v>
      </c>
      <c r="P18751">
        <v>0</v>
      </c>
      <c r="Q18751">
        <v>0</v>
      </c>
      <c r="S18751">
        <v>0</v>
      </c>
    </row>
    <row r="18752" spans="1:19" x14ac:dyDescent="0.3">
      <c r="A18752" t="s">
        <v>37342</v>
      </c>
      <c r="B18752" s="171" t="s">
        <v>37343</v>
      </c>
      <c r="C18752" s="171" t="s">
        <v>15347</v>
      </c>
      <c r="D18752" s="171" t="s">
        <v>80</v>
      </c>
      <c r="E18752" s="11">
        <v>45017</v>
      </c>
      <c r="F18752">
        <v>0</v>
      </c>
      <c r="G18752">
        <v>0</v>
      </c>
      <c r="I18752">
        <v>0</v>
      </c>
      <c r="J18752">
        <v>0</v>
      </c>
      <c r="L18752">
        <v>0</v>
      </c>
      <c r="N18752">
        <v>0</v>
      </c>
      <c r="P18752">
        <v>0</v>
      </c>
      <c r="Q18752">
        <v>0</v>
      </c>
      <c r="S18752">
        <v>0</v>
      </c>
    </row>
    <row r="18753" spans="1:19" x14ac:dyDescent="0.3">
      <c r="A18753" t="s">
        <v>37344</v>
      </c>
      <c r="B18753" s="171" t="s">
        <v>37345</v>
      </c>
      <c r="C18753" s="171" t="s">
        <v>203</v>
      </c>
      <c r="D18753" s="171" t="s">
        <v>80</v>
      </c>
      <c r="E18753" s="11">
        <v>45017</v>
      </c>
      <c r="F18753">
        <v>2.5</v>
      </c>
      <c r="G18753">
        <v>3</v>
      </c>
      <c r="I18753">
        <v>8</v>
      </c>
      <c r="J18753">
        <v>12</v>
      </c>
      <c r="L18753">
        <v>15</v>
      </c>
      <c r="N18753">
        <v>8</v>
      </c>
      <c r="P18753">
        <v>0</v>
      </c>
      <c r="Q18753">
        <v>0</v>
      </c>
      <c r="S18753">
        <v>0</v>
      </c>
    </row>
    <row r="18754" spans="1:19" x14ac:dyDescent="0.3">
      <c r="A18754" t="s">
        <v>37346</v>
      </c>
      <c r="B18754" s="171" t="s">
        <v>37347</v>
      </c>
      <c r="C18754" s="171" t="s">
        <v>15340</v>
      </c>
      <c r="D18754" s="171" t="s">
        <v>15341</v>
      </c>
      <c r="E18754" s="11">
        <v>45017</v>
      </c>
      <c r="F18754">
        <v>0</v>
      </c>
      <c r="G18754">
        <v>0</v>
      </c>
      <c r="I18754">
        <v>0</v>
      </c>
      <c r="J18754">
        <v>0</v>
      </c>
      <c r="L18754">
        <v>0</v>
      </c>
      <c r="N18754">
        <v>0</v>
      </c>
      <c r="P18754">
        <v>0</v>
      </c>
      <c r="Q18754">
        <v>0</v>
      </c>
      <c r="S18754">
        <v>0</v>
      </c>
    </row>
    <row r="18755" spans="1:19" x14ac:dyDescent="0.3">
      <c r="A18755" t="s">
        <v>37348</v>
      </c>
      <c r="B18755" s="171" t="s">
        <v>37349</v>
      </c>
      <c r="C18755" s="171" t="s">
        <v>15340</v>
      </c>
      <c r="D18755" s="171" t="s">
        <v>80</v>
      </c>
      <c r="E18755" s="11">
        <v>45017</v>
      </c>
      <c r="F18755">
        <v>0</v>
      </c>
      <c r="G18755">
        <v>0</v>
      </c>
      <c r="I18755">
        <v>0</v>
      </c>
      <c r="J18755">
        <v>0</v>
      </c>
      <c r="L18755">
        <v>0</v>
      </c>
      <c r="N18755">
        <v>0</v>
      </c>
      <c r="P18755">
        <v>0</v>
      </c>
      <c r="Q18755">
        <v>0</v>
      </c>
      <c r="S18755">
        <v>0</v>
      </c>
    </row>
    <row r="18756" spans="1:19" x14ac:dyDescent="0.3">
      <c r="A18756" t="s">
        <v>37350</v>
      </c>
      <c r="B18756" s="171" t="s">
        <v>37351</v>
      </c>
      <c r="C18756" s="171" t="s">
        <v>15344</v>
      </c>
      <c r="D18756" s="171" t="s">
        <v>15341</v>
      </c>
      <c r="E18756" s="11">
        <v>45017</v>
      </c>
      <c r="F18756">
        <v>0</v>
      </c>
      <c r="G18756">
        <v>0</v>
      </c>
      <c r="I18756">
        <v>0</v>
      </c>
      <c r="J18756">
        <v>0</v>
      </c>
      <c r="L18756">
        <v>0</v>
      </c>
      <c r="N18756">
        <v>0</v>
      </c>
      <c r="P18756">
        <v>0</v>
      </c>
      <c r="Q18756">
        <v>0</v>
      </c>
      <c r="S18756">
        <v>0</v>
      </c>
    </row>
    <row r="18757" spans="1:19" x14ac:dyDescent="0.3">
      <c r="A18757" t="s">
        <v>37352</v>
      </c>
      <c r="B18757" s="171" t="s">
        <v>37353</v>
      </c>
      <c r="C18757" s="171" t="s">
        <v>15347</v>
      </c>
      <c r="D18757" s="171" t="s">
        <v>15341</v>
      </c>
      <c r="E18757" s="11">
        <v>45017</v>
      </c>
      <c r="F18757">
        <v>0</v>
      </c>
      <c r="G18757">
        <v>0</v>
      </c>
      <c r="I18757">
        <v>0</v>
      </c>
      <c r="J18757">
        <v>0</v>
      </c>
      <c r="L18757">
        <v>0</v>
      </c>
      <c r="N18757">
        <v>0</v>
      </c>
      <c r="P18757">
        <v>0</v>
      </c>
      <c r="Q18757">
        <v>0</v>
      </c>
      <c r="S18757">
        <v>0</v>
      </c>
    </row>
    <row r="18758" spans="1:19" x14ac:dyDescent="0.3">
      <c r="A18758" t="s">
        <v>37342</v>
      </c>
      <c r="B18758" s="171" t="s">
        <v>37343</v>
      </c>
      <c r="C18758" s="171" t="s">
        <v>15347</v>
      </c>
      <c r="D18758" s="171" t="s">
        <v>80</v>
      </c>
      <c r="E18758" s="11">
        <v>45017</v>
      </c>
      <c r="F18758">
        <v>1</v>
      </c>
      <c r="G18758">
        <v>1</v>
      </c>
      <c r="I18758">
        <v>2</v>
      </c>
      <c r="J18758">
        <v>6</v>
      </c>
      <c r="L18758">
        <v>6</v>
      </c>
      <c r="N18758">
        <v>2</v>
      </c>
      <c r="P18758">
        <v>1</v>
      </c>
      <c r="Q18758">
        <v>1</v>
      </c>
      <c r="S18758">
        <v>0</v>
      </c>
    </row>
    <row r="18759" spans="1:19" x14ac:dyDescent="0.3">
      <c r="A18759" t="s">
        <v>37354</v>
      </c>
      <c r="B18759" s="171" t="s">
        <v>37355</v>
      </c>
      <c r="C18759" s="171" t="s">
        <v>203</v>
      </c>
      <c r="D18759" s="171" t="s">
        <v>15341</v>
      </c>
      <c r="E18759" s="11">
        <v>45017</v>
      </c>
      <c r="F18759">
        <v>0</v>
      </c>
      <c r="G18759">
        <v>0</v>
      </c>
      <c r="I18759">
        <v>0</v>
      </c>
      <c r="J18759">
        <v>0</v>
      </c>
      <c r="L18759">
        <v>0</v>
      </c>
      <c r="N18759">
        <v>0</v>
      </c>
      <c r="P18759">
        <v>0</v>
      </c>
      <c r="Q18759">
        <v>0</v>
      </c>
      <c r="S18759">
        <v>0</v>
      </c>
    </row>
    <row r="18760" spans="1:19" x14ac:dyDescent="0.3">
      <c r="A18760" t="s">
        <v>37356</v>
      </c>
      <c r="B18760" s="171" t="s">
        <v>37357</v>
      </c>
      <c r="C18760" s="171" t="s">
        <v>24281</v>
      </c>
      <c r="D18760" s="171" t="s">
        <v>15341</v>
      </c>
      <c r="E18760" s="11">
        <v>45017</v>
      </c>
      <c r="F18760">
        <v>0</v>
      </c>
      <c r="G18760">
        <v>0</v>
      </c>
      <c r="I18760">
        <v>0</v>
      </c>
      <c r="J18760">
        <v>0</v>
      </c>
      <c r="L18760">
        <v>0</v>
      </c>
      <c r="N18760">
        <v>0</v>
      </c>
      <c r="P18760">
        <v>0</v>
      </c>
      <c r="Q18760">
        <v>0</v>
      </c>
      <c r="S18760">
        <v>0</v>
      </c>
    </row>
    <row r="18761" spans="1:19" x14ac:dyDescent="0.3">
      <c r="A18761" t="s">
        <v>37358</v>
      </c>
      <c r="B18761" s="171" t="s">
        <v>37359</v>
      </c>
      <c r="C18761" s="171" t="s">
        <v>24281</v>
      </c>
      <c r="D18761" s="171" t="s">
        <v>80</v>
      </c>
      <c r="E18761" s="11">
        <v>45017</v>
      </c>
      <c r="F18761">
        <v>0</v>
      </c>
      <c r="G18761">
        <v>0</v>
      </c>
      <c r="I18761">
        <v>0</v>
      </c>
      <c r="J18761">
        <v>0</v>
      </c>
      <c r="L18761">
        <v>0</v>
      </c>
      <c r="N18761">
        <v>0</v>
      </c>
      <c r="P18761">
        <v>0</v>
      </c>
      <c r="Q18761">
        <v>0</v>
      </c>
      <c r="S18761">
        <v>0</v>
      </c>
    </row>
    <row r="18762" spans="1:19" x14ac:dyDescent="0.3">
      <c r="A18762" t="s">
        <v>37360</v>
      </c>
      <c r="B18762" s="171" t="s">
        <v>37361</v>
      </c>
      <c r="C18762" s="171" t="s">
        <v>24284</v>
      </c>
      <c r="D18762" s="171" t="s">
        <v>80</v>
      </c>
      <c r="E18762" s="11">
        <v>45017</v>
      </c>
      <c r="F18762">
        <v>2</v>
      </c>
      <c r="G18762">
        <v>2</v>
      </c>
      <c r="I18762">
        <v>5</v>
      </c>
      <c r="J18762">
        <v>11</v>
      </c>
      <c r="L18762">
        <v>11</v>
      </c>
      <c r="N18762">
        <v>4</v>
      </c>
      <c r="P18762">
        <v>0</v>
      </c>
      <c r="Q18762">
        <v>2</v>
      </c>
      <c r="S18762">
        <v>1</v>
      </c>
    </row>
    <row r="18763" spans="1:19" x14ac:dyDescent="0.3">
      <c r="A18763" t="s">
        <v>37362</v>
      </c>
      <c r="B18763" s="171" t="s">
        <v>37363</v>
      </c>
      <c r="C18763" s="171" t="s">
        <v>18126</v>
      </c>
      <c r="D18763" s="171" t="s">
        <v>80</v>
      </c>
      <c r="E18763" s="11">
        <v>45017</v>
      </c>
      <c r="F18763">
        <v>0</v>
      </c>
      <c r="G18763">
        <v>0</v>
      </c>
      <c r="I18763">
        <v>0</v>
      </c>
      <c r="J18763">
        <v>0</v>
      </c>
      <c r="L18763">
        <v>0</v>
      </c>
      <c r="N18763">
        <v>0</v>
      </c>
      <c r="P18763">
        <v>0</v>
      </c>
      <c r="Q18763">
        <v>0</v>
      </c>
      <c r="S18763">
        <v>0</v>
      </c>
    </row>
    <row r="18764" spans="1:19" x14ac:dyDescent="0.3">
      <c r="A18764" t="s">
        <v>37364</v>
      </c>
      <c r="B18764" s="171" t="s">
        <v>37365</v>
      </c>
      <c r="C18764" s="171" t="s">
        <v>128</v>
      </c>
      <c r="D18764" s="171" t="s">
        <v>80</v>
      </c>
      <c r="E18764" s="11">
        <v>45017</v>
      </c>
      <c r="F18764">
        <v>0</v>
      </c>
      <c r="G18764">
        <v>0</v>
      </c>
      <c r="I18764">
        <v>0</v>
      </c>
      <c r="J18764">
        <v>0</v>
      </c>
      <c r="L18764">
        <v>0</v>
      </c>
      <c r="N18764">
        <v>0</v>
      </c>
      <c r="P18764">
        <v>0</v>
      </c>
      <c r="Q18764">
        <v>0</v>
      </c>
      <c r="S18764">
        <v>0</v>
      </c>
    </row>
    <row r="18765" spans="1:19" x14ac:dyDescent="0.3">
      <c r="A18765" t="s">
        <v>37366</v>
      </c>
      <c r="B18765" s="171" t="s">
        <v>37367</v>
      </c>
      <c r="C18765" s="171" t="s">
        <v>14824</v>
      </c>
      <c r="D18765" s="171" t="s">
        <v>80</v>
      </c>
      <c r="E18765" s="11">
        <v>45017</v>
      </c>
      <c r="F18765">
        <v>0</v>
      </c>
      <c r="G18765">
        <v>0</v>
      </c>
      <c r="I18765">
        <v>0</v>
      </c>
      <c r="J18765">
        <v>0</v>
      </c>
      <c r="L18765">
        <v>0</v>
      </c>
      <c r="N18765">
        <v>0</v>
      </c>
      <c r="P18765">
        <v>0</v>
      </c>
      <c r="Q18765">
        <v>0</v>
      </c>
      <c r="S18765">
        <v>0</v>
      </c>
    </row>
    <row r="18766" spans="1:19" x14ac:dyDescent="0.3">
      <c r="A18766" t="s">
        <v>37368</v>
      </c>
      <c r="B18766" s="171" t="s">
        <v>37369</v>
      </c>
      <c r="C18766" s="171" t="s">
        <v>152</v>
      </c>
      <c r="D18766" s="171" t="s">
        <v>80</v>
      </c>
      <c r="E18766" s="11">
        <v>45017</v>
      </c>
      <c r="F18766">
        <v>0</v>
      </c>
      <c r="G18766">
        <v>0</v>
      </c>
      <c r="I18766">
        <v>0</v>
      </c>
      <c r="J18766">
        <v>0</v>
      </c>
      <c r="L18766">
        <v>0</v>
      </c>
      <c r="N18766">
        <v>0</v>
      </c>
      <c r="P18766">
        <v>0</v>
      </c>
      <c r="Q18766">
        <v>0</v>
      </c>
      <c r="S18766">
        <v>0</v>
      </c>
    </row>
    <row r="18767" spans="1:19" x14ac:dyDescent="0.3">
      <c r="A18767" t="s">
        <v>37370</v>
      </c>
      <c r="B18767" s="171" t="s">
        <v>37371</v>
      </c>
      <c r="C18767" s="171" t="s">
        <v>194</v>
      </c>
      <c r="D18767" s="171" t="s">
        <v>80</v>
      </c>
      <c r="E18767" s="11">
        <v>45017</v>
      </c>
      <c r="F18767">
        <v>5</v>
      </c>
      <c r="G18767">
        <v>5</v>
      </c>
      <c r="I18767">
        <v>19</v>
      </c>
      <c r="J18767">
        <v>27</v>
      </c>
      <c r="L18767">
        <v>27</v>
      </c>
      <c r="N18767">
        <v>17</v>
      </c>
      <c r="P18767">
        <v>5</v>
      </c>
      <c r="Q18767">
        <v>8</v>
      </c>
      <c r="S18767">
        <v>2</v>
      </c>
    </row>
    <row r="18768" spans="1:19" x14ac:dyDescent="0.3">
      <c r="A18768" t="s">
        <v>37372</v>
      </c>
      <c r="B18768" s="171" t="s">
        <v>37373</v>
      </c>
      <c r="C18768" s="171" t="s">
        <v>18137</v>
      </c>
      <c r="D18768" s="171" t="s">
        <v>80</v>
      </c>
      <c r="E18768" s="11">
        <v>45017</v>
      </c>
      <c r="F18768">
        <v>0</v>
      </c>
      <c r="G18768">
        <v>0</v>
      </c>
      <c r="I18768">
        <v>0</v>
      </c>
      <c r="J18768">
        <v>0</v>
      </c>
      <c r="L18768">
        <v>0</v>
      </c>
      <c r="N18768">
        <v>0</v>
      </c>
      <c r="P18768">
        <v>0</v>
      </c>
      <c r="Q18768">
        <v>0</v>
      </c>
      <c r="S18768">
        <v>0</v>
      </c>
    </row>
    <row r="18769" spans="1:19" x14ac:dyDescent="0.3">
      <c r="A18769" t="s">
        <v>37374</v>
      </c>
      <c r="B18769" s="171" t="s">
        <v>37375</v>
      </c>
      <c r="C18769" s="171" t="s">
        <v>18140</v>
      </c>
      <c r="D18769" s="171" t="s">
        <v>80</v>
      </c>
      <c r="E18769" s="11">
        <v>45017</v>
      </c>
      <c r="F18769">
        <v>2</v>
      </c>
      <c r="G18769">
        <v>4</v>
      </c>
      <c r="I18769">
        <v>9</v>
      </c>
      <c r="J18769">
        <v>10</v>
      </c>
      <c r="L18769">
        <v>20</v>
      </c>
      <c r="N18769">
        <v>7</v>
      </c>
      <c r="P18769">
        <v>1</v>
      </c>
      <c r="Q18769">
        <v>2</v>
      </c>
      <c r="S18769">
        <v>2</v>
      </c>
    </row>
    <row r="18770" spans="1:19" x14ac:dyDescent="0.3">
      <c r="A18770" t="s">
        <v>37376</v>
      </c>
      <c r="B18770" s="171" t="s">
        <v>37377</v>
      </c>
      <c r="C18770" s="171" t="s">
        <v>236</v>
      </c>
      <c r="D18770" s="171" t="s">
        <v>80</v>
      </c>
      <c r="E18770" s="11">
        <v>45017</v>
      </c>
      <c r="F18770">
        <v>0</v>
      </c>
      <c r="G18770">
        <v>0</v>
      </c>
      <c r="I18770">
        <v>0</v>
      </c>
      <c r="J18770">
        <v>0</v>
      </c>
      <c r="L18770">
        <v>0</v>
      </c>
      <c r="N18770">
        <v>0</v>
      </c>
      <c r="P18770">
        <v>0</v>
      </c>
      <c r="Q18770">
        <v>0</v>
      </c>
      <c r="S18770">
        <v>0</v>
      </c>
    </row>
    <row r="18771" spans="1:19" x14ac:dyDescent="0.3">
      <c r="A18771" t="s">
        <v>37378</v>
      </c>
      <c r="B18771" s="171" t="s">
        <v>37379</v>
      </c>
      <c r="C18771" s="171" t="s">
        <v>239</v>
      </c>
      <c r="D18771" s="171" t="s">
        <v>80</v>
      </c>
      <c r="E18771" s="11">
        <v>45017</v>
      </c>
      <c r="F18771">
        <v>0</v>
      </c>
      <c r="G18771">
        <v>0</v>
      </c>
      <c r="I18771">
        <v>0</v>
      </c>
      <c r="J18771">
        <v>0</v>
      </c>
      <c r="L18771">
        <v>0</v>
      </c>
      <c r="N18771">
        <v>0</v>
      </c>
      <c r="P18771">
        <v>0</v>
      </c>
      <c r="Q18771">
        <v>0</v>
      </c>
      <c r="S18771">
        <v>0</v>
      </c>
    </row>
    <row r="18772" spans="1:19" x14ac:dyDescent="0.3">
      <c r="A18772" t="s">
        <v>37380</v>
      </c>
      <c r="B18772" s="171" t="s">
        <v>37381</v>
      </c>
      <c r="C18772" s="171" t="s">
        <v>176</v>
      </c>
      <c r="D18772" s="171" t="s">
        <v>80</v>
      </c>
      <c r="E18772" s="11">
        <v>45017</v>
      </c>
      <c r="F18772">
        <v>2</v>
      </c>
      <c r="G18772">
        <v>2</v>
      </c>
      <c r="I18772">
        <v>2</v>
      </c>
      <c r="J18772">
        <v>11</v>
      </c>
      <c r="L18772">
        <v>11</v>
      </c>
      <c r="N18772">
        <v>2</v>
      </c>
      <c r="P18772">
        <v>0</v>
      </c>
      <c r="Q18772">
        <v>2</v>
      </c>
      <c r="S18772">
        <v>0</v>
      </c>
    </row>
    <row r="18773" spans="1:19" x14ac:dyDescent="0.3">
      <c r="A18773" t="s">
        <v>37382</v>
      </c>
      <c r="B18773" s="171" t="s">
        <v>37383</v>
      </c>
      <c r="C18773" s="171" t="s">
        <v>206</v>
      </c>
      <c r="D18773" s="171" t="s">
        <v>80</v>
      </c>
      <c r="E18773" s="11">
        <v>45017</v>
      </c>
      <c r="F18773">
        <v>1.5</v>
      </c>
      <c r="G18773">
        <v>1.5</v>
      </c>
      <c r="I18773">
        <v>2</v>
      </c>
      <c r="J18773">
        <v>7</v>
      </c>
      <c r="L18773">
        <v>7</v>
      </c>
      <c r="N18773">
        <v>2</v>
      </c>
      <c r="P18773">
        <v>0</v>
      </c>
      <c r="Q18773">
        <v>0</v>
      </c>
      <c r="S18773">
        <v>0</v>
      </c>
    </row>
    <row r="18774" spans="1:19" x14ac:dyDescent="0.3">
      <c r="A18774" t="s">
        <v>37384</v>
      </c>
      <c r="B18774" s="171" t="s">
        <v>37385</v>
      </c>
      <c r="C18774" s="171" t="s">
        <v>176</v>
      </c>
      <c r="D18774" s="171" t="s">
        <v>15341</v>
      </c>
      <c r="E18774" s="11">
        <v>45017</v>
      </c>
      <c r="F18774">
        <v>0</v>
      </c>
      <c r="G18774">
        <v>0</v>
      </c>
      <c r="I18774">
        <v>0</v>
      </c>
      <c r="J18774">
        <v>0</v>
      </c>
      <c r="L18774">
        <v>0</v>
      </c>
      <c r="N18774">
        <v>0</v>
      </c>
      <c r="P18774">
        <v>0</v>
      </c>
      <c r="Q18774">
        <v>0</v>
      </c>
      <c r="S18774">
        <v>0</v>
      </c>
    </row>
    <row r="18775" spans="1:19" x14ac:dyDescent="0.3">
      <c r="A18775" t="s">
        <v>37386</v>
      </c>
      <c r="B18775" s="171" t="s">
        <v>37387</v>
      </c>
      <c r="C18775" s="171" t="s">
        <v>206</v>
      </c>
      <c r="D18775" s="171" t="s">
        <v>15341</v>
      </c>
      <c r="E18775" s="11">
        <v>45017</v>
      </c>
      <c r="F18775">
        <v>0</v>
      </c>
      <c r="G18775">
        <v>0</v>
      </c>
      <c r="I18775">
        <v>0</v>
      </c>
      <c r="J18775">
        <v>0</v>
      </c>
      <c r="L18775">
        <v>0</v>
      </c>
      <c r="N18775">
        <v>0</v>
      </c>
      <c r="P18775">
        <v>0</v>
      </c>
      <c r="Q18775">
        <v>0</v>
      </c>
      <c r="S18775">
        <v>0</v>
      </c>
    </row>
    <row r="18776" spans="1:19" x14ac:dyDescent="0.3">
      <c r="A18776" t="s">
        <v>37388</v>
      </c>
      <c r="B18776" s="171" t="s">
        <v>37389</v>
      </c>
      <c r="C18776" s="171" t="s">
        <v>16544</v>
      </c>
      <c r="D18776" s="171" t="s">
        <v>15341</v>
      </c>
      <c r="E18776" s="11">
        <v>45017</v>
      </c>
      <c r="F18776">
        <v>0</v>
      </c>
      <c r="G18776">
        <v>0</v>
      </c>
      <c r="I18776">
        <v>0</v>
      </c>
      <c r="J18776">
        <v>0</v>
      </c>
      <c r="L18776">
        <v>0</v>
      </c>
      <c r="N18776">
        <v>0</v>
      </c>
      <c r="P18776">
        <v>0</v>
      </c>
      <c r="Q18776">
        <v>0</v>
      </c>
      <c r="S18776">
        <v>0</v>
      </c>
    </row>
    <row r="18777" spans="1:19" x14ac:dyDescent="0.3">
      <c r="A18777" t="s">
        <v>37390</v>
      </c>
      <c r="B18777" s="171" t="s">
        <v>37391</v>
      </c>
      <c r="C18777" s="171" t="s">
        <v>16544</v>
      </c>
      <c r="D18777" s="171" t="s">
        <v>80</v>
      </c>
      <c r="E18777" s="11">
        <v>45017</v>
      </c>
      <c r="F18777">
        <v>0</v>
      </c>
      <c r="G18777">
        <v>0</v>
      </c>
      <c r="I18777">
        <v>0</v>
      </c>
      <c r="J18777">
        <v>0</v>
      </c>
      <c r="L18777">
        <v>0</v>
      </c>
      <c r="N18777">
        <v>0</v>
      </c>
      <c r="P18777">
        <v>0</v>
      </c>
      <c r="Q18777">
        <v>0</v>
      </c>
      <c r="S18777">
        <v>0</v>
      </c>
    </row>
    <row r="18778" spans="1:19" x14ac:dyDescent="0.3">
      <c r="A18778" t="s">
        <v>37392</v>
      </c>
      <c r="B18778" s="171" t="s">
        <v>37393</v>
      </c>
      <c r="C18778" s="171" t="s">
        <v>24315</v>
      </c>
      <c r="D18778" s="171" t="s">
        <v>15341</v>
      </c>
      <c r="E18778" s="11">
        <v>45017</v>
      </c>
      <c r="F18778">
        <v>0</v>
      </c>
      <c r="G18778">
        <v>0</v>
      </c>
      <c r="I18778">
        <v>0</v>
      </c>
      <c r="J18778">
        <v>0</v>
      </c>
      <c r="L18778">
        <v>0</v>
      </c>
      <c r="N18778">
        <v>0</v>
      </c>
      <c r="P18778">
        <v>0</v>
      </c>
      <c r="Q18778">
        <v>0</v>
      </c>
      <c r="S18778">
        <v>0</v>
      </c>
    </row>
    <row r="18779" spans="1:19" x14ac:dyDescent="0.3">
      <c r="A18779" t="s">
        <v>37394</v>
      </c>
      <c r="B18779" s="171" t="s">
        <v>37395</v>
      </c>
      <c r="C18779" s="171" t="s">
        <v>24315</v>
      </c>
      <c r="D18779" s="171" t="s">
        <v>80</v>
      </c>
      <c r="E18779" s="11">
        <v>45017</v>
      </c>
      <c r="F18779">
        <v>0</v>
      </c>
      <c r="G18779">
        <v>0</v>
      </c>
      <c r="I18779">
        <v>0</v>
      </c>
      <c r="J18779">
        <v>0</v>
      </c>
      <c r="L18779">
        <v>0</v>
      </c>
      <c r="N18779">
        <v>0</v>
      </c>
      <c r="P18779">
        <v>0</v>
      </c>
      <c r="Q18779">
        <v>0</v>
      </c>
      <c r="S18779">
        <v>0</v>
      </c>
    </row>
    <row r="18780" spans="1:19" x14ac:dyDescent="0.3">
      <c r="A18780" t="s">
        <v>37396</v>
      </c>
      <c r="B18780" s="171" t="s">
        <v>37397</v>
      </c>
      <c r="C18780" s="171" t="s">
        <v>34833</v>
      </c>
      <c r="D18780" s="171" t="s">
        <v>80</v>
      </c>
      <c r="E18780" s="11">
        <v>45017</v>
      </c>
      <c r="F18780">
        <v>1.5</v>
      </c>
      <c r="G18780">
        <v>2</v>
      </c>
      <c r="I18780">
        <v>2</v>
      </c>
      <c r="J18780">
        <v>9</v>
      </c>
      <c r="L18780">
        <v>11</v>
      </c>
      <c r="N18780">
        <v>2</v>
      </c>
      <c r="P18780">
        <v>0</v>
      </c>
      <c r="Q18780">
        <v>0</v>
      </c>
      <c r="S18780">
        <v>0</v>
      </c>
    </row>
    <row r="18781" spans="1:19" x14ac:dyDescent="0.3">
      <c r="A18781" t="s">
        <v>37398</v>
      </c>
      <c r="B18781" s="171" t="s">
        <v>37399</v>
      </c>
      <c r="C18781" s="171" t="s">
        <v>34836</v>
      </c>
      <c r="D18781" s="171" t="s">
        <v>80</v>
      </c>
      <c r="E18781" s="11">
        <v>45017</v>
      </c>
      <c r="F18781">
        <v>1.5</v>
      </c>
      <c r="G18781">
        <v>1.5</v>
      </c>
      <c r="I18781">
        <v>4</v>
      </c>
      <c r="J18781">
        <v>7</v>
      </c>
      <c r="L18781">
        <v>7</v>
      </c>
      <c r="N18781">
        <v>4</v>
      </c>
      <c r="P18781">
        <v>0</v>
      </c>
      <c r="Q18781">
        <v>0</v>
      </c>
      <c r="S18781">
        <v>0</v>
      </c>
    </row>
    <row r="18782" spans="1:19" x14ac:dyDescent="0.3">
      <c r="A18782" t="s">
        <v>37400</v>
      </c>
      <c r="B18782" s="171" t="s">
        <v>37401</v>
      </c>
      <c r="C18782" s="171" t="s">
        <v>113</v>
      </c>
      <c r="D18782" s="171" t="s">
        <v>80</v>
      </c>
      <c r="E18782" s="11">
        <v>45017</v>
      </c>
      <c r="F18782">
        <v>0</v>
      </c>
      <c r="G18782">
        <v>0</v>
      </c>
      <c r="I18782">
        <v>0</v>
      </c>
      <c r="J18782">
        <v>0</v>
      </c>
      <c r="L18782">
        <v>0</v>
      </c>
      <c r="N18782">
        <v>0</v>
      </c>
      <c r="P18782">
        <v>0</v>
      </c>
      <c r="Q18782">
        <v>0</v>
      </c>
      <c r="S18782">
        <v>0</v>
      </c>
    </row>
    <row r="18783" spans="1:19" x14ac:dyDescent="0.3">
      <c r="A18783" t="s">
        <v>37402</v>
      </c>
      <c r="B18783" s="171" t="s">
        <v>37403</v>
      </c>
      <c r="C18783" s="171" t="s">
        <v>131</v>
      </c>
      <c r="D18783" s="171" t="s">
        <v>80</v>
      </c>
      <c r="E18783" s="11">
        <v>45017</v>
      </c>
      <c r="F18783">
        <v>0</v>
      </c>
      <c r="G18783">
        <v>0</v>
      </c>
      <c r="I18783">
        <v>0</v>
      </c>
      <c r="J18783">
        <v>0</v>
      </c>
      <c r="L18783">
        <v>0</v>
      </c>
      <c r="N18783">
        <v>0</v>
      </c>
      <c r="P18783">
        <v>0</v>
      </c>
      <c r="Q18783">
        <v>0</v>
      </c>
      <c r="S18783">
        <v>0</v>
      </c>
    </row>
    <row r="18784" spans="1:19" x14ac:dyDescent="0.3">
      <c r="A18784" t="s">
        <v>37404</v>
      </c>
      <c r="B18784" s="171" t="s">
        <v>37405</v>
      </c>
      <c r="C18784" s="171" t="s">
        <v>14843</v>
      </c>
      <c r="D18784" s="171" t="s">
        <v>80</v>
      </c>
      <c r="E18784" s="11">
        <v>45017</v>
      </c>
      <c r="F18784">
        <v>0</v>
      </c>
      <c r="G18784">
        <v>0</v>
      </c>
      <c r="I18784">
        <v>0</v>
      </c>
      <c r="J18784">
        <v>0</v>
      </c>
      <c r="L18784">
        <v>0</v>
      </c>
      <c r="N18784">
        <v>0</v>
      </c>
      <c r="P18784">
        <v>0</v>
      </c>
      <c r="Q18784">
        <v>0</v>
      </c>
      <c r="S18784">
        <v>0</v>
      </c>
    </row>
    <row r="18785" spans="1:19" x14ac:dyDescent="0.3">
      <c r="A18785" t="s">
        <v>37406</v>
      </c>
      <c r="B18785" s="171" t="s">
        <v>37407</v>
      </c>
      <c r="C18785" s="171" t="s">
        <v>155</v>
      </c>
      <c r="D18785" s="171" t="s">
        <v>80</v>
      </c>
      <c r="E18785" s="11">
        <v>45017</v>
      </c>
      <c r="F18785">
        <v>5</v>
      </c>
      <c r="G18785">
        <v>6</v>
      </c>
      <c r="I18785">
        <v>14</v>
      </c>
      <c r="J18785">
        <v>27</v>
      </c>
      <c r="L18785">
        <v>32</v>
      </c>
      <c r="N18785">
        <v>11</v>
      </c>
      <c r="P18785">
        <v>0</v>
      </c>
      <c r="Q18785">
        <v>0</v>
      </c>
      <c r="S18785">
        <v>3</v>
      </c>
    </row>
    <row r="18786" spans="1:19" x14ac:dyDescent="0.3">
      <c r="A18786" t="s">
        <v>37408</v>
      </c>
      <c r="B18786" s="171" t="s">
        <v>37409</v>
      </c>
      <c r="C18786" s="171" t="s">
        <v>16232</v>
      </c>
      <c r="D18786" s="171" t="s">
        <v>80</v>
      </c>
      <c r="E18786" s="11">
        <v>45017</v>
      </c>
      <c r="F18786">
        <v>2.5</v>
      </c>
      <c r="G18786">
        <v>2</v>
      </c>
      <c r="I18786">
        <v>5</v>
      </c>
      <c r="J18786">
        <v>15</v>
      </c>
      <c r="L18786">
        <v>12</v>
      </c>
      <c r="N18786">
        <v>5</v>
      </c>
      <c r="P18786">
        <v>0</v>
      </c>
      <c r="Q18786">
        <v>0</v>
      </c>
      <c r="S18786">
        <v>0</v>
      </c>
    </row>
    <row r="18787" spans="1:19" x14ac:dyDescent="0.3">
      <c r="A18787" t="s">
        <v>37410</v>
      </c>
      <c r="B18787" s="171" t="s">
        <v>37411</v>
      </c>
      <c r="C18787" s="171" t="s">
        <v>16557</v>
      </c>
      <c r="D18787" s="171" t="s">
        <v>80</v>
      </c>
      <c r="E18787" s="11">
        <v>45017</v>
      </c>
      <c r="F18787">
        <v>0</v>
      </c>
      <c r="G18787">
        <v>0</v>
      </c>
      <c r="I18787">
        <v>0</v>
      </c>
      <c r="J18787">
        <v>0</v>
      </c>
      <c r="L18787">
        <v>0</v>
      </c>
      <c r="N18787">
        <v>0</v>
      </c>
      <c r="P18787">
        <v>0</v>
      </c>
      <c r="Q18787">
        <v>0</v>
      </c>
      <c r="S18787">
        <v>0</v>
      </c>
    </row>
    <row r="18788" spans="1:19" x14ac:dyDescent="0.3">
      <c r="A18788" t="s">
        <v>37412</v>
      </c>
      <c r="B18788" s="171" t="s">
        <v>37413</v>
      </c>
      <c r="C18788" s="171" t="s">
        <v>188</v>
      </c>
      <c r="D18788" s="171" t="s">
        <v>80</v>
      </c>
      <c r="E18788" s="11">
        <v>45017</v>
      </c>
      <c r="F18788">
        <v>2</v>
      </c>
      <c r="G18788">
        <v>5</v>
      </c>
      <c r="I18788">
        <v>5</v>
      </c>
      <c r="J18788">
        <v>11</v>
      </c>
      <c r="L18788">
        <v>29</v>
      </c>
      <c r="N18788">
        <v>5</v>
      </c>
      <c r="P18788">
        <v>0</v>
      </c>
      <c r="Q18788">
        <v>0</v>
      </c>
      <c r="S18788">
        <v>0</v>
      </c>
    </row>
    <row r="18789" spans="1:19" x14ac:dyDescent="0.3">
      <c r="A18789" t="s">
        <v>37414</v>
      </c>
      <c r="B18789" s="171" t="s">
        <v>37415</v>
      </c>
      <c r="C18789" s="171" t="s">
        <v>227</v>
      </c>
      <c r="D18789" s="171" t="s">
        <v>80</v>
      </c>
      <c r="E18789" s="11">
        <v>45017</v>
      </c>
      <c r="F18789">
        <v>0</v>
      </c>
      <c r="G18789">
        <v>0</v>
      </c>
      <c r="I18789">
        <v>0</v>
      </c>
      <c r="J18789">
        <v>0</v>
      </c>
      <c r="L18789">
        <v>0</v>
      </c>
      <c r="N18789">
        <v>0</v>
      </c>
      <c r="P18789">
        <v>0</v>
      </c>
      <c r="Q18789">
        <v>0</v>
      </c>
      <c r="S18789">
        <v>0</v>
      </c>
    </row>
    <row r="18790" spans="1:19" x14ac:dyDescent="0.3">
      <c r="A18790" t="s">
        <v>37416</v>
      </c>
      <c r="B18790" s="171" t="s">
        <v>37417</v>
      </c>
      <c r="C18790" s="171" t="s">
        <v>116</v>
      </c>
      <c r="D18790" s="171" t="s">
        <v>80</v>
      </c>
      <c r="E18790" s="11">
        <v>45017</v>
      </c>
      <c r="F18790">
        <v>8</v>
      </c>
      <c r="G18790">
        <v>8</v>
      </c>
      <c r="I18790">
        <v>36</v>
      </c>
      <c r="J18790">
        <v>84</v>
      </c>
      <c r="L18790">
        <v>84</v>
      </c>
      <c r="N18790">
        <v>36</v>
      </c>
      <c r="P18790">
        <v>0</v>
      </c>
      <c r="Q18790">
        <v>1</v>
      </c>
      <c r="S18790">
        <v>0</v>
      </c>
    </row>
    <row r="18791" spans="1:19" x14ac:dyDescent="0.3">
      <c r="A18791" t="s">
        <v>37418</v>
      </c>
      <c r="B18791" s="171" t="s">
        <v>37419</v>
      </c>
      <c r="C18791" s="171" t="s">
        <v>9862</v>
      </c>
      <c r="D18791" s="171" t="s">
        <v>80</v>
      </c>
      <c r="E18791" s="11">
        <v>45017</v>
      </c>
      <c r="F18791">
        <v>0</v>
      </c>
      <c r="G18791">
        <v>0</v>
      </c>
      <c r="I18791">
        <v>0</v>
      </c>
      <c r="J18791">
        <v>0</v>
      </c>
      <c r="L18791">
        <v>0</v>
      </c>
      <c r="N18791">
        <v>0</v>
      </c>
      <c r="P18791">
        <v>0</v>
      </c>
      <c r="Q18791">
        <v>0</v>
      </c>
      <c r="S18791">
        <v>0</v>
      </c>
    </row>
    <row r="18792" spans="1:19" x14ac:dyDescent="0.3">
      <c r="A18792" t="s">
        <v>37420</v>
      </c>
      <c r="B18792" s="171" t="s">
        <v>37421</v>
      </c>
      <c r="C18792" s="171" t="s">
        <v>140</v>
      </c>
      <c r="D18792" s="171" t="s">
        <v>80</v>
      </c>
      <c r="E18792" s="11">
        <v>45017</v>
      </c>
      <c r="F18792">
        <v>0</v>
      </c>
      <c r="G18792">
        <v>0</v>
      </c>
      <c r="I18792">
        <v>0</v>
      </c>
      <c r="J18792">
        <v>0</v>
      </c>
      <c r="L18792">
        <v>0</v>
      </c>
      <c r="N18792">
        <v>0</v>
      </c>
      <c r="P18792">
        <v>0</v>
      </c>
      <c r="Q18792">
        <v>0</v>
      </c>
      <c r="S18792">
        <v>0</v>
      </c>
    </row>
    <row r="18793" spans="1:19" x14ac:dyDescent="0.3">
      <c r="A18793" t="s">
        <v>37422</v>
      </c>
      <c r="B18793" s="171" t="s">
        <v>37423</v>
      </c>
      <c r="C18793" s="171" t="s">
        <v>8590</v>
      </c>
      <c r="D18793" s="171" t="s">
        <v>80</v>
      </c>
      <c r="E18793" s="11">
        <v>45017</v>
      </c>
      <c r="F18793">
        <v>0</v>
      </c>
      <c r="G18793">
        <v>0</v>
      </c>
      <c r="I18793">
        <v>0</v>
      </c>
      <c r="J18793">
        <v>0</v>
      </c>
      <c r="L18793">
        <v>0</v>
      </c>
      <c r="N18793">
        <v>0</v>
      </c>
      <c r="P18793">
        <v>0</v>
      </c>
      <c r="Q18793">
        <v>0</v>
      </c>
      <c r="S18793">
        <v>0</v>
      </c>
    </row>
    <row r="18794" spans="1:19" x14ac:dyDescent="0.3">
      <c r="A18794" t="s">
        <v>37424</v>
      </c>
      <c r="B18794" s="171" t="s">
        <v>37425</v>
      </c>
      <c r="C18794" s="171" t="s">
        <v>170</v>
      </c>
      <c r="D18794" s="171" t="s">
        <v>80</v>
      </c>
      <c r="E18794" s="11">
        <v>45017</v>
      </c>
      <c r="F18794">
        <v>4</v>
      </c>
      <c r="G18794">
        <v>3.5</v>
      </c>
      <c r="I18794">
        <v>30</v>
      </c>
      <c r="J18794">
        <v>56</v>
      </c>
      <c r="L18794">
        <v>49</v>
      </c>
      <c r="N18794">
        <v>30</v>
      </c>
      <c r="P18794">
        <v>0</v>
      </c>
      <c r="Q18794">
        <v>4</v>
      </c>
      <c r="S18794">
        <v>0</v>
      </c>
    </row>
    <row r="18795" spans="1:19" x14ac:dyDescent="0.3">
      <c r="A18795" t="s">
        <v>37426</v>
      </c>
      <c r="B18795" s="171" t="s">
        <v>37427</v>
      </c>
      <c r="C18795" s="171" t="s">
        <v>182</v>
      </c>
      <c r="D18795" s="171" t="s">
        <v>80</v>
      </c>
      <c r="E18795" s="11">
        <v>45017</v>
      </c>
      <c r="F18795">
        <v>10.5</v>
      </c>
      <c r="G18795">
        <v>10</v>
      </c>
      <c r="I18795">
        <v>55</v>
      </c>
      <c r="J18795">
        <v>120</v>
      </c>
      <c r="L18795">
        <v>113</v>
      </c>
      <c r="N18795">
        <v>36</v>
      </c>
      <c r="P18795">
        <v>3</v>
      </c>
      <c r="Q18795">
        <v>5</v>
      </c>
      <c r="S18795">
        <v>19</v>
      </c>
    </row>
    <row r="18796" spans="1:19" x14ac:dyDescent="0.3">
      <c r="A18796" t="s">
        <v>37428</v>
      </c>
      <c r="B18796" s="171" t="s">
        <v>37429</v>
      </c>
      <c r="C18796" s="171" t="s">
        <v>197</v>
      </c>
      <c r="D18796" s="171" t="s">
        <v>80</v>
      </c>
      <c r="E18796" s="11">
        <v>45017</v>
      </c>
      <c r="F18796">
        <v>9</v>
      </c>
      <c r="G18796">
        <v>8</v>
      </c>
      <c r="I18796">
        <v>42</v>
      </c>
      <c r="J18796">
        <v>90</v>
      </c>
      <c r="L18796">
        <v>80</v>
      </c>
      <c r="N18796">
        <v>37</v>
      </c>
      <c r="P18796">
        <v>2</v>
      </c>
      <c r="Q18796">
        <v>4</v>
      </c>
      <c r="S18796">
        <v>5</v>
      </c>
    </row>
    <row r="18797" spans="1:19" x14ac:dyDescent="0.3">
      <c r="A18797" t="s">
        <v>37430</v>
      </c>
      <c r="B18797" s="171" t="s">
        <v>37431</v>
      </c>
      <c r="C18797" s="171" t="s">
        <v>218</v>
      </c>
      <c r="D18797" s="171" t="s">
        <v>80</v>
      </c>
      <c r="E18797" s="11">
        <v>45017</v>
      </c>
      <c r="F18797">
        <v>0</v>
      </c>
      <c r="G18797">
        <v>0</v>
      </c>
      <c r="I18797">
        <v>0</v>
      </c>
      <c r="J18797">
        <v>0</v>
      </c>
      <c r="L18797">
        <v>0</v>
      </c>
      <c r="N18797">
        <v>0</v>
      </c>
      <c r="P18797">
        <v>0</v>
      </c>
      <c r="Q18797">
        <v>0</v>
      </c>
      <c r="S18797">
        <v>0</v>
      </c>
    </row>
    <row r="18798" spans="1:19" x14ac:dyDescent="0.3">
      <c r="A18798" t="s">
        <v>37432</v>
      </c>
      <c r="B18798" s="171" t="s">
        <v>37433</v>
      </c>
      <c r="C18798" s="171" t="s">
        <v>34871</v>
      </c>
      <c r="D18798" s="171" t="s">
        <v>80</v>
      </c>
      <c r="E18798" s="11">
        <v>45017</v>
      </c>
      <c r="F18798">
        <v>2.5</v>
      </c>
      <c r="G18798">
        <v>4</v>
      </c>
      <c r="I18798">
        <v>21</v>
      </c>
      <c r="J18798">
        <v>29</v>
      </c>
      <c r="L18798">
        <v>44</v>
      </c>
      <c r="N18798">
        <v>21</v>
      </c>
      <c r="P18798">
        <v>0</v>
      </c>
      <c r="Q18798">
        <v>0</v>
      </c>
      <c r="S18798">
        <v>0</v>
      </c>
    </row>
    <row r="18799" spans="1:19" x14ac:dyDescent="0.3">
      <c r="A18799" t="s">
        <v>37434</v>
      </c>
      <c r="B18799" s="171" t="s">
        <v>37435</v>
      </c>
      <c r="C18799" s="171" t="s">
        <v>230</v>
      </c>
      <c r="D18799" s="171" t="s">
        <v>80</v>
      </c>
      <c r="E18799" s="11">
        <v>45017</v>
      </c>
      <c r="F18799">
        <v>0</v>
      </c>
      <c r="G18799">
        <v>0</v>
      </c>
      <c r="I18799">
        <v>0</v>
      </c>
      <c r="J18799">
        <v>0</v>
      </c>
      <c r="L18799">
        <v>0</v>
      </c>
      <c r="N18799">
        <v>0</v>
      </c>
      <c r="P18799">
        <v>0</v>
      </c>
      <c r="Q18799">
        <v>0</v>
      </c>
      <c r="S18799">
        <v>0</v>
      </c>
    </row>
    <row r="18800" spans="1:19" x14ac:dyDescent="0.3">
      <c r="A18800" t="s">
        <v>37436</v>
      </c>
      <c r="B18800" s="171" t="s">
        <v>37437</v>
      </c>
      <c r="C18800" s="171" t="s">
        <v>8193</v>
      </c>
      <c r="D18800" s="171" t="s">
        <v>80</v>
      </c>
      <c r="E18800" s="11">
        <v>45017</v>
      </c>
      <c r="F18800">
        <v>1</v>
      </c>
      <c r="G18800">
        <v>1</v>
      </c>
      <c r="I18800">
        <v>15</v>
      </c>
      <c r="J18800">
        <v>11</v>
      </c>
      <c r="L18800">
        <v>11</v>
      </c>
      <c r="N18800">
        <v>11</v>
      </c>
      <c r="P18800">
        <v>0</v>
      </c>
      <c r="Q18800">
        <v>0</v>
      </c>
      <c r="S18800">
        <v>4</v>
      </c>
    </row>
    <row r="18801" spans="1:19" x14ac:dyDescent="0.3">
      <c r="A18801" t="s">
        <v>37438</v>
      </c>
      <c r="B18801" s="171" t="s">
        <v>37439</v>
      </c>
      <c r="C18801" s="171" t="s">
        <v>10522</v>
      </c>
      <c r="D18801" s="171" t="s">
        <v>80</v>
      </c>
      <c r="E18801" s="11">
        <v>45017</v>
      </c>
      <c r="F18801">
        <v>0</v>
      </c>
      <c r="G18801">
        <v>0</v>
      </c>
      <c r="I18801">
        <v>0</v>
      </c>
      <c r="J18801">
        <v>0</v>
      </c>
      <c r="L18801">
        <v>0</v>
      </c>
      <c r="N18801">
        <v>0</v>
      </c>
      <c r="P18801">
        <v>0</v>
      </c>
      <c r="Q18801">
        <v>0</v>
      </c>
      <c r="S18801">
        <v>0</v>
      </c>
    </row>
    <row r="18802" spans="1:19" x14ac:dyDescent="0.3">
      <c r="A18802" t="s">
        <v>37440</v>
      </c>
      <c r="B18802" s="171" t="s">
        <v>37441</v>
      </c>
      <c r="C18802" s="171" t="s">
        <v>10525</v>
      </c>
      <c r="D18802" s="171" t="s">
        <v>80</v>
      </c>
      <c r="E18802" s="11">
        <v>45017</v>
      </c>
      <c r="F18802">
        <v>0</v>
      </c>
      <c r="G18802">
        <v>0</v>
      </c>
      <c r="I18802">
        <v>0</v>
      </c>
      <c r="J18802">
        <v>0</v>
      </c>
      <c r="L18802">
        <v>0</v>
      </c>
      <c r="N18802">
        <v>0</v>
      </c>
      <c r="P18802">
        <v>0</v>
      </c>
      <c r="Q18802">
        <v>0</v>
      </c>
      <c r="S18802">
        <v>0</v>
      </c>
    </row>
    <row r="18803" spans="1:19" x14ac:dyDescent="0.3">
      <c r="A18803" t="s">
        <v>37442</v>
      </c>
      <c r="B18803" s="171" t="s">
        <v>37443</v>
      </c>
      <c r="C18803" s="171" t="s">
        <v>10528</v>
      </c>
      <c r="D18803" s="171" t="s">
        <v>80</v>
      </c>
      <c r="E18803" s="11">
        <v>45017</v>
      </c>
      <c r="F18803">
        <v>0</v>
      </c>
      <c r="G18803">
        <v>0</v>
      </c>
      <c r="I18803">
        <v>0</v>
      </c>
      <c r="J18803">
        <v>0</v>
      </c>
      <c r="L18803">
        <v>0</v>
      </c>
      <c r="N18803">
        <v>0</v>
      </c>
      <c r="P18803">
        <v>0</v>
      </c>
      <c r="Q18803">
        <v>0</v>
      </c>
      <c r="S18803">
        <v>0</v>
      </c>
    </row>
    <row r="18804" spans="1:19" x14ac:dyDescent="0.3">
      <c r="A18804" t="s">
        <v>37444</v>
      </c>
      <c r="B18804" s="171" t="s">
        <v>37445</v>
      </c>
      <c r="C18804" s="171" t="s">
        <v>10531</v>
      </c>
      <c r="D18804" s="171" t="s">
        <v>80</v>
      </c>
      <c r="E18804" s="11">
        <v>45017</v>
      </c>
      <c r="F18804">
        <v>0</v>
      </c>
      <c r="G18804">
        <v>0</v>
      </c>
      <c r="I18804">
        <v>0</v>
      </c>
      <c r="J18804">
        <v>0</v>
      </c>
      <c r="L18804">
        <v>0</v>
      </c>
      <c r="N18804">
        <v>0</v>
      </c>
      <c r="P18804">
        <v>0</v>
      </c>
      <c r="Q18804">
        <v>0</v>
      </c>
      <c r="S18804">
        <v>0</v>
      </c>
    </row>
    <row r="18805" spans="1:19" x14ac:dyDescent="0.3">
      <c r="A18805" t="s">
        <v>37446</v>
      </c>
      <c r="B18805" s="171" t="s">
        <v>37447</v>
      </c>
      <c r="C18805" s="171" t="s">
        <v>14880</v>
      </c>
      <c r="D18805" s="171" t="s">
        <v>80</v>
      </c>
      <c r="E18805" s="11">
        <v>45017</v>
      </c>
      <c r="F18805">
        <v>0</v>
      </c>
      <c r="G18805">
        <v>0</v>
      </c>
      <c r="I18805">
        <v>0</v>
      </c>
      <c r="J18805">
        <v>0</v>
      </c>
      <c r="L18805">
        <v>0</v>
      </c>
      <c r="N18805">
        <v>0</v>
      </c>
      <c r="P18805">
        <v>0</v>
      </c>
      <c r="Q18805">
        <v>0</v>
      </c>
      <c r="S18805">
        <v>0</v>
      </c>
    </row>
    <row r="18806" spans="1:19" x14ac:dyDescent="0.3">
      <c r="A18806" t="s">
        <v>37448</v>
      </c>
      <c r="B18806" s="171" t="s">
        <v>37449</v>
      </c>
      <c r="C18806" s="171" t="s">
        <v>10534</v>
      </c>
      <c r="D18806" s="171" t="s">
        <v>80</v>
      </c>
      <c r="E18806" s="11">
        <v>45017</v>
      </c>
      <c r="F18806">
        <v>2</v>
      </c>
      <c r="G18806">
        <v>2</v>
      </c>
      <c r="I18806">
        <v>5</v>
      </c>
      <c r="J18806">
        <v>11</v>
      </c>
      <c r="L18806">
        <v>11</v>
      </c>
      <c r="N18806">
        <v>5</v>
      </c>
      <c r="P18806">
        <v>0</v>
      </c>
      <c r="Q18806">
        <v>0</v>
      </c>
      <c r="S18806">
        <v>0</v>
      </c>
    </row>
    <row r="18807" spans="1:19" x14ac:dyDescent="0.3">
      <c r="A18807" t="s">
        <v>37450</v>
      </c>
      <c r="B18807" s="171" t="s">
        <v>37451</v>
      </c>
      <c r="C18807" s="171" t="s">
        <v>10537</v>
      </c>
      <c r="D18807" s="171" t="s">
        <v>80</v>
      </c>
      <c r="E18807" s="11">
        <v>45017</v>
      </c>
      <c r="F18807">
        <v>0.5</v>
      </c>
      <c r="G18807">
        <v>2</v>
      </c>
      <c r="I18807">
        <v>4</v>
      </c>
      <c r="J18807">
        <v>3</v>
      </c>
      <c r="L18807">
        <v>11</v>
      </c>
      <c r="N18807">
        <v>4</v>
      </c>
      <c r="P18807">
        <v>0</v>
      </c>
      <c r="Q18807">
        <v>0</v>
      </c>
      <c r="S18807">
        <v>0</v>
      </c>
    </row>
    <row r="18808" spans="1:19" x14ac:dyDescent="0.3">
      <c r="A18808" t="s">
        <v>37452</v>
      </c>
      <c r="B18808" s="171" t="s">
        <v>37453</v>
      </c>
      <c r="C18808" s="171" t="s">
        <v>34754</v>
      </c>
      <c r="D18808" s="171" t="s">
        <v>4</v>
      </c>
      <c r="E18808" s="11">
        <v>45017</v>
      </c>
      <c r="F18808">
        <v>0.5</v>
      </c>
      <c r="G18808">
        <v>0.5</v>
      </c>
      <c r="I18808">
        <v>0</v>
      </c>
      <c r="J18808">
        <v>2</v>
      </c>
      <c r="L18808">
        <v>2</v>
      </c>
      <c r="N18808">
        <v>0</v>
      </c>
      <c r="P18808">
        <v>0</v>
      </c>
      <c r="Q18808">
        <v>0</v>
      </c>
      <c r="S18808">
        <v>0</v>
      </c>
    </row>
    <row r="18809" spans="1:19" x14ac:dyDescent="0.3">
      <c r="A18809" t="s">
        <v>37454</v>
      </c>
      <c r="B18809" s="171" t="s">
        <v>37455</v>
      </c>
      <c r="C18809" s="171" t="s">
        <v>34757</v>
      </c>
      <c r="D18809" s="171" t="s">
        <v>4</v>
      </c>
      <c r="E18809" s="11">
        <v>45017</v>
      </c>
      <c r="F18809">
        <v>1.5</v>
      </c>
      <c r="G18809">
        <v>1.5</v>
      </c>
      <c r="I18809">
        <v>0</v>
      </c>
      <c r="J18809">
        <v>6</v>
      </c>
      <c r="L18809">
        <v>6</v>
      </c>
      <c r="N18809">
        <v>0</v>
      </c>
      <c r="P18809">
        <v>0</v>
      </c>
      <c r="Q18809">
        <v>0</v>
      </c>
      <c r="S18809">
        <v>0</v>
      </c>
    </row>
    <row r="18810" spans="1:19" x14ac:dyDescent="0.3">
      <c r="A18810" t="s">
        <v>37456</v>
      </c>
      <c r="B18810" s="171" t="s">
        <v>37457</v>
      </c>
      <c r="C18810" s="171" t="s">
        <v>34760</v>
      </c>
      <c r="D18810" s="171" t="s">
        <v>4</v>
      </c>
      <c r="E18810" s="11">
        <v>45017</v>
      </c>
      <c r="F18810">
        <v>1</v>
      </c>
      <c r="G18810">
        <v>1</v>
      </c>
      <c r="I18810">
        <v>1</v>
      </c>
      <c r="J18810">
        <v>4</v>
      </c>
      <c r="L18810">
        <v>4</v>
      </c>
      <c r="N18810">
        <v>1</v>
      </c>
      <c r="P18810">
        <v>1</v>
      </c>
      <c r="Q18810">
        <v>1</v>
      </c>
      <c r="S18810">
        <v>0</v>
      </c>
    </row>
    <row r="18811" spans="1:19" x14ac:dyDescent="0.3">
      <c r="A18811" t="s">
        <v>37458</v>
      </c>
      <c r="B18811" s="171" t="s">
        <v>37459</v>
      </c>
      <c r="C18811" s="171" t="s">
        <v>34763</v>
      </c>
      <c r="D18811" s="171" t="s">
        <v>4</v>
      </c>
      <c r="E18811" s="11">
        <v>45017</v>
      </c>
      <c r="F18811">
        <v>0.5</v>
      </c>
      <c r="G18811">
        <v>0.5</v>
      </c>
      <c r="I18811">
        <v>0</v>
      </c>
      <c r="J18811">
        <v>2</v>
      </c>
      <c r="L18811">
        <v>2</v>
      </c>
      <c r="N18811">
        <v>0</v>
      </c>
      <c r="P18811">
        <v>0</v>
      </c>
      <c r="Q18811">
        <v>0</v>
      </c>
      <c r="S18811">
        <v>0</v>
      </c>
    </row>
    <row r="18812" spans="1:19" x14ac:dyDescent="0.3">
      <c r="A18812" t="s">
        <v>37460</v>
      </c>
      <c r="B18812" s="171" t="s">
        <v>37461</v>
      </c>
      <c r="C18812" s="171" t="s">
        <v>34766</v>
      </c>
      <c r="D18812" s="171" t="s">
        <v>4</v>
      </c>
      <c r="E18812" s="11">
        <v>45017</v>
      </c>
      <c r="F18812">
        <v>0.5</v>
      </c>
      <c r="G18812">
        <v>0.5</v>
      </c>
      <c r="I18812">
        <v>0</v>
      </c>
      <c r="J18812">
        <v>2</v>
      </c>
      <c r="L18812">
        <v>2</v>
      </c>
      <c r="N18812">
        <v>0</v>
      </c>
      <c r="P18812">
        <v>0</v>
      </c>
      <c r="Q18812">
        <v>0</v>
      </c>
      <c r="S18812">
        <v>0</v>
      </c>
    </row>
    <row r="18813" spans="1:19" x14ac:dyDescent="0.3">
      <c r="A18813" t="s">
        <v>37462</v>
      </c>
      <c r="B18813" s="171" t="s">
        <v>37463</v>
      </c>
      <c r="C18813" s="171" t="s">
        <v>119</v>
      </c>
      <c r="D18813" s="171" t="s">
        <v>4</v>
      </c>
      <c r="E18813" s="11">
        <v>45017</v>
      </c>
      <c r="F18813">
        <v>0</v>
      </c>
      <c r="G18813">
        <v>0</v>
      </c>
      <c r="I18813">
        <v>0</v>
      </c>
      <c r="J18813">
        <v>0</v>
      </c>
      <c r="L18813">
        <v>0</v>
      </c>
      <c r="N18813">
        <v>0</v>
      </c>
      <c r="P18813">
        <v>0</v>
      </c>
      <c r="Q18813">
        <v>0</v>
      </c>
      <c r="S18813">
        <v>0</v>
      </c>
    </row>
    <row r="18814" spans="1:19" x14ac:dyDescent="0.3">
      <c r="A18814" t="s">
        <v>37464</v>
      </c>
      <c r="B18814" s="171" t="s">
        <v>37465</v>
      </c>
      <c r="C18814" s="171" t="s">
        <v>143</v>
      </c>
      <c r="D18814" s="171" t="s">
        <v>4</v>
      </c>
      <c r="E18814" s="11">
        <v>45017</v>
      </c>
      <c r="F18814">
        <v>0</v>
      </c>
      <c r="G18814">
        <v>0</v>
      </c>
      <c r="I18814">
        <v>0</v>
      </c>
      <c r="J18814">
        <v>0</v>
      </c>
      <c r="L18814">
        <v>0</v>
      </c>
      <c r="N18814">
        <v>0</v>
      </c>
      <c r="P18814">
        <v>0</v>
      </c>
      <c r="Q18814">
        <v>0</v>
      </c>
      <c r="S18814">
        <v>0</v>
      </c>
    </row>
    <row r="18815" spans="1:19" x14ac:dyDescent="0.3">
      <c r="A18815" t="s">
        <v>37466</v>
      </c>
      <c r="B18815" s="171" t="s">
        <v>37467</v>
      </c>
      <c r="C18815" s="171" t="s">
        <v>158</v>
      </c>
      <c r="D18815" s="171" t="s">
        <v>4</v>
      </c>
      <c r="E18815" s="11">
        <v>45017</v>
      </c>
      <c r="F18815">
        <v>0</v>
      </c>
      <c r="G18815">
        <v>0</v>
      </c>
      <c r="I18815">
        <v>0</v>
      </c>
      <c r="J18815">
        <v>0</v>
      </c>
      <c r="L18815">
        <v>0</v>
      </c>
      <c r="N18815">
        <v>0</v>
      </c>
      <c r="P18815">
        <v>0</v>
      </c>
      <c r="Q18815">
        <v>0</v>
      </c>
      <c r="S18815">
        <v>0</v>
      </c>
    </row>
    <row r="18816" spans="1:19" x14ac:dyDescent="0.3">
      <c r="A18816" t="s">
        <v>37468</v>
      </c>
      <c r="B18816" s="171" t="s">
        <v>37469</v>
      </c>
      <c r="C18816" s="171" t="s">
        <v>209</v>
      </c>
      <c r="D18816" s="171" t="s">
        <v>4</v>
      </c>
      <c r="E18816" s="11">
        <v>45017</v>
      </c>
      <c r="F18816">
        <v>0</v>
      </c>
      <c r="G18816">
        <v>0</v>
      </c>
      <c r="I18816">
        <v>0</v>
      </c>
      <c r="J18816">
        <v>0</v>
      </c>
      <c r="L18816">
        <v>0</v>
      </c>
      <c r="N18816">
        <v>0</v>
      </c>
      <c r="P18816">
        <v>0</v>
      </c>
      <c r="Q18816">
        <v>0</v>
      </c>
      <c r="S18816">
        <v>0</v>
      </c>
    </row>
    <row r="18817" spans="1:19" x14ac:dyDescent="0.3">
      <c r="A18817" t="s">
        <v>37470</v>
      </c>
      <c r="B18817" s="171" t="s">
        <v>37471</v>
      </c>
      <c r="C18817" s="171" t="s">
        <v>76</v>
      </c>
      <c r="D18817" s="171" t="s">
        <v>4</v>
      </c>
      <c r="E18817" s="11">
        <v>45017</v>
      </c>
      <c r="F18817">
        <v>0</v>
      </c>
      <c r="G18817">
        <v>0</v>
      </c>
      <c r="I18817">
        <v>0</v>
      </c>
      <c r="J18817">
        <v>0</v>
      </c>
      <c r="L18817">
        <v>0</v>
      </c>
      <c r="N18817">
        <v>0</v>
      </c>
      <c r="P18817">
        <v>0</v>
      </c>
      <c r="Q18817">
        <v>0</v>
      </c>
      <c r="S18817">
        <v>0</v>
      </c>
    </row>
    <row r="18818" spans="1:19" x14ac:dyDescent="0.3">
      <c r="A18818" t="s">
        <v>37472</v>
      </c>
      <c r="B18818" s="171" t="s">
        <v>37473</v>
      </c>
      <c r="C18818" s="171" t="s">
        <v>15344</v>
      </c>
      <c r="D18818" s="171" t="s">
        <v>4</v>
      </c>
      <c r="E18818" s="11">
        <v>45017</v>
      </c>
      <c r="F18818">
        <v>0</v>
      </c>
      <c r="G18818">
        <v>0</v>
      </c>
      <c r="I18818">
        <v>0</v>
      </c>
      <c r="J18818">
        <v>0</v>
      </c>
      <c r="L18818">
        <v>0</v>
      </c>
      <c r="N18818">
        <v>0</v>
      </c>
      <c r="P18818">
        <v>0</v>
      </c>
      <c r="Q18818">
        <v>0</v>
      </c>
      <c r="S18818">
        <v>0</v>
      </c>
    </row>
    <row r="18819" spans="1:19" x14ac:dyDescent="0.3">
      <c r="A18819" t="s">
        <v>37474</v>
      </c>
      <c r="B18819" s="171" t="s">
        <v>37475</v>
      </c>
      <c r="C18819" s="171" t="s">
        <v>24281</v>
      </c>
      <c r="D18819" s="171" t="s">
        <v>4</v>
      </c>
      <c r="E18819" s="11">
        <v>45017</v>
      </c>
      <c r="F18819">
        <v>0</v>
      </c>
      <c r="G18819">
        <v>0</v>
      </c>
      <c r="I18819">
        <v>0</v>
      </c>
      <c r="J18819">
        <v>0</v>
      </c>
      <c r="L18819">
        <v>0</v>
      </c>
      <c r="N18819">
        <v>0</v>
      </c>
      <c r="P18819">
        <v>0</v>
      </c>
      <c r="Q18819">
        <v>0</v>
      </c>
      <c r="S18819">
        <v>0</v>
      </c>
    </row>
    <row r="18820" spans="1:19" x14ac:dyDescent="0.3">
      <c r="A18820" t="s">
        <v>37476</v>
      </c>
      <c r="B18820" s="171" t="s">
        <v>37477</v>
      </c>
      <c r="C18820" s="171" t="s">
        <v>24284</v>
      </c>
      <c r="D18820" s="171" t="s">
        <v>4</v>
      </c>
      <c r="E18820" s="11">
        <v>45017</v>
      </c>
      <c r="F18820">
        <v>2</v>
      </c>
      <c r="G18820">
        <v>2</v>
      </c>
      <c r="I18820">
        <v>5</v>
      </c>
      <c r="J18820">
        <v>11</v>
      </c>
      <c r="L18820">
        <v>11</v>
      </c>
      <c r="N18820">
        <v>4</v>
      </c>
      <c r="P18820">
        <v>0</v>
      </c>
      <c r="Q18820">
        <v>2</v>
      </c>
      <c r="S18820">
        <v>1</v>
      </c>
    </row>
    <row r="18821" spans="1:19" x14ac:dyDescent="0.3">
      <c r="A18821" t="s">
        <v>37478</v>
      </c>
      <c r="B18821" s="171" t="s">
        <v>37479</v>
      </c>
      <c r="C18821" s="171" t="s">
        <v>18126</v>
      </c>
      <c r="D18821" s="171" t="s">
        <v>4</v>
      </c>
      <c r="E18821" s="11">
        <v>45017</v>
      </c>
      <c r="F18821">
        <v>0</v>
      </c>
      <c r="G18821">
        <v>0</v>
      </c>
      <c r="I18821">
        <v>0</v>
      </c>
      <c r="J18821">
        <v>0</v>
      </c>
      <c r="L18821">
        <v>0</v>
      </c>
      <c r="N18821">
        <v>0</v>
      </c>
      <c r="P18821">
        <v>0</v>
      </c>
      <c r="Q18821">
        <v>0</v>
      </c>
      <c r="S18821">
        <v>0</v>
      </c>
    </row>
    <row r="18822" spans="1:19" x14ac:dyDescent="0.3">
      <c r="A18822" t="s">
        <v>37480</v>
      </c>
      <c r="B18822" s="171" t="s">
        <v>37481</v>
      </c>
      <c r="C18822" s="171" t="s">
        <v>128</v>
      </c>
      <c r="D18822" s="171" t="s">
        <v>4</v>
      </c>
      <c r="E18822" s="11">
        <v>45017</v>
      </c>
      <c r="F18822">
        <v>0</v>
      </c>
      <c r="G18822">
        <v>0</v>
      </c>
      <c r="I18822">
        <v>0</v>
      </c>
      <c r="J18822">
        <v>0</v>
      </c>
      <c r="L18822">
        <v>0</v>
      </c>
      <c r="N18822">
        <v>0</v>
      </c>
      <c r="P18822">
        <v>0</v>
      </c>
      <c r="Q18822">
        <v>0</v>
      </c>
      <c r="S18822">
        <v>0</v>
      </c>
    </row>
    <row r="18823" spans="1:19" x14ac:dyDescent="0.3">
      <c r="A18823" t="s">
        <v>37482</v>
      </c>
      <c r="B18823" s="171" t="s">
        <v>37483</v>
      </c>
      <c r="C18823" s="171" t="s">
        <v>14824</v>
      </c>
      <c r="D18823" s="171" t="s">
        <v>4</v>
      </c>
      <c r="E18823" s="11">
        <v>45017</v>
      </c>
      <c r="F18823">
        <v>0</v>
      </c>
      <c r="G18823">
        <v>0</v>
      </c>
      <c r="I18823">
        <v>0</v>
      </c>
      <c r="J18823">
        <v>0</v>
      </c>
      <c r="L18823">
        <v>0</v>
      </c>
      <c r="N18823">
        <v>0</v>
      </c>
      <c r="P18823">
        <v>0</v>
      </c>
      <c r="Q18823">
        <v>0</v>
      </c>
      <c r="S18823">
        <v>0</v>
      </c>
    </row>
    <row r="18824" spans="1:19" x14ac:dyDescent="0.3">
      <c r="A18824" t="s">
        <v>37484</v>
      </c>
      <c r="B18824" s="171" t="s">
        <v>37485</v>
      </c>
      <c r="C18824" s="171" t="s">
        <v>152</v>
      </c>
      <c r="D18824" s="171" t="s">
        <v>4</v>
      </c>
      <c r="E18824" s="11">
        <v>45017</v>
      </c>
      <c r="F18824">
        <v>0</v>
      </c>
      <c r="G18824">
        <v>0</v>
      </c>
      <c r="I18824">
        <v>0</v>
      </c>
      <c r="J18824">
        <v>0</v>
      </c>
      <c r="L18824">
        <v>0</v>
      </c>
      <c r="N18824">
        <v>0</v>
      </c>
      <c r="P18824">
        <v>0</v>
      </c>
      <c r="Q18824">
        <v>0</v>
      </c>
      <c r="S18824">
        <v>0</v>
      </c>
    </row>
    <row r="18825" spans="1:19" x14ac:dyDescent="0.3">
      <c r="A18825" t="s">
        <v>37486</v>
      </c>
      <c r="B18825" s="171" t="s">
        <v>37487</v>
      </c>
      <c r="C18825" s="171" t="s">
        <v>194</v>
      </c>
      <c r="D18825" s="171" t="s">
        <v>4</v>
      </c>
      <c r="E18825" s="11">
        <v>45017</v>
      </c>
      <c r="F18825">
        <v>5</v>
      </c>
      <c r="G18825">
        <v>5</v>
      </c>
      <c r="I18825">
        <v>19</v>
      </c>
      <c r="J18825">
        <v>27</v>
      </c>
      <c r="L18825">
        <v>27</v>
      </c>
      <c r="N18825">
        <v>17</v>
      </c>
      <c r="P18825">
        <v>5</v>
      </c>
      <c r="Q18825">
        <v>8</v>
      </c>
      <c r="S18825">
        <v>2</v>
      </c>
    </row>
    <row r="18826" spans="1:19" x14ac:dyDescent="0.3">
      <c r="A18826" t="s">
        <v>37488</v>
      </c>
      <c r="B18826" s="171" t="s">
        <v>37489</v>
      </c>
      <c r="C18826" s="171" t="s">
        <v>18137</v>
      </c>
      <c r="D18826" s="171" t="s">
        <v>4</v>
      </c>
      <c r="E18826" s="11">
        <v>45017</v>
      </c>
      <c r="F18826">
        <v>0</v>
      </c>
      <c r="G18826">
        <v>0</v>
      </c>
      <c r="I18826">
        <v>0</v>
      </c>
      <c r="J18826">
        <v>0</v>
      </c>
      <c r="L18826">
        <v>0</v>
      </c>
      <c r="N18826">
        <v>0</v>
      </c>
      <c r="P18826">
        <v>0</v>
      </c>
      <c r="Q18826">
        <v>0</v>
      </c>
      <c r="S18826">
        <v>0</v>
      </c>
    </row>
    <row r="18827" spans="1:19" x14ac:dyDescent="0.3">
      <c r="A18827" t="s">
        <v>37490</v>
      </c>
      <c r="B18827" s="171" t="s">
        <v>37491</v>
      </c>
      <c r="C18827" s="171" t="s">
        <v>18140</v>
      </c>
      <c r="D18827" s="171" t="s">
        <v>4</v>
      </c>
      <c r="E18827" s="11">
        <v>45017</v>
      </c>
      <c r="F18827">
        <v>2</v>
      </c>
      <c r="G18827">
        <v>4</v>
      </c>
      <c r="I18827">
        <v>9</v>
      </c>
      <c r="J18827">
        <v>10</v>
      </c>
      <c r="L18827">
        <v>20</v>
      </c>
      <c r="N18827">
        <v>7</v>
      </c>
      <c r="P18827">
        <v>1</v>
      </c>
      <c r="Q18827">
        <v>2</v>
      </c>
      <c r="S18827">
        <v>2</v>
      </c>
    </row>
    <row r="18828" spans="1:19" x14ac:dyDescent="0.3">
      <c r="A18828" t="s">
        <v>37492</v>
      </c>
      <c r="B18828" s="171" t="s">
        <v>37493</v>
      </c>
      <c r="C18828" s="171" t="s">
        <v>236</v>
      </c>
      <c r="D18828" s="171" t="s">
        <v>4</v>
      </c>
      <c r="E18828" s="11">
        <v>45017</v>
      </c>
      <c r="F18828">
        <v>0</v>
      </c>
      <c r="G18828">
        <v>0</v>
      </c>
      <c r="I18828">
        <v>0</v>
      </c>
      <c r="J18828">
        <v>0</v>
      </c>
      <c r="L18828">
        <v>0</v>
      </c>
      <c r="N18828">
        <v>0</v>
      </c>
      <c r="P18828">
        <v>0</v>
      </c>
      <c r="Q18828">
        <v>0</v>
      </c>
      <c r="S18828">
        <v>0</v>
      </c>
    </row>
    <row r="18829" spans="1:19" x14ac:dyDescent="0.3">
      <c r="A18829" t="s">
        <v>37494</v>
      </c>
      <c r="B18829" s="171" t="s">
        <v>37495</v>
      </c>
      <c r="C18829" s="171" t="s">
        <v>239</v>
      </c>
      <c r="D18829" s="171" t="s">
        <v>4</v>
      </c>
      <c r="E18829" s="11">
        <v>45017</v>
      </c>
      <c r="F18829">
        <v>0</v>
      </c>
      <c r="G18829">
        <v>0</v>
      </c>
      <c r="I18829">
        <v>0</v>
      </c>
      <c r="J18829">
        <v>0</v>
      </c>
      <c r="L18829">
        <v>0</v>
      </c>
      <c r="N18829">
        <v>0</v>
      </c>
      <c r="P18829">
        <v>0</v>
      </c>
      <c r="Q18829">
        <v>0</v>
      </c>
      <c r="S18829">
        <v>0</v>
      </c>
    </row>
    <row r="18830" spans="1:19" x14ac:dyDescent="0.3">
      <c r="A18830" t="s">
        <v>37496</v>
      </c>
      <c r="B18830" s="171" t="s">
        <v>37497</v>
      </c>
      <c r="C18830" s="171" t="s">
        <v>24315</v>
      </c>
      <c r="D18830" s="171" t="s">
        <v>4</v>
      </c>
      <c r="E18830" s="11">
        <v>45017</v>
      </c>
      <c r="F18830">
        <v>0</v>
      </c>
      <c r="G18830">
        <v>0</v>
      </c>
      <c r="I18830">
        <v>0</v>
      </c>
      <c r="J18830">
        <v>0</v>
      </c>
      <c r="L18830">
        <v>0</v>
      </c>
      <c r="N18830">
        <v>0</v>
      </c>
      <c r="P18830">
        <v>0</v>
      </c>
      <c r="Q18830">
        <v>0</v>
      </c>
      <c r="S18830">
        <v>0</v>
      </c>
    </row>
    <row r="18831" spans="1:19" x14ac:dyDescent="0.3">
      <c r="A18831" t="s">
        <v>37498</v>
      </c>
      <c r="B18831" s="171" t="s">
        <v>37499</v>
      </c>
      <c r="C18831" s="171" t="s">
        <v>34833</v>
      </c>
      <c r="D18831" s="171" t="s">
        <v>4</v>
      </c>
      <c r="E18831" s="11">
        <v>45017</v>
      </c>
      <c r="F18831">
        <v>1.5</v>
      </c>
      <c r="G18831">
        <v>2</v>
      </c>
      <c r="I18831">
        <v>2</v>
      </c>
      <c r="J18831">
        <v>9</v>
      </c>
      <c r="L18831">
        <v>11</v>
      </c>
      <c r="N18831">
        <v>2</v>
      </c>
      <c r="P18831">
        <v>0</v>
      </c>
      <c r="Q18831">
        <v>0</v>
      </c>
      <c r="S18831">
        <v>0</v>
      </c>
    </row>
    <row r="18832" spans="1:19" x14ac:dyDescent="0.3">
      <c r="A18832" t="s">
        <v>37500</v>
      </c>
      <c r="B18832" s="171" t="s">
        <v>37501</v>
      </c>
      <c r="C18832" s="171" t="s">
        <v>34836</v>
      </c>
      <c r="D18832" s="171" t="s">
        <v>4</v>
      </c>
      <c r="E18832" s="11">
        <v>45017</v>
      </c>
      <c r="F18832">
        <v>1.5</v>
      </c>
      <c r="G18832">
        <v>1.5</v>
      </c>
      <c r="I18832">
        <v>4</v>
      </c>
      <c r="J18832">
        <v>7</v>
      </c>
      <c r="L18832">
        <v>7</v>
      </c>
      <c r="N18832">
        <v>4</v>
      </c>
      <c r="P18832">
        <v>0</v>
      </c>
      <c r="Q18832">
        <v>0</v>
      </c>
      <c r="S18832">
        <v>0</v>
      </c>
    </row>
    <row r="18833" spans="1:19" x14ac:dyDescent="0.3">
      <c r="A18833" t="s">
        <v>37502</v>
      </c>
      <c r="B18833" s="171" t="s">
        <v>37503</v>
      </c>
      <c r="C18833" s="171" t="s">
        <v>113</v>
      </c>
      <c r="D18833" s="171" t="s">
        <v>4</v>
      </c>
      <c r="E18833" s="11">
        <v>45017</v>
      </c>
      <c r="F18833">
        <v>0</v>
      </c>
      <c r="G18833">
        <v>0</v>
      </c>
      <c r="I18833">
        <v>0</v>
      </c>
      <c r="J18833">
        <v>0</v>
      </c>
      <c r="L18833">
        <v>0</v>
      </c>
      <c r="N18833">
        <v>0</v>
      </c>
      <c r="P18833">
        <v>0</v>
      </c>
      <c r="Q18833">
        <v>0</v>
      </c>
      <c r="S18833">
        <v>0</v>
      </c>
    </row>
    <row r="18834" spans="1:19" x14ac:dyDescent="0.3">
      <c r="A18834" t="s">
        <v>37504</v>
      </c>
      <c r="B18834" s="171" t="s">
        <v>37505</v>
      </c>
      <c r="C18834" s="171" t="s">
        <v>131</v>
      </c>
      <c r="D18834" s="171" t="s">
        <v>4</v>
      </c>
      <c r="E18834" s="11">
        <v>45017</v>
      </c>
      <c r="F18834">
        <v>0</v>
      </c>
      <c r="G18834">
        <v>0</v>
      </c>
      <c r="I18834">
        <v>0</v>
      </c>
      <c r="J18834">
        <v>0</v>
      </c>
      <c r="L18834">
        <v>0</v>
      </c>
      <c r="N18834">
        <v>0</v>
      </c>
      <c r="P18834">
        <v>0</v>
      </c>
      <c r="Q18834">
        <v>0</v>
      </c>
      <c r="S18834">
        <v>0</v>
      </c>
    </row>
    <row r="18835" spans="1:19" x14ac:dyDescent="0.3">
      <c r="A18835" t="s">
        <v>37506</v>
      </c>
      <c r="B18835" s="171" t="s">
        <v>37507</v>
      </c>
      <c r="C18835" s="171" t="s">
        <v>14843</v>
      </c>
      <c r="D18835" s="171" t="s">
        <v>4</v>
      </c>
      <c r="E18835" s="11">
        <v>45017</v>
      </c>
      <c r="F18835">
        <v>0</v>
      </c>
      <c r="G18835">
        <v>0</v>
      </c>
      <c r="I18835">
        <v>0</v>
      </c>
      <c r="J18835">
        <v>0</v>
      </c>
      <c r="L18835">
        <v>0</v>
      </c>
      <c r="N18835">
        <v>0</v>
      </c>
      <c r="P18835">
        <v>0</v>
      </c>
      <c r="Q18835">
        <v>0</v>
      </c>
      <c r="S18835">
        <v>0</v>
      </c>
    </row>
    <row r="18836" spans="1:19" x14ac:dyDescent="0.3">
      <c r="A18836" t="s">
        <v>37508</v>
      </c>
      <c r="B18836" s="171" t="s">
        <v>37509</v>
      </c>
      <c r="C18836" s="171" t="s">
        <v>155</v>
      </c>
      <c r="D18836" s="171" t="s">
        <v>4</v>
      </c>
      <c r="E18836" s="11">
        <v>45017</v>
      </c>
      <c r="F18836">
        <v>5</v>
      </c>
      <c r="G18836">
        <v>6</v>
      </c>
      <c r="I18836">
        <v>14</v>
      </c>
      <c r="J18836">
        <v>27</v>
      </c>
      <c r="L18836">
        <v>32</v>
      </c>
      <c r="N18836">
        <v>11</v>
      </c>
      <c r="P18836">
        <v>0</v>
      </c>
      <c r="Q18836">
        <v>0</v>
      </c>
      <c r="S18836">
        <v>3</v>
      </c>
    </row>
    <row r="18837" spans="1:19" x14ac:dyDescent="0.3">
      <c r="A18837" t="s">
        <v>37510</v>
      </c>
      <c r="B18837" s="171" t="s">
        <v>37511</v>
      </c>
      <c r="C18837" s="171" t="s">
        <v>16232</v>
      </c>
      <c r="D18837" s="171" t="s">
        <v>4</v>
      </c>
      <c r="E18837" s="11">
        <v>45017</v>
      </c>
      <c r="F18837">
        <v>2.5</v>
      </c>
      <c r="G18837">
        <v>2</v>
      </c>
      <c r="I18837">
        <v>5</v>
      </c>
      <c r="J18837">
        <v>15</v>
      </c>
      <c r="L18837">
        <v>12</v>
      </c>
      <c r="N18837">
        <v>5</v>
      </c>
      <c r="P18837">
        <v>0</v>
      </c>
      <c r="Q18837">
        <v>0</v>
      </c>
      <c r="S18837">
        <v>0</v>
      </c>
    </row>
    <row r="18838" spans="1:19" x14ac:dyDescent="0.3">
      <c r="A18838" t="s">
        <v>37512</v>
      </c>
      <c r="B18838" s="171" t="s">
        <v>37513</v>
      </c>
      <c r="C18838" s="171" t="s">
        <v>16557</v>
      </c>
      <c r="D18838" s="171" t="s">
        <v>4</v>
      </c>
      <c r="E18838" s="11">
        <v>45017</v>
      </c>
      <c r="F18838">
        <v>0</v>
      </c>
      <c r="G18838">
        <v>0</v>
      </c>
      <c r="I18838">
        <v>0</v>
      </c>
      <c r="J18838">
        <v>0</v>
      </c>
      <c r="L18838">
        <v>0</v>
      </c>
      <c r="N18838">
        <v>0</v>
      </c>
      <c r="P18838">
        <v>0</v>
      </c>
      <c r="Q18838">
        <v>0</v>
      </c>
      <c r="S18838">
        <v>0</v>
      </c>
    </row>
    <row r="18839" spans="1:19" x14ac:dyDescent="0.3">
      <c r="A18839" t="s">
        <v>37514</v>
      </c>
      <c r="B18839" s="171" t="s">
        <v>37515</v>
      </c>
      <c r="C18839" s="171" t="s">
        <v>188</v>
      </c>
      <c r="D18839" s="171" t="s">
        <v>4</v>
      </c>
      <c r="E18839" s="11">
        <v>45017</v>
      </c>
      <c r="F18839">
        <v>2</v>
      </c>
      <c r="G18839">
        <v>5</v>
      </c>
      <c r="I18839">
        <v>5</v>
      </c>
      <c r="J18839">
        <v>11</v>
      </c>
      <c r="L18839">
        <v>29</v>
      </c>
      <c r="N18839">
        <v>5</v>
      </c>
      <c r="P18839">
        <v>0</v>
      </c>
      <c r="Q18839">
        <v>0</v>
      </c>
      <c r="S18839">
        <v>0</v>
      </c>
    </row>
    <row r="18840" spans="1:19" x14ac:dyDescent="0.3">
      <c r="A18840" t="s">
        <v>37516</v>
      </c>
      <c r="B18840" s="171" t="s">
        <v>37517</v>
      </c>
      <c r="C18840" s="171" t="s">
        <v>227</v>
      </c>
      <c r="D18840" s="171" t="s">
        <v>4</v>
      </c>
      <c r="E18840" s="11">
        <v>45017</v>
      </c>
      <c r="F18840">
        <v>0</v>
      </c>
      <c r="G18840">
        <v>0</v>
      </c>
      <c r="I18840">
        <v>0</v>
      </c>
      <c r="J18840">
        <v>0</v>
      </c>
      <c r="L18840">
        <v>0</v>
      </c>
      <c r="N18840">
        <v>0</v>
      </c>
      <c r="P18840">
        <v>0</v>
      </c>
      <c r="Q18840">
        <v>0</v>
      </c>
      <c r="S18840">
        <v>0</v>
      </c>
    </row>
    <row r="18841" spans="1:19" x14ac:dyDescent="0.3">
      <c r="A18841" t="s">
        <v>37518</v>
      </c>
      <c r="B18841" s="171" t="s">
        <v>37519</v>
      </c>
      <c r="C18841" s="171" t="s">
        <v>116</v>
      </c>
      <c r="D18841" s="171" t="s">
        <v>4</v>
      </c>
      <c r="E18841" s="11">
        <v>45017</v>
      </c>
      <c r="F18841">
        <v>8</v>
      </c>
      <c r="G18841">
        <v>8</v>
      </c>
      <c r="I18841">
        <v>36</v>
      </c>
      <c r="J18841">
        <v>84</v>
      </c>
      <c r="L18841">
        <v>84</v>
      </c>
      <c r="N18841">
        <v>36</v>
      </c>
      <c r="P18841">
        <v>0</v>
      </c>
      <c r="Q18841">
        <v>1</v>
      </c>
      <c r="S18841">
        <v>0</v>
      </c>
    </row>
    <row r="18842" spans="1:19" x14ac:dyDescent="0.3">
      <c r="A18842" t="s">
        <v>37520</v>
      </c>
      <c r="B18842" s="171" t="s">
        <v>37521</v>
      </c>
      <c r="C18842" s="171" t="s">
        <v>9862</v>
      </c>
      <c r="D18842" s="171" t="s">
        <v>4</v>
      </c>
      <c r="E18842" s="11">
        <v>45017</v>
      </c>
      <c r="F18842">
        <v>0</v>
      </c>
      <c r="G18842">
        <v>0</v>
      </c>
      <c r="I18842">
        <v>0</v>
      </c>
      <c r="J18842">
        <v>0</v>
      </c>
      <c r="L18842">
        <v>0</v>
      </c>
      <c r="N18842">
        <v>0</v>
      </c>
      <c r="P18842">
        <v>0</v>
      </c>
      <c r="Q18842">
        <v>0</v>
      </c>
      <c r="S18842">
        <v>0</v>
      </c>
    </row>
    <row r="18843" spans="1:19" x14ac:dyDescent="0.3">
      <c r="A18843" t="s">
        <v>37522</v>
      </c>
      <c r="B18843" s="171" t="s">
        <v>37523</v>
      </c>
      <c r="C18843" s="171" t="s">
        <v>140</v>
      </c>
      <c r="D18843" s="171" t="s">
        <v>4</v>
      </c>
      <c r="E18843" s="11">
        <v>45017</v>
      </c>
      <c r="F18843">
        <v>0</v>
      </c>
      <c r="G18843">
        <v>0</v>
      </c>
      <c r="I18843">
        <v>0</v>
      </c>
      <c r="J18843">
        <v>0</v>
      </c>
      <c r="L18843">
        <v>0</v>
      </c>
      <c r="N18843">
        <v>0</v>
      </c>
      <c r="P18843">
        <v>0</v>
      </c>
      <c r="Q18843">
        <v>0</v>
      </c>
      <c r="S18843">
        <v>0</v>
      </c>
    </row>
    <row r="18844" spans="1:19" x14ac:dyDescent="0.3">
      <c r="A18844" t="s">
        <v>37524</v>
      </c>
      <c r="B18844" s="171" t="s">
        <v>37525</v>
      </c>
      <c r="C18844" s="171" t="s">
        <v>8590</v>
      </c>
      <c r="D18844" s="171" t="s">
        <v>4</v>
      </c>
      <c r="E18844" s="11">
        <v>45017</v>
      </c>
      <c r="F18844">
        <v>0</v>
      </c>
      <c r="G18844">
        <v>0</v>
      </c>
      <c r="I18844">
        <v>0</v>
      </c>
      <c r="J18844">
        <v>0</v>
      </c>
      <c r="L18844">
        <v>0</v>
      </c>
      <c r="N18844">
        <v>0</v>
      </c>
      <c r="P18844">
        <v>0</v>
      </c>
      <c r="Q18844">
        <v>0</v>
      </c>
      <c r="S18844">
        <v>0</v>
      </c>
    </row>
    <row r="18845" spans="1:19" x14ac:dyDescent="0.3">
      <c r="A18845" t="s">
        <v>37526</v>
      </c>
      <c r="B18845" s="171" t="s">
        <v>37527</v>
      </c>
      <c r="C18845" s="171" t="s">
        <v>170</v>
      </c>
      <c r="D18845" s="171" t="s">
        <v>4</v>
      </c>
      <c r="E18845" s="11">
        <v>45017</v>
      </c>
      <c r="F18845">
        <v>4</v>
      </c>
      <c r="G18845">
        <v>3.5</v>
      </c>
      <c r="I18845">
        <v>30</v>
      </c>
      <c r="J18845">
        <v>56</v>
      </c>
      <c r="L18845">
        <v>49</v>
      </c>
      <c r="N18845">
        <v>30</v>
      </c>
      <c r="P18845">
        <v>0</v>
      </c>
      <c r="Q18845">
        <v>4</v>
      </c>
      <c r="S18845">
        <v>0</v>
      </c>
    </row>
    <row r="18846" spans="1:19" x14ac:dyDescent="0.3">
      <c r="A18846" t="s">
        <v>37528</v>
      </c>
      <c r="B18846" s="171" t="s">
        <v>37529</v>
      </c>
      <c r="C18846" s="171" t="s">
        <v>182</v>
      </c>
      <c r="D18846" s="171" t="s">
        <v>4</v>
      </c>
      <c r="E18846" s="11">
        <v>45017</v>
      </c>
      <c r="F18846">
        <v>10.5</v>
      </c>
      <c r="G18846">
        <v>10</v>
      </c>
      <c r="I18846">
        <v>55</v>
      </c>
      <c r="J18846">
        <v>120</v>
      </c>
      <c r="L18846">
        <v>113</v>
      </c>
      <c r="N18846">
        <v>36</v>
      </c>
      <c r="P18846">
        <v>3</v>
      </c>
      <c r="Q18846">
        <v>5</v>
      </c>
      <c r="S18846">
        <v>19</v>
      </c>
    </row>
    <row r="18847" spans="1:19" x14ac:dyDescent="0.3">
      <c r="A18847" t="s">
        <v>37530</v>
      </c>
      <c r="B18847" s="171" t="s">
        <v>37531</v>
      </c>
      <c r="C18847" s="171" t="s">
        <v>197</v>
      </c>
      <c r="D18847" s="171" t="s">
        <v>4</v>
      </c>
      <c r="E18847" s="11">
        <v>45017</v>
      </c>
      <c r="F18847">
        <v>9</v>
      </c>
      <c r="G18847">
        <v>8</v>
      </c>
      <c r="I18847">
        <v>42</v>
      </c>
      <c r="J18847">
        <v>90</v>
      </c>
      <c r="L18847">
        <v>80</v>
      </c>
      <c r="N18847">
        <v>37</v>
      </c>
      <c r="P18847">
        <v>2</v>
      </c>
      <c r="Q18847">
        <v>4</v>
      </c>
      <c r="S18847">
        <v>5</v>
      </c>
    </row>
    <row r="18848" spans="1:19" x14ac:dyDescent="0.3">
      <c r="A18848" t="s">
        <v>37532</v>
      </c>
      <c r="B18848" s="171" t="s">
        <v>37533</v>
      </c>
      <c r="C18848" s="171" t="s">
        <v>218</v>
      </c>
      <c r="D18848" s="171" t="s">
        <v>4</v>
      </c>
      <c r="E18848" s="11">
        <v>45017</v>
      </c>
      <c r="F18848">
        <v>0</v>
      </c>
      <c r="G18848">
        <v>0</v>
      </c>
      <c r="I18848">
        <v>0</v>
      </c>
      <c r="J18848">
        <v>0</v>
      </c>
      <c r="L18848">
        <v>0</v>
      </c>
      <c r="N18848">
        <v>0</v>
      </c>
      <c r="P18848">
        <v>0</v>
      </c>
      <c r="Q18848">
        <v>0</v>
      </c>
      <c r="S18848">
        <v>0</v>
      </c>
    </row>
    <row r="18849" spans="1:19" x14ac:dyDescent="0.3">
      <c r="A18849" t="s">
        <v>37534</v>
      </c>
      <c r="B18849" s="171" t="s">
        <v>37535</v>
      </c>
      <c r="C18849" s="171" t="s">
        <v>34871</v>
      </c>
      <c r="D18849" s="171" t="s">
        <v>4</v>
      </c>
      <c r="E18849" s="11">
        <v>45017</v>
      </c>
      <c r="F18849">
        <v>2.5</v>
      </c>
      <c r="G18849">
        <v>4</v>
      </c>
      <c r="I18849">
        <v>21</v>
      </c>
      <c r="J18849">
        <v>29</v>
      </c>
      <c r="L18849">
        <v>44</v>
      </c>
      <c r="N18849">
        <v>21</v>
      </c>
      <c r="P18849">
        <v>0</v>
      </c>
      <c r="Q18849">
        <v>0</v>
      </c>
      <c r="S18849">
        <v>0</v>
      </c>
    </row>
    <row r="18850" spans="1:19" x14ac:dyDescent="0.3">
      <c r="A18850" t="s">
        <v>37536</v>
      </c>
      <c r="B18850" s="171" t="s">
        <v>37537</v>
      </c>
      <c r="C18850" s="171" t="s">
        <v>230</v>
      </c>
      <c r="D18850" s="171" t="s">
        <v>4</v>
      </c>
      <c r="E18850" s="11">
        <v>45017</v>
      </c>
      <c r="F18850">
        <v>0</v>
      </c>
      <c r="G18850">
        <v>0</v>
      </c>
      <c r="I18850">
        <v>0</v>
      </c>
      <c r="J18850">
        <v>0</v>
      </c>
      <c r="L18850">
        <v>0</v>
      </c>
      <c r="N18850">
        <v>0</v>
      </c>
      <c r="P18850">
        <v>0</v>
      </c>
      <c r="Q18850">
        <v>0</v>
      </c>
      <c r="S18850">
        <v>0</v>
      </c>
    </row>
    <row r="18851" spans="1:19" x14ac:dyDescent="0.3">
      <c r="A18851" t="s">
        <v>37538</v>
      </c>
      <c r="B18851" s="171" t="s">
        <v>37539</v>
      </c>
      <c r="C18851" s="171" t="s">
        <v>8193</v>
      </c>
      <c r="D18851" s="171" t="s">
        <v>4</v>
      </c>
      <c r="E18851" s="11">
        <v>45017</v>
      </c>
      <c r="F18851">
        <v>1</v>
      </c>
      <c r="G18851">
        <v>1</v>
      </c>
      <c r="I18851">
        <v>15</v>
      </c>
      <c r="J18851">
        <v>11</v>
      </c>
      <c r="L18851">
        <v>11</v>
      </c>
      <c r="N18851">
        <v>11</v>
      </c>
      <c r="P18851">
        <v>0</v>
      </c>
      <c r="Q18851">
        <v>0</v>
      </c>
      <c r="S18851">
        <v>4</v>
      </c>
    </row>
    <row r="18852" spans="1:19" x14ac:dyDescent="0.3">
      <c r="A18852" t="s">
        <v>37540</v>
      </c>
      <c r="B18852" s="171" t="s">
        <v>37541</v>
      </c>
      <c r="C18852" s="171" t="s">
        <v>10522</v>
      </c>
      <c r="D18852" s="171" t="s">
        <v>4</v>
      </c>
      <c r="E18852" s="11">
        <v>45017</v>
      </c>
      <c r="F18852">
        <v>0</v>
      </c>
      <c r="G18852">
        <v>0</v>
      </c>
      <c r="I18852">
        <v>0</v>
      </c>
      <c r="J18852">
        <v>0</v>
      </c>
      <c r="L18852">
        <v>0</v>
      </c>
      <c r="N18852">
        <v>0</v>
      </c>
      <c r="P18852">
        <v>0</v>
      </c>
      <c r="Q18852">
        <v>0</v>
      </c>
      <c r="S18852">
        <v>0</v>
      </c>
    </row>
    <row r="18853" spans="1:19" x14ac:dyDescent="0.3">
      <c r="A18853" t="s">
        <v>37542</v>
      </c>
      <c r="B18853" s="171" t="s">
        <v>37543</v>
      </c>
      <c r="C18853" s="171" t="s">
        <v>10525</v>
      </c>
      <c r="D18853" s="171" t="s">
        <v>4</v>
      </c>
      <c r="E18853" s="11">
        <v>45017</v>
      </c>
      <c r="F18853">
        <v>0</v>
      </c>
      <c r="G18853">
        <v>0</v>
      </c>
      <c r="I18853">
        <v>0</v>
      </c>
      <c r="J18853">
        <v>0</v>
      </c>
      <c r="L18853">
        <v>0</v>
      </c>
      <c r="N18853">
        <v>0</v>
      </c>
      <c r="P18853">
        <v>0</v>
      </c>
      <c r="Q18853">
        <v>0</v>
      </c>
      <c r="S18853">
        <v>0</v>
      </c>
    </row>
    <row r="18854" spans="1:19" x14ac:dyDescent="0.3">
      <c r="A18854" t="s">
        <v>37544</v>
      </c>
      <c r="B18854" s="171" t="s">
        <v>37545</v>
      </c>
      <c r="C18854" s="171" t="s">
        <v>10528</v>
      </c>
      <c r="D18854" s="171" t="s">
        <v>4</v>
      </c>
      <c r="E18854" s="11">
        <v>45017</v>
      </c>
      <c r="F18854">
        <v>0</v>
      </c>
      <c r="G18854">
        <v>0</v>
      </c>
      <c r="I18854">
        <v>0</v>
      </c>
      <c r="J18854">
        <v>0</v>
      </c>
      <c r="L18854">
        <v>0</v>
      </c>
      <c r="N18854">
        <v>0</v>
      </c>
      <c r="P18854">
        <v>0</v>
      </c>
      <c r="Q18854">
        <v>0</v>
      </c>
      <c r="S18854">
        <v>0</v>
      </c>
    </row>
    <row r="18855" spans="1:19" x14ac:dyDescent="0.3">
      <c r="A18855" t="s">
        <v>37546</v>
      </c>
      <c r="B18855" s="171" t="s">
        <v>37547</v>
      </c>
      <c r="C18855" s="171" t="s">
        <v>10531</v>
      </c>
      <c r="D18855" s="171" t="s">
        <v>4</v>
      </c>
      <c r="E18855" s="11">
        <v>45017</v>
      </c>
      <c r="F18855">
        <v>0</v>
      </c>
      <c r="G18855">
        <v>0</v>
      </c>
      <c r="I18855">
        <v>0</v>
      </c>
      <c r="J18855">
        <v>0</v>
      </c>
      <c r="L18855">
        <v>0</v>
      </c>
      <c r="N18855">
        <v>0</v>
      </c>
      <c r="P18855">
        <v>0</v>
      </c>
      <c r="Q18855">
        <v>0</v>
      </c>
      <c r="S18855">
        <v>0</v>
      </c>
    </row>
    <row r="18856" spans="1:19" x14ac:dyDescent="0.3">
      <c r="A18856" t="s">
        <v>37548</v>
      </c>
      <c r="B18856" s="171" t="s">
        <v>37549</v>
      </c>
      <c r="C18856" s="171" t="s">
        <v>14880</v>
      </c>
      <c r="D18856" s="171" t="s">
        <v>4</v>
      </c>
      <c r="E18856" s="11">
        <v>45017</v>
      </c>
      <c r="F18856">
        <v>0</v>
      </c>
      <c r="G18856">
        <v>0</v>
      </c>
      <c r="I18856">
        <v>0</v>
      </c>
      <c r="J18856">
        <v>0</v>
      </c>
      <c r="L18856">
        <v>0</v>
      </c>
      <c r="N18856">
        <v>0</v>
      </c>
      <c r="P18856">
        <v>0</v>
      </c>
      <c r="Q18856">
        <v>0</v>
      </c>
      <c r="S18856">
        <v>0</v>
      </c>
    </row>
    <row r="18857" spans="1:19" x14ac:dyDescent="0.3">
      <c r="A18857" t="s">
        <v>37550</v>
      </c>
      <c r="B18857" s="171" t="s">
        <v>37551</v>
      </c>
      <c r="C18857" s="171" t="s">
        <v>10534</v>
      </c>
      <c r="D18857" s="171" t="s">
        <v>4</v>
      </c>
      <c r="E18857" s="11">
        <v>45017</v>
      </c>
      <c r="F18857">
        <v>2</v>
      </c>
      <c r="G18857">
        <v>2</v>
      </c>
      <c r="I18857">
        <v>5</v>
      </c>
      <c r="J18857">
        <v>11</v>
      </c>
      <c r="L18857">
        <v>11</v>
      </c>
      <c r="N18857">
        <v>5</v>
      </c>
      <c r="P18857">
        <v>0</v>
      </c>
      <c r="Q18857">
        <v>0</v>
      </c>
      <c r="S18857">
        <v>0</v>
      </c>
    </row>
    <row r="18858" spans="1:19" x14ac:dyDescent="0.3">
      <c r="A18858" t="s">
        <v>37552</v>
      </c>
      <c r="B18858" s="171" t="s">
        <v>37553</v>
      </c>
      <c r="C18858" s="171" t="s">
        <v>10537</v>
      </c>
      <c r="D18858" s="171" t="s">
        <v>4</v>
      </c>
      <c r="E18858" s="11">
        <v>45017</v>
      </c>
      <c r="F18858">
        <v>0.5</v>
      </c>
      <c r="G18858">
        <v>2</v>
      </c>
      <c r="I18858">
        <v>4</v>
      </c>
      <c r="J18858">
        <v>3</v>
      </c>
      <c r="L18858">
        <v>11</v>
      </c>
      <c r="N18858">
        <v>4</v>
      </c>
      <c r="P18858">
        <v>0</v>
      </c>
      <c r="Q18858">
        <v>0</v>
      </c>
      <c r="S18858">
        <v>0</v>
      </c>
    </row>
    <row r="18859" spans="1:19" x14ac:dyDescent="0.3">
      <c r="A18859" t="s">
        <v>37554</v>
      </c>
      <c r="B18859" s="171" t="s">
        <v>37555</v>
      </c>
      <c r="C18859" s="171" t="s">
        <v>15347</v>
      </c>
      <c r="D18859" s="171" t="s">
        <v>4</v>
      </c>
      <c r="E18859" s="11">
        <v>45017</v>
      </c>
      <c r="F18859">
        <v>1</v>
      </c>
      <c r="G18859">
        <v>1</v>
      </c>
      <c r="I18859">
        <v>2</v>
      </c>
      <c r="J18859">
        <v>6</v>
      </c>
      <c r="L18859">
        <v>6</v>
      </c>
      <c r="N18859">
        <v>2</v>
      </c>
      <c r="P18859">
        <v>1</v>
      </c>
      <c r="Q18859">
        <v>1</v>
      </c>
      <c r="S18859">
        <v>0</v>
      </c>
    </row>
    <row r="18860" spans="1:19" x14ac:dyDescent="0.3">
      <c r="A18860" t="s">
        <v>37556</v>
      </c>
      <c r="B18860" s="171" t="s">
        <v>37557</v>
      </c>
      <c r="C18860" s="171" t="s">
        <v>203</v>
      </c>
      <c r="D18860" s="171" t="s">
        <v>4</v>
      </c>
      <c r="E18860" s="11">
        <v>45017</v>
      </c>
      <c r="F18860">
        <v>2.5</v>
      </c>
      <c r="G18860">
        <v>3</v>
      </c>
      <c r="I18860">
        <v>8</v>
      </c>
      <c r="J18860">
        <v>12</v>
      </c>
      <c r="L18860">
        <v>15</v>
      </c>
      <c r="N18860">
        <v>8</v>
      </c>
      <c r="P18860">
        <v>0</v>
      </c>
      <c r="Q18860">
        <v>0</v>
      </c>
      <c r="S18860">
        <v>0</v>
      </c>
    </row>
    <row r="18861" spans="1:19" x14ac:dyDescent="0.3">
      <c r="A18861" t="s">
        <v>37558</v>
      </c>
      <c r="B18861" s="171" t="s">
        <v>37559</v>
      </c>
      <c r="C18861" s="171" t="s">
        <v>15340</v>
      </c>
      <c r="D18861" s="171" t="s">
        <v>4</v>
      </c>
      <c r="E18861" s="11">
        <v>45017</v>
      </c>
      <c r="F18861">
        <v>0</v>
      </c>
      <c r="G18861">
        <v>0</v>
      </c>
      <c r="I18861">
        <v>0</v>
      </c>
      <c r="J18861">
        <v>0</v>
      </c>
      <c r="L18861">
        <v>0</v>
      </c>
      <c r="N18861">
        <v>0</v>
      </c>
      <c r="P18861">
        <v>0</v>
      </c>
      <c r="Q18861">
        <v>0</v>
      </c>
      <c r="S18861">
        <v>0</v>
      </c>
    </row>
    <row r="18862" spans="1:19" x14ac:dyDescent="0.3">
      <c r="A18862" t="s">
        <v>37560</v>
      </c>
      <c r="B18862" s="171" t="s">
        <v>37561</v>
      </c>
      <c r="C18862" s="171" t="s">
        <v>16544</v>
      </c>
      <c r="D18862" s="171" t="s">
        <v>4</v>
      </c>
      <c r="E18862" s="11">
        <v>45017</v>
      </c>
      <c r="F18862">
        <v>0</v>
      </c>
      <c r="G18862">
        <v>0</v>
      </c>
      <c r="I18862">
        <v>0</v>
      </c>
      <c r="J18862">
        <v>0</v>
      </c>
      <c r="L18862">
        <v>0</v>
      </c>
      <c r="N18862">
        <v>0</v>
      </c>
      <c r="P18862">
        <v>0</v>
      </c>
      <c r="Q18862">
        <v>0</v>
      </c>
      <c r="S18862">
        <v>0</v>
      </c>
    </row>
    <row r="18863" spans="1:19" x14ac:dyDescent="0.3">
      <c r="A18863" t="s">
        <v>37562</v>
      </c>
      <c r="B18863" s="171" t="s">
        <v>37563</v>
      </c>
      <c r="C18863" s="171" t="s">
        <v>176</v>
      </c>
      <c r="D18863" s="171" t="s">
        <v>4</v>
      </c>
      <c r="E18863" s="11">
        <v>45017</v>
      </c>
      <c r="F18863">
        <v>2</v>
      </c>
      <c r="G18863">
        <v>2</v>
      </c>
      <c r="I18863">
        <v>2</v>
      </c>
      <c r="J18863">
        <v>11</v>
      </c>
      <c r="L18863">
        <v>11</v>
      </c>
      <c r="N18863">
        <v>2</v>
      </c>
      <c r="P18863">
        <v>0</v>
      </c>
      <c r="Q18863">
        <v>2</v>
      </c>
      <c r="S18863">
        <v>0</v>
      </c>
    </row>
    <row r="18864" spans="1:19" x14ac:dyDescent="0.3">
      <c r="A18864" t="s">
        <v>37564</v>
      </c>
      <c r="B18864" s="171" t="s">
        <v>37565</v>
      </c>
      <c r="C18864" s="171" t="s">
        <v>206</v>
      </c>
      <c r="D18864" s="171" t="s">
        <v>4</v>
      </c>
      <c r="E18864" s="11">
        <v>45017</v>
      </c>
      <c r="F18864">
        <v>1.5</v>
      </c>
      <c r="G18864">
        <v>1.5</v>
      </c>
      <c r="I18864">
        <v>2</v>
      </c>
      <c r="J18864">
        <v>7</v>
      </c>
      <c r="L18864">
        <v>7</v>
      </c>
      <c r="N18864">
        <v>2</v>
      </c>
      <c r="P18864">
        <v>0</v>
      </c>
      <c r="Q18864">
        <v>0</v>
      </c>
      <c r="S18864">
        <v>0</v>
      </c>
    </row>
    <row r="18865" spans="1:19" x14ac:dyDescent="0.3">
      <c r="A18865" t="s">
        <v>37360</v>
      </c>
      <c r="B18865" s="171" t="s">
        <v>37361</v>
      </c>
      <c r="C18865" s="171" t="s">
        <v>24284</v>
      </c>
      <c r="D18865" s="171" t="s">
        <v>80</v>
      </c>
      <c r="E18865" s="11">
        <v>45017</v>
      </c>
      <c r="F18865">
        <v>2</v>
      </c>
      <c r="G18865">
        <v>2</v>
      </c>
      <c r="I18865">
        <v>5</v>
      </c>
      <c r="J18865">
        <v>11</v>
      </c>
      <c r="L18865">
        <v>11</v>
      </c>
      <c r="N18865">
        <v>4</v>
      </c>
      <c r="P18865">
        <v>0</v>
      </c>
      <c r="Q18865">
        <v>2</v>
      </c>
      <c r="S18865">
        <v>1</v>
      </c>
    </row>
    <row r="18866" spans="1:19" x14ac:dyDescent="0.3">
      <c r="A18866" t="s">
        <v>37566</v>
      </c>
      <c r="B18866" s="171" t="s">
        <v>37567</v>
      </c>
      <c r="C18866" s="171" t="s">
        <v>18229</v>
      </c>
      <c r="D18866" s="171" t="s">
        <v>80</v>
      </c>
      <c r="E18866" s="11">
        <v>45017</v>
      </c>
      <c r="F18866">
        <v>0</v>
      </c>
      <c r="G18866">
        <v>0</v>
      </c>
      <c r="I18866">
        <v>0</v>
      </c>
      <c r="J18866">
        <v>0</v>
      </c>
      <c r="L18866">
        <v>0</v>
      </c>
      <c r="N18866">
        <v>0</v>
      </c>
      <c r="P18866">
        <v>0</v>
      </c>
      <c r="Q18866">
        <v>0</v>
      </c>
      <c r="S18866">
        <v>0</v>
      </c>
    </row>
    <row r="18867" spans="1:19" x14ac:dyDescent="0.3">
      <c r="A18867" t="s">
        <v>37568</v>
      </c>
      <c r="B18867" s="171" t="s">
        <v>37569</v>
      </c>
      <c r="C18867" s="171" t="s">
        <v>9887</v>
      </c>
      <c r="D18867" s="171" t="s">
        <v>80</v>
      </c>
      <c r="E18867" s="11">
        <v>45017</v>
      </c>
      <c r="F18867">
        <v>0</v>
      </c>
      <c r="G18867">
        <v>0</v>
      </c>
      <c r="I18867">
        <v>0</v>
      </c>
      <c r="J18867">
        <v>0</v>
      </c>
      <c r="L18867">
        <v>0</v>
      </c>
      <c r="N18867">
        <v>0</v>
      </c>
      <c r="P18867">
        <v>0</v>
      </c>
      <c r="Q18867">
        <v>0</v>
      </c>
      <c r="S18867">
        <v>0</v>
      </c>
    </row>
    <row r="18868" spans="1:19" x14ac:dyDescent="0.3">
      <c r="A18868" t="s">
        <v>37570</v>
      </c>
      <c r="B18868" s="171" t="s">
        <v>37571</v>
      </c>
      <c r="C18868" s="171" t="s">
        <v>35010</v>
      </c>
      <c r="D18868" s="171" t="s">
        <v>80</v>
      </c>
      <c r="E18868" s="11">
        <v>45017</v>
      </c>
      <c r="F18868">
        <v>0.5</v>
      </c>
      <c r="G18868">
        <v>0.5</v>
      </c>
      <c r="I18868">
        <v>0</v>
      </c>
      <c r="J18868">
        <v>2</v>
      </c>
      <c r="L18868">
        <v>2</v>
      </c>
      <c r="N18868">
        <v>0</v>
      </c>
      <c r="P18868">
        <v>0</v>
      </c>
      <c r="Q18868">
        <v>0</v>
      </c>
      <c r="S18868">
        <v>0</v>
      </c>
    </row>
    <row r="18869" spans="1:19" x14ac:dyDescent="0.3">
      <c r="A18869" t="s">
        <v>37572</v>
      </c>
      <c r="B18869" s="171" t="s">
        <v>37573</v>
      </c>
      <c r="C18869" s="171" t="s">
        <v>11260</v>
      </c>
      <c r="D18869" s="171" t="s">
        <v>80</v>
      </c>
      <c r="E18869" s="11">
        <v>45017</v>
      </c>
      <c r="F18869">
        <v>0</v>
      </c>
      <c r="G18869">
        <v>0</v>
      </c>
      <c r="I18869">
        <v>0</v>
      </c>
      <c r="J18869">
        <v>0</v>
      </c>
      <c r="L18869">
        <v>0</v>
      </c>
      <c r="N18869">
        <v>0</v>
      </c>
      <c r="P18869">
        <v>0</v>
      </c>
      <c r="Q18869">
        <v>0</v>
      </c>
      <c r="S18869">
        <v>0</v>
      </c>
    </row>
    <row r="18870" spans="1:19" x14ac:dyDescent="0.3">
      <c r="A18870" t="s">
        <v>37574</v>
      </c>
      <c r="B18870" s="171" t="s">
        <v>37575</v>
      </c>
      <c r="C18870" s="171" t="s">
        <v>21284</v>
      </c>
      <c r="D18870" s="171" t="s">
        <v>80</v>
      </c>
      <c r="E18870" s="11">
        <v>45017</v>
      </c>
      <c r="F18870">
        <v>0</v>
      </c>
      <c r="G18870">
        <v>0</v>
      </c>
      <c r="I18870">
        <v>0</v>
      </c>
      <c r="J18870">
        <v>0</v>
      </c>
      <c r="L18870">
        <v>0</v>
      </c>
      <c r="N18870">
        <v>0</v>
      </c>
      <c r="P18870">
        <v>0</v>
      </c>
      <c r="Q18870">
        <v>0</v>
      </c>
      <c r="S18870">
        <v>0</v>
      </c>
    </row>
    <row r="18871" spans="1:19" x14ac:dyDescent="0.3">
      <c r="A18871" t="s">
        <v>37576</v>
      </c>
      <c r="B18871" s="171" t="s">
        <v>37577</v>
      </c>
      <c r="C18871" s="171" t="s">
        <v>125</v>
      </c>
      <c r="D18871" s="171" t="s">
        <v>80</v>
      </c>
      <c r="E18871" s="11">
        <v>45017</v>
      </c>
      <c r="F18871">
        <v>0</v>
      </c>
      <c r="G18871">
        <v>0</v>
      </c>
      <c r="I18871">
        <v>0</v>
      </c>
      <c r="J18871">
        <v>0</v>
      </c>
      <c r="L18871">
        <v>0</v>
      </c>
      <c r="N18871">
        <v>0</v>
      </c>
      <c r="P18871">
        <v>0</v>
      </c>
      <c r="Q18871">
        <v>0</v>
      </c>
      <c r="S18871">
        <v>0</v>
      </c>
    </row>
    <row r="18872" spans="1:19" x14ac:dyDescent="0.3">
      <c r="A18872" t="s">
        <v>37578</v>
      </c>
      <c r="B18872" s="171" t="s">
        <v>37579</v>
      </c>
      <c r="C18872" s="171" t="s">
        <v>14899</v>
      </c>
      <c r="D18872" s="171" t="s">
        <v>80</v>
      </c>
      <c r="E18872" s="11">
        <v>45017</v>
      </c>
      <c r="F18872">
        <v>0</v>
      </c>
      <c r="G18872">
        <v>0</v>
      </c>
      <c r="I18872">
        <v>0</v>
      </c>
      <c r="J18872">
        <v>0</v>
      </c>
      <c r="L18872">
        <v>0</v>
      </c>
      <c r="N18872">
        <v>0</v>
      </c>
      <c r="P18872">
        <v>0</v>
      </c>
      <c r="Q18872">
        <v>0</v>
      </c>
      <c r="S18872">
        <v>0</v>
      </c>
    </row>
    <row r="18873" spans="1:19" x14ac:dyDescent="0.3">
      <c r="A18873" t="s">
        <v>37580</v>
      </c>
      <c r="B18873" s="171" t="s">
        <v>37581</v>
      </c>
      <c r="C18873" s="171" t="s">
        <v>137</v>
      </c>
      <c r="D18873" s="171" t="s">
        <v>80</v>
      </c>
      <c r="E18873" s="11">
        <v>45017</v>
      </c>
      <c r="F18873">
        <v>0</v>
      </c>
      <c r="G18873">
        <v>0</v>
      </c>
      <c r="I18873">
        <v>0</v>
      </c>
      <c r="J18873">
        <v>0</v>
      </c>
      <c r="L18873">
        <v>0</v>
      </c>
      <c r="N18873">
        <v>0</v>
      </c>
      <c r="P18873">
        <v>0</v>
      </c>
      <c r="Q18873">
        <v>0</v>
      </c>
      <c r="S18873">
        <v>0</v>
      </c>
    </row>
    <row r="18874" spans="1:19" x14ac:dyDescent="0.3">
      <c r="A18874" t="s">
        <v>37582</v>
      </c>
      <c r="B18874" s="171" t="s">
        <v>37583</v>
      </c>
      <c r="C18874" s="171" t="s">
        <v>8615</v>
      </c>
      <c r="D18874" s="171" t="s">
        <v>80</v>
      </c>
      <c r="E18874" s="11">
        <v>45017</v>
      </c>
      <c r="F18874">
        <v>0</v>
      </c>
      <c r="G18874">
        <v>0</v>
      </c>
      <c r="I18874">
        <v>0</v>
      </c>
      <c r="J18874">
        <v>0</v>
      </c>
      <c r="L18874">
        <v>0</v>
      </c>
      <c r="N18874">
        <v>0</v>
      </c>
      <c r="P18874">
        <v>0</v>
      </c>
      <c r="Q18874">
        <v>0</v>
      </c>
      <c r="S18874">
        <v>0</v>
      </c>
    </row>
    <row r="18875" spans="1:19" x14ac:dyDescent="0.3">
      <c r="A18875" t="s">
        <v>37584</v>
      </c>
      <c r="B18875" s="171" t="s">
        <v>37585</v>
      </c>
      <c r="C18875" s="171" t="s">
        <v>35025</v>
      </c>
      <c r="D18875" s="171" t="s">
        <v>80</v>
      </c>
      <c r="E18875" s="11">
        <v>45017</v>
      </c>
      <c r="F18875">
        <v>1.5</v>
      </c>
      <c r="G18875">
        <v>1.5</v>
      </c>
      <c r="I18875">
        <v>0</v>
      </c>
      <c r="J18875">
        <v>6</v>
      </c>
      <c r="L18875">
        <v>6</v>
      </c>
      <c r="N18875">
        <v>0</v>
      </c>
      <c r="P18875">
        <v>0</v>
      </c>
      <c r="Q18875">
        <v>0</v>
      </c>
      <c r="S18875">
        <v>0</v>
      </c>
    </row>
    <row r="18876" spans="1:19" x14ac:dyDescent="0.3">
      <c r="A18876" t="s">
        <v>37586</v>
      </c>
      <c r="B18876" s="171" t="s">
        <v>37587</v>
      </c>
      <c r="C18876" s="171" t="s">
        <v>146</v>
      </c>
      <c r="D18876" s="171" t="s">
        <v>80</v>
      </c>
      <c r="E18876" s="11">
        <v>45017</v>
      </c>
      <c r="F18876">
        <v>7</v>
      </c>
      <c r="G18876">
        <v>8</v>
      </c>
      <c r="I18876">
        <v>19</v>
      </c>
      <c r="J18876">
        <v>38</v>
      </c>
      <c r="L18876">
        <v>43</v>
      </c>
      <c r="N18876">
        <v>16</v>
      </c>
      <c r="P18876">
        <v>0</v>
      </c>
      <c r="Q18876">
        <v>0</v>
      </c>
      <c r="S18876">
        <v>3</v>
      </c>
    </row>
    <row r="18877" spans="1:19" x14ac:dyDescent="0.3">
      <c r="A18877" t="s">
        <v>37588</v>
      </c>
      <c r="B18877" s="171" t="s">
        <v>37589</v>
      </c>
      <c r="C18877" s="171" t="s">
        <v>161</v>
      </c>
      <c r="D18877" s="171" t="s">
        <v>80</v>
      </c>
      <c r="E18877" s="11">
        <v>45017</v>
      </c>
      <c r="F18877">
        <v>2.5</v>
      </c>
      <c r="G18877">
        <v>2</v>
      </c>
      <c r="I18877">
        <v>5</v>
      </c>
      <c r="J18877">
        <v>15</v>
      </c>
      <c r="L18877">
        <v>12</v>
      </c>
      <c r="N18877">
        <v>5</v>
      </c>
      <c r="P18877">
        <v>0</v>
      </c>
      <c r="Q18877">
        <v>0</v>
      </c>
      <c r="S18877">
        <v>0</v>
      </c>
    </row>
    <row r="18878" spans="1:19" x14ac:dyDescent="0.3">
      <c r="A18878" t="s">
        <v>37590</v>
      </c>
      <c r="B18878" s="171" t="s">
        <v>37591</v>
      </c>
      <c r="C18878" s="171" t="s">
        <v>18252</v>
      </c>
      <c r="D18878" s="171" t="s">
        <v>80</v>
      </c>
      <c r="E18878" s="11">
        <v>45017</v>
      </c>
      <c r="F18878">
        <v>0</v>
      </c>
      <c r="G18878">
        <v>0</v>
      </c>
      <c r="I18878">
        <v>0</v>
      </c>
      <c r="J18878">
        <v>0</v>
      </c>
      <c r="L18878">
        <v>0</v>
      </c>
      <c r="N18878">
        <v>0</v>
      </c>
      <c r="P18878">
        <v>0</v>
      </c>
      <c r="Q18878">
        <v>0</v>
      </c>
      <c r="S18878">
        <v>0</v>
      </c>
    </row>
    <row r="18879" spans="1:19" x14ac:dyDescent="0.3">
      <c r="A18879" t="s">
        <v>37592</v>
      </c>
      <c r="B18879" s="171" t="s">
        <v>37593</v>
      </c>
      <c r="C18879" s="171" t="s">
        <v>167</v>
      </c>
      <c r="D18879" s="171" t="s">
        <v>80</v>
      </c>
      <c r="E18879" s="11">
        <v>45017</v>
      </c>
      <c r="F18879">
        <v>4</v>
      </c>
      <c r="G18879">
        <v>3.5</v>
      </c>
      <c r="I18879">
        <v>30</v>
      </c>
      <c r="J18879">
        <v>56</v>
      </c>
      <c r="L18879">
        <v>49</v>
      </c>
      <c r="N18879">
        <v>30</v>
      </c>
      <c r="P18879">
        <v>0</v>
      </c>
      <c r="Q18879">
        <v>4</v>
      </c>
      <c r="S18879">
        <v>0</v>
      </c>
    </row>
    <row r="18880" spans="1:19" x14ac:dyDescent="0.3">
      <c r="A18880" t="s">
        <v>37594</v>
      </c>
      <c r="B18880" s="171" t="s">
        <v>37595</v>
      </c>
      <c r="C18880" s="171" t="s">
        <v>179</v>
      </c>
      <c r="D18880" s="171" t="s">
        <v>80</v>
      </c>
      <c r="E18880" s="11">
        <v>45017</v>
      </c>
      <c r="F18880">
        <v>12.5</v>
      </c>
      <c r="G18880">
        <v>14</v>
      </c>
      <c r="I18880">
        <v>64</v>
      </c>
      <c r="J18880">
        <v>130</v>
      </c>
      <c r="L18880">
        <v>133</v>
      </c>
      <c r="N18880">
        <v>43</v>
      </c>
      <c r="P18880">
        <v>4</v>
      </c>
      <c r="Q18880">
        <v>7</v>
      </c>
      <c r="S18880">
        <v>21</v>
      </c>
    </row>
    <row r="18881" spans="1:19" x14ac:dyDescent="0.3">
      <c r="A18881" t="s">
        <v>37596</v>
      </c>
      <c r="B18881" s="171" t="s">
        <v>37597</v>
      </c>
      <c r="C18881" s="171" t="s">
        <v>185</v>
      </c>
      <c r="D18881" s="171" t="s">
        <v>80</v>
      </c>
      <c r="E18881" s="11">
        <v>45017</v>
      </c>
      <c r="F18881">
        <v>2.5</v>
      </c>
      <c r="G18881">
        <v>7</v>
      </c>
      <c r="I18881">
        <v>9</v>
      </c>
      <c r="J18881">
        <v>14</v>
      </c>
      <c r="L18881">
        <v>40</v>
      </c>
      <c r="N18881">
        <v>9</v>
      </c>
      <c r="P18881">
        <v>0</v>
      </c>
      <c r="Q18881">
        <v>0</v>
      </c>
      <c r="S18881">
        <v>0</v>
      </c>
    </row>
    <row r="18882" spans="1:19" x14ac:dyDescent="0.3">
      <c r="A18882" t="s">
        <v>37598</v>
      </c>
      <c r="B18882" s="171" t="s">
        <v>37599</v>
      </c>
      <c r="C18882" s="171" t="s">
        <v>191</v>
      </c>
      <c r="D18882" s="171" t="s">
        <v>80</v>
      </c>
      <c r="E18882" s="11">
        <v>45017</v>
      </c>
      <c r="F18882">
        <v>14</v>
      </c>
      <c r="G18882">
        <v>13</v>
      </c>
      <c r="I18882">
        <v>61</v>
      </c>
      <c r="J18882">
        <v>117</v>
      </c>
      <c r="L18882">
        <v>107</v>
      </c>
      <c r="N18882">
        <v>54</v>
      </c>
      <c r="P18882">
        <v>7</v>
      </c>
      <c r="Q18882">
        <v>12</v>
      </c>
      <c r="S18882">
        <v>7</v>
      </c>
    </row>
    <row r="18883" spans="1:19" x14ac:dyDescent="0.3">
      <c r="A18883" t="s">
        <v>37600</v>
      </c>
      <c r="B18883" s="171" t="s">
        <v>37601</v>
      </c>
      <c r="C18883" s="171" t="s">
        <v>212</v>
      </c>
      <c r="D18883" s="171" t="s">
        <v>80</v>
      </c>
      <c r="E18883" s="11">
        <v>45017</v>
      </c>
      <c r="F18883">
        <v>0</v>
      </c>
      <c r="G18883">
        <v>0</v>
      </c>
      <c r="I18883">
        <v>0</v>
      </c>
      <c r="J18883">
        <v>0</v>
      </c>
      <c r="L18883">
        <v>0</v>
      </c>
      <c r="N18883">
        <v>0</v>
      </c>
      <c r="P18883">
        <v>0</v>
      </c>
      <c r="Q18883">
        <v>0</v>
      </c>
      <c r="S18883">
        <v>0</v>
      </c>
    </row>
    <row r="18884" spans="1:19" x14ac:dyDescent="0.3">
      <c r="A18884" t="s">
        <v>37602</v>
      </c>
      <c r="B18884" s="171" t="s">
        <v>37603</v>
      </c>
      <c r="C18884" s="171" t="s">
        <v>215</v>
      </c>
      <c r="D18884" s="171" t="s">
        <v>80</v>
      </c>
      <c r="E18884" s="11">
        <v>45017</v>
      </c>
      <c r="F18884">
        <v>0</v>
      </c>
      <c r="G18884">
        <v>0</v>
      </c>
      <c r="I18884">
        <v>0</v>
      </c>
      <c r="J18884">
        <v>0</v>
      </c>
      <c r="L18884">
        <v>0</v>
      </c>
      <c r="N18884">
        <v>0</v>
      </c>
      <c r="P18884">
        <v>0</v>
      </c>
      <c r="Q18884">
        <v>0</v>
      </c>
      <c r="S18884">
        <v>0</v>
      </c>
    </row>
    <row r="18885" spans="1:19" x14ac:dyDescent="0.3">
      <c r="A18885" t="s">
        <v>37602</v>
      </c>
      <c r="B18885" s="171" t="s">
        <v>37603</v>
      </c>
      <c r="C18885" s="171" t="s">
        <v>215</v>
      </c>
      <c r="D18885" s="171" t="s">
        <v>80</v>
      </c>
      <c r="E18885" s="11">
        <v>45017</v>
      </c>
      <c r="F18885">
        <v>2.5</v>
      </c>
      <c r="G18885">
        <v>4</v>
      </c>
      <c r="I18885">
        <v>21</v>
      </c>
      <c r="J18885">
        <v>29</v>
      </c>
      <c r="L18885">
        <v>44</v>
      </c>
      <c r="N18885">
        <v>21</v>
      </c>
      <c r="P18885">
        <v>0</v>
      </c>
      <c r="Q18885">
        <v>0</v>
      </c>
      <c r="S18885">
        <v>0</v>
      </c>
    </row>
    <row r="18886" spans="1:19" x14ac:dyDescent="0.3">
      <c r="A18886" t="s">
        <v>37604</v>
      </c>
      <c r="B18886" s="171" t="s">
        <v>37605</v>
      </c>
      <c r="C18886" s="171" t="s">
        <v>221</v>
      </c>
      <c r="D18886" s="171" t="s">
        <v>80</v>
      </c>
      <c r="E18886" s="11">
        <v>45017</v>
      </c>
      <c r="F18886">
        <v>0</v>
      </c>
      <c r="G18886">
        <v>0</v>
      </c>
      <c r="I18886">
        <v>0</v>
      </c>
      <c r="J18886">
        <v>0</v>
      </c>
      <c r="L18886">
        <v>0</v>
      </c>
      <c r="N18886">
        <v>0</v>
      </c>
      <c r="P18886">
        <v>0</v>
      </c>
      <c r="Q18886">
        <v>0</v>
      </c>
      <c r="S18886">
        <v>0</v>
      </c>
    </row>
    <row r="18887" spans="1:19" x14ac:dyDescent="0.3">
      <c r="A18887" t="s">
        <v>37606</v>
      </c>
      <c r="B18887" s="171" t="s">
        <v>37607</v>
      </c>
      <c r="C18887" s="171" t="s">
        <v>8233</v>
      </c>
      <c r="D18887" s="171" t="s">
        <v>80</v>
      </c>
      <c r="E18887" s="11">
        <v>45017</v>
      </c>
      <c r="F18887">
        <v>1</v>
      </c>
      <c r="G18887">
        <v>1</v>
      </c>
      <c r="I18887">
        <v>15</v>
      </c>
      <c r="J18887">
        <v>11</v>
      </c>
      <c r="L18887">
        <v>11</v>
      </c>
      <c r="N18887">
        <v>11</v>
      </c>
      <c r="P18887">
        <v>0</v>
      </c>
      <c r="Q18887">
        <v>0</v>
      </c>
      <c r="S18887">
        <v>4</v>
      </c>
    </row>
    <row r="18888" spans="1:19" x14ac:dyDescent="0.3">
      <c r="A18888" t="s">
        <v>37608</v>
      </c>
      <c r="B18888" s="171" t="s">
        <v>37609</v>
      </c>
      <c r="C18888" s="171" t="s">
        <v>233</v>
      </c>
      <c r="D18888" s="171" t="s">
        <v>80</v>
      </c>
      <c r="E18888" s="11">
        <v>45017</v>
      </c>
      <c r="F18888">
        <v>0</v>
      </c>
      <c r="G18888">
        <v>0</v>
      </c>
      <c r="I18888">
        <v>0</v>
      </c>
      <c r="J18888">
        <v>0</v>
      </c>
      <c r="L18888">
        <v>0</v>
      </c>
      <c r="N18888">
        <v>0</v>
      </c>
      <c r="P18888">
        <v>0</v>
      </c>
      <c r="Q18888">
        <v>0</v>
      </c>
      <c r="S18888">
        <v>0</v>
      </c>
    </row>
    <row r="18889" spans="1:19" x14ac:dyDescent="0.3">
      <c r="A18889" t="s">
        <v>37610</v>
      </c>
      <c r="B18889" s="171" t="s">
        <v>37611</v>
      </c>
      <c r="C18889" s="171" t="s">
        <v>24508</v>
      </c>
      <c r="D18889" s="171" t="s">
        <v>15341</v>
      </c>
      <c r="E18889" s="11">
        <v>45017</v>
      </c>
      <c r="F18889">
        <v>0</v>
      </c>
      <c r="G18889">
        <v>0</v>
      </c>
      <c r="I18889">
        <v>0</v>
      </c>
      <c r="J18889">
        <v>0</v>
      </c>
      <c r="L18889">
        <v>0</v>
      </c>
      <c r="N18889">
        <v>0</v>
      </c>
      <c r="P18889">
        <v>0</v>
      </c>
      <c r="Q18889">
        <v>0</v>
      </c>
      <c r="S18889">
        <v>0</v>
      </c>
    </row>
    <row r="18890" spans="1:19" x14ac:dyDescent="0.3">
      <c r="A18890" t="s">
        <v>37612</v>
      </c>
      <c r="B18890" s="171" t="s">
        <v>37613</v>
      </c>
      <c r="C18890" s="171" t="s">
        <v>24508</v>
      </c>
      <c r="D18890" s="171" t="s">
        <v>80</v>
      </c>
      <c r="E18890" s="11">
        <v>45017</v>
      </c>
      <c r="F18890">
        <v>0.5</v>
      </c>
      <c r="G18890">
        <v>0.5</v>
      </c>
      <c r="I18890">
        <v>0</v>
      </c>
      <c r="J18890">
        <v>2</v>
      </c>
      <c r="L18890">
        <v>2</v>
      </c>
      <c r="N18890">
        <v>0</v>
      </c>
      <c r="P18890">
        <v>0</v>
      </c>
      <c r="Q18890">
        <v>0</v>
      </c>
      <c r="S18890">
        <v>0</v>
      </c>
    </row>
    <row r="18891" spans="1:19" x14ac:dyDescent="0.3">
      <c r="A18891" t="s">
        <v>37614</v>
      </c>
      <c r="B18891" s="171" t="s">
        <v>37615</v>
      </c>
      <c r="C18891" s="171" t="s">
        <v>107</v>
      </c>
      <c r="D18891" s="171" t="s">
        <v>80</v>
      </c>
      <c r="E18891" s="11">
        <v>45017</v>
      </c>
      <c r="F18891">
        <v>8</v>
      </c>
      <c r="G18891">
        <v>8</v>
      </c>
      <c r="I18891">
        <v>36</v>
      </c>
      <c r="J18891">
        <v>84</v>
      </c>
      <c r="L18891">
        <v>84</v>
      </c>
      <c r="N18891">
        <v>36</v>
      </c>
      <c r="P18891">
        <v>0</v>
      </c>
      <c r="Q18891">
        <v>1</v>
      </c>
      <c r="S18891">
        <v>0</v>
      </c>
    </row>
    <row r="18892" spans="1:19" x14ac:dyDescent="0.3">
      <c r="A18892" t="s">
        <v>37616</v>
      </c>
      <c r="B18892" s="171" t="s">
        <v>37617</v>
      </c>
      <c r="C18892" s="171" t="s">
        <v>107</v>
      </c>
      <c r="D18892" s="171" t="s">
        <v>15341</v>
      </c>
      <c r="E18892" s="11">
        <v>45017</v>
      </c>
      <c r="F18892">
        <v>0</v>
      </c>
      <c r="G18892">
        <v>0</v>
      </c>
      <c r="I18892">
        <v>0</v>
      </c>
      <c r="J18892">
        <v>0</v>
      </c>
      <c r="L18892">
        <v>0</v>
      </c>
      <c r="N18892">
        <v>0</v>
      </c>
      <c r="P18892">
        <v>0</v>
      </c>
      <c r="Q18892">
        <v>0</v>
      </c>
      <c r="S18892">
        <v>0</v>
      </c>
    </row>
    <row r="18893" spans="1:19" x14ac:dyDescent="0.3">
      <c r="A18893" t="s">
        <v>37618</v>
      </c>
      <c r="B18893" s="171" t="s">
        <v>37619</v>
      </c>
      <c r="C18893" s="171" t="s">
        <v>173</v>
      </c>
      <c r="D18893" s="171" t="s">
        <v>80</v>
      </c>
      <c r="E18893" s="11">
        <v>45017</v>
      </c>
      <c r="F18893">
        <v>5.5</v>
      </c>
      <c r="G18893">
        <v>6</v>
      </c>
      <c r="I18893">
        <v>7</v>
      </c>
      <c r="J18893">
        <v>30</v>
      </c>
      <c r="L18893">
        <v>32</v>
      </c>
      <c r="N18893">
        <v>7</v>
      </c>
      <c r="P18893">
        <v>2</v>
      </c>
      <c r="Q18893">
        <v>4</v>
      </c>
      <c r="S18893">
        <v>0</v>
      </c>
    </row>
    <row r="18894" spans="1:19" x14ac:dyDescent="0.3">
      <c r="A18894" t="s">
        <v>37620</v>
      </c>
      <c r="B18894" s="171" t="s">
        <v>37621</v>
      </c>
      <c r="C18894" s="171" t="s">
        <v>173</v>
      </c>
      <c r="D18894" s="171" t="s">
        <v>15341</v>
      </c>
      <c r="E18894" s="11">
        <v>45017</v>
      </c>
      <c r="F18894">
        <v>0</v>
      </c>
      <c r="G18894">
        <v>0</v>
      </c>
      <c r="I18894">
        <v>0</v>
      </c>
      <c r="J18894">
        <v>0</v>
      </c>
      <c r="L18894">
        <v>0</v>
      </c>
      <c r="N18894">
        <v>0</v>
      </c>
      <c r="P18894">
        <v>0</v>
      </c>
      <c r="Q18894">
        <v>0</v>
      </c>
      <c r="S18894">
        <v>0</v>
      </c>
    </row>
    <row r="18895" spans="1:19" x14ac:dyDescent="0.3">
      <c r="A18895" t="s">
        <v>37622</v>
      </c>
      <c r="B18895" s="171" t="s">
        <v>37623</v>
      </c>
      <c r="C18895" s="171" t="s">
        <v>200</v>
      </c>
      <c r="D18895" s="171" t="s">
        <v>80</v>
      </c>
      <c r="E18895" s="11">
        <v>45017</v>
      </c>
      <c r="F18895">
        <v>6</v>
      </c>
      <c r="G18895">
        <v>6.5</v>
      </c>
      <c r="I18895">
        <v>14</v>
      </c>
      <c r="J18895">
        <v>28</v>
      </c>
      <c r="L18895">
        <v>31</v>
      </c>
      <c r="N18895">
        <v>14</v>
      </c>
      <c r="P18895">
        <v>0</v>
      </c>
      <c r="Q18895">
        <v>0</v>
      </c>
      <c r="S18895">
        <v>0</v>
      </c>
    </row>
    <row r="18896" spans="1:19" x14ac:dyDescent="0.3">
      <c r="A18896" t="s">
        <v>37624</v>
      </c>
      <c r="B18896" s="171" t="s">
        <v>37625</v>
      </c>
      <c r="C18896" s="171" t="s">
        <v>200</v>
      </c>
      <c r="D18896" s="171" t="s">
        <v>15341</v>
      </c>
      <c r="E18896" s="11">
        <v>45017</v>
      </c>
      <c r="F18896">
        <v>0</v>
      </c>
      <c r="G18896">
        <v>0</v>
      </c>
      <c r="I18896">
        <v>0</v>
      </c>
      <c r="J18896">
        <v>0</v>
      </c>
      <c r="L18896">
        <v>0</v>
      </c>
      <c r="N18896">
        <v>0</v>
      </c>
      <c r="P18896">
        <v>0</v>
      </c>
      <c r="Q18896">
        <v>0</v>
      </c>
      <c r="S18896">
        <v>0</v>
      </c>
    </row>
    <row r="18897" spans="1:19" x14ac:dyDescent="0.3">
      <c r="A18897" t="s">
        <v>37626</v>
      </c>
      <c r="B18897" s="171" t="s">
        <v>37627</v>
      </c>
      <c r="C18897" s="171" t="s">
        <v>73</v>
      </c>
      <c r="D18897" s="171" t="s">
        <v>4</v>
      </c>
      <c r="E18897" s="11">
        <v>45017</v>
      </c>
      <c r="F18897">
        <v>0</v>
      </c>
      <c r="G18897">
        <v>0</v>
      </c>
      <c r="I18897">
        <v>0</v>
      </c>
      <c r="J18897">
        <v>0</v>
      </c>
      <c r="L18897">
        <v>0</v>
      </c>
      <c r="N18897">
        <v>0</v>
      </c>
      <c r="P18897">
        <v>0</v>
      </c>
      <c r="Q18897">
        <v>0</v>
      </c>
      <c r="S18897">
        <v>0</v>
      </c>
    </row>
    <row r="18898" spans="1:19" x14ac:dyDescent="0.3">
      <c r="A18898" t="s">
        <v>37628</v>
      </c>
      <c r="B18898" s="171" t="s">
        <v>37629</v>
      </c>
      <c r="C18898" s="171" t="s">
        <v>24891</v>
      </c>
      <c r="D18898" s="171" t="s">
        <v>4</v>
      </c>
      <c r="E18898" s="11">
        <v>45017</v>
      </c>
      <c r="F18898">
        <v>2</v>
      </c>
      <c r="G18898">
        <v>2</v>
      </c>
      <c r="I18898">
        <v>5</v>
      </c>
      <c r="J18898">
        <v>11</v>
      </c>
      <c r="L18898">
        <v>11</v>
      </c>
      <c r="N18898">
        <v>4</v>
      </c>
      <c r="P18898">
        <v>0</v>
      </c>
      <c r="Q18898">
        <v>2</v>
      </c>
      <c r="S18898">
        <v>1</v>
      </c>
    </row>
    <row r="18899" spans="1:19" x14ac:dyDescent="0.3">
      <c r="A18899" t="s">
        <v>37630</v>
      </c>
      <c r="B18899" s="171" t="s">
        <v>37631</v>
      </c>
      <c r="C18899" s="171" t="s">
        <v>18229</v>
      </c>
      <c r="D18899" s="171" t="s">
        <v>4</v>
      </c>
      <c r="E18899" s="11">
        <v>45017</v>
      </c>
      <c r="F18899">
        <v>0</v>
      </c>
      <c r="G18899">
        <v>0</v>
      </c>
      <c r="I18899">
        <v>0</v>
      </c>
      <c r="J18899">
        <v>0</v>
      </c>
      <c r="L18899">
        <v>0</v>
      </c>
      <c r="N18899">
        <v>0</v>
      </c>
      <c r="P18899">
        <v>0</v>
      </c>
      <c r="Q18899">
        <v>0</v>
      </c>
      <c r="S18899">
        <v>0</v>
      </c>
    </row>
    <row r="18900" spans="1:19" x14ac:dyDescent="0.3">
      <c r="A18900" t="s">
        <v>37632</v>
      </c>
      <c r="B18900" s="171" t="s">
        <v>37633</v>
      </c>
      <c r="C18900" s="171" t="s">
        <v>107</v>
      </c>
      <c r="D18900" s="171" t="s">
        <v>4</v>
      </c>
      <c r="E18900" s="11">
        <v>45017</v>
      </c>
      <c r="F18900">
        <v>8</v>
      </c>
      <c r="G18900">
        <v>8</v>
      </c>
      <c r="I18900">
        <v>36</v>
      </c>
      <c r="J18900">
        <v>84</v>
      </c>
      <c r="L18900">
        <v>84</v>
      </c>
      <c r="N18900">
        <v>36</v>
      </c>
      <c r="P18900">
        <v>0</v>
      </c>
      <c r="Q18900">
        <v>1</v>
      </c>
      <c r="S18900">
        <v>0</v>
      </c>
    </row>
    <row r="18901" spans="1:19" x14ac:dyDescent="0.3">
      <c r="A18901" t="s">
        <v>37634</v>
      </c>
      <c r="B18901" s="171" t="s">
        <v>37635</v>
      </c>
      <c r="C18901" s="171" t="s">
        <v>9887</v>
      </c>
      <c r="D18901" s="171" t="s">
        <v>4</v>
      </c>
      <c r="E18901" s="11">
        <v>45017</v>
      </c>
      <c r="F18901">
        <v>0</v>
      </c>
      <c r="G18901">
        <v>0</v>
      </c>
      <c r="I18901">
        <v>0</v>
      </c>
      <c r="J18901">
        <v>0</v>
      </c>
      <c r="L18901">
        <v>0</v>
      </c>
      <c r="N18901">
        <v>0</v>
      </c>
      <c r="P18901">
        <v>0</v>
      </c>
      <c r="Q18901">
        <v>0</v>
      </c>
      <c r="S18901">
        <v>0</v>
      </c>
    </row>
    <row r="18902" spans="1:19" x14ac:dyDescent="0.3">
      <c r="A18902" t="s">
        <v>37636</v>
      </c>
      <c r="B18902" s="171" t="s">
        <v>37637</v>
      </c>
      <c r="C18902" s="171" t="s">
        <v>35078</v>
      </c>
      <c r="D18902" s="171" t="s">
        <v>4</v>
      </c>
      <c r="E18902" s="11">
        <v>45017</v>
      </c>
      <c r="F18902">
        <v>0</v>
      </c>
      <c r="G18902">
        <v>0</v>
      </c>
      <c r="I18902">
        <v>0</v>
      </c>
      <c r="J18902">
        <v>0</v>
      </c>
      <c r="L18902">
        <v>0</v>
      </c>
      <c r="N18902">
        <v>0</v>
      </c>
      <c r="P18902">
        <v>0</v>
      </c>
      <c r="Q18902">
        <v>0</v>
      </c>
      <c r="S18902">
        <v>0</v>
      </c>
    </row>
    <row r="18903" spans="1:19" x14ac:dyDescent="0.3">
      <c r="A18903" t="s">
        <v>37638</v>
      </c>
      <c r="B18903" s="171" t="s">
        <v>37639</v>
      </c>
      <c r="C18903" s="171" t="s">
        <v>11260</v>
      </c>
      <c r="D18903" s="171" t="s">
        <v>4</v>
      </c>
      <c r="E18903" s="11">
        <v>45017</v>
      </c>
      <c r="F18903">
        <v>0</v>
      </c>
      <c r="G18903">
        <v>0</v>
      </c>
      <c r="I18903">
        <v>0</v>
      </c>
      <c r="J18903">
        <v>0</v>
      </c>
      <c r="L18903">
        <v>0</v>
      </c>
      <c r="N18903">
        <v>0</v>
      </c>
      <c r="P18903">
        <v>0</v>
      </c>
      <c r="Q18903">
        <v>0</v>
      </c>
      <c r="S18903">
        <v>0</v>
      </c>
    </row>
    <row r="18904" spans="1:19" x14ac:dyDescent="0.3">
      <c r="A18904" t="s">
        <v>37640</v>
      </c>
      <c r="B18904" s="171" t="s">
        <v>37641</v>
      </c>
      <c r="C18904" s="171" t="s">
        <v>122</v>
      </c>
      <c r="D18904" s="171" t="s">
        <v>4</v>
      </c>
      <c r="E18904" s="11">
        <v>45017</v>
      </c>
      <c r="F18904">
        <v>0</v>
      </c>
      <c r="G18904">
        <v>0</v>
      </c>
      <c r="I18904">
        <v>0</v>
      </c>
      <c r="J18904">
        <v>0</v>
      </c>
      <c r="L18904">
        <v>0</v>
      </c>
      <c r="N18904">
        <v>0</v>
      </c>
      <c r="P18904">
        <v>0</v>
      </c>
      <c r="Q18904">
        <v>0</v>
      </c>
      <c r="S18904">
        <v>0</v>
      </c>
    </row>
    <row r="18905" spans="1:19" x14ac:dyDescent="0.3">
      <c r="A18905" t="s">
        <v>37642</v>
      </c>
      <c r="B18905" s="171" t="s">
        <v>37643</v>
      </c>
      <c r="C18905" s="171" t="s">
        <v>125</v>
      </c>
      <c r="D18905" s="171" t="s">
        <v>4</v>
      </c>
      <c r="E18905" s="11">
        <v>45017</v>
      </c>
      <c r="F18905">
        <v>0</v>
      </c>
      <c r="G18905">
        <v>0</v>
      </c>
      <c r="I18905">
        <v>0</v>
      </c>
      <c r="J18905">
        <v>0</v>
      </c>
      <c r="L18905">
        <v>0</v>
      </c>
      <c r="N18905">
        <v>0</v>
      </c>
      <c r="P18905">
        <v>0</v>
      </c>
      <c r="Q18905">
        <v>0</v>
      </c>
      <c r="S18905">
        <v>0</v>
      </c>
    </row>
    <row r="18906" spans="1:19" x14ac:dyDescent="0.3">
      <c r="A18906" t="s">
        <v>37644</v>
      </c>
      <c r="B18906" s="171" t="s">
        <v>37645</v>
      </c>
      <c r="C18906" s="171" t="s">
        <v>14899</v>
      </c>
      <c r="D18906" s="171" t="s">
        <v>4</v>
      </c>
      <c r="E18906" s="11">
        <v>45017</v>
      </c>
      <c r="F18906">
        <v>0</v>
      </c>
      <c r="G18906">
        <v>0</v>
      </c>
      <c r="I18906">
        <v>0</v>
      </c>
      <c r="J18906">
        <v>0</v>
      </c>
      <c r="L18906">
        <v>0</v>
      </c>
      <c r="N18906">
        <v>0</v>
      </c>
      <c r="P18906">
        <v>0</v>
      </c>
      <c r="Q18906">
        <v>0</v>
      </c>
      <c r="S18906">
        <v>0</v>
      </c>
    </row>
    <row r="18907" spans="1:19" x14ac:dyDescent="0.3">
      <c r="A18907" t="s">
        <v>37646</v>
      </c>
      <c r="B18907" s="171" t="s">
        <v>37647</v>
      </c>
      <c r="C18907" s="171" t="s">
        <v>137</v>
      </c>
      <c r="D18907" s="171" t="s">
        <v>4</v>
      </c>
      <c r="E18907" s="11">
        <v>45017</v>
      </c>
      <c r="F18907">
        <v>0</v>
      </c>
      <c r="G18907">
        <v>0</v>
      </c>
      <c r="I18907">
        <v>0</v>
      </c>
      <c r="J18907">
        <v>0</v>
      </c>
      <c r="L18907">
        <v>0</v>
      </c>
      <c r="N18907">
        <v>0</v>
      </c>
      <c r="P18907">
        <v>0</v>
      </c>
      <c r="Q18907">
        <v>0</v>
      </c>
      <c r="S18907">
        <v>0</v>
      </c>
    </row>
    <row r="18908" spans="1:19" x14ac:dyDescent="0.3">
      <c r="A18908" t="s">
        <v>37648</v>
      </c>
      <c r="B18908" s="171" t="s">
        <v>37649</v>
      </c>
      <c r="C18908" s="171" t="s">
        <v>8615</v>
      </c>
      <c r="D18908" s="171" t="s">
        <v>4</v>
      </c>
      <c r="E18908" s="11">
        <v>45017</v>
      </c>
      <c r="F18908">
        <v>0</v>
      </c>
      <c r="G18908">
        <v>0</v>
      </c>
      <c r="I18908">
        <v>0</v>
      </c>
      <c r="J18908">
        <v>0</v>
      </c>
      <c r="L18908">
        <v>0</v>
      </c>
      <c r="N18908">
        <v>0</v>
      </c>
      <c r="P18908">
        <v>0</v>
      </c>
      <c r="Q18908">
        <v>0</v>
      </c>
      <c r="S18908">
        <v>0</v>
      </c>
    </row>
    <row r="18909" spans="1:19" x14ac:dyDescent="0.3">
      <c r="A18909" t="s">
        <v>37650</v>
      </c>
      <c r="B18909" s="171" t="s">
        <v>37651</v>
      </c>
      <c r="C18909" s="171" t="s">
        <v>35025</v>
      </c>
      <c r="D18909" s="171" t="s">
        <v>4</v>
      </c>
      <c r="E18909" s="11">
        <v>45017</v>
      </c>
      <c r="F18909">
        <v>1.5</v>
      </c>
      <c r="G18909">
        <v>1.5</v>
      </c>
      <c r="I18909">
        <v>0</v>
      </c>
      <c r="J18909">
        <v>6</v>
      </c>
      <c r="L18909">
        <v>6</v>
      </c>
      <c r="N18909">
        <v>0</v>
      </c>
      <c r="P18909">
        <v>0</v>
      </c>
      <c r="Q18909">
        <v>0</v>
      </c>
      <c r="S18909">
        <v>0</v>
      </c>
    </row>
    <row r="18910" spans="1:19" x14ac:dyDescent="0.3">
      <c r="A18910" t="s">
        <v>37652</v>
      </c>
      <c r="B18910" s="171" t="s">
        <v>37653</v>
      </c>
      <c r="C18910" s="171" t="s">
        <v>146</v>
      </c>
      <c r="D18910" s="171" t="s">
        <v>4</v>
      </c>
      <c r="E18910" s="11">
        <v>45017</v>
      </c>
      <c r="F18910">
        <v>7</v>
      </c>
      <c r="G18910">
        <v>8</v>
      </c>
      <c r="I18910">
        <v>19</v>
      </c>
      <c r="J18910">
        <v>38</v>
      </c>
      <c r="L18910">
        <v>43</v>
      </c>
      <c r="N18910">
        <v>16</v>
      </c>
      <c r="P18910">
        <v>0</v>
      </c>
      <c r="Q18910">
        <v>0</v>
      </c>
      <c r="S18910">
        <v>3</v>
      </c>
    </row>
    <row r="18911" spans="1:19" x14ac:dyDescent="0.3">
      <c r="A18911" t="s">
        <v>37654</v>
      </c>
      <c r="B18911" s="171" t="s">
        <v>37655</v>
      </c>
      <c r="C18911" s="171" t="s">
        <v>161</v>
      </c>
      <c r="D18911" s="171" t="s">
        <v>4</v>
      </c>
      <c r="E18911" s="11">
        <v>45017</v>
      </c>
      <c r="F18911">
        <v>2.5</v>
      </c>
      <c r="G18911">
        <v>2</v>
      </c>
      <c r="I18911">
        <v>5</v>
      </c>
      <c r="J18911">
        <v>15</v>
      </c>
      <c r="L18911">
        <v>12</v>
      </c>
      <c r="N18911">
        <v>5</v>
      </c>
      <c r="P18911">
        <v>0</v>
      </c>
      <c r="Q18911">
        <v>0</v>
      </c>
      <c r="S18911">
        <v>0</v>
      </c>
    </row>
    <row r="18912" spans="1:19" x14ac:dyDescent="0.3">
      <c r="A18912" t="s">
        <v>37656</v>
      </c>
      <c r="B18912" s="171" t="s">
        <v>37657</v>
      </c>
      <c r="C18912" s="171" t="s">
        <v>18252</v>
      </c>
      <c r="D18912" s="171" t="s">
        <v>4</v>
      </c>
      <c r="E18912" s="11">
        <v>45017</v>
      </c>
      <c r="F18912">
        <v>0</v>
      </c>
      <c r="G18912">
        <v>0</v>
      </c>
      <c r="I18912">
        <v>0</v>
      </c>
      <c r="J18912">
        <v>0</v>
      </c>
      <c r="L18912">
        <v>0</v>
      </c>
      <c r="N18912">
        <v>0</v>
      </c>
      <c r="P18912">
        <v>0</v>
      </c>
      <c r="Q18912">
        <v>0</v>
      </c>
      <c r="S18912">
        <v>0</v>
      </c>
    </row>
    <row r="18913" spans="1:19" x14ac:dyDescent="0.3">
      <c r="A18913" t="s">
        <v>37658</v>
      </c>
      <c r="B18913" s="171" t="s">
        <v>37659</v>
      </c>
      <c r="C18913" s="171" t="s">
        <v>167</v>
      </c>
      <c r="D18913" s="171" t="s">
        <v>4</v>
      </c>
      <c r="E18913" s="11">
        <v>45017</v>
      </c>
      <c r="F18913">
        <v>4</v>
      </c>
      <c r="G18913">
        <v>3.5</v>
      </c>
      <c r="I18913">
        <v>30</v>
      </c>
      <c r="J18913">
        <v>56</v>
      </c>
      <c r="L18913">
        <v>49</v>
      </c>
      <c r="N18913">
        <v>30</v>
      </c>
      <c r="P18913">
        <v>0</v>
      </c>
      <c r="Q18913">
        <v>4</v>
      </c>
      <c r="S18913">
        <v>0</v>
      </c>
    </row>
    <row r="18914" spans="1:19" x14ac:dyDescent="0.3">
      <c r="A18914" t="s">
        <v>37660</v>
      </c>
      <c r="B18914" s="171" t="s">
        <v>37661</v>
      </c>
      <c r="C18914" s="171" t="s">
        <v>173</v>
      </c>
      <c r="D18914" s="171" t="s">
        <v>4</v>
      </c>
      <c r="E18914" s="11">
        <v>45017</v>
      </c>
      <c r="F18914">
        <v>5.5</v>
      </c>
      <c r="G18914">
        <v>6</v>
      </c>
      <c r="I18914">
        <v>7</v>
      </c>
      <c r="J18914">
        <v>30</v>
      </c>
      <c r="L18914">
        <v>32</v>
      </c>
      <c r="N18914">
        <v>7</v>
      </c>
      <c r="P18914">
        <v>2</v>
      </c>
      <c r="Q18914">
        <v>4</v>
      </c>
      <c r="S18914">
        <v>0</v>
      </c>
    </row>
    <row r="18915" spans="1:19" x14ac:dyDescent="0.3">
      <c r="A18915" t="s">
        <v>37662</v>
      </c>
      <c r="B18915" s="171" t="s">
        <v>37663</v>
      </c>
      <c r="C18915" s="171" t="s">
        <v>179</v>
      </c>
      <c r="D18915" s="171" t="s">
        <v>4</v>
      </c>
      <c r="E18915" s="11">
        <v>45017</v>
      </c>
      <c r="F18915">
        <v>12.5</v>
      </c>
      <c r="G18915">
        <v>14</v>
      </c>
      <c r="I18915">
        <v>64</v>
      </c>
      <c r="J18915">
        <v>130</v>
      </c>
      <c r="L18915">
        <v>133</v>
      </c>
      <c r="N18915">
        <v>43</v>
      </c>
      <c r="P18915">
        <v>4</v>
      </c>
      <c r="Q18915">
        <v>7</v>
      </c>
      <c r="S18915">
        <v>21</v>
      </c>
    </row>
    <row r="18916" spans="1:19" x14ac:dyDescent="0.3">
      <c r="A18916" t="s">
        <v>37664</v>
      </c>
      <c r="B18916" s="171" t="s">
        <v>37665</v>
      </c>
      <c r="C18916" s="171" t="s">
        <v>185</v>
      </c>
      <c r="D18916" s="171" t="s">
        <v>4</v>
      </c>
      <c r="E18916" s="11">
        <v>45017</v>
      </c>
      <c r="F18916">
        <v>2.5</v>
      </c>
      <c r="G18916">
        <v>7</v>
      </c>
      <c r="I18916">
        <v>9</v>
      </c>
      <c r="J18916">
        <v>14</v>
      </c>
      <c r="L18916">
        <v>40</v>
      </c>
      <c r="N18916">
        <v>9</v>
      </c>
      <c r="P18916">
        <v>0</v>
      </c>
      <c r="Q18916">
        <v>0</v>
      </c>
      <c r="S18916">
        <v>0</v>
      </c>
    </row>
    <row r="18917" spans="1:19" x14ac:dyDescent="0.3">
      <c r="A18917" t="s">
        <v>37666</v>
      </c>
      <c r="B18917" s="171" t="s">
        <v>37667</v>
      </c>
      <c r="C18917" s="171" t="s">
        <v>24508</v>
      </c>
      <c r="D18917" s="171" t="s">
        <v>4</v>
      </c>
      <c r="E18917" s="11">
        <v>45017</v>
      </c>
      <c r="F18917">
        <v>0.5</v>
      </c>
      <c r="G18917">
        <v>0.5</v>
      </c>
      <c r="I18917">
        <v>0</v>
      </c>
      <c r="J18917">
        <v>2</v>
      </c>
      <c r="L18917">
        <v>2</v>
      </c>
      <c r="N18917">
        <v>0</v>
      </c>
      <c r="P18917">
        <v>0</v>
      </c>
      <c r="Q18917">
        <v>0</v>
      </c>
      <c r="S18917">
        <v>0</v>
      </c>
    </row>
    <row r="18918" spans="1:19" x14ac:dyDescent="0.3">
      <c r="A18918" t="s">
        <v>37668</v>
      </c>
      <c r="B18918" s="171" t="s">
        <v>37669</v>
      </c>
      <c r="C18918" s="171" t="s">
        <v>191</v>
      </c>
      <c r="D18918" s="171" t="s">
        <v>4</v>
      </c>
      <c r="E18918" s="11">
        <v>45017</v>
      </c>
      <c r="F18918">
        <v>14</v>
      </c>
      <c r="G18918">
        <v>13</v>
      </c>
      <c r="I18918">
        <v>61</v>
      </c>
      <c r="J18918">
        <v>117</v>
      </c>
      <c r="L18918">
        <v>107</v>
      </c>
      <c r="N18918">
        <v>54</v>
      </c>
      <c r="P18918">
        <v>7</v>
      </c>
      <c r="Q18918">
        <v>12</v>
      </c>
      <c r="S18918">
        <v>7</v>
      </c>
    </row>
    <row r="18919" spans="1:19" x14ac:dyDescent="0.3">
      <c r="A18919" t="s">
        <v>37670</v>
      </c>
      <c r="B18919" s="171" t="s">
        <v>37671</v>
      </c>
      <c r="C18919" s="171" t="s">
        <v>200</v>
      </c>
      <c r="D18919" s="171" t="s">
        <v>4</v>
      </c>
      <c r="E18919" s="11">
        <v>45017</v>
      </c>
      <c r="F18919">
        <v>6</v>
      </c>
      <c r="G18919">
        <v>6.5</v>
      </c>
      <c r="I18919">
        <v>14</v>
      </c>
      <c r="J18919">
        <v>28</v>
      </c>
      <c r="L18919">
        <v>31</v>
      </c>
      <c r="N18919">
        <v>14</v>
      </c>
      <c r="P18919">
        <v>0</v>
      </c>
      <c r="Q18919">
        <v>0</v>
      </c>
      <c r="S18919">
        <v>0</v>
      </c>
    </row>
    <row r="18920" spans="1:19" x14ac:dyDescent="0.3">
      <c r="A18920" t="s">
        <v>37672</v>
      </c>
      <c r="B18920" s="171" t="s">
        <v>37673</v>
      </c>
      <c r="C18920" s="171" t="s">
        <v>212</v>
      </c>
      <c r="D18920" s="171" t="s">
        <v>4</v>
      </c>
      <c r="E18920" s="11">
        <v>45017</v>
      </c>
      <c r="F18920">
        <v>0</v>
      </c>
      <c r="G18920">
        <v>0</v>
      </c>
      <c r="I18920">
        <v>0</v>
      </c>
      <c r="J18920">
        <v>0</v>
      </c>
      <c r="L18920">
        <v>0</v>
      </c>
      <c r="N18920">
        <v>0</v>
      </c>
      <c r="P18920">
        <v>0</v>
      </c>
      <c r="Q18920">
        <v>0</v>
      </c>
      <c r="S18920">
        <v>0</v>
      </c>
    </row>
    <row r="18921" spans="1:19" x14ac:dyDescent="0.3">
      <c r="A18921" t="s">
        <v>37674</v>
      </c>
      <c r="B18921" s="171" t="s">
        <v>37675</v>
      </c>
      <c r="C18921" s="171" t="s">
        <v>215</v>
      </c>
      <c r="D18921" s="171" t="s">
        <v>4</v>
      </c>
      <c r="E18921" s="11">
        <v>45017</v>
      </c>
      <c r="F18921">
        <v>0</v>
      </c>
      <c r="G18921">
        <v>0</v>
      </c>
      <c r="I18921">
        <v>0</v>
      </c>
      <c r="J18921">
        <v>0</v>
      </c>
      <c r="L18921">
        <v>0</v>
      </c>
      <c r="N18921">
        <v>0</v>
      </c>
      <c r="P18921">
        <v>0</v>
      </c>
      <c r="Q18921">
        <v>0</v>
      </c>
      <c r="S18921">
        <v>0</v>
      </c>
    </row>
    <row r="18922" spans="1:19" x14ac:dyDescent="0.3">
      <c r="A18922" t="s">
        <v>37676</v>
      </c>
      <c r="B18922" s="171" t="s">
        <v>37677</v>
      </c>
      <c r="C18922" s="171" t="s">
        <v>35119</v>
      </c>
      <c r="D18922" s="171" t="s">
        <v>4</v>
      </c>
      <c r="E18922" s="11">
        <v>45017</v>
      </c>
      <c r="F18922">
        <v>2.5</v>
      </c>
      <c r="G18922">
        <v>4</v>
      </c>
      <c r="I18922">
        <v>21</v>
      </c>
      <c r="J18922">
        <v>29</v>
      </c>
      <c r="L18922">
        <v>44</v>
      </c>
      <c r="N18922">
        <v>21</v>
      </c>
      <c r="P18922">
        <v>0</v>
      </c>
      <c r="Q18922">
        <v>0</v>
      </c>
      <c r="S18922">
        <v>0</v>
      </c>
    </row>
    <row r="18923" spans="1:19" x14ac:dyDescent="0.3">
      <c r="A18923" t="s">
        <v>37678</v>
      </c>
      <c r="B18923" s="171" t="s">
        <v>37679</v>
      </c>
      <c r="C18923" s="171" t="s">
        <v>221</v>
      </c>
      <c r="D18923" s="171" t="s">
        <v>4</v>
      </c>
      <c r="E18923" s="11">
        <v>45017</v>
      </c>
      <c r="F18923">
        <v>0</v>
      </c>
      <c r="G18923">
        <v>0</v>
      </c>
      <c r="I18923">
        <v>0</v>
      </c>
      <c r="J18923">
        <v>0</v>
      </c>
      <c r="L18923">
        <v>0</v>
      </c>
      <c r="N18923">
        <v>0</v>
      </c>
      <c r="P18923">
        <v>0</v>
      </c>
      <c r="Q18923">
        <v>0</v>
      </c>
      <c r="S18923">
        <v>0</v>
      </c>
    </row>
    <row r="18924" spans="1:19" x14ac:dyDescent="0.3">
      <c r="A18924" t="s">
        <v>37680</v>
      </c>
      <c r="B18924" s="171" t="s">
        <v>37681</v>
      </c>
      <c r="C18924" s="171" t="s">
        <v>8233</v>
      </c>
      <c r="D18924" s="171" t="s">
        <v>4</v>
      </c>
      <c r="E18924" s="11">
        <v>45017</v>
      </c>
      <c r="F18924">
        <v>1</v>
      </c>
      <c r="G18924">
        <v>1</v>
      </c>
      <c r="I18924">
        <v>15</v>
      </c>
      <c r="J18924">
        <v>11</v>
      </c>
      <c r="L18924">
        <v>11</v>
      </c>
      <c r="N18924">
        <v>11</v>
      </c>
      <c r="P18924">
        <v>0</v>
      </c>
      <c r="Q18924">
        <v>0</v>
      </c>
      <c r="S18924">
        <v>4</v>
      </c>
    </row>
    <row r="18925" spans="1:19" x14ac:dyDescent="0.3">
      <c r="A18925" t="s">
        <v>37682</v>
      </c>
      <c r="B18925" s="171" t="s">
        <v>37683</v>
      </c>
      <c r="C18925" s="171" t="s">
        <v>233</v>
      </c>
      <c r="D18925" s="171" t="s">
        <v>4</v>
      </c>
      <c r="E18925" s="11">
        <v>45017</v>
      </c>
      <c r="F18925">
        <v>0</v>
      </c>
      <c r="G18925">
        <v>0</v>
      </c>
      <c r="I18925">
        <v>0</v>
      </c>
      <c r="J18925">
        <v>0</v>
      </c>
      <c r="L18925">
        <v>0</v>
      </c>
      <c r="N18925">
        <v>0</v>
      </c>
      <c r="P18925">
        <v>0</v>
      </c>
      <c r="Q18925">
        <v>0</v>
      </c>
      <c r="S18925">
        <v>0</v>
      </c>
    </row>
    <row r="18926" spans="1:19" x14ac:dyDescent="0.3">
      <c r="A18926" t="s">
        <v>37684</v>
      </c>
      <c r="B18926" s="171" t="s">
        <v>37685</v>
      </c>
      <c r="C18926" s="171" t="s">
        <v>35128</v>
      </c>
      <c r="D18926" s="171" t="s">
        <v>80</v>
      </c>
      <c r="E18926" s="11">
        <v>45017</v>
      </c>
      <c r="F18926">
        <v>4</v>
      </c>
      <c r="G18926">
        <v>4</v>
      </c>
      <c r="I18926">
        <v>1</v>
      </c>
      <c r="J18926">
        <v>16</v>
      </c>
      <c r="L18926">
        <v>16</v>
      </c>
      <c r="N18926">
        <v>1</v>
      </c>
      <c r="P18926">
        <v>1</v>
      </c>
      <c r="Q18926">
        <v>1</v>
      </c>
      <c r="S18926">
        <v>0</v>
      </c>
    </row>
    <row r="18927" spans="1:19" x14ac:dyDescent="0.3">
      <c r="A18927" t="s">
        <v>37686</v>
      </c>
      <c r="B18927" s="171" t="s">
        <v>37687</v>
      </c>
      <c r="C18927" s="171" t="s">
        <v>35128</v>
      </c>
      <c r="D18927" s="171" t="s">
        <v>4</v>
      </c>
      <c r="E18927" s="11">
        <v>45017</v>
      </c>
      <c r="F18927">
        <v>4</v>
      </c>
      <c r="G18927">
        <v>4</v>
      </c>
      <c r="I18927">
        <v>1</v>
      </c>
      <c r="J18927">
        <v>16</v>
      </c>
      <c r="L18927">
        <v>16</v>
      </c>
      <c r="N18927">
        <v>1</v>
      </c>
      <c r="P18927">
        <v>1</v>
      </c>
      <c r="Q18927">
        <v>1</v>
      </c>
      <c r="S18927">
        <v>0</v>
      </c>
    </row>
    <row r="18928" spans="1:19" x14ac:dyDescent="0.3">
      <c r="A18928" t="s">
        <v>37688</v>
      </c>
      <c r="B18928" s="171" t="s">
        <v>37689</v>
      </c>
      <c r="C18928" s="171" t="s">
        <v>79</v>
      </c>
      <c r="D18928" s="171" t="s">
        <v>80</v>
      </c>
      <c r="E18928" s="11">
        <v>45017</v>
      </c>
      <c r="F18928">
        <v>0</v>
      </c>
      <c r="G18928">
        <v>0</v>
      </c>
      <c r="I18928">
        <v>0</v>
      </c>
      <c r="J18928">
        <v>0</v>
      </c>
      <c r="L18928">
        <v>0</v>
      </c>
      <c r="N18928">
        <v>0</v>
      </c>
      <c r="P18928">
        <v>0</v>
      </c>
      <c r="Q18928">
        <v>0</v>
      </c>
      <c r="S18928">
        <v>0</v>
      </c>
    </row>
    <row r="18929" spans="1:19" x14ac:dyDescent="0.3">
      <c r="A18929" t="s">
        <v>37690</v>
      </c>
      <c r="B18929" s="171" t="s">
        <v>37691</v>
      </c>
      <c r="C18929" s="171" t="s">
        <v>79</v>
      </c>
      <c r="D18929" s="171" t="s">
        <v>4</v>
      </c>
      <c r="E18929" s="11">
        <v>45017</v>
      </c>
      <c r="F18929">
        <v>0</v>
      </c>
      <c r="G18929">
        <v>0</v>
      </c>
      <c r="I18929">
        <v>0</v>
      </c>
      <c r="J18929">
        <v>0</v>
      </c>
      <c r="L18929">
        <v>0</v>
      </c>
      <c r="N18929">
        <v>0</v>
      </c>
      <c r="P18929">
        <v>0</v>
      </c>
      <c r="Q18929">
        <v>0</v>
      </c>
      <c r="S18929">
        <v>0</v>
      </c>
    </row>
    <row r="18930" spans="1:19" x14ac:dyDescent="0.3">
      <c r="A18930" t="s">
        <v>37692</v>
      </c>
      <c r="B18930" s="171" t="s">
        <v>37693</v>
      </c>
      <c r="C18930" s="171" t="s">
        <v>83</v>
      </c>
      <c r="D18930" s="171" t="s">
        <v>80</v>
      </c>
      <c r="E18930" s="11">
        <v>45017</v>
      </c>
      <c r="F18930">
        <v>3.5</v>
      </c>
      <c r="G18930">
        <v>4</v>
      </c>
      <c r="I18930">
        <v>10</v>
      </c>
      <c r="J18930">
        <v>18</v>
      </c>
      <c r="L18930">
        <v>21</v>
      </c>
      <c r="N18930">
        <v>10</v>
      </c>
      <c r="P18930">
        <v>1</v>
      </c>
      <c r="Q18930">
        <v>1</v>
      </c>
      <c r="S18930">
        <v>0</v>
      </c>
    </row>
    <row r="18931" spans="1:19" x14ac:dyDescent="0.3">
      <c r="A18931" t="s">
        <v>37694</v>
      </c>
      <c r="B18931" s="171" t="s">
        <v>37695</v>
      </c>
      <c r="C18931" s="171" t="s">
        <v>83</v>
      </c>
      <c r="D18931" s="171" t="s">
        <v>15341</v>
      </c>
      <c r="E18931" s="11">
        <v>45017</v>
      </c>
      <c r="F18931">
        <v>0</v>
      </c>
      <c r="G18931">
        <v>0</v>
      </c>
      <c r="I18931">
        <v>0</v>
      </c>
      <c r="J18931">
        <v>0</v>
      </c>
      <c r="L18931">
        <v>0</v>
      </c>
      <c r="N18931">
        <v>0</v>
      </c>
      <c r="P18931">
        <v>0</v>
      </c>
      <c r="Q18931">
        <v>0</v>
      </c>
      <c r="S18931">
        <v>0</v>
      </c>
    </row>
    <row r="18932" spans="1:19" x14ac:dyDescent="0.3">
      <c r="A18932" t="s">
        <v>37696</v>
      </c>
      <c r="B18932" s="171" t="s">
        <v>37697</v>
      </c>
      <c r="C18932" s="171" t="s">
        <v>83</v>
      </c>
      <c r="D18932" s="171" t="s">
        <v>4</v>
      </c>
      <c r="E18932" s="11">
        <v>45017</v>
      </c>
      <c r="F18932">
        <v>3.5</v>
      </c>
      <c r="G18932">
        <v>4</v>
      </c>
      <c r="I18932">
        <v>10</v>
      </c>
      <c r="J18932">
        <v>18</v>
      </c>
      <c r="L18932">
        <v>21</v>
      </c>
      <c r="N18932">
        <v>10</v>
      </c>
      <c r="P18932">
        <v>1</v>
      </c>
      <c r="Q18932">
        <v>1</v>
      </c>
      <c r="S18932">
        <v>0</v>
      </c>
    </row>
    <row r="18933" spans="1:19" x14ac:dyDescent="0.3">
      <c r="A18933" t="s">
        <v>37698</v>
      </c>
      <c r="B18933" s="171" t="s">
        <v>37699</v>
      </c>
      <c r="C18933" s="171" t="s">
        <v>86</v>
      </c>
      <c r="D18933" s="171" t="s">
        <v>80</v>
      </c>
      <c r="E18933" s="11">
        <v>45017</v>
      </c>
      <c r="F18933">
        <v>7</v>
      </c>
      <c r="G18933">
        <v>7</v>
      </c>
      <c r="I18933">
        <v>24</v>
      </c>
      <c r="J18933">
        <v>38</v>
      </c>
      <c r="L18933">
        <v>38</v>
      </c>
      <c r="N18933">
        <v>21</v>
      </c>
      <c r="P18933">
        <v>5</v>
      </c>
      <c r="Q18933">
        <v>10</v>
      </c>
      <c r="S18933">
        <v>3</v>
      </c>
    </row>
    <row r="18934" spans="1:19" x14ac:dyDescent="0.3">
      <c r="A18934" t="s">
        <v>37700</v>
      </c>
      <c r="B18934" s="171" t="s">
        <v>37701</v>
      </c>
      <c r="C18934" s="171" t="s">
        <v>86</v>
      </c>
      <c r="D18934" s="171" t="s">
        <v>4</v>
      </c>
      <c r="E18934" s="11">
        <v>45017</v>
      </c>
      <c r="F18934">
        <v>7</v>
      </c>
      <c r="G18934">
        <v>7</v>
      </c>
      <c r="I18934">
        <v>24</v>
      </c>
      <c r="J18934">
        <v>38</v>
      </c>
      <c r="L18934">
        <v>38</v>
      </c>
      <c r="N18934">
        <v>21</v>
      </c>
      <c r="P18934">
        <v>5</v>
      </c>
      <c r="Q18934">
        <v>10</v>
      </c>
      <c r="S18934">
        <v>3</v>
      </c>
    </row>
    <row r="18935" spans="1:19" x14ac:dyDescent="0.3">
      <c r="A18935" t="s">
        <v>37702</v>
      </c>
      <c r="B18935" s="171" t="s">
        <v>37703</v>
      </c>
      <c r="C18935" s="171" t="s">
        <v>89</v>
      </c>
      <c r="D18935" s="171" t="s">
        <v>80</v>
      </c>
      <c r="E18935" s="11">
        <v>45017</v>
      </c>
      <c r="F18935">
        <v>2</v>
      </c>
      <c r="G18935">
        <v>4</v>
      </c>
      <c r="I18935">
        <v>9</v>
      </c>
      <c r="J18935">
        <v>10</v>
      </c>
      <c r="L18935">
        <v>20</v>
      </c>
      <c r="N18935">
        <v>7</v>
      </c>
      <c r="P18935">
        <v>1</v>
      </c>
      <c r="Q18935">
        <v>2</v>
      </c>
      <c r="S18935">
        <v>2</v>
      </c>
    </row>
    <row r="18936" spans="1:19" x14ac:dyDescent="0.3">
      <c r="A18936" t="s">
        <v>37704</v>
      </c>
      <c r="B18936" s="171" t="s">
        <v>37705</v>
      </c>
      <c r="C18936" s="171" t="s">
        <v>89</v>
      </c>
      <c r="D18936" s="171" t="s">
        <v>4</v>
      </c>
      <c r="E18936" s="11">
        <v>45017</v>
      </c>
      <c r="F18936">
        <v>2</v>
      </c>
      <c r="G18936">
        <v>4</v>
      </c>
      <c r="I18936">
        <v>9</v>
      </c>
      <c r="J18936">
        <v>10</v>
      </c>
      <c r="L18936">
        <v>20</v>
      </c>
      <c r="N18936">
        <v>7</v>
      </c>
      <c r="P18936">
        <v>1</v>
      </c>
      <c r="Q18936">
        <v>2</v>
      </c>
      <c r="S18936">
        <v>2</v>
      </c>
    </row>
    <row r="18937" spans="1:19" x14ac:dyDescent="0.3">
      <c r="A18937" t="s">
        <v>37706</v>
      </c>
      <c r="B18937" s="171" t="s">
        <v>37707</v>
      </c>
      <c r="C18937" s="171" t="s">
        <v>92</v>
      </c>
      <c r="D18937" s="171" t="s">
        <v>80</v>
      </c>
      <c r="E18937" s="11">
        <v>45017</v>
      </c>
      <c r="F18937">
        <v>0</v>
      </c>
      <c r="G18937">
        <v>0</v>
      </c>
      <c r="I18937">
        <v>0</v>
      </c>
      <c r="J18937">
        <v>0</v>
      </c>
      <c r="L18937">
        <v>0</v>
      </c>
      <c r="N18937">
        <v>0</v>
      </c>
      <c r="P18937">
        <v>0</v>
      </c>
      <c r="Q18937">
        <v>0</v>
      </c>
      <c r="S18937">
        <v>0</v>
      </c>
    </row>
    <row r="18938" spans="1:19" x14ac:dyDescent="0.3">
      <c r="A18938" t="s">
        <v>37708</v>
      </c>
      <c r="B18938" s="171" t="s">
        <v>37709</v>
      </c>
      <c r="C18938" s="171" t="s">
        <v>92</v>
      </c>
      <c r="D18938" s="171" t="s">
        <v>4</v>
      </c>
      <c r="E18938" s="11">
        <v>45017</v>
      </c>
      <c r="F18938">
        <v>0</v>
      </c>
      <c r="G18938">
        <v>0</v>
      </c>
      <c r="I18938">
        <v>0</v>
      </c>
      <c r="J18938">
        <v>0</v>
      </c>
      <c r="L18938">
        <v>0</v>
      </c>
      <c r="N18938">
        <v>0</v>
      </c>
      <c r="P18938">
        <v>0</v>
      </c>
      <c r="Q18938">
        <v>0</v>
      </c>
      <c r="S18938">
        <v>0</v>
      </c>
    </row>
    <row r="18939" spans="1:19" x14ac:dyDescent="0.3">
      <c r="A18939" t="s">
        <v>37710</v>
      </c>
      <c r="B18939" s="171" t="s">
        <v>37711</v>
      </c>
      <c r="C18939" s="171" t="s">
        <v>95</v>
      </c>
      <c r="D18939" s="171" t="s">
        <v>80</v>
      </c>
      <c r="E18939" s="11">
        <v>45017</v>
      </c>
      <c r="F18939">
        <v>3.5</v>
      </c>
      <c r="G18939">
        <v>3.5</v>
      </c>
      <c r="I18939">
        <v>4</v>
      </c>
      <c r="J18939">
        <v>18</v>
      </c>
      <c r="L18939">
        <v>18</v>
      </c>
      <c r="N18939">
        <v>4</v>
      </c>
      <c r="P18939">
        <v>0</v>
      </c>
      <c r="Q18939">
        <v>2</v>
      </c>
      <c r="S18939">
        <v>0</v>
      </c>
    </row>
    <row r="18940" spans="1:19" x14ac:dyDescent="0.3">
      <c r="A18940" t="s">
        <v>37712</v>
      </c>
      <c r="B18940" s="171" t="s">
        <v>37713</v>
      </c>
      <c r="C18940" s="171" t="s">
        <v>95</v>
      </c>
      <c r="D18940" s="171" t="s">
        <v>15341</v>
      </c>
      <c r="E18940" s="11">
        <v>45017</v>
      </c>
      <c r="F18940">
        <v>0</v>
      </c>
      <c r="G18940">
        <v>0</v>
      </c>
      <c r="I18940">
        <v>0</v>
      </c>
      <c r="J18940">
        <v>0</v>
      </c>
      <c r="L18940">
        <v>0</v>
      </c>
      <c r="N18940">
        <v>0</v>
      </c>
      <c r="P18940">
        <v>0</v>
      </c>
      <c r="Q18940">
        <v>0</v>
      </c>
      <c r="S18940">
        <v>0</v>
      </c>
    </row>
    <row r="18941" spans="1:19" x14ac:dyDescent="0.3">
      <c r="A18941" t="s">
        <v>37714</v>
      </c>
      <c r="B18941" s="171" t="s">
        <v>37715</v>
      </c>
      <c r="C18941" s="171" t="s">
        <v>95</v>
      </c>
      <c r="D18941" s="171" t="s">
        <v>4</v>
      </c>
      <c r="E18941" s="11">
        <v>45017</v>
      </c>
      <c r="F18941">
        <v>3.5</v>
      </c>
      <c r="G18941">
        <v>3.5</v>
      </c>
      <c r="I18941">
        <v>4</v>
      </c>
      <c r="J18941">
        <v>18</v>
      </c>
      <c r="L18941">
        <v>18</v>
      </c>
      <c r="N18941">
        <v>4</v>
      </c>
      <c r="P18941">
        <v>0</v>
      </c>
      <c r="Q18941">
        <v>2</v>
      </c>
      <c r="S18941">
        <v>0</v>
      </c>
    </row>
    <row r="18942" spans="1:19" x14ac:dyDescent="0.3">
      <c r="A18942" t="s">
        <v>37716</v>
      </c>
      <c r="B18942" s="171" t="s">
        <v>37717</v>
      </c>
      <c r="C18942" s="171" t="s">
        <v>35161</v>
      </c>
      <c r="D18942" s="171" t="s">
        <v>80</v>
      </c>
      <c r="E18942" s="11">
        <v>45017</v>
      </c>
      <c r="F18942">
        <v>3</v>
      </c>
      <c r="G18942">
        <v>3.5</v>
      </c>
      <c r="I18942">
        <v>6</v>
      </c>
      <c r="J18942">
        <v>16</v>
      </c>
      <c r="L18942">
        <v>18</v>
      </c>
      <c r="N18942">
        <v>6</v>
      </c>
      <c r="P18942">
        <v>0</v>
      </c>
      <c r="Q18942">
        <v>0</v>
      </c>
      <c r="S18942">
        <v>0</v>
      </c>
    </row>
    <row r="18943" spans="1:19" x14ac:dyDescent="0.3">
      <c r="A18943" t="s">
        <v>37718</v>
      </c>
      <c r="B18943" s="171" t="s">
        <v>37719</v>
      </c>
      <c r="C18943" s="171" t="s">
        <v>35161</v>
      </c>
      <c r="D18943" s="171" t="s">
        <v>4</v>
      </c>
      <c r="E18943" s="11">
        <v>45017</v>
      </c>
      <c r="F18943">
        <v>3</v>
      </c>
      <c r="G18943">
        <v>3.5</v>
      </c>
      <c r="I18943">
        <v>6</v>
      </c>
      <c r="J18943">
        <v>16</v>
      </c>
      <c r="L18943">
        <v>18</v>
      </c>
      <c r="N18943">
        <v>6</v>
      </c>
      <c r="P18943">
        <v>0</v>
      </c>
      <c r="Q18943">
        <v>0</v>
      </c>
      <c r="S18943">
        <v>0</v>
      </c>
    </row>
    <row r="18944" spans="1:19" x14ac:dyDescent="0.3">
      <c r="A18944" t="s">
        <v>37720</v>
      </c>
      <c r="B18944" s="171" t="s">
        <v>37721</v>
      </c>
      <c r="C18944" s="171" t="s">
        <v>19659</v>
      </c>
      <c r="D18944" s="171" t="s">
        <v>80</v>
      </c>
      <c r="E18944" s="11">
        <v>45017</v>
      </c>
      <c r="F18944">
        <v>0</v>
      </c>
      <c r="G18944">
        <v>0</v>
      </c>
      <c r="I18944">
        <v>0</v>
      </c>
      <c r="J18944">
        <v>0</v>
      </c>
      <c r="L18944">
        <v>0</v>
      </c>
      <c r="N18944">
        <v>0</v>
      </c>
      <c r="P18944">
        <v>0</v>
      </c>
      <c r="Q18944">
        <v>0</v>
      </c>
      <c r="S18944">
        <v>0</v>
      </c>
    </row>
    <row r="18945" spans="1:19" x14ac:dyDescent="0.3">
      <c r="A18945" t="s">
        <v>37722</v>
      </c>
      <c r="B18945" s="171" t="s">
        <v>37723</v>
      </c>
      <c r="C18945" s="171" t="s">
        <v>19659</v>
      </c>
      <c r="D18945" s="171" t="s">
        <v>4</v>
      </c>
      <c r="E18945" s="11">
        <v>45017</v>
      </c>
      <c r="F18945">
        <v>0</v>
      </c>
      <c r="G18945">
        <v>0</v>
      </c>
      <c r="I18945">
        <v>0</v>
      </c>
      <c r="J18945">
        <v>0</v>
      </c>
      <c r="L18945">
        <v>0</v>
      </c>
      <c r="N18945">
        <v>0</v>
      </c>
      <c r="P18945">
        <v>0</v>
      </c>
      <c r="Q18945">
        <v>0</v>
      </c>
      <c r="S18945">
        <v>0</v>
      </c>
    </row>
    <row r="18946" spans="1:19" x14ac:dyDescent="0.3">
      <c r="A18946" t="s">
        <v>37724</v>
      </c>
      <c r="B18946" s="171" t="s">
        <v>37725</v>
      </c>
      <c r="C18946" s="171" t="s">
        <v>98</v>
      </c>
      <c r="D18946" s="171" t="s">
        <v>80</v>
      </c>
      <c r="E18946" s="11">
        <v>45017</v>
      </c>
      <c r="F18946">
        <v>9.5</v>
      </c>
      <c r="G18946">
        <v>13</v>
      </c>
      <c r="I18946">
        <v>24</v>
      </c>
      <c r="J18946">
        <v>53</v>
      </c>
      <c r="L18946">
        <v>73</v>
      </c>
      <c r="N18946">
        <v>21</v>
      </c>
      <c r="P18946">
        <v>0</v>
      </c>
      <c r="Q18946">
        <v>0</v>
      </c>
      <c r="S18946">
        <v>3</v>
      </c>
    </row>
    <row r="18947" spans="1:19" x14ac:dyDescent="0.3">
      <c r="A18947" t="s">
        <v>37726</v>
      </c>
      <c r="B18947" s="171" t="s">
        <v>37727</v>
      </c>
      <c r="C18947" s="171" t="s">
        <v>98</v>
      </c>
      <c r="D18947" s="171" t="s">
        <v>4</v>
      </c>
      <c r="E18947" s="11">
        <v>45017</v>
      </c>
      <c r="F18947">
        <v>9.5</v>
      </c>
      <c r="G18947">
        <v>13</v>
      </c>
      <c r="I18947">
        <v>24</v>
      </c>
      <c r="J18947">
        <v>53</v>
      </c>
      <c r="L18947">
        <v>73</v>
      </c>
      <c r="N18947">
        <v>21</v>
      </c>
      <c r="P18947">
        <v>0</v>
      </c>
      <c r="Q18947">
        <v>0</v>
      </c>
      <c r="S18947">
        <v>3</v>
      </c>
    </row>
    <row r="18948" spans="1:19" x14ac:dyDescent="0.3">
      <c r="A18948" t="s">
        <v>37728</v>
      </c>
      <c r="B18948" s="171" t="s">
        <v>37729</v>
      </c>
      <c r="C18948" s="171" t="s">
        <v>101</v>
      </c>
      <c r="D18948" s="171" t="s">
        <v>80</v>
      </c>
      <c r="E18948" s="11">
        <v>45017</v>
      </c>
      <c r="F18948">
        <v>35</v>
      </c>
      <c r="G18948">
        <v>34.5</v>
      </c>
      <c r="I18948">
        <v>199</v>
      </c>
      <c r="J18948">
        <v>390</v>
      </c>
      <c r="L18948">
        <v>381</v>
      </c>
      <c r="N18948">
        <v>171</v>
      </c>
      <c r="P18948">
        <v>5</v>
      </c>
      <c r="Q18948">
        <v>14</v>
      </c>
      <c r="S18948">
        <v>28</v>
      </c>
    </row>
    <row r="18949" spans="1:19" x14ac:dyDescent="0.3">
      <c r="A18949" t="s">
        <v>37730</v>
      </c>
      <c r="B18949" s="171" t="s">
        <v>37731</v>
      </c>
      <c r="C18949" s="171" t="s">
        <v>101</v>
      </c>
      <c r="D18949" s="171" t="s">
        <v>4</v>
      </c>
      <c r="E18949" s="11">
        <v>45017</v>
      </c>
      <c r="F18949">
        <v>35</v>
      </c>
      <c r="G18949">
        <v>34.5</v>
      </c>
      <c r="I18949">
        <v>199</v>
      </c>
      <c r="J18949">
        <v>390</v>
      </c>
      <c r="L18949">
        <v>381</v>
      </c>
      <c r="N18949">
        <v>171</v>
      </c>
      <c r="P18949">
        <v>5</v>
      </c>
      <c r="Q18949">
        <v>14</v>
      </c>
      <c r="S18949">
        <v>28</v>
      </c>
    </row>
    <row r="18950" spans="1:19" x14ac:dyDescent="0.3">
      <c r="A18950" t="s">
        <v>37732</v>
      </c>
      <c r="B18950" s="171" t="s">
        <v>37733</v>
      </c>
      <c r="C18950" s="171" t="s">
        <v>6843</v>
      </c>
      <c r="D18950" s="171" t="s">
        <v>80</v>
      </c>
      <c r="E18950" s="11">
        <v>45017</v>
      </c>
      <c r="F18950">
        <v>2.5</v>
      </c>
      <c r="G18950">
        <v>4</v>
      </c>
      <c r="I18950">
        <v>9</v>
      </c>
      <c r="J18950">
        <v>14</v>
      </c>
      <c r="L18950">
        <v>22</v>
      </c>
      <c r="N18950">
        <v>9</v>
      </c>
      <c r="P18950">
        <v>0</v>
      </c>
      <c r="Q18950">
        <v>0</v>
      </c>
      <c r="S18950">
        <v>0</v>
      </c>
    </row>
    <row r="18951" spans="1:19" x14ac:dyDescent="0.3">
      <c r="A18951" t="s">
        <v>37734</v>
      </c>
      <c r="B18951" s="171" t="s">
        <v>37735</v>
      </c>
      <c r="C18951" s="171" t="s">
        <v>6843</v>
      </c>
      <c r="D18951" s="171" t="s">
        <v>4</v>
      </c>
      <c r="E18951" s="11">
        <v>45017</v>
      </c>
      <c r="F18951">
        <v>2.5</v>
      </c>
      <c r="G18951">
        <v>4</v>
      </c>
      <c r="I18951">
        <v>9</v>
      </c>
      <c r="J18951">
        <v>14</v>
      </c>
      <c r="L18951">
        <v>22</v>
      </c>
      <c r="N18951">
        <v>9</v>
      </c>
      <c r="P18951">
        <v>0</v>
      </c>
      <c r="Q18951">
        <v>0</v>
      </c>
      <c r="S18951">
        <v>0</v>
      </c>
    </row>
    <row r="18952" spans="1:19" x14ac:dyDescent="0.3">
      <c r="A18952" t="s">
        <v>37736</v>
      </c>
      <c r="B18952" s="171" t="s">
        <v>37737</v>
      </c>
      <c r="C18952" s="171" t="s">
        <v>12995</v>
      </c>
      <c r="D18952" s="171" t="s">
        <v>80</v>
      </c>
      <c r="E18952" s="11">
        <v>45017</v>
      </c>
      <c r="F18952">
        <v>70</v>
      </c>
      <c r="G18952">
        <v>77.5</v>
      </c>
      <c r="I18952">
        <v>286</v>
      </c>
      <c r="J18952">
        <v>573</v>
      </c>
      <c r="L18952">
        <v>607</v>
      </c>
      <c r="N18952">
        <v>250</v>
      </c>
      <c r="O18952" t="s">
        <v>16361</v>
      </c>
      <c r="P18952">
        <v>13</v>
      </c>
      <c r="Q18952">
        <v>30</v>
      </c>
      <c r="S18952">
        <v>36</v>
      </c>
    </row>
    <row r="18953" spans="1:19" x14ac:dyDescent="0.3">
      <c r="A18953" t="s">
        <v>37738</v>
      </c>
      <c r="B18953" s="171" t="s">
        <v>37739</v>
      </c>
      <c r="C18953" s="171" t="s">
        <v>15504</v>
      </c>
      <c r="D18953" s="171" t="s">
        <v>15341</v>
      </c>
      <c r="E18953" s="11">
        <v>45017</v>
      </c>
      <c r="F18953">
        <v>0</v>
      </c>
      <c r="G18953">
        <v>0</v>
      </c>
      <c r="I18953">
        <v>0</v>
      </c>
      <c r="J18953">
        <v>0</v>
      </c>
      <c r="L18953">
        <v>0</v>
      </c>
      <c r="N18953">
        <v>0</v>
      </c>
      <c r="O18953" t="s">
        <v>16361</v>
      </c>
      <c r="P18953">
        <v>0</v>
      </c>
      <c r="Q18953">
        <v>0</v>
      </c>
      <c r="S18953">
        <v>0</v>
      </c>
    </row>
    <row r="18954" spans="1:19" x14ac:dyDescent="0.3">
      <c r="A18954" t="s">
        <v>37740</v>
      </c>
      <c r="B18954" s="171" t="s">
        <v>37741</v>
      </c>
      <c r="C18954" s="171" t="s">
        <v>15511</v>
      </c>
      <c r="D18954" s="171" t="s">
        <v>80</v>
      </c>
      <c r="E18954" s="11">
        <v>45017</v>
      </c>
      <c r="F18954">
        <v>19.5</v>
      </c>
      <c r="G18954">
        <v>24</v>
      </c>
      <c r="H18954">
        <v>201</v>
      </c>
      <c r="I18954">
        <v>44</v>
      </c>
      <c r="J18954">
        <v>105</v>
      </c>
      <c r="L18954">
        <v>130</v>
      </c>
      <c r="N18954">
        <v>41</v>
      </c>
      <c r="P18954">
        <v>1</v>
      </c>
      <c r="Q18954">
        <v>3</v>
      </c>
      <c r="S18954">
        <v>3</v>
      </c>
    </row>
    <row r="18955" spans="1:19" x14ac:dyDescent="0.3">
      <c r="A18955" t="s">
        <v>37742</v>
      </c>
      <c r="B18955" s="171" t="s">
        <v>37743</v>
      </c>
      <c r="C18955" s="171" t="s">
        <v>15511</v>
      </c>
      <c r="D18955" s="171" t="s">
        <v>15341</v>
      </c>
      <c r="E18955" s="11">
        <v>45017</v>
      </c>
      <c r="F18955">
        <v>0</v>
      </c>
      <c r="G18955">
        <v>0</v>
      </c>
      <c r="I18955">
        <v>0</v>
      </c>
      <c r="J18955">
        <v>0</v>
      </c>
      <c r="L18955">
        <v>0</v>
      </c>
      <c r="N18955">
        <v>0</v>
      </c>
      <c r="P18955">
        <v>0</v>
      </c>
      <c r="Q18955">
        <v>0</v>
      </c>
      <c r="S18955">
        <v>0</v>
      </c>
    </row>
    <row r="18956" spans="1:19" x14ac:dyDescent="0.3">
      <c r="A18956" t="s">
        <v>37744</v>
      </c>
      <c r="B18956" s="171" t="s">
        <v>37745</v>
      </c>
      <c r="C18956" s="171" t="s">
        <v>15511</v>
      </c>
      <c r="D18956" s="171" t="s">
        <v>4</v>
      </c>
      <c r="E18956" s="11">
        <v>45017</v>
      </c>
      <c r="F18956">
        <v>19.5</v>
      </c>
      <c r="G18956">
        <v>24</v>
      </c>
      <c r="I18956">
        <v>44</v>
      </c>
      <c r="J18956">
        <v>105</v>
      </c>
      <c r="L18956">
        <v>130</v>
      </c>
      <c r="N18956">
        <v>41</v>
      </c>
      <c r="P18956">
        <v>1</v>
      </c>
      <c r="Q18956">
        <v>3</v>
      </c>
      <c r="S18956">
        <v>3</v>
      </c>
    </row>
    <row r="18957" spans="1:19" x14ac:dyDescent="0.3">
      <c r="A18957" t="s">
        <v>37746</v>
      </c>
      <c r="B18957" s="171" t="s">
        <v>37747</v>
      </c>
      <c r="C18957" s="171" t="s">
        <v>104</v>
      </c>
      <c r="D18957" s="171" t="s">
        <v>4</v>
      </c>
      <c r="E18957" s="11">
        <v>45017</v>
      </c>
      <c r="F18957">
        <v>70</v>
      </c>
      <c r="G18957">
        <v>77.5</v>
      </c>
      <c r="I18957">
        <v>286</v>
      </c>
      <c r="J18957">
        <v>573</v>
      </c>
      <c r="L18957">
        <v>607</v>
      </c>
      <c r="N18957">
        <v>250</v>
      </c>
      <c r="P18957">
        <v>13</v>
      </c>
      <c r="Q18957">
        <v>30</v>
      </c>
      <c r="S18957">
        <v>36</v>
      </c>
    </row>
    <row r="18958" spans="1:19" x14ac:dyDescent="0.3">
      <c r="A18958" t="s">
        <v>37748</v>
      </c>
      <c r="B18958" s="171" t="s">
        <v>37749</v>
      </c>
      <c r="C18958" s="171" t="s">
        <v>34754</v>
      </c>
      <c r="D18958" s="171" t="s">
        <v>80</v>
      </c>
      <c r="E18958" s="11">
        <v>45047</v>
      </c>
      <c r="F18958">
        <v>0.5</v>
      </c>
      <c r="G18958">
        <v>0.5</v>
      </c>
      <c r="I18958">
        <v>0</v>
      </c>
      <c r="J18958">
        <v>2</v>
      </c>
      <c r="L18958">
        <v>2</v>
      </c>
      <c r="N18958">
        <v>0</v>
      </c>
      <c r="P18958">
        <v>0</v>
      </c>
      <c r="Q18958">
        <v>0</v>
      </c>
      <c r="S18958">
        <v>0</v>
      </c>
    </row>
    <row r="18959" spans="1:19" x14ac:dyDescent="0.3">
      <c r="A18959" t="s">
        <v>37750</v>
      </c>
      <c r="B18959" s="171" t="s">
        <v>37751</v>
      </c>
      <c r="C18959" s="171" t="s">
        <v>34757</v>
      </c>
      <c r="D18959" s="171" t="s">
        <v>80</v>
      </c>
      <c r="E18959" s="11">
        <v>45047</v>
      </c>
      <c r="F18959">
        <v>1.5</v>
      </c>
      <c r="G18959">
        <v>1.5</v>
      </c>
      <c r="I18959">
        <v>0</v>
      </c>
      <c r="J18959">
        <v>6</v>
      </c>
      <c r="L18959">
        <v>6</v>
      </c>
      <c r="N18959">
        <v>0</v>
      </c>
      <c r="P18959">
        <v>0</v>
      </c>
      <c r="Q18959">
        <v>0</v>
      </c>
      <c r="S18959">
        <v>0</v>
      </c>
    </row>
    <row r="18960" spans="1:19" x14ac:dyDescent="0.3">
      <c r="A18960" t="s">
        <v>37752</v>
      </c>
      <c r="B18960" s="171" t="s">
        <v>37753</v>
      </c>
      <c r="C18960" s="171" t="s">
        <v>34760</v>
      </c>
      <c r="D18960" s="171" t="s">
        <v>80</v>
      </c>
      <c r="E18960" s="11">
        <v>45047</v>
      </c>
      <c r="F18960">
        <v>1</v>
      </c>
      <c r="G18960">
        <v>1</v>
      </c>
      <c r="I18960">
        <v>2</v>
      </c>
      <c r="J18960">
        <v>4</v>
      </c>
      <c r="L18960">
        <v>4</v>
      </c>
      <c r="N18960">
        <v>0</v>
      </c>
      <c r="P18960">
        <v>1</v>
      </c>
      <c r="Q18960">
        <v>1</v>
      </c>
      <c r="S18960">
        <v>2</v>
      </c>
    </row>
    <row r="18961" spans="1:19" x14ac:dyDescent="0.3">
      <c r="A18961" t="s">
        <v>37754</v>
      </c>
      <c r="B18961" s="171" t="s">
        <v>37755</v>
      </c>
      <c r="C18961" s="171" t="s">
        <v>34763</v>
      </c>
      <c r="D18961" s="171" t="s">
        <v>80</v>
      </c>
      <c r="E18961" s="11">
        <v>45047</v>
      </c>
      <c r="F18961">
        <v>0.5</v>
      </c>
      <c r="G18961">
        <v>0.5</v>
      </c>
      <c r="I18961">
        <v>0</v>
      </c>
      <c r="J18961">
        <v>2</v>
      </c>
      <c r="L18961">
        <v>2</v>
      </c>
      <c r="N18961">
        <v>0</v>
      </c>
      <c r="P18961">
        <v>0</v>
      </c>
      <c r="Q18961">
        <v>0</v>
      </c>
      <c r="S18961">
        <v>0</v>
      </c>
    </row>
    <row r="18962" spans="1:19" x14ac:dyDescent="0.3">
      <c r="A18962" t="s">
        <v>37756</v>
      </c>
      <c r="B18962" s="171" t="s">
        <v>37757</v>
      </c>
      <c r="C18962" s="171" t="s">
        <v>34766</v>
      </c>
      <c r="D18962" s="171" t="s">
        <v>80</v>
      </c>
      <c r="E18962" s="11">
        <v>45047</v>
      </c>
      <c r="F18962">
        <v>0.5</v>
      </c>
      <c r="G18962">
        <v>0.5</v>
      </c>
      <c r="I18962">
        <v>0</v>
      </c>
      <c r="J18962">
        <v>2</v>
      </c>
      <c r="L18962">
        <v>2</v>
      </c>
      <c r="N18962">
        <v>0</v>
      </c>
      <c r="P18962">
        <v>0</v>
      </c>
      <c r="Q18962">
        <v>0</v>
      </c>
      <c r="S18962">
        <v>0</v>
      </c>
    </row>
    <row r="18963" spans="1:19" x14ac:dyDescent="0.3">
      <c r="A18963" t="s">
        <v>37758</v>
      </c>
      <c r="B18963" s="171" t="s">
        <v>37759</v>
      </c>
      <c r="C18963" s="171" t="s">
        <v>119</v>
      </c>
      <c r="D18963" s="171" t="s">
        <v>80</v>
      </c>
      <c r="E18963" s="11">
        <v>45047</v>
      </c>
      <c r="F18963">
        <v>0</v>
      </c>
      <c r="G18963">
        <v>0</v>
      </c>
      <c r="I18963">
        <v>0</v>
      </c>
      <c r="J18963">
        <v>0</v>
      </c>
      <c r="L18963">
        <v>0</v>
      </c>
      <c r="N18963">
        <v>0</v>
      </c>
      <c r="P18963">
        <v>0</v>
      </c>
      <c r="Q18963">
        <v>0</v>
      </c>
      <c r="S18963">
        <v>0</v>
      </c>
    </row>
    <row r="18964" spans="1:19" x14ac:dyDescent="0.3">
      <c r="A18964" t="s">
        <v>37760</v>
      </c>
      <c r="B18964" s="171" t="s">
        <v>37761</v>
      </c>
      <c r="C18964" s="171" t="s">
        <v>143</v>
      </c>
      <c r="D18964" s="171" t="s">
        <v>80</v>
      </c>
      <c r="E18964" s="11">
        <v>45047</v>
      </c>
      <c r="F18964">
        <v>0</v>
      </c>
      <c r="G18964">
        <v>0</v>
      </c>
      <c r="I18964">
        <v>0</v>
      </c>
      <c r="J18964">
        <v>0</v>
      </c>
      <c r="L18964">
        <v>0</v>
      </c>
      <c r="N18964">
        <v>0</v>
      </c>
      <c r="P18964">
        <v>0</v>
      </c>
      <c r="Q18964">
        <v>0</v>
      </c>
      <c r="S18964">
        <v>0</v>
      </c>
    </row>
    <row r="18965" spans="1:19" x14ac:dyDescent="0.3">
      <c r="A18965" t="s">
        <v>37762</v>
      </c>
      <c r="B18965" s="171" t="s">
        <v>37763</v>
      </c>
      <c r="C18965" s="171" t="s">
        <v>158</v>
      </c>
      <c r="D18965" s="171" t="s">
        <v>80</v>
      </c>
      <c r="E18965" s="11">
        <v>45047</v>
      </c>
      <c r="F18965">
        <v>0</v>
      </c>
      <c r="G18965">
        <v>0</v>
      </c>
      <c r="I18965">
        <v>0</v>
      </c>
      <c r="J18965">
        <v>0</v>
      </c>
      <c r="L18965">
        <v>0</v>
      </c>
      <c r="N18965">
        <v>0</v>
      </c>
      <c r="P18965">
        <v>0</v>
      </c>
      <c r="Q18965">
        <v>0</v>
      </c>
      <c r="S18965">
        <v>0</v>
      </c>
    </row>
    <row r="18966" spans="1:19" x14ac:dyDescent="0.3">
      <c r="A18966" t="s">
        <v>37764</v>
      </c>
      <c r="B18966" s="171" t="s">
        <v>37765</v>
      </c>
      <c r="C18966" s="171" t="s">
        <v>209</v>
      </c>
      <c r="D18966" s="171" t="s">
        <v>80</v>
      </c>
      <c r="E18966" s="11">
        <v>45047</v>
      </c>
      <c r="F18966">
        <v>0</v>
      </c>
      <c r="G18966">
        <v>0</v>
      </c>
      <c r="I18966">
        <v>0</v>
      </c>
      <c r="J18966">
        <v>0</v>
      </c>
      <c r="L18966">
        <v>0</v>
      </c>
      <c r="N18966">
        <v>0</v>
      </c>
      <c r="P18966">
        <v>0</v>
      </c>
      <c r="Q18966">
        <v>0</v>
      </c>
      <c r="S18966">
        <v>0</v>
      </c>
    </row>
    <row r="18967" spans="1:19" x14ac:dyDescent="0.3">
      <c r="A18967" t="s">
        <v>37766</v>
      </c>
      <c r="B18967" s="171" t="s">
        <v>37767</v>
      </c>
      <c r="C18967" s="171" t="s">
        <v>76</v>
      </c>
      <c r="D18967" s="171" t="s">
        <v>80</v>
      </c>
      <c r="E18967" s="11">
        <v>45047</v>
      </c>
      <c r="F18967">
        <v>0</v>
      </c>
      <c r="G18967">
        <v>0</v>
      </c>
      <c r="I18967">
        <v>0</v>
      </c>
      <c r="J18967">
        <v>0</v>
      </c>
      <c r="L18967">
        <v>0</v>
      </c>
      <c r="N18967">
        <v>0</v>
      </c>
      <c r="P18967">
        <v>0</v>
      </c>
      <c r="Q18967">
        <v>0</v>
      </c>
      <c r="S18967">
        <v>0</v>
      </c>
    </row>
    <row r="18968" spans="1:19" x14ac:dyDescent="0.3">
      <c r="A18968" t="s">
        <v>37768</v>
      </c>
      <c r="B18968" s="171" t="s">
        <v>37769</v>
      </c>
      <c r="C18968" s="171" t="s">
        <v>15347</v>
      </c>
      <c r="D18968" s="171" t="s">
        <v>80</v>
      </c>
      <c r="E18968" s="11">
        <v>45047</v>
      </c>
      <c r="F18968">
        <v>0</v>
      </c>
      <c r="G18968">
        <v>0</v>
      </c>
      <c r="I18968">
        <v>0</v>
      </c>
      <c r="J18968">
        <v>0</v>
      </c>
      <c r="L18968">
        <v>0</v>
      </c>
      <c r="N18968">
        <v>0</v>
      </c>
      <c r="P18968">
        <v>0</v>
      </c>
      <c r="Q18968">
        <v>0</v>
      </c>
      <c r="S18968">
        <v>0</v>
      </c>
    </row>
    <row r="18969" spans="1:19" x14ac:dyDescent="0.3">
      <c r="A18969" t="s">
        <v>37770</v>
      </c>
      <c r="B18969" s="171" t="s">
        <v>37771</v>
      </c>
      <c r="C18969" s="171" t="s">
        <v>203</v>
      </c>
      <c r="D18969" s="171" t="s">
        <v>80</v>
      </c>
      <c r="E18969" s="11">
        <v>45047</v>
      </c>
      <c r="F18969">
        <v>2.5</v>
      </c>
      <c r="G18969">
        <v>3</v>
      </c>
      <c r="I18969">
        <v>7</v>
      </c>
      <c r="J18969">
        <v>12</v>
      </c>
      <c r="L18969">
        <v>15</v>
      </c>
      <c r="N18969">
        <v>7</v>
      </c>
      <c r="P18969">
        <v>1</v>
      </c>
      <c r="Q18969">
        <v>1</v>
      </c>
      <c r="S18969">
        <v>0</v>
      </c>
    </row>
    <row r="18970" spans="1:19" x14ac:dyDescent="0.3">
      <c r="A18970" t="s">
        <v>37772</v>
      </c>
      <c r="B18970" s="171" t="s">
        <v>37773</v>
      </c>
      <c r="C18970" s="171" t="s">
        <v>15340</v>
      </c>
      <c r="D18970" s="171" t="s">
        <v>15341</v>
      </c>
      <c r="E18970" s="11">
        <v>45047</v>
      </c>
      <c r="F18970">
        <v>0</v>
      </c>
      <c r="G18970">
        <v>0</v>
      </c>
      <c r="I18970">
        <v>0</v>
      </c>
      <c r="J18970">
        <v>0</v>
      </c>
      <c r="L18970">
        <v>0</v>
      </c>
      <c r="N18970">
        <v>0</v>
      </c>
      <c r="P18970">
        <v>0</v>
      </c>
      <c r="Q18970">
        <v>0</v>
      </c>
      <c r="S18970">
        <v>0</v>
      </c>
    </row>
    <row r="18971" spans="1:19" x14ac:dyDescent="0.3">
      <c r="A18971" t="s">
        <v>37774</v>
      </c>
      <c r="B18971" s="171" t="s">
        <v>37775</v>
      </c>
      <c r="C18971" s="171" t="s">
        <v>15340</v>
      </c>
      <c r="D18971" s="171" t="s">
        <v>80</v>
      </c>
      <c r="E18971" s="11">
        <v>45047</v>
      </c>
      <c r="F18971">
        <v>0</v>
      </c>
      <c r="G18971">
        <v>0</v>
      </c>
      <c r="I18971">
        <v>0</v>
      </c>
      <c r="J18971">
        <v>0</v>
      </c>
      <c r="L18971">
        <v>0</v>
      </c>
      <c r="N18971">
        <v>0</v>
      </c>
      <c r="P18971">
        <v>0</v>
      </c>
      <c r="Q18971">
        <v>0</v>
      </c>
      <c r="S18971">
        <v>0</v>
      </c>
    </row>
    <row r="18972" spans="1:19" x14ac:dyDescent="0.3">
      <c r="A18972" t="s">
        <v>37776</v>
      </c>
      <c r="B18972" s="171" t="s">
        <v>37777</v>
      </c>
      <c r="C18972" s="171" t="s">
        <v>15344</v>
      </c>
      <c r="D18972" s="171" t="s">
        <v>15341</v>
      </c>
      <c r="E18972" s="11">
        <v>45047</v>
      </c>
      <c r="F18972">
        <v>0</v>
      </c>
      <c r="G18972">
        <v>0</v>
      </c>
      <c r="I18972">
        <v>0</v>
      </c>
      <c r="J18972">
        <v>0</v>
      </c>
      <c r="L18972">
        <v>0</v>
      </c>
      <c r="N18972">
        <v>0</v>
      </c>
      <c r="P18972">
        <v>0</v>
      </c>
      <c r="Q18972">
        <v>0</v>
      </c>
      <c r="S18972">
        <v>0</v>
      </c>
    </row>
    <row r="18973" spans="1:19" x14ac:dyDescent="0.3">
      <c r="A18973" t="s">
        <v>37778</v>
      </c>
      <c r="B18973" s="171" t="s">
        <v>37779</v>
      </c>
      <c r="C18973" s="171" t="s">
        <v>15347</v>
      </c>
      <c r="D18973" s="171" t="s">
        <v>15341</v>
      </c>
      <c r="E18973" s="11">
        <v>45047</v>
      </c>
      <c r="F18973">
        <v>0</v>
      </c>
      <c r="G18973">
        <v>0</v>
      </c>
      <c r="I18973">
        <v>0</v>
      </c>
      <c r="J18973">
        <v>0</v>
      </c>
      <c r="L18973">
        <v>0</v>
      </c>
      <c r="N18973">
        <v>0</v>
      </c>
      <c r="P18973">
        <v>0</v>
      </c>
      <c r="Q18973">
        <v>0</v>
      </c>
      <c r="S18973">
        <v>0</v>
      </c>
    </row>
    <row r="18974" spans="1:19" x14ac:dyDescent="0.3">
      <c r="A18974" t="s">
        <v>37768</v>
      </c>
      <c r="B18974" s="171" t="s">
        <v>37769</v>
      </c>
      <c r="C18974" s="171" t="s">
        <v>15347</v>
      </c>
      <c r="D18974" s="171" t="s">
        <v>80</v>
      </c>
      <c r="E18974" s="11">
        <v>45047</v>
      </c>
      <c r="F18974">
        <v>1</v>
      </c>
      <c r="G18974">
        <v>1</v>
      </c>
      <c r="I18974">
        <v>1</v>
      </c>
      <c r="J18974">
        <v>6</v>
      </c>
      <c r="L18974">
        <v>6</v>
      </c>
      <c r="N18974">
        <v>1</v>
      </c>
      <c r="P18974">
        <v>0</v>
      </c>
      <c r="Q18974">
        <v>1</v>
      </c>
      <c r="S18974">
        <v>0</v>
      </c>
    </row>
    <row r="18975" spans="1:19" x14ac:dyDescent="0.3">
      <c r="A18975" t="s">
        <v>37780</v>
      </c>
      <c r="B18975" s="171" t="s">
        <v>37781</v>
      </c>
      <c r="C18975" s="171" t="s">
        <v>203</v>
      </c>
      <c r="D18975" s="171" t="s">
        <v>15341</v>
      </c>
      <c r="E18975" s="11">
        <v>45047</v>
      </c>
      <c r="F18975">
        <v>0</v>
      </c>
      <c r="G18975">
        <v>0</v>
      </c>
      <c r="I18975">
        <v>0</v>
      </c>
      <c r="J18975">
        <v>0</v>
      </c>
      <c r="L18975">
        <v>0</v>
      </c>
      <c r="N18975">
        <v>0</v>
      </c>
      <c r="P18975">
        <v>0</v>
      </c>
      <c r="Q18975">
        <v>0</v>
      </c>
      <c r="S18975">
        <v>0</v>
      </c>
    </row>
    <row r="18976" spans="1:19" x14ac:dyDescent="0.3">
      <c r="A18976" t="s">
        <v>37782</v>
      </c>
      <c r="B18976" s="171" t="s">
        <v>37783</v>
      </c>
      <c r="C18976" s="171" t="s">
        <v>24281</v>
      </c>
      <c r="D18976" s="171" t="s">
        <v>15341</v>
      </c>
      <c r="E18976" s="11">
        <v>45047</v>
      </c>
      <c r="F18976">
        <v>0</v>
      </c>
      <c r="G18976">
        <v>0</v>
      </c>
      <c r="I18976">
        <v>0</v>
      </c>
      <c r="J18976">
        <v>0</v>
      </c>
      <c r="L18976">
        <v>0</v>
      </c>
      <c r="N18976">
        <v>0</v>
      </c>
      <c r="P18976">
        <v>0</v>
      </c>
      <c r="Q18976">
        <v>0</v>
      </c>
      <c r="S18976">
        <v>0</v>
      </c>
    </row>
    <row r="18977" spans="1:19" x14ac:dyDescent="0.3">
      <c r="A18977" t="s">
        <v>37784</v>
      </c>
      <c r="B18977" s="171" t="s">
        <v>37785</v>
      </c>
      <c r="C18977" s="171" t="s">
        <v>24281</v>
      </c>
      <c r="D18977" s="171" t="s">
        <v>80</v>
      </c>
      <c r="E18977" s="11">
        <v>45047</v>
      </c>
      <c r="F18977">
        <v>0</v>
      </c>
      <c r="G18977">
        <v>0</v>
      </c>
      <c r="I18977">
        <v>0</v>
      </c>
      <c r="J18977">
        <v>0</v>
      </c>
      <c r="L18977">
        <v>0</v>
      </c>
      <c r="N18977">
        <v>0</v>
      </c>
      <c r="P18977">
        <v>0</v>
      </c>
      <c r="Q18977">
        <v>0</v>
      </c>
      <c r="S18977">
        <v>0</v>
      </c>
    </row>
    <row r="18978" spans="1:19" x14ac:dyDescent="0.3">
      <c r="A18978" t="s">
        <v>37786</v>
      </c>
      <c r="B18978" s="171" t="s">
        <v>37787</v>
      </c>
      <c r="C18978" s="171" t="s">
        <v>24284</v>
      </c>
      <c r="D18978" s="171" t="s">
        <v>80</v>
      </c>
      <c r="E18978" s="11">
        <v>45047</v>
      </c>
      <c r="F18978">
        <v>2</v>
      </c>
      <c r="G18978">
        <v>2</v>
      </c>
      <c r="I18978">
        <v>6</v>
      </c>
      <c r="J18978">
        <v>11</v>
      </c>
      <c r="L18978">
        <v>11</v>
      </c>
      <c r="N18978">
        <v>4</v>
      </c>
      <c r="P18978">
        <v>1</v>
      </c>
      <c r="Q18978">
        <v>1</v>
      </c>
      <c r="S18978">
        <v>2</v>
      </c>
    </row>
    <row r="18979" spans="1:19" x14ac:dyDescent="0.3">
      <c r="A18979" t="s">
        <v>37788</v>
      </c>
      <c r="B18979" s="171" t="s">
        <v>37789</v>
      </c>
      <c r="C18979" s="171" t="s">
        <v>18126</v>
      </c>
      <c r="D18979" s="171" t="s">
        <v>80</v>
      </c>
      <c r="E18979" s="11">
        <v>45047</v>
      </c>
      <c r="F18979">
        <v>0</v>
      </c>
      <c r="G18979">
        <v>0</v>
      </c>
      <c r="I18979">
        <v>0</v>
      </c>
      <c r="J18979">
        <v>0</v>
      </c>
      <c r="L18979">
        <v>0</v>
      </c>
      <c r="N18979">
        <v>0</v>
      </c>
      <c r="P18979">
        <v>0</v>
      </c>
      <c r="Q18979">
        <v>0</v>
      </c>
      <c r="S18979">
        <v>0</v>
      </c>
    </row>
    <row r="18980" spans="1:19" x14ac:dyDescent="0.3">
      <c r="A18980" t="s">
        <v>37790</v>
      </c>
      <c r="B18980" s="171" t="s">
        <v>37791</v>
      </c>
      <c r="C18980" s="171" t="s">
        <v>128</v>
      </c>
      <c r="D18980" s="171" t="s">
        <v>80</v>
      </c>
      <c r="E18980" s="11">
        <v>45047</v>
      </c>
      <c r="F18980">
        <v>0</v>
      </c>
      <c r="G18980">
        <v>0</v>
      </c>
      <c r="I18980">
        <v>0</v>
      </c>
      <c r="J18980">
        <v>0</v>
      </c>
      <c r="L18980">
        <v>0</v>
      </c>
      <c r="N18980">
        <v>0</v>
      </c>
      <c r="P18980">
        <v>0</v>
      </c>
      <c r="Q18980">
        <v>0</v>
      </c>
      <c r="S18980">
        <v>0</v>
      </c>
    </row>
    <row r="18981" spans="1:19" x14ac:dyDescent="0.3">
      <c r="A18981" t="s">
        <v>37792</v>
      </c>
      <c r="B18981" s="171" t="s">
        <v>37793</v>
      </c>
      <c r="C18981" s="171" t="s">
        <v>14824</v>
      </c>
      <c r="D18981" s="171" t="s">
        <v>80</v>
      </c>
      <c r="E18981" s="11">
        <v>45047</v>
      </c>
      <c r="F18981">
        <v>0</v>
      </c>
      <c r="G18981">
        <v>0</v>
      </c>
      <c r="I18981">
        <v>0</v>
      </c>
      <c r="J18981">
        <v>0</v>
      </c>
      <c r="L18981">
        <v>0</v>
      </c>
      <c r="N18981">
        <v>0</v>
      </c>
      <c r="P18981">
        <v>0</v>
      </c>
      <c r="Q18981">
        <v>0</v>
      </c>
      <c r="S18981">
        <v>0</v>
      </c>
    </row>
    <row r="18982" spans="1:19" x14ac:dyDescent="0.3">
      <c r="A18982" t="s">
        <v>37794</v>
      </c>
      <c r="B18982" s="171" t="s">
        <v>37795</v>
      </c>
      <c r="C18982" s="171" t="s">
        <v>152</v>
      </c>
      <c r="D18982" s="171" t="s">
        <v>80</v>
      </c>
      <c r="E18982" s="11">
        <v>45047</v>
      </c>
      <c r="F18982">
        <v>0</v>
      </c>
      <c r="G18982">
        <v>0</v>
      </c>
      <c r="I18982">
        <v>0</v>
      </c>
      <c r="J18982">
        <v>0</v>
      </c>
      <c r="L18982">
        <v>0</v>
      </c>
      <c r="N18982">
        <v>0</v>
      </c>
      <c r="P18982">
        <v>0</v>
      </c>
      <c r="Q18982">
        <v>0</v>
      </c>
      <c r="S18982">
        <v>0</v>
      </c>
    </row>
    <row r="18983" spans="1:19" x14ac:dyDescent="0.3">
      <c r="A18983" t="s">
        <v>37796</v>
      </c>
      <c r="B18983" s="171" t="s">
        <v>37797</v>
      </c>
      <c r="C18983" s="171" t="s">
        <v>194</v>
      </c>
      <c r="D18983" s="171" t="s">
        <v>80</v>
      </c>
      <c r="E18983" s="11">
        <v>45047</v>
      </c>
      <c r="F18983">
        <v>5</v>
      </c>
      <c r="G18983">
        <v>5</v>
      </c>
      <c r="I18983">
        <v>15</v>
      </c>
      <c r="J18983">
        <v>27</v>
      </c>
      <c r="L18983">
        <v>27</v>
      </c>
      <c r="N18983">
        <v>13</v>
      </c>
      <c r="P18983">
        <v>5</v>
      </c>
      <c r="Q18983">
        <v>7</v>
      </c>
      <c r="S18983">
        <v>2</v>
      </c>
    </row>
    <row r="18984" spans="1:19" x14ac:dyDescent="0.3">
      <c r="A18984" t="s">
        <v>37798</v>
      </c>
      <c r="B18984" s="171" t="s">
        <v>37799</v>
      </c>
      <c r="C18984" s="171" t="s">
        <v>18137</v>
      </c>
      <c r="D18984" s="171" t="s">
        <v>80</v>
      </c>
      <c r="E18984" s="11">
        <v>45047</v>
      </c>
      <c r="F18984">
        <v>0</v>
      </c>
      <c r="G18984">
        <v>0</v>
      </c>
      <c r="I18984">
        <v>0</v>
      </c>
      <c r="J18984">
        <v>0</v>
      </c>
      <c r="L18984">
        <v>0</v>
      </c>
      <c r="N18984">
        <v>0</v>
      </c>
      <c r="P18984">
        <v>0</v>
      </c>
      <c r="Q18984">
        <v>0</v>
      </c>
      <c r="S18984">
        <v>0</v>
      </c>
    </row>
    <row r="18985" spans="1:19" x14ac:dyDescent="0.3">
      <c r="A18985" t="s">
        <v>37800</v>
      </c>
      <c r="B18985" s="171" t="s">
        <v>37801</v>
      </c>
      <c r="C18985" s="171" t="s">
        <v>18140</v>
      </c>
      <c r="D18985" s="171" t="s">
        <v>80</v>
      </c>
      <c r="E18985" s="11">
        <v>45047</v>
      </c>
      <c r="F18985">
        <v>2</v>
      </c>
      <c r="G18985">
        <v>4</v>
      </c>
      <c r="I18985">
        <v>9</v>
      </c>
      <c r="J18985">
        <v>10</v>
      </c>
      <c r="L18985">
        <v>20</v>
      </c>
      <c r="N18985">
        <v>8</v>
      </c>
      <c r="P18985">
        <v>1</v>
      </c>
      <c r="Q18985">
        <v>1</v>
      </c>
      <c r="S18985">
        <v>1</v>
      </c>
    </row>
    <row r="18986" spans="1:19" x14ac:dyDescent="0.3">
      <c r="A18986" t="s">
        <v>37802</v>
      </c>
      <c r="B18986" s="171" t="s">
        <v>37803</v>
      </c>
      <c r="C18986" s="171" t="s">
        <v>236</v>
      </c>
      <c r="D18986" s="171" t="s">
        <v>80</v>
      </c>
      <c r="E18986" s="11">
        <v>45047</v>
      </c>
      <c r="F18986">
        <v>0</v>
      </c>
      <c r="G18986">
        <v>0</v>
      </c>
      <c r="I18986">
        <v>0</v>
      </c>
      <c r="J18986">
        <v>0</v>
      </c>
      <c r="L18986">
        <v>0</v>
      </c>
      <c r="N18986">
        <v>0</v>
      </c>
      <c r="P18986">
        <v>0</v>
      </c>
      <c r="Q18986">
        <v>0</v>
      </c>
      <c r="S18986">
        <v>0</v>
      </c>
    </row>
    <row r="18987" spans="1:19" x14ac:dyDescent="0.3">
      <c r="A18987" t="s">
        <v>37804</v>
      </c>
      <c r="B18987" s="171" t="s">
        <v>37805</v>
      </c>
      <c r="C18987" s="171" t="s">
        <v>239</v>
      </c>
      <c r="D18987" s="171" t="s">
        <v>80</v>
      </c>
      <c r="E18987" s="11">
        <v>45047</v>
      </c>
      <c r="F18987">
        <v>0</v>
      </c>
      <c r="G18987">
        <v>0</v>
      </c>
      <c r="I18987">
        <v>0</v>
      </c>
      <c r="J18987">
        <v>0</v>
      </c>
      <c r="L18987">
        <v>0</v>
      </c>
      <c r="N18987">
        <v>0</v>
      </c>
      <c r="P18987">
        <v>0</v>
      </c>
      <c r="Q18987">
        <v>0</v>
      </c>
      <c r="S18987">
        <v>0</v>
      </c>
    </row>
    <row r="18988" spans="1:19" x14ac:dyDescent="0.3">
      <c r="A18988" t="s">
        <v>37806</v>
      </c>
      <c r="B18988" s="171" t="s">
        <v>37807</v>
      </c>
      <c r="C18988" s="171" t="s">
        <v>176</v>
      </c>
      <c r="D18988" s="171" t="s">
        <v>80</v>
      </c>
      <c r="E18988" s="11">
        <v>45047</v>
      </c>
      <c r="F18988">
        <v>2</v>
      </c>
      <c r="G18988">
        <v>2</v>
      </c>
      <c r="I18988">
        <v>2</v>
      </c>
      <c r="J18988">
        <v>11</v>
      </c>
      <c r="L18988">
        <v>11</v>
      </c>
      <c r="N18988">
        <v>2</v>
      </c>
      <c r="P18988">
        <v>0</v>
      </c>
      <c r="Q18988">
        <v>0</v>
      </c>
      <c r="S18988">
        <v>0</v>
      </c>
    </row>
    <row r="18989" spans="1:19" x14ac:dyDescent="0.3">
      <c r="A18989" t="s">
        <v>37808</v>
      </c>
      <c r="B18989" s="171" t="s">
        <v>37809</v>
      </c>
      <c r="C18989" s="171" t="s">
        <v>206</v>
      </c>
      <c r="D18989" s="171" t="s">
        <v>80</v>
      </c>
      <c r="E18989" s="11">
        <v>45047</v>
      </c>
      <c r="F18989">
        <v>1.5</v>
      </c>
      <c r="G18989">
        <v>1.5</v>
      </c>
      <c r="I18989">
        <v>1</v>
      </c>
      <c r="J18989">
        <v>7</v>
      </c>
      <c r="L18989">
        <v>7</v>
      </c>
      <c r="N18989">
        <v>1</v>
      </c>
      <c r="P18989">
        <v>1</v>
      </c>
      <c r="Q18989">
        <v>1</v>
      </c>
      <c r="S18989">
        <v>0</v>
      </c>
    </row>
    <row r="18990" spans="1:19" x14ac:dyDescent="0.3">
      <c r="A18990" t="s">
        <v>37810</v>
      </c>
      <c r="B18990" s="171" t="s">
        <v>37811</v>
      </c>
      <c r="C18990" s="171" t="s">
        <v>176</v>
      </c>
      <c r="D18990" s="171" t="s">
        <v>15341</v>
      </c>
      <c r="E18990" s="11">
        <v>45047</v>
      </c>
      <c r="F18990">
        <v>0</v>
      </c>
      <c r="G18990">
        <v>0</v>
      </c>
      <c r="I18990">
        <v>0</v>
      </c>
      <c r="J18990">
        <v>0</v>
      </c>
      <c r="L18990">
        <v>0</v>
      </c>
      <c r="N18990">
        <v>0</v>
      </c>
      <c r="P18990">
        <v>0</v>
      </c>
      <c r="Q18990">
        <v>0</v>
      </c>
      <c r="S18990">
        <v>0</v>
      </c>
    </row>
    <row r="18991" spans="1:19" x14ac:dyDescent="0.3">
      <c r="A18991" t="s">
        <v>37812</v>
      </c>
      <c r="B18991" s="171" t="s">
        <v>37813</v>
      </c>
      <c r="C18991" s="171" t="s">
        <v>206</v>
      </c>
      <c r="D18991" s="171" t="s">
        <v>15341</v>
      </c>
      <c r="E18991" s="11">
        <v>45047</v>
      </c>
      <c r="F18991">
        <v>0</v>
      </c>
      <c r="G18991">
        <v>0</v>
      </c>
      <c r="I18991">
        <v>0</v>
      </c>
      <c r="J18991">
        <v>0</v>
      </c>
      <c r="L18991">
        <v>0</v>
      </c>
      <c r="N18991">
        <v>0</v>
      </c>
      <c r="P18991">
        <v>0</v>
      </c>
      <c r="Q18991">
        <v>0</v>
      </c>
      <c r="S18991">
        <v>0</v>
      </c>
    </row>
    <row r="18992" spans="1:19" x14ac:dyDescent="0.3">
      <c r="A18992" t="s">
        <v>37814</v>
      </c>
      <c r="B18992" s="171" t="s">
        <v>37815</v>
      </c>
      <c r="C18992" s="171" t="s">
        <v>16544</v>
      </c>
      <c r="D18992" s="171" t="s">
        <v>15341</v>
      </c>
      <c r="E18992" s="11">
        <v>45047</v>
      </c>
      <c r="F18992">
        <v>0</v>
      </c>
      <c r="G18992">
        <v>0</v>
      </c>
      <c r="I18992">
        <v>0</v>
      </c>
      <c r="J18992">
        <v>0</v>
      </c>
      <c r="L18992">
        <v>0</v>
      </c>
      <c r="N18992">
        <v>0</v>
      </c>
      <c r="P18992">
        <v>0</v>
      </c>
      <c r="Q18992">
        <v>0</v>
      </c>
      <c r="S18992">
        <v>0</v>
      </c>
    </row>
    <row r="18993" spans="1:19" x14ac:dyDescent="0.3">
      <c r="A18993" t="s">
        <v>37816</v>
      </c>
      <c r="B18993" s="171" t="s">
        <v>37817</v>
      </c>
      <c r="C18993" s="171" t="s">
        <v>16544</v>
      </c>
      <c r="D18993" s="171" t="s">
        <v>80</v>
      </c>
      <c r="E18993" s="11">
        <v>45047</v>
      </c>
      <c r="F18993">
        <v>0</v>
      </c>
      <c r="G18993">
        <v>0</v>
      </c>
      <c r="I18993">
        <v>0</v>
      </c>
      <c r="J18993">
        <v>0</v>
      </c>
      <c r="L18993">
        <v>0</v>
      </c>
      <c r="N18993">
        <v>0</v>
      </c>
      <c r="P18993">
        <v>0</v>
      </c>
      <c r="Q18993">
        <v>0</v>
      </c>
      <c r="S18993">
        <v>0</v>
      </c>
    </row>
    <row r="18994" spans="1:19" x14ac:dyDescent="0.3">
      <c r="A18994" t="s">
        <v>37818</v>
      </c>
      <c r="B18994" s="171" t="s">
        <v>37819</v>
      </c>
      <c r="C18994" s="171" t="s">
        <v>24315</v>
      </c>
      <c r="D18994" s="171" t="s">
        <v>15341</v>
      </c>
      <c r="E18994" s="11">
        <v>45047</v>
      </c>
      <c r="F18994">
        <v>0</v>
      </c>
      <c r="G18994">
        <v>0</v>
      </c>
      <c r="I18994">
        <v>0</v>
      </c>
      <c r="J18994">
        <v>0</v>
      </c>
      <c r="L18994">
        <v>0</v>
      </c>
      <c r="N18994">
        <v>0</v>
      </c>
      <c r="P18994">
        <v>0</v>
      </c>
      <c r="Q18994">
        <v>0</v>
      </c>
      <c r="S18994">
        <v>0</v>
      </c>
    </row>
    <row r="18995" spans="1:19" x14ac:dyDescent="0.3">
      <c r="A18995" t="s">
        <v>37820</v>
      </c>
      <c r="B18995" s="171" t="s">
        <v>37821</v>
      </c>
      <c r="C18995" s="171" t="s">
        <v>24315</v>
      </c>
      <c r="D18995" s="171" t="s">
        <v>80</v>
      </c>
      <c r="E18995" s="11">
        <v>45047</v>
      </c>
      <c r="F18995">
        <v>0</v>
      </c>
      <c r="G18995">
        <v>0</v>
      </c>
      <c r="I18995">
        <v>0</v>
      </c>
      <c r="J18995">
        <v>0</v>
      </c>
      <c r="L18995">
        <v>0</v>
      </c>
      <c r="N18995">
        <v>0</v>
      </c>
      <c r="P18995">
        <v>0</v>
      </c>
      <c r="Q18995">
        <v>0</v>
      </c>
      <c r="S18995">
        <v>0</v>
      </c>
    </row>
    <row r="18996" spans="1:19" x14ac:dyDescent="0.3">
      <c r="A18996" t="s">
        <v>37822</v>
      </c>
      <c r="B18996" s="171" t="s">
        <v>37823</v>
      </c>
      <c r="C18996" s="171" t="s">
        <v>34833</v>
      </c>
      <c r="D18996" s="171" t="s">
        <v>80</v>
      </c>
      <c r="E18996" s="11">
        <v>45047</v>
      </c>
      <c r="F18996">
        <v>1.5</v>
      </c>
      <c r="G18996">
        <v>2</v>
      </c>
      <c r="I18996">
        <v>3</v>
      </c>
      <c r="J18996">
        <v>9</v>
      </c>
      <c r="L18996">
        <v>11</v>
      </c>
      <c r="N18996">
        <v>2</v>
      </c>
      <c r="P18996">
        <v>0</v>
      </c>
      <c r="Q18996">
        <v>0</v>
      </c>
      <c r="S18996">
        <v>1</v>
      </c>
    </row>
    <row r="18997" spans="1:19" x14ac:dyDescent="0.3">
      <c r="A18997" t="s">
        <v>37824</v>
      </c>
      <c r="B18997" s="171" t="s">
        <v>37825</v>
      </c>
      <c r="C18997" s="171" t="s">
        <v>34836</v>
      </c>
      <c r="D18997" s="171" t="s">
        <v>80</v>
      </c>
      <c r="E18997" s="11">
        <v>45047</v>
      </c>
      <c r="F18997">
        <v>1.5</v>
      </c>
      <c r="G18997">
        <v>1.5</v>
      </c>
      <c r="I18997">
        <v>3</v>
      </c>
      <c r="J18997">
        <v>7</v>
      </c>
      <c r="L18997">
        <v>7</v>
      </c>
      <c r="N18997">
        <v>3</v>
      </c>
      <c r="P18997">
        <v>0</v>
      </c>
      <c r="Q18997">
        <v>1</v>
      </c>
      <c r="S18997">
        <v>0</v>
      </c>
    </row>
    <row r="18998" spans="1:19" x14ac:dyDescent="0.3">
      <c r="A18998" t="s">
        <v>37826</v>
      </c>
      <c r="B18998" s="171" t="s">
        <v>37827</v>
      </c>
      <c r="C18998" s="171" t="s">
        <v>113</v>
      </c>
      <c r="D18998" s="171" t="s">
        <v>80</v>
      </c>
      <c r="E18998" s="11">
        <v>45047</v>
      </c>
      <c r="F18998">
        <v>0</v>
      </c>
      <c r="G18998">
        <v>0</v>
      </c>
      <c r="I18998">
        <v>0</v>
      </c>
      <c r="J18998">
        <v>0</v>
      </c>
      <c r="L18998">
        <v>0</v>
      </c>
      <c r="N18998">
        <v>0</v>
      </c>
      <c r="P18998">
        <v>0</v>
      </c>
      <c r="Q18998">
        <v>0</v>
      </c>
      <c r="S18998">
        <v>0</v>
      </c>
    </row>
    <row r="18999" spans="1:19" x14ac:dyDescent="0.3">
      <c r="A18999" t="s">
        <v>37828</v>
      </c>
      <c r="B18999" s="171" t="s">
        <v>37829</v>
      </c>
      <c r="C18999" s="171" t="s">
        <v>131</v>
      </c>
      <c r="D18999" s="171" t="s">
        <v>80</v>
      </c>
      <c r="E18999" s="11">
        <v>45047</v>
      </c>
      <c r="F18999">
        <v>0</v>
      </c>
      <c r="G18999">
        <v>0</v>
      </c>
      <c r="I18999">
        <v>0</v>
      </c>
      <c r="J18999">
        <v>0</v>
      </c>
      <c r="L18999">
        <v>0</v>
      </c>
      <c r="N18999">
        <v>0</v>
      </c>
      <c r="P18999">
        <v>0</v>
      </c>
      <c r="Q18999">
        <v>0</v>
      </c>
      <c r="S18999">
        <v>0</v>
      </c>
    </row>
    <row r="19000" spans="1:19" x14ac:dyDescent="0.3">
      <c r="A19000" t="s">
        <v>37830</v>
      </c>
      <c r="B19000" s="171" t="s">
        <v>37831</v>
      </c>
      <c r="C19000" s="171" t="s">
        <v>14843</v>
      </c>
      <c r="D19000" s="171" t="s">
        <v>80</v>
      </c>
      <c r="E19000" s="11">
        <v>45047</v>
      </c>
      <c r="F19000">
        <v>0</v>
      </c>
      <c r="G19000">
        <v>0</v>
      </c>
      <c r="I19000">
        <v>0</v>
      </c>
      <c r="J19000">
        <v>0</v>
      </c>
      <c r="L19000">
        <v>0</v>
      </c>
      <c r="N19000">
        <v>0</v>
      </c>
      <c r="P19000">
        <v>0</v>
      </c>
      <c r="Q19000">
        <v>0</v>
      </c>
      <c r="S19000">
        <v>0</v>
      </c>
    </row>
    <row r="19001" spans="1:19" x14ac:dyDescent="0.3">
      <c r="A19001" t="s">
        <v>37832</v>
      </c>
      <c r="B19001" s="171" t="s">
        <v>37833</v>
      </c>
      <c r="C19001" s="171" t="s">
        <v>155</v>
      </c>
      <c r="D19001" s="171" t="s">
        <v>80</v>
      </c>
      <c r="E19001" s="11">
        <v>45047</v>
      </c>
      <c r="F19001">
        <v>5</v>
      </c>
      <c r="G19001">
        <v>6</v>
      </c>
      <c r="I19001">
        <v>15</v>
      </c>
      <c r="J19001">
        <v>27</v>
      </c>
      <c r="L19001">
        <v>32</v>
      </c>
      <c r="N19001">
        <v>14</v>
      </c>
      <c r="P19001">
        <v>0</v>
      </c>
      <c r="Q19001">
        <v>0</v>
      </c>
      <c r="S19001">
        <v>1</v>
      </c>
    </row>
    <row r="19002" spans="1:19" x14ac:dyDescent="0.3">
      <c r="A19002" t="s">
        <v>37834</v>
      </c>
      <c r="B19002" s="171" t="s">
        <v>37835</v>
      </c>
      <c r="C19002" s="171" t="s">
        <v>16232</v>
      </c>
      <c r="D19002" s="171" t="s">
        <v>80</v>
      </c>
      <c r="E19002" s="11">
        <v>45047</v>
      </c>
      <c r="F19002">
        <v>2</v>
      </c>
      <c r="G19002">
        <v>2</v>
      </c>
      <c r="I19002">
        <v>7</v>
      </c>
      <c r="J19002">
        <v>12</v>
      </c>
      <c r="L19002">
        <v>12</v>
      </c>
      <c r="N19002">
        <v>5</v>
      </c>
      <c r="P19002">
        <v>0</v>
      </c>
      <c r="Q19002">
        <v>0</v>
      </c>
      <c r="S19002">
        <v>2</v>
      </c>
    </row>
    <row r="19003" spans="1:19" x14ac:dyDescent="0.3">
      <c r="A19003" t="s">
        <v>37836</v>
      </c>
      <c r="B19003" s="171" t="s">
        <v>37837</v>
      </c>
      <c r="C19003" s="171" t="s">
        <v>16557</v>
      </c>
      <c r="D19003" s="171" t="s">
        <v>80</v>
      </c>
      <c r="E19003" s="11">
        <v>45047</v>
      </c>
      <c r="F19003">
        <v>0</v>
      </c>
      <c r="G19003">
        <v>0</v>
      </c>
      <c r="I19003">
        <v>0</v>
      </c>
      <c r="J19003">
        <v>0</v>
      </c>
      <c r="L19003">
        <v>0</v>
      </c>
      <c r="N19003">
        <v>0</v>
      </c>
      <c r="P19003">
        <v>0</v>
      </c>
      <c r="Q19003">
        <v>0</v>
      </c>
      <c r="S19003">
        <v>0</v>
      </c>
    </row>
    <row r="19004" spans="1:19" x14ac:dyDescent="0.3">
      <c r="A19004" t="s">
        <v>37838</v>
      </c>
      <c r="B19004" s="171" t="s">
        <v>37839</v>
      </c>
      <c r="C19004" s="171" t="s">
        <v>188</v>
      </c>
      <c r="D19004" s="171" t="s">
        <v>80</v>
      </c>
      <c r="E19004" s="11">
        <v>45047</v>
      </c>
      <c r="F19004">
        <v>2</v>
      </c>
      <c r="G19004">
        <v>5</v>
      </c>
      <c r="I19004">
        <v>2</v>
      </c>
      <c r="J19004">
        <v>11</v>
      </c>
      <c r="L19004">
        <v>29</v>
      </c>
      <c r="N19004">
        <v>2</v>
      </c>
      <c r="P19004">
        <v>0</v>
      </c>
      <c r="Q19004">
        <v>1</v>
      </c>
      <c r="S19004">
        <v>0</v>
      </c>
    </row>
    <row r="19005" spans="1:19" x14ac:dyDescent="0.3">
      <c r="A19005" t="s">
        <v>37840</v>
      </c>
      <c r="B19005" s="171" t="s">
        <v>37841</v>
      </c>
      <c r="C19005" s="171" t="s">
        <v>227</v>
      </c>
      <c r="D19005" s="171" t="s">
        <v>80</v>
      </c>
      <c r="E19005" s="11">
        <v>45047</v>
      </c>
      <c r="F19005">
        <v>0</v>
      </c>
      <c r="G19005">
        <v>0</v>
      </c>
      <c r="I19005">
        <v>0</v>
      </c>
      <c r="J19005">
        <v>0</v>
      </c>
      <c r="L19005">
        <v>0</v>
      </c>
      <c r="N19005">
        <v>0</v>
      </c>
      <c r="P19005">
        <v>0</v>
      </c>
      <c r="Q19005">
        <v>0</v>
      </c>
      <c r="S19005">
        <v>0</v>
      </c>
    </row>
    <row r="19006" spans="1:19" x14ac:dyDescent="0.3">
      <c r="A19006" t="s">
        <v>37842</v>
      </c>
      <c r="B19006" s="171" t="s">
        <v>37843</v>
      </c>
      <c r="C19006" s="171" t="s">
        <v>116</v>
      </c>
      <c r="D19006" s="171" t="s">
        <v>80</v>
      </c>
      <c r="E19006" s="11">
        <v>45047</v>
      </c>
      <c r="F19006">
        <v>7</v>
      </c>
      <c r="G19006">
        <v>8</v>
      </c>
      <c r="I19006">
        <v>35</v>
      </c>
      <c r="J19006">
        <v>73</v>
      </c>
      <c r="L19006">
        <v>84</v>
      </c>
      <c r="N19006">
        <v>35</v>
      </c>
      <c r="P19006">
        <v>0</v>
      </c>
      <c r="Q19006">
        <v>1</v>
      </c>
      <c r="S19006">
        <v>0</v>
      </c>
    </row>
    <row r="19007" spans="1:19" x14ac:dyDescent="0.3">
      <c r="A19007" t="s">
        <v>37844</v>
      </c>
      <c r="B19007" s="171" t="s">
        <v>37845</v>
      </c>
      <c r="C19007" s="171" t="s">
        <v>9862</v>
      </c>
      <c r="D19007" s="171" t="s">
        <v>80</v>
      </c>
      <c r="E19007" s="11">
        <v>45047</v>
      </c>
      <c r="F19007">
        <v>0</v>
      </c>
      <c r="G19007">
        <v>0</v>
      </c>
      <c r="I19007">
        <v>0</v>
      </c>
      <c r="J19007">
        <v>0</v>
      </c>
      <c r="L19007">
        <v>0</v>
      </c>
      <c r="N19007">
        <v>0</v>
      </c>
      <c r="P19007">
        <v>0</v>
      </c>
      <c r="Q19007">
        <v>0</v>
      </c>
      <c r="S19007">
        <v>0</v>
      </c>
    </row>
    <row r="19008" spans="1:19" x14ac:dyDescent="0.3">
      <c r="A19008" t="s">
        <v>37846</v>
      </c>
      <c r="B19008" s="171" t="s">
        <v>37847</v>
      </c>
      <c r="C19008" s="171" t="s">
        <v>140</v>
      </c>
      <c r="D19008" s="171" t="s">
        <v>80</v>
      </c>
      <c r="E19008" s="11">
        <v>45047</v>
      </c>
      <c r="F19008">
        <v>0</v>
      </c>
      <c r="G19008">
        <v>0</v>
      </c>
      <c r="I19008">
        <v>0</v>
      </c>
      <c r="J19008">
        <v>0</v>
      </c>
      <c r="L19008">
        <v>0</v>
      </c>
      <c r="N19008">
        <v>0</v>
      </c>
      <c r="P19008">
        <v>0</v>
      </c>
      <c r="Q19008">
        <v>0</v>
      </c>
      <c r="S19008">
        <v>0</v>
      </c>
    </row>
    <row r="19009" spans="1:19" x14ac:dyDescent="0.3">
      <c r="A19009" t="s">
        <v>37848</v>
      </c>
      <c r="B19009" s="171" t="s">
        <v>37849</v>
      </c>
      <c r="C19009" s="171" t="s">
        <v>8590</v>
      </c>
      <c r="D19009" s="171" t="s">
        <v>80</v>
      </c>
      <c r="E19009" s="11">
        <v>45047</v>
      </c>
      <c r="F19009">
        <v>0</v>
      </c>
      <c r="G19009">
        <v>0</v>
      </c>
      <c r="I19009">
        <v>0</v>
      </c>
      <c r="J19009">
        <v>0</v>
      </c>
      <c r="L19009">
        <v>0</v>
      </c>
      <c r="N19009">
        <v>0</v>
      </c>
      <c r="P19009">
        <v>0</v>
      </c>
      <c r="Q19009">
        <v>0</v>
      </c>
      <c r="S19009">
        <v>0</v>
      </c>
    </row>
    <row r="19010" spans="1:19" x14ac:dyDescent="0.3">
      <c r="A19010" t="s">
        <v>37850</v>
      </c>
      <c r="B19010" s="171" t="s">
        <v>37851</v>
      </c>
      <c r="C19010" s="171" t="s">
        <v>170</v>
      </c>
      <c r="D19010" s="171" t="s">
        <v>80</v>
      </c>
      <c r="E19010" s="11">
        <v>45047</v>
      </c>
      <c r="F19010">
        <v>3.5</v>
      </c>
      <c r="G19010">
        <v>3.5</v>
      </c>
      <c r="I19010">
        <v>29</v>
      </c>
      <c r="J19010">
        <v>49</v>
      </c>
      <c r="L19010">
        <v>49</v>
      </c>
      <c r="N19010">
        <v>29</v>
      </c>
      <c r="P19010">
        <v>0</v>
      </c>
      <c r="Q19010">
        <v>1</v>
      </c>
      <c r="S19010">
        <v>0</v>
      </c>
    </row>
    <row r="19011" spans="1:19" x14ac:dyDescent="0.3">
      <c r="A19011" t="s">
        <v>37852</v>
      </c>
      <c r="B19011" s="171" t="s">
        <v>37853</v>
      </c>
      <c r="C19011" s="171" t="s">
        <v>182</v>
      </c>
      <c r="D19011" s="171" t="s">
        <v>80</v>
      </c>
      <c r="E19011" s="11">
        <v>45047</v>
      </c>
      <c r="F19011">
        <v>10.5</v>
      </c>
      <c r="G19011">
        <v>10</v>
      </c>
      <c r="I19011">
        <v>55</v>
      </c>
      <c r="J19011">
        <v>120</v>
      </c>
      <c r="L19011">
        <v>113</v>
      </c>
      <c r="N19011">
        <v>54</v>
      </c>
      <c r="P19011">
        <v>0</v>
      </c>
      <c r="Q19011">
        <v>0</v>
      </c>
      <c r="S19011">
        <v>1</v>
      </c>
    </row>
    <row r="19012" spans="1:19" x14ac:dyDescent="0.3">
      <c r="A19012" t="s">
        <v>37854</v>
      </c>
      <c r="B19012" s="171" t="s">
        <v>37855</v>
      </c>
      <c r="C19012" s="171" t="s">
        <v>197</v>
      </c>
      <c r="D19012" s="171" t="s">
        <v>80</v>
      </c>
      <c r="E19012" s="11">
        <v>45047</v>
      </c>
      <c r="F19012">
        <v>9</v>
      </c>
      <c r="G19012">
        <v>8</v>
      </c>
      <c r="I19012">
        <v>42</v>
      </c>
      <c r="J19012">
        <v>90</v>
      </c>
      <c r="L19012">
        <v>80</v>
      </c>
      <c r="N19012">
        <v>39</v>
      </c>
      <c r="P19012">
        <v>2</v>
      </c>
      <c r="Q19012">
        <v>3</v>
      </c>
      <c r="S19012">
        <v>3</v>
      </c>
    </row>
    <row r="19013" spans="1:19" x14ac:dyDescent="0.3">
      <c r="A19013" t="s">
        <v>37856</v>
      </c>
      <c r="B19013" s="171" t="s">
        <v>37857</v>
      </c>
      <c r="C19013" s="171" t="s">
        <v>218</v>
      </c>
      <c r="D19013" s="171" t="s">
        <v>80</v>
      </c>
      <c r="E19013" s="11">
        <v>45047</v>
      </c>
      <c r="F19013">
        <v>0</v>
      </c>
      <c r="G19013">
        <v>0</v>
      </c>
      <c r="I19013">
        <v>0</v>
      </c>
      <c r="J19013">
        <v>0</v>
      </c>
      <c r="L19013">
        <v>0</v>
      </c>
      <c r="N19013">
        <v>0</v>
      </c>
      <c r="P19013">
        <v>0</v>
      </c>
      <c r="Q19013">
        <v>0</v>
      </c>
      <c r="S19013">
        <v>0</v>
      </c>
    </row>
    <row r="19014" spans="1:19" x14ac:dyDescent="0.3">
      <c r="A19014" t="s">
        <v>37858</v>
      </c>
      <c r="B19014" s="171" t="s">
        <v>37859</v>
      </c>
      <c r="C19014" s="171" t="s">
        <v>34871</v>
      </c>
      <c r="D19014" s="171" t="s">
        <v>80</v>
      </c>
      <c r="E19014" s="11">
        <v>45047</v>
      </c>
      <c r="F19014">
        <v>2.5</v>
      </c>
      <c r="G19014">
        <v>4</v>
      </c>
      <c r="I19014">
        <v>21</v>
      </c>
      <c r="J19014">
        <v>29</v>
      </c>
      <c r="L19014">
        <v>44</v>
      </c>
      <c r="N19014">
        <v>21</v>
      </c>
      <c r="P19014">
        <v>0</v>
      </c>
      <c r="Q19014">
        <v>0</v>
      </c>
      <c r="S19014">
        <v>0</v>
      </c>
    </row>
    <row r="19015" spans="1:19" x14ac:dyDescent="0.3">
      <c r="A19015" t="s">
        <v>37860</v>
      </c>
      <c r="B19015" s="171" t="s">
        <v>37861</v>
      </c>
      <c r="C19015" s="171" t="s">
        <v>230</v>
      </c>
      <c r="D19015" s="171" t="s">
        <v>80</v>
      </c>
      <c r="E19015" s="11">
        <v>45047</v>
      </c>
      <c r="F19015">
        <v>0</v>
      </c>
      <c r="G19015">
        <v>0</v>
      </c>
      <c r="I19015">
        <v>0</v>
      </c>
      <c r="J19015">
        <v>0</v>
      </c>
      <c r="L19015">
        <v>0</v>
      </c>
      <c r="N19015">
        <v>0</v>
      </c>
      <c r="P19015">
        <v>0</v>
      </c>
      <c r="Q19015">
        <v>0</v>
      </c>
      <c r="S19015">
        <v>0</v>
      </c>
    </row>
    <row r="19016" spans="1:19" x14ac:dyDescent="0.3">
      <c r="A19016" t="s">
        <v>37862</v>
      </c>
      <c r="B19016" s="171" t="s">
        <v>37863</v>
      </c>
      <c r="C19016" s="171" t="s">
        <v>8193</v>
      </c>
      <c r="D19016" s="171" t="s">
        <v>80</v>
      </c>
      <c r="E19016" s="11">
        <v>45047</v>
      </c>
      <c r="F19016">
        <v>0</v>
      </c>
      <c r="G19016">
        <v>1</v>
      </c>
      <c r="I19016">
        <v>15</v>
      </c>
      <c r="J19016">
        <v>0</v>
      </c>
      <c r="L19016">
        <v>11</v>
      </c>
      <c r="N19016">
        <v>15</v>
      </c>
      <c r="P19016">
        <v>0</v>
      </c>
      <c r="Q19016">
        <v>0</v>
      </c>
      <c r="S19016">
        <v>0</v>
      </c>
    </row>
    <row r="19017" spans="1:19" x14ac:dyDescent="0.3">
      <c r="A19017" t="s">
        <v>37864</v>
      </c>
      <c r="B19017" s="171" t="s">
        <v>37865</v>
      </c>
      <c r="C19017" s="171" t="s">
        <v>10522</v>
      </c>
      <c r="D19017" s="171" t="s">
        <v>80</v>
      </c>
      <c r="E19017" s="11">
        <v>45047</v>
      </c>
      <c r="F19017">
        <v>0</v>
      </c>
      <c r="G19017">
        <v>0</v>
      </c>
      <c r="I19017">
        <v>0</v>
      </c>
      <c r="J19017">
        <v>0</v>
      </c>
      <c r="L19017">
        <v>0</v>
      </c>
      <c r="N19017">
        <v>0</v>
      </c>
      <c r="P19017">
        <v>0</v>
      </c>
      <c r="Q19017">
        <v>0</v>
      </c>
      <c r="S19017">
        <v>0</v>
      </c>
    </row>
    <row r="19018" spans="1:19" x14ac:dyDescent="0.3">
      <c r="A19018" t="s">
        <v>37866</v>
      </c>
      <c r="B19018" s="171" t="s">
        <v>37867</v>
      </c>
      <c r="C19018" s="171" t="s">
        <v>10525</v>
      </c>
      <c r="D19018" s="171" t="s">
        <v>80</v>
      </c>
      <c r="E19018" s="11">
        <v>45047</v>
      </c>
      <c r="F19018">
        <v>0</v>
      </c>
      <c r="G19018">
        <v>0</v>
      </c>
      <c r="I19018">
        <v>0</v>
      </c>
      <c r="J19018">
        <v>0</v>
      </c>
      <c r="L19018">
        <v>0</v>
      </c>
      <c r="N19018">
        <v>0</v>
      </c>
      <c r="P19018">
        <v>0</v>
      </c>
      <c r="Q19018">
        <v>0</v>
      </c>
      <c r="S19018">
        <v>0</v>
      </c>
    </row>
    <row r="19019" spans="1:19" x14ac:dyDescent="0.3">
      <c r="A19019" t="s">
        <v>37868</v>
      </c>
      <c r="B19019" s="171" t="s">
        <v>37869</v>
      </c>
      <c r="C19019" s="171" t="s">
        <v>10528</v>
      </c>
      <c r="D19019" s="171" t="s">
        <v>80</v>
      </c>
      <c r="E19019" s="11">
        <v>45047</v>
      </c>
      <c r="F19019">
        <v>0</v>
      </c>
      <c r="G19019">
        <v>0</v>
      </c>
      <c r="I19019">
        <v>0</v>
      </c>
      <c r="J19019">
        <v>0</v>
      </c>
      <c r="L19019">
        <v>0</v>
      </c>
      <c r="N19019">
        <v>0</v>
      </c>
      <c r="P19019">
        <v>0</v>
      </c>
      <c r="Q19019">
        <v>0</v>
      </c>
      <c r="S19019">
        <v>0</v>
      </c>
    </row>
    <row r="19020" spans="1:19" x14ac:dyDescent="0.3">
      <c r="A19020" t="s">
        <v>37870</v>
      </c>
      <c r="B19020" s="171" t="s">
        <v>37871</v>
      </c>
      <c r="C19020" s="171" t="s">
        <v>10531</v>
      </c>
      <c r="D19020" s="171" t="s">
        <v>80</v>
      </c>
      <c r="E19020" s="11">
        <v>45047</v>
      </c>
      <c r="F19020">
        <v>0</v>
      </c>
      <c r="G19020">
        <v>0</v>
      </c>
      <c r="I19020">
        <v>0</v>
      </c>
      <c r="J19020">
        <v>0</v>
      </c>
      <c r="L19020">
        <v>0</v>
      </c>
      <c r="N19020">
        <v>0</v>
      </c>
      <c r="P19020">
        <v>0</v>
      </c>
      <c r="Q19020">
        <v>0</v>
      </c>
      <c r="S19020">
        <v>0</v>
      </c>
    </row>
    <row r="19021" spans="1:19" x14ac:dyDescent="0.3">
      <c r="A19021" t="s">
        <v>37872</v>
      </c>
      <c r="B19021" s="171" t="s">
        <v>37873</v>
      </c>
      <c r="C19021" s="171" t="s">
        <v>14880</v>
      </c>
      <c r="D19021" s="171" t="s">
        <v>80</v>
      </c>
      <c r="E19021" s="11">
        <v>45047</v>
      </c>
      <c r="F19021">
        <v>0</v>
      </c>
      <c r="G19021">
        <v>0</v>
      </c>
      <c r="I19021">
        <v>0</v>
      </c>
      <c r="J19021">
        <v>0</v>
      </c>
      <c r="L19021">
        <v>0</v>
      </c>
      <c r="N19021">
        <v>0</v>
      </c>
      <c r="P19021">
        <v>0</v>
      </c>
      <c r="Q19021">
        <v>0</v>
      </c>
      <c r="S19021">
        <v>0</v>
      </c>
    </row>
    <row r="19022" spans="1:19" x14ac:dyDescent="0.3">
      <c r="A19022" t="s">
        <v>37874</v>
      </c>
      <c r="B19022" s="171" t="s">
        <v>37875</v>
      </c>
      <c r="C19022" s="171" t="s">
        <v>10534</v>
      </c>
      <c r="D19022" s="171" t="s">
        <v>80</v>
      </c>
      <c r="E19022" s="11">
        <v>45047</v>
      </c>
      <c r="F19022">
        <v>2</v>
      </c>
      <c r="G19022">
        <v>2</v>
      </c>
      <c r="I19022">
        <v>4</v>
      </c>
      <c r="J19022">
        <v>11</v>
      </c>
      <c r="L19022">
        <v>11</v>
      </c>
      <c r="N19022">
        <v>4</v>
      </c>
      <c r="P19022">
        <v>0</v>
      </c>
      <c r="Q19022">
        <v>1</v>
      </c>
      <c r="S19022">
        <v>0</v>
      </c>
    </row>
    <row r="19023" spans="1:19" x14ac:dyDescent="0.3">
      <c r="A19023" t="s">
        <v>37876</v>
      </c>
      <c r="B19023" s="171" t="s">
        <v>37877</v>
      </c>
      <c r="C19023" s="171" t="s">
        <v>10537</v>
      </c>
      <c r="D19023" s="171" t="s">
        <v>80</v>
      </c>
      <c r="E19023" s="11">
        <v>45047</v>
      </c>
      <c r="F19023">
        <v>0</v>
      </c>
      <c r="G19023">
        <v>2</v>
      </c>
      <c r="I19023">
        <v>4</v>
      </c>
      <c r="J19023">
        <v>0</v>
      </c>
      <c r="L19023">
        <v>11</v>
      </c>
      <c r="N19023">
        <v>4</v>
      </c>
      <c r="P19023">
        <v>0</v>
      </c>
      <c r="Q19023">
        <v>0</v>
      </c>
      <c r="S19023">
        <v>0</v>
      </c>
    </row>
    <row r="19024" spans="1:19" x14ac:dyDescent="0.3">
      <c r="A19024" t="s">
        <v>37878</v>
      </c>
      <c r="B19024" s="171" t="s">
        <v>37879</v>
      </c>
      <c r="C19024" s="171" t="s">
        <v>34754</v>
      </c>
      <c r="D19024" s="171" t="s">
        <v>4</v>
      </c>
      <c r="E19024" s="11">
        <v>45047</v>
      </c>
      <c r="F19024">
        <v>0.5</v>
      </c>
      <c r="G19024">
        <v>0.5</v>
      </c>
      <c r="I19024">
        <v>0</v>
      </c>
      <c r="J19024">
        <v>2</v>
      </c>
      <c r="L19024">
        <v>2</v>
      </c>
      <c r="N19024">
        <v>0</v>
      </c>
      <c r="P19024">
        <v>0</v>
      </c>
      <c r="Q19024">
        <v>0</v>
      </c>
      <c r="S19024">
        <v>0</v>
      </c>
    </row>
    <row r="19025" spans="1:19" x14ac:dyDescent="0.3">
      <c r="A19025" t="s">
        <v>37880</v>
      </c>
      <c r="B19025" s="171" t="s">
        <v>37881</v>
      </c>
      <c r="C19025" s="171" t="s">
        <v>34757</v>
      </c>
      <c r="D19025" s="171" t="s">
        <v>4</v>
      </c>
      <c r="E19025" s="11">
        <v>45047</v>
      </c>
      <c r="F19025">
        <v>1.5</v>
      </c>
      <c r="G19025">
        <v>1.5</v>
      </c>
      <c r="I19025">
        <v>0</v>
      </c>
      <c r="J19025">
        <v>6</v>
      </c>
      <c r="L19025">
        <v>6</v>
      </c>
      <c r="N19025">
        <v>0</v>
      </c>
      <c r="P19025">
        <v>0</v>
      </c>
      <c r="Q19025">
        <v>0</v>
      </c>
      <c r="S19025">
        <v>0</v>
      </c>
    </row>
    <row r="19026" spans="1:19" x14ac:dyDescent="0.3">
      <c r="A19026" t="s">
        <v>37882</v>
      </c>
      <c r="B19026" s="171" t="s">
        <v>37883</v>
      </c>
      <c r="C19026" s="171" t="s">
        <v>34760</v>
      </c>
      <c r="D19026" s="171" t="s">
        <v>4</v>
      </c>
      <c r="E19026" s="11">
        <v>45047</v>
      </c>
      <c r="F19026">
        <v>1</v>
      </c>
      <c r="G19026">
        <v>1</v>
      </c>
      <c r="I19026">
        <v>2</v>
      </c>
      <c r="J19026">
        <v>4</v>
      </c>
      <c r="L19026">
        <v>4</v>
      </c>
      <c r="N19026">
        <v>0</v>
      </c>
      <c r="P19026">
        <v>1</v>
      </c>
      <c r="Q19026">
        <v>1</v>
      </c>
      <c r="S19026">
        <v>2</v>
      </c>
    </row>
    <row r="19027" spans="1:19" x14ac:dyDescent="0.3">
      <c r="A19027" t="s">
        <v>37884</v>
      </c>
      <c r="B19027" s="171" t="s">
        <v>37885</v>
      </c>
      <c r="C19027" s="171" t="s">
        <v>34763</v>
      </c>
      <c r="D19027" s="171" t="s">
        <v>4</v>
      </c>
      <c r="E19027" s="11">
        <v>45047</v>
      </c>
      <c r="F19027">
        <v>0.5</v>
      </c>
      <c r="G19027">
        <v>0.5</v>
      </c>
      <c r="I19027">
        <v>0</v>
      </c>
      <c r="J19027">
        <v>2</v>
      </c>
      <c r="L19027">
        <v>2</v>
      </c>
      <c r="N19027">
        <v>0</v>
      </c>
      <c r="P19027">
        <v>0</v>
      </c>
      <c r="Q19027">
        <v>0</v>
      </c>
      <c r="S19027">
        <v>0</v>
      </c>
    </row>
    <row r="19028" spans="1:19" x14ac:dyDescent="0.3">
      <c r="A19028" t="s">
        <v>37886</v>
      </c>
      <c r="B19028" s="171" t="s">
        <v>37887</v>
      </c>
      <c r="C19028" s="171" t="s">
        <v>34766</v>
      </c>
      <c r="D19028" s="171" t="s">
        <v>4</v>
      </c>
      <c r="E19028" s="11">
        <v>45047</v>
      </c>
      <c r="F19028">
        <v>0.5</v>
      </c>
      <c r="G19028">
        <v>0.5</v>
      </c>
      <c r="I19028">
        <v>0</v>
      </c>
      <c r="J19028">
        <v>2</v>
      </c>
      <c r="L19028">
        <v>2</v>
      </c>
      <c r="N19028">
        <v>0</v>
      </c>
      <c r="P19028">
        <v>0</v>
      </c>
      <c r="Q19028">
        <v>0</v>
      </c>
      <c r="S19028">
        <v>0</v>
      </c>
    </row>
    <row r="19029" spans="1:19" x14ac:dyDescent="0.3">
      <c r="A19029" t="s">
        <v>37888</v>
      </c>
      <c r="B19029" s="171" t="s">
        <v>37889</v>
      </c>
      <c r="C19029" s="171" t="s">
        <v>119</v>
      </c>
      <c r="D19029" s="171" t="s">
        <v>4</v>
      </c>
      <c r="E19029" s="11">
        <v>45047</v>
      </c>
      <c r="F19029">
        <v>0</v>
      </c>
      <c r="G19029">
        <v>0</v>
      </c>
      <c r="I19029">
        <v>0</v>
      </c>
      <c r="J19029">
        <v>0</v>
      </c>
      <c r="L19029">
        <v>0</v>
      </c>
      <c r="N19029">
        <v>0</v>
      </c>
      <c r="P19029">
        <v>0</v>
      </c>
      <c r="Q19029">
        <v>0</v>
      </c>
      <c r="S19029">
        <v>0</v>
      </c>
    </row>
    <row r="19030" spans="1:19" x14ac:dyDescent="0.3">
      <c r="A19030" t="s">
        <v>37890</v>
      </c>
      <c r="B19030" s="171" t="s">
        <v>37891</v>
      </c>
      <c r="C19030" s="171" t="s">
        <v>143</v>
      </c>
      <c r="D19030" s="171" t="s">
        <v>4</v>
      </c>
      <c r="E19030" s="11">
        <v>45047</v>
      </c>
      <c r="F19030">
        <v>0</v>
      </c>
      <c r="G19030">
        <v>0</v>
      </c>
      <c r="I19030">
        <v>0</v>
      </c>
      <c r="J19030">
        <v>0</v>
      </c>
      <c r="L19030">
        <v>0</v>
      </c>
      <c r="N19030">
        <v>0</v>
      </c>
      <c r="P19030">
        <v>0</v>
      </c>
      <c r="Q19030">
        <v>0</v>
      </c>
      <c r="S19030">
        <v>0</v>
      </c>
    </row>
    <row r="19031" spans="1:19" x14ac:dyDescent="0.3">
      <c r="A19031" t="s">
        <v>37892</v>
      </c>
      <c r="B19031" s="171" t="s">
        <v>37893</v>
      </c>
      <c r="C19031" s="171" t="s">
        <v>158</v>
      </c>
      <c r="D19031" s="171" t="s">
        <v>4</v>
      </c>
      <c r="E19031" s="11">
        <v>45047</v>
      </c>
      <c r="F19031">
        <v>0</v>
      </c>
      <c r="G19031">
        <v>0</v>
      </c>
      <c r="I19031">
        <v>0</v>
      </c>
      <c r="J19031">
        <v>0</v>
      </c>
      <c r="L19031">
        <v>0</v>
      </c>
      <c r="N19031">
        <v>0</v>
      </c>
      <c r="P19031">
        <v>0</v>
      </c>
      <c r="Q19031">
        <v>0</v>
      </c>
      <c r="S19031">
        <v>0</v>
      </c>
    </row>
    <row r="19032" spans="1:19" x14ac:dyDescent="0.3">
      <c r="A19032" t="s">
        <v>37894</v>
      </c>
      <c r="B19032" s="171" t="s">
        <v>37895</v>
      </c>
      <c r="C19032" s="171" t="s">
        <v>209</v>
      </c>
      <c r="D19032" s="171" t="s">
        <v>4</v>
      </c>
      <c r="E19032" s="11">
        <v>45047</v>
      </c>
      <c r="F19032">
        <v>0</v>
      </c>
      <c r="G19032">
        <v>0</v>
      </c>
      <c r="I19032">
        <v>0</v>
      </c>
      <c r="J19032">
        <v>0</v>
      </c>
      <c r="L19032">
        <v>0</v>
      </c>
      <c r="N19032">
        <v>0</v>
      </c>
      <c r="P19032">
        <v>0</v>
      </c>
      <c r="Q19032">
        <v>0</v>
      </c>
      <c r="S19032">
        <v>0</v>
      </c>
    </row>
    <row r="19033" spans="1:19" x14ac:dyDescent="0.3">
      <c r="A19033" t="s">
        <v>37896</v>
      </c>
      <c r="B19033" s="171" t="s">
        <v>37897</v>
      </c>
      <c r="C19033" s="171" t="s">
        <v>76</v>
      </c>
      <c r="D19033" s="171" t="s">
        <v>4</v>
      </c>
      <c r="E19033" s="11">
        <v>45047</v>
      </c>
      <c r="F19033">
        <v>0</v>
      </c>
      <c r="G19033">
        <v>0</v>
      </c>
      <c r="I19033">
        <v>0</v>
      </c>
      <c r="J19033">
        <v>0</v>
      </c>
      <c r="L19033">
        <v>0</v>
      </c>
      <c r="N19033">
        <v>0</v>
      </c>
      <c r="P19033">
        <v>0</v>
      </c>
      <c r="Q19033">
        <v>0</v>
      </c>
      <c r="S19033">
        <v>0</v>
      </c>
    </row>
    <row r="19034" spans="1:19" x14ac:dyDescent="0.3">
      <c r="A19034" t="s">
        <v>37898</v>
      </c>
      <c r="B19034" s="171" t="s">
        <v>37899</v>
      </c>
      <c r="C19034" s="171" t="s">
        <v>15344</v>
      </c>
      <c r="D19034" s="171" t="s">
        <v>4</v>
      </c>
      <c r="E19034" s="11">
        <v>45047</v>
      </c>
      <c r="F19034">
        <v>0</v>
      </c>
      <c r="G19034">
        <v>0</v>
      </c>
      <c r="I19034">
        <v>0</v>
      </c>
      <c r="J19034">
        <v>0</v>
      </c>
      <c r="L19034">
        <v>0</v>
      </c>
      <c r="N19034">
        <v>0</v>
      </c>
      <c r="P19034">
        <v>0</v>
      </c>
      <c r="Q19034">
        <v>0</v>
      </c>
      <c r="S19034">
        <v>0</v>
      </c>
    </row>
    <row r="19035" spans="1:19" x14ac:dyDescent="0.3">
      <c r="A19035" t="s">
        <v>37900</v>
      </c>
      <c r="B19035" s="171" t="s">
        <v>37901</v>
      </c>
      <c r="C19035" s="171" t="s">
        <v>24281</v>
      </c>
      <c r="D19035" s="171" t="s">
        <v>4</v>
      </c>
      <c r="E19035" s="11">
        <v>45047</v>
      </c>
      <c r="F19035">
        <v>0</v>
      </c>
      <c r="G19035">
        <v>0</v>
      </c>
      <c r="I19035">
        <v>0</v>
      </c>
      <c r="J19035">
        <v>0</v>
      </c>
      <c r="L19035">
        <v>0</v>
      </c>
      <c r="N19035">
        <v>0</v>
      </c>
      <c r="P19035">
        <v>0</v>
      </c>
      <c r="Q19035">
        <v>0</v>
      </c>
      <c r="S19035">
        <v>0</v>
      </c>
    </row>
    <row r="19036" spans="1:19" x14ac:dyDescent="0.3">
      <c r="A19036" t="s">
        <v>37902</v>
      </c>
      <c r="B19036" s="171" t="s">
        <v>37903</v>
      </c>
      <c r="C19036" s="171" t="s">
        <v>24284</v>
      </c>
      <c r="D19036" s="171" t="s">
        <v>4</v>
      </c>
      <c r="E19036" s="11">
        <v>45047</v>
      </c>
      <c r="F19036">
        <v>2</v>
      </c>
      <c r="G19036">
        <v>2</v>
      </c>
      <c r="I19036">
        <v>6</v>
      </c>
      <c r="J19036">
        <v>11</v>
      </c>
      <c r="L19036">
        <v>11</v>
      </c>
      <c r="N19036">
        <v>4</v>
      </c>
      <c r="P19036">
        <v>1</v>
      </c>
      <c r="Q19036">
        <v>1</v>
      </c>
      <c r="S19036">
        <v>2</v>
      </c>
    </row>
    <row r="19037" spans="1:19" x14ac:dyDescent="0.3">
      <c r="A19037" t="s">
        <v>37904</v>
      </c>
      <c r="B19037" s="171" t="s">
        <v>37905</v>
      </c>
      <c r="C19037" s="171" t="s">
        <v>18126</v>
      </c>
      <c r="D19037" s="171" t="s">
        <v>4</v>
      </c>
      <c r="E19037" s="11">
        <v>45047</v>
      </c>
      <c r="F19037">
        <v>0</v>
      </c>
      <c r="G19037">
        <v>0</v>
      </c>
      <c r="I19037">
        <v>0</v>
      </c>
      <c r="J19037">
        <v>0</v>
      </c>
      <c r="L19037">
        <v>0</v>
      </c>
      <c r="N19037">
        <v>0</v>
      </c>
      <c r="P19037">
        <v>0</v>
      </c>
      <c r="Q19037">
        <v>0</v>
      </c>
      <c r="S19037">
        <v>0</v>
      </c>
    </row>
    <row r="19038" spans="1:19" x14ac:dyDescent="0.3">
      <c r="A19038" t="s">
        <v>37906</v>
      </c>
      <c r="B19038" s="171" t="s">
        <v>37907</v>
      </c>
      <c r="C19038" s="171" t="s">
        <v>128</v>
      </c>
      <c r="D19038" s="171" t="s">
        <v>4</v>
      </c>
      <c r="E19038" s="11">
        <v>45047</v>
      </c>
      <c r="F19038">
        <v>0</v>
      </c>
      <c r="G19038">
        <v>0</v>
      </c>
      <c r="I19038">
        <v>0</v>
      </c>
      <c r="J19038">
        <v>0</v>
      </c>
      <c r="L19038">
        <v>0</v>
      </c>
      <c r="N19038">
        <v>0</v>
      </c>
      <c r="P19038">
        <v>0</v>
      </c>
      <c r="Q19038">
        <v>0</v>
      </c>
      <c r="S19038">
        <v>0</v>
      </c>
    </row>
    <row r="19039" spans="1:19" x14ac:dyDescent="0.3">
      <c r="A19039" t="s">
        <v>37908</v>
      </c>
      <c r="B19039" s="171" t="s">
        <v>37909</v>
      </c>
      <c r="C19039" s="171" t="s">
        <v>14824</v>
      </c>
      <c r="D19039" s="171" t="s">
        <v>4</v>
      </c>
      <c r="E19039" s="11">
        <v>45047</v>
      </c>
      <c r="F19039">
        <v>0</v>
      </c>
      <c r="G19039">
        <v>0</v>
      </c>
      <c r="I19039">
        <v>0</v>
      </c>
      <c r="J19039">
        <v>0</v>
      </c>
      <c r="L19039">
        <v>0</v>
      </c>
      <c r="N19039">
        <v>0</v>
      </c>
      <c r="P19039">
        <v>0</v>
      </c>
      <c r="Q19039">
        <v>0</v>
      </c>
      <c r="S19039">
        <v>0</v>
      </c>
    </row>
    <row r="19040" spans="1:19" x14ac:dyDescent="0.3">
      <c r="A19040" t="s">
        <v>37910</v>
      </c>
      <c r="B19040" s="171" t="s">
        <v>37911</v>
      </c>
      <c r="C19040" s="171" t="s">
        <v>152</v>
      </c>
      <c r="D19040" s="171" t="s">
        <v>4</v>
      </c>
      <c r="E19040" s="11">
        <v>45047</v>
      </c>
      <c r="F19040">
        <v>0</v>
      </c>
      <c r="G19040">
        <v>0</v>
      </c>
      <c r="I19040">
        <v>0</v>
      </c>
      <c r="J19040">
        <v>0</v>
      </c>
      <c r="L19040">
        <v>0</v>
      </c>
      <c r="N19040">
        <v>0</v>
      </c>
      <c r="P19040">
        <v>0</v>
      </c>
      <c r="Q19040">
        <v>0</v>
      </c>
      <c r="S19040">
        <v>0</v>
      </c>
    </row>
    <row r="19041" spans="1:19" x14ac:dyDescent="0.3">
      <c r="A19041" t="s">
        <v>37912</v>
      </c>
      <c r="B19041" s="171" t="s">
        <v>37913</v>
      </c>
      <c r="C19041" s="171" t="s">
        <v>194</v>
      </c>
      <c r="D19041" s="171" t="s">
        <v>4</v>
      </c>
      <c r="E19041" s="11">
        <v>45047</v>
      </c>
      <c r="F19041">
        <v>5</v>
      </c>
      <c r="G19041">
        <v>5</v>
      </c>
      <c r="I19041">
        <v>15</v>
      </c>
      <c r="J19041">
        <v>27</v>
      </c>
      <c r="L19041">
        <v>27</v>
      </c>
      <c r="N19041">
        <v>13</v>
      </c>
      <c r="P19041">
        <v>5</v>
      </c>
      <c r="Q19041">
        <v>7</v>
      </c>
      <c r="S19041">
        <v>2</v>
      </c>
    </row>
    <row r="19042" spans="1:19" x14ac:dyDescent="0.3">
      <c r="A19042" t="s">
        <v>37914</v>
      </c>
      <c r="B19042" s="171" t="s">
        <v>37915</v>
      </c>
      <c r="C19042" s="171" t="s">
        <v>18137</v>
      </c>
      <c r="D19042" s="171" t="s">
        <v>4</v>
      </c>
      <c r="E19042" s="11">
        <v>45047</v>
      </c>
      <c r="F19042">
        <v>0</v>
      </c>
      <c r="G19042">
        <v>0</v>
      </c>
      <c r="I19042">
        <v>0</v>
      </c>
      <c r="J19042">
        <v>0</v>
      </c>
      <c r="L19042">
        <v>0</v>
      </c>
      <c r="N19042">
        <v>0</v>
      </c>
      <c r="P19042">
        <v>0</v>
      </c>
      <c r="Q19042">
        <v>0</v>
      </c>
      <c r="S19042">
        <v>0</v>
      </c>
    </row>
    <row r="19043" spans="1:19" x14ac:dyDescent="0.3">
      <c r="A19043" t="s">
        <v>37916</v>
      </c>
      <c r="B19043" s="171" t="s">
        <v>37917</v>
      </c>
      <c r="C19043" s="171" t="s">
        <v>18140</v>
      </c>
      <c r="D19043" s="171" t="s">
        <v>4</v>
      </c>
      <c r="E19043" s="11">
        <v>45047</v>
      </c>
      <c r="F19043">
        <v>2</v>
      </c>
      <c r="G19043">
        <v>4</v>
      </c>
      <c r="I19043">
        <v>9</v>
      </c>
      <c r="J19043">
        <v>10</v>
      </c>
      <c r="L19043">
        <v>20</v>
      </c>
      <c r="N19043">
        <v>8</v>
      </c>
      <c r="P19043">
        <v>1</v>
      </c>
      <c r="Q19043">
        <v>1</v>
      </c>
      <c r="S19043">
        <v>1</v>
      </c>
    </row>
    <row r="19044" spans="1:19" x14ac:dyDescent="0.3">
      <c r="A19044" t="s">
        <v>37918</v>
      </c>
      <c r="B19044" s="171" t="s">
        <v>37919</v>
      </c>
      <c r="C19044" s="171" t="s">
        <v>236</v>
      </c>
      <c r="D19044" s="171" t="s">
        <v>4</v>
      </c>
      <c r="E19044" s="11">
        <v>45047</v>
      </c>
      <c r="F19044">
        <v>0</v>
      </c>
      <c r="G19044">
        <v>0</v>
      </c>
      <c r="I19044">
        <v>0</v>
      </c>
      <c r="J19044">
        <v>0</v>
      </c>
      <c r="L19044">
        <v>0</v>
      </c>
      <c r="N19044">
        <v>0</v>
      </c>
      <c r="P19044">
        <v>0</v>
      </c>
      <c r="Q19044">
        <v>0</v>
      </c>
      <c r="S19044">
        <v>0</v>
      </c>
    </row>
    <row r="19045" spans="1:19" x14ac:dyDescent="0.3">
      <c r="A19045" t="s">
        <v>37920</v>
      </c>
      <c r="B19045" s="171" t="s">
        <v>37921</v>
      </c>
      <c r="C19045" s="171" t="s">
        <v>239</v>
      </c>
      <c r="D19045" s="171" t="s">
        <v>4</v>
      </c>
      <c r="E19045" s="11">
        <v>45047</v>
      </c>
      <c r="F19045">
        <v>0</v>
      </c>
      <c r="G19045">
        <v>0</v>
      </c>
      <c r="I19045">
        <v>0</v>
      </c>
      <c r="J19045">
        <v>0</v>
      </c>
      <c r="L19045">
        <v>0</v>
      </c>
      <c r="N19045">
        <v>0</v>
      </c>
      <c r="P19045">
        <v>0</v>
      </c>
      <c r="Q19045">
        <v>0</v>
      </c>
      <c r="S19045">
        <v>0</v>
      </c>
    </row>
    <row r="19046" spans="1:19" x14ac:dyDescent="0.3">
      <c r="A19046" t="s">
        <v>37922</v>
      </c>
      <c r="B19046" s="171" t="s">
        <v>37923</v>
      </c>
      <c r="C19046" s="171" t="s">
        <v>24315</v>
      </c>
      <c r="D19046" s="171" t="s">
        <v>4</v>
      </c>
      <c r="E19046" s="11">
        <v>45047</v>
      </c>
      <c r="F19046">
        <v>0</v>
      </c>
      <c r="G19046">
        <v>0</v>
      </c>
      <c r="I19046">
        <v>0</v>
      </c>
      <c r="J19046">
        <v>0</v>
      </c>
      <c r="L19046">
        <v>0</v>
      </c>
      <c r="N19046">
        <v>0</v>
      </c>
      <c r="P19046">
        <v>0</v>
      </c>
      <c r="Q19046">
        <v>0</v>
      </c>
      <c r="S19046">
        <v>0</v>
      </c>
    </row>
    <row r="19047" spans="1:19" x14ac:dyDescent="0.3">
      <c r="A19047" t="s">
        <v>37924</v>
      </c>
      <c r="B19047" s="171" t="s">
        <v>37925</v>
      </c>
      <c r="C19047" s="171" t="s">
        <v>34833</v>
      </c>
      <c r="D19047" s="171" t="s">
        <v>4</v>
      </c>
      <c r="E19047" s="11">
        <v>45047</v>
      </c>
      <c r="F19047">
        <v>1.5</v>
      </c>
      <c r="G19047">
        <v>2</v>
      </c>
      <c r="I19047">
        <v>3</v>
      </c>
      <c r="J19047">
        <v>9</v>
      </c>
      <c r="L19047">
        <v>11</v>
      </c>
      <c r="N19047">
        <v>2</v>
      </c>
      <c r="P19047">
        <v>0</v>
      </c>
      <c r="Q19047">
        <v>0</v>
      </c>
      <c r="S19047">
        <v>1</v>
      </c>
    </row>
    <row r="19048" spans="1:19" x14ac:dyDescent="0.3">
      <c r="A19048" t="s">
        <v>37926</v>
      </c>
      <c r="B19048" s="171" t="s">
        <v>37927</v>
      </c>
      <c r="C19048" s="171" t="s">
        <v>34836</v>
      </c>
      <c r="D19048" s="171" t="s">
        <v>4</v>
      </c>
      <c r="E19048" s="11">
        <v>45047</v>
      </c>
      <c r="F19048">
        <v>1.5</v>
      </c>
      <c r="G19048">
        <v>1.5</v>
      </c>
      <c r="I19048">
        <v>3</v>
      </c>
      <c r="J19048">
        <v>7</v>
      </c>
      <c r="L19048">
        <v>7</v>
      </c>
      <c r="N19048">
        <v>3</v>
      </c>
      <c r="P19048">
        <v>0</v>
      </c>
      <c r="Q19048">
        <v>1</v>
      </c>
      <c r="S19048">
        <v>0</v>
      </c>
    </row>
    <row r="19049" spans="1:19" x14ac:dyDescent="0.3">
      <c r="A19049" t="s">
        <v>37928</v>
      </c>
      <c r="B19049" s="171" t="s">
        <v>37929</v>
      </c>
      <c r="C19049" s="171" t="s">
        <v>113</v>
      </c>
      <c r="D19049" s="171" t="s">
        <v>4</v>
      </c>
      <c r="E19049" s="11">
        <v>45047</v>
      </c>
      <c r="F19049">
        <v>0</v>
      </c>
      <c r="G19049">
        <v>0</v>
      </c>
      <c r="I19049">
        <v>0</v>
      </c>
      <c r="J19049">
        <v>0</v>
      </c>
      <c r="L19049">
        <v>0</v>
      </c>
      <c r="N19049">
        <v>0</v>
      </c>
      <c r="P19049">
        <v>0</v>
      </c>
      <c r="Q19049">
        <v>0</v>
      </c>
      <c r="S19049">
        <v>0</v>
      </c>
    </row>
    <row r="19050" spans="1:19" x14ac:dyDescent="0.3">
      <c r="A19050" t="s">
        <v>37930</v>
      </c>
      <c r="B19050" s="171" t="s">
        <v>37931</v>
      </c>
      <c r="C19050" s="171" t="s">
        <v>131</v>
      </c>
      <c r="D19050" s="171" t="s">
        <v>4</v>
      </c>
      <c r="E19050" s="11">
        <v>45047</v>
      </c>
      <c r="F19050">
        <v>0</v>
      </c>
      <c r="G19050">
        <v>0</v>
      </c>
      <c r="I19050">
        <v>0</v>
      </c>
      <c r="J19050">
        <v>0</v>
      </c>
      <c r="L19050">
        <v>0</v>
      </c>
      <c r="N19050">
        <v>0</v>
      </c>
      <c r="P19050">
        <v>0</v>
      </c>
      <c r="Q19050">
        <v>0</v>
      </c>
      <c r="S19050">
        <v>0</v>
      </c>
    </row>
    <row r="19051" spans="1:19" x14ac:dyDescent="0.3">
      <c r="A19051" t="s">
        <v>37932</v>
      </c>
      <c r="B19051" s="171" t="s">
        <v>37933</v>
      </c>
      <c r="C19051" s="171" t="s">
        <v>14843</v>
      </c>
      <c r="D19051" s="171" t="s">
        <v>4</v>
      </c>
      <c r="E19051" s="11">
        <v>45047</v>
      </c>
      <c r="F19051">
        <v>0</v>
      </c>
      <c r="G19051">
        <v>0</v>
      </c>
      <c r="I19051">
        <v>0</v>
      </c>
      <c r="J19051">
        <v>0</v>
      </c>
      <c r="L19051">
        <v>0</v>
      </c>
      <c r="N19051">
        <v>0</v>
      </c>
      <c r="P19051">
        <v>0</v>
      </c>
      <c r="Q19051">
        <v>0</v>
      </c>
      <c r="S19051">
        <v>0</v>
      </c>
    </row>
    <row r="19052" spans="1:19" x14ac:dyDescent="0.3">
      <c r="A19052" t="s">
        <v>37934</v>
      </c>
      <c r="B19052" s="171" t="s">
        <v>37935</v>
      </c>
      <c r="C19052" s="171" t="s">
        <v>155</v>
      </c>
      <c r="D19052" s="171" t="s">
        <v>4</v>
      </c>
      <c r="E19052" s="11">
        <v>45047</v>
      </c>
      <c r="F19052">
        <v>5</v>
      </c>
      <c r="G19052">
        <v>6</v>
      </c>
      <c r="I19052">
        <v>15</v>
      </c>
      <c r="J19052">
        <v>27</v>
      </c>
      <c r="L19052">
        <v>32</v>
      </c>
      <c r="N19052">
        <v>14</v>
      </c>
      <c r="P19052">
        <v>0</v>
      </c>
      <c r="Q19052">
        <v>0</v>
      </c>
      <c r="S19052">
        <v>1</v>
      </c>
    </row>
    <row r="19053" spans="1:19" x14ac:dyDescent="0.3">
      <c r="A19053" t="s">
        <v>37936</v>
      </c>
      <c r="B19053" s="171" t="s">
        <v>37937</v>
      </c>
      <c r="C19053" s="171" t="s">
        <v>16232</v>
      </c>
      <c r="D19053" s="171" t="s">
        <v>4</v>
      </c>
      <c r="E19053" s="11">
        <v>45047</v>
      </c>
      <c r="F19053">
        <v>2</v>
      </c>
      <c r="G19053">
        <v>2</v>
      </c>
      <c r="I19053">
        <v>7</v>
      </c>
      <c r="J19053">
        <v>12</v>
      </c>
      <c r="L19053">
        <v>12</v>
      </c>
      <c r="N19053">
        <v>5</v>
      </c>
      <c r="P19053">
        <v>0</v>
      </c>
      <c r="Q19053">
        <v>0</v>
      </c>
      <c r="S19053">
        <v>2</v>
      </c>
    </row>
    <row r="19054" spans="1:19" x14ac:dyDescent="0.3">
      <c r="A19054" t="s">
        <v>37938</v>
      </c>
      <c r="B19054" s="171" t="s">
        <v>37939</v>
      </c>
      <c r="C19054" s="171" t="s">
        <v>16557</v>
      </c>
      <c r="D19054" s="171" t="s">
        <v>4</v>
      </c>
      <c r="E19054" s="11">
        <v>45047</v>
      </c>
      <c r="F19054">
        <v>0</v>
      </c>
      <c r="G19054">
        <v>0</v>
      </c>
      <c r="I19054">
        <v>0</v>
      </c>
      <c r="J19054">
        <v>0</v>
      </c>
      <c r="L19054">
        <v>0</v>
      </c>
      <c r="N19054">
        <v>0</v>
      </c>
      <c r="P19054">
        <v>0</v>
      </c>
      <c r="Q19054">
        <v>0</v>
      </c>
      <c r="S19054">
        <v>0</v>
      </c>
    </row>
    <row r="19055" spans="1:19" x14ac:dyDescent="0.3">
      <c r="A19055" t="s">
        <v>37940</v>
      </c>
      <c r="B19055" s="171" t="s">
        <v>37941</v>
      </c>
      <c r="C19055" s="171" t="s">
        <v>188</v>
      </c>
      <c r="D19055" s="171" t="s">
        <v>4</v>
      </c>
      <c r="E19055" s="11">
        <v>45047</v>
      </c>
      <c r="F19055">
        <v>2</v>
      </c>
      <c r="G19055">
        <v>5</v>
      </c>
      <c r="I19055">
        <v>2</v>
      </c>
      <c r="J19055">
        <v>11</v>
      </c>
      <c r="L19055">
        <v>29</v>
      </c>
      <c r="N19055">
        <v>2</v>
      </c>
      <c r="P19055">
        <v>0</v>
      </c>
      <c r="Q19055">
        <v>1</v>
      </c>
      <c r="S19055">
        <v>0</v>
      </c>
    </row>
    <row r="19056" spans="1:19" x14ac:dyDescent="0.3">
      <c r="A19056" t="s">
        <v>37942</v>
      </c>
      <c r="B19056" s="171" t="s">
        <v>37943</v>
      </c>
      <c r="C19056" s="171" t="s">
        <v>227</v>
      </c>
      <c r="D19056" s="171" t="s">
        <v>4</v>
      </c>
      <c r="E19056" s="11">
        <v>45047</v>
      </c>
      <c r="F19056">
        <v>0</v>
      </c>
      <c r="G19056">
        <v>0</v>
      </c>
      <c r="I19056">
        <v>0</v>
      </c>
      <c r="J19056">
        <v>0</v>
      </c>
      <c r="L19056">
        <v>0</v>
      </c>
      <c r="N19056">
        <v>0</v>
      </c>
      <c r="P19056">
        <v>0</v>
      </c>
      <c r="Q19056">
        <v>0</v>
      </c>
      <c r="S19056">
        <v>0</v>
      </c>
    </row>
    <row r="19057" spans="1:19" x14ac:dyDescent="0.3">
      <c r="A19057" t="s">
        <v>37944</v>
      </c>
      <c r="B19057" s="171" t="s">
        <v>37945</v>
      </c>
      <c r="C19057" s="171" t="s">
        <v>116</v>
      </c>
      <c r="D19057" s="171" t="s">
        <v>4</v>
      </c>
      <c r="E19057" s="11">
        <v>45047</v>
      </c>
      <c r="F19057">
        <v>7</v>
      </c>
      <c r="G19057">
        <v>8</v>
      </c>
      <c r="I19057">
        <v>35</v>
      </c>
      <c r="J19057">
        <v>73</v>
      </c>
      <c r="L19057">
        <v>84</v>
      </c>
      <c r="N19057">
        <v>35</v>
      </c>
      <c r="P19057">
        <v>0</v>
      </c>
      <c r="Q19057">
        <v>1</v>
      </c>
      <c r="S19057">
        <v>0</v>
      </c>
    </row>
    <row r="19058" spans="1:19" x14ac:dyDescent="0.3">
      <c r="A19058" t="s">
        <v>37946</v>
      </c>
      <c r="B19058" s="171" t="s">
        <v>37947</v>
      </c>
      <c r="C19058" s="171" t="s">
        <v>9862</v>
      </c>
      <c r="D19058" s="171" t="s">
        <v>4</v>
      </c>
      <c r="E19058" s="11">
        <v>45047</v>
      </c>
      <c r="F19058">
        <v>0</v>
      </c>
      <c r="G19058">
        <v>0</v>
      </c>
      <c r="I19058">
        <v>0</v>
      </c>
      <c r="J19058">
        <v>0</v>
      </c>
      <c r="L19058">
        <v>0</v>
      </c>
      <c r="N19058">
        <v>0</v>
      </c>
      <c r="P19058">
        <v>0</v>
      </c>
      <c r="Q19058">
        <v>0</v>
      </c>
      <c r="S19058">
        <v>0</v>
      </c>
    </row>
    <row r="19059" spans="1:19" x14ac:dyDescent="0.3">
      <c r="A19059" t="s">
        <v>37948</v>
      </c>
      <c r="B19059" s="171" t="s">
        <v>37949</v>
      </c>
      <c r="C19059" s="171" t="s">
        <v>140</v>
      </c>
      <c r="D19059" s="171" t="s">
        <v>4</v>
      </c>
      <c r="E19059" s="11">
        <v>45047</v>
      </c>
      <c r="F19059">
        <v>0</v>
      </c>
      <c r="G19059">
        <v>0</v>
      </c>
      <c r="I19059">
        <v>0</v>
      </c>
      <c r="J19059">
        <v>0</v>
      </c>
      <c r="L19059">
        <v>0</v>
      </c>
      <c r="N19059">
        <v>0</v>
      </c>
      <c r="P19059">
        <v>0</v>
      </c>
      <c r="Q19059">
        <v>0</v>
      </c>
      <c r="S19059">
        <v>0</v>
      </c>
    </row>
    <row r="19060" spans="1:19" x14ac:dyDescent="0.3">
      <c r="A19060" t="s">
        <v>37950</v>
      </c>
      <c r="B19060" s="171" t="s">
        <v>37951</v>
      </c>
      <c r="C19060" s="171" t="s">
        <v>8590</v>
      </c>
      <c r="D19060" s="171" t="s">
        <v>4</v>
      </c>
      <c r="E19060" s="11">
        <v>45047</v>
      </c>
      <c r="F19060">
        <v>0</v>
      </c>
      <c r="G19060">
        <v>0</v>
      </c>
      <c r="I19060">
        <v>0</v>
      </c>
      <c r="J19060">
        <v>0</v>
      </c>
      <c r="L19060">
        <v>0</v>
      </c>
      <c r="N19060">
        <v>0</v>
      </c>
      <c r="P19060">
        <v>0</v>
      </c>
      <c r="Q19060">
        <v>0</v>
      </c>
      <c r="S19060">
        <v>0</v>
      </c>
    </row>
    <row r="19061" spans="1:19" x14ac:dyDescent="0.3">
      <c r="A19061" t="s">
        <v>37952</v>
      </c>
      <c r="B19061" s="171" t="s">
        <v>37953</v>
      </c>
      <c r="C19061" s="171" t="s">
        <v>170</v>
      </c>
      <c r="D19061" s="171" t="s">
        <v>4</v>
      </c>
      <c r="E19061" s="11">
        <v>45047</v>
      </c>
      <c r="F19061">
        <v>3.5</v>
      </c>
      <c r="G19061">
        <v>3.5</v>
      </c>
      <c r="I19061">
        <v>29</v>
      </c>
      <c r="J19061">
        <v>49</v>
      </c>
      <c r="L19061">
        <v>49</v>
      </c>
      <c r="N19061">
        <v>29</v>
      </c>
      <c r="P19061">
        <v>0</v>
      </c>
      <c r="Q19061">
        <v>1</v>
      </c>
      <c r="S19061">
        <v>0</v>
      </c>
    </row>
    <row r="19062" spans="1:19" x14ac:dyDescent="0.3">
      <c r="A19062" t="s">
        <v>37954</v>
      </c>
      <c r="B19062" s="171" t="s">
        <v>37955</v>
      </c>
      <c r="C19062" s="171" t="s">
        <v>182</v>
      </c>
      <c r="D19062" s="171" t="s">
        <v>4</v>
      </c>
      <c r="E19062" s="11">
        <v>45047</v>
      </c>
      <c r="F19062">
        <v>10.5</v>
      </c>
      <c r="G19062">
        <v>10</v>
      </c>
      <c r="I19062">
        <v>55</v>
      </c>
      <c r="J19062">
        <v>120</v>
      </c>
      <c r="L19062">
        <v>113</v>
      </c>
      <c r="N19062">
        <v>54</v>
      </c>
      <c r="P19062">
        <v>0</v>
      </c>
      <c r="Q19062">
        <v>0</v>
      </c>
      <c r="S19062">
        <v>1</v>
      </c>
    </row>
    <row r="19063" spans="1:19" x14ac:dyDescent="0.3">
      <c r="A19063" t="s">
        <v>37956</v>
      </c>
      <c r="B19063" s="171" t="s">
        <v>37957</v>
      </c>
      <c r="C19063" s="171" t="s">
        <v>197</v>
      </c>
      <c r="D19063" s="171" t="s">
        <v>4</v>
      </c>
      <c r="E19063" s="11">
        <v>45047</v>
      </c>
      <c r="F19063">
        <v>9</v>
      </c>
      <c r="G19063">
        <v>8</v>
      </c>
      <c r="I19063">
        <v>42</v>
      </c>
      <c r="J19063">
        <v>90</v>
      </c>
      <c r="L19063">
        <v>80</v>
      </c>
      <c r="N19063">
        <v>39</v>
      </c>
      <c r="P19063">
        <v>2</v>
      </c>
      <c r="Q19063">
        <v>3</v>
      </c>
      <c r="S19063">
        <v>3</v>
      </c>
    </row>
    <row r="19064" spans="1:19" x14ac:dyDescent="0.3">
      <c r="A19064" t="s">
        <v>37958</v>
      </c>
      <c r="B19064" s="171" t="s">
        <v>37959</v>
      </c>
      <c r="C19064" s="171" t="s">
        <v>218</v>
      </c>
      <c r="D19064" s="171" t="s">
        <v>4</v>
      </c>
      <c r="E19064" s="11">
        <v>45047</v>
      </c>
      <c r="F19064">
        <v>0</v>
      </c>
      <c r="G19064">
        <v>0</v>
      </c>
      <c r="I19064">
        <v>0</v>
      </c>
      <c r="J19064">
        <v>0</v>
      </c>
      <c r="L19064">
        <v>0</v>
      </c>
      <c r="N19064">
        <v>0</v>
      </c>
      <c r="P19064">
        <v>0</v>
      </c>
      <c r="Q19064">
        <v>0</v>
      </c>
      <c r="S19064">
        <v>0</v>
      </c>
    </row>
    <row r="19065" spans="1:19" x14ac:dyDescent="0.3">
      <c r="A19065" t="s">
        <v>37960</v>
      </c>
      <c r="B19065" s="171" t="s">
        <v>37961</v>
      </c>
      <c r="C19065" s="171" t="s">
        <v>34871</v>
      </c>
      <c r="D19065" s="171" t="s">
        <v>4</v>
      </c>
      <c r="E19065" s="11">
        <v>45047</v>
      </c>
      <c r="F19065">
        <v>2.5</v>
      </c>
      <c r="G19065">
        <v>4</v>
      </c>
      <c r="I19065">
        <v>21</v>
      </c>
      <c r="J19065">
        <v>29</v>
      </c>
      <c r="L19065">
        <v>44</v>
      </c>
      <c r="N19065">
        <v>21</v>
      </c>
      <c r="P19065">
        <v>0</v>
      </c>
      <c r="Q19065">
        <v>0</v>
      </c>
      <c r="S19065">
        <v>0</v>
      </c>
    </row>
    <row r="19066" spans="1:19" x14ac:dyDescent="0.3">
      <c r="A19066" t="s">
        <v>37962</v>
      </c>
      <c r="B19066" s="171" t="s">
        <v>37963</v>
      </c>
      <c r="C19066" s="171" t="s">
        <v>230</v>
      </c>
      <c r="D19066" s="171" t="s">
        <v>4</v>
      </c>
      <c r="E19066" s="11">
        <v>45047</v>
      </c>
      <c r="F19066">
        <v>0</v>
      </c>
      <c r="G19066">
        <v>0</v>
      </c>
      <c r="I19066">
        <v>0</v>
      </c>
      <c r="J19066">
        <v>0</v>
      </c>
      <c r="L19066">
        <v>0</v>
      </c>
      <c r="N19066">
        <v>0</v>
      </c>
      <c r="P19066">
        <v>0</v>
      </c>
      <c r="Q19066">
        <v>0</v>
      </c>
      <c r="S19066">
        <v>0</v>
      </c>
    </row>
    <row r="19067" spans="1:19" x14ac:dyDescent="0.3">
      <c r="A19067" t="s">
        <v>37964</v>
      </c>
      <c r="B19067" s="171" t="s">
        <v>37965</v>
      </c>
      <c r="C19067" s="171" t="s">
        <v>8193</v>
      </c>
      <c r="D19067" s="171" t="s">
        <v>4</v>
      </c>
      <c r="E19067" s="11">
        <v>45047</v>
      </c>
      <c r="F19067">
        <v>0</v>
      </c>
      <c r="G19067">
        <v>1</v>
      </c>
      <c r="I19067">
        <v>15</v>
      </c>
      <c r="J19067">
        <v>0</v>
      </c>
      <c r="L19067">
        <v>11</v>
      </c>
      <c r="N19067">
        <v>15</v>
      </c>
      <c r="P19067">
        <v>0</v>
      </c>
      <c r="Q19067">
        <v>0</v>
      </c>
      <c r="S19067">
        <v>0</v>
      </c>
    </row>
    <row r="19068" spans="1:19" x14ac:dyDescent="0.3">
      <c r="A19068" t="s">
        <v>37966</v>
      </c>
      <c r="B19068" s="171" t="s">
        <v>37967</v>
      </c>
      <c r="C19068" s="171" t="s">
        <v>10522</v>
      </c>
      <c r="D19068" s="171" t="s">
        <v>4</v>
      </c>
      <c r="E19068" s="11">
        <v>45047</v>
      </c>
      <c r="F19068">
        <v>0</v>
      </c>
      <c r="G19068">
        <v>0</v>
      </c>
      <c r="I19068">
        <v>0</v>
      </c>
      <c r="J19068">
        <v>0</v>
      </c>
      <c r="L19068">
        <v>0</v>
      </c>
      <c r="N19068">
        <v>0</v>
      </c>
      <c r="P19068">
        <v>0</v>
      </c>
      <c r="Q19068">
        <v>0</v>
      </c>
      <c r="S19068">
        <v>0</v>
      </c>
    </row>
    <row r="19069" spans="1:19" x14ac:dyDescent="0.3">
      <c r="A19069" t="s">
        <v>37968</v>
      </c>
      <c r="B19069" s="171" t="s">
        <v>37969</v>
      </c>
      <c r="C19069" s="171" t="s">
        <v>10525</v>
      </c>
      <c r="D19069" s="171" t="s">
        <v>4</v>
      </c>
      <c r="E19069" s="11">
        <v>45047</v>
      </c>
      <c r="F19069">
        <v>0</v>
      </c>
      <c r="G19069">
        <v>0</v>
      </c>
      <c r="I19069">
        <v>0</v>
      </c>
      <c r="J19069">
        <v>0</v>
      </c>
      <c r="L19069">
        <v>0</v>
      </c>
      <c r="N19069">
        <v>0</v>
      </c>
      <c r="P19069">
        <v>0</v>
      </c>
      <c r="Q19069">
        <v>0</v>
      </c>
      <c r="S19069">
        <v>0</v>
      </c>
    </row>
    <row r="19070" spans="1:19" x14ac:dyDescent="0.3">
      <c r="A19070" t="s">
        <v>37970</v>
      </c>
      <c r="B19070" s="171" t="s">
        <v>37971</v>
      </c>
      <c r="C19070" s="171" t="s">
        <v>10528</v>
      </c>
      <c r="D19070" s="171" t="s">
        <v>4</v>
      </c>
      <c r="E19070" s="11">
        <v>45047</v>
      </c>
      <c r="F19070">
        <v>0</v>
      </c>
      <c r="G19070">
        <v>0</v>
      </c>
      <c r="I19070">
        <v>0</v>
      </c>
      <c r="J19070">
        <v>0</v>
      </c>
      <c r="L19070">
        <v>0</v>
      </c>
      <c r="N19070">
        <v>0</v>
      </c>
      <c r="P19070">
        <v>0</v>
      </c>
      <c r="Q19070">
        <v>0</v>
      </c>
      <c r="S19070">
        <v>0</v>
      </c>
    </row>
    <row r="19071" spans="1:19" x14ac:dyDescent="0.3">
      <c r="A19071" t="s">
        <v>37972</v>
      </c>
      <c r="B19071" s="171" t="s">
        <v>37973</v>
      </c>
      <c r="C19071" s="171" t="s">
        <v>10531</v>
      </c>
      <c r="D19071" s="171" t="s">
        <v>4</v>
      </c>
      <c r="E19071" s="11">
        <v>45047</v>
      </c>
      <c r="F19071">
        <v>0</v>
      </c>
      <c r="G19071">
        <v>0</v>
      </c>
      <c r="I19071">
        <v>0</v>
      </c>
      <c r="J19071">
        <v>0</v>
      </c>
      <c r="L19071">
        <v>0</v>
      </c>
      <c r="N19071">
        <v>0</v>
      </c>
      <c r="P19071">
        <v>0</v>
      </c>
      <c r="Q19071">
        <v>0</v>
      </c>
      <c r="S19071">
        <v>0</v>
      </c>
    </row>
    <row r="19072" spans="1:19" x14ac:dyDescent="0.3">
      <c r="A19072" t="s">
        <v>37974</v>
      </c>
      <c r="B19072" s="171" t="s">
        <v>37975</v>
      </c>
      <c r="C19072" s="171" t="s">
        <v>14880</v>
      </c>
      <c r="D19072" s="171" t="s">
        <v>4</v>
      </c>
      <c r="E19072" s="11">
        <v>45047</v>
      </c>
      <c r="F19072">
        <v>0</v>
      </c>
      <c r="G19072">
        <v>0</v>
      </c>
      <c r="I19072">
        <v>0</v>
      </c>
      <c r="J19072">
        <v>0</v>
      </c>
      <c r="L19072">
        <v>0</v>
      </c>
      <c r="N19072">
        <v>0</v>
      </c>
      <c r="P19072">
        <v>0</v>
      </c>
      <c r="Q19072">
        <v>0</v>
      </c>
      <c r="S19072">
        <v>0</v>
      </c>
    </row>
    <row r="19073" spans="1:19" x14ac:dyDescent="0.3">
      <c r="A19073" t="s">
        <v>37976</v>
      </c>
      <c r="B19073" s="171" t="s">
        <v>37977</v>
      </c>
      <c r="C19073" s="171" t="s">
        <v>10534</v>
      </c>
      <c r="D19073" s="171" t="s">
        <v>4</v>
      </c>
      <c r="E19073" s="11">
        <v>45047</v>
      </c>
      <c r="F19073">
        <v>2</v>
      </c>
      <c r="G19073">
        <v>2</v>
      </c>
      <c r="I19073">
        <v>4</v>
      </c>
      <c r="J19073">
        <v>11</v>
      </c>
      <c r="L19073">
        <v>11</v>
      </c>
      <c r="N19073">
        <v>4</v>
      </c>
      <c r="P19073">
        <v>0</v>
      </c>
      <c r="Q19073">
        <v>1</v>
      </c>
      <c r="S19073">
        <v>0</v>
      </c>
    </row>
    <row r="19074" spans="1:19" x14ac:dyDescent="0.3">
      <c r="A19074" t="s">
        <v>37978</v>
      </c>
      <c r="B19074" s="171" t="s">
        <v>37979</v>
      </c>
      <c r="C19074" s="171" t="s">
        <v>10537</v>
      </c>
      <c r="D19074" s="171" t="s">
        <v>4</v>
      </c>
      <c r="E19074" s="11">
        <v>45047</v>
      </c>
      <c r="F19074">
        <v>0</v>
      </c>
      <c r="G19074">
        <v>2</v>
      </c>
      <c r="I19074">
        <v>4</v>
      </c>
      <c r="J19074">
        <v>0</v>
      </c>
      <c r="L19074">
        <v>11</v>
      </c>
      <c r="N19074">
        <v>4</v>
      </c>
      <c r="P19074">
        <v>0</v>
      </c>
      <c r="Q19074">
        <v>0</v>
      </c>
      <c r="S19074">
        <v>0</v>
      </c>
    </row>
    <row r="19075" spans="1:19" x14ac:dyDescent="0.3">
      <c r="A19075" t="s">
        <v>37980</v>
      </c>
      <c r="B19075" s="171" t="s">
        <v>37981</v>
      </c>
      <c r="C19075" s="171" t="s">
        <v>15347</v>
      </c>
      <c r="D19075" s="171" t="s">
        <v>4</v>
      </c>
      <c r="E19075" s="11">
        <v>45047</v>
      </c>
      <c r="F19075">
        <v>1</v>
      </c>
      <c r="G19075">
        <v>1</v>
      </c>
      <c r="I19075">
        <v>1</v>
      </c>
      <c r="J19075">
        <v>6</v>
      </c>
      <c r="L19075">
        <v>6</v>
      </c>
      <c r="N19075">
        <v>1</v>
      </c>
      <c r="P19075">
        <v>0</v>
      </c>
      <c r="Q19075">
        <v>1</v>
      </c>
      <c r="S19075">
        <v>0</v>
      </c>
    </row>
    <row r="19076" spans="1:19" x14ac:dyDescent="0.3">
      <c r="A19076" t="s">
        <v>37982</v>
      </c>
      <c r="B19076" s="171" t="s">
        <v>37983</v>
      </c>
      <c r="C19076" s="171" t="s">
        <v>203</v>
      </c>
      <c r="D19076" s="171" t="s">
        <v>4</v>
      </c>
      <c r="E19076" s="11">
        <v>45047</v>
      </c>
      <c r="F19076">
        <v>2.5</v>
      </c>
      <c r="G19076">
        <v>3</v>
      </c>
      <c r="I19076">
        <v>7</v>
      </c>
      <c r="J19076">
        <v>12</v>
      </c>
      <c r="L19076">
        <v>15</v>
      </c>
      <c r="N19076">
        <v>7</v>
      </c>
      <c r="P19076">
        <v>1</v>
      </c>
      <c r="Q19076">
        <v>1</v>
      </c>
      <c r="S19076">
        <v>0</v>
      </c>
    </row>
    <row r="19077" spans="1:19" x14ac:dyDescent="0.3">
      <c r="A19077" t="s">
        <v>37984</v>
      </c>
      <c r="B19077" s="171" t="s">
        <v>37985</v>
      </c>
      <c r="C19077" s="171" t="s">
        <v>15340</v>
      </c>
      <c r="D19077" s="171" t="s">
        <v>4</v>
      </c>
      <c r="E19077" s="11">
        <v>45047</v>
      </c>
      <c r="F19077">
        <v>0</v>
      </c>
      <c r="G19077">
        <v>0</v>
      </c>
      <c r="I19077">
        <v>0</v>
      </c>
      <c r="J19077">
        <v>0</v>
      </c>
      <c r="L19077">
        <v>0</v>
      </c>
      <c r="N19077">
        <v>0</v>
      </c>
      <c r="P19077">
        <v>0</v>
      </c>
      <c r="Q19077">
        <v>0</v>
      </c>
      <c r="S19077">
        <v>0</v>
      </c>
    </row>
    <row r="19078" spans="1:19" x14ac:dyDescent="0.3">
      <c r="A19078" t="s">
        <v>37986</v>
      </c>
      <c r="B19078" s="171" t="s">
        <v>37987</v>
      </c>
      <c r="C19078" s="171" t="s">
        <v>16544</v>
      </c>
      <c r="D19078" s="171" t="s">
        <v>4</v>
      </c>
      <c r="E19078" s="11">
        <v>45047</v>
      </c>
      <c r="F19078">
        <v>0</v>
      </c>
      <c r="G19078">
        <v>0</v>
      </c>
      <c r="I19078">
        <v>0</v>
      </c>
      <c r="J19078">
        <v>0</v>
      </c>
      <c r="L19078">
        <v>0</v>
      </c>
      <c r="N19078">
        <v>0</v>
      </c>
      <c r="P19078">
        <v>0</v>
      </c>
      <c r="Q19078">
        <v>0</v>
      </c>
      <c r="S19078">
        <v>0</v>
      </c>
    </row>
    <row r="19079" spans="1:19" x14ac:dyDescent="0.3">
      <c r="A19079" t="s">
        <v>37988</v>
      </c>
      <c r="B19079" s="171" t="s">
        <v>37989</v>
      </c>
      <c r="C19079" s="171" t="s">
        <v>176</v>
      </c>
      <c r="D19079" s="171" t="s">
        <v>4</v>
      </c>
      <c r="E19079" s="11">
        <v>45047</v>
      </c>
      <c r="F19079">
        <v>2</v>
      </c>
      <c r="G19079">
        <v>2</v>
      </c>
      <c r="I19079">
        <v>2</v>
      </c>
      <c r="J19079">
        <v>11</v>
      </c>
      <c r="L19079">
        <v>11</v>
      </c>
      <c r="N19079">
        <v>2</v>
      </c>
      <c r="P19079">
        <v>0</v>
      </c>
      <c r="Q19079">
        <v>0</v>
      </c>
      <c r="S19079">
        <v>0</v>
      </c>
    </row>
    <row r="19080" spans="1:19" x14ac:dyDescent="0.3">
      <c r="A19080" t="s">
        <v>37990</v>
      </c>
      <c r="B19080" s="171" t="s">
        <v>37991</v>
      </c>
      <c r="C19080" s="171" t="s">
        <v>206</v>
      </c>
      <c r="D19080" s="171" t="s">
        <v>4</v>
      </c>
      <c r="E19080" s="11">
        <v>45047</v>
      </c>
      <c r="F19080">
        <v>1.5</v>
      </c>
      <c r="G19080">
        <v>1.5</v>
      </c>
      <c r="I19080">
        <v>1</v>
      </c>
      <c r="J19080">
        <v>7</v>
      </c>
      <c r="L19080">
        <v>7</v>
      </c>
      <c r="N19080">
        <v>1</v>
      </c>
      <c r="P19080">
        <v>1</v>
      </c>
      <c r="Q19080">
        <v>1</v>
      </c>
      <c r="S19080">
        <v>0</v>
      </c>
    </row>
    <row r="19081" spans="1:19" x14ac:dyDescent="0.3">
      <c r="A19081" t="s">
        <v>37786</v>
      </c>
      <c r="B19081" s="171" t="s">
        <v>37787</v>
      </c>
      <c r="C19081" s="171" t="s">
        <v>24284</v>
      </c>
      <c r="D19081" s="171" t="s">
        <v>80</v>
      </c>
      <c r="E19081" s="11">
        <v>45047</v>
      </c>
      <c r="F19081">
        <v>2</v>
      </c>
      <c r="G19081">
        <v>2</v>
      </c>
      <c r="I19081">
        <v>6</v>
      </c>
      <c r="J19081">
        <v>11</v>
      </c>
      <c r="L19081">
        <v>11</v>
      </c>
      <c r="N19081">
        <v>4</v>
      </c>
      <c r="P19081">
        <v>1</v>
      </c>
      <c r="Q19081">
        <v>1</v>
      </c>
      <c r="S19081">
        <v>2</v>
      </c>
    </row>
    <row r="19082" spans="1:19" x14ac:dyDescent="0.3">
      <c r="A19082" t="s">
        <v>37992</v>
      </c>
      <c r="B19082" s="171" t="s">
        <v>37993</v>
      </c>
      <c r="C19082" s="171" t="s">
        <v>18229</v>
      </c>
      <c r="D19082" s="171" t="s">
        <v>80</v>
      </c>
      <c r="E19082" s="11">
        <v>45047</v>
      </c>
      <c r="F19082">
        <v>0</v>
      </c>
      <c r="G19082">
        <v>0</v>
      </c>
      <c r="I19082">
        <v>0</v>
      </c>
      <c r="J19082">
        <v>0</v>
      </c>
      <c r="L19082">
        <v>0</v>
      </c>
      <c r="N19082">
        <v>0</v>
      </c>
      <c r="P19082">
        <v>0</v>
      </c>
      <c r="Q19082">
        <v>0</v>
      </c>
      <c r="S19082">
        <v>0</v>
      </c>
    </row>
    <row r="19083" spans="1:19" x14ac:dyDescent="0.3">
      <c r="A19083" t="s">
        <v>37994</v>
      </c>
      <c r="B19083" s="171" t="s">
        <v>37995</v>
      </c>
      <c r="C19083" s="171" t="s">
        <v>9887</v>
      </c>
      <c r="D19083" s="171" t="s">
        <v>80</v>
      </c>
      <c r="E19083" s="11">
        <v>45047</v>
      </c>
      <c r="F19083">
        <v>0</v>
      </c>
      <c r="G19083">
        <v>0</v>
      </c>
      <c r="I19083">
        <v>0</v>
      </c>
      <c r="J19083">
        <v>0</v>
      </c>
      <c r="L19083">
        <v>0</v>
      </c>
      <c r="N19083">
        <v>0</v>
      </c>
      <c r="P19083">
        <v>0</v>
      </c>
      <c r="Q19083">
        <v>0</v>
      </c>
      <c r="S19083">
        <v>0</v>
      </c>
    </row>
    <row r="19084" spans="1:19" x14ac:dyDescent="0.3">
      <c r="A19084" t="s">
        <v>37996</v>
      </c>
      <c r="B19084" s="171" t="s">
        <v>37997</v>
      </c>
      <c r="C19084" s="171" t="s">
        <v>35010</v>
      </c>
      <c r="D19084" s="171" t="s">
        <v>80</v>
      </c>
      <c r="E19084" s="11">
        <v>45047</v>
      </c>
      <c r="F19084">
        <v>0.5</v>
      </c>
      <c r="G19084">
        <v>0.5</v>
      </c>
      <c r="I19084">
        <v>0</v>
      </c>
      <c r="J19084">
        <v>2</v>
      </c>
      <c r="L19084">
        <v>2</v>
      </c>
      <c r="N19084">
        <v>0</v>
      </c>
      <c r="P19084">
        <v>0</v>
      </c>
      <c r="Q19084">
        <v>0</v>
      </c>
      <c r="S19084">
        <v>0</v>
      </c>
    </row>
    <row r="19085" spans="1:19" x14ac:dyDescent="0.3">
      <c r="A19085" t="s">
        <v>37998</v>
      </c>
      <c r="B19085" s="171" t="s">
        <v>37999</v>
      </c>
      <c r="C19085" s="171" t="s">
        <v>11260</v>
      </c>
      <c r="D19085" s="171" t="s">
        <v>80</v>
      </c>
      <c r="E19085" s="11">
        <v>45047</v>
      </c>
      <c r="F19085">
        <v>0</v>
      </c>
      <c r="G19085">
        <v>0</v>
      </c>
      <c r="I19085">
        <v>0</v>
      </c>
      <c r="J19085">
        <v>0</v>
      </c>
      <c r="L19085">
        <v>0</v>
      </c>
      <c r="N19085">
        <v>0</v>
      </c>
      <c r="P19085">
        <v>0</v>
      </c>
      <c r="Q19085">
        <v>0</v>
      </c>
      <c r="S19085">
        <v>0</v>
      </c>
    </row>
    <row r="19086" spans="1:19" x14ac:dyDescent="0.3">
      <c r="A19086" t="s">
        <v>38000</v>
      </c>
      <c r="B19086" s="171" t="s">
        <v>38001</v>
      </c>
      <c r="C19086" s="171" t="s">
        <v>21284</v>
      </c>
      <c r="D19086" s="171" t="s">
        <v>80</v>
      </c>
      <c r="E19086" s="11">
        <v>45047</v>
      </c>
      <c r="F19086">
        <v>0</v>
      </c>
      <c r="G19086">
        <v>0</v>
      </c>
      <c r="I19086">
        <v>0</v>
      </c>
      <c r="J19086">
        <v>0</v>
      </c>
      <c r="L19086">
        <v>0</v>
      </c>
      <c r="N19086">
        <v>0</v>
      </c>
      <c r="P19086">
        <v>0</v>
      </c>
      <c r="Q19086">
        <v>0</v>
      </c>
      <c r="S19086">
        <v>0</v>
      </c>
    </row>
    <row r="19087" spans="1:19" x14ac:dyDescent="0.3">
      <c r="A19087" t="s">
        <v>38002</v>
      </c>
      <c r="B19087" s="171" t="s">
        <v>38003</v>
      </c>
      <c r="C19087" s="171" t="s">
        <v>125</v>
      </c>
      <c r="D19087" s="171" t="s">
        <v>80</v>
      </c>
      <c r="E19087" s="11">
        <v>45047</v>
      </c>
      <c r="F19087">
        <v>0</v>
      </c>
      <c r="G19087">
        <v>0</v>
      </c>
      <c r="I19087">
        <v>0</v>
      </c>
      <c r="J19087">
        <v>0</v>
      </c>
      <c r="L19087">
        <v>0</v>
      </c>
      <c r="N19087">
        <v>0</v>
      </c>
      <c r="P19087">
        <v>0</v>
      </c>
      <c r="Q19087">
        <v>0</v>
      </c>
      <c r="S19087">
        <v>0</v>
      </c>
    </row>
    <row r="19088" spans="1:19" x14ac:dyDescent="0.3">
      <c r="A19088" t="s">
        <v>38004</v>
      </c>
      <c r="B19088" s="171" t="s">
        <v>38005</v>
      </c>
      <c r="C19088" s="171" t="s">
        <v>14899</v>
      </c>
      <c r="D19088" s="171" t="s">
        <v>80</v>
      </c>
      <c r="E19088" s="11">
        <v>45047</v>
      </c>
      <c r="F19088">
        <v>0</v>
      </c>
      <c r="G19088">
        <v>0</v>
      </c>
      <c r="I19088">
        <v>0</v>
      </c>
      <c r="J19088">
        <v>0</v>
      </c>
      <c r="L19088">
        <v>0</v>
      </c>
      <c r="N19088">
        <v>0</v>
      </c>
      <c r="P19088">
        <v>0</v>
      </c>
      <c r="Q19088">
        <v>0</v>
      </c>
      <c r="S19088">
        <v>0</v>
      </c>
    </row>
    <row r="19089" spans="1:19" x14ac:dyDescent="0.3">
      <c r="A19089" t="s">
        <v>38006</v>
      </c>
      <c r="B19089" s="171" t="s">
        <v>38007</v>
      </c>
      <c r="C19089" s="171" t="s">
        <v>137</v>
      </c>
      <c r="D19089" s="171" t="s">
        <v>80</v>
      </c>
      <c r="E19089" s="11">
        <v>45047</v>
      </c>
      <c r="F19089">
        <v>0</v>
      </c>
      <c r="G19089">
        <v>0</v>
      </c>
      <c r="I19089">
        <v>0</v>
      </c>
      <c r="J19089">
        <v>0</v>
      </c>
      <c r="L19089">
        <v>0</v>
      </c>
      <c r="N19089">
        <v>0</v>
      </c>
      <c r="P19089">
        <v>0</v>
      </c>
      <c r="Q19089">
        <v>0</v>
      </c>
      <c r="S19089">
        <v>0</v>
      </c>
    </row>
    <row r="19090" spans="1:19" x14ac:dyDescent="0.3">
      <c r="A19090" t="s">
        <v>38008</v>
      </c>
      <c r="B19090" s="171" t="s">
        <v>38009</v>
      </c>
      <c r="C19090" s="171" t="s">
        <v>8615</v>
      </c>
      <c r="D19090" s="171" t="s">
        <v>80</v>
      </c>
      <c r="E19090" s="11">
        <v>45047</v>
      </c>
      <c r="F19090">
        <v>0</v>
      </c>
      <c r="G19090">
        <v>0</v>
      </c>
      <c r="I19090">
        <v>0</v>
      </c>
      <c r="J19090">
        <v>0</v>
      </c>
      <c r="L19090">
        <v>0</v>
      </c>
      <c r="N19090">
        <v>0</v>
      </c>
      <c r="P19090">
        <v>0</v>
      </c>
      <c r="Q19090">
        <v>0</v>
      </c>
      <c r="S19090">
        <v>0</v>
      </c>
    </row>
    <row r="19091" spans="1:19" x14ac:dyDescent="0.3">
      <c r="A19091" t="s">
        <v>38010</v>
      </c>
      <c r="B19091" s="171" t="s">
        <v>38011</v>
      </c>
      <c r="C19091" s="171" t="s">
        <v>35025</v>
      </c>
      <c r="D19091" s="171" t="s">
        <v>80</v>
      </c>
      <c r="E19091" s="11">
        <v>45047</v>
      </c>
      <c r="F19091">
        <v>1.5</v>
      </c>
      <c r="G19091">
        <v>1.5</v>
      </c>
      <c r="I19091">
        <v>0</v>
      </c>
      <c r="J19091">
        <v>6</v>
      </c>
      <c r="L19091">
        <v>6</v>
      </c>
      <c r="N19091">
        <v>0</v>
      </c>
      <c r="P19091">
        <v>0</v>
      </c>
      <c r="Q19091">
        <v>0</v>
      </c>
      <c r="S19091">
        <v>0</v>
      </c>
    </row>
    <row r="19092" spans="1:19" x14ac:dyDescent="0.3">
      <c r="A19092" t="s">
        <v>38012</v>
      </c>
      <c r="B19092" s="171" t="s">
        <v>38013</v>
      </c>
      <c r="C19092" s="171" t="s">
        <v>146</v>
      </c>
      <c r="D19092" s="171" t="s">
        <v>80</v>
      </c>
      <c r="E19092" s="11">
        <v>45047</v>
      </c>
      <c r="F19092">
        <v>7</v>
      </c>
      <c r="G19092">
        <v>8</v>
      </c>
      <c r="I19092">
        <v>19</v>
      </c>
      <c r="J19092">
        <v>38</v>
      </c>
      <c r="L19092">
        <v>43</v>
      </c>
      <c r="N19092">
        <v>18</v>
      </c>
      <c r="P19092">
        <v>0</v>
      </c>
      <c r="Q19092">
        <v>1</v>
      </c>
      <c r="S19092">
        <v>1</v>
      </c>
    </row>
    <row r="19093" spans="1:19" x14ac:dyDescent="0.3">
      <c r="A19093" t="s">
        <v>38014</v>
      </c>
      <c r="B19093" s="171" t="s">
        <v>38015</v>
      </c>
      <c r="C19093" s="171" t="s">
        <v>161</v>
      </c>
      <c r="D19093" s="171" t="s">
        <v>80</v>
      </c>
      <c r="E19093" s="11">
        <v>45047</v>
      </c>
      <c r="F19093">
        <v>2</v>
      </c>
      <c r="G19093">
        <v>2</v>
      </c>
      <c r="I19093">
        <v>7</v>
      </c>
      <c r="J19093">
        <v>12</v>
      </c>
      <c r="L19093">
        <v>12</v>
      </c>
      <c r="N19093">
        <v>5</v>
      </c>
      <c r="P19093">
        <v>0</v>
      </c>
      <c r="Q19093">
        <v>0</v>
      </c>
      <c r="S19093">
        <v>2</v>
      </c>
    </row>
    <row r="19094" spans="1:19" x14ac:dyDescent="0.3">
      <c r="A19094" t="s">
        <v>38016</v>
      </c>
      <c r="B19094" s="171" t="s">
        <v>38017</v>
      </c>
      <c r="C19094" s="171" t="s">
        <v>18252</v>
      </c>
      <c r="D19094" s="171" t="s">
        <v>80</v>
      </c>
      <c r="E19094" s="11">
        <v>45047</v>
      </c>
      <c r="F19094">
        <v>0</v>
      </c>
      <c r="G19094">
        <v>0</v>
      </c>
      <c r="I19094">
        <v>0</v>
      </c>
      <c r="J19094">
        <v>0</v>
      </c>
      <c r="L19094">
        <v>0</v>
      </c>
      <c r="N19094">
        <v>0</v>
      </c>
      <c r="P19094">
        <v>0</v>
      </c>
      <c r="Q19094">
        <v>0</v>
      </c>
      <c r="S19094">
        <v>0</v>
      </c>
    </row>
    <row r="19095" spans="1:19" x14ac:dyDescent="0.3">
      <c r="A19095" t="s">
        <v>38018</v>
      </c>
      <c r="B19095" s="171" t="s">
        <v>38019</v>
      </c>
      <c r="C19095" s="171" t="s">
        <v>167</v>
      </c>
      <c r="D19095" s="171" t="s">
        <v>80</v>
      </c>
      <c r="E19095" s="11">
        <v>45047</v>
      </c>
      <c r="F19095">
        <v>3.5</v>
      </c>
      <c r="G19095">
        <v>3.5</v>
      </c>
      <c r="I19095">
        <v>29</v>
      </c>
      <c r="J19095">
        <v>49</v>
      </c>
      <c r="L19095">
        <v>49</v>
      </c>
      <c r="N19095">
        <v>29</v>
      </c>
      <c r="P19095">
        <v>0</v>
      </c>
      <c r="Q19095">
        <v>1</v>
      </c>
      <c r="S19095">
        <v>0</v>
      </c>
    </row>
    <row r="19096" spans="1:19" x14ac:dyDescent="0.3">
      <c r="A19096" t="s">
        <v>38020</v>
      </c>
      <c r="B19096" s="171" t="s">
        <v>38021</v>
      </c>
      <c r="C19096" s="171" t="s">
        <v>179</v>
      </c>
      <c r="D19096" s="171" t="s">
        <v>80</v>
      </c>
      <c r="E19096" s="11">
        <v>45047</v>
      </c>
      <c r="F19096">
        <v>12.5</v>
      </c>
      <c r="G19096">
        <v>14</v>
      </c>
      <c r="I19096">
        <v>64</v>
      </c>
      <c r="J19096">
        <v>130</v>
      </c>
      <c r="L19096">
        <v>133</v>
      </c>
      <c r="N19096">
        <v>62</v>
      </c>
      <c r="P19096">
        <v>1</v>
      </c>
      <c r="Q19096">
        <v>1</v>
      </c>
      <c r="S19096">
        <v>2</v>
      </c>
    </row>
    <row r="19097" spans="1:19" x14ac:dyDescent="0.3">
      <c r="A19097" t="s">
        <v>38022</v>
      </c>
      <c r="B19097" s="171" t="s">
        <v>38023</v>
      </c>
      <c r="C19097" s="171" t="s">
        <v>185</v>
      </c>
      <c r="D19097" s="171" t="s">
        <v>80</v>
      </c>
      <c r="E19097" s="11">
        <v>45047</v>
      </c>
      <c r="F19097">
        <v>2</v>
      </c>
      <c r="G19097">
        <v>7</v>
      </c>
      <c r="I19097">
        <v>6</v>
      </c>
      <c r="J19097">
        <v>11</v>
      </c>
      <c r="L19097">
        <v>40</v>
      </c>
      <c r="N19097">
        <v>6</v>
      </c>
      <c r="P19097">
        <v>0</v>
      </c>
      <c r="Q19097">
        <v>1</v>
      </c>
      <c r="S19097">
        <v>0</v>
      </c>
    </row>
    <row r="19098" spans="1:19" x14ac:dyDescent="0.3">
      <c r="A19098" t="s">
        <v>38024</v>
      </c>
      <c r="B19098" s="171" t="s">
        <v>38025</v>
      </c>
      <c r="C19098" s="171" t="s">
        <v>191</v>
      </c>
      <c r="D19098" s="171" t="s">
        <v>80</v>
      </c>
      <c r="E19098" s="11">
        <v>45047</v>
      </c>
      <c r="F19098">
        <v>14</v>
      </c>
      <c r="G19098">
        <v>13</v>
      </c>
      <c r="I19098">
        <v>57</v>
      </c>
      <c r="J19098">
        <v>117</v>
      </c>
      <c r="L19098">
        <v>107</v>
      </c>
      <c r="N19098">
        <v>52</v>
      </c>
      <c r="P19098">
        <v>7</v>
      </c>
      <c r="Q19098">
        <v>10</v>
      </c>
      <c r="S19098">
        <v>5</v>
      </c>
    </row>
    <row r="19099" spans="1:19" x14ac:dyDescent="0.3">
      <c r="A19099" t="s">
        <v>38026</v>
      </c>
      <c r="B19099" s="171" t="s">
        <v>38027</v>
      </c>
      <c r="C19099" s="171" t="s">
        <v>212</v>
      </c>
      <c r="D19099" s="171" t="s">
        <v>80</v>
      </c>
      <c r="E19099" s="11">
        <v>45047</v>
      </c>
      <c r="F19099">
        <v>0</v>
      </c>
      <c r="G19099">
        <v>0</v>
      </c>
      <c r="I19099">
        <v>0</v>
      </c>
      <c r="J19099">
        <v>0</v>
      </c>
      <c r="L19099">
        <v>0</v>
      </c>
      <c r="N19099">
        <v>0</v>
      </c>
      <c r="P19099">
        <v>0</v>
      </c>
      <c r="Q19099">
        <v>0</v>
      </c>
      <c r="S19099">
        <v>0</v>
      </c>
    </row>
    <row r="19100" spans="1:19" x14ac:dyDescent="0.3">
      <c r="A19100" t="s">
        <v>38028</v>
      </c>
      <c r="B19100" s="171" t="s">
        <v>38029</v>
      </c>
      <c r="C19100" s="171" t="s">
        <v>215</v>
      </c>
      <c r="D19100" s="171" t="s">
        <v>80</v>
      </c>
      <c r="E19100" s="11">
        <v>45047</v>
      </c>
      <c r="F19100">
        <v>0</v>
      </c>
      <c r="G19100">
        <v>0</v>
      </c>
      <c r="I19100">
        <v>0</v>
      </c>
      <c r="J19100">
        <v>0</v>
      </c>
      <c r="L19100">
        <v>0</v>
      </c>
      <c r="N19100">
        <v>0</v>
      </c>
      <c r="P19100">
        <v>0</v>
      </c>
      <c r="Q19100">
        <v>0</v>
      </c>
      <c r="S19100">
        <v>0</v>
      </c>
    </row>
    <row r="19101" spans="1:19" x14ac:dyDescent="0.3">
      <c r="A19101" t="s">
        <v>38028</v>
      </c>
      <c r="B19101" s="171" t="s">
        <v>38029</v>
      </c>
      <c r="C19101" s="171" t="s">
        <v>215</v>
      </c>
      <c r="D19101" s="171" t="s">
        <v>80</v>
      </c>
      <c r="E19101" s="11">
        <v>45047</v>
      </c>
      <c r="F19101">
        <v>2.5</v>
      </c>
      <c r="G19101">
        <v>4</v>
      </c>
      <c r="I19101">
        <v>21</v>
      </c>
      <c r="J19101">
        <v>29</v>
      </c>
      <c r="L19101">
        <v>44</v>
      </c>
      <c r="N19101">
        <v>21</v>
      </c>
      <c r="P19101">
        <v>0</v>
      </c>
      <c r="Q19101">
        <v>0</v>
      </c>
      <c r="S19101">
        <v>0</v>
      </c>
    </row>
    <row r="19102" spans="1:19" x14ac:dyDescent="0.3">
      <c r="A19102" t="s">
        <v>38030</v>
      </c>
      <c r="B19102" s="171" t="s">
        <v>38031</v>
      </c>
      <c r="C19102" s="171" t="s">
        <v>221</v>
      </c>
      <c r="D19102" s="171" t="s">
        <v>80</v>
      </c>
      <c r="E19102" s="11">
        <v>45047</v>
      </c>
      <c r="F19102">
        <v>0</v>
      </c>
      <c r="G19102">
        <v>0</v>
      </c>
      <c r="I19102">
        <v>0</v>
      </c>
      <c r="J19102">
        <v>0</v>
      </c>
      <c r="L19102">
        <v>0</v>
      </c>
      <c r="N19102">
        <v>0</v>
      </c>
      <c r="P19102">
        <v>0</v>
      </c>
      <c r="Q19102">
        <v>0</v>
      </c>
      <c r="S19102">
        <v>0</v>
      </c>
    </row>
    <row r="19103" spans="1:19" x14ac:dyDescent="0.3">
      <c r="A19103" t="s">
        <v>38032</v>
      </c>
      <c r="B19103" s="171" t="s">
        <v>38033</v>
      </c>
      <c r="C19103" s="171" t="s">
        <v>8233</v>
      </c>
      <c r="D19103" s="171" t="s">
        <v>80</v>
      </c>
      <c r="E19103" s="11">
        <v>45047</v>
      </c>
      <c r="F19103">
        <v>0</v>
      </c>
      <c r="G19103">
        <v>1</v>
      </c>
      <c r="I19103">
        <v>15</v>
      </c>
      <c r="J19103">
        <v>0</v>
      </c>
      <c r="L19103">
        <v>11</v>
      </c>
      <c r="N19103">
        <v>15</v>
      </c>
      <c r="P19103">
        <v>0</v>
      </c>
      <c r="Q19103">
        <v>0</v>
      </c>
      <c r="S19103">
        <v>0</v>
      </c>
    </row>
    <row r="19104" spans="1:19" x14ac:dyDescent="0.3">
      <c r="A19104" t="s">
        <v>38034</v>
      </c>
      <c r="B19104" s="171" t="s">
        <v>38035</v>
      </c>
      <c r="C19104" s="171" t="s">
        <v>233</v>
      </c>
      <c r="D19104" s="171" t="s">
        <v>80</v>
      </c>
      <c r="E19104" s="11">
        <v>45047</v>
      </c>
      <c r="F19104">
        <v>0</v>
      </c>
      <c r="G19104">
        <v>0</v>
      </c>
      <c r="I19104">
        <v>0</v>
      </c>
      <c r="J19104">
        <v>0</v>
      </c>
      <c r="L19104">
        <v>0</v>
      </c>
      <c r="N19104">
        <v>0</v>
      </c>
      <c r="P19104">
        <v>0</v>
      </c>
      <c r="Q19104">
        <v>0</v>
      </c>
      <c r="S19104">
        <v>0</v>
      </c>
    </row>
    <row r="19105" spans="1:19" x14ac:dyDescent="0.3">
      <c r="A19105" t="s">
        <v>38036</v>
      </c>
      <c r="B19105" s="171" t="s">
        <v>38037</v>
      </c>
      <c r="C19105" s="171" t="s">
        <v>24508</v>
      </c>
      <c r="D19105" s="171" t="s">
        <v>15341</v>
      </c>
      <c r="E19105" s="11">
        <v>45047</v>
      </c>
      <c r="F19105">
        <v>0</v>
      </c>
      <c r="G19105">
        <v>0</v>
      </c>
      <c r="I19105">
        <v>0</v>
      </c>
      <c r="J19105">
        <v>0</v>
      </c>
      <c r="L19105">
        <v>0</v>
      </c>
      <c r="N19105">
        <v>0</v>
      </c>
      <c r="P19105">
        <v>0</v>
      </c>
      <c r="Q19105">
        <v>0</v>
      </c>
      <c r="S19105">
        <v>0</v>
      </c>
    </row>
    <row r="19106" spans="1:19" x14ac:dyDescent="0.3">
      <c r="A19106" t="s">
        <v>38038</v>
      </c>
      <c r="B19106" s="171" t="s">
        <v>38039</v>
      </c>
      <c r="C19106" s="171" t="s">
        <v>24508</v>
      </c>
      <c r="D19106" s="171" t="s">
        <v>80</v>
      </c>
      <c r="E19106" s="11">
        <v>45047</v>
      </c>
      <c r="F19106">
        <v>0.5</v>
      </c>
      <c r="G19106">
        <v>0.5</v>
      </c>
      <c r="I19106">
        <v>0</v>
      </c>
      <c r="J19106">
        <v>2</v>
      </c>
      <c r="L19106">
        <v>2</v>
      </c>
      <c r="N19106">
        <v>0</v>
      </c>
      <c r="P19106">
        <v>0</v>
      </c>
      <c r="Q19106">
        <v>0</v>
      </c>
      <c r="S19106">
        <v>0</v>
      </c>
    </row>
    <row r="19107" spans="1:19" x14ac:dyDescent="0.3">
      <c r="A19107" t="s">
        <v>38040</v>
      </c>
      <c r="B19107" s="171" t="s">
        <v>38041</v>
      </c>
      <c r="C19107" s="171" t="s">
        <v>107</v>
      </c>
      <c r="D19107" s="171" t="s">
        <v>80</v>
      </c>
      <c r="E19107" s="11">
        <v>45047</v>
      </c>
      <c r="F19107">
        <v>7</v>
      </c>
      <c r="G19107">
        <v>8</v>
      </c>
      <c r="I19107">
        <v>35</v>
      </c>
      <c r="J19107">
        <v>73</v>
      </c>
      <c r="L19107">
        <v>84</v>
      </c>
      <c r="N19107">
        <v>35</v>
      </c>
      <c r="P19107">
        <v>0</v>
      </c>
      <c r="Q19107">
        <v>1</v>
      </c>
      <c r="S19107">
        <v>0</v>
      </c>
    </row>
    <row r="19108" spans="1:19" x14ac:dyDescent="0.3">
      <c r="A19108" t="s">
        <v>38042</v>
      </c>
      <c r="B19108" s="171" t="s">
        <v>38043</v>
      </c>
      <c r="C19108" s="171" t="s">
        <v>107</v>
      </c>
      <c r="D19108" s="171" t="s">
        <v>15341</v>
      </c>
      <c r="E19108" s="11">
        <v>45047</v>
      </c>
      <c r="F19108">
        <v>0</v>
      </c>
      <c r="G19108">
        <v>0</v>
      </c>
      <c r="I19108">
        <v>0</v>
      </c>
      <c r="J19108">
        <v>0</v>
      </c>
      <c r="L19108">
        <v>0</v>
      </c>
      <c r="N19108">
        <v>0</v>
      </c>
      <c r="P19108">
        <v>0</v>
      </c>
      <c r="Q19108">
        <v>0</v>
      </c>
      <c r="S19108">
        <v>0</v>
      </c>
    </row>
    <row r="19109" spans="1:19" x14ac:dyDescent="0.3">
      <c r="A19109" t="s">
        <v>38044</v>
      </c>
      <c r="B19109" s="171" t="s">
        <v>38045</v>
      </c>
      <c r="C19109" s="171" t="s">
        <v>173</v>
      </c>
      <c r="D19109" s="171" t="s">
        <v>80</v>
      </c>
      <c r="E19109" s="11">
        <v>45047</v>
      </c>
      <c r="F19109">
        <v>5.5</v>
      </c>
      <c r="G19109">
        <v>6</v>
      </c>
      <c r="I19109">
        <v>8</v>
      </c>
      <c r="J19109">
        <v>30</v>
      </c>
      <c r="L19109">
        <v>32</v>
      </c>
      <c r="N19109">
        <v>5</v>
      </c>
      <c r="P19109">
        <v>1</v>
      </c>
      <c r="Q19109">
        <v>2</v>
      </c>
      <c r="S19109">
        <v>3</v>
      </c>
    </row>
    <row r="19110" spans="1:19" x14ac:dyDescent="0.3">
      <c r="A19110" t="s">
        <v>38046</v>
      </c>
      <c r="B19110" s="171" t="s">
        <v>38047</v>
      </c>
      <c r="C19110" s="171" t="s">
        <v>173</v>
      </c>
      <c r="D19110" s="171" t="s">
        <v>15341</v>
      </c>
      <c r="E19110" s="11">
        <v>45047</v>
      </c>
      <c r="F19110">
        <v>0</v>
      </c>
      <c r="G19110">
        <v>0</v>
      </c>
      <c r="I19110">
        <v>0</v>
      </c>
      <c r="J19110">
        <v>0</v>
      </c>
      <c r="L19110">
        <v>0</v>
      </c>
      <c r="N19110">
        <v>0</v>
      </c>
      <c r="P19110">
        <v>0</v>
      </c>
      <c r="Q19110">
        <v>0</v>
      </c>
      <c r="S19110">
        <v>0</v>
      </c>
    </row>
    <row r="19111" spans="1:19" x14ac:dyDescent="0.3">
      <c r="A19111" t="s">
        <v>38048</v>
      </c>
      <c r="B19111" s="171" t="s">
        <v>38049</v>
      </c>
      <c r="C19111" s="171" t="s">
        <v>200</v>
      </c>
      <c r="D19111" s="171" t="s">
        <v>80</v>
      </c>
      <c r="E19111" s="11">
        <v>45047</v>
      </c>
      <c r="F19111">
        <v>6</v>
      </c>
      <c r="G19111">
        <v>6.5</v>
      </c>
      <c r="I19111">
        <v>11</v>
      </c>
      <c r="J19111">
        <v>28</v>
      </c>
      <c r="L19111">
        <v>31</v>
      </c>
      <c r="N19111">
        <v>11</v>
      </c>
      <c r="P19111">
        <v>2</v>
      </c>
      <c r="Q19111">
        <v>3</v>
      </c>
      <c r="S19111">
        <v>0</v>
      </c>
    </row>
    <row r="19112" spans="1:19" x14ac:dyDescent="0.3">
      <c r="A19112" t="s">
        <v>38050</v>
      </c>
      <c r="B19112" s="171" t="s">
        <v>38051</v>
      </c>
      <c r="C19112" s="171" t="s">
        <v>200</v>
      </c>
      <c r="D19112" s="171" t="s">
        <v>15341</v>
      </c>
      <c r="E19112" s="11">
        <v>45047</v>
      </c>
      <c r="F19112">
        <v>0</v>
      </c>
      <c r="G19112">
        <v>0</v>
      </c>
      <c r="I19112">
        <v>0</v>
      </c>
      <c r="J19112">
        <v>0</v>
      </c>
      <c r="L19112">
        <v>0</v>
      </c>
      <c r="N19112">
        <v>0</v>
      </c>
      <c r="P19112">
        <v>0</v>
      </c>
      <c r="Q19112">
        <v>0</v>
      </c>
      <c r="S19112">
        <v>0</v>
      </c>
    </row>
    <row r="19113" spans="1:19" x14ac:dyDescent="0.3">
      <c r="A19113" t="s">
        <v>38052</v>
      </c>
      <c r="B19113" s="171" t="s">
        <v>38053</v>
      </c>
      <c r="C19113" s="171" t="s">
        <v>73</v>
      </c>
      <c r="D19113" s="171" t="s">
        <v>4</v>
      </c>
      <c r="E19113" s="11">
        <v>45047</v>
      </c>
      <c r="F19113">
        <v>0</v>
      </c>
      <c r="G19113">
        <v>0</v>
      </c>
      <c r="I19113">
        <v>0</v>
      </c>
      <c r="J19113">
        <v>0</v>
      </c>
      <c r="L19113">
        <v>0</v>
      </c>
      <c r="N19113">
        <v>0</v>
      </c>
      <c r="P19113">
        <v>0</v>
      </c>
      <c r="Q19113">
        <v>0</v>
      </c>
      <c r="S19113">
        <v>0</v>
      </c>
    </row>
    <row r="19114" spans="1:19" x14ac:dyDescent="0.3">
      <c r="A19114" t="s">
        <v>38054</v>
      </c>
      <c r="B19114" s="171" t="s">
        <v>38055</v>
      </c>
      <c r="C19114" s="171" t="s">
        <v>24891</v>
      </c>
      <c r="D19114" s="171" t="s">
        <v>4</v>
      </c>
      <c r="E19114" s="11">
        <v>45047</v>
      </c>
      <c r="F19114">
        <v>2</v>
      </c>
      <c r="G19114">
        <v>2</v>
      </c>
      <c r="I19114">
        <v>6</v>
      </c>
      <c r="J19114">
        <v>11</v>
      </c>
      <c r="L19114">
        <v>11</v>
      </c>
      <c r="N19114">
        <v>4</v>
      </c>
      <c r="P19114">
        <v>1</v>
      </c>
      <c r="Q19114">
        <v>1</v>
      </c>
      <c r="S19114">
        <v>2</v>
      </c>
    </row>
    <row r="19115" spans="1:19" x14ac:dyDescent="0.3">
      <c r="A19115" t="s">
        <v>38056</v>
      </c>
      <c r="B19115" s="171" t="s">
        <v>38057</v>
      </c>
      <c r="C19115" s="171" t="s">
        <v>18229</v>
      </c>
      <c r="D19115" s="171" t="s">
        <v>4</v>
      </c>
      <c r="E19115" s="11">
        <v>45047</v>
      </c>
      <c r="F19115">
        <v>0</v>
      </c>
      <c r="G19115">
        <v>0</v>
      </c>
      <c r="I19115">
        <v>0</v>
      </c>
      <c r="J19115">
        <v>0</v>
      </c>
      <c r="L19115">
        <v>0</v>
      </c>
      <c r="N19115">
        <v>0</v>
      </c>
      <c r="P19115">
        <v>0</v>
      </c>
      <c r="Q19115">
        <v>0</v>
      </c>
      <c r="S19115">
        <v>0</v>
      </c>
    </row>
    <row r="19116" spans="1:19" x14ac:dyDescent="0.3">
      <c r="A19116" t="s">
        <v>38058</v>
      </c>
      <c r="B19116" s="171" t="s">
        <v>38059</v>
      </c>
      <c r="C19116" s="171" t="s">
        <v>107</v>
      </c>
      <c r="D19116" s="171" t="s">
        <v>4</v>
      </c>
      <c r="E19116" s="11">
        <v>45047</v>
      </c>
      <c r="F19116">
        <v>7</v>
      </c>
      <c r="G19116">
        <v>8</v>
      </c>
      <c r="I19116">
        <v>35</v>
      </c>
      <c r="J19116">
        <v>73</v>
      </c>
      <c r="L19116">
        <v>84</v>
      </c>
      <c r="N19116">
        <v>35</v>
      </c>
      <c r="P19116">
        <v>0</v>
      </c>
      <c r="Q19116">
        <v>1</v>
      </c>
      <c r="S19116">
        <v>0</v>
      </c>
    </row>
    <row r="19117" spans="1:19" x14ac:dyDescent="0.3">
      <c r="A19117" t="s">
        <v>38060</v>
      </c>
      <c r="B19117" s="171" t="s">
        <v>38061</v>
      </c>
      <c r="C19117" s="171" t="s">
        <v>9887</v>
      </c>
      <c r="D19117" s="171" t="s">
        <v>4</v>
      </c>
      <c r="E19117" s="11">
        <v>45047</v>
      </c>
      <c r="F19117">
        <v>0</v>
      </c>
      <c r="G19117">
        <v>0</v>
      </c>
      <c r="I19117">
        <v>0</v>
      </c>
      <c r="J19117">
        <v>0</v>
      </c>
      <c r="L19117">
        <v>0</v>
      </c>
      <c r="N19117">
        <v>0</v>
      </c>
      <c r="P19117">
        <v>0</v>
      </c>
      <c r="Q19117">
        <v>0</v>
      </c>
      <c r="S19117">
        <v>0</v>
      </c>
    </row>
    <row r="19118" spans="1:19" x14ac:dyDescent="0.3">
      <c r="A19118" t="s">
        <v>38062</v>
      </c>
      <c r="B19118" s="171" t="s">
        <v>38063</v>
      </c>
      <c r="C19118" s="171" t="s">
        <v>35078</v>
      </c>
      <c r="D19118" s="171" t="s">
        <v>4</v>
      </c>
      <c r="E19118" s="11">
        <v>45047</v>
      </c>
      <c r="F19118">
        <v>0</v>
      </c>
      <c r="G19118">
        <v>0</v>
      </c>
      <c r="I19118">
        <v>0</v>
      </c>
      <c r="J19118">
        <v>0</v>
      </c>
      <c r="L19118">
        <v>0</v>
      </c>
      <c r="N19118">
        <v>0</v>
      </c>
      <c r="P19118">
        <v>0</v>
      </c>
      <c r="Q19118">
        <v>0</v>
      </c>
      <c r="S19118">
        <v>0</v>
      </c>
    </row>
    <row r="19119" spans="1:19" x14ac:dyDescent="0.3">
      <c r="A19119" t="s">
        <v>38064</v>
      </c>
      <c r="B19119" s="171" t="s">
        <v>38065</v>
      </c>
      <c r="C19119" s="171" t="s">
        <v>11260</v>
      </c>
      <c r="D19119" s="171" t="s">
        <v>4</v>
      </c>
      <c r="E19119" s="11">
        <v>45047</v>
      </c>
      <c r="F19119">
        <v>0</v>
      </c>
      <c r="G19119">
        <v>0</v>
      </c>
      <c r="I19119">
        <v>0</v>
      </c>
      <c r="J19119">
        <v>0</v>
      </c>
      <c r="L19119">
        <v>0</v>
      </c>
      <c r="N19119">
        <v>0</v>
      </c>
      <c r="P19119">
        <v>0</v>
      </c>
      <c r="Q19119">
        <v>0</v>
      </c>
      <c r="S19119">
        <v>0</v>
      </c>
    </row>
    <row r="19120" spans="1:19" x14ac:dyDescent="0.3">
      <c r="A19120" t="s">
        <v>38066</v>
      </c>
      <c r="B19120" s="171" t="s">
        <v>38067</v>
      </c>
      <c r="C19120" s="171" t="s">
        <v>122</v>
      </c>
      <c r="D19120" s="171" t="s">
        <v>4</v>
      </c>
      <c r="E19120" s="11">
        <v>45047</v>
      </c>
      <c r="F19120">
        <v>0</v>
      </c>
      <c r="G19120">
        <v>0</v>
      </c>
      <c r="I19120">
        <v>0</v>
      </c>
      <c r="J19120">
        <v>0</v>
      </c>
      <c r="L19120">
        <v>0</v>
      </c>
      <c r="N19120">
        <v>0</v>
      </c>
      <c r="P19120">
        <v>0</v>
      </c>
      <c r="Q19120">
        <v>0</v>
      </c>
      <c r="S19120">
        <v>0</v>
      </c>
    </row>
    <row r="19121" spans="1:19" x14ac:dyDescent="0.3">
      <c r="A19121" t="s">
        <v>38068</v>
      </c>
      <c r="B19121" s="171" t="s">
        <v>38069</v>
      </c>
      <c r="C19121" s="171" t="s">
        <v>125</v>
      </c>
      <c r="D19121" s="171" t="s">
        <v>4</v>
      </c>
      <c r="E19121" s="11">
        <v>45047</v>
      </c>
      <c r="F19121">
        <v>0</v>
      </c>
      <c r="G19121">
        <v>0</v>
      </c>
      <c r="I19121">
        <v>0</v>
      </c>
      <c r="J19121">
        <v>0</v>
      </c>
      <c r="L19121">
        <v>0</v>
      </c>
      <c r="N19121">
        <v>0</v>
      </c>
      <c r="P19121">
        <v>0</v>
      </c>
      <c r="Q19121">
        <v>0</v>
      </c>
      <c r="S19121">
        <v>0</v>
      </c>
    </row>
    <row r="19122" spans="1:19" x14ac:dyDescent="0.3">
      <c r="A19122" t="s">
        <v>38070</v>
      </c>
      <c r="B19122" s="171" t="s">
        <v>38071</v>
      </c>
      <c r="C19122" s="171" t="s">
        <v>14899</v>
      </c>
      <c r="D19122" s="171" t="s">
        <v>4</v>
      </c>
      <c r="E19122" s="11">
        <v>45047</v>
      </c>
      <c r="F19122">
        <v>0</v>
      </c>
      <c r="G19122">
        <v>0</v>
      </c>
      <c r="I19122">
        <v>0</v>
      </c>
      <c r="J19122">
        <v>0</v>
      </c>
      <c r="L19122">
        <v>0</v>
      </c>
      <c r="N19122">
        <v>0</v>
      </c>
      <c r="P19122">
        <v>0</v>
      </c>
      <c r="Q19122">
        <v>0</v>
      </c>
      <c r="S19122">
        <v>0</v>
      </c>
    </row>
    <row r="19123" spans="1:19" x14ac:dyDescent="0.3">
      <c r="A19123" t="s">
        <v>38072</v>
      </c>
      <c r="B19123" s="171" t="s">
        <v>38073</v>
      </c>
      <c r="C19123" s="171" t="s">
        <v>137</v>
      </c>
      <c r="D19123" s="171" t="s">
        <v>4</v>
      </c>
      <c r="E19123" s="11">
        <v>45047</v>
      </c>
      <c r="F19123">
        <v>0</v>
      </c>
      <c r="G19123">
        <v>0</v>
      </c>
      <c r="I19123">
        <v>0</v>
      </c>
      <c r="J19123">
        <v>0</v>
      </c>
      <c r="L19123">
        <v>0</v>
      </c>
      <c r="N19123">
        <v>0</v>
      </c>
      <c r="P19123">
        <v>0</v>
      </c>
      <c r="Q19123">
        <v>0</v>
      </c>
      <c r="S19123">
        <v>0</v>
      </c>
    </row>
    <row r="19124" spans="1:19" x14ac:dyDescent="0.3">
      <c r="A19124" t="s">
        <v>38074</v>
      </c>
      <c r="B19124" s="171" t="s">
        <v>38075</v>
      </c>
      <c r="C19124" s="171" t="s">
        <v>8615</v>
      </c>
      <c r="D19124" s="171" t="s">
        <v>4</v>
      </c>
      <c r="E19124" s="11">
        <v>45047</v>
      </c>
      <c r="F19124">
        <v>0</v>
      </c>
      <c r="G19124">
        <v>0</v>
      </c>
      <c r="I19124">
        <v>0</v>
      </c>
      <c r="J19124">
        <v>0</v>
      </c>
      <c r="L19124">
        <v>0</v>
      </c>
      <c r="N19124">
        <v>0</v>
      </c>
      <c r="P19124">
        <v>0</v>
      </c>
      <c r="Q19124">
        <v>0</v>
      </c>
      <c r="S19124">
        <v>0</v>
      </c>
    </row>
    <row r="19125" spans="1:19" x14ac:dyDescent="0.3">
      <c r="A19125" t="s">
        <v>38076</v>
      </c>
      <c r="B19125" s="171" t="s">
        <v>38077</v>
      </c>
      <c r="C19125" s="171" t="s">
        <v>35025</v>
      </c>
      <c r="D19125" s="171" t="s">
        <v>4</v>
      </c>
      <c r="E19125" s="11">
        <v>45047</v>
      </c>
      <c r="F19125">
        <v>1.5</v>
      </c>
      <c r="G19125">
        <v>1.5</v>
      </c>
      <c r="I19125">
        <v>0</v>
      </c>
      <c r="J19125">
        <v>6</v>
      </c>
      <c r="L19125">
        <v>6</v>
      </c>
      <c r="N19125">
        <v>0</v>
      </c>
      <c r="P19125">
        <v>0</v>
      </c>
      <c r="Q19125">
        <v>0</v>
      </c>
      <c r="S19125">
        <v>0</v>
      </c>
    </row>
    <row r="19126" spans="1:19" x14ac:dyDescent="0.3">
      <c r="A19126" t="s">
        <v>38078</v>
      </c>
      <c r="B19126" s="171" t="s">
        <v>38079</v>
      </c>
      <c r="C19126" s="171" t="s">
        <v>146</v>
      </c>
      <c r="D19126" s="171" t="s">
        <v>4</v>
      </c>
      <c r="E19126" s="11">
        <v>45047</v>
      </c>
      <c r="F19126">
        <v>7</v>
      </c>
      <c r="G19126">
        <v>8</v>
      </c>
      <c r="I19126">
        <v>19</v>
      </c>
      <c r="J19126">
        <v>38</v>
      </c>
      <c r="L19126">
        <v>43</v>
      </c>
      <c r="N19126">
        <v>18</v>
      </c>
      <c r="P19126">
        <v>0</v>
      </c>
      <c r="Q19126">
        <v>1</v>
      </c>
      <c r="S19126">
        <v>1</v>
      </c>
    </row>
    <row r="19127" spans="1:19" x14ac:dyDescent="0.3">
      <c r="A19127" t="s">
        <v>38080</v>
      </c>
      <c r="B19127" s="171" t="s">
        <v>38081</v>
      </c>
      <c r="C19127" s="171" t="s">
        <v>161</v>
      </c>
      <c r="D19127" s="171" t="s">
        <v>4</v>
      </c>
      <c r="E19127" s="11">
        <v>45047</v>
      </c>
      <c r="F19127">
        <v>2</v>
      </c>
      <c r="G19127">
        <v>2</v>
      </c>
      <c r="I19127">
        <v>7</v>
      </c>
      <c r="J19127">
        <v>12</v>
      </c>
      <c r="L19127">
        <v>12</v>
      </c>
      <c r="N19127">
        <v>5</v>
      </c>
      <c r="P19127">
        <v>0</v>
      </c>
      <c r="Q19127">
        <v>0</v>
      </c>
      <c r="S19127">
        <v>2</v>
      </c>
    </row>
    <row r="19128" spans="1:19" x14ac:dyDescent="0.3">
      <c r="A19128" t="s">
        <v>38082</v>
      </c>
      <c r="B19128" s="171" t="s">
        <v>38083</v>
      </c>
      <c r="C19128" s="171" t="s">
        <v>18252</v>
      </c>
      <c r="D19128" s="171" t="s">
        <v>4</v>
      </c>
      <c r="E19128" s="11">
        <v>45047</v>
      </c>
      <c r="F19128">
        <v>0</v>
      </c>
      <c r="G19128">
        <v>0</v>
      </c>
      <c r="I19128">
        <v>0</v>
      </c>
      <c r="J19128">
        <v>0</v>
      </c>
      <c r="L19128">
        <v>0</v>
      </c>
      <c r="N19128">
        <v>0</v>
      </c>
      <c r="P19128">
        <v>0</v>
      </c>
      <c r="Q19128">
        <v>0</v>
      </c>
      <c r="S19128">
        <v>0</v>
      </c>
    </row>
    <row r="19129" spans="1:19" x14ac:dyDescent="0.3">
      <c r="A19129" t="s">
        <v>38084</v>
      </c>
      <c r="B19129" s="171" t="s">
        <v>38085</v>
      </c>
      <c r="C19129" s="171" t="s">
        <v>167</v>
      </c>
      <c r="D19129" s="171" t="s">
        <v>4</v>
      </c>
      <c r="E19129" s="11">
        <v>45047</v>
      </c>
      <c r="F19129">
        <v>3.5</v>
      </c>
      <c r="G19129">
        <v>3.5</v>
      </c>
      <c r="I19129">
        <v>29</v>
      </c>
      <c r="J19129">
        <v>49</v>
      </c>
      <c r="L19129">
        <v>49</v>
      </c>
      <c r="N19129">
        <v>29</v>
      </c>
      <c r="P19129">
        <v>0</v>
      </c>
      <c r="Q19129">
        <v>1</v>
      </c>
      <c r="S19129">
        <v>0</v>
      </c>
    </row>
    <row r="19130" spans="1:19" x14ac:dyDescent="0.3">
      <c r="A19130" t="s">
        <v>38086</v>
      </c>
      <c r="B19130" s="171" t="s">
        <v>38087</v>
      </c>
      <c r="C19130" s="171" t="s">
        <v>173</v>
      </c>
      <c r="D19130" s="171" t="s">
        <v>4</v>
      </c>
      <c r="E19130" s="11">
        <v>45047</v>
      </c>
      <c r="F19130">
        <v>5.5</v>
      </c>
      <c r="G19130">
        <v>6</v>
      </c>
      <c r="I19130">
        <v>8</v>
      </c>
      <c r="J19130">
        <v>30</v>
      </c>
      <c r="L19130">
        <v>32</v>
      </c>
      <c r="N19130">
        <v>5</v>
      </c>
      <c r="P19130">
        <v>1</v>
      </c>
      <c r="Q19130">
        <v>2</v>
      </c>
      <c r="S19130">
        <v>3</v>
      </c>
    </row>
    <row r="19131" spans="1:19" x14ac:dyDescent="0.3">
      <c r="A19131" t="s">
        <v>38088</v>
      </c>
      <c r="B19131" s="171" t="s">
        <v>38089</v>
      </c>
      <c r="C19131" s="171" t="s">
        <v>179</v>
      </c>
      <c r="D19131" s="171" t="s">
        <v>4</v>
      </c>
      <c r="E19131" s="11">
        <v>45047</v>
      </c>
      <c r="F19131">
        <v>12.5</v>
      </c>
      <c r="G19131">
        <v>14</v>
      </c>
      <c r="I19131">
        <v>64</v>
      </c>
      <c r="J19131">
        <v>130</v>
      </c>
      <c r="L19131">
        <v>133</v>
      </c>
      <c r="N19131">
        <v>62</v>
      </c>
      <c r="P19131">
        <v>1</v>
      </c>
      <c r="Q19131">
        <v>1</v>
      </c>
      <c r="S19131">
        <v>2</v>
      </c>
    </row>
    <row r="19132" spans="1:19" x14ac:dyDescent="0.3">
      <c r="A19132" t="s">
        <v>38090</v>
      </c>
      <c r="B19132" s="171" t="s">
        <v>38091</v>
      </c>
      <c r="C19132" s="171" t="s">
        <v>185</v>
      </c>
      <c r="D19132" s="171" t="s">
        <v>4</v>
      </c>
      <c r="E19132" s="11">
        <v>45047</v>
      </c>
      <c r="F19132">
        <v>2</v>
      </c>
      <c r="G19132">
        <v>7</v>
      </c>
      <c r="I19132">
        <v>6</v>
      </c>
      <c r="J19132">
        <v>11</v>
      </c>
      <c r="L19132">
        <v>40</v>
      </c>
      <c r="N19132">
        <v>6</v>
      </c>
      <c r="P19132">
        <v>0</v>
      </c>
      <c r="Q19132">
        <v>1</v>
      </c>
      <c r="S19132">
        <v>0</v>
      </c>
    </row>
    <row r="19133" spans="1:19" x14ac:dyDescent="0.3">
      <c r="A19133" t="s">
        <v>38092</v>
      </c>
      <c r="B19133" s="171" t="s">
        <v>38093</v>
      </c>
      <c r="C19133" s="171" t="s">
        <v>24508</v>
      </c>
      <c r="D19133" s="171" t="s">
        <v>4</v>
      </c>
      <c r="E19133" s="11">
        <v>45047</v>
      </c>
      <c r="F19133">
        <v>0.5</v>
      </c>
      <c r="G19133">
        <v>0.5</v>
      </c>
      <c r="I19133">
        <v>0</v>
      </c>
      <c r="J19133">
        <v>2</v>
      </c>
      <c r="L19133">
        <v>2</v>
      </c>
      <c r="N19133">
        <v>0</v>
      </c>
      <c r="P19133">
        <v>0</v>
      </c>
      <c r="Q19133">
        <v>0</v>
      </c>
      <c r="S19133">
        <v>0</v>
      </c>
    </row>
    <row r="19134" spans="1:19" x14ac:dyDescent="0.3">
      <c r="A19134" t="s">
        <v>38094</v>
      </c>
      <c r="B19134" s="171" t="s">
        <v>38095</v>
      </c>
      <c r="C19134" s="171" t="s">
        <v>191</v>
      </c>
      <c r="D19134" s="171" t="s">
        <v>4</v>
      </c>
      <c r="E19134" s="11">
        <v>45047</v>
      </c>
      <c r="F19134">
        <v>14</v>
      </c>
      <c r="G19134">
        <v>13</v>
      </c>
      <c r="I19134">
        <v>57</v>
      </c>
      <c r="J19134">
        <v>117</v>
      </c>
      <c r="L19134">
        <v>107</v>
      </c>
      <c r="N19134">
        <v>52</v>
      </c>
      <c r="P19134">
        <v>7</v>
      </c>
      <c r="Q19134">
        <v>10</v>
      </c>
      <c r="S19134">
        <v>5</v>
      </c>
    </row>
    <row r="19135" spans="1:19" x14ac:dyDescent="0.3">
      <c r="A19135" t="s">
        <v>38096</v>
      </c>
      <c r="B19135" s="171" t="s">
        <v>38097</v>
      </c>
      <c r="C19135" s="171" t="s">
        <v>200</v>
      </c>
      <c r="D19135" s="171" t="s">
        <v>4</v>
      </c>
      <c r="E19135" s="11">
        <v>45047</v>
      </c>
      <c r="F19135">
        <v>6</v>
      </c>
      <c r="G19135">
        <v>6.5</v>
      </c>
      <c r="I19135">
        <v>11</v>
      </c>
      <c r="J19135">
        <v>28</v>
      </c>
      <c r="L19135">
        <v>31</v>
      </c>
      <c r="N19135">
        <v>11</v>
      </c>
      <c r="P19135">
        <v>2</v>
      </c>
      <c r="Q19135">
        <v>3</v>
      </c>
      <c r="S19135">
        <v>0</v>
      </c>
    </row>
    <row r="19136" spans="1:19" x14ac:dyDescent="0.3">
      <c r="A19136" t="s">
        <v>38098</v>
      </c>
      <c r="B19136" s="171" t="s">
        <v>38099</v>
      </c>
      <c r="C19136" s="171" t="s">
        <v>212</v>
      </c>
      <c r="D19136" s="171" t="s">
        <v>4</v>
      </c>
      <c r="E19136" s="11">
        <v>45047</v>
      </c>
      <c r="F19136">
        <v>0</v>
      </c>
      <c r="G19136">
        <v>0</v>
      </c>
      <c r="I19136">
        <v>0</v>
      </c>
      <c r="J19136">
        <v>0</v>
      </c>
      <c r="L19136">
        <v>0</v>
      </c>
      <c r="N19136">
        <v>0</v>
      </c>
      <c r="P19136">
        <v>0</v>
      </c>
      <c r="Q19136">
        <v>0</v>
      </c>
      <c r="S19136">
        <v>0</v>
      </c>
    </row>
    <row r="19137" spans="1:19" x14ac:dyDescent="0.3">
      <c r="A19137" t="s">
        <v>38100</v>
      </c>
      <c r="B19137" s="171" t="s">
        <v>38101</v>
      </c>
      <c r="C19137" s="171" t="s">
        <v>215</v>
      </c>
      <c r="D19137" s="171" t="s">
        <v>4</v>
      </c>
      <c r="E19137" s="11">
        <v>45047</v>
      </c>
      <c r="F19137">
        <v>0</v>
      </c>
      <c r="G19137">
        <v>0</v>
      </c>
      <c r="I19137">
        <v>0</v>
      </c>
      <c r="J19137">
        <v>0</v>
      </c>
      <c r="L19137">
        <v>0</v>
      </c>
      <c r="N19137">
        <v>0</v>
      </c>
      <c r="P19137">
        <v>0</v>
      </c>
      <c r="Q19137">
        <v>0</v>
      </c>
      <c r="S19137">
        <v>0</v>
      </c>
    </row>
    <row r="19138" spans="1:19" x14ac:dyDescent="0.3">
      <c r="A19138" t="s">
        <v>38102</v>
      </c>
      <c r="B19138" s="171" t="s">
        <v>38103</v>
      </c>
      <c r="C19138" s="171" t="s">
        <v>35119</v>
      </c>
      <c r="D19138" s="171" t="s">
        <v>4</v>
      </c>
      <c r="E19138" s="11">
        <v>45047</v>
      </c>
      <c r="F19138">
        <v>2.5</v>
      </c>
      <c r="G19138">
        <v>4</v>
      </c>
      <c r="I19138">
        <v>21</v>
      </c>
      <c r="J19138">
        <v>29</v>
      </c>
      <c r="L19138">
        <v>44</v>
      </c>
      <c r="N19138">
        <v>21</v>
      </c>
      <c r="P19138">
        <v>0</v>
      </c>
      <c r="Q19138">
        <v>0</v>
      </c>
      <c r="S19138">
        <v>0</v>
      </c>
    </row>
    <row r="19139" spans="1:19" x14ac:dyDescent="0.3">
      <c r="A19139" t="s">
        <v>38104</v>
      </c>
      <c r="B19139" s="171" t="s">
        <v>38105</v>
      </c>
      <c r="C19139" s="171" t="s">
        <v>221</v>
      </c>
      <c r="D19139" s="171" t="s">
        <v>4</v>
      </c>
      <c r="E19139" s="11">
        <v>45047</v>
      </c>
      <c r="F19139">
        <v>0</v>
      </c>
      <c r="G19139">
        <v>0</v>
      </c>
      <c r="I19139">
        <v>0</v>
      </c>
      <c r="J19139">
        <v>0</v>
      </c>
      <c r="L19139">
        <v>0</v>
      </c>
      <c r="N19139">
        <v>0</v>
      </c>
      <c r="P19139">
        <v>0</v>
      </c>
      <c r="Q19139">
        <v>0</v>
      </c>
      <c r="S19139">
        <v>0</v>
      </c>
    </row>
    <row r="19140" spans="1:19" x14ac:dyDescent="0.3">
      <c r="A19140" t="s">
        <v>38106</v>
      </c>
      <c r="B19140" s="171" t="s">
        <v>38107</v>
      </c>
      <c r="C19140" s="171" t="s">
        <v>8233</v>
      </c>
      <c r="D19140" s="171" t="s">
        <v>4</v>
      </c>
      <c r="E19140" s="11">
        <v>45047</v>
      </c>
      <c r="F19140">
        <v>0</v>
      </c>
      <c r="G19140">
        <v>1</v>
      </c>
      <c r="I19140">
        <v>15</v>
      </c>
      <c r="J19140">
        <v>0</v>
      </c>
      <c r="L19140">
        <v>11</v>
      </c>
      <c r="N19140">
        <v>15</v>
      </c>
      <c r="P19140">
        <v>0</v>
      </c>
      <c r="Q19140">
        <v>0</v>
      </c>
      <c r="S19140">
        <v>0</v>
      </c>
    </row>
    <row r="19141" spans="1:19" x14ac:dyDescent="0.3">
      <c r="A19141" t="s">
        <v>38108</v>
      </c>
      <c r="B19141" s="171" t="s">
        <v>38109</v>
      </c>
      <c r="C19141" s="171" t="s">
        <v>233</v>
      </c>
      <c r="D19141" s="171" t="s">
        <v>4</v>
      </c>
      <c r="E19141" s="11">
        <v>45047</v>
      </c>
      <c r="F19141">
        <v>0</v>
      </c>
      <c r="G19141">
        <v>0</v>
      </c>
      <c r="I19141">
        <v>0</v>
      </c>
      <c r="J19141">
        <v>0</v>
      </c>
      <c r="L19141">
        <v>0</v>
      </c>
      <c r="N19141">
        <v>0</v>
      </c>
      <c r="P19141">
        <v>0</v>
      </c>
      <c r="Q19141">
        <v>0</v>
      </c>
      <c r="S19141">
        <v>0</v>
      </c>
    </row>
    <row r="19142" spans="1:19" x14ac:dyDescent="0.3">
      <c r="A19142" t="s">
        <v>38110</v>
      </c>
      <c r="B19142" s="171" t="s">
        <v>38111</v>
      </c>
      <c r="C19142" s="171" t="s">
        <v>35128</v>
      </c>
      <c r="D19142" s="171" t="s">
        <v>80</v>
      </c>
      <c r="E19142" s="11">
        <v>45047</v>
      </c>
      <c r="F19142">
        <v>4</v>
      </c>
      <c r="G19142">
        <v>4</v>
      </c>
      <c r="I19142">
        <v>2</v>
      </c>
      <c r="J19142">
        <v>16</v>
      </c>
      <c r="L19142">
        <v>16</v>
      </c>
      <c r="N19142">
        <v>0</v>
      </c>
      <c r="P19142">
        <v>1</v>
      </c>
      <c r="Q19142">
        <v>1</v>
      </c>
      <c r="S19142">
        <v>2</v>
      </c>
    </row>
    <row r="19143" spans="1:19" x14ac:dyDescent="0.3">
      <c r="A19143" t="s">
        <v>38112</v>
      </c>
      <c r="B19143" s="171" t="s">
        <v>38113</v>
      </c>
      <c r="C19143" s="171" t="s">
        <v>35128</v>
      </c>
      <c r="D19143" s="171" t="s">
        <v>4</v>
      </c>
      <c r="E19143" s="11">
        <v>45047</v>
      </c>
      <c r="F19143">
        <v>4</v>
      </c>
      <c r="G19143">
        <v>4</v>
      </c>
      <c r="I19143">
        <v>2</v>
      </c>
      <c r="J19143">
        <v>16</v>
      </c>
      <c r="L19143">
        <v>16</v>
      </c>
      <c r="N19143">
        <v>0</v>
      </c>
      <c r="P19143">
        <v>1</v>
      </c>
      <c r="Q19143">
        <v>1</v>
      </c>
      <c r="S19143">
        <v>2</v>
      </c>
    </row>
    <row r="19144" spans="1:19" x14ac:dyDescent="0.3">
      <c r="A19144" t="s">
        <v>38114</v>
      </c>
      <c r="B19144" s="171" t="s">
        <v>38115</v>
      </c>
      <c r="C19144" s="171" t="s">
        <v>79</v>
      </c>
      <c r="D19144" s="171" t="s">
        <v>80</v>
      </c>
      <c r="E19144" s="11">
        <v>45047</v>
      </c>
      <c r="F19144">
        <v>0</v>
      </c>
      <c r="G19144">
        <v>0</v>
      </c>
      <c r="I19144">
        <v>0</v>
      </c>
      <c r="J19144">
        <v>0</v>
      </c>
      <c r="L19144">
        <v>0</v>
      </c>
      <c r="N19144">
        <v>0</v>
      </c>
      <c r="P19144">
        <v>0</v>
      </c>
      <c r="Q19144">
        <v>0</v>
      </c>
      <c r="S19144">
        <v>0</v>
      </c>
    </row>
    <row r="19145" spans="1:19" x14ac:dyDescent="0.3">
      <c r="A19145" t="s">
        <v>38116</v>
      </c>
      <c r="B19145" s="171" t="s">
        <v>38117</v>
      </c>
      <c r="C19145" s="171" t="s">
        <v>79</v>
      </c>
      <c r="D19145" s="171" t="s">
        <v>4</v>
      </c>
      <c r="E19145" s="11">
        <v>45047</v>
      </c>
      <c r="F19145">
        <v>0</v>
      </c>
      <c r="G19145">
        <v>0</v>
      </c>
      <c r="I19145">
        <v>0</v>
      </c>
      <c r="J19145">
        <v>0</v>
      </c>
      <c r="L19145">
        <v>0</v>
      </c>
      <c r="N19145">
        <v>0</v>
      </c>
      <c r="P19145">
        <v>0</v>
      </c>
      <c r="Q19145">
        <v>0</v>
      </c>
      <c r="S19145">
        <v>0</v>
      </c>
    </row>
    <row r="19146" spans="1:19" x14ac:dyDescent="0.3">
      <c r="A19146" t="s">
        <v>38118</v>
      </c>
      <c r="B19146" s="171" t="s">
        <v>38119</v>
      </c>
      <c r="C19146" s="171" t="s">
        <v>83</v>
      </c>
      <c r="D19146" s="171" t="s">
        <v>80</v>
      </c>
      <c r="E19146" s="11">
        <v>45047</v>
      </c>
      <c r="F19146">
        <v>3.5</v>
      </c>
      <c r="G19146">
        <v>4</v>
      </c>
      <c r="I19146">
        <v>8</v>
      </c>
      <c r="J19146">
        <v>18</v>
      </c>
      <c r="L19146">
        <v>21</v>
      </c>
      <c r="N19146">
        <v>8</v>
      </c>
      <c r="P19146">
        <v>1</v>
      </c>
      <c r="Q19146">
        <v>2</v>
      </c>
      <c r="S19146">
        <v>0</v>
      </c>
    </row>
    <row r="19147" spans="1:19" x14ac:dyDescent="0.3">
      <c r="A19147" t="s">
        <v>38120</v>
      </c>
      <c r="B19147" s="171" t="s">
        <v>38121</v>
      </c>
      <c r="C19147" s="171" t="s">
        <v>83</v>
      </c>
      <c r="D19147" s="171" t="s">
        <v>15341</v>
      </c>
      <c r="E19147" s="11">
        <v>45047</v>
      </c>
      <c r="F19147">
        <v>0</v>
      </c>
      <c r="G19147">
        <v>0</v>
      </c>
      <c r="I19147">
        <v>0</v>
      </c>
      <c r="J19147">
        <v>0</v>
      </c>
      <c r="L19147">
        <v>0</v>
      </c>
      <c r="N19147">
        <v>0</v>
      </c>
      <c r="P19147">
        <v>0</v>
      </c>
      <c r="Q19147">
        <v>0</v>
      </c>
      <c r="S19147">
        <v>0</v>
      </c>
    </row>
    <row r="19148" spans="1:19" x14ac:dyDescent="0.3">
      <c r="A19148" t="s">
        <v>38122</v>
      </c>
      <c r="B19148" s="171" t="s">
        <v>38123</v>
      </c>
      <c r="C19148" s="171" t="s">
        <v>83</v>
      </c>
      <c r="D19148" s="171" t="s">
        <v>4</v>
      </c>
      <c r="E19148" s="11">
        <v>45047</v>
      </c>
      <c r="F19148">
        <v>3.5</v>
      </c>
      <c r="G19148">
        <v>4</v>
      </c>
      <c r="I19148">
        <v>8</v>
      </c>
      <c r="J19148">
        <v>18</v>
      </c>
      <c r="L19148">
        <v>21</v>
      </c>
      <c r="N19148">
        <v>8</v>
      </c>
      <c r="P19148">
        <v>1</v>
      </c>
      <c r="Q19148">
        <v>2</v>
      </c>
      <c r="S19148">
        <v>0</v>
      </c>
    </row>
    <row r="19149" spans="1:19" x14ac:dyDescent="0.3">
      <c r="A19149" t="s">
        <v>38124</v>
      </c>
      <c r="B19149" s="171" t="s">
        <v>38125</v>
      </c>
      <c r="C19149" s="171" t="s">
        <v>86</v>
      </c>
      <c r="D19149" s="171" t="s">
        <v>80</v>
      </c>
      <c r="E19149" s="11">
        <v>45047</v>
      </c>
      <c r="F19149">
        <v>7</v>
      </c>
      <c r="G19149">
        <v>7</v>
      </c>
      <c r="I19149">
        <v>21</v>
      </c>
      <c r="J19149">
        <v>38</v>
      </c>
      <c r="L19149">
        <v>38</v>
      </c>
      <c r="N19149">
        <v>17</v>
      </c>
      <c r="P19149">
        <v>6</v>
      </c>
      <c r="Q19149">
        <v>8</v>
      </c>
      <c r="S19149">
        <v>4</v>
      </c>
    </row>
    <row r="19150" spans="1:19" x14ac:dyDescent="0.3">
      <c r="A19150" t="s">
        <v>38126</v>
      </c>
      <c r="B19150" s="171" t="s">
        <v>38127</v>
      </c>
      <c r="C19150" s="171" t="s">
        <v>86</v>
      </c>
      <c r="D19150" s="171" t="s">
        <v>4</v>
      </c>
      <c r="E19150" s="11">
        <v>45047</v>
      </c>
      <c r="F19150">
        <v>7</v>
      </c>
      <c r="G19150">
        <v>7</v>
      </c>
      <c r="I19150">
        <v>21</v>
      </c>
      <c r="J19150">
        <v>38</v>
      </c>
      <c r="L19150">
        <v>38</v>
      </c>
      <c r="N19150">
        <v>17</v>
      </c>
      <c r="P19150">
        <v>6</v>
      </c>
      <c r="Q19150">
        <v>8</v>
      </c>
      <c r="S19150">
        <v>4</v>
      </c>
    </row>
    <row r="19151" spans="1:19" x14ac:dyDescent="0.3">
      <c r="A19151" t="s">
        <v>38128</v>
      </c>
      <c r="B19151" s="171" t="s">
        <v>38129</v>
      </c>
      <c r="C19151" s="171" t="s">
        <v>89</v>
      </c>
      <c r="D19151" s="171" t="s">
        <v>80</v>
      </c>
      <c r="E19151" s="11">
        <v>45047</v>
      </c>
      <c r="F19151">
        <v>2</v>
      </c>
      <c r="G19151">
        <v>4</v>
      </c>
      <c r="I19151">
        <v>9</v>
      </c>
      <c r="J19151">
        <v>10</v>
      </c>
      <c r="L19151">
        <v>20</v>
      </c>
      <c r="N19151">
        <v>8</v>
      </c>
      <c r="P19151">
        <v>1</v>
      </c>
      <c r="Q19151">
        <v>1</v>
      </c>
      <c r="S19151">
        <v>1</v>
      </c>
    </row>
    <row r="19152" spans="1:19" x14ac:dyDescent="0.3">
      <c r="A19152" t="s">
        <v>38130</v>
      </c>
      <c r="B19152" s="171" t="s">
        <v>38131</v>
      </c>
      <c r="C19152" s="171" t="s">
        <v>89</v>
      </c>
      <c r="D19152" s="171" t="s">
        <v>4</v>
      </c>
      <c r="E19152" s="11">
        <v>45047</v>
      </c>
      <c r="F19152">
        <v>2</v>
      </c>
      <c r="G19152">
        <v>4</v>
      </c>
      <c r="I19152">
        <v>9</v>
      </c>
      <c r="J19152">
        <v>10</v>
      </c>
      <c r="L19152">
        <v>20</v>
      </c>
      <c r="N19152">
        <v>8</v>
      </c>
      <c r="P19152">
        <v>1</v>
      </c>
      <c r="Q19152">
        <v>1</v>
      </c>
      <c r="S19152">
        <v>1</v>
      </c>
    </row>
    <row r="19153" spans="1:19" x14ac:dyDescent="0.3">
      <c r="A19153" t="s">
        <v>38132</v>
      </c>
      <c r="B19153" s="171" t="s">
        <v>38133</v>
      </c>
      <c r="C19153" s="171" t="s">
        <v>92</v>
      </c>
      <c r="D19153" s="171" t="s">
        <v>80</v>
      </c>
      <c r="E19153" s="11">
        <v>45047</v>
      </c>
      <c r="F19153">
        <v>0</v>
      </c>
      <c r="G19153">
        <v>0</v>
      </c>
      <c r="I19153">
        <v>0</v>
      </c>
      <c r="J19153">
        <v>0</v>
      </c>
      <c r="L19153">
        <v>0</v>
      </c>
      <c r="N19153">
        <v>0</v>
      </c>
      <c r="P19153">
        <v>0</v>
      </c>
      <c r="Q19153">
        <v>0</v>
      </c>
      <c r="S19153">
        <v>0</v>
      </c>
    </row>
    <row r="19154" spans="1:19" x14ac:dyDescent="0.3">
      <c r="A19154" t="s">
        <v>38134</v>
      </c>
      <c r="B19154" s="171" t="s">
        <v>38135</v>
      </c>
      <c r="C19154" s="171" t="s">
        <v>92</v>
      </c>
      <c r="D19154" s="171" t="s">
        <v>4</v>
      </c>
      <c r="E19154" s="11">
        <v>45047</v>
      </c>
      <c r="F19154">
        <v>0</v>
      </c>
      <c r="G19154">
        <v>0</v>
      </c>
      <c r="I19154">
        <v>0</v>
      </c>
      <c r="J19154">
        <v>0</v>
      </c>
      <c r="L19154">
        <v>0</v>
      </c>
      <c r="N19154">
        <v>0</v>
      </c>
      <c r="P19154">
        <v>0</v>
      </c>
      <c r="Q19154">
        <v>0</v>
      </c>
      <c r="S19154">
        <v>0</v>
      </c>
    </row>
    <row r="19155" spans="1:19" x14ac:dyDescent="0.3">
      <c r="A19155" t="s">
        <v>38136</v>
      </c>
      <c r="B19155" s="171" t="s">
        <v>38137</v>
      </c>
      <c r="C19155" s="171" t="s">
        <v>95</v>
      </c>
      <c r="D19155" s="171" t="s">
        <v>80</v>
      </c>
      <c r="E19155" s="11">
        <v>45047</v>
      </c>
      <c r="F19155">
        <v>3.5</v>
      </c>
      <c r="G19155">
        <v>3.5</v>
      </c>
      <c r="I19155">
        <v>3</v>
      </c>
      <c r="J19155">
        <v>18</v>
      </c>
      <c r="L19155">
        <v>18</v>
      </c>
      <c r="N19155">
        <v>3</v>
      </c>
      <c r="P19155">
        <v>1</v>
      </c>
      <c r="Q19155">
        <v>1</v>
      </c>
      <c r="S19155">
        <v>0</v>
      </c>
    </row>
    <row r="19156" spans="1:19" x14ac:dyDescent="0.3">
      <c r="A19156" t="s">
        <v>38138</v>
      </c>
      <c r="B19156" s="171" t="s">
        <v>38139</v>
      </c>
      <c r="C19156" s="171" t="s">
        <v>95</v>
      </c>
      <c r="D19156" s="171" t="s">
        <v>15341</v>
      </c>
      <c r="E19156" s="11">
        <v>45047</v>
      </c>
      <c r="F19156">
        <v>0</v>
      </c>
      <c r="G19156">
        <v>0</v>
      </c>
      <c r="I19156">
        <v>0</v>
      </c>
      <c r="J19156">
        <v>0</v>
      </c>
      <c r="L19156">
        <v>0</v>
      </c>
      <c r="N19156">
        <v>0</v>
      </c>
      <c r="P19156">
        <v>0</v>
      </c>
      <c r="Q19156">
        <v>0</v>
      </c>
      <c r="S19156">
        <v>0</v>
      </c>
    </row>
    <row r="19157" spans="1:19" x14ac:dyDescent="0.3">
      <c r="A19157" t="s">
        <v>38140</v>
      </c>
      <c r="B19157" s="171" t="s">
        <v>38141</v>
      </c>
      <c r="C19157" s="171" t="s">
        <v>95</v>
      </c>
      <c r="D19157" s="171" t="s">
        <v>4</v>
      </c>
      <c r="E19157" s="11">
        <v>45047</v>
      </c>
      <c r="F19157">
        <v>3.5</v>
      </c>
      <c r="G19157">
        <v>3.5</v>
      </c>
      <c r="I19157">
        <v>3</v>
      </c>
      <c r="J19157">
        <v>18</v>
      </c>
      <c r="L19157">
        <v>18</v>
      </c>
      <c r="N19157">
        <v>3</v>
      </c>
      <c r="P19157">
        <v>1</v>
      </c>
      <c r="Q19157">
        <v>1</v>
      </c>
      <c r="S19157">
        <v>0</v>
      </c>
    </row>
    <row r="19158" spans="1:19" x14ac:dyDescent="0.3">
      <c r="A19158" t="s">
        <v>38142</v>
      </c>
      <c r="B19158" s="171" t="s">
        <v>38143</v>
      </c>
      <c r="C19158" s="171" t="s">
        <v>35161</v>
      </c>
      <c r="D19158" s="171" t="s">
        <v>80</v>
      </c>
      <c r="E19158" s="11">
        <v>45047</v>
      </c>
      <c r="F19158">
        <v>3</v>
      </c>
      <c r="G19158">
        <v>3.5</v>
      </c>
      <c r="I19158">
        <v>6</v>
      </c>
      <c r="J19158">
        <v>16</v>
      </c>
      <c r="L19158">
        <v>18</v>
      </c>
      <c r="N19158">
        <v>5</v>
      </c>
      <c r="P19158">
        <v>0</v>
      </c>
      <c r="Q19158">
        <v>1</v>
      </c>
      <c r="S19158">
        <v>1</v>
      </c>
    </row>
    <row r="19159" spans="1:19" x14ac:dyDescent="0.3">
      <c r="A19159" t="s">
        <v>38144</v>
      </c>
      <c r="B19159" s="171" t="s">
        <v>38145</v>
      </c>
      <c r="C19159" s="171" t="s">
        <v>35161</v>
      </c>
      <c r="D19159" s="171" t="s">
        <v>4</v>
      </c>
      <c r="E19159" s="11">
        <v>45047</v>
      </c>
      <c r="F19159">
        <v>3</v>
      </c>
      <c r="G19159">
        <v>3.5</v>
      </c>
      <c r="I19159">
        <v>6</v>
      </c>
      <c r="J19159">
        <v>16</v>
      </c>
      <c r="L19159">
        <v>18</v>
      </c>
      <c r="N19159">
        <v>5</v>
      </c>
      <c r="P19159">
        <v>0</v>
      </c>
      <c r="Q19159">
        <v>1</v>
      </c>
      <c r="S19159">
        <v>1</v>
      </c>
    </row>
    <row r="19160" spans="1:19" x14ac:dyDescent="0.3">
      <c r="A19160" t="s">
        <v>38146</v>
      </c>
      <c r="B19160" s="171" t="s">
        <v>38147</v>
      </c>
      <c r="C19160" s="171" t="s">
        <v>19659</v>
      </c>
      <c r="D19160" s="171" t="s">
        <v>80</v>
      </c>
      <c r="E19160" s="11">
        <v>45047</v>
      </c>
      <c r="F19160">
        <v>0</v>
      </c>
      <c r="G19160">
        <v>0</v>
      </c>
      <c r="I19160">
        <v>0</v>
      </c>
      <c r="J19160">
        <v>0</v>
      </c>
      <c r="L19160">
        <v>0</v>
      </c>
      <c r="N19160">
        <v>0</v>
      </c>
      <c r="P19160">
        <v>0</v>
      </c>
      <c r="Q19160">
        <v>0</v>
      </c>
      <c r="S19160">
        <v>0</v>
      </c>
    </row>
    <row r="19161" spans="1:19" x14ac:dyDescent="0.3">
      <c r="A19161" t="s">
        <v>38148</v>
      </c>
      <c r="B19161" s="171" t="s">
        <v>38149</v>
      </c>
      <c r="C19161" s="171" t="s">
        <v>19659</v>
      </c>
      <c r="D19161" s="171" t="s">
        <v>4</v>
      </c>
      <c r="E19161" s="11">
        <v>45047</v>
      </c>
      <c r="F19161">
        <v>0</v>
      </c>
      <c r="G19161">
        <v>0</v>
      </c>
      <c r="I19161">
        <v>0</v>
      </c>
      <c r="J19161">
        <v>0</v>
      </c>
      <c r="L19161">
        <v>0</v>
      </c>
      <c r="N19161">
        <v>0</v>
      </c>
      <c r="P19161">
        <v>0</v>
      </c>
      <c r="Q19161">
        <v>0</v>
      </c>
      <c r="S19161">
        <v>0</v>
      </c>
    </row>
    <row r="19162" spans="1:19" x14ac:dyDescent="0.3">
      <c r="A19162" t="s">
        <v>38150</v>
      </c>
      <c r="B19162" s="171" t="s">
        <v>38151</v>
      </c>
      <c r="C19162" s="171" t="s">
        <v>98</v>
      </c>
      <c r="D19162" s="171" t="s">
        <v>80</v>
      </c>
      <c r="E19162" s="11">
        <v>45047</v>
      </c>
      <c r="F19162">
        <v>9</v>
      </c>
      <c r="G19162">
        <v>13</v>
      </c>
      <c r="I19162">
        <v>24</v>
      </c>
      <c r="J19162">
        <v>50</v>
      </c>
      <c r="L19162">
        <v>73</v>
      </c>
      <c r="N19162">
        <v>21</v>
      </c>
      <c r="P19162">
        <v>0</v>
      </c>
      <c r="Q19162">
        <v>1</v>
      </c>
      <c r="S19162">
        <v>3</v>
      </c>
    </row>
    <row r="19163" spans="1:19" x14ac:dyDescent="0.3">
      <c r="A19163" t="s">
        <v>38152</v>
      </c>
      <c r="B19163" s="171" t="s">
        <v>38153</v>
      </c>
      <c r="C19163" s="171" t="s">
        <v>98</v>
      </c>
      <c r="D19163" s="171" t="s">
        <v>4</v>
      </c>
      <c r="E19163" s="11">
        <v>45047</v>
      </c>
      <c r="F19163">
        <v>9</v>
      </c>
      <c r="G19163">
        <v>13</v>
      </c>
      <c r="I19163">
        <v>24</v>
      </c>
      <c r="J19163">
        <v>50</v>
      </c>
      <c r="L19163">
        <v>73</v>
      </c>
      <c r="N19163">
        <v>21</v>
      </c>
      <c r="P19163">
        <v>0</v>
      </c>
      <c r="Q19163">
        <v>1</v>
      </c>
      <c r="S19163">
        <v>3</v>
      </c>
    </row>
    <row r="19164" spans="1:19" x14ac:dyDescent="0.3">
      <c r="A19164" t="s">
        <v>38154</v>
      </c>
      <c r="B19164" s="171" t="s">
        <v>38155</v>
      </c>
      <c r="C19164" s="171" t="s">
        <v>101</v>
      </c>
      <c r="D19164" s="171" t="s">
        <v>80</v>
      </c>
      <c r="E19164" s="11">
        <v>45047</v>
      </c>
      <c r="F19164">
        <v>32.5</v>
      </c>
      <c r="G19164">
        <v>34.5</v>
      </c>
      <c r="I19164">
        <v>197</v>
      </c>
      <c r="J19164">
        <v>361</v>
      </c>
      <c r="L19164">
        <v>381</v>
      </c>
      <c r="N19164">
        <v>193</v>
      </c>
      <c r="P19164">
        <v>2</v>
      </c>
      <c r="Q19164">
        <v>5</v>
      </c>
      <c r="S19164">
        <v>4</v>
      </c>
    </row>
    <row r="19165" spans="1:19" x14ac:dyDescent="0.3">
      <c r="A19165" t="s">
        <v>38156</v>
      </c>
      <c r="B19165" s="171" t="s">
        <v>38157</v>
      </c>
      <c r="C19165" s="171" t="s">
        <v>101</v>
      </c>
      <c r="D19165" s="171" t="s">
        <v>4</v>
      </c>
      <c r="E19165" s="11">
        <v>45047</v>
      </c>
      <c r="F19165">
        <v>32.5</v>
      </c>
      <c r="G19165">
        <v>34.5</v>
      </c>
      <c r="I19165">
        <v>197</v>
      </c>
      <c r="J19165">
        <v>361</v>
      </c>
      <c r="L19165">
        <v>381</v>
      </c>
      <c r="N19165">
        <v>193</v>
      </c>
      <c r="P19165">
        <v>2</v>
      </c>
      <c r="Q19165">
        <v>5</v>
      </c>
      <c r="S19165">
        <v>4</v>
      </c>
    </row>
    <row r="19166" spans="1:19" x14ac:dyDescent="0.3">
      <c r="A19166" t="s">
        <v>38158</v>
      </c>
      <c r="B19166" s="171" t="s">
        <v>38159</v>
      </c>
      <c r="C19166" s="171" t="s">
        <v>6843</v>
      </c>
      <c r="D19166" s="171" t="s">
        <v>80</v>
      </c>
      <c r="E19166" s="11">
        <v>45047</v>
      </c>
      <c r="F19166">
        <v>2</v>
      </c>
      <c r="G19166">
        <v>4</v>
      </c>
      <c r="I19166">
        <v>8</v>
      </c>
      <c r="J19166">
        <v>11</v>
      </c>
      <c r="L19166">
        <v>22</v>
      </c>
      <c r="N19166">
        <v>8</v>
      </c>
      <c r="P19166">
        <v>0</v>
      </c>
      <c r="Q19166">
        <v>1</v>
      </c>
      <c r="S19166">
        <v>0</v>
      </c>
    </row>
    <row r="19167" spans="1:19" x14ac:dyDescent="0.3">
      <c r="A19167" t="s">
        <v>38160</v>
      </c>
      <c r="B19167" s="171" t="s">
        <v>38161</v>
      </c>
      <c r="C19167" s="171" t="s">
        <v>6843</v>
      </c>
      <c r="D19167" s="171" t="s">
        <v>4</v>
      </c>
      <c r="E19167" s="11">
        <v>45047</v>
      </c>
      <c r="F19167">
        <v>2</v>
      </c>
      <c r="G19167">
        <v>4</v>
      </c>
      <c r="I19167">
        <v>8</v>
      </c>
      <c r="J19167">
        <v>11</v>
      </c>
      <c r="L19167">
        <v>22</v>
      </c>
      <c r="N19167">
        <v>8</v>
      </c>
      <c r="P19167">
        <v>0</v>
      </c>
      <c r="Q19167">
        <v>1</v>
      </c>
      <c r="S19167">
        <v>0</v>
      </c>
    </row>
    <row r="19168" spans="1:19" x14ac:dyDescent="0.3">
      <c r="A19168" t="s">
        <v>38162</v>
      </c>
      <c r="B19168" s="171" t="s">
        <v>38163</v>
      </c>
      <c r="C19168" s="171" t="s">
        <v>12995</v>
      </c>
      <c r="D19168" s="171" t="s">
        <v>80</v>
      </c>
      <c r="E19168" s="11">
        <v>45047</v>
      </c>
      <c r="F19168">
        <v>66.5</v>
      </c>
      <c r="G19168">
        <v>77.5</v>
      </c>
      <c r="I19168">
        <v>278</v>
      </c>
      <c r="J19168">
        <v>538</v>
      </c>
      <c r="L19168">
        <v>607</v>
      </c>
      <c r="N19168">
        <v>263</v>
      </c>
      <c r="O19168" t="s">
        <v>16361</v>
      </c>
      <c r="P19168">
        <v>12</v>
      </c>
      <c r="Q19168">
        <v>21</v>
      </c>
      <c r="S19168">
        <v>15</v>
      </c>
    </row>
    <row r="19169" spans="1:19" x14ac:dyDescent="0.3">
      <c r="A19169" t="s">
        <v>38164</v>
      </c>
      <c r="B19169" s="171" t="s">
        <v>38165</v>
      </c>
      <c r="C19169" s="171" t="s">
        <v>15504</v>
      </c>
      <c r="D19169" s="171" t="s">
        <v>15341</v>
      </c>
      <c r="E19169" s="11">
        <v>45047</v>
      </c>
      <c r="F19169">
        <v>0</v>
      </c>
      <c r="G19169">
        <v>0</v>
      </c>
      <c r="I19169">
        <v>0</v>
      </c>
      <c r="J19169">
        <v>0</v>
      </c>
      <c r="L19169">
        <v>0</v>
      </c>
      <c r="N19169">
        <v>0</v>
      </c>
      <c r="O19169" t="s">
        <v>16361</v>
      </c>
      <c r="P19169">
        <v>0</v>
      </c>
      <c r="Q19169">
        <v>0</v>
      </c>
      <c r="S19169">
        <v>0</v>
      </c>
    </row>
    <row r="19170" spans="1:19" x14ac:dyDescent="0.3">
      <c r="A19170" t="s">
        <v>38166</v>
      </c>
      <c r="B19170" s="171" t="s">
        <v>38167</v>
      </c>
      <c r="C19170" s="171" t="s">
        <v>15511</v>
      </c>
      <c r="D19170" s="171" t="s">
        <v>80</v>
      </c>
      <c r="E19170" s="11">
        <v>45047</v>
      </c>
      <c r="F19170">
        <v>19</v>
      </c>
      <c r="G19170">
        <v>24</v>
      </c>
      <c r="H19170">
        <v>201</v>
      </c>
      <c r="I19170">
        <v>41</v>
      </c>
      <c r="J19170">
        <v>102</v>
      </c>
      <c r="L19170">
        <v>130</v>
      </c>
      <c r="N19170">
        <v>37</v>
      </c>
      <c r="P19170">
        <v>2</v>
      </c>
      <c r="Q19170">
        <v>5</v>
      </c>
      <c r="S19170">
        <v>4</v>
      </c>
    </row>
    <row r="19171" spans="1:19" x14ac:dyDescent="0.3">
      <c r="A19171" t="s">
        <v>38168</v>
      </c>
      <c r="B19171" s="171" t="s">
        <v>38169</v>
      </c>
      <c r="C19171" s="171" t="s">
        <v>15511</v>
      </c>
      <c r="D19171" s="171" t="s">
        <v>15341</v>
      </c>
      <c r="E19171" s="11">
        <v>45047</v>
      </c>
      <c r="F19171">
        <v>0</v>
      </c>
      <c r="G19171">
        <v>0</v>
      </c>
      <c r="I19171">
        <v>0</v>
      </c>
      <c r="J19171">
        <v>0</v>
      </c>
      <c r="L19171">
        <v>0</v>
      </c>
      <c r="N19171">
        <v>0</v>
      </c>
      <c r="P19171">
        <v>0</v>
      </c>
      <c r="Q19171">
        <v>0</v>
      </c>
      <c r="S19171">
        <v>0</v>
      </c>
    </row>
    <row r="19172" spans="1:19" x14ac:dyDescent="0.3">
      <c r="A19172" t="s">
        <v>38170</v>
      </c>
      <c r="B19172" s="171" t="s">
        <v>38171</v>
      </c>
      <c r="C19172" s="171" t="s">
        <v>15511</v>
      </c>
      <c r="D19172" s="171" t="s">
        <v>4</v>
      </c>
      <c r="E19172" s="11">
        <v>45047</v>
      </c>
      <c r="F19172">
        <v>19</v>
      </c>
      <c r="G19172">
        <v>24</v>
      </c>
      <c r="I19172">
        <v>41</v>
      </c>
      <c r="J19172">
        <v>102</v>
      </c>
      <c r="L19172">
        <v>130</v>
      </c>
      <c r="N19172">
        <v>37</v>
      </c>
      <c r="P19172">
        <v>2</v>
      </c>
      <c r="Q19172">
        <v>5</v>
      </c>
      <c r="S19172">
        <v>4</v>
      </c>
    </row>
    <row r="19173" spans="1:19" x14ac:dyDescent="0.3">
      <c r="A19173" t="s">
        <v>38172</v>
      </c>
      <c r="B19173" s="171" t="s">
        <v>38173</v>
      </c>
      <c r="C19173" s="171" t="s">
        <v>104</v>
      </c>
      <c r="D19173" s="171" t="s">
        <v>4</v>
      </c>
      <c r="E19173" s="11">
        <v>45047</v>
      </c>
      <c r="F19173">
        <v>66.5</v>
      </c>
      <c r="G19173">
        <v>77.5</v>
      </c>
      <c r="I19173">
        <v>278</v>
      </c>
      <c r="J19173">
        <v>538</v>
      </c>
      <c r="L19173">
        <v>607</v>
      </c>
      <c r="N19173">
        <v>263</v>
      </c>
      <c r="P19173">
        <v>12</v>
      </c>
      <c r="Q19173">
        <v>21</v>
      </c>
      <c r="S19173">
        <v>15</v>
      </c>
    </row>
    <row r="19174" spans="1:19" x14ac:dyDescent="0.3">
      <c r="A19174" t="s">
        <v>38174</v>
      </c>
      <c r="B19174" s="171" t="s">
        <v>38175</v>
      </c>
      <c r="C19174" s="171" t="s">
        <v>34754</v>
      </c>
      <c r="D19174" s="171" t="s">
        <v>80</v>
      </c>
      <c r="E19174" s="11">
        <v>45078</v>
      </c>
      <c r="F19174">
        <v>0.5</v>
      </c>
      <c r="G19174">
        <v>0.5</v>
      </c>
      <c r="I19174">
        <v>0</v>
      </c>
      <c r="J19174">
        <v>2</v>
      </c>
      <c r="L19174">
        <v>2</v>
      </c>
      <c r="N19174">
        <v>0</v>
      </c>
      <c r="P19174">
        <v>0</v>
      </c>
      <c r="Q19174">
        <v>0</v>
      </c>
      <c r="S19174">
        <v>0</v>
      </c>
    </row>
    <row r="19175" spans="1:19" x14ac:dyDescent="0.3">
      <c r="A19175" t="s">
        <v>38176</v>
      </c>
      <c r="B19175" s="171" t="s">
        <v>38177</v>
      </c>
      <c r="C19175" s="171" t="s">
        <v>34757</v>
      </c>
      <c r="D19175" s="171" t="s">
        <v>80</v>
      </c>
      <c r="E19175" s="11">
        <v>45078</v>
      </c>
      <c r="F19175">
        <v>1.5</v>
      </c>
      <c r="G19175">
        <v>1.5</v>
      </c>
      <c r="I19175">
        <v>0</v>
      </c>
      <c r="J19175">
        <v>6</v>
      </c>
      <c r="L19175">
        <v>6</v>
      </c>
      <c r="N19175">
        <v>0</v>
      </c>
      <c r="P19175">
        <v>0</v>
      </c>
      <c r="Q19175">
        <v>0</v>
      </c>
      <c r="S19175">
        <v>0</v>
      </c>
    </row>
    <row r="19176" spans="1:19" x14ac:dyDescent="0.3">
      <c r="A19176" t="s">
        <v>38178</v>
      </c>
      <c r="B19176" s="171" t="s">
        <v>38179</v>
      </c>
      <c r="C19176" s="171" t="s">
        <v>34760</v>
      </c>
      <c r="D19176" s="171" t="s">
        <v>80</v>
      </c>
      <c r="E19176" s="11">
        <v>45078</v>
      </c>
      <c r="F19176">
        <v>1</v>
      </c>
      <c r="G19176">
        <v>1</v>
      </c>
      <c r="I19176">
        <v>2</v>
      </c>
      <c r="J19176">
        <v>4</v>
      </c>
      <c r="L19176">
        <v>4</v>
      </c>
      <c r="N19176">
        <v>2</v>
      </c>
      <c r="P19176">
        <v>0</v>
      </c>
      <c r="Q19176">
        <v>0</v>
      </c>
      <c r="S19176">
        <v>0</v>
      </c>
    </row>
    <row r="19177" spans="1:19" x14ac:dyDescent="0.3">
      <c r="A19177" t="s">
        <v>38180</v>
      </c>
      <c r="B19177" s="171" t="s">
        <v>38181</v>
      </c>
      <c r="C19177" s="171" t="s">
        <v>34763</v>
      </c>
      <c r="D19177" s="171" t="s">
        <v>80</v>
      </c>
      <c r="E19177" s="11">
        <v>45078</v>
      </c>
      <c r="F19177">
        <v>0.5</v>
      </c>
      <c r="G19177">
        <v>0.5</v>
      </c>
      <c r="I19177">
        <v>0</v>
      </c>
      <c r="J19177">
        <v>2</v>
      </c>
      <c r="L19177">
        <v>2</v>
      </c>
      <c r="N19177">
        <v>0</v>
      </c>
      <c r="P19177">
        <v>0</v>
      </c>
      <c r="Q19177">
        <v>0</v>
      </c>
      <c r="S19177">
        <v>0</v>
      </c>
    </row>
    <row r="19178" spans="1:19" x14ac:dyDescent="0.3">
      <c r="A19178" t="s">
        <v>38182</v>
      </c>
      <c r="B19178" s="171" t="s">
        <v>38183</v>
      </c>
      <c r="C19178" s="171" t="s">
        <v>34766</v>
      </c>
      <c r="D19178" s="171" t="s">
        <v>80</v>
      </c>
      <c r="E19178" s="11">
        <v>45078</v>
      </c>
      <c r="F19178">
        <v>0.5</v>
      </c>
      <c r="G19178">
        <v>0.5</v>
      </c>
      <c r="I19178">
        <v>0</v>
      </c>
      <c r="J19178">
        <v>2</v>
      </c>
      <c r="L19178">
        <v>2</v>
      </c>
      <c r="N19178">
        <v>0</v>
      </c>
      <c r="P19178">
        <v>0</v>
      </c>
      <c r="Q19178">
        <v>0</v>
      </c>
      <c r="S19178">
        <v>0</v>
      </c>
    </row>
    <row r="19179" spans="1:19" x14ac:dyDescent="0.3">
      <c r="A19179" t="s">
        <v>38184</v>
      </c>
      <c r="B19179" s="171" t="s">
        <v>38185</v>
      </c>
      <c r="C19179" s="171" t="s">
        <v>119</v>
      </c>
      <c r="D19179" s="171" t="s">
        <v>80</v>
      </c>
      <c r="E19179" s="11">
        <v>45078</v>
      </c>
      <c r="F19179">
        <v>0</v>
      </c>
      <c r="G19179">
        <v>0</v>
      </c>
      <c r="I19179">
        <v>0</v>
      </c>
      <c r="J19179">
        <v>0</v>
      </c>
      <c r="L19179">
        <v>0</v>
      </c>
      <c r="N19179">
        <v>0</v>
      </c>
      <c r="P19179">
        <v>0</v>
      </c>
      <c r="Q19179">
        <v>0</v>
      </c>
      <c r="S19179">
        <v>0</v>
      </c>
    </row>
    <row r="19180" spans="1:19" x14ac:dyDescent="0.3">
      <c r="A19180" t="s">
        <v>38186</v>
      </c>
      <c r="B19180" s="171" t="s">
        <v>38187</v>
      </c>
      <c r="C19180" s="171" t="s">
        <v>143</v>
      </c>
      <c r="D19180" s="171" t="s">
        <v>80</v>
      </c>
      <c r="E19180" s="11">
        <v>45078</v>
      </c>
      <c r="F19180">
        <v>0</v>
      </c>
      <c r="G19180">
        <v>0</v>
      </c>
      <c r="I19180">
        <v>0</v>
      </c>
      <c r="J19180">
        <v>0</v>
      </c>
      <c r="L19180">
        <v>0</v>
      </c>
      <c r="N19180">
        <v>0</v>
      </c>
      <c r="P19180">
        <v>0</v>
      </c>
      <c r="Q19180">
        <v>0</v>
      </c>
      <c r="S19180">
        <v>0</v>
      </c>
    </row>
    <row r="19181" spans="1:19" x14ac:dyDescent="0.3">
      <c r="A19181" t="s">
        <v>38188</v>
      </c>
      <c r="B19181" s="171" t="s">
        <v>38189</v>
      </c>
      <c r="C19181" s="171" t="s">
        <v>158</v>
      </c>
      <c r="D19181" s="171" t="s">
        <v>80</v>
      </c>
      <c r="E19181" s="11">
        <v>45078</v>
      </c>
      <c r="F19181">
        <v>0</v>
      </c>
      <c r="G19181">
        <v>0</v>
      </c>
      <c r="I19181">
        <v>0</v>
      </c>
      <c r="J19181">
        <v>0</v>
      </c>
      <c r="L19181">
        <v>0</v>
      </c>
      <c r="N19181">
        <v>0</v>
      </c>
      <c r="P19181">
        <v>0</v>
      </c>
      <c r="Q19181">
        <v>0</v>
      </c>
      <c r="S19181">
        <v>0</v>
      </c>
    </row>
    <row r="19182" spans="1:19" x14ac:dyDescent="0.3">
      <c r="A19182" t="s">
        <v>38190</v>
      </c>
      <c r="B19182" s="171" t="s">
        <v>38191</v>
      </c>
      <c r="C19182" s="171" t="s">
        <v>209</v>
      </c>
      <c r="D19182" s="171" t="s">
        <v>80</v>
      </c>
      <c r="E19182" s="11">
        <v>45078</v>
      </c>
      <c r="F19182">
        <v>0</v>
      </c>
      <c r="G19182">
        <v>0</v>
      </c>
      <c r="I19182">
        <v>0</v>
      </c>
      <c r="J19182">
        <v>0</v>
      </c>
      <c r="L19182">
        <v>0</v>
      </c>
      <c r="N19182">
        <v>0</v>
      </c>
      <c r="P19182">
        <v>0</v>
      </c>
      <c r="Q19182">
        <v>0</v>
      </c>
      <c r="S19182">
        <v>0</v>
      </c>
    </row>
    <row r="19183" spans="1:19" x14ac:dyDescent="0.3">
      <c r="A19183" t="s">
        <v>38192</v>
      </c>
      <c r="B19183" s="171" t="s">
        <v>38193</v>
      </c>
      <c r="C19183" s="171" t="s">
        <v>76</v>
      </c>
      <c r="D19183" s="171" t="s">
        <v>80</v>
      </c>
      <c r="E19183" s="11">
        <v>45078</v>
      </c>
      <c r="F19183">
        <v>0</v>
      </c>
      <c r="G19183">
        <v>0</v>
      </c>
      <c r="I19183">
        <v>0</v>
      </c>
      <c r="J19183">
        <v>0</v>
      </c>
      <c r="L19183">
        <v>0</v>
      </c>
      <c r="N19183">
        <v>0</v>
      </c>
      <c r="P19183">
        <v>0</v>
      </c>
      <c r="Q19183">
        <v>0</v>
      </c>
      <c r="S19183">
        <v>0</v>
      </c>
    </row>
    <row r="19184" spans="1:19" x14ac:dyDescent="0.3">
      <c r="A19184" t="s">
        <v>38194</v>
      </c>
      <c r="B19184" s="171" t="s">
        <v>38195</v>
      </c>
      <c r="C19184" s="171" t="s">
        <v>15347</v>
      </c>
      <c r="D19184" s="171" t="s">
        <v>80</v>
      </c>
      <c r="E19184" s="11">
        <v>45078</v>
      </c>
      <c r="F19184">
        <v>0</v>
      </c>
      <c r="G19184">
        <v>0</v>
      </c>
      <c r="I19184">
        <v>0</v>
      </c>
      <c r="J19184">
        <v>0</v>
      </c>
      <c r="L19184">
        <v>0</v>
      </c>
      <c r="N19184">
        <v>0</v>
      </c>
      <c r="P19184">
        <v>0</v>
      </c>
      <c r="Q19184">
        <v>0</v>
      </c>
      <c r="S19184">
        <v>0</v>
      </c>
    </row>
    <row r="19185" spans="1:19" x14ac:dyDescent="0.3">
      <c r="A19185" t="s">
        <v>38196</v>
      </c>
      <c r="B19185" s="171" t="s">
        <v>38197</v>
      </c>
      <c r="C19185" s="171" t="s">
        <v>203</v>
      </c>
      <c r="D19185" s="171" t="s">
        <v>80</v>
      </c>
      <c r="E19185" s="11">
        <v>45078</v>
      </c>
      <c r="F19185">
        <v>2.5</v>
      </c>
      <c r="G19185">
        <v>3</v>
      </c>
      <c r="I19185">
        <v>7</v>
      </c>
      <c r="J19185">
        <v>12</v>
      </c>
      <c r="L19185">
        <v>15</v>
      </c>
      <c r="N19185">
        <v>6</v>
      </c>
      <c r="P19185">
        <v>1</v>
      </c>
      <c r="Q19185">
        <v>1</v>
      </c>
      <c r="S19185">
        <v>1</v>
      </c>
    </row>
    <row r="19186" spans="1:19" x14ac:dyDescent="0.3">
      <c r="A19186" t="s">
        <v>38198</v>
      </c>
      <c r="B19186" s="171" t="s">
        <v>38199</v>
      </c>
      <c r="C19186" s="171" t="s">
        <v>15340</v>
      </c>
      <c r="D19186" s="171" t="s">
        <v>15341</v>
      </c>
      <c r="E19186" s="11">
        <v>45078</v>
      </c>
      <c r="F19186">
        <v>0</v>
      </c>
      <c r="G19186">
        <v>0</v>
      </c>
      <c r="I19186">
        <v>0</v>
      </c>
      <c r="J19186">
        <v>0</v>
      </c>
      <c r="L19186">
        <v>0</v>
      </c>
      <c r="N19186">
        <v>0</v>
      </c>
      <c r="P19186">
        <v>0</v>
      </c>
      <c r="Q19186">
        <v>0</v>
      </c>
      <c r="S19186">
        <v>0</v>
      </c>
    </row>
    <row r="19187" spans="1:19" x14ac:dyDescent="0.3">
      <c r="A19187" t="s">
        <v>38200</v>
      </c>
      <c r="B19187" s="171" t="s">
        <v>38201</v>
      </c>
      <c r="C19187" s="171" t="s">
        <v>15340</v>
      </c>
      <c r="D19187" s="171" t="s">
        <v>80</v>
      </c>
      <c r="E19187" s="11">
        <v>45078</v>
      </c>
      <c r="F19187">
        <v>0</v>
      </c>
      <c r="G19187">
        <v>0</v>
      </c>
      <c r="I19187">
        <v>0</v>
      </c>
      <c r="J19187">
        <v>0</v>
      </c>
      <c r="L19187">
        <v>0</v>
      </c>
      <c r="N19187">
        <v>0</v>
      </c>
      <c r="P19187">
        <v>0</v>
      </c>
      <c r="Q19187">
        <v>0</v>
      </c>
      <c r="S19187">
        <v>0</v>
      </c>
    </row>
    <row r="19188" spans="1:19" x14ac:dyDescent="0.3">
      <c r="A19188" t="s">
        <v>38202</v>
      </c>
      <c r="B19188" s="171" t="s">
        <v>38203</v>
      </c>
      <c r="C19188" s="171" t="s">
        <v>15344</v>
      </c>
      <c r="D19188" s="171" t="s">
        <v>15341</v>
      </c>
      <c r="E19188" s="11">
        <v>45078</v>
      </c>
      <c r="F19188">
        <v>0</v>
      </c>
      <c r="G19188">
        <v>0</v>
      </c>
      <c r="I19188">
        <v>0</v>
      </c>
      <c r="J19188">
        <v>0</v>
      </c>
      <c r="L19188">
        <v>0</v>
      </c>
      <c r="N19188">
        <v>0</v>
      </c>
      <c r="P19188">
        <v>0</v>
      </c>
      <c r="Q19188">
        <v>0</v>
      </c>
      <c r="S19188">
        <v>0</v>
      </c>
    </row>
    <row r="19189" spans="1:19" x14ac:dyDescent="0.3">
      <c r="A19189" t="s">
        <v>38204</v>
      </c>
      <c r="B19189" s="171" t="s">
        <v>38205</v>
      </c>
      <c r="C19189" s="171" t="s">
        <v>15347</v>
      </c>
      <c r="D19189" s="171" t="s">
        <v>15341</v>
      </c>
      <c r="E19189" s="11">
        <v>45078</v>
      </c>
      <c r="F19189">
        <v>0</v>
      </c>
      <c r="G19189">
        <v>0</v>
      </c>
      <c r="I19189">
        <v>0</v>
      </c>
      <c r="J19189">
        <v>0</v>
      </c>
      <c r="L19189">
        <v>0</v>
      </c>
      <c r="N19189">
        <v>0</v>
      </c>
      <c r="P19189">
        <v>0</v>
      </c>
      <c r="Q19189">
        <v>0</v>
      </c>
      <c r="S19189">
        <v>0</v>
      </c>
    </row>
    <row r="19190" spans="1:19" x14ac:dyDescent="0.3">
      <c r="A19190" t="s">
        <v>38194</v>
      </c>
      <c r="B19190" s="171" t="s">
        <v>38195</v>
      </c>
      <c r="C19190" s="171" t="s">
        <v>15347</v>
      </c>
      <c r="D19190" s="171" t="s">
        <v>80</v>
      </c>
      <c r="E19190" s="11">
        <v>45078</v>
      </c>
      <c r="F19190">
        <v>1</v>
      </c>
      <c r="G19190">
        <v>1</v>
      </c>
      <c r="I19190">
        <v>1</v>
      </c>
      <c r="J19190">
        <v>6</v>
      </c>
      <c r="L19190">
        <v>6</v>
      </c>
      <c r="N19190">
        <v>1</v>
      </c>
      <c r="P19190">
        <v>0</v>
      </c>
      <c r="Q19190">
        <v>0</v>
      </c>
      <c r="S19190">
        <v>0</v>
      </c>
    </row>
    <row r="19191" spans="1:19" x14ac:dyDescent="0.3">
      <c r="A19191" t="s">
        <v>38206</v>
      </c>
      <c r="B19191" s="171" t="s">
        <v>38207</v>
      </c>
      <c r="C19191" s="171" t="s">
        <v>203</v>
      </c>
      <c r="D19191" s="171" t="s">
        <v>15341</v>
      </c>
      <c r="E19191" s="11">
        <v>45078</v>
      </c>
      <c r="F19191">
        <v>0</v>
      </c>
      <c r="G19191">
        <v>0</v>
      </c>
      <c r="I19191">
        <v>0</v>
      </c>
      <c r="J19191">
        <v>0</v>
      </c>
      <c r="L19191">
        <v>0</v>
      </c>
      <c r="N19191">
        <v>0</v>
      </c>
      <c r="P19191">
        <v>0</v>
      </c>
      <c r="Q19191">
        <v>0</v>
      </c>
      <c r="S19191">
        <v>0</v>
      </c>
    </row>
    <row r="19192" spans="1:19" x14ac:dyDescent="0.3">
      <c r="A19192" t="s">
        <v>38208</v>
      </c>
      <c r="B19192" s="171" t="s">
        <v>38209</v>
      </c>
      <c r="C19192" s="171" t="s">
        <v>24281</v>
      </c>
      <c r="D19192" s="171" t="s">
        <v>15341</v>
      </c>
      <c r="E19192" s="11">
        <v>45078</v>
      </c>
      <c r="F19192">
        <v>0</v>
      </c>
      <c r="G19192">
        <v>0</v>
      </c>
      <c r="I19192">
        <v>0</v>
      </c>
      <c r="J19192">
        <v>0</v>
      </c>
      <c r="L19192">
        <v>0</v>
      </c>
      <c r="N19192">
        <v>0</v>
      </c>
      <c r="P19192">
        <v>0</v>
      </c>
      <c r="Q19192">
        <v>0</v>
      </c>
      <c r="S19192">
        <v>0</v>
      </c>
    </row>
    <row r="19193" spans="1:19" x14ac:dyDescent="0.3">
      <c r="A19193" t="s">
        <v>38210</v>
      </c>
      <c r="B19193" s="171" t="s">
        <v>38211</v>
      </c>
      <c r="C19193" s="171" t="s">
        <v>24281</v>
      </c>
      <c r="D19193" s="171" t="s">
        <v>80</v>
      </c>
      <c r="E19193" s="11">
        <v>45078</v>
      </c>
      <c r="F19193">
        <v>0</v>
      </c>
      <c r="G19193">
        <v>0</v>
      </c>
      <c r="I19193">
        <v>0</v>
      </c>
      <c r="J19193">
        <v>0</v>
      </c>
      <c r="L19193">
        <v>0</v>
      </c>
      <c r="N19193">
        <v>0</v>
      </c>
      <c r="P19193">
        <v>0</v>
      </c>
      <c r="Q19193">
        <v>0</v>
      </c>
      <c r="S19193">
        <v>0</v>
      </c>
    </row>
    <row r="19194" spans="1:19" x14ac:dyDescent="0.3">
      <c r="A19194" t="s">
        <v>38212</v>
      </c>
      <c r="B19194" s="171" t="s">
        <v>38213</v>
      </c>
      <c r="C19194" s="171" t="s">
        <v>24284</v>
      </c>
      <c r="D19194" s="171" t="s">
        <v>80</v>
      </c>
      <c r="E19194" s="11">
        <v>45078</v>
      </c>
      <c r="F19194">
        <v>3</v>
      </c>
      <c r="G19194">
        <v>2</v>
      </c>
      <c r="I19194">
        <v>7</v>
      </c>
      <c r="J19194">
        <v>17</v>
      </c>
      <c r="L19194">
        <v>11</v>
      </c>
      <c r="N19194">
        <v>6</v>
      </c>
      <c r="P19194">
        <v>0</v>
      </c>
      <c r="Q19194">
        <v>0</v>
      </c>
      <c r="S19194">
        <v>1</v>
      </c>
    </row>
    <row r="19195" spans="1:19" x14ac:dyDescent="0.3">
      <c r="A19195" t="s">
        <v>38214</v>
      </c>
      <c r="B19195" s="171" t="s">
        <v>38215</v>
      </c>
      <c r="C19195" s="171" t="s">
        <v>18126</v>
      </c>
      <c r="D19195" s="171" t="s">
        <v>80</v>
      </c>
      <c r="E19195" s="11">
        <v>45078</v>
      </c>
      <c r="F19195">
        <v>0</v>
      </c>
      <c r="G19195">
        <v>0</v>
      </c>
      <c r="I19195">
        <v>0</v>
      </c>
      <c r="J19195">
        <v>0</v>
      </c>
      <c r="L19195">
        <v>0</v>
      </c>
      <c r="N19195">
        <v>0</v>
      </c>
      <c r="P19195">
        <v>0</v>
      </c>
      <c r="Q19195">
        <v>0</v>
      </c>
      <c r="S19195">
        <v>0</v>
      </c>
    </row>
    <row r="19196" spans="1:19" x14ac:dyDescent="0.3">
      <c r="A19196" t="s">
        <v>38216</v>
      </c>
      <c r="B19196" s="171" t="s">
        <v>38217</v>
      </c>
      <c r="C19196" s="171" t="s">
        <v>128</v>
      </c>
      <c r="D19196" s="171" t="s">
        <v>80</v>
      </c>
      <c r="E19196" s="11">
        <v>45078</v>
      </c>
      <c r="F19196">
        <v>0</v>
      </c>
      <c r="G19196">
        <v>0</v>
      </c>
      <c r="I19196">
        <v>0</v>
      </c>
      <c r="J19196">
        <v>0</v>
      </c>
      <c r="L19196">
        <v>0</v>
      </c>
      <c r="N19196">
        <v>0</v>
      </c>
      <c r="P19196">
        <v>0</v>
      </c>
      <c r="Q19196">
        <v>0</v>
      </c>
      <c r="S19196">
        <v>0</v>
      </c>
    </row>
    <row r="19197" spans="1:19" x14ac:dyDescent="0.3">
      <c r="A19197" t="s">
        <v>38218</v>
      </c>
      <c r="B19197" s="171" t="s">
        <v>38219</v>
      </c>
      <c r="C19197" s="171" t="s">
        <v>14824</v>
      </c>
      <c r="D19197" s="171" t="s">
        <v>80</v>
      </c>
      <c r="E19197" s="11">
        <v>45078</v>
      </c>
      <c r="F19197">
        <v>0</v>
      </c>
      <c r="G19197">
        <v>0</v>
      </c>
      <c r="I19197">
        <v>0</v>
      </c>
      <c r="J19197">
        <v>0</v>
      </c>
      <c r="L19197">
        <v>0</v>
      </c>
      <c r="N19197">
        <v>0</v>
      </c>
      <c r="P19197">
        <v>0</v>
      </c>
      <c r="Q19197">
        <v>0</v>
      </c>
      <c r="S19197">
        <v>0</v>
      </c>
    </row>
    <row r="19198" spans="1:19" x14ac:dyDescent="0.3">
      <c r="A19198" t="s">
        <v>38220</v>
      </c>
      <c r="B19198" s="171" t="s">
        <v>38221</v>
      </c>
      <c r="C19198" s="171" t="s">
        <v>152</v>
      </c>
      <c r="D19198" s="171" t="s">
        <v>80</v>
      </c>
      <c r="E19198" s="11">
        <v>45078</v>
      </c>
      <c r="F19198">
        <v>0</v>
      </c>
      <c r="G19198">
        <v>0</v>
      </c>
      <c r="I19198">
        <v>0</v>
      </c>
      <c r="J19198">
        <v>0</v>
      </c>
      <c r="L19198">
        <v>0</v>
      </c>
      <c r="N19198">
        <v>0</v>
      </c>
      <c r="P19198">
        <v>0</v>
      </c>
      <c r="Q19198">
        <v>0</v>
      </c>
      <c r="S19198">
        <v>0</v>
      </c>
    </row>
    <row r="19199" spans="1:19" x14ac:dyDescent="0.3">
      <c r="A19199" t="s">
        <v>38222</v>
      </c>
      <c r="B19199" s="171" t="s">
        <v>38223</v>
      </c>
      <c r="C19199" s="171" t="s">
        <v>194</v>
      </c>
      <c r="D19199" s="171" t="s">
        <v>80</v>
      </c>
      <c r="E19199" s="11">
        <v>45078</v>
      </c>
      <c r="F19199">
        <v>5</v>
      </c>
      <c r="G19199">
        <v>5</v>
      </c>
      <c r="I19199">
        <v>13</v>
      </c>
      <c r="J19199">
        <v>27</v>
      </c>
      <c r="L19199">
        <v>27</v>
      </c>
      <c r="N19199">
        <v>10</v>
      </c>
      <c r="P19199">
        <v>4</v>
      </c>
      <c r="Q19199">
        <v>5</v>
      </c>
      <c r="S19199">
        <v>3</v>
      </c>
    </row>
    <row r="19200" spans="1:19" x14ac:dyDescent="0.3">
      <c r="A19200" t="s">
        <v>38224</v>
      </c>
      <c r="B19200" s="171" t="s">
        <v>38225</v>
      </c>
      <c r="C19200" s="171" t="s">
        <v>18137</v>
      </c>
      <c r="D19200" s="171" t="s">
        <v>80</v>
      </c>
      <c r="E19200" s="11">
        <v>45078</v>
      </c>
      <c r="F19200">
        <v>0</v>
      </c>
      <c r="G19200">
        <v>0</v>
      </c>
      <c r="I19200">
        <v>0</v>
      </c>
      <c r="J19200">
        <v>0</v>
      </c>
      <c r="L19200">
        <v>0</v>
      </c>
      <c r="N19200">
        <v>0</v>
      </c>
      <c r="P19200">
        <v>0</v>
      </c>
      <c r="Q19200">
        <v>0</v>
      </c>
      <c r="S19200">
        <v>0</v>
      </c>
    </row>
    <row r="19201" spans="1:19" x14ac:dyDescent="0.3">
      <c r="A19201" t="s">
        <v>38226</v>
      </c>
      <c r="B19201" s="171" t="s">
        <v>38227</v>
      </c>
      <c r="C19201" s="171" t="s">
        <v>18140</v>
      </c>
      <c r="D19201" s="171" t="s">
        <v>80</v>
      </c>
      <c r="E19201" s="11">
        <v>45078</v>
      </c>
      <c r="F19201">
        <v>2</v>
      </c>
      <c r="G19201">
        <v>4</v>
      </c>
      <c r="I19201">
        <v>9</v>
      </c>
      <c r="J19201">
        <v>10</v>
      </c>
      <c r="L19201">
        <v>20</v>
      </c>
      <c r="N19201">
        <v>8</v>
      </c>
      <c r="P19201">
        <v>1</v>
      </c>
      <c r="Q19201">
        <v>1</v>
      </c>
      <c r="S19201">
        <v>1</v>
      </c>
    </row>
    <row r="19202" spans="1:19" x14ac:dyDescent="0.3">
      <c r="A19202" t="s">
        <v>38228</v>
      </c>
      <c r="B19202" s="171" t="s">
        <v>38229</v>
      </c>
      <c r="C19202" s="171" t="s">
        <v>236</v>
      </c>
      <c r="D19202" s="171" t="s">
        <v>80</v>
      </c>
      <c r="E19202" s="11">
        <v>45078</v>
      </c>
      <c r="F19202">
        <v>0</v>
      </c>
      <c r="G19202">
        <v>0</v>
      </c>
      <c r="I19202">
        <v>0</v>
      </c>
      <c r="J19202">
        <v>0</v>
      </c>
      <c r="L19202">
        <v>0</v>
      </c>
      <c r="N19202">
        <v>0</v>
      </c>
      <c r="P19202">
        <v>0</v>
      </c>
      <c r="Q19202">
        <v>0</v>
      </c>
      <c r="S19202">
        <v>0</v>
      </c>
    </row>
    <row r="19203" spans="1:19" x14ac:dyDescent="0.3">
      <c r="A19203" t="s">
        <v>38230</v>
      </c>
      <c r="B19203" s="171" t="s">
        <v>38231</v>
      </c>
      <c r="C19203" s="171" t="s">
        <v>239</v>
      </c>
      <c r="D19203" s="171" t="s">
        <v>80</v>
      </c>
      <c r="E19203" s="11">
        <v>45078</v>
      </c>
      <c r="F19203">
        <v>0</v>
      </c>
      <c r="G19203">
        <v>0</v>
      </c>
      <c r="I19203">
        <v>0</v>
      </c>
      <c r="J19203">
        <v>0</v>
      </c>
      <c r="L19203">
        <v>0</v>
      </c>
      <c r="N19203">
        <v>0</v>
      </c>
      <c r="P19203">
        <v>0</v>
      </c>
      <c r="Q19203">
        <v>0</v>
      </c>
      <c r="S19203">
        <v>0</v>
      </c>
    </row>
    <row r="19204" spans="1:19" x14ac:dyDescent="0.3">
      <c r="A19204" t="s">
        <v>38232</v>
      </c>
      <c r="B19204" s="171" t="s">
        <v>38233</v>
      </c>
      <c r="C19204" s="171" t="s">
        <v>176</v>
      </c>
      <c r="D19204" s="171" t="s">
        <v>80</v>
      </c>
      <c r="E19204" s="11">
        <v>45078</v>
      </c>
      <c r="F19204">
        <v>2</v>
      </c>
      <c r="G19204">
        <v>2</v>
      </c>
      <c r="I19204">
        <v>2</v>
      </c>
      <c r="J19204">
        <v>11</v>
      </c>
      <c r="L19204">
        <v>11</v>
      </c>
      <c r="N19204">
        <v>2</v>
      </c>
      <c r="P19204">
        <v>0</v>
      </c>
      <c r="Q19204">
        <v>0</v>
      </c>
      <c r="S19204">
        <v>0</v>
      </c>
    </row>
    <row r="19205" spans="1:19" x14ac:dyDescent="0.3">
      <c r="A19205" t="s">
        <v>38234</v>
      </c>
      <c r="B19205" s="171" t="s">
        <v>38235</v>
      </c>
      <c r="C19205" s="171" t="s">
        <v>206</v>
      </c>
      <c r="D19205" s="171" t="s">
        <v>80</v>
      </c>
      <c r="E19205" s="11">
        <v>45078</v>
      </c>
      <c r="F19205">
        <v>1.5</v>
      </c>
      <c r="G19205">
        <v>1.5</v>
      </c>
      <c r="I19205">
        <v>1</v>
      </c>
      <c r="J19205">
        <v>7</v>
      </c>
      <c r="L19205">
        <v>7</v>
      </c>
      <c r="N19205">
        <v>1</v>
      </c>
      <c r="P19205">
        <v>0</v>
      </c>
      <c r="Q19205">
        <v>0</v>
      </c>
      <c r="S19205">
        <v>0</v>
      </c>
    </row>
    <row r="19206" spans="1:19" x14ac:dyDescent="0.3">
      <c r="A19206" t="s">
        <v>38236</v>
      </c>
      <c r="B19206" s="171" t="s">
        <v>38237</v>
      </c>
      <c r="C19206" s="171" t="s">
        <v>176</v>
      </c>
      <c r="D19206" s="171" t="s">
        <v>15341</v>
      </c>
      <c r="E19206" s="11">
        <v>45078</v>
      </c>
      <c r="F19206">
        <v>0</v>
      </c>
      <c r="G19206">
        <v>0</v>
      </c>
      <c r="I19206">
        <v>0</v>
      </c>
      <c r="J19206">
        <v>0</v>
      </c>
      <c r="L19206">
        <v>0</v>
      </c>
      <c r="N19206">
        <v>0</v>
      </c>
      <c r="P19206">
        <v>0</v>
      </c>
      <c r="Q19206">
        <v>0</v>
      </c>
      <c r="S19206">
        <v>0</v>
      </c>
    </row>
    <row r="19207" spans="1:19" x14ac:dyDescent="0.3">
      <c r="A19207" t="s">
        <v>38238</v>
      </c>
      <c r="B19207" s="171" t="s">
        <v>38239</v>
      </c>
      <c r="C19207" s="171" t="s">
        <v>206</v>
      </c>
      <c r="D19207" s="171" t="s">
        <v>15341</v>
      </c>
      <c r="E19207" s="11">
        <v>45078</v>
      </c>
      <c r="F19207">
        <v>0</v>
      </c>
      <c r="G19207">
        <v>0</v>
      </c>
      <c r="I19207">
        <v>0</v>
      </c>
      <c r="J19207">
        <v>0</v>
      </c>
      <c r="L19207">
        <v>0</v>
      </c>
      <c r="N19207">
        <v>0</v>
      </c>
      <c r="P19207">
        <v>0</v>
      </c>
      <c r="Q19207">
        <v>0</v>
      </c>
      <c r="S19207">
        <v>0</v>
      </c>
    </row>
    <row r="19208" spans="1:19" x14ac:dyDescent="0.3">
      <c r="A19208" t="s">
        <v>38240</v>
      </c>
      <c r="B19208" s="171" t="s">
        <v>38241</v>
      </c>
      <c r="C19208" s="171" t="s">
        <v>16544</v>
      </c>
      <c r="D19208" s="171" t="s">
        <v>15341</v>
      </c>
      <c r="E19208" s="11">
        <v>45078</v>
      </c>
      <c r="F19208">
        <v>0</v>
      </c>
      <c r="G19208">
        <v>0</v>
      </c>
      <c r="I19208">
        <v>0</v>
      </c>
      <c r="J19208">
        <v>0</v>
      </c>
      <c r="L19208">
        <v>0</v>
      </c>
      <c r="N19208">
        <v>0</v>
      </c>
      <c r="P19208">
        <v>0</v>
      </c>
      <c r="Q19208">
        <v>0</v>
      </c>
      <c r="S19208">
        <v>0</v>
      </c>
    </row>
    <row r="19209" spans="1:19" x14ac:dyDescent="0.3">
      <c r="A19209" t="s">
        <v>38242</v>
      </c>
      <c r="B19209" s="171" t="s">
        <v>38243</v>
      </c>
      <c r="C19209" s="171" t="s">
        <v>16544</v>
      </c>
      <c r="D19209" s="171" t="s">
        <v>80</v>
      </c>
      <c r="E19209" s="11">
        <v>45078</v>
      </c>
      <c r="F19209">
        <v>0</v>
      </c>
      <c r="G19209">
        <v>0</v>
      </c>
      <c r="I19209">
        <v>0</v>
      </c>
      <c r="J19209">
        <v>0</v>
      </c>
      <c r="L19209">
        <v>0</v>
      </c>
      <c r="N19209">
        <v>0</v>
      </c>
      <c r="P19209">
        <v>0</v>
      </c>
      <c r="Q19209">
        <v>0</v>
      </c>
      <c r="S19209">
        <v>0</v>
      </c>
    </row>
    <row r="19210" spans="1:19" x14ac:dyDescent="0.3">
      <c r="A19210" t="s">
        <v>38244</v>
      </c>
      <c r="B19210" s="171" t="s">
        <v>38245</v>
      </c>
      <c r="C19210" s="171" t="s">
        <v>24315</v>
      </c>
      <c r="D19210" s="171" t="s">
        <v>15341</v>
      </c>
      <c r="E19210" s="11">
        <v>45078</v>
      </c>
      <c r="F19210">
        <v>0</v>
      </c>
      <c r="G19210">
        <v>0</v>
      </c>
      <c r="I19210">
        <v>0</v>
      </c>
      <c r="J19210">
        <v>0</v>
      </c>
      <c r="L19210">
        <v>0</v>
      </c>
      <c r="N19210">
        <v>0</v>
      </c>
      <c r="P19210">
        <v>0</v>
      </c>
      <c r="Q19210">
        <v>0</v>
      </c>
      <c r="S19210">
        <v>0</v>
      </c>
    </row>
    <row r="19211" spans="1:19" x14ac:dyDescent="0.3">
      <c r="A19211" t="s">
        <v>38246</v>
      </c>
      <c r="B19211" s="171" t="s">
        <v>38247</v>
      </c>
      <c r="C19211" s="171" t="s">
        <v>24315</v>
      </c>
      <c r="D19211" s="171" t="s">
        <v>80</v>
      </c>
      <c r="E19211" s="11">
        <v>45078</v>
      </c>
      <c r="F19211">
        <v>0</v>
      </c>
      <c r="G19211">
        <v>0</v>
      </c>
      <c r="I19211">
        <v>0</v>
      </c>
      <c r="J19211">
        <v>0</v>
      </c>
      <c r="L19211">
        <v>0</v>
      </c>
      <c r="N19211">
        <v>0</v>
      </c>
      <c r="P19211">
        <v>0</v>
      </c>
      <c r="Q19211">
        <v>0</v>
      </c>
      <c r="S19211">
        <v>0</v>
      </c>
    </row>
    <row r="19212" spans="1:19" x14ac:dyDescent="0.3">
      <c r="A19212" t="s">
        <v>38248</v>
      </c>
      <c r="B19212" s="171" t="s">
        <v>38249</v>
      </c>
      <c r="C19212" s="171" t="s">
        <v>34833</v>
      </c>
      <c r="D19212" s="171" t="s">
        <v>80</v>
      </c>
      <c r="E19212" s="11">
        <v>45078</v>
      </c>
      <c r="F19212">
        <v>1.5</v>
      </c>
      <c r="G19212">
        <v>2</v>
      </c>
      <c r="I19212">
        <v>3</v>
      </c>
      <c r="J19212">
        <v>9</v>
      </c>
      <c r="L19212">
        <v>11</v>
      </c>
      <c r="N19212">
        <v>3</v>
      </c>
      <c r="P19212">
        <v>0</v>
      </c>
      <c r="Q19212">
        <v>0</v>
      </c>
      <c r="S19212">
        <v>0</v>
      </c>
    </row>
    <row r="19213" spans="1:19" x14ac:dyDescent="0.3">
      <c r="A19213" t="s">
        <v>38250</v>
      </c>
      <c r="B19213" s="171" t="s">
        <v>38251</v>
      </c>
      <c r="C19213" s="171" t="s">
        <v>34836</v>
      </c>
      <c r="D19213" s="171" t="s">
        <v>80</v>
      </c>
      <c r="E19213" s="11">
        <v>45078</v>
      </c>
      <c r="F19213">
        <v>1.5</v>
      </c>
      <c r="G19213">
        <v>1.5</v>
      </c>
      <c r="I19213">
        <v>3</v>
      </c>
      <c r="J19213">
        <v>7</v>
      </c>
      <c r="L19213">
        <v>7</v>
      </c>
      <c r="N19213">
        <v>3</v>
      </c>
      <c r="P19213">
        <v>0</v>
      </c>
      <c r="Q19213">
        <v>0</v>
      </c>
      <c r="S19213">
        <v>0</v>
      </c>
    </row>
    <row r="19214" spans="1:19" x14ac:dyDescent="0.3">
      <c r="A19214" t="s">
        <v>38252</v>
      </c>
      <c r="B19214" s="171" t="s">
        <v>38253</v>
      </c>
      <c r="C19214" s="171" t="s">
        <v>113</v>
      </c>
      <c r="D19214" s="171" t="s">
        <v>80</v>
      </c>
      <c r="E19214" s="11">
        <v>45078</v>
      </c>
      <c r="F19214">
        <v>0</v>
      </c>
      <c r="G19214">
        <v>0</v>
      </c>
      <c r="I19214">
        <v>0</v>
      </c>
      <c r="J19214">
        <v>0</v>
      </c>
      <c r="L19214">
        <v>0</v>
      </c>
      <c r="N19214">
        <v>0</v>
      </c>
      <c r="P19214">
        <v>0</v>
      </c>
      <c r="Q19214">
        <v>0</v>
      </c>
      <c r="S19214">
        <v>0</v>
      </c>
    </row>
    <row r="19215" spans="1:19" x14ac:dyDescent="0.3">
      <c r="A19215" t="s">
        <v>38254</v>
      </c>
      <c r="B19215" s="171" t="s">
        <v>38255</v>
      </c>
      <c r="C19215" s="171" t="s">
        <v>131</v>
      </c>
      <c r="D19215" s="171" t="s">
        <v>80</v>
      </c>
      <c r="E19215" s="11">
        <v>45078</v>
      </c>
      <c r="F19215">
        <v>0</v>
      </c>
      <c r="G19215">
        <v>0</v>
      </c>
      <c r="I19215">
        <v>0</v>
      </c>
      <c r="J19215">
        <v>0</v>
      </c>
      <c r="L19215">
        <v>0</v>
      </c>
      <c r="N19215">
        <v>0</v>
      </c>
      <c r="P19215">
        <v>0</v>
      </c>
      <c r="Q19215">
        <v>0</v>
      </c>
      <c r="S19215">
        <v>0</v>
      </c>
    </row>
    <row r="19216" spans="1:19" x14ac:dyDescent="0.3">
      <c r="A19216" t="s">
        <v>38256</v>
      </c>
      <c r="B19216" s="171" t="s">
        <v>38257</v>
      </c>
      <c r="C19216" s="171" t="s">
        <v>14843</v>
      </c>
      <c r="D19216" s="171" t="s">
        <v>80</v>
      </c>
      <c r="E19216" s="11">
        <v>45078</v>
      </c>
      <c r="F19216">
        <v>0</v>
      </c>
      <c r="G19216">
        <v>0</v>
      </c>
      <c r="I19216">
        <v>0</v>
      </c>
      <c r="J19216">
        <v>0</v>
      </c>
      <c r="L19216">
        <v>0</v>
      </c>
      <c r="N19216">
        <v>0</v>
      </c>
      <c r="P19216">
        <v>0</v>
      </c>
      <c r="Q19216">
        <v>0</v>
      </c>
      <c r="S19216">
        <v>0</v>
      </c>
    </row>
    <row r="19217" spans="1:19" x14ac:dyDescent="0.3">
      <c r="A19217" t="s">
        <v>38258</v>
      </c>
      <c r="B19217" s="171" t="s">
        <v>38259</v>
      </c>
      <c r="C19217" s="171" t="s">
        <v>155</v>
      </c>
      <c r="D19217" s="171" t="s">
        <v>80</v>
      </c>
      <c r="E19217" s="11">
        <v>45078</v>
      </c>
      <c r="F19217">
        <v>5</v>
      </c>
      <c r="G19217">
        <v>6</v>
      </c>
      <c r="I19217">
        <v>14</v>
      </c>
      <c r="J19217">
        <v>27</v>
      </c>
      <c r="L19217">
        <v>32</v>
      </c>
      <c r="N19217">
        <v>14</v>
      </c>
      <c r="P19217">
        <v>0</v>
      </c>
      <c r="Q19217">
        <v>1</v>
      </c>
      <c r="S19217">
        <v>0</v>
      </c>
    </row>
    <row r="19218" spans="1:19" x14ac:dyDescent="0.3">
      <c r="A19218" t="s">
        <v>38260</v>
      </c>
      <c r="B19218" s="171" t="s">
        <v>38261</v>
      </c>
      <c r="C19218" s="171" t="s">
        <v>16232</v>
      </c>
      <c r="D19218" s="171" t="s">
        <v>80</v>
      </c>
      <c r="E19218" s="11">
        <v>45078</v>
      </c>
      <c r="F19218">
        <v>2</v>
      </c>
      <c r="G19218">
        <v>2</v>
      </c>
      <c r="I19218">
        <v>3</v>
      </c>
      <c r="J19218">
        <v>12</v>
      </c>
      <c r="L19218">
        <v>12</v>
      </c>
      <c r="N19218">
        <v>2</v>
      </c>
      <c r="P19218">
        <v>0</v>
      </c>
      <c r="Q19218">
        <v>2</v>
      </c>
      <c r="S19218">
        <v>1</v>
      </c>
    </row>
    <row r="19219" spans="1:19" x14ac:dyDescent="0.3">
      <c r="A19219" t="s">
        <v>38262</v>
      </c>
      <c r="B19219" s="171" t="s">
        <v>38263</v>
      </c>
      <c r="C19219" s="171" t="s">
        <v>16557</v>
      </c>
      <c r="D19219" s="171" t="s">
        <v>80</v>
      </c>
      <c r="E19219" s="11">
        <v>45078</v>
      </c>
      <c r="F19219">
        <v>0</v>
      </c>
      <c r="G19219">
        <v>0</v>
      </c>
      <c r="I19219">
        <v>0</v>
      </c>
      <c r="J19219">
        <v>0</v>
      </c>
      <c r="L19219">
        <v>0</v>
      </c>
      <c r="N19219">
        <v>0</v>
      </c>
      <c r="P19219">
        <v>0</v>
      </c>
      <c r="Q19219">
        <v>0</v>
      </c>
      <c r="S19219">
        <v>0</v>
      </c>
    </row>
    <row r="19220" spans="1:19" x14ac:dyDescent="0.3">
      <c r="A19220" t="s">
        <v>38264</v>
      </c>
      <c r="B19220" s="171" t="s">
        <v>38265</v>
      </c>
      <c r="C19220" s="171" t="s">
        <v>188</v>
      </c>
      <c r="D19220" s="171" t="s">
        <v>80</v>
      </c>
      <c r="E19220" s="11">
        <v>45078</v>
      </c>
      <c r="F19220">
        <v>2</v>
      </c>
      <c r="G19220">
        <v>5</v>
      </c>
      <c r="I19220">
        <v>1</v>
      </c>
      <c r="J19220">
        <v>11</v>
      </c>
      <c r="L19220">
        <v>29</v>
      </c>
      <c r="N19220">
        <v>1</v>
      </c>
      <c r="P19220">
        <v>1</v>
      </c>
      <c r="Q19220">
        <v>1</v>
      </c>
      <c r="S19220">
        <v>0</v>
      </c>
    </row>
    <row r="19221" spans="1:19" x14ac:dyDescent="0.3">
      <c r="A19221" t="s">
        <v>38266</v>
      </c>
      <c r="B19221" s="171" t="s">
        <v>38267</v>
      </c>
      <c r="C19221" s="171" t="s">
        <v>227</v>
      </c>
      <c r="D19221" s="171" t="s">
        <v>80</v>
      </c>
      <c r="E19221" s="11">
        <v>45078</v>
      </c>
      <c r="F19221">
        <v>0</v>
      </c>
      <c r="G19221">
        <v>0</v>
      </c>
      <c r="I19221">
        <v>0</v>
      </c>
      <c r="J19221">
        <v>0</v>
      </c>
      <c r="L19221">
        <v>0</v>
      </c>
      <c r="N19221">
        <v>0</v>
      </c>
      <c r="P19221">
        <v>0</v>
      </c>
      <c r="Q19221">
        <v>0</v>
      </c>
      <c r="S19221">
        <v>0</v>
      </c>
    </row>
    <row r="19222" spans="1:19" x14ac:dyDescent="0.3">
      <c r="A19222" t="s">
        <v>38268</v>
      </c>
      <c r="B19222" s="171" t="s">
        <v>38269</v>
      </c>
      <c r="C19222" s="171" t="s">
        <v>116</v>
      </c>
      <c r="D19222" s="171" t="s">
        <v>80</v>
      </c>
      <c r="E19222" s="11">
        <v>45078</v>
      </c>
      <c r="F19222">
        <v>6</v>
      </c>
      <c r="G19222">
        <v>8</v>
      </c>
      <c r="I19222">
        <v>32</v>
      </c>
      <c r="J19222">
        <v>62</v>
      </c>
      <c r="L19222">
        <v>84</v>
      </c>
      <c r="N19222">
        <v>32</v>
      </c>
      <c r="P19222">
        <v>0</v>
      </c>
      <c r="Q19222">
        <v>3</v>
      </c>
      <c r="S19222">
        <v>0</v>
      </c>
    </row>
    <row r="19223" spans="1:19" x14ac:dyDescent="0.3">
      <c r="A19223" t="s">
        <v>38270</v>
      </c>
      <c r="B19223" s="171" t="s">
        <v>38271</v>
      </c>
      <c r="C19223" s="171" t="s">
        <v>9862</v>
      </c>
      <c r="D19223" s="171" t="s">
        <v>80</v>
      </c>
      <c r="E19223" s="11">
        <v>45078</v>
      </c>
      <c r="F19223">
        <v>0</v>
      </c>
      <c r="G19223">
        <v>0</v>
      </c>
      <c r="I19223">
        <v>0</v>
      </c>
      <c r="J19223">
        <v>0</v>
      </c>
      <c r="L19223">
        <v>0</v>
      </c>
      <c r="N19223">
        <v>0</v>
      </c>
      <c r="P19223">
        <v>0</v>
      </c>
      <c r="Q19223">
        <v>0</v>
      </c>
      <c r="S19223">
        <v>0</v>
      </c>
    </row>
    <row r="19224" spans="1:19" x14ac:dyDescent="0.3">
      <c r="A19224" t="s">
        <v>38272</v>
      </c>
      <c r="B19224" s="171" t="s">
        <v>38273</v>
      </c>
      <c r="C19224" s="171" t="s">
        <v>140</v>
      </c>
      <c r="D19224" s="171" t="s">
        <v>80</v>
      </c>
      <c r="E19224" s="11">
        <v>45078</v>
      </c>
      <c r="F19224">
        <v>0</v>
      </c>
      <c r="G19224">
        <v>0</v>
      </c>
      <c r="I19224">
        <v>0</v>
      </c>
      <c r="J19224">
        <v>0</v>
      </c>
      <c r="L19224">
        <v>0</v>
      </c>
      <c r="N19224">
        <v>0</v>
      </c>
      <c r="P19224">
        <v>0</v>
      </c>
      <c r="Q19224">
        <v>0</v>
      </c>
      <c r="S19224">
        <v>0</v>
      </c>
    </row>
    <row r="19225" spans="1:19" x14ac:dyDescent="0.3">
      <c r="A19225" t="s">
        <v>38274</v>
      </c>
      <c r="B19225" s="171" t="s">
        <v>38275</v>
      </c>
      <c r="C19225" s="171" t="s">
        <v>8590</v>
      </c>
      <c r="D19225" s="171" t="s">
        <v>80</v>
      </c>
      <c r="E19225" s="11">
        <v>45078</v>
      </c>
      <c r="F19225">
        <v>0</v>
      </c>
      <c r="G19225">
        <v>0</v>
      </c>
      <c r="I19225">
        <v>0</v>
      </c>
      <c r="J19225">
        <v>0</v>
      </c>
      <c r="L19225">
        <v>0</v>
      </c>
      <c r="N19225">
        <v>0</v>
      </c>
      <c r="P19225">
        <v>0</v>
      </c>
      <c r="Q19225">
        <v>0</v>
      </c>
      <c r="S19225">
        <v>0</v>
      </c>
    </row>
    <row r="19226" spans="1:19" x14ac:dyDescent="0.3">
      <c r="A19226" t="s">
        <v>38276</v>
      </c>
      <c r="B19226" s="171" t="s">
        <v>38277</v>
      </c>
      <c r="C19226" s="171" t="s">
        <v>170</v>
      </c>
      <c r="D19226" s="171" t="s">
        <v>80</v>
      </c>
      <c r="E19226" s="11">
        <v>45078</v>
      </c>
      <c r="F19226">
        <v>3.5</v>
      </c>
      <c r="G19226">
        <v>3.5</v>
      </c>
      <c r="I19226">
        <v>27</v>
      </c>
      <c r="J19226">
        <v>49</v>
      </c>
      <c r="L19226">
        <v>49</v>
      </c>
      <c r="N19226">
        <v>27</v>
      </c>
      <c r="P19226">
        <v>0</v>
      </c>
      <c r="Q19226">
        <v>0</v>
      </c>
      <c r="S19226">
        <v>0</v>
      </c>
    </row>
    <row r="19227" spans="1:19" x14ac:dyDescent="0.3">
      <c r="A19227" t="s">
        <v>38278</v>
      </c>
      <c r="B19227" s="171" t="s">
        <v>38279</v>
      </c>
      <c r="C19227" s="171" t="s">
        <v>182</v>
      </c>
      <c r="D19227" s="171" t="s">
        <v>80</v>
      </c>
      <c r="E19227" s="11">
        <v>45078</v>
      </c>
      <c r="F19227">
        <v>10.5</v>
      </c>
      <c r="G19227">
        <v>10</v>
      </c>
      <c r="I19227">
        <v>54</v>
      </c>
      <c r="J19227">
        <v>120</v>
      </c>
      <c r="L19227">
        <v>113</v>
      </c>
      <c r="N19227">
        <v>54</v>
      </c>
      <c r="P19227">
        <v>1</v>
      </c>
      <c r="Q19227">
        <v>1</v>
      </c>
      <c r="S19227">
        <v>0</v>
      </c>
    </row>
    <row r="19228" spans="1:19" x14ac:dyDescent="0.3">
      <c r="A19228" t="s">
        <v>38280</v>
      </c>
      <c r="B19228" s="171" t="s">
        <v>38281</v>
      </c>
      <c r="C19228" s="171" t="s">
        <v>197</v>
      </c>
      <c r="D19228" s="171" t="s">
        <v>80</v>
      </c>
      <c r="E19228" s="11">
        <v>45078</v>
      </c>
      <c r="F19228">
        <v>9</v>
      </c>
      <c r="G19228">
        <v>8</v>
      </c>
      <c r="I19228">
        <v>31</v>
      </c>
      <c r="J19228">
        <v>90</v>
      </c>
      <c r="L19228">
        <v>80</v>
      </c>
      <c r="N19228">
        <v>31</v>
      </c>
      <c r="P19228">
        <v>8</v>
      </c>
      <c r="Q19228">
        <v>9</v>
      </c>
      <c r="S19228">
        <v>0</v>
      </c>
    </row>
    <row r="19229" spans="1:19" x14ac:dyDescent="0.3">
      <c r="A19229" t="s">
        <v>38282</v>
      </c>
      <c r="B19229" s="171" t="s">
        <v>38283</v>
      </c>
      <c r="C19229" s="171" t="s">
        <v>218</v>
      </c>
      <c r="D19229" s="171" t="s">
        <v>80</v>
      </c>
      <c r="E19229" s="11">
        <v>45078</v>
      </c>
      <c r="F19229">
        <v>0</v>
      </c>
      <c r="G19229">
        <v>0</v>
      </c>
      <c r="I19229">
        <v>0</v>
      </c>
      <c r="J19229">
        <v>0</v>
      </c>
      <c r="L19229">
        <v>0</v>
      </c>
      <c r="N19229">
        <v>0</v>
      </c>
      <c r="P19229">
        <v>0</v>
      </c>
      <c r="Q19229">
        <v>0</v>
      </c>
      <c r="S19229">
        <v>0</v>
      </c>
    </row>
    <row r="19230" spans="1:19" x14ac:dyDescent="0.3">
      <c r="A19230" t="s">
        <v>38284</v>
      </c>
      <c r="B19230" s="171" t="s">
        <v>38285</v>
      </c>
      <c r="C19230" s="171" t="s">
        <v>34871</v>
      </c>
      <c r="D19230" s="171" t="s">
        <v>80</v>
      </c>
      <c r="E19230" s="11">
        <v>45078</v>
      </c>
      <c r="F19230">
        <v>2.5</v>
      </c>
      <c r="G19230">
        <v>4</v>
      </c>
      <c r="I19230">
        <v>18</v>
      </c>
      <c r="J19230">
        <v>29</v>
      </c>
      <c r="L19230">
        <v>44</v>
      </c>
      <c r="N19230">
        <v>18</v>
      </c>
      <c r="P19230">
        <v>0</v>
      </c>
      <c r="Q19230">
        <v>0</v>
      </c>
      <c r="S19230">
        <v>0</v>
      </c>
    </row>
    <row r="19231" spans="1:19" x14ac:dyDescent="0.3">
      <c r="A19231" t="s">
        <v>38286</v>
      </c>
      <c r="B19231" s="171" t="s">
        <v>38287</v>
      </c>
      <c r="C19231" s="171" t="s">
        <v>230</v>
      </c>
      <c r="D19231" s="171" t="s">
        <v>80</v>
      </c>
      <c r="E19231" s="11">
        <v>45078</v>
      </c>
      <c r="F19231">
        <v>0</v>
      </c>
      <c r="G19231">
        <v>0</v>
      </c>
      <c r="I19231">
        <v>0</v>
      </c>
      <c r="J19231">
        <v>0</v>
      </c>
      <c r="L19231">
        <v>0</v>
      </c>
      <c r="N19231">
        <v>0</v>
      </c>
      <c r="P19231">
        <v>0</v>
      </c>
      <c r="Q19231">
        <v>0</v>
      </c>
      <c r="S19231">
        <v>0</v>
      </c>
    </row>
    <row r="19232" spans="1:19" x14ac:dyDescent="0.3">
      <c r="A19232" t="s">
        <v>38288</v>
      </c>
      <c r="B19232" s="171" t="s">
        <v>38289</v>
      </c>
      <c r="C19232" s="171" t="s">
        <v>8193</v>
      </c>
      <c r="D19232" s="171" t="s">
        <v>80</v>
      </c>
      <c r="E19232" s="11">
        <v>45078</v>
      </c>
      <c r="F19232">
        <v>0</v>
      </c>
      <c r="G19232">
        <v>1</v>
      </c>
      <c r="I19232">
        <v>14</v>
      </c>
      <c r="J19232">
        <v>0</v>
      </c>
      <c r="L19232">
        <v>11</v>
      </c>
      <c r="N19232">
        <v>14</v>
      </c>
      <c r="P19232">
        <v>1</v>
      </c>
      <c r="Q19232">
        <v>1</v>
      </c>
      <c r="S19232">
        <v>0</v>
      </c>
    </row>
    <row r="19233" spans="1:19" x14ac:dyDescent="0.3">
      <c r="A19233" t="s">
        <v>38290</v>
      </c>
      <c r="B19233" s="171" t="s">
        <v>38291</v>
      </c>
      <c r="C19233" s="171" t="s">
        <v>10522</v>
      </c>
      <c r="D19233" s="171" t="s">
        <v>80</v>
      </c>
      <c r="E19233" s="11">
        <v>45078</v>
      </c>
      <c r="F19233">
        <v>0</v>
      </c>
      <c r="G19233">
        <v>0</v>
      </c>
      <c r="I19233">
        <v>0</v>
      </c>
      <c r="J19233">
        <v>0</v>
      </c>
      <c r="L19233">
        <v>0</v>
      </c>
      <c r="N19233">
        <v>0</v>
      </c>
      <c r="P19233">
        <v>0</v>
      </c>
      <c r="Q19233">
        <v>0</v>
      </c>
      <c r="S19233">
        <v>0</v>
      </c>
    </row>
    <row r="19234" spans="1:19" x14ac:dyDescent="0.3">
      <c r="A19234" t="s">
        <v>38292</v>
      </c>
      <c r="B19234" s="171" t="s">
        <v>38293</v>
      </c>
      <c r="C19234" s="171" t="s">
        <v>10525</v>
      </c>
      <c r="D19234" s="171" t="s">
        <v>80</v>
      </c>
      <c r="E19234" s="11">
        <v>45078</v>
      </c>
      <c r="F19234">
        <v>0</v>
      </c>
      <c r="G19234">
        <v>0</v>
      </c>
      <c r="I19234">
        <v>0</v>
      </c>
      <c r="J19234">
        <v>0</v>
      </c>
      <c r="L19234">
        <v>0</v>
      </c>
      <c r="N19234">
        <v>0</v>
      </c>
      <c r="P19234">
        <v>0</v>
      </c>
      <c r="Q19234">
        <v>0</v>
      </c>
      <c r="S19234">
        <v>0</v>
      </c>
    </row>
    <row r="19235" spans="1:19" x14ac:dyDescent="0.3">
      <c r="A19235" t="s">
        <v>38294</v>
      </c>
      <c r="B19235" s="171" t="s">
        <v>38295</v>
      </c>
      <c r="C19235" s="171" t="s">
        <v>10528</v>
      </c>
      <c r="D19235" s="171" t="s">
        <v>80</v>
      </c>
      <c r="E19235" s="11">
        <v>45078</v>
      </c>
      <c r="F19235">
        <v>0</v>
      </c>
      <c r="G19235">
        <v>0</v>
      </c>
      <c r="I19235">
        <v>0</v>
      </c>
      <c r="J19235">
        <v>0</v>
      </c>
      <c r="L19235">
        <v>0</v>
      </c>
      <c r="N19235">
        <v>0</v>
      </c>
      <c r="P19235">
        <v>0</v>
      </c>
      <c r="Q19235">
        <v>0</v>
      </c>
      <c r="S19235">
        <v>0</v>
      </c>
    </row>
    <row r="19236" spans="1:19" x14ac:dyDescent="0.3">
      <c r="A19236" t="s">
        <v>38296</v>
      </c>
      <c r="B19236" s="171" t="s">
        <v>38297</v>
      </c>
      <c r="C19236" s="171" t="s">
        <v>10531</v>
      </c>
      <c r="D19236" s="171" t="s">
        <v>80</v>
      </c>
      <c r="E19236" s="11">
        <v>45078</v>
      </c>
      <c r="F19236">
        <v>0</v>
      </c>
      <c r="G19236">
        <v>0</v>
      </c>
      <c r="I19236">
        <v>0</v>
      </c>
      <c r="J19236">
        <v>0</v>
      </c>
      <c r="L19236">
        <v>0</v>
      </c>
      <c r="N19236">
        <v>0</v>
      </c>
      <c r="P19236">
        <v>0</v>
      </c>
      <c r="Q19236">
        <v>0</v>
      </c>
      <c r="S19236">
        <v>0</v>
      </c>
    </row>
    <row r="19237" spans="1:19" x14ac:dyDescent="0.3">
      <c r="A19237" t="s">
        <v>38298</v>
      </c>
      <c r="B19237" s="171" t="s">
        <v>38299</v>
      </c>
      <c r="C19237" s="171" t="s">
        <v>14880</v>
      </c>
      <c r="D19237" s="171" t="s">
        <v>80</v>
      </c>
      <c r="E19237" s="11">
        <v>45078</v>
      </c>
      <c r="F19237">
        <v>0</v>
      </c>
      <c r="G19237">
        <v>0</v>
      </c>
      <c r="I19237">
        <v>0</v>
      </c>
      <c r="J19237">
        <v>0</v>
      </c>
      <c r="L19237">
        <v>0</v>
      </c>
      <c r="N19237">
        <v>0</v>
      </c>
      <c r="P19237">
        <v>0</v>
      </c>
      <c r="Q19237">
        <v>0</v>
      </c>
      <c r="S19237">
        <v>0</v>
      </c>
    </row>
    <row r="19238" spans="1:19" x14ac:dyDescent="0.3">
      <c r="A19238" t="s">
        <v>38300</v>
      </c>
      <c r="B19238" s="171" t="s">
        <v>38301</v>
      </c>
      <c r="C19238" s="171" t="s">
        <v>10534</v>
      </c>
      <c r="D19238" s="171" t="s">
        <v>80</v>
      </c>
      <c r="E19238" s="11">
        <v>45078</v>
      </c>
      <c r="F19238">
        <v>2</v>
      </c>
      <c r="G19238">
        <v>2</v>
      </c>
      <c r="I19238">
        <v>4</v>
      </c>
      <c r="J19238">
        <v>11</v>
      </c>
      <c r="L19238">
        <v>11</v>
      </c>
      <c r="N19238">
        <v>4</v>
      </c>
      <c r="P19238">
        <v>0</v>
      </c>
      <c r="Q19238">
        <v>0</v>
      </c>
      <c r="S19238">
        <v>0</v>
      </c>
    </row>
    <row r="19239" spans="1:19" x14ac:dyDescent="0.3">
      <c r="A19239" t="s">
        <v>38302</v>
      </c>
      <c r="B19239" s="171" t="s">
        <v>38303</v>
      </c>
      <c r="C19239" s="171" t="s">
        <v>10537</v>
      </c>
      <c r="D19239" s="171" t="s">
        <v>80</v>
      </c>
      <c r="E19239" s="11">
        <v>45078</v>
      </c>
      <c r="F19239">
        <v>0</v>
      </c>
      <c r="G19239">
        <v>2</v>
      </c>
      <c r="I19239">
        <v>4</v>
      </c>
      <c r="J19239">
        <v>0</v>
      </c>
      <c r="L19239">
        <v>11</v>
      </c>
      <c r="N19239">
        <v>4</v>
      </c>
      <c r="P19239">
        <v>0</v>
      </c>
      <c r="Q19239">
        <v>0</v>
      </c>
      <c r="S19239">
        <v>0</v>
      </c>
    </row>
    <row r="19240" spans="1:19" x14ac:dyDescent="0.3">
      <c r="A19240" t="s">
        <v>38304</v>
      </c>
      <c r="B19240" s="171" t="s">
        <v>38305</v>
      </c>
      <c r="C19240" s="171" t="s">
        <v>34754</v>
      </c>
      <c r="D19240" s="171" t="s">
        <v>4</v>
      </c>
      <c r="E19240" s="11">
        <v>45078</v>
      </c>
      <c r="F19240">
        <v>0.5</v>
      </c>
      <c r="G19240">
        <v>0.5</v>
      </c>
      <c r="I19240">
        <v>0</v>
      </c>
      <c r="J19240">
        <v>2</v>
      </c>
      <c r="L19240">
        <v>2</v>
      </c>
      <c r="N19240">
        <v>0</v>
      </c>
      <c r="P19240">
        <v>0</v>
      </c>
      <c r="Q19240">
        <v>0</v>
      </c>
      <c r="S19240">
        <v>0</v>
      </c>
    </row>
    <row r="19241" spans="1:19" x14ac:dyDescent="0.3">
      <c r="A19241" t="s">
        <v>38306</v>
      </c>
      <c r="B19241" s="171" t="s">
        <v>38307</v>
      </c>
      <c r="C19241" s="171" t="s">
        <v>34757</v>
      </c>
      <c r="D19241" s="171" t="s">
        <v>4</v>
      </c>
      <c r="E19241" s="11">
        <v>45078</v>
      </c>
      <c r="F19241">
        <v>1.5</v>
      </c>
      <c r="G19241">
        <v>1.5</v>
      </c>
      <c r="I19241">
        <v>0</v>
      </c>
      <c r="J19241">
        <v>6</v>
      </c>
      <c r="L19241">
        <v>6</v>
      </c>
      <c r="N19241">
        <v>0</v>
      </c>
      <c r="P19241">
        <v>0</v>
      </c>
      <c r="Q19241">
        <v>0</v>
      </c>
      <c r="S19241">
        <v>0</v>
      </c>
    </row>
    <row r="19242" spans="1:19" x14ac:dyDescent="0.3">
      <c r="A19242" t="s">
        <v>38308</v>
      </c>
      <c r="B19242" s="171" t="s">
        <v>38309</v>
      </c>
      <c r="C19242" s="171" t="s">
        <v>34760</v>
      </c>
      <c r="D19242" s="171" t="s">
        <v>4</v>
      </c>
      <c r="E19242" s="11">
        <v>45078</v>
      </c>
      <c r="F19242">
        <v>1</v>
      </c>
      <c r="G19242">
        <v>1</v>
      </c>
      <c r="I19242">
        <v>2</v>
      </c>
      <c r="J19242">
        <v>4</v>
      </c>
      <c r="L19242">
        <v>4</v>
      </c>
      <c r="N19242">
        <v>2</v>
      </c>
      <c r="P19242">
        <v>0</v>
      </c>
      <c r="Q19242">
        <v>0</v>
      </c>
      <c r="S19242">
        <v>0</v>
      </c>
    </row>
    <row r="19243" spans="1:19" x14ac:dyDescent="0.3">
      <c r="A19243" t="s">
        <v>38310</v>
      </c>
      <c r="B19243" s="171" t="s">
        <v>38311</v>
      </c>
      <c r="C19243" s="171" t="s">
        <v>34763</v>
      </c>
      <c r="D19243" s="171" t="s">
        <v>4</v>
      </c>
      <c r="E19243" s="11">
        <v>45078</v>
      </c>
      <c r="F19243">
        <v>0.5</v>
      </c>
      <c r="G19243">
        <v>0.5</v>
      </c>
      <c r="I19243">
        <v>0</v>
      </c>
      <c r="J19243">
        <v>2</v>
      </c>
      <c r="L19243">
        <v>2</v>
      </c>
      <c r="N19243">
        <v>0</v>
      </c>
      <c r="P19243">
        <v>0</v>
      </c>
      <c r="Q19243">
        <v>0</v>
      </c>
      <c r="S19243">
        <v>0</v>
      </c>
    </row>
    <row r="19244" spans="1:19" x14ac:dyDescent="0.3">
      <c r="A19244" t="s">
        <v>38312</v>
      </c>
      <c r="B19244" s="171" t="s">
        <v>38313</v>
      </c>
      <c r="C19244" s="171" t="s">
        <v>34766</v>
      </c>
      <c r="D19244" s="171" t="s">
        <v>4</v>
      </c>
      <c r="E19244" s="11">
        <v>45078</v>
      </c>
      <c r="F19244">
        <v>0.5</v>
      </c>
      <c r="G19244">
        <v>0.5</v>
      </c>
      <c r="I19244">
        <v>0</v>
      </c>
      <c r="J19244">
        <v>2</v>
      </c>
      <c r="L19244">
        <v>2</v>
      </c>
      <c r="N19244">
        <v>0</v>
      </c>
      <c r="P19244">
        <v>0</v>
      </c>
      <c r="Q19244">
        <v>0</v>
      </c>
      <c r="S19244">
        <v>0</v>
      </c>
    </row>
    <row r="19245" spans="1:19" x14ac:dyDescent="0.3">
      <c r="A19245" t="s">
        <v>38314</v>
      </c>
      <c r="B19245" s="171" t="s">
        <v>38315</v>
      </c>
      <c r="C19245" s="171" t="s">
        <v>119</v>
      </c>
      <c r="D19245" s="171" t="s">
        <v>4</v>
      </c>
      <c r="E19245" s="11">
        <v>45078</v>
      </c>
      <c r="F19245">
        <v>0</v>
      </c>
      <c r="G19245">
        <v>0</v>
      </c>
      <c r="I19245">
        <v>0</v>
      </c>
      <c r="J19245">
        <v>0</v>
      </c>
      <c r="L19245">
        <v>0</v>
      </c>
      <c r="N19245">
        <v>0</v>
      </c>
      <c r="P19245">
        <v>0</v>
      </c>
      <c r="Q19245">
        <v>0</v>
      </c>
      <c r="S19245">
        <v>0</v>
      </c>
    </row>
    <row r="19246" spans="1:19" x14ac:dyDescent="0.3">
      <c r="A19246" t="s">
        <v>38316</v>
      </c>
      <c r="B19246" s="171" t="s">
        <v>38317</v>
      </c>
      <c r="C19246" s="171" t="s">
        <v>143</v>
      </c>
      <c r="D19246" s="171" t="s">
        <v>4</v>
      </c>
      <c r="E19246" s="11">
        <v>45078</v>
      </c>
      <c r="F19246">
        <v>0</v>
      </c>
      <c r="G19246">
        <v>0</v>
      </c>
      <c r="I19246">
        <v>0</v>
      </c>
      <c r="J19246">
        <v>0</v>
      </c>
      <c r="L19246">
        <v>0</v>
      </c>
      <c r="N19246">
        <v>0</v>
      </c>
      <c r="P19246">
        <v>0</v>
      </c>
      <c r="Q19246">
        <v>0</v>
      </c>
      <c r="S19246">
        <v>0</v>
      </c>
    </row>
    <row r="19247" spans="1:19" x14ac:dyDescent="0.3">
      <c r="A19247" t="s">
        <v>38318</v>
      </c>
      <c r="B19247" s="171" t="s">
        <v>38319</v>
      </c>
      <c r="C19247" s="171" t="s">
        <v>158</v>
      </c>
      <c r="D19247" s="171" t="s">
        <v>4</v>
      </c>
      <c r="E19247" s="11">
        <v>45078</v>
      </c>
      <c r="F19247">
        <v>0</v>
      </c>
      <c r="G19247">
        <v>0</v>
      </c>
      <c r="I19247">
        <v>0</v>
      </c>
      <c r="J19247">
        <v>0</v>
      </c>
      <c r="L19247">
        <v>0</v>
      </c>
      <c r="N19247">
        <v>0</v>
      </c>
      <c r="P19247">
        <v>0</v>
      </c>
      <c r="Q19247">
        <v>0</v>
      </c>
      <c r="S19247">
        <v>0</v>
      </c>
    </row>
    <row r="19248" spans="1:19" x14ac:dyDescent="0.3">
      <c r="A19248" t="s">
        <v>38320</v>
      </c>
      <c r="B19248" s="171" t="s">
        <v>38321</v>
      </c>
      <c r="C19248" s="171" t="s">
        <v>209</v>
      </c>
      <c r="D19248" s="171" t="s">
        <v>4</v>
      </c>
      <c r="E19248" s="11">
        <v>45078</v>
      </c>
      <c r="F19248">
        <v>0</v>
      </c>
      <c r="G19248">
        <v>0</v>
      </c>
      <c r="I19248">
        <v>0</v>
      </c>
      <c r="J19248">
        <v>0</v>
      </c>
      <c r="L19248">
        <v>0</v>
      </c>
      <c r="N19248">
        <v>0</v>
      </c>
      <c r="P19248">
        <v>0</v>
      </c>
      <c r="Q19248">
        <v>0</v>
      </c>
      <c r="S19248">
        <v>0</v>
      </c>
    </row>
    <row r="19249" spans="1:19" x14ac:dyDescent="0.3">
      <c r="A19249" t="s">
        <v>38322</v>
      </c>
      <c r="B19249" s="171" t="s">
        <v>38323</v>
      </c>
      <c r="C19249" s="171" t="s">
        <v>76</v>
      </c>
      <c r="D19249" s="171" t="s">
        <v>4</v>
      </c>
      <c r="E19249" s="11">
        <v>45078</v>
      </c>
      <c r="F19249">
        <v>0</v>
      </c>
      <c r="G19249">
        <v>0</v>
      </c>
      <c r="I19249">
        <v>0</v>
      </c>
      <c r="J19249">
        <v>0</v>
      </c>
      <c r="L19249">
        <v>0</v>
      </c>
      <c r="N19249">
        <v>0</v>
      </c>
      <c r="P19249">
        <v>0</v>
      </c>
      <c r="Q19249">
        <v>0</v>
      </c>
      <c r="S19249">
        <v>0</v>
      </c>
    </row>
    <row r="19250" spans="1:19" x14ac:dyDescent="0.3">
      <c r="A19250" t="s">
        <v>38324</v>
      </c>
      <c r="B19250" s="171" t="s">
        <v>38325</v>
      </c>
      <c r="C19250" s="171" t="s">
        <v>15344</v>
      </c>
      <c r="D19250" s="171" t="s">
        <v>4</v>
      </c>
      <c r="E19250" s="11">
        <v>45078</v>
      </c>
      <c r="F19250">
        <v>0</v>
      </c>
      <c r="G19250">
        <v>0</v>
      </c>
      <c r="I19250">
        <v>0</v>
      </c>
      <c r="J19250">
        <v>0</v>
      </c>
      <c r="L19250">
        <v>0</v>
      </c>
      <c r="N19250">
        <v>0</v>
      </c>
      <c r="P19250">
        <v>0</v>
      </c>
      <c r="Q19250">
        <v>0</v>
      </c>
      <c r="S19250">
        <v>0</v>
      </c>
    </row>
    <row r="19251" spans="1:19" x14ac:dyDescent="0.3">
      <c r="A19251" t="s">
        <v>38326</v>
      </c>
      <c r="B19251" s="171" t="s">
        <v>38327</v>
      </c>
      <c r="C19251" s="171" t="s">
        <v>24281</v>
      </c>
      <c r="D19251" s="171" t="s">
        <v>4</v>
      </c>
      <c r="E19251" s="11">
        <v>45078</v>
      </c>
      <c r="F19251">
        <v>0</v>
      </c>
      <c r="G19251">
        <v>0</v>
      </c>
      <c r="I19251">
        <v>0</v>
      </c>
      <c r="J19251">
        <v>0</v>
      </c>
      <c r="L19251">
        <v>0</v>
      </c>
      <c r="N19251">
        <v>0</v>
      </c>
      <c r="P19251">
        <v>0</v>
      </c>
      <c r="Q19251">
        <v>0</v>
      </c>
      <c r="S19251">
        <v>0</v>
      </c>
    </row>
    <row r="19252" spans="1:19" x14ac:dyDescent="0.3">
      <c r="A19252" t="s">
        <v>38328</v>
      </c>
      <c r="B19252" s="171" t="s">
        <v>38329</v>
      </c>
      <c r="C19252" s="171" t="s">
        <v>24284</v>
      </c>
      <c r="D19252" s="171" t="s">
        <v>4</v>
      </c>
      <c r="E19252" s="11">
        <v>45078</v>
      </c>
      <c r="F19252">
        <v>3</v>
      </c>
      <c r="G19252">
        <v>2</v>
      </c>
      <c r="I19252">
        <v>7</v>
      </c>
      <c r="J19252">
        <v>17</v>
      </c>
      <c r="L19252">
        <v>11</v>
      </c>
      <c r="N19252">
        <v>6</v>
      </c>
      <c r="P19252">
        <v>0</v>
      </c>
      <c r="Q19252">
        <v>0</v>
      </c>
      <c r="S19252">
        <v>1</v>
      </c>
    </row>
    <row r="19253" spans="1:19" x14ac:dyDescent="0.3">
      <c r="A19253" t="s">
        <v>38330</v>
      </c>
      <c r="B19253" s="171" t="s">
        <v>38331</v>
      </c>
      <c r="C19253" s="171" t="s">
        <v>18126</v>
      </c>
      <c r="D19253" s="171" t="s">
        <v>4</v>
      </c>
      <c r="E19253" s="11">
        <v>45078</v>
      </c>
      <c r="F19253">
        <v>0</v>
      </c>
      <c r="G19253">
        <v>0</v>
      </c>
      <c r="I19253">
        <v>0</v>
      </c>
      <c r="J19253">
        <v>0</v>
      </c>
      <c r="L19253">
        <v>0</v>
      </c>
      <c r="N19253">
        <v>0</v>
      </c>
      <c r="P19253">
        <v>0</v>
      </c>
      <c r="Q19253">
        <v>0</v>
      </c>
      <c r="S19253">
        <v>0</v>
      </c>
    </row>
    <row r="19254" spans="1:19" x14ac:dyDescent="0.3">
      <c r="A19254" t="s">
        <v>38332</v>
      </c>
      <c r="B19254" s="171" t="s">
        <v>38333</v>
      </c>
      <c r="C19254" s="171" t="s">
        <v>128</v>
      </c>
      <c r="D19254" s="171" t="s">
        <v>4</v>
      </c>
      <c r="E19254" s="11">
        <v>45078</v>
      </c>
      <c r="F19254">
        <v>0</v>
      </c>
      <c r="G19254">
        <v>0</v>
      </c>
      <c r="I19254">
        <v>0</v>
      </c>
      <c r="J19254">
        <v>0</v>
      </c>
      <c r="L19254">
        <v>0</v>
      </c>
      <c r="N19254">
        <v>0</v>
      </c>
      <c r="P19254">
        <v>0</v>
      </c>
      <c r="Q19254">
        <v>0</v>
      </c>
      <c r="S19254">
        <v>0</v>
      </c>
    </row>
    <row r="19255" spans="1:19" x14ac:dyDescent="0.3">
      <c r="A19255" t="s">
        <v>38334</v>
      </c>
      <c r="B19255" s="171" t="s">
        <v>38335</v>
      </c>
      <c r="C19255" s="171" t="s">
        <v>14824</v>
      </c>
      <c r="D19255" s="171" t="s">
        <v>4</v>
      </c>
      <c r="E19255" s="11">
        <v>45078</v>
      </c>
      <c r="F19255">
        <v>0</v>
      </c>
      <c r="G19255">
        <v>0</v>
      </c>
      <c r="I19255">
        <v>0</v>
      </c>
      <c r="J19255">
        <v>0</v>
      </c>
      <c r="L19255">
        <v>0</v>
      </c>
      <c r="N19255">
        <v>0</v>
      </c>
      <c r="P19255">
        <v>0</v>
      </c>
      <c r="Q19255">
        <v>0</v>
      </c>
      <c r="S19255">
        <v>0</v>
      </c>
    </row>
    <row r="19256" spans="1:19" x14ac:dyDescent="0.3">
      <c r="A19256" t="s">
        <v>38336</v>
      </c>
      <c r="B19256" s="171" t="s">
        <v>38337</v>
      </c>
      <c r="C19256" s="171" t="s">
        <v>152</v>
      </c>
      <c r="D19256" s="171" t="s">
        <v>4</v>
      </c>
      <c r="E19256" s="11">
        <v>45078</v>
      </c>
      <c r="F19256">
        <v>0</v>
      </c>
      <c r="G19256">
        <v>0</v>
      </c>
      <c r="I19256">
        <v>0</v>
      </c>
      <c r="J19256">
        <v>0</v>
      </c>
      <c r="L19256">
        <v>0</v>
      </c>
      <c r="N19256">
        <v>0</v>
      </c>
      <c r="P19256">
        <v>0</v>
      </c>
      <c r="Q19256">
        <v>0</v>
      </c>
      <c r="S19256">
        <v>0</v>
      </c>
    </row>
    <row r="19257" spans="1:19" x14ac:dyDescent="0.3">
      <c r="A19257" t="s">
        <v>38338</v>
      </c>
      <c r="B19257" s="171" t="s">
        <v>38339</v>
      </c>
      <c r="C19257" s="171" t="s">
        <v>194</v>
      </c>
      <c r="D19257" s="171" t="s">
        <v>4</v>
      </c>
      <c r="E19257" s="11">
        <v>45078</v>
      </c>
      <c r="F19257">
        <v>5</v>
      </c>
      <c r="G19257">
        <v>5</v>
      </c>
      <c r="I19257">
        <v>13</v>
      </c>
      <c r="J19257">
        <v>27</v>
      </c>
      <c r="L19257">
        <v>27</v>
      </c>
      <c r="N19257">
        <v>10</v>
      </c>
      <c r="P19257">
        <v>4</v>
      </c>
      <c r="Q19257">
        <v>5</v>
      </c>
      <c r="S19257">
        <v>3</v>
      </c>
    </row>
    <row r="19258" spans="1:19" x14ac:dyDescent="0.3">
      <c r="A19258" t="s">
        <v>38340</v>
      </c>
      <c r="B19258" s="171" t="s">
        <v>38341</v>
      </c>
      <c r="C19258" s="171" t="s">
        <v>18137</v>
      </c>
      <c r="D19258" s="171" t="s">
        <v>4</v>
      </c>
      <c r="E19258" s="11">
        <v>45078</v>
      </c>
      <c r="F19258">
        <v>0</v>
      </c>
      <c r="G19258">
        <v>0</v>
      </c>
      <c r="I19258">
        <v>0</v>
      </c>
      <c r="J19258">
        <v>0</v>
      </c>
      <c r="L19258">
        <v>0</v>
      </c>
      <c r="N19258">
        <v>0</v>
      </c>
      <c r="P19258">
        <v>0</v>
      </c>
      <c r="Q19258">
        <v>0</v>
      </c>
      <c r="S19258">
        <v>0</v>
      </c>
    </row>
    <row r="19259" spans="1:19" x14ac:dyDescent="0.3">
      <c r="A19259" t="s">
        <v>38342</v>
      </c>
      <c r="B19259" s="171" t="s">
        <v>38343</v>
      </c>
      <c r="C19259" s="171" t="s">
        <v>18140</v>
      </c>
      <c r="D19259" s="171" t="s">
        <v>4</v>
      </c>
      <c r="E19259" s="11">
        <v>45078</v>
      </c>
      <c r="F19259">
        <v>2</v>
      </c>
      <c r="G19259">
        <v>4</v>
      </c>
      <c r="I19259">
        <v>9</v>
      </c>
      <c r="J19259">
        <v>10</v>
      </c>
      <c r="L19259">
        <v>20</v>
      </c>
      <c r="N19259">
        <v>8</v>
      </c>
      <c r="P19259">
        <v>1</v>
      </c>
      <c r="Q19259">
        <v>1</v>
      </c>
      <c r="S19259">
        <v>1</v>
      </c>
    </row>
    <row r="19260" spans="1:19" x14ac:dyDescent="0.3">
      <c r="A19260" t="s">
        <v>38344</v>
      </c>
      <c r="B19260" s="171" t="s">
        <v>38345</v>
      </c>
      <c r="C19260" s="171" t="s">
        <v>236</v>
      </c>
      <c r="D19260" s="171" t="s">
        <v>4</v>
      </c>
      <c r="E19260" s="11">
        <v>45078</v>
      </c>
      <c r="F19260">
        <v>0</v>
      </c>
      <c r="G19260">
        <v>0</v>
      </c>
      <c r="I19260">
        <v>0</v>
      </c>
      <c r="J19260">
        <v>0</v>
      </c>
      <c r="L19260">
        <v>0</v>
      </c>
      <c r="N19260">
        <v>0</v>
      </c>
      <c r="P19260">
        <v>0</v>
      </c>
      <c r="Q19260">
        <v>0</v>
      </c>
      <c r="S19260">
        <v>0</v>
      </c>
    </row>
    <row r="19261" spans="1:19" x14ac:dyDescent="0.3">
      <c r="A19261" t="s">
        <v>38346</v>
      </c>
      <c r="B19261" s="171" t="s">
        <v>38347</v>
      </c>
      <c r="C19261" s="171" t="s">
        <v>239</v>
      </c>
      <c r="D19261" s="171" t="s">
        <v>4</v>
      </c>
      <c r="E19261" s="11">
        <v>45078</v>
      </c>
      <c r="F19261">
        <v>0</v>
      </c>
      <c r="G19261">
        <v>0</v>
      </c>
      <c r="I19261">
        <v>0</v>
      </c>
      <c r="J19261">
        <v>0</v>
      </c>
      <c r="L19261">
        <v>0</v>
      </c>
      <c r="N19261">
        <v>0</v>
      </c>
      <c r="P19261">
        <v>0</v>
      </c>
      <c r="Q19261">
        <v>0</v>
      </c>
      <c r="S19261">
        <v>0</v>
      </c>
    </row>
    <row r="19262" spans="1:19" x14ac:dyDescent="0.3">
      <c r="A19262" t="s">
        <v>38348</v>
      </c>
      <c r="B19262" s="171" t="s">
        <v>38349</v>
      </c>
      <c r="C19262" s="171" t="s">
        <v>24315</v>
      </c>
      <c r="D19262" s="171" t="s">
        <v>4</v>
      </c>
      <c r="E19262" s="11">
        <v>45078</v>
      </c>
      <c r="F19262">
        <v>0</v>
      </c>
      <c r="G19262">
        <v>0</v>
      </c>
      <c r="I19262">
        <v>0</v>
      </c>
      <c r="J19262">
        <v>0</v>
      </c>
      <c r="L19262">
        <v>0</v>
      </c>
      <c r="N19262">
        <v>0</v>
      </c>
      <c r="P19262">
        <v>0</v>
      </c>
      <c r="Q19262">
        <v>0</v>
      </c>
      <c r="S19262">
        <v>0</v>
      </c>
    </row>
    <row r="19263" spans="1:19" x14ac:dyDescent="0.3">
      <c r="A19263" t="s">
        <v>38350</v>
      </c>
      <c r="B19263" s="171" t="s">
        <v>38351</v>
      </c>
      <c r="C19263" s="171" t="s">
        <v>34833</v>
      </c>
      <c r="D19263" s="171" t="s">
        <v>4</v>
      </c>
      <c r="E19263" s="11">
        <v>45078</v>
      </c>
      <c r="F19263">
        <v>1.5</v>
      </c>
      <c r="G19263">
        <v>2</v>
      </c>
      <c r="I19263">
        <v>3</v>
      </c>
      <c r="J19263">
        <v>9</v>
      </c>
      <c r="L19263">
        <v>11</v>
      </c>
      <c r="N19263">
        <v>3</v>
      </c>
      <c r="P19263">
        <v>0</v>
      </c>
      <c r="Q19263">
        <v>0</v>
      </c>
      <c r="S19263">
        <v>0</v>
      </c>
    </row>
    <row r="19264" spans="1:19" x14ac:dyDescent="0.3">
      <c r="A19264" t="s">
        <v>38352</v>
      </c>
      <c r="B19264" s="171" t="s">
        <v>38353</v>
      </c>
      <c r="C19264" s="171" t="s">
        <v>34836</v>
      </c>
      <c r="D19264" s="171" t="s">
        <v>4</v>
      </c>
      <c r="E19264" s="11">
        <v>45078</v>
      </c>
      <c r="F19264">
        <v>1.5</v>
      </c>
      <c r="G19264">
        <v>1.5</v>
      </c>
      <c r="I19264">
        <v>3</v>
      </c>
      <c r="J19264">
        <v>7</v>
      </c>
      <c r="L19264">
        <v>7</v>
      </c>
      <c r="N19264">
        <v>3</v>
      </c>
      <c r="P19264">
        <v>0</v>
      </c>
      <c r="Q19264">
        <v>0</v>
      </c>
      <c r="S19264">
        <v>0</v>
      </c>
    </row>
    <row r="19265" spans="1:19" x14ac:dyDescent="0.3">
      <c r="A19265" t="s">
        <v>38354</v>
      </c>
      <c r="B19265" s="171" t="s">
        <v>38355</v>
      </c>
      <c r="C19265" s="171" t="s">
        <v>113</v>
      </c>
      <c r="D19265" s="171" t="s">
        <v>4</v>
      </c>
      <c r="E19265" s="11">
        <v>45078</v>
      </c>
      <c r="F19265">
        <v>0</v>
      </c>
      <c r="G19265">
        <v>0</v>
      </c>
      <c r="I19265">
        <v>0</v>
      </c>
      <c r="J19265">
        <v>0</v>
      </c>
      <c r="L19265">
        <v>0</v>
      </c>
      <c r="N19265">
        <v>0</v>
      </c>
      <c r="P19265">
        <v>0</v>
      </c>
      <c r="Q19265">
        <v>0</v>
      </c>
      <c r="S19265">
        <v>0</v>
      </c>
    </row>
    <row r="19266" spans="1:19" x14ac:dyDescent="0.3">
      <c r="A19266" t="s">
        <v>38356</v>
      </c>
      <c r="B19266" s="171" t="s">
        <v>38357</v>
      </c>
      <c r="C19266" s="171" t="s">
        <v>131</v>
      </c>
      <c r="D19266" s="171" t="s">
        <v>4</v>
      </c>
      <c r="E19266" s="11">
        <v>45078</v>
      </c>
      <c r="F19266">
        <v>0</v>
      </c>
      <c r="G19266">
        <v>0</v>
      </c>
      <c r="I19266">
        <v>0</v>
      </c>
      <c r="J19266">
        <v>0</v>
      </c>
      <c r="L19266">
        <v>0</v>
      </c>
      <c r="N19266">
        <v>0</v>
      </c>
      <c r="P19266">
        <v>0</v>
      </c>
      <c r="Q19266">
        <v>0</v>
      </c>
      <c r="S19266">
        <v>0</v>
      </c>
    </row>
    <row r="19267" spans="1:19" x14ac:dyDescent="0.3">
      <c r="A19267" t="s">
        <v>38358</v>
      </c>
      <c r="B19267" s="171" t="s">
        <v>38359</v>
      </c>
      <c r="C19267" s="171" t="s">
        <v>14843</v>
      </c>
      <c r="D19267" s="171" t="s">
        <v>4</v>
      </c>
      <c r="E19267" s="11">
        <v>45078</v>
      </c>
      <c r="F19267">
        <v>0</v>
      </c>
      <c r="G19267">
        <v>0</v>
      </c>
      <c r="I19267">
        <v>0</v>
      </c>
      <c r="J19267">
        <v>0</v>
      </c>
      <c r="L19267">
        <v>0</v>
      </c>
      <c r="N19267">
        <v>0</v>
      </c>
      <c r="P19267">
        <v>0</v>
      </c>
      <c r="Q19267">
        <v>0</v>
      </c>
      <c r="S19267">
        <v>0</v>
      </c>
    </row>
    <row r="19268" spans="1:19" x14ac:dyDescent="0.3">
      <c r="A19268" t="s">
        <v>38360</v>
      </c>
      <c r="B19268" s="171" t="s">
        <v>38361</v>
      </c>
      <c r="C19268" s="171" t="s">
        <v>155</v>
      </c>
      <c r="D19268" s="171" t="s">
        <v>4</v>
      </c>
      <c r="E19268" s="11">
        <v>45078</v>
      </c>
      <c r="F19268">
        <v>5</v>
      </c>
      <c r="G19268">
        <v>6</v>
      </c>
      <c r="I19268">
        <v>14</v>
      </c>
      <c r="J19268">
        <v>27</v>
      </c>
      <c r="L19268">
        <v>32</v>
      </c>
      <c r="N19268">
        <v>14</v>
      </c>
      <c r="P19268">
        <v>0</v>
      </c>
      <c r="Q19268">
        <v>1</v>
      </c>
      <c r="S19268">
        <v>0</v>
      </c>
    </row>
    <row r="19269" spans="1:19" x14ac:dyDescent="0.3">
      <c r="A19269" t="s">
        <v>38362</v>
      </c>
      <c r="B19269" s="171" t="s">
        <v>38363</v>
      </c>
      <c r="C19269" s="171" t="s">
        <v>16232</v>
      </c>
      <c r="D19269" s="171" t="s">
        <v>4</v>
      </c>
      <c r="E19269" s="11">
        <v>45078</v>
      </c>
      <c r="F19269">
        <v>2</v>
      </c>
      <c r="G19269">
        <v>2</v>
      </c>
      <c r="I19269">
        <v>3</v>
      </c>
      <c r="J19269">
        <v>12</v>
      </c>
      <c r="L19269">
        <v>12</v>
      </c>
      <c r="N19269">
        <v>2</v>
      </c>
      <c r="P19269">
        <v>0</v>
      </c>
      <c r="Q19269">
        <v>2</v>
      </c>
      <c r="S19269">
        <v>1</v>
      </c>
    </row>
    <row r="19270" spans="1:19" x14ac:dyDescent="0.3">
      <c r="A19270" t="s">
        <v>38364</v>
      </c>
      <c r="B19270" s="171" t="s">
        <v>38365</v>
      </c>
      <c r="C19270" s="171" t="s">
        <v>16557</v>
      </c>
      <c r="D19270" s="171" t="s">
        <v>4</v>
      </c>
      <c r="E19270" s="11">
        <v>45078</v>
      </c>
      <c r="F19270">
        <v>0</v>
      </c>
      <c r="G19270">
        <v>0</v>
      </c>
      <c r="I19270">
        <v>0</v>
      </c>
      <c r="J19270">
        <v>0</v>
      </c>
      <c r="L19270">
        <v>0</v>
      </c>
      <c r="N19270">
        <v>0</v>
      </c>
      <c r="P19270">
        <v>0</v>
      </c>
      <c r="Q19270">
        <v>0</v>
      </c>
      <c r="S19270">
        <v>0</v>
      </c>
    </row>
    <row r="19271" spans="1:19" x14ac:dyDescent="0.3">
      <c r="A19271" t="s">
        <v>38366</v>
      </c>
      <c r="B19271" s="171" t="s">
        <v>38367</v>
      </c>
      <c r="C19271" s="171" t="s">
        <v>188</v>
      </c>
      <c r="D19271" s="171" t="s">
        <v>4</v>
      </c>
      <c r="E19271" s="11">
        <v>45078</v>
      </c>
      <c r="F19271">
        <v>2</v>
      </c>
      <c r="G19271">
        <v>5</v>
      </c>
      <c r="I19271">
        <v>1</v>
      </c>
      <c r="J19271">
        <v>11</v>
      </c>
      <c r="L19271">
        <v>29</v>
      </c>
      <c r="N19271">
        <v>1</v>
      </c>
      <c r="P19271">
        <v>1</v>
      </c>
      <c r="Q19271">
        <v>1</v>
      </c>
      <c r="S19271">
        <v>0</v>
      </c>
    </row>
    <row r="19272" spans="1:19" x14ac:dyDescent="0.3">
      <c r="A19272" t="s">
        <v>38368</v>
      </c>
      <c r="B19272" s="171" t="s">
        <v>38369</v>
      </c>
      <c r="C19272" s="171" t="s">
        <v>227</v>
      </c>
      <c r="D19272" s="171" t="s">
        <v>4</v>
      </c>
      <c r="E19272" s="11">
        <v>45078</v>
      </c>
      <c r="F19272">
        <v>0</v>
      </c>
      <c r="G19272">
        <v>0</v>
      </c>
      <c r="I19272">
        <v>0</v>
      </c>
      <c r="J19272">
        <v>0</v>
      </c>
      <c r="L19272">
        <v>0</v>
      </c>
      <c r="N19272">
        <v>0</v>
      </c>
      <c r="P19272">
        <v>0</v>
      </c>
      <c r="Q19272">
        <v>0</v>
      </c>
      <c r="S19272">
        <v>0</v>
      </c>
    </row>
    <row r="19273" spans="1:19" x14ac:dyDescent="0.3">
      <c r="A19273" t="s">
        <v>38370</v>
      </c>
      <c r="B19273" s="171" t="s">
        <v>38371</v>
      </c>
      <c r="C19273" s="171" t="s">
        <v>116</v>
      </c>
      <c r="D19273" s="171" t="s">
        <v>4</v>
      </c>
      <c r="E19273" s="11">
        <v>45078</v>
      </c>
      <c r="F19273">
        <v>6</v>
      </c>
      <c r="G19273">
        <v>8</v>
      </c>
      <c r="I19273">
        <v>32</v>
      </c>
      <c r="J19273">
        <v>62</v>
      </c>
      <c r="L19273">
        <v>84</v>
      </c>
      <c r="N19273">
        <v>32</v>
      </c>
      <c r="P19273">
        <v>0</v>
      </c>
      <c r="Q19273">
        <v>3</v>
      </c>
      <c r="S19273">
        <v>0</v>
      </c>
    </row>
    <row r="19274" spans="1:19" x14ac:dyDescent="0.3">
      <c r="A19274" t="s">
        <v>38372</v>
      </c>
      <c r="B19274" s="171" t="s">
        <v>38373</v>
      </c>
      <c r="C19274" s="171" t="s">
        <v>9862</v>
      </c>
      <c r="D19274" s="171" t="s">
        <v>4</v>
      </c>
      <c r="E19274" s="11">
        <v>45078</v>
      </c>
      <c r="F19274">
        <v>0</v>
      </c>
      <c r="G19274">
        <v>0</v>
      </c>
      <c r="I19274">
        <v>0</v>
      </c>
      <c r="J19274">
        <v>0</v>
      </c>
      <c r="L19274">
        <v>0</v>
      </c>
      <c r="N19274">
        <v>0</v>
      </c>
      <c r="P19274">
        <v>0</v>
      </c>
      <c r="Q19274">
        <v>0</v>
      </c>
      <c r="S19274">
        <v>0</v>
      </c>
    </row>
    <row r="19275" spans="1:19" x14ac:dyDescent="0.3">
      <c r="A19275" t="s">
        <v>38374</v>
      </c>
      <c r="B19275" s="171" t="s">
        <v>38375</v>
      </c>
      <c r="C19275" s="171" t="s">
        <v>140</v>
      </c>
      <c r="D19275" s="171" t="s">
        <v>4</v>
      </c>
      <c r="E19275" s="11">
        <v>45078</v>
      </c>
      <c r="F19275">
        <v>0</v>
      </c>
      <c r="G19275">
        <v>0</v>
      </c>
      <c r="I19275">
        <v>0</v>
      </c>
      <c r="J19275">
        <v>0</v>
      </c>
      <c r="L19275">
        <v>0</v>
      </c>
      <c r="N19275">
        <v>0</v>
      </c>
      <c r="P19275">
        <v>0</v>
      </c>
      <c r="Q19275">
        <v>0</v>
      </c>
      <c r="S19275">
        <v>0</v>
      </c>
    </row>
    <row r="19276" spans="1:19" x14ac:dyDescent="0.3">
      <c r="A19276" t="s">
        <v>38376</v>
      </c>
      <c r="B19276" s="171" t="s">
        <v>38377</v>
      </c>
      <c r="C19276" s="171" t="s">
        <v>8590</v>
      </c>
      <c r="D19276" s="171" t="s">
        <v>4</v>
      </c>
      <c r="E19276" s="11">
        <v>45078</v>
      </c>
      <c r="F19276">
        <v>0</v>
      </c>
      <c r="G19276">
        <v>0</v>
      </c>
      <c r="I19276">
        <v>0</v>
      </c>
      <c r="J19276">
        <v>0</v>
      </c>
      <c r="L19276">
        <v>0</v>
      </c>
      <c r="N19276">
        <v>0</v>
      </c>
      <c r="P19276">
        <v>0</v>
      </c>
      <c r="Q19276">
        <v>0</v>
      </c>
      <c r="S19276">
        <v>0</v>
      </c>
    </row>
    <row r="19277" spans="1:19" x14ac:dyDescent="0.3">
      <c r="A19277" t="s">
        <v>38378</v>
      </c>
      <c r="B19277" s="171" t="s">
        <v>38379</v>
      </c>
      <c r="C19277" s="171" t="s">
        <v>170</v>
      </c>
      <c r="D19277" s="171" t="s">
        <v>4</v>
      </c>
      <c r="E19277" s="11">
        <v>45078</v>
      </c>
      <c r="F19277">
        <v>3.5</v>
      </c>
      <c r="G19277">
        <v>3.5</v>
      </c>
      <c r="I19277">
        <v>27</v>
      </c>
      <c r="J19277">
        <v>49</v>
      </c>
      <c r="L19277">
        <v>49</v>
      </c>
      <c r="N19277">
        <v>27</v>
      </c>
      <c r="P19277">
        <v>0</v>
      </c>
      <c r="Q19277">
        <v>0</v>
      </c>
      <c r="S19277">
        <v>0</v>
      </c>
    </row>
    <row r="19278" spans="1:19" x14ac:dyDescent="0.3">
      <c r="A19278" t="s">
        <v>38380</v>
      </c>
      <c r="B19278" s="171" t="s">
        <v>38381</v>
      </c>
      <c r="C19278" s="171" t="s">
        <v>182</v>
      </c>
      <c r="D19278" s="171" t="s">
        <v>4</v>
      </c>
      <c r="E19278" s="11">
        <v>45078</v>
      </c>
      <c r="F19278">
        <v>10.5</v>
      </c>
      <c r="G19278">
        <v>10</v>
      </c>
      <c r="I19278">
        <v>54</v>
      </c>
      <c r="J19278">
        <v>120</v>
      </c>
      <c r="L19278">
        <v>113</v>
      </c>
      <c r="N19278">
        <v>54</v>
      </c>
      <c r="P19278">
        <v>1</v>
      </c>
      <c r="Q19278">
        <v>1</v>
      </c>
      <c r="S19278">
        <v>0</v>
      </c>
    </row>
    <row r="19279" spans="1:19" x14ac:dyDescent="0.3">
      <c r="A19279" t="s">
        <v>38382</v>
      </c>
      <c r="B19279" s="171" t="s">
        <v>38383</v>
      </c>
      <c r="C19279" s="171" t="s">
        <v>197</v>
      </c>
      <c r="D19279" s="171" t="s">
        <v>4</v>
      </c>
      <c r="E19279" s="11">
        <v>45078</v>
      </c>
      <c r="F19279">
        <v>9</v>
      </c>
      <c r="G19279">
        <v>8</v>
      </c>
      <c r="I19279">
        <v>31</v>
      </c>
      <c r="J19279">
        <v>90</v>
      </c>
      <c r="L19279">
        <v>80</v>
      </c>
      <c r="N19279">
        <v>31</v>
      </c>
      <c r="P19279">
        <v>8</v>
      </c>
      <c r="Q19279">
        <v>9</v>
      </c>
      <c r="S19279">
        <v>0</v>
      </c>
    </row>
    <row r="19280" spans="1:19" x14ac:dyDescent="0.3">
      <c r="A19280" t="s">
        <v>38384</v>
      </c>
      <c r="B19280" s="171" t="s">
        <v>38385</v>
      </c>
      <c r="C19280" s="171" t="s">
        <v>218</v>
      </c>
      <c r="D19280" s="171" t="s">
        <v>4</v>
      </c>
      <c r="E19280" s="11">
        <v>45078</v>
      </c>
      <c r="F19280">
        <v>0</v>
      </c>
      <c r="G19280">
        <v>0</v>
      </c>
      <c r="I19280">
        <v>0</v>
      </c>
      <c r="J19280">
        <v>0</v>
      </c>
      <c r="L19280">
        <v>0</v>
      </c>
      <c r="N19280">
        <v>0</v>
      </c>
      <c r="P19280">
        <v>0</v>
      </c>
      <c r="Q19280">
        <v>0</v>
      </c>
      <c r="S19280">
        <v>0</v>
      </c>
    </row>
    <row r="19281" spans="1:19" x14ac:dyDescent="0.3">
      <c r="A19281" t="s">
        <v>38386</v>
      </c>
      <c r="B19281" s="171" t="s">
        <v>38387</v>
      </c>
      <c r="C19281" s="171" t="s">
        <v>34871</v>
      </c>
      <c r="D19281" s="171" t="s">
        <v>4</v>
      </c>
      <c r="E19281" s="11">
        <v>45078</v>
      </c>
      <c r="F19281">
        <v>2.5</v>
      </c>
      <c r="G19281">
        <v>4</v>
      </c>
      <c r="I19281">
        <v>18</v>
      </c>
      <c r="J19281">
        <v>29</v>
      </c>
      <c r="L19281">
        <v>44</v>
      </c>
      <c r="N19281">
        <v>18</v>
      </c>
      <c r="P19281">
        <v>0</v>
      </c>
      <c r="Q19281">
        <v>0</v>
      </c>
      <c r="S19281">
        <v>0</v>
      </c>
    </row>
    <row r="19282" spans="1:19" x14ac:dyDescent="0.3">
      <c r="A19282" t="s">
        <v>38388</v>
      </c>
      <c r="B19282" s="171" t="s">
        <v>38389</v>
      </c>
      <c r="C19282" s="171" t="s">
        <v>230</v>
      </c>
      <c r="D19282" s="171" t="s">
        <v>4</v>
      </c>
      <c r="E19282" s="11">
        <v>45078</v>
      </c>
      <c r="F19282">
        <v>0</v>
      </c>
      <c r="G19282">
        <v>0</v>
      </c>
      <c r="I19282">
        <v>0</v>
      </c>
      <c r="J19282">
        <v>0</v>
      </c>
      <c r="L19282">
        <v>0</v>
      </c>
      <c r="N19282">
        <v>0</v>
      </c>
      <c r="P19282">
        <v>0</v>
      </c>
      <c r="Q19282">
        <v>0</v>
      </c>
      <c r="S19282">
        <v>0</v>
      </c>
    </row>
    <row r="19283" spans="1:19" x14ac:dyDescent="0.3">
      <c r="A19283" t="s">
        <v>38390</v>
      </c>
      <c r="B19283" s="171" t="s">
        <v>38391</v>
      </c>
      <c r="C19283" s="171" t="s">
        <v>8193</v>
      </c>
      <c r="D19283" s="171" t="s">
        <v>4</v>
      </c>
      <c r="E19283" s="11">
        <v>45078</v>
      </c>
      <c r="F19283">
        <v>0</v>
      </c>
      <c r="G19283">
        <v>1</v>
      </c>
      <c r="I19283">
        <v>14</v>
      </c>
      <c r="J19283">
        <v>0</v>
      </c>
      <c r="L19283">
        <v>11</v>
      </c>
      <c r="N19283">
        <v>14</v>
      </c>
      <c r="P19283">
        <v>1</v>
      </c>
      <c r="Q19283">
        <v>1</v>
      </c>
      <c r="S19283">
        <v>0</v>
      </c>
    </row>
    <row r="19284" spans="1:19" x14ac:dyDescent="0.3">
      <c r="A19284" t="s">
        <v>38392</v>
      </c>
      <c r="B19284" s="171" t="s">
        <v>38393</v>
      </c>
      <c r="C19284" s="171" t="s">
        <v>10522</v>
      </c>
      <c r="D19284" s="171" t="s">
        <v>4</v>
      </c>
      <c r="E19284" s="11">
        <v>45078</v>
      </c>
      <c r="F19284">
        <v>0</v>
      </c>
      <c r="G19284">
        <v>0</v>
      </c>
      <c r="I19284">
        <v>0</v>
      </c>
      <c r="J19284">
        <v>0</v>
      </c>
      <c r="L19284">
        <v>0</v>
      </c>
      <c r="N19284">
        <v>0</v>
      </c>
      <c r="P19284">
        <v>0</v>
      </c>
      <c r="Q19284">
        <v>0</v>
      </c>
      <c r="S19284">
        <v>0</v>
      </c>
    </row>
    <row r="19285" spans="1:19" x14ac:dyDescent="0.3">
      <c r="A19285" t="s">
        <v>38394</v>
      </c>
      <c r="B19285" s="171" t="s">
        <v>38395</v>
      </c>
      <c r="C19285" s="171" t="s">
        <v>10525</v>
      </c>
      <c r="D19285" s="171" t="s">
        <v>4</v>
      </c>
      <c r="E19285" s="11">
        <v>45078</v>
      </c>
      <c r="F19285">
        <v>0</v>
      </c>
      <c r="G19285">
        <v>0</v>
      </c>
      <c r="I19285">
        <v>0</v>
      </c>
      <c r="J19285">
        <v>0</v>
      </c>
      <c r="L19285">
        <v>0</v>
      </c>
      <c r="N19285">
        <v>0</v>
      </c>
      <c r="P19285">
        <v>0</v>
      </c>
      <c r="Q19285">
        <v>0</v>
      </c>
      <c r="S19285">
        <v>0</v>
      </c>
    </row>
    <row r="19286" spans="1:19" x14ac:dyDescent="0.3">
      <c r="A19286" t="s">
        <v>38396</v>
      </c>
      <c r="B19286" s="171" t="s">
        <v>38397</v>
      </c>
      <c r="C19286" s="171" t="s">
        <v>10528</v>
      </c>
      <c r="D19286" s="171" t="s">
        <v>4</v>
      </c>
      <c r="E19286" s="11">
        <v>45078</v>
      </c>
      <c r="F19286">
        <v>0</v>
      </c>
      <c r="G19286">
        <v>0</v>
      </c>
      <c r="I19286">
        <v>0</v>
      </c>
      <c r="J19286">
        <v>0</v>
      </c>
      <c r="L19286">
        <v>0</v>
      </c>
      <c r="N19286">
        <v>0</v>
      </c>
      <c r="P19286">
        <v>0</v>
      </c>
      <c r="Q19286">
        <v>0</v>
      </c>
      <c r="S19286">
        <v>0</v>
      </c>
    </row>
    <row r="19287" spans="1:19" x14ac:dyDescent="0.3">
      <c r="A19287" t="s">
        <v>38398</v>
      </c>
      <c r="B19287" s="171" t="s">
        <v>38399</v>
      </c>
      <c r="C19287" s="171" t="s">
        <v>10531</v>
      </c>
      <c r="D19287" s="171" t="s">
        <v>4</v>
      </c>
      <c r="E19287" s="11">
        <v>45078</v>
      </c>
      <c r="F19287">
        <v>0</v>
      </c>
      <c r="G19287">
        <v>0</v>
      </c>
      <c r="I19287">
        <v>0</v>
      </c>
      <c r="J19287">
        <v>0</v>
      </c>
      <c r="L19287">
        <v>0</v>
      </c>
      <c r="N19287">
        <v>0</v>
      </c>
      <c r="P19287">
        <v>0</v>
      </c>
      <c r="Q19287">
        <v>0</v>
      </c>
      <c r="S19287">
        <v>0</v>
      </c>
    </row>
    <row r="19288" spans="1:19" x14ac:dyDescent="0.3">
      <c r="A19288" t="s">
        <v>38400</v>
      </c>
      <c r="B19288" s="171" t="s">
        <v>38401</v>
      </c>
      <c r="C19288" s="171" t="s">
        <v>14880</v>
      </c>
      <c r="D19288" s="171" t="s">
        <v>4</v>
      </c>
      <c r="E19288" s="11">
        <v>45078</v>
      </c>
      <c r="F19288">
        <v>0</v>
      </c>
      <c r="G19288">
        <v>0</v>
      </c>
      <c r="I19288">
        <v>0</v>
      </c>
      <c r="J19288">
        <v>0</v>
      </c>
      <c r="L19288">
        <v>0</v>
      </c>
      <c r="N19288">
        <v>0</v>
      </c>
      <c r="P19288">
        <v>0</v>
      </c>
      <c r="Q19288">
        <v>0</v>
      </c>
      <c r="S19288">
        <v>0</v>
      </c>
    </row>
    <row r="19289" spans="1:19" x14ac:dyDescent="0.3">
      <c r="A19289" t="s">
        <v>38402</v>
      </c>
      <c r="B19289" s="171" t="s">
        <v>38403</v>
      </c>
      <c r="C19289" s="171" t="s">
        <v>10534</v>
      </c>
      <c r="D19289" s="171" t="s">
        <v>4</v>
      </c>
      <c r="E19289" s="11">
        <v>45078</v>
      </c>
      <c r="F19289">
        <v>2</v>
      </c>
      <c r="G19289">
        <v>2</v>
      </c>
      <c r="I19289">
        <v>4</v>
      </c>
      <c r="J19289">
        <v>11</v>
      </c>
      <c r="L19289">
        <v>11</v>
      </c>
      <c r="N19289">
        <v>4</v>
      </c>
      <c r="P19289">
        <v>0</v>
      </c>
      <c r="Q19289">
        <v>0</v>
      </c>
      <c r="S19289">
        <v>0</v>
      </c>
    </row>
    <row r="19290" spans="1:19" x14ac:dyDescent="0.3">
      <c r="A19290" t="s">
        <v>38404</v>
      </c>
      <c r="B19290" s="171" t="s">
        <v>38405</v>
      </c>
      <c r="C19290" s="171" t="s">
        <v>10537</v>
      </c>
      <c r="D19290" s="171" t="s">
        <v>4</v>
      </c>
      <c r="E19290" s="11">
        <v>45078</v>
      </c>
      <c r="F19290">
        <v>0</v>
      </c>
      <c r="G19290">
        <v>2</v>
      </c>
      <c r="I19290">
        <v>4</v>
      </c>
      <c r="J19290">
        <v>0</v>
      </c>
      <c r="L19290">
        <v>11</v>
      </c>
      <c r="N19290">
        <v>4</v>
      </c>
      <c r="P19290">
        <v>0</v>
      </c>
      <c r="Q19290">
        <v>0</v>
      </c>
      <c r="S19290">
        <v>0</v>
      </c>
    </row>
    <row r="19291" spans="1:19" x14ac:dyDescent="0.3">
      <c r="A19291" t="s">
        <v>38406</v>
      </c>
      <c r="B19291" s="171" t="s">
        <v>38407</v>
      </c>
      <c r="C19291" s="171" t="s">
        <v>15347</v>
      </c>
      <c r="D19291" s="171" t="s">
        <v>4</v>
      </c>
      <c r="E19291" s="11">
        <v>45078</v>
      </c>
      <c r="F19291">
        <v>1</v>
      </c>
      <c r="G19291">
        <v>1</v>
      </c>
      <c r="I19291">
        <v>1</v>
      </c>
      <c r="J19291">
        <v>6</v>
      </c>
      <c r="L19291">
        <v>6</v>
      </c>
      <c r="N19291">
        <v>1</v>
      </c>
      <c r="P19291">
        <v>0</v>
      </c>
      <c r="Q19291">
        <v>0</v>
      </c>
      <c r="S19291">
        <v>0</v>
      </c>
    </row>
    <row r="19292" spans="1:19" x14ac:dyDescent="0.3">
      <c r="A19292" t="s">
        <v>38408</v>
      </c>
      <c r="B19292" s="171" t="s">
        <v>38409</v>
      </c>
      <c r="C19292" s="171" t="s">
        <v>203</v>
      </c>
      <c r="D19292" s="171" t="s">
        <v>4</v>
      </c>
      <c r="E19292" s="11">
        <v>45078</v>
      </c>
      <c r="F19292">
        <v>2.5</v>
      </c>
      <c r="G19292">
        <v>3</v>
      </c>
      <c r="I19292">
        <v>7</v>
      </c>
      <c r="J19292">
        <v>12</v>
      </c>
      <c r="L19292">
        <v>15</v>
      </c>
      <c r="N19292">
        <v>6</v>
      </c>
      <c r="P19292">
        <v>1</v>
      </c>
      <c r="Q19292">
        <v>1</v>
      </c>
      <c r="S19292">
        <v>1</v>
      </c>
    </row>
    <row r="19293" spans="1:19" x14ac:dyDescent="0.3">
      <c r="A19293" t="s">
        <v>38410</v>
      </c>
      <c r="B19293" s="171" t="s">
        <v>38411</v>
      </c>
      <c r="C19293" s="171" t="s">
        <v>15340</v>
      </c>
      <c r="D19293" s="171" t="s">
        <v>4</v>
      </c>
      <c r="E19293" s="11">
        <v>45078</v>
      </c>
      <c r="F19293">
        <v>0</v>
      </c>
      <c r="G19293">
        <v>0</v>
      </c>
      <c r="I19293">
        <v>0</v>
      </c>
      <c r="J19293">
        <v>0</v>
      </c>
      <c r="L19293">
        <v>0</v>
      </c>
      <c r="N19293">
        <v>0</v>
      </c>
      <c r="P19293">
        <v>0</v>
      </c>
      <c r="Q19293">
        <v>0</v>
      </c>
      <c r="S19293">
        <v>0</v>
      </c>
    </row>
    <row r="19294" spans="1:19" x14ac:dyDescent="0.3">
      <c r="A19294" t="s">
        <v>38412</v>
      </c>
      <c r="B19294" s="171" t="s">
        <v>38413</v>
      </c>
      <c r="C19294" s="171" t="s">
        <v>16544</v>
      </c>
      <c r="D19294" s="171" t="s">
        <v>4</v>
      </c>
      <c r="E19294" s="11">
        <v>45078</v>
      </c>
      <c r="F19294">
        <v>0</v>
      </c>
      <c r="G19294">
        <v>0</v>
      </c>
      <c r="I19294">
        <v>0</v>
      </c>
      <c r="J19294">
        <v>0</v>
      </c>
      <c r="L19294">
        <v>0</v>
      </c>
      <c r="N19294">
        <v>0</v>
      </c>
      <c r="P19294">
        <v>0</v>
      </c>
      <c r="Q19294">
        <v>0</v>
      </c>
      <c r="S19294">
        <v>0</v>
      </c>
    </row>
    <row r="19295" spans="1:19" x14ac:dyDescent="0.3">
      <c r="A19295" t="s">
        <v>38414</v>
      </c>
      <c r="B19295" s="171" t="s">
        <v>38415</v>
      </c>
      <c r="C19295" s="171" t="s">
        <v>176</v>
      </c>
      <c r="D19295" s="171" t="s">
        <v>4</v>
      </c>
      <c r="E19295" s="11">
        <v>45078</v>
      </c>
      <c r="F19295">
        <v>2</v>
      </c>
      <c r="G19295">
        <v>2</v>
      </c>
      <c r="I19295">
        <v>2</v>
      </c>
      <c r="J19295">
        <v>11</v>
      </c>
      <c r="L19295">
        <v>11</v>
      </c>
      <c r="N19295">
        <v>2</v>
      </c>
      <c r="P19295">
        <v>0</v>
      </c>
      <c r="Q19295">
        <v>0</v>
      </c>
      <c r="S19295">
        <v>0</v>
      </c>
    </row>
    <row r="19296" spans="1:19" x14ac:dyDescent="0.3">
      <c r="A19296" t="s">
        <v>38416</v>
      </c>
      <c r="B19296" s="171" t="s">
        <v>38417</v>
      </c>
      <c r="C19296" s="171" t="s">
        <v>206</v>
      </c>
      <c r="D19296" s="171" t="s">
        <v>4</v>
      </c>
      <c r="E19296" s="11">
        <v>45078</v>
      </c>
      <c r="F19296">
        <v>1.5</v>
      </c>
      <c r="G19296">
        <v>1.5</v>
      </c>
      <c r="I19296">
        <v>1</v>
      </c>
      <c r="J19296">
        <v>7</v>
      </c>
      <c r="L19296">
        <v>7</v>
      </c>
      <c r="N19296">
        <v>1</v>
      </c>
      <c r="P19296">
        <v>0</v>
      </c>
      <c r="Q19296">
        <v>0</v>
      </c>
      <c r="S19296">
        <v>0</v>
      </c>
    </row>
    <row r="19297" spans="1:19" x14ac:dyDescent="0.3">
      <c r="A19297" t="s">
        <v>38212</v>
      </c>
      <c r="B19297" s="171" t="s">
        <v>38213</v>
      </c>
      <c r="C19297" s="171" t="s">
        <v>24284</v>
      </c>
      <c r="D19297" s="171" t="s">
        <v>80</v>
      </c>
      <c r="E19297" s="11">
        <v>45078</v>
      </c>
      <c r="F19297">
        <v>3</v>
      </c>
      <c r="G19297">
        <v>2</v>
      </c>
      <c r="I19297">
        <v>7</v>
      </c>
      <c r="J19297">
        <v>17</v>
      </c>
      <c r="L19297">
        <v>11</v>
      </c>
      <c r="N19297">
        <v>6</v>
      </c>
      <c r="P19297">
        <v>0</v>
      </c>
      <c r="Q19297">
        <v>0</v>
      </c>
      <c r="S19297">
        <v>1</v>
      </c>
    </row>
    <row r="19298" spans="1:19" x14ac:dyDescent="0.3">
      <c r="A19298" t="s">
        <v>38418</v>
      </c>
      <c r="B19298" s="171" t="s">
        <v>38419</v>
      </c>
      <c r="C19298" s="171" t="s">
        <v>18229</v>
      </c>
      <c r="D19298" s="171" t="s">
        <v>80</v>
      </c>
      <c r="E19298" s="11">
        <v>45078</v>
      </c>
      <c r="F19298">
        <v>0</v>
      </c>
      <c r="G19298">
        <v>0</v>
      </c>
      <c r="I19298">
        <v>0</v>
      </c>
      <c r="J19298">
        <v>0</v>
      </c>
      <c r="L19298">
        <v>0</v>
      </c>
      <c r="N19298">
        <v>0</v>
      </c>
      <c r="P19298">
        <v>0</v>
      </c>
      <c r="Q19298">
        <v>0</v>
      </c>
      <c r="S19298">
        <v>0</v>
      </c>
    </row>
    <row r="19299" spans="1:19" x14ac:dyDescent="0.3">
      <c r="A19299" t="s">
        <v>38420</v>
      </c>
      <c r="B19299" s="171" t="s">
        <v>38421</v>
      </c>
      <c r="C19299" s="171" t="s">
        <v>9887</v>
      </c>
      <c r="D19299" s="171" t="s">
        <v>80</v>
      </c>
      <c r="E19299" s="11">
        <v>45078</v>
      </c>
      <c r="F19299">
        <v>0</v>
      </c>
      <c r="G19299">
        <v>0</v>
      </c>
      <c r="I19299">
        <v>0</v>
      </c>
      <c r="J19299">
        <v>0</v>
      </c>
      <c r="L19299">
        <v>0</v>
      </c>
      <c r="N19299">
        <v>0</v>
      </c>
      <c r="P19299">
        <v>0</v>
      </c>
      <c r="Q19299">
        <v>0</v>
      </c>
      <c r="S19299">
        <v>0</v>
      </c>
    </row>
    <row r="19300" spans="1:19" x14ac:dyDescent="0.3">
      <c r="A19300" t="s">
        <v>38422</v>
      </c>
      <c r="B19300" s="171" t="s">
        <v>38423</v>
      </c>
      <c r="C19300" s="171" t="s">
        <v>35010</v>
      </c>
      <c r="D19300" s="171" t="s">
        <v>80</v>
      </c>
      <c r="E19300" s="11">
        <v>45078</v>
      </c>
      <c r="F19300">
        <v>0.5</v>
      </c>
      <c r="G19300">
        <v>0.5</v>
      </c>
      <c r="I19300">
        <v>0</v>
      </c>
      <c r="J19300">
        <v>2</v>
      </c>
      <c r="L19300">
        <v>2</v>
      </c>
      <c r="N19300">
        <v>0</v>
      </c>
      <c r="P19300">
        <v>0</v>
      </c>
      <c r="Q19300">
        <v>0</v>
      </c>
      <c r="S19300">
        <v>0</v>
      </c>
    </row>
    <row r="19301" spans="1:19" x14ac:dyDescent="0.3">
      <c r="A19301" t="s">
        <v>38424</v>
      </c>
      <c r="B19301" s="171" t="s">
        <v>38425</v>
      </c>
      <c r="C19301" s="171" t="s">
        <v>11260</v>
      </c>
      <c r="D19301" s="171" t="s">
        <v>80</v>
      </c>
      <c r="E19301" s="11">
        <v>45078</v>
      </c>
      <c r="F19301">
        <v>0</v>
      </c>
      <c r="G19301">
        <v>0</v>
      </c>
      <c r="I19301">
        <v>0</v>
      </c>
      <c r="J19301">
        <v>0</v>
      </c>
      <c r="L19301">
        <v>0</v>
      </c>
      <c r="N19301">
        <v>0</v>
      </c>
      <c r="P19301">
        <v>0</v>
      </c>
      <c r="Q19301">
        <v>0</v>
      </c>
      <c r="S19301">
        <v>0</v>
      </c>
    </row>
    <row r="19302" spans="1:19" x14ac:dyDescent="0.3">
      <c r="A19302" t="s">
        <v>38426</v>
      </c>
      <c r="B19302" s="171" t="s">
        <v>38427</v>
      </c>
      <c r="C19302" s="171" t="s">
        <v>21284</v>
      </c>
      <c r="D19302" s="171" t="s">
        <v>80</v>
      </c>
      <c r="E19302" s="11">
        <v>45078</v>
      </c>
      <c r="F19302">
        <v>0</v>
      </c>
      <c r="G19302">
        <v>0</v>
      </c>
      <c r="I19302">
        <v>0</v>
      </c>
      <c r="J19302">
        <v>0</v>
      </c>
      <c r="L19302">
        <v>0</v>
      </c>
      <c r="N19302">
        <v>0</v>
      </c>
      <c r="P19302">
        <v>0</v>
      </c>
      <c r="Q19302">
        <v>0</v>
      </c>
      <c r="S19302">
        <v>0</v>
      </c>
    </row>
    <row r="19303" spans="1:19" x14ac:dyDescent="0.3">
      <c r="A19303" t="s">
        <v>38428</v>
      </c>
      <c r="B19303" s="171" t="s">
        <v>38429</v>
      </c>
      <c r="C19303" s="171" t="s">
        <v>125</v>
      </c>
      <c r="D19303" s="171" t="s">
        <v>80</v>
      </c>
      <c r="E19303" s="11">
        <v>45078</v>
      </c>
      <c r="F19303">
        <v>0</v>
      </c>
      <c r="G19303">
        <v>0</v>
      </c>
      <c r="I19303">
        <v>0</v>
      </c>
      <c r="J19303">
        <v>0</v>
      </c>
      <c r="L19303">
        <v>0</v>
      </c>
      <c r="N19303">
        <v>0</v>
      </c>
      <c r="P19303">
        <v>0</v>
      </c>
      <c r="Q19303">
        <v>0</v>
      </c>
      <c r="S19303">
        <v>0</v>
      </c>
    </row>
    <row r="19304" spans="1:19" x14ac:dyDescent="0.3">
      <c r="A19304" t="s">
        <v>38430</v>
      </c>
      <c r="B19304" s="171" t="s">
        <v>38431</v>
      </c>
      <c r="C19304" s="171" t="s">
        <v>14899</v>
      </c>
      <c r="D19304" s="171" t="s">
        <v>80</v>
      </c>
      <c r="E19304" s="11">
        <v>45078</v>
      </c>
      <c r="F19304">
        <v>0</v>
      </c>
      <c r="G19304">
        <v>0</v>
      </c>
      <c r="I19304">
        <v>0</v>
      </c>
      <c r="J19304">
        <v>0</v>
      </c>
      <c r="L19304">
        <v>0</v>
      </c>
      <c r="N19304">
        <v>0</v>
      </c>
      <c r="P19304">
        <v>0</v>
      </c>
      <c r="Q19304">
        <v>0</v>
      </c>
      <c r="S19304">
        <v>0</v>
      </c>
    </row>
    <row r="19305" spans="1:19" x14ac:dyDescent="0.3">
      <c r="A19305" t="s">
        <v>38432</v>
      </c>
      <c r="B19305" s="171" t="s">
        <v>38433</v>
      </c>
      <c r="C19305" s="171" t="s">
        <v>137</v>
      </c>
      <c r="D19305" s="171" t="s">
        <v>80</v>
      </c>
      <c r="E19305" s="11">
        <v>45078</v>
      </c>
      <c r="F19305">
        <v>0</v>
      </c>
      <c r="G19305">
        <v>0</v>
      </c>
      <c r="I19305">
        <v>0</v>
      </c>
      <c r="J19305">
        <v>0</v>
      </c>
      <c r="L19305">
        <v>0</v>
      </c>
      <c r="N19305">
        <v>0</v>
      </c>
      <c r="P19305">
        <v>0</v>
      </c>
      <c r="Q19305">
        <v>0</v>
      </c>
      <c r="S19305">
        <v>0</v>
      </c>
    </row>
    <row r="19306" spans="1:19" x14ac:dyDescent="0.3">
      <c r="A19306" t="s">
        <v>38434</v>
      </c>
      <c r="B19306" s="171" t="s">
        <v>38435</v>
      </c>
      <c r="C19306" s="171" t="s">
        <v>8615</v>
      </c>
      <c r="D19306" s="171" t="s">
        <v>80</v>
      </c>
      <c r="E19306" s="11">
        <v>45078</v>
      </c>
      <c r="F19306">
        <v>0</v>
      </c>
      <c r="G19306">
        <v>0</v>
      </c>
      <c r="I19306">
        <v>0</v>
      </c>
      <c r="J19306">
        <v>0</v>
      </c>
      <c r="L19306">
        <v>0</v>
      </c>
      <c r="N19306">
        <v>0</v>
      </c>
      <c r="P19306">
        <v>0</v>
      </c>
      <c r="Q19306">
        <v>0</v>
      </c>
      <c r="S19306">
        <v>0</v>
      </c>
    </row>
    <row r="19307" spans="1:19" x14ac:dyDescent="0.3">
      <c r="A19307" t="s">
        <v>38436</v>
      </c>
      <c r="B19307" s="171" t="s">
        <v>38437</v>
      </c>
      <c r="C19307" s="171" t="s">
        <v>35025</v>
      </c>
      <c r="D19307" s="171" t="s">
        <v>80</v>
      </c>
      <c r="E19307" s="11">
        <v>45078</v>
      </c>
      <c r="F19307">
        <v>1.5</v>
      </c>
      <c r="G19307">
        <v>1.5</v>
      </c>
      <c r="I19307">
        <v>0</v>
      </c>
      <c r="J19307">
        <v>6</v>
      </c>
      <c r="L19307">
        <v>6</v>
      </c>
      <c r="N19307">
        <v>0</v>
      </c>
      <c r="P19307">
        <v>0</v>
      </c>
      <c r="Q19307">
        <v>0</v>
      </c>
      <c r="S19307">
        <v>0</v>
      </c>
    </row>
    <row r="19308" spans="1:19" x14ac:dyDescent="0.3">
      <c r="A19308" t="s">
        <v>38438</v>
      </c>
      <c r="B19308" s="171" t="s">
        <v>38439</v>
      </c>
      <c r="C19308" s="171" t="s">
        <v>146</v>
      </c>
      <c r="D19308" s="171" t="s">
        <v>80</v>
      </c>
      <c r="E19308" s="11">
        <v>45078</v>
      </c>
      <c r="F19308">
        <v>7</v>
      </c>
      <c r="G19308">
        <v>8</v>
      </c>
      <c r="I19308">
        <v>18</v>
      </c>
      <c r="J19308">
        <v>38</v>
      </c>
      <c r="L19308">
        <v>43</v>
      </c>
      <c r="N19308">
        <v>18</v>
      </c>
      <c r="P19308">
        <v>0</v>
      </c>
      <c r="Q19308">
        <v>1</v>
      </c>
      <c r="S19308">
        <v>0</v>
      </c>
    </row>
    <row r="19309" spans="1:19" x14ac:dyDescent="0.3">
      <c r="A19309" t="s">
        <v>38440</v>
      </c>
      <c r="B19309" s="171" t="s">
        <v>38441</v>
      </c>
      <c r="C19309" s="171" t="s">
        <v>161</v>
      </c>
      <c r="D19309" s="171" t="s">
        <v>80</v>
      </c>
      <c r="E19309" s="11">
        <v>45078</v>
      </c>
      <c r="F19309">
        <v>2</v>
      </c>
      <c r="G19309">
        <v>2</v>
      </c>
      <c r="I19309">
        <v>3</v>
      </c>
      <c r="J19309">
        <v>12</v>
      </c>
      <c r="L19309">
        <v>12</v>
      </c>
      <c r="N19309">
        <v>2</v>
      </c>
      <c r="P19309">
        <v>0</v>
      </c>
      <c r="Q19309">
        <v>2</v>
      </c>
      <c r="S19309">
        <v>1</v>
      </c>
    </row>
    <row r="19310" spans="1:19" x14ac:dyDescent="0.3">
      <c r="A19310" t="s">
        <v>38442</v>
      </c>
      <c r="B19310" s="171" t="s">
        <v>38443</v>
      </c>
      <c r="C19310" s="171" t="s">
        <v>18252</v>
      </c>
      <c r="D19310" s="171" t="s">
        <v>80</v>
      </c>
      <c r="E19310" s="11">
        <v>45078</v>
      </c>
      <c r="F19310">
        <v>0</v>
      </c>
      <c r="G19310">
        <v>0</v>
      </c>
      <c r="I19310">
        <v>0</v>
      </c>
      <c r="J19310">
        <v>0</v>
      </c>
      <c r="L19310">
        <v>0</v>
      </c>
      <c r="N19310">
        <v>0</v>
      </c>
      <c r="P19310">
        <v>0</v>
      </c>
      <c r="Q19310">
        <v>0</v>
      </c>
      <c r="S19310">
        <v>0</v>
      </c>
    </row>
    <row r="19311" spans="1:19" x14ac:dyDescent="0.3">
      <c r="A19311" t="s">
        <v>38444</v>
      </c>
      <c r="B19311" s="171" t="s">
        <v>38445</v>
      </c>
      <c r="C19311" s="171" t="s">
        <v>167</v>
      </c>
      <c r="D19311" s="171" t="s">
        <v>80</v>
      </c>
      <c r="E19311" s="11">
        <v>45078</v>
      </c>
      <c r="F19311">
        <v>3.5</v>
      </c>
      <c r="G19311">
        <v>3.5</v>
      </c>
      <c r="I19311">
        <v>27</v>
      </c>
      <c r="J19311">
        <v>49</v>
      </c>
      <c r="L19311">
        <v>49</v>
      </c>
      <c r="N19311">
        <v>27</v>
      </c>
      <c r="P19311">
        <v>0</v>
      </c>
      <c r="Q19311">
        <v>0</v>
      </c>
      <c r="S19311">
        <v>0</v>
      </c>
    </row>
    <row r="19312" spans="1:19" x14ac:dyDescent="0.3">
      <c r="A19312" t="s">
        <v>38446</v>
      </c>
      <c r="B19312" s="171" t="s">
        <v>38447</v>
      </c>
      <c r="C19312" s="171" t="s">
        <v>179</v>
      </c>
      <c r="D19312" s="171" t="s">
        <v>80</v>
      </c>
      <c r="E19312" s="11">
        <v>45078</v>
      </c>
      <c r="F19312">
        <v>12.5</v>
      </c>
      <c r="G19312">
        <v>14</v>
      </c>
      <c r="I19312">
        <v>63</v>
      </c>
      <c r="J19312">
        <v>130</v>
      </c>
      <c r="L19312">
        <v>133</v>
      </c>
      <c r="N19312">
        <v>62</v>
      </c>
      <c r="P19312">
        <v>2</v>
      </c>
      <c r="Q19312">
        <v>2</v>
      </c>
      <c r="S19312">
        <v>1</v>
      </c>
    </row>
    <row r="19313" spans="1:19" x14ac:dyDescent="0.3">
      <c r="A19313" t="s">
        <v>38448</v>
      </c>
      <c r="B19313" s="171" t="s">
        <v>38449</v>
      </c>
      <c r="C19313" s="171" t="s">
        <v>185</v>
      </c>
      <c r="D19313" s="171" t="s">
        <v>80</v>
      </c>
      <c r="E19313" s="11">
        <v>45078</v>
      </c>
      <c r="F19313">
        <v>2</v>
      </c>
      <c r="G19313">
        <v>7</v>
      </c>
      <c r="I19313">
        <v>5</v>
      </c>
      <c r="J19313">
        <v>11</v>
      </c>
      <c r="L19313">
        <v>40</v>
      </c>
      <c r="N19313">
        <v>5</v>
      </c>
      <c r="P19313">
        <v>1</v>
      </c>
      <c r="Q19313">
        <v>1</v>
      </c>
      <c r="S19313">
        <v>0</v>
      </c>
    </row>
    <row r="19314" spans="1:19" x14ac:dyDescent="0.3">
      <c r="A19314" t="s">
        <v>38450</v>
      </c>
      <c r="B19314" s="171" t="s">
        <v>38451</v>
      </c>
      <c r="C19314" s="171" t="s">
        <v>191</v>
      </c>
      <c r="D19314" s="171" t="s">
        <v>80</v>
      </c>
      <c r="E19314" s="11">
        <v>45078</v>
      </c>
      <c r="F19314">
        <v>14</v>
      </c>
      <c r="G19314">
        <v>13</v>
      </c>
      <c r="I19314">
        <v>44</v>
      </c>
      <c r="J19314">
        <v>117</v>
      </c>
      <c r="L19314">
        <v>107</v>
      </c>
      <c r="N19314">
        <v>41</v>
      </c>
      <c r="P19314">
        <v>12</v>
      </c>
      <c r="Q19314">
        <v>14</v>
      </c>
      <c r="S19314">
        <v>3</v>
      </c>
    </row>
    <row r="19315" spans="1:19" x14ac:dyDescent="0.3">
      <c r="A19315" t="s">
        <v>38452</v>
      </c>
      <c r="B19315" s="171" t="s">
        <v>38453</v>
      </c>
      <c r="C19315" s="171" t="s">
        <v>212</v>
      </c>
      <c r="D19315" s="171" t="s">
        <v>80</v>
      </c>
      <c r="E19315" s="11">
        <v>45078</v>
      </c>
      <c r="F19315">
        <v>0</v>
      </c>
      <c r="G19315">
        <v>0</v>
      </c>
      <c r="I19315">
        <v>0</v>
      </c>
      <c r="J19315">
        <v>0</v>
      </c>
      <c r="L19315">
        <v>0</v>
      </c>
      <c r="N19315">
        <v>0</v>
      </c>
      <c r="P19315">
        <v>0</v>
      </c>
      <c r="Q19315">
        <v>0</v>
      </c>
      <c r="S19315">
        <v>0</v>
      </c>
    </row>
    <row r="19316" spans="1:19" x14ac:dyDescent="0.3">
      <c r="A19316" t="s">
        <v>38454</v>
      </c>
      <c r="B19316" s="171" t="s">
        <v>38455</v>
      </c>
      <c r="C19316" s="171" t="s">
        <v>215</v>
      </c>
      <c r="D19316" s="171" t="s">
        <v>80</v>
      </c>
      <c r="E19316" s="11">
        <v>45078</v>
      </c>
      <c r="F19316">
        <v>0</v>
      </c>
      <c r="G19316">
        <v>0</v>
      </c>
      <c r="I19316">
        <v>0</v>
      </c>
      <c r="J19316">
        <v>0</v>
      </c>
      <c r="L19316">
        <v>0</v>
      </c>
      <c r="N19316">
        <v>0</v>
      </c>
      <c r="P19316">
        <v>0</v>
      </c>
      <c r="Q19316">
        <v>0</v>
      </c>
      <c r="S19316">
        <v>0</v>
      </c>
    </row>
    <row r="19317" spans="1:19" x14ac:dyDescent="0.3">
      <c r="A19317" t="s">
        <v>38454</v>
      </c>
      <c r="B19317" s="171" t="s">
        <v>38455</v>
      </c>
      <c r="C19317" s="171" t="s">
        <v>215</v>
      </c>
      <c r="D19317" s="171" t="s">
        <v>80</v>
      </c>
      <c r="E19317" s="11">
        <v>45078</v>
      </c>
      <c r="F19317">
        <v>2.5</v>
      </c>
      <c r="G19317">
        <v>4</v>
      </c>
      <c r="I19317">
        <v>18</v>
      </c>
      <c r="J19317">
        <v>29</v>
      </c>
      <c r="L19317">
        <v>44</v>
      </c>
      <c r="N19317">
        <v>18</v>
      </c>
      <c r="P19317">
        <v>0</v>
      </c>
      <c r="Q19317">
        <v>0</v>
      </c>
      <c r="S19317">
        <v>0</v>
      </c>
    </row>
    <row r="19318" spans="1:19" x14ac:dyDescent="0.3">
      <c r="A19318" t="s">
        <v>38456</v>
      </c>
      <c r="B19318" s="171" t="s">
        <v>38457</v>
      </c>
      <c r="C19318" s="171" t="s">
        <v>221</v>
      </c>
      <c r="D19318" s="171" t="s">
        <v>80</v>
      </c>
      <c r="E19318" s="11">
        <v>45078</v>
      </c>
      <c r="F19318">
        <v>0</v>
      </c>
      <c r="G19318">
        <v>0</v>
      </c>
      <c r="I19318">
        <v>0</v>
      </c>
      <c r="J19318">
        <v>0</v>
      </c>
      <c r="L19318">
        <v>0</v>
      </c>
      <c r="N19318">
        <v>0</v>
      </c>
      <c r="P19318">
        <v>0</v>
      </c>
      <c r="Q19318">
        <v>0</v>
      </c>
      <c r="S19318">
        <v>0</v>
      </c>
    </row>
    <row r="19319" spans="1:19" x14ac:dyDescent="0.3">
      <c r="A19319" t="s">
        <v>38458</v>
      </c>
      <c r="B19319" s="171" t="s">
        <v>38459</v>
      </c>
      <c r="C19319" s="171" t="s">
        <v>8233</v>
      </c>
      <c r="D19319" s="171" t="s">
        <v>80</v>
      </c>
      <c r="E19319" s="11">
        <v>45078</v>
      </c>
      <c r="F19319">
        <v>0</v>
      </c>
      <c r="G19319">
        <v>1</v>
      </c>
      <c r="I19319">
        <v>14</v>
      </c>
      <c r="J19319">
        <v>0</v>
      </c>
      <c r="L19319">
        <v>11</v>
      </c>
      <c r="N19319">
        <v>14</v>
      </c>
      <c r="P19319">
        <v>1</v>
      </c>
      <c r="Q19319">
        <v>1</v>
      </c>
      <c r="S19319">
        <v>0</v>
      </c>
    </row>
    <row r="19320" spans="1:19" x14ac:dyDescent="0.3">
      <c r="A19320" t="s">
        <v>38460</v>
      </c>
      <c r="B19320" s="171" t="s">
        <v>38461</v>
      </c>
      <c r="C19320" s="171" t="s">
        <v>233</v>
      </c>
      <c r="D19320" s="171" t="s">
        <v>80</v>
      </c>
      <c r="E19320" s="11">
        <v>45078</v>
      </c>
      <c r="F19320">
        <v>0</v>
      </c>
      <c r="G19320">
        <v>0</v>
      </c>
      <c r="I19320">
        <v>0</v>
      </c>
      <c r="J19320">
        <v>0</v>
      </c>
      <c r="L19320">
        <v>0</v>
      </c>
      <c r="N19320">
        <v>0</v>
      </c>
      <c r="P19320">
        <v>0</v>
      </c>
      <c r="Q19320">
        <v>0</v>
      </c>
      <c r="S19320">
        <v>0</v>
      </c>
    </row>
    <row r="19321" spans="1:19" x14ac:dyDescent="0.3">
      <c r="A19321" t="s">
        <v>38462</v>
      </c>
      <c r="B19321" s="171" t="s">
        <v>38463</v>
      </c>
      <c r="C19321" s="171" t="s">
        <v>24508</v>
      </c>
      <c r="D19321" s="171" t="s">
        <v>15341</v>
      </c>
      <c r="E19321" s="11">
        <v>45078</v>
      </c>
      <c r="F19321">
        <v>0</v>
      </c>
      <c r="G19321">
        <v>0</v>
      </c>
      <c r="I19321">
        <v>0</v>
      </c>
      <c r="J19321">
        <v>0</v>
      </c>
      <c r="L19321">
        <v>0</v>
      </c>
      <c r="N19321">
        <v>0</v>
      </c>
      <c r="P19321">
        <v>0</v>
      </c>
      <c r="Q19321">
        <v>0</v>
      </c>
      <c r="S19321">
        <v>0</v>
      </c>
    </row>
    <row r="19322" spans="1:19" x14ac:dyDescent="0.3">
      <c r="A19322" t="s">
        <v>38464</v>
      </c>
      <c r="B19322" s="171" t="s">
        <v>38465</v>
      </c>
      <c r="C19322" s="171" t="s">
        <v>24508</v>
      </c>
      <c r="D19322" s="171" t="s">
        <v>80</v>
      </c>
      <c r="E19322" s="11">
        <v>45078</v>
      </c>
      <c r="F19322">
        <v>0.5</v>
      </c>
      <c r="G19322">
        <v>0.5</v>
      </c>
      <c r="I19322">
        <v>0</v>
      </c>
      <c r="J19322">
        <v>2</v>
      </c>
      <c r="L19322">
        <v>2</v>
      </c>
      <c r="N19322">
        <v>0</v>
      </c>
      <c r="P19322">
        <v>0</v>
      </c>
      <c r="Q19322">
        <v>0</v>
      </c>
      <c r="S19322">
        <v>0</v>
      </c>
    </row>
    <row r="19323" spans="1:19" x14ac:dyDescent="0.3">
      <c r="A19323" t="s">
        <v>38466</v>
      </c>
      <c r="B19323" s="171" t="s">
        <v>38467</v>
      </c>
      <c r="C19323" s="171" t="s">
        <v>107</v>
      </c>
      <c r="D19323" s="171" t="s">
        <v>80</v>
      </c>
      <c r="E19323" s="11">
        <v>45078</v>
      </c>
      <c r="F19323">
        <v>6</v>
      </c>
      <c r="G19323">
        <v>8</v>
      </c>
      <c r="I19323">
        <v>32</v>
      </c>
      <c r="J19323">
        <v>62</v>
      </c>
      <c r="L19323">
        <v>84</v>
      </c>
      <c r="N19323">
        <v>32</v>
      </c>
      <c r="P19323">
        <v>0</v>
      </c>
      <c r="Q19323">
        <v>3</v>
      </c>
      <c r="S19323">
        <v>0</v>
      </c>
    </row>
    <row r="19324" spans="1:19" x14ac:dyDescent="0.3">
      <c r="A19324" t="s">
        <v>38468</v>
      </c>
      <c r="B19324" s="171" t="s">
        <v>38469</v>
      </c>
      <c r="C19324" s="171" t="s">
        <v>107</v>
      </c>
      <c r="D19324" s="171" t="s">
        <v>15341</v>
      </c>
      <c r="E19324" s="11">
        <v>45078</v>
      </c>
      <c r="F19324">
        <v>0</v>
      </c>
      <c r="G19324">
        <v>0</v>
      </c>
      <c r="I19324">
        <v>0</v>
      </c>
      <c r="J19324">
        <v>0</v>
      </c>
      <c r="L19324">
        <v>0</v>
      </c>
      <c r="N19324">
        <v>0</v>
      </c>
      <c r="P19324">
        <v>0</v>
      </c>
      <c r="Q19324">
        <v>0</v>
      </c>
      <c r="S19324">
        <v>0</v>
      </c>
    </row>
    <row r="19325" spans="1:19" x14ac:dyDescent="0.3">
      <c r="A19325" t="s">
        <v>38470</v>
      </c>
      <c r="B19325" s="171" t="s">
        <v>38471</v>
      </c>
      <c r="C19325" s="171" t="s">
        <v>173</v>
      </c>
      <c r="D19325" s="171" t="s">
        <v>80</v>
      </c>
      <c r="E19325" s="11">
        <v>45078</v>
      </c>
      <c r="F19325">
        <v>5.5</v>
      </c>
      <c r="G19325">
        <v>6</v>
      </c>
      <c r="I19325">
        <v>8</v>
      </c>
      <c r="J19325">
        <v>30</v>
      </c>
      <c r="L19325">
        <v>32</v>
      </c>
      <c r="N19325">
        <v>8</v>
      </c>
      <c r="P19325">
        <v>0</v>
      </c>
      <c r="Q19325">
        <v>0</v>
      </c>
      <c r="S19325">
        <v>0</v>
      </c>
    </row>
    <row r="19326" spans="1:19" x14ac:dyDescent="0.3">
      <c r="A19326" t="s">
        <v>38472</v>
      </c>
      <c r="B19326" s="171" t="s">
        <v>38473</v>
      </c>
      <c r="C19326" s="171" t="s">
        <v>173</v>
      </c>
      <c r="D19326" s="171" t="s">
        <v>15341</v>
      </c>
      <c r="E19326" s="11">
        <v>45078</v>
      </c>
      <c r="F19326">
        <v>0</v>
      </c>
      <c r="G19326">
        <v>0</v>
      </c>
      <c r="I19326">
        <v>0</v>
      </c>
      <c r="J19326">
        <v>0</v>
      </c>
      <c r="L19326">
        <v>0</v>
      </c>
      <c r="N19326">
        <v>0</v>
      </c>
      <c r="P19326">
        <v>0</v>
      </c>
      <c r="Q19326">
        <v>0</v>
      </c>
      <c r="S19326">
        <v>0</v>
      </c>
    </row>
    <row r="19327" spans="1:19" x14ac:dyDescent="0.3">
      <c r="A19327" t="s">
        <v>38474</v>
      </c>
      <c r="B19327" s="171" t="s">
        <v>38475</v>
      </c>
      <c r="C19327" s="171" t="s">
        <v>200</v>
      </c>
      <c r="D19327" s="171" t="s">
        <v>80</v>
      </c>
      <c r="E19327" s="11">
        <v>45078</v>
      </c>
      <c r="F19327">
        <v>6</v>
      </c>
      <c r="G19327">
        <v>6.5</v>
      </c>
      <c r="I19327">
        <v>11</v>
      </c>
      <c r="J19327">
        <v>28</v>
      </c>
      <c r="L19327">
        <v>31</v>
      </c>
      <c r="N19327">
        <v>10</v>
      </c>
      <c r="P19327">
        <v>1</v>
      </c>
      <c r="Q19327">
        <v>1</v>
      </c>
      <c r="S19327">
        <v>1</v>
      </c>
    </row>
    <row r="19328" spans="1:19" x14ac:dyDescent="0.3">
      <c r="A19328" t="s">
        <v>38476</v>
      </c>
      <c r="B19328" s="171" t="s">
        <v>38477</v>
      </c>
      <c r="C19328" s="171" t="s">
        <v>200</v>
      </c>
      <c r="D19328" s="171" t="s">
        <v>15341</v>
      </c>
      <c r="E19328" s="11">
        <v>45078</v>
      </c>
      <c r="F19328">
        <v>0</v>
      </c>
      <c r="G19328">
        <v>0</v>
      </c>
      <c r="I19328">
        <v>0</v>
      </c>
      <c r="J19328">
        <v>0</v>
      </c>
      <c r="L19328">
        <v>0</v>
      </c>
      <c r="N19328">
        <v>0</v>
      </c>
      <c r="P19328">
        <v>0</v>
      </c>
      <c r="Q19328">
        <v>0</v>
      </c>
      <c r="S19328">
        <v>0</v>
      </c>
    </row>
    <row r="19329" spans="1:19" x14ac:dyDescent="0.3">
      <c r="A19329" t="s">
        <v>38478</v>
      </c>
      <c r="B19329" s="171" t="s">
        <v>38479</v>
      </c>
      <c r="C19329" s="171" t="s">
        <v>73</v>
      </c>
      <c r="D19329" s="171" t="s">
        <v>4</v>
      </c>
      <c r="E19329" s="11">
        <v>45078</v>
      </c>
      <c r="F19329">
        <v>0</v>
      </c>
      <c r="G19329">
        <v>0</v>
      </c>
      <c r="I19329">
        <v>0</v>
      </c>
      <c r="J19329">
        <v>0</v>
      </c>
      <c r="L19329">
        <v>0</v>
      </c>
      <c r="N19329">
        <v>0</v>
      </c>
      <c r="P19329">
        <v>0</v>
      </c>
      <c r="Q19329">
        <v>0</v>
      </c>
      <c r="S19329">
        <v>0</v>
      </c>
    </row>
    <row r="19330" spans="1:19" x14ac:dyDescent="0.3">
      <c r="A19330" t="s">
        <v>38480</v>
      </c>
      <c r="B19330" s="171" t="s">
        <v>38481</v>
      </c>
      <c r="C19330" s="171" t="s">
        <v>24891</v>
      </c>
      <c r="D19330" s="171" t="s">
        <v>4</v>
      </c>
      <c r="E19330" s="11">
        <v>45078</v>
      </c>
      <c r="F19330">
        <v>3</v>
      </c>
      <c r="G19330">
        <v>2</v>
      </c>
      <c r="I19330">
        <v>7</v>
      </c>
      <c r="J19330">
        <v>17</v>
      </c>
      <c r="L19330">
        <v>11</v>
      </c>
      <c r="N19330">
        <v>6</v>
      </c>
      <c r="P19330">
        <v>0</v>
      </c>
      <c r="Q19330">
        <v>0</v>
      </c>
      <c r="S19330">
        <v>1</v>
      </c>
    </row>
    <row r="19331" spans="1:19" x14ac:dyDescent="0.3">
      <c r="A19331" t="s">
        <v>38482</v>
      </c>
      <c r="B19331" s="171" t="s">
        <v>38483</v>
      </c>
      <c r="C19331" s="171" t="s">
        <v>18229</v>
      </c>
      <c r="D19331" s="171" t="s">
        <v>4</v>
      </c>
      <c r="E19331" s="11">
        <v>45078</v>
      </c>
      <c r="F19331">
        <v>0</v>
      </c>
      <c r="G19331">
        <v>0</v>
      </c>
      <c r="I19331">
        <v>0</v>
      </c>
      <c r="J19331">
        <v>0</v>
      </c>
      <c r="L19331">
        <v>0</v>
      </c>
      <c r="N19331">
        <v>0</v>
      </c>
      <c r="P19331">
        <v>0</v>
      </c>
      <c r="Q19331">
        <v>0</v>
      </c>
      <c r="S19331">
        <v>0</v>
      </c>
    </row>
    <row r="19332" spans="1:19" x14ac:dyDescent="0.3">
      <c r="A19332" t="s">
        <v>38484</v>
      </c>
      <c r="B19332" s="171" t="s">
        <v>38485</v>
      </c>
      <c r="C19332" s="171" t="s">
        <v>107</v>
      </c>
      <c r="D19332" s="171" t="s">
        <v>4</v>
      </c>
      <c r="E19332" s="11">
        <v>45078</v>
      </c>
      <c r="F19332">
        <v>6</v>
      </c>
      <c r="G19332">
        <v>8</v>
      </c>
      <c r="I19332">
        <v>32</v>
      </c>
      <c r="J19332">
        <v>62</v>
      </c>
      <c r="L19332">
        <v>84</v>
      </c>
      <c r="N19332">
        <v>32</v>
      </c>
      <c r="P19332">
        <v>0</v>
      </c>
      <c r="Q19332">
        <v>3</v>
      </c>
      <c r="S19332">
        <v>0</v>
      </c>
    </row>
    <row r="19333" spans="1:19" x14ac:dyDescent="0.3">
      <c r="A19333" t="s">
        <v>38486</v>
      </c>
      <c r="B19333" s="171" t="s">
        <v>38487</v>
      </c>
      <c r="C19333" s="171" t="s">
        <v>9887</v>
      </c>
      <c r="D19333" s="171" t="s">
        <v>4</v>
      </c>
      <c r="E19333" s="11">
        <v>45078</v>
      </c>
      <c r="F19333">
        <v>0</v>
      </c>
      <c r="G19333">
        <v>0</v>
      </c>
      <c r="I19333">
        <v>0</v>
      </c>
      <c r="J19333">
        <v>0</v>
      </c>
      <c r="L19333">
        <v>0</v>
      </c>
      <c r="N19333">
        <v>0</v>
      </c>
      <c r="P19333">
        <v>0</v>
      </c>
      <c r="Q19333">
        <v>0</v>
      </c>
      <c r="S19333">
        <v>0</v>
      </c>
    </row>
    <row r="19334" spans="1:19" x14ac:dyDescent="0.3">
      <c r="A19334" t="s">
        <v>38488</v>
      </c>
      <c r="B19334" s="171" t="s">
        <v>38489</v>
      </c>
      <c r="C19334" s="171" t="s">
        <v>35078</v>
      </c>
      <c r="D19334" s="171" t="s">
        <v>4</v>
      </c>
      <c r="E19334" s="11">
        <v>45078</v>
      </c>
      <c r="F19334">
        <v>0</v>
      </c>
      <c r="G19334">
        <v>0</v>
      </c>
      <c r="I19334">
        <v>0</v>
      </c>
      <c r="J19334">
        <v>0</v>
      </c>
      <c r="L19334">
        <v>0</v>
      </c>
      <c r="N19334">
        <v>0</v>
      </c>
      <c r="P19334">
        <v>0</v>
      </c>
      <c r="Q19334">
        <v>0</v>
      </c>
      <c r="S19334">
        <v>0</v>
      </c>
    </row>
    <row r="19335" spans="1:19" x14ac:dyDescent="0.3">
      <c r="A19335" t="s">
        <v>38490</v>
      </c>
      <c r="B19335" s="171" t="s">
        <v>38491</v>
      </c>
      <c r="C19335" s="171" t="s">
        <v>11260</v>
      </c>
      <c r="D19335" s="171" t="s">
        <v>4</v>
      </c>
      <c r="E19335" s="11">
        <v>45078</v>
      </c>
      <c r="F19335">
        <v>0</v>
      </c>
      <c r="G19335">
        <v>0</v>
      </c>
      <c r="I19335">
        <v>0</v>
      </c>
      <c r="J19335">
        <v>0</v>
      </c>
      <c r="L19335">
        <v>0</v>
      </c>
      <c r="N19335">
        <v>0</v>
      </c>
      <c r="P19335">
        <v>0</v>
      </c>
      <c r="Q19335">
        <v>0</v>
      </c>
      <c r="S19335">
        <v>0</v>
      </c>
    </row>
    <row r="19336" spans="1:19" x14ac:dyDescent="0.3">
      <c r="A19336" t="s">
        <v>38492</v>
      </c>
      <c r="B19336" s="171" t="s">
        <v>38493</v>
      </c>
      <c r="C19336" s="171" t="s">
        <v>122</v>
      </c>
      <c r="D19336" s="171" t="s">
        <v>4</v>
      </c>
      <c r="E19336" s="11">
        <v>45078</v>
      </c>
      <c r="F19336">
        <v>0</v>
      </c>
      <c r="G19336">
        <v>0</v>
      </c>
      <c r="I19336">
        <v>0</v>
      </c>
      <c r="J19336">
        <v>0</v>
      </c>
      <c r="L19336">
        <v>0</v>
      </c>
      <c r="N19336">
        <v>0</v>
      </c>
      <c r="P19336">
        <v>0</v>
      </c>
      <c r="Q19336">
        <v>0</v>
      </c>
      <c r="S19336">
        <v>0</v>
      </c>
    </row>
    <row r="19337" spans="1:19" x14ac:dyDescent="0.3">
      <c r="A19337" t="s">
        <v>38494</v>
      </c>
      <c r="B19337" s="171" t="s">
        <v>38495</v>
      </c>
      <c r="C19337" s="171" t="s">
        <v>125</v>
      </c>
      <c r="D19337" s="171" t="s">
        <v>4</v>
      </c>
      <c r="E19337" s="11">
        <v>45078</v>
      </c>
      <c r="F19337">
        <v>0</v>
      </c>
      <c r="G19337">
        <v>0</v>
      </c>
      <c r="I19337">
        <v>0</v>
      </c>
      <c r="J19337">
        <v>0</v>
      </c>
      <c r="L19337">
        <v>0</v>
      </c>
      <c r="N19337">
        <v>0</v>
      </c>
      <c r="P19337">
        <v>0</v>
      </c>
      <c r="Q19337">
        <v>0</v>
      </c>
      <c r="S19337">
        <v>0</v>
      </c>
    </row>
    <row r="19338" spans="1:19" x14ac:dyDescent="0.3">
      <c r="A19338" t="s">
        <v>38496</v>
      </c>
      <c r="B19338" s="171" t="s">
        <v>38497</v>
      </c>
      <c r="C19338" s="171" t="s">
        <v>14899</v>
      </c>
      <c r="D19338" s="171" t="s">
        <v>4</v>
      </c>
      <c r="E19338" s="11">
        <v>45078</v>
      </c>
      <c r="F19338">
        <v>0</v>
      </c>
      <c r="G19338">
        <v>0</v>
      </c>
      <c r="I19338">
        <v>0</v>
      </c>
      <c r="J19338">
        <v>0</v>
      </c>
      <c r="L19338">
        <v>0</v>
      </c>
      <c r="N19338">
        <v>0</v>
      </c>
      <c r="P19338">
        <v>0</v>
      </c>
      <c r="Q19338">
        <v>0</v>
      </c>
      <c r="S19338">
        <v>0</v>
      </c>
    </row>
    <row r="19339" spans="1:19" x14ac:dyDescent="0.3">
      <c r="A19339" t="s">
        <v>38498</v>
      </c>
      <c r="B19339" s="171" t="s">
        <v>38499</v>
      </c>
      <c r="C19339" s="171" t="s">
        <v>137</v>
      </c>
      <c r="D19339" s="171" t="s">
        <v>4</v>
      </c>
      <c r="E19339" s="11">
        <v>45078</v>
      </c>
      <c r="F19339">
        <v>0</v>
      </c>
      <c r="G19339">
        <v>0</v>
      </c>
      <c r="I19339">
        <v>0</v>
      </c>
      <c r="J19339">
        <v>0</v>
      </c>
      <c r="L19339">
        <v>0</v>
      </c>
      <c r="N19339">
        <v>0</v>
      </c>
      <c r="P19339">
        <v>0</v>
      </c>
      <c r="Q19339">
        <v>0</v>
      </c>
      <c r="S19339">
        <v>0</v>
      </c>
    </row>
    <row r="19340" spans="1:19" x14ac:dyDescent="0.3">
      <c r="A19340" t="s">
        <v>38500</v>
      </c>
      <c r="B19340" s="171" t="s">
        <v>38501</v>
      </c>
      <c r="C19340" s="171" t="s">
        <v>8615</v>
      </c>
      <c r="D19340" s="171" t="s">
        <v>4</v>
      </c>
      <c r="E19340" s="11">
        <v>45078</v>
      </c>
      <c r="F19340">
        <v>0</v>
      </c>
      <c r="G19340">
        <v>0</v>
      </c>
      <c r="I19340">
        <v>0</v>
      </c>
      <c r="J19340">
        <v>0</v>
      </c>
      <c r="L19340">
        <v>0</v>
      </c>
      <c r="N19340">
        <v>0</v>
      </c>
      <c r="P19340">
        <v>0</v>
      </c>
      <c r="Q19340">
        <v>0</v>
      </c>
      <c r="S19340">
        <v>0</v>
      </c>
    </row>
    <row r="19341" spans="1:19" x14ac:dyDescent="0.3">
      <c r="A19341" t="s">
        <v>38502</v>
      </c>
      <c r="B19341" s="171" t="s">
        <v>38503</v>
      </c>
      <c r="C19341" s="171" t="s">
        <v>35025</v>
      </c>
      <c r="D19341" s="171" t="s">
        <v>4</v>
      </c>
      <c r="E19341" s="11">
        <v>45078</v>
      </c>
      <c r="F19341">
        <v>1.5</v>
      </c>
      <c r="G19341">
        <v>1.5</v>
      </c>
      <c r="I19341">
        <v>0</v>
      </c>
      <c r="J19341">
        <v>6</v>
      </c>
      <c r="L19341">
        <v>6</v>
      </c>
      <c r="N19341">
        <v>0</v>
      </c>
      <c r="P19341">
        <v>0</v>
      </c>
      <c r="Q19341">
        <v>0</v>
      </c>
      <c r="S19341">
        <v>0</v>
      </c>
    </row>
    <row r="19342" spans="1:19" x14ac:dyDescent="0.3">
      <c r="A19342" t="s">
        <v>38504</v>
      </c>
      <c r="B19342" s="171" t="s">
        <v>38505</v>
      </c>
      <c r="C19342" s="171" t="s">
        <v>146</v>
      </c>
      <c r="D19342" s="171" t="s">
        <v>4</v>
      </c>
      <c r="E19342" s="11">
        <v>45078</v>
      </c>
      <c r="F19342">
        <v>7</v>
      </c>
      <c r="G19342">
        <v>8</v>
      </c>
      <c r="I19342">
        <v>18</v>
      </c>
      <c r="J19342">
        <v>38</v>
      </c>
      <c r="L19342">
        <v>43</v>
      </c>
      <c r="N19342">
        <v>18</v>
      </c>
      <c r="P19342">
        <v>0</v>
      </c>
      <c r="Q19342">
        <v>1</v>
      </c>
      <c r="S19342">
        <v>0</v>
      </c>
    </row>
    <row r="19343" spans="1:19" x14ac:dyDescent="0.3">
      <c r="A19343" t="s">
        <v>38506</v>
      </c>
      <c r="B19343" s="171" t="s">
        <v>38507</v>
      </c>
      <c r="C19343" s="171" t="s">
        <v>161</v>
      </c>
      <c r="D19343" s="171" t="s">
        <v>4</v>
      </c>
      <c r="E19343" s="11">
        <v>45078</v>
      </c>
      <c r="F19343">
        <v>2</v>
      </c>
      <c r="G19343">
        <v>2</v>
      </c>
      <c r="I19343">
        <v>3</v>
      </c>
      <c r="J19343">
        <v>12</v>
      </c>
      <c r="L19343">
        <v>12</v>
      </c>
      <c r="N19343">
        <v>2</v>
      </c>
      <c r="P19343">
        <v>0</v>
      </c>
      <c r="Q19343">
        <v>2</v>
      </c>
      <c r="S19343">
        <v>1</v>
      </c>
    </row>
    <row r="19344" spans="1:19" x14ac:dyDescent="0.3">
      <c r="A19344" t="s">
        <v>38508</v>
      </c>
      <c r="B19344" s="171" t="s">
        <v>38509</v>
      </c>
      <c r="C19344" s="171" t="s">
        <v>18252</v>
      </c>
      <c r="D19344" s="171" t="s">
        <v>4</v>
      </c>
      <c r="E19344" s="11">
        <v>45078</v>
      </c>
      <c r="F19344">
        <v>0</v>
      </c>
      <c r="G19344">
        <v>0</v>
      </c>
      <c r="I19344">
        <v>0</v>
      </c>
      <c r="J19344">
        <v>0</v>
      </c>
      <c r="L19344">
        <v>0</v>
      </c>
      <c r="N19344">
        <v>0</v>
      </c>
      <c r="P19344">
        <v>0</v>
      </c>
      <c r="Q19344">
        <v>0</v>
      </c>
      <c r="S19344">
        <v>0</v>
      </c>
    </row>
    <row r="19345" spans="1:19" x14ac:dyDescent="0.3">
      <c r="A19345" t="s">
        <v>38510</v>
      </c>
      <c r="B19345" s="171" t="s">
        <v>38511</v>
      </c>
      <c r="C19345" s="171" t="s">
        <v>167</v>
      </c>
      <c r="D19345" s="171" t="s">
        <v>4</v>
      </c>
      <c r="E19345" s="11">
        <v>45078</v>
      </c>
      <c r="F19345">
        <v>3.5</v>
      </c>
      <c r="G19345">
        <v>3.5</v>
      </c>
      <c r="I19345">
        <v>27</v>
      </c>
      <c r="J19345">
        <v>49</v>
      </c>
      <c r="L19345">
        <v>49</v>
      </c>
      <c r="N19345">
        <v>27</v>
      </c>
      <c r="P19345">
        <v>0</v>
      </c>
      <c r="Q19345">
        <v>0</v>
      </c>
      <c r="S19345">
        <v>0</v>
      </c>
    </row>
    <row r="19346" spans="1:19" x14ac:dyDescent="0.3">
      <c r="A19346" t="s">
        <v>38512</v>
      </c>
      <c r="B19346" s="171" t="s">
        <v>38513</v>
      </c>
      <c r="C19346" s="171" t="s">
        <v>173</v>
      </c>
      <c r="D19346" s="171" t="s">
        <v>4</v>
      </c>
      <c r="E19346" s="11">
        <v>45078</v>
      </c>
      <c r="F19346">
        <v>5.5</v>
      </c>
      <c r="G19346">
        <v>6</v>
      </c>
      <c r="I19346">
        <v>8</v>
      </c>
      <c r="J19346">
        <v>30</v>
      </c>
      <c r="L19346">
        <v>32</v>
      </c>
      <c r="N19346">
        <v>8</v>
      </c>
      <c r="P19346">
        <v>0</v>
      </c>
      <c r="Q19346">
        <v>0</v>
      </c>
      <c r="S19346">
        <v>0</v>
      </c>
    </row>
    <row r="19347" spans="1:19" x14ac:dyDescent="0.3">
      <c r="A19347" t="s">
        <v>38514</v>
      </c>
      <c r="B19347" s="171" t="s">
        <v>38515</v>
      </c>
      <c r="C19347" s="171" t="s">
        <v>179</v>
      </c>
      <c r="D19347" s="171" t="s">
        <v>4</v>
      </c>
      <c r="E19347" s="11">
        <v>45078</v>
      </c>
      <c r="F19347">
        <v>12.5</v>
      </c>
      <c r="G19347">
        <v>14</v>
      </c>
      <c r="I19347">
        <v>63</v>
      </c>
      <c r="J19347">
        <v>130</v>
      </c>
      <c r="L19347">
        <v>133</v>
      </c>
      <c r="N19347">
        <v>62</v>
      </c>
      <c r="P19347">
        <v>2</v>
      </c>
      <c r="Q19347">
        <v>2</v>
      </c>
      <c r="S19347">
        <v>1</v>
      </c>
    </row>
    <row r="19348" spans="1:19" x14ac:dyDescent="0.3">
      <c r="A19348" t="s">
        <v>38516</v>
      </c>
      <c r="B19348" s="171" t="s">
        <v>38517</v>
      </c>
      <c r="C19348" s="171" t="s">
        <v>185</v>
      </c>
      <c r="D19348" s="171" t="s">
        <v>4</v>
      </c>
      <c r="E19348" s="11">
        <v>45078</v>
      </c>
      <c r="F19348">
        <v>2</v>
      </c>
      <c r="G19348">
        <v>7</v>
      </c>
      <c r="I19348">
        <v>5</v>
      </c>
      <c r="J19348">
        <v>11</v>
      </c>
      <c r="L19348">
        <v>40</v>
      </c>
      <c r="N19348">
        <v>5</v>
      </c>
      <c r="P19348">
        <v>1</v>
      </c>
      <c r="Q19348">
        <v>1</v>
      </c>
      <c r="S19348">
        <v>0</v>
      </c>
    </row>
    <row r="19349" spans="1:19" x14ac:dyDescent="0.3">
      <c r="A19349" t="s">
        <v>38518</v>
      </c>
      <c r="B19349" s="171" t="s">
        <v>38519</v>
      </c>
      <c r="C19349" s="171" t="s">
        <v>24508</v>
      </c>
      <c r="D19349" s="171" t="s">
        <v>4</v>
      </c>
      <c r="E19349" s="11">
        <v>45078</v>
      </c>
      <c r="F19349">
        <v>0.5</v>
      </c>
      <c r="G19349">
        <v>0.5</v>
      </c>
      <c r="I19349">
        <v>0</v>
      </c>
      <c r="J19349">
        <v>2</v>
      </c>
      <c r="L19349">
        <v>2</v>
      </c>
      <c r="N19349">
        <v>0</v>
      </c>
      <c r="P19349">
        <v>0</v>
      </c>
      <c r="Q19349">
        <v>0</v>
      </c>
      <c r="S19349">
        <v>0</v>
      </c>
    </row>
    <row r="19350" spans="1:19" x14ac:dyDescent="0.3">
      <c r="A19350" t="s">
        <v>38520</v>
      </c>
      <c r="B19350" s="171" t="s">
        <v>38521</v>
      </c>
      <c r="C19350" s="171" t="s">
        <v>191</v>
      </c>
      <c r="D19350" s="171" t="s">
        <v>4</v>
      </c>
      <c r="E19350" s="11">
        <v>45078</v>
      </c>
      <c r="F19350">
        <v>14</v>
      </c>
      <c r="G19350">
        <v>13</v>
      </c>
      <c r="I19350">
        <v>44</v>
      </c>
      <c r="J19350">
        <v>117</v>
      </c>
      <c r="L19350">
        <v>107</v>
      </c>
      <c r="N19350">
        <v>41</v>
      </c>
      <c r="P19350">
        <v>12</v>
      </c>
      <c r="Q19350">
        <v>14</v>
      </c>
      <c r="S19350">
        <v>3</v>
      </c>
    </row>
    <row r="19351" spans="1:19" x14ac:dyDescent="0.3">
      <c r="A19351" t="s">
        <v>38522</v>
      </c>
      <c r="B19351" s="171" t="s">
        <v>38523</v>
      </c>
      <c r="C19351" s="171" t="s">
        <v>200</v>
      </c>
      <c r="D19351" s="171" t="s">
        <v>4</v>
      </c>
      <c r="E19351" s="11">
        <v>45078</v>
      </c>
      <c r="F19351">
        <v>6</v>
      </c>
      <c r="G19351">
        <v>6.5</v>
      </c>
      <c r="I19351">
        <v>11</v>
      </c>
      <c r="J19351">
        <v>28</v>
      </c>
      <c r="L19351">
        <v>31</v>
      </c>
      <c r="N19351">
        <v>10</v>
      </c>
      <c r="P19351">
        <v>1</v>
      </c>
      <c r="Q19351">
        <v>1</v>
      </c>
      <c r="S19351">
        <v>1</v>
      </c>
    </row>
    <row r="19352" spans="1:19" x14ac:dyDescent="0.3">
      <c r="A19352" t="s">
        <v>38524</v>
      </c>
      <c r="B19352" s="171" t="s">
        <v>38525</v>
      </c>
      <c r="C19352" s="171" t="s">
        <v>212</v>
      </c>
      <c r="D19352" s="171" t="s">
        <v>4</v>
      </c>
      <c r="E19352" s="11">
        <v>45078</v>
      </c>
      <c r="F19352">
        <v>0</v>
      </c>
      <c r="G19352">
        <v>0</v>
      </c>
      <c r="I19352">
        <v>0</v>
      </c>
      <c r="J19352">
        <v>0</v>
      </c>
      <c r="L19352">
        <v>0</v>
      </c>
      <c r="N19352">
        <v>0</v>
      </c>
      <c r="P19352">
        <v>0</v>
      </c>
      <c r="Q19352">
        <v>0</v>
      </c>
      <c r="S19352">
        <v>0</v>
      </c>
    </row>
    <row r="19353" spans="1:19" x14ac:dyDescent="0.3">
      <c r="A19353" t="s">
        <v>38526</v>
      </c>
      <c r="B19353" s="171" t="s">
        <v>38527</v>
      </c>
      <c r="C19353" s="171" t="s">
        <v>215</v>
      </c>
      <c r="D19353" s="171" t="s">
        <v>4</v>
      </c>
      <c r="E19353" s="11">
        <v>45078</v>
      </c>
      <c r="F19353">
        <v>0</v>
      </c>
      <c r="G19353">
        <v>0</v>
      </c>
      <c r="I19353">
        <v>0</v>
      </c>
      <c r="J19353">
        <v>0</v>
      </c>
      <c r="L19353">
        <v>0</v>
      </c>
      <c r="N19353">
        <v>0</v>
      </c>
      <c r="P19353">
        <v>0</v>
      </c>
      <c r="Q19353">
        <v>0</v>
      </c>
      <c r="S19353">
        <v>0</v>
      </c>
    </row>
    <row r="19354" spans="1:19" x14ac:dyDescent="0.3">
      <c r="A19354" t="s">
        <v>38528</v>
      </c>
      <c r="B19354" s="171" t="s">
        <v>38529</v>
      </c>
      <c r="C19354" s="171" t="s">
        <v>35119</v>
      </c>
      <c r="D19354" s="171" t="s">
        <v>4</v>
      </c>
      <c r="E19354" s="11">
        <v>45078</v>
      </c>
      <c r="F19354">
        <v>2.5</v>
      </c>
      <c r="G19354">
        <v>4</v>
      </c>
      <c r="I19354">
        <v>18</v>
      </c>
      <c r="J19354">
        <v>29</v>
      </c>
      <c r="L19354">
        <v>44</v>
      </c>
      <c r="N19354">
        <v>18</v>
      </c>
      <c r="P19354">
        <v>0</v>
      </c>
      <c r="Q19354">
        <v>0</v>
      </c>
      <c r="S19354">
        <v>0</v>
      </c>
    </row>
    <row r="19355" spans="1:19" x14ac:dyDescent="0.3">
      <c r="A19355" t="s">
        <v>38530</v>
      </c>
      <c r="B19355" s="171" t="s">
        <v>38531</v>
      </c>
      <c r="C19355" s="171" t="s">
        <v>221</v>
      </c>
      <c r="D19355" s="171" t="s">
        <v>4</v>
      </c>
      <c r="E19355" s="11">
        <v>45078</v>
      </c>
      <c r="F19355">
        <v>0</v>
      </c>
      <c r="G19355">
        <v>0</v>
      </c>
      <c r="I19355">
        <v>0</v>
      </c>
      <c r="J19355">
        <v>0</v>
      </c>
      <c r="L19355">
        <v>0</v>
      </c>
      <c r="N19355">
        <v>0</v>
      </c>
      <c r="P19355">
        <v>0</v>
      </c>
      <c r="Q19355">
        <v>0</v>
      </c>
      <c r="S19355">
        <v>0</v>
      </c>
    </row>
    <row r="19356" spans="1:19" x14ac:dyDescent="0.3">
      <c r="A19356" t="s">
        <v>38532</v>
      </c>
      <c r="B19356" s="171" t="s">
        <v>38533</v>
      </c>
      <c r="C19356" s="171" t="s">
        <v>8233</v>
      </c>
      <c r="D19356" s="171" t="s">
        <v>4</v>
      </c>
      <c r="E19356" s="11">
        <v>45078</v>
      </c>
      <c r="F19356">
        <v>0</v>
      </c>
      <c r="G19356">
        <v>1</v>
      </c>
      <c r="I19356">
        <v>14</v>
      </c>
      <c r="J19356">
        <v>0</v>
      </c>
      <c r="L19356">
        <v>11</v>
      </c>
      <c r="N19356">
        <v>14</v>
      </c>
      <c r="P19356">
        <v>1</v>
      </c>
      <c r="Q19356">
        <v>1</v>
      </c>
      <c r="S19356">
        <v>0</v>
      </c>
    </row>
    <row r="19357" spans="1:19" x14ac:dyDescent="0.3">
      <c r="A19357" t="s">
        <v>38534</v>
      </c>
      <c r="B19357" s="171" t="s">
        <v>38535</v>
      </c>
      <c r="C19357" s="171" t="s">
        <v>233</v>
      </c>
      <c r="D19357" s="171" t="s">
        <v>4</v>
      </c>
      <c r="E19357" s="11">
        <v>45078</v>
      </c>
      <c r="F19357">
        <v>0</v>
      </c>
      <c r="G19357">
        <v>0</v>
      </c>
      <c r="I19357">
        <v>0</v>
      </c>
      <c r="J19357">
        <v>0</v>
      </c>
      <c r="L19357">
        <v>0</v>
      </c>
      <c r="N19357">
        <v>0</v>
      </c>
      <c r="P19357">
        <v>0</v>
      </c>
      <c r="Q19357">
        <v>0</v>
      </c>
      <c r="S19357">
        <v>0</v>
      </c>
    </row>
    <row r="19358" spans="1:19" x14ac:dyDescent="0.3">
      <c r="A19358" t="s">
        <v>38536</v>
      </c>
      <c r="B19358" s="171" t="s">
        <v>38537</v>
      </c>
      <c r="C19358" s="171" t="s">
        <v>35128</v>
      </c>
      <c r="D19358" s="171" t="s">
        <v>80</v>
      </c>
      <c r="E19358" s="11">
        <v>45078</v>
      </c>
      <c r="F19358">
        <v>4</v>
      </c>
      <c r="G19358">
        <v>4</v>
      </c>
      <c r="I19358">
        <v>2</v>
      </c>
      <c r="J19358">
        <v>16</v>
      </c>
      <c r="L19358">
        <v>16</v>
      </c>
      <c r="N19358">
        <v>2</v>
      </c>
      <c r="P19358">
        <v>0</v>
      </c>
      <c r="Q19358">
        <v>0</v>
      </c>
      <c r="S19358">
        <v>0</v>
      </c>
    </row>
    <row r="19359" spans="1:19" x14ac:dyDescent="0.3">
      <c r="A19359" t="s">
        <v>38538</v>
      </c>
      <c r="B19359" s="171" t="s">
        <v>38539</v>
      </c>
      <c r="C19359" s="171" t="s">
        <v>35128</v>
      </c>
      <c r="D19359" s="171" t="s">
        <v>4</v>
      </c>
      <c r="E19359" s="11">
        <v>45078</v>
      </c>
      <c r="F19359">
        <v>4</v>
      </c>
      <c r="G19359">
        <v>4</v>
      </c>
      <c r="I19359">
        <v>2</v>
      </c>
      <c r="J19359">
        <v>16</v>
      </c>
      <c r="L19359">
        <v>16</v>
      </c>
      <c r="N19359">
        <v>2</v>
      </c>
      <c r="P19359">
        <v>0</v>
      </c>
      <c r="Q19359">
        <v>0</v>
      </c>
      <c r="S19359">
        <v>0</v>
      </c>
    </row>
    <row r="19360" spans="1:19" x14ac:dyDescent="0.3">
      <c r="A19360" t="s">
        <v>38540</v>
      </c>
      <c r="B19360" s="171" t="s">
        <v>38541</v>
      </c>
      <c r="C19360" s="171" t="s">
        <v>79</v>
      </c>
      <c r="D19360" s="171" t="s">
        <v>80</v>
      </c>
      <c r="E19360" s="11">
        <v>45078</v>
      </c>
      <c r="F19360">
        <v>0</v>
      </c>
      <c r="G19360">
        <v>0</v>
      </c>
      <c r="I19360">
        <v>0</v>
      </c>
      <c r="J19360">
        <v>0</v>
      </c>
      <c r="L19360">
        <v>0</v>
      </c>
      <c r="N19360">
        <v>0</v>
      </c>
      <c r="P19360">
        <v>0</v>
      </c>
      <c r="Q19360">
        <v>0</v>
      </c>
      <c r="S19360">
        <v>0</v>
      </c>
    </row>
    <row r="19361" spans="1:19" x14ac:dyDescent="0.3">
      <c r="A19361" t="s">
        <v>38542</v>
      </c>
      <c r="B19361" s="171" t="s">
        <v>38543</v>
      </c>
      <c r="C19361" s="171" t="s">
        <v>79</v>
      </c>
      <c r="D19361" s="171" t="s">
        <v>4</v>
      </c>
      <c r="E19361" s="11">
        <v>45078</v>
      </c>
      <c r="F19361">
        <v>0</v>
      </c>
      <c r="G19361">
        <v>0</v>
      </c>
      <c r="I19361">
        <v>0</v>
      </c>
      <c r="J19361">
        <v>0</v>
      </c>
      <c r="L19361">
        <v>0</v>
      </c>
      <c r="N19361">
        <v>0</v>
      </c>
      <c r="P19361">
        <v>0</v>
      </c>
      <c r="Q19361">
        <v>0</v>
      </c>
      <c r="S19361">
        <v>0</v>
      </c>
    </row>
    <row r="19362" spans="1:19" x14ac:dyDescent="0.3">
      <c r="A19362" t="s">
        <v>38544</v>
      </c>
      <c r="B19362" s="171" t="s">
        <v>38545</v>
      </c>
      <c r="C19362" s="171" t="s">
        <v>83</v>
      </c>
      <c r="D19362" s="171" t="s">
        <v>80</v>
      </c>
      <c r="E19362" s="11">
        <v>45078</v>
      </c>
      <c r="F19362">
        <v>3.5</v>
      </c>
      <c r="G19362">
        <v>4</v>
      </c>
      <c r="I19362">
        <v>8</v>
      </c>
      <c r="J19362">
        <v>18</v>
      </c>
      <c r="L19362">
        <v>21</v>
      </c>
      <c r="N19362">
        <v>7</v>
      </c>
      <c r="P19362">
        <v>1</v>
      </c>
      <c r="Q19362">
        <v>1</v>
      </c>
      <c r="S19362">
        <v>1</v>
      </c>
    </row>
    <row r="19363" spans="1:19" x14ac:dyDescent="0.3">
      <c r="A19363" t="s">
        <v>38546</v>
      </c>
      <c r="B19363" s="171" t="s">
        <v>38547</v>
      </c>
      <c r="C19363" s="171" t="s">
        <v>83</v>
      </c>
      <c r="D19363" s="171" t="s">
        <v>15341</v>
      </c>
      <c r="E19363" s="11">
        <v>45078</v>
      </c>
      <c r="F19363">
        <v>0</v>
      </c>
      <c r="G19363">
        <v>0</v>
      </c>
      <c r="I19363">
        <v>0</v>
      </c>
      <c r="J19363">
        <v>0</v>
      </c>
      <c r="L19363">
        <v>0</v>
      </c>
      <c r="N19363">
        <v>0</v>
      </c>
      <c r="P19363">
        <v>0</v>
      </c>
      <c r="Q19363">
        <v>0</v>
      </c>
      <c r="S19363">
        <v>0</v>
      </c>
    </row>
    <row r="19364" spans="1:19" x14ac:dyDescent="0.3">
      <c r="A19364" t="s">
        <v>38548</v>
      </c>
      <c r="B19364" s="171" t="s">
        <v>38549</v>
      </c>
      <c r="C19364" s="171" t="s">
        <v>83</v>
      </c>
      <c r="D19364" s="171" t="s">
        <v>4</v>
      </c>
      <c r="E19364" s="11">
        <v>45078</v>
      </c>
      <c r="F19364">
        <v>3.5</v>
      </c>
      <c r="G19364">
        <v>4</v>
      </c>
      <c r="I19364">
        <v>8</v>
      </c>
      <c r="J19364">
        <v>18</v>
      </c>
      <c r="L19364">
        <v>21</v>
      </c>
      <c r="N19364">
        <v>7</v>
      </c>
      <c r="P19364">
        <v>1</v>
      </c>
      <c r="Q19364">
        <v>1</v>
      </c>
      <c r="S19364">
        <v>1</v>
      </c>
    </row>
    <row r="19365" spans="1:19" x14ac:dyDescent="0.3">
      <c r="A19365" t="s">
        <v>38550</v>
      </c>
      <c r="B19365" s="171" t="s">
        <v>38551</v>
      </c>
      <c r="C19365" s="171" t="s">
        <v>86</v>
      </c>
      <c r="D19365" s="171" t="s">
        <v>80</v>
      </c>
      <c r="E19365" s="11">
        <v>45078</v>
      </c>
      <c r="F19365">
        <v>8</v>
      </c>
      <c r="G19365">
        <v>7</v>
      </c>
      <c r="I19365">
        <v>20</v>
      </c>
      <c r="J19365">
        <v>44</v>
      </c>
      <c r="L19365">
        <v>38</v>
      </c>
      <c r="N19365">
        <v>16</v>
      </c>
      <c r="P19365">
        <v>4</v>
      </c>
      <c r="Q19365">
        <v>5</v>
      </c>
      <c r="S19365">
        <v>4</v>
      </c>
    </row>
    <row r="19366" spans="1:19" x14ac:dyDescent="0.3">
      <c r="A19366" t="s">
        <v>38552</v>
      </c>
      <c r="B19366" s="171" t="s">
        <v>38553</v>
      </c>
      <c r="C19366" s="171" t="s">
        <v>86</v>
      </c>
      <c r="D19366" s="171" t="s">
        <v>4</v>
      </c>
      <c r="E19366" s="11">
        <v>45078</v>
      </c>
      <c r="F19366">
        <v>8</v>
      </c>
      <c r="G19366">
        <v>7</v>
      </c>
      <c r="I19366">
        <v>20</v>
      </c>
      <c r="J19366">
        <v>44</v>
      </c>
      <c r="L19366">
        <v>38</v>
      </c>
      <c r="N19366">
        <v>16</v>
      </c>
      <c r="P19366">
        <v>4</v>
      </c>
      <c r="Q19366">
        <v>5</v>
      </c>
      <c r="S19366">
        <v>4</v>
      </c>
    </row>
    <row r="19367" spans="1:19" x14ac:dyDescent="0.3">
      <c r="A19367" t="s">
        <v>38554</v>
      </c>
      <c r="B19367" s="171" t="s">
        <v>38555</v>
      </c>
      <c r="C19367" s="171" t="s">
        <v>89</v>
      </c>
      <c r="D19367" s="171" t="s">
        <v>80</v>
      </c>
      <c r="E19367" s="11">
        <v>45078</v>
      </c>
      <c r="F19367">
        <v>2</v>
      </c>
      <c r="G19367">
        <v>4</v>
      </c>
      <c r="I19367">
        <v>9</v>
      </c>
      <c r="J19367">
        <v>10</v>
      </c>
      <c r="L19367">
        <v>20</v>
      </c>
      <c r="N19367">
        <v>8</v>
      </c>
      <c r="P19367">
        <v>1</v>
      </c>
      <c r="Q19367">
        <v>1</v>
      </c>
      <c r="S19367">
        <v>1</v>
      </c>
    </row>
    <row r="19368" spans="1:19" x14ac:dyDescent="0.3">
      <c r="A19368" t="s">
        <v>38556</v>
      </c>
      <c r="B19368" s="171" t="s">
        <v>38557</v>
      </c>
      <c r="C19368" s="171" t="s">
        <v>89</v>
      </c>
      <c r="D19368" s="171" t="s">
        <v>4</v>
      </c>
      <c r="E19368" s="11">
        <v>45078</v>
      </c>
      <c r="F19368">
        <v>2</v>
      </c>
      <c r="G19368">
        <v>4</v>
      </c>
      <c r="I19368">
        <v>9</v>
      </c>
      <c r="J19368">
        <v>10</v>
      </c>
      <c r="L19368">
        <v>20</v>
      </c>
      <c r="N19368">
        <v>8</v>
      </c>
      <c r="P19368">
        <v>1</v>
      </c>
      <c r="Q19368">
        <v>1</v>
      </c>
      <c r="S19368">
        <v>1</v>
      </c>
    </row>
    <row r="19369" spans="1:19" x14ac:dyDescent="0.3">
      <c r="A19369" t="s">
        <v>38558</v>
      </c>
      <c r="B19369" s="171" t="s">
        <v>38559</v>
      </c>
      <c r="C19369" s="171" t="s">
        <v>92</v>
      </c>
      <c r="D19369" s="171" t="s">
        <v>80</v>
      </c>
      <c r="E19369" s="11">
        <v>45078</v>
      </c>
      <c r="F19369">
        <v>0</v>
      </c>
      <c r="G19369">
        <v>0</v>
      </c>
      <c r="I19369">
        <v>0</v>
      </c>
      <c r="J19369">
        <v>0</v>
      </c>
      <c r="L19369">
        <v>0</v>
      </c>
      <c r="N19369">
        <v>0</v>
      </c>
      <c r="P19369">
        <v>0</v>
      </c>
      <c r="Q19369">
        <v>0</v>
      </c>
      <c r="S19369">
        <v>0</v>
      </c>
    </row>
    <row r="19370" spans="1:19" x14ac:dyDescent="0.3">
      <c r="A19370" t="s">
        <v>38560</v>
      </c>
      <c r="B19370" s="171" t="s">
        <v>38561</v>
      </c>
      <c r="C19370" s="171" t="s">
        <v>92</v>
      </c>
      <c r="D19370" s="171" t="s">
        <v>4</v>
      </c>
      <c r="E19370" s="11">
        <v>45078</v>
      </c>
      <c r="F19370">
        <v>0</v>
      </c>
      <c r="G19370">
        <v>0</v>
      </c>
      <c r="I19370">
        <v>0</v>
      </c>
      <c r="J19370">
        <v>0</v>
      </c>
      <c r="L19370">
        <v>0</v>
      </c>
      <c r="N19370">
        <v>0</v>
      </c>
      <c r="P19370">
        <v>0</v>
      </c>
      <c r="Q19370">
        <v>0</v>
      </c>
      <c r="S19370">
        <v>0</v>
      </c>
    </row>
    <row r="19371" spans="1:19" x14ac:dyDescent="0.3">
      <c r="A19371" t="s">
        <v>38562</v>
      </c>
      <c r="B19371" s="171" t="s">
        <v>38563</v>
      </c>
      <c r="C19371" s="171" t="s">
        <v>95</v>
      </c>
      <c r="D19371" s="171" t="s">
        <v>80</v>
      </c>
      <c r="E19371" s="11">
        <v>45078</v>
      </c>
      <c r="F19371">
        <v>3.5</v>
      </c>
      <c r="G19371">
        <v>3.5</v>
      </c>
      <c r="I19371">
        <v>3</v>
      </c>
      <c r="J19371">
        <v>18</v>
      </c>
      <c r="L19371">
        <v>18</v>
      </c>
      <c r="N19371">
        <v>3</v>
      </c>
      <c r="P19371">
        <v>0</v>
      </c>
      <c r="Q19371">
        <v>0</v>
      </c>
      <c r="S19371">
        <v>0</v>
      </c>
    </row>
    <row r="19372" spans="1:19" x14ac:dyDescent="0.3">
      <c r="A19372" t="s">
        <v>38564</v>
      </c>
      <c r="B19372" s="171" t="s">
        <v>38565</v>
      </c>
      <c r="C19372" s="171" t="s">
        <v>95</v>
      </c>
      <c r="D19372" s="171" t="s">
        <v>15341</v>
      </c>
      <c r="E19372" s="11">
        <v>45078</v>
      </c>
      <c r="F19372">
        <v>0</v>
      </c>
      <c r="G19372">
        <v>0</v>
      </c>
      <c r="I19372">
        <v>0</v>
      </c>
      <c r="J19372">
        <v>0</v>
      </c>
      <c r="L19372">
        <v>0</v>
      </c>
      <c r="N19372">
        <v>0</v>
      </c>
      <c r="P19372">
        <v>0</v>
      </c>
      <c r="Q19372">
        <v>0</v>
      </c>
      <c r="S19372">
        <v>0</v>
      </c>
    </row>
    <row r="19373" spans="1:19" x14ac:dyDescent="0.3">
      <c r="A19373" t="s">
        <v>38566</v>
      </c>
      <c r="B19373" s="171" t="s">
        <v>38567</v>
      </c>
      <c r="C19373" s="171" t="s">
        <v>95</v>
      </c>
      <c r="D19373" s="171" t="s">
        <v>4</v>
      </c>
      <c r="E19373" s="11">
        <v>45078</v>
      </c>
      <c r="F19373">
        <v>3.5</v>
      </c>
      <c r="G19373">
        <v>3.5</v>
      </c>
      <c r="I19373">
        <v>3</v>
      </c>
      <c r="J19373">
        <v>18</v>
      </c>
      <c r="L19373">
        <v>18</v>
      </c>
      <c r="N19373">
        <v>3</v>
      </c>
      <c r="P19373">
        <v>0</v>
      </c>
      <c r="Q19373">
        <v>0</v>
      </c>
      <c r="S19373">
        <v>0</v>
      </c>
    </row>
    <row r="19374" spans="1:19" x14ac:dyDescent="0.3">
      <c r="A19374" t="s">
        <v>38568</v>
      </c>
      <c r="B19374" s="171" t="s">
        <v>38569</v>
      </c>
      <c r="C19374" s="171" t="s">
        <v>35161</v>
      </c>
      <c r="D19374" s="171" t="s">
        <v>80</v>
      </c>
      <c r="E19374" s="11">
        <v>45078</v>
      </c>
      <c r="F19374">
        <v>3</v>
      </c>
      <c r="G19374">
        <v>3.5</v>
      </c>
      <c r="I19374">
        <v>6</v>
      </c>
      <c r="J19374">
        <v>16</v>
      </c>
      <c r="L19374">
        <v>18</v>
      </c>
      <c r="N19374">
        <v>6</v>
      </c>
      <c r="P19374">
        <v>0</v>
      </c>
      <c r="Q19374">
        <v>0</v>
      </c>
      <c r="S19374">
        <v>0</v>
      </c>
    </row>
    <row r="19375" spans="1:19" x14ac:dyDescent="0.3">
      <c r="A19375" t="s">
        <v>38570</v>
      </c>
      <c r="B19375" s="171" t="s">
        <v>38571</v>
      </c>
      <c r="C19375" s="171" t="s">
        <v>35161</v>
      </c>
      <c r="D19375" s="171" t="s">
        <v>4</v>
      </c>
      <c r="E19375" s="11">
        <v>45078</v>
      </c>
      <c r="F19375">
        <v>3</v>
      </c>
      <c r="G19375">
        <v>3.5</v>
      </c>
      <c r="I19375">
        <v>6</v>
      </c>
      <c r="J19375">
        <v>16</v>
      </c>
      <c r="L19375">
        <v>18</v>
      </c>
      <c r="N19375">
        <v>6</v>
      </c>
      <c r="P19375">
        <v>0</v>
      </c>
      <c r="Q19375">
        <v>0</v>
      </c>
      <c r="S19375">
        <v>0</v>
      </c>
    </row>
    <row r="19376" spans="1:19" x14ac:dyDescent="0.3">
      <c r="A19376" t="s">
        <v>38572</v>
      </c>
      <c r="B19376" s="171" t="s">
        <v>38573</v>
      </c>
      <c r="C19376" s="171" t="s">
        <v>19659</v>
      </c>
      <c r="D19376" s="171" t="s">
        <v>80</v>
      </c>
      <c r="E19376" s="11">
        <v>45078</v>
      </c>
      <c r="F19376">
        <v>0</v>
      </c>
      <c r="G19376">
        <v>0</v>
      </c>
      <c r="I19376">
        <v>0</v>
      </c>
      <c r="J19376">
        <v>0</v>
      </c>
      <c r="L19376">
        <v>0</v>
      </c>
      <c r="N19376">
        <v>0</v>
      </c>
      <c r="P19376">
        <v>0</v>
      </c>
      <c r="Q19376">
        <v>0</v>
      </c>
      <c r="S19376">
        <v>0</v>
      </c>
    </row>
    <row r="19377" spans="1:19" x14ac:dyDescent="0.3">
      <c r="A19377" t="s">
        <v>38574</v>
      </c>
      <c r="B19377" s="171" t="s">
        <v>38575</v>
      </c>
      <c r="C19377" s="171" t="s">
        <v>19659</v>
      </c>
      <c r="D19377" s="171" t="s">
        <v>4</v>
      </c>
      <c r="E19377" s="11">
        <v>45078</v>
      </c>
      <c r="F19377">
        <v>0</v>
      </c>
      <c r="G19377">
        <v>0</v>
      </c>
      <c r="I19377">
        <v>0</v>
      </c>
      <c r="J19377">
        <v>0</v>
      </c>
      <c r="L19377">
        <v>0</v>
      </c>
      <c r="N19377">
        <v>0</v>
      </c>
      <c r="P19377">
        <v>0</v>
      </c>
      <c r="Q19377">
        <v>0</v>
      </c>
      <c r="S19377">
        <v>0</v>
      </c>
    </row>
    <row r="19378" spans="1:19" x14ac:dyDescent="0.3">
      <c r="A19378" t="s">
        <v>38576</v>
      </c>
      <c r="B19378" s="171" t="s">
        <v>38577</v>
      </c>
      <c r="C19378" s="171" t="s">
        <v>98</v>
      </c>
      <c r="D19378" s="171" t="s">
        <v>80</v>
      </c>
      <c r="E19378" s="11">
        <v>45078</v>
      </c>
      <c r="F19378">
        <v>9</v>
      </c>
      <c r="G19378">
        <v>13</v>
      </c>
      <c r="I19378">
        <v>18</v>
      </c>
      <c r="J19378">
        <v>50</v>
      </c>
      <c r="L19378">
        <v>73</v>
      </c>
      <c r="N19378">
        <v>17</v>
      </c>
      <c r="P19378">
        <v>1</v>
      </c>
      <c r="Q19378">
        <v>4</v>
      </c>
      <c r="S19378">
        <v>1</v>
      </c>
    </row>
    <row r="19379" spans="1:19" x14ac:dyDescent="0.3">
      <c r="A19379" t="s">
        <v>38578</v>
      </c>
      <c r="B19379" s="171" t="s">
        <v>38579</v>
      </c>
      <c r="C19379" s="171" t="s">
        <v>98</v>
      </c>
      <c r="D19379" s="171" t="s">
        <v>4</v>
      </c>
      <c r="E19379" s="11">
        <v>45078</v>
      </c>
      <c r="F19379">
        <v>9</v>
      </c>
      <c r="G19379">
        <v>13</v>
      </c>
      <c r="I19379">
        <v>18</v>
      </c>
      <c r="J19379">
        <v>50</v>
      </c>
      <c r="L19379">
        <v>73</v>
      </c>
      <c r="N19379">
        <v>17</v>
      </c>
      <c r="P19379">
        <v>1</v>
      </c>
      <c r="Q19379">
        <v>4</v>
      </c>
      <c r="S19379">
        <v>1</v>
      </c>
    </row>
    <row r="19380" spans="1:19" x14ac:dyDescent="0.3">
      <c r="A19380" t="s">
        <v>38580</v>
      </c>
      <c r="B19380" s="171" t="s">
        <v>38581</v>
      </c>
      <c r="C19380" s="171" t="s">
        <v>101</v>
      </c>
      <c r="D19380" s="171" t="s">
        <v>80</v>
      </c>
      <c r="E19380" s="11">
        <v>45078</v>
      </c>
      <c r="F19380">
        <v>31.5</v>
      </c>
      <c r="G19380">
        <v>34.5</v>
      </c>
      <c r="I19380">
        <v>176</v>
      </c>
      <c r="J19380">
        <v>350</v>
      </c>
      <c r="L19380">
        <v>381</v>
      </c>
      <c r="N19380">
        <v>176</v>
      </c>
      <c r="P19380">
        <v>10</v>
      </c>
      <c r="Q19380">
        <v>14</v>
      </c>
      <c r="S19380">
        <v>0</v>
      </c>
    </row>
    <row r="19381" spans="1:19" x14ac:dyDescent="0.3">
      <c r="A19381" t="s">
        <v>38582</v>
      </c>
      <c r="B19381" s="171" t="s">
        <v>38583</v>
      </c>
      <c r="C19381" s="171" t="s">
        <v>101</v>
      </c>
      <c r="D19381" s="171" t="s">
        <v>4</v>
      </c>
      <c r="E19381" s="11">
        <v>45078</v>
      </c>
      <c r="F19381">
        <v>31.5</v>
      </c>
      <c r="G19381">
        <v>34.5</v>
      </c>
      <c r="I19381">
        <v>176</v>
      </c>
      <c r="J19381">
        <v>350</v>
      </c>
      <c r="L19381">
        <v>381</v>
      </c>
      <c r="N19381">
        <v>176</v>
      </c>
      <c r="P19381">
        <v>10</v>
      </c>
      <c r="Q19381">
        <v>14</v>
      </c>
      <c r="S19381">
        <v>0</v>
      </c>
    </row>
    <row r="19382" spans="1:19" x14ac:dyDescent="0.3">
      <c r="A19382" t="s">
        <v>38584</v>
      </c>
      <c r="B19382" s="171" t="s">
        <v>38585</v>
      </c>
      <c r="C19382" s="171" t="s">
        <v>6843</v>
      </c>
      <c r="D19382" s="171" t="s">
        <v>80</v>
      </c>
      <c r="E19382" s="11">
        <v>45078</v>
      </c>
      <c r="F19382">
        <v>2</v>
      </c>
      <c r="G19382">
        <v>4</v>
      </c>
      <c r="I19382">
        <v>8</v>
      </c>
      <c r="J19382">
        <v>11</v>
      </c>
      <c r="L19382">
        <v>22</v>
      </c>
      <c r="N19382">
        <v>8</v>
      </c>
      <c r="P19382">
        <v>0</v>
      </c>
      <c r="Q19382">
        <v>0</v>
      </c>
      <c r="S19382">
        <v>0</v>
      </c>
    </row>
    <row r="19383" spans="1:19" x14ac:dyDescent="0.3">
      <c r="A19383" t="s">
        <v>38586</v>
      </c>
      <c r="B19383" s="171" t="s">
        <v>38587</v>
      </c>
      <c r="C19383" s="171" t="s">
        <v>6843</v>
      </c>
      <c r="D19383" s="171" t="s">
        <v>4</v>
      </c>
      <c r="E19383" s="11">
        <v>45078</v>
      </c>
      <c r="F19383">
        <v>2</v>
      </c>
      <c r="G19383">
        <v>4</v>
      </c>
      <c r="I19383">
        <v>8</v>
      </c>
      <c r="J19383">
        <v>11</v>
      </c>
      <c r="L19383">
        <v>22</v>
      </c>
      <c r="N19383">
        <v>8</v>
      </c>
      <c r="P19383">
        <v>0</v>
      </c>
      <c r="Q19383">
        <v>0</v>
      </c>
      <c r="S19383">
        <v>0</v>
      </c>
    </row>
    <row r="19384" spans="1:19" x14ac:dyDescent="0.3">
      <c r="A19384" t="s">
        <v>38588</v>
      </c>
      <c r="B19384" s="171" t="s">
        <v>38589</v>
      </c>
      <c r="C19384" s="171" t="s">
        <v>12995</v>
      </c>
      <c r="D19384" s="171" t="s">
        <v>80</v>
      </c>
      <c r="E19384" s="11">
        <v>45078</v>
      </c>
      <c r="F19384">
        <v>66.5</v>
      </c>
      <c r="G19384">
        <v>77.5</v>
      </c>
      <c r="I19384">
        <v>250</v>
      </c>
      <c r="J19384">
        <v>533</v>
      </c>
      <c r="L19384">
        <v>607</v>
      </c>
      <c r="N19384">
        <v>243</v>
      </c>
      <c r="O19384" t="s">
        <v>16361</v>
      </c>
      <c r="P19384">
        <v>17</v>
      </c>
      <c r="Q19384">
        <v>25</v>
      </c>
      <c r="S19384">
        <v>7</v>
      </c>
    </row>
    <row r="19385" spans="1:19" x14ac:dyDescent="0.3">
      <c r="A19385" t="s">
        <v>38590</v>
      </c>
      <c r="B19385" s="171" t="s">
        <v>38591</v>
      </c>
      <c r="C19385" s="171" t="s">
        <v>15504</v>
      </c>
      <c r="D19385" s="171" t="s">
        <v>15341</v>
      </c>
      <c r="E19385" s="11">
        <v>45078</v>
      </c>
      <c r="F19385">
        <v>0</v>
      </c>
      <c r="G19385">
        <v>0</v>
      </c>
      <c r="I19385">
        <v>0</v>
      </c>
      <c r="J19385">
        <v>0</v>
      </c>
      <c r="L19385">
        <v>0</v>
      </c>
      <c r="N19385">
        <v>0</v>
      </c>
      <c r="O19385" t="s">
        <v>16361</v>
      </c>
      <c r="P19385">
        <v>0</v>
      </c>
      <c r="Q19385">
        <v>0</v>
      </c>
      <c r="S19385">
        <v>0</v>
      </c>
    </row>
    <row r="19386" spans="1:19" x14ac:dyDescent="0.3">
      <c r="A19386" t="s">
        <v>38592</v>
      </c>
      <c r="B19386" s="171" t="s">
        <v>38593</v>
      </c>
      <c r="C19386" s="171" t="s">
        <v>15511</v>
      </c>
      <c r="D19386" s="171" t="s">
        <v>80</v>
      </c>
      <c r="E19386" s="11">
        <v>45078</v>
      </c>
      <c r="F19386">
        <v>19</v>
      </c>
      <c r="G19386">
        <v>24</v>
      </c>
      <c r="H19386">
        <v>201</v>
      </c>
      <c r="I19386">
        <v>35</v>
      </c>
      <c r="J19386">
        <v>102</v>
      </c>
      <c r="L19386">
        <v>130</v>
      </c>
      <c r="N19386">
        <v>33</v>
      </c>
      <c r="P19386">
        <v>2</v>
      </c>
      <c r="Q19386">
        <v>5</v>
      </c>
      <c r="S19386">
        <v>2</v>
      </c>
    </row>
    <row r="19387" spans="1:19" x14ac:dyDescent="0.3">
      <c r="A19387" t="s">
        <v>38594</v>
      </c>
      <c r="B19387" s="171" t="s">
        <v>38595</v>
      </c>
      <c r="C19387" s="171" t="s">
        <v>15511</v>
      </c>
      <c r="D19387" s="171" t="s">
        <v>15341</v>
      </c>
      <c r="E19387" s="11">
        <v>45078</v>
      </c>
      <c r="F19387">
        <v>0</v>
      </c>
      <c r="G19387">
        <v>0</v>
      </c>
      <c r="I19387">
        <v>0</v>
      </c>
      <c r="J19387">
        <v>0</v>
      </c>
      <c r="L19387">
        <v>0</v>
      </c>
      <c r="N19387">
        <v>0</v>
      </c>
      <c r="P19387">
        <v>0</v>
      </c>
      <c r="Q19387">
        <v>0</v>
      </c>
      <c r="S19387">
        <v>0</v>
      </c>
    </row>
    <row r="19388" spans="1:19" x14ac:dyDescent="0.3">
      <c r="A19388" t="s">
        <v>38596</v>
      </c>
      <c r="B19388" s="171" t="s">
        <v>38597</v>
      </c>
      <c r="C19388" s="171" t="s">
        <v>15511</v>
      </c>
      <c r="D19388" s="171" t="s">
        <v>4</v>
      </c>
      <c r="E19388" s="11">
        <v>45078</v>
      </c>
      <c r="F19388">
        <v>19</v>
      </c>
      <c r="G19388">
        <v>24</v>
      </c>
      <c r="I19388">
        <v>35</v>
      </c>
      <c r="J19388">
        <v>102</v>
      </c>
      <c r="L19388">
        <v>130</v>
      </c>
      <c r="N19388">
        <v>33</v>
      </c>
      <c r="P19388">
        <v>2</v>
      </c>
      <c r="Q19388">
        <v>5</v>
      </c>
      <c r="S19388">
        <v>2</v>
      </c>
    </row>
    <row r="19389" spans="1:19" x14ac:dyDescent="0.3">
      <c r="A19389" t="s">
        <v>38598</v>
      </c>
      <c r="B19389" s="171" t="s">
        <v>38599</v>
      </c>
      <c r="C19389" s="171" t="s">
        <v>104</v>
      </c>
      <c r="D19389" s="171" t="s">
        <v>4</v>
      </c>
      <c r="E19389" s="11">
        <v>45078</v>
      </c>
      <c r="F19389">
        <v>66.5</v>
      </c>
      <c r="G19389">
        <v>77.5</v>
      </c>
      <c r="I19389">
        <v>250</v>
      </c>
      <c r="J19389">
        <v>533</v>
      </c>
      <c r="L19389">
        <v>607</v>
      </c>
      <c r="N19389">
        <v>243</v>
      </c>
      <c r="P19389">
        <v>17</v>
      </c>
      <c r="Q19389">
        <v>25</v>
      </c>
      <c r="S19389">
        <v>7</v>
      </c>
    </row>
    <row r="19390" spans="1:19" x14ac:dyDescent="0.3">
      <c r="A19390" t="s">
        <v>38600</v>
      </c>
      <c r="B19390" s="171" t="s">
        <v>38601</v>
      </c>
      <c r="C19390" s="171" t="s">
        <v>34754</v>
      </c>
      <c r="D19390" s="171" t="s">
        <v>80</v>
      </c>
      <c r="E19390" s="11">
        <v>45108</v>
      </c>
      <c r="F19390">
        <v>0.5</v>
      </c>
      <c r="G19390">
        <v>0.5</v>
      </c>
      <c r="I19390">
        <v>0</v>
      </c>
      <c r="J19390">
        <v>2</v>
      </c>
      <c r="L19390">
        <v>2</v>
      </c>
      <c r="N19390">
        <v>0</v>
      </c>
      <c r="P19390">
        <v>0</v>
      </c>
      <c r="Q19390">
        <v>0</v>
      </c>
      <c r="S19390">
        <v>0</v>
      </c>
    </row>
    <row r="19391" spans="1:19" x14ac:dyDescent="0.3">
      <c r="A19391" t="s">
        <v>38602</v>
      </c>
      <c r="B19391" s="171" t="s">
        <v>38603</v>
      </c>
      <c r="C19391" s="171" t="s">
        <v>34757</v>
      </c>
      <c r="D19391" s="171" t="s">
        <v>80</v>
      </c>
      <c r="E19391" s="11">
        <v>45108</v>
      </c>
      <c r="F19391">
        <v>1.5</v>
      </c>
      <c r="G19391">
        <v>1.5</v>
      </c>
      <c r="I19391">
        <v>0</v>
      </c>
      <c r="J19391">
        <v>6</v>
      </c>
      <c r="L19391">
        <v>6</v>
      </c>
      <c r="N19391">
        <v>0</v>
      </c>
      <c r="P19391">
        <v>0</v>
      </c>
      <c r="Q19391">
        <v>0</v>
      </c>
      <c r="S19391">
        <v>0</v>
      </c>
    </row>
    <row r="19392" spans="1:19" x14ac:dyDescent="0.3">
      <c r="A19392" t="s">
        <v>38604</v>
      </c>
      <c r="B19392" s="171" t="s">
        <v>38605</v>
      </c>
      <c r="C19392" s="171" t="s">
        <v>34760</v>
      </c>
      <c r="D19392" s="171" t="s">
        <v>80</v>
      </c>
      <c r="E19392" s="11">
        <v>45108</v>
      </c>
      <c r="F19392">
        <v>1</v>
      </c>
      <c r="G19392">
        <v>1</v>
      </c>
      <c r="I19392">
        <v>2</v>
      </c>
      <c r="J19392">
        <v>4</v>
      </c>
      <c r="L19392">
        <v>4</v>
      </c>
      <c r="N19392">
        <v>2</v>
      </c>
      <c r="P19392">
        <v>0</v>
      </c>
      <c r="Q19392">
        <v>0</v>
      </c>
      <c r="S19392">
        <v>0</v>
      </c>
    </row>
    <row r="19393" spans="1:19" x14ac:dyDescent="0.3">
      <c r="A19393" t="s">
        <v>38606</v>
      </c>
      <c r="B19393" s="171" t="s">
        <v>38607</v>
      </c>
      <c r="C19393" s="171" t="s">
        <v>34763</v>
      </c>
      <c r="D19393" s="171" t="s">
        <v>80</v>
      </c>
      <c r="E19393" s="11">
        <v>45108</v>
      </c>
      <c r="F19393">
        <v>0.5</v>
      </c>
      <c r="G19393">
        <v>0.5</v>
      </c>
      <c r="I19393">
        <v>0</v>
      </c>
      <c r="J19393">
        <v>2</v>
      </c>
      <c r="L19393">
        <v>2</v>
      </c>
      <c r="N19393">
        <v>0</v>
      </c>
      <c r="P19393">
        <v>0</v>
      </c>
      <c r="Q19393">
        <v>0</v>
      </c>
      <c r="S19393">
        <v>0</v>
      </c>
    </row>
    <row r="19394" spans="1:19" x14ac:dyDescent="0.3">
      <c r="A19394" t="s">
        <v>38608</v>
      </c>
      <c r="B19394" s="171" t="s">
        <v>38609</v>
      </c>
      <c r="C19394" s="171" t="s">
        <v>34766</v>
      </c>
      <c r="D19394" s="171" t="s">
        <v>80</v>
      </c>
      <c r="E19394" s="11">
        <v>45108</v>
      </c>
      <c r="F19394">
        <v>0.5</v>
      </c>
      <c r="G19394">
        <v>0.5</v>
      </c>
      <c r="I19394">
        <v>0</v>
      </c>
      <c r="J19394">
        <v>2</v>
      </c>
      <c r="L19394">
        <v>2</v>
      </c>
      <c r="N19394">
        <v>0</v>
      </c>
      <c r="P19394">
        <v>0</v>
      </c>
      <c r="Q19394">
        <v>0</v>
      </c>
      <c r="S19394">
        <v>0</v>
      </c>
    </row>
    <row r="19395" spans="1:19" x14ac:dyDescent="0.3">
      <c r="A19395" t="s">
        <v>38610</v>
      </c>
      <c r="B19395" s="171" t="s">
        <v>38611</v>
      </c>
      <c r="C19395" s="171" t="s">
        <v>119</v>
      </c>
      <c r="D19395" s="171" t="s">
        <v>80</v>
      </c>
      <c r="E19395" s="11">
        <v>45108</v>
      </c>
      <c r="F19395">
        <v>0</v>
      </c>
      <c r="G19395">
        <v>0</v>
      </c>
      <c r="I19395">
        <v>0</v>
      </c>
      <c r="J19395">
        <v>0</v>
      </c>
      <c r="L19395">
        <v>0</v>
      </c>
      <c r="N19395">
        <v>0</v>
      </c>
      <c r="P19395">
        <v>0</v>
      </c>
      <c r="Q19395">
        <v>0</v>
      </c>
      <c r="S19395">
        <v>0</v>
      </c>
    </row>
    <row r="19396" spans="1:19" x14ac:dyDescent="0.3">
      <c r="A19396" t="s">
        <v>38612</v>
      </c>
      <c r="B19396" s="171" t="s">
        <v>38613</v>
      </c>
      <c r="C19396" s="171" t="s">
        <v>143</v>
      </c>
      <c r="D19396" s="171" t="s">
        <v>80</v>
      </c>
      <c r="E19396" s="11">
        <v>45108</v>
      </c>
      <c r="F19396">
        <v>0</v>
      </c>
      <c r="G19396">
        <v>0</v>
      </c>
      <c r="I19396">
        <v>0</v>
      </c>
      <c r="J19396">
        <v>0</v>
      </c>
      <c r="L19396">
        <v>0</v>
      </c>
      <c r="N19396">
        <v>0</v>
      </c>
      <c r="P19396">
        <v>0</v>
      </c>
      <c r="Q19396">
        <v>0</v>
      </c>
      <c r="S19396">
        <v>0</v>
      </c>
    </row>
    <row r="19397" spans="1:19" x14ac:dyDescent="0.3">
      <c r="A19397" t="s">
        <v>38614</v>
      </c>
      <c r="B19397" s="171" t="s">
        <v>38615</v>
      </c>
      <c r="C19397" s="171" t="s">
        <v>158</v>
      </c>
      <c r="D19397" s="171" t="s">
        <v>80</v>
      </c>
      <c r="E19397" s="11">
        <v>45108</v>
      </c>
      <c r="F19397">
        <v>0</v>
      </c>
      <c r="G19397">
        <v>0</v>
      </c>
      <c r="I19397">
        <v>0</v>
      </c>
      <c r="J19397">
        <v>0</v>
      </c>
      <c r="L19397">
        <v>0</v>
      </c>
      <c r="N19397">
        <v>0</v>
      </c>
      <c r="P19397">
        <v>0</v>
      </c>
      <c r="Q19397">
        <v>0</v>
      </c>
      <c r="S19397">
        <v>0</v>
      </c>
    </row>
    <row r="19398" spans="1:19" x14ac:dyDescent="0.3">
      <c r="A19398" t="s">
        <v>38616</v>
      </c>
      <c r="B19398" s="171" t="s">
        <v>38617</v>
      </c>
      <c r="C19398" s="171" t="s">
        <v>209</v>
      </c>
      <c r="D19398" s="171" t="s">
        <v>80</v>
      </c>
      <c r="E19398" s="11">
        <v>45108</v>
      </c>
      <c r="F19398">
        <v>0</v>
      </c>
      <c r="G19398">
        <v>0</v>
      </c>
      <c r="I19398">
        <v>0</v>
      </c>
      <c r="J19398">
        <v>0</v>
      </c>
      <c r="L19398">
        <v>0</v>
      </c>
      <c r="N19398">
        <v>0</v>
      </c>
      <c r="P19398">
        <v>0</v>
      </c>
      <c r="Q19398">
        <v>0</v>
      </c>
      <c r="S19398">
        <v>0</v>
      </c>
    </row>
    <row r="19399" spans="1:19" x14ac:dyDescent="0.3">
      <c r="A19399" t="s">
        <v>38618</v>
      </c>
      <c r="B19399" s="171" t="s">
        <v>38619</v>
      </c>
      <c r="C19399" s="171" t="s">
        <v>76</v>
      </c>
      <c r="D19399" s="171" t="s">
        <v>80</v>
      </c>
      <c r="E19399" s="11">
        <v>45108</v>
      </c>
      <c r="F19399">
        <v>0</v>
      </c>
      <c r="G19399">
        <v>0</v>
      </c>
      <c r="I19399">
        <v>0</v>
      </c>
      <c r="J19399">
        <v>0</v>
      </c>
      <c r="L19399">
        <v>0</v>
      </c>
      <c r="N19399">
        <v>0</v>
      </c>
      <c r="P19399">
        <v>0</v>
      </c>
      <c r="Q19399">
        <v>0</v>
      </c>
      <c r="S19399">
        <v>0</v>
      </c>
    </row>
    <row r="19400" spans="1:19" x14ac:dyDescent="0.3">
      <c r="A19400" t="s">
        <v>38620</v>
      </c>
      <c r="B19400" s="171" t="s">
        <v>38621</v>
      </c>
      <c r="C19400" s="171" t="s">
        <v>15347</v>
      </c>
      <c r="D19400" s="171" t="s">
        <v>80</v>
      </c>
      <c r="E19400" s="11">
        <v>45108</v>
      </c>
      <c r="F19400">
        <v>0</v>
      </c>
      <c r="G19400">
        <v>0</v>
      </c>
      <c r="I19400">
        <v>0</v>
      </c>
      <c r="J19400">
        <v>0</v>
      </c>
      <c r="L19400">
        <v>0</v>
      </c>
      <c r="N19400">
        <v>0</v>
      </c>
      <c r="P19400">
        <v>0</v>
      </c>
      <c r="Q19400">
        <v>0</v>
      </c>
      <c r="S19400">
        <v>0</v>
      </c>
    </row>
    <row r="19401" spans="1:19" x14ac:dyDescent="0.3">
      <c r="A19401" t="s">
        <v>38622</v>
      </c>
      <c r="B19401" s="171" t="s">
        <v>38623</v>
      </c>
      <c r="C19401" s="171" t="s">
        <v>203</v>
      </c>
      <c r="D19401" s="171" t="s">
        <v>80</v>
      </c>
      <c r="E19401" s="11">
        <v>45108</v>
      </c>
      <c r="F19401">
        <v>3</v>
      </c>
      <c r="G19401">
        <v>3</v>
      </c>
      <c r="I19401">
        <v>6</v>
      </c>
      <c r="J19401">
        <v>15</v>
      </c>
      <c r="L19401">
        <v>15</v>
      </c>
      <c r="N19401">
        <v>6</v>
      </c>
      <c r="P19401">
        <v>1</v>
      </c>
      <c r="Q19401">
        <v>1</v>
      </c>
      <c r="S19401">
        <v>0</v>
      </c>
    </row>
    <row r="19402" spans="1:19" x14ac:dyDescent="0.3">
      <c r="A19402" t="s">
        <v>38624</v>
      </c>
      <c r="B19402" s="171" t="s">
        <v>38625</v>
      </c>
      <c r="C19402" s="171" t="s">
        <v>15340</v>
      </c>
      <c r="D19402" s="171" t="s">
        <v>15341</v>
      </c>
      <c r="E19402" s="11">
        <v>45108</v>
      </c>
      <c r="F19402">
        <v>0</v>
      </c>
      <c r="G19402">
        <v>0</v>
      </c>
      <c r="I19402">
        <v>0</v>
      </c>
      <c r="J19402">
        <v>0</v>
      </c>
      <c r="L19402">
        <v>0</v>
      </c>
      <c r="N19402">
        <v>0</v>
      </c>
      <c r="P19402">
        <v>0</v>
      </c>
      <c r="Q19402">
        <v>0</v>
      </c>
      <c r="S19402">
        <v>0</v>
      </c>
    </row>
    <row r="19403" spans="1:19" x14ac:dyDescent="0.3">
      <c r="A19403" t="s">
        <v>38626</v>
      </c>
      <c r="B19403" s="171" t="s">
        <v>38627</v>
      </c>
      <c r="C19403" s="171" t="s">
        <v>15340</v>
      </c>
      <c r="D19403" s="171" t="s">
        <v>80</v>
      </c>
      <c r="E19403" s="11">
        <v>45108</v>
      </c>
      <c r="F19403">
        <v>0</v>
      </c>
      <c r="G19403">
        <v>0</v>
      </c>
      <c r="I19403">
        <v>0</v>
      </c>
      <c r="J19403">
        <v>0</v>
      </c>
      <c r="L19403">
        <v>0</v>
      </c>
      <c r="N19403">
        <v>0</v>
      </c>
      <c r="P19403">
        <v>0</v>
      </c>
      <c r="Q19403">
        <v>0</v>
      </c>
      <c r="S19403">
        <v>0</v>
      </c>
    </row>
    <row r="19404" spans="1:19" x14ac:dyDescent="0.3">
      <c r="A19404" t="s">
        <v>38628</v>
      </c>
      <c r="B19404" s="171" t="s">
        <v>38629</v>
      </c>
      <c r="C19404" s="171" t="s">
        <v>15344</v>
      </c>
      <c r="D19404" s="171" t="s">
        <v>15341</v>
      </c>
      <c r="E19404" s="11">
        <v>45108</v>
      </c>
      <c r="F19404">
        <v>0</v>
      </c>
      <c r="G19404">
        <v>0</v>
      </c>
      <c r="I19404">
        <v>0</v>
      </c>
      <c r="J19404">
        <v>0</v>
      </c>
      <c r="L19404">
        <v>0</v>
      </c>
      <c r="N19404">
        <v>0</v>
      </c>
      <c r="P19404">
        <v>0</v>
      </c>
      <c r="Q19404">
        <v>0</v>
      </c>
      <c r="S19404">
        <v>0</v>
      </c>
    </row>
    <row r="19405" spans="1:19" x14ac:dyDescent="0.3">
      <c r="A19405" t="s">
        <v>38630</v>
      </c>
      <c r="B19405" s="171" t="s">
        <v>38631</v>
      </c>
      <c r="C19405" s="171" t="s">
        <v>15347</v>
      </c>
      <c r="D19405" s="171" t="s">
        <v>15341</v>
      </c>
      <c r="E19405" s="11">
        <v>45108</v>
      </c>
      <c r="F19405">
        <v>0</v>
      </c>
      <c r="G19405">
        <v>0</v>
      </c>
      <c r="I19405">
        <v>0</v>
      </c>
      <c r="J19405">
        <v>0</v>
      </c>
      <c r="L19405">
        <v>0</v>
      </c>
      <c r="N19405">
        <v>0</v>
      </c>
      <c r="P19405">
        <v>0</v>
      </c>
      <c r="Q19405">
        <v>0</v>
      </c>
      <c r="S19405">
        <v>0</v>
      </c>
    </row>
    <row r="19406" spans="1:19" x14ac:dyDescent="0.3">
      <c r="A19406" t="s">
        <v>38620</v>
      </c>
      <c r="B19406" s="171" t="s">
        <v>38621</v>
      </c>
      <c r="C19406" s="171" t="s">
        <v>15347</v>
      </c>
      <c r="D19406" s="171" t="s">
        <v>80</v>
      </c>
      <c r="E19406" s="11">
        <v>45108</v>
      </c>
      <c r="F19406">
        <v>1</v>
      </c>
      <c r="G19406">
        <v>1</v>
      </c>
      <c r="I19406">
        <v>1</v>
      </c>
      <c r="J19406">
        <v>6</v>
      </c>
      <c r="L19406">
        <v>6</v>
      </c>
      <c r="N19406">
        <v>1</v>
      </c>
      <c r="P19406">
        <v>0</v>
      </c>
      <c r="Q19406">
        <v>0</v>
      </c>
      <c r="S19406">
        <v>0</v>
      </c>
    </row>
    <row r="19407" spans="1:19" x14ac:dyDescent="0.3">
      <c r="A19407" t="s">
        <v>38632</v>
      </c>
      <c r="B19407" s="171" t="s">
        <v>38633</v>
      </c>
      <c r="C19407" s="171" t="s">
        <v>203</v>
      </c>
      <c r="D19407" s="171" t="s">
        <v>15341</v>
      </c>
      <c r="E19407" s="11">
        <v>45108</v>
      </c>
      <c r="F19407">
        <v>0</v>
      </c>
      <c r="G19407">
        <v>0</v>
      </c>
      <c r="I19407">
        <v>0</v>
      </c>
      <c r="J19407">
        <v>0</v>
      </c>
      <c r="L19407">
        <v>0</v>
      </c>
      <c r="N19407">
        <v>0</v>
      </c>
      <c r="P19407">
        <v>0</v>
      </c>
      <c r="Q19407">
        <v>0</v>
      </c>
      <c r="S19407">
        <v>0</v>
      </c>
    </row>
    <row r="19408" spans="1:19" x14ac:dyDescent="0.3">
      <c r="A19408" t="s">
        <v>38634</v>
      </c>
      <c r="B19408" s="171" t="s">
        <v>38635</v>
      </c>
      <c r="C19408" s="171" t="s">
        <v>24281</v>
      </c>
      <c r="D19408" s="171" t="s">
        <v>15341</v>
      </c>
      <c r="E19408" s="11">
        <v>45108</v>
      </c>
      <c r="F19408">
        <v>0</v>
      </c>
      <c r="G19408">
        <v>0</v>
      </c>
      <c r="I19408">
        <v>0</v>
      </c>
      <c r="J19408">
        <v>0</v>
      </c>
      <c r="L19408">
        <v>0</v>
      </c>
      <c r="N19408">
        <v>0</v>
      </c>
      <c r="P19408">
        <v>0</v>
      </c>
      <c r="Q19408">
        <v>0</v>
      </c>
      <c r="S19408">
        <v>0</v>
      </c>
    </row>
    <row r="19409" spans="1:19" x14ac:dyDescent="0.3">
      <c r="A19409" t="s">
        <v>38636</v>
      </c>
      <c r="B19409" s="171" t="s">
        <v>38637</v>
      </c>
      <c r="C19409" s="171" t="s">
        <v>24281</v>
      </c>
      <c r="D19409" s="171" t="s">
        <v>80</v>
      </c>
      <c r="E19409" s="11">
        <v>45108</v>
      </c>
      <c r="F19409">
        <v>0</v>
      </c>
      <c r="G19409">
        <v>0</v>
      </c>
      <c r="I19409">
        <v>0</v>
      </c>
      <c r="J19409">
        <v>0</v>
      </c>
      <c r="L19409">
        <v>0</v>
      </c>
      <c r="N19409">
        <v>0</v>
      </c>
      <c r="P19409">
        <v>0</v>
      </c>
      <c r="Q19409">
        <v>0</v>
      </c>
      <c r="S19409">
        <v>0</v>
      </c>
    </row>
    <row r="19410" spans="1:19" x14ac:dyDescent="0.3">
      <c r="A19410" t="s">
        <v>38638</v>
      </c>
      <c r="B19410" s="171" t="s">
        <v>38639</v>
      </c>
      <c r="C19410" s="171" t="s">
        <v>24284</v>
      </c>
      <c r="D19410" s="171" t="s">
        <v>80</v>
      </c>
      <c r="E19410" s="11">
        <v>45108</v>
      </c>
      <c r="F19410">
        <v>3</v>
      </c>
      <c r="G19410">
        <v>2</v>
      </c>
      <c r="I19410">
        <v>9</v>
      </c>
      <c r="J19410">
        <v>17</v>
      </c>
      <c r="L19410">
        <v>11</v>
      </c>
      <c r="N19410">
        <v>7</v>
      </c>
      <c r="P19410">
        <v>0</v>
      </c>
      <c r="Q19410">
        <v>0</v>
      </c>
      <c r="S19410">
        <v>2</v>
      </c>
    </row>
    <row r="19411" spans="1:19" x14ac:dyDescent="0.3">
      <c r="A19411" t="s">
        <v>38640</v>
      </c>
      <c r="B19411" s="171" t="s">
        <v>38641</v>
      </c>
      <c r="C19411" s="171" t="s">
        <v>18126</v>
      </c>
      <c r="D19411" s="171" t="s">
        <v>80</v>
      </c>
      <c r="E19411" s="11">
        <v>45108</v>
      </c>
      <c r="F19411">
        <v>0</v>
      </c>
      <c r="G19411">
        <v>0</v>
      </c>
      <c r="I19411">
        <v>0</v>
      </c>
      <c r="J19411">
        <v>0</v>
      </c>
      <c r="L19411">
        <v>0</v>
      </c>
      <c r="N19411">
        <v>0</v>
      </c>
      <c r="P19411">
        <v>0</v>
      </c>
      <c r="Q19411">
        <v>0</v>
      </c>
      <c r="S19411">
        <v>0</v>
      </c>
    </row>
    <row r="19412" spans="1:19" x14ac:dyDescent="0.3">
      <c r="A19412" t="s">
        <v>38642</v>
      </c>
      <c r="B19412" s="171" t="s">
        <v>38643</v>
      </c>
      <c r="C19412" s="171" t="s">
        <v>128</v>
      </c>
      <c r="D19412" s="171" t="s">
        <v>80</v>
      </c>
      <c r="E19412" s="11">
        <v>45108</v>
      </c>
      <c r="F19412">
        <v>0</v>
      </c>
      <c r="G19412">
        <v>0</v>
      </c>
      <c r="I19412">
        <v>0</v>
      </c>
      <c r="J19412">
        <v>0</v>
      </c>
      <c r="L19412">
        <v>0</v>
      </c>
      <c r="N19412">
        <v>0</v>
      </c>
      <c r="P19412">
        <v>0</v>
      </c>
      <c r="Q19412">
        <v>0</v>
      </c>
      <c r="S19412">
        <v>0</v>
      </c>
    </row>
    <row r="19413" spans="1:19" x14ac:dyDescent="0.3">
      <c r="A19413" t="s">
        <v>38644</v>
      </c>
      <c r="B19413" s="171" t="s">
        <v>38645</v>
      </c>
      <c r="C19413" s="171" t="s">
        <v>14824</v>
      </c>
      <c r="D19413" s="171" t="s">
        <v>80</v>
      </c>
      <c r="E19413" s="11">
        <v>45108</v>
      </c>
      <c r="F19413">
        <v>0</v>
      </c>
      <c r="G19413">
        <v>0</v>
      </c>
      <c r="I19413">
        <v>0</v>
      </c>
      <c r="J19413">
        <v>0</v>
      </c>
      <c r="L19413">
        <v>0</v>
      </c>
      <c r="N19413">
        <v>0</v>
      </c>
      <c r="P19413">
        <v>0</v>
      </c>
      <c r="Q19413">
        <v>0</v>
      </c>
      <c r="S19413">
        <v>0</v>
      </c>
    </row>
    <row r="19414" spans="1:19" x14ac:dyDescent="0.3">
      <c r="A19414" t="s">
        <v>38646</v>
      </c>
      <c r="B19414" s="171" t="s">
        <v>38647</v>
      </c>
      <c r="C19414" s="171" t="s">
        <v>152</v>
      </c>
      <c r="D19414" s="171" t="s">
        <v>80</v>
      </c>
      <c r="E19414" s="11">
        <v>45108</v>
      </c>
      <c r="F19414">
        <v>0</v>
      </c>
      <c r="G19414">
        <v>0</v>
      </c>
      <c r="I19414">
        <v>0</v>
      </c>
      <c r="J19414">
        <v>0</v>
      </c>
      <c r="L19414">
        <v>0</v>
      </c>
      <c r="N19414">
        <v>0</v>
      </c>
      <c r="P19414">
        <v>0</v>
      </c>
      <c r="Q19414">
        <v>0</v>
      </c>
      <c r="S19414">
        <v>0</v>
      </c>
    </row>
    <row r="19415" spans="1:19" x14ac:dyDescent="0.3">
      <c r="A19415" t="s">
        <v>38648</v>
      </c>
      <c r="B19415" s="171" t="s">
        <v>38649</v>
      </c>
      <c r="C19415" s="171" t="s">
        <v>194</v>
      </c>
      <c r="D19415" s="171" t="s">
        <v>80</v>
      </c>
      <c r="E19415" s="11">
        <v>45108</v>
      </c>
      <c r="F19415">
        <v>5</v>
      </c>
      <c r="G19415">
        <v>5</v>
      </c>
      <c r="I19415">
        <v>14</v>
      </c>
      <c r="J19415">
        <v>27</v>
      </c>
      <c r="L19415">
        <v>27</v>
      </c>
      <c r="N19415">
        <v>10</v>
      </c>
      <c r="P19415">
        <v>0</v>
      </c>
      <c r="Q19415">
        <v>2</v>
      </c>
      <c r="S19415">
        <v>4</v>
      </c>
    </row>
    <row r="19416" spans="1:19" x14ac:dyDescent="0.3">
      <c r="A19416" t="s">
        <v>38650</v>
      </c>
      <c r="B19416" s="171" t="s">
        <v>38651</v>
      </c>
      <c r="C19416" s="171" t="s">
        <v>18137</v>
      </c>
      <c r="D19416" s="171" t="s">
        <v>80</v>
      </c>
      <c r="E19416" s="11">
        <v>45108</v>
      </c>
      <c r="F19416">
        <v>0</v>
      </c>
      <c r="G19416">
        <v>0</v>
      </c>
      <c r="I19416">
        <v>0</v>
      </c>
      <c r="J19416">
        <v>0</v>
      </c>
      <c r="L19416">
        <v>0</v>
      </c>
      <c r="N19416">
        <v>0</v>
      </c>
      <c r="P19416">
        <v>0</v>
      </c>
      <c r="Q19416">
        <v>0</v>
      </c>
      <c r="S19416">
        <v>0</v>
      </c>
    </row>
    <row r="19417" spans="1:19" x14ac:dyDescent="0.3">
      <c r="A19417" t="s">
        <v>38652</v>
      </c>
      <c r="B19417" s="171" t="s">
        <v>38653</v>
      </c>
      <c r="C19417" s="171" t="s">
        <v>18140</v>
      </c>
      <c r="D19417" s="171" t="s">
        <v>80</v>
      </c>
      <c r="E19417" s="11">
        <v>45108</v>
      </c>
      <c r="F19417">
        <v>3</v>
      </c>
      <c r="G19417">
        <v>4</v>
      </c>
      <c r="I19417">
        <v>8</v>
      </c>
      <c r="J19417">
        <v>15</v>
      </c>
      <c r="L19417">
        <v>20</v>
      </c>
      <c r="N19417">
        <v>6</v>
      </c>
      <c r="P19417">
        <v>3</v>
      </c>
      <c r="Q19417">
        <v>3</v>
      </c>
      <c r="S19417">
        <v>2</v>
      </c>
    </row>
    <row r="19418" spans="1:19" x14ac:dyDescent="0.3">
      <c r="A19418" t="s">
        <v>38654</v>
      </c>
      <c r="B19418" s="171" t="s">
        <v>38655</v>
      </c>
      <c r="C19418" s="171" t="s">
        <v>236</v>
      </c>
      <c r="D19418" s="171" t="s">
        <v>80</v>
      </c>
      <c r="E19418" s="11">
        <v>45108</v>
      </c>
      <c r="F19418">
        <v>0</v>
      </c>
      <c r="G19418">
        <v>0</v>
      </c>
      <c r="I19418">
        <v>0</v>
      </c>
      <c r="J19418">
        <v>0</v>
      </c>
      <c r="L19418">
        <v>0</v>
      </c>
      <c r="N19418">
        <v>0</v>
      </c>
      <c r="P19418">
        <v>0</v>
      </c>
      <c r="Q19418">
        <v>0</v>
      </c>
      <c r="S19418">
        <v>0</v>
      </c>
    </row>
    <row r="19419" spans="1:19" x14ac:dyDescent="0.3">
      <c r="A19419" t="s">
        <v>38656</v>
      </c>
      <c r="B19419" s="171" t="s">
        <v>38657</v>
      </c>
      <c r="C19419" s="171" t="s">
        <v>239</v>
      </c>
      <c r="D19419" s="171" t="s">
        <v>80</v>
      </c>
      <c r="E19419" s="11">
        <v>45108</v>
      </c>
      <c r="F19419">
        <v>0</v>
      </c>
      <c r="G19419">
        <v>0</v>
      </c>
      <c r="I19419">
        <v>0</v>
      </c>
      <c r="J19419">
        <v>0</v>
      </c>
      <c r="L19419">
        <v>0</v>
      </c>
      <c r="N19419">
        <v>0</v>
      </c>
      <c r="P19419">
        <v>0</v>
      </c>
      <c r="Q19419">
        <v>0</v>
      </c>
      <c r="S19419">
        <v>0</v>
      </c>
    </row>
    <row r="19420" spans="1:19" x14ac:dyDescent="0.3">
      <c r="A19420" t="s">
        <v>38658</v>
      </c>
      <c r="B19420" s="171" t="s">
        <v>38659</v>
      </c>
      <c r="C19420" s="171" t="s">
        <v>176</v>
      </c>
      <c r="D19420" s="171" t="s">
        <v>80</v>
      </c>
      <c r="E19420" s="11">
        <v>45108</v>
      </c>
      <c r="F19420">
        <v>2</v>
      </c>
      <c r="G19420">
        <v>2</v>
      </c>
      <c r="I19420">
        <v>2</v>
      </c>
      <c r="J19420">
        <v>11</v>
      </c>
      <c r="L19420">
        <v>11</v>
      </c>
      <c r="N19420">
        <v>2</v>
      </c>
      <c r="P19420">
        <v>0</v>
      </c>
      <c r="Q19420">
        <v>0</v>
      </c>
      <c r="S19420">
        <v>0</v>
      </c>
    </row>
    <row r="19421" spans="1:19" x14ac:dyDescent="0.3">
      <c r="A19421" t="s">
        <v>38660</v>
      </c>
      <c r="B19421" s="171" t="s">
        <v>38661</v>
      </c>
      <c r="C19421" s="171" t="s">
        <v>206</v>
      </c>
      <c r="D19421" s="171" t="s">
        <v>80</v>
      </c>
      <c r="E19421" s="11">
        <v>45108</v>
      </c>
      <c r="F19421">
        <v>1.5</v>
      </c>
      <c r="G19421">
        <v>1.5</v>
      </c>
      <c r="I19421">
        <v>1</v>
      </c>
      <c r="J19421">
        <v>7</v>
      </c>
      <c r="L19421">
        <v>7</v>
      </c>
      <c r="N19421">
        <v>1</v>
      </c>
      <c r="P19421">
        <v>0</v>
      </c>
      <c r="Q19421">
        <v>0</v>
      </c>
      <c r="S19421">
        <v>0</v>
      </c>
    </row>
    <row r="19422" spans="1:19" x14ac:dyDescent="0.3">
      <c r="A19422" t="s">
        <v>38662</v>
      </c>
      <c r="B19422" s="171" t="s">
        <v>38663</v>
      </c>
      <c r="C19422" s="171" t="s">
        <v>176</v>
      </c>
      <c r="D19422" s="171" t="s">
        <v>15341</v>
      </c>
      <c r="E19422" s="11">
        <v>45108</v>
      </c>
      <c r="F19422">
        <v>0</v>
      </c>
      <c r="G19422">
        <v>0</v>
      </c>
      <c r="I19422">
        <v>0</v>
      </c>
      <c r="J19422">
        <v>0</v>
      </c>
      <c r="L19422">
        <v>0</v>
      </c>
      <c r="N19422">
        <v>0</v>
      </c>
      <c r="P19422">
        <v>0</v>
      </c>
      <c r="Q19422">
        <v>0</v>
      </c>
      <c r="S19422">
        <v>0</v>
      </c>
    </row>
    <row r="19423" spans="1:19" x14ac:dyDescent="0.3">
      <c r="A19423" t="s">
        <v>38664</v>
      </c>
      <c r="B19423" s="171" t="s">
        <v>38665</v>
      </c>
      <c r="C19423" s="171" t="s">
        <v>206</v>
      </c>
      <c r="D19423" s="171" t="s">
        <v>15341</v>
      </c>
      <c r="E19423" s="11">
        <v>45108</v>
      </c>
      <c r="F19423">
        <v>0</v>
      </c>
      <c r="G19423">
        <v>0</v>
      </c>
      <c r="I19423">
        <v>0</v>
      </c>
      <c r="J19423">
        <v>0</v>
      </c>
      <c r="L19423">
        <v>0</v>
      </c>
      <c r="N19423">
        <v>0</v>
      </c>
      <c r="P19423">
        <v>0</v>
      </c>
      <c r="Q19423">
        <v>0</v>
      </c>
      <c r="S19423">
        <v>0</v>
      </c>
    </row>
    <row r="19424" spans="1:19" x14ac:dyDescent="0.3">
      <c r="A19424" t="s">
        <v>38666</v>
      </c>
      <c r="B19424" s="171" t="s">
        <v>38667</v>
      </c>
      <c r="C19424" s="171" t="s">
        <v>16544</v>
      </c>
      <c r="D19424" s="171" t="s">
        <v>15341</v>
      </c>
      <c r="E19424" s="11">
        <v>45108</v>
      </c>
      <c r="F19424">
        <v>0</v>
      </c>
      <c r="G19424">
        <v>0</v>
      </c>
      <c r="I19424">
        <v>0</v>
      </c>
      <c r="J19424">
        <v>0</v>
      </c>
      <c r="L19424">
        <v>0</v>
      </c>
      <c r="N19424">
        <v>0</v>
      </c>
      <c r="P19424">
        <v>0</v>
      </c>
      <c r="Q19424">
        <v>0</v>
      </c>
      <c r="S19424">
        <v>0</v>
      </c>
    </row>
    <row r="19425" spans="1:19" x14ac:dyDescent="0.3">
      <c r="A19425" t="s">
        <v>38668</v>
      </c>
      <c r="B19425" s="171" t="s">
        <v>38669</v>
      </c>
      <c r="C19425" s="171" t="s">
        <v>16544</v>
      </c>
      <c r="D19425" s="171" t="s">
        <v>80</v>
      </c>
      <c r="E19425" s="11">
        <v>45108</v>
      </c>
      <c r="F19425">
        <v>0</v>
      </c>
      <c r="G19425">
        <v>0</v>
      </c>
      <c r="I19425">
        <v>0</v>
      </c>
      <c r="J19425">
        <v>0</v>
      </c>
      <c r="L19425">
        <v>0</v>
      </c>
      <c r="N19425">
        <v>0</v>
      </c>
      <c r="P19425">
        <v>0</v>
      </c>
      <c r="Q19425">
        <v>0</v>
      </c>
      <c r="S19425">
        <v>0</v>
      </c>
    </row>
    <row r="19426" spans="1:19" x14ac:dyDescent="0.3">
      <c r="A19426" t="s">
        <v>38670</v>
      </c>
      <c r="B19426" s="171" t="s">
        <v>38671</v>
      </c>
      <c r="C19426" s="171" t="s">
        <v>24315</v>
      </c>
      <c r="D19426" s="171" t="s">
        <v>15341</v>
      </c>
      <c r="E19426" s="11">
        <v>45108</v>
      </c>
      <c r="F19426">
        <v>0</v>
      </c>
      <c r="G19426">
        <v>0</v>
      </c>
      <c r="I19426">
        <v>0</v>
      </c>
      <c r="J19426">
        <v>0</v>
      </c>
      <c r="L19426">
        <v>0</v>
      </c>
      <c r="N19426">
        <v>0</v>
      </c>
      <c r="P19426">
        <v>0</v>
      </c>
      <c r="Q19426">
        <v>0</v>
      </c>
      <c r="S19426">
        <v>0</v>
      </c>
    </row>
    <row r="19427" spans="1:19" x14ac:dyDescent="0.3">
      <c r="A19427" t="s">
        <v>38672</v>
      </c>
      <c r="B19427" s="171" t="s">
        <v>38673</v>
      </c>
      <c r="C19427" s="171" t="s">
        <v>24315</v>
      </c>
      <c r="D19427" s="171" t="s">
        <v>80</v>
      </c>
      <c r="E19427" s="11">
        <v>45108</v>
      </c>
      <c r="F19427">
        <v>0</v>
      </c>
      <c r="G19427">
        <v>0</v>
      </c>
      <c r="I19427">
        <v>0</v>
      </c>
      <c r="J19427">
        <v>0</v>
      </c>
      <c r="L19427">
        <v>0</v>
      </c>
      <c r="N19427">
        <v>0</v>
      </c>
      <c r="P19427">
        <v>0</v>
      </c>
      <c r="Q19427">
        <v>0</v>
      </c>
      <c r="S19427">
        <v>0</v>
      </c>
    </row>
    <row r="19428" spans="1:19" x14ac:dyDescent="0.3">
      <c r="A19428" t="s">
        <v>38674</v>
      </c>
      <c r="B19428" s="171" t="s">
        <v>38675</v>
      </c>
      <c r="C19428" s="171" t="s">
        <v>34833</v>
      </c>
      <c r="D19428" s="171" t="s">
        <v>80</v>
      </c>
      <c r="E19428" s="11">
        <v>45108</v>
      </c>
      <c r="F19428">
        <v>1.5</v>
      </c>
      <c r="G19428">
        <v>2</v>
      </c>
      <c r="I19428">
        <v>3</v>
      </c>
      <c r="J19428">
        <v>9</v>
      </c>
      <c r="L19428">
        <v>11</v>
      </c>
      <c r="N19428">
        <v>3</v>
      </c>
      <c r="P19428">
        <v>0</v>
      </c>
      <c r="Q19428">
        <v>0</v>
      </c>
      <c r="S19428">
        <v>0</v>
      </c>
    </row>
    <row r="19429" spans="1:19" x14ac:dyDescent="0.3">
      <c r="A19429" t="s">
        <v>38676</v>
      </c>
      <c r="B19429" s="171" t="s">
        <v>38677</v>
      </c>
      <c r="C19429" s="171" t="s">
        <v>34836</v>
      </c>
      <c r="D19429" s="171" t="s">
        <v>80</v>
      </c>
      <c r="E19429" s="11">
        <v>45108</v>
      </c>
      <c r="F19429">
        <v>1.5</v>
      </c>
      <c r="G19429">
        <v>1.5</v>
      </c>
      <c r="I19429">
        <v>3</v>
      </c>
      <c r="J19429">
        <v>7</v>
      </c>
      <c r="L19429">
        <v>7</v>
      </c>
      <c r="N19429">
        <v>3</v>
      </c>
      <c r="P19429">
        <v>0</v>
      </c>
      <c r="Q19429">
        <v>0</v>
      </c>
      <c r="S19429">
        <v>0</v>
      </c>
    </row>
    <row r="19430" spans="1:19" x14ac:dyDescent="0.3">
      <c r="A19430" t="s">
        <v>38678</v>
      </c>
      <c r="B19430" s="171" t="s">
        <v>38679</v>
      </c>
      <c r="C19430" s="171" t="s">
        <v>113</v>
      </c>
      <c r="D19430" s="171" t="s">
        <v>80</v>
      </c>
      <c r="E19430" s="11">
        <v>45108</v>
      </c>
      <c r="F19430">
        <v>0</v>
      </c>
      <c r="G19430">
        <v>0</v>
      </c>
      <c r="I19430">
        <v>0</v>
      </c>
      <c r="J19430">
        <v>0</v>
      </c>
      <c r="L19430">
        <v>0</v>
      </c>
      <c r="N19430">
        <v>0</v>
      </c>
      <c r="P19430">
        <v>0</v>
      </c>
      <c r="Q19430">
        <v>0</v>
      </c>
      <c r="S19430">
        <v>0</v>
      </c>
    </row>
    <row r="19431" spans="1:19" x14ac:dyDescent="0.3">
      <c r="A19431" t="s">
        <v>38680</v>
      </c>
      <c r="B19431" s="171" t="s">
        <v>38681</v>
      </c>
      <c r="C19431" s="171" t="s">
        <v>131</v>
      </c>
      <c r="D19431" s="171" t="s">
        <v>80</v>
      </c>
      <c r="E19431" s="11">
        <v>45108</v>
      </c>
      <c r="F19431">
        <v>0</v>
      </c>
      <c r="G19431">
        <v>0</v>
      </c>
      <c r="I19431">
        <v>0</v>
      </c>
      <c r="J19431">
        <v>0</v>
      </c>
      <c r="L19431">
        <v>0</v>
      </c>
      <c r="N19431">
        <v>0</v>
      </c>
      <c r="P19431">
        <v>0</v>
      </c>
      <c r="Q19431">
        <v>0</v>
      </c>
      <c r="S19431">
        <v>0</v>
      </c>
    </row>
    <row r="19432" spans="1:19" x14ac:dyDescent="0.3">
      <c r="A19432" t="s">
        <v>38682</v>
      </c>
      <c r="B19432" s="171" t="s">
        <v>38683</v>
      </c>
      <c r="C19432" s="171" t="s">
        <v>14843</v>
      </c>
      <c r="D19432" s="171" t="s">
        <v>80</v>
      </c>
      <c r="E19432" s="11">
        <v>45108</v>
      </c>
      <c r="F19432">
        <v>0</v>
      </c>
      <c r="G19432">
        <v>0</v>
      </c>
      <c r="I19432">
        <v>0</v>
      </c>
      <c r="J19432">
        <v>0</v>
      </c>
      <c r="L19432">
        <v>0</v>
      </c>
      <c r="N19432">
        <v>0</v>
      </c>
      <c r="P19432">
        <v>0</v>
      </c>
      <c r="Q19432">
        <v>0</v>
      </c>
      <c r="S19432">
        <v>0</v>
      </c>
    </row>
    <row r="19433" spans="1:19" x14ac:dyDescent="0.3">
      <c r="A19433" t="s">
        <v>38684</v>
      </c>
      <c r="B19433" s="171" t="s">
        <v>38685</v>
      </c>
      <c r="C19433" s="171" t="s">
        <v>155</v>
      </c>
      <c r="D19433" s="171" t="s">
        <v>80</v>
      </c>
      <c r="E19433" s="11">
        <v>45108</v>
      </c>
      <c r="F19433">
        <v>5</v>
      </c>
      <c r="G19433">
        <v>6</v>
      </c>
      <c r="I19433">
        <v>12</v>
      </c>
      <c r="J19433">
        <v>27</v>
      </c>
      <c r="L19433">
        <v>32</v>
      </c>
      <c r="N19433">
        <v>11</v>
      </c>
      <c r="P19433">
        <v>0</v>
      </c>
      <c r="Q19433">
        <v>3</v>
      </c>
      <c r="S19433">
        <v>1</v>
      </c>
    </row>
    <row r="19434" spans="1:19" x14ac:dyDescent="0.3">
      <c r="A19434" t="s">
        <v>38686</v>
      </c>
      <c r="B19434" s="171" t="s">
        <v>38687</v>
      </c>
      <c r="C19434" s="171" t="s">
        <v>16232</v>
      </c>
      <c r="D19434" s="171" t="s">
        <v>80</v>
      </c>
      <c r="E19434" s="11">
        <v>45108</v>
      </c>
      <c r="F19434">
        <v>1.5</v>
      </c>
      <c r="G19434">
        <v>2</v>
      </c>
      <c r="I19434">
        <v>3</v>
      </c>
      <c r="J19434">
        <v>9</v>
      </c>
      <c r="L19434">
        <v>12</v>
      </c>
      <c r="N19434">
        <v>3</v>
      </c>
      <c r="P19434">
        <v>0</v>
      </c>
      <c r="Q19434">
        <v>0</v>
      </c>
      <c r="S19434">
        <v>0</v>
      </c>
    </row>
    <row r="19435" spans="1:19" x14ac:dyDescent="0.3">
      <c r="A19435" t="s">
        <v>38688</v>
      </c>
      <c r="B19435" s="171" t="s">
        <v>38689</v>
      </c>
      <c r="C19435" s="171" t="s">
        <v>16557</v>
      </c>
      <c r="D19435" s="171" t="s">
        <v>80</v>
      </c>
      <c r="E19435" s="11">
        <v>45108</v>
      </c>
      <c r="F19435">
        <v>0</v>
      </c>
      <c r="G19435">
        <v>0</v>
      </c>
      <c r="I19435">
        <v>0</v>
      </c>
      <c r="J19435">
        <v>0</v>
      </c>
      <c r="L19435">
        <v>0</v>
      </c>
      <c r="N19435">
        <v>0</v>
      </c>
      <c r="P19435">
        <v>0</v>
      </c>
      <c r="Q19435">
        <v>0</v>
      </c>
      <c r="S19435">
        <v>0</v>
      </c>
    </row>
    <row r="19436" spans="1:19" x14ac:dyDescent="0.3">
      <c r="A19436" t="s">
        <v>38690</v>
      </c>
      <c r="B19436" s="171" t="s">
        <v>38691</v>
      </c>
      <c r="C19436" s="171" t="s">
        <v>188</v>
      </c>
      <c r="D19436" s="171" t="s">
        <v>80</v>
      </c>
      <c r="E19436" s="11">
        <v>45108</v>
      </c>
      <c r="F19436">
        <v>2</v>
      </c>
      <c r="G19436">
        <v>5</v>
      </c>
      <c r="I19436">
        <v>1</v>
      </c>
      <c r="J19436">
        <v>11</v>
      </c>
      <c r="L19436">
        <v>29</v>
      </c>
      <c r="N19436">
        <v>1</v>
      </c>
      <c r="P19436">
        <v>0</v>
      </c>
      <c r="Q19436">
        <v>0</v>
      </c>
      <c r="S19436">
        <v>0</v>
      </c>
    </row>
    <row r="19437" spans="1:19" x14ac:dyDescent="0.3">
      <c r="A19437" t="s">
        <v>38692</v>
      </c>
      <c r="B19437" s="171" t="s">
        <v>38693</v>
      </c>
      <c r="C19437" s="171" t="s">
        <v>227</v>
      </c>
      <c r="D19437" s="171" t="s">
        <v>80</v>
      </c>
      <c r="E19437" s="11">
        <v>45108</v>
      </c>
      <c r="F19437">
        <v>0</v>
      </c>
      <c r="G19437">
        <v>0</v>
      </c>
      <c r="I19437">
        <v>0</v>
      </c>
      <c r="J19437">
        <v>0</v>
      </c>
      <c r="L19437">
        <v>0</v>
      </c>
      <c r="N19437">
        <v>0</v>
      </c>
      <c r="P19437">
        <v>0</v>
      </c>
      <c r="Q19437">
        <v>0</v>
      </c>
      <c r="S19437">
        <v>0</v>
      </c>
    </row>
    <row r="19438" spans="1:19" x14ac:dyDescent="0.3">
      <c r="A19438" t="s">
        <v>38694</v>
      </c>
      <c r="B19438" s="171" t="s">
        <v>38695</v>
      </c>
      <c r="C19438" s="171" t="s">
        <v>116</v>
      </c>
      <c r="D19438" s="171" t="s">
        <v>80</v>
      </c>
      <c r="E19438" s="11">
        <v>45108</v>
      </c>
      <c r="F19438">
        <v>6</v>
      </c>
      <c r="G19438">
        <v>8</v>
      </c>
      <c r="I19438">
        <v>26</v>
      </c>
      <c r="J19438">
        <v>62</v>
      </c>
      <c r="L19438">
        <v>84</v>
      </c>
      <c r="N19438">
        <v>26</v>
      </c>
      <c r="P19438">
        <v>2</v>
      </c>
      <c r="Q19438">
        <v>6</v>
      </c>
      <c r="S19438">
        <v>0</v>
      </c>
    </row>
    <row r="19439" spans="1:19" x14ac:dyDescent="0.3">
      <c r="A19439" t="s">
        <v>38696</v>
      </c>
      <c r="B19439" s="171" t="s">
        <v>38697</v>
      </c>
      <c r="C19439" s="171" t="s">
        <v>9862</v>
      </c>
      <c r="D19439" s="171" t="s">
        <v>80</v>
      </c>
      <c r="E19439" s="11">
        <v>45108</v>
      </c>
      <c r="F19439">
        <v>0</v>
      </c>
      <c r="G19439">
        <v>0</v>
      </c>
      <c r="I19439">
        <v>0</v>
      </c>
      <c r="J19439">
        <v>0</v>
      </c>
      <c r="L19439">
        <v>0</v>
      </c>
      <c r="N19439">
        <v>0</v>
      </c>
      <c r="P19439">
        <v>0</v>
      </c>
      <c r="Q19439">
        <v>0</v>
      </c>
      <c r="S19439">
        <v>0</v>
      </c>
    </row>
    <row r="19440" spans="1:19" x14ac:dyDescent="0.3">
      <c r="A19440" t="s">
        <v>38698</v>
      </c>
      <c r="B19440" s="171" t="s">
        <v>38699</v>
      </c>
      <c r="C19440" s="171" t="s">
        <v>140</v>
      </c>
      <c r="D19440" s="171" t="s">
        <v>80</v>
      </c>
      <c r="E19440" s="11">
        <v>45108</v>
      </c>
      <c r="F19440">
        <v>0</v>
      </c>
      <c r="G19440">
        <v>0</v>
      </c>
      <c r="I19440">
        <v>0</v>
      </c>
      <c r="J19440">
        <v>0</v>
      </c>
      <c r="L19440">
        <v>0</v>
      </c>
      <c r="N19440">
        <v>0</v>
      </c>
      <c r="P19440">
        <v>0</v>
      </c>
      <c r="Q19440">
        <v>0</v>
      </c>
      <c r="S19440">
        <v>0</v>
      </c>
    </row>
    <row r="19441" spans="1:19" x14ac:dyDescent="0.3">
      <c r="A19441" t="s">
        <v>38700</v>
      </c>
      <c r="B19441" s="171" t="s">
        <v>38701</v>
      </c>
      <c r="C19441" s="171" t="s">
        <v>8590</v>
      </c>
      <c r="D19441" s="171" t="s">
        <v>80</v>
      </c>
      <c r="E19441" s="11">
        <v>45108</v>
      </c>
      <c r="F19441">
        <v>0</v>
      </c>
      <c r="G19441">
        <v>0</v>
      </c>
      <c r="I19441">
        <v>0</v>
      </c>
      <c r="J19441">
        <v>0</v>
      </c>
      <c r="L19441">
        <v>0</v>
      </c>
      <c r="N19441">
        <v>0</v>
      </c>
      <c r="P19441">
        <v>0</v>
      </c>
      <c r="Q19441">
        <v>0</v>
      </c>
      <c r="S19441">
        <v>0</v>
      </c>
    </row>
    <row r="19442" spans="1:19" x14ac:dyDescent="0.3">
      <c r="A19442" t="s">
        <v>38702</v>
      </c>
      <c r="B19442" s="171" t="s">
        <v>38703</v>
      </c>
      <c r="C19442" s="171" t="s">
        <v>170</v>
      </c>
      <c r="D19442" s="171" t="s">
        <v>80</v>
      </c>
      <c r="E19442" s="11">
        <v>45108</v>
      </c>
      <c r="F19442">
        <v>3.5</v>
      </c>
      <c r="G19442">
        <v>3.5</v>
      </c>
      <c r="I19442">
        <v>26</v>
      </c>
      <c r="J19442">
        <v>49</v>
      </c>
      <c r="L19442">
        <v>49</v>
      </c>
      <c r="N19442">
        <v>26</v>
      </c>
      <c r="P19442">
        <v>0</v>
      </c>
      <c r="Q19442">
        <v>0</v>
      </c>
      <c r="S19442">
        <v>0</v>
      </c>
    </row>
    <row r="19443" spans="1:19" x14ac:dyDescent="0.3">
      <c r="A19443" t="s">
        <v>38704</v>
      </c>
      <c r="B19443" s="171" t="s">
        <v>38705</v>
      </c>
      <c r="C19443" s="171" t="s">
        <v>182</v>
      </c>
      <c r="D19443" s="171" t="s">
        <v>80</v>
      </c>
      <c r="E19443" s="11">
        <v>45108</v>
      </c>
      <c r="F19443">
        <v>10.5</v>
      </c>
      <c r="G19443">
        <v>10</v>
      </c>
      <c r="I19443">
        <v>52</v>
      </c>
      <c r="J19443">
        <v>120</v>
      </c>
      <c r="L19443">
        <v>113</v>
      </c>
      <c r="N19443">
        <v>52</v>
      </c>
      <c r="P19443">
        <v>2</v>
      </c>
      <c r="Q19443">
        <v>2</v>
      </c>
      <c r="S19443">
        <v>0</v>
      </c>
    </row>
    <row r="19444" spans="1:19" x14ac:dyDescent="0.3">
      <c r="A19444" t="s">
        <v>38706</v>
      </c>
      <c r="B19444" s="171" t="s">
        <v>38707</v>
      </c>
      <c r="C19444" s="171" t="s">
        <v>197</v>
      </c>
      <c r="D19444" s="171" t="s">
        <v>80</v>
      </c>
      <c r="E19444" s="11">
        <v>45108</v>
      </c>
      <c r="F19444">
        <v>9</v>
      </c>
      <c r="G19444">
        <v>8</v>
      </c>
      <c r="I19444">
        <v>26</v>
      </c>
      <c r="J19444">
        <v>90</v>
      </c>
      <c r="L19444">
        <v>80</v>
      </c>
      <c r="N19444">
        <v>22</v>
      </c>
      <c r="P19444">
        <v>7</v>
      </c>
      <c r="Q19444">
        <v>9</v>
      </c>
      <c r="S19444">
        <v>4</v>
      </c>
    </row>
    <row r="19445" spans="1:19" x14ac:dyDescent="0.3">
      <c r="A19445" t="s">
        <v>38708</v>
      </c>
      <c r="B19445" s="171" t="s">
        <v>38709</v>
      </c>
      <c r="C19445" s="171" t="s">
        <v>218</v>
      </c>
      <c r="D19445" s="171" t="s">
        <v>80</v>
      </c>
      <c r="E19445" s="11">
        <v>45108</v>
      </c>
      <c r="F19445">
        <v>0</v>
      </c>
      <c r="G19445">
        <v>0</v>
      </c>
      <c r="I19445">
        <v>0</v>
      </c>
      <c r="J19445">
        <v>0</v>
      </c>
      <c r="L19445">
        <v>0</v>
      </c>
      <c r="N19445">
        <v>0</v>
      </c>
      <c r="P19445">
        <v>0</v>
      </c>
      <c r="Q19445">
        <v>0</v>
      </c>
      <c r="S19445">
        <v>0</v>
      </c>
    </row>
    <row r="19446" spans="1:19" x14ac:dyDescent="0.3">
      <c r="A19446" t="s">
        <v>38710</v>
      </c>
      <c r="B19446" s="171" t="s">
        <v>38711</v>
      </c>
      <c r="C19446" s="171" t="s">
        <v>34871</v>
      </c>
      <c r="D19446" s="171" t="s">
        <v>80</v>
      </c>
      <c r="E19446" s="11">
        <v>45108</v>
      </c>
      <c r="F19446">
        <v>2.5</v>
      </c>
      <c r="G19446">
        <v>4</v>
      </c>
      <c r="I19446">
        <v>18</v>
      </c>
      <c r="J19446">
        <v>29</v>
      </c>
      <c r="L19446">
        <v>44</v>
      </c>
      <c r="N19446">
        <v>18</v>
      </c>
      <c r="P19446">
        <v>0</v>
      </c>
      <c r="Q19446">
        <v>0</v>
      </c>
      <c r="S19446">
        <v>0</v>
      </c>
    </row>
    <row r="19447" spans="1:19" x14ac:dyDescent="0.3">
      <c r="A19447" t="s">
        <v>38712</v>
      </c>
      <c r="B19447" s="171" t="s">
        <v>38713</v>
      </c>
      <c r="C19447" s="171" t="s">
        <v>230</v>
      </c>
      <c r="D19447" s="171" t="s">
        <v>80</v>
      </c>
      <c r="E19447" s="11">
        <v>45108</v>
      </c>
      <c r="F19447">
        <v>0</v>
      </c>
      <c r="G19447">
        <v>0</v>
      </c>
      <c r="I19447">
        <v>0</v>
      </c>
      <c r="J19447">
        <v>0</v>
      </c>
      <c r="L19447">
        <v>0</v>
      </c>
      <c r="N19447">
        <v>0</v>
      </c>
      <c r="P19447">
        <v>0</v>
      </c>
      <c r="Q19447">
        <v>0</v>
      </c>
      <c r="S19447">
        <v>0</v>
      </c>
    </row>
    <row r="19448" spans="1:19" x14ac:dyDescent="0.3">
      <c r="A19448" t="s">
        <v>38714</v>
      </c>
      <c r="B19448" s="171" t="s">
        <v>38715</v>
      </c>
      <c r="C19448" s="171" t="s">
        <v>8193</v>
      </c>
      <c r="D19448" s="171" t="s">
        <v>80</v>
      </c>
      <c r="E19448" s="11">
        <v>45108</v>
      </c>
      <c r="F19448">
        <v>0</v>
      </c>
      <c r="G19448">
        <v>1</v>
      </c>
      <c r="I19448">
        <v>13</v>
      </c>
      <c r="J19448">
        <v>0</v>
      </c>
      <c r="L19448">
        <v>11</v>
      </c>
      <c r="N19448">
        <v>13</v>
      </c>
      <c r="P19448">
        <v>0</v>
      </c>
      <c r="Q19448">
        <v>1</v>
      </c>
      <c r="S19448">
        <v>0</v>
      </c>
    </row>
    <row r="19449" spans="1:19" x14ac:dyDescent="0.3">
      <c r="A19449" t="s">
        <v>38716</v>
      </c>
      <c r="B19449" s="171" t="s">
        <v>38717</v>
      </c>
      <c r="C19449" s="171" t="s">
        <v>10522</v>
      </c>
      <c r="D19449" s="171" t="s">
        <v>80</v>
      </c>
      <c r="E19449" s="11">
        <v>45108</v>
      </c>
      <c r="F19449">
        <v>0</v>
      </c>
      <c r="G19449">
        <v>0</v>
      </c>
      <c r="I19449">
        <v>0</v>
      </c>
      <c r="J19449">
        <v>0</v>
      </c>
      <c r="L19449">
        <v>0</v>
      </c>
      <c r="N19449">
        <v>0</v>
      </c>
      <c r="P19449">
        <v>0</v>
      </c>
      <c r="Q19449">
        <v>0</v>
      </c>
      <c r="S19449">
        <v>0</v>
      </c>
    </row>
    <row r="19450" spans="1:19" x14ac:dyDescent="0.3">
      <c r="A19450" t="s">
        <v>38718</v>
      </c>
      <c r="B19450" s="171" t="s">
        <v>38719</v>
      </c>
      <c r="C19450" s="171" t="s">
        <v>10525</v>
      </c>
      <c r="D19450" s="171" t="s">
        <v>80</v>
      </c>
      <c r="E19450" s="11">
        <v>45108</v>
      </c>
      <c r="F19450">
        <v>0</v>
      </c>
      <c r="G19450">
        <v>0</v>
      </c>
      <c r="I19450">
        <v>0</v>
      </c>
      <c r="J19450">
        <v>0</v>
      </c>
      <c r="L19450">
        <v>0</v>
      </c>
      <c r="N19450">
        <v>0</v>
      </c>
      <c r="P19450">
        <v>0</v>
      </c>
      <c r="Q19450">
        <v>0</v>
      </c>
      <c r="S19450">
        <v>0</v>
      </c>
    </row>
    <row r="19451" spans="1:19" x14ac:dyDescent="0.3">
      <c r="A19451" t="s">
        <v>38720</v>
      </c>
      <c r="B19451" s="171" t="s">
        <v>38721</v>
      </c>
      <c r="C19451" s="171" t="s">
        <v>10528</v>
      </c>
      <c r="D19451" s="171" t="s">
        <v>80</v>
      </c>
      <c r="E19451" s="11">
        <v>45108</v>
      </c>
      <c r="F19451">
        <v>0</v>
      </c>
      <c r="G19451">
        <v>0</v>
      </c>
      <c r="I19451">
        <v>0</v>
      </c>
      <c r="J19451">
        <v>0</v>
      </c>
      <c r="L19451">
        <v>0</v>
      </c>
      <c r="N19451">
        <v>0</v>
      </c>
      <c r="P19451">
        <v>0</v>
      </c>
      <c r="Q19451">
        <v>0</v>
      </c>
      <c r="S19451">
        <v>0</v>
      </c>
    </row>
    <row r="19452" spans="1:19" x14ac:dyDescent="0.3">
      <c r="A19452" t="s">
        <v>38722</v>
      </c>
      <c r="B19452" s="171" t="s">
        <v>38723</v>
      </c>
      <c r="C19452" s="171" t="s">
        <v>10531</v>
      </c>
      <c r="D19452" s="171" t="s">
        <v>80</v>
      </c>
      <c r="E19452" s="11">
        <v>45108</v>
      </c>
      <c r="F19452">
        <v>0</v>
      </c>
      <c r="G19452">
        <v>0</v>
      </c>
      <c r="I19452">
        <v>0</v>
      </c>
      <c r="J19452">
        <v>0</v>
      </c>
      <c r="L19452">
        <v>0</v>
      </c>
      <c r="N19452">
        <v>0</v>
      </c>
      <c r="P19452">
        <v>0</v>
      </c>
      <c r="Q19452">
        <v>0</v>
      </c>
      <c r="S19452">
        <v>0</v>
      </c>
    </row>
    <row r="19453" spans="1:19" x14ac:dyDescent="0.3">
      <c r="A19453" t="s">
        <v>38724</v>
      </c>
      <c r="B19453" s="171" t="s">
        <v>38725</v>
      </c>
      <c r="C19453" s="171" t="s">
        <v>14880</v>
      </c>
      <c r="D19453" s="171" t="s">
        <v>80</v>
      </c>
      <c r="E19453" s="11">
        <v>45108</v>
      </c>
      <c r="F19453">
        <v>0</v>
      </c>
      <c r="G19453">
        <v>0</v>
      </c>
      <c r="I19453">
        <v>0</v>
      </c>
      <c r="J19453">
        <v>0</v>
      </c>
      <c r="L19453">
        <v>0</v>
      </c>
      <c r="N19453">
        <v>0</v>
      </c>
      <c r="P19453">
        <v>0</v>
      </c>
      <c r="Q19453">
        <v>0</v>
      </c>
      <c r="S19453">
        <v>0</v>
      </c>
    </row>
    <row r="19454" spans="1:19" x14ac:dyDescent="0.3">
      <c r="A19454" t="s">
        <v>38726</v>
      </c>
      <c r="B19454" s="171" t="s">
        <v>38727</v>
      </c>
      <c r="C19454" s="171" t="s">
        <v>10534</v>
      </c>
      <c r="D19454" s="171" t="s">
        <v>80</v>
      </c>
      <c r="E19454" s="11">
        <v>45108</v>
      </c>
      <c r="F19454">
        <v>2</v>
      </c>
      <c r="G19454">
        <v>2</v>
      </c>
      <c r="I19454">
        <v>4</v>
      </c>
      <c r="J19454">
        <v>11</v>
      </c>
      <c r="L19454">
        <v>11</v>
      </c>
      <c r="N19454">
        <v>4</v>
      </c>
      <c r="P19454">
        <v>0</v>
      </c>
      <c r="Q19454">
        <v>0</v>
      </c>
      <c r="S19454">
        <v>0</v>
      </c>
    </row>
    <row r="19455" spans="1:19" x14ac:dyDescent="0.3">
      <c r="A19455" t="s">
        <v>38728</v>
      </c>
      <c r="B19455" s="171" t="s">
        <v>38729</v>
      </c>
      <c r="C19455" s="171" t="s">
        <v>10537</v>
      </c>
      <c r="D19455" s="171" t="s">
        <v>80</v>
      </c>
      <c r="E19455" s="11">
        <v>45108</v>
      </c>
      <c r="F19455">
        <v>0</v>
      </c>
      <c r="G19455">
        <v>2</v>
      </c>
      <c r="I19455">
        <v>3</v>
      </c>
      <c r="J19455">
        <v>0</v>
      </c>
      <c r="L19455">
        <v>11</v>
      </c>
      <c r="N19455">
        <v>3</v>
      </c>
      <c r="P19455">
        <v>0</v>
      </c>
      <c r="Q19455">
        <v>1</v>
      </c>
      <c r="S19455">
        <v>0</v>
      </c>
    </row>
    <row r="19456" spans="1:19" x14ac:dyDescent="0.3">
      <c r="A19456" t="s">
        <v>38730</v>
      </c>
      <c r="B19456" s="171" t="s">
        <v>38731</v>
      </c>
      <c r="C19456" s="171" t="s">
        <v>34754</v>
      </c>
      <c r="D19456" s="171" t="s">
        <v>4</v>
      </c>
      <c r="E19456" s="11">
        <v>45108</v>
      </c>
      <c r="F19456">
        <v>0.5</v>
      </c>
      <c r="G19456">
        <v>0.5</v>
      </c>
      <c r="I19456">
        <v>0</v>
      </c>
      <c r="J19456">
        <v>2</v>
      </c>
      <c r="L19456">
        <v>2</v>
      </c>
      <c r="N19456">
        <v>0</v>
      </c>
      <c r="P19456">
        <v>0</v>
      </c>
      <c r="Q19456">
        <v>0</v>
      </c>
      <c r="S19456">
        <v>0</v>
      </c>
    </row>
    <row r="19457" spans="1:19" x14ac:dyDescent="0.3">
      <c r="A19457" t="s">
        <v>38732</v>
      </c>
      <c r="B19457" s="171" t="s">
        <v>38733</v>
      </c>
      <c r="C19457" s="171" t="s">
        <v>34757</v>
      </c>
      <c r="D19457" s="171" t="s">
        <v>4</v>
      </c>
      <c r="E19457" s="11">
        <v>45108</v>
      </c>
      <c r="F19457">
        <v>1.5</v>
      </c>
      <c r="G19457">
        <v>1.5</v>
      </c>
      <c r="I19457">
        <v>0</v>
      </c>
      <c r="J19457">
        <v>6</v>
      </c>
      <c r="L19457">
        <v>6</v>
      </c>
      <c r="N19457">
        <v>0</v>
      </c>
      <c r="P19457">
        <v>0</v>
      </c>
      <c r="Q19457">
        <v>0</v>
      </c>
      <c r="S19457">
        <v>0</v>
      </c>
    </row>
    <row r="19458" spans="1:19" x14ac:dyDescent="0.3">
      <c r="A19458" t="s">
        <v>38734</v>
      </c>
      <c r="B19458" s="171" t="s">
        <v>38735</v>
      </c>
      <c r="C19458" s="171" t="s">
        <v>34760</v>
      </c>
      <c r="D19458" s="171" t="s">
        <v>4</v>
      </c>
      <c r="E19458" s="11">
        <v>45108</v>
      </c>
      <c r="F19458">
        <v>1</v>
      </c>
      <c r="G19458">
        <v>1</v>
      </c>
      <c r="I19458">
        <v>2</v>
      </c>
      <c r="J19458">
        <v>4</v>
      </c>
      <c r="L19458">
        <v>4</v>
      </c>
      <c r="N19458">
        <v>2</v>
      </c>
      <c r="P19458">
        <v>0</v>
      </c>
      <c r="Q19458">
        <v>0</v>
      </c>
      <c r="S19458">
        <v>0</v>
      </c>
    </row>
    <row r="19459" spans="1:19" x14ac:dyDescent="0.3">
      <c r="A19459" t="s">
        <v>38736</v>
      </c>
      <c r="B19459" s="171" t="s">
        <v>38737</v>
      </c>
      <c r="C19459" s="171" t="s">
        <v>34763</v>
      </c>
      <c r="D19459" s="171" t="s">
        <v>4</v>
      </c>
      <c r="E19459" s="11">
        <v>45108</v>
      </c>
      <c r="F19459">
        <v>0.5</v>
      </c>
      <c r="G19459">
        <v>0.5</v>
      </c>
      <c r="I19459">
        <v>0</v>
      </c>
      <c r="J19459">
        <v>2</v>
      </c>
      <c r="L19459">
        <v>2</v>
      </c>
      <c r="N19459">
        <v>0</v>
      </c>
      <c r="P19459">
        <v>0</v>
      </c>
      <c r="Q19459">
        <v>0</v>
      </c>
      <c r="S19459">
        <v>0</v>
      </c>
    </row>
    <row r="19460" spans="1:19" x14ac:dyDescent="0.3">
      <c r="A19460" t="s">
        <v>38738</v>
      </c>
      <c r="B19460" s="171" t="s">
        <v>38739</v>
      </c>
      <c r="C19460" s="171" t="s">
        <v>34766</v>
      </c>
      <c r="D19460" s="171" t="s">
        <v>4</v>
      </c>
      <c r="E19460" s="11">
        <v>45108</v>
      </c>
      <c r="F19460">
        <v>0.5</v>
      </c>
      <c r="G19460">
        <v>0.5</v>
      </c>
      <c r="I19460">
        <v>0</v>
      </c>
      <c r="J19460">
        <v>2</v>
      </c>
      <c r="L19460">
        <v>2</v>
      </c>
      <c r="N19460">
        <v>0</v>
      </c>
      <c r="P19460">
        <v>0</v>
      </c>
      <c r="Q19460">
        <v>0</v>
      </c>
      <c r="S19460">
        <v>0</v>
      </c>
    </row>
    <row r="19461" spans="1:19" x14ac:dyDescent="0.3">
      <c r="A19461" t="s">
        <v>38740</v>
      </c>
      <c r="B19461" s="171" t="s">
        <v>38741</v>
      </c>
      <c r="C19461" s="171" t="s">
        <v>119</v>
      </c>
      <c r="D19461" s="171" t="s">
        <v>4</v>
      </c>
      <c r="E19461" s="11">
        <v>45108</v>
      </c>
      <c r="F19461">
        <v>0</v>
      </c>
      <c r="G19461">
        <v>0</v>
      </c>
      <c r="I19461">
        <v>0</v>
      </c>
      <c r="J19461">
        <v>0</v>
      </c>
      <c r="L19461">
        <v>0</v>
      </c>
      <c r="N19461">
        <v>0</v>
      </c>
      <c r="P19461">
        <v>0</v>
      </c>
      <c r="Q19461">
        <v>0</v>
      </c>
      <c r="S19461">
        <v>0</v>
      </c>
    </row>
    <row r="19462" spans="1:19" x14ac:dyDescent="0.3">
      <c r="A19462" t="s">
        <v>38742</v>
      </c>
      <c r="B19462" s="171" t="s">
        <v>38743</v>
      </c>
      <c r="C19462" s="171" t="s">
        <v>143</v>
      </c>
      <c r="D19462" s="171" t="s">
        <v>4</v>
      </c>
      <c r="E19462" s="11">
        <v>45108</v>
      </c>
      <c r="F19462">
        <v>0</v>
      </c>
      <c r="G19462">
        <v>0</v>
      </c>
      <c r="I19462">
        <v>0</v>
      </c>
      <c r="J19462">
        <v>0</v>
      </c>
      <c r="L19462">
        <v>0</v>
      </c>
      <c r="N19462">
        <v>0</v>
      </c>
      <c r="P19462">
        <v>0</v>
      </c>
      <c r="Q19462">
        <v>0</v>
      </c>
      <c r="S19462">
        <v>0</v>
      </c>
    </row>
    <row r="19463" spans="1:19" x14ac:dyDescent="0.3">
      <c r="A19463" t="s">
        <v>38744</v>
      </c>
      <c r="B19463" s="171" t="s">
        <v>38745</v>
      </c>
      <c r="C19463" s="171" t="s">
        <v>158</v>
      </c>
      <c r="D19463" s="171" t="s">
        <v>4</v>
      </c>
      <c r="E19463" s="11">
        <v>45108</v>
      </c>
      <c r="F19463">
        <v>0</v>
      </c>
      <c r="G19463">
        <v>0</v>
      </c>
      <c r="I19463">
        <v>0</v>
      </c>
      <c r="J19463">
        <v>0</v>
      </c>
      <c r="L19463">
        <v>0</v>
      </c>
      <c r="N19463">
        <v>0</v>
      </c>
      <c r="P19463">
        <v>0</v>
      </c>
      <c r="Q19463">
        <v>0</v>
      </c>
      <c r="S19463">
        <v>0</v>
      </c>
    </row>
    <row r="19464" spans="1:19" x14ac:dyDescent="0.3">
      <c r="A19464" t="s">
        <v>38746</v>
      </c>
      <c r="B19464" s="171" t="s">
        <v>38747</v>
      </c>
      <c r="C19464" s="171" t="s">
        <v>209</v>
      </c>
      <c r="D19464" s="171" t="s">
        <v>4</v>
      </c>
      <c r="E19464" s="11">
        <v>45108</v>
      </c>
      <c r="F19464">
        <v>0</v>
      </c>
      <c r="G19464">
        <v>0</v>
      </c>
      <c r="I19464">
        <v>0</v>
      </c>
      <c r="J19464">
        <v>0</v>
      </c>
      <c r="L19464">
        <v>0</v>
      </c>
      <c r="N19464">
        <v>0</v>
      </c>
      <c r="P19464">
        <v>0</v>
      </c>
      <c r="Q19464">
        <v>0</v>
      </c>
      <c r="S19464">
        <v>0</v>
      </c>
    </row>
    <row r="19465" spans="1:19" x14ac:dyDescent="0.3">
      <c r="A19465" t="s">
        <v>38748</v>
      </c>
      <c r="B19465" s="171" t="s">
        <v>38749</v>
      </c>
      <c r="C19465" s="171" t="s">
        <v>76</v>
      </c>
      <c r="D19465" s="171" t="s">
        <v>4</v>
      </c>
      <c r="E19465" s="11">
        <v>45108</v>
      </c>
      <c r="F19465">
        <v>0</v>
      </c>
      <c r="G19465">
        <v>0</v>
      </c>
      <c r="I19465">
        <v>0</v>
      </c>
      <c r="J19465">
        <v>0</v>
      </c>
      <c r="L19465">
        <v>0</v>
      </c>
      <c r="N19465">
        <v>0</v>
      </c>
      <c r="P19465">
        <v>0</v>
      </c>
      <c r="Q19465">
        <v>0</v>
      </c>
      <c r="S19465">
        <v>0</v>
      </c>
    </row>
    <row r="19466" spans="1:19" x14ac:dyDescent="0.3">
      <c r="A19466" t="s">
        <v>38750</v>
      </c>
      <c r="B19466" s="171" t="s">
        <v>38751</v>
      </c>
      <c r="C19466" s="171" t="s">
        <v>15344</v>
      </c>
      <c r="D19466" s="171" t="s">
        <v>4</v>
      </c>
      <c r="E19466" s="11">
        <v>45108</v>
      </c>
      <c r="F19466">
        <v>0</v>
      </c>
      <c r="G19466">
        <v>0</v>
      </c>
      <c r="I19466">
        <v>0</v>
      </c>
      <c r="J19466">
        <v>0</v>
      </c>
      <c r="L19466">
        <v>0</v>
      </c>
      <c r="N19466">
        <v>0</v>
      </c>
      <c r="P19466">
        <v>0</v>
      </c>
      <c r="Q19466">
        <v>0</v>
      </c>
      <c r="S19466">
        <v>0</v>
      </c>
    </row>
    <row r="19467" spans="1:19" x14ac:dyDescent="0.3">
      <c r="A19467" t="s">
        <v>38752</v>
      </c>
      <c r="B19467" s="171" t="s">
        <v>38753</v>
      </c>
      <c r="C19467" s="171" t="s">
        <v>24281</v>
      </c>
      <c r="D19467" s="171" t="s">
        <v>4</v>
      </c>
      <c r="E19467" s="11">
        <v>45108</v>
      </c>
      <c r="F19467">
        <v>0</v>
      </c>
      <c r="G19467">
        <v>0</v>
      </c>
      <c r="I19467">
        <v>0</v>
      </c>
      <c r="J19467">
        <v>0</v>
      </c>
      <c r="L19467">
        <v>0</v>
      </c>
      <c r="N19467">
        <v>0</v>
      </c>
      <c r="P19467">
        <v>0</v>
      </c>
      <c r="Q19467">
        <v>0</v>
      </c>
      <c r="S19467">
        <v>0</v>
      </c>
    </row>
    <row r="19468" spans="1:19" x14ac:dyDescent="0.3">
      <c r="A19468" t="s">
        <v>38754</v>
      </c>
      <c r="B19468" s="171" t="s">
        <v>38755</v>
      </c>
      <c r="C19468" s="171" t="s">
        <v>24284</v>
      </c>
      <c r="D19468" s="171" t="s">
        <v>4</v>
      </c>
      <c r="E19468" s="11">
        <v>45108</v>
      </c>
      <c r="F19468">
        <v>3</v>
      </c>
      <c r="G19468">
        <v>2</v>
      </c>
      <c r="I19468">
        <v>9</v>
      </c>
      <c r="J19468">
        <v>17</v>
      </c>
      <c r="L19468">
        <v>11</v>
      </c>
      <c r="N19468">
        <v>7</v>
      </c>
      <c r="P19468">
        <v>0</v>
      </c>
      <c r="Q19468">
        <v>0</v>
      </c>
      <c r="S19468">
        <v>2</v>
      </c>
    </row>
    <row r="19469" spans="1:19" x14ac:dyDescent="0.3">
      <c r="A19469" t="s">
        <v>38756</v>
      </c>
      <c r="B19469" s="171" t="s">
        <v>38757</v>
      </c>
      <c r="C19469" s="171" t="s">
        <v>18126</v>
      </c>
      <c r="D19469" s="171" t="s">
        <v>4</v>
      </c>
      <c r="E19469" s="11">
        <v>45108</v>
      </c>
      <c r="F19469">
        <v>0</v>
      </c>
      <c r="G19469">
        <v>0</v>
      </c>
      <c r="I19469">
        <v>0</v>
      </c>
      <c r="J19469">
        <v>0</v>
      </c>
      <c r="L19469">
        <v>0</v>
      </c>
      <c r="N19469">
        <v>0</v>
      </c>
      <c r="P19469">
        <v>0</v>
      </c>
      <c r="Q19469">
        <v>0</v>
      </c>
      <c r="S19469">
        <v>0</v>
      </c>
    </row>
    <row r="19470" spans="1:19" x14ac:dyDescent="0.3">
      <c r="A19470" t="s">
        <v>38758</v>
      </c>
      <c r="B19470" s="171" t="s">
        <v>38759</v>
      </c>
      <c r="C19470" s="171" t="s">
        <v>128</v>
      </c>
      <c r="D19470" s="171" t="s">
        <v>4</v>
      </c>
      <c r="E19470" s="11">
        <v>45108</v>
      </c>
      <c r="F19470">
        <v>0</v>
      </c>
      <c r="G19470">
        <v>0</v>
      </c>
      <c r="I19470">
        <v>0</v>
      </c>
      <c r="J19470">
        <v>0</v>
      </c>
      <c r="L19470">
        <v>0</v>
      </c>
      <c r="N19470">
        <v>0</v>
      </c>
      <c r="P19470">
        <v>0</v>
      </c>
      <c r="Q19470">
        <v>0</v>
      </c>
      <c r="S19470">
        <v>0</v>
      </c>
    </row>
    <row r="19471" spans="1:19" x14ac:dyDescent="0.3">
      <c r="A19471" t="s">
        <v>38760</v>
      </c>
      <c r="B19471" s="171" t="s">
        <v>38761</v>
      </c>
      <c r="C19471" s="171" t="s">
        <v>14824</v>
      </c>
      <c r="D19471" s="171" t="s">
        <v>4</v>
      </c>
      <c r="E19471" s="11">
        <v>45108</v>
      </c>
      <c r="F19471">
        <v>0</v>
      </c>
      <c r="G19471">
        <v>0</v>
      </c>
      <c r="I19471">
        <v>0</v>
      </c>
      <c r="J19471">
        <v>0</v>
      </c>
      <c r="L19471">
        <v>0</v>
      </c>
      <c r="N19471">
        <v>0</v>
      </c>
      <c r="P19471">
        <v>0</v>
      </c>
      <c r="Q19471">
        <v>0</v>
      </c>
      <c r="S19471">
        <v>0</v>
      </c>
    </row>
    <row r="19472" spans="1:19" x14ac:dyDescent="0.3">
      <c r="A19472" t="s">
        <v>38762</v>
      </c>
      <c r="B19472" s="171" t="s">
        <v>38763</v>
      </c>
      <c r="C19472" s="171" t="s">
        <v>152</v>
      </c>
      <c r="D19472" s="171" t="s">
        <v>4</v>
      </c>
      <c r="E19472" s="11">
        <v>45108</v>
      </c>
      <c r="F19472">
        <v>0</v>
      </c>
      <c r="G19472">
        <v>0</v>
      </c>
      <c r="I19472">
        <v>0</v>
      </c>
      <c r="J19472">
        <v>0</v>
      </c>
      <c r="L19472">
        <v>0</v>
      </c>
      <c r="N19472">
        <v>0</v>
      </c>
      <c r="P19472">
        <v>0</v>
      </c>
      <c r="Q19472">
        <v>0</v>
      </c>
      <c r="S19472">
        <v>0</v>
      </c>
    </row>
    <row r="19473" spans="1:19" x14ac:dyDescent="0.3">
      <c r="A19473" t="s">
        <v>38764</v>
      </c>
      <c r="B19473" s="171" t="s">
        <v>38765</v>
      </c>
      <c r="C19473" s="171" t="s">
        <v>194</v>
      </c>
      <c r="D19473" s="171" t="s">
        <v>4</v>
      </c>
      <c r="E19473" s="11">
        <v>45108</v>
      </c>
      <c r="F19473">
        <v>5</v>
      </c>
      <c r="G19473">
        <v>5</v>
      </c>
      <c r="I19473">
        <v>14</v>
      </c>
      <c r="J19473">
        <v>27</v>
      </c>
      <c r="L19473">
        <v>27</v>
      </c>
      <c r="N19473">
        <v>10</v>
      </c>
      <c r="P19473">
        <v>0</v>
      </c>
      <c r="Q19473">
        <v>2</v>
      </c>
      <c r="S19473">
        <v>4</v>
      </c>
    </row>
    <row r="19474" spans="1:19" x14ac:dyDescent="0.3">
      <c r="A19474" t="s">
        <v>38766</v>
      </c>
      <c r="B19474" s="171" t="s">
        <v>38767</v>
      </c>
      <c r="C19474" s="171" t="s">
        <v>18137</v>
      </c>
      <c r="D19474" s="171" t="s">
        <v>4</v>
      </c>
      <c r="E19474" s="11">
        <v>45108</v>
      </c>
      <c r="F19474">
        <v>0</v>
      </c>
      <c r="G19474">
        <v>0</v>
      </c>
      <c r="I19474">
        <v>0</v>
      </c>
      <c r="J19474">
        <v>0</v>
      </c>
      <c r="L19474">
        <v>0</v>
      </c>
      <c r="N19474">
        <v>0</v>
      </c>
      <c r="P19474">
        <v>0</v>
      </c>
      <c r="Q19474">
        <v>0</v>
      </c>
      <c r="S19474">
        <v>0</v>
      </c>
    </row>
    <row r="19475" spans="1:19" x14ac:dyDescent="0.3">
      <c r="A19475" t="s">
        <v>38768</v>
      </c>
      <c r="B19475" s="171" t="s">
        <v>38769</v>
      </c>
      <c r="C19475" s="171" t="s">
        <v>18140</v>
      </c>
      <c r="D19475" s="171" t="s">
        <v>4</v>
      </c>
      <c r="E19475" s="11">
        <v>45108</v>
      </c>
      <c r="F19475">
        <v>3</v>
      </c>
      <c r="G19475">
        <v>4</v>
      </c>
      <c r="I19475">
        <v>8</v>
      </c>
      <c r="J19475">
        <v>15</v>
      </c>
      <c r="L19475">
        <v>20</v>
      </c>
      <c r="N19475">
        <v>6</v>
      </c>
      <c r="P19475">
        <v>3</v>
      </c>
      <c r="Q19475">
        <v>3</v>
      </c>
      <c r="S19475">
        <v>2</v>
      </c>
    </row>
    <row r="19476" spans="1:19" x14ac:dyDescent="0.3">
      <c r="A19476" t="s">
        <v>38770</v>
      </c>
      <c r="B19476" s="171" t="s">
        <v>38771</v>
      </c>
      <c r="C19476" s="171" t="s">
        <v>236</v>
      </c>
      <c r="D19476" s="171" t="s">
        <v>4</v>
      </c>
      <c r="E19476" s="11">
        <v>45108</v>
      </c>
      <c r="F19476">
        <v>0</v>
      </c>
      <c r="G19476">
        <v>0</v>
      </c>
      <c r="I19476">
        <v>0</v>
      </c>
      <c r="J19476">
        <v>0</v>
      </c>
      <c r="L19476">
        <v>0</v>
      </c>
      <c r="N19476">
        <v>0</v>
      </c>
      <c r="P19476">
        <v>0</v>
      </c>
      <c r="Q19476">
        <v>0</v>
      </c>
      <c r="S19476">
        <v>0</v>
      </c>
    </row>
    <row r="19477" spans="1:19" x14ac:dyDescent="0.3">
      <c r="A19477" t="s">
        <v>38772</v>
      </c>
      <c r="B19477" s="171" t="s">
        <v>38773</v>
      </c>
      <c r="C19477" s="171" t="s">
        <v>239</v>
      </c>
      <c r="D19477" s="171" t="s">
        <v>4</v>
      </c>
      <c r="E19477" s="11">
        <v>45108</v>
      </c>
      <c r="F19477">
        <v>0</v>
      </c>
      <c r="G19477">
        <v>0</v>
      </c>
      <c r="I19477">
        <v>0</v>
      </c>
      <c r="J19477">
        <v>0</v>
      </c>
      <c r="L19477">
        <v>0</v>
      </c>
      <c r="N19477">
        <v>0</v>
      </c>
      <c r="P19477">
        <v>0</v>
      </c>
      <c r="Q19477">
        <v>0</v>
      </c>
      <c r="S19477">
        <v>0</v>
      </c>
    </row>
    <row r="19478" spans="1:19" x14ac:dyDescent="0.3">
      <c r="A19478" t="s">
        <v>38774</v>
      </c>
      <c r="B19478" s="171" t="s">
        <v>38775</v>
      </c>
      <c r="C19478" s="171" t="s">
        <v>24315</v>
      </c>
      <c r="D19478" s="171" t="s">
        <v>4</v>
      </c>
      <c r="E19478" s="11">
        <v>45108</v>
      </c>
      <c r="F19478">
        <v>0</v>
      </c>
      <c r="G19478">
        <v>0</v>
      </c>
      <c r="I19478">
        <v>0</v>
      </c>
      <c r="J19478">
        <v>0</v>
      </c>
      <c r="L19478">
        <v>0</v>
      </c>
      <c r="N19478">
        <v>0</v>
      </c>
      <c r="P19478">
        <v>0</v>
      </c>
      <c r="Q19478">
        <v>0</v>
      </c>
      <c r="S19478">
        <v>0</v>
      </c>
    </row>
    <row r="19479" spans="1:19" x14ac:dyDescent="0.3">
      <c r="A19479" t="s">
        <v>38776</v>
      </c>
      <c r="B19479" s="171" t="s">
        <v>38777</v>
      </c>
      <c r="C19479" s="171" t="s">
        <v>34833</v>
      </c>
      <c r="D19479" s="171" t="s">
        <v>4</v>
      </c>
      <c r="E19479" s="11">
        <v>45108</v>
      </c>
      <c r="F19479">
        <v>1.5</v>
      </c>
      <c r="G19479">
        <v>2</v>
      </c>
      <c r="I19479">
        <v>3</v>
      </c>
      <c r="J19479">
        <v>9</v>
      </c>
      <c r="L19479">
        <v>11</v>
      </c>
      <c r="N19479">
        <v>3</v>
      </c>
      <c r="P19479">
        <v>0</v>
      </c>
      <c r="Q19479">
        <v>0</v>
      </c>
      <c r="S19479">
        <v>0</v>
      </c>
    </row>
    <row r="19480" spans="1:19" x14ac:dyDescent="0.3">
      <c r="A19480" t="s">
        <v>38778</v>
      </c>
      <c r="B19480" s="171" t="s">
        <v>38779</v>
      </c>
      <c r="C19480" s="171" t="s">
        <v>34836</v>
      </c>
      <c r="D19480" s="171" t="s">
        <v>4</v>
      </c>
      <c r="E19480" s="11">
        <v>45108</v>
      </c>
      <c r="F19480">
        <v>1.5</v>
      </c>
      <c r="G19480">
        <v>1.5</v>
      </c>
      <c r="I19480">
        <v>3</v>
      </c>
      <c r="J19480">
        <v>7</v>
      </c>
      <c r="L19480">
        <v>7</v>
      </c>
      <c r="N19480">
        <v>3</v>
      </c>
      <c r="P19480">
        <v>0</v>
      </c>
      <c r="Q19480">
        <v>0</v>
      </c>
      <c r="S19480">
        <v>0</v>
      </c>
    </row>
    <row r="19481" spans="1:19" x14ac:dyDescent="0.3">
      <c r="A19481" t="s">
        <v>38780</v>
      </c>
      <c r="B19481" s="171" t="s">
        <v>38781</v>
      </c>
      <c r="C19481" s="171" t="s">
        <v>113</v>
      </c>
      <c r="D19481" s="171" t="s">
        <v>4</v>
      </c>
      <c r="E19481" s="11">
        <v>45108</v>
      </c>
      <c r="F19481">
        <v>0</v>
      </c>
      <c r="G19481">
        <v>0</v>
      </c>
      <c r="I19481">
        <v>0</v>
      </c>
      <c r="J19481">
        <v>0</v>
      </c>
      <c r="L19481">
        <v>0</v>
      </c>
      <c r="N19481">
        <v>0</v>
      </c>
      <c r="P19481">
        <v>0</v>
      </c>
      <c r="Q19481">
        <v>0</v>
      </c>
      <c r="S19481">
        <v>0</v>
      </c>
    </row>
    <row r="19482" spans="1:19" x14ac:dyDescent="0.3">
      <c r="A19482" t="s">
        <v>38782</v>
      </c>
      <c r="B19482" s="171" t="s">
        <v>38783</v>
      </c>
      <c r="C19482" s="171" t="s">
        <v>131</v>
      </c>
      <c r="D19482" s="171" t="s">
        <v>4</v>
      </c>
      <c r="E19482" s="11">
        <v>45108</v>
      </c>
      <c r="F19482">
        <v>0</v>
      </c>
      <c r="G19482">
        <v>0</v>
      </c>
      <c r="I19482">
        <v>0</v>
      </c>
      <c r="J19482">
        <v>0</v>
      </c>
      <c r="L19482">
        <v>0</v>
      </c>
      <c r="N19482">
        <v>0</v>
      </c>
      <c r="P19482">
        <v>0</v>
      </c>
      <c r="Q19482">
        <v>0</v>
      </c>
      <c r="S19482">
        <v>0</v>
      </c>
    </row>
    <row r="19483" spans="1:19" x14ac:dyDescent="0.3">
      <c r="A19483" t="s">
        <v>38784</v>
      </c>
      <c r="B19483" s="171" t="s">
        <v>38785</v>
      </c>
      <c r="C19483" s="171" t="s">
        <v>14843</v>
      </c>
      <c r="D19483" s="171" t="s">
        <v>4</v>
      </c>
      <c r="E19483" s="11">
        <v>45108</v>
      </c>
      <c r="F19483">
        <v>0</v>
      </c>
      <c r="G19483">
        <v>0</v>
      </c>
      <c r="I19483">
        <v>0</v>
      </c>
      <c r="J19483">
        <v>0</v>
      </c>
      <c r="L19483">
        <v>0</v>
      </c>
      <c r="N19483">
        <v>0</v>
      </c>
      <c r="P19483">
        <v>0</v>
      </c>
      <c r="Q19483">
        <v>0</v>
      </c>
      <c r="S19483">
        <v>0</v>
      </c>
    </row>
    <row r="19484" spans="1:19" x14ac:dyDescent="0.3">
      <c r="A19484" t="s">
        <v>38786</v>
      </c>
      <c r="B19484" s="171" t="s">
        <v>38787</v>
      </c>
      <c r="C19484" s="171" t="s">
        <v>155</v>
      </c>
      <c r="D19484" s="171" t="s">
        <v>4</v>
      </c>
      <c r="E19484" s="11">
        <v>45108</v>
      </c>
      <c r="F19484">
        <v>5</v>
      </c>
      <c r="G19484">
        <v>6</v>
      </c>
      <c r="I19484">
        <v>12</v>
      </c>
      <c r="J19484">
        <v>27</v>
      </c>
      <c r="L19484">
        <v>32</v>
      </c>
      <c r="N19484">
        <v>11</v>
      </c>
      <c r="P19484">
        <v>0</v>
      </c>
      <c r="Q19484">
        <v>3</v>
      </c>
      <c r="S19484">
        <v>1</v>
      </c>
    </row>
    <row r="19485" spans="1:19" x14ac:dyDescent="0.3">
      <c r="A19485" t="s">
        <v>38788</v>
      </c>
      <c r="B19485" s="171" t="s">
        <v>38789</v>
      </c>
      <c r="C19485" s="171" t="s">
        <v>16232</v>
      </c>
      <c r="D19485" s="171" t="s">
        <v>4</v>
      </c>
      <c r="E19485" s="11">
        <v>45108</v>
      </c>
      <c r="F19485">
        <v>1.5</v>
      </c>
      <c r="G19485">
        <v>2</v>
      </c>
      <c r="I19485">
        <v>3</v>
      </c>
      <c r="J19485">
        <v>9</v>
      </c>
      <c r="L19485">
        <v>12</v>
      </c>
      <c r="N19485">
        <v>3</v>
      </c>
      <c r="P19485">
        <v>0</v>
      </c>
      <c r="Q19485">
        <v>0</v>
      </c>
      <c r="S19485">
        <v>0</v>
      </c>
    </row>
    <row r="19486" spans="1:19" x14ac:dyDescent="0.3">
      <c r="A19486" t="s">
        <v>38790</v>
      </c>
      <c r="B19486" s="171" t="s">
        <v>38791</v>
      </c>
      <c r="C19486" s="171" t="s">
        <v>16557</v>
      </c>
      <c r="D19486" s="171" t="s">
        <v>4</v>
      </c>
      <c r="E19486" s="11">
        <v>45108</v>
      </c>
      <c r="F19486">
        <v>0</v>
      </c>
      <c r="G19486">
        <v>0</v>
      </c>
      <c r="I19486">
        <v>0</v>
      </c>
      <c r="J19486">
        <v>0</v>
      </c>
      <c r="L19486">
        <v>0</v>
      </c>
      <c r="N19486">
        <v>0</v>
      </c>
      <c r="P19486">
        <v>0</v>
      </c>
      <c r="Q19486">
        <v>0</v>
      </c>
      <c r="S19486">
        <v>0</v>
      </c>
    </row>
    <row r="19487" spans="1:19" x14ac:dyDescent="0.3">
      <c r="A19487" t="s">
        <v>38792</v>
      </c>
      <c r="B19487" s="171" t="s">
        <v>38793</v>
      </c>
      <c r="C19487" s="171" t="s">
        <v>188</v>
      </c>
      <c r="D19487" s="171" t="s">
        <v>4</v>
      </c>
      <c r="E19487" s="11">
        <v>45108</v>
      </c>
      <c r="F19487">
        <v>2</v>
      </c>
      <c r="G19487">
        <v>5</v>
      </c>
      <c r="I19487">
        <v>1</v>
      </c>
      <c r="J19487">
        <v>11</v>
      </c>
      <c r="L19487">
        <v>29</v>
      </c>
      <c r="N19487">
        <v>1</v>
      </c>
      <c r="P19487">
        <v>0</v>
      </c>
      <c r="Q19487">
        <v>0</v>
      </c>
      <c r="S19487">
        <v>0</v>
      </c>
    </row>
    <row r="19488" spans="1:19" x14ac:dyDescent="0.3">
      <c r="A19488" t="s">
        <v>38794</v>
      </c>
      <c r="B19488" s="171" t="s">
        <v>38795</v>
      </c>
      <c r="C19488" s="171" t="s">
        <v>227</v>
      </c>
      <c r="D19488" s="171" t="s">
        <v>4</v>
      </c>
      <c r="E19488" s="11">
        <v>45108</v>
      </c>
      <c r="F19488">
        <v>0</v>
      </c>
      <c r="G19488">
        <v>0</v>
      </c>
      <c r="I19488">
        <v>0</v>
      </c>
      <c r="J19488">
        <v>0</v>
      </c>
      <c r="L19488">
        <v>0</v>
      </c>
      <c r="N19488">
        <v>0</v>
      </c>
      <c r="P19488">
        <v>0</v>
      </c>
      <c r="Q19488">
        <v>0</v>
      </c>
      <c r="S19488">
        <v>0</v>
      </c>
    </row>
    <row r="19489" spans="1:19" x14ac:dyDescent="0.3">
      <c r="A19489" t="s">
        <v>38796</v>
      </c>
      <c r="B19489" s="171" t="s">
        <v>38797</v>
      </c>
      <c r="C19489" s="171" t="s">
        <v>116</v>
      </c>
      <c r="D19489" s="171" t="s">
        <v>4</v>
      </c>
      <c r="E19489" s="11">
        <v>45108</v>
      </c>
      <c r="F19489">
        <v>6</v>
      </c>
      <c r="G19489">
        <v>8</v>
      </c>
      <c r="I19489">
        <v>26</v>
      </c>
      <c r="J19489">
        <v>62</v>
      </c>
      <c r="L19489">
        <v>84</v>
      </c>
      <c r="N19489">
        <v>26</v>
      </c>
      <c r="P19489">
        <v>2</v>
      </c>
      <c r="Q19489">
        <v>6</v>
      </c>
      <c r="S19489">
        <v>0</v>
      </c>
    </row>
    <row r="19490" spans="1:19" x14ac:dyDescent="0.3">
      <c r="A19490" t="s">
        <v>38798</v>
      </c>
      <c r="B19490" s="171" t="s">
        <v>38799</v>
      </c>
      <c r="C19490" s="171" t="s">
        <v>9862</v>
      </c>
      <c r="D19490" s="171" t="s">
        <v>4</v>
      </c>
      <c r="E19490" s="11">
        <v>45108</v>
      </c>
      <c r="F19490">
        <v>0</v>
      </c>
      <c r="G19490">
        <v>0</v>
      </c>
      <c r="I19490">
        <v>0</v>
      </c>
      <c r="J19490">
        <v>0</v>
      </c>
      <c r="L19490">
        <v>0</v>
      </c>
      <c r="N19490">
        <v>0</v>
      </c>
      <c r="P19490">
        <v>0</v>
      </c>
      <c r="Q19490">
        <v>0</v>
      </c>
      <c r="S19490">
        <v>0</v>
      </c>
    </row>
    <row r="19491" spans="1:19" x14ac:dyDescent="0.3">
      <c r="A19491" t="s">
        <v>38800</v>
      </c>
      <c r="B19491" s="171" t="s">
        <v>38801</v>
      </c>
      <c r="C19491" s="171" t="s">
        <v>140</v>
      </c>
      <c r="D19491" s="171" t="s">
        <v>4</v>
      </c>
      <c r="E19491" s="11">
        <v>45108</v>
      </c>
      <c r="F19491">
        <v>0</v>
      </c>
      <c r="G19491">
        <v>0</v>
      </c>
      <c r="I19491">
        <v>0</v>
      </c>
      <c r="J19491">
        <v>0</v>
      </c>
      <c r="L19491">
        <v>0</v>
      </c>
      <c r="N19491">
        <v>0</v>
      </c>
      <c r="P19491">
        <v>0</v>
      </c>
      <c r="Q19491">
        <v>0</v>
      </c>
      <c r="S19491">
        <v>0</v>
      </c>
    </row>
    <row r="19492" spans="1:19" x14ac:dyDescent="0.3">
      <c r="A19492" t="s">
        <v>38802</v>
      </c>
      <c r="B19492" s="171" t="s">
        <v>38803</v>
      </c>
      <c r="C19492" s="171" t="s">
        <v>8590</v>
      </c>
      <c r="D19492" s="171" t="s">
        <v>4</v>
      </c>
      <c r="E19492" s="11">
        <v>45108</v>
      </c>
      <c r="F19492">
        <v>0</v>
      </c>
      <c r="G19492">
        <v>0</v>
      </c>
      <c r="I19492">
        <v>0</v>
      </c>
      <c r="J19492">
        <v>0</v>
      </c>
      <c r="L19492">
        <v>0</v>
      </c>
      <c r="N19492">
        <v>0</v>
      </c>
      <c r="P19492">
        <v>0</v>
      </c>
      <c r="Q19492">
        <v>0</v>
      </c>
      <c r="S19492">
        <v>0</v>
      </c>
    </row>
    <row r="19493" spans="1:19" x14ac:dyDescent="0.3">
      <c r="A19493" t="s">
        <v>38804</v>
      </c>
      <c r="B19493" s="171" t="s">
        <v>38805</v>
      </c>
      <c r="C19493" s="171" t="s">
        <v>170</v>
      </c>
      <c r="D19493" s="171" t="s">
        <v>4</v>
      </c>
      <c r="E19493" s="11">
        <v>45108</v>
      </c>
      <c r="F19493">
        <v>3.5</v>
      </c>
      <c r="G19493">
        <v>3.5</v>
      </c>
      <c r="I19493">
        <v>26</v>
      </c>
      <c r="J19493">
        <v>49</v>
      </c>
      <c r="L19493">
        <v>49</v>
      </c>
      <c r="N19493">
        <v>26</v>
      </c>
      <c r="P19493">
        <v>0</v>
      </c>
      <c r="Q19493">
        <v>0</v>
      </c>
      <c r="S19493">
        <v>0</v>
      </c>
    </row>
    <row r="19494" spans="1:19" x14ac:dyDescent="0.3">
      <c r="A19494" t="s">
        <v>38806</v>
      </c>
      <c r="B19494" s="171" t="s">
        <v>38807</v>
      </c>
      <c r="C19494" s="171" t="s">
        <v>182</v>
      </c>
      <c r="D19494" s="171" t="s">
        <v>4</v>
      </c>
      <c r="E19494" s="11">
        <v>45108</v>
      </c>
      <c r="F19494">
        <v>10.5</v>
      </c>
      <c r="G19494">
        <v>10</v>
      </c>
      <c r="I19494">
        <v>52</v>
      </c>
      <c r="J19494">
        <v>120</v>
      </c>
      <c r="L19494">
        <v>113</v>
      </c>
      <c r="N19494">
        <v>52</v>
      </c>
      <c r="P19494">
        <v>2</v>
      </c>
      <c r="Q19494">
        <v>2</v>
      </c>
      <c r="S19494">
        <v>0</v>
      </c>
    </row>
    <row r="19495" spans="1:19" x14ac:dyDescent="0.3">
      <c r="A19495" t="s">
        <v>38808</v>
      </c>
      <c r="B19495" s="171" t="s">
        <v>38809</v>
      </c>
      <c r="C19495" s="171" t="s">
        <v>197</v>
      </c>
      <c r="D19495" s="171" t="s">
        <v>4</v>
      </c>
      <c r="E19495" s="11">
        <v>45108</v>
      </c>
      <c r="F19495">
        <v>9</v>
      </c>
      <c r="G19495">
        <v>8</v>
      </c>
      <c r="I19495">
        <v>26</v>
      </c>
      <c r="J19495">
        <v>90</v>
      </c>
      <c r="L19495">
        <v>80</v>
      </c>
      <c r="N19495">
        <v>22</v>
      </c>
      <c r="P19495">
        <v>7</v>
      </c>
      <c r="Q19495">
        <v>9</v>
      </c>
      <c r="S19495">
        <v>4</v>
      </c>
    </row>
    <row r="19496" spans="1:19" x14ac:dyDescent="0.3">
      <c r="A19496" t="s">
        <v>38810</v>
      </c>
      <c r="B19496" s="171" t="s">
        <v>38811</v>
      </c>
      <c r="C19496" s="171" t="s">
        <v>218</v>
      </c>
      <c r="D19496" s="171" t="s">
        <v>4</v>
      </c>
      <c r="E19496" s="11">
        <v>45108</v>
      </c>
      <c r="F19496">
        <v>0</v>
      </c>
      <c r="G19496">
        <v>0</v>
      </c>
      <c r="I19496">
        <v>0</v>
      </c>
      <c r="J19496">
        <v>0</v>
      </c>
      <c r="L19496">
        <v>0</v>
      </c>
      <c r="N19496">
        <v>0</v>
      </c>
      <c r="P19496">
        <v>0</v>
      </c>
      <c r="Q19496">
        <v>0</v>
      </c>
      <c r="S19496">
        <v>0</v>
      </c>
    </row>
    <row r="19497" spans="1:19" x14ac:dyDescent="0.3">
      <c r="A19497" t="s">
        <v>38812</v>
      </c>
      <c r="B19497" s="171" t="s">
        <v>38813</v>
      </c>
      <c r="C19497" s="171" t="s">
        <v>34871</v>
      </c>
      <c r="D19497" s="171" t="s">
        <v>4</v>
      </c>
      <c r="E19497" s="11">
        <v>45108</v>
      </c>
      <c r="F19497">
        <v>2.5</v>
      </c>
      <c r="G19497">
        <v>4</v>
      </c>
      <c r="I19497">
        <v>18</v>
      </c>
      <c r="J19497">
        <v>29</v>
      </c>
      <c r="L19497">
        <v>44</v>
      </c>
      <c r="N19497">
        <v>18</v>
      </c>
      <c r="P19497">
        <v>0</v>
      </c>
      <c r="Q19497">
        <v>0</v>
      </c>
      <c r="S19497">
        <v>0</v>
      </c>
    </row>
    <row r="19498" spans="1:19" x14ac:dyDescent="0.3">
      <c r="A19498" t="s">
        <v>38814</v>
      </c>
      <c r="B19498" s="171" t="s">
        <v>38815</v>
      </c>
      <c r="C19498" s="171" t="s">
        <v>230</v>
      </c>
      <c r="D19498" s="171" t="s">
        <v>4</v>
      </c>
      <c r="E19498" s="11">
        <v>45108</v>
      </c>
      <c r="F19498">
        <v>0</v>
      </c>
      <c r="G19498">
        <v>0</v>
      </c>
      <c r="I19498">
        <v>0</v>
      </c>
      <c r="J19498">
        <v>0</v>
      </c>
      <c r="L19498">
        <v>0</v>
      </c>
      <c r="N19498">
        <v>0</v>
      </c>
      <c r="P19498">
        <v>0</v>
      </c>
      <c r="Q19498">
        <v>0</v>
      </c>
      <c r="S19498">
        <v>0</v>
      </c>
    </row>
    <row r="19499" spans="1:19" x14ac:dyDescent="0.3">
      <c r="A19499" t="s">
        <v>38816</v>
      </c>
      <c r="B19499" s="171" t="s">
        <v>38817</v>
      </c>
      <c r="C19499" s="171" t="s">
        <v>8193</v>
      </c>
      <c r="D19499" s="171" t="s">
        <v>4</v>
      </c>
      <c r="E19499" s="11">
        <v>45108</v>
      </c>
      <c r="F19499">
        <v>0</v>
      </c>
      <c r="G19499">
        <v>1</v>
      </c>
      <c r="I19499">
        <v>13</v>
      </c>
      <c r="J19499">
        <v>0</v>
      </c>
      <c r="L19499">
        <v>11</v>
      </c>
      <c r="N19499">
        <v>13</v>
      </c>
      <c r="P19499">
        <v>0</v>
      </c>
      <c r="Q19499">
        <v>1</v>
      </c>
      <c r="S19499">
        <v>0</v>
      </c>
    </row>
    <row r="19500" spans="1:19" x14ac:dyDescent="0.3">
      <c r="A19500" t="s">
        <v>38818</v>
      </c>
      <c r="B19500" s="171" t="s">
        <v>38819</v>
      </c>
      <c r="C19500" s="171" t="s">
        <v>10522</v>
      </c>
      <c r="D19500" s="171" t="s">
        <v>4</v>
      </c>
      <c r="E19500" s="11">
        <v>45108</v>
      </c>
      <c r="F19500">
        <v>0</v>
      </c>
      <c r="G19500">
        <v>0</v>
      </c>
      <c r="I19500">
        <v>0</v>
      </c>
      <c r="J19500">
        <v>0</v>
      </c>
      <c r="L19500">
        <v>0</v>
      </c>
      <c r="N19500">
        <v>0</v>
      </c>
      <c r="P19500">
        <v>0</v>
      </c>
      <c r="Q19500">
        <v>0</v>
      </c>
      <c r="S19500">
        <v>0</v>
      </c>
    </row>
    <row r="19501" spans="1:19" x14ac:dyDescent="0.3">
      <c r="A19501" t="s">
        <v>38820</v>
      </c>
      <c r="B19501" s="171" t="s">
        <v>38821</v>
      </c>
      <c r="C19501" s="171" t="s">
        <v>10525</v>
      </c>
      <c r="D19501" s="171" t="s">
        <v>4</v>
      </c>
      <c r="E19501" s="11">
        <v>45108</v>
      </c>
      <c r="F19501">
        <v>0</v>
      </c>
      <c r="G19501">
        <v>0</v>
      </c>
      <c r="I19501">
        <v>0</v>
      </c>
      <c r="J19501">
        <v>0</v>
      </c>
      <c r="L19501">
        <v>0</v>
      </c>
      <c r="N19501">
        <v>0</v>
      </c>
      <c r="P19501">
        <v>0</v>
      </c>
      <c r="Q19501">
        <v>0</v>
      </c>
      <c r="S19501">
        <v>0</v>
      </c>
    </row>
    <row r="19502" spans="1:19" x14ac:dyDescent="0.3">
      <c r="A19502" t="s">
        <v>38822</v>
      </c>
      <c r="B19502" s="171" t="s">
        <v>38823</v>
      </c>
      <c r="C19502" s="171" t="s">
        <v>10528</v>
      </c>
      <c r="D19502" s="171" t="s">
        <v>4</v>
      </c>
      <c r="E19502" s="11">
        <v>45108</v>
      </c>
      <c r="F19502">
        <v>0</v>
      </c>
      <c r="G19502">
        <v>0</v>
      </c>
      <c r="I19502">
        <v>0</v>
      </c>
      <c r="J19502">
        <v>0</v>
      </c>
      <c r="L19502">
        <v>0</v>
      </c>
      <c r="N19502">
        <v>0</v>
      </c>
      <c r="P19502">
        <v>0</v>
      </c>
      <c r="Q19502">
        <v>0</v>
      </c>
      <c r="S19502">
        <v>0</v>
      </c>
    </row>
    <row r="19503" spans="1:19" x14ac:dyDescent="0.3">
      <c r="A19503" t="s">
        <v>38824</v>
      </c>
      <c r="B19503" s="171" t="s">
        <v>38825</v>
      </c>
      <c r="C19503" s="171" t="s">
        <v>10531</v>
      </c>
      <c r="D19503" s="171" t="s">
        <v>4</v>
      </c>
      <c r="E19503" s="11">
        <v>45108</v>
      </c>
      <c r="F19503">
        <v>0</v>
      </c>
      <c r="G19503">
        <v>0</v>
      </c>
      <c r="I19503">
        <v>0</v>
      </c>
      <c r="J19503">
        <v>0</v>
      </c>
      <c r="L19503">
        <v>0</v>
      </c>
      <c r="N19503">
        <v>0</v>
      </c>
      <c r="P19503">
        <v>0</v>
      </c>
      <c r="Q19503">
        <v>0</v>
      </c>
      <c r="S19503">
        <v>0</v>
      </c>
    </row>
    <row r="19504" spans="1:19" x14ac:dyDescent="0.3">
      <c r="A19504" t="s">
        <v>38826</v>
      </c>
      <c r="B19504" s="171" t="s">
        <v>38827</v>
      </c>
      <c r="C19504" s="171" t="s">
        <v>14880</v>
      </c>
      <c r="D19504" s="171" t="s">
        <v>4</v>
      </c>
      <c r="E19504" s="11">
        <v>45108</v>
      </c>
      <c r="F19504">
        <v>0</v>
      </c>
      <c r="G19504">
        <v>0</v>
      </c>
      <c r="I19504">
        <v>0</v>
      </c>
      <c r="J19504">
        <v>0</v>
      </c>
      <c r="L19504">
        <v>0</v>
      </c>
      <c r="N19504">
        <v>0</v>
      </c>
      <c r="P19504">
        <v>0</v>
      </c>
      <c r="Q19504">
        <v>0</v>
      </c>
      <c r="S19504">
        <v>0</v>
      </c>
    </row>
    <row r="19505" spans="1:19" x14ac:dyDescent="0.3">
      <c r="A19505" t="s">
        <v>38828</v>
      </c>
      <c r="B19505" s="171" t="s">
        <v>38829</v>
      </c>
      <c r="C19505" s="171" t="s">
        <v>10534</v>
      </c>
      <c r="D19505" s="171" t="s">
        <v>4</v>
      </c>
      <c r="E19505" s="11">
        <v>45108</v>
      </c>
      <c r="F19505">
        <v>2</v>
      </c>
      <c r="G19505">
        <v>2</v>
      </c>
      <c r="I19505">
        <v>4</v>
      </c>
      <c r="J19505">
        <v>11</v>
      </c>
      <c r="L19505">
        <v>11</v>
      </c>
      <c r="N19505">
        <v>4</v>
      </c>
      <c r="P19505">
        <v>0</v>
      </c>
      <c r="Q19505">
        <v>0</v>
      </c>
      <c r="S19505">
        <v>0</v>
      </c>
    </row>
    <row r="19506" spans="1:19" x14ac:dyDescent="0.3">
      <c r="A19506" t="s">
        <v>38830</v>
      </c>
      <c r="B19506" s="171" t="s">
        <v>38831</v>
      </c>
      <c r="C19506" s="171" t="s">
        <v>10537</v>
      </c>
      <c r="D19506" s="171" t="s">
        <v>4</v>
      </c>
      <c r="E19506" s="11">
        <v>45108</v>
      </c>
      <c r="F19506">
        <v>0</v>
      </c>
      <c r="G19506">
        <v>2</v>
      </c>
      <c r="I19506">
        <v>3</v>
      </c>
      <c r="J19506">
        <v>0</v>
      </c>
      <c r="L19506">
        <v>11</v>
      </c>
      <c r="N19506">
        <v>3</v>
      </c>
      <c r="P19506">
        <v>0</v>
      </c>
      <c r="Q19506">
        <v>1</v>
      </c>
      <c r="S19506">
        <v>0</v>
      </c>
    </row>
    <row r="19507" spans="1:19" x14ac:dyDescent="0.3">
      <c r="A19507" t="s">
        <v>38832</v>
      </c>
      <c r="B19507" s="171" t="s">
        <v>38833</v>
      </c>
      <c r="C19507" s="171" t="s">
        <v>15347</v>
      </c>
      <c r="D19507" s="171" t="s">
        <v>4</v>
      </c>
      <c r="E19507" s="11">
        <v>45108</v>
      </c>
      <c r="F19507">
        <v>1</v>
      </c>
      <c r="G19507">
        <v>1</v>
      </c>
      <c r="I19507">
        <v>1</v>
      </c>
      <c r="J19507">
        <v>6</v>
      </c>
      <c r="L19507">
        <v>6</v>
      </c>
      <c r="N19507">
        <v>1</v>
      </c>
      <c r="P19507">
        <v>0</v>
      </c>
      <c r="Q19507">
        <v>0</v>
      </c>
      <c r="S19507">
        <v>0</v>
      </c>
    </row>
    <row r="19508" spans="1:19" x14ac:dyDescent="0.3">
      <c r="A19508" t="s">
        <v>38834</v>
      </c>
      <c r="B19508" s="171" t="s">
        <v>38835</v>
      </c>
      <c r="C19508" s="171" t="s">
        <v>203</v>
      </c>
      <c r="D19508" s="171" t="s">
        <v>4</v>
      </c>
      <c r="E19508" s="11">
        <v>45108</v>
      </c>
      <c r="F19508">
        <v>3</v>
      </c>
      <c r="G19508">
        <v>3</v>
      </c>
      <c r="I19508">
        <v>6</v>
      </c>
      <c r="J19508">
        <v>15</v>
      </c>
      <c r="L19508">
        <v>15</v>
      </c>
      <c r="N19508">
        <v>6</v>
      </c>
      <c r="P19508">
        <v>1</v>
      </c>
      <c r="Q19508">
        <v>1</v>
      </c>
      <c r="S19508">
        <v>0</v>
      </c>
    </row>
    <row r="19509" spans="1:19" x14ac:dyDescent="0.3">
      <c r="A19509" t="s">
        <v>38836</v>
      </c>
      <c r="B19509" s="171" t="s">
        <v>38837</v>
      </c>
      <c r="C19509" s="171" t="s">
        <v>15340</v>
      </c>
      <c r="D19509" s="171" t="s">
        <v>4</v>
      </c>
      <c r="E19509" s="11">
        <v>45108</v>
      </c>
      <c r="F19509">
        <v>0</v>
      </c>
      <c r="G19509">
        <v>0</v>
      </c>
      <c r="I19509">
        <v>0</v>
      </c>
      <c r="J19509">
        <v>0</v>
      </c>
      <c r="L19509">
        <v>0</v>
      </c>
      <c r="N19509">
        <v>0</v>
      </c>
      <c r="P19509">
        <v>0</v>
      </c>
      <c r="Q19509">
        <v>0</v>
      </c>
      <c r="S19509">
        <v>0</v>
      </c>
    </row>
    <row r="19510" spans="1:19" x14ac:dyDescent="0.3">
      <c r="A19510" t="s">
        <v>38838</v>
      </c>
      <c r="B19510" s="171" t="s">
        <v>38839</v>
      </c>
      <c r="C19510" s="171" t="s">
        <v>16544</v>
      </c>
      <c r="D19510" s="171" t="s">
        <v>4</v>
      </c>
      <c r="E19510" s="11">
        <v>45108</v>
      </c>
      <c r="F19510">
        <v>0</v>
      </c>
      <c r="G19510">
        <v>0</v>
      </c>
      <c r="I19510">
        <v>0</v>
      </c>
      <c r="J19510">
        <v>0</v>
      </c>
      <c r="L19510">
        <v>0</v>
      </c>
      <c r="N19510">
        <v>0</v>
      </c>
      <c r="P19510">
        <v>0</v>
      </c>
      <c r="Q19510">
        <v>0</v>
      </c>
      <c r="S19510">
        <v>0</v>
      </c>
    </row>
    <row r="19511" spans="1:19" x14ac:dyDescent="0.3">
      <c r="A19511" t="s">
        <v>38840</v>
      </c>
      <c r="B19511" s="171" t="s">
        <v>38841</v>
      </c>
      <c r="C19511" s="171" t="s">
        <v>176</v>
      </c>
      <c r="D19511" s="171" t="s">
        <v>4</v>
      </c>
      <c r="E19511" s="11">
        <v>45108</v>
      </c>
      <c r="F19511">
        <v>2</v>
      </c>
      <c r="G19511">
        <v>2</v>
      </c>
      <c r="I19511">
        <v>2</v>
      </c>
      <c r="J19511">
        <v>11</v>
      </c>
      <c r="L19511">
        <v>11</v>
      </c>
      <c r="N19511">
        <v>2</v>
      </c>
      <c r="P19511">
        <v>0</v>
      </c>
      <c r="Q19511">
        <v>0</v>
      </c>
      <c r="S19511">
        <v>0</v>
      </c>
    </row>
    <row r="19512" spans="1:19" x14ac:dyDescent="0.3">
      <c r="A19512" t="s">
        <v>38842</v>
      </c>
      <c r="B19512" s="171" t="s">
        <v>38843</v>
      </c>
      <c r="C19512" s="171" t="s">
        <v>206</v>
      </c>
      <c r="D19512" s="171" t="s">
        <v>4</v>
      </c>
      <c r="E19512" s="11">
        <v>45108</v>
      </c>
      <c r="F19512">
        <v>1.5</v>
      </c>
      <c r="G19512">
        <v>1.5</v>
      </c>
      <c r="I19512">
        <v>1</v>
      </c>
      <c r="J19512">
        <v>7</v>
      </c>
      <c r="L19512">
        <v>7</v>
      </c>
      <c r="N19512">
        <v>1</v>
      </c>
      <c r="P19512">
        <v>0</v>
      </c>
      <c r="Q19512">
        <v>0</v>
      </c>
      <c r="S19512">
        <v>0</v>
      </c>
    </row>
    <row r="19513" spans="1:19" x14ac:dyDescent="0.3">
      <c r="A19513" t="s">
        <v>38638</v>
      </c>
      <c r="B19513" s="171" t="s">
        <v>38639</v>
      </c>
      <c r="C19513" s="171" t="s">
        <v>24284</v>
      </c>
      <c r="D19513" s="171" t="s">
        <v>80</v>
      </c>
      <c r="E19513" s="11">
        <v>45108</v>
      </c>
      <c r="F19513">
        <v>3</v>
      </c>
      <c r="G19513">
        <v>2</v>
      </c>
      <c r="I19513">
        <v>9</v>
      </c>
      <c r="J19513">
        <v>17</v>
      </c>
      <c r="L19513">
        <v>11</v>
      </c>
      <c r="N19513">
        <v>7</v>
      </c>
      <c r="P19513">
        <v>0</v>
      </c>
      <c r="Q19513">
        <v>0</v>
      </c>
      <c r="S19513">
        <v>2</v>
      </c>
    </row>
    <row r="19514" spans="1:19" x14ac:dyDescent="0.3">
      <c r="A19514" t="s">
        <v>38844</v>
      </c>
      <c r="B19514" s="171" t="s">
        <v>38845</v>
      </c>
      <c r="C19514" s="171" t="s">
        <v>18229</v>
      </c>
      <c r="D19514" s="171" t="s">
        <v>80</v>
      </c>
      <c r="E19514" s="11">
        <v>45108</v>
      </c>
      <c r="F19514">
        <v>0</v>
      </c>
      <c r="G19514">
        <v>0</v>
      </c>
      <c r="I19514">
        <v>0</v>
      </c>
      <c r="J19514">
        <v>0</v>
      </c>
      <c r="L19514">
        <v>0</v>
      </c>
      <c r="N19514">
        <v>0</v>
      </c>
      <c r="P19514">
        <v>0</v>
      </c>
      <c r="Q19514">
        <v>0</v>
      </c>
      <c r="S19514">
        <v>0</v>
      </c>
    </row>
    <row r="19515" spans="1:19" x14ac:dyDescent="0.3">
      <c r="A19515" t="s">
        <v>38846</v>
      </c>
      <c r="B19515" s="171" t="s">
        <v>38847</v>
      </c>
      <c r="C19515" s="171" t="s">
        <v>9887</v>
      </c>
      <c r="D19515" s="171" t="s">
        <v>80</v>
      </c>
      <c r="E19515" s="11">
        <v>45108</v>
      </c>
      <c r="F19515">
        <v>0</v>
      </c>
      <c r="G19515">
        <v>0</v>
      </c>
      <c r="I19515">
        <v>0</v>
      </c>
      <c r="J19515">
        <v>0</v>
      </c>
      <c r="L19515">
        <v>0</v>
      </c>
      <c r="N19515">
        <v>0</v>
      </c>
      <c r="P19515">
        <v>0</v>
      </c>
      <c r="Q19515">
        <v>0</v>
      </c>
      <c r="S19515">
        <v>0</v>
      </c>
    </row>
    <row r="19516" spans="1:19" x14ac:dyDescent="0.3">
      <c r="A19516" t="s">
        <v>38848</v>
      </c>
      <c r="B19516" s="171" t="s">
        <v>38849</v>
      </c>
      <c r="C19516" s="171" t="s">
        <v>35010</v>
      </c>
      <c r="D19516" s="171" t="s">
        <v>80</v>
      </c>
      <c r="E19516" s="11">
        <v>45108</v>
      </c>
      <c r="F19516">
        <v>0.5</v>
      </c>
      <c r="G19516">
        <v>0.5</v>
      </c>
      <c r="I19516">
        <v>0</v>
      </c>
      <c r="J19516">
        <v>2</v>
      </c>
      <c r="L19516">
        <v>2</v>
      </c>
      <c r="N19516">
        <v>0</v>
      </c>
      <c r="P19516">
        <v>0</v>
      </c>
      <c r="Q19516">
        <v>0</v>
      </c>
      <c r="S19516">
        <v>0</v>
      </c>
    </row>
    <row r="19517" spans="1:19" x14ac:dyDescent="0.3">
      <c r="A19517" t="s">
        <v>38850</v>
      </c>
      <c r="B19517" s="171" t="s">
        <v>38851</v>
      </c>
      <c r="C19517" s="171" t="s">
        <v>11260</v>
      </c>
      <c r="D19517" s="171" t="s">
        <v>80</v>
      </c>
      <c r="E19517" s="11">
        <v>45108</v>
      </c>
      <c r="F19517">
        <v>0</v>
      </c>
      <c r="G19517">
        <v>0</v>
      </c>
      <c r="I19517">
        <v>0</v>
      </c>
      <c r="J19517">
        <v>0</v>
      </c>
      <c r="L19517">
        <v>0</v>
      </c>
      <c r="N19517">
        <v>0</v>
      </c>
      <c r="P19517">
        <v>0</v>
      </c>
      <c r="Q19517">
        <v>0</v>
      </c>
      <c r="S19517">
        <v>0</v>
      </c>
    </row>
    <row r="19518" spans="1:19" x14ac:dyDescent="0.3">
      <c r="A19518" t="s">
        <v>38852</v>
      </c>
      <c r="B19518" s="171" t="s">
        <v>38853</v>
      </c>
      <c r="C19518" s="171" t="s">
        <v>21284</v>
      </c>
      <c r="D19518" s="171" t="s">
        <v>80</v>
      </c>
      <c r="E19518" s="11">
        <v>45108</v>
      </c>
      <c r="F19518">
        <v>0</v>
      </c>
      <c r="G19518">
        <v>0</v>
      </c>
      <c r="I19518">
        <v>0</v>
      </c>
      <c r="J19518">
        <v>0</v>
      </c>
      <c r="L19518">
        <v>0</v>
      </c>
      <c r="N19518">
        <v>0</v>
      </c>
      <c r="P19518">
        <v>0</v>
      </c>
      <c r="Q19518">
        <v>0</v>
      </c>
      <c r="S19518">
        <v>0</v>
      </c>
    </row>
    <row r="19519" spans="1:19" x14ac:dyDescent="0.3">
      <c r="A19519" t="s">
        <v>38854</v>
      </c>
      <c r="B19519" s="171" t="s">
        <v>38855</v>
      </c>
      <c r="C19519" s="171" t="s">
        <v>125</v>
      </c>
      <c r="D19519" s="171" t="s">
        <v>80</v>
      </c>
      <c r="E19519" s="11">
        <v>45108</v>
      </c>
      <c r="F19519">
        <v>0</v>
      </c>
      <c r="G19519">
        <v>0</v>
      </c>
      <c r="I19519">
        <v>0</v>
      </c>
      <c r="J19519">
        <v>0</v>
      </c>
      <c r="L19519">
        <v>0</v>
      </c>
      <c r="N19519">
        <v>0</v>
      </c>
      <c r="P19519">
        <v>0</v>
      </c>
      <c r="Q19519">
        <v>0</v>
      </c>
      <c r="S19519">
        <v>0</v>
      </c>
    </row>
    <row r="19520" spans="1:19" x14ac:dyDescent="0.3">
      <c r="A19520" t="s">
        <v>38856</v>
      </c>
      <c r="B19520" s="171" t="s">
        <v>38857</v>
      </c>
      <c r="C19520" s="171" t="s">
        <v>14899</v>
      </c>
      <c r="D19520" s="171" t="s">
        <v>80</v>
      </c>
      <c r="E19520" s="11">
        <v>45108</v>
      </c>
      <c r="F19520">
        <v>0</v>
      </c>
      <c r="G19520">
        <v>0</v>
      </c>
      <c r="I19520">
        <v>0</v>
      </c>
      <c r="J19520">
        <v>0</v>
      </c>
      <c r="L19520">
        <v>0</v>
      </c>
      <c r="N19520">
        <v>0</v>
      </c>
      <c r="P19520">
        <v>0</v>
      </c>
      <c r="Q19520">
        <v>0</v>
      </c>
      <c r="S19520">
        <v>0</v>
      </c>
    </row>
    <row r="19521" spans="1:19" x14ac:dyDescent="0.3">
      <c r="A19521" t="s">
        <v>38858</v>
      </c>
      <c r="B19521" s="171" t="s">
        <v>38859</v>
      </c>
      <c r="C19521" s="171" t="s">
        <v>137</v>
      </c>
      <c r="D19521" s="171" t="s">
        <v>80</v>
      </c>
      <c r="E19521" s="11">
        <v>45108</v>
      </c>
      <c r="F19521">
        <v>0</v>
      </c>
      <c r="G19521">
        <v>0</v>
      </c>
      <c r="I19521">
        <v>0</v>
      </c>
      <c r="J19521">
        <v>0</v>
      </c>
      <c r="L19521">
        <v>0</v>
      </c>
      <c r="N19521">
        <v>0</v>
      </c>
      <c r="P19521">
        <v>0</v>
      </c>
      <c r="Q19521">
        <v>0</v>
      </c>
      <c r="S19521">
        <v>0</v>
      </c>
    </row>
    <row r="19522" spans="1:19" x14ac:dyDescent="0.3">
      <c r="A19522" t="s">
        <v>38860</v>
      </c>
      <c r="B19522" s="171" t="s">
        <v>38861</v>
      </c>
      <c r="C19522" s="171" t="s">
        <v>8615</v>
      </c>
      <c r="D19522" s="171" t="s">
        <v>80</v>
      </c>
      <c r="E19522" s="11">
        <v>45108</v>
      </c>
      <c r="F19522">
        <v>0</v>
      </c>
      <c r="G19522">
        <v>0</v>
      </c>
      <c r="I19522">
        <v>0</v>
      </c>
      <c r="J19522">
        <v>0</v>
      </c>
      <c r="L19522">
        <v>0</v>
      </c>
      <c r="N19522">
        <v>0</v>
      </c>
      <c r="P19522">
        <v>0</v>
      </c>
      <c r="Q19522">
        <v>0</v>
      </c>
      <c r="S19522">
        <v>0</v>
      </c>
    </row>
    <row r="19523" spans="1:19" x14ac:dyDescent="0.3">
      <c r="A19523" t="s">
        <v>38862</v>
      </c>
      <c r="B19523" s="171" t="s">
        <v>38863</v>
      </c>
      <c r="C19523" s="171" t="s">
        <v>35025</v>
      </c>
      <c r="D19523" s="171" t="s">
        <v>80</v>
      </c>
      <c r="E19523" s="11">
        <v>45108</v>
      </c>
      <c r="F19523">
        <v>1.5</v>
      </c>
      <c r="G19523">
        <v>1.5</v>
      </c>
      <c r="I19523">
        <v>0</v>
      </c>
      <c r="J19523">
        <v>6</v>
      </c>
      <c r="L19523">
        <v>6</v>
      </c>
      <c r="N19523">
        <v>0</v>
      </c>
      <c r="P19523">
        <v>0</v>
      </c>
      <c r="Q19523">
        <v>0</v>
      </c>
      <c r="S19523">
        <v>0</v>
      </c>
    </row>
    <row r="19524" spans="1:19" x14ac:dyDescent="0.3">
      <c r="A19524" t="s">
        <v>38864</v>
      </c>
      <c r="B19524" s="171" t="s">
        <v>38865</v>
      </c>
      <c r="C19524" s="171" t="s">
        <v>146</v>
      </c>
      <c r="D19524" s="171" t="s">
        <v>80</v>
      </c>
      <c r="E19524" s="11">
        <v>45108</v>
      </c>
      <c r="F19524">
        <v>7</v>
      </c>
      <c r="G19524">
        <v>8</v>
      </c>
      <c r="I19524">
        <v>16</v>
      </c>
      <c r="J19524">
        <v>38</v>
      </c>
      <c r="L19524">
        <v>43</v>
      </c>
      <c r="N19524">
        <v>15</v>
      </c>
      <c r="P19524">
        <v>0</v>
      </c>
      <c r="Q19524">
        <v>3</v>
      </c>
      <c r="S19524">
        <v>1</v>
      </c>
    </row>
    <row r="19525" spans="1:19" x14ac:dyDescent="0.3">
      <c r="A19525" t="s">
        <v>38866</v>
      </c>
      <c r="B19525" s="171" t="s">
        <v>38867</v>
      </c>
      <c r="C19525" s="171" t="s">
        <v>161</v>
      </c>
      <c r="D19525" s="171" t="s">
        <v>80</v>
      </c>
      <c r="E19525" s="11">
        <v>45108</v>
      </c>
      <c r="F19525">
        <v>1.5</v>
      </c>
      <c r="G19525">
        <v>2</v>
      </c>
      <c r="I19525">
        <v>3</v>
      </c>
      <c r="J19525">
        <v>9</v>
      </c>
      <c r="L19525">
        <v>12</v>
      </c>
      <c r="N19525">
        <v>3</v>
      </c>
      <c r="P19525">
        <v>0</v>
      </c>
      <c r="Q19525">
        <v>0</v>
      </c>
      <c r="S19525">
        <v>0</v>
      </c>
    </row>
    <row r="19526" spans="1:19" x14ac:dyDescent="0.3">
      <c r="A19526" t="s">
        <v>38868</v>
      </c>
      <c r="B19526" s="171" t="s">
        <v>38869</v>
      </c>
      <c r="C19526" s="171" t="s">
        <v>18252</v>
      </c>
      <c r="D19526" s="171" t="s">
        <v>80</v>
      </c>
      <c r="E19526" s="11">
        <v>45108</v>
      </c>
      <c r="F19526">
        <v>0</v>
      </c>
      <c r="G19526">
        <v>0</v>
      </c>
      <c r="I19526">
        <v>0</v>
      </c>
      <c r="J19526">
        <v>0</v>
      </c>
      <c r="L19526">
        <v>0</v>
      </c>
      <c r="N19526">
        <v>0</v>
      </c>
      <c r="P19526">
        <v>0</v>
      </c>
      <c r="Q19526">
        <v>0</v>
      </c>
      <c r="S19526">
        <v>0</v>
      </c>
    </row>
    <row r="19527" spans="1:19" x14ac:dyDescent="0.3">
      <c r="A19527" t="s">
        <v>38870</v>
      </c>
      <c r="B19527" s="171" t="s">
        <v>38871</v>
      </c>
      <c r="C19527" s="171" t="s">
        <v>167</v>
      </c>
      <c r="D19527" s="171" t="s">
        <v>80</v>
      </c>
      <c r="E19527" s="11">
        <v>45108</v>
      </c>
      <c r="F19527">
        <v>3.5</v>
      </c>
      <c r="G19527">
        <v>3.5</v>
      </c>
      <c r="I19527">
        <v>26</v>
      </c>
      <c r="J19527">
        <v>49</v>
      </c>
      <c r="L19527">
        <v>49</v>
      </c>
      <c r="N19527">
        <v>26</v>
      </c>
      <c r="P19527">
        <v>0</v>
      </c>
      <c r="Q19527">
        <v>0</v>
      </c>
      <c r="S19527">
        <v>0</v>
      </c>
    </row>
    <row r="19528" spans="1:19" x14ac:dyDescent="0.3">
      <c r="A19528" t="s">
        <v>38872</v>
      </c>
      <c r="B19528" s="171" t="s">
        <v>38873</v>
      </c>
      <c r="C19528" s="171" t="s">
        <v>179</v>
      </c>
      <c r="D19528" s="171" t="s">
        <v>80</v>
      </c>
      <c r="E19528" s="11">
        <v>45108</v>
      </c>
      <c r="F19528">
        <v>13.5</v>
      </c>
      <c r="G19528">
        <v>14</v>
      </c>
      <c r="I19528">
        <v>60</v>
      </c>
      <c r="J19528">
        <v>135</v>
      </c>
      <c r="L19528">
        <v>133</v>
      </c>
      <c r="N19528">
        <v>58</v>
      </c>
      <c r="P19528">
        <v>5</v>
      </c>
      <c r="Q19528">
        <v>5</v>
      </c>
      <c r="S19528">
        <v>2</v>
      </c>
    </row>
    <row r="19529" spans="1:19" x14ac:dyDescent="0.3">
      <c r="A19529" t="s">
        <v>38874</v>
      </c>
      <c r="B19529" s="171" t="s">
        <v>38875</v>
      </c>
      <c r="C19529" s="171" t="s">
        <v>185</v>
      </c>
      <c r="D19529" s="171" t="s">
        <v>80</v>
      </c>
      <c r="E19529" s="11">
        <v>45108</v>
      </c>
      <c r="F19529">
        <v>2</v>
      </c>
      <c r="G19529">
        <v>7</v>
      </c>
      <c r="I19529">
        <v>4</v>
      </c>
      <c r="J19529">
        <v>11</v>
      </c>
      <c r="L19529">
        <v>40</v>
      </c>
      <c r="N19529">
        <v>4</v>
      </c>
      <c r="P19529">
        <v>0</v>
      </c>
      <c r="Q19529">
        <v>1</v>
      </c>
      <c r="S19529">
        <v>0</v>
      </c>
    </row>
    <row r="19530" spans="1:19" x14ac:dyDescent="0.3">
      <c r="A19530" t="s">
        <v>38876</v>
      </c>
      <c r="B19530" s="171" t="s">
        <v>38877</v>
      </c>
      <c r="C19530" s="171" t="s">
        <v>191</v>
      </c>
      <c r="D19530" s="171" t="s">
        <v>80</v>
      </c>
      <c r="E19530" s="11">
        <v>45108</v>
      </c>
      <c r="F19530">
        <v>14</v>
      </c>
      <c r="G19530">
        <v>13</v>
      </c>
      <c r="I19530">
        <v>40</v>
      </c>
      <c r="J19530">
        <v>117</v>
      </c>
      <c r="L19530">
        <v>107</v>
      </c>
      <c r="N19530">
        <v>32</v>
      </c>
      <c r="P19530">
        <v>7</v>
      </c>
      <c r="Q19530">
        <v>11</v>
      </c>
      <c r="S19530">
        <v>8</v>
      </c>
    </row>
    <row r="19531" spans="1:19" x14ac:dyDescent="0.3">
      <c r="A19531" t="s">
        <v>38878</v>
      </c>
      <c r="B19531" s="171" t="s">
        <v>38879</v>
      </c>
      <c r="C19531" s="171" t="s">
        <v>212</v>
      </c>
      <c r="D19531" s="171" t="s">
        <v>80</v>
      </c>
      <c r="E19531" s="11">
        <v>45108</v>
      </c>
      <c r="F19531">
        <v>0</v>
      </c>
      <c r="G19531">
        <v>0</v>
      </c>
      <c r="I19531">
        <v>0</v>
      </c>
      <c r="J19531">
        <v>0</v>
      </c>
      <c r="L19531">
        <v>0</v>
      </c>
      <c r="N19531">
        <v>0</v>
      </c>
      <c r="P19531">
        <v>0</v>
      </c>
      <c r="Q19531">
        <v>0</v>
      </c>
      <c r="S19531">
        <v>0</v>
      </c>
    </row>
    <row r="19532" spans="1:19" x14ac:dyDescent="0.3">
      <c r="A19532" t="s">
        <v>38880</v>
      </c>
      <c r="B19532" s="171" t="s">
        <v>38881</v>
      </c>
      <c r="C19532" s="171" t="s">
        <v>215</v>
      </c>
      <c r="D19532" s="171" t="s">
        <v>80</v>
      </c>
      <c r="E19532" s="11">
        <v>45108</v>
      </c>
      <c r="F19532">
        <v>0</v>
      </c>
      <c r="G19532">
        <v>0</v>
      </c>
      <c r="I19532">
        <v>0</v>
      </c>
      <c r="J19532">
        <v>0</v>
      </c>
      <c r="L19532">
        <v>0</v>
      </c>
      <c r="N19532">
        <v>0</v>
      </c>
      <c r="P19532">
        <v>0</v>
      </c>
      <c r="Q19532">
        <v>0</v>
      </c>
      <c r="S19532">
        <v>0</v>
      </c>
    </row>
    <row r="19533" spans="1:19" x14ac:dyDescent="0.3">
      <c r="A19533" t="s">
        <v>38880</v>
      </c>
      <c r="B19533" s="171" t="s">
        <v>38881</v>
      </c>
      <c r="C19533" s="171" t="s">
        <v>215</v>
      </c>
      <c r="D19533" s="171" t="s">
        <v>80</v>
      </c>
      <c r="E19533" s="11">
        <v>45108</v>
      </c>
      <c r="F19533">
        <v>2.5</v>
      </c>
      <c r="G19533">
        <v>4</v>
      </c>
      <c r="I19533">
        <v>18</v>
      </c>
      <c r="J19533">
        <v>29</v>
      </c>
      <c r="L19533">
        <v>44</v>
      </c>
      <c r="N19533">
        <v>18</v>
      </c>
      <c r="P19533">
        <v>0</v>
      </c>
      <c r="Q19533">
        <v>0</v>
      </c>
      <c r="S19533">
        <v>0</v>
      </c>
    </row>
    <row r="19534" spans="1:19" x14ac:dyDescent="0.3">
      <c r="A19534" t="s">
        <v>38882</v>
      </c>
      <c r="B19534" s="171" t="s">
        <v>38883</v>
      </c>
      <c r="C19534" s="171" t="s">
        <v>221</v>
      </c>
      <c r="D19534" s="171" t="s">
        <v>80</v>
      </c>
      <c r="E19534" s="11">
        <v>45108</v>
      </c>
      <c r="F19534">
        <v>0</v>
      </c>
      <c r="G19534">
        <v>0</v>
      </c>
      <c r="I19534">
        <v>0</v>
      </c>
      <c r="J19534">
        <v>0</v>
      </c>
      <c r="L19534">
        <v>0</v>
      </c>
      <c r="N19534">
        <v>0</v>
      </c>
      <c r="P19534">
        <v>0</v>
      </c>
      <c r="Q19534">
        <v>0</v>
      </c>
      <c r="S19534">
        <v>0</v>
      </c>
    </row>
    <row r="19535" spans="1:19" x14ac:dyDescent="0.3">
      <c r="A19535" t="s">
        <v>38884</v>
      </c>
      <c r="B19535" s="171" t="s">
        <v>38885</v>
      </c>
      <c r="C19535" s="171" t="s">
        <v>8233</v>
      </c>
      <c r="D19535" s="171" t="s">
        <v>80</v>
      </c>
      <c r="E19535" s="11">
        <v>45108</v>
      </c>
      <c r="F19535">
        <v>0</v>
      </c>
      <c r="G19535">
        <v>1</v>
      </c>
      <c r="I19535">
        <v>13</v>
      </c>
      <c r="J19535">
        <v>0</v>
      </c>
      <c r="L19535">
        <v>11</v>
      </c>
      <c r="N19535">
        <v>13</v>
      </c>
      <c r="P19535">
        <v>0</v>
      </c>
      <c r="Q19535">
        <v>1</v>
      </c>
      <c r="S19535">
        <v>0</v>
      </c>
    </row>
    <row r="19536" spans="1:19" x14ac:dyDescent="0.3">
      <c r="A19536" t="s">
        <v>38886</v>
      </c>
      <c r="B19536" s="171" t="s">
        <v>38887</v>
      </c>
      <c r="C19536" s="171" t="s">
        <v>233</v>
      </c>
      <c r="D19536" s="171" t="s">
        <v>80</v>
      </c>
      <c r="E19536" s="11">
        <v>45108</v>
      </c>
      <c r="F19536">
        <v>0</v>
      </c>
      <c r="G19536">
        <v>0</v>
      </c>
      <c r="I19536">
        <v>0</v>
      </c>
      <c r="J19536">
        <v>0</v>
      </c>
      <c r="L19536">
        <v>0</v>
      </c>
      <c r="N19536">
        <v>0</v>
      </c>
      <c r="P19536">
        <v>0</v>
      </c>
      <c r="Q19536">
        <v>0</v>
      </c>
      <c r="S19536">
        <v>0</v>
      </c>
    </row>
    <row r="19537" spans="1:19" x14ac:dyDescent="0.3">
      <c r="A19537" t="s">
        <v>38888</v>
      </c>
      <c r="B19537" s="171" t="s">
        <v>38889</v>
      </c>
      <c r="C19537" s="171" t="s">
        <v>24508</v>
      </c>
      <c r="D19537" s="171" t="s">
        <v>15341</v>
      </c>
      <c r="E19537" s="11">
        <v>45108</v>
      </c>
      <c r="F19537">
        <v>0</v>
      </c>
      <c r="G19537">
        <v>0</v>
      </c>
      <c r="I19537">
        <v>0</v>
      </c>
      <c r="J19537">
        <v>0</v>
      </c>
      <c r="L19537">
        <v>0</v>
      </c>
      <c r="N19537">
        <v>0</v>
      </c>
      <c r="P19537">
        <v>0</v>
      </c>
      <c r="Q19537">
        <v>0</v>
      </c>
      <c r="S19537">
        <v>0</v>
      </c>
    </row>
    <row r="19538" spans="1:19" x14ac:dyDescent="0.3">
      <c r="A19538" t="s">
        <v>38890</v>
      </c>
      <c r="B19538" s="171" t="s">
        <v>38891</v>
      </c>
      <c r="C19538" s="171" t="s">
        <v>24508</v>
      </c>
      <c r="D19538" s="171" t="s">
        <v>80</v>
      </c>
      <c r="E19538" s="11">
        <v>45108</v>
      </c>
      <c r="F19538">
        <v>0.5</v>
      </c>
      <c r="G19538">
        <v>0.5</v>
      </c>
      <c r="I19538">
        <v>0</v>
      </c>
      <c r="J19538">
        <v>2</v>
      </c>
      <c r="L19538">
        <v>2</v>
      </c>
      <c r="N19538">
        <v>0</v>
      </c>
      <c r="P19538">
        <v>0</v>
      </c>
      <c r="Q19538">
        <v>0</v>
      </c>
      <c r="S19538">
        <v>0</v>
      </c>
    </row>
    <row r="19539" spans="1:19" x14ac:dyDescent="0.3">
      <c r="A19539" t="s">
        <v>38892</v>
      </c>
      <c r="B19539" s="171" t="s">
        <v>38893</v>
      </c>
      <c r="C19539" s="171" t="s">
        <v>107</v>
      </c>
      <c r="D19539" s="171" t="s">
        <v>80</v>
      </c>
      <c r="E19539" s="11">
        <v>45108</v>
      </c>
      <c r="F19539">
        <v>6</v>
      </c>
      <c r="G19539">
        <v>8</v>
      </c>
      <c r="I19539">
        <v>26</v>
      </c>
      <c r="J19539">
        <v>62</v>
      </c>
      <c r="L19539">
        <v>84</v>
      </c>
      <c r="N19539">
        <v>26</v>
      </c>
      <c r="P19539">
        <v>2</v>
      </c>
      <c r="Q19539">
        <v>6</v>
      </c>
      <c r="S19539">
        <v>0</v>
      </c>
    </row>
    <row r="19540" spans="1:19" x14ac:dyDescent="0.3">
      <c r="A19540" t="s">
        <v>38894</v>
      </c>
      <c r="B19540" s="171" t="s">
        <v>38895</v>
      </c>
      <c r="C19540" s="171" t="s">
        <v>107</v>
      </c>
      <c r="D19540" s="171" t="s">
        <v>15341</v>
      </c>
      <c r="E19540" s="11">
        <v>45108</v>
      </c>
      <c r="F19540">
        <v>0</v>
      </c>
      <c r="G19540">
        <v>0</v>
      </c>
      <c r="I19540">
        <v>0</v>
      </c>
      <c r="J19540">
        <v>0</v>
      </c>
      <c r="L19540">
        <v>0</v>
      </c>
      <c r="N19540">
        <v>0</v>
      </c>
      <c r="P19540">
        <v>0</v>
      </c>
      <c r="Q19540">
        <v>0</v>
      </c>
      <c r="S19540">
        <v>0</v>
      </c>
    </row>
    <row r="19541" spans="1:19" x14ac:dyDescent="0.3">
      <c r="A19541" t="s">
        <v>38896</v>
      </c>
      <c r="B19541" s="171" t="s">
        <v>38897</v>
      </c>
      <c r="C19541" s="171" t="s">
        <v>173</v>
      </c>
      <c r="D19541" s="171" t="s">
        <v>80</v>
      </c>
      <c r="E19541" s="11">
        <v>45108</v>
      </c>
      <c r="F19541">
        <v>5.5</v>
      </c>
      <c r="G19541">
        <v>6</v>
      </c>
      <c r="I19541">
        <v>8</v>
      </c>
      <c r="J19541">
        <v>30</v>
      </c>
      <c r="L19541">
        <v>32</v>
      </c>
      <c r="N19541">
        <v>8</v>
      </c>
      <c r="P19541">
        <v>0</v>
      </c>
      <c r="Q19541">
        <v>0</v>
      </c>
      <c r="S19541">
        <v>0</v>
      </c>
    </row>
    <row r="19542" spans="1:19" x14ac:dyDescent="0.3">
      <c r="A19542" t="s">
        <v>38898</v>
      </c>
      <c r="B19542" s="171" t="s">
        <v>38899</v>
      </c>
      <c r="C19542" s="171" t="s">
        <v>173</v>
      </c>
      <c r="D19542" s="171" t="s">
        <v>15341</v>
      </c>
      <c r="E19542" s="11">
        <v>45108</v>
      </c>
      <c r="F19542">
        <v>0</v>
      </c>
      <c r="G19542">
        <v>0</v>
      </c>
      <c r="I19542">
        <v>0</v>
      </c>
      <c r="J19542">
        <v>0</v>
      </c>
      <c r="L19542">
        <v>0</v>
      </c>
      <c r="N19542">
        <v>0</v>
      </c>
      <c r="P19542">
        <v>0</v>
      </c>
      <c r="Q19542">
        <v>0</v>
      </c>
      <c r="S19542">
        <v>0</v>
      </c>
    </row>
    <row r="19543" spans="1:19" x14ac:dyDescent="0.3">
      <c r="A19543" t="s">
        <v>38900</v>
      </c>
      <c r="B19543" s="171" t="s">
        <v>38901</v>
      </c>
      <c r="C19543" s="171" t="s">
        <v>200</v>
      </c>
      <c r="D19543" s="171" t="s">
        <v>80</v>
      </c>
      <c r="E19543" s="11">
        <v>45108</v>
      </c>
      <c r="F19543">
        <v>6.5</v>
      </c>
      <c r="G19543">
        <v>6.5</v>
      </c>
      <c r="I19543">
        <v>10</v>
      </c>
      <c r="J19543">
        <v>31</v>
      </c>
      <c r="L19543">
        <v>31</v>
      </c>
      <c r="N19543">
        <v>10</v>
      </c>
      <c r="P19543">
        <v>1</v>
      </c>
      <c r="Q19543">
        <v>1</v>
      </c>
      <c r="S19543">
        <v>0</v>
      </c>
    </row>
    <row r="19544" spans="1:19" x14ac:dyDescent="0.3">
      <c r="A19544" t="s">
        <v>38902</v>
      </c>
      <c r="B19544" s="171" t="s">
        <v>38903</v>
      </c>
      <c r="C19544" s="171" t="s">
        <v>200</v>
      </c>
      <c r="D19544" s="171" t="s">
        <v>15341</v>
      </c>
      <c r="E19544" s="11">
        <v>45108</v>
      </c>
      <c r="F19544">
        <v>0</v>
      </c>
      <c r="G19544">
        <v>0</v>
      </c>
      <c r="I19544">
        <v>0</v>
      </c>
      <c r="J19544">
        <v>0</v>
      </c>
      <c r="L19544">
        <v>0</v>
      </c>
      <c r="N19544">
        <v>0</v>
      </c>
      <c r="P19544">
        <v>0</v>
      </c>
      <c r="Q19544">
        <v>0</v>
      </c>
      <c r="S19544">
        <v>0</v>
      </c>
    </row>
    <row r="19545" spans="1:19" x14ac:dyDescent="0.3">
      <c r="A19545" t="s">
        <v>38904</v>
      </c>
      <c r="B19545" s="171" t="s">
        <v>38905</v>
      </c>
      <c r="C19545" s="171" t="s">
        <v>73</v>
      </c>
      <c r="D19545" s="171" t="s">
        <v>4</v>
      </c>
      <c r="E19545" s="11">
        <v>45108</v>
      </c>
      <c r="F19545">
        <v>0</v>
      </c>
      <c r="G19545">
        <v>0</v>
      </c>
      <c r="I19545">
        <v>0</v>
      </c>
      <c r="J19545">
        <v>0</v>
      </c>
      <c r="L19545">
        <v>0</v>
      </c>
      <c r="N19545">
        <v>0</v>
      </c>
      <c r="P19545">
        <v>0</v>
      </c>
      <c r="Q19545">
        <v>0</v>
      </c>
      <c r="S19545">
        <v>0</v>
      </c>
    </row>
    <row r="19546" spans="1:19" x14ac:dyDescent="0.3">
      <c r="A19546" t="s">
        <v>38906</v>
      </c>
      <c r="B19546" s="171" t="s">
        <v>38907</v>
      </c>
      <c r="C19546" s="171" t="s">
        <v>24891</v>
      </c>
      <c r="D19546" s="171" t="s">
        <v>4</v>
      </c>
      <c r="E19546" s="11">
        <v>45108</v>
      </c>
      <c r="F19546">
        <v>3</v>
      </c>
      <c r="G19546">
        <v>2</v>
      </c>
      <c r="I19546">
        <v>9</v>
      </c>
      <c r="J19546">
        <v>17</v>
      </c>
      <c r="L19546">
        <v>11</v>
      </c>
      <c r="N19546">
        <v>7</v>
      </c>
      <c r="P19546">
        <v>0</v>
      </c>
      <c r="Q19546">
        <v>0</v>
      </c>
      <c r="S19546">
        <v>2</v>
      </c>
    </row>
    <row r="19547" spans="1:19" x14ac:dyDescent="0.3">
      <c r="A19547" t="s">
        <v>38908</v>
      </c>
      <c r="B19547" s="171" t="s">
        <v>38909</v>
      </c>
      <c r="C19547" s="171" t="s">
        <v>18229</v>
      </c>
      <c r="D19547" s="171" t="s">
        <v>4</v>
      </c>
      <c r="E19547" s="11">
        <v>45108</v>
      </c>
      <c r="F19547">
        <v>0</v>
      </c>
      <c r="G19547">
        <v>0</v>
      </c>
      <c r="I19547">
        <v>0</v>
      </c>
      <c r="J19547">
        <v>0</v>
      </c>
      <c r="L19547">
        <v>0</v>
      </c>
      <c r="N19547">
        <v>0</v>
      </c>
      <c r="P19547">
        <v>0</v>
      </c>
      <c r="Q19547">
        <v>0</v>
      </c>
      <c r="S19547">
        <v>0</v>
      </c>
    </row>
    <row r="19548" spans="1:19" x14ac:dyDescent="0.3">
      <c r="A19548" t="s">
        <v>38910</v>
      </c>
      <c r="B19548" s="171" t="s">
        <v>38911</v>
      </c>
      <c r="C19548" s="171" t="s">
        <v>107</v>
      </c>
      <c r="D19548" s="171" t="s">
        <v>4</v>
      </c>
      <c r="E19548" s="11">
        <v>45108</v>
      </c>
      <c r="F19548">
        <v>6</v>
      </c>
      <c r="G19548">
        <v>8</v>
      </c>
      <c r="I19548">
        <v>26</v>
      </c>
      <c r="J19548">
        <v>62</v>
      </c>
      <c r="L19548">
        <v>84</v>
      </c>
      <c r="N19548">
        <v>26</v>
      </c>
      <c r="P19548">
        <v>2</v>
      </c>
      <c r="Q19548">
        <v>6</v>
      </c>
      <c r="S19548">
        <v>0</v>
      </c>
    </row>
    <row r="19549" spans="1:19" x14ac:dyDescent="0.3">
      <c r="A19549" t="s">
        <v>38912</v>
      </c>
      <c r="B19549" s="171" t="s">
        <v>38913</v>
      </c>
      <c r="C19549" s="171" t="s">
        <v>9887</v>
      </c>
      <c r="D19549" s="171" t="s">
        <v>4</v>
      </c>
      <c r="E19549" s="11">
        <v>45108</v>
      </c>
      <c r="F19549">
        <v>0</v>
      </c>
      <c r="G19549">
        <v>0</v>
      </c>
      <c r="I19549">
        <v>0</v>
      </c>
      <c r="J19549">
        <v>0</v>
      </c>
      <c r="L19549">
        <v>0</v>
      </c>
      <c r="N19549">
        <v>0</v>
      </c>
      <c r="P19549">
        <v>0</v>
      </c>
      <c r="Q19549">
        <v>0</v>
      </c>
      <c r="S19549">
        <v>0</v>
      </c>
    </row>
    <row r="19550" spans="1:19" x14ac:dyDescent="0.3">
      <c r="A19550" t="s">
        <v>38914</v>
      </c>
      <c r="B19550" s="171" t="s">
        <v>38915</v>
      </c>
      <c r="C19550" s="171" t="s">
        <v>35078</v>
      </c>
      <c r="D19550" s="171" t="s">
        <v>4</v>
      </c>
      <c r="E19550" s="11">
        <v>45108</v>
      </c>
      <c r="F19550">
        <v>0</v>
      </c>
      <c r="G19550">
        <v>0</v>
      </c>
      <c r="I19550">
        <v>0</v>
      </c>
      <c r="J19550">
        <v>0</v>
      </c>
      <c r="L19550">
        <v>0</v>
      </c>
      <c r="N19550">
        <v>0</v>
      </c>
      <c r="P19550">
        <v>0</v>
      </c>
      <c r="Q19550">
        <v>0</v>
      </c>
      <c r="S19550">
        <v>0</v>
      </c>
    </row>
    <row r="19551" spans="1:19" x14ac:dyDescent="0.3">
      <c r="A19551" t="s">
        <v>38916</v>
      </c>
      <c r="B19551" s="171" t="s">
        <v>38917</v>
      </c>
      <c r="C19551" s="171" t="s">
        <v>11260</v>
      </c>
      <c r="D19551" s="171" t="s">
        <v>4</v>
      </c>
      <c r="E19551" s="11">
        <v>45108</v>
      </c>
      <c r="F19551">
        <v>0</v>
      </c>
      <c r="G19551">
        <v>0</v>
      </c>
      <c r="I19551">
        <v>0</v>
      </c>
      <c r="J19551">
        <v>0</v>
      </c>
      <c r="L19551">
        <v>0</v>
      </c>
      <c r="N19551">
        <v>0</v>
      </c>
      <c r="P19551">
        <v>0</v>
      </c>
      <c r="Q19551">
        <v>0</v>
      </c>
      <c r="S19551">
        <v>0</v>
      </c>
    </row>
    <row r="19552" spans="1:19" x14ac:dyDescent="0.3">
      <c r="A19552" t="s">
        <v>38918</v>
      </c>
      <c r="B19552" s="171" t="s">
        <v>38919</v>
      </c>
      <c r="C19552" s="171" t="s">
        <v>122</v>
      </c>
      <c r="D19552" s="171" t="s">
        <v>4</v>
      </c>
      <c r="E19552" s="11">
        <v>45108</v>
      </c>
      <c r="F19552">
        <v>0</v>
      </c>
      <c r="G19552">
        <v>0</v>
      </c>
      <c r="I19552">
        <v>0</v>
      </c>
      <c r="J19552">
        <v>0</v>
      </c>
      <c r="L19552">
        <v>0</v>
      </c>
      <c r="N19552">
        <v>0</v>
      </c>
      <c r="P19552">
        <v>0</v>
      </c>
      <c r="Q19552">
        <v>0</v>
      </c>
      <c r="S19552">
        <v>0</v>
      </c>
    </row>
    <row r="19553" spans="1:19" x14ac:dyDescent="0.3">
      <c r="A19553" t="s">
        <v>38920</v>
      </c>
      <c r="B19553" s="171" t="s">
        <v>38921</v>
      </c>
      <c r="C19553" s="171" t="s">
        <v>125</v>
      </c>
      <c r="D19553" s="171" t="s">
        <v>4</v>
      </c>
      <c r="E19553" s="11">
        <v>45108</v>
      </c>
      <c r="F19553">
        <v>0</v>
      </c>
      <c r="G19553">
        <v>0</v>
      </c>
      <c r="I19553">
        <v>0</v>
      </c>
      <c r="J19553">
        <v>0</v>
      </c>
      <c r="L19553">
        <v>0</v>
      </c>
      <c r="N19553">
        <v>0</v>
      </c>
      <c r="P19553">
        <v>0</v>
      </c>
      <c r="Q19553">
        <v>0</v>
      </c>
      <c r="S19553">
        <v>0</v>
      </c>
    </row>
    <row r="19554" spans="1:19" x14ac:dyDescent="0.3">
      <c r="A19554" t="s">
        <v>38922</v>
      </c>
      <c r="B19554" s="171" t="s">
        <v>38923</v>
      </c>
      <c r="C19554" s="171" t="s">
        <v>14899</v>
      </c>
      <c r="D19554" s="171" t="s">
        <v>4</v>
      </c>
      <c r="E19554" s="11">
        <v>45108</v>
      </c>
      <c r="F19554">
        <v>0</v>
      </c>
      <c r="G19554">
        <v>0</v>
      </c>
      <c r="I19554">
        <v>0</v>
      </c>
      <c r="J19554">
        <v>0</v>
      </c>
      <c r="L19554">
        <v>0</v>
      </c>
      <c r="N19554">
        <v>0</v>
      </c>
      <c r="P19554">
        <v>0</v>
      </c>
      <c r="Q19554">
        <v>0</v>
      </c>
      <c r="S19554">
        <v>0</v>
      </c>
    </row>
    <row r="19555" spans="1:19" x14ac:dyDescent="0.3">
      <c r="A19555" t="s">
        <v>38924</v>
      </c>
      <c r="B19555" s="171" t="s">
        <v>38925</v>
      </c>
      <c r="C19555" s="171" t="s">
        <v>137</v>
      </c>
      <c r="D19555" s="171" t="s">
        <v>4</v>
      </c>
      <c r="E19555" s="11">
        <v>45108</v>
      </c>
      <c r="F19555">
        <v>0</v>
      </c>
      <c r="G19555">
        <v>0</v>
      </c>
      <c r="I19555">
        <v>0</v>
      </c>
      <c r="J19555">
        <v>0</v>
      </c>
      <c r="L19555">
        <v>0</v>
      </c>
      <c r="N19555">
        <v>0</v>
      </c>
      <c r="P19555">
        <v>0</v>
      </c>
      <c r="Q19555">
        <v>0</v>
      </c>
      <c r="S19555">
        <v>0</v>
      </c>
    </row>
    <row r="19556" spans="1:19" x14ac:dyDescent="0.3">
      <c r="A19556" t="s">
        <v>38926</v>
      </c>
      <c r="B19556" s="171" t="s">
        <v>38927</v>
      </c>
      <c r="C19556" s="171" t="s">
        <v>8615</v>
      </c>
      <c r="D19556" s="171" t="s">
        <v>4</v>
      </c>
      <c r="E19556" s="11">
        <v>45108</v>
      </c>
      <c r="F19556">
        <v>0</v>
      </c>
      <c r="G19556">
        <v>0</v>
      </c>
      <c r="I19556">
        <v>0</v>
      </c>
      <c r="J19556">
        <v>0</v>
      </c>
      <c r="L19556">
        <v>0</v>
      </c>
      <c r="N19556">
        <v>0</v>
      </c>
      <c r="P19556">
        <v>0</v>
      </c>
      <c r="Q19556">
        <v>0</v>
      </c>
      <c r="S19556">
        <v>0</v>
      </c>
    </row>
    <row r="19557" spans="1:19" x14ac:dyDescent="0.3">
      <c r="A19557" t="s">
        <v>38928</v>
      </c>
      <c r="B19557" s="171" t="s">
        <v>38929</v>
      </c>
      <c r="C19557" s="171" t="s">
        <v>35025</v>
      </c>
      <c r="D19557" s="171" t="s">
        <v>4</v>
      </c>
      <c r="E19557" s="11">
        <v>45108</v>
      </c>
      <c r="F19557">
        <v>1.5</v>
      </c>
      <c r="G19557">
        <v>1.5</v>
      </c>
      <c r="I19557">
        <v>0</v>
      </c>
      <c r="J19557">
        <v>6</v>
      </c>
      <c r="L19557">
        <v>6</v>
      </c>
      <c r="N19557">
        <v>0</v>
      </c>
      <c r="P19557">
        <v>0</v>
      </c>
      <c r="Q19557">
        <v>0</v>
      </c>
      <c r="S19557">
        <v>0</v>
      </c>
    </row>
    <row r="19558" spans="1:19" x14ac:dyDescent="0.3">
      <c r="A19558" t="s">
        <v>38930</v>
      </c>
      <c r="B19558" s="171" t="s">
        <v>38931</v>
      </c>
      <c r="C19558" s="171" t="s">
        <v>146</v>
      </c>
      <c r="D19558" s="171" t="s">
        <v>4</v>
      </c>
      <c r="E19558" s="11">
        <v>45108</v>
      </c>
      <c r="F19558">
        <v>7</v>
      </c>
      <c r="G19558">
        <v>8</v>
      </c>
      <c r="I19558">
        <v>16</v>
      </c>
      <c r="J19558">
        <v>38</v>
      </c>
      <c r="L19558">
        <v>43</v>
      </c>
      <c r="N19558">
        <v>15</v>
      </c>
      <c r="P19558">
        <v>0</v>
      </c>
      <c r="Q19558">
        <v>3</v>
      </c>
      <c r="S19558">
        <v>1</v>
      </c>
    </row>
    <row r="19559" spans="1:19" x14ac:dyDescent="0.3">
      <c r="A19559" t="s">
        <v>38932</v>
      </c>
      <c r="B19559" s="171" t="s">
        <v>38933</v>
      </c>
      <c r="C19559" s="171" t="s">
        <v>161</v>
      </c>
      <c r="D19559" s="171" t="s">
        <v>4</v>
      </c>
      <c r="E19559" s="11">
        <v>45108</v>
      </c>
      <c r="F19559">
        <v>1.5</v>
      </c>
      <c r="G19559">
        <v>2</v>
      </c>
      <c r="I19559">
        <v>3</v>
      </c>
      <c r="J19559">
        <v>9</v>
      </c>
      <c r="L19559">
        <v>12</v>
      </c>
      <c r="N19559">
        <v>3</v>
      </c>
      <c r="P19559">
        <v>0</v>
      </c>
      <c r="Q19559">
        <v>0</v>
      </c>
      <c r="S19559">
        <v>0</v>
      </c>
    </row>
    <row r="19560" spans="1:19" x14ac:dyDescent="0.3">
      <c r="A19560" t="s">
        <v>38934</v>
      </c>
      <c r="B19560" s="171" t="s">
        <v>38935</v>
      </c>
      <c r="C19560" s="171" t="s">
        <v>18252</v>
      </c>
      <c r="D19560" s="171" t="s">
        <v>4</v>
      </c>
      <c r="E19560" s="11">
        <v>45108</v>
      </c>
      <c r="F19560">
        <v>0</v>
      </c>
      <c r="G19560">
        <v>0</v>
      </c>
      <c r="I19560">
        <v>0</v>
      </c>
      <c r="J19560">
        <v>0</v>
      </c>
      <c r="L19560">
        <v>0</v>
      </c>
      <c r="N19560">
        <v>0</v>
      </c>
      <c r="P19560">
        <v>0</v>
      </c>
      <c r="Q19560">
        <v>0</v>
      </c>
      <c r="S19560">
        <v>0</v>
      </c>
    </row>
    <row r="19561" spans="1:19" x14ac:dyDescent="0.3">
      <c r="A19561" t="s">
        <v>38936</v>
      </c>
      <c r="B19561" s="171" t="s">
        <v>38937</v>
      </c>
      <c r="C19561" s="171" t="s">
        <v>167</v>
      </c>
      <c r="D19561" s="171" t="s">
        <v>4</v>
      </c>
      <c r="E19561" s="11">
        <v>45108</v>
      </c>
      <c r="F19561">
        <v>3.5</v>
      </c>
      <c r="G19561">
        <v>3.5</v>
      </c>
      <c r="I19561">
        <v>26</v>
      </c>
      <c r="J19561">
        <v>49</v>
      </c>
      <c r="L19561">
        <v>49</v>
      </c>
      <c r="N19561">
        <v>26</v>
      </c>
      <c r="P19561">
        <v>0</v>
      </c>
      <c r="Q19561">
        <v>0</v>
      </c>
      <c r="S19561">
        <v>0</v>
      </c>
    </row>
    <row r="19562" spans="1:19" x14ac:dyDescent="0.3">
      <c r="A19562" t="s">
        <v>38938</v>
      </c>
      <c r="B19562" s="171" t="s">
        <v>38939</v>
      </c>
      <c r="C19562" s="171" t="s">
        <v>173</v>
      </c>
      <c r="D19562" s="171" t="s">
        <v>4</v>
      </c>
      <c r="E19562" s="11">
        <v>45108</v>
      </c>
      <c r="F19562">
        <v>5.5</v>
      </c>
      <c r="G19562">
        <v>6</v>
      </c>
      <c r="I19562">
        <v>8</v>
      </c>
      <c r="J19562">
        <v>30</v>
      </c>
      <c r="L19562">
        <v>32</v>
      </c>
      <c r="N19562">
        <v>8</v>
      </c>
      <c r="P19562">
        <v>0</v>
      </c>
      <c r="Q19562">
        <v>0</v>
      </c>
      <c r="S19562">
        <v>0</v>
      </c>
    </row>
    <row r="19563" spans="1:19" x14ac:dyDescent="0.3">
      <c r="A19563" t="s">
        <v>38940</v>
      </c>
      <c r="B19563" s="171" t="s">
        <v>38941</v>
      </c>
      <c r="C19563" s="171" t="s">
        <v>179</v>
      </c>
      <c r="D19563" s="171" t="s">
        <v>4</v>
      </c>
      <c r="E19563" s="11">
        <v>45108</v>
      </c>
      <c r="F19563">
        <v>13.5</v>
      </c>
      <c r="G19563">
        <v>14</v>
      </c>
      <c r="I19563">
        <v>60</v>
      </c>
      <c r="J19563">
        <v>135</v>
      </c>
      <c r="L19563">
        <v>133</v>
      </c>
      <c r="N19563">
        <v>58</v>
      </c>
      <c r="P19563">
        <v>5</v>
      </c>
      <c r="Q19563">
        <v>5</v>
      </c>
      <c r="S19563">
        <v>2</v>
      </c>
    </row>
    <row r="19564" spans="1:19" x14ac:dyDescent="0.3">
      <c r="A19564" t="s">
        <v>38942</v>
      </c>
      <c r="B19564" s="171" t="s">
        <v>38943</v>
      </c>
      <c r="C19564" s="171" t="s">
        <v>185</v>
      </c>
      <c r="D19564" s="171" t="s">
        <v>4</v>
      </c>
      <c r="E19564" s="11">
        <v>45108</v>
      </c>
      <c r="F19564">
        <v>2</v>
      </c>
      <c r="G19564">
        <v>7</v>
      </c>
      <c r="I19564">
        <v>4</v>
      </c>
      <c r="J19564">
        <v>11</v>
      </c>
      <c r="L19564">
        <v>40</v>
      </c>
      <c r="N19564">
        <v>4</v>
      </c>
      <c r="P19564">
        <v>0</v>
      </c>
      <c r="Q19564">
        <v>1</v>
      </c>
      <c r="S19564">
        <v>0</v>
      </c>
    </row>
    <row r="19565" spans="1:19" x14ac:dyDescent="0.3">
      <c r="A19565" t="s">
        <v>38944</v>
      </c>
      <c r="B19565" s="171" t="s">
        <v>38945</v>
      </c>
      <c r="C19565" s="171" t="s">
        <v>24508</v>
      </c>
      <c r="D19565" s="171" t="s">
        <v>4</v>
      </c>
      <c r="E19565" s="11">
        <v>45108</v>
      </c>
      <c r="F19565">
        <v>0.5</v>
      </c>
      <c r="G19565">
        <v>0.5</v>
      </c>
      <c r="I19565">
        <v>0</v>
      </c>
      <c r="J19565">
        <v>2</v>
      </c>
      <c r="L19565">
        <v>2</v>
      </c>
      <c r="N19565">
        <v>0</v>
      </c>
      <c r="P19565">
        <v>0</v>
      </c>
      <c r="Q19565">
        <v>0</v>
      </c>
      <c r="S19565">
        <v>0</v>
      </c>
    </row>
    <row r="19566" spans="1:19" x14ac:dyDescent="0.3">
      <c r="A19566" t="s">
        <v>38946</v>
      </c>
      <c r="B19566" s="171" t="s">
        <v>38947</v>
      </c>
      <c r="C19566" s="171" t="s">
        <v>191</v>
      </c>
      <c r="D19566" s="171" t="s">
        <v>4</v>
      </c>
      <c r="E19566" s="11">
        <v>45108</v>
      </c>
      <c r="F19566">
        <v>14</v>
      </c>
      <c r="G19566">
        <v>13</v>
      </c>
      <c r="I19566">
        <v>40</v>
      </c>
      <c r="J19566">
        <v>117</v>
      </c>
      <c r="L19566">
        <v>107</v>
      </c>
      <c r="N19566">
        <v>32</v>
      </c>
      <c r="P19566">
        <v>7</v>
      </c>
      <c r="Q19566">
        <v>11</v>
      </c>
      <c r="S19566">
        <v>8</v>
      </c>
    </row>
    <row r="19567" spans="1:19" x14ac:dyDescent="0.3">
      <c r="A19567" t="s">
        <v>38948</v>
      </c>
      <c r="B19567" s="171" t="s">
        <v>38949</v>
      </c>
      <c r="C19567" s="171" t="s">
        <v>200</v>
      </c>
      <c r="D19567" s="171" t="s">
        <v>4</v>
      </c>
      <c r="E19567" s="11">
        <v>45108</v>
      </c>
      <c r="F19567">
        <v>6.5</v>
      </c>
      <c r="G19567">
        <v>6.5</v>
      </c>
      <c r="I19567">
        <v>10</v>
      </c>
      <c r="J19567">
        <v>31</v>
      </c>
      <c r="L19567">
        <v>31</v>
      </c>
      <c r="N19567">
        <v>10</v>
      </c>
      <c r="P19567">
        <v>1</v>
      </c>
      <c r="Q19567">
        <v>1</v>
      </c>
      <c r="S19567">
        <v>0</v>
      </c>
    </row>
    <row r="19568" spans="1:19" x14ac:dyDescent="0.3">
      <c r="A19568" t="s">
        <v>38950</v>
      </c>
      <c r="B19568" s="171" t="s">
        <v>38951</v>
      </c>
      <c r="C19568" s="171" t="s">
        <v>212</v>
      </c>
      <c r="D19568" s="171" t="s">
        <v>4</v>
      </c>
      <c r="E19568" s="11">
        <v>45108</v>
      </c>
      <c r="F19568">
        <v>0</v>
      </c>
      <c r="G19568">
        <v>0</v>
      </c>
      <c r="I19568">
        <v>0</v>
      </c>
      <c r="J19568">
        <v>0</v>
      </c>
      <c r="L19568">
        <v>0</v>
      </c>
      <c r="N19568">
        <v>0</v>
      </c>
      <c r="P19568">
        <v>0</v>
      </c>
      <c r="Q19568">
        <v>0</v>
      </c>
      <c r="S19568">
        <v>0</v>
      </c>
    </row>
    <row r="19569" spans="1:19" x14ac:dyDescent="0.3">
      <c r="A19569" t="s">
        <v>38952</v>
      </c>
      <c r="B19569" s="171" t="s">
        <v>38953</v>
      </c>
      <c r="C19569" s="171" t="s">
        <v>215</v>
      </c>
      <c r="D19569" s="171" t="s">
        <v>4</v>
      </c>
      <c r="E19569" s="11">
        <v>45108</v>
      </c>
      <c r="F19569">
        <v>0</v>
      </c>
      <c r="G19569">
        <v>0</v>
      </c>
      <c r="I19569">
        <v>0</v>
      </c>
      <c r="J19569">
        <v>0</v>
      </c>
      <c r="L19569">
        <v>0</v>
      </c>
      <c r="N19569">
        <v>0</v>
      </c>
      <c r="P19569">
        <v>0</v>
      </c>
      <c r="Q19569">
        <v>0</v>
      </c>
      <c r="S19569">
        <v>0</v>
      </c>
    </row>
    <row r="19570" spans="1:19" x14ac:dyDescent="0.3">
      <c r="A19570" t="s">
        <v>38954</v>
      </c>
      <c r="B19570" s="171" t="s">
        <v>38955</v>
      </c>
      <c r="C19570" s="171" t="s">
        <v>35119</v>
      </c>
      <c r="D19570" s="171" t="s">
        <v>4</v>
      </c>
      <c r="E19570" s="11">
        <v>45108</v>
      </c>
      <c r="F19570">
        <v>2.5</v>
      </c>
      <c r="G19570">
        <v>4</v>
      </c>
      <c r="I19570">
        <v>18</v>
      </c>
      <c r="J19570">
        <v>29</v>
      </c>
      <c r="L19570">
        <v>44</v>
      </c>
      <c r="N19570">
        <v>18</v>
      </c>
      <c r="P19570">
        <v>0</v>
      </c>
      <c r="Q19570">
        <v>0</v>
      </c>
      <c r="S19570">
        <v>0</v>
      </c>
    </row>
    <row r="19571" spans="1:19" x14ac:dyDescent="0.3">
      <c r="A19571" t="s">
        <v>38956</v>
      </c>
      <c r="B19571" s="171" t="s">
        <v>38957</v>
      </c>
      <c r="C19571" s="171" t="s">
        <v>221</v>
      </c>
      <c r="D19571" s="171" t="s">
        <v>4</v>
      </c>
      <c r="E19571" s="11">
        <v>45108</v>
      </c>
      <c r="F19571">
        <v>0</v>
      </c>
      <c r="G19571">
        <v>0</v>
      </c>
      <c r="I19571">
        <v>0</v>
      </c>
      <c r="J19571">
        <v>0</v>
      </c>
      <c r="L19571">
        <v>0</v>
      </c>
      <c r="N19571">
        <v>0</v>
      </c>
      <c r="P19571">
        <v>0</v>
      </c>
      <c r="Q19571">
        <v>0</v>
      </c>
      <c r="S19571">
        <v>0</v>
      </c>
    </row>
    <row r="19572" spans="1:19" x14ac:dyDescent="0.3">
      <c r="A19572" t="s">
        <v>38958</v>
      </c>
      <c r="B19572" s="171" t="s">
        <v>38959</v>
      </c>
      <c r="C19572" s="171" t="s">
        <v>8233</v>
      </c>
      <c r="D19572" s="171" t="s">
        <v>4</v>
      </c>
      <c r="E19572" s="11">
        <v>45108</v>
      </c>
      <c r="F19572">
        <v>0</v>
      </c>
      <c r="G19572">
        <v>1</v>
      </c>
      <c r="I19572">
        <v>13</v>
      </c>
      <c r="J19572">
        <v>0</v>
      </c>
      <c r="L19572">
        <v>11</v>
      </c>
      <c r="N19572">
        <v>13</v>
      </c>
      <c r="P19572">
        <v>0</v>
      </c>
      <c r="Q19572">
        <v>1</v>
      </c>
      <c r="S19572">
        <v>0</v>
      </c>
    </row>
    <row r="19573" spans="1:19" x14ac:dyDescent="0.3">
      <c r="A19573" t="s">
        <v>38960</v>
      </c>
      <c r="B19573" s="171" t="s">
        <v>38961</v>
      </c>
      <c r="C19573" s="171" t="s">
        <v>233</v>
      </c>
      <c r="D19573" s="171" t="s">
        <v>4</v>
      </c>
      <c r="E19573" s="11">
        <v>45108</v>
      </c>
      <c r="F19573">
        <v>0</v>
      </c>
      <c r="G19573">
        <v>0</v>
      </c>
      <c r="I19573">
        <v>0</v>
      </c>
      <c r="J19573">
        <v>0</v>
      </c>
      <c r="L19573">
        <v>0</v>
      </c>
      <c r="N19573">
        <v>0</v>
      </c>
      <c r="P19573">
        <v>0</v>
      </c>
      <c r="Q19573">
        <v>0</v>
      </c>
      <c r="S19573">
        <v>0</v>
      </c>
    </row>
    <row r="19574" spans="1:19" x14ac:dyDescent="0.3">
      <c r="A19574" t="s">
        <v>38962</v>
      </c>
      <c r="B19574" s="171" t="s">
        <v>38963</v>
      </c>
      <c r="C19574" s="171" t="s">
        <v>35128</v>
      </c>
      <c r="D19574" s="171" t="s">
        <v>80</v>
      </c>
      <c r="E19574" s="11">
        <v>45108</v>
      </c>
      <c r="F19574">
        <v>4</v>
      </c>
      <c r="G19574">
        <v>4</v>
      </c>
      <c r="I19574">
        <v>2</v>
      </c>
      <c r="J19574">
        <v>16</v>
      </c>
      <c r="L19574">
        <v>16</v>
      </c>
      <c r="N19574">
        <v>2</v>
      </c>
      <c r="P19574">
        <v>0</v>
      </c>
      <c r="Q19574">
        <v>0</v>
      </c>
      <c r="S19574">
        <v>0</v>
      </c>
    </row>
    <row r="19575" spans="1:19" x14ac:dyDescent="0.3">
      <c r="A19575" t="s">
        <v>38964</v>
      </c>
      <c r="B19575" s="171" t="s">
        <v>38965</v>
      </c>
      <c r="C19575" s="171" t="s">
        <v>35128</v>
      </c>
      <c r="D19575" s="171" t="s">
        <v>4</v>
      </c>
      <c r="E19575" s="11">
        <v>45108</v>
      </c>
      <c r="F19575">
        <v>4</v>
      </c>
      <c r="G19575">
        <v>4</v>
      </c>
      <c r="I19575">
        <v>2</v>
      </c>
      <c r="J19575">
        <v>16</v>
      </c>
      <c r="L19575">
        <v>16</v>
      </c>
      <c r="N19575">
        <v>2</v>
      </c>
      <c r="P19575">
        <v>0</v>
      </c>
      <c r="Q19575">
        <v>0</v>
      </c>
      <c r="S19575">
        <v>0</v>
      </c>
    </row>
    <row r="19576" spans="1:19" x14ac:dyDescent="0.3">
      <c r="A19576" t="s">
        <v>38966</v>
      </c>
      <c r="B19576" s="171" t="s">
        <v>38967</v>
      </c>
      <c r="C19576" s="171" t="s">
        <v>79</v>
      </c>
      <c r="D19576" s="171" t="s">
        <v>80</v>
      </c>
      <c r="E19576" s="11">
        <v>45108</v>
      </c>
      <c r="F19576">
        <v>0</v>
      </c>
      <c r="G19576">
        <v>0</v>
      </c>
      <c r="I19576">
        <v>0</v>
      </c>
      <c r="J19576">
        <v>0</v>
      </c>
      <c r="L19576">
        <v>0</v>
      </c>
      <c r="N19576">
        <v>0</v>
      </c>
      <c r="P19576">
        <v>0</v>
      </c>
      <c r="Q19576">
        <v>0</v>
      </c>
      <c r="S19576">
        <v>0</v>
      </c>
    </row>
    <row r="19577" spans="1:19" x14ac:dyDescent="0.3">
      <c r="A19577" t="s">
        <v>38968</v>
      </c>
      <c r="B19577" s="171" t="s">
        <v>38969</v>
      </c>
      <c r="C19577" s="171" t="s">
        <v>79</v>
      </c>
      <c r="D19577" s="171" t="s">
        <v>4</v>
      </c>
      <c r="E19577" s="11">
        <v>45108</v>
      </c>
      <c r="F19577">
        <v>0</v>
      </c>
      <c r="G19577">
        <v>0</v>
      </c>
      <c r="I19577">
        <v>0</v>
      </c>
      <c r="J19577">
        <v>0</v>
      </c>
      <c r="L19577">
        <v>0</v>
      </c>
      <c r="N19577">
        <v>0</v>
      </c>
      <c r="P19577">
        <v>0</v>
      </c>
      <c r="Q19577">
        <v>0</v>
      </c>
      <c r="S19577">
        <v>0</v>
      </c>
    </row>
    <row r="19578" spans="1:19" x14ac:dyDescent="0.3">
      <c r="A19578" t="s">
        <v>38970</v>
      </c>
      <c r="B19578" s="171" t="s">
        <v>38971</v>
      </c>
      <c r="C19578" s="171" t="s">
        <v>83</v>
      </c>
      <c r="D19578" s="171" t="s">
        <v>80</v>
      </c>
      <c r="E19578" s="11">
        <v>45108</v>
      </c>
      <c r="F19578">
        <v>4</v>
      </c>
      <c r="G19578">
        <v>4</v>
      </c>
      <c r="I19578">
        <v>7</v>
      </c>
      <c r="J19578">
        <v>21</v>
      </c>
      <c r="L19578">
        <v>21</v>
      </c>
      <c r="N19578">
        <v>7</v>
      </c>
      <c r="P19578">
        <v>1</v>
      </c>
      <c r="Q19578">
        <v>1</v>
      </c>
      <c r="S19578">
        <v>0</v>
      </c>
    </row>
    <row r="19579" spans="1:19" x14ac:dyDescent="0.3">
      <c r="A19579" t="s">
        <v>38972</v>
      </c>
      <c r="B19579" s="171" t="s">
        <v>38973</v>
      </c>
      <c r="C19579" s="171" t="s">
        <v>83</v>
      </c>
      <c r="D19579" s="171" t="s">
        <v>15341</v>
      </c>
      <c r="E19579" s="11">
        <v>45108</v>
      </c>
      <c r="F19579">
        <v>0</v>
      </c>
      <c r="G19579">
        <v>0</v>
      </c>
      <c r="I19579">
        <v>0</v>
      </c>
      <c r="J19579">
        <v>0</v>
      </c>
      <c r="L19579">
        <v>0</v>
      </c>
      <c r="N19579">
        <v>0</v>
      </c>
      <c r="P19579">
        <v>0</v>
      </c>
      <c r="Q19579">
        <v>0</v>
      </c>
      <c r="S19579">
        <v>0</v>
      </c>
    </row>
    <row r="19580" spans="1:19" x14ac:dyDescent="0.3">
      <c r="A19580" t="s">
        <v>38974</v>
      </c>
      <c r="B19580" s="171" t="s">
        <v>38975</v>
      </c>
      <c r="C19580" s="171" t="s">
        <v>83</v>
      </c>
      <c r="D19580" s="171" t="s">
        <v>4</v>
      </c>
      <c r="E19580" s="11">
        <v>45108</v>
      </c>
      <c r="F19580">
        <v>4</v>
      </c>
      <c r="G19580">
        <v>4</v>
      </c>
      <c r="I19580">
        <v>7</v>
      </c>
      <c r="J19580">
        <v>21</v>
      </c>
      <c r="L19580">
        <v>21</v>
      </c>
      <c r="N19580">
        <v>7</v>
      </c>
      <c r="P19580">
        <v>1</v>
      </c>
      <c r="Q19580">
        <v>1</v>
      </c>
      <c r="S19580">
        <v>0</v>
      </c>
    </row>
    <row r="19581" spans="1:19" x14ac:dyDescent="0.3">
      <c r="A19581" t="s">
        <v>38976</v>
      </c>
      <c r="B19581" s="171" t="s">
        <v>38977</v>
      </c>
      <c r="C19581" s="171" t="s">
        <v>86</v>
      </c>
      <c r="D19581" s="171" t="s">
        <v>80</v>
      </c>
      <c r="E19581" s="11">
        <v>45108</v>
      </c>
      <c r="F19581">
        <v>8</v>
      </c>
      <c r="G19581">
        <v>7</v>
      </c>
      <c r="I19581">
        <v>23</v>
      </c>
      <c r="J19581">
        <v>44</v>
      </c>
      <c r="L19581">
        <v>38</v>
      </c>
      <c r="N19581">
        <v>17</v>
      </c>
      <c r="P19581">
        <v>0</v>
      </c>
      <c r="Q19581">
        <v>2</v>
      </c>
      <c r="S19581">
        <v>6</v>
      </c>
    </row>
    <row r="19582" spans="1:19" x14ac:dyDescent="0.3">
      <c r="A19582" t="s">
        <v>38978</v>
      </c>
      <c r="B19582" s="171" t="s">
        <v>38979</v>
      </c>
      <c r="C19582" s="171" t="s">
        <v>86</v>
      </c>
      <c r="D19582" s="171" t="s">
        <v>4</v>
      </c>
      <c r="E19582" s="11">
        <v>45108</v>
      </c>
      <c r="F19582">
        <v>8</v>
      </c>
      <c r="G19582">
        <v>7</v>
      </c>
      <c r="I19582">
        <v>23</v>
      </c>
      <c r="J19582">
        <v>44</v>
      </c>
      <c r="L19582">
        <v>38</v>
      </c>
      <c r="N19582">
        <v>17</v>
      </c>
      <c r="P19582">
        <v>0</v>
      </c>
      <c r="Q19582">
        <v>2</v>
      </c>
      <c r="S19582">
        <v>6</v>
      </c>
    </row>
    <row r="19583" spans="1:19" x14ac:dyDescent="0.3">
      <c r="A19583" t="s">
        <v>38980</v>
      </c>
      <c r="B19583" s="171" t="s">
        <v>38981</v>
      </c>
      <c r="C19583" s="171" t="s">
        <v>89</v>
      </c>
      <c r="D19583" s="171" t="s">
        <v>80</v>
      </c>
      <c r="E19583" s="11">
        <v>45108</v>
      </c>
      <c r="F19583">
        <v>3</v>
      </c>
      <c r="G19583">
        <v>4</v>
      </c>
      <c r="I19583">
        <v>8</v>
      </c>
      <c r="J19583">
        <v>15</v>
      </c>
      <c r="L19583">
        <v>20</v>
      </c>
      <c r="N19583">
        <v>6</v>
      </c>
      <c r="P19583">
        <v>3</v>
      </c>
      <c r="Q19583">
        <v>3</v>
      </c>
      <c r="S19583">
        <v>2</v>
      </c>
    </row>
    <row r="19584" spans="1:19" x14ac:dyDescent="0.3">
      <c r="A19584" t="s">
        <v>38982</v>
      </c>
      <c r="B19584" s="171" t="s">
        <v>38983</v>
      </c>
      <c r="C19584" s="171" t="s">
        <v>89</v>
      </c>
      <c r="D19584" s="171" t="s">
        <v>4</v>
      </c>
      <c r="E19584" s="11">
        <v>45108</v>
      </c>
      <c r="F19584">
        <v>3</v>
      </c>
      <c r="G19584">
        <v>4</v>
      </c>
      <c r="I19584">
        <v>8</v>
      </c>
      <c r="J19584">
        <v>15</v>
      </c>
      <c r="L19584">
        <v>20</v>
      </c>
      <c r="N19584">
        <v>6</v>
      </c>
      <c r="P19584">
        <v>3</v>
      </c>
      <c r="Q19584">
        <v>3</v>
      </c>
      <c r="S19584">
        <v>2</v>
      </c>
    </row>
    <row r="19585" spans="1:19" x14ac:dyDescent="0.3">
      <c r="A19585" t="s">
        <v>38984</v>
      </c>
      <c r="B19585" s="171" t="s">
        <v>38985</v>
      </c>
      <c r="C19585" s="171" t="s">
        <v>92</v>
      </c>
      <c r="D19585" s="171" t="s">
        <v>80</v>
      </c>
      <c r="E19585" s="11">
        <v>45108</v>
      </c>
      <c r="F19585">
        <v>0</v>
      </c>
      <c r="G19585">
        <v>0</v>
      </c>
      <c r="I19585">
        <v>0</v>
      </c>
      <c r="J19585">
        <v>0</v>
      </c>
      <c r="L19585">
        <v>0</v>
      </c>
      <c r="N19585">
        <v>0</v>
      </c>
      <c r="P19585">
        <v>0</v>
      </c>
      <c r="Q19585">
        <v>0</v>
      </c>
      <c r="S19585">
        <v>0</v>
      </c>
    </row>
    <row r="19586" spans="1:19" x14ac:dyDescent="0.3">
      <c r="A19586" t="s">
        <v>38986</v>
      </c>
      <c r="B19586" s="171" t="s">
        <v>38987</v>
      </c>
      <c r="C19586" s="171" t="s">
        <v>92</v>
      </c>
      <c r="D19586" s="171" t="s">
        <v>4</v>
      </c>
      <c r="E19586" s="11">
        <v>45108</v>
      </c>
      <c r="F19586">
        <v>0</v>
      </c>
      <c r="G19586">
        <v>0</v>
      </c>
      <c r="I19586">
        <v>0</v>
      </c>
      <c r="J19586">
        <v>0</v>
      </c>
      <c r="L19586">
        <v>0</v>
      </c>
      <c r="N19586">
        <v>0</v>
      </c>
      <c r="P19586">
        <v>0</v>
      </c>
      <c r="Q19586">
        <v>0</v>
      </c>
      <c r="S19586">
        <v>0</v>
      </c>
    </row>
    <row r="19587" spans="1:19" x14ac:dyDescent="0.3">
      <c r="A19587" t="s">
        <v>38988</v>
      </c>
      <c r="B19587" s="171" t="s">
        <v>38989</v>
      </c>
      <c r="C19587" s="171" t="s">
        <v>95</v>
      </c>
      <c r="D19587" s="171" t="s">
        <v>80</v>
      </c>
      <c r="E19587" s="11">
        <v>45108</v>
      </c>
      <c r="F19587">
        <v>3.5</v>
      </c>
      <c r="G19587">
        <v>3.5</v>
      </c>
      <c r="I19587">
        <v>3</v>
      </c>
      <c r="J19587">
        <v>18</v>
      </c>
      <c r="L19587">
        <v>18</v>
      </c>
      <c r="N19587">
        <v>3</v>
      </c>
      <c r="P19587">
        <v>0</v>
      </c>
      <c r="Q19587">
        <v>0</v>
      </c>
      <c r="S19587">
        <v>0</v>
      </c>
    </row>
    <row r="19588" spans="1:19" x14ac:dyDescent="0.3">
      <c r="A19588" t="s">
        <v>38990</v>
      </c>
      <c r="B19588" s="171" t="s">
        <v>38991</v>
      </c>
      <c r="C19588" s="171" t="s">
        <v>95</v>
      </c>
      <c r="D19588" s="171" t="s">
        <v>15341</v>
      </c>
      <c r="E19588" s="11">
        <v>45108</v>
      </c>
      <c r="F19588">
        <v>0</v>
      </c>
      <c r="G19588">
        <v>0</v>
      </c>
      <c r="I19588">
        <v>0</v>
      </c>
      <c r="J19588">
        <v>0</v>
      </c>
      <c r="L19588">
        <v>0</v>
      </c>
      <c r="N19588">
        <v>0</v>
      </c>
      <c r="P19588">
        <v>0</v>
      </c>
      <c r="Q19588">
        <v>0</v>
      </c>
      <c r="S19588">
        <v>0</v>
      </c>
    </row>
    <row r="19589" spans="1:19" x14ac:dyDescent="0.3">
      <c r="A19589" t="s">
        <v>38992</v>
      </c>
      <c r="B19589" s="171" t="s">
        <v>38993</v>
      </c>
      <c r="C19589" s="171" t="s">
        <v>95</v>
      </c>
      <c r="D19589" s="171" t="s">
        <v>4</v>
      </c>
      <c r="E19589" s="11">
        <v>45108</v>
      </c>
      <c r="F19589">
        <v>3.5</v>
      </c>
      <c r="G19589">
        <v>3.5</v>
      </c>
      <c r="I19589">
        <v>3</v>
      </c>
      <c r="J19589">
        <v>18</v>
      </c>
      <c r="L19589">
        <v>18</v>
      </c>
      <c r="N19589">
        <v>3</v>
      </c>
      <c r="P19589">
        <v>0</v>
      </c>
      <c r="Q19589">
        <v>0</v>
      </c>
      <c r="S19589">
        <v>0</v>
      </c>
    </row>
    <row r="19590" spans="1:19" x14ac:dyDescent="0.3">
      <c r="A19590" t="s">
        <v>38994</v>
      </c>
      <c r="B19590" s="171" t="s">
        <v>38995</v>
      </c>
      <c r="C19590" s="171" t="s">
        <v>35161</v>
      </c>
      <c r="D19590" s="171" t="s">
        <v>80</v>
      </c>
      <c r="E19590" s="11">
        <v>45108</v>
      </c>
      <c r="F19590">
        <v>3</v>
      </c>
      <c r="G19590">
        <v>3.5</v>
      </c>
      <c r="I19590">
        <v>6</v>
      </c>
      <c r="J19590">
        <v>16</v>
      </c>
      <c r="L19590">
        <v>18</v>
      </c>
      <c r="N19590">
        <v>6</v>
      </c>
      <c r="P19590">
        <v>0</v>
      </c>
      <c r="Q19590">
        <v>0</v>
      </c>
      <c r="S19590">
        <v>0</v>
      </c>
    </row>
    <row r="19591" spans="1:19" x14ac:dyDescent="0.3">
      <c r="A19591" t="s">
        <v>38996</v>
      </c>
      <c r="B19591" s="171" t="s">
        <v>38997</v>
      </c>
      <c r="C19591" s="171" t="s">
        <v>35161</v>
      </c>
      <c r="D19591" s="171" t="s">
        <v>4</v>
      </c>
      <c r="E19591" s="11">
        <v>45108</v>
      </c>
      <c r="F19591">
        <v>3</v>
      </c>
      <c r="G19591">
        <v>3.5</v>
      </c>
      <c r="I19591">
        <v>6</v>
      </c>
      <c r="J19591">
        <v>16</v>
      </c>
      <c r="L19591">
        <v>18</v>
      </c>
      <c r="N19591">
        <v>6</v>
      </c>
      <c r="P19591">
        <v>0</v>
      </c>
      <c r="Q19591">
        <v>0</v>
      </c>
      <c r="S19591">
        <v>0</v>
      </c>
    </row>
    <row r="19592" spans="1:19" x14ac:dyDescent="0.3">
      <c r="A19592" t="s">
        <v>38998</v>
      </c>
      <c r="B19592" s="171" t="s">
        <v>38999</v>
      </c>
      <c r="C19592" s="171" t="s">
        <v>19659</v>
      </c>
      <c r="D19592" s="171" t="s">
        <v>80</v>
      </c>
      <c r="E19592" s="11">
        <v>45108</v>
      </c>
      <c r="F19592">
        <v>0</v>
      </c>
      <c r="G19592">
        <v>0</v>
      </c>
      <c r="I19592">
        <v>0</v>
      </c>
      <c r="J19592">
        <v>0</v>
      </c>
      <c r="L19592">
        <v>0</v>
      </c>
      <c r="N19592">
        <v>0</v>
      </c>
      <c r="P19592">
        <v>0</v>
      </c>
      <c r="Q19592">
        <v>0</v>
      </c>
      <c r="S19592">
        <v>0</v>
      </c>
    </row>
    <row r="19593" spans="1:19" x14ac:dyDescent="0.3">
      <c r="A19593" t="s">
        <v>39000</v>
      </c>
      <c r="B19593" s="171" t="s">
        <v>39001</v>
      </c>
      <c r="C19593" s="171" t="s">
        <v>19659</v>
      </c>
      <c r="D19593" s="171" t="s">
        <v>4</v>
      </c>
      <c r="E19593" s="11">
        <v>45108</v>
      </c>
      <c r="F19593">
        <v>0</v>
      </c>
      <c r="G19593">
        <v>0</v>
      </c>
      <c r="I19593">
        <v>0</v>
      </c>
      <c r="J19593">
        <v>0</v>
      </c>
      <c r="L19593">
        <v>0</v>
      </c>
      <c r="N19593">
        <v>0</v>
      </c>
      <c r="P19593">
        <v>0</v>
      </c>
      <c r="Q19593">
        <v>0</v>
      </c>
      <c r="S19593">
        <v>0</v>
      </c>
    </row>
    <row r="19594" spans="1:19" x14ac:dyDescent="0.3">
      <c r="A19594" t="s">
        <v>39002</v>
      </c>
      <c r="B19594" s="171" t="s">
        <v>39003</v>
      </c>
      <c r="C19594" s="171" t="s">
        <v>98</v>
      </c>
      <c r="D19594" s="171" t="s">
        <v>80</v>
      </c>
      <c r="E19594" s="11">
        <v>45108</v>
      </c>
      <c r="F19594">
        <v>8.5</v>
      </c>
      <c r="G19594">
        <v>13</v>
      </c>
      <c r="I19594">
        <v>16</v>
      </c>
      <c r="J19594">
        <v>47</v>
      </c>
      <c r="L19594">
        <v>73</v>
      </c>
      <c r="N19594">
        <v>15</v>
      </c>
      <c r="P19594">
        <v>0</v>
      </c>
      <c r="Q19594">
        <v>3</v>
      </c>
      <c r="S19594">
        <v>1</v>
      </c>
    </row>
    <row r="19595" spans="1:19" x14ac:dyDescent="0.3">
      <c r="A19595" t="s">
        <v>39004</v>
      </c>
      <c r="B19595" s="171" t="s">
        <v>39005</v>
      </c>
      <c r="C19595" s="171" t="s">
        <v>98</v>
      </c>
      <c r="D19595" s="171" t="s">
        <v>4</v>
      </c>
      <c r="E19595" s="11">
        <v>45108</v>
      </c>
      <c r="F19595">
        <v>8.5</v>
      </c>
      <c r="G19595">
        <v>13</v>
      </c>
      <c r="I19595">
        <v>16</v>
      </c>
      <c r="J19595">
        <v>47</v>
      </c>
      <c r="L19595">
        <v>73</v>
      </c>
      <c r="N19595">
        <v>15</v>
      </c>
      <c r="P19595">
        <v>0</v>
      </c>
      <c r="Q19595">
        <v>3</v>
      </c>
      <c r="S19595">
        <v>1</v>
      </c>
    </row>
    <row r="19596" spans="1:19" x14ac:dyDescent="0.3">
      <c r="A19596" t="s">
        <v>39006</v>
      </c>
      <c r="B19596" s="171" t="s">
        <v>39007</v>
      </c>
      <c r="C19596" s="171" t="s">
        <v>101</v>
      </c>
      <c r="D19596" s="171" t="s">
        <v>80</v>
      </c>
      <c r="E19596" s="11">
        <v>45108</v>
      </c>
      <c r="F19596">
        <v>31.5</v>
      </c>
      <c r="G19596">
        <v>34.5</v>
      </c>
      <c r="I19596">
        <v>161</v>
      </c>
      <c r="J19596">
        <v>350</v>
      </c>
      <c r="L19596">
        <v>381</v>
      </c>
      <c r="N19596">
        <v>157</v>
      </c>
      <c r="P19596">
        <v>11</v>
      </c>
      <c r="Q19596">
        <v>18</v>
      </c>
      <c r="S19596">
        <v>4</v>
      </c>
    </row>
    <row r="19597" spans="1:19" x14ac:dyDescent="0.3">
      <c r="A19597" t="s">
        <v>39008</v>
      </c>
      <c r="B19597" s="171" t="s">
        <v>39009</v>
      </c>
      <c r="C19597" s="171" t="s">
        <v>101</v>
      </c>
      <c r="D19597" s="171" t="s">
        <v>4</v>
      </c>
      <c r="E19597" s="11">
        <v>45108</v>
      </c>
      <c r="F19597">
        <v>31.5</v>
      </c>
      <c r="G19597">
        <v>34.5</v>
      </c>
      <c r="I19597">
        <v>161</v>
      </c>
      <c r="J19597">
        <v>350</v>
      </c>
      <c r="L19597">
        <v>381</v>
      </c>
      <c r="N19597">
        <v>157</v>
      </c>
      <c r="P19597">
        <v>11</v>
      </c>
      <c r="Q19597">
        <v>18</v>
      </c>
      <c r="S19597">
        <v>4</v>
      </c>
    </row>
    <row r="19598" spans="1:19" x14ac:dyDescent="0.3">
      <c r="A19598" t="s">
        <v>39010</v>
      </c>
      <c r="B19598" s="171" t="s">
        <v>39011</v>
      </c>
      <c r="C19598" s="171" t="s">
        <v>6843</v>
      </c>
      <c r="D19598" s="171" t="s">
        <v>80</v>
      </c>
      <c r="E19598" s="11">
        <v>45108</v>
      </c>
      <c r="F19598">
        <v>2</v>
      </c>
      <c r="G19598">
        <v>4</v>
      </c>
      <c r="I19598">
        <v>7</v>
      </c>
      <c r="J19598">
        <v>11</v>
      </c>
      <c r="L19598">
        <v>22</v>
      </c>
      <c r="N19598">
        <v>7</v>
      </c>
      <c r="P19598">
        <v>0</v>
      </c>
      <c r="Q19598">
        <v>1</v>
      </c>
      <c r="S19598">
        <v>0</v>
      </c>
    </row>
    <row r="19599" spans="1:19" x14ac:dyDescent="0.3">
      <c r="A19599" t="s">
        <v>39012</v>
      </c>
      <c r="B19599" s="171" t="s">
        <v>39013</v>
      </c>
      <c r="C19599" s="171" t="s">
        <v>6843</v>
      </c>
      <c r="D19599" s="171" t="s">
        <v>4</v>
      </c>
      <c r="E19599" s="11">
        <v>45108</v>
      </c>
      <c r="F19599">
        <v>2</v>
      </c>
      <c r="G19599">
        <v>4</v>
      </c>
      <c r="I19599">
        <v>7</v>
      </c>
      <c r="J19599">
        <v>11</v>
      </c>
      <c r="L19599">
        <v>22</v>
      </c>
      <c r="N19599">
        <v>7</v>
      </c>
      <c r="P19599">
        <v>0</v>
      </c>
      <c r="Q19599">
        <v>1</v>
      </c>
      <c r="S19599">
        <v>0</v>
      </c>
    </row>
    <row r="19600" spans="1:19" x14ac:dyDescent="0.3">
      <c r="A19600" t="s">
        <v>39014</v>
      </c>
      <c r="B19600" s="171" t="s">
        <v>39015</v>
      </c>
      <c r="C19600" s="171" t="s">
        <v>12995</v>
      </c>
      <c r="D19600" s="171" t="s">
        <v>80</v>
      </c>
      <c r="E19600" s="11">
        <v>45108</v>
      </c>
      <c r="F19600">
        <v>67.5</v>
      </c>
      <c r="G19600">
        <v>77.5</v>
      </c>
      <c r="I19600">
        <v>233</v>
      </c>
      <c r="J19600">
        <v>538</v>
      </c>
      <c r="L19600">
        <v>607</v>
      </c>
      <c r="N19600">
        <v>220</v>
      </c>
      <c r="O19600" t="s">
        <v>16361</v>
      </c>
      <c r="P19600">
        <v>15</v>
      </c>
      <c r="Q19600">
        <v>28</v>
      </c>
      <c r="S19600">
        <v>13</v>
      </c>
    </row>
    <row r="19601" spans="1:19" x14ac:dyDescent="0.3">
      <c r="A19601" t="s">
        <v>39016</v>
      </c>
      <c r="B19601" s="171" t="s">
        <v>39017</v>
      </c>
      <c r="C19601" s="171" t="s">
        <v>15504</v>
      </c>
      <c r="D19601" s="171" t="s">
        <v>15341</v>
      </c>
      <c r="E19601" s="11">
        <v>45108</v>
      </c>
      <c r="F19601">
        <v>0</v>
      </c>
      <c r="G19601">
        <v>0</v>
      </c>
      <c r="I19601">
        <v>0</v>
      </c>
      <c r="J19601">
        <v>0</v>
      </c>
      <c r="L19601">
        <v>0</v>
      </c>
      <c r="N19601">
        <v>0</v>
      </c>
      <c r="O19601" t="s">
        <v>16361</v>
      </c>
      <c r="P19601">
        <v>0</v>
      </c>
      <c r="Q19601">
        <v>0</v>
      </c>
      <c r="S19601">
        <v>0</v>
      </c>
    </row>
    <row r="19602" spans="1:19" x14ac:dyDescent="0.3">
      <c r="A19602" t="s">
        <v>39018</v>
      </c>
      <c r="B19602" s="171" t="s">
        <v>39019</v>
      </c>
      <c r="C19602" s="171" t="s">
        <v>15511</v>
      </c>
      <c r="D19602" s="171" t="s">
        <v>80</v>
      </c>
      <c r="E19602" s="11">
        <v>45108</v>
      </c>
      <c r="F19602">
        <v>19</v>
      </c>
      <c r="G19602">
        <v>24</v>
      </c>
      <c r="H19602">
        <v>201</v>
      </c>
      <c r="I19602">
        <v>32</v>
      </c>
      <c r="J19602">
        <v>102</v>
      </c>
      <c r="L19602">
        <v>130</v>
      </c>
      <c r="N19602">
        <v>31</v>
      </c>
      <c r="P19602">
        <v>1</v>
      </c>
      <c r="Q19602">
        <v>4</v>
      </c>
      <c r="S19602">
        <v>1</v>
      </c>
    </row>
    <row r="19603" spans="1:19" x14ac:dyDescent="0.3">
      <c r="A19603" t="s">
        <v>39020</v>
      </c>
      <c r="B19603" s="171" t="s">
        <v>39021</v>
      </c>
      <c r="C19603" s="171" t="s">
        <v>15511</v>
      </c>
      <c r="D19603" s="171" t="s">
        <v>15341</v>
      </c>
      <c r="E19603" s="11">
        <v>45108</v>
      </c>
      <c r="F19603">
        <v>0</v>
      </c>
      <c r="G19603">
        <v>0</v>
      </c>
      <c r="I19603">
        <v>0</v>
      </c>
      <c r="J19603">
        <v>0</v>
      </c>
      <c r="L19603">
        <v>0</v>
      </c>
      <c r="N19603">
        <v>0</v>
      </c>
      <c r="P19603">
        <v>0</v>
      </c>
      <c r="Q19603">
        <v>0</v>
      </c>
      <c r="S19603">
        <v>0</v>
      </c>
    </row>
    <row r="19604" spans="1:19" x14ac:dyDescent="0.3">
      <c r="A19604" t="s">
        <v>39022</v>
      </c>
      <c r="B19604" s="171" t="s">
        <v>39023</v>
      </c>
      <c r="C19604" s="171" t="s">
        <v>15511</v>
      </c>
      <c r="D19604" s="171" t="s">
        <v>4</v>
      </c>
      <c r="E19604" s="11">
        <v>45108</v>
      </c>
      <c r="F19604">
        <v>19</v>
      </c>
      <c r="G19604">
        <v>24</v>
      </c>
      <c r="I19604">
        <v>32</v>
      </c>
      <c r="J19604">
        <v>102</v>
      </c>
      <c r="L19604">
        <v>130</v>
      </c>
      <c r="N19604">
        <v>31</v>
      </c>
      <c r="P19604">
        <v>1</v>
      </c>
      <c r="Q19604">
        <v>4</v>
      </c>
      <c r="S19604">
        <v>1</v>
      </c>
    </row>
    <row r="19605" spans="1:19" x14ac:dyDescent="0.3">
      <c r="A19605" t="s">
        <v>39024</v>
      </c>
      <c r="B19605" s="171" t="s">
        <v>39025</v>
      </c>
      <c r="C19605" s="171" t="s">
        <v>104</v>
      </c>
      <c r="D19605" s="171" t="s">
        <v>4</v>
      </c>
      <c r="E19605" s="11">
        <v>45108</v>
      </c>
      <c r="F19605">
        <v>67.5</v>
      </c>
      <c r="G19605">
        <v>77.5</v>
      </c>
      <c r="I19605">
        <v>233</v>
      </c>
      <c r="J19605">
        <v>538</v>
      </c>
      <c r="L19605">
        <v>607</v>
      </c>
      <c r="N19605">
        <v>220</v>
      </c>
      <c r="P19605">
        <v>15</v>
      </c>
      <c r="Q19605">
        <v>28</v>
      </c>
      <c r="S19605">
        <v>13</v>
      </c>
    </row>
    <row r="19606" spans="1:19" x14ac:dyDescent="0.3">
      <c r="A19606" t="s">
        <v>39026</v>
      </c>
      <c r="B19606" s="171" t="s">
        <v>39027</v>
      </c>
      <c r="C19606" s="171" t="s">
        <v>34754</v>
      </c>
      <c r="D19606" s="171" t="s">
        <v>80</v>
      </c>
      <c r="E19606" s="11">
        <v>45139</v>
      </c>
      <c r="F19606">
        <v>0.5</v>
      </c>
      <c r="G19606">
        <v>0.5</v>
      </c>
      <c r="I19606">
        <v>0</v>
      </c>
      <c r="J19606">
        <v>2</v>
      </c>
      <c r="L19606">
        <v>2</v>
      </c>
      <c r="N19606">
        <v>0</v>
      </c>
      <c r="P19606">
        <v>0</v>
      </c>
      <c r="Q19606">
        <v>0</v>
      </c>
      <c r="S19606">
        <v>0</v>
      </c>
    </row>
    <row r="19607" spans="1:19" x14ac:dyDescent="0.3">
      <c r="A19607" t="s">
        <v>39028</v>
      </c>
      <c r="B19607" s="171" t="s">
        <v>39029</v>
      </c>
      <c r="C19607" s="171" t="s">
        <v>34757</v>
      </c>
      <c r="D19607" s="171" t="s">
        <v>80</v>
      </c>
      <c r="E19607" s="11">
        <v>45139</v>
      </c>
      <c r="F19607">
        <v>1</v>
      </c>
      <c r="G19607">
        <v>1.5</v>
      </c>
      <c r="I19607">
        <v>0</v>
      </c>
      <c r="J19607">
        <v>4</v>
      </c>
      <c r="L19607">
        <v>6</v>
      </c>
      <c r="N19607">
        <v>0</v>
      </c>
      <c r="P19607">
        <v>0</v>
      </c>
      <c r="Q19607">
        <v>0</v>
      </c>
      <c r="S19607">
        <v>0</v>
      </c>
    </row>
    <row r="19608" spans="1:19" x14ac:dyDescent="0.3">
      <c r="A19608" t="s">
        <v>39030</v>
      </c>
      <c r="B19608" s="171" t="s">
        <v>39031</v>
      </c>
      <c r="C19608" s="171" t="s">
        <v>34760</v>
      </c>
      <c r="D19608" s="171" t="s">
        <v>80</v>
      </c>
      <c r="E19608" s="11">
        <v>45139</v>
      </c>
      <c r="F19608">
        <v>1</v>
      </c>
      <c r="G19608">
        <v>1</v>
      </c>
      <c r="I19608">
        <v>2</v>
      </c>
      <c r="J19608">
        <v>4</v>
      </c>
      <c r="L19608">
        <v>4</v>
      </c>
      <c r="N19608">
        <v>2</v>
      </c>
      <c r="P19608">
        <v>0</v>
      </c>
      <c r="Q19608">
        <v>0</v>
      </c>
      <c r="S19608">
        <v>0</v>
      </c>
    </row>
    <row r="19609" spans="1:19" x14ac:dyDescent="0.3">
      <c r="A19609" t="s">
        <v>39032</v>
      </c>
      <c r="B19609" s="171" t="s">
        <v>39033</v>
      </c>
      <c r="C19609" s="171" t="s">
        <v>34763</v>
      </c>
      <c r="D19609" s="171" t="s">
        <v>80</v>
      </c>
      <c r="E19609" s="11">
        <v>45139</v>
      </c>
      <c r="F19609">
        <v>0.5</v>
      </c>
      <c r="G19609">
        <v>0.5</v>
      </c>
      <c r="I19609">
        <v>0</v>
      </c>
      <c r="J19609">
        <v>2</v>
      </c>
      <c r="L19609">
        <v>2</v>
      </c>
      <c r="N19609">
        <v>0</v>
      </c>
      <c r="P19609">
        <v>0</v>
      </c>
      <c r="Q19609">
        <v>0</v>
      </c>
      <c r="S19609">
        <v>0</v>
      </c>
    </row>
    <row r="19610" spans="1:19" x14ac:dyDescent="0.3">
      <c r="A19610" t="s">
        <v>39034</v>
      </c>
      <c r="B19610" s="171" t="s">
        <v>39035</v>
      </c>
      <c r="C19610" s="171" t="s">
        <v>34766</v>
      </c>
      <c r="D19610" s="171" t="s">
        <v>80</v>
      </c>
      <c r="E19610" s="11">
        <v>45139</v>
      </c>
      <c r="F19610">
        <v>0.5</v>
      </c>
      <c r="G19610">
        <v>0.5</v>
      </c>
      <c r="I19610">
        <v>0</v>
      </c>
      <c r="J19610">
        <v>2</v>
      </c>
      <c r="L19610">
        <v>2</v>
      </c>
      <c r="N19610">
        <v>0</v>
      </c>
      <c r="P19610">
        <v>0</v>
      </c>
      <c r="Q19610">
        <v>0</v>
      </c>
      <c r="S19610">
        <v>0</v>
      </c>
    </row>
    <row r="19611" spans="1:19" x14ac:dyDescent="0.3">
      <c r="A19611" t="s">
        <v>39036</v>
      </c>
      <c r="B19611" s="171" t="s">
        <v>39037</v>
      </c>
      <c r="C19611" s="171" t="s">
        <v>119</v>
      </c>
      <c r="D19611" s="171" t="s">
        <v>80</v>
      </c>
      <c r="E19611" s="11">
        <v>45139</v>
      </c>
      <c r="F19611">
        <v>0</v>
      </c>
      <c r="G19611">
        <v>0</v>
      </c>
      <c r="I19611">
        <v>0</v>
      </c>
      <c r="J19611">
        <v>0</v>
      </c>
      <c r="L19611">
        <v>0</v>
      </c>
      <c r="N19611">
        <v>0</v>
      </c>
      <c r="P19611">
        <v>0</v>
      </c>
      <c r="Q19611">
        <v>0</v>
      </c>
      <c r="S19611">
        <v>0</v>
      </c>
    </row>
    <row r="19612" spans="1:19" x14ac:dyDescent="0.3">
      <c r="A19612" t="s">
        <v>39038</v>
      </c>
      <c r="B19612" s="171" t="s">
        <v>39039</v>
      </c>
      <c r="C19612" s="171" t="s">
        <v>143</v>
      </c>
      <c r="D19612" s="171" t="s">
        <v>80</v>
      </c>
      <c r="E19612" s="11">
        <v>45139</v>
      </c>
      <c r="F19612">
        <v>0</v>
      </c>
      <c r="G19612">
        <v>0</v>
      </c>
      <c r="I19612">
        <v>0</v>
      </c>
      <c r="J19612">
        <v>0</v>
      </c>
      <c r="L19612">
        <v>0</v>
      </c>
      <c r="N19612">
        <v>0</v>
      </c>
      <c r="P19612">
        <v>0</v>
      </c>
      <c r="Q19612">
        <v>0</v>
      </c>
      <c r="S19612">
        <v>0</v>
      </c>
    </row>
    <row r="19613" spans="1:19" x14ac:dyDescent="0.3">
      <c r="A19613" t="s">
        <v>39040</v>
      </c>
      <c r="B19613" s="171" t="s">
        <v>39041</v>
      </c>
      <c r="C19613" s="171" t="s">
        <v>158</v>
      </c>
      <c r="D19613" s="171" t="s">
        <v>80</v>
      </c>
      <c r="E19613" s="11">
        <v>45139</v>
      </c>
      <c r="F19613">
        <v>0</v>
      </c>
      <c r="G19613">
        <v>0</v>
      </c>
      <c r="I19613">
        <v>0</v>
      </c>
      <c r="J19613">
        <v>0</v>
      </c>
      <c r="L19613">
        <v>0</v>
      </c>
      <c r="N19613">
        <v>0</v>
      </c>
      <c r="P19613">
        <v>0</v>
      </c>
      <c r="Q19613">
        <v>0</v>
      </c>
      <c r="S19613">
        <v>0</v>
      </c>
    </row>
    <row r="19614" spans="1:19" x14ac:dyDescent="0.3">
      <c r="A19614" t="s">
        <v>39042</v>
      </c>
      <c r="B19614" s="171" t="s">
        <v>39043</v>
      </c>
      <c r="C19614" s="171" t="s">
        <v>209</v>
      </c>
      <c r="D19614" s="171" t="s">
        <v>80</v>
      </c>
      <c r="E19614" s="11">
        <v>45139</v>
      </c>
      <c r="F19614">
        <v>0</v>
      </c>
      <c r="G19614">
        <v>0</v>
      </c>
      <c r="I19614">
        <v>0</v>
      </c>
      <c r="J19614">
        <v>0</v>
      </c>
      <c r="L19614">
        <v>0</v>
      </c>
      <c r="N19614">
        <v>0</v>
      </c>
      <c r="P19614">
        <v>0</v>
      </c>
      <c r="Q19614">
        <v>0</v>
      </c>
      <c r="S19614">
        <v>0</v>
      </c>
    </row>
    <row r="19615" spans="1:19" x14ac:dyDescent="0.3">
      <c r="A19615" t="s">
        <v>39044</v>
      </c>
      <c r="B19615" s="171" t="s">
        <v>39045</v>
      </c>
      <c r="C19615" s="171" t="s">
        <v>76</v>
      </c>
      <c r="D19615" s="171" t="s">
        <v>80</v>
      </c>
      <c r="E19615" s="11">
        <v>45139</v>
      </c>
      <c r="F19615">
        <v>0</v>
      </c>
      <c r="G19615">
        <v>0</v>
      </c>
      <c r="I19615">
        <v>0</v>
      </c>
      <c r="J19615">
        <v>0</v>
      </c>
      <c r="L19615">
        <v>0</v>
      </c>
      <c r="N19615">
        <v>0</v>
      </c>
      <c r="P19615">
        <v>0</v>
      </c>
      <c r="Q19615">
        <v>0</v>
      </c>
      <c r="S19615">
        <v>0</v>
      </c>
    </row>
    <row r="19616" spans="1:19" x14ac:dyDescent="0.3">
      <c r="A19616" t="s">
        <v>39046</v>
      </c>
      <c r="B19616" s="171" t="s">
        <v>39047</v>
      </c>
      <c r="C19616" s="171" t="s">
        <v>15347</v>
      </c>
      <c r="D19616" s="171" t="s">
        <v>80</v>
      </c>
      <c r="E19616" s="11">
        <v>45139</v>
      </c>
      <c r="F19616">
        <v>0</v>
      </c>
      <c r="G19616">
        <v>0</v>
      </c>
      <c r="I19616">
        <v>0</v>
      </c>
      <c r="J19616">
        <v>0</v>
      </c>
      <c r="L19616">
        <v>0</v>
      </c>
      <c r="N19616">
        <v>0</v>
      </c>
      <c r="P19616">
        <v>0</v>
      </c>
      <c r="Q19616">
        <v>0</v>
      </c>
      <c r="S19616">
        <v>0</v>
      </c>
    </row>
    <row r="19617" spans="1:19" x14ac:dyDescent="0.3">
      <c r="A19617" t="s">
        <v>39048</v>
      </c>
      <c r="B19617" s="171" t="s">
        <v>39049</v>
      </c>
      <c r="C19617" s="171" t="s">
        <v>203</v>
      </c>
      <c r="D19617" s="171" t="s">
        <v>80</v>
      </c>
      <c r="E19617" s="11">
        <v>45139</v>
      </c>
      <c r="F19617">
        <v>3</v>
      </c>
      <c r="G19617">
        <v>3</v>
      </c>
      <c r="I19617">
        <v>6</v>
      </c>
      <c r="J19617">
        <v>15</v>
      </c>
      <c r="L19617">
        <v>15</v>
      </c>
      <c r="N19617">
        <v>6</v>
      </c>
      <c r="P19617">
        <v>0</v>
      </c>
      <c r="Q19617">
        <v>0</v>
      </c>
      <c r="S19617">
        <v>0</v>
      </c>
    </row>
    <row r="19618" spans="1:19" x14ac:dyDescent="0.3">
      <c r="A19618" t="s">
        <v>39050</v>
      </c>
      <c r="B19618" s="171" t="s">
        <v>39051</v>
      </c>
      <c r="C19618" s="171" t="s">
        <v>15340</v>
      </c>
      <c r="D19618" s="171" t="s">
        <v>15341</v>
      </c>
      <c r="E19618" s="11">
        <v>45139</v>
      </c>
      <c r="F19618">
        <v>0</v>
      </c>
      <c r="G19618">
        <v>0</v>
      </c>
      <c r="I19618">
        <v>0</v>
      </c>
      <c r="J19618">
        <v>0</v>
      </c>
      <c r="L19618">
        <v>0</v>
      </c>
      <c r="N19618">
        <v>0</v>
      </c>
      <c r="P19618">
        <v>0</v>
      </c>
      <c r="Q19618">
        <v>0</v>
      </c>
      <c r="S19618">
        <v>0</v>
      </c>
    </row>
    <row r="19619" spans="1:19" x14ac:dyDescent="0.3">
      <c r="A19619" t="s">
        <v>39052</v>
      </c>
      <c r="B19619" s="171" t="s">
        <v>39053</v>
      </c>
      <c r="C19619" s="171" t="s">
        <v>15340</v>
      </c>
      <c r="D19619" s="171" t="s">
        <v>80</v>
      </c>
      <c r="E19619" s="11">
        <v>45139</v>
      </c>
      <c r="F19619">
        <v>0</v>
      </c>
      <c r="G19619">
        <v>0</v>
      </c>
      <c r="I19619">
        <v>0</v>
      </c>
      <c r="J19619">
        <v>0</v>
      </c>
      <c r="L19619">
        <v>0</v>
      </c>
      <c r="N19619">
        <v>0</v>
      </c>
      <c r="P19619">
        <v>0</v>
      </c>
      <c r="Q19619">
        <v>0</v>
      </c>
      <c r="S19619">
        <v>0</v>
      </c>
    </row>
    <row r="19620" spans="1:19" x14ac:dyDescent="0.3">
      <c r="A19620" t="s">
        <v>39054</v>
      </c>
      <c r="B19620" s="171" t="s">
        <v>39055</v>
      </c>
      <c r="C19620" s="171" t="s">
        <v>15344</v>
      </c>
      <c r="D19620" s="171" t="s">
        <v>15341</v>
      </c>
      <c r="E19620" s="11">
        <v>45139</v>
      </c>
      <c r="F19620">
        <v>0</v>
      </c>
      <c r="G19620">
        <v>0</v>
      </c>
      <c r="I19620">
        <v>0</v>
      </c>
      <c r="J19620">
        <v>0</v>
      </c>
      <c r="L19620">
        <v>0</v>
      </c>
      <c r="N19620">
        <v>0</v>
      </c>
      <c r="P19620">
        <v>0</v>
      </c>
      <c r="Q19620">
        <v>0</v>
      </c>
      <c r="S19620">
        <v>0</v>
      </c>
    </row>
    <row r="19621" spans="1:19" x14ac:dyDescent="0.3">
      <c r="A19621" t="s">
        <v>39056</v>
      </c>
      <c r="B19621" s="171" t="s">
        <v>39057</v>
      </c>
      <c r="C19621" s="171" t="s">
        <v>15347</v>
      </c>
      <c r="D19621" s="171" t="s">
        <v>15341</v>
      </c>
      <c r="E19621" s="11">
        <v>45139</v>
      </c>
      <c r="F19621">
        <v>0</v>
      </c>
      <c r="G19621">
        <v>0</v>
      </c>
      <c r="I19621">
        <v>0</v>
      </c>
      <c r="J19621">
        <v>0</v>
      </c>
      <c r="L19621">
        <v>0</v>
      </c>
      <c r="N19621">
        <v>0</v>
      </c>
      <c r="P19621">
        <v>0</v>
      </c>
      <c r="Q19621">
        <v>0</v>
      </c>
      <c r="S19621">
        <v>0</v>
      </c>
    </row>
    <row r="19622" spans="1:19" x14ac:dyDescent="0.3">
      <c r="A19622" t="s">
        <v>39046</v>
      </c>
      <c r="B19622" s="171" t="s">
        <v>39047</v>
      </c>
      <c r="C19622" s="171" t="s">
        <v>15347</v>
      </c>
      <c r="D19622" s="171" t="s">
        <v>80</v>
      </c>
      <c r="E19622" s="11">
        <v>45139</v>
      </c>
      <c r="F19622">
        <v>1</v>
      </c>
      <c r="G19622">
        <v>1</v>
      </c>
      <c r="I19622">
        <v>1</v>
      </c>
      <c r="J19622">
        <v>6</v>
      </c>
      <c r="L19622">
        <v>6</v>
      </c>
      <c r="N19622">
        <v>1</v>
      </c>
      <c r="P19622">
        <v>0</v>
      </c>
      <c r="Q19622">
        <v>0</v>
      </c>
      <c r="S19622">
        <v>0</v>
      </c>
    </row>
    <row r="19623" spans="1:19" x14ac:dyDescent="0.3">
      <c r="A19623" t="s">
        <v>39058</v>
      </c>
      <c r="B19623" s="171" t="s">
        <v>39059</v>
      </c>
      <c r="C19623" s="171" t="s">
        <v>203</v>
      </c>
      <c r="D19623" s="171" t="s">
        <v>15341</v>
      </c>
      <c r="E19623" s="11">
        <v>45139</v>
      </c>
      <c r="F19623">
        <v>0</v>
      </c>
      <c r="G19623">
        <v>0</v>
      </c>
      <c r="I19623">
        <v>0</v>
      </c>
      <c r="J19623">
        <v>0</v>
      </c>
      <c r="L19623">
        <v>0</v>
      </c>
      <c r="N19623">
        <v>0</v>
      </c>
      <c r="P19623">
        <v>0</v>
      </c>
      <c r="Q19623">
        <v>0</v>
      </c>
      <c r="S19623">
        <v>0</v>
      </c>
    </row>
    <row r="19624" spans="1:19" x14ac:dyDescent="0.3">
      <c r="A19624" t="s">
        <v>39060</v>
      </c>
      <c r="B19624" s="171" t="s">
        <v>39061</v>
      </c>
      <c r="C19624" s="171" t="s">
        <v>24281</v>
      </c>
      <c r="D19624" s="171" t="s">
        <v>15341</v>
      </c>
      <c r="E19624" s="11">
        <v>45139</v>
      </c>
      <c r="F19624">
        <v>0</v>
      </c>
      <c r="G19624">
        <v>0</v>
      </c>
      <c r="I19624">
        <v>0</v>
      </c>
      <c r="J19624">
        <v>0</v>
      </c>
      <c r="L19624">
        <v>0</v>
      </c>
      <c r="N19624">
        <v>0</v>
      </c>
      <c r="P19624">
        <v>0</v>
      </c>
      <c r="Q19624">
        <v>0</v>
      </c>
      <c r="S19624">
        <v>0</v>
      </c>
    </row>
    <row r="19625" spans="1:19" x14ac:dyDescent="0.3">
      <c r="A19625" t="s">
        <v>39062</v>
      </c>
      <c r="B19625" s="171" t="s">
        <v>39063</v>
      </c>
      <c r="C19625" s="171" t="s">
        <v>24281</v>
      </c>
      <c r="D19625" s="171" t="s">
        <v>80</v>
      </c>
      <c r="E19625" s="11">
        <v>45139</v>
      </c>
      <c r="F19625">
        <v>0</v>
      </c>
      <c r="G19625">
        <v>0</v>
      </c>
      <c r="I19625">
        <v>0</v>
      </c>
      <c r="J19625">
        <v>0</v>
      </c>
      <c r="L19625">
        <v>0</v>
      </c>
      <c r="N19625">
        <v>0</v>
      </c>
      <c r="P19625">
        <v>0</v>
      </c>
      <c r="Q19625">
        <v>0</v>
      </c>
      <c r="S19625">
        <v>0</v>
      </c>
    </row>
    <row r="19626" spans="1:19" x14ac:dyDescent="0.3">
      <c r="A19626" t="s">
        <v>39064</v>
      </c>
      <c r="B19626" s="171" t="s">
        <v>39065</v>
      </c>
      <c r="C19626" s="171" t="s">
        <v>24284</v>
      </c>
      <c r="D19626" s="171" t="s">
        <v>80</v>
      </c>
      <c r="E19626" s="11">
        <v>45139</v>
      </c>
      <c r="F19626">
        <v>3</v>
      </c>
      <c r="G19626">
        <v>2</v>
      </c>
      <c r="I19626">
        <v>10</v>
      </c>
      <c r="J19626">
        <v>17</v>
      </c>
      <c r="L19626">
        <v>11</v>
      </c>
      <c r="N19626">
        <v>9</v>
      </c>
      <c r="P19626">
        <v>0</v>
      </c>
      <c r="Q19626">
        <v>0</v>
      </c>
      <c r="S19626">
        <v>1</v>
      </c>
    </row>
    <row r="19627" spans="1:19" x14ac:dyDescent="0.3">
      <c r="A19627" t="s">
        <v>39066</v>
      </c>
      <c r="B19627" s="171" t="s">
        <v>39067</v>
      </c>
      <c r="C19627" s="171" t="s">
        <v>18126</v>
      </c>
      <c r="D19627" s="171" t="s">
        <v>80</v>
      </c>
      <c r="E19627" s="11">
        <v>45139</v>
      </c>
      <c r="F19627">
        <v>0</v>
      </c>
      <c r="G19627">
        <v>0</v>
      </c>
      <c r="I19627">
        <v>0</v>
      </c>
      <c r="J19627">
        <v>0</v>
      </c>
      <c r="L19627">
        <v>0</v>
      </c>
      <c r="N19627">
        <v>0</v>
      </c>
      <c r="P19627">
        <v>0</v>
      </c>
      <c r="Q19627">
        <v>0</v>
      </c>
      <c r="S19627">
        <v>0</v>
      </c>
    </row>
    <row r="19628" spans="1:19" x14ac:dyDescent="0.3">
      <c r="A19628" t="s">
        <v>39068</v>
      </c>
      <c r="B19628" s="171" t="s">
        <v>39069</v>
      </c>
      <c r="C19628" s="171" t="s">
        <v>128</v>
      </c>
      <c r="D19628" s="171" t="s">
        <v>80</v>
      </c>
      <c r="E19628" s="11">
        <v>45139</v>
      </c>
      <c r="F19628">
        <v>0</v>
      </c>
      <c r="G19628">
        <v>0</v>
      </c>
      <c r="I19628">
        <v>0</v>
      </c>
      <c r="J19628">
        <v>0</v>
      </c>
      <c r="L19628">
        <v>0</v>
      </c>
      <c r="N19628">
        <v>0</v>
      </c>
      <c r="P19628">
        <v>0</v>
      </c>
      <c r="Q19628">
        <v>0</v>
      </c>
      <c r="S19628">
        <v>0</v>
      </c>
    </row>
    <row r="19629" spans="1:19" x14ac:dyDescent="0.3">
      <c r="A19629" t="s">
        <v>39070</v>
      </c>
      <c r="B19629" s="171" t="s">
        <v>39071</v>
      </c>
      <c r="C19629" s="171" t="s">
        <v>14824</v>
      </c>
      <c r="D19629" s="171" t="s">
        <v>80</v>
      </c>
      <c r="E19629" s="11">
        <v>45139</v>
      </c>
      <c r="F19629">
        <v>0</v>
      </c>
      <c r="G19629">
        <v>0</v>
      </c>
      <c r="I19629">
        <v>0</v>
      </c>
      <c r="J19629">
        <v>0</v>
      </c>
      <c r="L19629">
        <v>0</v>
      </c>
      <c r="N19629">
        <v>0</v>
      </c>
      <c r="P19629">
        <v>0</v>
      </c>
      <c r="Q19629">
        <v>0</v>
      </c>
      <c r="S19629">
        <v>0</v>
      </c>
    </row>
    <row r="19630" spans="1:19" x14ac:dyDescent="0.3">
      <c r="A19630" t="s">
        <v>39072</v>
      </c>
      <c r="B19630" s="171" t="s">
        <v>39073</v>
      </c>
      <c r="C19630" s="171" t="s">
        <v>152</v>
      </c>
      <c r="D19630" s="171" t="s">
        <v>80</v>
      </c>
      <c r="E19630" s="11">
        <v>45139</v>
      </c>
      <c r="F19630">
        <v>0</v>
      </c>
      <c r="G19630">
        <v>0</v>
      </c>
      <c r="I19630">
        <v>0</v>
      </c>
      <c r="J19630">
        <v>0</v>
      </c>
      <c r="L19630">
        <v>0</v>
      </c>
      <c r="N19630">
        <v>0</v>
      </c>
      <c r="P19630">
        <v>0</v>
      </c>
      <c r="Q19630">
        <v>0</v>
      </c>
      <c r="S19630">
        <v>0</v>
      </c>
    </row>
    <row r="19631" spans="1:19" x14ac:dyDescent="0.3">
      <c r="A19631" t="s">
        <v>39074</v>
      </c>
      <c r="B19631" s="171" t="s">
        <v>39075</v>
      </c>
      <c r="C19631" s="171" t="s">
        <v>194</v>
      </c>
      <c r="D19631" s="171" t="s">
        <v>80</v>
      </c>
      <c r="E19631" s="11">
        <v>45139</v>
      </c>
      <c r="F19631">
        <v>5</v>
      </c>
      <c r="G19631">
        <v>5</v>
      </c>
      <c r="I19631">
        <v>21</v>
      </c>
      <c r="J19631">
        <v>27</v>
      </c>
      <c r="L19631">
        <v>27</v>
      </c>
      <c r="N19631">
        <v>13</v>
      </c>
      <c r="P19631">
        <v>1</v>
      </c>
      <c r="Q19631">
        <v>1</v>
      </c>
      <c r="S19631">
        <v>8</v>
      </c>
    </row>
    <row r="19632" spans="1:19" x14ac:dyDescent="0.3">
      <c r="A19632" t="s">
        <v>39076</v>
      </c>
      <c r="B19632" s="171" t="s">
        <v>39077</v>
      </c>
      <c r="C19632" s="171" t="s">
        <v>18137</v>
      </c>
      <c r="D19632" s="171" t="s">
        <v>80</v>
      </c>
      <c r="E19632" s="11">
        <v>45139</v>
      </c>
      <c r="F19632">
        <v>0</v>
      </c>
      <c r="G19632">
        <v>0</v>
      </c>
      <c r="I19632">
        <v>0</v>
      </c>
      <c r="J19632">
        <v>0</v>
      </c>
      <c r="L19632">
        <v>0</v>
      </c>
      <c r="N19632">
        <v>0</v>
      </c>
      <c r="P19632">
        <v>0</v>
      </c>
      <c r="Q19632">
        <v>0</v>
      </c>
      <c r="S19632">
        <v>0</v>
      </c>
    </row>
    <row r="19633" spans="1:19" x14ac:dyDescent="0.3">
      <c r="A19633" t="s">
        <v>39078</v>
      </c>
      <c r="B19633" s="171" t="s">
        <v>39079</v>
      </c>
      <c r="C19633" s="171" t="s">
        <v>18140</v>
      </c>
      <c r="D19633" s="171" t="s">
        <v>80</v>
      </c>
      <c r="E19633" s="11">
        <v>45139</v>
      </c>
      <c r="F19633">
        <v>3</v>
      </c>
      <c r="G19633">
        <v>4</v>
      </c>
      <c r="I19633">
        <v>7</v>
      </c>
      <c r="J19633">
        <v>15</v>
      </c>
      <c r="L19633">
        <v>20</v>
      </c>
      <c r="N19633">
        <v>7</v>
      </c>
      <c r="P19633">
        <v>1</v>
      </c>
      <c r="Q19633">
        <v>1</v>
      </c>
      <c r="S19633">
        <v>0</v>
      </c>
    </row>
    <row r="19634" spans="1:19" x14ac:dyDescent="0.3">
      <c r="A19634" t="s">
        <v>39080</v>
      </c>
      <c r="B19634" s="171" t="s">
        <v>39081</v>
      </c>
      <c r="C19634" s="171" t="s">
        <v>236</v>
      </c>
      <c r="D19634" s="171" t="s">
        <v>80</v>
      </c>
      <c r="E19634" s="11">
        <v>45139</v>
      </c>
      <c r="F19634">
        <v>0</v>
      </c>
      <c r="G19634">
        <v>0</v>
      </c>
      <c r="I19634">
        <v>0</v>
      </c>
      <c r="J19634">
        <v>0</v>
      </c>
      <c r="L19634">
        <v>0</v>
      </c>
      <c r="N19634">
        <v>0</v>
      </c>
      <c r="P19634">
        <v>0</v>
      </c>
      <c r="Q19634">
        <v>0</v>
      </c>
      <c r="S19634">
        <v>0</v>
      </c>
    </row>
    <row r="19635" spans="1:19" x14ac:dyDescent="0.3">
      <c r="A19635" t="s">
        <v>39082</v>
      </c>
      <c r="B19635" s="171" t="s">
        <v>39083</v>
      </c>
      <c r="C19635" s="171" t="s">
        <v>239</v>
      </c>
      <c r="D19635" s="171" t="s">
        <v>80</v>
      </c>
      <c r="E19635" s="11">
        <v>45139</v>
      </c>
      <c r="F19635">
        <v>0</v>
      </c>
      <c r="G19635">
        <v>0</v>
      </c>
      <c r="I19635">
        <v>0</v>
      </c>
      <c r="J19635">
        <v>0</v>
      </c>
      <c r="L19635">
        <v>0</v>
      </c>
      <c r="N19635">
        <v>0</v>
      </c>
      <c r="P19635">
        <v>0</v>
      </c>
      <c r="Q19635">
        <v>0</v>
      </c>
      <c r="S19635">
        <v>0</v>
      </c>
    </row>
    <row r="19636" spans="1:19" x14ac:dyDescent="0.3">
      <c r="A19636" t="s">
        <v>39084</v>
      </c>
      <c r="B19636" s="171" t="s">
        <v>39085</v>
      </c>
      <c r="C19636" s="171" t="s">
        <v>176</v>
      </c>
      <c r="D19636" s="171" t="s">
        <v>80</v>
      </c>
      <c r="E19636" s="11">
        <v>45139</v>
      </c>
      <c r="F19636">
        <v>2</v>
      </c>
      <c r="G19636">
        <v>2</v>
      </c>
      <c r="I19636">
        <v>0</v>
      </c>
      <c r="J19636">
        <v>11</v>
      </c>
      <c r="L19636">
        <v>11</v>
      </c>
      <c r="N19636">
        <v>0</v>
      </c>
      <c r="P19636">
        <v>0</v>
      </c>
      <c r="Q19636">
        <v>0</v>
      </c>
      <c r="S19636">
        <v>0</v>
      </c>
    </row>
    <row r="19637" spans="1:19" x14ac:dyDescent="0.3">
      <c r="A19637" t="s">
        <v>39086</v>
      </c>
      <c r="B19637" s="171" t="s">
        <v>39087</v>
      </c>
      <c r="C19637" s="171" t="s">
        <v>206</v>
      </c>
      <c r="D19637" s="171" t="s">
        <v>80</v>
      </c>
      <c r="E19637" s="11">
        <v>45139</v>
      </c>
      <c r="F19637">
        <v>1.5</v>
      </c>
      <c r="G19637">
        <v>1.5</v>
      </c>
      <c r="I19637">
        <v>2</v>
      </c>
      <c r="J19637">
        <v>7</v>
      </c>
      <c r="L19637">
        <v>7</v>
      </c>
      <c r="N19637">
        <v>1</v>
      </c>
      <c r="P19637">
        <v>0</v>
      </c>
      <c r="Q19637">
        <v>0</v>
      </c>
      <c r="S19637">
        <v>1</v>
      </c>
    </row>
    <row r="19638" spans="1:19" x14ac:dyDescent="0.3">
      <c r="A19638" t="s">
        <v>39088</v>
      </c>
      <c r="B19638" s="171" t="s">
        <v>39089</v>
      </c>
      <c r="C19638" s="171" t="s">
        <v>176</v>
      </c>
      <c r="D19638" s="171" t="s">
        <v>15341</v>
      </c>
      <c r="E19638" s="11">
        <v>45139</v>
      </c>
      <c r="F19638">
        <v>0</v>
      </c>
      <c r="G19638">
        <v>0</v>
      </c>
      <c r="I19638">
        <v>0</v>
      </c>
      <c r="J19638">
        <v>0</v>
      </c>
      <c r="L19638">
        <v>0</v>
      </c>
      <c r="N19638">
        <v>0</v>
      </c>
      <c r="P19638">
        <v>0</v>
      </c>
      <c r="Q19638">
        <v>0</v>
      </c>
      <c r="S19638">
        <v>0</v>
      </c>
    </row>
    <row r="19639" spans="1:19" x14ac:dyDescent="0.3">
      <c r="A19639" t="s">
        <v>39090</v>
      </c>
      <c r="B19639" s="171" t="s">
        <v>39091</v>
      </c>
      <c r="C19639" s="171" t="s">
        <v>206</v>
      </c>
      <c r="D19639" s="171" t="s">
        <v>15341</v>
      </c>
      <c r="E19639" s="11">
        <v>45139</v>
      </c>
      <c r="F19639">
        <v>0</v>
      </c>
      <c r="G19639">
        <v>0</v>
      </c>
      <c r="I19639">
        <v>0</v>
      </c>
      <c r="J19639">
        <v>0</v>
      </c>
      <c r="L19639">
        <v>0</v>
      </c>
      <c r="N19639">
        <v>0</v>
      </c>
      <c r="P19639">
        <v>0</v>
      </c>
      <c r="Q19639">
        <v>0</v>
      </c>
      <c r="S19639">
        <v>0</v>
      </c>
    </row>
    <row r="19640" spans="1:19" x14ac:dyDescent="0.3">
      <c r="A19640" t="s">
        <v>39092</v>
      </c>
      <c r="B19640" s="171" t="s">
        <v>39093</v>
      </c>
      <c r="C19640" s="171" t="s">
        <v>16544</v>
      </c>
      <c r="D19640" s="171" t="s">
        <v>15341</v>
      </c>
      <c r="E19640" s="11">
        <v>45139</v>
      </c>
      <c r="F19640">
        <v>0</v>
      </c>
      <c r="G19640">
        <v>0</v>
      </c>
      <c r="I19640">
        <v>0</v>
      </c>
      <c r="J19640">
        <v>0</v>
      </c>
      <c r="L19640">
        <v>0</v>
      </c>
      <c r="N19640">
        <v>0</v>
      </c>
      <c r="P19640">
        <v>0</v>
      </c>
      <c r="Q19640">
        <v>0</v>
      </c>
      <c r="S19640">
        <v>0</v>
      </c>
    </row>
    <row r="19641" spans="1:19" x14ac:dyDescent="0.3">
      <c r="A19641" t="s">
        <v>39094</v>
      </c>
      <c r="B19641" s="171" t="s">
        <v>39095</v>
      </c>
      <c r="C19641" s="171" t="s">
        <v>16544</v>
      </c>
      <c r="D19641" s="171" t="s">
        <v>80</v>
      </c>
      <c r="E19641" s="11">
        <v>45139</v>
      </c>
      <c r="F19641">
        <v>0</v>
      </c>
      <c r="G19641">
        <v>0</v>
      </c>
      <c r="I19641">
        <v>0</v>
      </c>
      <c r="J19641">
        <v>0</v>
      </c>
      <c r="L19641">
        <v>0</v>
      </c>
      <c r="N19641">
        <v>0</v>
      </c>
      <c r="P19641">
        <v>0</v>
      </c>
      <c r="Q19641">
        <v>0</v>
      </c>
      <c r="S19641">
        <v>0</v>
      </c>
    </row>
    <row r="19642" spans="1:19" x14ac:dyDescent="0.3">
      <c r="A19642" t="s">
        <v>39096</v>
      </c>
      <c r="B19642" s="171" t="s">
        <v>39097</v>
      </c>
      <c r="C19642" s="171" t="s">
        <v>24315</v>
      </c>
      <c r="D19642" s="171" t="s">
        <v>15341</v>
      </c>
      <c r="E19642" s="11">
        <v>45139</v>
      </c>
      <c r="F19642">
        <v>0</v>
      </c>
      <c r="G19642">
        <v>0</v>
      </c>
      <c r="I19642">
        <v>0</v>
      </c>
      <c r="J19642">
        <v>0</v>
      </c>
      <c r="L19642">
        <v>0</v>
      </c>
      <c r="N19642">
        <v>0</v>
      </c>
      <c r="P19642">
        <v>0</v>
      </c>
      <c r="Q19642">
        <v>0</v>
      </c>
      <c r="S19642">
        <v>0</v>
      </c>
    </row>
    <row r="19643" spans="1:19" x14ac:dyDescent="0.3">
      <c r="A19643" t="s">
        <v>39098</v>
      </c>
      <c r="B19643" s="171" t="s">
        <v>39099</v>
      </c>
      <c r="C19643" s="171" t="s">
        <v>24315</v>
      </c>
      <c r="D19643" s="171" t="s">
        <v>80</v>
      </c>
      <c r="E19643" s="11">
        <v>45139</v>
      </c>
      <c r="F19643">
        <v>0</v>
      </c>
      <c r="G19643">
        <v>0</v>
      </c>
      <c r="I19643">
        <v>0</v>
      </c>
      <c r="J19643">
        <v>0</v>
      </c>
      <c r="L19643">
        <v>0</v>
      </c>
      <c r="N19643">
        <v>0</v>
      </c>
      <c r="P19643">
        <v>0</v>
      </c>
      <c r="Q19643">
        <v>0</v>
      </c>
      <c r="S19643">
        <v>0</v>
      </c>
    </row>
    <row r="19644" spans="1:19" x14ac:dyDescent="0.3">
      <c r="A19644" t="s">
        <v>39100</v>
      </c>
      <c r="B19644" s="171" t="s">
        <v>39101</v>
      </c>
      <c r="C19644" s="171" t="s">
        <v>34833</v>
      </c>
      <c r="D19644" s="171" t="s">
        <v>80</v>
      </c>
      <c r="E19644" s="11">
        <v>45139</v>
      </c>
      <c r="F19644">
        <v>1.5</v>
      </c>
      <c r="G19644">
        <v>2</v>
      </c>
      <c r="I19644">
        <v>3</v>
      </c>
      <c r="J19644">
        <v>9</v>
      </c>
      <c r="L19644">
        <v>11</v>
      </c>
      <c r="N19644">
        <v>3</v>
      </c>
      <c r="P19644">
        <v>0</v>
      </c>
      <c r="Q19644">
        <v>0</v>
      </c>
      <c r="S19644">
        <v>0</v>
      </c>
    </row>
    <row r="19645" spans="1:19" x14ac:dyDescent="0.3">
      <c r="A19645" t="s">
        <v>39102</v>
      </c>
      <c r="B19645" s="171" t="s">
        <v>39103</v>
      </c>
      <c r="C19645" s="171" t="s">
        <v>34836</v>
      </c>
      <c r="D19645" s="171" t="s">
        <v>80</v>
      </c>
      <c r="E19645" s="11">
        <v>45139</v>
      </c>
      <c r="F19645">
        <v>1.5</v>
      </c>
      <c r="G19645">
        <v>1.5</v>
      </c>
      <c r="I19645">
        <v>4</v>
      </c>
      <c r="J19645">
        <v>7</v>
      </c>
      <c r="L19645">
        <v>7</v>
      </c>
      <c r="N19645">
        <v>3</v>
      </c>
      <c r="P19645">
        <v>0</v>
      </c>
      <c r="Q19645">
        <v>0</v>
      </c>
      <c r="S19645">
        <v>1</v>
      </c>
    </row>
    <row r="19646" spans="1:19" x14ac:dyDescent="0.3">
      <c r="A19646" t="s">
        <v>39104</v>
      </c>
      <c r="B19646" s="171" t="s">
        <v>39105</v>
      </c>
      <c r="C19646" s="171" t="s">
        <v>113</v>
      </c>
      <c r="D19646" s="171" t="s">
        <v>80</v>
      </c>
      <c r="E19646" s="11">
        <v>45139</v>
      </c>
      <c r="F19646">
        <v>0</v>
      </c>
      <c r="G19646">
        <v>0</v>
      </c>
      <c r="I19646">
        <v>0</v>
      </c>
      <c r="J19646">
        <v>0</v>
      </c>
      <c r="L19646">
        <v>0</v>
      </c>
      <c r="N19646">
        <v>0</v>
      </c>
      <c r="P19646">
        <v>0</v>
      </c>
      <c r="Q19646">
        <v>0</v>
      </c>
      <c r="S19646">
        <v>0</v>
      </c>
    </row>
    <row r="19647" spans="1:19" x14ac:dyDescent="0.3">
      <c r="A19647" t="s">
        <v>39106</v>
      </c>
      <c r="B19647" s="171" t="s">
        <v>39107</v>
      </c>
      <c r="C19647" s="171" t="s">
        <v>131</v>
      </c>
      <c r="D19647" s="171" t="s">
        <v>80</v>
      </c>
      <c r="E19647" s="11">
        <v>45139</v>
      </c>
      <c r="F19647">
        <v>0</v>
      </c>
      <c r="G19647">
        <v>0</v>
      </c>
      <c r="I19647">
        <v>0</v>
      </c>
      <c r="J19647">
        <v>0</v>
      </c>
      <c r="L19647">
        <v>0</v>
      </c>
      <c r="N19647">
        <v>0</v>
      </c>
      <c r="P19647">
        <v>0</v>
      </c>
      <c r="Q19647">
        <v>0</v>
      </c>
      <c r="S19647">
        <v>0</v>
      </c>
    </row>
    <row r="19648" spans="1:19" x14ac:dyDescent="0.3">
      <c r="A19648" t="s">
        <v>39108</v>
      </c>
      <c r="B19648" s="171" t="s">
        <v>39109</v>
      </c>
      <c r="C19648" s="171" t="s">
        <v>14843</v>
      </c>
      <c r="D19648" s="171" t="s">
        <v>80</v>
      </c>
      <c r="E19648" s="11">
        <v>45139</v>
      </c>
      <c r="F19648">
        <v>0</v>
      </c>
      <c r="G19648">
        <v>0</v>
      </c>
      <c r="I19648">
        <v>0</v>
      </c>
      <c r="J19648">
        <v>0</v>
      </c>
      <c r="L19648">
        <v>0</v>
      </c>
      <c r="N19648">
        <v>0</v>
      </c>
      <c r="P19648">
        <v>0</v>
      </c>
      <c r="Q19648">
        <v>0</v>
      </c>
      <c r="S19648">
        <v>0</v>
      </c>
    </row>
    <row r="19649" spans="1:19" x14ac:dyDescent="0.3">
      <c r="A19649" t="s">
        <v>39110</v>
      </c>
      <c r="B19649" s="171" t="s">
        <v>39111</v>
      </c>
      <c r="C19649" s="171" t="s">
        <v>155</v>
      </c>
      <c r="D19649" s="171" t="s">
        <v>80</v>
      </c>
      <c r="E19649" s="11">
        <v>45139</v>
      </c>
      <c r="F19649">
        <v>5</v>
      </c>
      <c r="G19649">
        <v>6</v>
      </c>
      <c r="I19649">
        <v>14</v>
      </c>
      <c r="J19649">
        <v>27</v>
      </c>
      <c r="L19649">
        <v>32</v>
      </c>
      <c r="N19649">
        <v>14</v>
      </c>
      <c r="P19649">
        <v>0</v>
      </c>
      <c r="Q19649">
        <v>0</v>
      </c>
      <c r="S19649">
        <v>0</v>
      </c>
    </row>
    <row r="19650" spans="1:19" x14ac:dyDescent="0.3">
      <c r="A19650" t="s">
        <v>39112</v>
      </c>
      <c r="B19650" s="171" t="s">
        <v>39113</v>
      </c>
      <c r="C19650" s="171" t="s">
        <v>16232</v>
      </c>
      <c r="D19650" s="171" t="s">
        <v>80</v>
      </c>
      <c r="E19650" s="11">
        <v>45139</v>
      </c>
      <c r="F19650">
        <v>1.5</v>
      </c>
      <c r="G19650">
        <v>2</v>
      </c>
      <c r="I19650">
        <v>4</v>
      </c>
      <c r="J19650">
        <v>9</v>
      </c>
      <c r="L19650">
        <v>12</v>
      </c>
      <c r="N19650">
        <v>3</v>
      </c>
      <c r="P19650">
        <v>0</v>
      </c>
      <c r="Q19650">
        <v>0</v>
      </c>
      <c r="S19650">
        <v>1</v>
      </c>
    </row>
    <row r="19651" spans="1:19" x14ac:dyDescent="0.3">
      <c r="A19651" t="s">
        <v>39114</v>
      </c>
      <c r="B19651" s="171" t="s">
        <v>39115</v>
      </c>
      <c r="C19651" s="171" t="s">
        <v>16557</v>
      </c>
      <c r="D19651" s="171" t="s">
        <v>80</v>
      </c>
      <c r="E19651" s="11">
        <v>45139</v>
      </c>
      <c r="F19651">
        <v>0</v>
      </c>
      <c r="G19651">
        <v>0</v>
      </c>
      <c r="I19651">
        <v>0</v>
      </c>
      <c r="J19651">
        <v>0</v>
      </c>
      <c r="L19651">
        <v>0</v>
      </c>
      <c r="N19651">
        <v>0</v>
      </c>
      <c r="P19651">
        <v>0</v>
      </c>
      <c r="Q19651">
        <v>0</v>
      </c>
      <c r="S19651">
        <v>0</v>
      </c>
    </row>
    <row r="19652" spans="1:19" x14ac:dyDescent="0.3">
      <c r="A19652" t="s">
        <v>39116</v>
      </c>
      <c r="B19652" s="171" t="s">
        <v>39117</v>
      </c>
      <c r="C19652" s="171" t="s">
        <v>188</v>
      </c>
      <c r="D19652" s="171" t="s">
        <v>80</v>
      </c>
      <c r="E19652" s="11">
        <v>45139</v>
      </c>
      <c r="F19652">
        <v>2</v>
      </c>
      <c r="G19652">
        <v>5</v>
      </c>
      <c r="I19652">
        <v>1</v>
      </c>
      <c r="J19652">
        <v>11</v>
      </c>
      <c r="L19652">
        <v>29</v>
      </c>
      <c r="N19652">
        <v>1</v>
      </c>
      <c r="P19652">
        <v>0</v>
      </c>
      <c r="Q19652">
        <v>0</v>
      </c>
      <c r="S19652">
        <v>0</v>
      </c>
    </row>
    <row r="19653" spans="1:19" x14ac:dyDescent="0.3">
      <c r="A19653" t="s">
        <v>39118</v>
      </c>
      <c r="B19653" s="171" t="s">
        <v>39119</v>
      </c>
      <c r="C19653" s="171" t="s">
        <v>227</v>
      </c>
      <c r="D19653" s="171" t="s">
        <v>80</v>
      </c>
      <c r="E19653" s="11">
        <v>45139</v>
      </c>
      <c r="F19653">
        <v>0</v>
      </c>
      <c r="G19653">
        <v>0</v>
      </c>
      <c r="I19653">
        <v>0</v>
      </c>
      <c r="J19653">
        <v>0</v>
      </c>
      <c r="L19653">
        <v>0</v>
      </c>
      <c r="N19653">
        <v>0</v>
      </c>
      <c r="P19653">
        <v>0</v>
      </c>
      <c r="Q19653">
        <v>0</v>
      </c>
      <c r="S19653">
        <v>0</v>
      </c>
    </row>
    <row r="19654" spans="1:19" x14ac:dyDescent="0.3">
      <c r="A19654" t="s">
        <v>39120</v>
      </c>
      <c r="B19654" s="171" t="s">
        <v>39121</v>
      </c>
      <c r="C19654" s="171" t="s">
        <v>116</v>
      </c>
      <c r="D19654" s="171" t="s">
        <v>80</v>
      </c>
      <c r="E19654" s="11">
        <v>45139</v>
      </c>
      <c r="F19654">
        <v>6</v>
      </c>
      <c r="G19654">
        <v>8</v>
      </c>
      <c r="I19654">
        <v>0</v>
      </c>
      <c r="J19654">
        <v>62</v>
      </c>
      <c r="L19654">
        <v>84</v>
      </c>
      <c r="N19654">
        <v>0</v>
      </c>
      <c r="P19654">
        <v>0</v>
      </c>
      <c r="Q19654">
        <v>0</v>
      </c>
      <c r="S19654">
        <v>0</v>
      </c>
    </row>
    <row r="19655" spans="1:19" x14ac:dyDescent="0.3">
      <c r="A19655" t="s">
        <v>39122</v>
      </c>
      <c r="B19655" s="171" t="s">
        <v>39123</v>
      </c>
      <c r="C19655" s="171" t="s">
        <v>9862</v>
      </c>
      <c r="D19655" s="171" t="s">
        <v>80</v>
      </c>
      <c r="E19655" s="11">
        <v>45139</v>
      </c>
      <c r="F19655">
        <v>0</v>
      </c>
      <c r="G19655">
        <v>0</v>
      </c>
      <c r="I19655">
        <v>0</v>
      </c>
      <c r="J19655">
        <v>0</v>
      </c>
      <c r="L19655">
        <v>0</v>
      </c>
      <c r="N19655">
        <v>0</v>
      </c>
      <c r="P19655">
        <v>0</v>
      </c>
      <c r="Q19655">
        <v>0</v>
      </c>
      <c r="S19655">
        <v>0</v>
      </c>
    </row>
    <row r="19656" spans="1:19" x14ac:dyDescent="0.3">
      <c r="A19656" t="s">
        <v>39124</v>
      </c>
      <c r="B19656" s="171" t="s">
        <v>39125</v>
      </c>
      <c r="C19656" s="171" t="s">
        <v>140</v>
      </c>
      <c r="D19656" s="171" t="s">
        <v>80</v>
      </c>
      <c r="E19656" s="11">
        <v>45139</v>
      </c>
      <c r="F19656">
        <v>0</v>
      </c>
      <c r="G19656">
        <v>0</v>
      </c>
      <c r="I19656">
        <v>0</v>
      </c>
      <c r="J19656">
        <v>0</v>
      </c>
      <c r="L19656">
        <v>0</v>
      </c>
      <c r="N19656">
        <v>0</v>
      </c>
      <c r="P19656">
        <v>0</v>
      </c>
      <c r="Q19656">
        <v>0</v>
      </c>
      <c r="S19656">
        <v>0</v>
      </c>
    </row>
    <row r="19657" spans="1:19" x14ac:dyDescent="0.3">
      <c r="A19657" t="s">
        <v>39126</v>
      </c>
      <c r="B19657" s="171" t="s">
        <v>39127</v>
      </c>
      <c r="C19657" s="171" t="s">
        <v>8590</v>
      </c>
      <c r="D19657" s="171" t="s">
        <v>80</v>
      </c>
      <c r="E19657" s="11">
        <v>45139</v>
      </c>
      <c r="F19657">
        <v>0</v>
      </c>
      <c r="G19657">
        <v>0</v>
      </c>
      <c r="I19657">
        <v>0</v>
      </c>
      <c r="J19657">
        <v>0</v>
      </c>
      <c r="L19657">
        <v>0</v>
      </c>
      <c r="N19657">
        <v>0</v>
      </c>
      <c r="P19657">
        <v>0</v>
      </c>
      <c r="Q19657">
        <v>0</v>
      </c>
      <c r="S19657">
        <v>0</v>
      </c>
    </row>
    <row r="19658" spans="1:19" x14ac:dyDescent="0.3">
      <c r="A19658" t="s">
        <v>39128</v>
      </c>
      <c r="B19658" s="171" t="s">
        <v>39129</v>
      </c>
      <c r="C19658" s="171" t="s">
        <v>170</v>
      </c>
      <c r="D19658" s="171" t="s">
        <v>80</v>
      </c>
      <c r="E19658" s="11">
        <v>45139</v>
      </c>
      <c r="F19658">
        <v>3.5</v>
      </c>
      <c r="G19658">
        <v>3.5</v>
      </c>
      <c r="I19658">
        <v>24</v>
      </c>
      <c r="J19658">
        <v>49</v>
      </c>
      <c r="L19658">
        <v>49</v>
      </c>
      <c r="N19658">
        <v>24</v>
      </c>
      <c r="P19658">
        <v>0</v>
      </c>
      <c r="Q19658">
        <v>2</v>
      </c>
      <c r="S19658">
        <v>0</v>
      </c>
    </row>
    <row r="19659" spans="1:19" x14ac:dyDescent="0.3">
      <c r="A19659" t="s">
        <v>39130</v>
      </c>
      <c r="B19659" s="171" t="s">
        <v>39131</v>
      </c>
      <c r="C19659" s="171" t="s">
        <v>182</v>
      </c>
      <c r="D19659" s="171" t="s">
        <v>80</v>
      </c>
      <c r="E19659" s="11">
        <v>45139</v>
      </c>
      <c r="F19659">
        <v>10.5</v>
      </c>
      <c r="G19659">
        <v>10</v>
      </c>
      <c r="I19659">
        <v>48</v>
      </c>
      <c r="J19659">
        <v>120</v>
      </c>
      <c r="L19659">
        <v>113</v>
      </c>
      <c r="N19659">
        <v>48</v>
      </c>
      <c r="P19659">
        <v>4</v>
      </c>
      <c r="Q19659">
        <v>4</v>
      </c>
      <c r="S19659">
        <v>0</v>
      </c>
    </row>
    <row r="19660" spans="1:19" x14ac:dyDescent="0.3">
      <c r="A19660" t="s">
        <v>39132</v>
      </c>
      <c r="B19660" s="171" t="s">
        <v>39133</v>
      </c>
      <c r="C19660" s="171" t="s">
        <v>197</v>
      </c>
      <c r="D19660" s="171" t="s">
        <v>80</v>
      </c>
      <c r="E19660" s="11">
        <v>45139</v>
      </c>
      <c r="F19660">
        <v>8.5</v>
      </c>
      <c r="G19660">
        <v>8</v>
      </c>
      <c r="I19660">
        <v>21</v>
      </c>
      <c r="J19660">
        <v>85</v>
      </c>
      <c r="L19660">
        <v>80</v>
      </c>
      <c r="N19660">
        <v>21</v>
      </c>
      <c r="P19660">
        <v>3</v>
      </c>
      <c r="Q19660">
        <v>4</v>
      </c>
      <c r="S19660">
        <v>0</v>
      </c>
    </row>
    <row r="19661" spans="1:19" x14ac:dyDescent="0.3">
      <c r="A19661" t="s">
        <v>39134</v>
      </c>
      <c r="B19661" s="171" t="s">
        <v>39135</v>
      </c>
      <c r="C19661" s="171" t="s">
        <v>218</v>
      </c>
      <c r="D19661" s="171" t="s">
        <v>80</v>
      </c>
      <c r="E19661" s="11">
        <v>45139</v>
      </c>
      <c r="F19661">
        <v>0</v>
      </c>
      <c r="G19661">
        <v>0</v>
      </c>
      <c r="I19661">
        <v>0</v>
      </c>
      <c r="J19661">
        <v>0</v>
      </c>
      <c r="L19661">
        <v>0</v>
      </c>
      <c r="N19661">
        <v>0</v>
      </c>
      <c r="P19661">
        <v>0</v>
      </c>
      <c r="Q19661">
        <v>0</v>
      </c>
      <c r="S19661">
        <v>0</v>
      </c>
    </row>
    <row r="19662" spans="1:19" x14ac:dyDescent="0.3">
      <c r="A19662" t="s">
        <v>39136</v>
      </c>
      <c r="B19662" s="171" t="s">
        <v>39137</v>
      </c>
      <c r="C19662" s="171" t="s">
        <v>34871</v>
      </c>
      <c r="D19662" s="171" t="s">
        <v>80</v>
      </c>
      <c r="E19662" s="11">
        <v>45139</v>
      </c>
      <c r="F19662">
        <v>2.5</v>
      </c>
      <c r="G19662">
        <v>4</v>
      </c>
      <c r="I19662">
        <v>18</v>
      </c>
      <c r="J19662">
        <v>29</v>
      </c>
      <c r="L19662">
        <v>44</v>
      </c>
      <c r="N19662">
        <v>18</v>
      </c>
      <c r="P19662">
        <v>0</v>
      </c>
      <c r="Q19662">
        <v>0</v>
      </c>
      <c r="S19662">
        <v>0</v>
      </c>
    </row>
    <row r="19663" spans="1:19" x14ac:dyDescent="0.3">
      <c r="A19663" t="s">
        <v>39138</v>
      </c>
      <c r="B19663" s="171" t="s">
        <v>39139</v>
      </c>
      <c r="C19663" s="171" t="s">
        <v>230</v>
      </c>
      <c r="D19663" s="171" t="s">
        <v>80</v>
      </c>
      <c r="E19663" s="11">
        <v>45139</v>
      </c>
      <c r="F19663">
        <v>0</v>
      </c>
      <c r="G19663">
        <v>0</v>
      </c>
      <c r="I19663">
        <v>0</v>
      </c>
      <c r="J19663">
        <v>0</v>
      </c>
      <c r="L19663">
        <v>0</v>
      </c>
      <c r="N19663">
        <v>0</v>
      </c>
      <c r="P19663">
        <v>0</v>
      </c>
      <c r="Q19663">
        <v>0</v>
      </c>
      <c r="S19663">
        <v>0</v>
      </c>
    </row>
    <row r="19664" spans="1:19" x14ac:dyDescent="0.3">
      <c r="A19664" t="s">
        <v>39140</v>
      </c>
      <c r="B19664" s="171" t="s">
        <v>39141</v>
      </c>
      <c r="C19664" s="171" t="s">
        <v>8193</v>
      </c>
      <c r="D19664" s="171" t="s">
        <v>80</v>
      </c>
      <c r="E19664" s="11">
        <v>45139</v>
      </c>
      <c r="F19664">
        <v>0</v>
      </c>
      <c r="G19664">
        <v>1</v>
      </c>
      <c r="I19664">
        <v>12</v>
      </c>
      <c r="J19664">
        <v>0</v>
      </c>
      <c r="L19664">
        <v>11</v>
      </c>
      <c r="N19664">
        <v>12</v>
      </c>
      <c r="P19664">
        <v>0</v>
      </c>
      <c r="Q19664">
        <v>1</v>
      </c>
      <c r="S19664">
        <v>0</v>
      </c>
    </row>
    <row r="19665" spans="1:19" x14ac:dyDescent="0.3">
      <c r="A19665" t="s">
        <v>39142</v>
      </c>
      <c r="B19665" s="171" t="s">
        <v>39143</v>
      </c>
      <c r="C19665" s="171" t="s">
        <v>10522</v>
      </c>
      <c r="D19665" s="171" t="s">
        <v>80</v>
      </c>
      <c r="E19665" s="11">
        <v>45139</v>
      </c>
      <c r="F19665">
        <v>0</v>
      </c>
      <c r="G19665">
        <v>0</v>
      </c>
      <c r="I19665">
        <v>0</v>
      </c>
      <c r="J19665">
        <v>0</v>
      </c>
      <c r="L19665">
        <v>0</v>
      </c>
      <c r="N19665">
        <v>0</v>
      </c>
      <c r="P19665">
        <v>0</v>
      </c>
      <c r="Q19665">
        <v>0</v>
      </c>
      <c r="S19665">
        <v>0</v>
      </c>
    </row>
    <row r="19666" spans="1:19" x14ac:dyDescent="0.3">
      <c r="A19666" t="s">
        <v>39144</v>
      </c>
      <c r="B19666" s="171" t="s">
        <v>39145</v>
      </c>
      <c r="C19666" s="171" t="s">
        <v>10525</v>
      </c>
      <c r="D19666" s="171" t="s">
        <v>80</v>
      </c>
      <c r="E19666" s="11">
        <v>45139</v>
      </c>
      <c r="F19666">
        <v>0</v>
      </c>
      <c r="G19666">
        <v>0</v>
      </c>
      <c r="I19666">
        <v>0</v>
      </c>
      <c r="J19666">
        <v>0</v>
      </c>
      <c r="L19666">
        <v>0</v>
      </c>
      <c r="N19666">
        <v>0</v>
      </c>
      <c r="P19666">
        <v>0</v>
      </c>
      <c r="Q19666">
        <v>0</v>
      </c>
      <c r="S19666">
        <v>0</v>
      </c>
    </row>
    <row r="19667" spans="1:19" x14ac:dyDescent="0.3">
      <c r="A19667" t="s">
        <v>39146</v>
      </c>
      <c r="B19667" s="171" t="s">
        <v>39147</v>
      </c>
      <c r="C19667" s="171" t="s">
        <v>10528</v>
      </c>
      <c r="D19667" s="171" t="s">
        <v>80</v>
      </c>
      <c r="E19667" s="11">
        <v>45139</v>
      </c>
      <c r="F19667">
        <v>0</v>
      </c>
      <c r="G19667">
        <v>0</v>
      </c>
      <c r="I19667">
        <v>0</v>
      </c>
      <c r="J19667">
        <v>0</v>
      </c>
      <c r="L19667">
        <v>0</v>
      </c>
      <c r="N19667">
        <v>0</v>
      </c>
      <c r="P19667">
        <v>0</v>
      </c>
      <c r="Q19667">
        <v>0</v>
      </c>
      <c r="S19667">
        <v>0</v>
      </c>
    </row>
    <row r="19668" spans="1:19" x14ac:dyDescent="0.3">
      <c r="A19668" t="s">
        <v>39148</v>
      </c>
      <c r="B19668" s="171" t="s">
        <v>39149</v>
      </c>
      <c r="C19668" s="171" t="s">
        <v>10531</v>
      </c>
      <c r="D19668" s="171" t="s">
        <v>80</v>
      </c>
      <c r="E19668" s="11">
        <v>45139</v>
      </c>
      <c r="F19668">
        <v>0</v>
      </c>
      <c r="G19668">
        <v>0</v>
      </c>
      <c r="I19668">
        <v>0</v>
      </c>
      <c r="J19668">
        <v>0</v>
      </c>
      <c r="L19668">
        <v>0</v>
      </c>
      <c r="N19668">
        <v>0</v>
      </c>
      <c r="P19668">
        <v>0</v>
      </c>
      <c r="Q19668">
        <v>0</v>
      </c>
      <c r="S19668">
        <v>0</v>
      </c>
    </row>
    <row r="19669" spans="1:19" x14ac:dyDescent="0.3">
      <c r="A19669" t="s">
        <v>39150</v>
      </c>
      <c r="B19669" s="171" t="s">
        <v>39151</v>
      </c>
      <c r="C19669" s="171" t="s">
        <v>14880</v>
      </c>
      <c r="D19669" s="171" t="s">
        <v>80</v>
      </c>
      <c r="E19669" s="11">
        <v>45139</v>
      </c>
      <c r="F19669">
        <v>0</v>
      </c>
      <c r="G19669">
        <v>0</v>
      </c>
      <c r="I19669">
        <v>0</v>
      </c>
      <c r="J19669">
        <v>0</v>
      </c>
      <c r="L19669">
        <v>0</v>
      </c>
      <c r="N19669">
        <v>0</v>
      </c>
      <c r="P19669">
        <v>0</v>
      </c>
      <c r="Q19669">
        <v>0</v>
      </c>
      <c r="S19669">
        <v>0</v>
      </c>
    </row>
    <row r="19670" spans="1:19" x14ac:dyDescent="0.3">
      <c r="A19670" t="s">
        <v>39152</v>
      </c>
      <c r="B19670" s="171" t="s">
        <v>39153</v>
      </c>
      <c r="C19670" s="171" t="s">
        <v>10534</v>
      </c>
      <c r="D19670" s="171" t="s">
        <v>80</v>
      </c>
      <c r="E19670" s="11">
        <v>45139</v>
      </c>
      <c r="F19670">
        <v>2</v>
      </c>
      <c r="G19670">
        <v>2</v>
      </c>
      <c r="I19670">
        <v>4</v>
      </c>
      <c r="J19670">
        <v>11</v>
      </c>
      <c r="L19670">
        <v>11</v>
      </c>
      <c r="N19670">
        <v>4</v>
      </c>
      <c r="P19670">
        <v>0</v>
      </c>
      <c r="Q19670">
        <v>0</v>
      </c>
      <c r="S19670">
        <v>0</v>
      </c>
    </row>
    <row r="19671" spans="1:19" x14ac:dyDescent="0.3">
      <c r="A19671" t="s">
        <v>39154</v>
      </c>
      <c r="B19671" s="171" t="s">
        <v>39155</v>
      </c>
      <c r="C19671" s="171" t="s">
        <v>10537</v>
      </c>
      <c r="D19671" s="171" t="s">
        <v>80</v>
      </c>
      <c r="E19671" s="11">
        <v>45139</v>
      </c>
      <c r="F19671">
        <v>0</v>
      </c>
      <c r="G19671">
        <v>2</v>
      </c>
      <c r="I19671">
        <v>3</v>
      </c>
      <c r="J19671">
        <v>0</v>
      </c>
      <c r="L19671">
        <v>11</v>
      </c>
      <c r="N19671">
        <v>3</v>
      </c>
      <c r="P19671">
        <v>0</v>
      </c>
      <c r="Q19671">
        <v>0</v>
      </c>
      <c r="S19671">
        <v>0</v>
      </c>
    </row>
    <row r="19672" spans="1:19" x14ac:dyDescent="0.3">
      <c r="A19672" t="s">
        <v>39156</v>
      </c>
      <c r="B19672" s="171" t="s">
        <v>39157</v>
      </c>
      <c r="C19672" s="171" t="s">
        <v>34754</v>
      </c>
      <c r="D19672" s="171" t="s">
        <v>4</v>
      </c>
      <c r="E19672" s="11">
        <v>45139</v>
      </c>
      <c r="F19672">
        <v>0.5</v>
      </c>
      <c r="G19672">
        <v>0.5</v>
      </c>
      <c r="I19672">
        <v>0</v>
      </c>
      <c r="J19672">
        <v>2</v>
      </c>
      <c r="L19672">
        <v>2</v>
      </c>
      <c r="N19672">
        <v>0</v>
      </c>
      <c r="P19672">
        <v>0</v>
      </c>
      <c r="Q19672">
        <v>0</v>
      </c>
      <c r="S19672">
        <v>0</v>
      </c>
    </row>
    <row r="19673" spans="1:19" x14ac:dyDescent="0.3">
      <c r="A19673" t="s">
        <v>39158</v>
      </c>
      <c r="B19673" s="171" t="s">
        <v>39159</v>
      </c>
      <c r="C19673" s="171" t="s">
        <v>34757</v>
      </c>
      <c r="D19673" s="171" t="s">
        <v>4</v>
      </c>
      <c r="E19673" s="11">
        <v>45139</v>
      </c>
      <c r="F19673">
        <v>1</v>
      </c>
      <c r="G19673">
        <v>1.5</v>
      </c>
      <c r="I19673">
        <v>0</v>
      </c>
      <c r="J19673">
        <v>4</v>
      </c>
      <c r="L19673">
        <v>6</v>
      </c>
      <c r="N19673">
        <v>0</v>
      </c>
      <c r="P19673">
        <v>0</v>
      </c>
      <c r="Q19673">
        <v>0</v>
      </c>
      <c r="S19673">
        <v>0</v>
      </c>
    </row>
    <row r="19674" spans="1:19" x14ac:dyDescent="0.3">
      <c r="A19674" t="s">
        <v>39160</v>
      </c>
      <c r="B19674" s="171" t="s">
        <v>39161</v>
      </c>
      <c r="C19674" s="171" t="s">
        <v>34760</v>
      </c>
      <c r="D19674" s="171" t="s">
        <v>4</v>
      </c>
      <c r="E19674" s="11">
        <v>45139</v>
      </c>
      <c r="F19674">
        <v>1</v>
      </c>
      <c r="G19674">
        <v>1</v>
      </c>
      <c r="I19674">
        <v>2</v>
      </c>
      <c r="J19674">
        <v>4</v>
      </c>
      <c r="L19674">
        <v>4</v>
      </c>
      <c r="N19674">
        <v>2</v>
      </c>
      <c r="P19674">
        <v>0</v>
      </c>
      <c r="Q19674">
        <v>0</v>
      </c>
      <c r="S19674">
        <v>0</v>
      </c>
    </row>
    <row r="19675" spans="1:19" x14ac:dyDescent="0.3">
      <c r="A19675" t="s">
        <v>39162</v>
      </c>
      <c r="B19675" s="171" t="s">
        <v>39163</v>
      </c>
      <c r="C19675" s="171" t="s">
        <v>34763</v>
      </c>
      <c r="D19675" s="171" t="s">
        <v>4</v>
      </c>
      <c r="E19675" s="11">
        <v>45139</v>
      </c>
      <c r="F19675">
        <v>0.5</v>
      </c>
      <c r="G19675">
        <v>0.5</v>
      </c>
      <c r="I19675">
        <v>0</v>
      </c>
      <c r="J19675">
        <v>2</v>
      </c>
      <c r="L19675">
        <v>2</v>
      </c>
      <c r="N19675">
        <v>0</v>
      </c>
      <c r="P19675">
        <v>0</v>
      </c>
      <c r="Q19675">
        <v>0</v>
      </c>
      <c r="S19675">
        <v>0</v>
      </c>
    </row>
    <row r="19676" spans="1:19" x14ac:dyDescent="0.3">
      <c r="A19676" t="s">
        <v>39164</v>
      </c>
      <c r="B19676" s="171" t="s">
        <v>39165</v>
      </c>
      <c r="C19676" s="171" t="s">
        <v>34766</v>
      </c>
      <c r="D19676" s="171" t="s">
        <v>4</v>
      </c>
      <c r="E19676" s="11">
        <v>45139</v>
      </c>
      <c r="F19676">
        <v>0.5</v>
      </c>
      <c r="G19676">
        <v>0.5</v>
      </c>
      <c r="I19676">
        <v>0</v>
      </c>
      <c r="J19676">
        <v>2</v>
      </c>
      <c r="L19676">
        <v>2</v>
      </c>
      <c r="N19676">
        <v>0</v>
      </c>
      <c r="P19676">
        <v>0</v>
      </c>
      <c r="Q19676">
        <v>0</v>
      </c>
      <c r="S19676">
        <v>0</v>
      </c>
    </row>
    <row r="19677" spans="1:19" x14ac:dyDescent="0.3">
      <c r="A19677" t="s">
        <v>39166</v>
      </c>
      <c r="B19677" s="171" t="s">
        <v>39167</v>
      </c>
      <c r="C19677" s="171" t="s">
        <v>119</v>
      </c>
      <c r="D19677" s="171" t="s">
        <v>4</v>
      </c>
      <c r="E19677" s="11">
        <v>45139</v>
      </c>
      <c r="F19677">
        <v>0</v>
      </c>
      <c r="G19677">
        <v>0</v>
      </c>
      <c r="I19677">
        <v>0</v>
      </c>
      <c r="J19677">
        <v>0</v>
      </c>
      <c r="L19677">
        <v>0</v>
      </c>
      <c r="N19677">
        <v>0</v>
      </c>
      <c r="P19677">
        <v>0</v>
      </c>
      <c r="Q19677">
        <v>0</v>
      </c>
      <c r="S19677">
        <v>0</v>
      </c>
    </row>
    <row r="19678" spans="1:19" x14ac:dyDescent="0.3">
      <c r="A19678" t="s">
        <v>39168</v>
      </c>
      <c r="B19678" s="171" t="s">
        <v>39169</v>
      </c>
      <c r="C19678" s="171" t="s">
        <v>143</v>
      </c>
      <c r="D19678" s="171" t="s">
        <v>4</v>
      </c>
      <c r="E19678" s="11">
        <v>45139</v>
      </c>
      <c r="F19678">
        <v>0</v>
      </c>
      <c r="G19678">
        <v>0</v>
      </c>
      <c r="I19678">
        <v>0</v>
      </c>
      <c r="J19678">
        <v>0</v>
      </c>
      <c r="L19678">
        <v>0</v>
      </c>
      <c r="N19678">
        <v>0</v>
      </c>
      <c r="P19678">
        <v>0</v>
      </c>
      <c r="Q19678">
        <v>0</v>
      </c>
      <c r="S19678">
        <v>0</v>
      </c>
    </row>
    <row r="19679" spans="1:19" x14ac:dyDescent="0.3">
      <c r="A19679" t="s">
        <v>39170</v>
      </c>
      <c r="B19679" s="171" t="s">
        <v>39171</v>
      </c>
      <c r="C19679" s="171" t="s">
        <v>158</v>
      </c>
      <c r="D19679" s="171" t="s">
        <v>4</v>
      </c>
      <c r="E19679" s="11">
        <v>45139</v>
      </c>
      <c r="F19679">
        <v>0</v>
      </c>
      <c r="G19679">
        <v>0</v>
      </c>
      <c r="I19679">
        <v>0</v>
      </c>
      <c r="J19679">
        <v>0</v>
      </c>
      <c r="L19679">
        <v>0</v>
      </c>
      <c r="N19679">
        <v>0</v>
      </c>
      <c r="P19679">
        <v>0</v>
      </c>
      <c r="Q19679">
        <v>0</v>
      </c>
      <c r="S19679">
        <v>0</v>
      </c>
    </row>
    <row r="19680" spans="1:19" x14ac:dyDescent="0.3">
      <c r="A19680" t="s">
        <v>39172</v>
      </c>
      <c r="B19680" s="171" t="s">
        <v>39173</v>
      </c>
      <c r="C19680" s="171" t="s">
        <v>209</v>
      </c>
      <c r="D19680" s="171" t="s">
        <v>4</v>
      </c>
      <c r="E19680" s="11">
        <v>45139</v>
      </c>
      <c r="F19680">
        <v>0</v>
      </c>
      <c r="G19680">
        <v>0</v>
      </c>
      <c r="I19680">
        <v>0</v>
      </c>
      <c r="J19680">
        <v>0</v>
      </c>
      <c r="L19680">
        <v>0</v>
      </c>
      <c r="N19680">
        <v>0</v>
      </c>
      <c r="P19680">
        <v>0</v>
      </c>
      <c r="Q19680">
        <v>0</v>
      </c>
      <c r="S19680">
        <v>0</v>
      </c>
    </row>
    <row r="19681" spans="1:19" x14ac:dyDescent="0.3">
      <c r="A19681" t="s">
        <v>39174</v>
      </c>
      <c r="B19681" s="171" t="s">
        <v>39175</v>
      </c>
      <c r="C19681" s="171" t="s">
        <v>76</v>
      </c>
      <c r="D19681" s="171" t="s">
        <v>4</v>
      </c>
      <c r="E19681" s="11">
        <v>45139</v>
      </c>
      <c r="F19681">
        <v>0</v>
      </c>
      <c r="G19681">
        <v>0</v>
      </c>
      <c r="I19681">
        <v>0</v>
      </c>
      <c r="J19681">
        <v>0</v>
      </c>
      <c r="L19681">
        <v>0</v>
      </c>
      <c r="N19681">
        <v>0</v>
      </c>
      <c r="P19681">
        <v>0</v>
      </c>
      <c r="Q19681">
        <v>0</v>
      </c>
      <c r="S19681">
        <v>0</v>
      </c>
    </row>
    <row r="19682" spans="1:19" x14ac:dyDescent="0.3">
      <c r="A19682" t="s">
        <v>39176</v>
      </c>
      <c r="B19682" s="171" t="s">
        <v>39177</v>
      </c>
      <c r="C19682" s="171" t="s">
        <v>15344</v>
      </c>
      <c r="D19682" s="171" t="s">
        <v>4</v>
      </c>
      <c r="E19682" s="11">
        <v>45139</v>
      </c>
      <c r="F19682">
        <v>0</v>
      </c>
      <c r="G19682">
        <v>0</v>
      </c>
      <c r="I19682">
        <v>0</v>
      </c>
      <c r="J19682">
        <v>0</v>
      </c>
      <c r="L19682">
        <v>0</v>
      </c>
      <c r="N19682">
        <v>0</v>
      </c>
      <c r="P19682">
        <v>0</v>
      </c>
      <c r="Q19682">
        <v>0</v>
      </c>
      <c r="S19682">
        <v>0</v>
      </c>
    </row>
    <row r="19683" spans="1:19" x14ac:dyDescent="0.3">
      <c r="A19683" t="s">
        <v>39178</v>
      </c>
      <c r="B19683" s="171" t="s">
        <v>39179</v>
      </c>
      <c r="C19683" s="171" t="s">
        <v>24281</v>
      </c>
      <c r="D19683" s="171" t="s">
        <v>4</v>
      </c>
      <c r="E19683" s="11">
        <v>45139</v>
      </c>
      <c r="F19683">
        <v>0</v>
      </c>
      <c r="G19683">
        <v>0</v>
      </c>
      <c r="I19683">
        <v>0</v>
      </c>
      <c r="J19683">
        <v>0</v>
      </c>
      <c r="L19683">
        <v>0</v>
      </c>
      <c r="N19683">
        <v>0</v>
      </c>
      <c r="P19683">
        <v>0</v>
      </c>
      <c r="Q19683">
        <v>0</v>
      </c>
      <c r="S19683">
        <v>0</v>
      </c>
    </row>
    <row r="19684" spans="1:19" x14ac:dyDescent="0.3">
      <c r="A19684" t="s">
        <v>39180</v>
      </c>
      <c r="B19684" s="171" t="s">
        <v>39181</v>
      </c>
      <c r="C19684" s="171" t="s">
        <v>24284</v>
      </c>
      <c r="D19684" s="171" t="s">
        <v>4</v>
      </c>
      <c r="E19684" s="11">
        <v>45139</v>
      </c>
      <c r="F19684">
        <v>3</v>
      </c>
      <c r="G19684">
        <v>2</v>
      </c>
      <c r="I19684">
        <v>10</v>
      </c>
      <c r="J19684">
        <v>17</v>
      </c>
      <c r="L19684">
        <v>11</v>
      </c>
      <c r="N19684">
        <v>9</v>
      </c>
      <c r="P19684">
        <v>0</v>
      </c>
      <c r="Q19684">
        <v>0</v>
      </c>
      <c r="S19684">
        <v>1</v>
      </c>
    </row>
    <row r="19685" spans="1:19" x14ac:dyDescent="0.3">
      <c r="A19685" t="s">
        <v>39182</v>
      </c>
      <c r="B19685" s="171" t="s">
        <v>39183</v>
      </c>
      <c r="C19685" s="171" t="s">
        <v>18126</v>
      </c>
      <c r="D19685" s="171" t="s">
        <v>4</v>
      </c>
      <c r="E19685" s="11">
        <v>45139</v>
      </c>
      <c r="F19685">
        <v>0</v>
      </c>
      <c r="G19685">
        <v>0</v>
      </c>
      <c r="I19685">
        <v>0</v>
      </c>
      <c r="J19685">
        <v>0</v>
      </c>
      <c r="L19685">
        <v>0</v>
      </c>
      <c r="N19685">
        <v>0</v>
      </c>
      <c r="P19685">
        <v>0</v>
      </c>
      <c r="Q19685">
        <v>0</v>
      </c>
      <c r="S19685">
        <v>0</v>
      </c>
    </row>
    <row r="19686" spans="1:19" x14ac:dyDescent="0.3">
      <c r="A19686" t="s">
        <v>39184</v>
      </c>
      <c r="B19686" s="171" t="s">
        <v>39185</v>
      </c>
      <c r="C19686" s="171" t="s">
        <v>128</v>
      </c>
      <c r="D19686" s="171" t="s">
        <v>4</v>
      </c>
      <c r="E19686" s="11">
        <v>45139</v>
      </c>
      <c r="F19686">
        <v>0</v>
      </c>
      <c r="G19686">
        <v>0</v>
      </c>
      <c r="I19686">
        <v>0</v>
      </c>
      <c r="J19686">
        <v>0</v>
      </c>
      <c r="L19686">
        <v>0</v>
      </c>
      <c r="N19686">
        <v>0</v>
      </c>
      <c r="P19686">
        <v>0</v>
      </c>
      <c r="Q19686">
        <v>0</v>
      </c>
      <c r="S19686">
        <v>0</v>
      </c>
    </row>
    <row r="19687" spans="1:19" x14ac:dyDescent="0.3">
      <c r="A19687" t="s">
        <v>39186</v>
      </c>
      <c r="B19687" s="171" t="s">
        <v>39187</v>
      </c>
      <c r="C19687" s="171" t="s">
        <v>14824</v>
      </c>
      <c r="D19687" s="171" t="s">
        <v>4</v>
      </c>
      <c r="E19687" s="11">
        <v>45139</v>
      </c>
      <c r="F19687">
        <v>0</v>
      </c>
      <c r="G19687">
        <v>0</v>
      </c>
      <c r="I19687">
        <v>0</v>
      </c>
      <c r="J19687">
        <v>0</v>
      </c>
      <c r="L19687">
        <v>0</v>
      </c>
      <c r="N19687">
        <v>0</v>
      </c>
      <c r="P19687">
        <v>0</v>
      </c>
      <c r="Q19687">
        <v>0</v>
      </c>
      <c r="S19687">
        <v>0</v>
      </c>
    </row>
    <row r="19688" spans="1:19" x14ac:dyDescent="0.3">
      <c r="A19688" t="s">
        <v>39188</v>
      </c>
      <c r="B19688" s="171" t="s">
        <v>39189</v>
      </c>
      <c r="C19688" s="171" t="s">
        <v>152</v>
      </c>
      <c r="D19688" s="171" t="s">
        <v>4</v>
      </c>
      <c r="E19688" s="11">
        <v>45139</v>
      </c>
      <c r="F19688">
        <v>0</v>
      </c>
      <c r="G19688">
        <v>0</v>
      </c>
      <c r="I19688">
        <v>0</v>
      </c>
      <c r="J19688">
        <v>0</v>
      </c>
      <c r="L19688">
        <v>0</v>
      </c>
      <c r="N19688">
        <v>0</v>
      </c>
      <c r="P19688">
        <v>0</v>
      </c>
      <c r="Q19688">
        <v>0</v>
      </c>
      <c r="S19688">
        <v>0</v>
      </c>
    </row>
    <row r="19689" spans="1:19" x14ac:dyDescent="0.3">
      <c r="A19689" t="s">
        <v>39190</v>
      </c>
      <c r="B19689" s="171" t="s">
        <v>39191</v>
      </c>
      <c r="C19689" s="171" t="s">
        <v>194</v>
      </c>
      <c r="D19689" s="171" t="s">
        <v>4</v>
      </c>
      <c r="E19689" s="11">
        <v>45139</v>
      </c>
      <c r="F19689">
        <v>5</v>
      </c>
      <c r="G19689">
        <v>5</v>
      </c>
      <c r="I19689">
        <v>21</v>
      </c>
      <c r="J19689">
        <v>27</v>
      </c>
      <c r="L19689">
        <v>27</v>
      </c>
      <c r="N19689">
        <v>13</v>
      </c>
      <c r="P19689">
        <v>1</v>
      </c>
      <c r="Q19689">
        <v>1</v>
      </c>
      <c r="S19689">
        <v>8</v>
      </c>
    </row>
    <row r="19690" spans="1:19" x14ac:dyDescent="0.3">
      <c r="A19690" t="s">
        <v>39192</v>
      </c>
      <c r="B19690" s="171" t="s">
        <v>39193</v>
      </c>
      <c r="C19690" s="171" t="s">
        <v>18137</v>
      </c>
      <c r="D19690" s="171" t="s">
        <v>4</v>
      </c>
      <c r="E19690" s="11">
        <v>45139</v>
      </c>
      <c r="F19690">
        <v>0</v>
      </c>
      <c r="G19690">
        <v>0</v>
      </c>
      <c r="I19690">
        <v>0</v>
      </c>
      <c r="J19690">
        <v>0</v>
      </c>
      <c r="L19690">
        <v>0</v>
      </c>
      <c r="N19690">
        <v>0</v>
      </c>
      <c r="P19690">
        <v>0</v>
      </c>
      <c r="Q19690">
        <v>0</v>
      </c>
      <c r="S19690">
        <v>0</v>
      </c>
    </row>
    <row r="19691" spans="1:19" x14ac:dyDescent="0.3">
      <c r="A19691" t="s">
        <v>39194</v>
      </c>
      <c r="B19691" s="171" t="s">
        <v>39195</v>
      </c>
      <c r="C19691" s="171" t="s">
        <v>18140</v>
      </c>
      <c r="D19691" s="171" t="s">
        <v>4</v>
      </c>
      <c r="E19691" s="11">
        <v>45139</v>
      </c>
      <c r="F19691">
        <v>3</v>
      </c>
      <c r="G19691">
        <v>4</v>
      </c>
      <c r="I19691">
        <v>7</v>
      </c>
      <c r="J19691">
        <v>15</v>
      </c>
      <c r="L19691">
        <v>20</v>
      </c>
      <c r="N19691">
        <v>7</v>
      </c>
      <c r="P19691">
        <v>1</v>
      </c>
      <c r="Q19691">
        <v>1</v>
      </c>
      <c r="S19691">
        <v>0</v>
      </c>
    </row>
    <row r="19692" spans="1:19" x14ac:dyDescent="0.3">
      <c r="A19692" t="s">
        <v>39196</v>
      </c>
      <c r="B19692" s="171" t="s">
        <v>39197</v>
      </c>
      <c r="C19692" s="171" t="s">
        <v>236</v>
      </c>
      <c r="D19692" s="171" t="s">
        <v>4</v>
      </c>
      <c r="E19692" s="11">
        <v>45139</v>
      </c>
      <c r="F19692">
        <v>0</v>
      </c>
      <c r="G19692">
        <v>0</v>
      </c>
      <c r="I19692">
        <v>0</v>
      </c>
      <c r="J19692">
        <v>0</v>
      </c>
      <c r="L19692">
        <v>0</v>
      </c>
      <c r="N19692">
        <v>0</v>
      </c>
      <c r="P19692">
        <v>0</v>
      </c>
      <c r="Q19692">
        <v>0</v>
      </c>
      <c r="S19692">
        <v>0</v>
      </c>
    </row>
    <row r="19693" spans="1:19" x14ac:dyDescent="0.3">
      <c r="A19693" t="s">
        <v>39198</v>
      </c>
      <c r="B19693" s="171" t="s">
        <v>39199</v>
      </c>
      <c r="C19693" s="171" t="s">
        <v>239</v>
      </c>
      <c r="D19693" s="171" t="s">
        <v>4</v>
      </c>
      <c r="E19693" s="11">
        <v>45139</v>
      </c>
      <c r="F19693">
        <v>0</v>
      </c>
      <c r="G19693">
        <v>0</v>
      </c>
      <c r="I19693">
        <v>0</v>
      </c>
      <c r="J19693">
        <v>0</v>
      </c>
      <c r="L19693">
        <v>0</v>
      </c>
      <c r="N19693">
        <v>0</v>
      </c>
      <c r="P19693">
        <v>0</v>
      </c>
      <c r="Q19693">
        <v>0</v>
      </c>
      <c r="S19693">
        <v>0</v>
      </c>
    </row>
    <row r="19694" spans="1:19" x14ac:dyDescent="0.3">
      <c r="A19694" t="s">
        <v>39200</v>
      </c>
      <c r="B19694" s="171" t="s">
        <v>39201</v>
      </c>
      <c r="C19694" s="171" t="s">
        <v>24315</v>
      </c>
      <c r="D19694" s="171" t="s">
        <v>4</v>
      </c>
      <c r="E19694" s="11">
        <v>45139</v>
      </c>
      <c r="F19694">
        <v>0</v>
      </c>
      <c r="G19694">
        <v>0</v>
      </c>
      <c r="I19694">
        <v>0</v>
      </c>
      <c r="J19694">
        <v>0</v>
      </c>
      <c r="L19694">
        <v>0</v>
      </c>
      <c r="N19694">
        <v>0</v>
      </c>
      <c r="P19694">
        <v>0</v>
      </c>
      <c r="Q19694">
        <v>0</v>
      </c>
      <c r="S19694">
        <v>0</v>
      </c>
    </row>
    <row r="19695" spans="1:19" x14ac:dyDescent="0.3">
      <c r="A19695" t="s">
        <v>39202</v>
      </c>
      <c r="B19695" s="171" t="s">
        <v>39203</v>
      </c>
      <c r="C19695" s="171" t="s">
        <v>34833</v>
      </c>
      <c r="D19695" s="171" t="s">
        <v>4</v>
      </c>
      <c r="E19695" s="11">
        <v>45139</v>
      </c>
      <c r="F19695">
        <v>1.5</v>
      </c>
      <c r="G19695">
        <v>2</v>
      </c>
      <c r="I19695">
        <v>3</v>
      </c>
      <c r="J19695">
        <v>9</v>
      </c>
      <c r="L19695">
        <v>11</v>
      </c>
      <c r="N19695">
        <v>3</v>
      </c>
      <c r="P19695">
        <v>0</v>
      </c>
      <c r="Q19695">
        <v>0</v>
      </c>
      <c r="S19695">
        <v>0</v>
      </c>
    </row>
    <row r="19696" spans="1:19" x14ac:dyDescent="0.3">
      <c r="A19696" t="s">
        <v>39204</v>
      </c>
      <c r="B19696" s="171" t="s">
        <v>39205</v>
      </c>
      <c r="C19696" s="171" t="s">
        <v>34836</v>
      </c>
      <c r="D19696" s="171" t="s">
        <v>4</v>
      </c>
      <c r="E19696" s="11">
        <v>45139</v>
      </c>
      <c r="F19696">
        <v>1.5</v>
      </c>
      <c r="G19696">
        <v>1.5</v>
      </c>
      <c r="I19696">
        <v>4</v>
      </c>
      <c r="J19696">
        <v>7</v>
      </c>
      <c r="L19696">
        <v>7</v>
      </c>
      <c r="N19696">
        <v>3</v>
      </c>
      <c r="P19696">
        <v>0</v>
      </c>
      <c r="Q19696">
        <v>0</v>
      </c>
      <c r="S19696">
        <v>1</v>
      </c>
    </row>
    <row r="19697" spans="1:19" x14ac:dyDescent="0.3">
      <c r="A19697" t="s">
        <v>39206</v>
      </c>
      <c r="B19697" s="171" t="s">
        <v>39207</v>
      </c>
      <c r="C19697" s="171" t="s">
        <v>113</v>
      </c>
      <c r="D19697" s="171" t="s">
        <v>4</v>
      </c>
      <c r="E19697" s="11">
        <v>45139</v>
      </c>
      <c r="F19697">
        <v>0</v>
      </c>
      <c r="G19697">
        <v>0</v>
      </c>
      <c r="I19697">
        <v>0</v>
      </c>
      <c r="J19697">
        <v>0</v>
      </c>
      <c r="L19697">
        <v>0</v>
      </c>
      <c r="N19697">
        <v>0</v>
      </c>
      <c r="P19697">
        <v>0</v>
      </c>
      <c r="Q19697">
        <v>0</v>
      </c>
      <c r="S19697">
        <v>0</v>
      </c>
    </row>
    <row r="19698" spans="1:19" x14ac:dyDescent="0.3">
      <c r="A19698" t="s">
        <v>39208</v>
      </c>
      <c r="B19698" s="171" t="s">
        <v>39209</v>
      </c>
      <c r="C19698" s="171" t="s">
        <v>131</v>
      </c>
      <c r="D19698" s="171" t="s">
        <v>4</v>
      </c>
      <c r="E19698" s="11">
        <v>45139</v>
      </c>
      <c r="F19698">
        <v>0</v>
      </c>
      <c r="G19698">
        <v>0</v>
      </c>
      <c r="I19698">
        <v>0</v>
      </c>
      <c r="J19698">
        <v>0</v>
      </c>
      <c r="L19698">
        <v>0</v>
      </c>
      <c r="N19698">
        <v>0</v>
      </c>
      <c r="P19698">
        <v>0</v>
      </c>
      <c r="Q19698">
        <v>0</v>
      </c>
      <c r="S19698">
        <v>0</v>
      </c>
    </row>
    <row r="19699" spans="1:19" x14ac:dyDescent="0.3">
      <c r="A19699" t="s">
        <v>39210</v>
      </c>
      <c r="B19699" s="171" t="s">
        <v>39211</v>
      </c>
      <c r="C19699" s="171" t="s">
        <v>14843</v>
      </c>
      <c r="D19699" s="171" t="s">
        <v>4</v>
      </c>
      <c r="E19699" s="11">
        <v>45139</v>
      </c>
      <c r="F19699">
        <v>0</v>
      </c>
      <c r="G19699">
        <v>0</v>
      </c>
      <c r="I19699">
        <v>0</v>
      </c>
      <c r="J19699">
        <v>0</v>
      </c>
      <c r="L19699">
        <v>0</v>
      </c>
      <c r="N19699">
        <v>0</v>
      </c>
      <c r="P19699">
        <v>0</v>
      </c>
      <c r="Q19699">
        <v>0</v>
      </c>
      <c r="S19699">
        <v>0</v>
      </c>
    </row>
    <row r="19700" spans="1:19" x14ac:dyDescent="0.3">
      <c r="A19700" t="s">
        <v>39212</v>
      </c>
      <c r="B19700" s="171" t="s">
        <v>39213</v>
      </c>
      <c r="C19700" s="171" t="s">
        <v>155</v>
      </c>
      <c r="D19700" s="171" t="s">
        <v>4</v>
      </c>
      <c r="E19700" s="11">
        <v>45139</v>
      </c>
      <c r="F19700">
        <v>5</v>
      </c>
      <c r="G19700">
        <v>6</v>
      </c>
      <c r="I19700">
        <v>14</v>
      </c>
      <c r="J19700">
        <v>27</v>
      </c>
      <c r="L19700">
        <v>32</v>
      </c>
      <c r="N19700">
        <v>14</v>
      </c>
      <c r="P19700">
        <v>0</v>
      </c>
      <c r="Q19700">
        <v>0</v>
      </c>
      <c r="S19700">
        <v>0</v>
      </c>
    </row>
    <row r="19701" spans="1:19" x14ac:dyDescent="0.3">
      <c r="A19701" t="s">
        <v>39214</v>
      </c>
      <c r="B19701" s="171" t="s">
        <v>39215</v>
      </c>
      <c r="C19701" s="171" t="s">
        <v>16232</v>
      </c>
      <c r="D19701" s="171" t="s">
        <v>4</v>
      </c>
      <c r="E19701" s="11">
        <v>45139</v>
      </c>
      <c r="F19701">
        <v>1.5</v>
      </c>
      <c r="G19701">
        <v>2</v>
      </c>
      <c r="I19701">
        <v>4</v>
      </c>
      <c r="J19701">
        <v>9</v>
      </c>
      <c r="L19701">
        <v>12</v>
      </c>
      <c r="N19701">
        <v>3</v>
      </c>
      <c r="P19701">
        <v>0</v>
      </c>
      <c r="Q19701">
        <v>0</v>
      </c>
      <c r="S19701">
        <v>1</v>
      </c>
    </row>
    <row r="19702" spans="1:19" x14ac:dyDescent="0.3">
      <c r="A19702" t="s">
        <v>39216</v>
      </c>
      <c r="B19702" s="171" t="s">
        <v>39217</v>
      </c>
      <c r="C19702" s="171" t="s">
        <v>16557</v>
      </c>
      <c r="D19702" s="171" t="s">
        <v>4</v>
      </c>
      <c r="E19702" s="11">
        <v>45139</v>
      </c>
      <c r="F19702">
        <v>0</v>
      </c>
      <c r="G19702">
        <v>0</v>
      </c>
      <c r="I19702">
        <v>0</v>
      </c>
      <c r="J19702">
        <v>0</v>
      </c>
      <c r="L19702">
        <v>0</v>
      </c>
      <c r="N19702">
        <v>0</v>
      </c>
      <c r="P19702">
        <v>0</v>
      </c>
      <c r="Q19702">
        <v>0</v>
      </c>
      <c r="S19702">
        <v>0</v>
      </c>
    </row>
    <row r="19703" spans="1:19" x14ac:dyDescent="0.3">
      <c r="A19703" t="s">
        <v>39218</v>
      </c>
      <c r="B19703" s="171" t="s">
        <v>39219</v>
      </c>
      <c r="C19703" s="171" t="s">
        <v>188</v>
      </c>
      <c r="D19703" s="171" t="s">
        <v>4</v>
      </c>
      <c r="E19703" s="11">
        <v>45139</v>
      </c>
      <c r="F19703">
        <v>2</v>
      </c>
      <c r="G19703">
        <v>5</v>
      </c>
      <c r="I19703">
        <v>1</v>
      </c>
      <c r="J19703">
        <v>11</v>
      </c>
      <c r="L19703">
        <v>29</v>
      </c>
      <c r="N19703">
        <v>1</v>
      </c>
      <c r="P19703">
        <v>0</v>
      </c>
      <c r="Q19703">
        <v>0</v>
      </c>
      <c r="S19703">
        <v>0</v>
      </c>
    </row>
    <row r="19704" spans="1:19" x14ac:dyDescent="0.3">
      <c r="A19704" t="s">
        <v>39220</v>
      </c>
      <c r="B19704" s="171" t="s">
        <v>39221</v>
      </c>
      <c r="C19704" s="171" t="s">
        <v>227</v>
      </c>
      <c r="D19704" s="171" t="s">
        <v>4</v>
      </c>
      <c r="E19704" s="11">
        <v>45139</v>
      </c>
      <c r="F19704">
        <v>0</v>
      </c>
      <c r="G19704">
        <v>0</v>
      </c>
      <c r="I19704">
        <v>0</v>
      </c>
      <c r="J19704">
        <v>0</v>
      </c>
      <c r="L19704">
        <v>0</v>
      </c>
      <c r="N19704">
        <v>0</v>
      </c>
      <c r="P19704">
        <v>0</v>
      </c>
      <c r="Q19704">
        <v>0</v>
      </c>
      <c r="S19704">
        <v>0</v>
      </c>
    </row>
    <row r="19705" spans="1:19" x14ac:dyDescent="0.3">
      <c r="A19705" t="s">
        <v>39222</v>
      </c>
      <c r="B19705" s="171" t="s">
        <v>39223</v>
      </c>
      <c r="C19705" s="171" t="s">
        <v>116</v>
      </c>
      <c r="D19705" s="171" t="s">
        <v>4</v>
      </c>
      <c r="E19705" s="11">
        <v>45139</v>
      </c>
      <c r="F19705">
        <v>6</v>
      </c>
      <c r="G19705">
        <v>8</v>
      </c>
      <c r="I19705">
        <v>0</v>
      </c>
      <c r="J19705">
        <v>62</v>
      </c>
      <c r="L19705">
        <v>84</v>
      </c>
      <c r="N19705">
        <v>0</v>
      </c>
      <c r="P19705">
        <v>0</v>
      </c>
      <c r="Q19705">
        <v>0</v>
      </c>
      <c r="S19705">
        <v>0</v>
      </c>
    </row>
    <row r="19706" spans="1:19" x14ac:dyDescent="0.3">
      <c r="A19706" t="s">
        <v>39224</v>
      </c>
      <c r="B19706" s="171" t="s">
        <v>39225</v>
      </c>
      <c r="C19706" s="171" t="s">
        <v>9862</v>
      </c>
      <c r="D19706" s="171" t="s">
        <v>4</v>
      </c>
      <c r="E19706" s="11">
        <v>45139</v>
      </c>
      <c r="F19706">
        <v>0</v>
      </c>
      <c r="G19706">
        <v>0</v>
      </c>
      <c r="I19706">
        <v>0</v>
      </c>
      <c r="J19706">
        <v>0</v>
      </c>
      <c r="L19706">
        <v>0</v>
      </c>
      <c r="N19706">
        <v>0</v>
      </c>
      <c r="P19706">
        <v>0</v>
      </c>
      <c r="Q19706">
        <v>0</v>
      </c>
      <c r="S19706">
        <v>0</v>
      </c>
    </row>
    <row r="19707" spans="1:19" x14ac:dyDescent="0.3">
      <c r="A19707" t="s">
        <v>39226</v>
      </c>
      <c r="B19707" s="171" t="s">
        <v>39227</v>
      </c>
      <c r="C19707" s="171" t="s">
        <v>140</v>
      </c>
      <c r="D19707" s="171" t="s">
        <v>4</v>
      </c>
      <c r="E19707" s="11">
        <v>45139</v>
      </c>
      <c r="F19707">
        <v>0</v>
      </c>
      <c r="G19707">
        <v>0</v>
      </c>
      <c r="I19707">
        <v>0</v>
      </c>
      <c r="J19707">
        <v>0</v>
      </c>
      <c r="L19707">
        <v>0</v>
      </c>
      <c r="N19707">
        <v>0</v>
      </c>
      <c r="P19707">
        <v>0</v>
      </c>
      <c r="Q19707">
        <v>0</v>
      </c>
      <c r="S19707">
        <v>0</v>
      </c>
    </row>
    <row r="19708" spans="1:19" x14ac:dyDescent="0.3">
      <c r="A19708" t="s">
        <v>39228</v>
      </c>
      <c r="B19708" s="171" t="s">
        <v>39229</v>
      </c>
      <c r="C19708" s="171" t="s">
        <v>8590</v>
      </c>
      <c r="D19708" s="171" t="s">
        <v>4</v>
      </c>
      <c r="E19708" s="11">
        <v>45139</v>
      </c>
      <c r="F19708">
        <v>0</v>
      </c>
      <c r="G19708">
        <v>0</v>
      </c>
      <c r="I19708">
        <v>0</v>
      </c>
      <c r="J19708">
        <v>0</v>
      </c>
      <c r="L19708">
        <v>0</v>
      </c>
      <c r="N19708">
        <v>0</v>
      </c>
      <c r="P19708">
        <v>0</v>
      </c>
      <c r="Q19708">
        <v>0</v>
      </c>
      <c r="S19708">
        <v>0</v>
      </c>
    </row>
    <row r="19709" spans="1:19" x14ac:dyDescent="0.3">
      <c r="A19709" t="s">
        <v>39230</v>
      </c>
      <c r="B19709" s="171" t="s">
        <v>39231</v>
      </c>
      <c r="C19709" s="171" t="s">
        <v>170</v>
      </c>
      <c r="D19709" s="171" t="s">
        <v>4</v>
      </c>
      <c r="E19709" s="11">
        <v>45139</v>
      </c>
      <c r="F19709">
        <v>3.5</v>
      </c>
      <c r="G19709">
        <v>3.5</v>
      </c>
      <c r="I19709">
        <v>24</v>
      </c>
      <c r="J19709">
        <v>49</v>
      </c>
      <c r="L19709">
        <v>49</v>
      </c>
      <c r="N19709">
        <v>24</v>
      </c>
      <c r="P19709">
        <v>0</v>
      </c>
      <c r="Q19709">
        <v>2</v>
      </c>
      <c r="S19709">
        <v>0</v>
      </c>
    </row>
    <row r="19710" spans="1:19" x14ac:dyDescent="0.3">
      <c r="A19710" t="s">
        <v>39232</v>
      </c>
      <c r="B19710" s="171" t="s">
        <v>39233</v>
      </c>
      <c r="C19710" s="171" t="s">
        <v>182</v>
      </c>
      <c r="D19710" s="171" t="s">
        <v>4</v>
      </c>
      <c r="E19710" s="11">
        <v>45139</v>
      </c>
      <c r="F19710">
        <v>10.5</v>
      </c>
      <c r="G19710">
        <v>10</v>
      </c>
      <c r="I19710">
        <v>48</v>
      </c>
      <c r="J19710">
        <v>120</v>
      </c>
      <c r="L19710">
        <v>113</v>
      </c>
      <c r="N19710">
        <v>48</v>
      </c>
      <c r="P19710">
        <v>4</v>
      </c>
      <c r="Q19710">
        <v>4</v>
      </c>
      <c r="S19710">
        <v>0</v>
      </c>
    </row>
    <row r="19711" spans="1:19" x14ac:dyDescent="0.3">
      <c r="A19711" t="s">
        <v>39234</v>
      </c>
      <c r="B19711" s="171" t="s">
        <v>39235</v>
      </c>
      <c r="C19711" s="171" t="s">
        <v>197</v>
      </c>
      <c r="D19711" s="171" t="s">
        <v>4</v>
      </c>
      <c r="E19711" s="11">
        <v>45139</v>
      </c>
      <c r="F19711">
        <v>8.5</v>
      </c>
      <c r="G19711">
        <v>8</v>
      </c>
      <c r="I19711">
        <v>21</v>
      </c>
      <c r="J19711">
        <v>85</v>
      </c>
      <c r="L19711">
        <v>80</v>
      </c>
      <c r="N19711">
        <v>21</v>
      </c>
      <c r="P19711">
        <v>3</v>
      </c>
      <c r="Q19711">
        <v>4</v>
      </c>
      <c r="S19711">
        <v>0</v>
      </c>
    </row>
    <row r="19712" spans="1:19" x14ac:dyDescent="0.3">
      <c r="A19712" t="s">
        <v>39236</v>
      </c>
      <c r="B19712" s="171" t="s">
        <v>39237</v>
      </c>
      <c r="C19712" s="171" t="s">
        <v>218</v>
      </c>
      <c r="D19712" s="171" t="s">
        <v>4</v>
      </c>
      <c r="E19712" s="11">
        <v>45139</v>
      </c>
      <c r="F19712">
        <v>0</v>
      </c>
      <c r="G19712">
        <v>0</v>
      </c>
      <c r="I19712">
        <v>0</v>
      </c>
      <c r="J19712">
        <v>0</v>
      </c>
      <c r="L19712">
        <v>0</v>
      </c>
      <c r="N19712">
        <v>0</v>
      </c>
      <c r="P19712">
        <v>0</v>
      </c>
      <c r="Q19712">
        <v>0</v>
      </c>
      <c r="S19712">
        <v>0</v>
      </c>
    </row>
    <row r="19713" spans="1:19" x14ac:dyDescent="0.3">
      <c r="A19713" t="s">
        <v>39238</v>
      </c>
      <c r="B19713" s="171" t="s">
        <v>39239</v>
      </c>
      <c r="C19713" s="171" t="s">
        <v>34871</v>
      </c>
      <c r="D19713" s="171" t="s">
        <v>4</v>
      </c>
      <c r="E19713" s="11">
        <v>45139</v>
      </c>
      <c r="F19713">
        <v>2.5</v>
      </c>
      <c r="G19713">
        <v>4</v>
      </c>
      <c r="I19713">
        <v>18</v>
      </c>
      <c r="J19713">
        <v>29</v>
      </c>
      <c r="L19713">
        <v>44</v>
      </c>
      <c r="N19713">
        <v>18</v>
      </c>
      <c r="P19713">
        <v>0</v>
      </c>
      <c r="Q19713">
        <v>0</v>
      </c>
      <c r="S19713">
        <v>0</v>
      </c>
    </row>
    <row r="19714" spans="1:19" x14ac:dyDescent="0.3">
      <c r="A19714" t="s">
        <v>39240</v>
      </c>
      <c r="B19714" s="171" t="s">
        <v>39241</v>
      </c>
      <c r="C19714" s="171" t="s">
        <v>230</v>
      </c>
      <c r="D19714" s="171" t="s">
        <v>4</v>
      </c>
      <c r="E19714" s="11">
        <v>45139</v>
      </c>
      <c r="F19714">
        <v>0</v>
      </c>
      <c r="G19714">
        <v>0</v>
      </c>
      <c r="I19714">
        <v>0</v>
      </c>
      <c r="J19714">
        <v>0</v>
      </c>
      <c r="L19714">
        <v>0</v>
      </c>
      <c r="N19714">
        <v>0</v>
      </c>
      <c r="P19714">
        <v>0</v>
      </c>
      <c r="Q19714">
        <v>0</v>
      </c>
      <c r="S19714">
        <v>0</v>
      </c>
    </row>
    <row r="19715" spans="1:19" x14ac:dyDescent="0.3">
      <c r="A19715" t="s">
        <v>39242</v>
      </c>
      <c r="B19715" s="171" t="s">
        <v>39243</v>
      </c>
      <c r="C19715" s="171" t="s">
        <v>8193</v>
      </c>
      <c r="D19715" s="171" t="s">
        <v>4</v>
      </c>
      <c r="E19715" s="11">
        <v>45139</v>
      </c>
      <c r="F19715">
        <v>0</v>
      </c>
      <c r="G19715">
        <v>1</v>
      </c>
      <c r="I19715">
        <v>12</v>
      </c>
      <c r="J19715">
        <v>0</v>
      </c>
      <c r="L19715">
        <v>11</v>
      </c>
      <c r="N19715">
        <v>12</v>
      </c>
      <c r="P19715">
        <v>0</v>
      </c>
      <c r="Q19715">
        <v>1</v>
      </c>
      <c r="S19715">
        <v>0</v>
      </c>
    </row>
    <row r="19716" spans="1:19" x14ac:dyDescent="0.3">
      <c r="A19716" t="s">
        <v>39244</v>
      </c>
      <c r="B19716" s="171" t="s">
        <v>39245</v>
      </c>
      <c r="C19716" s="171" t="s">
        <v>10522</v>
      </c>
      <c r="D19716" s="171" t="s">
        <v>4</v>
      </c>
      <c r="E19716" s="11">
        <v>45139</v>
      </c>
      <c r="F19716">
        <v>0</v>
      </c>
      <c r="G19716">
        <v>0</v>
      </c>
      <c r="I19716">
        <v>0</v>
      </c>
      <c r="J19716">
        <v>0</v>
      </c>
      <c r="L19716">
        <v>0</v>
      </c>
      <c r="N19716">
        <v>0</v>
      </c>
      <c r="P19716">
        <v>0</v>
      </c>
      <c r="Q19716">
        <v>0</v>
      </c>
      <c r="S19716">
        <v>0</v>
      </c>
    </row>
    <row r="19717" spans="1:19" x14ac:dyDescent="0.3">
      <c r="A19717" t="s">
        <v>39246</v>
      </c>
      <c r="B19717" s="171" t="s">
        <v>39247</v>
      </c>
      <c r="C19717" s="171" t="s">
        <v>10525</v>
      </c>
      <c r="D19717" s="171" t="s">
        <v>4</v>
      </c>
      <c r="E19717" s="11">
        <v>45139</v>
      </c>
      <c r="F19717">
        <v>0</v>
      </c>
      <c r="G19717">
        <v>0</v>
      </c>
      <c r="I19717">
        <v>0</v>
      </c>
      <c r="J19717">
        <v>0</v>
      </c>
      <c r="L19717">
        <v>0</v>
      </c>
      <c r="N19717">
        <v>0</v>
      </c>
      <c r="P19717">
        <v>0</v>
      </c>
      <c r="Q19717">
        <v>0</v>
      </c>
      <c r="S19717">
        <v>0</v>
      </c>
    </row>
    <row r="19718" spans="1:19" x14ac:dyDescent="0.3">
      <c r="A19718" t="s">
        <v>39248</v>
      </c>
      <c r="B19718" s="171" t="s">
        <v>39249</v>
      </c>
      <c r="C19718" s="171" t="s">
        <v>10528</v>
      </c>
      <c r="D19718" s="171" t="s">
        <v>4</v>
      </c>
      <c r="E19718" s="11">
        <v>45139</v>
      </c>
      <c r="F19718">
        <v>0</v>
      </c>
      <c r="G19718">
        <v>0</v>
      </c>
      <c r="I19718">
        <v>0</v>
      </c>
      <c r="J19718">
        <v>0</v>
      </c>
      <c r="L19718">
        <v>0</v>
      </c>
      <c r="N19718">
        <v>0</v>
      </c>
      <c r="P19718">
        <v>0</v>
      </c>
      <c r="Q19718">
        <v>0</v>
      </c>
      <c r="S19718">
        <v>0</v>
      </c>
    </row>
    <row r="19719" spans="1:19" x14ac:dyDescent="0.3">
      <c r="A19719" t="s">
        <v>39250</v>
      </c>
      <c r="B19719" s="171" t="s">
        <v>39251</v>
      </c>
      <c r="C19719" s="171" t="s">
        <v>10531</v>
      </c>
      <c r="D19719" s="171" t="s">
        <v>4</v>
      </c>
      <c r="E19719" s="11">
        <v>45139</v>
      </c>
      <c r="F19719">
        <v>0</v>
      </c>
      <c r="G19719">
        <v>0</v>
      </c>
      <c r="I19719">
        <v>0</v>
      </c>
      <c r="J19719">
        <v>0</v>
      </c>
      <c r="L19719">
        <v>0</v>
      </c>
      <c r="N19719">
        <v>0</v>
      </c>
      <c r="P19719">
        <v>0</v>
      </c>
      <c r="Q19719">
        <v>0</v>
      </c>
      <c r="S19719">
        <v>0</v>
      </c>
    </row>
    <row r="19720" spans="1:19" x14ac:dyDescent="0.3">
      <c r="A19720" t="s">
        <v>39252</v>
      </c>
      <c r="B19720" s="171" t="s">
        <v>39253</v>
      </c>
      <c r="C19720" s="171" t="s">
        <v>14880</v>
      </c>
      <c r="D19720" s="171" t="s">
        <v>4</v>
      </c>
      <c r="E19720" s="11">
        <v>45139</v>
      </c>
      <c r="F19720">
        <v>0</v>
      </c>
      <c r="G19720">
        <v>0</v>
      </c>
      <c r="I19720">
        <v>0</v>
      </c>
      <c r="J19720">
        <v>0</v>
      </c>
      <c r="L19720">
        <v>0</v>
      </c>
      <c r="N19720">
        <v>0</v>
      </c>
      <c r="P19720">
        <v>0</v>
      </c>
      <c r="Q19720">
        <v>0</v>
      </c>
      <c r="S19720">
        <v>0</v>
      </c>
    </row>
    <row r="19721" spans="1:19" x14ac:dyDescent="0.3">
      <c r="A19721" t="s">
        <v>39254</v>
      </c>
      <c r="B19721" s="171" t="s">
        <v>39255</v>
      </c>
      <c r="C19721" s="171" t="s">
        <v>10534</v>
      </c>
      <c r="D19721" s="171" t="s">
        <v>4</v>
      </c>
      <c r="E19721" s="11">
        <v>45139</v>
      </c>
      <c r="F19721">
        <v>2</v>
      </c>
      <c r="G19721">
        <v>2</v>
      </c>
      <c r="I19721">
        <v>4</v>
      </c>
      <c r="J19721">
        <v>11</v>
      </c>
      <c r="L19721">
        <v>11</v>
      </c>
      <c r="N19721">
        <v>4</v>
      </c>
      <c r="P19721">
        <v>0</v>
      </c>
      <c r="Q19721">
        <v>0</v>
      </c>
      <c r="S19721">
        <v>0</v>
      </c>
    </row>
    <row r="19722" spans="1:19" x14ac:dyDescent="0.3">
      <c r="A19722" t="s">
        <v>39256</v>
      </c>
      <c r="B19722" s="171" t="s">
        <v>39257</v>
      </c>
      <c r="C19722" s="171" t="s">
        <v>10537</v>
      </c>
      <c r="D19722" s="171" t="s">
        <v>4</v>
      </c>
      <c r="E19722" s="11">
        <v>45139</v>
      </c>
      <c r="F19722">
        <v>0</v>
      </c>
      <c r="G19722">
        <v>2</v>
      </c>
      <c r="I19722">
        <v>3</v>
      </c>
      <c r="J19722">
        <v>0</v>
      </c>
      <c r="L19722">
        <v>11</v>
      </c>
      <c r="N19722">
        <v>3</v>
      </c>
      <c r="P19722">
        <v>0</v>
      </c>
      <c r="Q19722">
        <v>0</v>
      </c>
      <c r="S19722">
        <v>0</v>
      </c>
    </row>
    <row r="19723" spans="1:19" x14ac:dyDescent="0.3">
      <c r="A19723" t="s">
        <v>39258</v>
      </c>
      <c r="B19723" s="171" t="s">
        <v>39259</v>
      </c>
      <c r="C19723" s="171" t="s">
        <v>15347</v>
      </c>
      <c r="D19723" s="171" t="s">
        <v>4</v>
      </c>
      <c r="E19723" s="11">
        <v>45139</v>
      </c>
      <c r="F19723">
        <v>1</v>
      </c>
      <c r="G19723">
        <v>1</v>
      </c>
      <c r="I19723">
        <v>1</v>
      </c>
      <c r="J19723">
        <v>6</v>
      </c>
      <c r="L19723">
        <v>6</v>
      </c>
      <c r="N19723">
        <v>1</v>
      </c>
      <c r="P19723">
        <v>0</v>
      </c>
      <c r="Q19723">
        <v>0</v>
      </c>
      <c r="S19723">
        <v>0</v>
      </c>
    </row>
    <row r="19724" spans="1:19" x14ac:dyDescent="0.3">
      <c r="A19724" t="s">
        <v>39260</v>
      </c>
      <c r="B19724" s="171" t="s">
        <v>39261</v>
      </c>
      <c r="C19724" s="171" t="s">
        <v>203</v>
      </c>
      <c r="D19724" s="171" t="s">
        <v>4</v>
      </c>
      <c r="E19724" s="11">
        <v>45139</v>
      </c>
      <c r="F19724">
        <v>3</v>
      </c>
      <c r="G19724">
        <v>3</v>
      </c>
      <c r="I19724">
        <v>6</v>
      </c>
      <c r="J19724">
        <v>15</v>
      </c>
      <c r="L19724">
        <v>15</v>
      </c>
      <c r="N19724">
        <v>6</v>
      </c>
      <c r="P19724">
        <v>0</v>
      </c>
      <c r="Q19724">
        <v>0</v>
      </c>
      <c r="S19724">
        <v>0</v>
      </c>
    </row>
    <row r="19725" spans="1:19" x14ac:dyDescent="0.3">
      <c r="A19725" t="s">
        <v>39262</v>
      </c>
      <c r="B19725" s="171" t="s">
        <v>39263</v>
      </c>
      <c r="C19725" s="171" t="s">
        <v>15340</v>
      </c>
      <c r="D19725" s="171" t="s">
        <v>4</v>
      </c>
      <c r="E19725" s="11">
        <v>45139</v>
      </c>
      <c r="F19725">
        <v>0</v>
      </c>
      <c r="G19725">
        <v>0</v>
      </c>
      <c r="I19725">
        <v>0</v>
      </c>
      <c r="J19725">
        <v>0</v>
      </c>
      <c r="L19725">
        <v>0</v>
      </c>
      <c r="N19725">
        <v>0</v>
      </c>
      <c r="P19725">
        <v>0</v>
      </c>
      <c r="Q19725">
        <v>0</v>
      </c>
      <c r="S19725">
        <v>0</v>
      </c>
    </row>
    <row r="19726" spans="1:19" x14ac:dyDescent="0.3">
      <c r="A19726" t="s">
        <v>39264</v>
      </c>
      <c r="B19726" s="171" t="s">
        <v>39265</v>
      </c>
      <c r="C19726" s="171" t="s">
        <v>16544</v>
      </c>
      <c r="D19726" s="171" t="s">
        <v>4</v>
      </c>
      <c r="E19726" s="11">
        <v>45139</v>
      </c>
      <c r="F19726">
        <v>0</v>
      </c>
      <c r="G19726">
        <v>0</v>
      </c>
      <c r="I19726">
        <v>0</v>
      </c>
      <c r="J19726">
        <v>0</v>
      </c>
      <c r="L19726">
        <v>0</v>
      </c>
      <c r="N19726">
        <v>0</v>
      </c>
      <c r="P19726">
        <v>0</v>
      </c>
      <c r="Q19726">
        <v>0</v>
      </c>
      <c r="S19726">
        <v>0</v>
      </c>
    </row>
    <row r="19727" spans="1:19" x14ac:dyDescent="0.3">
      <c r="A19727" t="s">
        <v>39266</v>
      </c>
      <c r="B19727" s="171" t="s">
        <v>39267</v>
      </c>
      <c r="C19727" s="171" t="s">
        <v>176</v>
      </c>
      <c r="D19727" s="171" t="s">
        <v>4</v>
      </c>
      <c r="E19727" s="11">
        <v>45139</v>
      </c>
      <c r="F19727">
        <v>2</v>
      </c>
      <c r="G19727">
        <v>2</v>
      </c>
      <c r="I19727">
        <v>0</v>
      </c>
      <c r="J19727">
        <v>11</v>
      </c>
      <c r="L19727">
        <v>11</v>
      </c>
      <c r="N19727">
        <v>0</v>
      </c>
      <c r="P19727">
        <v>0</v>
      </c>
      <c r="Q19727">
        <v>0</v>
      </c>
      <c r="S19727">
        <v>0</v>
      </c>
    </row>
    <row r="19728" spans="1:19" x14ac:dyDescent="0.3">
      <c r="A19728" t="s">
        <v>39268</v>
      </c>
      <c r="B19728" s="171" t="s">
        <v>39269</v>
      </c>
      <c r="C19728" s="171" t="s">
        <v>206</v>
      </c>
      <c r="D19728" s="171" t="s">
        <v>4</v>
      </c>
      <c r="E19728" s="11">
        <v>45139</v>
      </c>
      <c r="F19728">
        <v>1.5</v>
      </c>
      <c r="G19728">
        <v>1.5</v>
      </c>
      <c r="I19728">
        <v>2</v>
      </c>
      <c r="J19728">
        <v>7</v>
      </c>
      <c r="L19728">
        <v>7</v>
      </c>
      <c r="N19728">
        <v>1</v>
      </c>
      <c r="P19728">
        <v>0</v>
      </c>
      <c r="Q19728">
        <v>0</v>
      </c>
      <c r="S19728">
        <v>1</v>
      </c>
    </row>
    <row r="19729" spans="1:19" x14ac:dyDescent="0.3">
      <c r="A19729" t="s">
        <v>39064</v>
      </c>
      <c r="B19729" s="171" t="s">
        <v>39065</v>
      </c>
      <c r="C19729" s="171" t="s">
        <v>24284</v>
      </c>
      <c r="D19729" s="171" t="s">
        <v>80</v>
      </c>
      <c r="E19729" s="11">
        <v>45139</v>
      </c>
      <c r="F19729">
        <v>3</v>
      </c>
      <c r="G19729">
        <v>2</v>
      </c>
      <c r="I19729">
        <v>10</v>
      </c>
      <c r="J19729">
        <v>17</v>
      </c>
      <c r="L19729">
        <v>11</v>
      </c>
      <c r="N19729">
        <v>9</v>
      </c>
      <c r="P19729">
        <v>0</v>
      </c>
      <c r="Q19729">
        <v>0</v>
      </c>
      <c r="S19729">
        <v>1</v>
      </c>
    </row>
    <row r="19730" spans="1:19" x14ac:dyDescent="0.3">
      <c r="A19730" t="s">
        <v>39270</v>
      </c>
      <c r="B19730" s="171" t="s">
        <v>39271</v>
      </c>
      <c r="C19730" s="171" t="s">
        <v>18229</v>
      </c>
      <c r="D19730" s="171" t="s">
        <v>80</v>
      </c>
      <c r="E19730" s="11">
        <v>45139</v>
      </c>
      <c r="F19730">
        <v>0</v>
      </c>
      <c r="G19730">
        <v>0</v>
      </c>
      <c r="I19730">
        <v>0</v>
      </c>
      <c r="J19730">
        <v>0</v>
      </c>
      <c r="L19730">
        <v>0</v>
      </c>
      <c r="N19730">
        <v>0</v>
      </c>
      <c r="P19730">
        <v>0</v>
      </c>
      <c r="Q19730">
        <v>0</v>
      </c>
      <c r="S19730">
        <v>0</v>
      </c>
    </row>
    <row r="19731" spans="1:19" x14ac:dyDescent="0.3">
      <c r="A19731" t="s">
        <v>39272</v>
      </c>
      <c r="B19731" s="171" t="s">
        <v>39273</v>
      </c>
      <c r="C19731" s="171" t="s">
        <v>9887</v>
      </c>
      <c r="D19731" s="171" t="s">
        <v>80</v>
      </c>
      <c r="E19731" s="11">
        <v>45139</v>
      </c>
      <c r="F19731">
        <v>0</v>
      </c>
      <c r="G19731">
        <v>0</v>
      </c>
      <c r="I19731">
        <v>0</v>
      </c>
      <c r="J19731">
        <v>0</v>
      </c>
      <c r="L19731">
        <v>0</v>
      </c>
      <c r="N19731">
        <v>0</v>
      </c>
      <c r="P19731">
        <v>0</v>
      </c>
      <c r="Q19731">
        <v>0</v>
      </c>
      <c r="S19731">
        <v>0</v>
      </c>
    </row>
    <row r="19732" spans="1:19" x14ac:dyDescent="0.3">
      <c r="A19732" t="s">
        <v>39274</v>
      </c>
      <c r="B19732" s="171" t="s">
        <v>39275</v>
      </c>
      <c r="C19732" s="171" t="s">
        <v>35010</v>
      </c>
      <c r="D19732" s="171" t="s">
        <v>80</v>
      </c>
      <c r="E19732" s="11">
        <v>45139</v>
      </c>
      <c r="F19732">
        <v>0.5</v>
      </c>
      <c r="G19732">
        <v>0.5</v>
      </c>
      <c r="I19732">
        <v>0</v>
      </c>
      <c r="J19732">
        <v>2</v>
      </c>
      <c r="L19732">
        <v>2</v>
      </c>
      <c r="N19732">
        <v>0</v>
      </c>
      <c r="P19732">
        <v>0</v>
      </c>
      <c r="Q19732">
        <v>0</v>
      </c>
      <c r="S19732">
        <v>0</v>
      </c>
    </row>
    <row r="19733" spans="1:19" x14ac:dyDescent="0.3">
      <c r="A19733" t="s">
        <v>39276</v>
      </c>
      <c r="B19733" s="171" t="s">
        <v>39277</v>
      </c>
      <c r="C19733" s="171" t="s">
        <v>11260</v>
      </c>
      <c r="D19733" s="171" t="s">
        <v>80</v>
      </c>
      <c r="E19733" s="11">
        <v>45139</v>
      </c>
      <c r="F19733">
        <v>0</v>
      </c>
      <c r="G19733">
        <v>0</v>
      </c>
      <c r="I19733">
        <v>0</v>
      </c>
      <c r="J19733">
        <v>0</v>
      </c>
      <c r="L19733">
        <v>0</v>
      </c>
      <c r="N19733">
        <v>0</v>
      </c>
      <c r="P19733">
        <v>0</v>
      </c>
      <c r="Q19733">
        <v>0</v>
      </c>
      <c r="S19733">
        <v>0</v>
      </c>
    </row>
    <row r="19734" spans="1:19" x14ac:dyDescent="0.3">
      <c r="A19734" t="s">
        <v>39278</v>
      </c>
      <c r="B19734" s="171" t="s">
        <v>39279</v>
      </c>
      <c r="C19734" s="171" t="s">
        <v>21284</v>
      </c>
      <c r="D19734" s="171" t="s">
        <v>80</v>
      </c>
      <c r="E19734" s="11">
        <v>45139</v>
      </c>
      <c r="F19734">
        <v>0</v>
      </c>
      <c r="G19734">
        <v>0</v>
      </c>
      <c r="I19734">
        <v>0</v>
      </c>
      <c r="J19734">
        <v>0</v>
      </c>
      <c r="L19734">
        <v>0</v>
      </c>
      <c r="N19734">
        <v>0</v>
      </c>
      <c r="P19734">
        <v>0</v>
      </c>
      <c r="Q19734">
        <v>0</v>
      </c>
      <c r="S19734">
        <v>0</v>
      </c>
    </row>
    <row r="19735" spans="1:19" x14ac:dyDescent="0.3">
      <c r="A19735" t="s">
        <v>39280</v>
      </c>
      <c r="B19735" s="171" t="s">
        <v>39281</v>
      </c>
      <c r="C19735" s="171" t="s">
        <v>125</v>
      </c>
      <c r="D19735" s="171" t="s">
        <v>80</v>
      </c>
      <c r="E19735" s="11">
        <v>45139</v>
      </c>
      <c r="F19735">
        <v>0</v>
      </c>
      <c r="G19735">
        <v>0</v>
      </c>
      <c r="I19735">
        <v>0</v>
      </c>
      <c r="J19735">
        <v>0</v>
      </c>
      <c r="L19735">
        <v>0</v>
      </c>
      <c r="N19735">
        <v>0</v>
      </c>
      <c r="P19735">
        <v>0</v>
      </c>
      <c r="Q19735">
        <v>0</v>
      </c>
      <c r="S19735">
        <v>0</v>
      </c>
    </row>
    <row r="19736" spans="1:19" x14ac:dyDescent="0.3">
      <c r="A19736" t="s">
        <v>39282</v>
      </c>
      <c r="B19736" s="171" t="s">
        <v>39283</v>
      </c>
      <c r="C19736" s="171" t="s">
        <v>14899</v>
      </c>
      <c r="D19736" s="171" t="s">
        <v>80</v>
      </c>
      <c r="E19736" s="11">
        <v>45139</v>
      </c>
      <c r="F19736">
        <v>0</v>
      </c>
      <c r="G19736">
        <v>0</v>
      </c>
      <c r="I19736">
        <v>0</v>
      </c>
      <c r="J19736">
        <v>0</v>
      </c>
      <c r="L19736">
        <v>0</v>
      </c>
      <c r="N19736">
        <v>0</v>
      </c>
      <c r="P19736">
        <v>0</v>
      </c>
      <c r="Q19736">
        <v>0</v>
      </c>
      <c r="S19736">
        <v>0</v>
      </c>
    </row>
    <row r="19737" spans="1:19" x14ac:dyDescent="0.3">
      <c r="A19737" t="s">
        <v>39284</v>
      </c>
      <c r="B19737" s="171" t="s">
        <v>39285</v>
      </c>
      <c r="C19737" s="171" t="s">
        <v>137</v>
      </c>
      <c r="D19737" s="171" t="s">
        <v>80</v>
      </c>
      <c r="E19737" s="11">
        <v>45139</v>
      </c>
      <c r="F19737">
        <v>0</v>
      </c>
      <c r="G19737">
        <v>0</v>
      </c>
      <c r="I19737">
        <v>0</v>
      </c>
      <c r="J19737">
        <v>0</v>
      </c>
      <c r="L19737">
        <v>0</v>
      </c>
      <c r="N19737">
        <v>0</v>
      </c>
      <c r="P19737">
        <v>0</v>
      </c>
      <c r="Q19737">
        <v>0</v>
      </c>
      <c r="S19737">
        <v>0</v>
      </c>
    </row>
    <row r="19738" spans="1:19" x14ac:dyDescent="0.3">
      <c r="A19738" t="s">
        <v>39286</v>
      </c>
      <c r="B19738" s="171" t="s">
        <v>39287</v>
      </c>
      <c r="C19738" s="171" t="s">
        <v>8615</v>
      </c>
      <c r="D19738" s="171" t="s">
        <v>80</v>
      </c>
      <c r="E19738" s="11">
        <v>45139</v>
      </c>
      <c r="F19738">
        <v>0</v>
      </c>
      <c r="G19738">
        <v>0</v>
      </c>
      <c r="I19738">
        <v>0</v>
      </c>
      <c r="J19738">
        <v>0</v>
      </c>
      <c r="L19738">
        <v>0</v>
      </c>
      <c r="N19738">
        <v>0</v>
      </c>
      <c r="P19738">
        <v>0</v>
      </c>
      <c r="Q19738">
        <v>0</v>
      </c>
      <c r="S19738">
        <v>0</v>
      </c>
    </row>
    <row r="19739" spans="1:19" x14ac:dyDescent="0.3">
      <c r="A19739" t="s">
        <v>39288</v>
      </c>
      <c r="B19739" s="171" t="s">
        <v>39289</v>
      </c>
      <c r="C19739" s="171" t="s">
        <v>35025</v>
      </c>
      <c r="D19739" s="171" t="s">
        <v>80</v>
      </c>
      <c r="E19739" s="11">
        <v>45139</v>
      </c>
      <c r="F19739">
        <v>1</v>
      </c>
      <c r="G19739">
        <v>1.5</v>
      </c>
      <c r="I19739">
        <v>0</v>
      </c>
      <c r="J19739">
        <v>4</v>
      </c>
      <c r="L19739">
        <v>6</v>
      </c>
      <c r="N19739">
        <v>0</v>
      </c>
      <c r="P19739">
        <v>0</v>
      </c>
      <c r="Q19739">
        <v>0</v>
      </c>
      <c r="S19739">
        <v>0</v>
      </c>
    </row>
    <row r="19740" spans="1:19" x14ac:dyDescent="0.3">
      <c r="A19740" t="s">
        <v>39290</v>
      </c>
      <c r="B19740" s="171" t="s">
        <v>39291</v>
      </c>
      <c r="C19740" s="171" t="s">
        <v>146</v>
      </c>
      <c r="D19740" s="171" t="s">
        <v>80</v>
      </c>
      <c r="E19740" s="11">
        <v>45139</v>
      </c>
      <c r="F19740">
        <v>7</v>
      </c>
      <c r="G19740">
        <v>8</v>
      </c>
      <c r="I19740">
        <v>18</v>
      </c>
      <c r="J19740">
        <v>38</v>
      </c>
      <c r="L19740">
        <v>43</v>
      </c>
      <c r="N19740">
        <v>18</v>
      </c>
      <c r="P19740">
        <v>0</v>
      </c>
      <c r="Q19740">
        <v>0</v>
      </c>
      <c r="S19740">
        <v>0</v>
      </c>
    </row>
    <row r="19741" spans="1:19" x14ac:dyDescent="0.3">
      <c r="A19741" t="s">
        <v>39292</v>
      </c>
      <c r="B19741" s="171" t="s">
        <v>39293</v>
      </c>
      <c r="C19741" s="171" t="s">
        <v>161</v>
      </c>
      <c r="D19741" s="171" t="s">
        <v>80</v>
      </c>
      <c r="E19741" s="11">
        <v>45139</v>
      </c>
      <c r="F19741">
        <v>1.5</v>
      </c>
      <c r="G19741">
        <v>2</v>
      </c>
      <c r="I19741">
        <v>4</v>
      </c>
      <c r="J19741">
        <v>9</v>
      </c>
      <c r="L19741">
        <v>12</v>
      </c>
      <c r="N19741">
        <v>3</v>
      </c>
      <c r="P19741">
        <v>0</v>
      </c>
      <c r="Q19741">
        <v>0</v>
      </c>
      <c r="S19741">
        <v>1</v>
      </c>
    </row>
    <row r="19742" spans="1:19" x14ac:dyDescent="0.3">
      <c r="A19742" t="s">
        <v>39294</v>
      </c>
      <c r="B19742" s="171" t="s">
        <v>39295</v>
      </c>
      <c r="C19742" s="171" t="s">
        <v>18252</v>
      </c>
      <c r="D19742" s="171" t="s">
        <v>80</v>
      </c>
      <c r="E19742" s="11">
        <v>45139</v>
      </c>
      <c r="F19742">
        <v>0</v>
      </c>
      <c r="G19742">
        <v>0</v>
      </c>
      <c r="I19742">
        <v>0</v>
      </c>
      <c r="J19742">
        <v>0</v>
      </c>
      <c r="L19742">
        <v>0</v>
      </c>
      <c r="N19742">
        <v>0</v>
      </c>
      <c r="P19742">
        <v>0</v>
      </c>
      <c r="Q19742">
        <v>0</v>
      </c>
      <c r="S19742">
        <v>0</v>
      </c>
    </row>
    <row r="19743" spans="1:19" x14ac:dyDescent="0.3">
      <c r="A19743" t="s">
        <v>39296</v>
      </c>
      <c r="B19743" s="171" t="s">
        <v>39297</v>
      </c>
      <c r="C19743" s="171" t="s">
        <v>167</v>
      </c>
      <c r="D19743" s="171" t="s">
        <v>80</v>
      </c>
      <c r="E19743" s="11">
        <v>45139</v>
      </c>
      <c r="F19743">
        <v>3.5</v>
      </c>
      <c r="G19743">
        <v>3.5</v>
      </c>
      <c r="I19743">
        <v>24</v>
      </c>
      <c r="J19743">
        <v>49</v>
      </c>
      <c r="L19743">
        <v>49</v>
      </c>
      <c r="N19743">
        <v>24</v>
      </c>
      <c r="P19743">
        <v>0</v>
      </c>
      <c r="Q19743">
        <v>2</v>
      </c>
      <c r="S19743">
        <v>0</v>
      </c>
    </row>
    <row r="19744" spans="1:19" x14ac:dyDescent="0.3">
      <c r="A19744" t="s">
        <v>39298</v>
      </c>
      <c r="B19744" s="171" t="s">
        <v>39299</v>
      </c>
      <c r="C19744" s="171" t="s">
        <v>179</v>
      </c>
      <c r="D19744" s="171" t="s">
        <v>80</v>
      </c>
      <c r="E19744" s="11">
        <v>45139</v>
      </c>
      <c r="F19744">
        <v>13.5</v>
      </c>
      <c r="G19744">
        <v>14</v>
      </c>
      <c r="I19744">
        <v>55</v>
      </c>
      <c r="J19744">
        <v>135</v>
      </c>
      <c r="L19744">
        <v>133</v>
      </c>
      <c r="N19744">
        <v>55</v>
      </c>
      <c r="P19744">
        <v>5</v>
      </c>
      <c r="Q19744">
        <v>5</v>
      </c>
      <c r="S19744">
        <v>0</v>
      </c>
    </row>
    <row r="19745" spans="1:19" x14ac:dyDescent="0.3">
      <c r="A19745" t="s">
        <v>39300</v>
      </c>
      <c r="B19745" s="171" t="s">
        <v>39301</v>
      </c>
      <c r="C19745" s="171" t="s">
        <v>185</v>
      </c>
      <c r="D19745" s="171" t="s">
        <v>80</v>
      </c>
      <c r="E19745" s="11">
        <v>45139</v>
      </c>
      <c r="F19745">
        <v>2</v>
      </c>
      <c r="G19745">
        <v>7</v>
      </c>
      <c r="I19745">
        <v>4</v>
      </c>
      <c r="J19745">
        <v>11</v>
      </c>
      <c r="L19745">
        <v>40</v>
      </c>
      <c r="N19745">
        <v>4</v>
      </c>
      <c r="P19745">
        <v>0</v>
      </c>
      <c r="Q19745">
        <v>0</v>
      </c>
      <c r="S19745">
        <v>0</v>
      </c>
    </row>
    <row r="19746" spans="1:19" x14ac:dyDescent="0.3">
      <c r="A19746" t="s">
        <v>39302</v>
      </c>
      <c r="B19746" s="171" t="s">
        <v>39303</v>
      </c>
      <c r="C19746" s="171" t="s">
        <v>191</v>
      </c>
      <c r="D19746" s="171" t="s">
        <v>80</v>
      </c>
      <c r="E19746" s="11">
        <v>45139</v>
      </c>
      <c r="F19746">
        <v>13.5</v>
      </c>
      <c r="G19746">
        <v>13</v>
      </c>
      <c r="I19746">
        <v>42</v>
      </c>
      <c r="J19746">
        <v>112</v>
      </c>
      <c r="L19746">
        <v>107</v>
      </c>
      <c r="N19746">
        <v>34</v>
      </c>
      <c r="P19746">
        <v>4</v>
      </c>
      <c r="Q19746">
        <v>5</v>
      </c>
      <c r="S19746">
        <v>8</v>
      </c>
    </row>
    <row r="19747" spans="1:19" x14ac:dyDescent="0.3">
      <c r="A19747" t="s">
        <v>39304</v>
      </c>
      <c r="B19747" s="171" t="s">
        <v>39305</v>
      </c>
      <c r="C19747" s="171" t="s">
        <v>212</v>
      </c>
      <c r="D19747" s="171" t="s">
        <v>80</v>
      </c>
      <c r="E19747" s="11">
        <v>45139</v>
      </c>
      <c r="F19747">
        <v>0</v>
      </c>
      <c r="G19747">
        <v>0</v>
      </c>
      <c r="I19747">
        <v>0</v>
      </c>
      <c r="J19747">
        <v>0</v>
      </c>
      <c r="L19747">
        <v>0</v>
      </c>
      <c r="N19747">
        <v>0</v>
      </c>
      <c r="P19747">
        <v>0</v>
      </c>
      <c r="Q19747">
        <v>0</v>
      </c>
      <c r="S19747">
        <v>0</v>
      </c>
    </row>
    <row r="19748" spans="1:19" x14ac:dyDescent="0.3">
      <c r="A19748" t="s">
        <v>39306</v>
      </c>
      <c r="B19748" s="171" t="s">
        <v>39307</v>
      </c>
      <c r="C19748" s="171" t="s">
        <v>215</v>
      </c>
      <c r="D19748" s="171" t="s">
        <v>80</v>
      </c>
      <c r="E19748" s="11">
        <v>45139</v>
      </c>
      <c r="F19748">
        <v>0</v>
      </c>
      <c r="G19748">
        <v>0</v>
      </c>
      <c r="I19748">
        <v>0</v>
      </c>
      <c r="J19748">
        <v>0</v>
      </c>
      <c r="L19748">
        <v>0</v>
      </c>
      <c r="N19748">
        <v>0</v>
      </c>
      <c r="P19748">
        <v>0</v>
      </c>
      <c r="Q19748">
        <v>0</v>
      </c>
      <c r="S19748">
        <v>0</v>
      </c>
    </row>
    <row r="19749" spans="1:19" x14ac:dyDescent="0.3">
      <c r="A19749" t="s">
        <v>39306</v>
      </c>
      <c r="B19749" s="171" t="s">
        <v>39307</v>
      </c>
      <c r="C19749" s="171" t="s">
        <v>215</v>
      </c>
      <c r="D19749" s="171" t="s">
        <v>80</v>
      </c>
      <c r="E19749" s="11">
        <v>45139</v>
      </c>
      <c r="F19749">
        <v>2.5</v>
      </c>
      <c r="G19749">
        <v>4</v>
      </c>
      <c r="I19749">
        <v>18</v>
      </c>
      <c r="J19749">
        <v>29</v>
      </c>
      <c r="L19749">
        <v>44</v>
      </c>
      <c r="N19749">
        <v>18</v>
      </c>
      <c r="P19749">
        <v>0</v>
      </c>
      <c r="Q19749">
        <v>0</v>
      </c>
      <c r="S19749">
        <v>0</v>
      </c>
    </row>
    <row r="19750" spans="1:19" x14ac:dyDescent="0.3">
      <c r="A19750" t="s">
        <v>39308</v>
      </c>
      <c r="B19750" s="171" t="s">
        <v>39309</v>
      </c>
      <c r="C19750" s="171" t="s">
        <v>221</v>
      </c>
      <c r="D19750" s="171" t="s">
        <v>80</v>
      </c>
      <c r="E19750" s="11">
        <v>45139</v>
      </c>
      <c r="F19750">
        <v>0</v>
      </c>
      <c r="G19750">
        <v>0</v>
      </c>
      <c r="I19750">
        <v>0</v>
      </c>
      <c r="J19750">
        <v>0</v>
      </c>
      <c r="L19750">
        <v>0</v>
      </c>
      <c r="N19750">
        <v>0</v>
      </c>
      <c r="P19750">
        <v>0</v>
      </c>
      <c r="Q19750">
        <v>0</v>
      </c>
      <c r="S19750">
        <v>0</v>
      </c>
    </row>
    <row r="19751" spans="1:19" x14ac:dyDescent="0.3">
      <c r="A19751" t="s">
        <v>39310</v>
      </c>
      <c r="B19751" s="171" t="s">
        <v>39311</v>
      </c>
      <c r="C19751" s="171" t="s">
        <v>8233</v>
      </c>
      <c r="D19751" s="171" t="s">
        <v>80</v>
      </c>
      <c r="E19751" s="11">
        <v>45139</v>
      </c>
      <c r="F19751">
        <v>0</v>
      </c>
      <c r="G19751">
        <v>1</v>
      </c>
      <c r="I19751">
        <v>12</v>
      </c>
      <c r="J19751">
        <v>0</v>
      </c>
      <c r="L19751">
        <v>11</v>
      </c>
      <c r="N19751">
        <v>12</v>
      </c>
      <c r="P19751">
        <v>0</v>
      </c>
      <c r="Q19751">
        <v>1</v>
      </c>
      <c r="S19751">
        <v>0</v>
      </c>
    </row>
    <row r="19752" spans="1:19" x14ac:dyDescent="0.3">
      <c r="A19752" t="s">
        <v>39312</v>
      </c>
      <c r="B19752" s="171" t="s">
        <v>39313</v>
      </c>
      <c r="C19752" s="171" t="s">
        <v>233</v>
      </c>
      <c r="D19752" s="171" t="s">
        <v>80</v>
      </c>
      <c r="E19752" s="11">
        <v>45139</v>
      </c>
      <c r="F19752">
        <v>0</v>
      </c>
      <c r="G19752">
        <v>0</v>
      </c>
      <c r="I19752">
        <v>0</v>
      </c>
      <c r="J19752">
        <v>0</v>
      </c>
      <c r="L19752">
        <v>0</v>
      </c>
      <c r="N19752">
        <v>0</v>
      </c>
      <c r="P19752">
        <v>0</v>
      </c>
      <c r="Q19752">
        <v>0</v>
      </c>
      <c r="S19752">
        <v>0</v>
      </c>
    </row>
    <row r="19753" spans="1:19" x14ac:dyDescent="0.3">
      <c r="A19753" t="s">
        <v>39314</v>
      </c>
      <c r="B19753" s="171" t="s">
        <v>39315</v>
      </c>
      <c r="C19753" s="171" t="s">
        <v>24508</v>
      </c>
      <c r="D19753" s="171" t="s">
        <v>15341</v>
      </c>
      <c r="E19753" s="11">
        <v>45139</v>
      </c>
      <c r="F19753">
        <v>0</v>
      </c>
      <c r="G19753">
        <v>0</v>
      </c>
      <c r="I19753">
        <v>0</v>
      </c>
      <c r="J19753">
        <v>0</v>
      </c>
      <c r="L19753">
        <v>0</v>
      </c>
      <c r="N19753">
        <v>0</v>
      </c>
      <c r="P19753">
        <v>0</v>
      </c>
      <c r="Q19753">
        <v>0</v>
      </c>
      <c r="S19753">
        <v>0</v>
      </c>
    </row>
    <row r="19754" spans="1:19" x14ac:dyDescent="0.3">
      <c r="A19754" t="s">
        <v>39316</v>
      </c>
      <c r="B19754" s="171" t="s">
        <v>39317</v>
      </c>
      <c r="C19754" s="171" t="s">
        <v>24508</v>
      </c>
      <c r="D19754" s="171" t="s">
        <v>80</v>
      </c>
      <c r="E19754" s="11">
        <v>45139</v>
      </c>
      <c r="F19754">
        <v>0.5</v>
      </c>
      <c r="G19754">
        <v>0.5</v>
      </c>
      <c r="I19754">
        <v>0</v>
      </c>
      <c r="J19754">
        <v>2</v>
      </c>
      <c r="L19754">
        <v>2</v>
      </c>
      <c r="N19754">
        <v>0</v>
      </c>
      <c r="P19754">
        <v>0</v>
      </c>
      <c r="Q19754">
        <v>0</v>
      </c>
      <c r="S19754">
        <v>0</v>
      </c>
    </row>
    <row r="19755" spans="1:19" x14ac:dyDescent="0.3">
      <c r="A19755" t="s">
        <v>39318</v>
      </c>
      <c r="B19755" s="171" t="s">
        <v>39319</v>
      </c>
      <c r="C19755" s="171" t="s">
        <v>107</v>
      </c>
      <c r="D19755" s="171" t="s">
        <v>80</v>
      </c>
      <c r="E19755" s="11">
        <v>45139</v>
      </c>
      <c r="F19755">
        <v>6</v>
      </c>
      <c r="G19755">
        <v>8</v>
      </c>
      <c r="I19755">
        <v>0</v>
      </c>
      <c r="J19755">
        <v>62</v>
      </c>
      <c r="L19755">
        <v>84</v>
      </c>
      <c r="N19755">
        <v>0</v>
      </c>
      <c r="P19755">
        <v>0</v>
      </c>
      <c r="Q19755">
        <v>0</v>
      </c>
      <c r="S19755">
        <v>0</v>
      </c>
    </row>
    <row r="19756" spans="1:19" x14ac:dyDescent="0.3">
      <c r="A19756" t="s">
        <v>39320</v>
      </c>
      <c r="B19756" s="171" t="s">
        <v>39321</v>
      </c>
      <c r="C19756" s="171" t="s">
        <v>107</v>
      </c>
      <c r="D19756" s="171" t="s">
        <v>15341</v>
      </c>
      <c r="E19756" s="11">
        <v>45139</v>
      </c>
      <c r="F19756">
        <v>0</v>
      </c>
      <c r="G19756">
        <v>0</v>
      </c>
      <c r="I19756">
        <v>0</v>
      </c>
      <c r="J19756">
        <v>0</v>
      </c>
      <c r="L19756">
        <v>0</v>
      </c>
      <c r="N19756">
        <v>0</v>
      </c>
      <c r="P19756">
        <v>0</v>
      </c>
      <c r="Q19756">
        <v>0</v>
      </c>
      <c r="S19756">
        <v>0</v>
      </c>
    </row>
    <row r="19757" spans="1:19" x14ac:dyDescent="0.3">
      <c r="A19757" t="s">
        <v>39322</v>
      </c>
      <c r="B19757" s="171" t="s">
        <v>39323</v>
      </c>
      <c r="C19757" s="171" t="s">
        <v>173</v>
      </c>
      <c r="D19757" s="171" t="s">
        <v>80</v>
      </c>
      <c r="E19757" s="11">
        <v>45139</v>
      </c>
      <c r="F19757">
        <v>5.5</v>
      </c>
      <c r="G19757">
        <v>6</v>
      </c>
      <c r="I19757">
        <v>6</v>
      </c>
      <c r="J19757">
        <v>30</v>
      </c>
      <c r="L19757">
        <v>32</v>
      </c>
      <c r="N19757">
        <v>6</v>
      </c>
      <c r="P19757">
        <v>0</v>
      </c>
      <c r="Q19757">
        <v>0</v>
      </c>
      <c r="S19757">
        <v>0</v>
      </c>
    </row>
    <row r="19758" spans="1:19" x14ac:dyDescent="0.3">
      <c r="A19758" t="s">
        <v>39324</v>
      </c>
      <c r="B19758" s="171" t="s">
        <v>39325</v>
      </c>
      <c r="C19758" s="171" t="s">
        <v>173</v>
      </c>
      <c r="D19758" s="171" t="s">
        <v>15341</v>
      </c>
      <c r="E19758" s="11">
        <v>45139</v>
      </c>
      <c r="F19758">
        <v>0</v>
      </c>
      <c r="G19758">
        <v>0</v>
      </c>
      <c r="I19758">
        <v>0</v>
      </c>
      <c r="J19758">
        <v>0</v>
      </c>
      <c r="L19758">
        <v>0</v>
      </c>
      <c r="N19758">
        <v>0</v>
      </c>
      <c r="P19758">
        <v>0</v>
      </c>
      <c r="Q19758">
        <v>0</v>
      </c>
      <c r="S19758">
        <v>0</v>
      </c>
    </row>
    <row r="19759" spans="1:19" x14ac:dyDescent="0.3">
      <c r="A19759" t="s">
        <v>39326</v>
      </c>
      <c r="B19759" s="171" t="s">
        <v>39327</v>
      </c>
      <c r="C19759" s="171" t="s">
        <v>200</v>
      </c>
      <c r="D19759" s="171" t="s">
        <v>80</v>
      </c>
      <c r="E19759" s="11">
        <v>45139</v>
      </c>
      <c r="F19759">
        <v>6.5</v>
      </c>
      <c r="G19759">
        <v>6.5</v>
      </c>
      <c r="I19759">
        <v>12</v>
      </c>
      <c r="J19759">
        <v>31</v>
      </c>
      <c r="L19759">
        <v>31</v>
      </c>
      <c r="N19759">
        <v>10</v>
      </c>
      <c r="P19759">
        <v>0</v>
      </c>
      <c r="Q19759">
        <v>0</v>
      </c>
      <c r="S19759">
        <v>2</v>
      </c>
    </row>
    <row r="19760" spans="1:19" x14ac:dyDescent="0.3">
      <c r="A19760" t="s">
        <v>39328</v>
      </c>
      <c r="B19760" s="171" t="s">
        <v>39329</v>
      </c>
      <c r="C19760" s="171" t="s">
        <v>200</v>
      </c>
      <c r="D19760" s="171" t="s">
        <v>15341</v>
      </c>
      <c r="E19760" s="11">
        <v>45139</v>
      </c>
      <c r="F19760">
        <v>0</v>
      </c>
      <c r="G19760">
        <v>0</v>
      </c>
      <c r="I19760">
        <v>0</v>
      </c>
      <c r="J19760">
        <v>0</v>
      </c>
      <c r="L19760">
        <v>0</v>
      </c>
      <c r="N19760">
        <v>0</v>
      </c>
      <c r="P19760">
        <v>0</v>
      </c>
      <c r="Q19760">
        <v>0</v>
      </c>
      <c r="S19760">
        <v>0</v>
      </c>
    </row>
    <row r="19761" spans="1:19" x14ac:dyDescent="0.3">
      <c r="A19761" t="s">
        <v>39330</v>
      </c>
      <c r="B19761" s="171" t="s">
        <v>39331</v>
      </c>
      <c r="C19761" s="171" t="s">
        <v>73</v>
      </c>
      <c r="D19761" s="171" t="s">
        <v>4</v>
      </c>
      <c r="E19761" s="11">
        <v>45139</v>
      </c>
      <c r="F19761">
        <v>0</v>
      </c>
      <c r="G19761">
        <v>0</v>
      </c>
      <c r="I19761">
        <v>0</v>
      </c>
      <c r="J19761">
        <v>0</v>
      </c>
      <c r="L19761">
        <v>0</v>
      </c>
      <c r="N19761">
        <v>0</v>
      </c>
      <c r="P19761">
        <v>0</v>
      </c>
      <c r="Q19761">
        <v>0</v>
      </c>
      <c r="S19761">
        <v>0</v>
      </c>
    </row>
    <row r="19762" spans="1:19" x14ac:dyDescent="0.3">
      <c r="A19762" t="s">
        <v>39332</v>
      </c>
      <c r="B19762" s="171" t="s">
        <v>39333</v>
      </c>
      <c r="C19762" s="171" t="s">
        <v>24891</v>
      </c>
      <c r="D19762" s="171" t="s">
        <v>4</v>
      </c>
      <c r="E19762" s="11">
        <v>45139</v>
      </c>
      <c r="F19762">
        <v>3</v>
      </c>
      <c r="G19762">
        <v>2</v>
      </c>
      <c r="I19762">
        <v>10</v>
      </c>
      <c r="J19762">
        <v>17</v>
      </c>
      <c r="L19762">
        <v>11</v>
      </c>
      <c r="N19762">
        <v>9</v>
      </c>
      <c r="P19762">
        <v>0</v>
      </c>
      <c r="Q19762">
        <v>0</v>
      </c>
      <c r="S19762">
        <v>1</v>
      </c>
    </row>
    <row r="19763" spans="1:19" x14ac:dyDescent="0.3">
      <c r="A19763" t="s">
        <v>39334</v>
      </c>
      <c r="B19763" s="171" t="s">
        <v>39335</v>
      </c>
      <c r="C19763" s="171" t="s">
        <v>18229</v>
      </c>
      <c r="D19763" s="171" t="s">
        <v>4</v>
      </c>
      <c r="E19763" s="11">
        <v>45139</v>
      </c>
      <c r="F19763">
        <v>0</v>
      </c>
      <c r="G19763">
        <v>0</v>
      </c>
      <c r="I19763">
        <v>0</v>
      </c>
      <c r="J19763">
        <v>0</v>
      </c>
      <c r="L19763">
        <v>0</v>
      </c>
      <c r="N19763">
        <v>0</v>
      </c>
      <c r="P19763">
        <v>0</v>
      </c>
      <c r="Q19763">
        <v>0</v>
      </c>
      <c r="S19763">
        <v>0</v>
      </c>
    </row>
    <row r="19764" spans="1:19" x14ac:dyDescent="0.3">
      <c r="A19764" t="s">
        <v>39336</v>
      </c>
      <c r="B19764" s="171" t="s">
        <v>39337</v>
      </c>
      <c r="C19764" s="171" t="s">
        <v>107</v>
      </c>
      <c r="D19764" s="171" t="s">
        <v>4</v>
      </c>
      <c r="E19764" s="11">
        <v>45139</v>
      </c>
      <c r="F19764">
        <v>6</v>
      </c>
      <c r="G19764">
        <v>8</v>
      </c>
      <c r="I19764">
        <v>0</v>
      </c>
      <c r="J19764">
        <v>62</v>
      </c>
      <c r="L19764">
        <v>84</v>
      </c>
      <c r="N19764">
        <v>0</v>
      </c>
      <c r="P19764">
        <v>0</v>
      </c>
      <c r="Q19764">
        <v>0</v>
      </c>
      <c r="S19764">
        <v>0</v>
      </c>
    </row>
    <row r="19765" spans="1:19" x14ac:dyDescent="0.3">
      <c r="A19765" t="s">
        <v>39338</v>
      </c>
      <c r="B19765" s="171" t="s">
        <v>39339</v>
      </c>
      <c r="C19765" s="171" t="s">
        <v>9887</v>
      </c>
      <c r="D19765" s="171" t="s">
        <v>4</v>
      </c>
      <c r="E19765" s="11">
        <v>45139</v>
      </c>
      <c r="F19765">
        <v>0</v>
      </c>
      <c r="G19765">
        <v>0</v>
      </c>
      <c r="I19765">
        <v>0</v>
      </c>
      <c r="J19765">
        <v>0</v>
      </c>
      <c r="L19765">
        <v>0</v>
      </c>
      <c r="N19765">
        <v>0</v>
      </c>
      <c r="P19765">
        <v>0</v>
      </c>
      <c r="Q19765">
        <v>0</v>
      </c>
      <c r="S19765">
        <v>0</v>
      </c>
    </row>
    <row r="19766" spans="1:19" x14ac:dyDescent="0.3">
      <c r="A19766" t="s">
        <v>39340</v>
      </c>
      <c r="B19766" s="171" t="s">
        <v>39341</v>
      </c>
      <c r="C19766" s="171" t="s">
        <v>35078</v>
      </c>
      <c r="D19766" s="171" t="s">
        <v>4</v>
      </c>
      <c r="E19766" s="11">
        <v>45139</v>
      </c>
      <c r="F19766">
        <v>0</v>
      </c>
      <c r="G19766">
        <v>0</v>
      </c>
      <c r="I19766">
        <v>0</v>
      </c>
      <c r="J19766">
        <v>0</v>
      </c>
      <c r="L19766">
        <v>0</v>
      </c>
      <c r="N19766">
        <v>0</v>
      </c>
      <c r="P19766">
        <v>0</v>
      </c>
      <c r="Q19766">
        <v>0</v>
      </c>
      <c r="S19766">
        <v>0</v>
      </c>
    </row>
    <row r="19767" spans="1:19" x14ac:dyDescent="0.3">
      <c r="A19767" t="s">
        <v>39342</v>
      </c>
      <c r="B19767" s="171" t="s">
        <v>39343</v>
      </c>
      <c r="C19767" s="171" t="s">
        <v>11260</v>
      </c>
      <c r="D19767" s="171" t="s">
        <v>4</v>
      </c>
      <c r="E19767" s="11">
        <v>45139</v>
      </c>
      <c r="F19767">
        <v>0</v>
      </c>
      <c r="G19767">
        <v>0</v>
      </c>
      <c r="I19767">
        <v>0</v>
      </c>
      <c r="J19767">
        <v>0</v>
      </c>
      <c r="L19767">
        <v>0</v>
      </c>
      <c r="N19767">
        <v>0</v>
      </c>
      <c r="P19767">
        <v>0</v>
      </c>
      <c r="Q19767">
        <v>0</v>
      </c>
      <c r="S19767">
        <v>0</v>
      </c>
    </row>
    <row r="19768" spans="1:19" x14ac:dyDescent="0.3">
      <c r="A19768" t="s">
        <v>39344</v>
      </c>
      <c r="B19768" s="171" t="s">
        <v>39345</v>
      </c>
      <c r="C19768" s="171" t="s">
        <v>122</v>
      </c>
      <c r="D19768" s="171" t="s">
        <v>4</v>
      </c>
      <c r="E19768" s="11">
        <v>45139</v>
      </c>
      <c r="F19768">
        <v>0</v>
      </c>
      <c r="G19768">
        <v>0</v>
      </c>
      <c r="I19768">
        <v>0</v>
      </c>
      <c r="J19768">
        <v>0</v>
      </c>
      <c r="L19768">
        <v>0</v>
      </c>
      <c r="N19768">
        <v>0</v>
      </c>
      <c r="P19768">
        <v>0</v>
      </c>
      <c r="Q19768">
        <v>0</v>
      </c>
      <c r="S19768">
        <v>0</v>
      </c>
    </row>
    <row r="19769" spans="1:19" x14ac:dyDescent="0.3">
      <c r="A19769" t="s">
        <v>39346</v>
      </c>
      <c r="B19769" s="171" t="s">
        <v>39347</v>
      </c>
      <c r="C19769" s="171" t="s">
        <v>125</v>
      </c>
      <c r="D19769" s="171" t="s">
        <v>4</v>
      </c>
      <c r="E19769" s="11">
        <v>45139</v>
      </c>
      <c r="F19769">
        <v>0</v>
      </c>
      <c r="G19769">
        <v>0</v>
      </c>
      <c r="I19769">
        <v>0</v>
      </c>
      <c r="J19769">
        <v>0</v>
      </c>
      <c r="L19769">
        <v>0</v>
      </c>
      <c r="N19769">
        <v>0</v>
      </c>
      <c r="P19769">
        <v>0</v>
      </c>
      <c r="Q19769">
        <v>0</v>
      </c>
      <c r="S19769">
        <v>0</v>
      </c>
    </row>
    <row r="19770" spans="1:19" x14ac:dyDescent="0.3">
      <c r="A19770" t="s">
        <v>39348</v>
      </c>
      <c r="B19770" s="171" t="s">
        <v>39349</v>
      </c>
      <c r="C19770" s="171" t="s">
        <v>14899</v>
      </c>
      <c r="D19770" s="171" t="s">
        <v>4</v>
      </c>
      <c r="E19770" s="11">
        <v>45139</v>
      </c>
      <c r="F19770">
        <v>0</v>
      </c>
      <c r="G19770">
        <v>0</v>
      </c>
      <c r="I19770">
        <v>0</v>
      </c>
      <c r="J19770">
        <v>0</v>
      </c>
      <c r="L19770">
        <v>0</v>
      </c>
      <c r="N19770">
        <v>0</v>
      </c>
      <c r="P19770">
        <v>0</v>
      </c>
      <c r="Q19770">
        <v>0</v>
      </c>
      <c r="S19770">
        <v>0</v>
      </c>
    </row>
    <row r="19771" spans="1:19" x14ac:dyDescent="0.3">
      <c r="A19771" t="s">
        <v>39350</v>
      </c>
      <c r="B19771" s="171" t="s">
        <v>39351</v>
      </c>
      <c r="C19771" s="171" t="s">
        <v>137</v>
      </c>
      <c r="D19771" s="171" t="s">
        <v>4</v>
      </c>
      <c r="E19771" s="11">
        <v>45139</v>
      </c>
      <c r="F19771">
        <v>0</v>
      </c>
      <c r="G19771">
        <v>0</v>
      </c>
      <c r="I19771">
        <v>0</v>
      </c>
      <c r="J19771">
        <v>0</v>
      </c>
      <c r="L19771">
        <v>0</v>
      </c>
      <c r="N19771">
        <v>0</v>
      </c>
      <c r="P19771">
        <v>0</v>
      </c>
      <c r="Q19771">
        <v>0</v>
      </c>
      <c r="S19771">
        <v>0</v>
      </c>
    </row>
    <row r="19772" spans="1:19" x14ac:dyDescent="0.3">
      <c r="A19772" t="s">
        <v>39352</v>
      </c>
      <c r="B19772" s="171" t="s">
        <v>39353</v>
      </c>
      <c r="C19772" s="171" t="s">
        <v>8615</v>
      </c>
      <c r="D19772" s="171" t="s">
        <v>4</v>
      </c>
      <c r="E19772" s="11">
        <v>45139</v>
      </c>
      <c r="F19772">
        <v>0</v>
      </c>
      <c r="G19772">
        <v>0</v>
      </c>
      <c r="I19772">
        <v>0</v>
      </c>
      <c r="J19772">
        <v>0</v>
      </c>
      <c r="L19772">
        <v>0</v>
      </c>
      <c r="N19772">
        <v>0</v>
      </c>
      <c r="P19772">
        <v>0</v>
      </c>
      <c r="Q19772">
        <v>0</v>
      </c>
      <c r="S19772">
        <v>0</v>
      </c>
    </row>
    <row r="19773" spans="1:19" x14ac:dyDescent="0.3">
      <c r="A19773" t="s">
        <v>39354</v>
      </c>
      <c r="B19773" s="171" t="s">
        <v>39355</v>
      </c>
      <c r="C19773" s="171" t="s">
        <v>35025</v>
      </c>
      <c r="D19773" s="171" t="s">
        <v>4</v>
      </c>
      <c r="E19773" s="11">
        <v>45139</v>
      </c>
      <c r="F19773">
        <v>1</v>
      </c>
      <c r="G19773">
        <v>1.5</v>
      </c>
      <c r="I19773">
        <v>0</v>
      </c>
      <c r="J19773">
        <v>4</v>
      </c>
      <c r="L19773">
        <v>6</v>
      </c>
      <c r="N19773">
        <v>0</v>
      </c>
      <c r="P19773">
        <v>0</v>
      </c>
      <c r="Q19773">
        <v>0</v>
      </c>
      <c r="S19773">
        <v>0</v>
      </c>
    </row>
    <row r="19774" spans="1:19" x14ac:dyDescent="0.3">
      <c r="A19774" t="s">
        <v>39356</v>
      </c>
      <c r="B19774" s="171" t="s">
        <v>39357</v>
      </c>
      <c r="C19774" s="171" t="s">
        <v>146</v>
      </c>
      <c r="D19774" s="171" t="s">
        <v>4</v>
      </c>
      <c r="E19774" s="11">
        <v>45139</v>
      </c>
      <c r="F19774">
        <v>7</v>
      </c>
      <c r="G19774">
        <v>8</v>
      </c>
      <c r="I19774">
        <v>18</v>
      </c>
      <c r="J19774">
        <v>38</v>
      </c>
      <c r="L19774">
        <v>43</v>
      </c>
      <c r="N19774">
        <v>18</v>
      </c>
      <c r="P19774">
        <v>0</v>
      </c>
      <c r="Q19774">
        <v>0</v>
      </c>
      <c r="S19774">
        <v>0</v>
      </c>
    </row>
    <row r="19775" spans="1:19" x14ac:dyDescent="0.3">
      <c r="A19775" t="s">
        <v>39358</v>
      </c>
      <c r="B19775" s="171" t="s">
        <v>39359</v>
      </c>
      <c r="C19775" s="171" t="s">
        <v>161</v>
      </c>
      <c r="D19775" s="171" t="s">
        <v>4</v>
      </c>
      <c r="E19775" s="11">
        <v>45139</v>
      </c>
      <c r="F19775">
        <v>1.5</v>
      </c>
      <c r="G19775">
        <v>2</v>
      </c>
      <c r="I19775">
        <v>4</v>
      </c>
      <c r="J19775">
        <v>9</v>
      </c>
      <c r="L19775">
        <v>12</v>
      </c>
      <c r="N19775">
        <v>3</v>
      </c>
      <c r="P19775">
        <v>0</v>
      </c>
      <c r="Q19775">
        <v>0</v>
      </c>
      <c r="S19775">
        <v>1</v>
      </c>
    </row>
    <row r="19776" spans="1:19" x14ac:dyDescent="0.3">
      <c r="A19776" t="s">
        <v>39360</v>
      </c>
      <c r="B19776" s="171" t="s">
        <v>39361</v>
      </c>
      <c r="C19776" s="171" t="s">
        <v>18252</v>
      </c>
      <c r="D19776" s="171" t="s">
        <v>4</v>
      </c>
      <c r="E19776" s="11">
        <v>45139</v>
      </c>
      <c r="F19776">
        <v>0</v>
      </c>
      <c r="G19776">
        <v>0</v>
      </c>
      <c r="I19776">
        <v>0</v>
      </c>
      <c r="J19776">
        <v>0</v>
      </c>
      <c r="L19776">
        <v>0</v>
      </c>
      <c r="N19776">
        <v>0</v>
      </c>
      <c r="P19776">
        <v>0</v>
      </c>
      <c r="Q19776">
        <v>0</v>
      </c>
      <c r="S19776">
        <v>0</v>
      </c>
    </row>
    <row r="19777" spans="1:19" x14ac:dyDescent="0.3">
      <c r="A19777" t="s">
        <v>39362</v>
      </c>
      <c r="B19777" s="171" t="s">
        <v>39363</v>
      </c>
      <c r="C19777" s="171" t="s">
        <v>167</v>
      </c>
      <c r="D19777" s="171" t="s">
        <v>4</v>
      </c>
      <c r="E19777" s="11">
        <v>45139</v>
      </c>
      <c r="F19777">
        <v>3.5</v>
      </c>
      <c r="G19777">
        <v>3.5</v>
      </c>
      <c r="I19777">
        <v>24</v>
      </c>
      <c r="J19777">
        <v>49</v>
      </c>
      <c r="L19777">
        <v>49</v>
      </c>
      <c r="N19777">
        <v>24</v>
      </c>
      <c r="P19777">
        <v>0</v>
      </c>
      <c r="Q19777">
        <v>2</v>
      </c>
      <c r="S19777">
        <v>0</v>
      </c>
    </row>
    <row r="19778" spans="1:19" x14ac:dyDescent="0.3">
      <c r="A19778" t="s">
        <v>39364</v>
      </c>
      <c r="B19778" s="171" t="s">
        <v>39365</v>
      </c>
      <c r="C19778" s="171" t="s">
        <v>173</v>
      </c>
      <c r="D19778" s="171" t="s">
        <v>4</v>
      </c>
      <c r="E19778" s="11">
        <v>45139</v>
      </c>
      <c r="F19778">
        <v>5.5</v>
      </c>
      <c r="G19778">
        <v>6</v>
      </c>
      <c r="I19778">
        <v>6</v>
      </c>
      <c r="J19778">
        <v>30</v>
      </c>
      <c r="L19778">
        <v>32</v>
      </c>
      <c r="N19778">
        <v>6</v>
      </c>
      <c r="P19778">
        <v>0</v>
      </c>
      <c r="Q19778">
        <v>0</v>
      </c>
      <c r="S19778">
        <v>0</v>
      </c>
    </row>
    <row r="19779" spans="1:19" x14ac:dyDescent="0.3">
      <c r="A19779" t="s">
        <v>39366</v>
      </c>
      <c r="B19779" s="171" t="s">
        <v>39367</v>
      </c>
      <c r="C19779" s="171" t="s">
        <v>179</v>
      </c>
      <c r="D19779" s="171" t="s">
        <v>4</v>
      </c>
      <c r="E19779" s="11">
        <v>45139</v>
      </c>
      <c r="F19779">
        <v>13.5</v>
      </c>
      <c r="G19779">
        <v>14</v>
      </c>
      <c r="I19779">
        <v>55</v>
      </c>
      <c r="J19779">
        <v>135</v>
      </c>
      <c r="L19779">
        <v>133</v>
      </c>
      <c r="N19779">
        <v>55</v>
      </c>
      <c r="P19779">
        <v>5</v>
      </c>
      <c r="Q19779">
        <v>5</v>
      </c>
      <c r="S19779">
        <v>0</v>
      </c>
    </row>
    <row r="19780" spans="1:19" x14ac:dyDescent="0.3">
      <c r="A19780" t="s">
        <v>39368</v>
      </c>
      <c r="B19780" s="171" t="s">
        <v>39369</v>
      </c>
      <c r="C19780" s="171" t="s">
        <v>185</v>
      </c>
      <c r="D19780" s="171" t="s">
        <v>4</v>
      </c>
      <c r="E19780" s="11">
        <v>45139</v>
      </c>
      <c r="F19780">
        <v>2</v>
      </c>
      <c r="G19780">
        <v>7</v>
      </c>
      <c r="I19780">
        <v>4</v>
      </c>
      <c r="J19780">
        <v>11</v>
      </c>
      <c r="L19780">
        <v>40</v>
      </c>
      <c r="N19780">
        <v>4</v>
      </c>
      <c r="P19780">
        <v>0</v>
      </c>
      <c r="Q19780">
        <v>0</v>
      </c>
      <c r="S19780">
        <v>0</v>
      </c>
    </row>
    <row r="19781" spans="1:19" x14ac:dyDescent="0.3">
      <c r="A19781" t="s">
        <v>39370</v>
      </c>
      <c r="B19781" s="171" t="s">
        <v>39371</v>
      </c>
      <c r="C19781" s="171" t="s">
        <v>24508</v>
      </c>
      <c r="D19781" s="171" t="s">
        <v>4</v>
      </c>
      <c r="E19781" s="11">
        <v>45139</v>
      </c>
      <c r="F19781">
        <v>0.5</v>
      </c>
      <c r="G19781">
        <v>0.5</v>
      </c>
      <c r="I19781">
        <v>0</v>
      </c>
      <c r="J19781">
        <v>2</v>
      </c>
      <c r="L19781">
        <v>2</v>
      </c>
      <c r="N19781">
        <v>0</v>
      </c>
      <c r="P19781">
        <v>0</v>
      </c>
      <c r="Q19781">
        <v>0</v>
      </c>
      <c r="S19781">
        <v>0</v>
      </c>
    </row>
    <row r="19782" spans="1:19" x14ac:dyDescent="0.3">
      <c r="A19782" t="s">
        <v>39372</v>
      </c>
      <c r="B19782" s="171" t="s">
        <v>39373</v>
      </c>
      <c r="C19782" s="171" t="s">
        <v>191</v>
      </c>
      <c r="D19782" s="171" t="s">
        <v>4</v>
      </c>
      <c r="E19782" s="11">
        <v>45139</v>
      </c>
      <c r="F19782">
        <v>13.5</v>
      </c>
      <c r="G19782">
        <v>13</v>
      </c>
      <c r="I19782">
        <v>42</v>
      </c>
      <c r="J19782">
        <v>112</v>
      </c>
      <c r="L19782">
        <v>107</v>
      </c>
      <c r="N19782">
        <v>34</v>
      </c>
      <c r="P19782">
        <v>4</v>
      </c>
      <c r="Q19782">
        <v>5</v>
      </c>
      <c r="S19782">
        <v>8</v>
      </c>
    </row>
    <row r="19783" spans="1:19" x14ac:dyDescent="0.3">
      <c r="A19783" t="s">
        <v>39374</v>
      </c>
      <c r="B19783" s="171" t="s">
        <v>39375</v>
      </c>
      <c r="C19783" s="171" t="s">
        <v>200</v>
      </c>
      <c r="D19783" s="171" t="s">
        <v>4</v>
      </c>
      <c r="E19783" s="11">
        <v>45139</v>
      </c>
      <c r="F19783">
        <v>6.5</v>
      </c>
      <c r="G19783">
        <v>6.5</v>
      </c>
      <c r="I19783">
        <v>12</v>
      </c>
      <c r="J19783">
        <v>31</v>
      </c>
      <c r="L19783">
        <v>31</v>
      </c>
      <c r="N19783">
        <v>10</v>
      </c>
      <c r="P19783">
        <v>0</v>
      </c>
      <c r="Q19783">
        <v>0</v>
      </c>
      <c r="S19783">
        <v>2</v>
      </c>
    </row>
    <row r="19784" spans="1:19" x14ac:dyDescent="0.3">
      <c r="A19784" t="s">
        <v>39376</v>
      </c>
      <c r="B19784" s="171" t="s">
        <v>39377</v>
      </c>
      <c r="C19784" s="171" t="s">
        <v>212</v>
      </c>
      <c r="D19784" s="171" t="s">
        <v>4</v>
      </c>
      <c r="E19784" s="11">
        <v>45139</v>
      </c>
      <c r="F19784">
        <v>0</v>
      </c>
      <c r="G19784">
        <v>0</v>
      </c>
      <c r="I19784">
        <v>0</v>
      </c>
      <c r="J19784">
        <v>0</v>
      </c>
      <c r="L19784">
        <v>0</v>
      </c>
      <c r="N19784">
        <v>0</v>
      </c>
      <c r="P19784">
        <v>0</v>
      </c>
      <c r="Q19784">
        <v>0</v>
      </c>
      <c r="S19784">
        <v>0</v>
      </c>
    </row>
    <row r="19785" spans="1:19" x14ac:dyDescent="0.3">
      <c r="A19785" t="s">
        <v>39378</v>
      </c>
      <c r="B19785" s="171" t="s">
        <v>39379</v>
      </c>
      <c r="C19785" s="171" t="s">
        <v>215</v>
      </c>
      <c r="D19785" s="171" t="s">
        <v>4</v>
      </c>
      <c r="E19785" s="11">
        <v>45139</v>
      </c>
      <c r="F19785">
        <v>0</v>
      </c>
      <c r="G19785">
        <v>0</v>
      </c>
      <c r="I19785">
        <v>0</v>
      </c>
      <c r="J19785">
        <v>0</v>
      </c>
      <c r="L19785">
        <v>0</v>
      </c>
      <c r="N19785">
        <v>0</v>
      </c>
      <c r="P19785">
        <v>0</v>
      </c>
      <c r="Q19785">
        <v>0</v>
      </c>
      <c r="S19785">
        <v>0</v>
      </c>
    </row>
    <row r="19786" spans="1:19" x14ac:dyDescent="0.3">
      <c r="A19786" t="s">
        <v>39380</v>
      </c>
      <c r="B19786" s="171" t="s">
        <v>39381</v>
      </c>
      <c r="C19786" s="171" t="s">
        <v>35119</v>
      </c>
      <c r="D19786" s="171" t="s">
        <v>4</v>
      </c>
      <c r="E19786" s="11">
        <v>45139</v>
      </c>
      <c r="F19786">
        <v>2.5</v>
      </c>
      <c r="G19786">
        <v>4</v>
      </c>
      <c r="I19786">
        <v>18</v>
      </c>
      <c r="J19786">
        <v>29</v>
      </c>
      <c r="L19786">
        <v>44</v>
      </c>
      <c r="N19786">
        <v>18</v>
      </c>
      <c r="P19786">
        <v>0</v>
      </c>
      <c r="Q19786">
        <v>0</v>
      </c>
      <c r="S19786">
        <v>0</v>
      </c>
    </row>
    <row r="19787" spans="1:19" x14ac:dyDescent="0.3">
      <c r="A19787" t="s">
        <v>39382</v>
      </c>
      <c r="B19787" s="171" t="s">
        <v>39383</v>
      </c>
      <c r="C19787" s="171" t="s">
        <v>221</v>
      </c>
      <c r="D19787" s="171" t="s">
        <v>4</v>
      </c>
      <c r="E19787" s="11">
        <v>45139</v>
      </c>
      <c r="F19787">
        <v>0</v>
      </c>
      <c r="G19787">
        <v>0</v>
      </c>
      <c r="I19787">
        <v>0</v>
      </c>
      <c r="J19787">
        <v>0</v>
      </c>
      <c r="L19787">
        <v>0</v>
      </c>
      <c r="N19787">
        <v>0</v>
      </c>
      <c r="P19787">
        <v>0</v>
      </c>
      <c r="Q19787">
        <v>0</v>
      </c>
      <c r="S19787">
        <v>0</v>
      </c>
    </row>
    <row r="19788" spans="1:19" x14ac:dyDescent="0.3">
      <c r="A19788" t="s">
        <v>39384</v>
      </c>
      <c r="B19788" s="171" t="s">
        <v>39385</v>
      </c>
      <c r="C19788" s="171" t="s">
        <v>8233</v>
      </c>
      <c r="D19788" s="171" t="s">
        <v>4</v>
      </c>
      <c r="E19788" s="11">
        <v>45139</v>
      </c>
      <c r="F19788">
        <v>0</v>
      </c>
      <c r="G19788">
        <v>1</v>
      </c>
      <c r="I19788">
        <v>12</v>
      </c>
      <c r="J19788">
        <v>0</v>
      </c>
      <c r="L19788">
        <v>11</v>
      </c>
      <c r="N19788">
        <v>12</v>
      </c>
      <c r="P19788">
        <v>0</v>
      </c>
      <c r="Q19788">
        <v>1</v>
      </c>
      <c r="S19788">
        <v>0</v>
      </c>
    </row>
    <row r="19789" spans="1:19" x14ac:dyDescent="0.3">
      <c r="A19789" t="s">
        <v>39386</v>
      </c>
      <c r="B19789" s="171" t="s">
        <v>39387</v>
      </c>
      <c r="C19789" s="171" t="s">
        <v>233</v>
      </c>
      <c r="D19789" s="171" t="s">
        <v>4</v>
      </c>
      <c r="E19789" s="11">
        <v>45139</v>
      </c>
      <c r="F19789">
        <v>0</v>
      </c>
      <c r="G19789">
        <v>0</v>
      </c>
      <c r="I19789">
        <v>0</v>
      </c>
      <c r="J19789">
        <v>0</v>
      </c>
      <c r="L19789">
        <v>0</v>
      </c>
      <c r="N19789">
        <v>0</v>
      </c>
      <c r="P19789">
        <v>0</v>
      </c>
      <c r="Q19789">
        <v>0</v>
      </c>
      <c r="S19789">
        <v>0</v>
      </c>
    </row>
    <row r="19790" spans="1:19" x14ac:dyDescent="0.3">
      <c r="A19790" t="s">
        <v>39388</v>
      </c>
      <c r="B19790" s="171" t="s">
        <v>39389</v>
      </c>
      <c r="C19790" s="171" t="s">
        <v>35128</v>
      </c>
      <c r="D19790" s="171" t="s">
        <v>80</v>
      </c>
      <c r="E19790" s="11">
        <v>45139</v>
      </c>
      <c r="F19790">
        <v>3.5</v>
      </c>
      <c r="G19790">
        <v>4</v>
      </c>
      <c r="I19790">
        <v>2</v>
      </c>
      <c r="J19790">
        <v>14</v>
      </c>
      <c r="L19790">
        <v>16</v>
      </c>
      <c r="N19790">
        <v>2</v>
      </c>
      <c r="P19790">
        <v>0</v>
      </c>
      <c r="Q19790">
        <v>0</v>
      </c>
      <c r="S19790">
        <v>0</v>
      </c>
    </row>
    <row r="19791" spans="1:19" x14ac:dyDescent="0.3">
      <c r="A19791" t="s">
        <v>39390</v>
      </c>
      <c r="B19791" s="171" t="s">
        <v>39391</v>
      </c>
      <c r="C19791" s="171" t="s">
        <v>35128</v>
      </c>
      <c r="D19791" s="171" t="s">
        <v>4</v>
      </c>
      <c r="E19791" s="11">
        <v>45139</v>
      </c>
      <c r="F19791">
        <v>3.5</v>
      </c>
      <c r="G19791">
        <v>4</v>
      </c>
      <c r="I19791">
        <v>2</v>
      </c>
      <c r="J19791">
        <v>14</v>
      </c>
      <c r="L19791">
        <v>16</v>
      </c>
      <c r="N19791">
        <v>2</v>
      </c>
      <c r="P19791">
        <v>0</v>
      </c>
      <c r="Q19791">
        <v>0</v>
      </c>
      <c r="S19791">
        <v>0</v>
      </c>
    </row>
    <row r="19792" spans="1:19" x14ac:dyDescent="0.3">
      <c r="A19792" t="s">
        <v>39392</v>
      </c>
      <c r="B19792" s="171" t="s">
        <v>39393</v>
      </c>
      <c r="C19792" s="171" t="s">
        <v>79</v>
      </c>
      <c r="D19792" s="171" t="s">
        <v>80</v>
      </c>
      <c r="E19792" s="11">
        <v>45139</v>
      </c>
      <c r="F19792">
        <v>0</v>
      </c>
      <c r="G19792">
        <v>0</v>
      </c>
      <c r="I19792">
        <v>0</v>
      </c>
      <c r="J19792">
        <v>0</v>
      </c>
      <c r="L19792">
        <v>0</v>
      </c>
      <c r="N19792">
        <v>0</v>
      </c>
      <c r="P19792">
        <v>0</v>
      </c>
      <c r="Q19792">
        <v>0</v>
      </c>
      <c r="S19792">
        <v>0</v>
      </c>
    </row>
    <row r="19793" spans="1:19" x14ac:dyDescent="0.3">
      <c r="A19793" t="s">
        <v>39394</v>
      </c>
      <c r="B19793" s="171" t="s">
        <v>39395</v>
      </c>
      <c r="C19793" s="171" t="s">
        <v>79</v>
      </c>
      <c r="D19793" s="171" t="s">
        <v>4</v>
      </c>
      <c r="E19793" s="11">
        <v>45139</v>
      </c>
      <c r="F19793">
        <v>0</v>
      </c>
      <c r="G19793">
        <v>0</v>
      </c>
      <c r="I19793">
        <v>0</v>
      </c>
      <c r="J19793">
        <v>0</v>
      </c>
      <c r="L19793">
        <v>0</v>
      </c>
      <c r="N19793">
        <v>0</v>
      </c>
      <c r="P19793">
        <v>0</v>
      </c>
      <c r="Q19793">
        <v>0</v>
      </c>
      <c r="S19793">
        <v>0</v>
      </c>
    </row>
    <row r="19794" spans="1:19" x14ac:dyDescent="0.3">
      <c r="A19794" t="s">
        <v>39396</v>
      </c>
      <c r="B19794" s="171" t="s">
        <v>39397</v>
      </c>
      <c r="C19794" s="171" t="s">
        <v>83</v>
      </c>
      <c r="D19794" s="171" t="s">
        <v>80</v>
      </c>
      <c r="E19794" s="11">
        <v>45139</v>
      </c>
      <c r="F19794">
        <v>4</v>
      </c>
      <c r="G19794">
        <v>4</v>
      </c>
      <c r="I19794">
        <v>7</v>
      </c>
      <c r="J19794">
        <v>21</v>
      </c>
      <c r="L19794">
        <v>21</v>
      </c>
      <c r="N19794">
        <v>7</v>
      </c>
      <c r="P19794">
        <v>0</v>
      </c>
      <c r="Q19794">
        <v>0</v>
      </c>
      <c r="S19794">
        <v>0</v>
      </c>
    </row>
    <row r="19795" spans="1:19" x14ac:dyDescent="0.3">
      <c r="A19795" t="s">
        <v>39398</v>
      </c>
      <c r="B19795" s="171" t="s">
        <v>39399</v>
      </c>
      <c r="C19795" s="171" t="s">
        <v>83</v>
      </c>
      <c r="D19795" s="171" t="s">
        <v>15341</v>
      </c>
      <c r="E19795" s="11">
        <v>45139</v>
      </c>
      <c r="F19795">
        <v>0</v>
      </c>
      <c r="G19795">
        <v>0</v>
      </c>
      <c r="I19795">
        <v>0</v>
      </c>
      <c r="J19795">
        <v>0</v>
      </c>
      <c r="L19795">
        <v>0</v>
      </c>
      <c r="N19795">
        <v>0</v>
      </c>
      <c r="P19795">
        <v>0</v>
      </c>
      <c r="Q19795">
        <v>0</v>
      </c>
      <c r="S19795">
        <v>0</v>
      </c>
    </row>
    <row r="19796" spans="1:19" x14ac:dyDescent="0.3">
      <c r="A19796" t="s">
        <v>39400</v>
      </c>
      <c r="B19796" s="171" t="s">
        <v>39401</v>
      </c>
      <c r="C19796" s="171" t="s">
        <v>83</v>
      </c>
      <c r="D19796" s="171" t="s">
        <v>4</v>
      </c>
      <c r="E19796" s="11">
        <v>45139</v>
      </c>
      <c r="F19796">
        <v>4</v>
      </c>
      <c r="G19796">
        <v>4</v>
      </c>
      <c r="I19796">
        <v>7</v>
      </c>
      <c r="J19796">
        <v>21</v>
      </c>
      <c r="L19796">
        <v>21</v>
      </c>
      <c r="N19796">
        <v>7</v>
      </c>
      <c r="P19796">
        <v>0</v>
      </c>
      <c r="Q19796">
        <v>0</v>
      </c>
      <c r="S19796">
        <v>0</v>
      </c>
    </row>
    <row r="19797" spans="1:19" x14ac:dyDescent="0.3">
      <c r="A19797" t="s">
        <v>39402</v>
      </c>
      <c r="B19797" s="171" t="s">
        <v>39403</v>
      </c>
      <c r="C19797" s="171" t="s">
        <v>86</v>
      </c>
      <c r="D19797" s="171" t="s">
        <v>80</v>
      </c>
      <c r="E19797" s="11">
        <v>45139</v>
      </c>
      <c r="F19797">
        <v>8</v>
      </c>
      <c r="G19797">
        <v>7</v>
      </c>
      <c r="I19797">
        <v>31</v>
      </c>
      <c r="J19797">
        <v>44</v>
      </c>
      <c r="L19797">
        <v>38</v>
      </c>
      <c r="N19797">
        <v>22</v>
      </c>
      <c r="P19797">
        <v>1</v>
      </c>
      <c r="Q19797">
        <v>1</v>
      </c>
      <c r="S19797">
        <v>9</v>
      </c>
    </row>
    <row r="19798" spans="1:19" x14ac:dyDescent="0.3">
      <c r="A19798" t="s">
        <v>39404</v>
      </c>
      <c r="B19798" s="171" t="s">
        <v>39405</v>
      </c>
      <c r="C19798" s="171" t="s">
        <v>86</v>
      </c>
      <c r="D19798" s="171" t="s">
        <v>4</v>
      </c>
      <c r="E19798" s="11">
        <v>45139</v>
      </c>
      <c r="F19798">
        <v>8</v>
      </c>
      <c r="G19798">
        <v>7</v>
      </c>
      <c r="I19798">
        <v>31</v>
      </c>
      <c r="J19798">
        <v>44</v>
      </c>
      <c r="L19798">
        <v>38</v>
      </c>
      <c r="N19798">
        <v>22</v>
      </c>
      <c r="P19798">
        <v>1</v>
      </c>
      <c r="Q19798">
        <v>1</v>
      </c>
      <c r="S19798">
        <v>9</v>
      </c>
    </row>
    <row r="19799" spans="1:19" x14ac:dyDescent="0.3">
      <c r="A19799" t="s">
        <v>39406</v>
      </c>
      <c r="B19799" s="171" t="s">
        <v>39407</v>
      </c>
      <c r="C19799" s="171" t="s">
        <v>89</v>
      </c>
      <c r="D19799" s="171" t="s">
        <v>80</v>
      </c>
      <c r="E19799" s="11">
        <v>45139</v>
      </c>
      <c r="F19799">
        <v>3</v>
      </c>
      <c r="G19799">
        <v>4</v>
      </c>
      <c r="I19799">
        <v>7</v>
      </c>
      <c r="J19799">
        <v>15</v>
      </c>
      <c r="L19799">
        <v>20</v>
      </c>
      <c r="N19799">
        <v>7</v>
      </c>
      <c r="P19799">
        <v>1</v>
      </c>
      <c r="Q19799">
        <v>1</v>
      </c>
      <c r="S19799">
        <v>0</v>
      </c>
    </row>
    <row r="19800" spans="1:19" x14ac:dyDescent="0.3">
      <c r="A19800" t="s">
        <v>39408</v>
      </c>
      <c r="B19800" s="171" t="s">
        <v>39409</v>
      </c>
      <c r="C19800" s="171" t="s">
        <v>89</v>
      </c>
      <c r="D19800" s="171" t="s">
        <v>4</v>
      </c>
      <c r="E19800" s="11">
        <v>45139</v>
      </c>
      <c r="F19800">
        <v>3</v>
      </c>
      <c r="G19800">
        <v>4</v>
      </c>
      <c r="I19800">
        <v>7</v>
      </c>
      <c r="J19800">
        <v>15</v>
      </c>
      <c r="L19800">
        <v>20</v>
      </c>
      <c r="N19800">
        <v>7</v>
      </c>
      <c r="P19800">
        <v>1</v>
      </c>
      <c r="Q19800">
        <v>1</v>
      </c>
      <c r="S19800">
        <v>0</v>
      </c>
    </row>
    <row r="19801" spans="1:19" x14ac:dyDescent="0.3">
      <c r="A19801" t="s">
        <v>39410</v>
      </c>
      <c r="B19801" s="171" t="s">
        <v>39411</v>
      </c>
      <c r="C19801" s="171" t="s">
        <v>92</v>
      </c>
      <c r="D19801" s="171" t="s">
        <v>80</v>
      </c>
      <c r="E19801" s="11">
        <v>45139</v>
      </c>
      <c r="F19801">
        <v>0</v>
      </c>
      <c r="G19801">
        <v>0</v>
      </c>
      <c r="I19801">
        <v>0</v>
      </c>
      <c r="J19801">
        <v>0</v>
      </c>
      <c r="L19801">
        <v>0</v>
      </c>
      <c r="N19801">
        <v>0</v>
      </c>
      <c r="P19801">
        <v>0</v>
      </c>
      <c r="Q19801">
        <v>0</v>
      </c>
      <c r="S19801">
        <v>0</v>
      </c>
    </row>
    <row r="19802" spans="1:19" x14ac:dyDescent="0.3">
      <c r="A19802" t="s">
        <v>39412</v>
      </c>
      <c r="B19802" s="171" t="s">
        <v>39413</v>
      </c>
      <c r="C19802" s="171" t="s">
        <v>92</v>
      </c>
      <c r="D19802" s="171" t="s">
        <v>4</v>
      </c>
      <c r="E19802" s="11">
        <v>45139</v>
      </c>
      <c r="F19802">
        <v>0</v>
      </c>
      <c r="G19802">
        <v>0</v>
      </c>
      <c r="I19802">
        <v>0</v>
      </c>
      <c r="J19802">
        <v>0</v>
      </c>
      <c r="L19802">
        <v>0</v>
      </c>
      <c r="N19802">
        <v>0</v>
      </c>
      <c r="P19802">
        <v>0</v>
      </c>
      <c r="Q19802">
        <v>0</v>
      </c>
      <c r="S19802">
        <v>0</v>
      </c>
    </row>
    <row r="19803" spans="1:19" x14ac:dyDescent="0.3">
      <c r="A19803" t="s">
        <v>39414</v>
      </c>
      <c r="B19803" s="171" t="s">
        <v>39415</v>
      </c>
      <c r="C19803" s="171" t="s">
        <v>95</v>
      </c>
      <c r="D19803" s="171" t="s">
        <v>80</v>
      </c>
      <c r="E19803" s="11">
        <v>45139</v>
      </c>
      <c r="F19803">
        <v>3.5</v>
      </c>
      <c r="G19803">
        <v>3.5</v>
      </c>
      <c r="I19803">
        <v>2</v>
      </c>
      <c r="J19803">
        <v>18</v>
      </c>
      <c r="L19803">
        <v>18</v>
      </c>
      <c r="N19803">
        <v>1</v>
      </c>
      <c r="P19803">
        <v>0</v>
      </c>
      <c r="Q19803">
        <v>0</v>
      </c>
      <c r="S19803">
        <v>1</v>
      </c>
    </row>
    <row r="19804" spans="1:19" x14ac:dyDescent="0.3">
      <c r="A19804" t="s">
        <v>39416</v>
      </c>
      <c r="B19804" s="171" t="s">
        <v>39417</v>
      </c>
      <c r="C19804" s="171" t="s">
        <v>95</v>
      </c>
      <c r="D19804" s="171" t="s">
        <v>15341</v>
      </c>
      <c r="E19804" s="11">
        <v>45139</v>
      </c>
      <c r="F19804">
        <v>0</v>
      </c>
      <c r="G19804">
        <v>0</v>
      </c>
      <c r="I19804">
        <v>0</v>
      </c>
      <c r="J19804">
        <v>0</v>
      </c>
      <c r="L19804">
        <v>0</v>
      </c>
      <c r="N19804">
        <v>0</v>
      </c>
      <c r="P19804">
        <v>0</v>
      </c>
      <c r="Q19804">
        <v>0</v>
      </c>
      <c r="S19804">
        <v>0</v>
      </c>
    </row>
    <row r="19805" spans="1:19" x14ac:dyDescent="0.3">
      <c r="A19805" t="s">
        <v>39418</v>
      </c>
      <c r="B19805" s="171" t="s">
        <v>39419</v>
      </c>
      <c r="C19805" s="171" t="s">
        <v>95</v>
      </c>
      <c r="D19805" s="171" t="s">
        <v>4</v>
      </c>
      <c r="E19805" s="11">
        <v>45139</v>
      </c>
      <c r="F19805">
        <v>3.5</v>
      </c>
      <c r="G19805">
        <v>3.5</v>
      </c>
      <c r="I19805">
        <v>2</v>
      </c>
      <c r="J19805">
        <v>18</v>
      </c>
      <c r="L19805">
        <v>18</v>
      </c>
      <c r="N19805">
        <v>1</v>
      </c>
      <c r="P19805">
        <v>0</v>
      </c>
      <c r="Q19805">
        <v>0</v>
      </c>
      <c r="S19805">
        <v>1</v>
      </c>
    </row>
    <row r="19806" spans="1:19" x14ac:dyDescent="0.3">
      <c r="A19806" t="s">
        <v>39420</v>
      </c>
      <c r="B19806" s="171" t="s">
        <v>39421</v>
      </c>
      <c r="C19806" s="171" t="s">
        <v>35161</v>
      </c>
      <c r="D19806" s="171" t="s">
        <v>80</v>
      </c>
      <c r="E19806" s="11">
        <v>45139</v>
      </c>
      <c r="F19806">
        <v>3</v>
      </c>
      <c r="G19806">
        <v>3.5</v>
      </c>
      <c r="I19806">
        <v>7</v>
      </c>
      <c r="J19806">
        <v>16</v>
      </c>
      <c r="L19806">
        <v>18</v>
      </c>
      <c r="N19806">
        <v>6</v>
      </c>
      <c r="P19806">
        <v>0</v>
      </c>
      <c r="Q19806">
        <v>0</v>
      </c>
      <c r="S19806">
        <v>1</v>
      </c>
    </row>
    <row r="19807" spans="1:19" x14ac:dyDescent="0.3">
      <c r="A19807" t="s">
        <v>39422</v>
      </c>
      <c r="B19807" s="171" t="s">
        <v>39423</v>
      </c>
      <c r="C19807" s="171" t="s">
        <v>35161</v>
      </c>
      <c r="D19807" s="171" t="s">
        <v>4</v>
      </c>
      <c r="E19807" s="11">
        <v>45139</v>
      </c>
      <c r="F19807">
        <v>3</v>
      </c>
      <c r="G19807">
        <v>3.5</v>
      </c>
      <c r="I19807">
        <v>7</v>
      </c>
      <c r="J19807">
        <v>16</v>
      </c>
      <c r="L19807">
        <v>18</v>
      </c>
      <c r="N19807">
        <v>6</v>
      </c>
      <c r="P19807">
        <v>0</v>
      </c>
      <c r="Q19807">
        <v>0</v>
      </c>
      <c r="S19807">
        <v>1</v>
      </c>
    </row>
    <row r="19808" spans="1:19" x14ac:dyDescent="0.3">
      <c r="A19808" t="s">
        <v>39424</v>
      </c>
      <c r="B19808" s="171" t="s">
        <v>39425</v>
      </c>
      <c r="C19808" s="171" t="s">
        <v>19659</v>
      </c>
      <c r="D19808" s="171" t="s">
        <v>80</v>
      </c>
      <c r="E19808" s="11">
        <v>45139</v>
      </c>
      <c r="F19808">
        <v>0</v>
      </c>
      <c r="G19808">
        <v>0</v>
      </c>
      <c r="I19808">
        <v>0</v>
      </c>
      <c r="J19808">
        <v>0</v>
      </c>
      <c r="L19808">
        <v>0</v>
      </c>
      <c r="N19808">
        <v>0</v>
      </c>
      <c r="P19808">
        <v>0</v>
      </c>
      <c r="Q19808">
        <v>0</v>
      </c>
      <c r="S19808">
        <v>0</v>
      </c>
    </row>
    <row r="19809" spans="1:19" x14ac:dyDescent="0.3">
      <c r="A19809" t="s">
        <v>39426</v>
      </c>
      <c r="B19809" s="171" t="s">
        <v>39427</v>
      </c>
      <c r="C19809" s="171" t="s">
        <v>19659</v>
      </c>
      <c r="D19809" s="171" t="s">
        <v>4</v>
      </c>
      <c r="E19809" s="11">
        <v>45139</v>
      </c>
      <c r="F19809">
        <v>0</v>
      </c>
      <c r="G19809">
        <v>0</v>
      </c>
      <c r="I19809">
        <v>0</v>
      </c>
      <c r="J19809">
        <v>0</v>
      </c>
      <c r="L19809">
        <v>0</v>
      </c>
      <c r="N19809">
        <v>0</v>
      </c>
      <c r="P19809">
        <v>0</v>
      </c>
      <c r="Q19809">
        <v>0</v>
      </c>
      <c r="S19809">
        <v>0</v>
      </c>
    </row>
    <row r="19810" spans="1:19" x14ac:dyDescent="0.3">
      <c r="A19810" t="s">
        <v>39428</v>
      </c>
      <c r="B19810" s="171" t="s">
        <v>39429</v>
      </c>
      <c r="C19810" s="171" t="s">
        <v>98</v>
      </c>
      <c r="D19810" s="171" t="s">
        <v>80</v>
      </c>
      <c r="E19810" s="11">
        <v>45139</v>
      </c>
      <c r="F19810">
        <v>8.5</v>
      </c>
      <c r="G19810">
        <v>13</v>
      </c>
      <c r="I19810">
        <v>19</v>
      </c>
      <c r="J19810">
        <v>47</v>
      </c>
      <c r="L19810">
        <v>73</v>
      </c>
      <c r="N19810">
        <v>18</v>
      </c>
      <c r="P19810">
        <v>0</v>
      </c>
      <c r="Q19810">
        <v>0</v>
      </c>
      <c r="S19810">
        <v>1</v>
      </c>
    </row>
    <row r="19811" spans="1:19" x14ac:dyDescent="0.3">
      <c r="A19811" t="s">
        <v>39430</v>
      </c>
      <c r="B19811" s="171" t="s">
        <v>39431</v>
      </c>
      <c r="C19811" s="171" t="s">
        <v>98</v>
      </c>
      <c r="D19811" s="171" t="s">
        <v>4</v>
      </c>
      <c r="E19811" s="11">
        <v>45139</v>
      </c>
      <c r="F19811">
        <v>8.5</v>
      </c>
      <c r="G19811">
        <v>13</v>
      </c>
      <c r="I19811">
        <v>19</v>
      </c>
      <c r="J19811">
        <v>47</v>
      </c>
      <c r="L19811">
        <v>73</v>
      </c>
      <c r="N19811">
        <v>18</v>
      </c>
      <c r="P19811">
        <v>0</v>
      </c>
      <c r="Q19811">
        <v>0</v>
      </c>
      <c r="S19811">
        <v>1</v>
      </c>
    </row>
    <row r="19812" spans="1:19" x14ac:dyDescent="0.3">
      <c r="A19812" t="s">
        <v>39432</v>
      </c>
      <c r="B19812" s="171" t="s">
        <v>39433</v>
      </c>
      <c r="C19812" s="171" t="s">
        <v>101</v>
      </c>
      <c r="D19812" s="171" t="s">
        <v>80</v>
      </c>
      <c r="E19812" s="11">
        <v>45139</v>
      </c>
      <c r="F19812">
        <v>31</v>
      </c>
      <c r="G19812">
        <v>34.5</v>
      </c>
      <c r="I19812">
        <v>123</v>
      </c>
      <c r="J19812">
        <v>345</v>
      </c>
      <c r="L19812">
        <v>381</v>
      </c>
      <c r="N19812">
        <v>123</v>
      </c>
      <c r="P19812">
        <v>7</v>
      </c>
      <c r="Q19812">
        <v>11</v>
      </c>
      <c r="S19812">
        <v>0</v>
      </c>
    </row>
    <row r="19813" spans="1:19" x14ac:dyDescent="0.3">
      <c r="A19813" t="s">
        <v>39434</v>
      </c>
      <c r="B19813" s="171" t="s">
        <v>39435</v>
      </c>
      <c r="C19813" s="171" t="s">
        <v>101</v>
      </c>
      <c r="D19813" s="171" t="s">
        <v>4</v>
      </c>
      <c r="E19813" s="11">
        <v>45139</v>
      </c>
      <c r="F19813">
        <v>31</v>
      </c>
      <c r="G19813">
        <v>34.5</v>
      </c>
      <c r="I19813">
        <v>123</v>
      </c>
      <c r="J19813">
        <v>345</v>
      </c>
      <c r="L19813">
        <v>381</v>
      </c>
      <c r="N19813">
        <v>123</v>
      </c>
      <c r="P19813">
        <v>7</v>
      </c>
      <c r="Q19813">
        <v>11</v>
      </c>
      <c r="S19813">
        <v>0</v>
      </c>
    </row>
    <row r="19814" spans="1:19" x14ac:dyDescent="0.3">
      <c r="A19814" t="s">
        <v>39436</v>
      </c>
      <c r="B19814" s="171" t="s">
        <v>39437</v>
      </c>
      <c r="C19814" s="171" t="s">
        <v>6843</v>
      </c>
      <c r="D19814" s="171" t="s">
        <v>80</v>
      </c>
      <c r="E19814" s="11">
        <v>45139</v>
      </c>
      <c r="F19814">
        <v>2</v>
      </c>
      <c r="G19814">
        <v>4</v>
      </c>
      <c r="I19814">
        <v>7</v>
      </c>
      <c r="J19814">
        <v>11</v>
      </c>
      <c r="L19814">
        <v>22</v>
      </c>
      <c r="N19814">
        <v>7</v>
      </c>
      <c r="P19814">
        <v>0</v>
      </c>
      <c r="Q19814">
        <v>0</v>
      </c>
      <c r="S19814">
        <v>0</v>
      </c>
    </row>
    <row r="19815" spans="1:19" x14ac:dyDescent="0.3">
      <c r="A19815" t="s">
        <v>39438</v>
      </c>
      <c r="B19815" s="171" t="s">
        <v>39439</v>
      </c>
      <c r="C19815" s="171" t="s">
        <v>6843</v>
      </c>
      <c r="D19815" s="171" t="s">
        <v>4</v>
      </c>
      <c r="E19815" s="11">
        <v>45139</v>
      </c>
      <c r="F19815">
        <v>2</v>
      </c>
      <c r="G19815">
        <v>4</v>
      </c>
      <c r="I19815">
        <v>7</v>
      </c>
      <c r="J19815">
        <v>11</v>
      </c>
      <c r="L19815">
        <v>22</v>
      </c>
      <c r="N19815">
        <v>7</v>
      </c>
      <c r="P19815">
        <v>0</v>
      </c>
      <c r="Q19815">
        <v>0</v>
      </c>
      <c r="S19815">
        <v>0</v>
      </c>
    </row>
    <row r="19816" spans="1:19" x14ac:dyDescent="0.3">
      <c r="A19816" t="s">
        <v>39440</v>
      </c>
      <c r="B19816" s="171" t="s">
        <v>39441</v>
      </c>
      <c r="C19816" s="171" t="s">
        <v>12995</v>
      </c>
      <c r="D19816" s="171" t="s">
        <v>80</v>
      </c>
      <c r="E19816" s="11">
        <v>45139</v>
      </c>
      <c r="F19816">
        <v>66.5</v>
      </c>
      <c r="G19816">
        <v>77.5</v>
      </c>
      <c r="I19816">
        <v>205</v>
      </c>
      <c r="J19816">
        <v>531</v>
      </c>
      <c r="L19816">
        <v>607</v>
      </c>
      <c r="N19816">
        <v>193</v>
      </c>
      <c r="O19816" t="s">
        <v>16361</v>
      </c>
      <c r="P19816">
        <v>9</v>
      </c>
      <c r="Q19816">
        <v>13</v>
      </c>
      <c r="S19816">
        <v>12</v>
      </c>
    </row>
    <row r="19817" spans="1:19" x14ac:dyDescent="0.3">
      <c r="A19817" t="s">
        <v>39442</v>
      </c>
      <c r="B19817" s="171" t="s">
        <v>39443</v>
      </c>
      <c r="C19817" s="171" t="s">
        <v>15504</v>
      </c>
      <c r="D19817" s="171" t="s">
        <v>15341</v>
      </c>
      <c r="E19817" s="11">
        <v>45139</v>
      </c>
      <c r="F19817">
        <v>0</v>
      </c>
      <c r="G19817">
        <v>0</v>
      </c>
      <c r="I19817">
        <v>0</v>
      </c>
      <c r="J19817">
        <v>0</v>
      </c>
      <c r="L19817">
        <v>0</v>
      </c>
      <c r="N19817">
        <v>0</v>
      </c>
      <c r="O19817" t="s">
        <v>16361</v>
      </c>
      <c r="P19817">
        <v>0</v>
      </c>
      <c r="Q19817">
        <v>0</v>
      </c>
      <c r="S19817">
        <v>0</v>
      </c>
    </row>
    <row r="19818" spans="1:19" x14ac:dyDescent="0.3">
      <c r="A19818" t="s">
        <v>39444</v>
      </c>
      <c r="B19818" s="171" t="s">
        <v>39445</v>
      </c>
      <c r="C19818" s="171" t="s">
        <v>15511</v>
      </c>
      <c r="D19818" s="171" t="s">
        <v>80</v>
      </c>
      <c r="E19818" s="11">
        <v>45139</v>
      </c>
      <c r="F19818">
        <v>19</v>
      </c>
      <c r="G19818">
        <v>24</v>
      </c>
      <c r="H19818">
        <v>201</v>
      </c>
      <c r="I19818">
        <v>35</v>
      </c>
      <c r="J19818">
        <v>102</v>
      </c>
      <c r="L19818">
        <v>130</v>
      </c>
      <c r="N19818">
        <v>32</v>
      </c>
      <c r="P19818">
        <v>0</v>
      </c>
      <c r="Q19818">
        <v>0</v>
      </c>
      <c r="S19818">
        <v>3</v>
      </c>
    </row>
    <row r="19819" spans="1:19" x14ac:dyDescent="0.3">
      <c r="A19819" t="s">
        <v>39446</v>
      </c>
      <c r="B19819" s="171" t="s">
        <v>39447</v>
      </c>
      <c r="C19819" s="171" t="s">
        <v>15511</v>
      </c>
      <c r="D19819" s="171" t="s">
        <v>15341</v>
      </c>
      <c r="E19819" s="11">
        <v>45139</v>
      </c>
      <c r="F19819">
        <v>0</v>
      </c>
      <c r="G19819">
        <v>0</v>
      </c>
      <c r="I19819">
        <v>0</v>
      </c>
      <c r="J19819">
        <v>0</v>
      </c>
      <c r="L19819">
        <v>0</v>
      </c>
      <c r="N19819">
        <v>0</v>
      </c>
      <c r="P19819">
        <v>0</v>
      </c>
      <c r="Q19819">
        <v>0</v>
      </c>
      <c r="S19819">
        <v>0</v>
      </c>
    </row>
    <row r="19820" spans="1:19" x14ac:dyDescent="0.3">
      <c r="A19820" t="s">
        <v>39448</v>
      </c>
      <c r="B19820" s="171" t="s">
        <v>39449</v>
      </c>
      <c r="C19820" s="171" t="s">
        <v>15511</v>
      </c>
      <c r="D19820" s="171" t="s">
        <v>4</v>
      </c>
      <c r="E19820" s="11">
        <v>45139</v>
      </c>
      <c r="F19820">
        <v>19</v>
      </c>
      <c r="G19820">
        <v>24</v>
      </c>
      <c r="I19820">
        <v>35</v>
      </c>
      <c r="J19820">
        <v>102</v>
      </c>
      <c r="L19820">
        <v>130</v>
      </c>
      <c r="N19820">
        <v>32</v>
      </c>
      <c r="P19820">
        <v>0</v>
      </c>
      <c r="Q19820">
        <v>0</v>
      </c>
      <c r="S19820">
        <v>3</v>
      </c>
    </row>
    <row r="19821" spans="1:19" x14ac:dyDescent="0.3">
      <c r="A19821" t="s">
        <v>39450</v>
      </c>
      <c r="B19821" s="171" t="s">
        <v>39451</v>
      </c>
      <c r="C19821" s="171" t="s">
        <v>104</v>
      </c>
      <c r="D19821" s="171" t="s">
        <v>4</v>
      </c>
      <c r="E19821" s="11">
        <v>45139</v>
      </c>
      <c r="F19821">
        <v>66.5</v>
      </c>
      <c r="G19821">
        <v>77.5</v>
      </c>
      <c r="I19821">
        <v>205</v>
      </c>
      <c r="J19821">
        <v>531</v>
      </c>
      <c r="L19821">
        <v>607</v>
      </c>
      <c r="N19821">
        <v>193</v>
      </c>
      <c r="P19821">
        <v>9</v>
      </c>
      <c r="Q19821">
        <v>13</v>
      </c>
      <c r="S19821">
        <v>12</v>
      </c>
    </row>
    <row r="19822" spans="1:19" x14ac:dyDescent="0.3">
      <c r="A19822" t="s">
        <v>39452</v>
      </c>
      <c r="B19822" s="171" t="s">
        <v>39453</v>
      </c>
      <c r="C19822" s="171" t="s">
        <v>34754</v>
      </c>
      <c r="D19822" s="171" t="s">
        <v>80</v>
      </c>
      <c r="E19822" s="11">
        <v>45170</v>
      </c>
      <c r="F19822">
        <v>0.5</v>
      </c>
      <c r="G19822">
        <v>0.5</v>
      </c>
      <c r="I19822">
        <v>0</v>
      </c>
      <c r="J19822">
        <v>2</v>
      </c>
      <c r="L19822">
        <v>2</v>
      </c>
      <c r="N19822">
        <v>0</v>
      </c>
      <c r="P19822">
        <v>0</v>
      </c>
      <c r="Q19822">
        <v>0</v>
      </c>
      <c r="S19822">
        <v>0</v>
      </c>
    </row>
    <row r="19823" spans="1:19" x14ac:dyDescent="0.3">
      <c r="A19823" t="s">
        <v>39454</v>
      </c>
      <c r="B19823" s="171" t="s">
        <v>39455</v>
      </c>
      <c r="C19823" s="171" t="s">
        <v>34757</v>
      </c>
      <c r="D19823" s="171" t="s">
        <v>80</v>
      </c>
      <c r="E19823" s="11">
        <v>45170</v>
      </c>
      <c r="F19823">
        <v>1</v>
      </c>
      <c r="G19823">
        <v>1.5</v>
      </c>
      <c r="I19823">
        <v>0</v>
      </c>
      <c r="J19823">
        <v>4</v>
      </c>
      <c r="L19823">
        <v>6</v>
      </c>
      <c r="N19823">
        <v>0</v>
      </c>
      <c r="P19823">
        <v>0</v>
      </c>
      <c r="Q19823">
        <v>0</v>
      </c>
      <c r="S19823">
        <v>0</v>
      </c>
    </row>
    <row r="19824" spans="1:19" x14ac:dyDescent="0.3">
      <c r="A19824" t="s">
        <v>39456</v>
      </c>
      <c r="B19824" s="171" t="s">
        <v>39457</v>
      </c>
      <c r="C19824" s="171" t="s">
        <v>34760</v>
      </c>
      <c r="D19824" s="171" t="s">
        <v>80</v>
      </c>
      <c r="E19824" s="11">
        <v>45170</v>
      </c>
      <c r="F19824">
        <v>1</v>
      </c>
      <c r="G19824">
        <v>1</v>
      </c>
      <c r="I19824">
        <v>2</v>
      </c>
      <c r="J19824">
        <v>4</v>
      </c>
      <c r="L19824">
        <v>4</v>
      </c>
      <c r="N19824">
        <v>2</v>
      </c>
      <c r="P19824">
        <v>1</v>
      </c>
      <c r="Q19824">
        <v>1</v>
      </c>
      <c r="S19824">
        <v>0</v>
      </c>
    </row>
    <row r="19825" spans="1:19" x14ac:dyDescent="0.3">
      <c r="A19825" t="s">
        <v>39458</v>
      </c>
      <c r="B19825" s="171" t="s">
        <v>39459</v>
      </c>
      <c r="C19825" s="171" t="s">
        <v>34763</v>
      </c>
      <c r="D19825" s="171" t="s">
        <v>80</v>
      </c>
      <c r="E19825" s="11">
        <v>45170</v>
      </c>
      <c r="F19825">
        <v>0.5</v>
      </c>
      <c r="G19825">
        <v>0.5</v>
      </c>
      <c r="I19825">
        <v>0</v>
      </c>
      <c r="J19825">
        <v>2</v>
      </c>
      <c r="L19825">
        <v>2</v>
      </c>
      <c r="N19825">
        <v>0</v>
      </c>
      <c r="P19825">
        <v>0</v>
      </c>
      <c r="Q19825">
        <v>0</v>
      </c>
      <c r="S19825">
        <v>0</v>
      </c>
    </row>
    <row r="19826" spans="1:19" x14ac:dyDescent="0.3">
      <c r="A19826" t="s">
        <v>39460</v>
      </c>
      <c r="B19826" s="171" t="s">
        <v>39461</v>
      </c>
      <c r="C19826" s="171" t="s">
        <v>34766</v>
      </c>
      <c r="D19826" s="171" t="s">
        <v>80</v>
      </c>
      <c r="E19826" s="11">
        <v>45170</v>
      </c>
      <c r="F19826">
        <v>0.5</v>
      </c>
      <c r="G19826">
        <v>0.5</v>
      </c>
      <c r="I19826">
        <v>0</v>
      </c>
      <c r="J19826">
        <v>2</v>
      </c>
      <c r="L19826">
        <v>2</v>
      </c>
      <c r="N19826">
        <v>0</v>
      </c>
      <c r="P19826">
        <v>0</v>
      </c>
      <c r="Q19826">
        <v>0</v>
      </c>
      <c r="S19826">
        <v>0</v>
      </c>
    </row>
    <row r="19827" spans="1:19" x14ac:dyDescent="0.3">
      <c r="A19827" t="s">
        <v>39462</v>
      </c>
      <c r="B19827" s="171" t="s">
        <v>39463</v>
      </c>
      <c r="C19827" s="171" t="s">
        <v>119</v>
      </c>
      <c r="D19827" s="171" t="s">
        <v>80</v>
      </c>
      <c r="E19827" s="11">
        <v>45170</v>
      </c>
      <c r="F19827">
        <v>0</v>
      </c>
      <c r="G19827">
        <v>0</v>
      </c>
      <c r="I19827">
        <v>0</v>
      </c>
      <c r="J19827">
        <v>0</v>
      </c>
      <c r="L19827">
        <v>0</v>
      </c>
      <c r="N19827">
        <v>0</v>
      </c>
      <c r="P19827">
        <v>0</v>
      </c>
      <c r="Q19827">
        <v>0</v>
      </c>
      <c r="S19827">
        <v>0</v>
      </c>
    </row>
    <row r="19828" spans="1:19" x14ac:dyDescent="0.3">
      <c r="A19828" t="s">
        <v>39464</v>
      </c>
      <c r="B19828" s="171" t="s">
        <v>39465</v>
      </c>
      <c r="C19828" s="171" t="s">
        <v>143</v>
      </c>
      <c r="D19828" s="171" t="s">
        <v>80</v>
      </c>
      <c r="E19828" s="11">
        <v>45170</v>
      </c>
      <c r="F19828">
        <v>0</v>
      </c>
      <c r="G19828">
        <v>0</v>
      </c>
      <c r="I19828">
        <v>0</v>
      </c>
      <c r="J19828">
        <v>0</v>
      </c>
      <c r="L19828">
        <v>0</v>
      </c>
      <c r="N19828">
        <v>0</v>
      </c>
      <c r="P19828">
        <v>0</v>
      </c>
      <c r="Q19828">
        <v>0</v>
      </c>
      <c r="S19828">
        <v>0</v>
      </c>
    </row>
    <row r="19829" spans="1:19" x14ac:dyDescent="0.3">
      <c r="A19829" t="s">
        <v>39466</v>
      </c>
      <c r="B19829" s="171" t="s">
        <v>39467</v>
      </c>
      <c r="C19829" s="171" t="s">
        <v>158</v>
      </c>
      <c r="D19829" s="171" t="s">
        <v>80</v>
      </c>
      <c r="E19829" s="11">
        <v>45170</v>
      </c>
      <c r="F19829">
        <v>0</v>
      </c>
      <c r="G19829">
        <v>0</v>
      </c>
      <c r="I19829">
        <v>0</v>
      </c>
      <c r="J19829">
        <v>0</v>
      </c>
      <c r="L19829">
        <v>0</v>
      </c>
      <c r="N19829">
        <v>0</v>
      </c>
      <c r="P19829">
        <v>0</v>
      </c>
      <c r="Q19829">
        <v>0</v>
      </c>
      <c r="S19829">
        <v>0</v>
      </c>
    </row>
    <row r="19830" spans="1:19" x14ac:dyDescent="0.3">
      <c r="A19830" t="s">
        <v>39468</v>
      </c>
      <c r="B19830" s="171" t="s">
        <v>39469</v>
      </c>
      <c r="C19830" s="171" t="s">
        <v>209</v>
      </c>
      <c r="D19830" s="171" t="s">
        <v>80</v>
      </c>
      <c r="E19830" s="11">
        <v>45170</v>
      </c>
      <c r="F19830">
        <v>0</v>
      </c>
      <c r="G19830">
        <v>0</v>
      </c>
      <c r="I19830">
        <v>0</v>
      </c>
      <c r="J19830">
        <v>0</v>
      </c>
      <c r="L19830">
        <v>0</v>
      </c>
      <c r="N19830">
        <v>0</v>
      </c>
      <c r="P19830">
        <v>0</v>
      </c>
      <c r="Q19830">
        <v>0</v>
      </c>
      <c r="S19830">
        <v>0</v>
      </c>
    </row>
    <row r="19831" spans="1:19" x14ac:dyDescent="0.3">
      <c r="A19831" t="s">
        <v>39470</v>
      </c>
      <c r="B19831" s="171" t="s">
        <v>39471</v>
      </c>
      <c r="C19831" s="171" t="s">
        <v>76</v>
      </c>
      <c r="D19831" s="171" t="s">
        <v>80</v>
      </c>
      <c r="E19831" s="11">
        <v>45170</v>
      </c>
      <c r="F19831">
        <v>0</v>
      </c>
      <c r="G19831">
        <v>0</v>
      </c>
      <c r="I19831">
        <v>0</v>
      </c>
      <c r="J19831">
        <v>0</v>
      </c>
      <c r="L19831">
        <v>0</v>
      </c>
      <c r="N19831">
        <v>0</v>
      </c>
      <c r="P19831">
        <v>0</v>
      </c>
      <c r="Q19831">
        <v>0</v>
      </c>
      <c r="S19831">
        <v>0</v>
      </c>
    </row>
    <row r="19832" spans="1:19" x14ac:dyDescent="0.3">
      <c r="A19832" t="s">
        <v>39472</v>
      </c>
      <c r="B19832" s="171" t="s">
        <v>39473</v>
      </c>
      <c r="C19832" s="171" t="s">
        <v>15347</v>
      </c>
      <c r="D19832" s="171" t="s">
        <v>80</v>
      </c>
      <c r="E19832" s="11">
        <v>45170</v>
      </c>
      <c r="F19832">
        <v>0</v>
      </c>
      <c r="G19832">
        <v>0</v>
      </c>
      <c r="I19832">
        <v>0</v>
      </c>
      <c r="J19832">
        <v>0</v>
      </c>
      <c r="L19832">
        <v>0</v>
      </c>
      <c r="N19832">
        <v>0</v>
      </c>
      <c r="P19832">
        <v>0</v>
      </c>
      <c r="Q19832">
        <v>0</v>
      </c>
      <c r="S19832">
        <v>0</v>
      </c>
    </row>
    <row r="19833" spans="1:19" x14ac:dyDescent="0.3">
      <c r="A19833" t="s">
        <v>39474</v>
      </c>
      <c r="B19833" s="171" t="s">
        <v>39475</v>
      </c>
      <c r="C19833" s="171" t="s">
        <v>203</v>
      </c>
      <c r="D19833" s="171" t="s">
        <v>80</v>
      </c>
      <c r="E19833" s="11">
        <v>45170</v>
      </c>
      <c r="F19833">
        <v>3</v>
      </c>
      <c r="G19833">
        <v>3</v>
      </c>
      <c r="I19833">
        <v>5</v>
      </c>
      <c r="J19833">
        <v>15</v>
      </c>
      <c r="L19833">
        <v>15</v>
      </c>
      <c r="N19833">
        <v>5</v>
      </c>
      <c r="P19833">
        <v>1</v>
      </c>
      <c r="Q19833">
        <v>1</v>
      </c>
      <c r="S19833">
        <v>0</v>
      </c>
    </row>
    <row r="19834" spans="1:19" x14ac:dyDescent="0.3">
      <c r="A19834" t="s">
        <v>39476</v>
      </c>
      <c r="B19834" s="171" t="s">
        <v>39477</v>
      </c>
      <c r="C19834" s="171" t="s">
        <v>15340</v>
      </c>
      <c r="D19834" s="171" t="s">
        <v>15341</v>
      </c>
      <c r="E19834" s="11">
        <v>45170</v>
      </c>
      <c r="F19834">
        <v>0</v>
      </c>
      <c r="G19834">
        <v>0</v>
      </c>
      <c r="I19834">
        <v>0</v>
      </c>
      <c r="J19834">
        <v>0</v>
      </c>
      <c r="L19834">
        <v>0</v>
      </c>
      <c r="N19834">
        <v>0</v>
      </c>
      <c r="P19834">
        <v>0</v>
      </c>
      <c r="Q19834">
        <v>0</v>
      </c>
      <c r="S19834">
        <v>0</v>
      </c>
    </row>
    <row r="19835" spans="1:19" x14ac:dyDescent="0.3">
      <c r="A19835" t="s">
        <v>39478</v>
      </c>
      <c r="B19835" s="171" t="s">
        <v>39479</v>
      </c>
      <c r="C19835" s="171" t="s">
        <v>15340</v>
      </c>
      <c r="D19835" s="171" t="s">
        <v>80</v>
      </c>
      <c r="E19835" s="11">
        <v>45170</v>
      </c>
      <c r="F19835">
        <v>0</v>
      </c>
      <c r="G19835">
        <v>0</v>
      </c>
      <c r="I19835">
        <v>0</v>
      </c>
      <c r="J19835">
        <v>0</v>
      </c>
      <c r="L19835">
        <v>0</v>
      </c>
      <c r="N19835">
        <v>0</v>
      </c>
      <c r="P19835">
        <v>0</v>
      </c>
      <c r="Q19835">
        <v>0</v>
      </c>
      <c r="S19835">
        <v>0</v>
      </c>
    </row>
    <row r="19836" spans="1:19" x14ac:dyDescent="0.3">
      <c r="A19836" t="s">
        <v>39480</v>
      </c>
      <c r="B19836" s="171" t="s">
        <v>39481</v>
      </c>
      <c r="C19836" s="171" t="s">
        <v>15344</v>
      </c>
      <c r="D19836" s="171" t="s">
        <v>15341</v>
      </c>
      <c r="E19836" s="11">
        <v>45170</v>
      </c>
      <c r="F19836">
        <v>0</v>
      </c>
      <c r="G19836">
        <v>0</v>
      </c>
      <c r="I19836">
        <v>0</v>
      </c>
      <c r="J19836">
        <v>0</v>
      </c>
      <c r="L19836">
        <v>0</v>
      </c>
      <c r="N19836">
        <v>0</v>
      </c>
      <c r="P19836">
        <v>0</v>
      </c>
      <c r="Q19836">
        <v>0</v>
      </c>
      <c r="S19836">
        <v>0</v>
      </c>
    </row>
    <row r="19837" spans="1:19" x14ac:dyDescent="0.3">
      <c r="A19837" t="s">
        <v>39482</v>
      </c>
      <c r="B19837" s="171" t="s">
        <v>39483</v>
      </c>
      <c r="C19837" s="171" t="s">
        <v>15347</v>
      </c>
      <c r="D19837" s="171" t="s">
        <v>15341</v>
      </c>
      <c r="E19837" s="11">
        <v>45170</v>
      </c>
      <c r="F19837">
        <v>0</v>
      </c>
      <c r="G19837">
        <v>0</v>
      </c>
      <c r="I19837">
        <v>0</v>
      </c>
      <c r="J19837">
        <v>0</v>
      </c>
      <c r="L19837">
        <v>0</v>
      </c>
      <c r="N19837">
        <v>0</v>
      </c>
      <c r="P19837">
        <v>0</v>
      </c>
      <c r="Q19837">
        <v>0</v>
      </c>
      <c r="S19837">
        <v>0</v>
      </c>
    </row>
    <row r="19838" spans="1:19" x14ac:dyDescent="0.3">
      <c r="A19838" t="s">
        <v>39472</v>
      </c>
      <c r="B19838" s="171" t="s">
        <v>39473</v>
      </c>
      <c r="C19838" s="171" t="s">
        <v>15347</v>
      </c>
      <c r="D19838" s="171" t="s">
        <v>80</v>
      </c>
      <c r="E19838" s="11">
        <v>45170</v>
      </c>
      <c r="F19838">
        <v>1</v>
      </c>
      <c r="G19838">
        <v>1</v>
      </c>
      <c r="I19838">
        <v>1</v>
      </c>
      <c r="J19838">
        <v>6</v>
      </c>
      <c r="L19838">
        <v>6</v>
      </c>
      <c r="N19838">
        <v>1</v>
      </c>
      <c r="P19838">
        <v>0</v>
      </c>
      <c r="Q19838">
        <v>0</v>
      </c>
      <c r="S19838">
        <v>0</v>
      </c>
    </row>
    <row r="19839" spans="1:19" x14ac:dyDescent="0.3">
      <c r="A19839" t="s">
        <v>39484</v>
      </c>
      <c r="B19839" s="171" t="s">
        <v>39485</v>
      </c>
      <c r="C19839" s="171" t="s">
        <v>203</v>
      </c>
      <c r="D19839" s="171" t="s">
        <v>15341</v>
      </c>
      <c r="E19839" s="11">
        <v>45170</v>
      </c>
      <c r="F19839">
        <v>0</v>
      </c>
      <c r="G19839">
        <v>0</v>
      </c>
      <c r="I19839">
        <v>0</v>
      </c>
      <c r="J19839">
        <v>0</v>
      </c>
      <c r="L19839">
        <v>0</v>
      </c>
      <c r="N19839">
        <v>0</v>
      </c>
      <c r="P19839">
        <v>0</v>
      </c>
      <c r="Q19839">
        <v>0</v>
      </c>
      <c r="S19839">
        <v>0</v>
      </c>
    </row>
    <row r="19840" spans="1:19" x14ac:dyDescent="0.3">
      <c r="A19840" t="s">
        <v>39486</v>
      </c>
      <c r="B19840" s="171" t="s">
        <v>39487</v>
      </c>
      <c r="C19840" s="171" t="s">
        <v>24281</v>
      </c>
      <c r="D19840" s="171" t="s">
        <v>15341</v>
      </c>
      <c r="E19840" s="11">
        <v>45170</v>
      </c>
      <c r="F19840">
        <v>0</v>
      </c>
      <c r="G19840">
        <v>0</v>
      </c>
      <c r="I19840">
        <v>0</v>
      </c>
      <c r="J19840">
        <v>0</v>
      </c>
      <c r="L19840">
        <v>0</v>
      </c>
      <c r="N19840">
        <v>0</v>
      </c>
      <c r="P19840">
        <v>0</v>
      </c>
      <c r="Q19840">
        <v>0</v>
      </c>
      <c r="S19840">
        <v>0</v>
      </c>
    </row>
    <row r="19841" spans="1:19" x14ac:dyDescent="0.3">
      <c r="A19841" t="s">
        <v>39488</v>
      </c>
      <c r="B19841" s="171" t="s">
        <v>39489</v>
      </c>
      <c r="C19841" s="171" t="s">
        <v>24281</v>
      </c>
      <c r="D19841" s="171" t="s">
        <v>80</v>
      </c>
      <c r="E19841" s="11">
        <v>45170</v>
      </c>
      <c r="F19841">
        <v>0</v>
      </c>
      <c r="G19841">
        <v>0</v>
      </c>
      <c r="I19841">
        <v>0</v>
      </c>
      <c r="J19841">
        <v>0</v>
      </c>
      <c r="L19841">
        <v>0</v>
      </c>
      <c r="N19841">
        <v>0</v>
      </c>
      <c r="P19841">
        <v>0</v>
      </c>
      <c r="Q19841">
        <v>0</v>
      </c>
      <c r="S19841">
        <v>0</v>
      </c>
    </row>
    <row r="19842" spans="1:19" x14ac:dyDescent="0.3">
      <c r="A19842" t="s">
        <v>39490</v>
      </c>
      <c r="B19842" s="171" t="s">
        <v>39491</v>
      </c>
      <c r="C19842" s="171" t="s">
        <v>24284</v>
      </c>
      <c r="D19842" s="171" t="s">
        <v>80</v>
      </c>
      <c r="E19842" s="11">
        <v>45170</v>
      </c>
      <c r="F19842">
        <v>3</v>
      </c>
      <c r="G19842">
        <v>2</v>
      </c>
      <c r="I19842">
        <v>9</v>
      </c>
      <c r="J19842">
        <v>17</v>
      </c>
      <c r="L19842">
        <v>11</v>
      </c>
      <c r="N19842">
        <v>8</v>
      </c>
      <c r="P19842">
        <v>0</v>
      </c>
      <c r="Q19842">
        <v>0</v>
      </c>
      <c r="S19842">
        <v>1</v>
      </c>
    </row>
    <row r="19843" spans="1:19" x14ac:dyDescent="0.3">
      <c r="A19843" t="s">
        <v>39492</v>
      </c>
      <c r="B19843" s="171" t="s">
        <v>39493</v>
      </c>
      <c r="C19843" s="171" t="s">
        <v>18126</v>
      </c>
      <c r="D19843" s="171" t="s">
        <v>80</v>
      </c>
      <c r="E19843" s="11">
        <v>45170</v>
      </c>
      <c r="F19843">
        <v>0</v>
      </c>
      <c r="G19843">
        <v>0</v>
      </c>
      <c r="I19843">
        <v>0</v>
      </c>
      <c r="J19843">
        <v>0</v>
      </c>
      <c r="L19843">
        <v>0</v>
      </c>
      <c r="N19843">
        <v>0</v>
      </c>
      <c r="P19843">
        <v>0</v>
      </c>
      <c r="Q19843">
        <v>0</v>
      </c>
      <c r="S19843">
        <v>0</v>
      </c>
    </row>
    <row r="19844" spans="1:19" x14ac:dyDescent="0.3">
      <c r="A19844" t="s">
        <v>39494</v>
      </c>
      <c r="B19844" s="171" t="s">
        <v>39495</v>
      </c>
      <c r="C19844" s="171" t="s">
        <v>128</v>
      </c>
      <c r="D19844" s="171" t="s">
        <v>80</v>
      </c>
      <c r="E19844" s="11">
        <v>45170</v>
      </c>
      <c r="F19844">
        <v>0</v>
      </c>
      <c r="G19844">
        <v>0</v>
      </c>
      <c r="I19844">
        <v>0</v>
      </c>
      <c r="J19844">
        <v>0</v>
      </c>
      <c r="L19844">
        <v>0</v>
      </c>
      <c r="N19844">
        <v>0</v>
      </c>
      <c r="P19844">
        <v>0</v>
      </c>
      <c r="Q19844">
        <v>0</v>
      </c>
      <c r="S19844">
        <v>0</v>
      </c>
    </row>
    <row r="19845" spans="1:19" x14ac:dyDescent="0.3">
      <c r="A19845" t="s">
        <v>39496</v>
      </c>
      <c r="B19845" s="171" t="s">
        <v>39497</v>
      </c>
      <c r="C19845" s="171" t="s">
        <v>14824</v>
      </c>
      <c r="D19845" s="171" t="s">
        <v>80</v>
      </c>
      <c r="E19845" s="11">
        <v>45170</v>
      </c>
      <c r="F19845">
        <v>0</v>
      </c>
      <c r="G19845">
        <v>0</v>
      </c>
      <c r="I19845">
        <v>0</v>
      </c>
      <c r="J19845">
        <v>0</v>
      </c>
      <c r="L19845">
        <v>0</v>
      </c>
      <c r="N19845">
        <v>0</v>
      </c>
      <c r="P19845">
        <v>0</v>
      </c>
      <c r="Q19845">
        <v>0</v>
      </c>
      <c r="S19845">
        <v>0</v>
      </c>
    </row>
    <row r="19846" spans="1:19" x14ac:dyDescent="0.3">
      <c r="A19846" t="s">
        <v>39498</v>
      </c>
      <c r="B19846" s="171" t="s">
        <v>39499</v>
      </c>
      <c r="C19846" s="171" t="s">
        <v>152</v>
      </c>
      <c r="D19846" s="171" t="s">
        <v>80</v>
      </c>
      <c r="E19846" s="11">
        <v>45170</v>
      </c>
      <c r="F19846">
        <v>0</v>
      </c>
      <c r="G19846">
        <v>0</v>
      </c>
      <c r="I19846">
        <v>0</v>
      </c>
      <c r="J19846">
        <v>0</v>
      </c>
      <c r="L19846">
        <v>0</v>
      </c>
      <c r="N19846">
        <v>0</v>
      </c>
      <c r="P19846">
        <v>0</v>
      </c>
      <c r="Q19846">
        <v>0</v>
      </c>
      <c r="S19846">
        <v>0</v>
      </c>
    </row>
    <row r="19847" spans="1:19" x14ac:dyDescent="0.3">
      <c r="A19847" t="s">
        <v>39500</v>
      </c>
      <c r="B19847" s="171" t="s">
        <v>39501</v>
      </c>
      <c r="C19847" s="171" t="s">
        <v>194</v>
      </c>
      <c r="D19847" s="171" t="s">
        <v>80</v>
      </c>
      <c r="E19847" s="11">
        <v>45170</v>
      </c>
      <c r="F19847">
        <v>5</v>
      </c>
      <c r="G19847">
        <v>5</v>
      </c>
      <c r="I19847">
        <v>24</v>
      </c>
      <c r="J19847">
        <v>27</v>
      </c>
      <c r="L19847">
        <v>27</v>
      </c>
      <c r="N19847">
        <v>19</v>
      </c>
      <c r="P19847">
        <v>0</v>
      </c>
      <c r="Q19847">
        <v>1</v>
      </c>
      <c r="S19847">
        <v>5</v>
      </c>
    </row>
    <row r="19848" spans="1:19" x14ac:dyDescent="0.3">
      <c r="A19848" t="s">
        <v>39502</v>
      </c>
      <c r="B19848" s="171" t="s">
        <v>39503</v>
      </c>
      <c r="C19848" s="171" t="s">
        <v>18137</v>
      </c>
      <c r="D19848" s="171" t="s">
        <v>80</v>
      </c>
      <c r="E19848" s="11">
        <v>45170</v>
      </c>
      <c r="F19848">
        <v>0</v>
      </c>
      <c r="G19848">
        <v>0</v>
      </c>
      <c r="I19848">
        <v>0</v>
      </c>
      <c r="J19848">
        <v>0</v>
      </c>
      <c r="L19848">
        <v>0</v>
      </c>
      <c r="N19848">
        <v>0</v>
      </c>
      <c r="P19848">
        <v>0</v>
      </c>
      <c r="Q19848">
        <v>0</v>
      </c>
      <c r="S19848">
        <v>0</v>
      </c>
    </row>
    <row r="19849" spans="1:19" x14ac:dyDescent="0.3">
      <c r="A19849" t="s">
        <v>39504</v>
      </c>
      <c r="B19849" s="171" t="s">
        <v>39505</v>
      </c>
      <c r="C19849" s="171" t="s">
        <v>18140</v>
      </c>
      <c r="D19849" s="171" t="s">
        <v>80</v>
      </c>
      <c r="E19849" s="11">
        <v>45170</v>
      </c>
      <c r="F19849">
        <v>3</v>
      </c>
      <c r="G19849">
        <v>4</v>
      </c>
      <c r="I19849">
        <v>6</v>
      </c>
      <c r="J19849">
        <v>15</v>
      </c>
      <c r="L19849">
        <v>20</v>
      </c>
      <c r="N19849">
        <v>5</v>
      </c>
      <c r="P19849">
        <v>2</v>
      </c>
      <c r="Q19849">
        <v>2</v>
      </c>
      <c r="S19849">
        <v>1</v>
      </c>
    </row>
    <row r="19850" spans="1:19" x14ac:dyDescent="0.3">
      <c r="A19850" t="s">
        <v>39506</v>
      </c>
      <c r="B19850" s="171" t="s">
        <v>39507</v>
      </c>
      <c r="C19850" s="171" t="s">
        <v>236</v>
      </c>
      <c r="D19850" s="171" t="s">
        <v>80</v>
      </c>
      <c r="E19850" s="11">
        <v>45170</v>
      </c>
      <c r="F19850">
        <v>0</v>
      </c>
      <c r="G19850">
        <v>0</v>
      </c>
      <c r="I19850">
        <v>0</v>
      </c>
      <c r="J19850">
        <v>0</v>
      </c>
      <c r="L19850">
        <v>0</v>
      </c>
      <c r="N19850">
        <v>0</v>
      </c>
      <c r="P19850">
        <v>0</v>
      </c>
      <c r="Q19850">
        <v>0</v>
      </c>
      <c r="S19850">
        <v>0</v>
      </c>
    </row>
    <row r="19851" spans="1:19" x14ac:dyDescent="0.3">
      <c r="A19851" t="s">
        <v>39508</v>
      </c>
      <c r="B19851" s="171" t="s">
        <v>39509</v>
      </c>
      <c r="C19851" s="171" t="s">
        <v>239</v>
      </c>
      <c r="D19851" s="171" t="s">
        <v>80</v>
      </c>
      <c r="E19851" s="11">
        <v>45170</v>
      </c>
      <c r="F19851">
        <v>0</v>
      </c>
      <c r="G19851">
        <v>0</v>
      </c>
      <c r="I19851">
        <v>0</v>
      </c>
      <c r="J19851">
        <v>0</v>
      </c>
      <c r="L19851">
        <v>0</v>
      </c>
      <c r="N19851">
        <v>0</v>
      </c>
      <c r="P19851">
        <v>0</v>
      </c>
      <c r="Q19851">
        <v>0</v>
      </c>
      <c r="S19851">
        <v>0</v>
      </c>
    </row>
    <row r="19852" spans="1:19" x14ac:dyDescent="0.3">
      <c r="A19852" t="s">
        <v>39510</v>
      </c>
      <c r="B19852" s="171" t="s">
        <v>39511</v>
      </c>
      <c r="C19852" s="171" t="s">
        <v>176</v>
      </c>
      <c r="D19852" s="171" t="s">
        <v>80</v>
      </c>
      <c r="E19852" s="11">
        <v>45170</v>
      </c>
      <c r="F19852">
        <v>2</v>
      </c>
      <c r="G19852">
        <v>2</v>
      </c>
      <c r="I19852">
        <v>0</v>
      </c>
      <c r="J19852">
        <v>11</v>
      </c>
      <c r="L19852">
        <v>11</v>
      </c>
      <c r="N19852">
        <v>0</v>
      </c>
      <c r="P19852">
        <v>0</v>
      </c>
      <c r="Q19852">
        <v>0</v>
      </c>
      <c r="S19852">
        <v>0</v>
      </c>
    </row>
    <row r="19853" spans="1:19" x14ac:dyDescent="0.3">
      <c r="A19853" t="s">
        <v>39512</v>
      </c>
      <c r="B19853" s="171" t="s">
        <v>39513</v>
      </c>
      <c r="C19853" s="171" t="s">
        <v>206</v>
      </c>
      <c r="D19853" s="171" t="s">
        <v>80</v>
      </c>
      <c r="E19853" s="11">
        <v>45170</v>
      </c>
      <c r="F19853">
        <v>1.5</v>
      </c>
      <c r="G19853">
        <v>1.5</v>
      </c>
      <c r="I19853">
        <v>1</v>
      </c>
      <c r="J19853">
        <v>7</v>
      </c>
      <c r="L19853">
        <v>7</v>
      </c>
      <c r="N19853">
        <v>1</v>
      </c>
      <c r="P19853">
        <v>1</v>
      </c>
      <c r="Q19853">
        <v>1</v>
      </c>
      <c r="S19853">
        <v>0</v>
      </c>
    </row>
    <row r="19854" spans="1:19" x14ac:dyDescent="0.3">
      <c r="A19854" t="s">
        <v>39514</v>
      </c>
      <c r="B19854" s="171" t="s">
        <v>39515</v>
      </c>
      <c r="C19854" s="171" t="s">
        <v>176</v>
      </c>
      <c r="D19854" s="171" t="s">
        <v>15341</v>
      </c>
      <c r="E19854" s="11">
        <v>45170</v>
      </c>
      <c r="F19854">
        <v>0</v>
      </c>
      <c r="G19854">
        <v>0</v>
      </c>
      <c r="I19854">
        <v>0</v>
      </c>
      <c r="J19854">
        <v>0</v>
      </c>
      <c r="L19854">
        <v>0</v>
      </c>
      <c r="N19854">
        <v>0</v>
      </c>
      <c r="P19854">
        <v>0</v>
      </c>
      <c r="Q19854">
        <v>0</v>
      </c>
      <c r="S19854">
        <v>0</v>
      </c>
    </row>
    <row r="19855" spans="1:19" x14ac:dyDescent="0.3">
      <c r="A19855" t="s">
        <v>39516</v>
      </c>
      <c r="B19855" s="171" t="s">
        <v>39517</v>
      </c>
      <c r="C19855" s="171" t="s">
        <v>206</v>
      </c>
      <c r="D19855" s="171" t="s">
        <v>15341</v>
      </c>
      <c r="E19855" s="11">
        <v>45170</v>
      </c>
      <c r="F19855">
        <v>0</v>
      </c>
      <c r="G19855">
        <v>0</v>
      </c>
      <c r="I19855">
        <v>0</v>
      </c>
      <c r="J19855">
        <v>0</v>
      </c>
      <c r="L19855">
        <v>0</v>
      </c>
      <c r="N19855">
        <v>0</v>
      </c>
      <c r="P19855">
        <v>0</v>
      </c>
      <c r="Q19855">
        <v>0</v>
      </c>
      <c r="S19855">
        <v>0</v>
      </c>
    </row>
    <row r="19856" spans="1:19" x14ac:dyDescent="0.3">
      <c r="A19856" t="s">
        <v>39518</v>
      </c>
      <c r="B19856" s="171" t="s">
        <v>39519</v>
      </c>
      <c r="C19856" s="171" t="s">
        <v>16544</v>
      </c>
      <c r="D19856" s="171" t="s">
        <v>15341</v>
      </c>
      <c r="E19856" s="11">
        <v>45170</v>
      </c>
      <c r="F19856">
        <v>0</v>
      </c>
      <c r="G19856">
        <v>0</v>
      </c>
      <c r="I19856">
        <v>0</v>
      </c>
      <c r="J19856">
        <v>0</v>
      </c>
      <c r="L19856">
        <v>0</v>
      </c>
      <c r="N19856">
        <v>0</v>
      </c>
      <c r="P19856">
        <v>0</v>
      </c>
      <c r="Q19856">
        <v>0</v>
      </c>
      <c r="S19856">
        <v>0</v>
      </c>
    </row>
    <row r="19857" spans="1:19" x14ac:dyDescent="0.3">
      <c r="A19857" t="s">
        <v>39520</v>
      </c>
      <c r="B19857" s="171" t="s">
        <v>39521</v>
      </c>
      <c r="C19857" s="171" t="s">
        <v>16544</v>
      </c>
      <c r="D19857" s="171" t="s">
        <v>80</v>
      </c>
      <c r="E19857" s="11">
        <v>45170</v>
      </c>
      <c r="F19857">
        <v>0</v>
      </c>
      <c r="G19857">
        <v>0</v>
      </c>
      <c r="I19857">
        <v>0</v>
      </c>
      <c r="J19857">
        <v>0</v>
      </c>
      <c r="L19857">
        <v>0</v>
      </c>
      <c r="N19857">
        <v>0</v>
      </c>
      <c r="P19857">
        <v>0</v>
      </c>
      <c r="Q19857">
        <v>0</v>
      </c>
      <c r="S19857">
        <v>0</v>
      </c>
    </row>
    <row r="19858" spans="1:19" x14ac:dyDescent="0.3">
      <c r="A19858" t="s">
        <v>39522</v>
      </c>
      <c r="B19858" s="171" t="s">
        <v>39523</v>
      </c>
      <c r="C19858" s="171" t="s">
        <v>24315</v>
      </c>
      <c r="D19858" s="171" t="s">
        <v>15341</v>
      </c>
      <c r="E19858" s="11">
        <v>45170</v>
      </c>
      <c r="F19858">
        <v>0</v>
      </c>
      <c r="G19858">
        <v>0</v>
      </c>
      <c r="I19858">
        <v>0</v>
      </c>
      <c r="J19858">
        <v>0</v>
      </c>
      <c r="L19858">
        <v>0</v>
      </c>
      <c r="N19858">
        <v>0</v>
      </c>
      <c r="P19858">
        <v>0</v>
      </c>
      <c r="Q19858">
        <v>0</v>
      </c>
      <c r="S19858">
        <v>0</v>
      </c>
    </row>
    <row r="19859" spans="1:19" x14ac:dyDescent="0.3">
      <c r="A19859" t="s">
        <v>39524</v>
      </c>
      <c r="B19859" s="171" t="s">
        <v>39525</v>
      </c>
      <c r="C19859" s="171" t="s">
        <v>24315</v>
      </c>
      <c r="D19859" s="171" t="s">
        <v>80</v>
      </c>
      <c r="E19859" s="11">
        <v>45170</v>
      </c>
      <c r="F19859">
        <v>0</v>
      </c>
      <c r="G19859">
        <v>0</v>
      </c>
      <c r="I19859">
        <v>0</v>
      </c>
      <c r="J19859">
        <v>0</v>
      </c>
      <c r="L19859">
        <v>0</v>
      </c>
      <c r="N19859">
        <v>0</v>
      </c>
      <c r="P19859">
        <v>0</v>
      </c>
      <c r="Q19859">
        <v>0</v>
      </c>
      <c r="S19859">
        <v>0</v>
      </c>
    </row>
    <row r="19860" spans="1:19" x14ac:dyDescent="0.3">
      <c r="A19860" t="s">
        <v>39526</v>
      </c>
      <c r="B19860" s="171" t="s">
        <v>39527</v>
      </c>
      <c r="C19860" s="171" t="s">
        <v>34833</v>
      </c>
      <c r="D19860" s="171" t="s">
        <v>80</v>
      </c>
      <c r="E19860" s="11">
        <v>45170</v>
      </c>
      <c r="F19860">
        <v>1.5</v>
      </c>
      <c r="G19860">
        <v>2</v>
      </c>
      <c r="I19860">
        <v>3</v>
      </c>
      <c r="J19860">
        <v>9</v>
      </c>
      <c r="L19860">
        <v>11</v>
      </c>
      <c r="N19860">
        <v>3</v>
      </c>
      <c r="P19860">
        <v>0</v>
      </c>
      <c r="Q19860">
        <v>0</v>
      </c>
      <c r="S19860">
        <v>0</v>
      </c>
    </row>
    <row r="19861" spans="1:19" x14ac:dyDescent="0.3">
      <c r="A19861" t="s">
        <v>39528</v>
      </c>
      <c r="B19861" s="171" t="s">
        <v>39529</v>
      </c>
      <c r="C19861" s="171" t="s">
        <v>34836</v>
      </c>
      <c r="D19861" s="171" t="s">
        <v>80</v>
      </c>
      <c r="E19861" s="11">
        <v>45170</v>
      </c>
      <c r="F19861">
        <v>1.5</v>
      </c>
      <c r="G19861">
        <v>1.5</v>
      </c>
      <c r="I19861">
        <v>3</v>
      </c>
      <c r="J19861">
        <v>7</v>
      </c>
      <c r="L19861">
        <v>7</v>
      </c>
      <c r="N19861">
        <v>3</v>
      </c>
      <c r="P19861">
        <v>1</v>
      </c>
      <c r="Q19861">
        <v>1</v>
      </c>
      <c r="S19861">
        <v>0</v>
      </c>
    </row>
    <row r="19862" spans="1:19" x14ac:dyDescent="0.3">
      <c r="A19862" t="s">
        <v>39530</v>
      </c>
      <c r="B19862" s="171" t="s">
        <v>39531</v>
      </c>
      <c r="C19862" s="171" t="s">
        <v>113</v>
      </c>
      <c r="D19862" s="171" t="s">
        <v>80</v>
      </c>
      <c r="E19862" s="11">
        <v>45170</v>
      </c>
      <c r="F19862">
        <v>0</v>
      </c>
      <c r="G19862">
        <v>0</v>
      </c>
      <c r="I19862">
        <v>0</v>
      </c>
      <c r="J19862">
        <v>0</v>
      </c>
      <c r="L19862">
        <v>0</v>
      </c>
      <c r="N19862">
        <v>0</v>
      </c>
      <c r="P19862">
        <v>0</v>
      </c>
      <c r="Q19862">
        <v>0</v>
      </c>
      <c r="S19862">
        <v>0</v>
      </c>
    </row>
    <row r="19863" spans="1:19" x14ac:dyDescent="0.3">
      <c r="A19863" t="s">
        <v>39532</v>
      </c>
      <c r="B19863" s="171" t="s">
        <v>39533</v>
      </c>
      <c r="C19863" s="171" t="s">
        <v>131</v>
      </c>
      <c r="D19863" s="171" t="s">
        <v>80</v>
      </c>
      <c r="E19863" s="11">
        <v>45170</v>
      </c>
      <c r="F19863">
        <v>0</v>
      </c>
      <c r="G19863">
        <v>0</v>
      </c>
      <c r="I19863">
        <v>0</v>
      </c>
      <c r="J19863">
        <v>0</v>
      </c>
      <c r="L19863">
        <v>0</v>
      </c>
      <c r="N19863">
        <v>0</v>
      </c>
      <c r="P19863">
        <v>0</v>
      </c>
      <c r="Q19863">
        <v>0</v>
      </c>
      <c r="S19863">
        <v>0</v>
      </c>
    </row>
    <row r="19864" spans="1:19" x14ac:dyDescent="0.3">
      <c r="A19864" t="s">
        <v>39534</v>
      </c>
      <c r="B19864" s="171" t="s">
        <v>39535</v>
      </c>
      <c r="C19864" s="171" t="s">
        <v>14843</v>
      </c>
      <c r="D19864" s="171" t="s">
        <v>80</v>
      </c>
      <c r="E19864" s="11">
        <v>45170</v>
      </c>
      <c r="F19864">
        <v>0</v>
      </c>
      <c r="G19864">
        <v>0</v>
      </c>
      <c r="I19864">
        <v>0</v>
      </c>
      <c r="J19864">
        <v>0</v>
      </c>
      <c r="L19864">
        <v>0</v>
      </c>
      <c r="N19864">
        <v>0</v>
      </c>
      <c r="P19864">
        <v>0</v>
      </c>
      <c r="Q19864">
        <v>0</v>
      </c>
      <c r="S19864">
        <v>0</v>
      </c>
    </row>
    <row r="19865" spans="1:19" x14ac:dyDescent="0.3">
      <c r="A19865" t="s">
        <v>39536</v>
      </c>
      <c r="B19865" s="171" t="s">
        <v>39537</v>
      </c>
      <c r="C19865" s="171" t="s">
        <v>155</v>
      </c>
      <c r="D19865" s="171" t="s">
        <v>80</v>
      </c>
      <c r="E19865" s="11">
        <v>45170</v>
      </c>
      <c r="F19865">
        <v>5</v>
      </c>
      <c r="G19865">
        <v>6</v>
      </c>
      <c r="I19865">
        <v>18</v>
      </c>
      <c r="J19865">
        <v>27</v>
      </c>
      <c r="L19865">
        <v>32</v>
      </c>
      <c r="N19865">
        <v>15</v>
      </c>
      <c r="P19865">
        <v>0</v>
      </c>
      <c r="Q19865">
        <v>0</v>
      </c>
      <c r="S19865">
        <v>3</v>
      </c>
    </row>
    <row r="19866" spans="1:19" x14ac:dyDescent="0.3">
      <c r="A19866" t="s">
        <v>39538</v>
      </c>
      <c r="B19866" s="171" t="s">
        <v>39539</v>
      </c>
      <c r="C19866" s="171" t="s">
        <v>16232</v>
      </c>
      <c r="D19866" s="171" t="s">
        <v>80</v>
      </c>
      <c r="E19866" s="11">
        <v>45170</v>
      </c>
      <c r="F19866">
        <v>1.5</v>
      </c>
      <c r="G19866">
        <v>2</v>
      </c>
      <c r="I19866">
        <v>4</v>
      </c>
      <c r="J19866">
        <v>9</v>
      </c>
      <c r="L19866">
        <v>12</v>
      </c>
      <c r="N19866">
        <v>3</v>
      </c>
      <c r="P19866">
        <v>0</v>
      </c>
      <c r="Q19866">
        <v>0</v>
      </c>
      <c r="S19866">
        <v>1</v>
      </c>
    </row>
    <row r="19867" spans="1:19" x14ac:dyDescent="0.3">
      <c r="A19867" t="s">
        <v>39540</v>
      </c>
      <c r="B19867" s="171" t="s">
        <v>39541</v>
      </c>
      <c r="C19867" s="171" t="s">
        <v>16557</v>
      </c>
      <c r="D19867" s="171" t="s">
        <v>80</v>
      </c>
      <c r="E19867" s="11">
        <v>45170</v>
      </c>
      <c r="F19867">
        <v>0</v>
      </c>
      <c r="G19867">
        <v>0</v>
      </c>
      <c r="I19867">
        <v>0</v>
      </c>
      <c r="J19867">
        <v>0</v>
      </c>
      <c r="L19867">
        <v>0</v>
      </c>
      <c r="N19867">
        <v>0</v>
      </c>
      <c r="P19867">
        <v>0</v>
      </c>
      <c r="Q19867">
        <v>0</v>
      </c>
      <c r="S19867">
        <v>0</v>
      </c>
    </row>
    <row r="19868" spans="1:19" x14ac:dyDescent="0.3">
      <c r="A19868" t="s">
        <v>39542</v>
      </c>
      <c r="B19868" s="171" t="s">
        <v>39543</v>
      </c>
      <c r="C19868" s="171" t="s">
        <v>188</v>
      </c>
      <c r="D19868" s="171" t="s">
        <v>80</v>
      </c>
      <c r="E19868" s="11">
        <v>45170</v>
      </c>
      <c r="F19868">
        <v>2</v>
      </c>
      <c r="G19868">
        <v>5</v>
      </c>
      <c r="I19868">
        <v>2</v>
      </c>
      <c r="J19868">
        <v>11</v>
      </c>
      <c r="L19868">
        <v>29</v>
      </c>
      <c r="N19868">
        <v>2</v>
      </c>
      <c r="P19868">
        <v>0</v>
      </c>
      <c r="Q19868">
        <v>1</v>
      </c>
      <c r="S19868">
        <v>0</v>
      </c>
    </row>
    <row r="19869" spans="1:19" x14ac:dyDescent="0.3">
      <c r="A19869" t="s">
        <v>39544</v>
      </c>
      <c r="B19869" s="171" t="s">
        <v>39545</v>
      </c>
      <c r="C19869" s="171" t="s">
        <v>227</v>
      </c>
      <c r="D19869" s="171" t="s">
        <v>80</v>
      </c>
      <c r="E19869" s="11">
        <v>45170</v>
      </c>
      <c r="F19869">
        <v>0</v>
      </c>
      <c r="G19869">
        <v>0</v>
      </c>
      <c r="I19869">
        <v>0</v>
      </c>
      <c r="J19869">
        <v>0</v>
      </c>
      <c r="L19869">
        <v>0</v>
      </c>
      <c r="N19869">
        <v>0</v>
      </c>
      <c r="P19869">
        <v>0</v>
      </c>
      <c r="Q19869">
        <v>0</v>
      </c>
      <c r="S19869">
        <v>0</v>
      </c>
    </row>
    <row r="19870" spans="1:19" x14ac:dyDescent="0.3">
      <c r="A19870" t="s">
        <v>39546</v>
      </c>
      <c r="B19870" s="171" t="s">
        <v>39547</v>
      </c>
      <c r="C19870" s="171" t="s">
        <v>116</v>
      </c>
      <c r="D19870" s="171" t="s">
        <v>80</v>
      </c>
      <c r="E19870" s="11">
        <v>45170</v>
      </c>
      <c r="F19870">
        <v>0</v>
      </c>
      <c r="G19870">
        <v>0</v>
      </c>
      <c r="I19870">
        <v>0</v>
      </c>
      <c r="J19870">
        <v>0</v>
      </c>
      <c r="L19870">
        <v>0</v>
      </c>
      <c r="N19870">
        <v>0</v>
      </c>
      <c r="P19870">
        <v>0</v>
      </c>
      <c r="Q19870">
        <v>0</v>
      </c>
      <c r="S19870">
        <v>0</v>
      </c>
    </row>
    <row r="19871" spans="1:19" x14ac:dyDescent="0.3">
      <c r="A19871" t="s">
        <v>39548</v>
      </c>
      <c r="B19871" s="171" t="s">
        <v>39549</v>
      </c>
      <c r="C19871" s="171" t="s">
        <v>9862</v>
      </c>
      <c r="D19871" s="171" t="s">
        <v>80</v>
      </c>
      <c r="E19871" s="11">
        <v>45170</v>
      </c>
      <c r="F19871">
        <v>0</v>
      </c>
      <c r="G19871">
        <v>0</v>
      </c>
      <c r="I19871">
        <v>0</v>
      </c>
      <c r="J19871">
        <v>0</v>
      </c>
      <c r="L19871">
        <v>0</v>
      </c>
      <c r="N19871">
        <v>0</v>
      </c>
      <c r="P19871">
        <v>0</v>
      </c>
      <c r="Q19871">
        <v>0</v>
      </c>
      <c r="S19871">
        <v>0</v>
      </c>
    </row>
    <row r="19872" spans="1:19" x14ac:dyDescent="0.3">
      <c r="A19872" t="s">
        <v>39550</v>
      </c>
      <c r="B19872" s="171" t="s">
        <v>39551</v>
      </c>
      <c r="C19872" s="171" t="s">
        <v>140</v>
      </c>
      <c r="D19872" s="171" t="s">
        <v>80</v>
      </c>
      <c r="E19872" s="11">
        <v>45170</v>
      </c>
      <c r="F19872">
        <v>0</v>
      </c>
      <c r="G19872">
        <v>0</v>
      </c>
      <c r="I19872">
        <v>0</v>
      </c>
      <c r="J19872">
        <v>0</v>
      </c>
      <c r="L19872">
        <v>0</v>
      </c>
      <c r="N19872">
        <v>0</v>
      </c>
      <c r="P19872">
        <v>0</v>
      </c>
      <c r="Q19872">
        <v>0</v>
      </c>
      <c r="S19872">
        <v>0</v>
      </c>
    </row>
    <row r="19873" spans="1:19" x14ac:dyDescent="0.3">
      <c r="A19873" t="s">
        <v>39552</v>
      </c>
      <c r="B19873" s="171" t="s">
        <v>39553</v>
      </c>
      <c r="C19873" s="171" t="s">
        <v>8590</v>
      </c>
      <c r="D19873" s="171" t="s">
        <v>80</v>
      </c>
      <c r="E19873" s="11">
        <v>45170</v>
      </c>
      <c r="F19873">
        <v>0</v>
      </c>
      <c r="G19873">
        <v>0</v>
      </c>
      <c r="I19873">
        <v>0</v>
      </c>
      <c r="J19873">
        <v>0</v>
      </c>
      <c r="L19873">
        <v>0</v>
      </c>
      <c r="N19873">
        <v>0</v>
      </c>
      <c r="P19873">
        <v>0</v>
      </c>
      <c r="Q19873">
        <v>0</v>
      </c>
      <c r="S19873">
        <v>0</v>
      </c>
    </row>
    <row r="19874" spans="1:19" x14ac:dyDescent="0.3">
      <c r="A19874" t="s">
        <v>39554</v>
      </c>
      <c r="B19874" s="171" t="s">
        <v>39555</v>
      </c>
      <c r="C19874" s="171" t="s">
        <v>170</v>
      </c>
      <c r="D19874" s="171" t="s">
        <v>80</v>
      </c>
      <c r="E19874" s="11">
        <v>45170</v>
      </c>
      <c r="F19874">
        <v>3.5</v>
      </c>
      <c r="G19874">
        <v>3.5</v>
      </c>
      <c r="I19874">
        <v>23</v>
      </c>
      <c r="J19874">
        <v>49</v>
      </c>
      <c r="L19874">
        <v>49</v>
      </c>
      <c r="N19874">
        <v>23</v>
      </c>
      <c r="P19874">
        <v>0</v>
      </c>
      <c r="Q19874">
        <v>1</v>
      </c>
      <c r="S19874">
        <v>0</v>
      </c>
    </row>
    <row r="19875" spans="1:19" x14ac:dyDescent="0.3">
      <c r="A19875" t="s">
        <v>39556</v>
      </c>
      <c r="B19875" s="171" t="s">
        <v>39557</v>
      </c>
      <c r="C19875" s="171" t="s">
        <v>182</v>
      </c>
      <c r="D19875" s="171" t="s">
        <v>80</v>
      </c>
      <c r="E19875" s="11">
        <v>45170</v>
      </c>
      <c r="F19875">
        <v>10.5</v>
      </c>
      <c r="G19875">
        <v>10</v>
      </c>
      <c r="I19875">
        <v>44</v>
      </c>
      <c r="J19875">
        <v>120</v>
      </c>
      <c r="L19875">
        <v>113</v>
      </c>
      <c r="N19875">
        <v>44</v>
      </c>
      <c r="P19875">
        <v>4</v>
      </c>
      <c r="Q19875">
        <v>4</v>
      </c>
      <c r="S19875">
        <v>0</v>
      </c>
    </row>
    <row r="19876" spans="1:19" x14ac:dyDescent="0.3">
      <c r="A19876" t="s">
        <v>39558</v>
      </c>
      <c r="B19876" s="171" t="s">
        <v>39559</v>
      </c>
      <c r="C19876" s="171" t="s">
        <v>197</v>
      </c>
      <c r="D19876" s="171" t="s">
        <v>80</v>
      </c>
      <c r="E19876" s="11">
        <v>45170</v>
      </c>
      <c r="F19876">
        <v>8.5</v>
      </c>
      <c r="G19876">
        <v>8</v>
      </c>
      <c r="I19876">
        <v>38</v>
      </c>
      <c r="J19876">
        <v>85</v>
      </c>
      <c r="L19876">
        <v>80</v>
      </c>
      <c r="N19876">
        <v>28</v>
      </c>
      <c r="P19876">
        <v>22</v>
      </c>
      <c r="Q19876">
        <v>25</v>
      </c>
      <c r="S19876">
        <v>11</v>
      </c>
    </row>
    <row r="19877" spans="1:19" x14ac:dyDescent="0.3">
      <c r="A19877" t="s">
        <v>39560</v>
      </c>
      <c r="B19877" s="171" t="s">
        <v>39561</v>
      </c>
      <c r="C19877" s="171" t="s">
        <v>218</v>
      </c>
      <c r="D19877" s="171" t="s">
        <v>80</v>
      </c>
      <c r="E19877" s="11">
        <v>45170</v>
      </c>
      <c r="F19877">
        <v>0</v>
      </c>
      <c r="G19877">
        <v>0</v>
      </c>
      <c r="I19877">
        <v>0</v>
      </c>
      <c r="J19877">
        <v>0</v>
      </c>
      <c r="L19877">
        <v>0</v>
      </c>
      <c r="N19877">
        <v>0</v>
      </c>
      <c r="P19877">
        <v>0</v>
      </c>
      <c r="Q19877">
        <v>0</v>
      </c>
      <c r="S19877">
        <v>0</v>
      </c>
    </row>
    <row r="19878" spans="1:19" x14ac:dyDescent="0.3">
      <c r="A19878" t="s">
        <v>39562</v>
      </c>
      <c r="B19878" s="171" t="s">
        <v>39563</v>
      </c>
      <c r="C19878" s="171" t="s">
        <v>34871</v>
      </c>
      <c r="D19878" s="171" t="s">
        <v>80</v>
      </c>
      <c r="E19878" s="11">
        <v>45170</v>
      </c>
      <c r="F19878">
        <v>2.5</v>
      </c>
      <c r="G19878">
        <v>4</v>
      </c>
      <c r="I19878">
        <v>18</v>
      </c>
      <c r="J19878">
        <v>29</v>
      </c>
      <c r="L19878">
        <v>44</v>
      </c>
      <c r="N19878">
        <v>18</v>
      </c>
      <c r="P19878">
        <v>0</v>
      </c>
      <c r="Q19878">
        <v>0</v>
      </c>
      <c r="S19878">
        <v>0</v>
      </c>
    </row>
    <row r="19879" spans="1:19" x14ac:dyDescent="0.3">
      <c r="A19879" t="s">
        <v>39564</v>
      </c>
      <c r="B19879" s="171" t="s">
        <v>39565</v>
      </c>
      <c r="C19879" s="171" t="s">
        <v>230</v>
      </c>
      <c r="D19879" s="171" t="s">
        <v>80</v>
      </c>
      <c r="E19879" s="11">
        <v>45170</v>
      </c>
      <c r="F19879">
        <v>0</v>
      </c>
      <c r="G19879">
        <v>0</v>
      </c>
      <c r="I19879">
        <v>0</v>
      </c>
      <c r="J19879">
        <v>0</v>
      </c>
      <c r="L19879">
        <v>0</v>
      </c>
      <c r="N19879">
        <v>0</v>
      </c>
      <c r="P19879">
        <v>0</v>
      </c>
      <c r="Q19879">
        <v>0</v>
      </c>
      <c r="S19879">
        <v>0</v>
      </c>
    </row>
    <row r="19880" spans="1:19" x14ac:dyDescent="0.3">
      <c r="A19880" t="s">
        <v>39566</v>
      </c>
      <c r="B19880" s="171" t="s">
        <v>39567</v>
      </c>
      <c r="C19880" s="171" t="s">
        <v>8193</v>
      </c>
      <c r="D19880" s="171" t="s">
        <v>80</v>
      </c>
      <c r="E19880" s="11">
        <v>45170</v>
      </c>
      <c r="F19880">
        <v>0</v>
      </c>
      <c r="G19880">
        <v>1</v>
      </c>
      <c r="I19880">
        <v>11</v>
      </c>
      <c r="J19880">
        <v>0</v>
      </c>
      <c r="L19880">
        <v>11</v>
      </c>
      <c r="N19880">
        <v>11</v>
      </c>
      <c r="P19880">
        <v>1</v>
      </c>
      <c r="Q19880">
        <v>1</v>
      </c>
      <c r="S19880">
        <v>0</v>
      </c>
    </row>
    <row r="19881" spans="1:19" x14ac:dyDescent="0.3">
      <c r="A19881" t="s">
        <v>39568</v>
      </c>
      <c r="B19881" s="171" t="s">
        <v>39569</v>
      </c>
      <c r="C19881" s="171" t="s">
        <v>10522</v>
      </c>
      <c r="D19881" s="171" t="s">
        <v>80</v>
      </c>
      <c r="E19881" s="11">
        <v>45170</v>
      </c>
      <c r="F19881">
        <v>0</v>
      </c>
      <c r="G19881">
        <v>0</v>
      </c>
      <c r="I19881">
        <v>0</v>
      </c>
      <c r="J19881">
        <v>0</v>
      </c>
      <c r="L19881">
        <v>0</v>
      </c>
      <c r="N19881">
        <v>0</v>
      </c>
      <c r="P19881">
        <v>0</v>
      </c>
      <c r="Q19881">
        <v>0</v>
      </c>
      <c r="S19881">
        <v>0</v>
      </c>
    </row>
    <row r="19882" spans="1:19" x14ac:dyDescent="0.3">
      <c r="A19882" t="s">
        <v>39570</v>
      </c>
      <c r="B19882" s="171" t="s">
        <v>39571</v>
      </c>
      <c r="C19882" s="171" t="s">
        <v>10525</v>
      </c>
      <c r="D19882" s="171" t="s">
        <v>80</v>
      </c>
      <c r="E19882" s="11">
        <v>45170</v>
      </c>
      <c r="F19882">
        <v>0</v>
      </c>
      <c r="G19882">
        <v>0</v>
      </c>
      <c r="I19882">
        <v>0</v>
      </c>
      <c r="J19882">
        <v>0</v>
      </c>
      <c r="L19882">
        <v>0</v>
      </c>
      <c r="N19882">
        <v>0</v>
      </c>
      <c r="P19882">
        <v>0</v>
      </c>
      <c r="Q19882">
        <v>0</v>
      </c>
      <c r="S19882">
        <v>0</v>
      </c>
    </row>
    <row r="19883" spans="1:19" x14ac:dyDescent="0.3">
      <c r="A19883" t="s">
        <v>39572</v>
      </c>
      <c r="B19883" s="171" t="s">
        <v>39573</v>
      </c>
      <c r="C19883" s="171" t="s">
        <v>10528</v>
      </c>
      <c r="D19883" s="171" t="s">
        <v>80</v>
      </c>
      <c r="E19883" s="11">
        <v>45170</v>
      </c>
      <c r="F19883">
        <v>0</v>
      </c>
      <c r="G19883">
        <v>0</v>
      </c>
      <c r="I19883">
        <v>0</v>
      </c>
      <c r="J19883">
        <v>0</v>
      </c>
      <c r="L19883">
        <v>0</v>
      </c>
      <c r="N19883">
        <v>0</v>
      </c>
      <c r="P19883">
        <v>0</v>
      </c>
      <c r="Q19883">
        <v>0</v>
      </c>
      <c r="S19883">
        <v>0</v>
      </c>
    </row>
    <row r="19884" spans="1:19" x14ac:dyDescent="0.3">
      <c r="A19884" t="s">
        <v>39574</v>
      </c>
      <c r="B19884" s="171" t="s">
        <v>39575</v>
      </c>
      <c r="C19884" s="171" t="s">
        <v>10531</v>
      </c>
      <c r="D19884" s="171" t="s">
        <v>80</v>
      </c>
      <c r="E19884" s="11">
        <v>45170</v>
      </c>
      <c r="F19884">
        <v>0</v>
      </c>
      <c r="G19884">
        <v>0</v>
      </c>
      <c r="I19884">
        <v>0</v>
      </c>
      <c r="J19884">
        <v>0</v>
      </c>
      <c r="L19884">
        <v>0</v>
      </c>
      <c r="N19884">
        <v>0</v>
      </c>
      <c r="P19884">
        <v>0</v>
      </c>
      <c r="Q19884">
        <v>0</v>
      </c>
      <c r="S19884">
        <v>0</v>
      </c>
    </row>
    <row r="19885" spans="1:19" x14ac:dyDescent="0.3">
      <c r="A19885" t="s">
        <v>39576</v>
      </c>
      <c r="B19885" s="171" t="s">
        <v>39577</v>
      </c>
      <c r="C19885" s="171" t="s">
        <v>14880</v>
      </c>
      <c r="D19885" s="171" t="s">
        <v>80</v>
      </c>
      <c r="E19885" s="11">
        <v>45170</v>
      </c>
      <c r="F19885">
        <v>0</v>
      </c>
      <c r="G19885">
        <v>0</v>
      </c>
      <c r="I19885">
        <v>0</v>
      </c>
      <c r="J19885">
        <v>0</v>
      </c>
      <c r="L19885">
        <v>0</v>
      </c>
      <c r="N19885">
        <v>0</v>
      </c>
      <c r="P19885">
        <v>0</v>
      </c>
      <c r="Q19885">
        <v>0</v>
      </c>
      <c r="S19885">
        <v>0</v>
      </c>
    </row>
    <row r="19886" spans="1:19" x14ac:dyDescent="0.3">
      <c r="A19886" t="s">
        <v>39578</v>
      </c>
      <c r="B19886" s="171" t="s">
        <v>39579</v>
      </c>
      <c r="C19886" s="171" t="s">
        <v>10534</v>
      </c>
      <c r="D19886" s="171" t="s">
        <v>80</v>
      </c>
      <c r="E19886" s="11">
        <v>45170</v>
      </c>
      <c r="F19886">
        <v>2.5</v>
      </c>
      <c r="G19886">
        <v>2</v>
      </c>
      <c r="I19886">
        <v>5</v>
      </c>
      <c r="J19886">
        <v>14</v>
      </c>
      <c r="L19886">
        <v>11</v>
      </c>
      <c r="N19886">
        <v>4</v>
      </c>
      <c r="P19886">
        <v>0</v>
      </c>
      <c r="Q19886">
        <v>0</v>
      </c>
      <c r="S19886">
        <v>1</v>
      </c>
    </row>
    <row r="19887" spans="1:19" x14ac:dyDescent="0.3">
      <c r="A19887" t="s">
        <v>39580</v>
      </c>
      <c r="B19887" s="171" t="s">
        <v>39581</v>
      </c>
      <c r="C19887" s="171" t="s">
        <v>10537</v>
      </c>
      <c r="D19887" s="171" t="s">
        <v>80</v>
      </c>
      <c r="E19887" s="11">
        <v>45170</v>
      </c>
      <c r="F19887">
        <v>0</v>
      </c>
      <c r="G19887">
        <v>2</v>
      </c>
      <c r="I19887">
        <v>3</v>
      </c>
      <c r="J19887">
        <v>0</v>
      </c>
      <c r="L19887">
        <v>11</v>
      </c>
      <c r="N19887">
        <v>3</v>
      </c>
      <c r="P19887">
        <v>0</v>
      </c>
      <c r="Q19887">
        <v>0</v>
      </c>
      <c r="S19887">
        <v>0</v>
      </c>
    </row>
    <row r="19888" spans="1:19" x14ac:dyDescent="0.3">
      <c r="A19888" t="s">
        <v>39582</v>
      </c>
      <c r="B19888" s="171" t="s">
        <v>39583</v>
      </c>
      <c r="C19888" s="171" t="s">
        <v>34754</v>
      </c>
      <c r="D19888" s="171" t="s">
        <v>4</v>
      </c>
      <c r="E19888" s="11">
        <v>45170</v>
      </c>
      <c r="F19888">
        <v>0.5</v>
      </c>
      <c r="G19888">
        <v>0.5</v>
      </c>
      <c r="I19888">
        <v>0</v>
      </c>
      <c r="J19888">
        <v>2</v>
      </c>
      <c r="L19888">
        <v>2</v>
      </c>
      <c r="N19888">
        <v>0</v>
      </c>
      <c r="P19888">
        <v>0</v>
      </c>
      <c r="Q19888">
        <v>0</v>
      </c>
      <c r="S19888">
        <v>0</v>
      </c>
    </row>
    <row r="19889" spans="1:19" x14ac:dyDescent="0.3">
      <c r="A19889" t="s">
        <v>39584</v>
      </c>
      <c r="B19889" s="171" t="s">
        <v>39585</v>
      </c>
      <c r="C19889" s="171" t="s">
        <v>34757</v>
      </c>
      <c r="D19889" s="171" t="s">
        <v>4</v>
      </c>
      <c r="E19889" s="11">
        <v>45170</v>
      </c>
      <c r="F19889">
        <v>1</v>
      </c>
      <c r="G19889">
        <v>1.5</v>
      </c>
      <c r="I19889">
        <v>0</v>
      </c>
      <c r="J19889">
        <v>4</v>
      </c>
      <c r="L19889">
        <v>6</v>
      </c>
      <c r="N19889">
        <v>0</v>
      </c>
      <c r="P19889">
        <v>0</v>
      </c>
      <c r="Q19889">
        <v>0</v>
      </c>
      <c r="S19889">
        <v>0</v>
      </c>
    </row>
    <row r="19890" spans="1:19" x14ac:dyDescent="0.3">
      <c r="A19890" t="s">
        <v>39586</v>
      </c>
      <c r="B19890" s="171" t="s">
        <v>39587</v>
      </c>
      <c r="C19890" s="171" t="s">
        <v>34760</v>
      </c>
      <c r="D19890" s="171" t="s">
        <v>4</v>
      </c>
      <c r="E19890" s="11">
        <v>45170</v>
      </c>
      <c r="F19890">
        <v>1</v>
      </c>
      <c r="G19890">
        <v>1</v>
      </c>
      <c r="I19890">
        <v>2</v>
      </c>
      <c r="J19890">
        <v>4</v>
      </c>
      <c r="L19890">
        <v>4</v>
      </c>
      <c r="N19890">
        <v>2</v>
      </c>
      <c r="P19890">
        <v>1</v>
      </c>
      <c r="Q19890">
        <v>1</v>
      </c>
      <c r="S19890">
        <v>0</v>
      </c>
    </row>
    <row r="19891" spans="1:19" x14ac:dyDescent="0.3">
      <c r="A19891" t="s">
        <v>39588</v>
      </c>
      <c r="B19891" s="171" t="s">
        <v>39589</v>
      </c>
      <c r="C19891" s="171" t="s">
        <v>34763</v>
      </c>
      <c r="D19891" s="171" t="s">
        <v>4</v>
      </c>
      <c r="E19891" s="11">
        <v>45170</v>
      </c>
      <c r="F19891">
        <v>0.5</v>
      </c>
      <c r="G19891">
        <v>0.5</v>
      </c>
      <c r="I19891">
        <v>0</v>
      </c>
      <c r="J19891">
        <v>2</v>
      </c>
      <c r="L19891">
        <v>2</v>
      </c>
      <c r="N19891">
        <v>0</v>
      </c>
      <c r="P19891">
        <v>0</v>
      </c>
      <c r="Q19891">
        <v>0</v>
      </c>
      <c r="S19891">
        <v>0</v>
      </c>
    </row>
    <row r="19892" spans="1:19" x14ac:dyDescent="0.3">
      <c r="A19892" t="s">
        <v>39590</v>
      </c>
      <c r="B19892" s="171" t="s">
        <v>39591</v>
      </c>
      <c r="C19892" s="171" t="s">
        <v>34766</v>
      </c>
      <c r="D19892" s="171" t="s">
        <v>4</v>
      </c>
      <c r="E19892" s="11">
        <v>45170</v>
      </c>
      <c r="F19892">
        <v>0.5</v>
      </c>
      <c r="G19892">
        <v>0.5</v>
      </c>
      <c r="I19892">
        <v>0</v>
      </c>
      <c r="J19892">
        <v>2</v>
      </c>
      <c r="L19892">
        <v>2</v>
      </c>
      <c r="N19892">
        <v>0</v>
      </c>
      <c r="P19892">
        <v>0</v>
      </c>
      <c r="Q19892">
        <v>0</v>
      </c>
      <c r="S19892">
        <v>0</v>
      </c>
    </row>
    <row r="19893" spans="1:19" x14ac:dyDescent="0.3">
      <c r="A19893" t="s">
        <v>39592</v>
      </c>
      <c r="B19893" s="171" t="s">
        <v>39593</v>
      </c>
      <c r="C19893" s="171" t="s">
        <v>119</v>
      </c>
      <c r="D19893" s="171" t="s">
        <v>4</v>
      </c>
      <c r="E19893" s="11">
        <v>45170</v>
      </c>
      <c r="F19893">
        <v>0</v>
      </c>
      <c r="G19893">
        <v>0</v>
      </c>
      <c r="I19893">
        <v>0</v>
      </c>
      <c r="J19893">
        <v>0</v>
      </c>
      <c r="L19893">
        <v>0</v>
      </c>
      <c r="N19893">
        <v>0</v>
      </c>
      <c r="P19893">
        <v>0</v>
      </c>
      <c r="Q19893">
        <v>0</v>
      </c>
      <c r="S19893">
        <v>0</v>
      </c>
    </row>
    <row r="19894" spans="1:19" x14ac:dyDescent="0.3">
      <c r="A19894" t="s">
        <v>39594</v>
      </c>
      <c r="B19894" s="171" t="s">
        <v>39595</v>
      </c>
      <c r="C19894" s="171" t="s">
        <v>143</v>
      </c>
      <c r="D19894" s="171" t="s">
        <v>4</v>
      </c>
      <c r="E19894" s="11">
        <v>45170</v>
      </c>
      <c r="F19894">
        <v>0</v>
      </c>
      <c r="G19894">
        <v>0</v>
      </c>
      <c r="I19894">
        <v>0</v>
      </c>
      <c r="J19894">
        <v>0</v>
      </c>
      <c r="L19894">
        <v>0</v>
      </c>
      <c r="N19894">
        <v>0</v>
      </c>
      <c r="P19894">
        <v>0</v>
      </c>
      <c r="Q19894">
        <v>0</v>
      </c>
      <c r="S19894">
        <v>0</v>
      </c>
    </row>
    <row r="19895" spans="1:19" x14ac:dyDescent="0.3">
      <c r="A19895" t="s">
        <v>39596</v>
      </c>
      <c r="B19895" s="171" t="s">
        <v>39597</v>
      </c>
      <c r="C19895" s="171" t="s">
        <v>158</v>
      </c>
      <c r="D19895" s="171" t="s">
        <v>4</v>
      </c>
      <c r="E19895" s="11">
        <v>45170</v>
      </c>
      <c r="F19895">
        <v>0</v>
      </c>
      <c r="G19895">
        <v>0</v>
      </c>
      <c r="I19895">
        <v>0</v>
      </c>
      <c r="J19895">
        <v>0</v>
      </c>
      <c r="L19895">
        <v>0</v>
      </c>
      <c r="N19895">
        <v>0</v>
      </c>
      <c r="P19895">
        <v>0</v>
      </c>
      <c r="Q19895">
        <v>0</v>
      </c>
      <c r="S19895">
        <v>0</v>
      </c>
    </row>
    <row r="19896" spans="1:19" x14ac:dyDescent="0.3">
      <c r="A19896" t="s">
        <v>39598</v>
      </c>
      <c r="B19896" s="171" t="s">
        <v>39599</v>
      </c>
      <c r="C19896" s="171" t="s">
        <v>209</v>
      </c>
      <c r="D19896" s="171" t="s">
        <v>4</v>
      </c>
      <c r="E19896" s="11">
        <v>45170</v>
      </c>
      <c r="F19896">
        <v>0</v>
      </c>
      <c r="G19896">
        <v>0</v>
      </c>
      <c r="I19896">
        <v>0</v>
      </c>
      <c r="J19896">
        <v>0</v>
      </c>
      <c r="L19896">
        <v>0</v>
      </c>
      <c r="N19896">
        <v>0</v>
      </c>
      <c r="P19896">
        <v>0</v>
      </c>
      <c r="Q19896">
        <v>0</v>
      </c>
      <c r="S19896">
        <v>0</v>
      </c>
    </row>
    <row r="19897" spans="1:19" x14ac:dyDescent="0.3">
      <c r="A19897" t="s">
        <v>39600</v>
      </c>
      <c r="B19897" s="171" t="s">
        <v>39601</v>
      </c>
      <c r="C19897" s="171" t="s">
        <v>76</v>
      </c>
      <c r="D19897" s="171" t="s">
        <v>4</v>
      </c>
      <c r="E19897" s="11">
        <v>45170</v>
      </c>
      <c r="F19897">
        <v>0</v>
      </c>
      <c r="G19897">
        <v>0</v>
      </c>
      <c r="I19897">
        <v>0</v>
      </c>
      <c r="J19897">
        <v>0</v>
      </c>
      <c r="L19897">
        <v>0</v>
      </c>
      <c r="N19897">
        <v>0</v>
      </c>
      <c r="P19897">
        <v>0</v>
      </c>
      <c r="Q19897">
        <v>0</v>
      </c>
      <c r="S19897">
        <v>0</v>
      </c>
    </row>
    <row r="19898" spans="1:19" x14ac:dyDescent="0.3">
      <c r="A19898" t="s">
        <v>39602</v>
      </c>
      <c r="B19898" s="171" t="s">
        <v>39603</v>
      </c>
      <c r="C19898" s="171" t="s">
        <v>15344</v>
      </c>
      <c r="D19898" s="171" t="s">
        <v>4</v>
      </c>
      <c r="E19898" s="11">
        <v>45170</v>
      </c>
      <c r="F19898">
        <v>0</v>
      </c>
      <c r="G19898">
        <v>0</v>
      </c>
      <c r="I19898">
        <v>0</v>
      </c>
      <c r="J19898">
        <v>0</v>
      </c>
      <c r="L19898">
        <v>0</v>
      </c>
      <c r="N19898">
        <v>0</v>
      </c>
      <c r="P19898">
        <v>0</v>
      </c>
      <c r="Q19898">
        <v>0</v>
      </c>
      <c r="S19898">
        <v>0</v>
      </c>
    </row>
    <row r="19899" spans="1:19" x14ac:dyDescent="0.3">
      <c r="A19899" t="s">
        <v>39604</v>
      </c>
      <c r="B19899" s="171" t="s">
        <v>39605</v>
      </c>
      <c r="C19899" s="171" t="s">
        <v>24281</v>
      </c>
      <c r="D19899" s="171" t="s">
        <v>4</v>
      </c>
      <c r="E19899" s="11">
        <v>45170</v>
      </c>
      <c r="F19899">
        <v>0</v>
      </c>
      <c r="G19899">
        <v>0</v>
      </c>
      <c r="I19899">
        <v>0</v>
      </c>
      <c r="J19899">
        <v>0</v>
      </c>
      <c r="L19899">
        <v>0</v>
      </c>
      <c r="N19899">
        <v>0</v>
      </c>
      <c r="P19899">
        <v>0</v>
      </c>
      <c r="Q19899">
        <v>0</v>
      </c>
      <c r="S19899">
        <v>0</v>
      </c>
    </row>
    <row r="19900" spans="1:19" x14ac:dyDescent="0.3">
      <c r="A19900" t="s">
        <v>39606</v>
      </c>
      <c r="B19900" s="171" t="s">
        <v>39607</v>
      </c>
      <c r="C19900" s="171" t="s">
        <v>24284</v>
      </c>
      <c r="D19900" s="171" t="s">
        <v>4</v>
      </c>
      <c r="E19900" s="11">
        <v>45170</v>
      </c>
      <c r="F19900">
        <v>3</v>
      </c>
      <c r="G19900">
        <v>2</v>
      </c>
      <c r="I19900">
        <v>9</v>
      </c>
      <c r="J19900">
        <v>17</v>
      </c>
      <c r="L19900">
        <v>11</v>
      </c>
      <c r="N19900">
        <v>8</v>
      </c>
      <c r="P19900">
        <v>0</v>
      </c>
      <c r="Q19900">
        <v>0</v>
      </c>
      <c r="S19900">
        <v>1</v>
      </c>
    </row>
    <row r="19901" spans="1:19" x14ac:dyDescent="0.3">
      <c r="A19901" t="s">
        <v>39608</v>
      </c>
      <c r="B19901" s="171" t="s">
        <v>39609</v>
      </c>
      <c r="C19901" s="171" t="s">
        <v>18126</v>
      </c>
      <c r="D19901" s="171" t="s">
        <v>4</v>
      </c>
      <c r="E19901" s="11">
        <v>45170</v>
      </c>
      <c r="F19901">
        <v>0</v>
      </c>
      <c r="G19901">
        <v>0</v>
      </c>
      <c r="I19901">
        <v>0</v>
      </c>
      <c r="J19901">
        <v>0</v>
      </c>
      <c r="L19901">
        <v>0</v>
      </c>
      <c r="N19901">
        <v>0</v>
      </c>
      <c r="P19901">
        <v>0</v>
      </c>
      <c r="Q19901">
        <v>0</v>
      </c>
      <c r="S19901">
        <v>0</v>
      </c>
    </row>
    <row r="19902" spans="1:19" x14ac:dyDescent="0.3">
      <c r="A19902" t="s">
        <v>39610</v>
      </c>
      <c r="B19902" s="171" t="s">
        <v>39611</v>
      </c>
      <c r="C19902" s="171" t="s">
        <v>128</v>
      </c>
      <c r="D19902" s="171" t="s">
        <v>4</v>
      </c>
      <c r="E19902" s="11">
        <v>45170</v>
      </c>
      <c r="F19902">
        <v>0</v>
      </c>
      <c r="G19902">
        <v>0</v>
      </c>
      <c r="I19902">
        <v>0</v>
      </c>
      <c r="J19902">
        <v>0</v>
      </c>
      <c r="L19902">
        <v>0</v>
      </c>
      <c r="N19902">
        <v>0</v>
      </c>
      <c r="P19902">
        <v>0</v>
      </c>
      <c r="Q19902">
        <v>0</v>
      </c>
      <c r="S19902">
        <v>0</v>
      </c>
    </row>
    <row r="19903" spans="1:19" x14ac:dyDescent="0.3">
      <c r="A19903" t="s">
        <v>39612</v>
      </c>
      <c r="B19903" s="171" t="s">
        <v>39613</v>
      </c>
      <c r="C19903" s="171" t="s">
        <v>14824</v>
      </c>
      <c r="D19903" s="171" t="s">
        <v>4</v>
      </c>
      <c r="E19903" s="11">
        <v>45170</v>
      </c>
      <c r="F19903">
        <v>0</v>
      </c>
      <c r="G19903">
        <v>0</v>
      </c>
      <c r="I19903">
        <v>0</v>
      </c>
      <c r="J19903">
        <v>0</v>
      </c>
      <c r="L19903">
        <v>0</v>
      </c>
      <c r="N19903">
        <v>0</v>
      </c>
      <c r="P19903">
        <v>0</v>
      </c>
      <c r="Q19903">
        <v>0</v>
      </c>
      <c r="S19903">
        <v>0</v>
      </c>
    </row>
    <row r="19904" spans="1:19" x14ac:dyDescent="0.3">
      <c r="A19904" t="s">
        <v>39614</v>
      </c>
      <c r="B19904" s="171" t="s">
        <v>39615</v>
      </c>
      <c r="C19904" s="171" t="s">
        <v>152</v>
      </c>
      <c r="D19904" s="171" t="s">
        <v>4</v>
      </c>
      <c r="E19904" s="11">
        <v>45170</v>
      </c>
      <c r="F19904">
        <v>0</v>
      </c>
      <c r="G19904">
        <v>0</v>
      </c>
      <c r="I19904">
        <v>0</v>
      </c>
      <c r="J19904">
        <v>0</v>
      </c>
      <c r="L19904">
        <v>0</v>
      </c>
      <c r="N19904">
        <v>0</v>
      </c>
      <c r="P19904">
        <v>0</v>
      </c>
      <c r="Q19904">
        <v>0</v>
      </c>
      <c r="S19904">
        <v>0</v>
      </c>
    </row>
    <row r="19905" spans="1:19" x14ac:dyDescent="0.3">
      <c r="A19905" t="s">
        <v>39616</v>
      </c>
      <c r="B19905" s="171" t="s">
        <v>39617</v>
      </c>
      <c r="C19905" s="171" t="s">
        <v>194</v>
      </c>
      <c r="D19905" s="171" t="s">
        <v>4</v>
      </c>
      <c r="E19905" s="11">
        <v>45170</v>
      </c>
      <c r="F19905">
        <v>5</v>
      </c>
      <c r="G19905">
        <v>5</v>
      </c>
      <c r="I19905">
        <v>24</v>
      </c>
      <c r="J19905">
        <v>27</v>
      </c>
      <c r="L19905">
        <v>27</v>
      </c>
      <c r="N19905">
        <v>19</v>
      </c>
      <c r="P19905">
        <v>0</v>
      </c>
      <c r="Q19905">
        <v>1</v>
      </c>
      <c r="S19905">
        <v>5</v>
      </c>
    </row>
    <row r="19906" spans="1:19" x14ac:dyDescent="0.3">
      <c r="A19906" t="s">
        <v>39618</v>
      </c>
      <c r="B19906" s="171" t="s">
        <v>39619</v>
      </c>
      <c r="C19906" s="171" t="s">
        <v>18137</v>
      </c>
      <c r="D19906" s="171" t="s">
        <v>4</v>
      </c>
      <c r="E19906" s="11">
        <v>45170</v>
      </c>
      <c r="F19906">
        <v>0</v>
      </c>
      <c r="G19906">
        <v>0</v>
      </c>
      <c r="I19906">
        <v>0</v>
      </c>
      <c r="J19906">
        <v>0</v>
      </c>
      <c r="L19906">
        <v>0</v>
      </c>
      <c r="N19906">
        <v>0</v>
      </c>
      <c r="P19906">
        <v>0</v>
      </c>
      <c r="Q19906">
        <v>0</v>
      </c>
      <c r="S19906">
        <v>0</v>
      </c>
    </row>
    <row r="19907" spans="1:19" x14ac:dyDescent="0.3">
      <c r="A19907" t="s">
        <v>39620</v>
      </c>
      <c r="B19907" s="171" t="s">
        <v>39621</v>
      </c>
      <c r="C19907" s="171" t="s">
        <v>18140</v>
      </c>
      <c r="D19907" s="171" t="s">
        <v>4</v>
      </c>
      <c r="E19907" s="11">
        <v>45170</v>
      </c>
      <c r="F19907">
        <v>3</v>
      </c>
      <c r="G19907">
        <v>4</v>
      </c>
      <c r="I19907">
        <v>6</v>
      </c>
      <c r="J19907">
        <v>15</v>
      </c>
      <c r="L19907">
        <v>20</v>
      </c>
      <c r="N19907">
        <v>5</v>
      </c>
      <c r="P19907">
        <v>2</v>
      </c>
      <c r="Q19907">
        <v>2</v>
      </c>
      <c r="S19907">
        <v>1</v>
      </c>
    </row>
    <row r="19908" spans="1:19" x14ac:dyDescent="0.3">
      <c r="A19908" t="s">
        <v>39622</v>
      </c>
      <c r="B19908" s="171" t="s">
        <v>39623</v>
      </c>
      <c r="C19908" s="171" t="s">
        <v>236</v>
      </c>
      <c r="D19908" s="171" t="s">
        <v>4</v>
      </c>
      <c r="E19908" s="11">
        <v>45170</v>
      </c>
      <c r="F19908">
        <v>0</v>
      </c>
      <c r="G19908">
        <v>0</v>
      </c>
      <c r="I19908">
        <v>0</v>
      </c>
      <c r="J19908">
        <v>0</v>
      </c>
      <c r="L19908">
        <v>0</v>
      </c>
      <c r="N19908">
        <v>0</v>
      </c>
      <c r="P19908">
        <v>0</v>
      </c>
      <c r="Q19908">
        <v>0</v>
      </c>
      <c r="S19908">
        <v>0</v>
      </c>
    </row>
    <row r="19909" spans="1:19" x14ac:dyDescent="0.3">
      <c r="A19909" t="s">
        <v>39624</v>
      </c>
      <c r="B19909" s="171" t="s">
        <v>39625</v>
      </c>
      <c r="C19909" s="171" t="s">
        <v>239</v>
      </c>
      <c r="D19909" s="171" t="s">
        <v>4</v>
      </c>
      <c r="E19909" s="11">
        <v>45170</v>
      </c>
      <c r="F19909">
        <v>0</v>
      </c>
      <c r="G19909">
        <v>0</v>
      </c>
      <c r="I19909">
        <v>0</v>
      </c>
      <c r="J19909">
        <v>0</v>
      </c>
      <c r="L19909">
        <v>0</v>
      </c>
      <c r="N19909">
        <v>0</v>
      </c>
      <c r="P19909">
        <v>0</v>
      </c>
      <c r="Q19909">
        <v>0</v>
      </c>
      <c r="S19909">
        <v>0</v>
      </c>
    </row>
    <row r="19910" spans="1:19" x14ac:dyDescent="0.3">
      <c r="A19910" t="s">
        <v>39626</v>
      </c>
      <c r="B19910" s="171" t="s">
        <v>39627</v>
      </c>
      <c r="C19910" s="171" t="s">
        <v>24315</v>
      </c>
      <c r="D19910" s="171" t="s">
        <v>4</v>
      </c>
      <c r="E19910" s="11">
        <v>45170</v>
      </c>
      <c r="F19910">
        <v>0</v>
      </c>
      <c r="G19910">
        <v>0</v>
      </c>
      <c r="I19910">
        <v>0</v>
      </c>
      <c r="J19910">
        <v>0</v>
      </c>
      <c r="L19910">
        <v>0</v>
      </c>
      <c r="N19910">
        <v>0</v>
      </c>
      <c r="P19910">
        <v>0</v>
      </c>
      <c r="Q19910">
        <v>0</v>
      </c>
      <c r="S19910">
        <v>0</v>
      </c>
    </row>
    <row r="19911" spans="1:19" x14ac:dyDescent="0.3">
      <c r="A19911" t="s">
        <v>39628</v>
      </c>
      <c r="B19911" s="171" t="s">
        <v>39629</v>
      </c>
      <c r="C19911" s="171" t="s">
        <v>34833</v>
      </c>
      <c r="D19911" s="171" t="s">
        <v>4</v>
      </c>
      <c r="E19911" s="11">
        <v>45170</v>
      </c>
      <c r="F19911">
        <v>1.5</v>
      </c>
      <c r="G19911">
        <v>2</v>
      </c>
      <c r="I19911">
        <v>3</v>
      </c>
      <c r="J19911">
        <v>9</v>
      </c>
      <c r="L19911">
        <v>11</v>
      </c>
      <c r="N19911">
        <v>3</v>
      </c>
      <c r="P19911">
        <v>0</v>
      </c>
      <c r="Q19911">
        <v>0</v>
      </c>
      <c r="S19911">
        <v>0</v>
      </c>
    </row>
    <row r="19912" spans="1:19" x14ac:dyDescent="0.3">
      <c r="A19912" t="s">
        <v>39630</v>
      </c>
      <c r="B19912" s="171" t="s">
        <v>39631</v>
      </c>
      <c r="C19912" s="171" t="s">
        <v>34836</v>
      </c>
      <c r="D19912" s="171" t="s">
        <v>4</v>
      </c>
      <c r="E19912" s="11">
        <v>45170</v>
      </c>
      <c r="F19912">
        <v>1.5</v>
      </c>
      <c r="G19912">
        <v>1.5</v>
      </c>
      <c r="I19912">
        <v>3</v>
      </c>
      <c r="J19912">
        <v>7</v>
      </c>
      <c r="L19912">
        <v>7</v>
      </c>
      <c r="N19912">
        <v>3</v>
      </c>
      <c r="P19912">
        <v>1</v>
      </c>
      <c r="Q19912">
        <v>1</v>
      </c>
      <c r="S19912">
        <v>0</v>
      </c>
    </row>
    <row r="19913" spans="1:19" x14ac:dyDescent="0.3">
      <c r="A19913" t="s">
        <v>39632</v>
      </c>
      <c r="B19913" s="171" t="s">
        <v>39633</v>
      </c>
      <c r="C19913" s="171" t="s">
        <v>113</v>
      </c>
      <c r="D19913" s="171" t="s">
        <v>4</v>
      </c>
      <c r="E19913" s="11">
        <v>45170</v>
      </c>
      <c r="F19913">
        <v>0</v>
      </c>
      <c r="G19913">
        <v>0</v>
      </c>
      <c r="I19913">
        <v>0</v>
      </c>
      <c r="J19913">
        <v>0</v>
      </c>
      <c r="L19913">
        <v>0</v>
      </c>
      <c r="N19913">
        <v>0</v>
      </c>
      <c r="P19913">
        <v>0</v>
      </c>
      <c r="Q19913">
        <v>0</v>
      </c>
      <c r="S19913">
        <v>0</v>
      </c>
    </row>
    <row r="19914" spans="1:19" x14ac:dyDescent="0.3">
      <c r="A19914" t="s">
        <v>39634</v>
      </c>
      <c r="B19914" s="171" t="s">
        <v>39635</v>
      </c>
      <c r="C19914" s="171" t="s">
        <v>131</v>
      </c>
      <c r="D19914" s="171" t="s">
        <v>4</v>
      </c>
      <c r="E19914" s="11">
        <v>45170</v>
      </c>
      <c r="F19914">
        <v>0</v>
      </c>
      <c r="G19914">
        <v>0</v>
      </c>
      <c r="I19914">
        <v>0</v>
      </c>
      <c r="J19914">
        <v>0</v>
      </c>
      <c r="L19914">
        <v>0</v>
      </c>
      <c r="N19914">
        <v>0</v>
      </c>
      <c r="P19914">
        <v>0</v>
      </c>
      <c r="Q19914">
        <v>0</v>
      </c>
      <c r="S19914">
        <v>0</v>
      </c>
    </row>
    <row r="19915" spans="1:19" x14ac:dyDescent="0.3">
      <c r="A19915" t="s">
        <v>39636</v>
      </c>
      <c r="B19915" s="171" t="s">
        <v>39637</v>
      </c>
      <c r="C19915" s="171" t="s">
        <v>14843</v>
      </c>
      <c r="D19915" s="171" t="s">
        <v>4</v>
      </c>
      <c r="E19915" s="11">
        <v>45170</v>
      </c>
      <c r="F19915">
        <v>0</v>
      </c>
      <c r="G19915">
        <v>0</v>
      </c>
      <c r="I19915">
        <v>0</v>
      </c>
      <c r="J19915">
        <v>0</v>
      </c>
      <c r="L19915">
        <v>0</v>
      </c>
      <c r="N19915">
        <v>0</v>
      </c>
      <c r="P19915">
        <v>0</v>
      </c>
      <c r="Q19915">
        <v>0</v>
      </c>
      <c r="S19915">
        <v>0</v>
      </c>
    </row>
    <row r="19916" spans="1:19" x14ac:dyDescent="0.3">
      <c r="A19916" t="s">
        <v>39638</v>
      </c>
      <c r="B19916" s="171" t="s">
        <v>39639</v>
      </c>
      <c r="C19916" s="171" t="s">
        <v>155</v>
      </c>
      <c r="D19916" s="171" t="s">
        <v>4</v>
      </c>
      <c r="E19916" s="11">
        <v>45170</v>
      </c>
      <c r="F19916">
        <v>5</v>
      </c>
      <c r="G19916">
        <v>6</v>
      </c>
      <c r="I19916">
        <v>18</v>
      </c>
      <c r="J19916">
        <v>27</v>
      </c>
      <c r="L19916">
        <v>32</v>
      </c>
      <c r="N19916">
        <v>15</v>
      </c>
      <c r="P19916">
        <v>0</v>
      </c>
      <c r="Q19916">
        <v>0</v>
      </c>
      <c r="S19916">
        <v>3</v>
      </c>
    </row>
    <row r="19917" spans="1:19" x14ac:dyDescent="0.3">
      <c r="A19917" t="s">
        <v>39640</v>
      </c>
      <c r="B19917" s="171" t="s">
        <v>39641</v>
      </c>
      <c r="C19917" s="171" t="s">
        <v>16232</v>
      </c>
      <c r="D19917" s="171" t="s">
        <v>4</v>
      </c>
      <c r="E19917" s="11">
        <v>45170</v>
      </c>
      <c r="F19917">
        <v>1.5</v>
      </c>
      <c r="G19917">
        <v>2</v>
      </c>
      <c r="I19917">
        <v>4</v>
      </c>
      <c r="J19917">
        <v>9</v>
      </c>
      <c r="L19917">
        <v>12</v>
      </c>
      <c r="N19917">
        <v>3</v>
      </c>
      <c r="P19917">
        <v>0</v>
      </c>
      <c r="Q19917">
        <v>0</v>
      </c>
      <c r="S19917">
        <v>1</v>
      </c>
    </row>
    <row r="19918" spans="1:19" x14ac:dyDescent="0.3">
      <c r="A19918" t="s">
        <v>39642</v>
      </c>
      <c r="B19918" s="171" t="s">
        <v>39643</v>
      </c>
      <c r="C19918" s="171" t="s">
        <v>16557</v>
      </c>
      <c r="D19918" s="171" t="s">
        <v>4</v>
      </c>
      <c r="E19918" s="11">
        <v>45170</v>
      </c>
      <c r="F19918">
        <v>0</v>
      </c>
      <c r="G19918">
        <v>0</v>
      </c>
      <c r="I19918">
        <v>0</v>
      </c>
      <c r="J19918">
        <v>0</v>
      </c>
      <c r="L19918">
        <v>0</v>
      </c>
      <c r="N19918">
        <v>0</v>
      </c>
      <c r="P19918">
        <v>0</v>
      </c>
      <c r="Q19918">
        <v>0</v>
      </c>
      <c r="S19918">
        <v>0</v>
      </c>
    </row>
    <row r="19919" spans="1:19" x14ac:dyDescent="0.3">
      <c r="A19919" t="s">
        <v>39644</v>
      </c>
      <c r="B19919" s="171" t="s">
        <v>39645</v>
      </c>
      <c r="C19919" s="171" t="s">
        <v>188</v>
      </c>
      <c r="D19919" s="171" t="s">
        <v>4</v>
      </c>
      <c r="E19919" s="11">
        <v>45170</v>
      </c>
      <c r="F19919">
        <v>2</v>
      </c>
      <c r="G19919">
        <v>5</v>
      </c>
      <c r="I19919">
        <v>2</v>
      </c>
      <c r="J19919">
        <v>11</v>
      </c>
      <c r="L19919">
        <v>29</v>
      </c>
      <c r="N19919">
        <v>2</v>
      </c>
      <c r="P19919">
        <v>0</v>
      </c>
      <c r="Q19919">
        <v>1</v>
      </c>
      <c r="S19919">
        <v>0</v>
      </c>
    </row>
    <row r="19920" spans="1:19" x14ac:dyDescent="0.3">
      <c r="A19920" t="s">
        <v>39646</v>
      </c>
      <c r="B19920" s="171" t="s">
        <v>39647</v>
      </c>
      <c r="C19920" s="171" t="s">
        <v>227</v>
      </c>
      <c r="D19920" s="171" t="s">
        <v>4</v>
      </c>
      <c r="E19920" s="11">
        <v>45170</v>
      </c>
      <c r="F19920">
        <v>0</v>
      </c>
      <c r="G19920">
        <v>0</v>
      </c>
      <c r="I19920">
        <v>0</v>
      </c>
      <c r="J19920">
        <v>0</v>
      </c>
      <c r="L19920">
        <v>0</v>
      </c>
      <c r="N19920">
        <v>0</v>
      </c>
      <c r="P19920">
        <v>0</v>
      </c>
      <c r="Q19920">
        <v>0</v>
      </c>
      <c r="S19920">
        <v>0</v>
      </c>
    </row>
    <row r="19921" spans="1:19" x14ac:dyDescent="0.3">
      <c r="A19921" t="s">
        <v>39648</v>
      </c>
      <c r="B19921" s="171" t="s">
        <v>39649</v>
      </c>
      <c r="C19921" s="171" t="s">
        <v>116</v>
      </c>
      <c r="D19921" s="171" t="s">
        <v>4</v>
      </c>
      <c r="E19921" s="11">
        <v>45170</v>
      </c>
      <c r="F19921">
        <v>0</v>
      </c>
      <c r="G19921">
        <v>0</v>
      </c>
      <c r="I19921">
        <v>0</v>
      </c>
      <c r="J19921">
        <v>0</v>
      </c>
      <c r="L19921">
        <v>0</v>
      </c>
      <c r="N19921">
        <v>0</v>
      </c>
      <c r="P19921">
        <v>0</v>
      </c>
      <c r="Q19921">
        <v>0</v>
      </c>
      <c r="S19921">
        <v>0</v>
      </c>
    </row>
    <row r="19922" spans="1:19" x14ac:dyDescent="0.3">
      <c r="A19922" t="s">
        <v>39650</v>
      </c>
      <c r="B19922" s="171" t="s">
        <v>39651</v>
      </c>
      <c r="C19922" s="171" t="s">
        <v>9862</v>
      </c>
      <c r="D19922" s="171" t="s">
        <v>4</v>
      </c>
      <c r="E19922" s="11">
        <v>45170</v>
      </c>
      <c r="F19922">
        <v>0</v>
      </c>
      <c r="G19922">
        <v>0</v>
      </c>
      <c r="I19922">
        <v>0</v>
      </c>
      <c r="J19922">
        <v>0</v>
      </c>
      <c r="L19922">
        <v>0</v>
      </c>
      <c r="N19922">
        <v>0</v>
      </c>
      <c r="P19922">
        <v>0</v>
      </c>
      <c r="Q19922">
        <v>0</v>
      </c>
      <c r="S19922">
        <v>0</v>
      </c>
    </row>
    <row r="19923" spans="1:19" x14ac:dyDescent="0.3">
      <c r="A19923" t="s">
        <v>39652</v>
      </c>
      <c r="B19923" s="171" t="s">
        <v>39653</v>
      </c>
      <c r="C19923" s="171" t="s">
        <v>140</v>
      </c>
      <c r="D19923" s="171" t="s">
        <v>4</v>
      </c>
      <c r="E19923" s="11">
        <v>45170</v>
      </c>
      <c r="F19923">
        <v>0</v>
      </c>
      <c r="G19923">
        <v>0</v>
      </c>
      <c r="I19923">
        <v>0</v>
      </c>
      <c r="J19923">
        <v>0</v>
      </c>
      <c r="L19923">
        <v>0</v>
      </c>
      <c r="N19923">
        <v>0</v>
      </c>
      <c r="P19923">
        <v>0</v>
      </c>
      <c r="Q19923">
        <v>0</v>
      </c>
      <c r="S19923">
        <v>0</v>
      </c>
    </row>
    <row r="19924" spans="1:19" x14ac:dyDescent="0.3">
      <c r="A19924" t="s">
        <v>39654</v>
      </c>
      <c r="B19924" s="171" t="s">
        <v>39655</v>
      </c>
      <c r="C19924" s="171" t="s">
        <v>8590</v>
      </c>
      <c r="D19924" s="171" t="s">
        <v>4</v>
      </c>
      <c r="E19924" s="11">
        <v>45170</v>
      </c>
      <c r="F19924">
        <v>0</v>
      </c>
      <c r="G19924">
        <v>0</v>
      </c>
      <c r="I19924">
        <v>0</v>
      </c>
      <c r="J19924">
        <v>0</v>
      </c>
      <c r="L19924">
        <v>0</v>
      </c>
      <c r="N19924">
        <v>0</v>
      </c>
      <c r="P19924">
        <v>0</v>
      </c>
      <c r="Q19924">
        <v>0</v>
      </c>
      <c r="S19924">
        <v>0</v>
      </c>
    </row>
    <row r="19925" spans="1:19" x14ac:dyDescent="0.3">
      <c r="A19925" t="s">
        <v>39656</v>
      </c>
      <c r="B19925" s="171" t="s">
        <v>39657</v>
      </c>
      <c r="C19925" s="171" t="s">
        <v>170</v>
      </c>
      <c r="D19925" s="171" t="s">
        <v>4</v>
      </c>
      <c r="E19925" s="11">
        <v>45170</v>
      </c>
      <c r="F19925">
        <v>3.5</v>
      </c>
      <c r="G19925">
        <v>3.5</v>
      </c>
      <c r="I19925">
        <v>23</v>
      </c>
      <c r="J19925">
        <v>49</v>
      </c>
      <c r="L19925">
        <v>49</v>
      </c>
      <c r="N19925">
        <v>23</v>
      </c>
      <c r="P19925">
        <v>0</v>
      </c>
      <c r="Q19925">
        <v>1</v>
      </c>
      <c r="S19925">
        <v>0</v>
      </c>
    </row>
    <row r="19926" spans="1:19" x14ac:dyDescent="0.3">
      <c r="A19926" t="s">
        <v>39658</v>
      </c>
      <c r="B19926" s="171" t="s">
        <v>39659</v>
      </c>
      <c r="C19926" s="171" t="s">
        <v>182</v>
      </c>
      <c r="D19926" s="171" t="s">
        <v>4</v>
      </c>
      <c r="E19926" s="11">
        <v>45170</v>
      </c>
      <c r="F19926">
        <v>10.5</v>
      </c>
      <c r="G19926">
        <v>10</v>
      </c>
      <c r="I19926">
        <v>44</v>
      </c>
      <c r="J19926">
        <v>120</v>
      </c>
      <c r="L19926">
        <v>113</v>
      </c>
      <c r="N19926">
        <v>44</v>
      </c>
      <c r="P19926">
        <v>4</v>
      </c>
      <c r="Q19926">
        <v>4</v>
      </c>
      <c r="S19926">
        <v>0</v>
      </c>
    </row>
    <row r="19927" spans="1:19" x14ac:dyDescent="0.3">
      <c r="A19927" t="s">
        <v>39660</v>
      </c>
      <c r="B19927" s="171" t="s">
        <v>39661</v>
      </c>
      <c r="C19927" s="171" t="s">
        <v>197</v>
      </c>
      <c r="D19927" s="171" t="s">
        <v>4</v>
      </c>
      <c r="E19927" s="11">
        <v>45170</v>
      </c>
      <c r="F19927">
        <v>8.5</v>
      </c>
      <c r="G19927">
        <v>8</v>
      </c>
      <c r="I19927">
        <v>38</v>
      </c>
      <c r="J19927">
        <v>85</v>
      </c>
      <c r="L19927">
        <v>80</v>
      </c>
      <c r="N19927">
        <v>27</v>
      </c>
      <c r="P19927">
        <v>22</v>
      </c>
      <c r="Q19927">
        <v>25</v>
      </c>
      <c r="S19927">
        <v>11</v>
      </c>
    </row>
    <row r="19928" spans="1:19" x14ac:dyDescent="0.3">
      <c r="A19928" t="s">
        <v>39662</v>
      </c>
      <c r="B19928" s="171" t="s">
        <v>39663</v>
      </c>
      <c r="C19928" s="171" t="s">
        <v>218</v>
      </c>
      <c r="D19928" s="171" t="s">
        <v>4</v>
      </c>
      <c r="E19928" s="11">
        <v>45170</v>
      </c>
      <c r="F19928">
        <v>0</v>
      </c>
      <c r="G19928">
        <v>0</v>
      </c>
      <c r="I19928">
        <v>0</v>
      </c>
      <c r="J19928">
        <v>0</v>
      </c>
      <c r="L19928">
        <v>0</v>
      </c>
      <c r="N19928">
        <v>0</v>
      </c>
      <c r="P19928">
        <v>0</v>
      </c>
      <c r="Q19928">
        <v>0</v>
      </c>
      <c r="S19928">
        <v>0</v>
      </c>
    </row>
    <row r="19929" spans="1:19" x14ac:dyDescent="0.3">
      <c r="A19929" t="s">
        <v>39664</v>
      </c>
      <c r="B19929" s="171" t="s">
        <v>39665</v>
      </c>
      <c r="C19929" s="171" t="s">
        <v>34871</v>
      </c>
      <c r="D19929" s="171" t="s">
        <v>4</v>
      </c>
      <c r="E19929" s="11">
        <v>45170</v>
      </c>
      <c r="F19929">
        <v>2.5</v>
      </c>
      <c r="G19929">
        <v>4</v>
      </c>
      <c r="I19929">
        <v>18</v>
      </c>
      <c r="J19929">
        <v>29</v>
      </c>
      <c r="L19929">
        <v>44</v>
      </c>
      <c r="N19929">
        <v>18</v>
      </c>
      <c r="P19929">
        <v>0</v>
      </c>
      <c r="Q19929">
        <v>0</v>
      </c>
      <c r="S19929">
        <v>0</v>
      </c>
    </row>
    <row r="19930" spans="1:19" x14ac:dyDescent="0.3">
      <c r="A19930" t="s">
        <v>39666</v>
      </c>
      <c r="B19930" s="171" t="s">
        <v>39667</v>
      </c>
      <c r="C19930" s="171" t="s">
        <v>230</v>
      </c>
      <c r="D19930" s="171" t="s">
        <v>4</v>
      </c>
      <c r="E19930" s="11">
        <v>45170</v>
      </c>
      <c r="F19930">
        <v>0</v>
      </c>
      <c r="G19930">
        <v>0</v>
      </c>
      <c r="I19930">
        <v>0</v>
      </c>
      <c r="J19930">
        <v>0</v>
      </c>
      <c r="L19930">
        <v>0</v>
      </c>
      <c r="N19930">
        <v>0</v>
      </c>
      <c r="P19930">
        <v>0</v>
      </c>
      <c r="Q19930">
        <v>0</v>
      </c>
      <c r="S19930">
        <v>0</v>
      </c>
    </row>
    <row r="19931" spans="1:19" x14ac:dyDescent="0.3">
      <c r="A19931" t="s">
        <v>39668</v>
      </c>
      <c r="B19931" s="171" t="s">
        <v>39669</v>
      </c>
      <c r="C19931" s="171" t="s">
        <v>8193</v>
      </c>
      <c r="D19931" s="171" t="s">
        <v>4</v>
      </c>
      <c r="E19931" s="11">
        <v>45170</v>
      </c>
      <c r="F19931">
        <v>0</v>
      </c>
      <c r="G19931">
        <v>1</v>
      </c>
      <c r="I19931">
        <v>11</v>
      </c>
      <c r="J19931">
        <v>0</v>
      </c>
      <c r="L19931">
        <v>11</v>
      </c>
      <c r="N19931">
        <v>11</v>
      </c>
      <c r="P19931">
        <v>1</v>
      </c>
      <c r="Q19931">
        <v>1</v>
      </c>
      <c r="S19931">
        <v>0</v>
      </c>
    </row>
    <row r="19932" spans="1:19" x14ac:dyDescent="0.3">
      <c r="A19932" t="s">
        <v>39670</v>
      </c>
      <c r="B19932" s="171" t="s">
        <v>39671</v>
      </c>
      <c r="C19932" s="171" t="s">
        <v>10522</v>
      </c>
      <c r="D19932" s="171" t="s">
        <v>4</v>
      </c>
      <c r="E19932" s="11">
        <v>45170</v>
      </c>
      <c r="F19932">
        <v>0</v>
      </c>
      <c r="G19932">
        <v>0</v>
      </c>
      <c r="I19932">
        <v>0</v>
      </c>
      <c r="J19932">
        <v>0</v>
      </c>
      <c r="L19932">
        <v>0</v>
      </c>
      <c r="N19932">
        <v>0</v>
      </c>
      <c r="P19932">
        <v>0</v>
      </c>
      <c r="Q19932">
        <v>0</v>
      </c>
      <c r="S19932">
        <v>0</v>
      </c>
    </row>
    <row r="19933" spans="1:19" x14ac:dyDescent="0.3">
      <c r="A19933" t="s">
        <v>39672</v>
      </c>
      <c r="B19933" s="171" t="s">
        <v>39673</v>
      </c>
      <c r="C19933" s="171" t="s">
        <v>10525</v>
      </c>
      <c r="D19933" s="171" t="s">
        <v>4</v>
      </c>
      <c r="E19933" s="11">
        <v>45170</v>
      </c>
      <c r="F19933">
        <v>0</v>
      </c>
      <c r="G19933">
        <v>0</v>
      </c>
      <c r="I19933">
        <v>0</v>
      </c>
      <c r="J19933">
        <v>0</v>
      </c>
      <c r="L19933">
        <v>0</v>
      </c>
      <c r="N19933">
        <v>0</v>
      </c>
      <c r="P19933">
        <v>0</v>
      </c>
      <c r="Q19933">
        <v>0</v>
      </c>
      <c r="S19933">
        <v>0</v>
      </c>
    </row>
    <row r="19934" spans="1:19" x14ac:dyDescent="0.3">
      <c r="A19934" t="s">
        <v>39674</v>
      </c>
      <c r="B19934" s="171" t="s">
        <v>39675</v>
      </c>
      <c r="C19934" s="171" t="s">
        <v>10528</v>
      </c>
      <c r="D19934" s="171" t="s">
        <v>4</v>
      </c>
      <c r="E19934" s="11">
        <v>45170</v>
      </c>
      <c r="F19934">
        <v>0</v>
      </c>
      <c r="G19934">
        <v>0</v>
      </c>
      <c r="I19934">
        <v>0</v>
      </c>
      <c r="J19934">
        <v>0</v>
      </c>
      <c r="L19934">
        <v>0</v>
      </c>
      <c r="N19934">
        <v>0</v>
      </c>
      <c r="P19934">
        <v>0</v>
      </c>
      <c r="Q19934">
        <v>0</v>
      </c>
      <c r="S19934">
        <v>0</v>
      </c>
    </row>
    <row r="19935" spans="1:19" x14ac:dyDescent="0.3">
      <c r="A19935" t="s">
        <v>39676</v>
      </c>
      <c r="B19935" s="171" t="s">
        <v>39677</v>
      </c>
      <c r="C19935" s="171" t="s">
        <v>10531</v>
      </c>
      <c r="D19935" s="171" t="s">
        <v>4</v>
      </c>
      <c r="E19935" s="11">
        <v>45170</v>
      </c>
      <c r="F19935">
        <v>0</v>
      </c>
      <c r="G19935">
        <v>0</v>
      </c>
      <c r="I19935">
        <v>0</v>
      </c>
      <c r="J19935">
        <v>0</v>
      </c>
      <c r="L19935">
        <v>0</v>
      </c>
      <c r="N19935">
        <v>0</v>
      </c>
      <c r="P19935">
        <v>0</v>
      </c>
      <c r="Q19935">
        <v>0</v>
      </c>
      <c r="S19935">
        <v>0</v>
      </c>
    </row>
    <row r="19936" spans="1:19" x14ac:dyDescent="0.3">
      <c r="A19936" t="s">
        <v>39678</v>
      </c>
      <c r="B19936" s="171" t="s">
        <v>39679</v>
      </c>
      <c r="C19936" s="171" t="s">
        <v>14880</v>
      </c>
      <c r="D19936" s="171" t="s">
        <v>4</v>
      </c>
      <c r="E19936" s="11">
        <v>45170</v>
      </c>
      <c r="F19936">
        <v>0</v>
      </c>
      <c r="G19936">
        <v>0</v>
      </c>
      <c r="I19936">
        <v>0</v>
      </c>
      <c r="J19936">
        <v>0</v>
      </c>
      <c r="L19936">
        <v>0</v>
      </c>
      <c r="N19936">
        <v>0</v>
      </c>
      <c r="P19936">
        <v>0</v>
      </c>
      <c r="Q19936">
        <v>0</v>
      </c>
      <c r="S19936">
        <v>0</v>
      </c>
    </row>
    <row r="19937" spans="1:19" x14ac:dyDescent="0.3">
      <c r="A19937" t="s">
        <v>39680</v>
      </c>
      <c r="B19937" s="171" t="s">
        <v>39681</v>
      </c>
      <c r="C19937" s="171" t="s">
        <v>10534</v>
      </c>
      <c r="D19937" s="171" t="s">
        <v>4</v>
      </c>
      <c r="E19937" s="11">
        <v>45170</v>
      </c>
      <c r="F19937">
        <v>2.5</v>
      </c>
      <c r="G19937">
        <v>2</v>
      </c>
      <c r="I19937">
        <v>5</v>
      </c>
      <c r="J19937">
        <v>14</v>
      </c>
      <c r="L19937">
        <v>11</v>
      </c>
      <c r="N19937">
        <v>4</v>
      </c>
      <c r="P19937">
        <v>0</v>
      </c>
      <c r="Q19937">
        <v>0</v>
      </c>
      <c r="S19937">
        <v>1</v>
      </c>
    </row>
    <row r="19938" spans="1:19" x14ac:dyDescent="0.3">
      <c r="A19938" t="s">
        <v>39682</v>
      </c>
      <c r="B19938" s="171" t="s">
        <v>39683</v>
      </c>
      <c r="C19938" s="171" t="s">
        <v>10537</v>
      </c>
      <c r="D19938" s="171" t="s">
        <v>4</v>
      </c>
      <c r="E19938" s="11">
        <v>45170</v>
      </c>
      <c r="F19938">
        <v>0</v>
      </c>
      <c r="G19938">
        <v>2</v>
      </c>
      <c r="I19938">
        <v>3</v>
      </c>
      <c r="J19938">
        <v>0</v>
      </c>
      <c r="L19938">
        <v>11</v>
      </c>
      <c r="N19938">
        <v>3</v>
      </c>
      <c r="P19938">
        <v>0</v>
      </c>
      <c r="Q19938">
        <v>0</v>
      </c>
      <c r="S19938">
        <v>0</v>
      </c>
    </row>
    <row r="19939" spans="1:19" x14ac:dyDescent="0.3">
      <c r="A19939" t="s">
        <v>39684</v>
      </c>
      <c r="B19939" s="171" t="s">
        <v>39685</v>
      </c>
      <c r="C19939" s="171" t="s">
        <v>15347</v>
      </c>
      <c r="D19939" s="171" t="s">
        <v>4</v>
      </c>
      <c r="E19939" s="11">
        <v>45170</v>
      </c>
      <c r="F19939">
        <v>1</v>
      </c>
      <c r="G19939">
        <v>1</v>
      </c>
      <c r="I19939">
        <v>1</v>
      </c>
      <c r="J19939">
        <v>6</v>
      </c>
      <c r="L19939">
        <v>6</v>
      </c>
      <c r="N19939">
        <v>1</v>
      </c>
      <c r="P19939">
        <v>0</v>
      </c>
      <c r="Q19939">
        <v>0</v>
      </c>
      <c r="S19939">
        <v>0</v>
      </c>
    </row>
    <row r="19940" spans="1:19" x14ac:dyDescent="0.3">
      <c r="A19940" t="s">
        <v>39686</v>
      </c>
      <c r="B19940" s="171" t="s">
        <v>39687</v>
      </c>
      <c r="C19940" s="171" t="s">
        <v>203</v>
      </c>
      <c r="D19940" s="171" t="s">
        <v>4</v>
      </c>
      <c r="E19940" s="11">
        <v>45170</v>
      </c>
      <c r="F19940">
        <v>3</v>
      </c>
      <c r="G19940">
        <v>3</v>
      </c>
      <c r="I19940">
        <v>5</v>
      </c>
      <c r="J19940">
        <v>15</v>
      </c>
      <c r="L19940">
        <v>15</v>
      </c>
      <c r="N19940">
        <v>5</v>
      </c>
      <c r="P19940">
        <v>1</v>
      </c>
      <c r="Q19940">
        <v>1</v>
      </c>
      <c r="S19940">
        <v>0</v>
      </c>
    </row>
    <row r="19941" spans="1:19" x14ac:dyDescent="0.3">
      <c r="A19941" t="s">
        <v>39688</v>
      </c>
      <c r="B19941" s="171" t="s">
        <v>39689</v>
      </c>
      <c r="C19941" s="171" t="s">
        <v>15340</v>
      </c>
      <c r="D19941" s="171" t="s">
        <v>4</v>
      </c>
      <c r="E19941" s="11">
        <v>45170</v>
      </c>
      <c r="F19941">
        <v>0</v>
      </c>
      <c r="G19941">
        <v>0</v>
      </c>
      <c r="I19941">
        <v>0</v>
      </c>
      <c r="J19941">
        <v>0</v>
      </c>
      <c r="L19941">
        <v>0</v>
      </c>
      <c r="N19941">
        <v>0</v>
      </c>
      <c r="P19941">
        <v>0</v>
      </c>
      <c r="Q19941">
        <v>0</v>
      </c>
      <c r="S19941">
        <v>0</v>
      </c>
    </row>
    <row r="19942" spans="1:19" x14ac:dyDescent="0.3">
      <c r="A19942" t="s">
        <v>39690</v>
      </c>
      <c r="B19942" s="171" t="s">
        <v>39691</v>
      </c>
      <c r="C19942" s="171" t="s">
        <v>16544</v>
      </c>
      <c r="D19942" s="171" t="s">
        <v>4</v>
      </c>
      <c r="E19942" s="11">
        <v>45170</v>
      </c>
      <c r="F19942">
        <v>0</v>
      </c>
      <c r="G19942">
        <v>0</v>
      </c>
      <c r="I19942">
        <v>0</v>
      </c>
      <c r="J19942">
        <v>0</v>
      </c>
      <c r="L19942">
        <v>0</v>
      </c>
      <c r="N19942">
        <v>0</v>
      </c>
      <c r="P19942">
        <v>0</v>
      </c>
      <c r="Q19942">
        <v>0</v>
      </c>
      <c r="S19942">
        <v>0</v>
      </c>
    </row>
    <row r="19943" spans="1:19" x14ac:dyDescent="0.3">
      <c r="A19943" t="s">
        <v>39692</v>
      </c>
      <c r="B19943" s="171" t="s">
        <v>39693</v>
      </c>
      <c r="C19943" s="171" t="s">
        <v>176</v>
      </c>
      <c r="D19943" s="171" t="s">
        <v>4</v>
      </c>
      <c r="E19943" s="11">
        <v>45170</v>
      </c>
      <c r="F19943">
        <v>2</v>
      </c>
      <c r="G19943">
        <v>2</v>
      </c>
      <c r="I19943">
        <v>0</v>
      </c>
      <c r="J19943">
        <v>11</v>
      </c>
      <c r="L19943">
        <v>11</v>
      </c>
      <c r="N19943">
        <v>0</v>
      </c>
      <c r="P19943">
        <v>0</v>
      </c>
      <c r="Q19943">
        <v>0</v>
      </c>
      <c r="S19943">
        <v>0</v>
      </c>
    </row>
    <row r="19944" spans="1:19" x14ac:dyDescent="0.3">
      <c r="A19944" t="s">
        <v>39694</v>
      </c>
      <c r="B19944" s="171" t="s">
        <v>39695</v>
      </c>
      <c r="C19944" s="171" t="s">
        <v>206</v>
      </c>
      <c r="D19944" s="171" t="s">
        <v>4</v>
      </c>
      <c r="E19944" s="11">
        <v>45170</v>
      </c>
      <c r="F19944">
        <v>1.5</v>
      </c>
      <c r="G19944">
        <v>1.5</v>
      </c>
      <c r="I19944">
        <v>1</v>
      </c>
      <c r="J19944">
        <v>7</v>
      </c>
      <c r="L19944">
        <v>7</v>
      </c>
      <c r="N19944">
        <v>1</v>
      </c>
      <c r="P19944">
        <v>1</v>
      </c>
      <c r="Q19944">
        <v>1</v>
      </c>
      <c r="S19944">
        <v>0</v>
      </c>
    </row>
    <row r="19945" spans="1:19" x14ac:dyDescent="0.3">
      <c r="A19945" t="s">
        <v>39490</v>
      </c>
      <c r="B19945" s="171" t="s">
        <v>39491</v>
      </c>
      <c r="C19945" s="171" t="s">
        <v>24284</v>
      </c>
      <c r="D19945" s="171" t="s">
        <v>80</v>
      </c>
      <c r="E19945" s="11">
        <v>45170</v>
      </c>
      <c r="F19945">
        <v>3</v>
      </c>
      <c r="G19945">
        <v>2</v>
      </c>
      <c r="I19945">
        <v>9</v>
      </c>
      <c r="J19945">
        <v>17</v>
      </c>
      <c r="L19945">
        <v>11</v>
      </c>
      <c r="N19945">
        <v>8</v>
      </c>
      <c r="P19945">
        <v>0</v>
      </c>
      <c r="Q19945">
        <v>0</v>
      </c>
      <c r="S19945">
        <v>1</v>
      </c>
    </row>
    <row r="19946" spans="1:19" x14ac:dyDescent="0.3">
      <c r="A19946" t="s">
        <v>39696</v>
      </c>
      <c r="B19946" s="171" t="s">
        <v>39697</v>
      </c>
      <c r="C19946" s="171" t="s">
        <v>18229</v>
      </c>
      <c r="D19946" s="171" t="s">
        <v>80</v>
      </c>
      <c r="E19946" s="11">
        <v>45170</v>
      </c>
      <c r="F19946">
        <v>0</v>
      </c>
      <c r="G19946">
        <v>0</v>
      </c>
      <c r="I19946">
        <v>0</v>
      </c>
      <c r="J19946">
        <v>0</v>
      </c>
      <c r="L19946">
        <v>0</v>
      </c>
      <c r="N19946">
        <v>0</v>
      </c>
      <c r="P19946">
        <v>0</v>
      </c>
      <c r="Q19946">
        <v>0</v>
      </c>
      <c r="S19946">
        <v>0</v>
      </c>
    </row>
    <row r="19947" spans="1:19" x14ac:dyDescent="0.3">
      <c r="A19947" t="s">
        <v>39698</v>
      </c>
      <c r="B19947" s="171" t="s">
        <v>39699</v>
      </c>
      <c r="C19947" s="171" t="s">
        <v>9887</v>
      </c>
      <c r="D19947" s="171" t="s">
        <v>80</v>
      </c>
      <c r="E19947" s="11">
        <v>45170</v>
      </c>
      <c r="F19947">
        <v>0</v>
      </c>
      <c r="G19947">
        <v>0</v>
      </c>
      <c r="I19947">
        <v>0</v>
      </c>
      <c r="J19947">
        <v>0</v>
      </c>
      <c r="L19947">
        <v>0</v>
      </c>
      <c r="N19947">
        <v>0</v>
      </c>
      <c r="P19947">
        <v>0</v>
      </c>
      <c r="Q19947">
        <v>0</v>
      </c>
      <c r="S19947">
        <v>0</v>
      </c>
    </row>
    <row r="19948" spans="1:19" x14ac:dyDescent="0.3">
      <c r="A19948" t="s">
        <v>39700</v>
      </c>
      <c r="B19948" s="171" t="s">
        <v>39701</v>
      </c>
      <c r="C19948" s="171" t="s">
        <v>35010</v>
      </c>
      <c r="D19948" s="171" t="s">
        <v>80</v>
      </c>
      <c r="E19948" s="11">
        <v>45170</v>
      </c>
      <c r="F19948">
        <v>0.5</v>
      </c>
      <c r="G19948">
        <v>0.5</v>
      </c>
      <c r="I19948">
        <v>0</v>
      </c>
      <c r="J19948">
        <v>2</v>
      </c>
      <c r="L19948">
        <v>2</v>
      </c>
      <c r="N19948">
        <v>0</v>
      </c>
      <c r="P19948">
        <v>0</v>
      </c>
      <c r="Q19948">
        <v>0</v>
      </c>
      <c r="S19948">
        <v>0</v>
      </c>
    </row>
    <row r="19949" spans="1:19" x14ac:dyDescent="0.3">
      <c r="A19949" t="s">
        <v>39702</v>
      </c>
      <c r="B19949" s="171" t="s">
        <v>39703</v>
      </c>
      <c r="C19949" s="171" t="s">
        <v>11260</v>
      </c>
      <c r="D19949" s="171" t="s">
        <v>80</v>
      </c>
      <c r="E19949" s="11">
        <v>45170</v>
      </c>
      <c r="F19949">
        <v>0</v>
      </c>
      <c r="G19949">
        <v>0</v>
      </c>
      <c r="I19949">
        <v>0</v>
      </c>
      <c r="J19949">
        <v>0</v>
      </c>
      <c r="L19949">
        <v>0</v>
      </c>
      <c r="N19949">
        <v>0</v>
      </c>
      <c r="P19949">
        <v>0</v>
      </c>
      <c r="Q19949">
        <v>0</v>
      </c>
      <c r="S19949">
        <v>0</v>
      </c>
    </row>
    <row r="19950" spans="1:19" x14ac:dyDescent="0.3">
      <c r="A19950" t="s">
        <v>39704</v>
      </c>
      <c r="B19950" s="171" t="s">
        <v>39705</v>
      </c>
      <c r="C19950" s="171" t="s">
        <v>21284</v>
      </c>
      <c r="D19950" s="171" t="s">
        <v>80</v>
      </c>
      <c r="E19950" s="11">
        <v>45170</v>
      </c>
      <c r="F19950">
        <v>0</v>
      </c>
      <c r="G19950">
        <v>0</v>
      </c>
      <c r="I19950">
        <v>0</v>
      </c>
      <c r="J19950">
        <v>0</v>
      </c>
      <c r="L19950">
        <v>0</v>
      </c>
      <c r="N19950">
        <v>0</v>
      </c>
      <c r="P19950">
        <v>0</v>
      </c>
      <c r="Q19950">
        <v>0</v>
      </c>
      <c r="S19950">
        <v>0</v>
      </c>
    </row>
    <row r="19951" spans="1:19" x14ac:dyDescent="0.3">
      <c r="A19951" t="s">
        <v>39706</v>
      </c>
      <c r="B19951" s="171" t="s">
        <v>39707</v>
      </c>
      <c r="C19951" s="171" t="s">
        <v>125</v>
      </c>
      <c r="D19951" s="171" t="s">
        <v>80</v>
      </c>
      <c r="E19951" s="11">
        <v>45170</v>
      </c>
      <c r="F19951">
        <v>0</v>
      </c>
      <c r="G19951">
        <v>0</v>
      </c>
      <c r="I19951">
        <v>0</v>
      </c>
      <c r="J19951">
        <v>0</v>
      </c>
      <c r="L19951">
        <v>0</v>
      </c>
      <c r="N19951">
        <v>0</v>
      </c>
      <c r="P19951">
        <v>0</v>
      </c>
      <c r="Q19951">
        <v>0</v>
      </c>
      <c r="S19951">
        <v>0</v>
      </c>
    </row>
    <row r="19952" spans="1:19" x14ac:dyDescent="0.3">
      <c r="A19952" t="s">
        <v>39708</v>
      </c>
      <c r="B19952" s="171" t="s">
        <v>39709</v>
      </c>
      <c r="C19952" s="171" t="s">
        <v>14899</v>
      </c>
      <c r="D19952" s="171" t="s">
        <v>80</v>
      </c>
      <c r="E19952" s="11">
        <v>45170</v>
      </c>
      <c r="F19952">
        <v>0</v>
      </c>
      <c r="G19952">
        <v>0</v>
      </c>
      <c r="I19952">
        <v>0</v>
      </c>
      <c r="J19952">
        <v>0</v>
      </c>
      <c r="L19952">
        <v>0</v>
      </c>
      <c r="N19952">
        <v>0</v>
      </c>
      <c r="P19952">
        <v>0</v>
      </c>
      <c r="Q19952">
        <v>0</v>
      </c>
      <c r="S19952">
        <v>0</v>
      </c>
    </row>
    <row r="19953" spans="1:19" x14ac:dyDescent="0.3">
      <c r="A19953" t="s">
        <v>39710</v>
      </c>
      <c r="B19953" s="171" t="s">
        <v>39711</v>
      </c>
      <c r="C19953" s="171" t="s">
        <v>137</v>
      </c>
      <c r="D19953" s="171" t="s">
        <v>80</v>
      </c>
      <c r="E19953" s="11">
        <v>45170</v>
      </c>
      <c r="F19953">
        <v>0</v>
      </c>
      <c r="G19953">
        <v>0</v>
      </c>
      <c r="I19953">
        <v>0</v>
      </c>
      <c r="J19953">
        <v>0</v>
      </c>
      <c r="L19953">
        <v>0</v>
      </c>
      <c r="N19953">
        <v>0</v>
      </c>
      <c r="P19953">
        <v>0</v>
      </c>
      <c r="Q19953">
        <v>0</v>
      </c>
      <c r="S19953">
        <v>0</v>
      </c>
    </row>
    <row r="19954" spans="1:19" x14ac:dyDescent="0.3">
      <c r="A19954" t="s">
        <v>39712</v>
      </c>
      <c r="B19954" s="171" t="s">
        <v>39713</v>
      </c>
      <c r="C19954" s="171" t="s">
        <v>8615</v>
      </c>
      <c r="D19954" s="171" t="s">
        <v>80</v>
      </c>
      <c r="E19954" s="11">
        <v>45170</v>
      </c>
      <c r="F19954">
        <v>0</v>
      </c>
      <c r="G19954">
        <v>0</v>
      </c>
      <c r="I19954">
        <v>0</v>
      </c>
      <c r="J19954">
        <v>0</v>
      </c>
      <c r="L19954">
        <v>0</v>
      </c>
      <c r="N19954">
        <v>0</v>
      </c>
      <c r="P19954">
        <v>0</v>
      </c>
      <c r="Q19954">
        <v>0</v>
      </c>
      <c r="S19954">
        <v>0</v>
      </c>
    </row>
    <row r="19955" spans="1:19" x14ac:dyDescent="0.3">
      <c r="A19955" t="s">
        <v>39714</v>
      </c>
      <c r="B19955" s="171" t="s">
        <v>39715</v>
      </c>
      <c r="C19955" s="171" t="s">
        <v>35025</v>
      </c>
      <c r="D19955" s="171" t="s">
        <v>80</v>
      </c>
      <c r="E19955" s="11">
        <v>45170</v>
      </c>
      <c r="F19955">
        <v>1</v>
      </c>
      <c r="G19955">
        <v>1.5</v>
      </c>
      <c r="I19955">
        <v>0</v>
      </c>
      <c r="J19955">
        <v>4</v>
      </c>
      <c r="L19955">
        <v>6</v>
      </c>
      <c r="N19955">
        <v>0</v>
      </c>
      <c r="P19955">
        <v>0</v>
      </c>
      <c r="Q19955">
        <v>0</v>
      </c>
      <c r="S19955">
        <v>0</v>
      </c>
    </row>
    <row r="19956" spans="1:19" x14ac:dyDescent="0.3">
      <c r="A19956" t="s">
        <v>39716</v>
      </c>
      <c r="B19956" s="171" t="s">
        <v>39717</v>
      </c>
      <c r="C19956" s="171" t="s">
        <v>146</v>
      </c>
      <c r="D19956" s="171" t="s">
        <v>80</v>
      </c>
      <c r="E19956" s="11">
        <v>45170</v>
      </c>
      <c r="F19956">
        <v>7.5</v>
      </c>
      <c r="G19956">
        <v>8</v>
      </c>
      <c r="I19956">
        <v>23</v>
      </c>
      <c r="J19956">
        <v>41</v>
      </c>
      <c r="L19956">
        <v>43</v>
      </c>
      <c r="N19956">
        <v>19</v>
      </c>
      <c r="P19956">
        <v>0</v>
      </c>
      <c r="Q19956">
        <v>0</v>
      </c>
      <c r="S19956">
        <v>4</v>
      </c>
    </row>
    <row r="19957" spans="1:19" x14ac:dyDescent="0.3">
      <c r="A19957" t="s">
        <v>39718</v>
      </c>
      <c r="B19957" s="171" t="s">
        <v>39719</v>
      </c>
      <c r="C19957" s="171" t="s">
        <v>161</v>
      </c>
      <c r="D19957" s="171" t="s">
        <v>80</v>
      </c>
      <c r="E19957" s="11">
        <v>45170</v>
      </c>
      <c r="F19957">
        <v>1.5</v>
      </c>
      <c r="G19957">
        <v>2</v>
      </c>
      <c r="I19957">
        <v>4</v>
      </c>
      <c r="J19957">
        <v>9</v>
      </c>
      <c r="L19957">
        <v>12</v>
      </c>
      <c r="N19957">
        <v>3</v>
      </c>
      <c r="P19957">
        <v>0</v>
      </c>
      <c r="Q19957">
        <v>0</v>
      </c>
      <c r="S19957">
        <v>1</v>
      </c>
    </row>
    <row r="19958" spans="1:19" x14ac:dyDescent="0.3">
      <c r="A19958" t="s">
        <v>39720</v>
      </c>
      <c r="B19958" s="171" t="s">
        <v>39721</v>
      </c>
      <c r="C19958" s="171" t="s">
        <v>18252</v>
      </c>
      <c r="D19958" s="171" t="s">
        <v>80</v>
      </c>
      <c r="E19958" s="11">
        <v>45170</v>
      </c>
      <c r="F19958">
        <v>0</v>
      </c>
      <c r="G19958">
        <v>0</v>
      </c>
      <c r="I19958">
        <v>0</v>
      </c>
      <c r="J19958">
        <v>0</v>
      </c>
      <c r="L19958">
        <v>0</v>
      </c>
      <c r="N19958">
        <v>0</v>
      </c>
      <c r="P19958">
        <v>0</v>
      </c>
      <c r="Q19958">
        <v>0</v>
      </c>
      <c r="S19958">
        <v>0</v>
      </c>
    </row>
    <row r="19959" spans="1:19" x14ac:dyDescent="0.3">
      <c r="A19959" t="s">
        <v>39722</v>
      </c>
      <c r="B19959" s="171" t="s">
        <v>39723</v>
      </c>
      <c r="C19959" s="171" t="s">
        <v>167</v>
      </c>
      <c r="D19959" s="171" t="s">
        <v>80</v>
      </c>
      <c r="E19959" s="11">
        <v>45170</v>
      </c>
      <c r="F19959">
        <v>3.5</v>
      </c>
      <c r="G19959">
        <v>3.5</v>
      </c>
      <c r="I19959">
        <v>23</v>
      </c>
      <c r="J19959">
        <v>49</v>
      </c>
      <c r="L19959">
        <v>49</v>
      </c>
      <c r="N19959">
        <v>23</v>
      </c>
      <c r="P19959">
        <v>0</v>
      </c>
      <c r="Q19959">
        <v>1</v>
      </c>
      <c r="S19959">
        <v>0</v>
      </c>
    </row>
    <row r="19960" spans="1:19" x14ac:dyDescent="0.3">
      <c r="A19960" t="s">
        <v>39724</v>
      </c>
      <c r="B19960" s="171" t="s">
        <v>39725</v>
      </c>
      <c r="C19960" s="171" t="s">
        <v>179</v>
      </c>
      <c r="D19960" s="171" t="s">
        <v>80</v>
      </c>
      <c r="E19960" s="11">
        <v>45170</v>
      </c>
      <c r="F19960">
        <v>13.5</v>
      </c>
      <c r="G19960">
        <v>14</v>
      </c>
      <c r="I19960">
        <v>50</v>
      </c>
      <c r="J19960">
        <v>135</v>
      </c>
      <c r="L19960">
        <v>133</v>
      </c>
      <c r="N19960">
        <v>49</v>
      </c>
      <c r="P19960">
        <v>6</v>
      </c>
      <c r="Q19960">
        <v>6</v>
      </c>
      <c r="S19960">
        <v>1</v>
      </c>
    </row>
    <row r="19961" spans="1:19" x14ac:dyDescent="0.3">
      <c r="A19961" t="s">
        <v>39726</v>
      </c>
      <c r="B19961" s="171" t="s">
        <v>39727</v>
      </c>
      <c r="C19961" s="171" t="s">
        <v>185</v>
      </c>
      <c r="D19961" s="171" t="s">
        <v>80</v>
      </c>
      <c r="E19961" s="11">
        <v>45170</v>
      </c>
      <c r="F19961">
        <v>2</v>
      </c>
      <c r="G19961">
        <v>7</v>
      </c>
      <c r="I19961">
        <v>5</v>
      </c>
      <c r="J19961">
        <v>11</v>
      </c>
      <c r="L19961">
        <v>40</v>
      </c>
      <c r="N19961">
        <v>5</v>
      </c>
      <c r="P19961">
        <v>0</v>
      </c>
      <c r="Q19961">
        <v>1</v>
      </c>
      <c r="S19961">
        <v>0</v>
      </c>
    </row>
    <row r="19962" spans="1:19" x14ac:dyDescent="0.3">
      <c r="A19962" t="s">
        <v>39728</v>
      </c>
      <c r="B19962" s="171" t="s">
        <v>39729</v>
      </c>
      <c r="C19962" s="171" t="s">
        <v>191</v>
      </c>
      <c r="D19962" s="171" t="s">
        <v>80</v>
      </c>
      <c r="E19962" s="11">
        <v>45170</v>
      </c>
      <c r="F19962">
        <v>13.5</v>
      </c>
      <c r="G19962">
        <v>13</v>
      </c>
      <c r="I19962">
        <v>62</v>
      </c>
      <c r="J19962">
        <v>112</v>
      </c>
      <c r="L19962">
        <v>107</v>
      </c>
      <c r="N19962">
        <v>47</v>
      </c>
      <c r="P19962">
        <v>22</v>
      </c>
      <c r="Q19962">
        <v>26</v>
      </c>
      <c r="S19962">
        <v>16</v>
      </c>
    </row>
    <row r="19963" spans="1:19" x14ac:dyDescent="0.3">
      <c r="A19963" t="s">
        <v>39730</v>
      </c>
      <c r="B19963" s="171" t="s">
        <v>39731</v>
      </c>
      <c r="C19963" s="171" t="s">
        <v>212</v>
      </c>
      <c r="D19963" s="171" t="s">
        <v>80</v>
      </c>
      <c r="E19963" s="11">
        <v>45170</v>
      </c>
      <c r="F19963">
        <v>0</v>
      </c>
      <c r="G19963">
        <v>0</v>
      </c>
      <c r="I19963">
        <v>0</v>
      </c>
      <c r="J19963">
        <v>0</v>
      </c>
      <c r="L19963">
        <v>0</v>
      </c>
      <c r="N19963">
        <v>0</v>
      </c>
      <c r="P19963">
        <v>0</v>
      </c>
      <c r="Q19963">
        <v>0</v>
      </c>
      <c r="S19963">
        <v>0</v>
      </c>
    </row>
    <row r="19964" spans="1:19" x14ac:dyDescent="0.3">
      <c r="A19964" t="s">
        <v>39732</v>
      </c>
      <c r="B19964" s="171" t="s">
        <v>39733</v>
      </c>
      <c r="C19964" s="171" t="s">
        <v>215</v>
      </c>
      <c r="D19964" s="171" t="s">
        <v>80</v>
      </c>
      <c r="E19964" s="11">
        <v>45170</v>
      </c>
      <c r="F19964">
        <v>0</v>
      </c>
      <c r="G19964">
        <v>0</v>
      </c>
      <c r="I19964">
        <v>0</v>
      </c>
      <c r="J19964">
        <v>0</v>
      </c>
      <c r="L19964">
        <v>0</v>
      </c>
      <c r="N19964">
        <v>0</v>
      </c>
      <c r="P19964">
        <v>0</v>
      </c>
      <c r="Q19964">
        <v>0</v>
      </c>
      <c r="S19964">
        <v>0</v>
      </c>
    </row>
    <row r="19965" spans="1:19" x14ac:dyDescent="0.3">
      <c r="A19965" t="s">
        <v>39732</v>
      </c>
      <c r="B19965" s="171" t="s">
        <v>39733</v>
      </c>
      <c r="C19965" s="171" t="s">
        <v>215</v>
      </c>
      <c r="D19965" s="171" t="s">
        <v>80</v>
      </c>
      <c r="E19965" s="11">
        <v>45170</v>
      </c>
      <c r="F19965">
        <v>2.5</v>
      </c>
      <c r="G19965">
        <v>4</v>
      </c>
      <c r="I19965">
        <v>18</v>
      </c>
      <c r="J19965">
        <v>29</v>
      </c>
      <c r="L19965">
        <v>44</v>
      </c>
      <c r="N19965">
        <v>18</v>
      </c>
      <c r="P19965">
        <v>0</v>
      </c>
      <c r="Q19965">
        <v>0</v>
      </c>
      <c r="S19965">
        <v>0</v>
      </c>
    </row>
    <row r="19966" spans="1:19" x14ac:dyDescent="0.3">
      <c r="A19966" t="s">
        <v>39734</v>
      </c>
      <c r="B19966" s="171" t="s">
        <v>39735</v>
      </c>
      <c r="C19966" s="171" t="s">
        <v>221</v>
      </c>
      <c r="D19966" s="171" t="s">
        <v>80</v>
      </c>
      <c r="E19966" s="11">
        <v>45170</v>
      </c>
      <c r="F19966">
        <v>0</v>
      </c>
      <c r="G19966">
        <v>0</v>
      </c>
      <c r="I19966">
        <v>0</v>
      </c>
      <c r="J19966">
        <v>0</v>
      </c>
      <c r="L19966">
        <v>0</v>
      </c>
      <c r="N19966">
        <v>0</v>
      </c>
      <c r="P19966">
        <v>0</v>
      </c>
      <c r="Q19966">
        <v>0</v>
      </c>
      <c r="S19966">
        <v>0</v>
      </c>
    </row>
    <row r="19967" spans="1:19" x14ac:dyDescent="0.3">
      <c r="A19967" t="s">
        <v>39736</v>
      </c>
      <c r="B19967" s="171" t="s">
        <v>39737</v>
      </c>
      <c r="C19967" s="171" t="s">
        <v>8233</v>
      </c>
      <c r="D19967" s="171" t="s">
        <v>80</v>
      </c>
      <c r="E19967" s="11">
        <v>45170</v>
      </c>
      <c r="F19967">
        <v>0</v>
      </c>
      <c r="G19967">
        <v>1</v>
      </c>
      <c r="I19967">
        <v>11</v>
      </c>
      <c r="J19967">
        <v>0</v>
      </c>
      <c r="L19967">
        <v>11</v>
      </c>
      <c r="N19967">
        <v>11</v>
      </c>
      <c r="P19967">
        <v>1</v>
      </c>
      <c r="Q19967">
        <v>1</v>
      </c>
      <c r="S19967">
        <v>0</v>
      </c>
    </row>
    <row r="19968" spans="1:19" x14ac:dyDescent="0.3">
      <c r="A19968" t="s">
        <v>39738</v>
      </c>
      <c r="B19968" s="171" t="s">
        <v>39739</v>
      </c>
      <c r="C19968" s="171" t="s">
        <v>233</v>
      </c>
      <c r="D19968" s="171" t="s">
        <v>80</v>
      </c>
      <c r="E19968" s="11">
        <v>45170</v>
      </c>
      <c r="F19968">
        <v>0</v>
      </c>
      <c r="G19968">
        <v>0</v>
      </c>
      <c r="I19968">
        <v>0</v>
      </c>
      <c r="J19968">
        <v>0</v>
      </c>
      <c r="L19968">
        <v>0</v>
      </c>
      <c r="N19968">
        <v>0</v>
      </c>
      <c r="P19968">
        <v>0</v>
      </c>
      <c r="Q19968">
        <v>0</v>
      </c>
      <c r="S19968">
        <v>0</v>
      </c>
    </row>
    <row r="19969" spans="1:19" x14ac:dyDescent="0.3">
      <c r="A19969" t="s">
        <v>39740</v>
      </c>
      <c r="B19969" s="171" t="s">
        <v>39741</v>
      </c>
      <c r="C19969" s="171" t="s">
        <v>24508</v>
      </c>
      <c r="D19969" s="171" t="s">
        <v>15341</v>
      </c>
      <c r="E19969" s="11">
        <v>45170</v>
      </c>
      <c r="F19969">
        <v>0</v>
      </c>
      <c r="G19969">
        <v>0</v>
      </c>
      <c r="I19969">
        <v>0</v>
      </c>
      <c r="J19969">
        <v>0</v>
      </c>
      <c r="L19969">
        <v>0</v>
      </c>
      <c r="N19969">
        <v>0</v>
      </c>
      <c r="P19969">
        <v>0</v>
      </c>
      <c r="Q19969">
        <v>0</v>
      </c>
      <c r="S19969">
        <v>0</v>
      </c>
    </row>
    <row r="19970" spans="1:19" x14ac:dyDescent="0.3">
      <c r="A19970" t="s">
        <v>39742</v>
      </c>
      <c r="B19970" s="171" t="s">
        <v>39743</v>
      </c>
      <c r="C19970" s="171" t="s">
        <v>24508</v>
      </c>
      <c r="D19970" s="171" t="s">
        <v>80</v>
      </c>
      <c r="E19970" s="11">
        <v>45170</v>
      </c>
      <c r="F19970">
        <v>0.5</v>
      </c>
      <c r="G19970">
        <v>0.5</v>
      </c>
      <c r="I19970">
        <v>0</v>
      </c>
      <c r="J19970">
        <v>2</v>
      </c>
      <c r="L19970">
        <v>2</v>
      </c>
      <c r="N19970">
        <v>0</v>
      </c>
      <c r="P19970">
        <v>0</v>
      </c>
      <c r="Q19970">
        <v>0</v>
      </c>
      <c r="S19970">
        <v>0</v>
      </c>
    </row>
    <row r="19971" spans="1:19" x14ac:dyDescent="0.3">
      <c r="A19971" t="s">
        <v>39744</v>
      </c>
      <c r="B19971" s="171" t="s">
        <v>39745</v>
      </c>
      <c r="C19971" s="171" t="s">
        <v>107</v>
      </c>
      <c r="D19971" s="171" t="s">
        <v>80</v>
      </c>
      <c r="E19971" s="11">
        <v>45170</v>
      </c>
      <c r="F19971">
        <v>0</v>
      </c>
      <c r="G19971">
        <v>0</v>
      </c>
      <c r="I19971">
        <v>0</v>
      </c>
      <c r="J19971">
        <v>0</v>
      </c>
      <c r="L19971">
        <v>0</v>
      </c>
      <c r="N19971">
        <v>0</v>
      </c>
      <c r="P19971">
        <v>0</v>
      </c>
      <c r="Q19971">
        <v>0</v>
      </c>
      <c r="S19971">
        <v>0</v>
      </c>
    </row>
    <row r="19972" spans="1:19" x14ac:dyDescent="0.3">
      <c r="A19972" t="s">
        <v>39746</v>
      </c>
      <c r="B19972" s="171" t="s">
        <v>39747</v>
      </c>
      <c r="C19972" s="171" t="s">
        <v>107</v>
      </c>
      <c r="D19972" s="171" t="s">
        <v>15341</v>
      </c>
      <c r="E19972" s="11">
        <v>45170</v>
      </c>
      <c r="F19972">
        <v>0</v>
      </c>
      <c r="G19972">
        <v>0</v>
      </c>
      <c r="I19972">
        <v>0</v>
      </c>
      <c r="J19972">
        <v>0</v>
      </c>
      <c r="L19972">
        <v>0</v>
      </c>
      <c r="N19972">
        <v>0</v>
      </c>
      <c r="P19972">
        <v>0</v>
      </c>
      <c r="Q19972">
        <v>0</v>
      </c>
      <c r="S19972">
        <v>0</v>
      </c>
    </row>
    <row r="19973" spans="1:19" x14ac:dyDescent="0.3">
      <c r="A19973" t="s">
        <v>39748</v>
      </c>
      <c r="B19973" s="171" t="s">
        <v>39749</v>
      </c>
      <c r="C19973" s="171" t="s">
        <v>173</v>
      </c>
      <c r="D19973" s="171" t="s">
        <v>80</v>
      </c>
      <c r="E19973" s="11">
        <v>45170</v>
      </c>
      <c r="F19973">
        <v>5.5</v>
      </c>
      <c r="G19973">
        <v>6</v>
      </c>
      <c r="I19973">
        <v>6</v>
      </c>
      <c r="J19973">
        <v>30</v>
      </c>
      <c r="L19973">
        <v>32</v>
      </c>
      <c r="N19973">
        <v>6</v>
      </c>
      <c r="P19973">
        <v>1</v>
      </c>
      <c r="Q19973">
        <v>1</v>
      </c>
      <c r="S19973">
        <v>0</v>
      </c>
    </row>
    <row r="19974" spans="1:19" x14ac:dyDescent="0.3">
      <c r="A19974" t="s">
        <v>39750</v>
      </c>
      <c r="B19974" s="171" t="s">
        <v>39751</v>
      </c>
      <c r="C19974" s="171" t="s">
        <v>173</v>
      </c>
      <c r="D19974" s="171" t="s">
        <v>15341</v>
      </c>
      <c r="E19974" s="11">
        <v>45170</v>
      </c>
      <c r="F19974">
        <v>0</v>
      </c>
      <c r="G19974">
        <v>0</v>
      </c>
      <c r="I19974">
        <v>0</v>
      </c>
      <c r="J19974">
        <v>0</v>
      </c>
      <c r="L19974">
        <v>0</v>
      </c>
      <c r="N19974">
        <v>0</v>
      </c>
      <c r="P19974">
        <v>0</v>
      </c>
      <c r="Q19974">
        <v>0</v>
      </c>
      <c r="S19974">
        <v>0</v>
      </c>
    </row>
    <row r="19975" spans="1:19" x14ac:dyDescent="0.3">
      <c r="A19975" t="s">
        <v>39752</v>
      </c>
      <c r="B19975" s="171" t="s">
        <v>39753</v>
      </c>
      <c r="C19975" s="171" t="s">
        <v>200</v>
      </c>
      <c r="D19975" s="171" t="s">
        <v>80</v>
      </c>
      <c r="E19975" s="11">
        <v>45170</v>
      </c>
      <c r="F19975">
        <v>6.5</v>
      </c>
      <c r="G19975">
        <v>6.5</v>
      </c>
      <c r="I19975">
        <v>9</v>
      </c>
      <c r="J19975">
        <v>31</v>
      </c>
      <c r="L19975">
        <v>31</v>
      </c>
      <c r="N19975">
        <v>9</v>
      </c>
      <c r="P19975">
        <v>3</v>
      </c>
      <c r="Q19975">
        <v>3</v>
      </c>
      <c r="S19975">
        <v>0</v>
      </c>
    </row>
    <row r="19976" spans="1:19" x14ac:dyDescent="0.3">
      <c r="A19976" t="s">
        <v>39754</v>
      </c>
      <c r="B19976" s="171" t="s">
        <v>39755</v>
      </c>
      <c r="C19976" s="171" t="s">
        <v>200</v>
      </c>
      <c r="D19976" s="171" t="s">
        <v>15341</v>
      </c>
      <c r="E19976" s="11">
        <v>45170</v>
      </c>
      <c r="F19976">
        <v>0</v>
      </c>
      <c r="G19976">
        <v>0</v>
      </c>
      <c r="I19976">
        <v>0</v>
      </c>
      <c r="J19976">
        <v>0</v>
      </c>
      <c r="L19976">
        <v>0</v>
      </c>
      <c r="N19976">
        <v>0</v>
      </c>
      <c r="P19976">
        <v>0</v>
      </c>
      <c r="Q19976">
        <v>0</v>
      </c>
      <c r="S19976">
        <v>0</v>
      </c>
    </row>
    <row r="19977" spans="1:19" x14ac:dyDescent="0.3">
      <c r="A19977" t="s">
        <v>39756</v>
      </c>
      <c r="B19977" s="171" t="s">
        <v>39757</v>
      </c>
      <c r="C19977" s="171" t="s">
        <v>73</v>
      </c>
      <c r="D19977" s="171" t="s">
        <v>4</v>
      </c>
      <c r="E19977" s="11">
        <v>45170</v>
      </c>
      <c r="F19977">
        <v>0</v>
      </c>
      <c r="G19977">
        <v>0</v>
      </c>
      <c r="I19977">
        <v>0</v>
      </c>
      <c r="J19977">
        <v>0</v>
      </c>
      <c r="L19977">
        <v>0</v>
      </c>
      <c r="N19977">
        <v>0</v>
      </c>
      <c r="P19977">
        <v>0</v>
      </c>
      <c r="Q19977">
        <v>0</v>
      </c>
      <c r="S19977">
        <v>0</v>
      </c>
    </row>
    <row r="19978" spans="1:19" x14ac:dyDescent="0.3">
      <c r="A19978" t="s">
        <v>39758</v>
      </c>
      <c r="B19978" s="171" t="s">
        <v>39759</v>
      </c>
      <c r="C19978" s="171" t="s">
        <v>24891</v>
      </c>
      <c r="D19978" s="171" t="s">
        <v>4</v>
      </c>
      <c r="E19978" s="11">
        <v>45170</v>
      </c>
      <c r="F19978">
        <v>3</v>
      </c>
      <c r="G19978">
        <v>2</v>
      </c>
      <c r="I19978">
        <v>9</v>
      </c>
      <c r="J19978">
        <v>17</v>
      </c>
      <c r="L19978">
        <v>11</v>
      </c>
      <c r="N19978">
        <v>8</v>
      </c>
      <c r="P19978">
        <v>0</v>
      </c>
      <c r="Q19978">
        <v>0</v>
      </c>
      <c r="S19978">
        <v>1</v>
      </c>
    </row>
    <row r="19979" spans="1:19" x14ac:dyDescent="0.3">
      <c r="A19979" t="s">
        <v>39760</v>
      </c>
      <c r="B19979" s="171" t="s">
        <v>39761</v>
      </c>
      <c r="C19979" s="171" t="s">
        <v>18229</v>
      </c>
      <c r="D19979" s="171" t="s">
        <v>4</v>
      </c>
      <c r="E19979" s="11">
        <v>45170</v>
      </c>
      <c r="F19979">
        <v>0</v>
      </c>
      <c r="G19979">
        <v>0</v>
      </c>
      <c r="I19979">
        <v>0</v>
      </c>
      <c r="J19979">
        <v>0</v>
      </c>
      <c r="L19979">
        <v>0</v>
      </c>
      <c r="N19979">
        <v>0</v>
      </c>
      <c r="P19979">
        <v>0</v>
      </c>
      <c r="Q19979">
        <v>0</v>
      </c>
      <c r="S19979">
        <v>0</v>
      </c>
    </row>
    <row r="19980" spans="1:19" x14ac:dyDescent="0.3">
      <c r="A19980" t="s">
        <v>39762</v>
      </c>
      <c r="B19980" s="171" t="s">
        <v>39763</v>
      </c>
      <c r="C19980" s="171" t="s">
        <v>107</v>
      </c>
      <c r="D19980" s="171" t="s">
        <v>4</v>
      </c>
      <c r="E19980" s="11">
        <v>45170</v>
      </c>
      <c r="F19980">
        <v>0</v>
      </c>
      <c r="G19980">
        <v>0</v>
      </c>
      <c r="I19980">
        <v>0</v>
      </c>
      <c r="J19980">
        <v>0</v>
      </c>
      <c r="L19980">
        <v>0</v>
      </c>
      <c r="N19980">
        <v>0</v>
      </c>
      <c r="P19980">
        <v>0</v>
      </c>
      <c r="Q19980">
        <v>0</v>
      </c>
      <c r="S19980">
        <v>0</v>
      </c>
    </row>
    <row r="19981" spans="1:19" x14ac:dyDescent="0.3">
      <c r="A19981" t="s">
        <v>39764</v>
      </c>
      <c r="B19981" s="171" t="s">
        <v>39765</v>
      </c>
      <c r="C19981" s="171" t="s">
        <v>9887</v>
      </c>
      <c r="D19981" s="171" t="s">
        <v>4</v>
      </c>
      <c r="E19981" s="11">
        <v>45170</v>
      </c>
      <c r="F19981">
        <v>0</v>
      </c>
      <c r="G19981">
        <v>0</v>
      </c>
      <c r="I19981">
        <v>0</v>
      </c>
      <c r="J19981">
        <v>0</v>
      </c>
      <c r="L19981">
        <v>0</v>
      </c>
      <c r="N19981">
        <v>0</v>
      </c>
      <c r="P19981">
        <v>0</v>
      </c>
      <c r="Q19981">
        <v>0</v>
      </c>
      <c r="S19981">
        <v>0</v>
      </c>
    </row>
    <row r="19982" spans="1:19" x14ac:dyDescent="0.3">
      <c r="A19982" t="s">
        <v>39766</v>
      </c>
      <c r="B19982" s="171" t="s">
        <v>39767</v>
      </c>
      <c r="C19982" s="171" t="s">
        <v>35078</v>
      </c>
      <c r="D19982" s="171" t="s">
        <v>4</v>
      </c>
      <c r="E19982" s="11">
        <v>45170</v>
      </c>
      <c r="F19982">
        <v>0</v>
      </c>
      <c r="G19982">
        <v>0</v>
      </c>
      <c r="I19982">
        <v>0</v>
      </c>
      <c r="J19982">
        <v>0</v>
      </c>
      <c r="L19982">
        <v>0</v>
      </c>
      <c r="N19982">
        <v>0</v>
      </c>
      <c r="P19982">
        <v>0</v>
      </c>
      <c r="Q19982">
        <v>0</v>
      </c>
      <c r="S19982">
        <v>0</v>
      </c>
    </row>
    <row r="19983" spans="1:19" x14ac:dyDescent="0.3">
      <c r="A19983" t="s">
        <v>39768</v>
      </c>
      <c r="B19983" s="171" t="s">
        <v>39769</v>
      </c>
      <c r="C19983" s="171" t="s">
        <v>11260</v>
      </c>
      <c r="D19983" s="171" t="s">
        <v>4</v>
      </c>
      <c r="E19983" s="11">
        <v>45170</v>
      </c>
      <c r="F19983">
        <v>0</v>
      </c>
      <c r="G19983">
        <v>0</v>
      </c>
      <c r="I19983">
        <v>0</v>
      </c>
      <c r="J19983">
        <v>0</v>
      </c>
      <c r="L19983">
        <v>0</v>
      </c>
      <c r="N19983">
        <v>0</v>
      </c>
      <c r="P19983">
        <v>0</v>
      </c>
      <c r="Q19983">
        <v>0</v>
      </c>
      <c r="S19983">
        <v>0</v>
      </c>
    </row>
    <row r="19984" spans="1:19" x14ac:dyDescent="0.3">
      <c r="A19984" t="s">
        <v>39770</v>
      </c>
      <c r="B19984" s="171" t="s">
        <v>39771</v>
      </c>
      <c r="C19984" s="171" t="s">
        <v>122</v>
      </c>
      <c r="D19984" s="171" t="s">
        <v>4</v>
      </c>
      <c r="E19984" s="11">
        <v>45170</v>
      </c>
      <c r="F19984">
        <v>0</v>
      </c>
      <c r="G19984">
        <v>0</v>
      </c>
      <c r="I19984">
        <v>0</v>
      </c>
      <c r="J19984">
        <v>0</v>
      </c>
      <c r="L19984">
        <v>0</v>
      </c>
      <c r="N19984">
        <v>0</v>
      </c>
      <c r="P19984">
        <v>0</v>
      </c>
      <c r="Q19984">
        <v>0</v>
      </c>
      <c r="S19984">
        <v>0</v>
      </c>
    </row>
    <row r="19985" spans="1:19" x14ac:dyDescent="0.3">
      <c r="A19985" t="s">
        <v>39772</v>
      </c>
      <c r="B19985" s="171" t="s">
        <v>39773</v>
      </c>
      <c r="C19985" s="171" t="s">
        <v>125</v>
      </c>
      <c r="D19985" s="171" t="s">
        <v>4</v>
      </c>
      <c r="E19985" s="11">
        <v>45170</v>
      </c>
      <c r="F19985">
        <v>0</v>
      </c>
      <c r="G19985">
        <v>0</v>
      </c>
      <c r="I19985">
        <v>0</v>
      </c>
      <c r="J19985">
        <v>0</v>
      </c>
      <c r="L19985">
        <v>0</v>
      </c>
      <c r="N19985">
        <v>0</v>
      </c>
      <c r="P19985">
        <v>0</v>
      </c>
      <c r="Q19985">
        <v>0</v>
      </c>
      <c r="S19985">
        <v>0</v>
      </c>
    </row>
    <row r="19986" spans="1:19" x14ac:dyDescent="0.3">
      <c r="A19986" t="s">
        <v>39774</v>
      </c>
      <c r="B19986" s="171" t="s">
        <v>39775</v>
      </c>
      <c r="C19986" s="171" t="s">
        <v>14899</v>
      </c>
      <c r="D19986" s="171" t="s">
        <v>4</v>
      </c>
      <c r="E19986" s="11">
        <v>45170</v>
      </c>
      <c r="F19986">
        <v>0</v>
      </c>
      <c r="G19986">
        <v>0</v>
      </c>
      <c r="I19986">
        <v>0</v>
      </c>
      <c r="J19986">
        <v>0</v>
      </c>
      <c r="L19986">
        <v>0</v>
      </c>
      <c r="N19986">
        <v>0</v>
      </c>
      <c r="P19986">
        <v>0</v>
      </c>
      <c r="Q19986">
        <v>0</v>
      </c>
      <c r="S19986">
        <v>0</v>
      </c>
    </row>
    <row r="19987" spans="1:19" x14ac:dyDescent="0.3">
      <c r="A19987" t="s">
        <v>39776</v>
      </c>
      <c r="B19987" s="171" t="s">
        <v>39777</v>
      </c>
      <c r="C19987" s="171" t="s">
        <v>137</v>
      </c>
      <c r="D19987" s="171" t="s">
        <v>4</v>
      </c>
      <c r="E19987" s="11">
        <v>45170</v>
      </c>
      <c r="F19987">
        <v>0</v>
      </c>
      <c r="G19987">
        <v>0</v>
      </c>
      <c r="I19987">
        <v>0</v>
      </c>
      <c r="J19987">
        <v>0</v>
      </c>
      <c r="L19987">
        <v>0</v>
      </c>
      <c r="N19987">
        <v>0</v>
      </c>
      <c r="P19987">
        <v>0</v>
      </c>
      <c r="Q19987">
        <v>0</v>
      </c>
      <c r="S19987">
        <v>0</v>
      </c>
    </row>
    <row r="19988" spans="1:19" x14ac:dyDescent="0.3">
      <c r="A19988" t="s">
        <v>39778</v>
      </c>
      <c r="B19988" s="171" t="s">
        <v>39779</v>
      </c>
      <c r="C19988" s="171" t="s">
        <v>8615</v>
      </c>
      <c r="D19988" s="171" t="s">
        <v>4</v>
      </c>
      <c r="E19988" s="11">
        <v>45170</v>
      </c>
      <c r="F19988">
        <v>0</v>
      </c>
      <c r="G19988">
        <v>0</v>
      </c>
      <c r="I19988">
        <v>0</v>
      </c>
      <c r="J19988">
        <v>0</v>
      </c>
      <c r="L19988">
        <v>0</v>
      </c>
      <c r="N19988">
        <v>0</v>
      </c>
      <c r="P19988">
        <v>0</v>
      </c>
      <c r="Q19988">
        <v>0</v>
      </c>
      <c r="S19988">
        <v>0</v>
      </c>
    </row>
    <row r="19989" spans="1:19" x14ac:dyDescent="0.3">
      <c r="A19989" t="s">
        <v>39780</v>
      </c>
      <c r="B19989" s="171" t="s">
        <v>39781</v>
      </c>
      <c r="C19989" s="171" t="s">
        <v>35025</v>
      </c>
      <c r="D19989" s="171" t="s">
        <v>4</v>
      </c>
      <c r="E19989" s="11">
        <v>45170</v>
      </c>
      <c r="F19989">
        <v>1</v>
      </c>
      <c r="G19989">
        <v>1.5</v>
      </c>
      <c r="I19989">
        <v>0</v>
      </c>
      <c r="J19989">
        <v>4</v>
      </c>
      <c r="L19989">
        <v>6</v>
      </c>
      <c r="N19989">
        <v>0</v>
      </c>
      <c r="P19989">
        <v>0</v>
      </c>
      <c r="Q19989">
        <v>0</v>
      </c>
      <c r="S19989">
        <v>0</v>
      </c>
    </row>
    <row r="19990" spans="1:19" x14ac:dyDescent="0.3">
      <c r="A19990" t="s">
        <v>39782</v>
      </c>
      <c r="B19990" s="171" t="s">
        <v>39783</v>
      </c>
      <c r="C19990" s="171" t="s">
        <v>146</v>
      </c>
      <c r="D19990" s="171" t="s">
        <v>4</v>
      </c>
      <c r="E19990" s="11">
        <v>45170</v>
      </c>
      <c r="F19990">
        <v>7.5</v>
      </c>
      <c r="G19990">
        <v>8</v>
      </c>
      <c r="I19990">
        <v>23</v>
      </c>
      <c r="J19990">
        <v>41</v>
      </c>
      <c r="L19990">
        <v>43</v>
      </c>
      <c r="N19990">
        <v>19</v>
      </c>
      <c r="P19990">
        <v>0</v>
      </c>
      <c r="Q19990">
        <v>0</v>
      </c>
      <c r="S19990">
        <v>4</v>
      </c>
    </row>
    <row r="19991" spans="1:19" x14ac:dyDescent="0.3">
      <c r="A19991" t="s">
        <v>39784</v>
      </c>
      <c r="B19991" s="171" t="s">
        <v>39785</v>
      </c>
      <c r="C19991" s="171" t="s">
        <v>161</v>
      </c>
      <c r="D19991" s="171" t="s">
        <v>4</v>
      </c>
      <c r="E19991" s="11">
        <v>45170</v>
      </c>
      <c r="F19991">
        <v>1.5</v>
      </c>
      <c r="G19991">
        <v>2</v>
      </c>
      <c r="I19991">
        <v>4</v>
      </c>
      <c r="J19991">
        <v>9</v>
      </c>
      <c r="L19991">
        <v>12</v>
      </c>
      <c r="N19991">
        <v>3</v>
      </c>
      <c r="P19991">
        <v>0</v>
      </c>
      <c r="Q19991">
        <v>0</v>
      </c>
      <c r="S19991">
        <v>1</v>
      </c>
    </row>
    <row r="19992" spans="1:19" x14ac:dyDescent="0.3">
      <c r="A19992" t="s">
        <v>39786</v>
      </c>
      <c r="B19992" s="171" t="s">
        <v>39787</v>
      </c>
      <c r="C19992" s="171" t="s">
        <v>18252</v>
      </c>
      <c r="D19992" s="171" t="s">
        <v>4</v>
      </c>
      <c r="E19992" s="11">
        <v>45170</v>
      </c>
      <c r="F19992">
        <v>0</v>
      </c>
      <c r="G19992">
        <v>0</v>
      </c>
      <c r="I19992">
        <v>0</v>
      </c>
      <c r="J19992">
        <v>0</v>
      </c>
      <c r="L19992">
        <v>0</v>
      </c>
      <c r="N19992">
        <v>0</v>
      </c>
      <c r="P19992">
        <v>0</v>
      </c>
      <c r="Q19992">
        <v>0</v>
      </c>
      <c r="S19992">
        <v>0</v>
      </c>
    </row>
    <row r="19993" spans="1:19" x14ac:dyDescent="0.3">
      <c r="A19993" t="s">
        <v>39788</v>
      </c>
      <c r="B19993" s="171" t="s">
        <v>39789</v>
      </c>
      <c r="C19993" s="171" t="s">
        <v>167</v>
      </c>
      <c r="D19993" s="171" t="s">
        <v>4</v>
      </c>
      <c r="E19993" s="11">
        <v>45170</v>
      </c>
      <c r="F19993">
        <v>3.5</v>
      </c>
      <c r="G19993">
        <v>3.5</v>
      </c>
      <c r="I19993">
        <v>23</v>
      </c>
      <c r="J19993">
        <v>49</v>
      </c>
      <c r="L19993">
        <v>49</v>
      </c>
      <c r="N19993">
        <v>23</v>
      </c>
      <c r="P19993">
        <v>0</v>
      </c>
      <c r="Q19993">
        <v>1</v>
      </c>
      <c r="S19993">
        <v>0</v>
      </c>
    </row>
    <row r="19994" spans="1:19" x14ac:dyDescent="0.3">
      <c r="A19994" t="s">
        <v>39790</v>
      </c>
      <c r="B19994" s="171" t="s">
        <v>39791</v>
      </c>
      <c r="C19994" s="171" t="s">
        <v>173</v>
      </c>
      <c r="D19994" s="171" t="s">
        <v>4</v>
      </c>
      <c r="E19994" s="11">
        <v>45170</v>
      </c>
      <c r="F19994">
        <v>5.5</v>
      </c>
      <c r="G19994">
        <v>6</v>
      </c>
      <c r="I19994">
        <v>6</v>
      </c>
      <c r="J19994">
        <v>30</v>
      </c>
      <c r="L19994">
        <v>32</v>
      </c>
      <c r="N19994">
        <v>6</v>
      </c>
      <c r="P19994">
        <v>1</v>
      </c>
      <c r="Q19994">
        <v>1</v>
      </c>
      <c r="S19994">
        <v>0</v>
      </c>
    </row>
    <row r="19995" spans="1:19" x14ac:dyDescent="0.3">
      <c r="A19995" t="s">
        <v>39792</v>
      </c>
      <c r="B19995" s="171" t="s">
        <v>39793</v>
      </c>
      <c r="C19995" s="171" t="s">
        <v>179</v>
      </c>
      <c r="D19995" s="171" t="s">
        <v>4</v>
      </c>
      <c r="E19995" s="11">
        <v>45170</v>
      </c>
      <c r="F19995">
        <v>13.5</v>
      </c>
      <c r="G19995">
        <v>14</v>
      </c>
      <c r="I19995">
        <v>50</v>
      </c>
      <c r="J19995">
        <v>135</v>
      </c>
      <c r="L19995">
        <v>133</v>
      </c>
      <c r="N19995">
        <v>49</v>
      </c>
      <c r="P19995">
        <v>6</v>
      </c>
      <c r="Q19995">
        <v>6</v>
      </c>
      <c r="S19995">
        <v>1</v>
      </c>
    </row>
    <row r="19996" spans="1:19" x14ac:dyDescent="0.3">
      <c r="A19996" t="s">
        <v>39794</v>
      </c>
      <c r="B19996" s="171" t="s">
        <v>39795</v>
      </c>
      <c r="C19996" s="171" t="s">
        <v>185</v>
      </c>
      <c r="D19996" s="171" t="s">
        <v>4</v>
      </c>
      <c r="E19996" s="11">
        <v>45170</v>
      </c>
      <c r="F19996">
        <v>2</v>
      </c>
      <c r="G19996">
        <v>7</v>
      </c>
      <c r="I19996">
        <v>5</v>
      </c>
      <c r="J19996">
        <v>11</v>
      </c>
      <c r="L19996">
        <v>40</v>
      </c>
      <c r="N19996">
        <v>5</v>
      </c>
      <c r="P19996">
        <v>0</v>
      </c>
      <c r="Q19996">
        <v>1</v>
      </c>
      <c r="S19996">
        <v>0</v>
      </c>
    </row>
    <row r="19997" spans="1:19" x14ac:dyDescent="0.3">
      <c r="A19997" t="s">
        <v>39796</v>
      </c>
      <c r="B19997" s="171" t="s">
        <v>39797</v>
      </c>
      <c r="C19997" s="171" t="s">
        <v>24508</v>
      </c>
      <c r="D19997" s="171" t="s">
        <v>4</v>
      </c>
      <c r="E19997" s="11">
        <v>45170</v>
      </c>
      <c r="F19997">
        <v>0.5</v>
      </c>
      <c r="G19997">
        <v>0.5</v>
      </c>
      <c r="I19997">
        <v>0</v>
      </c>
      <c r="J19997">
        <v>2</v>
      </c>
      <c r="L19997">
        <v>2</v>
      </c>
      <c r="N19997">
        <v>0</v>
      </c>
      <c r="P19997">
        <v>0</v>
      </c>
      <c r="Q19997">
        <v>0</v>
      </c>
      <c r="S19997">
        <v>0</v>
      </c>
    </row>
    <row r="19998" spans="1:19" x14ac:dyDescent="0.3">
      <c r="A19998" t="s">
        <v>39798</v>
      </c>
      <c r="B19998" s="171" t="s">
        <v>39799</v>
      </c>
      <c r="C19998" s="171" t="s">
        <v>191</v>
      </c>
      <c r="D19998" s="171" t="s">
        <v>4</v>
      </c>
      <c r="E19998" s="11">
        <v>45170</v>
      </c>
      <c r="F19998">
        <v>13.5</v>
      </c>
      <c r="G19998">
        <v>13</v>
      </c>
      <c r="I19998">
        <v>62</v>
      </c>
      <c r="J19998">
        <v>112</v>
      </c>
      <c r="L19998">
        <v>107</v>
      </c>
      <c r="N19998">
        <v>47</v>
      </c>
      <c r="P19998">
        <v>22</v>
      </c>
      <c r="Q19998">
        <v>26</v>
      </c>
      <c r="S19998">
        <v>16</v>
      </c>
    </row>
    <row r="19999" spans="1:19" x14ac:dyDescent="0.3">
      <c r="A19999" t="s">
        <v>39800</v>
      </c>
      <c r="B19999" s="171" t="s">
        <v>39801</v>
      </c>
      <c r="C19999" s="171" t="s">
        <v>200</v>
      </c>
      <c r="D19999" s="171" t="s">
        <v>4</v>
      </c>
      <c r="E19999" s="11">
        <v>45170</v>
      </c>
      <c r="F19999">
        <v>6.5</v>
      </c>
      <c r="G19999">
        <v>6.5</v>
      </c>
      <c r="I19999">
        <v>9</v>
      </c>
      <c r="J19999">
        <v>31</v>
      </c>
      <c r="L19999">
        <v>31</v>
      </c>
      <c r="N19999">
        <v>9</v>
      </c>
      <c r="P19999">
        <v>3</v>
      </c>
      <c r="Q19999">
        <v>3</v>
      </c>
      <c r="S19999">
        <v>0</v>
      </c>
    </row>
    <row r="20000" spans="1:19" x14ac:dyDescent="0.3">
      <c r="A20000" t="s">
        <v>39802</v>
      </c>
      <c r="B20000" s="171" t="s">
        <v>39803</v>
      </c>
      <c r="C20000" s="171" t="s">
        <v>212</v>
      </c>
      <c r="D20000" s="171" t="s">
        <v>4</v>
      </c>
      <c r="E20000" s="11">
        <v>45170</v>
      </c>
      <c r="F20000">
        <v>0</v>
      </c>
      <c r="G20000">
        <v>0</v>
      </c>
      <c r="I20000">
        <v>0</v>
      </c>
      <c r="J20000">
        <v>0</v>
      </c>
      <c r="L20000">
        <v>0</v>
      </c>
      <c r="N20000">
        <v>0</v>
      </c>
      <c r="P20000">
        <v>0</v>
      </c>
      <c r="Q20000">
        <v>0</v>
      </c>
      <c r="S20000">
        <v>0</v>
      </c>
    </row>
    <row r="20001" spans="1:19" x14ac:dyDescent="0.3">
      <c r="A20001" t="s">
        <v>39804</v>
      </c>
      <c r="B20001" s="171" t="s">
        <v>39805</v>
      </c>
      <c r="C20001" s="171" t="s">
        <v>215</v>
      </c>
      <c r="D20001" s="171" t="s">
        <v>4</v>
      </c>
      <c r="E20001" s="11">
        <v>45170</v>
      </c>
      <c r="F20001">
        <v>0</v>
      </c>
      <c r="G20001">
        <v>0</v>
      </c>
      <c r="I20001">
        <v>0</v>
      </c>
      <c r="J20001">
        <v>0</v>
      </c>
      <c r="L20001">
        <v>0</v>
      </c>
      <c r="N20001">
        <v>0</v>
      </c>
      <c r="P20001">
        <v>0</v>
      </c>
      <c r="Q20001">
        <v>0</v>
      </c>
      <c r="S20001">
        <v>0</v>
      </c>
    </row>
    <row r="20002" spans="1:19" x14ac:dyDescent="0.3">
      <c r="A20002" t="s">
        <v>39806</v>
      </c>
      <c r="B20002" s="171" t="s">
        <v>39807</v>
      </c>
      <c r="C20002" s="171" t="s">
        <v>35119</v>
      </c>
      <c r="D20002" s="171" t="s">
        <v>4</v>
      </c>
      <c r="E20002" s="11">
        <v>45170</v>
      </c>
      <c r="F20002">
        <v>2.5</v>
      </c>
      <c r="G20002">
        <v>4</v>
      </c>
      <c r="I20002">
        <v>18</v>
      </c>
      <c r="J20002">
        <v>29</v>
      </c>
      <c r="L20002">
        <v>44</v>
      </c>
      <c r="N20002">
        <v>18</v>
      </c>
      <c r="P20002">
        <v>0</v>
      </c>
      <c r="Q20002">
        <v>0</v>
      </c>
      <c r="S20002">
        <v>0</v>
      </c>
    </row>
    <row r="20003" spans="1:19" x14ac:dyDescent="0.3">
      <c r="A20003" t="s">
        <v>39808</v>
      </c>
      <c r="B20003" s="171" t="s">
        <v>39809</v>
      </c>
      <c r="C20003" s="171" t="s">
        <v>221</v>
      </c>
      <c r="D20003" s="171" t="s">
        <v>4</v>
      </c>
      <c r="E20003" s="11">
        <v>45170</v>
      </c>
      <c r="F20003">
        <v>0</v>
      </c>
      <c r="G20003">
        <v>0</v>
      </c>
      <c r="I20003">
        <v>0</v>
      </c>
      <c r="J20003">
        <v>0</v>
      </c>
      <c r="L20003">
        <v>0</v>
      </c>
      <c r="N20003">
        <v>0</v>
      </c>
      <c r="P20003">
        <v>0</v>
      </c>
      <c r="Q20003">
        <v>0</v>
      </c>
      <c r="S20003">
        <v>0</v>
      </c>
    </row>
    <row r="20004" spans="1:19" x14ac:dyDescent="0.3">
      <c r="A20004" t="s">
        <v>39810</v>
      </c>
      <c r="B20004" s="171" t="s">
        <v>39811</v>
      </c>
      <c r="C20004" s="171" t="s">
        <v>8233</v>
      </c>
      <c r="D20004" s="171" t="s">
        <v>4</v>
      </c>
      <c r="E20004" s="11">
        <v>45170</v>
      </c>
      <c r="F20004">
        <v>0</v>
      </c>
      <c r="G20004">
        <v>1</v>
      </c>
      <c r="I20004">
        <v>11</v>
      </c>
      <c r="J20004">
        <v>0</v>
      </c>
      <c r="L20004">
        <v>11</v>
      </c>
      <c r="N20004">
        <v>11</v>
      </c>
      <c r="P20004">
        <v>1</v>
      </c>
      <c r="Q20004">
        <v>1</v>
      </c>
      <c r="S20004">
        <v>0</v>
      </c>
    </row>
    <row r="20005" spans="1:19" x14ac:dyDescent="0.3">
      <c r="A20005" t="s">
        <v>39812</v>
      </c>
      <c r="B20005" s="171" t="s">
        <v>39813</v>
      </c>
      <c r="C20005" s="171" t="s">
        <v>233</v>
      </c>
      <c r="D20005" s="171" t="s">
        <v>4</v>
      </c>
      <c r="E20005" s="11">
        <v>45170</v>
      </c>
      <c r="F20005">
        <v>0</v>
      </c>
      <c r="G20005">
        <v>0</v>
      </c>
      <c r="I20005">
        <v>0</v>
      </c>
      <c r="J20005">
        <v>0</v>
      </c>
      <c r="L20005">
        <v>0</v>
      </c>
      <c r="N20005">
        <v>0</v>
      </c>
      <c r="P20005">
        <v>0</v>
      </c>
      <c r="Q20005">
        <v>0</v>
      </c>
      <c r="S20005">
        <v>0</v>
      </c>
    </row>
    <row r="20006" spans="1:19" x14ac:dyDescent="0.3">
      <c r="A20006" t="s">
        <v>39814</v>
      </c>
      <c r="B20006" s="171" t="s">
        <v>39815</v>
      </c>
      <c r="C20006" s="171" t="s">
        <v>35128</v>
      </c>
      <c r="D20006" s="171" t="s">
        <v>80</v>
      </c>
      <c r="E20006" s="11">
        <v>45170</v>
      </c>
      <c r="F20006">
        <v>3.5</v>
      </c>
      <c r="G20006">
        <v>4</v>
      </c>
      <c r="I20006">
        <v>2</v>
      </c>
      <c r="J20006">
        <v>14</v>
      </c>
      <c r="L20006">
        <v>16</v>
      </c>
      <c r="N20006">
        <v>2</v>
      </c>
      <c r="P20006">
        <v>1</v>
      </c>
      <c r="Q20006">
        <v>1</v>
      </c>
      <c r="S20006">
        <v>0</v>
      </c>
    </row>
    <row r="20007" spans="1:19" x14ac:dyDescent="0.3">
      <c r="A20007" t="s">
        <v>39816</v>
      </c>
      <c r="B20007" s="171" t="s">
        <v>39817</v>
      </c>
      <c r="C20007" s="171" t="s">
        <v>35128</v>
      </c>
      <c r="D20007" s="171" t="s">
        <v>4</v>
      </c>
      <c r="E20007" s="11">
        <v>45170</v>
      </c>
      <c r="F20007">
        <v>3.5</v>
      </c>
      <c r="G20007">
        <v>4</v>
      </c>
      <c r="I20007">
        <v>2</v>
      </c>
      <c r="J20007">
        <v>14</v>
      </c>
      <c r="L20007">
        <v>16</v>
      </c>
      <c r="N20007">
        <v>2</v>
      </c>
      <c r="P20007">
        <v>1</v>
      </c>
      <c r="Q20007">
        <v>1</v>
      </c>
      <c r="S20007">
        <v>0</v>
      </c>
    </row>
    <row r="20008" spans="1:19" x14ac:dyDescent="0.3">
      <c r="A20008" t="s">
        <v>39818</v>
      </c>
      <c r="B20008" s="171" t="s">
        <v>39819</v>
      </c>
      <c r="C20008" s="171" t="s">
        <v>79</v>
      </c>
      <c r="D20008" s="171" t="s">
        <v>80</v>
      </c>
      <c r="E20008" s="11">
        <v>45170</v>
      </c>
      <c r="F20008">
        <v>0</v>
      </c>
      <c r="G20008">
        <v>0</v>
      </c>
      <c r="I20008">
        <v>0</v>
      </c>
      <c r="J20008">
        <v>0</v>
      </c>
      <c r="L20008">
        <v>0</v>
      </c>
      <c r="N20008">
        <v>0</v>
      </c>
      <c r="P20008">
        <v>0</v>
      </c>
      <c r="Q20008">
        <v>0</v>
      </c>
      <c r="S20008">
        <v>0</v>
      </c>
    </row>
    <row r="20009" spans="1:19" x14ac:dyDescent="0.3">
      <c r="A20009" t="s">
        <v>39820</v>
      </c>
      <c r="B20009" s="171" t="s">
        <v>39821</v>
      </c>
      <c r="C20009" s="171" t="s">
        <v>79</v>
      </c>
      <c r="D20009" s="171" t="s">
        <v>4</v>
      </c>
      <c r="E20009" s="11">
        <v>45170</v>
      </c>
      <c r="F20009">
        <v>0</v>
      </c>
      <c r="G20009">
        <v>0</v>
      </c>
      <c r="I20009">
        <v>0</v>
      </c>
      <c r="J20009">
        <v>0</v>
      </c>
      <c r="L20009">
        <v>0</v>
      </c>
      <c r="N20009">
        <v>0</v>
      </c>
      <c r="P20009">
        <v>0</v>
      </c>
      <c r="Q20009">
        <v>0</v>
      </c>
      <c r="S20009">
        <v>0</v>
      </c>
    </row>
    <row r="20010" spans="1:19" x14ac:dyDescent="0.3">
      <c r="A20010" t="s">
        <v>39822</v>
      </c>
      <c r="B20010" s="171" t="s">
        <v>39823</v>
      </c>
      <c r="C20010" s="171" t="s">
        <v>83</v>
      </c>
      <c r="D20010" s="171" t="s">
        <v>80</v>
      </c>
      <c r="E20010" s="11">
        <v>45170</v>
      </c>
      <c r="F20010">
        <v>4</v>
      </c>
      <c r="G20010">
        <v>4</v>
      </c>
      <c r="I20010">
        <v>6</v>
      </c>
      <c r="J20010">
        <v>21</v>
      </c>
      <c r="L20010">
        <v>21</v>
      </c>
      <c r="N20010">
        <v>6</v>
      </c>
      <c r="P20010">
        <v>1</v>
      </c>
      <c r="Q20010">
        <v>1</v>
      </c>
      <c r="S20010">
        <v>0</v>
      </c>
    </row>
    <row r="20011" spans="1:19" x14ac:dyDescent="0.3">
      <c r="A20011" t="s">
        <v>39824</v>
      </c>
      <c r="B20011" s="171" t="s">
        <v>39825</v>
      </c>
      <c r="C20011" s="171" t="s">
        <v>83</v>
      </c>
      <c r="D20011" s="171" t="s">
        <v>15341</v>
      </c>
      <c r="E20011" s="11">
        <v>45170</v>
      </c>
      <c r="F20011">
        <v>0</v>
      </c>
      <c r="G20011">
        <v>0</v>
      </c>
      <c r="I20011">
        <v>0</v>
      </c>
      <c r="J20011">
        <v>0</v>
      </c>
      <c r="L20011">
        <v>0</v>
      </c>
      <c r="N20011">
        <v>0</v>
      </c>
      <c r="P20011">
        <v>0</v>
      </c>
      <c r="Q20011">
        <v>0</v>
      </c>
      <c r="S20011">
        <v>0</v>
      </c>
    </row>
    <row r="20012" spans="1:19" x14ac:dyDescent="0.3">
      <c r="A20012" t="s">
        <v>39826</v>
      </c>
      <c r="B20012" s="171" t="s">
        <v>39827</v>
      </c>
      <c r="C20012" s="171" t="s">
        <v>83</v>
      </c>
      <c r="D20012" s="171" t="s">
        <v>4</v>
      </c>
      <c r="E20012" s="11">
        <v>45170</v>
      </c>
      <c r="F20012">
        <v>4</v>
      </c>
      <c r="G20012">
        <v>4</v>
      </c>
      <c r="I20012">
        <v>6</v>
      </c>
      <c r="J20012">
        <v>21</v>
      </c>
      <c r="L20012">
        <v>21</v>
      </c>
      <c r="N20012">
        <v>6</v>
      </c>
      <c r="P20012">
        <v>1</v>
      </c>
      <c r="Q20012">
        <v>1</v>
      </c>
      <c r="S20012">
        <v>0</v>
      </c>
    </row>
    <row r="20013" spans="1:19" x14ac:dyDescent="0.3">
      <c r="A20013" t="s">
        <v>39828</v>
      </c>
      <c r="B20013" s="171" t="s">
        <v>39829</v>
      </c>
      <c r="C20013" s="171" t="s">
        <v>86</v>
      </c>
      <c r="D20013" s="171" t="s">
        <v>80</v>
      </c>
      <c r="E20013" s="11">
        <v>45170</v>
      </c>
      <c r="F20013">
        <v>8</v>
      </c>
      <c r="G20013">
        <v>7</v>
      </c>
      <c r="I20013">
        <v>33</v>
      </c>
      <c r="J20013">
        <v>44</v>
      </c>
      <c r="L20013">
        <v>38</v>
      </c>
      <c r="N20013">
        <v>27</v>
      </c>
      <c r="P20013">
        <v>0</v>
      </c>
      <c r="Q20013">
        <v>1</v>
      </c>
      <c r="S20013">
        <v>6</v>
      </c>
    </row>
    <row r="20014" spans="1:19" x14ac:dyDescent="0.3">
      <c r="A20014" t="s">
        <v>39830</v>
      </c>
      <c r="B20014" s="171" t="s">
        <v>39831</v>
      </c>
      <c r="C20014" s="171" t="s">
        <v>86</v>
      </c>
      <c r="D20014" s="171" t="s">
        <v>4</v>
      </c>
      <c r="E20014" s="11">
        <v>45170</v>
      </c>
      <c r="F20014">
        <v>8</v>
      </c>
      <c r="G20014">
        <v>7</v>
      </c>
      <c r="I20014">
        <v>33</v>
      </c>
      <c r="J20014">
        <v>44</v>
      </c>
      <c r="L20014">
        <v>38</v>
      </c>
      <c r="N20014">
        <v>27</v>
      </c>
      <c r="P20014">
        <v>0</v>
      </c>
      <c r="Q20014">
        <v>1</v>
      </c>
      <c r="S20014">
        <v>6</v>
      </c>
    </row>
    <row r="20015" spans="1:19" x14ac:dyDescent="0.3">
      <c r="A20015" t="s">
        <v>39832</v>
      </c>
      <c r="B20015" s="171" t="s">
        <v>39833</v>
      </c>
      <c r="C20015" s="171" t="s">
        <v>89</v>
      </c>
      <c r="D20015" s="171" t="s">
        <v>80</v>
      </c>
      <c r="E20015" s="11">
        <v>45170</v>
      </c>
      <c r="F20015">
        <v>3</v>
      </c>
      <c r="G20015">
        <v>4</v>
      </c>
      <c r="I20015">
        <v>6</v>
      </c>
      <c r="J20015">
        <v>15</v>
      </c>
      <c r="L20015">
        <v>20</v>
      </c>
      <c r="N20015">
        <v>5</v>
      </c>
      <c r="P20015">
        <v>2</v>
      </c>
      <c r="Q20015">
        <v>2</v>
      </c>
      <c r="S20015">
        <v>1</v>
      </c>
    </row>
    <row r="20016" spans="1:19" x14ac:dyDescent="0.3">
      <c r="A20016" t="s">
        <v>39834</v>
      </c>
      <c r="B20016" s="171" t="s">
        <v>39835</v>
      </c>
      <c r="C20016" s="171" t="s">
        <v>89</v>
      </c>
      <c r="D20016" s="171" t="s">
        <v>4</v>
      </c>
      <c r="E20016" s="11">
        <v>45170</v>
      </c>
      <c r="F20016">
        <v>3</v>
      </c>
      <c r="G20016">
        <v>4</v>
      </c>
      <c r="I20016">
        <v>6</v>
      </c>
      <c r="J20016">
        <v>15</v>
      </c>
      <c r="L20016">
        <v>20</v>
      </c>
      <c r="N20016">
        <v>5</v>
      </c>
      <c r="P20016">
        <v>2</v>
      </c>
      <c r="Q20016">
        <v>2</v>
      </c>
      <c r="S20016">
        <v>1</v>
      </c>
    </row>
    <row r="20017" spans="1:19" x14ac:dyDescent="0.3">
      <c r="A20017" t="s">
        <v>39836</v>
      </c>
      <c r="B20017" s="171" t="s">
        <v>39837</v>
      </c>
      <c r="C20017" s="171" t="s">
        <v>92</v>
      </c>
      <c r="D20017" s="171" t="s">
        <v>80</v>
      </c>
      <c r="E20017" s="11">
        <v>45170</v>
      </c>
      <c r="F20017">
        <v>0</v>
      </c>
      <c r="G20017">
        <v>0</v>
      </c>
      <c r="I20017">
        <v>0</v>
      </c>
      <c r="J20017">
        <v>0</v>
      </c>
      <c r="L20017">
        <v>0</v>
      </c>
      <c r="N20017">
        <v>0</v>
      </c>
      <c r="P20017">
        <v>0</v>
      </c>
      <c r="Q20017">
        <v>0</v>
      </c>
      <c r="S20017">
        <v>0</v>
      </c>
    </row>
    <row r="20018" spans="1:19" x14ac:dyDescent="0.3">
      <c r="A20018" t="s">
        <v>39838</v>
      </c>
      <c r="B20018" s="171" t="s">
        <v>39839</v>
      </c>
      <c r="C20018" s="171" t="s">
        <v>92</v>
      </c>
      <c r="D20018" s="171" t="s">
        <v>4</v>
      </c>
      <c r="E20018" s="11">
        <v>45170</v>
      </c>
      <c r="F20018">
        <v>0</v>
      </c>
      <c r="G20018">
        <v>0</v>
      </c>
      <c r="I20018">
        <v>0</v>
      </c>
      <c r="J20018">
        <v>0</v>
      </c>
      <c r="L20018">
        <v>0</v>
      </c>
      <c r="N20018">
        <v>0</v>
      </c>
      <c r="P20018">
        <v>0</v>
      </c>
      <c r="Q20018">
        <v>0</v>
      </c>
      <c r="S20018">
        <v>0</v>
      </c>
    </row>
    <row r="20019" spans="1:19" x14ac:dyDescent="0.3">
      <c r="A20019" t="s">
        <v>39840</v>
      </c>
      <c r="B20019" s="171" t="s">
        <v>39841</v>
      </c>
      <c r="C20019" s="171" t="s">
        <v>95</v>
      </c>
      <c r="D20019" s="171" t="s">
        <v>80</v>
      </c>
      <c r="E20019" s="11">
        <v>45170</v>
      </c>
      <c r="F20019">
        <v>3.5</v>
      </c>
      <c r="G20019">
        <v>3.5</v>
      </c>
      <c r="I20019">
        <v>1</v>
      </c>
      <c r="J20019">
        <v>18</v>
      </c>
      <c r="L20019">
        <v>18</v>
      </c>
      <c r="N20019">
        <v>1</v>
      </c>
      <c r="P20019">
        <v>1</v>
      </c>
      <c r="Q20019">
        <v>1</v>
      </c>
      <c r="S20019">
        <v>0</v>
      </c>
    </row>
    <row r="20020" spans="1:19" x14ac:dyDescent="0.3">
      <c r="A20020" t="s">
        <v>39842</v>
      </c>
      <c r="B20020" s="171" t="s">
        <v>39843</v>
      </c>
      <c r="C20020" s="171" t="s">
        <v>95</v>
      </c>
      <c r="D20020" s="171" t="s">
        <v>15341</v>
      </c>
      <c r="E20020" s="11">
        <v>45170</v>
      </c>
      <c r="F20020">
        <v>0</v>
      </c>
      <c r="G20020">
        <v>0</v>
      </c>
      <c r="I20020">
        <v>0</v>
      </c>
      <c r="J20020">
        <v>0</v>
      </c>
      <c r="L20020">
        <v>0</v>
      </c>
      <c r="N20020">
        <v>0</v>
      </c>
      <c r="P20020">
        <v>0</v>
      </c>
      <c r="Q20020">
        <v>0</v>
      </c>
      <c r="S20020">
        <v>0</v>
      </c>
    </row>
    <row r="20021" spans="1:19" x14ac:dyDescent="0.3">
      <c r="A20021" t="s">
        <v>39844</v>
      </c>
      <c r="B20021" s="171" t="s">
        <v>39845</v>
      </c>
      <c r="C20021" s="171" t="s">
        <v>95</v>
      </c>
      <c r="D20021" s="171" t="s">
        <v>4</v>
      </c>
      <c r="E20021" s="11">
        <v>45170</v>
      </c>
      <c r="F20021">
        <v>3.5</v>
      </c>
      <c r="G20021">
        <v>3.5</v>
      </c>
      <c r="I20021">
        <v>1</v>
      </c>
      <c r="J20021">
        <v>18</v>
      </c>
      <c r="L20021">
        <v>18</v>
      </c>
      <c r="N20021">
        <v>1</v>
      </c>
      <c r="P20021">
        <v>1</v>
      </c>
      <c r="Q20021">
        <v>1</v>
      </c>
      <c r="S20021">
        <v>0</v>
      </c>
    </row>
    <row r="20022" spans="1:19" x14ac:dyDescent="0.3">
      <c r="A20022" t="s">
        <v>39846</v>
      </c>
      <c r="B20022" s="171" t="s">
        <v>39847</v>
      </c>
      <c r="C20022" s="171" t="s">
        <v>35161</v>
      </c>
      <c r="D20022" s="171" t="s">
        <v>80</v>
      </c>
      <c r="E20022" s="11">
        <v>45170</v>
      </c>
      <c r="F20022">
        <v>3</v>
      </c>
      <c r="G20022">
        <v>3.5</v>
      </c>
      <c r="I20022">
        <v>6</v>
      </c>
      <c r="J20022">
        <v>16</v>
      </c>
      <c r="L20022">
        <v>18</v>
      </c>
      <c r="N20022">
        <v>6</v>
      </c>
      <c r="P20022">
        <v>1</v>
      </c>
      <c r="Q20022">
        <v>1</v>
      </c>
      <c r="S20022">
        <v>0</v>
      </c>
    </row>
    <row r="20023" spans="1:19" x14ac:dyDescent="0.3">
      <c r="A20023" t="s">
        <v>39848</v>
      </c>
      <c r="B20023" s="171" t="s">
        <v>39849</v>
      </c>
      <c r="C20023" s="171" t="s">
        <v>35161</v>
      </c>
      <c r="D20023" s="171" t="s">
        <v>4</v>
      </c>
      <c r="E20023" s="11">
        <v>45170</v>
      </c>
      <c r="F20023">
        <v>3</v>
      </c>
      <c r="G20023">
        <v>3.5</v>
      </c>
      <c r="I20023">
        <v>6</v>
      </c>
      <c r="J20023">
        <v>16</v>
      </c>
      <c r="L20023">
        <v>18</v>
      </c>
      <c r="N20023">
        <v>6</v>
      </c>
      <c r="P20023">
        <v>1</v>
      </c>
      <c r="Q20023">
        <v>1</v>
      </c>
      <c r="S20023">
        <v>0</v>
      </c>
    </row>
    <row r="20024" spans="1:19" x14ac:dyDescent="0.3">
      <c r="A20024" t="s">
        <v>39850</v>
      </c>
      <c r="B20024" s="171" t="s">
        <v>39851</v>
      </c>
      <c r="C20024" s="171" t="s">
        <v>19659</v>
      </c>
      <c r="D20024" s="171" t="s">
        <v>80</v>
      </c>
      <c r="E20024" s="11">
        <v>45170</v>
      </c>
      <c r="F20024">
        <v>0</v>
      </c>
      <c r="G20024">
        <v>0</v>
      </c>
      <c r="I20024">
        <v>0</v>
      </c>
      <c r="J20024">
        <v>0</v>
      </c>
      <c r="L20024">
        <v>0</v>
      </c>
      <c r="N20024">
        <v>0</v>
      </c>
      <c r="P20024">
        <v>0</v>
      </c>
      <c r="Q20024">
        <v>0</v>
      </c>
      <c r="S20024">
        <v>0</v>
      </c>
    </row>
    <row r="20025" spans="1:19" x14ac:dyDescent="0.3">
      <c r="A20025" t="s">
        <v>39852</v>
      </c>
      <c r="B20025" s="171" t="s">
        <v>39853</v>
      </c>
      <c r="C20025" s="171" t="s">
        <v>19659</v>
      </c>
      <c r="D20025" s="171" t="s">
        <v>4</v>
      </c>
      <c r="E20025" s="11">
        <v>45170</v>
      </c>
      <c r="F20025">
        <v>0</v>
      </c>
      <c r="G20025">
        <v>0</v>
      </c>
      <c r="I20025">
        <v>0</v>
      </c>
      <c r="J20025">
        <v>0</v>
      </c>
      <c r="L20025">
        <v>0</v>
      </c>
      <c r="N20025">
        <v>0</v>
      </c>
      <c r="P20025">
        <v>0</v>
      </c>
      <c r="Q20025">
        <v>0</v>
      </c>
      <c r="S20025">
        <v>0</v>
      </c>
    </row>
    <row r="20026" spans="1:19" x14ac:dyDescent="0.3">
      <c r="A20026" t="s">
        <v>39854</v>
      </c>
      <c r="B20026" s="171" t="s">
        <v>39855</v>
      </c>
      <c r="C20026" s="171" t="s">
        <v>98</v>
      </c>
      <c r="D20026" s="171" t="s">
        <v>80</v>
      </c>
      <c r="E20026" s="11">
        <v>45170</v>
      </c>
      <c r="F20026">
        <v>8.5</v>
      </c>
      <c r="G20026">
        <v>13</v>
      </c>
      <c r="I20026">
        <v>24</v>
      </c>
      <c r="J20026">
        <v>47</v>
      </c>
      <c r="L20026">
        <v>73</v>
      </c>
      <c r="N20026">
        <v>20</v>
      </c>
      <c r="P20026">
        <v>0</v>
      </c>
      <c r="Q20026">
        <v>1</v>
      </c>
      <c r="S20026">
        <v>4</v>
      </c>
    </row>
    <row r="20027" spans="1:19" x14ac:dyDescent="0.3">
      <c r="A20027" t="s">
        <v>39856</v>
      </c>
      <c r="B20027" s="171" t="s">
        <v>39857</v>
      </c>
      <c r="C20027" s="171" t="s">
        <v>98</v>
      </c>
      <c r="D20027" s="171" t="s">
        <v>4</v>
      </c>
      <c r="E20027" s="11">
        <v>45170</v>
      </c>
      <c r="F20027">
        <v>8.5</v>
      </c>
      <c r="G20027">
        <v>13</v>
      </c>
      <c r="I20027">
        <v>24</v>
      </c>
      <c r="J20027">
        <v>47</v>
      </c>
      <c r="L20027">
        <v>73</v>
      </c>
      <c r="N20027">
        <v>20</v>
      </c>
      <c r="P20027">
        <v>0</v>
      </c>
      <c r="Q20027">
        <v>1</v>
      </c>
      <c r="S20027">
        <v>4</v>
      </c>
    </row>
    <row r="20028" spans="1:19" x14ac:dyDescent="0.3">
      <c r="A20028" t="s">
        <v>39858</v>
      </c>
      <c r="B20028" s="171" t="s">
        <v>39859</v>
      </c>
      <c r="C20028" s="171" t="s">
        <v>101</v>
      </c>
      <c r="D20028" s="171" t="s">
        <v>80</v>
      </c>
      <c r="E20028" s="11">
        <v>45170</v>
      </c>
      <c r="F20028">
        <v>25</v>
      </c>
      <c r="G20028">
        <v>26.5</v>
      </c>
      <c r="I20028">
        <v>134</v>
      </c>
      <c r="J20028">
        <v>283</v>
      </c>
      <c r="L20028">
        <v>297</v>
      </c>
      <c r="N20028">
        <v>124</v>
      </c>
      <c r="P20028">
        <v>27</v>
      </c>
      <c r="Q20028">
        <v>31</v>
      </c>
      <c r="S20028">
        <v>11</v>
      </c>
    </row>
    <row r="20029" spans="1:19" x14ac:dyDescent="0.3">
      <c r="A20029" t="s">
        <v>39860</v>
      </c>
      <c r="B20029" s="171" t="s">
        <v>39861</v>
      </c>
      <c r="C20029" s="171" t="s">
        <v>101</v>
      </c>
      <c r="D20029" s="171" t="s">
        <v>4</v>
      </c>
      <c r="E20029" s="11">
        <v>45170</v>
      </c>
      <c r="F20029">
        <v>25</v>
      </c>
      <c r="G20029">
        <v>26.5</v>
      </c>
      <c r="I20029">
        <v>134</v>
      </c>
      <c r="J20029">
        <v>283</v>
      </c>
      <c r="L20029">
        <v>297</v>
      </c>
      <c r="N20029">
        <v>124</v>
      </c>
      <c r="P20029">
        <v>27</v>
      </c>
      <c r="Q20029">
        <v>31</v>
      </c>
      <c r="S20029">
        <v>11</v>
      </c>
    </row>
    <row r="20030" spans="1:19" x14ac:dyDescent="0.3">
      <c r="A20030" t="s">
        <v>39862</v>
      </c>
      <c r="B20030" s="171" t="s">
        <v>39863</v>
      </c>
      <c r="C20030" s="171" t="s">
        <v>6843</v>
      </c>
      <c r="D20030" s="171" t="s">
        <v>80</v>
      </c>
      <c r="E20030" s="11">
        <v>45170</v>
      </c>
      <c r="F20030">
        <v>2.5</v>
      </c>
      <c r="G20030">
        <v>4</v>
      </c>
      <c r="I20030">
        <v>8</v>
      </c>
      <c r="J20030">
        <v>14</v>
      </c>
      <c r="L20030">
        <v>22</v>
      </c>
      <c r="N20030">
        <v>7</v>
      </c>
      <c r="P20030">
        <v>0</v>
      </c>
      <c r="Q20030">
        <v>0</v>
      </c>
      <c r="S20030">
        <v>1</v>
      </c>
    </row>
    <row r="20031" spans="1:19" x14ac:dyDescent="0.3">
      <c r="A20031" t="s">
        <v>39864</v>
      </c>
      <c r="B20031" s="171" t="s">
        <v>39865</v>
      </c>
      <c r="C20031" s="171" t="s">
        <v>6843</v>
      </c>
      <c r="D20031" s="171" t="s">
        <v>4</v>
      </c>
      <c r="E20031" s="11">
        <v>45170</v>
      </c>
      <c r="F20031">
        <v>2.5</v>
      </c>
      <c r="G20031">
        <v>4</v>
      </c>
      <c r="I20031">
        <v>8</v>
      </c>
      <c r="J20031">
        <v>14</v>
      </c>
      <c r="L20031">
        <v>22</v>
      </c>
      <c r="N20031">
        <v>7</v>
      </c>
      <c r="P20031">
        <v>0</v>
      </c>
      <c r="Q20031">
        <v>0</v>
      </c>
      <c r="S20031">
        <v>1</v>
      </c>
    </row>
    <row r="20032" spans="1:19" x14ac:dyDescent="0.3">
      <c r="A20032" t="s">
        <v>39866</v>
      </c>
      <c r="B20032" s="171" t="s">
        <v>39867</v>
      </c>
      <c r="C20032" s="171" t="s">
        <v>12995</v>
      </c>
      <c r="D20032" s="171" t="s">
        <v>80</v>
      </c>
      <c r="E20032" s="11">
        <v>45170</v>
      </c>
      <c r="F20032">
        <v>61</v>
      </c>
      <c r="G20032">
        <v>69.5</v>
      </c>
      <c r="I20032">
        <v>220</v>
      </c>
      <c r="J20032">
        <v>472</v>
      </c>
      <c r="L20032">
        <v>523</v>
      </c>
      <c r="N20032">
        <v>198</v>
      </c>
      <c r="O20032" t="s">
        <v>16361</v>
      </c>
      <c r="P20032">
        <v>33</v>
      </c>
      <c r="Q20032">
        <v>39</v>
      </c>
      <c r="S20032">
        <v>23</v>
      </c>
    </row>
    <row r="20033" spans="1:19" x14ac:dyDescent="0.3">
      <c r="A20033" t="s">
        <v>39868</v>
      </c>
      <c r="B20033" s="171" t="s">
        <v>39869</v>
      </c>
      <c r="C20033" s="171" t="s">
        <v>15504</v>
      </c>
      <c r="D20033" s="171" t="s">
        <v>15341</v>
      </c>
      <c r="E20033" s="11">
        <v>45170</v>
      </c>
      <c r="F20033">
        <v>0</v>
      </c>
      <c r="G20033">
        <v>0</v>
      </c>
      <c r="I20033">
        <v>0</v>
      </c>
      <c r="J20033">
        <v>0</v>
      </c>
      <c r="L20033">
        <v>0</v>
      </c>
      <c r="N20033">
        <v>0</v>
      </c>
      <c r="O20033" t="s">
        <v>16361</v>
      </c>
      <c r="P20033">
        <v>0</v>
      </c>
      <c r="Q20033">
        <v>0</v>
      </c>
      <c r="S20033">
        <v>0</v>
      </c>
    </row>
    <row r="20034" spans="1:19" x14ac:dyDescent="0.3">
      <c r="A20034" t="s">
        <v>39870</v>
      </c>
      <c r="B20034" s="171" t="s">
        <v>39871</v>
      </c>
      <c r="C20034" s="171" t="s">
        <v>15511</v>
      </c>
      <c r="D20034" s="171" t="s">
        <v>80</v>
      </c>
      <c r="E20034" s="11">
        <v>45170</v>
      </c>
      <c r="F20034">
        <v>19</v>
      </c>
      <c r="G20034">
        <v>24</v>
      </c>
      <c r="H20034">
        <v>201</v>
      </c>
      <c r="I20034">
        <v>37</v>
      </c>
      <c r="J20034">
        <v>102</v>
      </c>
      <c r="L20034">
        <v>130</v>
      </c>
      <c r="N20034">
        <v>33</v>
      </c>
      <c r="P20034">
        <v>2</v>
      </c>
      <c r="Q20034">
        <v>4</v>
      </c>
      <c r="S20034">
        <v>4</v>
      </c>
    </row>
    <row r="20035" spans="1:19" x14ac:dyDescent="0.3">
      <c r="A20035" t="s">
        <v>39872</v>
      </c>
      <c r="B20035" s="171" t="s">
        <v>39873</v>
      </c>
      <c r="C20035" s="171" t="s">
        <v>15511</v>
      </c>
      <c r="D20035" s="171" t="s">
        <v>15341</v>
      </c>
      <c r="E20035" s="11">
        <v>45170</v>
      </c>
      <c r="F20035">
        <v>0</v>
      </c>
      <c r="G20035">
        <v>0</v>
      </c>
      <c r="I20035">
        <v>0</v>
      </c>
      <c r="J20035">
        <v>0</v>
      </c>
      <c r="L20035">
        <v>0</v>
      </c>
      <c r="N20035">
        <v>0</v>
      </c>
      <c r="P20035">
        <v>0</v>
      </c>
      <c r="Q20035">
        <v>0</v>
      </c>
      <c r="S20035">
        <v>0</v>
      </c>
    </row>
    <row r="20036" spans="1:19" x14ac:dyDescent="0.3">
      <c r="A20036" t="s">
        <v>39874</v>
      </c>
      <c r="B20036" s="171" t="s">
        <v>39875</v>
      </c>
      <c r="C20036" s="171" t="s">
        <v>15511</v>
      </c>
      <c r="D20036" s="171" t="s">
        <v>4</v>
      </c>
      <c r="E20036" s="11">
        <v>45170</v>
      </c>
      <c r="F20036">
        <v>19</v>
      </c>
      <c r="G20036">
        <v>24</v>
      </c>
      <c r="I20036">
        <v>37</v>
      </c>
      <c r="J20036">
        <v>102</v>
      </c>
      <c r="L20036">
        <v>130</v>
      </c>
      <c r="N20036">
        <v>33</v>
      </c>
      <c r="P20036">
        <v>2</v>
      </c>
      <c r="Q20036">
        <v>4</v>
      </c>
      <c r="S20036">
        <v>4</v>
      </c>
    </row>
    <row r="20037" spans="1:19" x14ac:dyDescent="0.3">
      <c r="A20037" t="s">
        <v>39876</v>
      </c>
      <c r="B20037" s="171" t="s">
        <v>39877</v>
      </c>
      <c r="C20037" s="171" t="s">
        <v>104</v>
      </c>
      <c r="D20037" s="171" t="s">
        <v>4</v>
      </c>
      <c r="E20037" s="11">
        <v>45170</v>
      </c>
      <c r="F20037">
        <v>61</v>
      </c>
      <c r="G20037">
        <v>69.5</v>
      </c>
      <c r="I20037">
        <v>220</v>
      </c>
      <c r="J20037">
        <v>472</v>
      </c>
      <c r="L20037">
        <v>523</v>
      </c>
      <c r="N20037">
        <v>198</v>
      </c>
      <c r="P20037">
        <v>33</v>
      </c>
      <c r="Q20037">
        <v>39</v>
      </c>
      <c r="S20037">
        <v>23</v>
      </c>
    </row>
    <row r="20038" spans="1:19" x14ac:dyDescent="0.3">
      <c r="A20038" t="s">
        <v>39878</v>
      </c>
      <c r="B20038" s="171" t="s">
        <v>39879</v>
      </c>
      <c r="C20038" s="171" t="s">
        <v>34754</v>
      </c>
      <c r="D20038" s="171" t="s">
        <v>80</v>
      </c>
      <c r="E20038" s="11">
        <v>45200</v>
      </c>
      <c r="F20038">
        <v>0.5</v>
      </c>
      <c r="G20038">
        <v>0.5</v>
      </c>
      <c r="I20038">
        <v>0</v>
      </c>
      <c r="J20038">
        <v>2</v>
      </c>
      <c r="L20038">
        <v>2</v>
      </c>
      <c r="N20038">
        <v>0</v>
      </c>
      <c r="P20038">
        <v>0</v>
      </c>
      <c r="Q20038">
        <v>0</v>
      </c>
      <c r="S20038">
        <v>0</v>
      </c>
    </row>
    <row r="20039" spans="1:19" x14ac:dyDescent="0.3">
      <c r="A20039" t="s">
        <v>39880</v>
      </c>
      <c r="B20039" s="171" t="s">
        <v>39881</v>
      </c>
      <c r="C20039" s="171" t="s">
        <v>34757</v>
      </c>
      <c r="D20039" s="171" t="s">
        <v>80</v>
      </c>
      <c r="E20039" s="11">
        <v>45200</v>
      </c>
      <c r="F20039">
        <v>1</v>
      </c>
      <c r="G20039">
        <v>1.5</v>
      </c>
      <c r="I20039">
        <v>0</v>
      </c>
      <c r="J20039">
        <v>4</v>
      </c>
      <c r="L20039">
        <v>6</v>
      </c>
      <c r="N20039">
        <v>0</v>
      </c>
      <c r="P20039">
        <v>0</v>
      </c>
      <c r="Q20039">
        <v>0</v>
      </c>
      <c r="S20039">
        <v>0</v>
      </c>
    </row>
    <row r="20040" spans="1:19" x14ac:dyDescent="0.3">
      <c r="A20040" t="s">
        <v>39882</v>
      </c>
      <c r="B20040" s="171" t="s">
        <v>39883</v>
      </c>
      <c r="C20040" s="171" t="s">
        <v>34760</v>
      </c>
      <c r="D20040" s="171" t="s">
        <v>80</v>
      </c>
      <c r="E20040" s="11">
        <v>45200</v>
      </c>
      <c r="F20040">
        <v>1</v>
      </c>
      <c r="G20040">
        <v>1</v>
      </c>
      <c r="I20040">
        <v>3</v>
      </c>
      <c r="J20040">
        <v>4</v>
      </c>
      <c r="L20040">
        <v>4</v>
      </c>
      <c r="N20040">
        <v>3</v>
      </c>
      <c r="P20040">
        <v>0</v>
      </c>
      <c r="Q20040">
        <v>0</v>
      </c>
      <c r="S20040">
        <v>3</v>
      </c>
    </row>
    <row r="20041" spans="1:19" x14ac:dyDescent="0.3">
      <c r="A20041" t="s">
        <v>39884</v>
      </c>
      <c r="B20041" s="171" t="s">
        <v>39885</v>
      </c>
      <c r="C20041" s="171" t="s">
        <v>34763</v>
      </c>
      <c r="D20041" s="171" t="s">
        <v>80</v>
      </c>
      <c r="E20041" s="11">
        <v>45200</v>
      </c>
      <c r="F20041">
        <v>0.5</v>
      </c>
      <c r="G20041">
        <v>0.5</v>
      </c>
      <c r="I20041">
        <v>0</v>
      </c>
      <c r="J20041">
        <v>2</v>
      </c>
      <c r="L20041">
        <v>2</v>
      </c>
      <c r="N20041">
        <v>0</v>
      </c>
      <c r="P20041">
        <v>0</v>
      </c>
      <c r="Q20041">
        <v>0</v>
      </c>
      <c r="S20041">
        <v>0</v>
      </c>
    </row>
    <row r="20042" spans="1:19" x14ac:dyDescent="0.3">
      <c r="A20042" t="s">
        <v>39886</v>
      </c>
      <c r="B20042" s="171" t="s">
        <v>39887</v>
      </c>
      <c r="C20042" s="171" t="s">
        <v>34766</v>
      </c>
      <c r="D20042" s="171" t="s">
        <v>80</v>
      </c>
      <c r="E20042" s="11">
        <v>45200</v>
      </c>
      <c r="F20042">
        <v>0.5</v>
      </c>
      <c r="G20042">
        <v>0.5</v>
      </c>
      <c r="I20042">
        <v>0</v>
      </c>
      <c r="J20042">
        <v>2</v>
      </c>
      <c r="L20042">
        <v>2</v>
      </c>
      <c r="N20042">
        <v>0</v>
      </c>
      <c r="P20042">
        <v>0</v>
      </c>
      <c r="Q20042">
        <v>0</v>
      </c>
      <c r="S20042">
        <v>0</v>
      </c>
    </row>
    <row r="20043" spans="1:19" x14ac:dyDescent="0.3">
      <c r="A20043" t="s">
        <v>39888</v>
      </c>
      <c r="B20043" s="171" t="s">
        <v>39889</v>
      </c>
      <c r="C20043" s="171" t="s">
        <v>119</v>
      </c>
      <c r="D20043" s="171" t="s">
        <v>80</v>
      </c>
      <c r="E20043" s="11">
        <v>45200</v>
      </c>
      <c r="F20043">
        <v>0</v>
      </c>
      <c r="G20043">
        <v>0</v>
      </c>
      <c r="I20043">
        <v>0</v>
      </c>
      <c r="J20043">
        <v>0</v>
      </c>
      <c r="L20043">
        <v>0</v>
      </c>
      <c r="N20043">
        <v>0</v>
      </c>
      <c r="P20043">
        <v>0</v>
      </c>
      <c r="Q20043">
        <v>0</v>
      </c>
      <c r="S20043">
        <v>0</v>
      </c>
    </row>
    <row r="20044" spans="1:19" x14ac:dyDescent="0.3">
      <c r="A20044" t="s">
        <v>39890</v>
      </c>
      <c r="B20044" s="171" t="s">
        <v>39891</v>
      </c>
      <c r="C20044" s="171" t="s">
        <v>143</v>
      </c>
      <c r="D20044" s="171" t="s">
        <v>80</v>
      </c>
      <c r="E20044" s="11">
        <v>45200</v>
      </c>
      <c r="F20044">
        <v>0</v>
      </c>
      <c r="G20044">
        <v>0</v>
      </c>
      <c r="I20044">
        <v>0</v>
      </c>
      <c r="J20044">
        <v>0</v>
      </c>
      <c r="L20044">
        <v>0</v>
      </c>
      <c r="N20044">
        <v>0</v>
      </c>
      <c r="P20044">
        <v>0</v>
      </c>
      <c r="Q20044">
        <v>0</v>
      </c>
      <c r="S20044">
        <v>0</v>
      </c>
    </row>
    <row r="20045" spans="1:19" x14ac:dyDescent="0.3">
      <c r="A20045" t="s">
        <v>39892</v>
      </c>
      <c r="B20045" s="171" t="s">
        <v>39893</v>
      </c>
      <c r="C20045" s="171" t="s">
        <v>158</v>
      </c>
      <c r="D20045" s="171" t="s">
        <v>80</v>
      </c>
      <c r="E20045" s="11">
        <v>45200</v>
      </c>
      <c r="F20045">
        <v>0</v>
      </c>
      <c r="G20045">
        <v>0</v>
      </c>
      <c r="I20045">
        <v>0</v>
      </c>
      <c r="J20045">
        <v>0</v>
      </c>
      <c r="L20045">
        <v>0</v>
      </c>
      <c r="N20045">
        <v>0</v>
      </c>
      <c r="P20045">
        <v>0</v>
      </c>
      <c r="Q20045">
        <v>0</v>
      </c>
      <c r="S20045">
        <v>0</v>
      </c>
    </row>
    <row r="20046" spans="1:19" x14ac:dyDescent="0.3">
      <c r="A20046" t="s">
        <v>39894</v>
      </c>
      <c r="B20046" s="171" t="s">
        <v>39895</v>
      </c>
      <c r="C20046" s="171" t="s">
        <v>209</v>
      </c>
      <c r="D20046" s="171" t="s">
        <v>80</v>
      </c>
      <c r="E20046" s="11">
        <v>45200</v>
      </c>
      <c r="F20046">
        <v>0</v>
      </c>
      <c r="G20046">
        <v>0</v>
      </c>
      <c r="I20046">
        <v>0</v>
      </c>
      <c r="J20046">
        <v>0</v>
      </c>
      <c r="L20046">
        <v>0</v>
      </c>
      <c r="N20046">
        <v>0</v>
      </c>
      <c r="P20046">
        <v>0</v>
      </c>
      <c r="Q20046">
        <v>0</v>
      </c>
      <c r="S20046">
        <v>0</v>
      </c>
    </row>
    <row r="20047" spans="1:19" x14ac:dyDescent="0.3">
      <c r="A20047" t="s">
        <v>39896</v>
      </c>
      <c r="B20047" s="171" t="s">
        <v>39897</v>
      </c>
      <c r="C20047" s="171" t="s">
        <v>76</v>
      </c>
      <c r="D20047" s="171" t="s">
        <v>80</v>
      </c>
      <c r="E20047" s="11">
        <v>45200</v>
      </c>
      <c r="F20047">
        <v>0</v>
      </c>
      <c r="G20047">
        <v>0</v>
      </c>
      <c r="I20047">
        <v>0</v>
      </c>
      <c r="J20047">
        <v>0</v>
      </c>
      <c r="L20047">
        <v>0</v>
      </c>
      <c r="N20047">
        <v>0</v>
      </c>
      <c r="P20047">
        <v>0</v>
      </c>
      <c r="Q20047">
        <v>0</v>
      </c>
      <c r="S20047">
        <v>0</v>
      </c>
    </row>
    <row r="20048" spans="1:19" x14ac:dyDescent="0.3">
      <c r="A20048" t="s">
        <v>39898</v>
      </c>
      <c r="B20048" s="171" t="s">
        <v>39899</v>
      </c>
      <c r="C20048" s="171" t="s">
        <v>15347</v>
      </c>
      <c r="D20048" s="171" t="s">
        <v>80</v>
      </c>
      <c r="E20048" s="11">
        <v>45200</v>
      </c>
      <c r="F20048">
        <v>0</v>
      </c>
      <c r="G20048">
        <v>0</v>
      </c>
      <c r="I20048">
        <v>0</v>
      </c>
      <c r="J20048">
        <v>0</v>
      </c>
      <c r="L20048">
        <v>0</v>
      </c>
      <c r="N20048">
        <v>0</v>
      </c>
      <c r="P20048">
        <v>0</v>
      </c>
      <c r="Q20048">
        <v>0</v>
      </c>
      <c r="S20048">
        <v>0</v>
      </c>
    </row>
    <row r="20049" spans="1:19" x14ac:dyDescent="0.3">
      <c r="A20049" t="s">
        <v>39900</v>
      </c>
      <c r="B20049" s="171" t="s">
        <v>39901</v>
      </c>
      <c r="C20049" s="171" t="s">
        <v>203</v>
      </c>
      <c r="D20049" s="171" t="s">
        <v>80</v>
      </c>
      <c r="E20049" s="11">
        <v>45200</v>
      </c>
      <c r="F20049">
        <v>3</v>
      </c>
      <c r="G20049">
        <v>3</v>
      </c>
      <c r="I20049">
        <v>6</v>
      </c>
      <c r="J20049">
        <v>15</v>
      </c>
      <c r="L20049">
        <v>15</v>
      </c>
      <c r="N20049">
        <v>5</v>
      </c>
      <c r="P20049">
        <v>0</v>
      </c>
      <c r="Q20049">
        <v>0</v>
      </c>
      <c r="S20049">
        <v>1</v>
      </c>
    </row>
    <row r="20050" spans="1:19" x14ac:dyDescent="0.3">
      <c r="A20050" t="s">
        <v>39902</v>
      </c>
      <c r="B20050" s="171" t="s">
        <v>39903</v>
      </c>
      <c r="C20050" s="171" t="s">
        <v>15340</v>
      </c>
      <c r="D20050" s="171" t="s">
        <v>15341</v>
      </c>
      <c r="E20050" s="11">
        <v>45200</v>
      </c>
      <c r="F20050">
        <v>0</v>
      </c>
      <c r="G20050">
        <v>0</v>
      </c>
      <c r="I20050">
        <v>0</v>
      </c>
      <c r="J20050">
        <v>0</v>
      </c>
      <c r="L20050">
        <v>0</v>
      </c>
      <c r="N20050">
        <v>0</v>
      </c>
      <c r="P20050">
        <v>0</v>
      </c>
      <c r="Q20050">
        <v>0</v>
      </c>
      <c r="S20050">
        <v>0</v>
      </c>
    </row>
    <row r="20051" spans="1:19" x14ac:dyDescent="0.3">
      <c r="A20051" t="s">
        <v>39904</v>
      </c>
      <c r="B20051" s="171" t="s">
        <v>39905</v>
      </c>
      <c r="C20051" s="171" t="s">
        <v>15340</v>
      </c>
      <c r="D20051" s="171" t="s">
        <v>80</v>
      </c>
      <c r="E20051" s="11">
        <v>45200</v>
      </c>
      <c r="F20051">
        <v>0</v>
      </c>
      <c r="G20051">
        <v>0</v>
      </c>
      <c r="I20051">
        <v>0</v>
      </c>
      <c r="J20051">
        <v>0</v>
      </c>
      <c r="L20051">
        <v>0</v>
      </c>
      <c r="N20051">
        <v>0</v>
      </c>
      <c r="P20051">
        <v>0</v>
      </c>
      <c r="Q20051">
        <v>0</v>
      </c>
      <c r="S20051">
        <v>0</v>
      </c>
    </row>
    <row r="20052" spans="1:19" x14ac:dyDescent="0.3">
      <c r="A20052" t="s">
        <v>39906</v>
      </c>
      <c r="B20052" s="171" t="s">
        <v>39907</v>
      </c>
      <c r="C20052" s="171" t="s">
        <v>15344</v>
      </c>
      <c r="D20052" s="171" t="s">
        <v>15341</v>
      </c>
      <c r="E20052" s="11">
        <v>45200</v>
      </c>
      <c r="F20052">
        <v>0</v>
      </c>
      <c r="G20052">
        <v>0</v>
      </c>
      <c r="I20052">
        <v>0</v>
      </c>
      <c r="J20052">
        <v>0</v>
      </c>
      <c r="L20052">
        <v>0</v>
      </c>
      <c r="N20052">
        <v>0</v>
      </c>
      <c r="P20052">
        <v>0</v>
      </c>
      <c r="Q20052">
        <v>0</v>
      </c>
      <c r="S20052">
        <v>0</v>
      </c>
    </row>
    <row r="20053" spans="1:19" x14ac:dyDescent="0.3">
      <c r="A20053" t="s">
        <v>39908</v>
      </c>
      <c r="B20053" s="171" t="s">
        <v>39909</v>
      </c>
      <c r="C20053" s="171" t="s">
        <v>15347</v>
      </c>
      <c r="D20053" s="171" t="s">
        <v>15341</v>
      </c>
      <c r="E20053" s="11">
        <v>45200</v>
      </c>
      <c r="F20053">
        <v>0</v>
      </c>
      <c r="G20053">
        <v>0</v>
      </c>
      <c r="I20053">
        <v>0</v>
      </c>
      <c r="J20053">
        <v>0</v>
      </c>
      <c r="L20053">
        <v>0</v>
      </c>
      <c r="N20053">
        <v>0</v>
      </c>
      <c r="P20053">
        <v>0</v>
      </c>
      <c r="Q20053">
        <v>0</v>
      </c>
      <c r="S20053">
        <v>0</v>
      </c>
    </row>
    <row r="20054" spans="1:19" x14ac:dyDescent="0.3">
      <c r="A20054" t="s">
        <v>39898</v>
      </c>
      <c r="B20054" s="171" t="s">
        <v>39899</v>
      </c>
      <c r="C20054" s="171" t="s">
        <v>15347</v>
      </c>
      <c r="D20054" s="171" t="s">
        <v>80</v>
      </c>
      <c r="E20054" s="11">
        <v>45200</v>
      </c>
      <c r="F20054">
        <v>1</v>
      </c>
      <c r="G20054">
        <v>1</v>
      </c>
      <c r="I20054">
        <v>1</v>
      </c>
      <c r="J20054">
        <v>6</v>
      </c>
      <c r="L20054">
        <v>6</v>
      </c>
      <c r="N20054">
        <v>1</v>
      </c>
      <c r="P20054">
        <v>0</v>
      </c>
      <c r="Q20054">
        <v>0</v>
      </c>
      <c r="S20054">
        <v>0</v>
      </c>
    </row>
    <row r="20055" spans="1:19" x14ac:dyDescent="0.3">
      <c r="A20055" t="s">
        <v>39910</v>
      </c>
      <c r="B20055" s="171" t="s">
        <v>39911</v>
      </c>
      <c r="C20055" s="171" t="s">
        <v>203</v>
      </c>
      <c r="D20055" s="171" t="s">
        <v>15341</v>
      </c>
      <c r="E20055" s="11">
        <v>45200</v>
      </c>
      <c r="F20055">
        <v>0</v>
      </c>
      <c r="G20055">
        <v>0</v>
      </c>
      <c r="I20055">
        <v>0</v>
      </c>
      <c r="J20055">
        <v>0</v>
      </c>
      <c r="L20055">
        <v>0</v>
      </c>
      <c r="N20055">
        <v>0</v>
      </c>
      <c r="P20055">
        <v>0</v>
      </c>
      <c r="Q20055">
        <v>0</v>
      </c>
      <c r="S20055">
        <v>0</v>
      </c>
    </row>
    <row r="20056" spans="1:19" x14ac:dyDescent="0.3">
      <c r="A20056" t="s">
        <v>39912</v>
      </c>
      <c r="B20056" s="171" t="s">
        <v>39913</v>
      </c>
      <c r="C20056" s="171" t="s">
        <v>24281</v>
      </c>
      <c r="D20056" s="171" t="s">
        <v>15341</v>
      </c>
      <c r="E20056" s="11">
        <v>45200</v>
      </c>
      <c r="F20056">
        <v>0</v>
      </c>
      <c r="G20056">
        <v>0</v>
      </c>
      <c r="I20056">
        <v>0</v>
      </c>
      <c r="J20056">
        <v>0</v>
      </c>
      <c r="L20056">
        <v>0</v>
      </c>
      <c r="N20056">
        <v>0</v>
      </c>
      <c r="P20056">
        <v>0</v>
      </c>
      <c r="Q20056">
        <v>0</v>
      </c>
      <c r="S20056">
        <v>0</v>
      </c>
    </row>
    <row r="20057" spans="1:19" x14ac:dyDescent="0.3">
      <c r="A20057" t="s">
        <v>39914</v>
      </c>
      <c r="B20057" s="171" t="s">
        <v>39915</v>
      </c>
      <c r="C20057" s="171" t="s">
        <v>24281</v>
      </c>
      <c r="D20057" s="171" t="s">
        <v>80</v>
      </c>
      <c r="E20057" s="11">
        <v>45200</v>
      </c>
      <c r="F20057">
        <v>0</v>
      </c>
      <c r="G20057">
        <v>0</v>
      </c>
      <c r="I20057">
        <v>0</v>
      </c>
      <c r="J20057">
        <v>0</v>
      </c>
      <c r="L20057">
        <v>0</v>
      </c>
      <c r="N20057">
        <v>0</v>
      </c>
      <c r="P20057">
        <v>0</v>
      </c>
      <c r="Q20057">
        <v>0</v>
      </c>
      <c r="S20057">
        <v>0</v>
      </c>
    </row>
    <row r="20058" spans="1:19" x14ac:dyDescent="0.3">
      <c r="A20058" t="s">
        <v>39916</v>
      </c>
      <c r="B20058" s="171" t="s">
        <v>39917</v>
      </c>
      <c r="C20058" s="171" t="s">
        <v>24284</v>
      </c>
      <c r="D20058" s="171" t="s">
        <v>80</v>
      </c>
      <c r="E20058" s="11">
        <v>45200</v>
      </c>
      <c r="F20058">
        <v>3</v>
      </c>
      <c r="G20058">
        <v>3</v>
      </c>
      <c r="I20058">
        <v>13</v>
      </c>
      <c r="J20058">
        <v>17</v>
      </c>
      <c r="L20058">
        <v>17</v>
      </c>
      <c r="N20058">
        <v>11</v>
      </c>
      <c r="P20058">
        <v>0</v>
      </c>
      <c r="Q20058">
        <v>0</v>
      </c>
      <c r="S20058">
        <v>2</v>
      </c>
    </row>
    <row r="20059" spans="1:19" x14ac:dyDescent="0.3">
      <c r="A20059" t="s">
        <v>39918</v>
      </c>
      <c r="B20059" s="171" t="s">
        <v>39919</v>
      </c>
      <c r="C20059" s="171" t="s">
        <v>18126</v>
      </c>
      <c r="D20059" s="171" t="s">
        <v>80</v>
      </c>
      <c r="E20059" s="11">
        <v>45200</v>
      </c>
      <c r="F20059">
        <v>0</v>
      </c>
      <c r="G20059">
        <v>0</v>
      </c>
      <c r="I20059">
        <v>0</v>
      </c>
      <c r="J20059">
        <v>0</v>
      </c>
      <c r="L20059">
        <v>0</v>
      </c>
      <c r="N20059">
        <v>0</v>
      </c>
      <c r="P20059">
        <v>0</v>
      </c>
      <c r="Q20059">
        <v>0</v>
      </c>
      <c r="S20059">
        <v>0</v>
      </c>
    </row>
    <row r="20060" spans="1:19" x14ac:dyDescent="0.3">
      <c r="A20060" t="s">
        <v>39920</v>
      </c>
      <c r="B20060" s="171" t="s">
        <v>39921</v>
      </c>
      <c r="C20060" s="171" t="s">
        <v>128</v>
      </c>
      <c r="D20060" s="171" t="s">
        <v>80</v>
      </c>
      <c r="E20060" s="11">
        <v>45200</v>
      </c>
      <c r="F20060">
        <v>0</v>
      </c>
      <c r="G20060">
        <v>0</v>
      </c>
      <c r="I20060">
        <v>0</v>
      </c>
      <c r="J20060">
        <v>0</v>
      </c>
      <c r="L20060">
        <v>0</v>
      </c>
      <c r="N20060">
        <v>0</v>
      </c>
      <c r="P20060">
        <v>0</v>
      </c>
      <c r="Q20060">
        <v>0</v>
      </c>
      <c r="S20060">
        <v>0</v>
      </c>
    </row>
    <row r="20061" spans="1:19" x14ac:dyDescent="0.3">
      <c r="A20061" t="s">
        <v>39922</v>
      </c>
      <c r="B20061" s="171" t="s">
        <v>39923</v>
      </c>
      <c r="C20061" s="171" t="s">
        <v>14824</v>
      </c>
      <c r="D20061" s="171" t="s">
        <v>80</v>
      </c>
      <c r="E20061" s="11">
        <v>45200</v>
      </c>
      <c r="F20061">
        <v>0</v>
      </c>
      <c r="G20061">
        <v>0</v>
      </c>
      <c r="I20061">
        <v>0</v>
      </c>
      <c r="J20061">
        <v>0</v>
      </c>
      <c r="L20061">
        <v>0</v>
      </c>
      <c r="N20061">
        <v>0</v>
      </c>
      <c r="P20061">
        <v>0</v>
      </c>
      <c r="Q20061">
        <v>0</v>
      </c>
      <c r="S20061">
        <v>0</v>
      </c>
    </row>
    <row r="20062" spans="1:19" x14ac:dyDescent="0.3">
      <c r="A20062" t="s">
        <v>39924</v>
      </c>
      <c r="B20062" s="171" t="s">
        <v>39925</v>
      </c>
      <c r="C20062" s="171" t="s">
        <v>152</v>
      </c>
      <c r="D20062" s="171" t="s">
        <v>80</v>
      </c>
      <c r="E20062" s="11">
        <v>45200</v>
      </c>
      <c r="F20062">
        <v>0</v>
      </c>
      <c r="G20062">
        <v>0</v>
      </c>
      <c r="I20062">
        <v>0</v>
      </c>
      <c r="J20062">
        <v>0</v>
      </c>
      <c r="L20062">
        <v>0</v>
      </c>
      <c r="N20062">
        <v>0</v>
      </c>
      <c r="P20062">
        <v>0</v>
      </c>
      <c r="Q20062">
        <v>0</v>
      </c>
      <c r="S20062">
        <v>0</v>
      </c>
    </row>
    <row r="20063" spans="1:19" x14ac:dyDescent="0.3">
      <c r="A20063" t="s">
        <v>39926</v>
      </c>
      <c r="B20063" s="171" t="s">
        <v>39927</v>
      </c>
      <c r="C20063" s="171" t="s">
        <v>194</v>
      </c>
      <c r="D20063" s="171" t="s">
        <v>80</v>
      </c>
      <c r="E20063" s="11">
        <v>45200</v>
      </c>
      <c r="F20063">
        <v>5</v>
      </c>
      <c r="G20063">
        <v>5</v>
      </c>
      <c r="I20063">
        <v>18</v>
      </c>
      <c r="J20063">
        <v>27</v>
      </c>
      <c r="L20063">
        <v>27</v>
      </c>
      <c r="N20063">
        <v>17</v>
      </c>
      <c r="P20063">
        <v>2</v>
      </c>
      <c r="Q20063">
        <v>6</v>
      </c>
      <c r="S20063">
        <v>1</v>
      </c>
    </row>
    <row r="20064" spans="1:19" x14ac:dyDescent="0.3">
      <c r="A20064" t="s">
        <v>39928</v>
      </c>
      <c r="B20064" s="171" t="s">
        <v>39929</v>
      </c>
      <c r="C20064" s="171" t="s">
        <v>39930</v>
      </c>
      <c r="D20064" s="171" t="s">
        <v>80</v>
      </c>
      <c r="E20064" s="11">
        <v>45200</v>
      </c>
      <c r="F20064">
        <v>7</v>
      </c>
      <c r="G20064">
        <v>7</v>
      </c>
      <c r="I20064">
        <v>30</v>
      </c>
      <c r="J20064">
        <v>28</v>
      </c>
      <c r="L20064">
        <v>28</v>
      </c>
      <c r="N20064">
        <v>21</v>
      </c>
      <c r="P20064">
        <v>8</v>
      </c>
      <c r="Q20064">
        <v>8</v>
      </c>
      <c r="S20064">
        <v>39</v>
      </c>
    </row>
    <row r="20065" spans="1:19" x14ac:dyDescent="0.3">
      <c r="A20065" t="s">
        <v>39931</v>
      </c>
      <c r="B20065" s="171" t="s">
        <v>39932</v>
      </c>
      <c r="C20065" s="171" t="s">
        <v>39933</v>
      </c>
      <c r="D20065" s="171" t="s">
        <v>80</v>
      </c>
      <c r="E20065" s="11">
        <v>45200</v>
      </c>
      <c r="F20065">
        <v>1</v>
      </c>
      <c r="G20065">
        <v>1</v>
      </c>
      <c r="I20065">
        <v>4</v>
      </c>
      <c r="J20065">
        <v>4</v>
      </c>
      <c r="L20065">
        <v>4</v>
      </c>
      <c r="N20065">
        <v>2</v>
      </c>
      <c r="P20065">
        <v>0</v>
      </c>
      <c r="Q20065">
        <v>0</v>
      </c>
      <c r="S20065">
        <v>6</v>
      </c>
    </row>
    <row r="20066" spans="1:19" x14ac:dyDescent="0.3">
      <c r="A20066" t="s">
        <v>39934</v>
      </c>
      <c r="B20066" s="171" t="s">
        <v>39935</v>
      </c>
      <c r="C20066" s="171" t="s">
        <v>39936</v>
      </c>
      <c r="D20066" s="171" t="s">
        <v>80</v>
      </c>
      <c r="E20066" s="11">
        <v>45200</v>
      </c>
      <c r="F20066">
        <v>1</v>
      </c>
      <c r="G20066">
        <v>1</v>
      </c>
      <c r="I20066">
        <v>4</v>
      </c>
      <c r="J20066">
        <v>4</v>
      </c>
      <c r="L20066">
        <v>4</v>
      </c>
      <c r="N20066">
        <v>4</v>
      </c>
      <c r="P20066">
        <v>2</v>
      </c>
      <c r="Q20066">
        <v>3</v>
      </c>
      <c r="S20066">
        <v>4</v>
      </c>
    </row>
    <row r="20067" spans="1:19" x14ac:dyDescent="0.3">
      <c r="A20067" t="s">
        <v>39937</v>
      </c>
      <c r="B20067" s="171" t="s">
        <v>39938</v>
      </c>
      <c r="C20067" s="171" t="s">
        <v>39939</v>
      </c>
      <c r="D20067" s="171" t="s">
        <v>80</v>
      </c>
      <c r="E20067" s="11">
        <v>45200</v>
      </c>
      <c r="F20067">
        <v>1</v>
      </c>
      <c r="G20067">
        <v>1</v>
      </c>
      <c r="I20067">
        <v>1</v>
      </c>
      <c r="J20067">
        <v>4</v>
      </c>
      <c r="L20067">
        <v>4</v>
      </c>
      <c r="N20067">
        <v>1</v>
      </c>
      <c r="P20067">
        <v>1</v>
      </c>
      <c r="Q20067">
        <v>1</v>
      </c>
      <c r="S20067">
        <v>1</v>
      </c>
    </row>
    <row r="20068" spans="1:19" x14ac:dyDescent="0.3">
      <c r="A20068" t="s">
        <v>39940</v>
      </c>
      <c r="B20068" s="171" t="s">
        <v>39941</v>
      </c>
      <c r="C20068" s="171" t="s">
        <v>39942</v>
      </c>
      <c r="D20068" s="171" t="s">
        <v>80</v>
      </c>
      <c r="E20068" s="11">
        <v>45200</v>
      </c>
      <c r="F20068">
        <v>2</v>
      </c>
      <c r="G20068">
        <v>3</v>
      </c>
      <c r="I20068">
        <v>6</v>
      </c>
      <c r="J20068">
        <v>8</v>
      </c>
      <c r="L20068">
        <v>12</v>
      </c>
      <c r="N20068">
        <v>6</v>
      </c>
      <c r="P20068">
        <v>0</v>
      </c>
      <c r="Q20068">
        <v>0</v>
      </c>
      <c r="S20068">
        <v>6</v>
      </c>
    </row>
    <row r="20069" spans="1:19" x14ac:dyDescent="0.3">
      <c r="A20069" t="s">
        <v>39943</v>
      </c>
      <c r="B20069" s="171" t="s">
        <v>39944</v>
      </c>
      <c r="C20069" s="171" t="s">
        <v>18137</v>
      </c>
      <c r="D20069" s="171" t="s">
        <v>80</v>
      </c>
      <c r="E20069" s="11">
        <v>45200</v>
      </c>
      <c r="F20069">
        <v>0</v>
      </c>
      <c r="G20069">
        <v>0</v>
      </c>
      <c r="I20069">
        <v>0</v>
      </c>
      <c r="J20069">
        <v>0</v>
      </c>
      <c r="L20069">
        <v>0</v>
      </c>
      <c r="N20069">
        <v>0</v>
      </c>
      <c r="P20069">
        <v>0</v>
      </c>
      <c r="Q20069">
        <v>0</v>
      </c>
      <c r="S20069">
        <v>0</v>
      </c>
    </row>
    <row r="20070" spans="1:19" x14ac:dyDescent="0.3">
      <c r="A20070" t="s">
        <v>39945</v>
      </c>
      <c r="B20070" s="171" t="s">
        <v>39946</v>
      </c>
      <c r="C20070" s="171" t="s">
        <v>18140</v>
      </c>
      <c r="D20070" s="171" t="s">
        <v>80</v>
      </c>
      <c r="E20070" s="11">
        <v>45200</v>
      </c>
      <c r="F20070">
        <v>3</v>
      </c>
      <c r="G20070">
        <v>4</v>
      </c>
      <c r="I20070">
        <v>7</v>
      </c>
      <c r="J20070">
        <v>15</v>
      </c>
      <c r="L20070">
        <v>20</v>
      </c>
      <c r="N20070">
        <v>4</v>
      </c>
      <c r="P20070">
        <v>2</v>
      </c>
      <c r="Q20070">
        <v>2</v>
      </c>
      <c r="S20070">
        <v>3</v>
      </c>
    </row>
    <row r="20071" spans="1:19" x14ac:dyDescent="0.3">
      <c r="A20071" t="s">
        <v>39947</v>
      </c>
      <c r="B20071" s="171" t="s">
        <v>39948</v>
      </c>
      <c r="C20071" s="171" t="s">
        <v>236</v>
      </c>
      <c r="D20071" s="171" t="s">
        <v>80</v>
      </c>
      <c r="E20071" s="11">
        <v>45200</v>
      </c>
      <c r="F20071">
        <v>0</v>
      </c>
      <c r="G20071">
        <v>0</v>
      </c>
      <c r="I20071">
        <v>0</v>
      </c>
      <c r="J20071">
        <v>0</v>
      </c>
      <c r="L20071">
        <v>0</v>
      </c>
      <c r="N20071">
        <v>0</v>
      </c>
      <c r="P20071">
        <v>0</v>
      </c>
      <c r="Q20071">
        <v>0</v>
      </c>
      <c r="S20071">
        <v>0</v>
      </c>
    </row>
    <row r="20072" spans="1:19" x14ac:dyDescent="0.3">
      <c r="A20072" t="s">
        <v>39949</v>
      </c>
      <c r="B20072" s="171" t="s">
        <v>39950</v>
      </c>
      <c r="C20072" s="171" t="s">
        <v>239</v>
      </c>
      <c r="D20072" s="171" t="s">
        <v>80</v>
      </c>
      <c r="E20072" s="11">
        <v>45200</v>
      </c>
      <c r="F20072">
        <v>0</v>
      </c>
      <c r="G20072">
        <v>0</v>
      </c>
      <c r="I20072">
        <v>0</v>
      </c>
      <c r="J20072">
        <v>0</v>
      </c>
      <c r="L20072">
        <v>0</v>
      </c>
      <c r="N20072">
        <v>0</v>
      </c>
      <c r="P20072">
        <v>0</v>
      </c>
      <c r="Q20072">
        <v>0</v>
      </c>
      <c r="S20072">
        <v>0</v>
      </c>
    </row>
    <row r="20073" spans="1:19" x14ac:dyDescent="0.3">
      <c r="A20073" t="s">
        <v>39951</v>
      </c>
      <c r="B20073" s="171" t="s">
        <v>39952</v>
      </c>
      <c r="C20073" s="171" t="s">
        <v>176</v>
      </c>
      <c r="D20073" s="171" t="s">
        <v>80</v>
      </c>
      <c r="E20073" s="11">
        <v>45200</v>
      </c>
      <c r="F20073">
        <v>2</v>
      </c>
      <c r="G20073">
        <v>2</v>
      </c>
      <c r="I20073">
        <v>1</v>
      </c>
      <c r="J20073">
        <v>11</v>
      </c>
      <c r="L20073">
        <v>11</v>
      </c>
      <c r="N20073">
        <v>1</v>
      </c>
      <c r="P20073">
        <v>0</v>
      </c>
      <c r="Q20073">
        <v>0</v>
      </c>
      <c r="S20073">
        <v>0</v>
      </c>
    </row>
    <row r="20074" spans="1:19" x14ac:dyDescent="0.3">
      <c r="A20074" t="s">
        <v>39953</v>
      </c>
      <c r="B20074" s="171" t="s">
        <v>39954</v>
      </c>
      <c r="C20074" s="171" t="s">
        <v>206</v>
      </c>
      <c r="D20074" s="171" t="s">
        <v>80</v>
      </c>
      <c r="E20074" s="11">
        <v>45200</v>
      </c>
      <c r="F20074">
        <v>1.5</v>
      </c>
      <c r="G20074">
        <v>2</v>
      </c>
      <c r="I20074">
        <v>1</v>
      </c>
      <c r="J20074">
        <v>7</v>
      </c>
      <c r="L20074">
        <v>8</v>
      </c>
      <c r="N20074">
        <v>1</v>
      </c>
      <c r="P20074">
        <v>0</v>
      </c>
      <c r="Q20074">
        <v>0</v>
      </c>
      <c r="S20074">
        <v>0</v>
      </c>
    </row>
    <row r="20075" spans="1:19" x14ac:dyDescent="0.3">
      <c r="A20075" t="s">
        <v>39955</v>
      </c>
      <c r="B20075" s="171" t="s">
        <v>39956</v>
      </c>
      <c r="C20075" s="171" t="s">
        <v>176</v>
      </c>
      <c r="D20075" s="171" t="s">
        <v>15341</v>
      </c>
      <c r="E20075" s="11">
        <v>45200</v>
      </c>
      <c r="F20075">
        <v>0</v>
      </c>
      <c r="G20075">
        <v>0</v>
      </c>
      <c r="I20075">
        <v>0</v>
      </c>
      <c r="J20075">
        <v>0</v>
      </c>
      <c r="L20075">
        <v>0</v>
      </c>
      <c r="N20075">
        <v>0</v>
      </c>
      <c r="P20075">
        <v>0</v>
      </c>
      <c r="Q20075">
        <v>0</v>
      </c>
      <c r="S20075">
        <v>0</v>
      </c>
    </row>
    <row r="20076" spans="1:19" x14ac:dyDescent="0.3">
      <c r="A20076" t="s">
        <v>39957</v>
      </c>
      <c r="B20076" s="171" t="s">
        <v>39958</v>
      </c>
      <c r="C20076" s="171" t="s">
        <v>206</v>
      </c>
      <c r="D20076" s="171" t="s">
        <v>15341</v>
      </c>
      <c r="E20076" s="11">
        <v>45200</v>
      </c>
      <c r="F20076">
        <v>0</v>
      </c>
      <c r="G20076">
        <v>0</v>
      </c>
      <c r="I20076">
        <v>0</v>
      </c>
      <c r="J20076">
        <v>0</v>
      </c>
      <c r="L20076">
        <v>0</v>
      </c>
      <c r="N20076">
        <v>0</v>
      </c>
      <c r="P20076">
        <v>0</v>
      </c>
      <c r="Q20076">
        <v>0</v>
      </c>
      <c r="S20076">
        <v>0</v>
      </c>
    </row>
    <row r="20077" spans="1:19" x14ac:dyDescent="0.3">
      <c r="A20077" t="s">
        <v>39959</v>
      </c>
      <c r="B20077" s="171" t="s">
        <v>39960</v>
      </c>
      <c r="C20077" s="171" t="s">
        <v>16544</v>
      </c>
      <c r="D20077" s="171" t="s">
        <v>15341</v>
      </c>
      <c r="E20077" s="11">
        <v>45200</v>
      </c>
      <c r="F20077">
        <v>0</v>
      </c>
      <c r="G20077">
        <v>0</v>
      </c>
      <c r="I20077">
        <v>0</v>
      </c>
      <c r="J20077">
        <v>0</v>
      </c>
      <c r="L20077">
        <v>0</v>
      </c>
      <c r="N20077">
        <v>0</v>
      </c>
      <c r="P20077">
        <v>0</v>
      </c>
      <c r="Q20077">
        <v>0</v>
      </c>
      <c r="S20077">
        <v>0</v>
      </c>
    </row>
    <row r="20078" spans="1:19" x14ac:dyDescent="0.3">
      <c r="A20078" t="s">
        <v>39961</v>
      </c>
      <c r="B20078" s="171" t="s">
        <v>39962</v>
      </c>
      <c r="C20078" s="171" t="s">
        <v>16544</v>
      </c>
      <c r="D20078" s="171" t="s">
        <v>80</v>
      </c>
      <c r="E20078" s="11">
        <v>45200</v>
      </c>
      <c r="F20078">
        <v>0</v>
      </c>
      <c r="G20078">
        <v>0</v>
      </c>
      <c r="I20078">
        <v>0</v>
      </c>
      <c r="J20078">
        <v>0</v>
      </c>
      <c r="L20078">
        <v>0</v>
      </c>
      <c r="N20078">
        <v>0</v>
      </c>
      <c r="P20078">
        <v>0</v>
      </c>
      <c r="Q20078">
        <v>0</v>
      </c>
      <c r="S20078">
        <v>0</v>
      </c>
    </row>
    <row r="20079" spans="1:19" x14ac:dyDescent="0.3">
      <c r="A20079" t="s">
        <v>39963</v>
      </c>
      <c r="B20079" s="171" t="s">
        <v>39964</v>
      </c>
      <c r="C20079" s="171" t="s">
        <v>24315</v>
      </c>
      <c r="D20079" s="171" t="s">
        <v>15341</v>
      </c>
      <c r="E20079" s="11">
        <v>45200</v>
      </c>
      <c r="F20079">
        <v>0</v>
      </c>
      <c r="G20079">
        <v>0</v>
      </c>
      <c r="I20079">
        <v>0</v>
      </c>
      <c r="J20079">
        <v>0</v>
      </c>
      <c r="L20079">
        <v>0</v>
      </c>
      <c r="N20079">
        <v>0</v>
      </c>
      <c r="P20079">
        <v>0</v>
      </c>
      <c r="Q20079">
        <v>0</v>
      </c>
      <c r="S20079">
        <v>0</v>
      </c>
    </row>
    <row r="20080" spans="1:19" x14ac:dyDescent="0.3">
      <c r="A20080" t="s">
        <v>39965</v>
      </c>
      <c r="B20080" s="171" t="s">
        <v>39966</v>
      </c>
      <c r="C20080" s="171" t="s">
        <v>24315</v>
      </c>
      <c r="D20080" s="171" t="s">
        <v>80</v>
      </c>
      <c r="E20080" s="11">
        <v>45200</v>
      </c>
      <c r="F20080">
        <v>0</v>
      </c>
      <c r="G20080">
        <v>0</v>
      </c>
      <c r="I20080">
        <v>0</v>
      </c>
      <c r="J20080">
        <v>0</v>
      </c>
      <c r="L20080">
        <v>0</v>
      </c>
      <c r="N20080">
        <v>0</v>
      </c>
      <c r="P20080">
        <v>0</v>
      </c>
      <c r="Q20080">
        <v>0</v>
      </c>
      <c r="S20080">
        <v>0</v>
      </c>
    </row>
    <row r="20081" spans="1:19" x14ac:dyDescent="0.3">
      <c r="A20081" t="s">
        <v>39967</v>
      </c>
      <c r="B20081" s="171" t="s">
        <v>39968</v>
      </c>
      <c r="C20081" s="171" t="s">
        <v>34833</v>
      </c>
      <c r="D20081" s="171" t="s">
        <v>80</v>
      </c>
      <c r="E20081" s="11">
        <v>45200</v>
      </c>
      <c r="F20081">
        <v>1.5</v>
      </c>
      <c r="G20081">
        <v>2</v>
      </c>
      <c r="I20081">
        <v>1</v>
      </c>
      <c r="J20081">
        <v>9</v>
      </c>
      <c r="L20081">
        <v>11</v>
      </c>
      <c r="N20081">
        <v>1</v>
      </c>
      <c r="P20081">
        <v>0</v>
      </c>
      <c r="Q20081">
        <v>0</v>
      </c>
      <c r="S20081">
        <v>0</v>
      </c>
    </row>
    <row r="20082" spans="1:19" x14ac:dyDescent="0.3">
      <c r="A20082" t="s">
        <v>39969</v>
      </c>
      <c r="B20082" s="171" t="s">
        <v>39970</v>
      </c>
      <c r="C20082" s="171" t="s">
        <v>34836</v>
      </c>
      <c r="D20082" s="171" t="s">
        <v>80</v>
      </c>
      <c r="E20082" s="11">
        <v>45200</v>
      </c>
      <c r="F20082">
        <v>1.5</v>
      </c>
      <c r="G20082">
        <v>1.5</v>
      </c>
      <c r="I20082">
        <v>1</v>
      </c>
      <c r="J20082">
        <v>7</v>
      </c>
      <c r="L20082">
        <v>7</v>
      </c>
      <c r="N20082">
        <v>1</v>
      </c>
      <c r="P20082">
        <v>2</v>
      </c>
      <c r="Q20082">
        <v>2</v>
      </c>
      <c r="S20082">
        <v>0</v>
      </c>
    </row>
    <row r="20083" spans="1:19" x14ac:dyDescent="0.3">
      <c r="A20083" t="s">
        <v>39971</v>
      </c>
      <c r="B20083" s="171" t="s">
        <v>39972</v>
      </c>
      <c r="C20083" s="171" t="s">
        <v>113</v>
      </c>
      <c r="D20083" s="171" t="s">
        <v>80</v>
      </c>
      <c r="E20083" s="11">
        <v>45200</v>
      </c>
      <c r="F20083">
        <v>0</v>
      </c>
      <c r="G20083">
        <v>0</v>
      </c>
      <c r="I20083">
        <v>0</v>
      </c>
      <c r="J20083">
        <v>0</v>
      </c>
      <c r="L20083">
        <v>0</v>
      </c>
      <c r="N20083">
        <v>0</v>
      </c>
      <c r="P20083">
        <v>0</v>
      </c>
      <c r="Q20083">
        <v>0</v>
      </c>
      <c r="S20083">
        <v>0</v>
      </c>
    </row>
    <row r="20084" spans="1:19" x14ac:dyDescent="0.3">
      <c r="A20084" t="s">
        <v>39973</v>
      </c>
      <c r="B20084" s="171" t="s">
        <v>39974</v>
      </c>
      <c r="C20084" s="171" t="s">
        <v>131</v>
      </c>
      <c r="D20084" s="171" t="s">
        <v>80</v>
      </c>
      <c r="E20084" s="11">
        <v>45200</v>
      </c>
      <c r="F20084">
        <v>0</v>
      </c>
      <c r="G20084">
        <v>0</v>
      </c>
      <c r="I20084">
        <v>0</v>
      </c>
      <c r="J20084">
        <v>0</v>
      </c>
      <c r="L20084">
        <v>0</v>
      </c>
      <c r="N20084">
        <v>0</v>
      </c>
      <c r="P20084">
        <v>0</v>
      </c>
      <c r="Q20084">
        <v>0</v>
      </c>
      <c r="S20084">
        <v>0</v>
      </c>
    </row>
    <row r="20085" spans="1:19" x14ac:dyDescent="0.3">
      <c r="A20085" t="s">
        <v>39975</v>
      </c>
      <c r="B20085" s="171" t="s">
        <v>39976</v>
      </c>
      <c r="C20085" s="171" t="s">
        <v>14843</v>
      </c>
      <c r="D20085" s="171" t="s">
        <v>80</v>
      </c>
      <c r="E20085" s="11">
        <v>45200</v>
      </c>
      <c r="F20085">
        <v>0</v>
      </c>
      <c r="G20085">
        <v>0</v>
      </c>
      <c r="I20085">
        <v>0</v>
      </c>
      <c r="J20085">
        <v>0</v>
      </c>
      <c r="L20085">
        <v>0</v>
      </c>
      <c r="N20085">
        <v>0</v>
      </c>
      <c r="P20085">
        <v>0</v>
      </c>
      <c r="Q20085">
        <v>0</v>
      </c>
      <c r="S20085">
        <v>0</v>
      </c>
    </row>
    <row r="20086" spans="1:19" x14ac:dyDescent="0.3">
      <c r="A20086" t="s">
        <v>39977</v>
      </c>
      <c r="B20086" s="171" t="s">
        <v>39978</v>
      </c>
      <c r="C20086" s="171" t="s">
        <v>155</v>
      </c>
      <c r="D20086" s="171" t="s">
        <v>80</v>
      </c>
      <c r="E20086" s="11">
        <v>45200</v>
      </c>
      <c r="F20086">
        <v>5</v>
      </c>
      <c r="G20086">
        <v>5</v>
      </c>
      <c r="I20086">
        <v>16</v>
      </c>
      <c r="J20086">
        <v>27</v>
      </c>
      <c r="L20086">
        <v>26</v>
      </c>
      <c r="N20086">
        <v>16</v>
      </c>
      <c r="P20086">
        <v>1</v>
      </c>
      <c r="Q20086">
        <v>1</v>
      </c>
      <c r="S20086">
        <v>0</v>
      </c>
    </row>
    <row r="20087" spans="1:19" x14ac:dyDescent="0.3">
      <c r="A20087" t="s">
        <v>39979</v>
      </c>
      <c r="B20087" s="171" t="s">
        <v>39980</v>
      </c>
      <c r="C20087" s="171" t="s">
        <v>16232</v>
      </c>
      <c r="D20087" s="171" t="s">
        <v>80</v>
      </c>
      <c r="E20087" s="11">
        <v>45200</v>
      </c>
      <c r="F20087">
        <v>1.5</v>
      </c>
      <c r="G20087">
        <v>4</v>
      </c>
      <c r="I20087">
        <v>5</v>
      </c>
      <c r="J20087">
        <v>9</v>
      </c>
      <c r="L20087">
        <v>24</v>
      </c>
      <c r="N20087">
        <v>4</v>
      </c>
      <c r="P20087">
        <v>0</v>
      </c>
      <c r="Q20087">
        <v>0</v>
      </c>
      <c r="S20087">
        <v>1</v>
      </c>
    </row>
    <row r="20088" spans="1:19" x14ac:dyDescent="0.3">
      <c r="A20088" t="s">
        <v>39981</v>
      </c>
      <c r="B20088" s="171" t="s">
        <v>39982</v>
      </c>
      <c r="C20088" s="171" t="s">
        <v>16557</v>
      </c>
      <c r="D20088" s="171" t="s">
        <v>80</v>
      </c>
      <c r="E20088" s="11">
        <v>45200</v>
      </c>
      <c r="F20088">
        <v>0</v>
      </c>
      <c r="G20088">
        <v>0</v>
      </c>
      <c r="I20088">
        <v>0</v>
      </c>
      <c r="J20088">
        <v>0</v>
      </c>
      <c r="L20088">
        <v>0</v>
      </c>
      <c r="N20088">
        <v>0</v>
      </c>
      <c r="P20088">
        <v>0</v>
      </c>
      <c r="Q20088">
        <v>0</v>
      </c>
      <c r="S20088">
        <v>0</v>
      </c>
    </row>
    <row r="20089" spans="1:19" x14ac:dyDescent="0.3">
      <c r="A20089" t="s">
        <v>39983</v>
      </c>
      <c r="B20089" s="171" t="s">
        <v>39984</v>
      </c>
      <c r="C20089" s="171" t="s">
        <v>188</v>
      </c>
      <c r="D20089" s="171" t="s">
        <v>80</v>
      </c>
      <c r="E20089" s="11">
        <v>45200</v>
      </c>
      <c r="F20089">
        <v>1</v>
      </c>
      <c r="G20089">
        <v>3.5</v>
      </c>
      <c r="I20089">
        <v>2</v>
      </c>
      <c r="J20089">
        <v>6</v>
      </c>
      <c r="L20089">
        <v>20</v>
      </c>
      <c r="N20089">
        <v>2</v>
      </c>
      <c r="P20089">
        <v>0</v>
      </c>
      <c r="Q20089">
        <v>0</v>
      </c>
      <c r="S20089">
        <v>0</v>
      </c>
    </row>
    <row r="20090" spans="1:19" x14ac:dyDescent="0.3">
      <c r="A20090" t="s">
        <v>39985</v>
      </c>
      <c r="B20090" s="171" t="s">
        <v>39986</v>
      </c>
      <c r="C20090" s="171" t="s">
        <v>227</v>
      </c>
      <c r="D20090" s="171" t="s">
        <v>80</v>
      </c>
      <c r="E20090" s="11">
        <v>45200</v>
      </c>
      <c r="F20090">
        <v>0</v>
      </c>
      <c r="G20090">
        <v>0</v>
      </c>
      <c r="I20090">
        <v>0</v>
      </c>
      <c r="J20090">
        <v>0</v>
      </c>
      <c r="L20090">
        <v>0</v>
      </c>
      <c r="N20090">
        <v>0</v>
      </c>
      <c r="P20090">
        <v>0</v>
      </c>
      <c r="Q20090">
        <v>0</v>
      </c>
      <c r="S20090">
        <v>0</v>
      </c>
    </row>
    <row r="20091" spans="1:19" x14ac:dyDescent="0.3">
      <c r="A20091" t="s">
        <v>39987</v>
      </c>
      <c r="B20091" s="171" t="s">
        <v>39988</v>
      </c>
      <c r="C20091" s="171" t="s">
        <v>116</v>
      </c>
      <c r="D20091" s="171" t="s">
        <v>80</v>
      </c>
      <c r="E20091" s="11">
        <v>45200</v>
      </c>
      <c r="F20091">
        <v>0</v>
      </c>
      <c r="G20091">
        <v>0</v>
      </c>
      <c r="I20091">
        <v>0</v>
      </c>
      <c r="J20091">
        <v>0</v>
      </c>
      <c r="L20091">
        <v>0</v>
      </c>
      <c r="N20091">
        <v>0</v>
      </c>
      <c r="P20091">
        <v>0</v>
      </c>
      <c r="Q20091">
        <v>0</v>
      </c>
      <c r="S20091">
        <v>0</v>
      </c>
    </row>
    <row r="20092" spans="1:19" x14ac:dyDescent="0.3">
      <c r="A20092" t="s">
        <v>39989</v>
      </c>
      <c r="B20092" s="171" t="s">
        <v>39990</v>
      </c>
      <c r="C20092" s="171" t="s">
        <v>9862</v>
      </c>
      <c r="D20092" s="171" t="s">
        <v>80</v>
      </c>
      <c r="E20092" s="11">
        <v>45200</v>
      </c>
      <c r="F20092">
        <v>0</v>
      </c>
      <c r="G20092">
        <v>0</v>
      </c>
      <c r="I20092">
        <v>0</v>
      </c>
      <c r="J20092">
        <v>0</v>
      </c>
      <c r="L20092">
        <v>0</v>
      </c>
      <c r="N20092">
        <v>0</v>
      </c>
      <c r="P20092">
        <v>0</v>
      </c>
      <c r="Q20092">
        <v>0</v>
      </c>
      <c r="S20092">
        <v>0</v>
      </c>
    </row>
    <row r="20093" spans="1:19" x14ac:dyDescent="0.3">
      <c r="A20093" t="s">
        <v>39991</v>
      </c>
      <c r="B20093" s="171" t="s">
        <v>39992</v>
      </c>
      <c r="C20093" s="171" t="s">
        <v>140</v>
      </c>
      <c r="D20093" s="171" t="s">
        <v>80</v>
      </c>
      <c r="E20093" s="11">
        <v>45200</v>
      </c>
      <c r="F20093">
        <v>0</v>
      </c>
      <c r="G20093">
        <v>0</v>
      </c>
      <c r="I20093">
        <v>0</v>
      </c>
      <c r="J20093">
        <v>0</v>
      </c>
      <c r="L20093">
        <v>0</v>
      </c>
      <c r="N20093">
        <v>0</v>
      </c>
      <c r="P20093">
        <v>0</v>
      </c>
      <c r="Q20093">
        <v>0</v>
      </c>
      <c r="S20093">
        <v>0</v>
      </c>
    </row>
    <row r="20094" spans="1:19" x14ac:dyDescent="0.3">
      <c r="A20094" t="s">
        <v>39993</v>
      </c>
      <c r="B20094" s="171" t="s">
        <v>39994</v>
      </c>
      <c r="C20094" s="171" t="s">
        <v>8590</v>
      </c>
      <c r="D20094" s="171" t="s">
        <v>80</v>
      </c>
      <c r="E20094" s="11">
        <v>45200</v>
      </c>
      <c r="F20094">
        <v>0</v>
      </c>
      <c r="G20094">
        <v>0</v>
      </c>
      <c r="I20094">
        <v>0</v>
      </c>
      <c r="J20094">
        <v>0</v>
      </c>
      <c r="L20094">
        <v>0</v>
      </c>
      <c r="N20094">
        <v>0</v>
      </c>
      <c r="P20094">
        <v>0</v>
      </c>
      <c r="Q20094">
        <v>0</v>
      </c>
      <c r="S20094">
        <v>0</v>
      </c>
    </row>
    <row r="20095" spans="1:19" x14ac:dyDescent="0.3">
      <c r="A20095" t="s">
        <v>39995</v>
      </c>
      <c r="B20095" s="171" t="s">
        <v>39996</v>
      </c>
      <c r="C20095" s="171" t="s">
        <v>170</v>
      </c>
      <c r="D20095" s="171" t="s">
        <v>80</v>
      </c>
      <c r="E20095" s="11">
        <v>45200</v>
      </c>
      <c r="F20095">
        <v>3.5</v>
      </c>
      <c r="G20095">
        <v>3.5</v>
      </c>
      <c r="I20095">
        <v>23</v>
      </c>
      <c r="J20095">
        <v>49</v>
      </c>
      <c r="L20095">
        <v>49</v>
      </c>
      <c r="N20095">
        <v>23</v>
      </c>
      <c r="P20095">
        <v>0</v>
      </c>
      <c r="Q20095">
        <v>0</v>
      </c>
      <c r="S20095">
        <v>0</v>
      </c>
    </row>
    <row r="20096" spans="1:19" x14ac:dyDescent="0.3">
      <c r="A20096" t="s">
        <v>39997</v>
      </c>
      <c r="B20096" s="171" t="s">
        <v>39998</v>
      </c>
      <c r="C20096" s="171" t="s">
        <v>182</v>
      </c>
      <c r="D20096" s="171" t="s">
        <v>80</v>
      </c>
      <c r="E20096" s="11">
        <v>45200</v>
      </c>
      <c r="F20096">
        <v>9.5</v>
      </c>
      <c r="G20096">
        <v>11</v>
      </c>
      <c r="I20096">
        <v>40</v>
      </c>
      <c r="J20096">
        <v>109</v>
      </c>
      <c r="L20096">
        <v>124</v>
      </c>
      <c r="N20096">
        <v>40</v>
      </c>
      <c r="P20096">
        <v>4</v>
      </c>
      <c r="Q20096">
        <v>4</v>
      </c>
      <c r="S20096">
        <v>0</v>
      </c>
    </row>
    <row r="20097" spans="1:19" x14ac:dyDescent="0.3">
      <c r="A20097" t="s">
        <v>39999</v>
      </c>
      <c r="B20097" s="171" t="s">
        <v>40000</v>
      </c>
      <c r="C20097" s="171" t="s">
        <v>197</v>
      </c>
      <c r="D20097" s="171" t="s">
        <v>80</v>
      </c>
      <c r="E20097" s="11">
        <v>45200</v>
      </c>
      <c r="F20097">
        <v>8.5</v>
      </c>
      <c r="G20097">
        <v>8</v>
      </c>
      <c r="I20097">
        <v>39</v>
      </c>
      <c r="J20097">
        <v>85</v>
      </c>
      <c r="L20097">
        <v>80</v>
      </c>
      <c r="N20097">
        <v>37</v>
      </c>
      <c r="P20097">
        <v>0</v>
      </c>
      <c r="Q20097">
        <v>0</v>
      </c>
      <c r="S20097">
        <v>2</v>
      </c>
    </row>
    <row r="20098" spans="1:19" x14ac:dyDescent="0.3">
      <c r="A20098" t="s">
        <v>40001</v>
      </c>
      <c r="B20098" s="171" t="s">
        <v>40002</v>
      </c>
      <c r="C20098" s="171" t="s">
        <v>218</v>
      </c>
      <c r="D20098" s="171" t="s">
        <v>80</v>
      </c>
      <c r="E20098" s="11">
        <v>45200</v>
      </c>
      <c r="F20098">
        <v>0</v>
      </c>
      <c r="G20098">
        <v>0</v>
      </c>
      <c r="I20098">
        <v>0</v>
      </c>
      <c r="J20098">
        <v>0</v>
      </c>
      <c r="L20098">
        <v>0</v>
      </c>
      <c r="N20098">
        <v>0</v>
      </c>
      <c r="P20098">
        <v>0</v>
      </c>
      <c r="Q20098">
        <v>0</v>
      </c>
      <c r="S20098">
        <v>0</v>
      </c>
    </row>
    <row r="20099" spans="1:19" x14ac:dyDescent="0.3">
      <c r="A20099" t="s">
        <v>40003</v>
      </c>
      <c r="B20099" s="171" t="s">
        <v>40004</v>
      </c>
      <c r="C20099" s="171" t="s">
        <v>34871</v>
      </c>
      <c r="D20099" s="171" t="s">
        <v>80</v>
      </c>
      <c r="E20099" s="11">
        <v>45200</v>
      </c>
      <c r="F20099">
        <v>2.5</v>
      </c>
      <c r="G20099">
        <v>4</v>
      </c>
      <c r="I20099">
        <v>18</v>
      </c>
      <c r="J20099">
        <v>29</v>
      </c>
      <c r="L20099">
        <v>44</v>
      </c>
      <c r="N20099">
        <v>18</v>
      </c>
      <c r="P20099">
        <v>0</v>
      </c>
      <c r="Q20099">
        <v>0</v>
      </c>
      <c r="S20099">
        <v>0</v>
      </c>
    </row>
    <row r="20100" spans="1:19" x14ac:dyDescent="0.3">
      <c r="A20100" t="s">
        <v>40005</v>
      </c>
      <c r="B20100" s="171" t="s">
        <v>40006</v>
      </c>
      <c r="C20100" s="171" t="s">
        <v>230</v>
      </c>
      <c r="D20100" s="171" t="s">
        <v>80</v>
      </c>
      <c r="E20100" s="11">
        <v>45200</v>
      </c>
      <c r="F20100">
        <v>0</v>
      </c>
      <c r="G20100">
        <v>0</v>
      </c>
      <c r="I20100">
        <v>0</v>
      </c>
      <c r="J20100">
        <v>0</v>
      </c>
      <c r="L20100">
        <v>0</v>
      </c>
      <c r="N20100">
        <v>0</v>
      </c>
      <c r="P20100">
        <v>0</v>
      </c>
      <c r="Q20100">
        <v>0</v>
      </c>
      <c r="S20100">
        <v>0</v>
      </c>
    </row>
    <row r="20101" spans="1:19" x14ac:dyDescent="0.3">
      <c r="A20101" t="s">
        <v>40007</v>
      </c>
      <c r="B20101" s="171" t="s">
        <v>40008</v>
      </c>
      <c r="C20101" s="171" t="s">
        <v>8193</v>
      </c>
      <c r="D20101" s="171" t="s">
        <v>80</v>
      </c>
      <c r="E20101" s="11">
        <v>45200</v>
      </c>
      <c r="F20101">
        <v>2</v>
      </c>
      <c r="G20101">
        <v>3</v>
      </c>
      <c r="I20101">
        <v>20</v>
      </c>
      <c r="J20101">
        <v>22</v>
      </c>
      <c r="L20101">
        <v>33</v>
      </c>
      <c r="N20101">
        <v>19</v>
      </c>
      <c r="P20101">
        <v>0</v>
      </c>
      <c r="Q20101">
        <v>0</v>
      </c>
      <c r="S20101">
        <v>1</v>
      </c>
    </row>
    <row r="20102" spans="1:19" x14ac:dyDescent="0.3">
      <c r="A20102" t="s">
        <v>40009</v>
      </c>
      <c r="B20102" s="171" t="s">
        <v>40010</v>
      </c>
      <c r="C20102" s="171" t="s">
        <v>10522</v>
      </c>
      <c r="D20102" s="171" t="s">
        <v>80</v>
      </c>
      <c r="E20102" s="11">
        <v>45200</v>
      </c>
      <c r="F20102">
        <v>0</v>
      </c>
      <c r="G20102">
        <v>0</v>
      </c>
      <c r="I20102">
        <v>0</v>
      </c>
      <c r="J20102">
        <v>0</v>
      </c>
      <c r="L20102">
        <v>0</v>
      </c>
      <c r="N20102">
        <v>0</v>
      </c>
      <c r="P20102">
        <v>0</v>
      </c>
      <c r="Q20102">
        <v>0</v>
      </c>
      <c r="S20102">
        <v>0</v>
      </c>
    </row>
    <row r="20103" spans="1:19" x14ac:dyDescent="0.3">
      <c r="A20103" t="s">
        <v>40011</v>
      </c>
      <c r="B20103" s="171" t="s">
        <v>40012</v>
      </c>
      <c r="C20103" s="171" t="s">
        <v>10525</v>
      </c>
      <c r="D20103" s="171" t="s">
        <v>80</v>
      </c>
      <c r="E20103" s="11">
        <v>45200</v>
      </c>
      <c r="F20103">
        <v>0</v>
      </c>
      <c r="G20103">
        <v>0</v>
      </c>
      <c r="I20103">
        <v>0</v>
      </c>
      <c r="J20103">
        <v>0</v>
      </c>
      <c r="L20103">
        <v>0</v>
      </c>
      <c r="N20103">
        <v>0</v>
      </c>
      <c r="P20103">
        <v>0</v>
      </c>
      <c r="Q20103">
        <v>0</v>
      </c>
      <c r="S20103">
        <v>0</v>
      </c>
    </row>
    <row r="20104" spans="1:19" x14ac:dyDescent="0.3">
      <c r="A20104" t="s">
        <v>40013</v>
      </c>
      <c r="B20104" s="171" t="s">
        <v>40014</v>
      </c>
      <c r="C20104" s="171" t="s">
        <v>10528</v>
      </c>
      <c r="D20104" s="171" t="s">
        <v>80</v>
      </c>
      <c r="E20104" s="11">
        <v>45200</v>
      </c>
      <c r="F20104">
        <v>0</v>
      </c>
      <c r="G20104">
        <v>0</v>
      </c>
      <c r="I20104">
        <v>0</v>
      </c>
      <c r="J20104">
        <v>0</v>
      </c>
      <c r="L20104">
        <v>0</v>
      </c>
      <c r="N20104">
        <v>0</v>
      </c>
      <c r="P20104">
        <v>0</v>
      </c>
      <c r="Q20104">
        <v>0</v>
      </c>
      <c r="S20104">
        <v>0</v>
      </c>
    </row>
    <row r="20105" spans="1:19" x14ac:dyDescent="0.3">
      <c r="A20105" t="s">
        <v>40015</v>
      </c>
      <c r="B20105" s="171" t="s">
        <v>40016</v>
      </c>
      <c r="C20105" s="171" t="s">
        <v>10531</v>
      </c>
      <c r="D20105" s="171" t="s">
        <v>80</v>
      </c>
      <c r="E20105" s="11">
        <v>45200</v>
      </c>
      <c r="F20105">
        <v>0</v>
      </c>
      <c r="G20105">
        <v>0</v>
      </c>
      <c r="I20105">
        <v>0</v>
      </c>
      <c r="J20105">
        <v>0</v>
      </c>
      <c r="L20105">
        <v>0</v>
      </c>
      <c r="N20105">
        <v>0</v>
      </c>
      <c r="P20105">
        <v>0</v>
      </c>
      <c r="Q20105">
        <v>0</v>
      </c>
      <c r="S20105">
        <v>0</v>
      </c>
    </row>
    <row r="20106" spans="1:19" x14ac:dyDescent="0.3">
      <c r="A20106" t="s">
        <v>40017</v>
      </c>
      <c r="B20106" s="171" t="s">
        <v>40018</v>
      </c>
      <c r="C20106" s="171" t="s">
        <v>14880</v>
      </c>
      <c r="D20106" s="171" t="s">
        <v>80</v>
      </c>
      <c r="E20106" s="11">
        <v>45200</v>
      </c>
      <c r="F20106">
        <v>0</v>
      </c>
      <c r="G20106">
        <v>0</v>
      </c>
      <c r="I20106">
        <v>0</v>
      </c>
      <c r="J20106">
        <v>0</v>
      </c>
      <c r="L20106">
        <v>0</v>
      </c>
      <c r="N20106">
        <v>0</v>
      </c>
      <c r="P20106">
        <v>0</v>
      </c>
      <c r="Q20106">
        <v>0</v>
      </c>
      <c r="S20106">
        <v>0</v>
      </c>
    </row>
    <row r="20107" spans="1:19" x14ac:dyDescent="0.3">
      <c r="A20107" t="s">
        <v>40019</v>
      </c>
      <c r="B20107" s="171" t="s">
        <v>40020</v>
      </c>
      <c r="C20107" s="171" t="s">
        <v>10534</v>
      </c>
      <c r="D20107" s="171" t="s">
        <v>80</v>
      </c>
      <c r="E20107" s="11">
        <v>45200</v>
      </c>
      <c r="F20107">
        <v>2.5</v>
      </c>
      <c r="G20107">
        <v>2</v>
      </c>
      <c r="I20107">
        <v>6</v>
      </c>
      <c r="J20107">
        <v>14</v>
      </c>
      <c r="L20107">
        <v>11</v>
      </c>
      <c r="N20107">
        <v>4</v>
      </c>
      <c r="P20107">
        <v>0</v>
      </c>
      <c r="Q20107">
        <v>1</v>
      </c>
      <c r="S20107">
        <v>2</v>
      </c>
    </row>
    <row r="20108" spans="1:19" x14ac:dyDescent="0.3">
      <c r="A20108" t="s">
        <v>40021</v>
      </c>
      <c r="B20108" s="171" t="s">
        <v>40022</v>
      </c>
      <c r="C20108" s="171" t="s">
        <v>10537</v>
      </c>
      <c r="D20108" s="171" t="s">
        <v>80</v>
      </c>
      <c r="E20108" s="11">
        <v>45200</v>
      </c>
      <c r="F20108">
        <v>1</v>
      </c>
      <c r="G20108">
        <v>2</v>
      </c>
      <c r="I20108">
        <v>5</v>
      </c>
      <c r="J20108">
        <v>6</v>
      </c>
      <c r="L20108">
        <v>11</v>
      </c>
      <c r="N20108">
        <v>5</v>
      </c>
      <c r="P20108">
        <v>0</v>
      </c>
      <c r="Q20108">
        <v>0</v>
      </c>
      <c r="S20108">
        <v>0</v>
      </c>
    </row>
    <row r="20109" spans="1:19" x14ac:dyDescent="0.3">
      <c r="A20109" t="s">
        <v>40023</v>
      </c>
      <c r="B20109" s="171" t="s">
        <v>40024</v>
      </c>
      <c r="C20109" s="171" t="s">
        <v>34754</v>
      </c>
      <c r="D20109" s="171" t="s">
        <v>4</v>
      </c>
      <c r="E20109" s="11">
        <v>45200</v>
      </c>
      <c r="F20109">
        <v>0.5</v>
      </c>
      <c r="G20109">
        <v>0.5</v>
      </c>
      <c r="I20109">
        <v>0</v>
      </c>
      <c r="J20109">
        <v>2</v>
      </c>
      <c r="L20109">
        <v>2</v>
      </c>
      <c r="N20109">
        <v>0</v>
      </c>
      <c r="P20109">
        <v>0</v>
      </c>
      <c r="Q20109">
        <v>0</v>
      </c>
      <c r="S20109">
        <v>0</v>
      </c>
    </row>
    <row r="20110" spans="1:19" x14ac:dyDescent="0.3">
      <c r="A20110" t="s">
        <v>40025</v>
      </c>
      <c r="B20110" s="171" t="s">
        <v>40026</v>
      </c>
      <c r="C20110" s="171" t="s">
        <v>34757</v>
      </c>
      <c r="D20110" s="171" t="s">
        <v>4</v>
      </c>
      <c r="E20110" s="11">
        <v>45200</v>
      </c>
      <c r="F20110">
        <v>1</v>
      </c>
      <c r="G20110">
        <v>1.5</v>
      </c>
      <c r="I20110">
        <v>0</v>
      </c>
      <c r="J20110">
        <v>4</v>
      </c>
      <c r="L20110">
        <v>6</v>
      </c>
      <c r="N20110">
        <v>0</v>
      </c>
      <c r="P20110">
        <v>0</v>
      </c>
      <c r="Q20110">
        <v>0</v>
      </c>
      <c r="S20110">
        <v>0</v>
      </c>
    </row>
    <row r="20111" spans="1:19" x14ac:dyDescent="0.3">
      <c r="A20111" t="s">
        <v>40027</v>
      </c>
      <c r="B20111" s="171" t="s">
        <v>40028</v>
      </c>
      <c r="C20111" s="171" t="s">
        <v>34760</v>
      </c>
      <c r="D20111" s="171" t="s">
        <v>4</v>
      </c>
      <c r="E20111" s="11">
        <v>45200</v>
      </c>
      <c r="F20111">
        <v>1</v>
      </c>
      <c r="G20111">
        <v>1</v>
      </c>
      <c r="I20111">
        <v>3</v>
      </c>
      <c r="J20111">
        <v>4</v>
      </c>
      <c r="L20111">
        <v>4</v>
      </c>
      <c r="N20111">
        <v>3</v>
      </c>
      <c r="P20111">
        <v>0</v>
      </c>
      <c r="Q20111">
        <v>0</v>
      </c>
      <c r="S20111">
        <v>3</v>
      </c>
    </row>
    <row r="20112" spans="1:19" x14ac:dyDescent="0.3">
      <c r="A20112" t="s">
        <v>40029</v>
      </c>
      <c r="B20112" s="171" t="s">
        <v>40030</v>
      </c>
      <c r="C20112" s="171" t="s">
        <v>34763</v>
      </c>
      <c r="D20112" s="171" t="s">
        <v>4</v>
      </c>
      <c r="E20112" s="11">
        <v>45200</v>
      </c>
      <c r="F20112">
        <v>0.5</v>
      </c>
      <c r="G20112">
        <v>0.5</v>
      </c>
      <c r="I20112">
        <v>0</v>
      </c>
      <c r="J20112">
        <v>2</v>
      </c>
      <c r="L20112">
        <v>2</v>
      </c>
      <c r="N20112">
        <v>0</v>
      </c>
      <c r="P20112">
        <v>0</v>
      </c>
      <c r="Q20112">
        <v>0</v>
      </c>
      <c r="S20112">
        <v>0</v>
      </c>
    </row>
    <row r="20113" spans="1:19" x14ac:dyDescent="0.3">
      <c r="A20113" t="s">
        <v>40031</v>
      </c>
      <c r="B20113" s="171" t="s">
        <v>40032</v>
      </c>
      <c r="C20113" s="171" t="s">
        <v>34766</v>
      </c>
      <c r="D20113" s="171" t="s">
        <v>4</v>
      </c>
      <c r="E20113" s="11">
        <v>45200</v>
      </c>
      <c r="F20113">
        <v>0.5</v>
      </c>
      <c r="G20113">
        <v>0.5</v>
      </c>
      <c r="I20113">
        <v>0</v>
      </c>
      <c r="J20113">
        <v>2</v>
      </c>
      <c r="L20113">
        <v>2</v>
      </c>
      <c r="N20113">
        <v>0</v>
      </c>
      <c r="P20113">
        <v>0</v>
      </c>
      <c r="Q20113">
        <v>0</v>
      </c>
      <c r="S20113">
        <v>0</v>
      </c>
    </row>
    <row r="20114" spans="1:19" x14ac:dyDescent="0.3">
      <c r="A20114" t="s">
        <v>40033</v>
      </c>
      <c r="B20114" s="171" t="s">
        <v>40034</v>
      </c>
      <c r="C20114" s="171" t="s">
        <v>119</v>
      </c>
      <c r="D20114" s="171" t="s">
        <v>4</v>
      </c>
      <c r="E20114" s="11">
        <v>45200</v>
      </c>
      <c r="F20114">
        <v>0</v>
      </c>
      <c r="G20114">
        <v>0</v>
      </c>
      <c r="I20114">
        <v>0</v>
      </c>
      <c r="J20114">
        <v>0</v>
      </c>
      <c r="L20114">
        <v>0</v>
      </c>
      <c r="N20114">
        <v>0</v>
      </c>
      <c r="P20114">
        <v>0</v>
      </c>
      <c r="Q20114">
        <v>0</v>
      </c>
      <c r="S20114">
        <v>0</v>
      </c>
    </row>
    <row r="20115" spans="1:19" x14ac:dyDescent="0.3">
      <c r="A20115" t="s">
        <v>40035</v>
      </c>
      <c r="B20115" s="171" t="s">
        <v>40036</v>
      </c>
      <c r="C20115" s="171" t="s">
        <v>143</v>
      </c>
      <c r="D20115" s="171" t="s">
        <v>4</v>
      </c>
      <c r="E20115" s="11">
        <v>45200</v>
      </c>
      <c r="F20115">
        <v>0</v>
      </c>
      <c r="G20115">
        <v>0</v>
      </c>
      <c r="I20115">
        <v>0</v>
      </c>
      <c r="J20115">
        <v>0</v>
      </c>
      <c r="L20115">
        <v>0</v>
      </c>
      <c r="N20115">
        <v>0</v>
      </c>
      <c r="P20115">
        <v>0</v>
      </c>
      <c r="Q20115">
        <v>0</v>
      </c>
      <c r="S20115">
        <v>0</v>
      </c>
    </row>
    <row r="20116" spans="1:19" x14ac:dyDescent="0.3">
      <c r="A20116" t="s">
        <v>40037</v>
      </c>
      <c r="B20116" s="171" t="s">
        <v>40038</v>
      </c>
      <c r="C20116" s="171" t="s">
        <v>158</v>
      </c>
      <c r="D20116" s="171" t="s">
        <v>4</v>
      </c>
      <c r="E20116" s="11">
        <v>45200</v>
      </c>
      <c r="F20116">
        <v>0</v>
      </c>
      <c r="G20116">
        <v>0</v>
      </c>
      <c r="I20116">
        <v>0</v>
      </c>
      <c r="J20116">
        <v>0</v>
      </c>
      <c r="L20116">
        <v>0</v>
      </c>
      <c r="N20116">
        <v>0</v>
      </c>
      <c r="P20116">
        <v>0</v>
      </c>
      <c r="Q20116">
        <v>0</v>
      </c>
      <c r="S20116">
        <v>0</v>
      </c>
    </row>
    <row r="20117" spans="1:19" x14ac:dyDescent="0.3">
      <c r="A20117" t="s">
        <v>40039</v>
      </c>
      <c r="B20117" s="171" t="s">
        <v>40040</v>
      </c>
      <c r="C20117" s="171" t="s">
        <v>209</v>
      </c>
      <c r="D20117" s="171" t="s">
        <v>4</v>
      </c>
      <c r="E20117" s="11">
        <v>45200</v>
      </c>
      <c r="F20117">
        <v>0</v>
      </c>
      <c r="G20117">
        <v>0</v>
      </c>
      <c r="I20117">
        <v>0</v>
      </c>
      <c r="J20117">
        <v>0</v>
      </c>
      <c r="L20117">
        <v>0</v>
      </c>
      <c r="N20117">
        <v>0</v>
      </c>
      <c r="P20117">
        <v>0</v>
      </c>
      <c r="Q20117">
        <v>0</v>
      </c>
      <c r="S20117">
        <v>0</v>
      </c>
    </row>
    <row r="20118" spans="1:19" x14ac:dyDescent="0.3">
      <c r="A20118" t="s">
        <v>40041</v>
      </c>
      <c r="B20118" s="171" t="s">
        <v>40042</v>
      </c>
      <c r="C20118" s="171" t="s">
        <v>76</v>
      </c>
      <c r="D20118" s="171" t="s">
        <v>4</v>
      </c>
      <c r="E20118" s="11">
        <v>45200</v>
      </c>
      <c r="F20118">
        <v>0</v>
      </c>
      <c r="G20118">
        <v>0</v>
      </c>
      <c r="I20118">
        <v>0</v>
      </c>
      <c r="J20118">
        <v>0</v>
      </c>
      <c r="L20118">
        <v>0</v>
      </c>
      <c r="N20118">
        <v>0</v>
      </c>
      <c r="P20118">
        <v>0</v>
      </c>
      <c r="Q20118">
        <v>0</v>
      </c>
      <c r="S20118">
        <v>0</v>
      </c>
    </row>
    <row r="20119" spans="1:19" x14ac:dyDescent="0.3">
      <c r="A20119" t="s">
        <v>40043</v>
      </c>
      <c r="B20119" s="171" t="s">
        <v>40044</v>
      </c>
      <c r="C20119" s="171" t="s">
        <v>15344</v>
      </c>
      <c r="D20119" s="171" t="s">
        <v>4</v>
      </c>
      <c r="E20119" s="11">
        <v>45200</v>
      </c>
      <c r="F20119">
        <v>0</v>
      </c>
      <c r="G20119">
        <v>0</v>
      </c>
      <c r="I20119">
        <v>0</v>
      </c>
      <c r="J20119">
        <v>0</v>
      </c>
      <c r="L20119">
        <v>0</v>
      </c>
      <c r="N20119">
        <v>0</v>
      </c>
      <c r="P20119">
        <v>0</v>
      </c>
      <c r="Q20119">
        <v>0</v>
      </c>
      <c r="S20119">
        <v>0</v>
      </c>
    </row>
    <row r="20120" spans="1:19" x14ac:dyDescent="0.3">
      <c r="A20120" t="s">
        <v>40045</v>
      </c>
      <c r="B20120" s="171" t="s">
        <v>40046</v>
      </c>
      <c r="C20120" s="171" t="s">
        <v>24281</v>
      </c>
      <c r="D20120" s="171" t="s">
        <v>4</v>
      </c>
      <c r="E20120" s="11">
        <v>45200</v>
      </c>
      <c r="F20120">
        <v>0</v>
      </c>
      <c r="G20120">
        <v>0</v>
      </c>
      <c r="I20120">
        <v>0</v>
      </c>
      <c r="J20120">
        <v>0</v>
      </c>
      <c r="L20120">
        <v>0</v>
      </c>
      <c r="N20120">
        <v>0</v>
      </c>
      <c r="P20120">
        <v>0</v>
      </c>
      <c r="Q20120">
        <v>0</v>
      </c>
      <c r="S20120">
        <v>0</v>
      </c>
    </row>
    <row r="20121" spans="1:19" x14ac:dyDescent="0.3">
      <c r="A20121" t="s">
        <v>40047</v>
      </c>
      <c r="B20121" s="171" t="s">
        <v>40048</v>
      </c>
      <c r="C20121" s="171" t="s">
        <v>24284</v>
      </c>
      <c r="D20121" s="171" t="s">
        <v>4</v>
      </c>
      <c r="E20121" s="11">
        <v>45200</v>
      </c>
      <c r="F20121">
        <v>3</v>
      </c>
      <c r="G20121">
        <v>3</v>
      </c>
      <c r="I20121">
        <v>13</v>
      </c>
      <c r="J20121">
        <v>17</v>
      </c>
      <c r="L20121">
        <v>17</v>
      </c>
      <c r="N20121">
        <v>11</v>
      </c>
      <c r="P20121">
        <v>0</v>
      </c>
      <c r="Q20121">
        <v>0</v>
      </c>
      <c r="S20121">
        <v>2</v>
      </c>
    </row>
    <row r="20122" spans="1:19" x14ac:dyDescent="0.3">
      <c r="A20122" t="s">
        <v>40049</v>
      </c>
      <c r="B20122" s="171" t="s">
        <v>40050</v>
      </c>
      <c r="C20122" s="171" t="s">
        <v>18126</v>
      </c>
      <c r="D20122" s="171" t="s">
        <v>4</v>
      </c>
      <c r="E20122" s="11">
        <v>45200</v>
      </c>
      <c r="F20122">
        <v>0</v>
      </c>
      <c r="G20122">
        <v>0</v>
      </c>
      <c r="I20122">
        <v>0</v>
      </c>
      <c r="J20122">
        <v>0</v>
      </c>
      <c r="L20122">
        <v>0</v>
      </c>
      <c r="N20122">
        <v>0</v>
      </c>
      <c r="P20122">
        <v>0</v>
      </c>
      <c r="Q20122">
        <v>0</v>
      </c>
      <c r="S20122">
        <v>0</v>
      </c>
    </row>
    <row r="20123" spans="1:19" x14ac:dyDescent="0.3">
      <c r="A20123" t="s">
        <v>40051</v>
      </c>
      <c r="B20123" s="171" t="s">
        <v>40052</v>
      </c>
      <c r="C20123" s="171" t="s">
        <v>128</v>
      </c>
      <c r="D20123" s="171" t="s">
        <v>4</v>
      </c>
      <c r="E20123" s="11">
        <v>45200</v>
      </c>
      <c r="F20123">
        <v>0</v>
      </c>
      <c r="G20123">
        <v>0</v>
      </c>
      <c r="I20123">
        <v>0</v>
      </c>
      <c r="J20123">
        <v>0</v>
      </c>
      <c r="L20123">
        <v>0</v>
      </c>
      <c r="N20123">
        <v>0</v>
      </c>
      <c r="P20123">
        <v>0</v>
      </c>
      <c r="Q20123">
        <v>0</v>
      </c>
      <c r="S20123">
        <v>0</v>
      </c>
    </row>
    <row r="20124" spans="1:19" x14ac:dyDescent="0.3">
      <c r="A20124" t="s">
        <v>40053</v>
      </c>
      <c r="B20124" s="171" t="s">
        <v>40054</v>
      </c>
      <c r="C20124" s="171" t="s">
        <v>14824</v>
      </c>
      <c r="D20124" s="171" t="s">
        <v>4</v>
      </c>
      <c r="E20124" s="11">
        <v>45200</v>
      </c>
      <c r="F20124">
        <v>0</v>
      </c>
      <c r="G20124">
        <v>0</v>
      </c>
      <c r="I20124">
        <v>0</v>
      </c>
      <c r="J20124">
        <v>0</v>
      </c>
      <c r="L20124">
        <v>0</v>
      </c>
      <c r="N20124">
        <v>0</v>
      </c>
      <c r="P20124">
        <v>0</v>
      </c>
      <c r="Q20124">
        <v>0</v>
      </c>
      <c r="S20124">
        <v>0</v>
      </c>
    </row>
    <row r="20125" spans="1:19" x14ac:dyDescent="0.3">
      <c r="A20125" t="s">
        <v>40055</v>
      </c>
      <c r="B20125" s="171" t="s">
        <v>40056</v>
      </c>
      <c r="C20125" s="171" t="s">
        <v>152</v>
      </c>
      <c r="D20125" s="171" t="s">
        <v>4</v>
      </c>
      <c r="E20125" s="11">
        <v>45200</v>
      </c>
      <c r="F20125">
        <v>0</v>
      </c>
      <c r="G20125">
        <v>0</v>
      </c>
      <c r="I20125">
        <v>0</v>
      </c>
      <c r="J20125">
        <v>0</v>
      </c>
      <c r="L20125">
        <v>0</v>
      </c>
      <c r="N20125">
        <v>0</v>
      </c>
      <c r="P20125">
        <v>0</v>
      </c>
      <c r="Q20125">
        <v>0</v>
      </c>
      <c r="S20125">
        <v>0</v>
      </c>
    </row>
    <row r="20126" spans="1:19" x14ac:dyDescent="0.3">
      <c r="A20126" t="s">
        <v>40057</v>
      </c>
      <c r="B20126" s="171" t="s">
        <v>40058</v>
      </c>
      <c r="C20126" s="171" t="s">
        <v>194</v>
      </c>
      <c r="D20126" s="171" t="s">
        <v>4</v>
      </c>
      <c r="E20126" s="11">
        <v>45200</v>
      </c>
      <c r="F20126">
        <v>5</v>
      </c>
      <c r="G20126">
        <v>5</v>
      </c>
      <c r="I20126">
        <v>18</v>
      </c>
      <c r="J20126">
        <v>27</v>
      </c>
      <c r="L20126">
        <v>27</v>
      </c>
      <c r="N20126">
        <v>17</v>
      </c>
      <c r="P20126">
        <v>2</v>
      </c>
      <c r="Q20126">
        <v>6</v>
      </c>
      <c r="S20126">
        <v>1</v>
      </c>
    </row>
    <row r="20127" spans="1:19" x14ac:dyDescent="0.3">
      <c r="A20127" t="s">
        <v>40059</v>
      </c>
      <c r="B20127" s="171" t="s">
        <v>40060</v>
      </c>
      <c r="C20127" s="171" t="s">
        <v>39930</v>
      </c>
      <c r="D20127" s="171" t="s">
        <v>4</v>
      </c>
      <c r="E20127" s="11">
        <v>45200</v>
      </c>
      <c r="F20127">
        <v>7</v>
      </c>
      <c r="G20127">
        <v>7</v>
      </c>
      <c r="I20127">
        <v>30</v>
      </c>
      <c r="J20127">
        <v>28</v>
      </c>
      <c r="L20127">
        <v>28</v>
      </c>
      <c r="N20127">
        <v>21</v>
      </c>
      <c r="P20127">
        <v>8</v>
      </c>
      <c r="Q20127">
        <v>8</v>
      </c>
      <c r="S20127">
        <v>39</v>
      </c>
    </row>
    <row r="20128" spans="1:19" x14ac:dyDescent="0.3">
      <c r="A20128" t="s">
        <v>40061</v>
      </c>
      <c r="B20128" s="171" t="s">
        <v>40062</v>
      </c>
      <c r="C20128" s="171" t="s">
        <v>39933</v>
      </c>
      <c r="D20128" s="171" t="s">
        <v>4</v>
      </c>
      <c r="E20128" s="11">
        <v>45200</v>
      </c>
      <c r="F20128">
        <v>1</v>
      </c>
      <c r="G20128">
        <v>1</v>
      </c>
      <c r="I20128">
        <v>4</v>
      </c>
      <c r="J20128">
        <v>4</v>
      </c>
      <c r="L20128">
        <v>4</v>
      </c>
      <c r="N20128">
        <v>2</v>
      </c>
      <c r="P20128">
        <v>0</v>
      </c>
      <c r="Q20128">
        <v>0</v>
      </c>
      <c r="S20128">
        <v>6</v>
      </c>
    </row>
    <row r="20129" spans="1:19" x14ac:dyDescent="0.3">
      <c r="A20129" t="s">
        <v>40063</v>
      </c>
      <c r="B20129" s="171" t="s">
        <v>40064</v>
      </c>
      <c r="C20129" s="171" t="s">
        <v>39936</v>
      </c>
      <c r="D20129" s="171" t="s">
        <v>4</v>
      </c>
      <c r="E20129" s="11">
        <v>45200</v>
      </c>
      <c r="F20129">
        <v>1</v>
      </c>
      <c r="G20129">
        <v>1</v>
      </c>
      <c r="I20129">
        <v>1</v>
      </c>
      <c r="J20129">
        <v>4</v>
      </c>
      <c r="L20129">
        <v>4</v>
      </c>
      <c r="N20129">
        <v>4</v>
      </c>
      <c r="P20129">
        <v>2</v>
      </c>
      <c r="Q20129">
        <v>3</v>
      </c>
      <c r="S20129">
        <v>4</v>
      </c>
    </row>
    <row r="20130" spans="1:19" x14ac:dyDescent="0.3">
      <c r="A20130" t="s">
        <v>40065</v>
      </c>
      <c r="B20130" s="171" t="s">
        <v>40066</v>
      </c>
      <c r="C20130" s="171" t="s">
        <v>39939</v>
      </c>
      <c r="D20130" s="171" t="s">
        <v>4</v>
      </c>
      <c r="E20130" s="11">
        <v>45200</v>
      </c>
      <c r="F20130">
        <v>1</v>
      </c>
      <c r="G20130">
        <v>1</v>
      </c>
      <c r="I20130">
        <v>1</v>
      </c>
      <c r="J20130">
        <v>4</v>
      </c>
      <c r="L20130">
        <v>4</v>
      </c>
      <c r="N20130">
        <v>1</v>
      </c>
      <c r="P20130">
        <v>1</v>
      </c>
      <c r="Q20130">
        <v>1</v>
      </c>
      <c r="S20130">
        <v>1</v>
      </c>
    </row>
    <row r="20131" spans="1:19" x14ac:dyDescent="0.3">
      <c r="A20131" t="s">
        <v>40067</v>
      </c>
      <c r="B20131" s="171" t="s">
        <v>40068</v>
      </c>
      <c r="C20131" s="171" t="s">
        <v>39942</v>
      </c>
      <c r="D20131" s="171" t="s">
        <v>4</v>
      </c>
      <c r="E20131" s="11">
        <v>45200</v>
      </c>
      <c r="F20131">
        <v>2</v>
      </c>
      <c r="G20131">
        <v>3</v>
      </c>
      <c r="I20131">
        <v>6</v>
      </c>
      <c r="J20131">
        <v>8</v>
      </c>
      <c r="L20131">
        <v>12</v>
      </c>
      <c r="N20131">
        <v>6</v>
      </c>
      <c r="P20131">
        <v>0</v>
      </c>
      <c r="Q20131">
        <v>0</v>
      </c>
      <c r="S20131">
        <v>6</v>
      </c>
    </row>
    <row r="20132" spans="1:19" x14ac:dyDescent="0.3">
      <c r="A20132" t="s">
        <v>40069</v>
      </c>
      <c r="B20132" s="171" t="s">
        <v>40070</v>
      </c>
      <c r="C20132" s="171" t="s">
        <v>18137</v>
      </c>
      <c r="D20132" s="171" t="s">
        <v>4</v>
      </c>
      <c r="E20132" s="11">
        <v>45200</v>
      </c>
      <c r="F20132">
        <v>0</v>
      </c>
      <c r="G20132">
        <v>0</v>
      </c>
      <c r="I20132">
        <v>0</v>
      </c>
      <c r="J20132">
        <v>0</v>
      </c>
      <c r="L20132">
        <v>0</v>
      </c>
      <c r="N20132">
        <v>0</v>
      </c>
      <c r="P20132">
        <v>0</v>
      </c>
      <c r="Q20132">
        <v>0</v>
      </c>
      <c r="S20132">
        <v>0</v>
      </c>
    </row>
    <row r="20133" spans="1:19" x14ac:dyDescent="0.3">
      <c r="A20133" t="s">
        <v>40071</v>
      </c>
      <c r="B20133" s="171" t="s">
        <v>40072</v>
      </c>
      <c r="C20133" s="171" t="s">
        <v>18140</v>
      </c>
      <c r="D20133" s="171" t="s">
        <v>4</v>
      </c>
      <c r="E20133" s="11">
        <v>45200</v>
      </c>
      <c r="F20133">
        <v>3</v>
      </c>
      <c r="G20133">
        <v>4</v>
      </c>
      <c r="I20133">
        <v>7</v>
      </c>
      <c r="J20133">
        <v>15</v>
      </c>
      <c r="L20133">
        <v>20</v>
      </c>
      <c r="N20133">
        <v>4</v>
      </c>
      <c r="P20133">
        <v>2</v>
      </c>
      <c r="Q20133">
        <v>2</v>
      </c>
      <c r="S20133">
        <v>3</v>
      </c>
    </row>
    <row r="20134" spans="1:19" x14ac:dyDescent="0.3">
      <c r="A20134" t="s">
        <v>40073</v>
      </c>
      <c r="B20134" s="171" t="s">
        <v>40074</v>
      </c>
      <c r="C20134" s="171" t="s">
        <v>236</v>
      </c>
      <c r="D20134" s="171" t="s">
        <v>4</v>
      </c>
      <c r="E20134" s="11">
        <v>45200</v>
      </c>
      <c r="F20134">
        <v>0</v>
      </c>
      <c r="G20134">
        <v>0</v>
      </c>
      <c r="I20134">
        <v>0</v>
      </c>
      <c r="J20134">
        <v>0</v>
      </c>
      <c r="L20134">
        <v>0</v>
      </c>
      <c r="N20134">
        <v>0</v>
      </c>
      <c r="P20134">
        <v>0</v>
      </c>
      <c r="Q20134">
        <v>0</v>
      </c>
      <c r="S20134">
        <v>0</v>
      </c>
    </row>
    <row r="20135" spans="1:19" x14ac:dyDescent="0.3">
      <c r="A20135" t="s">
        <v>40075</v>
      </c>
      <c r="B20135" s="171" t="s">
        <v>40076</v>
      </c>
      <c r="C20135" s="171" t="s">
        <v>239</v>
      </c>
      <c r="D20135" s="171" t="s">
        <v>4</v>
      </c>
      <c r="E20135" s="11">
        <v>45200</v>
      </c>
      <c r="F20135">
        <v>0</v>
      </c>
      <c r="G20135">
        <v>0</v>
      </c>
      <c r="I20135">
        <v>0</v>
      </c>
      <c r="J20135">
        <v>0</v>
      </c>
      <c r="L20135">
        <v>0</v>
      </c>
      <c r="N20135">
        <v>0</v>
      </c>
      <c r="P20135">
        <v>0</v>
      </c>
      <c r="Q20135">
        <v>0</v>
      </c>
      <c r="S20135">
        <v>0</v>
      </c>
    </row>
    <row r="20136" spans="1:19" x14ac:dyDescent="0.3">
      <c r="A20136" t="s">
        <v>40077</v>
      </c>
      <c r="B20136" s="171" t="s">
        <v>40078</v>
      </c>
      <c r="C20136" s="171" t="s">
        <v>24315</v>
      </c>
      <c r="D20136" s="171" t="s">
        <v>4</v>
      </c>
      <c r="E20136" s="11">
        <v>45200</v>
      </c>
      <c r="F20136">
        <v>0</v>
      </c>
      <c r="G20136">
        <v>0</v>
      </c>
      <c r="I20136">
        <v>0</v>
      </c>
      <c r="J20136">
        <v>0</v>
      </c>
      <c r="L20136">
        <v>0</v>
      </c>
      <c r="N20136">
        <v>0</v>
      </c>
      <c r="P20136">
        <v>0</v>
      </c>
      <c r="Q20136">
        <v>0</v>
      </c>
      <c r="S20136">
        <v>0</v>
      </c>
    </row>
    <row r="20137" spans="1:19" x14ac:dyDescent="0.3">
      <c r="A20137" t="s">
        <v>40079</v>
      </c>
      <c r="B20137" s="171" t="s">
        <v>40080</v>
      </c>
      <c r="C20137" s="171" t="s">
        <v>34833</v>
      </c>
      <c r="D20137" s="171" t="s">
        <v>4</v>
      </c>
      <c r="E20137" s="11">
        <v>45200</v>
      </c>
      <c r="F20137">
        <v>1.5</v>
      </c>
      <c r="G20137">
        <v>2</v>
      </c>
      <c r="I20137">
        <v>1</v>
      </c>
      <c r="J20137">
        <v>9</v>
      </c>
      <c r="L20137">
        <v>11</v>
      </c>
      <c r="N20137">
        <v>1</v>
      </c>
      <c r="P20137">
        <v>0</v>
      </c>
      <c r="Q20137">
        <v>0</v>
      </c>
      <c r="S20137">
        <v>0</v>
      </c>
    </row>
    <row r="20138" spans="1:19" x14ac:dyDescent="0.3">
      <c r="A20138" t="s">
        <v>40081</v>
      </c>
      <c r="B20138" s="171" t="s">
        <v>40082</v>
      </c>
      <c r="C20138" s="171" t="s">
        <v>34836</v>
      </c>
      <c r="D20138" s="171" t="s">
        <v>4</v>
      </c>
      <c r="E20138" s="11">
        <v>45200</v>
      </c>
      <c r="F20138">
        <v>1.5</v>
      </c>
      <c r="G20138">
        <v>1.5</v>
      </c>
      <c r="I20138">
        <v>1</v>
      </c>
      <c r="J20138">
        <v>7</v>
      </c>
      <c r="L20138">
        <v>7</v>
      </c>
      <c r="N20138">
        <v>1</v>
      </c>
      <c r="P20138">
        <v>2</v>
      </c>
      <c r="Q20138">
        <v>2</v>
      </c>
      <c r="S20138">
        <v>0</v>
      </c>
    </row>
    <row r="20139" spans="1:19" x14ac:dyDescent="0.3">
      <c r="A20139" t="s">
        <v>40083</v>
      </c>
      <c r="B20139" s="171" t="s">
        <v>40084</v>
      </c>
      <c r="C20139" s="171" t="s">
        <v>113</v>
      </c>
      <c r="D20139" s="171" t="s">
        <v>4</v>
      </c>
      <c r="E20139" s="11">
        <v>45200</v>
      </c>
      <c r="F20139">
        <v>0</v>
      </c>
      <c r="G20139">
        <v>0</v>
      </c>
      <c r="I20139">
        <v>0</v>
      </c>
      <c r="J20139">
        <v>0</v>
      </c>
      <c r="L20139">
        <v>0</v>
      </c>
      <c r="N20139">
        <v>0</v>
      </c>
      <c r="P20139">
        <v>0</v>
      </c>
      <c r="Q20139">
        <v>0</v>
      </c>
      <c r="S20139">
        <v>0</v>
      </c>
    </row>
    <row r="20140" spans="1:19" x14ac:dyDescent="0.3">
      <c r="A20140" t="s">
        <v>40085</v>
      </c>
      <c r="B20140" s="171" t="s">
        <v>40086</v>
      </c>
      <c r="C20140" s="171" t="s">
        <v>131</v>
      </c>
      <c r="D20140" s="171" t="s">
        <v>4</v>
      </c>
      <c r="E20140" s="11">
        <v>45200</v>
      </c>
      <c r="F20140">
        <v>0</v>
      </c>
      <c r="G20140">
        <v>0</v>
      </c>
      <c r="I20140">
        <v>0</v>
      </c>
      <c r="J20140">
        <v>0</v>
      </c>
      <c r="L20140">
        <v>0</v>
      </c>
      <c r="N20140">
        <v>0</v>
      </c>
      <c r="P20140">
        <v>0</v>
      </c>
      <c r="Q20140">
        <v>0</v>
      </c>
      <c r="S20140">
        <v>0</v>
      </c>
    </row>
    <row r="20141" spans="1:19" x14ac:dyDescent="0.3">
      <c r="A20141" t="s">
        <v>40087</v>
      </c>
      <c r="B20141" s="171" t="s">
        <v>40088</v>
      </c>
      <c r="C20141" s="171" t="s">
        <v>14843</v>
      </c>
      <c r="D20141" s="171" t="s">
        <v>4</v>
      </c>
      <c r="E20141" s="11">
        <v>45200</v>
      </c>
      <c r="F20141">
        <v>0</v>
      </c>
      <c r="G20141">
        <v>0</v>
      </c>
      <c r="I20141">
        <v>0</v>
      </c>
      <c r="J20141">
        <v>0</v>
      </c>
      <c r="L20141">
        <v>0</v>
      </c>
      <c r="N20141">
        <v>0</v>
      </c>
      <c r="P20141">
        <v>0</v>
      </c>
      <c r="Q20141">
        <v>0</v>
      </c>
      <c r="S20141">
        <v>0</v>
      </c>
    </row>
    <row r="20142" spans="1:19" x14ac:dyDescent="0.3">
      <c r="A20142" t="s">
        <v>40089</v>
      </c>
      <c r="B20142" s="171" t="s">
        <v>40090</v>
      </c>
      <c r="C20142" s="171" t="s">
        <v>155</v>
      </c>
      <c r="D20142" s="171" t="s">
        <v>4</v>
      </c>
      <c r="E20142" s="11">
        <v>45200</v>
      </c>
      <c r="F20142">
        <v>5</v>
      </c>
      <c r="G20142">
        <v>5</v>
      </c>
      <c r="I20142">
        <v>16</v>
      </c>
      <c r="J20142">
        <v>27</v>
      </c>
      <c r="L20142">
        <v>26</v>
      </c>
      <c r="N20142">
        <v>16</v>
      </c>
      <c r="P20142">
        <v>1</v>
      </c>
      <c r="Q20142">
        <v>1</v>
      </c>
      <c r="S20142">
        <v>0</v>
      </c>
    </row>
    <row r="20143" spans="1:19" x14ac:dyDescent="0.3">
      <c r="A20143" t="s">
        <v>40091</v>
      </c>
      <c r="B20143" s="171" t="s">
        <v>40092</v>
      </c>
      <c r="C20143" s="171" t="s">
        <v>16232</v>
      </c>
      <c r="D20143" s="171" t="s">
        <v>4</v>
      </c>
      <c r="E20143" s="11">
        <v>45200</v>
      </c>
      <c r="F20143">
        <v>1.5</v>
      </c>
      <c r="G20143">
        <v>4</v>
      </c>
      <c r="I20143">
        <v>5</v>
      </c>
      <c r="J20143">
        <v>9</v>
      </c>
      <c r="L20143">
        <v>24</v>
      </c>
      <c r="N20143">
        <v>4</v>
      </c>
      <c r="P20143">
        <v>0</v>
      </c>
      <c r="Q20143">
        <v>0</v>
      </c>
      <c r="S20143">
        <v>1</v>
      </c>
    </row>
    <row r="20144" spans="1:19" x14ac:dyDescent="0.3">
      <c r="A20144" t="s">
        <v>40093</v>
      </c>
      <c r="B20144" s="171" t="s">
        <v>40094</v>
      </c>
      <c r="C20144" s="171" t="s">
        <v>16557</v>
      </c>
      <c r="D20144" s="171" t="s">
        <v>4</v>
      </c>
      <c r="E20144" s="11">
        <v>45200</v>
      </c>
      <c r="F20144">
        <v>0</v>
      </c>
      <c r="G20144">
        <v>0</v>
      </c>
      <c r="I20144">
        <v>0</v>
      </c>
      <c r="J20144">
        <v>0</v>
      </c>
      <c r="L20144">
        <v>0</v>
      </c>
      <c r="N20144">
        <v>0</v>
      </c>
      <c r="P20144">
        <v>0</v>
      </c>
      <c r="Q20144">
        <v>0</v>
      </c>
      <c r="S20144">
        <v>0</v>
      </c>
    </row>
    <row r="20145" spans="1:19" x14ac:dyDescent="0.3">
      <c r="A20145" t="s">
        <v>40095</v>
      </c>
      <c r="B20145" s="171" t="s">
        <v>40096</v>
      </c>
      <c r="C20145" s="171" t="s">
        <v>188</v>
      </c>
      <c r="D20145" s="171" t="s">
        <v>4</v>
      </c>
      <c r="E20145" s="11">
        <v>45200</v>
      </c>
      <c r="F20145">
        <v>1</v>
      </c>
      <c r="G20145">
        <v>3.5</v>
      </c>
      <c r="I20145">
        <v>2</v>
      </c>
      <c r="J20145">
        <v>6</v>
      </c>
      <c r="L20145">
        <v>20</v>
      </c>
      <c r="N20145">
        <v>2</v>
      </c>
      <c r="P20145">
        <v>0</v>
      </c>
      <c r="Q20145">
        <v>0</v>
      </c>
      <c r="S20145">
        <v>0</v>
      </c>
    </row>
    <row r="20146" spans="1:19" x14ac:dyDescent="0.3">
      <c r="A20146" t="s">
        <v>40097</v>
      </c>
      <c r="B20146" s="171" t="s">
        <v>40098</v>
      </c>
      <c r="C20146" s="171" t="s">
        <v>227</v>
      </c>
      <c r="D20146" s="171" t="s">
        <v>4</v>
      </c>
      <c r="E20146" s="11">
        <v>45200</v>
      </c>
      <c r="F20146">
        <v>0</v>
      </c>
      <c r="G20146">
        <v>0</v>
      </c>
      <c r="I20146">
        <v>0</v>
      </c>
      <c r="J20146">
        <v>0</v>
      </c>
      <c r="L20146">
        <v>0</v>
      </c>
      <c r="N20146">
        <v>0</v>
      </c>
      <c r="P20146">
        <v>0</v>
      </c>
      <c r="Q20146">
        <v>0</v>
      </c>
      <c r="S20146">
        <v>0</v>
      </c>
    </row>
    <row r="20147" spans="1:19" x14ac:dyDescent="0.3">
      <c r="A20147" t="s">
        <v>40099</v>
      </c>
      <c r="B20147" s="171" t="s">
        <v>40100</v>
      </c>
      <c r="C20147" s="171" t="s">
        <v>116</v>
      </c>
      <c r="D20147" s="171" t="s">
        <v>4</v>
      </c>
      <c r="E20147" s="11">
        <v>45200</v>
      </c>
      <c r="F20147">
        <v>0</v>
      </c>
      <c r="G20147">
        <v>0</v>
      </c>
      <c r="I20147">
        <v>0</v>
      </c>
      <c r="J20147">
        <v>0</v>
      </c>
      <c r="L20147">
        <v>0</v>
      </c>
      <c r="N20147">
        <v>0</v>
      </c>
      <c r="P20147">
        <v>0</v>
      </c>
      <c r="Q20147">
        <v>0</v>
      </c>
      <c r="S20147">
        <v>0</v>
      </c>
    </row>
    <row r="20148" spans="1:19" x14ac:dyDescent="0.3">
      <c r="A20148" t="s">
        <v>40101</v>
      </c>
      <c r="B20148" s="171" t="s">
        <v>40102</v>
      </c>
      <c r="C20148" s="171" t="s">
        <v>9862</v>
      </c>
      <c r="D20148" s="171" t="s">
        <v>4</v>
      </c>
      <c r="E20148" s="11">
        <v>45200</v>
      </c>
      <c r="F20148">
        <v>0</v>
      </c>
      <c r="G20148">
        <v>0</v>
      </c>
      <c r="I20148">
        <v>0</v>
      </c>
      <c r="J20148">
        <v>0</v>
      </c>
      <c r="L20148">
        <v>0</v>
      </c>
      <c r="N20148">
        <v>0</v>
      </c>
      <c r="P20148">
        <v>0</v>
      </c>
      <c r="Q20148">
        <v>0</v>
      </c>
      <c r="S20148">
        <v>0</v>
      </c>
    </row>
    <row r="20149" spans="1:19" x14ac:dyDescent="0.3">
      <c r="A20149" t="s">
        <v>40103</v>
      </c>
      <c r="B20149" s="171" t="s">
        <v>40104</v>
      </c>
      <c r="C20149" s="171" t="s">
        <v>140</v>
      </c>
      <c r="D20149" s="171" t="s">
        <v>4</v>
      </c>
      <c r="E20149" s="11">
        <v>45200</v>
      </c>
      <c r="F20149">
        <v>0</v>
      </c>
      <c r="G20149">
        <v>0</v>
      </c>
      <c r="I20149">
        <v>0</v>
      </c>
      <c r="J20149">
        <v>0</v>
      </c>
      <c r="L20149">
        <v>0</v>
      </c>
      <c r="N20149">
        <v>0</v>
      </c>
      <c r="P20149">
        <v>0</v>
      </c>
      <c r="Q20149">
        <v>0</v>
      </c>
      <c r="S20149">
        <v>0</v>
      </c>
    </row>
    <row r="20150" spans="1:19" x14ac:dyDescent="0.3">
      <c r="A20150" t="s">
        <v>40105</v>
      </c>
      <c r="B20150" s="171" t="s">
        <v>40106</v>
      </c>
      <c r="C20150" s="171" t="s">
        <v>8590</v>
      </c>
      <c r="D20150" s="171" t="s">
        <v>4</v>
      </c>
      <c r="E20150" s="11">
        <v>45200</v>
      </c>
      <c r="F20150">
        <v>0</v>
      </c>
      <c r="G20150">
        <v>0</v>
      </c>
      <c r="I20150">
        <v>0</v>
      </c>
      <c r="J20150">
        <v>0</v>
      </c>
      <c r="L20150">
        <v>0</v>
      </c>
      <c r="N20150">
        <v>0</v>
      </c>
      <c r="P20150">
        <v>0</v>
      </c>
      <c r="Q20150">
        <v>0</v>
      </c>
      <c r="S20150">
        <v>0</v>
      </c>
    </row>
    <row r="20151" spans="1:19" x14ac:dyDescent="0.3">
      <c r="A20151" t="s">
        <v>40107</v>
      </c>
      <c r="B20151" s="171" t="s">
        <v>40108</v>
      </c>
      <c r="C20151" s="171" t="s">
        <v>170</v>
      </c>
      <c r="D20151" s="171" t="s">
        <v>4</v>
      </c>
      <c r="E20151" s="11">
        <v>45200</v>
      </c>
      <c r="F20151">
        <v>3.5</v>
      </c>
      <c r="G20151">
        <v>3.5</v>
      </c>
      <c r="I20151">
        <v>23</v>
      </c>
      <c r="J20151">
        <v>49</v>
      </c>
      <c r="L20151">
        <v>49</v>
      </c>
      <c r="N20151">
        <v>23</v>
      </c>
      <c r="P20151">
        <v>0</v>
      </c>
      <c r="Q20151">
        <v>0</v>
      </c>
      <c r="S20151">
        <v>0</v>
      </c>
    </row>
    <row r="20152" spans="1:19" x14ac:dyDescent="0.3">
      <c r="A20152" t="s">
        <v>40109</v>
      </c>
      <c r="B20152" s="171" t="s">
        <v>40110</v>
      </c>
      <c r="C20152" s="171" t="s">
        <v>182</v>
      </c>
      <c r="D20152" s="171" t="s">
        <v>4</v>
      </c>
      <c r="E20152" s="11">
        <v>45200</v>
      </c>
      <c r="F20152">
        <v>9.5</v>
      </c>
      <c r="G20152">
        <v>11</v>
      </c>
      <c r="I20152">
        <v>40</v>
      </c>
      <c r="J20152">
        <v>109</v>
      </c>
      <c r="L20152">
        <v>124</v>
      </c>
      <c r="N20152">
        <v>40</v>
      </c>
      <c r="P20152">
        <v>4</v>
      </c>
      <c r="Q20152">
        <v>4</v>
      </c>
      <c r="S20152">
        <v>0</v>
      </c>
    </row>
    <row r="20153" spans="1:19" x14ac:dyDescent="0.3">
      <c r="A20153" t="s">
        <v>40111</v>
      </c>
      <c r="B20153" s="171" t="s">
        <v>40112</v>
      </c>
      <c r="C20153" s="171" t="s">
        <v>197</v>
      </c>
      <c r="D20153" s="171" t="s">
        <v>4</v>
      </c>
      <c r="E20153" s="11">
        <v>45200</v>
      </c>
      <c r="F20153">
        <v>8.5</v>
      </c>
      <c r="G20153">
        <v>8</v>
      </c>
      <c r="I20153">
        <v>39</v>
      </c>
      <c r="J20153">
        <v>85</v>
      </c>
      <c r="L20153">
        <v>80</v>
      </c>
      <c r="N20153">
        <v>37</v>
      </c>
      <c r="P20153">
        <v>0</v>
      </c>
      <c r="Q20153">
        <v>0</v>
      </c>
      <c r="S20153">
        <v>2</v>
      </c>
    </row>
    <row r="20154" spans="1:19" x14ac:dyDescent="0.3">
      <c r="A20154" t="s">
        <v>40113</v>
      </c>
      <c r="B20154" s="171" t="s">
        <v>40114</v>
      </c>
      <c r="C20154" s="171" t="s">
        <v>218</v>
      </c>
      <c r="D20154" s="171" t="s">
        <v>4</v>
      </c>
      <c r="E20154" s="11">
        <v>45200</v>
      </c>
      <c r="F20154">
        <v>0</v>
      </c>
      <c r="G20154">
        <v>0</v>
      </c>
      <c r="I20154">
        <v>0</v>
      </c>
      <c r="J20154">
        <v>0</v>
      </c>
      <c r="L20154">
        <v>0</v>
      </c>
      <c r="N20154">
        <v>0</v>
      </c>
      <c r="P20154">
        <v>0</v>
      </c>
      <c r="Q20154">
        <v>0</v>
      </c>
      <c r="S20154">
        <v>0</v>
      </c>
    </row>
    <row r="20155" spans="1:19" x14ac:dyDescent="0.3">
      <c r="A20155" t="s">
        <v>40115</v>
      </c>
      <c r="B20155" s="171" t="s">
        <v>40116</v>
      </c>
      <c r="C20155" s="171" t="s">
        <v>34871</v>
      </c>
      <c r="D20155" s="171" t="s">
        <v>4</v>
      </c>
      <c r="E20155" s="11">
        <v>45200</v>
      </c>
      <c r="F20155">
        <v>2.5</v>
      </c>
      <c r="G20155">
        <v>4</v>
      </c>
      <c r="I20155">
        <v>18</v>
      </c>
      <c r="J20155">
        <v>29</v>
      </c>
      <c r="L20155">
        <v>44</v>
      </c>
      <c r="N20155">
        <v>18</v>
      </c>
      <c r="P20155">
        <v>0</v>
      </c>
      <c r="Q20155">
        <v>0</v>
      </c>
      <c r="S20155">
        <v>0</v>
      </c>
    </row>
    <row r="20156" spans="1:19" x14ac:dyDescent="0.3">
      <c r="A20156" t="s">
        <v>40117</v>
      </c>
      <c r="B20156" s="171" t="s">
        <v>40118</v>
      </c>
      <c r="C20156" s="171" t="s">
        <v>230</v>
      </c>
      <c r="D20156" s="171" t="s">
        <v>4</v>
      </c>
      <c r="E20156" s="11">
        <v>45200</v>
      </c>
      <c r="F20156">
        <v>0</v>
      </c>
      <c r="G20156">
        <v>0</v>
      </c>
      <c r="I20156">
        <v>0</v>
      </c>
      <c r="J20156">
        <v>0</v>
      </c>
      <c r="L20156">
        <v>0</v>
      </c>
      <c r="N20156">
        <v>0</v>
      </c>
      <c r="P20156">
        <v>0</v>
      </c>
      <c r="Q20156">
        <v>0</v>
      </c>
      <c r="S20156">
        <v>0</v>
      </c>
    </row>
    <row r="20157" spans="1:19" x14ac:dyDescent="0.3">
      <c r="A20157" t="s">
        <v>40119</v>
      </c>
      <c r="B20157" s="171" t="s">
        <v>40120</v>
      </c>
      <c r="C20157" s="171" t="s">
        <v>8193</v>
      </c>
      <c r="D20157" s="171" t="s">
        <v>4</v>
      </c>
      <c r="E20157" s="11">
        <v>45200</v>
      </c>
      <c r="F20157">
        <v>2</v>
      </c>
      <c r="G20157">
        <v>3</v>
      </c>
      <c r="I20157">
        <v>20</v>
      </c>
      <c r="J20157">
        <v>22</v>
      </c>
      <c r="L20157">
        <v>33</v>
      </c>
      <c r="N20157">
        <v>19</v>
      </c>
      <c r="P20157">
        <v>0</v>
      </c>
      <c r="Q20157">
        <v>0</v>
      </c>
      <c r="S20157">
        <v>1</v>
      </c>
    </row>
    <row r="20158" spans="1:19" x14ac:dyDescent="0.3">
      <c r="A20158" t="s">
        <v>40121</v>
      </c>
      <c r="B20158" s="171" t="s">
        <v>40122</v>
      </c>
      <c r="C20158" s="171" t="s">
        <v>10522</v>
      </c>
      <c r="D20158" s="171" t="s">
        <v>4</v>
      </c>
      <c r="E20158" s="11">
        <v>45200</v>
      </c>
      <c r="F20158">
        <v>0</v>
      </c>
      <c r="G20158">
        <v>0</v>
      </c>
      <c r="I20158">
        <v>0</v>
      </c>
      <c r="J20158">
        <v>0</v>
      </c>
      <c r="L20158">
        <v>0</v>
      </c>
      <c r="N20158">
        <v>0</v>
      </c>
      <c r="P20158">
        <v>0</v>
      </c>
      <c r="Q20158">
        <v>0</v>
      </c>
      <c r="S20158">
        <v>0</v>
      </c>
    </row>
    <row r="20159" spans="1:19" x14ac:dyDescent="0.3">
      <c r="A20159" t="s">
        <v>40123</v>
      </c>
      <c r="B20159" s="171" t="s">
        <v>40124</v>
      </c>
      <c r="C20159" s="171" t="s">
        <v>10525</v>
      </c>
      <c r="D20159" s="171" t="s">
        <v>4</v>
      </c>
      <c r="E20159" s="11">
        <v>45200</v>
      </c>
      <c r="F20159">
        <v>0</v>
      </c>
      <c r="G20159">
        <v>0</v>
      </c>
      <c r="I20159">
        <v>0</v>
      </c>
      <c r="J20159">
        <v>0</v>
      </c>
      <c r="L20159">
        <v>0</v>
      </c>
      <c r="N20159">
        <v>0</v>
      </c>
      <c r="P20159">
        <v>0</v>
      </c>
      <c r="Q20159">
        <v>0</v>
      </c>
      <c r="S20159">
        <v>0</v>
      </c>
    </row>
    <row r="20160" spans="1:19" x14ac:dyDescent="0.3">
      <c r="A20160" t="s">
        <v>40125</v>
      </c>
      <c r="B20160" s="171" t="s">
        <v>40126</v>
      </c>
      <c r="C20160" s="171" t="s">
        <v>10528</v>
      </c>
      <c r="D20160" s="171" t="s">
        <v>4</v>
      </c>
      <c r="E20160" s="11">
        <v>45200</v>
      </c>
      <c r="F20160">
        <v>0</v>
      </c>
      <c r="G20160">
        <v>0</v>
      </c>
      <c r="I20160">
        <v>0</v>
      </c>
      <c r="J20160">
        <v>0</v>
      </c>
      <c r="L20160">
        <v>0</v>
      </c>
      <c r="N20160">
        <v>0</v>
      </c>
      <c r="P20160">
        <v>0</v>
      </c>
      <c r="Q20160">
        <v>0</v>
      </c>
      <c r="S20160">
        <v>0</v>
      </c>
    </row>
    <row r="20161" spans="1:19" x14ac:dyDescent="0.3">
      <c r="A20161" t="s">
        <v>40127</v>
      </c>
      <c r="B20161" s="171" t="s">
        <v>40128</v>
      </c>
      <c r="C20161" s="171" t="s">
        <v>10531</v>
      </c>
      <c r="D20161" s="171" t="s">
        <v>4</v>
      </c>
      <c r="E20161" s="11">
        <v>45200</v>
      </c>
      <c r="F20161">
        <v>0</v>
      </c>
      <c r="G20161">
        <v>0</v>
      </c>
      <c r="I20161">
        <v>0</v>
      </c>
      <c r="J20161">
        <v>0</v>
      </c>
      <c r="L20161">
        <v>0</v>
      </c>
      <c r="N20161">
        <v>0</v>
      </c>
      <c r="P20161">
        <v>0</v>
      </c>
      <c r="Q20161">
        <v>0</v>
      </c>
      <c r="S20161">
        <v>0</v>
      </c>
    </row>
    <row r="20162" spans="1:19" x14ac:dyDescent="0.3">
      <c r="A20162" t="s">
        <v>40129</v>
      </c>
      <c r="B20162" s="171" t="s">
        <v>40130</v>
      </c>
      <c r="C20162" s="171" t="s">
        <v>14880</v>
      </c>
      <c r="D20162" s="171" t="s">
        <v>4</v>
      </c>
      <c r="E20162" s="11">
        <v>45200</v>
      </c>
      <c r="F20162">
        <v>0</v>
      </c>
      <c r="G20162">
        <v>0</v>
      </c>
      <c r="I20162">
        <v>0</v>
      </c>
      <c r="J20162">
        <v>0</v>
      </c>
      <c r="L20162">
        <v>0</v>
      </c>
      <c r="N20162">
        <v>0</v>
      </c>
      <c r="P20162">
        <v>0</v>
      </c>
      <c r="Q20162">
        <v>0</v>
      </c>
      <c r="S20162">
        <v>0</v>
      </c>
    </row>
    <row r="20163" spans="1:19" x14ac:dyDescent="0.3">
      <c r="A20163" t="s">
        <v>40131</v>
      </c>
      <c r="B20163" s="171" t="s">
        <v>40132</v>
      </c>
      <c r="C20163" s="171" t="s">
        <v>10534</v>
      </c>
      <c r="D20163" s="171" t="s">
        <v>4</v>
      </c>
      <c r="E20163" s="11">
        <v>45200</v>
      </c>
      <c r="F20163">
        <v>2.5</v>
      </c>
      <c r="G20163">
        <v>2</v>
      </c>
      <c r="I20163">
        <v>6</v>
      </c>
      <c r="J20163">
        <v>14</v>
      </c>
      <c r="L20163">
        <v>11</v>
      </c>
      <c r="N20163">
        <v>4</v>
      </c>
      <c r="P20163">
        <v>0</v>
      </c>
      <c r="Q20163">
        <v>1</v>
      </c>
      <c r="S20163">
        <v>2</v>
      </c>
    </row>
    <row r="20164" spans="1:19" x14ac:dyDescent="0.3">
      <c r="A20164" t="s">
        <v>40133</v>
      </c>
      <c r="B20164" s="171" t="s">
        <v>40134</v>
      </c>
      <c r="C20164" s="171" t="s">
        <v>10537</v>
      </c>
      <c r="D20164" s="171" t="s">
        <v>4</v>
      </c>
      <c r="E20164" s="11">
        <v>45200</v>
      </c>
      <c r="F20164">
        <v>1</v>
      </c>
      <c r="G20164">
        <v>2</v>
      </c>
      <c r="I20164">
        <v>5</v>
      </c>
      <c r="J20164">
        <v>6</v>
      </c>
      <c r="L20164">
        <v>11</v>
      </c>
      <c r="N20164">
        <v>5</v>
      </c>
      <c r="P20164">
        <v>0</v>
      </c>
      <c r="Q20164">
        <v>0</v>
      </c>
      <c r="S20164">
        <v>0</v>
      </c>
    </row>
    <row r="20165" spans="1:19" x14ac:dyDescent="0.3">
      <c r="A20165" t="s">
        <v>40135</v>
      </c>
      <c r="B20165" s="171" t="s">
        <v>40136</v>
      </c>
      <c r="C20165" s="171" t="s">
        <v>15347</v>
      </c>
      <c r="D20165" s="171" t="s">
        <v>4</v>
      </c>
      <c r="E20165" s="11">
        <v>45200</v>
      </c>
      <c r="F20165">
        <v>1</v>
      </c>
      <c r="G20165">
        <v>1</v>
      </c>
      <c r="I20165">
        <v>1</v>
      </c>
      <c r="J20165">
        <v>6</v>
      </c>
      <c r="L20165">
        <v>6</v>
      </c>
      <c r="N20165">
        <v>1</v>
      </c>
      <c r="P20165">
        <v>0</v>
      </c>
      <c r="Q20165">
        <v>0</v>
      </c>
      <c r="S20165">
        <v>0</v>
      </c>
    </row>
    <row r="20166" spans="1:19" x14ac:dyDescent="0.3">
      <c r="A20166" t="s">
        <v>40137</v>
      </c>
      <c r="B20166" s="171" t="s">
        <v>40138</v>
      </c>
      <c r="C20166" s="171" t="s">
        <v>203</v>
      </c>
      <c r="D20166" s="171" t="s">
        <v>4</v>
      </c>
      <c r="E20166" s="11">
        <v>45200</v>
      </c>
      <c r="F20166">
        <v>3</v>
      </c>
      <c r="G20166">
        <v>3</v>
      </c>
      <c r="I20166">
        <v>6</v>
      </c>
      <c r="J20166">
        <v>15</v>
      </c>
      <c r="L20166">
        <v>15</v>
      </c>
      <c r="N20166">
        <v>5</v>
      </c>
      <c r="P20166">
        <v>0</v>
      </c>
      <c r="Q20166">
        <v>0</v>
      </c>
      <c r="S20166">
        <v>1</v>
      </c>
    </row>
    <row r="20167" spans="1:19" x14ac:dyDescent="0.3">
      <c r="A20167" t="s">
        <v>40139</v>
      </c>
      <c r="B20167" s="171" t="s">
        <v>40140</v>
      </c>
      <c r="C20167" s="171" t="s">
        <v>15340</v>
      </c>
      <c r="D20167" s="171" t="s">
        <v>4</v>
      </c>
      <c r="E20167" s="11">
        <v>45200</v>
      </c>
      <c r="F20167">
        <v>0</v>
      </c>
      <c r="G20167">
        <v>0</v>
      </c>
      <c r="I20167">
        <v>0</v>
      </c>
      <c r="J20167">
        <v>0</v>
      </c>
      <c r="L20167">
        <v>0</v>
      </c>
      <c r="N20167">
        <v>0</v>
      </c>
      <c r="P20167">
        <v>0</v>
      </c>
      <c r="Q20167">
        <v>0</v>
      </c>
      <c r="S20167">
        <v>0</v>
      </c>
    </row>
    <row r="20168" spans="1:19" x14ac:dyDescent="0.3">
      <c r="A20168" t="s">
        <v>40141</v>
      </c>
      <c r="B20168" s="171" t="s">
        <v>40142</v>
      </c>
      <c r="C20168" s="171" t="s">
        <v>16544</v>
      </c>
      <c r="D20168" s="171" t="s">
        <v>4</v>
      </c>
      <c r="E20168" s="11">
        <v>45200</v>
      </c>
      <c r="F20168">
        <v>0</v>
      </c>
      <c r="G20168">
        <v>0</v>
      </c>
      <c r="I20168">
        <v>0</v>
      </c>
      <c r="J20168">
        <v>0</v>
      </c>
      <c r="L20168">
        <v>0</v>
      </c>
      <c r="N20168">
        <v>0</v>
      </c>
      <c r="P20168">
        <v>0</v>
      </c>
      <c r="Q20168">
        <v>0</v>
      </c>
      <c r="S20168">
        <v>0</v>
      </c>
    </row>
    <row r="20169" spans="1:19" x14ac:dyDescent="0.3">
      <c r="A20169" t="s">
        <v>40143</v>
      </c>
      <c r="B20169" s="171" t="s">
        <v>40144</v>
      </c>
      <c r="C20169" s="171" t="s">
        <v>176</v>
      </c>
      <c r="D20169" s="171" t="s">
        <v>4</v>
      </c>
      <c r="E20169" s="11">
        <v>45200</v>
      </c>
      <c r="F20169">
        <v>2</v>
      </c>
      <c r="G20169">
        <v>2</v>
      </c>
      <c r="I20169">
        <v>1</v>
      </c>
      <c r="J20169">
        <v>11</v>
      </c>
      <c r="L20169">
        <v>11</v>
      </c>
      <c r="N20169">
        <v>1</v>
      </c>
      <c r="P20169">
        <v>0</v>
      </c>
      <c r="Q20169">
        <v>0</v>
      </c>
      <c r="S20169">
        <v>0</v>
      </c>
    </row>
    <row r="20170" spans="1:19" x14ac:dyDescent="0.3">
      <c r="A20170" t="s">
        <v>40145</v>
      </c>
      <c r="B20170" s="171" t="s">
        <v>40146</v>
      </c>
      <c r="C20170" s="171" t="s">
        <v>206</v>
      </c>
      <c r="D20170" s="171" t="s">
        <v>4</v>
      </c>
      <c r="E20170" s="11">
        <v>45200</v>
      </c>
      <c r="F20170">
        <v>1.5</v>
      </c>
      <c r="G20170">
        <v>2</v>
      </c>
      <c r="I20170">
        <v>1</v>
      </c>
      <c r="J20170">
        <v>7</v>
      </c>
      <c r="L20170">
        <v>8</v>
      </c>
      <c r="N20170">
        <v>1</v>
      </c>
      <c r="P20170">
        <v>0</v>
      </c>
      <c r="Q20170">
        <v>0</v>
      </c>
      <c r="S20170">
        <v>0</v>
      </c>
    </row>
    <row r="20171" spans="1:19" x14ac:dyDescent="0.3">
      <c r="A20171" t="s">
        <v>39916</v>
      </c>
      <c r="B20171" s="171" t="s">
        <v>39917</v>
      </c>
      <c r="C20171" s="171" t="s">
        <v>24891</v>
      </c>
      <c r="D20171" s="171" t="s">
        <v>80</v>
      </c>
      <c r="E20171" s="11">
        <v>45200</v>
      </c>
      <c r="F20171">
        <v>10</v>
      </c>
      <c r="G20171">
        <v>10</v>
      </c>
      <c r="I20171">
        <v>13</v>
      </c>
      <c r="J20171">
        <v>45</v>
      </c>
      <c r="L20171">
        <v>45</v>
      </c>
      <c r="N20171">
        <v>32</v>
      </c>
      <c r="P20171">
        <v>8</v>
      </c>
      <c r="Q20171">
        <v>8</v>
      </c>
      <c r="S20171">
        <v>41</v>
      </c>
    </row>
    <row r="20172" spans="1:19" x14ac:dyDescent="0.3">
      <c r="A20172" t="s">
        <v>40147</v>
      </c>
      <c r="B20172" s="171" t="s">
        <v>40148</v>
      </c>
      <c r="C20172" s="171" t="s">
        <v>18229</v>
      </c>
      <c r="D20172" s="171" t="s">
        <v>80</v>
      </c>
      <c r="E20172" s="11">
        <v>45200</v>
      </c>
      <c r="F20172">
        <v>0</v>
      </c>
      <c r="G20172">
        <v>0</v>
      </c>
      <c r="I20172">
        <v>0</v>
      </c>
      <c r="J20172">
        <v>0</v>
      </c>
      <c r="L20172">
        <v>0</v>
      </c>
      <c r="N20172">
        <v>0</v>
      </c>
      <c r="P20172">
        <v>0</v>
      </c>
      <c r="Q20172">
        <v>0</v>
      </c>
      <c r="S20172">
        <v>0</v>
      </c>
    </row>
    <row r="20173" spans="1:19" x14ac:dyDescent="0.3">
      <c r="A20173" t="s">
        <v>40149</v>
      </c>
      <c r="B20173" s="171" t="s">
        <v>40150</v>
      </c>
      <c r="C20173" s="171" t="s">
        <v>9887</v>
      </c>
      <c r="D20173" s="171" t="s">
        <v>80</v>
      </c>
      <c r="E20173" s="11">
        <v>45200</v>
      </c>
      <c r="F20173">
        <v>0</v>
      </c>
      <c r="G20173">
        <v>0</v>
      </c>
      <c r="I20173">
        <v>0</v>
      </c>
      <c r="J20173">
        <v>0</v>
      </c>
      <c r="L20173">
        <v>0</v>
      </c>
      <c r="N20173">
        <v>0</v>
      </c>
      <c r="P20173">
        <v>0</v>
      </c>
      <c r="Q20173">
        <v>0</v>
      </c>
      <c r="S20173">
        <v>0</v>
      </c>
    </row>
    <row r="20174" spans="1:19" x14ac:dyDescent="0.3">
      <c r="A20174" t="s">
        <v>40151</v>
      </c>
      <c r="B20174" s="171" t="s">
        <v>40152</v>
      </c>
      <c r="C20174" s="171" t="s">
        <v>35010</v>
      </c>
      <c r="D20174" s="171" t="s">
        <v>80</v>
      </c>
      <c r="E20174" s="11">
        <v>45200</v>
      </c>
      <c r="F20174">
        <v>0.5</v>
      </c>
      <c r="G20174">
        <v>0.5</v>
      </c>
      <c r="I20174">
        <v>0</v>
      </c>
      <c r="J20174">
        <v>2</v>
      </c>
      <c r="L20174">
        <v>2</v>
      </c>
      <c r="N20174">
        <v>0</v>
      </c>
      <c r="P20174">
        <v>0</v>
      </c>
      <c r="Q20174">
        <v>0</v>
      </c>
      <c r="S20174">
        <v>0</v>
      </c>
    </row>
    <row r="20175" spans="1:19" x14ac:dyDescent="0.3">
      <c r="A20175" t="s">
        <v>40153</v>
      </c>
      <c r="B20175" s="171" t="s">
        <v>40154</v>
      </c>
      <c r="C20175" s="171" t="s">
        <v>11260</v>
      </c>
      <c r="D20175" s="171" t="s">
        <v>80</v>
      </c>
      <c r="E20175" s="11">
        <v>45200</v>
      </c>
      <c r="F20175">
        <v>0</v>
      </c>
      <c r="G20175">
        <v>0</v>
      </c>
      <c r="I20175">
        <v>0</v>
      </c>
      <c r="J20175">
        <v>0</v>
      </c>
      <c r="L20175">
        <v>0</v>
      </c>
      <c r="N20175">
        <v>0</v>
      </c>
      <c r="P20175">
        <v>0</v>
      </c>
      <c r="Q20175">
        <v>0</v>
      </c>
      <c r="S20175">
        <v>0</v>
      </c>
    </row>
    <row r="20176" spans="1:19" x14ac:dyDescent="0.3">
      <c r="A20176" t="s">
        <v>40155</v>
      </c>
      <c r="B20176" s="171" t="s">
        <v>40156</v>
      </c>
      <c r="C20176" s="171" t="s">
        <v>21284</v>
      </c>
      <c r="D20176" s="171" t="s">
        <v>80</v>
      </c>
      <c r="E20176" s="11">
        <v>45200</v>
      </c>
      <c r="F20176">
        <v>0</v>
      </c>
      <c r="G20176">
        <v>0</v>
      </c>
      <c r="I20176">
        <v>0</v>
      </c>
      <c r="J20176">
        <v>0</v>
      </c>
      <c r="L20176">
        <v>0</v>
      </c>
      <c r="N20176">
        <v>0</v>
      </c>
      <c r="P20176">
        <v>0</v>
      </c>
      <c r="Q20176">
        <v>0</v>
      </c>
      <c r="S20176">
        <v>0</v>
      </c>
    </row>
    <row r="20177" spans="1:19" x14ac:dyDescent="0.3">
      <c r="A20177" t="s">
        <v>40157</v>
      </c>
      <c r="B20177" s="171" t="s">
        <v>40158</v>
      </c>
      <c r="C20177" s="171" t="s">
        <v>125</v>
      </c>
      <c r="D20177" s="171" t="s">
        <v>80</v>
      </c>
      <c r="E20177" s="11">
        <v>45200</v>
      </c>
      <c r="F20177">
        <v>0</v>
      </c>
      <c r="G20177">
        <v>0</v>
      </c>
      <c r="I20177">
        <v>0</v>
      </c>
      <c r="J20177">
        <v>0</v>
      </c>
      <c r="L20177">
        <v>0</v>
      </c>
      <c r="N20177">
        <v>0</v>
      </c>
      <c r="P20177">
        <v>0</v>
      </c>
      <c r="Q20177">
        <v>0</v>
      </c>
      <c r="S20177">
        <v>0</v>
      </c>
    </row>
    <row r="20178" spans="1:19" x14ac:dyDescent="0.3">
      <c r="A20178" t="s">
        <v>40159</v>
      </c>
      <c r="B20178" s="171" t="s">
        <v>40160</v>
      </c>
      <c r="C20178" s="171" t="s">
        <v>14899</v>
      </c>
      <c r="D20178" s="171" t="s">
        <v>80</v>
      </c>
      <c r="E20178" s="11">
        <v>45200</v>
      </c>
      <c r="F20178">
        <v>0</v>
      </c>
      <c r="G20178">
        <v>0</v>
      </c>
      <c r="I20178">
        <v>0</v>
      </c>
      <c r="J20178">
        <v>0</v>
      </c>
      <c r="L20178">
        <v>0</v>
      </c>
      <c r="N20178">
        <v>0</v>
      </c>
      <c r="P20178">
        <v>0</v>
      </c>
      <c r="Q20178">
        <v>0</v>
      </c>
      <c r="S20178">
        <v>0</v>
      </c>
    </row>
    <row r="20179" spans="1:19" x14ac:dyDescent="0.3">
      <c r="A20179" t="s">
        <v>40161</v>
      </c>
      <c r="B20179" s="171" t="s">
        <v>40162</v>
      </c>
      <c r="C20179" s="171" t="s">
        <v>137</v>
      </c>
      <c r="D20179" s="171" t="s">
        <v>80</v>
      </c>
      <c r="E20179" s="11">
        <v>45200</v>
      </c>
      <c r="F20179">
        <v>0</v>
      </c>
      <c r="G20179">
        <v>0</v>
      </c>
      <c r="I20179">
        <v>0</v>
      </c>
      <c r="J20179">
        <v>0</v>
      </c>
      <c r="L20179">
        <v>0</v>
      </c>
      <c r="N20179">
        <v>0</v>
      </c>
      <c r="P20179">
        <v>0</v>
      </c>
      <c r="Q20179">
        <v>0</v>
      </c>
      <c r="S20179">
        <v>0</v>
      </c>
    </row>
    <row r="20180" spans="1:19" x14ac:dyDescent="0.3">
      <c r="A20180" t="s">
        <v>40163</v>
      </c>
      <c r="B20180" s="171" t="s">
        <v>40164</v>
      </c>
      <c r="C20180" s="171" t="s">
        <v>8615</v>
      </c>
      <c r="D20180" s="171" t="s">
        <v>80</v>
      </c>
      <c r="E20180" s="11">
        <v>45200</v>
      </c>
      <c r="F20180">
        <v>0</v>
      </c>
      <c r="G20180">
        <v>0</v>
      </c>
      <c r="I20180">
        <v>0</v>
      </c>
      <c r="J20180">
        <v>0</v>
      </c>
      <c r="L20180">
        <v>0</v>
      </c>
      <c r="N20180">
        <v>0</v>
      </c>
      <c r="P20180">
        <v>0</v>
      </c>
      <c r="Q20180">
        <v>0</v>
      </c>
      <c r="S20180">
        <v>0</v>
      </c>
    </row>
    <row r="20181" spans="1:19" x14ac:dyDescent="0.3">
      <c r="A20181" t="s">
        <v>40165</v>
      </c>
      <c r="B20181" s="171" t="s">
        <v>40166</v>
      </c>
      <c r="C20181" s="171" t="s">
        <v>35025</v>
      </c>
      <c r="D20181" s="171" t="s">
        <v>80</v>
      </c>
      <c r="E20181" s="11">
        <v>45200</v>
      </c>
      <c r="F20181">
        <v>1</v>
      </c>
      <c r="G20181">
        <v>1.5</v>
      </c>
      <c r="I20181">
        <v>0</v>
      </c>
      <c r="J20181">
        <v>4</v>
      </c>
      <c r="L20181">
        <v>6</v>
      </c>
      <c r="N20181">
        <v>0</v>
      </c>
      <c r="P20181">
        <v>0</v>
      </c>
      <c r="Q20181">
        <v>0</v>
      </c>
      <c r="S20181">
        <v>0</v>
      </c>
    </row>
    <row r="20182" spans="1:19" x14ac:dyDescent="0.3">
      <c r="A20182" t="s">
        <v>40167</v>
      </c>
      <c r="B20182" s="171" t="s">
        <v>40168</v>
      </c>
      <c r="C20182" s="171" t="s">
        <v>146</v>
      </c>
      <c r="D20182" s="171" t="s">
        <v>80</v>
      </c>
      <c r="E20182" s="11">
        <v>45200</v>
      </c>
      <c r="F20182">
        <v>8.5</v>
      </c>
      <c r="G20182">
        <v>8</v>
      </c>
      <c r="I20182">
        <v>26</v>
      </c>
      <c r="J20182">
        <v>45</v>
      </c>
      <c r="L20182">
        <v>41</v>
      </c>
      <c r="N20182">
        <v>22</v>
      </c>
      <c r="P20182">
        <v>1</v>
      </c>
      <c r="Q20182">
        <v>2</v>
      </c>
      <c r="S20182">
        <v>8</v>
      </c>
    </row>
    <row r="20183" spans="1:19" x14ac:dyDescent="0.3">
      <c r="A20183" t="s">
        <v>40169</v>
      </c>
      <c r="B20183" s="171" t="s">
        <v>40170</v>
      </c>
      <c r="C20183" s="171" t="s">
        <v>161</v>
      </c>
      <c r="D20183" s="171" t="s">
        <v>80</v>
      </c>
      <c r="E20183" s="11">
        <v>45200</v>
      </c>
      <c r="F20183">
        <v>1.5</v>
      </c>
      <c r="G20183">
        <v>4</v>
      </c>
      <c r="I20183">
        <v>5</v>
      </c>
      <c r="J20183">
        <v>9</v>
      </c>
      <c r="L20183">
        <v>24</v>
      </c>
      <c r="N20183">
        <v>4</v>
      </c>
      <c r="P20183">
        <v>0</v>
      </c>
      <c r="Q20183">
        <v>0</v>
      </c>
      <c r="S20183">
        <v>1</v>
      </c>
    </row>
    <row r="20184" spans="1:19" x14ac:dyDescent="0.3">
      <c r="A20184" t="s">
        <v>40171</v>
      </c>
      <c r="B20184" s="171" t="s">
        <v>40172</v>
      </c>
      <c r="C20184" s="171" t="s">
        <v>18252</v>
      </c>
      <c r="D20184" s="171" t="s">
        <v>80</v>
      </c>
      <c r="E20184" s="11">
        <v>45200</v>
      </c>
      <c r="F20184">
        <v>0</v>
      </c>
      <c r="G20184">
        <v>0</v>
      </c>
      <c r="I20184">
        <v>0</v>
      </c>
      <c r="J20184">
        <v>0</v>
      </c>
      <c r="L20184">
        <v>0</v>
      </c>
      <c r="N20184">
        <v>0</v>
      </c>
      <c r="P20184">
        <v>0</v>
      </c>
      <c r="Q20184">
        <v>0</v>
      </c>
      <c r="S20184">
        <v>0</v>
      </c>
    </row>
    <row r="20185" spans="1:19" x14ac:dyDescent="0.3">
      <c r="A20185" t="s">
        <v>40173</v>
      </c>
      <c r="B20185" s="171" t="s">
        <v>40174</v>
      </c>
      <c r="C20185" s="171" t="s">
        <v>167</v>
      </c>
      <c r="D20185" s="171" t="s">
        <v>80</v>
      </c>
      <c r="E20185" s="11">
        <v>45200</v>
      </c>
      <c r="F20185">
        <v>4.5</v>
      </c>
      <c r="G20185">
        <v>4.5</v>
      </c>
      <c r="I20185">
        <v>27</v>
      </c>
      <c r="J20185">
        <v>53</v>
      </c>
      <c r="L20185">
        <v>53</v>
      </c>
      <c r="N20185">
        <v>27</v>
      </c>
      <c r="P20185">
        <v>2</v>
      </c>
      <c r="Q20185">
        <v>3</v>
      </c>
      <c r="S20185">
        <v>4</v>
      </c>
    </row>
    <row r="20186" spans="1:19" x14ac:dyDescent="0.3">
      <c r="A20186" t="s">
        <v>40175</v>
      </c>
      <c r="B20186" s="171" t="s">
        <v>40176</v>
      </c>
      <c r="C20186" s="171" t="s">
        <v>179</v>
      </c>
      <c r="D20186" s="171" t="s">
        <v>80</v>
      </c>
      <c r="E20186" s="11">
        <v>45200</v>
      </c>
      <c r="F20186">
        <v>13.5</v>
      </c>
      <c r="G20186">
        <v>16</v>
      </c>
      <c r="I20186">
        <v>48</v>
      </c>
      <c r="J20186">
        <v>128</v>
      </c>
      <c r="L20186">
        <v>148</v>
      </c>
      <c r="N20186">
        <v>45</v>
      </c>
      <c r="P20186">
        <v>7</v>
      </c>
      <c r="Q20186">
        <v>7</v>
      </c>
      <c r="S20186">
        <v>4</v>
      </c>
    </row>
    <row r="20187" spans="1:19" x14ac:dyDescent="0.3">
      <c r="A20187" t="s">
        <v>40177</v>
      </c>
      <c r="B20187" s="171" t="s">
        <v>40178</v>
      </c>
      <c r="C20187" s="171" t="s">
        <v>185</v>
      </c>
      <c r="D20187" s="171" t="s">
        <v>80</v>
      </c>
      <c r="E20187" s="11">
        <v>45200</v>
      </c>
      <c r="F20187">
        <v>4</v>
      </c>
      <c r="G20187">
        <v>8.5</v>
      </c>
      <c r="I20187">
        <v>13</v>
      </c>
      <c r="J20187">
        <v>20</v>
      </c>
      <c r="L20187">
        <v>43</v>
      </c>
      <c r="N20187">
        <v>13</v>
      </c>
      <c r="P20187">
        <v>0</v>
      </c>
      <c r="Q20187">
        <v>0</v>
      </c>
      <c r="S20187">
        <v>6</v>
      </c>
    </row>
    <row r="20188" spans="1:19" x14ac:dyDescent="0.3">
      <c r="A20188" t="s">
        <v>40179</v>
      </c>
      <c r="B20188" s="171" t="s">
        <v>40180</v>
      </c>
      <c r="C20188" s="171" t="s">
        <v>191</v>
      </c>
      <c r="D20188" s="171" t="s">
        <v>80</v>
      </c>
      <c r="E20188" s="11">
        <v>45200</v>
      </c>
      <c r="F20188">
        <v>13.5</v>
      </c>
      <c r="G20188">
        <v>13</v>
      </c>
      <c r="I20188">
        <v>57</v>
      </c>
      <c r="J20188">
        <v>112</v>
      </c>
      <c r="L20188">
        <v>107</v>
      </c>
      <c r="N20188">
        <v>54</v>
      </c>
      <c r="P20188">
        <v>2</v>
      </c>
      <c r="Q20188">
        <v>6</v>
      </c>
      <c r="S20188">
        <v>3</v>
      </c>
    </row>
    <row r="20189" spans="1:19" x14ac:dyDescent="0.3">
      <c r="A20189" t="s">
        <v>40181</v>
      </c>
      <c r="B20189" s="171" t="s">
        <v>40182</v>
      </c>
      <c r="C20189" s="171" t="s">
        <v>212</v>
      </c>
      <c r="D20189" s="171" t="s">
        <v>80</v>
      </c>
      <c r="E20189" s="11">
        <v>45200</v>
      </c>
      <c r="F20189">
        <v>0</v>
      </c>
      <c r="G20189">
        <v>0</v>
      </c>
      <c r="I20189">
        <v>0</v>
      </c>
      <c r="J20189">
        <v>0</v>
      </c>
      <c r="L20189">
        <v>0</v>
      </c>
      <c r="N20189">
        <v>0</v>
      </c>
      <c r="P20189">
        <v>0</v>
      </c>
      <c r="Q20189">
        <v>0</v>
      </c>
      <c r="S20189">
        <v>0</v>
      </c>
    </row>
    <row r="20190" spans="1:19" x14ac:dyDescent="0.3">
      <c r="A20190" t="s">
        <v>40183</v>
      </c>
      <c r="B20190" s="171" t="s">
        <v>40183</v>
      </c>
      <c r="C20190" s="171" t="s">
        <v>215</v>
      </c>
      <c r="D20190" s="171" t="s">
        <v>80</v>
      </c>
      <c r="E20190" s="11">
        <v>45200</v>
      </c>
      <c r="F20190">
        <v>0</v>
      </c>
      <c r="G20190">
        <v>0</v>
      </c>
      <c r="I20190">
        <v>0</v>
      </c>
      <c r="J20190">
        <v>0</v>
      </c>
      <c r="L20190">
        <v>0</v>
      </c>
      <c r="N20190">
        <v>0</v>
      </c>
      <c r="P20190">
        <v>0</v>
      </c>
      <c r="Q20190">
        <v>0</v>
      </c>
      <c r="S20190">
        <v>0</v>
      </c>
    </row>
    <row r="20191" spans="1:19" x14ac:dyDescent="0.3">
      <c r="A20191" t="s">
        <v>40183</v>
      </c>
      <c r="B20191" s="171" t="s">
        <v>40183</v>
      </c>
      <c r="C20191" s="171" t="s">
        <v>215</v>
      </c>
      <c r="D20191" s="171" t="s">
        <v>80</v>
      </c>
      <c r="E20191" s="11">
        <v>45200</v>
      </c>
      <c r="F20191">
        <v>2.5</v>
      </c>
      <c r="G20191">
        <v>4</v>
      </c>
      <c r="I20191">
        <v>18</v>
      </c>
      <c r="J20191">
        <v>29</v>
      </c>
      <c r="L20191">
        <v>44</v>
      </c>
      <c r="N20191">
        <v>18</v>
      </c>
      <c r="P20191">
        <v>0</v>
      </c>
      <c r="Q20191">
        <v>0</v>
      </c>
      <c r="S20191">
        <v>0</v>
      </c>
    </row>
    <row r="20192" spans="1:19" x14ac:dyDescent="0.3">
      <c r="A20192" t="s">
        <v>40184</v>
      </c>
      <c r="B20192" s="171" t="s">
        <v>40185</v>
      </c>
      <c r="C20192" s="171" t="s">
        <v>221</v>
      </c>
      <c r="D20192" s="171" t="s">
        <v>80</v>
      </c>
      <c r="E20192" s="11">
        <v>45200</v>
      </c>
      <c r="F20192">
        <v>0</v>
      </c>
      <c r="G20192">
        <v>0</v>
      </c>
      <c r="I20192">
        <v>0</v>
      </c>
      <c r="J20192">
        <v>0</v>
      </c>
      <c r="L20192">
        <v>0</v>
      </c>
      <c r="N20192">
        <v>0</v>
      </c>
      <c r="P20192">
        <v>0</v>
      </c>
      <c r="Q20192">
        <v>0</v>
      </c>
      <c r="S20192">
        <v>0</v>
      </c>
    </row>
    <row r="20193" spans="1:19" x14ac:dyDescent="0.3">
      <c r="A20193" t="s">
        <v>40186</v>
      </c>
      <c r="B20193" s="171" t="s">
        <v>40187</v>
      </c>
      <c r="C20193" s="171" t="s">
        <v>8233</v>
      </c>
      <c r="D20193" s="171" t="s">
        <v>80</v>
      </c>
      <c r="E20193" s="11">
        <v>45200</v>
      </c>
      <c r="F20193">
        <v>2</v>
      </c>
      <c r="G20193">
        <v>3</v>
      </c>
      <c r="I20193">
        <v>20</v>
      </c>
      <c r="J20193">
        <v>22</v>
      </c>
      <c r="L20193">
        <v>33</v>
      </c>
      <c r="N20193">
        <v>19</v>
      </c>
      <c r="P20193">
        <v>0</v>
      </c>
      <c r="Q20193">
        <v>0</v>
      </c>
      <c r="S20193">
        <v>1</v>
      </c>
    </row>
    <row r="20194" spans="1:19" x14ac:dyDescent="0.3">
      <c r="A20194" t="s">
        <v>40188</v>
      </c>
      <c r="B20194" s="171" t="s">
        <v>40189</v>
      </c>
      <c r="C20194" s="171" t="s">
        <v>233</v>
      </c>
      <c r="D20194" s="171" t="s">
        <v>80</v>
      </c>
      <c r="E20194" s="11">
        <v>45200</v>
      </c>
      <c r="F20194">
        <v>0</v>
      </c>
      <c r="G20194">
        <v>0</v>
      </c>
      <c r="I20194">
        <v>0</v>
      </c>
      <c r="J20194">
        <v>0</v>
      </c>
      <c r="L20194">
        <v>0</v>
      </c>
      <c r="N20194">
        <v>0</v>
      </c>
      <c r="P20194">
        <v>0</v>
      </c>
      <c r="Q20194">
        <v>0</v>
      </c>
      <c r="S20194">
        <v>0</v>
      </c>
    </row>
    <row r="20195" spans="1:19" x14ac:dyDescent="0.3">
      <c r="A20195" t="s">
        <v>40190</v>
      </c>
      <c r="B20195" s="171" t="s">
        <v>40191</v>
      </c>
      <c r="C20195" s="171" t="s">
        <v>24508</v>
      </c>
      <c r="D20195" s="171" t="s">
        <v>15341</v>
      </c>
      <c r="E20195" s="11">
        <v>45200</v>
      </c>
      <c r="F20195">
        <v>0</v>
      </c>
      <c r="G20195">
        <v>0</v>
      </c>
      <c r="I20195">
        <v>0</v>
      </c>
      <c r="J20195">
        <v>0</v>
      </c>
      <c r="L20195">
        <v>0</v>
      </c>
      <c r="N20195">
        <v>0</v>
      </c>
      <c r="P20195">
        <v>0</v>
      </c>
      <c r="Q20195">
        <v>0</v>
      </c>
      <c r="S20195">
        <v>0</v>
      </c>
    </row>
    <row r="20196" spans="1:19" x14ac:dyDescent="0.3">
      <c r="A20196" t="s">
        <v>40192</v>
      </c>
      <c r="B20196" s="171" t="s">
        <v>40193</v>
      </c>
      <c r="C20196" s="171" t="s">
        <v>24508</v>
      </c>
      <c r="D20196" s="171" t="s">
        <v>80</v>
      </c>
      <c r="E20196" s="11">
        <v>45200</v>
      </c>
      <c r="F20196">
        <v>0.5</v>
      </c>
      <c r="G20196">
        <v>0.5</v>
      </c>
      <c r="I20196">
        <v>0</v>
      </c>
      <c r="J20196">
        <v>2</v>
      </c>
      <c r="L20196">
        <v>2</v>
      </c>
      <c r="N20196">
        <v>0</v>
      </c>
      <c r="P20196">
        <v>0</v>
      </c>
      <c r="Q20196">
        <v>0</v>
      </c>
      <c r="S20196">
        <v>0</v>
      </c>
    </row>
    <row r="20197" spans="1:19" x14ac:dyDescent="0.3">
      <c r="A20197" t="s">
        <v>40194</v>
      </c>
      <c r="B20197" s="171" t="s">
        <v>40195</v>
      </c>
      <c r="C20197" s="171" t="s">
        <v>107</v>
      </c>
      <c r="D20197" s="171" t="s">
        <v>80</v>
      </c>
      <c r="E20197" s="11">
        <v>45200</v>
      </c>
      <c r="F20197">
        <v>0</v>
      </c>
      <c r="G20197">
        <v>0</v>
      </c>
      <c r="I20197">
        <v>0</v>
      </c>
      <c r="J20197">
        <v>0</v>
      </c>
      <c r="L20197">
        <v>0</v>
      </c>
      <c r="N20197">
        <v>0</v>
      </c>
      <c r="P20197">
        <v>0</v>
      </c>
      <c r="Q20197">
        <v>0</v>
      </c>
      <c r="S20197">
        <v>0</v>
      </c>
    </row>
    <row r="20198" spans="1:19" x14ac:dyDescent="0.3">
      <c r="A20198" t="s">
        <v>40196</v>
      </c>
      <c r="B20198" s="171" t="s">
        <v>40197</v>
      </c>
      <c r="C20198" s="171" t="s">
        <v>107</v>
      </c>
      <c r="D20198" s="171" t="s">
        <v>15341</v>
      </c>
      <c r="E20198" s="11">
        <v>45200</v>
      </c>
      <c r="F20198">
        <v>0</v>
      </c>
      <c r="G20198">
        <v>0</v>
      </c>
      <c r="I20198">
        <v>0</v>
      </c>
      <c r="J20198">
        <v>0</v>
      </c>
      <c r="L20198">
        <v>0</v>
      </c>
      <c r="N20198">
        <v>0</v>
      </c>
      <c r="P20198">
        <v>0</v>
      </c>
      <c r="Q20198">
        <v>0</v>
      </c>
      <c r="S20198">
        <v>0</v>
      </c>
    </row>
    <row r="20199" spans="1:19" x14ac:dyDescent="0.3">
      <c r="A20199" t="s">
        <v>40198</v>
      </c>
      <c r="B20199" s="171" t="s">
        <v>40199</v>
      </c>
      <c r="C20199" s="171" t="s">
        <v>173</v>
      </c>
      <c r="D20199" s="171" t="s">
        <v>80</v>
      </c>
      <c r="E20199" s="11">
        <v>45200</v>
      </c>
      <c r="F20199">
        <v>5.5</v>
      </c>
      <c r="G20199">
        <v>6</v>
      </c>
      <c r="I20199">
        <v>6</v>
      </c>
      <c r="J20199">
        <v>30</v>
      </c>
      <c r="L20199">
        <v>32</v>
      </c>
      <c r="N20199">
        <v>6</v>
      </c>
      <c r="P20199">
        <v>0</v>
      </c>
      <c r="Q20199">
        <v>0</v>
      </c>
      <c r="S20199">
        <v>0</v>
      </c>
    </row>
    <row r="20200" spans="1:19" x14ac:dyDescent="0.3">
      <c r="A20200" t="s">
        <v>40200</v>
      </c>
      <c r="B20200" s="171" t="s">
        <v>40201</v>
      </c>
      <c r="C20200" s="171" t="s">
        <v>173</v>
      </c>
      <c r="D20200" s="171" t="s">
        <v>15341</v>
      </c>
      <c r="E20200" s="11">
        <v>45200</v>
      </c>
      <c r="F20200">
        <v>0</v>
      </c>
      <c r="G20200">
        <v>0</v>
      </c>
      <c r="I20200">
        <v>0</v>
      </c>
      <c r="J20200">
        <v>0</v>
      </c>
      <c r="L20200">
        <v>0</v>
      </c>
      <c r="N20200">
        <v>0</v>
      </c>
      <c r="P20200">
        <v>0</v>
      </c>
      <c r="Q20200">
        <v>0</v>
      </c>
      <c r="S20200">
        <v>0</v>
      </c>
    </row>
    <row r="20201" spans="1:19" x14ac:dyDescent="0.3">
      <c r="A20201" t="s">
        <v>40202</v>
      </c>
      <c r="B20201" s="171" t="s">
        <v>40203</v>
      </c>
      <c r="C20201" s="171" t="s">
        <v>200</v>
      </c>
      <c r="D20201" s="171" t="s">
        <v>80</v>
      </c>
      <c r="E20201" s="11">
        <v>45200</v>
      </c>
      <c r="F20201">
        <v>6.5</v>
      </c>
      <c r="G20201">
        <v>7</v>
      </c>
      <c r="I20201">
        <v>8</v>
      </c>
      <c r="J20201">
        <v>31</v>
      </c>
      <c r="L20201">
        <v>32</v>
      </c>
      <c r="N20201">
        <v>7</v>
      </c>
      <c r="P20201">
        <v>2</v>
      </c>
      <c r="Q20201">
        <v>2</v>
      </c>
      <c r="S20201">
        <v>1</v>
      </c>
    </row>
    <row r="20202" spans="1:19" x14ac:dyDescent="0.3">
      <c r="A20202" t="s">
        <v>40204</v>
      </c>
      <c r="B20202" s="171" t="s">
        <v>40205</v>
      </c>
      <c r="C20202" s="171" t="s">
        <v>200</v>
      </c>
      <c r="D20202" s="171" t="s">
        <v>15341</v>
      </c>
      <c r="E20202" s="11">
        <v>45200</v>
      </c>
      <c r="F20202">
        <v>0</v>
      </c>
      <c r="G20202">
        <v>0</v>
      </c>
      <c r="I20202">
        <v>0</v>
      </c>
      <c r="J20202">
        <v>0</v>
      </c>
      <c r="L20202">
        <v>0</v>
      </c>
      <c r="N20202">
        <v>0</v>
      </c>
      <c r="P20202">
        <v>0</v>
      </c>
      <c r="Q20202">
        <v>0</v>
      </c>
      <c r="S20202">
        <v>0</v>
      </c>
    </row>
    <row r="20203" spans="1:19" x14ac:dyDescent="0.3">
      <c r="A20203" t="s">
        <v>40206</v>
      </c>
      <c r="B20203" s="171" t="s">
        <v>40207</v>
      </c>
      <c r="C20203" s="171" t="s">
        <v>73</v>
      </c>
      <c r="D20203" s="171" t="s">
        <v>4</v>
      </c>
      <c r="E20203" s="11">
        <v>45200</v>
      </c>
      <c r="F20203">
        <v>0</v>
      </c>
      <c r="G20203">
        <v>0</v>
      </c>
      <c r="I20203">
        <v>0</v>
      </c>
      <c r="J20203">
        <v>0</v>
      </c>
      <c r="L20203">
        <v>0</v>
      </c>
      <c r="N20203">
        <v>0</v>
      </c>
      <c r="P20203">
        <v>0</v>
      </c>
      <c r="Q20203">
        <v>0</v>
      </c>
      <c r="S20203">
        <v>0</v>
      </c>
    </row>
    <row r="20204" spans="1:19" x14ac:dyDescent="0.3">
      <c r="A20204" t="s">
        <v>40208</v>
      </c>
      <c r="B20204" s="171" t="s">
        <v>40209</v>
      </c>
      <c r="C20204" s="171" t="s">
        <v>24891</v>
      </c>
      <c r="D20204" s="171" t="s">
        <v>4</v>
      </c>
      <c r="E20204" s="11">
        <v>45200</v>
      </c>
      <c r="F20204">
        <v>10</v>
      </c>
      <c r="G20204">
        <v>10</v>
      </c>
      <c r="I20204">
        <v>43</v>
      </c>
      <c r="J20204">
        <v>45</v>
      </c>
      <c r="L20204">
        <v>45</v>
      </c>
      <c r="N20204">
        <v>32</v>
      </c>
      <c r="P20204">
        <v>8</v>
      </c>
      <c r="Q20204">
        <v>8</v>
      </c>
      <c r="S20204">
        <v>41</v>
      </c>
    </row>
    <row r="20205" spans="1:19" x14ac:dyDescent="0.3">
      <c r="A20205" t="s">
        <v>40210</v>
      </c>
      <c r="B20205" s="171" t="s">
        <v>40211</v>
      </c>
      <c r="C20205" s="171" t="s">
        <v>18229</v>
      </c>
      <c r="D20205" s="171" t="s">
        <v>4</v>
      </c>
      <c r="E20205" s="11">
        <v>45200</v>
      </c>
      <c r="F20205">
        <v>0</v>
      </c>
      <c r="G20205">
        <v>0</v>
      </c>
      <c r="I20205">
        <v>0</v>
      </c>
      <c r="J20205">
        <v>0</v>
      </c>
      <c r="L20205">
        <v>0</v>
      </c>
      <c r="N20205">
        <v>0</v>
      </c>
      <c r="P20205">
        <v>0</v>
      </c>
      <c r="Q20205">
        <v>0</v>
      </c>
      <c r="S20205">
        <v>0</v>
      </c>
    </row>
    <row r="20206" spans="1:19" x14ac:dyDescent="0.3">
      <c r="A20206" t="s">
        <v>40212</v>
      </c>
      <c r="B20206" s="171" t="s">
        <v>40213</v>
      </c>
      <c r="C20206" s="171" t="s">
        <v>107</v>
      </c>
      <c r="D20206" s="171" t="s">
        <v>4</v>
      </c>
      <c r="E20206" s="11">
        <v>45200</v>
      </c>
      <c r="F20206">
        <v>0</v>
      </c>
      <c r="G20206">
        <v>0</v>
      </c>
      <c r="I20206">
        <v>0</v>
      </c>
      <c r="J20206">
        <v>0</v>
      </c>
      <c r="L20206">
        <v>0</v>
      </c>
      <c r="N20206">
        <v>0</v>
      </c>
      <c r="P20206">
        <v>0</v>
      </c>
      <c r="Q20206">
        <v>0</v>
      </c>
      <c r="S20206">
        <v>0</v>
      </c>
    </row>
    <row r="20207" spans="1:19" x14ac:dyDescent="0.3">
      <c r="A20207" t="s">
        <v>40214</v>
      </c>
      <c r="B20207" s="171" t="s">
        <v>40215</v>
      </c>
      <c r="C20207" s="171" t="s">
        <v>9887</v>
      </c>
      <c r="D20207" s="171" t="s">
        <v>4</v>
      </c>
      <c r="E20207" s="11">
        <v>45200</v>
      </c>
      <c r="F20207">
        <v>0</v>
      </c>
      <c r="G20207">
        <v>0</v>
      </c>
      <c r="I20207">
        <v>0</v>
      </c>
      <c r="J20207">
        <v>0</v>
      </c>
      <c r="L20207">
        <v>0</v>
      </c>
      <c r="N20207">
        <v>0</v>
      </c>
      <c r="P20207">
        <v>0</v>
      </c>
      <c r="Q20207">
        <v>0</v>
      </c>
      <c r="S20207">
        <v>0</v>
      </c>
    </row>
    <row r="20208" spans="1:19" x14ac:dyDescent="0.3">
      <c r="A20208" t="s">
        <v>40216</v>
      </c>
      <c r="B20208" s="171" t="s">
        <v>40217</v>
      </c>
      <c r="C20208" s="171" t="s">
        <v>35078</v>
      </c>
      <c r="D20208" s="171" t="s">
        <v>4</v>
      </c>
      <c r="E20208" s="11">
        <v>45200</v>
      </c>
      <c r="F20208">
        <v>0</v>
      </c>
      <c r="G20208">
        <v>0</v>
      </c>
      <c r="I20208">
        <v>0</v>
      </c>
      <c r="J20208">
        <v>0</v>
      </c>
      <c r="L20208">
        <v>0</v>
      </c>
      <c r="N20208">
        <v>0</v>
      </c>
      <c r="P20208">
        <v>0</v>
      </c>
      <c r="Q20208">
        <v>0</v>
      </c>
      <c r="S20208">
        <v>0</v>
      </c>
    </row>
    <row r="20209" spans="1:19" x14ac:dyDescent="0.3">
      <c r="A20209" t="s">
        <v>40218</v>
      </c>
      <c r="B20209" s="171" t="s">
        <v>40219</v>
      </c>
      <c r="C20209" s="171" t="s">
        <v>11260</v>
      </c>
      <c r="D20209" s="171" t="s">
        <v>4</v>
      </c>
      <c r="E20209" s="11">
        <v>45200</v>
      </c>
      <c r="F20209">
        <v>0</v>
      </c>
      <c r="G20209">
        <v>0</v>
      </c>
      <c r="I20209">
        <v>0</v>
      </c>
      <c r="J20209">
        <v>0</v>
      </c>
      <c r="L20209">
        <v>0</v>
      </c>
      <c r="N20209">
        <v>0</v>
      </c>
      <c r="P20209">
        <v>0</v>
      </c>
      <c r="Q20209">
        <v>0</v>
      </c>
      <c r="S20209">
        <v>0</v>
      </c>
    </row>
    <row r="20210" spans="1:19" x14ac:dyDescent="0.3">
      <c r="A20210" t="s">
        <v>40220</v>
      </c>
      <c r="B20210" s="171" t="s">
        <v>40221</v>
      </c>
      <c r="C20210" s="171" t="s">
        <v>122</v>
      </c>
      <c r="D20210" s="171" t="s">
        <v>4</v>
      </c>
      <c r="E20210" s="11">
        <v>45200</v>
      </c>
      <c r="F20210">
        <v>0</v>
      </c>
      <c r="G20210">
        <v>0</v>
      </c>
      <c r="I20210">
        <v>0</v>
      </c>
      <c r="J20210">
        <v>0</v>
      </c>
      <c r="L20210">
        <v>0</v>
      </c>
      <c r="N20210">
        <v>0</v>
      </c>
      <c r="P20210">
        <v>0</v>
      </c>
      <c r="Q20210">
        <v>0</v>
      </c>
      <c r="S20210">
        <v>0</v>
      </c>
    </row>
    <row r="20211" spans="1:19" x14ac:dyDescent="0.3">
      <c r="A20211" t="s">
        <v>40222</v>
      </c>
      <c r="B20211" s="171" t="s">
        <v>40223</v>
      </c>
      <c r="C20211" s="171" t="s">
        <v>125</v>
      </c>
      <c r="D20211" s="171" t="s">
        <v>4</v>
      </c>
      <c r="E20211" s="11">
        <v>45200</v>
      </c>
      <c r="F20211">
        <v>0</v>
      </c>
      <c r="G20211">
        <v>0</v>
      </c>
      <c r="I20211">
        <v>0</v>
      </c>
      <c r="J20211">
        <v>0</v>
      </c>
      <c r="L20211">
        <v>0</v>
      </c>
      <c r="N20211">
        <v>0</v>
      </c>
      <c r="P20211">
        <v>0</v>
      </c>
      <c r="Q20211">
        <v>0</v>
      </c>
      <c r="S20211">
        <v>0</v>
      </c>
    </row>
    <row r="20212" spans="1:19" x14ac:dyDescent="0.3">
      <c r="A20212" t="s">
        <v>40224</v>
      </c>
      <c r="B20212" s="171" t="s">
        <v>40225</v>
      </c>
      <c r="C20212" s="171" t="s">
        <v>14899</v>
      </c>
      <c r="D20212" s="171" t="s">
        <v>4</v>
      </c>
      <c r="E20212" s="11">
        <v>45200</v>
      </c>
      <c r="F20212">
        <v>0</v>
      </c>
      <c r="G20212">
        <v>0</v>
      </c>
      <c r="I20212">
        <v>0</v>
      </c>
      <c r="J20212">
        <v>0</v>
      </c>
      <c r="L20212">
        <v>0</v>
      </c>
      <c r="N20212">
        <v>0</v>
      </c>
      <c r="P20212">
        <v>0</v>
      </c>
      <c r="Q20212">
        <v>0</v>
      </c>
      <c r="S20212">
        <v>0</v>
      </c>
    </row>
    <row r="20213" spans="1:19" x14ac:dyDescent="0.3">
      <c r="A20213" t="s">
        <v>40226</v>
      </c>
      <c r="B20213" s="171" t="s">
        <v>40227</v>
      </c>
      <c r="C20213" s="171" t="s">
        <v>137</v>
      </c>
      <c r="D20213" s="171" t="s">
        <v>4</v>
      </c>
      <c r="E20213" s="11">
        <v>45200</v>
      </c>
      <c r="F20213">
        <v>0</v>
      </c>
      <c r="G20213">
        <v>0</v>
      </c>
      <c r="I20213">
        <v>0</v>
      </c>
      <c r="J20213">
        <v>0</v>
      </c>
      <c r="L20213">
        <v>0</v>
      </c>
      <c r="N20213">
        <v>0</v>
      </c>
      <c r="P20213">
        <v>0</v>
      </c>
      <c r="Q20213">
        <v>0</v>
      </c>
      <c r="S20213">
        <v>0</v>
      </c>
    </row>
    <row r="20214" spans="1:19" x14ac:dyDescent="0.3">
      <c r="A20214" t="s">
        <v>40228</v>
      </c>
      <c r="B20214" s="171" t="s">
        <v>40229</v>
      </c>
      <c r="C20214" s="171" t="s">
        <v>8615</v>
      </c>
      <c r="D20214" s="171" t="s">
        <v>4</v>
      </c>
      <c r="E20214" s="11">
        <v>45200</v>
      </c>
      <c r="F20214">
        <v>0</v>
      </c>
      <c r="G20214">
        <v>0</v>
      </c>
      <c r="I20214">
        <v>0</v>
      </c>
      <c r="J20214">
        <v>0</v>
      </c>
      <c r="L20214">
        <v>0</v>
      </c>
      <c r="N20214">
        <v>0</v>
      </c>
      <c r="P20214">
        <v>0</v>
      </c>
      <c r="Q20214">
        <v>0</v>
      </c>
      <c r="S20214">
        <v>0</v>
      </c>
    </row>
    <row r="20215" spans="1:19" x14ac:dyDescent="0.3">
      <c r="A20215" t="s">
        <v>40230</v>
      </c>
      <c r="B20215" s="171" t="s">
        <v>40231</v>
      </c>
      <c r="C20215" s="171" t="s">
        <v>35025</v>
      </c>
      <c r="D20215" s="171" t="s">
        <v>4</v>
      </c>
      <c r="E20215" s="11">
        <v>45200</v>
      </c>
      <c r="F20215">
        <v>1</v>
      </c>
      <c r="G20215">
        <v>1.5</v>
      </c>
      <c r="I20215">
        <v>0</v>
      </c>
      <c r="J20215">
        <v>4</v>
      </c>
      <c r="L20215">
        <v>6</v>
      </c>
      <c r="N20215">
        <v>0</v>
      </c>
      <c r="P20215">
        <v>0</v>
      </c>
      <c r="Q20215">
        <v>0</v>
      </c>
      <c r="S20215">
        <v>0</v>
      </c>
    </row>
    <row r="20216" spans="1:19" x14ac:dyDescent="0.3">
      <c r="A20216" t="s">
        <v>40232</v>
      </c>
      <c r="B20216" s="171" t="s">
        <v>40233</v>
      </c>
      <c r="C20216" s="171" t="s">
        <v>146</v>
      </c>
      <c r="D20216" s="171" t="s">
        <v>4</v>
      </c>
      <c r="E20216" s="11">
        <v>45200</v>
      </c>
      <c r="F20216">
        <v>8.5</v>
      </c>
      <c r="G20216">
        <v>8</v>
      </c>
      <c r="I20216">
        <v>26</v>
      </c>
      <c r="J20216">
        <v>45</v>
      </c>
      <c r="L20216">
        <v>41</v>
      </c>
      <c r="N20216">
        <v>22</v>
      </c>
      <c r="P20216">
        <v>1</v>
      </c>
      <c r="Q20216">
        <v>2</v>
      </c>
      <c r="S20216">
        <v>8</v>
      </c>
    </row>
    <row r="20217" spans="1:19" x14ac:dyDescent="0.3">
      <c r="A20217" t="s">
        <v>40234</v>
      </c>
      <c r="B20217" s="171" t="s">
        <v>40235</v>
      </c>
      <c r="C20217" s="171" t="s">
        <v>161</v>
      </c>
      <c r="D20217" s="171" t="s">
        <v>4</v>
      </c>
      <c r="E20217" s="11">
        <v>45200</v>
      </c>
      <c r="F20217">
        <v>1.5</v>
      </c>
      <c r="G20217">
        <v>4</v>
      </c>
      <c r="I20217">
        <v>5</v>
      </c>
      <c r="J20217">
        <v>9</v>
      </c>
      <c r="L20217">
        <v>24</v>
      </c>
      <c r="N20217">
        <v>4</v>
      </c>
      <c r="P20217">
        <v>0</v>
      </c>
      <c r="Q20217">
        <v>0</v>
      </c>
      <c r="S20217">
        <v>1</v>
      </c>
    </row>
    <row r="20218" spans="1:19" x14ac:dyDescent="0.3">
      <c r="A20218" t="s">
        <v>40236</v>
      </c>
      <c r="B20218" s="171" t="s">
        <v>40237</v>
      </c>
      <c r="C20218" s="171" t="s">
        <v>18252</v>
      </c>
      <c r="D20218" s="171" t="s">
        <v>4</v>
      </c>
      <c r="E20218" s="11">
        <v>45200</v>
      </c>
      <c r="F20218">
        <v>0</v>
      </c>
      <c r="G20218">
        <v>0</v>
      </c>
      <c r="I20218">
        <v>0</v>
      </c>
      <c r="J20218">
        <v>0</v>
      </c>
      <c r="L20218">
        <v>0</v>
      </c>
      <c r="N20218">
        <v>0</v>
      </c>
      <c r="P20218">
        <v>0</v>
      </c>
      <c r="Q20218">
        <v>0</v>
      </c>
      <c r="S20218">
        <v>0</v>
      </c>
    </row>
    <row r="20219" spans="1:19" x14ac:dyDescent="0.3">
      <c r="A20219" t="s">
        <v>40238</v>
      </c>
      <c r="B20219" s="171" t="s">
        <v>40239</v>
      </c>
      <c r="C20219" s="171" t="s">
        <v>167</v>
      </c>
      <c r="D20219" s="171" t="s">
        <v>4</v>
      </c>
      <c r="E20219" s="11">
        <v>45200</v>
      </c>
      <c r="F20219">
        <v>4.5</v>
      </c>
      <c r="G20219">
        <v>4.5</v>
      </c>
      <c r="I20219">
        <v>27</v>
      </c>
      <c r="J20219">
        <v>53</v>
      </c>
      <c r="L20219">
        <v>53</v>
      </c>
      <c r="N20219">
        <v>27</v>
      </c>
      <c r="P20219">
        <v>2</v>
      </c>
      <c r="Q20219">
        <v>3</v>
      </c>
      <c r="S20219">
        <v>4</v>
      </c>
    </row>
    <row r="20220" spans="1:19" x14ac:dyDescent="0.3">
      <c r="A20220" t="s">
        <v>40240</v>
      </c>
      <c r="B20220" s="171" t="s">
        <v>40241</v>
      </c>
      <c r="C20220" s="171" t="s">
        <v>173</v>
      </c>
      <c r="D20220" s="171" t="s">
        <v>4</v>
      </c>
      <c r="E20220" s="11">
        <v>45200</v>
      </c>
      <c r="F20220">
        <v>5.5</v>
      </c>
      <c r="G20220">
        <v>6</v>
      </c>
      <c r="I20220">
        <v>6</v>
      </c>
      <c r="J20220">
        <v>30</v>
      </c>
      <c r="L20220">
        <v>32</v>
      </c>
      <c r="N20220">
        <v>6</v>
      </c>
      <c r="P20220">
        <v>0</v>
      </c>
      <c r="Q20220">
        <v>0</v>
      </c>
      <c r="S20220">
        <v>0</v>
      </c>
    </row>
    <row r="20221" spans="1:19" x14ac:dyDescent="0.3">
      <c r="A20221" t="s">
        <v>40242</v>
      </c>
      <c r="B20221" s="171" t="s">
        <v>40243</v>
      </c>
      <c r="C20221" s="171" t="s">
        <v>179</v>
      </c>
      <c r="D20221" s="171" t="s">
        <v>4</v>
      </c>
      <c r="E20221" s="11">
        <v>45200</v>
      </c>
      <c r="F20221">
        <v>13.5</v>
      </c>
      <c r="G20221">
        <v>16</v>
      </c>
      <c r="I20221">
        <v>48</v>
      </c>
      <c r="J20221">
        <v>128</v>
      </c>
      <c r="L20221">
        <v>148</v>
      </c>
      <c r="N20221">
        <v>45</v>
      </c>
      <c r="P20221">
        <v>7</v>
      </c>
      <c r="Q20221">
        <v>7</v>
      </c>
      <c r="S20221">
        <v>4</v>
      </c>
    </row>
    <row r="20222" spans="1:19" x14ac:dyDescent="0.3">
      <c r="A20222" t="s">
        <v>40244</v>
      </c>
      <c r="B20222" s="171" t="s">
        <v>40245</v>
      </c>
      <c r="C20222" s="171" t="s">
        <v>185</v>
      </c>
      <c r="D20222" s="171" t="s">
        <v>4</v>
      </c>
      <c r="E20222" s="11">
        <v>45200</v>
      </c>
      <c r="F20222">
        <v>4</v>
      </c>
      <c r="G20222">
        <v>8.5</v>
      </c>
      <c r="I20222">
        <v>13</v>
      </c>
      <c r="J20222">
        <v>20</v>
      </c>
      <c r="L20222">
        <v>43</v>
      </c>
      <c r="N20222">
        <v>13</v>
      </c>
      <c r="P20222">
        <v>0</v>
      </c>
      <c r="Q20222">
        <v>0</v>
      </c>
      <c r="S20222">
        <v>6</v>
      </c>
    </row>
    <row r="20223" spans="1:19" x14ac:dyDescent="0.3">
      <c r="A20223" t="s">
        <v>40246</v>
      </c>
      <c r="B20223" s="171" t="s">
        <v>40247</v>
      </c>
      <c r="C20223" s="171" t="s">
        <v>24508</v>
      </c>
      <c r="D20223" s="171" t="s">
        <v>4</v>
      </c>
      <c r="E20223" s="11">
        <v>45200</v>
      </c>
      <c r="F20223">
        <v>0.5</v>
      </c>
      <c r="G20223">
        <v>0.5</v>
      </c>
      <c r="I20223">
        <v>0</v>
      </c>
      <c r="J20223">
        <v>2</v>
      </c>
      <c r="L20223">
        <v>2</v>
      </c>
      <c r="N20223">
        <v>0</v>
      </c>
      <c r="P20223">
        <v>0</v>
      </c>
      <c r="Q20223">
        <v>0</v>
      </c>
      <c r="S20223">
        <v>0</v>
      </c>
    </row>
    <row r="20224" spans="1:19" x14ac:dyDescent="0.3">
      <c r="A20224" t="s">
        <v>40248</v>
      </c>
      <c r="B20224" s="171" t="s">
        <v>40249</v>
      </c>
      <c r="C20224" s="171" t="s">
        <v>191</v>
      </c>
      <c r="D20224" s="171" t="s">
        <v>4</v>
      </c>
      <c r="E20224" s="11">
        <v>45200</v>
      </c>
      <c r="F20224">
        <v>13.5</v>
      </c>
      <c r="G20224">
        <v>13</v>
      </c>
      <c r="I20224">
        <v>57</v>
      </c>
      <c r="J20224">
        <v>112</v>
      </c>
      <c r="L20224">
        <v>107</v>
      </c>
      <c r="N20224">
        <v>54</v>
      </c>
      <c r="P20224">
        <v>2</v>
      </c>
      <c r="Q20224">
        <v>6</v>
      </c>
      <c r="S20224">
        <v>3</v>
      </c>
    </row>
    <row r="20225" spans="1:19" x14ac:dyDescent="0.3">
      <c r="A20225" t="s">
        <v>40250</v>
      </c>
      <c r="B20225" s="171" t="s">
        <v>40251</v>
      </c>
      <c r="C20225" s="171" t="s">
        <v>200</v>
      </c>
      <c r="D20225" s="171" t="s">
        <v>4</v>
      </c>
      <c r="E20225" s="11">
        <v>45200</v>
      </c>
      <c r="F20225">
        <v>6.5</v>
      </c>
      <c r="G20225">
        <v>7</v>
      </c>
      <c r="I20225">
        <v>8</v>
      </c>
      <c r="J20225">
        <v>31</v>
      </c>
      <c r="L20225">
        <v>32</v>
      </c>
      <c r="N20225">
        <v>7</v>
      </c>
      <c r="P20225">
        <v>2</v>
      </c>
      <c r="Q20225">
        <v>2</v>
      </c>
      <c r="S20225">
        <v>1</v>
      </c>
    </row>
    <row r="20226" spans="1:19" x14ac:dyDescent="0.3">
      <c r="A20226" t="s">
        <v>40252</v>
      </c>
      <c r="B20226" s="171" t="s">
        <v>40253</v>
      </c>
      <c r="C20226" s="171" t="s">
        <v>212</v>
      </c>
      <c r="D20226" s="171" t="s">
        <v>4</v>
      </c>
      <c r="E20226" s="11">
        <v>45200</v>
      </c>
      <c r="F20226">
        <v>0</v>
      </c>
      <c r="G20226">
        <v>0</v>
      </c>
      <c r="I20226">
        <v>0</v>
      </c>
      <c r="J20226">
        <v>0</v>
      </c>
      <c r="L20226">
        <v>0</v>
      </c>
      <c r="N20226">
        <v>0</v>
      </c>
      <c r="P20226">
        <v>0</v>
      </c>
      <c r="Q20226">
        <v>0</v>
      </c>
      <c r="S20226">
        <v>0</v>
      </c>
    </row>
    <row r="20227" spans="1:19" x14ac:dyDescent="0.3">
      <c r="A20227" t="s">
        <v>40254</v>
      </c>
      <c r="B20227" s="171" t="s">
        <v>40255</v>
      </c>
      <c r="C20227" s="171" t="s">
        <v>215</v>
      </c>
      <c r="D20227" s="171" t="s">
        <v>4</v>
      </c>
      <c r="E20227" s="11">
        <v>45200</v>
      </c>
      <c r="F20227">
        <v>0</v>
      </c>
      <c r="G20227">
        <v>0</v>
      </c>
      <c r="I20227">
        <v>0</v>
      </c>
      <c r="J20227">
        <v>0</v>
      </c>
      <c r="L20227">
        <v>0</v>
      </c>
      <c r="N20227">
        <v>0</v>
      </c>
      <c r="P20227">
        <v>0</v>
      </c>
      <c r="Q20227">
        <v>0</v>
      </c>
      <c r="S20227">
        <v>0</v>
      </c>
    </row>
    <row r="20228" spans="1:19" x14ac:dyDescent="0.3">
      <c r="A20228" t="s">
        <v>40256</v>
      </c>
      <c r="B20228" s="171" t="s">
        <v>40257</v>
      </c>
      <c r="C20228" s="171" t="s">
        <v>35119</v>
      </c>
      <c r="D20228" s="171" t="s">
        <v>4</v>
      </c>
      <c r="E20228" s="11">
        <v>45200</v>
      </c>
      <c r="F20228">
        <v>2.5</v>
      </c>
      <c r="G20228">
        <v>4</v>
      </c>
      <c r="I20228">
        <v>18</v>
      </c>
      <c r="J20228">
        <v>29</v>
      </c>
      <c r="L20228">
        <v>44</v>
      </c>
      <c r="N20228">
        <v>18</v>
      </c>
      <c r="P20228">
        <v>0</v>
      </c>
      <c r="Q20228">
        <v>0</v>
      </c>
      <c r="S20228">
        <v>0</v>
      </c>
    </row>
    <row r="20229" spans="1:19" x14ac:dyDescent="0.3">
      <c r="A20229" t="s">
        <v>40258</v>
      </c>
      <c r="B20229" s="171" t="s">
        <v>40259</v>
      </c>
      <c r="C20229" s="171" t="s">
        <v>221</v>
      </c>
      <c r="D20229" s="171" t="s">
        <v>4</v>
      </c>
      <c r="E20229" s="11">
        <v>45200</v>
      </c>
      <c r="F20229">
        <v>0</v>
      </c>
      <c r="G20229">
        <v>0</v>
      </c>
      <c r="I20229">
        <v>0</v>
      </c>
      <c r="J20229">
        <v>0</v>
      </c>
      <c r="L20229">
        <v>0</v>
      </c>
      <c r="N20229">
        <v>0</v>
      </c>
      <c r="P20229">
        <v>0</v>
      </c>
      <c r="Q20229">
        <v>0</v>
      </c>
      <c r="S20229">
        <v>0</v>
      </c>
    </row>
    <row r="20230" spans="1:19" x14ac:dyDescent="0.3">
      <c r="A20230" t="s">
        <v>40260</v>
      </c>
      <c r="B20230" s="171" t="s">
        <v>40261</v>
      </c>
      <c r="C20230" s="171" t="s">
        <v>8233</v>
      </c>
      <c r="D20230" s="171" t="s">
        <v>4</v>
      </c>
      <c r="E20230" s="11">
        <v>45200</v>
      </c>
      <c r="F20230">
        <v>2</v>
      </c>
      <c r="G20230">
        <v>3</v>
      </c>
      <c r="I20230">
        <v>20</v>
      </c>
      <c r="J20230">
        <v>22</v>
      </c>
      <c r="L20230">
        <v>33</v>
      </c>
      <c r="N20230">
        <v>19</v>
      </c>
      <c r="P20230">
        <v>0</v>
      </c>
      <c r="Q20230">
        <v>0</v>
      </c>
      <c r="S20230">
        <v>1</v>
      </c>
    </row>
    <row r="20231" spans="1:19" x14ac:dyDescent="0.3">
      <c r="A20231" t="s">
        <v>40262</v>
      </c>
      <c r="B20231" s="171" t="s">
        <v>40263</v>
      </c>
      <c r="C20231" s="171" t="s">
        <v>233</v>
      </c>
      <c r="D20231" s="171" t="s">
        <v>4</v>
      </c>
      <c r="E20231" s="11">
        <v>45200</v>
      </c>
      <c r="F20231">
        <v>0</v>
      </c>
      <c r="G20231">
        <v>0</v>
      </c>
      <c r="I20231">
        <v>0</v>
      </c>
      <c r="J20231">
        <v>0</v>
      </c>
      <c r="L20231">
        <v>0</v>
      </c>
      <c r="N20231">
        <v>0</v>
      </c>
      <c r="P20231">
        <v>0</v>
      </c>
      <c r="Q20231">
        <v>0</v>
      </c>
      <c r="S20231">
        <v>0</v>
      </c>
    </row>
    <row r="20232" spans="1:19" x14ac:dyDescent="0.3">
      <c r="A20232" t="s">
        <v>40264</v>
      </c>
      <c r="B20232" s="171" t="s">
        <v>40265</v>
      </c>
      <c r="C20232" s="171" t="s">
        <v>35128</v>
      </c>
      <c r="D20232" s="171" t="s">
        <v>80</v>
      </c>
      <c r="E20232" s="11">
        <v>45200</v>
      </c>
      <c r="F20232">
        <v>3.5</v>
      </c>
      <c r="G20232">
        <v>4</v>
      </c>
      <c r="I20232">
        <v>3</v>
      </c>
      <c r="J20232">
        <v>14</v>
      </c>
      <c r="L20232">
        <v>16</v>
      </c>
      <c r="N20232">
        <v>3</v>
      </c>
      <c r="P20232">
        <v>0</v>
      </c>
      <c r="Q20232">
        <v>0</v>
      </c>
      <c r="S20232">
        <v>3</v>
      </c>
    </row>
    <row r="20233" spans="1:19" x14ac:dyDescent="0.3">
      <c r="A20233" t="s">
        <v>40266</v>
      </c>
      <c r="B20233" s="171" t="s">
        <v>40267</v>
      </c>
      <c r="C20233" s="171" t="s">
        <v>35128</v>
      </c>
      <c r="D20233" s="171" t="s">
        <v>4</v>
      </c>
      <c r="E20233" s="11">
        <v>45200</v>
      </c>
      <c r="F20233">
        <v>3.5</v>
      </c>
      <c r="G20233">
        <v>4</v>
      </c>
      <c r="I20233">
        <v>3</v>
      </c>
      <c r="J20233">
        <v>14</v>
      </c>
      <c r="L20233">
        <v>16</v>
      </c>
      <c r="N20233">
        <v>3</v>
      </c>
      <c r="P20233">
        <v>0</v>
      </c>
      <c r="Q20233">
        <v>0</v>
      </c>
      <c r="S20233">
        <v>3</v>
      </c>
    </row>
    <row r="20234" spans="1:19" x14ac:dyDescent="0.3">
      <c r="A20234" t="s">
        <v>40268</v>
      </c>
      <c r="B20234" s="171" t="s">
        <v>40269</v>
      </c>
      <c r="C20234" s="171" t="s">
        <v>79</v>
      </c>
      <c r="D20234" s="171" t="s">
        <v>80</v>
      </c>
      <c r="E20234" s="11">
        <v>45200</v>
      </c>
      <c r="F20234">
        <v>0</v>
      </c>
      <c r="G20234">
        <v>0</v>
      </c>
      <c r="I20234">
        <v>0</v>
      </c>
      <c r="J20234">
        <v>0</v>
      </c>
      <c r="L20234">
        <v>0</v>
      </c>
      <c r="N20234">
        <v>0</v>
      </c>
      <c r="P20234">
        <v>0</v>
      </c>
      <c r="Q20234">
        <v>0</v>
      </c>
      <c r="S20234">
        <v>0</v>
      </c>
    </row>
    <row r="20235" spans="1:19" x14ac:dyDescent="0.3">
      <c r="A20235" t="s">
        <v>40270</v>
      </c>
      <c r="B20235" s="171" t="s">
        <v>40271</v>
      </c>
      <c r="C20235" s="171" t="s">
        <v>79</v>
      </c>
      <c r="D20235" s="171" t="s">
        <v>4</v>
      </c>
      <c r="E20235" s="11">
        <v>45200</v>
      </c>
      <c r="F20235">
        <v>0</v>
      </c>
      <c r="G20235">
        <v>0</v>
      </c>
      <c r="I20235">
        <v>0</v>
      </c>
      <c r="J20235">
        <v>0</v>
      </c>
      <c r="L20235">
        <v>0</v>
      </c>
      <c r="N20235">
        <v>0</v>
      </c>
      <c r="P20235">
        <v>0</v>
      </c>
      <c r="Q20235">
        <v>0</v>
      </c>
      <c r="S20235">
        <v>0</v>
      </c>
    </row>
    <row r="20236" spans="1:19" x14ac:dyDescent="0.3">
      <c r="A20236" t="s">
        <v>40272</v>
      </c>
      <c r="B20236" s="171" t="s">
        <v>40273</v>
      </c>
      <c r="C20236" s="171" t="s">
        <v>83</v>
      </c>
      <c r="D20236" s="171" t="s">
        <v>80</v>
      </c>
      <c r="E20236" s="11">
        <v>45200</v>
      </c>
      <c r="F20236">
        <v>4</v>
      </c>
      <c r="G20236">
        <v>4</v>
      </c>
      <c r="I20236">
        <v>7</v>
      </c>
      <c r="J20236">
        <v>21</v>
      </c>
      <c r="L20236">
        <v>21</v>
      </c>
      <c r="N20236">
        <v>6</v>
      </c>
      <c r="P20236">
        <v>0</v>
      </c>
      <c r="Q20236">
        <v>0</v>
      </c>
      <c r="S20236">
        <v>1</v>
      </c>
    </row>
    <row r="20237" spans="1:19" x14ac:dyDescent="0.3">
      <c r="A20237" t="s">
        <v>40274</v>
      </c>
      <c r="B20237" s="171" t="s">
        <v>40275</v>
      </c>
      <c r="C20237" s="171" t="s">
        <v>83</v>
      </c>
      <c r="D20237" s="171" t="s">
        <v>15341</v>
      </c>
      <c r="E20237" s="11">
        <v>45200</v>
      </c>
      <c r="F20237">
        <v>0</v>
      </c>
      <c r="G20237">
        <v>0</v>
      </c>
      <c r="I20237">
        <v>0</v>
      </c>
      <c r="J20237">
        <v>0</v>
      </c>
      <c r="L20237">
        <v>0</v>
      </c>
      <c r="N20237">
        <v>0</v>
      </c>
      <c r="P20237">
        <v>0</v>
      </c>
      <c r="Q20237">
        <v>0</v>
      </c>
      <c r="S20237">
        <v>0</v>
      </c>
    </row>
    <row r="20238" spans="1:19" x14ac:dyDescent="0.3">
      <c r="A20238" t="s">
        <v>40276</v>
      </c>
      <c r="B20238" s="171" t="s">
        <v>40277</v>
      </c>
      <c r="C20238" s="171" t="s">
        <v>83</v>
      </c>
      <c r="D20238" s="171" t="s">
        <v>4</v>
      </c>
      <c r="E20238" s="11">
        <v>45200</v>
      </c>
      <c r="F20238">
        <v>4</v>
      </c>
      <c r="G20238">
        <v>4</v>
      </c>
      <c r="I20238">
        <v>7</v>
      </c>
      <c r="J20238">
        <v>21</v>
      </c>
      <c r="L20238">
        <v>21</v>
      </c>
      <c r="N20238">
        <v>6</v>
      </c>
      <c r="P20238">
        <v>0</v>
      </c>
      <c r="Q20238">
        <v>0</v>
      </c>
      <c r="S20238">
        <v>1</v>
      </c>
    </row>
    <row r="20239" spans="1:19" x14ac:dyDescent="0.3">
      <c r="A20239" t="s">
        <v>40278</v>
      </c>
      <c r="B20239" s="171" t="s">
        <v>40279</v>
      </c>
      <c r="C20239" s="171" t="s">
        <v>86</v>
      </c>
      <c r="D20239" s="171" t="s">
        <v>80</v>
      </c>
      <c r="E20239" s="11">
        <v>45200</v>
      </c>
      <c r="F20239">
        <v>8</v>
      </c>
      <c r="G20239">
        <v>8</v>
      </c>
      <c r="I20239">
        <v>31</v>
      </c>
      <c r="J20239">
        <v>44</v>
      </c>
      <c r="L20239">
        <v>44</v>
      </c>
      <c r="N20239">
        <v>28</v>
      </c>
      <c r="P20239">
        <v>2</v>
      </c>
      <c r="Q20239">
        <v>6</v>
      </c>
      <c r="S20239">
        <v>3</v>
      </c>
    </row>
    <row r="20240" spans="1:19" x14ac:dyDescent="0.3">
      <c r="A20240" t="s">
        <v>40280</v>
      </c>
      <c r="B20240" s="171" t="s">
        <v>40281</v>
      </c>
      <c r="C20240" s="171" t="s">
        <v>86</v>
      </c>
      <c r="D20240" s="171" t="s">
        <v>4</v>
      </c>
      <c r="E20240" s="11">
        <v>45200</v>
      </c>
      <c r="F20240">
        <v>8</v>
      </c>
      <c r="G20240">
        <v>8</v>
      </c>
      <c r="I20240">
        <v>31</v>
      </c>
      <c r="J20240">
        <v>44</v>
      </c>
      <c r="L20240">
        <v>44</v>
      </c>
      <c r="N20240">
        <v>28</v>
      </c>
      <c r="P20240">
        <v>2</v>
      </c>
      <c r="Q20240">
        <v>6</v>
      </c>
      <c r="S20240">
        <v>3</v>
      </c>
    </row>
    <row r="20241" spans="1:19" x14ac:dyDescent="0.3">
      <c r="A20241" t="s">
        <v>40282</v>
      </c>
      <c r="B20241" s="171" t="s">
        <v>40283</v>
      </c>
      <c r="C20241" s="171" t="s">
        <v>40284</v>
      </c>
      <c r="D20241" s="171" t="s">
        <v>80</v>
      </c>
      <c r="E20241" s="11">
        <v>45200</v>
      </c>
      <c r="F20241">
        <v>12</v>
      </c>
      <c r="G20241">
        <v>13</v>
      </c>
      <c r="I20241">
        <v>45</v>
      </c>
      <c r="J20241">
        <v>48</v>
      </c>
      <c r="L20241">
        <v>52</v>
      </c>
      <c r="N20241">
        <v>34</v>
      </c>
      <c r="P20241">
        <v>11</v>
      </c>
      <c r="Q20241">
        <v>12</v>
      </c>
      <c r="S20241">
        <v>56</v>
      </c>
    </row>
    <row r="20242" spans="1:19" x14ac:dyDescent="0.3">
      <c r="A20242" t="s">
        <v>40285</v>
      </c>
      <c r="B20242" s="171" t="s">
        <v>40286</v>
      </c>
      <c r="C20242" s="171" t="s">
        <v>40284</v>
      </c>
      <c r="D20242" s="171" t="s">
        <v>4</v>
      </c>
      <c r="E20242" s="11">
        <v>45200</v>
      </c>
      <c r="F20242">
        <v>12</v>
      </c>
      <c r="G20242">
        <v>13</v>
      </c>
      <c r="I20242">
        <v>45</v>
      </c>
      <c r="J20242">
        <v>48</v>
      </c>
      <c r="L20242">
        <v>52</v>
      </c>
      <c r="N20242">
        <v>34</v>
      </c>
      <c r="P20242">
        <v>11</v>
      </c>
      <c r="Q20242">
        <v>12</v>
      </c>
      <c r="S20242">
        <v>56</v>
      </c>
    </row>
    <row r="20243" spans="1:19" x14ac:dyDescent="0.3">
      <c r="A20243" t="s">
        <v>40287</v>
      </c>
      <c r="B20243" s="171" t="s">
        <v>40288</v>
      </c>
      <c r="C20243" s="171" t="s">
        <v>89</v>
      </c>
      <c r="D20243" s="171" t="s">
        <v>80</v>
      </c>
      <c r="E20243" s="11">
        <v>45200</v>
      </c>
      <c r="F20243">
        <v>3</v>
      </c>
      <c r="G20243">
        <v>4</v>
      </c>
      <c r="I20243">
        <v>7</v>
      </c>
      <c r="J20243">
        <v>15</v>
      </c>
      <c r="L20243">
        <v>20</v>
      </c>
      <c r="N20243">
        <v>4</v>
      </c>
      <c r="P20243">
        <v>2</v>
      </c>
      <c r="Q20243">
        <v>2</v>
      </c>
      <c r="S20243">
        <v>3</v>
      </c>
    </row>
    <row r="20244" spans="1:19" x14ac:dyDescent="0.3">
      <c r="A20244" t="s">
        <v>40289</v>
      </c>
      <c r="B20244" s="171" t="s">
        <v>40290</v>
      </c>
      <c r="C20244" s="171" t="s">
        <v>89</v>
      </c>
      <c r="D20244" s="171" t="s">
        <v>4</v>
      </c>
      <c r="E20244" s="11">
        <v>45200</v>
      </c>
      <c r="F20244">
        <v>3</v>
      </c>
      <c r="G20244">
        <v>4</v>
      </c>
      <c r="I20244">
        <v>7</v>
      </c>
      <c r="J20244">
        <v>15</v>
      </c>
      <c r="L20244">
        <v>20</v>
      </c>
      <c r="N20244">
        <v>4</v>
      </c>
      <c r="P20244">
        <v>2</v>
      </c>
      <c r="Q20244">
        <v>2</v>
      </c>
      <c r="S20244">
        <v>3</v>
      </c>
    </row>
    <row r="20245" spans="1:19" x14ac:dyDescent="0.3">
      <c r="A20245" t="s">
        <v>40291</v>
      </c>
      <c r="B20245" s="171" t="s">
        <v>40292</v>
      </c>
      <c r="C20245" s="171" t="s">
        <v>92</v>
      </c>
      <c r="D20245" s="171" t="s">
        <v>80</v>
      </c>
      <c r="E20245" s="11">
        <v>45200</v>
      </c>
      <c r="F20245">
        <v>0</v>
      </c>
      <c r="G20245">
        <v>0</v>
      </c>
      <c r="I20245">
        <v>0</v>
      </c>
      <c r="J20245">
        <v>0</v>
      </c>
      <c r="L20245">
        <v>0</v>
      </c>
      <c r="N20245">
        <v>0</v>
      </c>
      <c r="P20245">
        <v>0</v>
      </c>
      <c r="Q20245">
        <v>0</v>
      </c>
      <c r="S20245">
        <v>0</v>
      </c>
    </row>
    <row r="20246" spans="1:19" x14ac:dyDescent="0.3">
      <c r="A20246" t="s">
        <v>40293</v>
      </c>
      <c r="B20246" s="171" t="s">
        <v>40294</v>
      </c>
      <c r="C20246" s="171" t="s">
        <v>92</v>
      </c>
      <c r="D20246" s="171" t="s">
        <v>4</v>
      </c>
      <c r="E20246" s="11">
        <v>45200</v>
      </c>
      <c r="F20246">
        <v>0</v>
      </c>
      <c r="G20246">
        <v>0</v>
      </c>
      <c r="I20246">
        <v>0</v>
      </c>
      <c r="J20246">
        <v>0</v>
      </c>
      <c r="L20246">
        <v>0</v>
      </c>
      <c r="N20246">
        <v>0</v>
      </c>
      <c r="P20246">
        <v>0</v>
      </c>
      <c r="Q20246">
        <v>0</v>
      </c>
      <c r="S20246">
        <v>0</v>
      </c>
    </row>
    <row r="20247" spans="1:19" x14ac:dyDescent="0.3">
      <c r="A20247" t="s">
        <v>40295</v>
      </c>
      <c r="B20247" s="171" t="s">
        <v>40296</v>
      </c>
      <c r="C20247" s="171" t="s">
        <v>95</v>
      </c>
      <c r="D20247" s="171" t="s">
        <v>80</v>
      </c>
      <c r="E20247" s="11">
        <v>45200</v>
      </c>
      <c r="F20247">
        <v>3.5</v>
      </c>
      <c r="G20247">
        <v>4</v>
      </c>
      <c r="I20247">
        <v>2</v>
      </c>
      <c r="J20247">
        <v>18</v>
      </c>
      <c r="L20247">
        <v>19</v>
      </c>
      <c r="N20247">
        <v>2</v>
      </c>
      <c r="P20247">
        <v>0</v>
      </c>
      <c r="Q20247">
        <v>0</v>
      </c>
      <c r="S20247">
        <v>0</v>
      </c>
    </row>
    <row r="20248" spans="1:19" x14ac:dyDescent="0.3">
      <c r="A20248" t="s">
        <v>40297</v>
      </c>
      <c r="B20248" s="171" t="s">
        <v>40298</v>
      </c>
      <c r="C20248" s="171" t="s">
        <v>95</v>
      </c>
      <c r="D20248" s="171" t="s">
        <v>15341</v>
      </c>
      <c r="E20248" s="11">
        <v>45200</v>
      </c>
      <c r="F20248">
        <v>0</v>
      </c>
      <c r="G20248">
        <v>0</v>
      </c>
      <c r="I20248">
        <v>0</v>
      </c>
      <c r="J20248">
        <v>0</v>
      </c>
      <c r="L20248">
        <v>0</v>
      </c>
      <c r="N20248">
        <v>0</v>
      </c>
      <c r="P20248">
        <v>0</v>
      </c>
      <c r="Q20248">
        <v>0</v>
      </c>
      <c r="S20248">
        <v>0</v>
      </c>
    </row>
    <row r="20249" spans="1:19" x14ac:dyDescent="0.3">
      <c r="A20249" t="s">
        <v>40299</v>
      </c>
      <c r="B20249" s="171" t="s">
        <v>40300</v>
      </c>
      <c r="C20249" s="171" t="s">
        <v>95</v>
      </c>
      <c r="D20249" s="171" t="s">
        <v>4</v>
      </c>
      <c r="E20249" s="11">
        <v>45200</v>
      </c>
      <c r="F20249">
        <v>3.5</v>
      </c>
      <c r="G20249">
        <v>4</v>
      </c>
      <c r="I20249">
        <v>2</v>
      </c>
      <c r="J20249">
        <v>18</v>
      </c>
      <c r="L20249">
        <v>19</v>
      </c>
      <c r="N20249">
        <v>2</v>
      </c>
      <c r="P20249">
        <v>0</v>
      </c>
      <c r="Q20249">
        <v>0</v>
      </c>
      <c r="S20249">
        <v>0</v>
      </c>
    </row>
    <row r="20250" spans="1:19" x14ac:dyDescent="0.3">
      <c r="A20250" t="s">
        <v>40301</v>
      </c>
      <c r="B20250" s="171" t="s">
        <v>40302</v>
      </c>
      <c r="C20250" s="171" t="s">
        <v>35161</v>
      </c>
      <c r="D20250" s="171" t="s">
        <v>80</v>
      </c>
      <c r="E20250" s="11">
        <v>45200</v>
      </c>
      <c r="F20250">
        <v>3</v>
      </c>
      <c r="G20250">
        <v>3.5</v>
      </c>
      <c r="I20250">
        <v>2</v>
      </c>
      <c r="J20250">
        <v>16</v>
      </c>
      <c r="L20250">
        <v>18</v>
      </c>
      <c r="N20250">
        <v>2</v>
      </c>
      <c r="P20250">
        <v>2</v>
      </c>
      <c r="Q20250">
        <v>2</v>
      </c>
      <c r="S20250">
        <v>0</v>
      </c>
    </row>
    <row r="20251" spans="1:19" x14ac:dyDescent="0.3">
      <c r="A20251" t="s">
        <v>40303</v>
      </c>
      <c r="B20251" s="171" t="s">
        <v>40304</v>
      </c>
      <c r="C20251" s="171" t="s">
        <v>35161</v>
      </c>
      <c r="D20251" s="171" t="s">
        <v>4</v>
      </c>
      <c r="E20251" s="11">
        <v>45200</v>
      </c>
      <c r="F20251">
        <v>3</v>
      </c>
      <c r="G20251">
        <v>3.5</v>
      </c>
      <c r="I20251">
        <v>2</v>
      </c>
      <c r="J20251">
        <v>16</v>
      </c>
      <c r="L20251">
        <v>18</v>
      </c>
      <c r="N20251">
        <v>2</v>
      </c>
      <c r="P20251">
        <v>2</v>
      </c>
      <c r="Q20251">
        <v>2</v>
      </c>
      <c r="S20251">
        <v>0</v>
      </c>
    </row>
    <row r="20252" spans="1:19" x14ac:dyDescent="0.3">
      <c r="A20252" t="s">
        <v>40305</v>
      </c>
      <c r="B20252" s="171" t="s">
        <v>40306</v>
      </c>
      <c r="C20252" s="171" t="s">
        <v>19659</v>
      </c>
      <c r="D20252" s="171" t="s">
        <v>80</v>
      </c>
      <c r="E20252" s="11">
        <v>45200</v>
      </c>
      <c r="F20252">
        <v>0</v>
      </c>
      <c r="G20252">
        <v>0</v>
      </c>
      <c r="I20252">
        <v>0</v>
      </c>
      <c r="J20252">
        <v>0</v>
      </c>
      <c r="L20252">
        <v>0</v>
      </c>
      <c r="N20252">
        <v>0</v>
      </c>
      <c r="P20252">
        <v>0</v>
      </c>
      <c r="Q20252">
        <v>0</v>
      </c>
      <c r="S20252">
        <v>0</v>
      </c>
    </row>
    <row r="20253" spans="1:19" x14ac:dyDescent="0.3">
      <c r="A20253" t="s">
        <v>40307</v>
      </c>
      <c r="B20253" s="171" t="s">
        <v>40308</v>
      </c>
      <c r="C20253" s="171" t="s">
        <v>19659</v>
      </c>
      <c r="D20253" s="171" t="s">
        <v>4</v>
      </c>
      <c r="E20253" s="11">
        <v>45200</v>
      </c>
      <c r="F20253">
        <v>0</v>
      </c>
      <c r="G20253">
        <v>0</v>
      </c>
      <c r="I20253">
        <v>0</v>
      </c>
      <c r="J20253">
        <v>0</v>
      </c>
      <c r="L20253">
        <v>0</v>
      </c>
      <c r="N20253">
        <v>0</v>
      </c>
      <c r="P20253">
        <v>0</v>
      </c>
      <c r="Q20253">
        <v>0</v>
      </c>
      <c r="S20253">
        <v>0</v>
      </c>
    </row>
    <row r="20254" spans="1:19" x14ac:dyDescent="0.3">
      <c r="A20254" t="s">
        <v>40309</v>
      </c>
      <c r="B20254" s="171" t="s">
        <v>40310</v>
      </c>
      <c r="C20254" s="171" t="s">
        <v>98</v>
      </c>
      <c r="D20254" s="171" t="s">
        <v>80</v>
      </c>
      <c r="E20254" s="11">
        <v>45200</v>
      </c>
      <c r="F20254">
        <v>7.5</v>
      </c>
      <c r="G20254">
        <v>12.5</v>
      </c>
      <c r="I20254">
        <v>23</v>
      </c>
      <c r="J20254">
        <v>42</v>
      </c>
      <c r="L20254">
        <v>70</v>
      </c>
      <c r="N20254">
        <v>22</v>
      </c>
      <c r="P20254">
        <v>1</v>
      </c>
      <c r="Q20254">
        <v>1</v>
      </c>
      <c r="S20254">
        <v>1</v>
      </c>
    </row>
    <row r="20255" spans="1:19" x14ac:dyDescent="0.3">
      <c r="A20255" t="s">
        <v>40311</v>
      </c>
      <c r="B20255" s="171" t="s">
        <v>40312</v>
      </c>
      <c r="C20255" s="171" t="s">
        <v>98</v>
      </c>
      <c r="D20255" s="171" t="s">
        <v>4</v>
      </c>
      <c r="E20255" s="11">
        <v>45200</v>
      </c>
      <c r="F20255">
        <v>7.5</v>
      </c>
      <c r="G20255">
        <v>12.5</v>
      </c>
      <c r="I20255">
        <v>23</v>
      </c>
      <c r="J20255">
        <v>42</v>
      </c>
      <c r="L20255">
        <v>70</v>
      </c>
      <c r="N20255">
        <v>22</v>
      </c>
      <c r="P20255">
        <v>1</v>
      </c>
      <c r="Q20255">
        <v>1</v>
      </c>
      <c r="S20255">
        <v>1</v>
      </c>
    </row>
    <row r="20256" spans="1:19" x14ac:dyDescent="0.3">
      <c r="A20256" t="s">
        <v>40313</v>
      </c>
      <c r="B20256" s="171" t="s">
        <v>40314</v>
      </c>
      <c r="C20256" s="171" t="s">
        <v>101</v>
      </c>
      <c r="D20256" s="171" t="s">
        <v>80</v>
      </c>
      <c r="E20256" s="11">
        <v>45200</v>
      </c>
      <c r="F20256">
        <v>26</v>
      </c>
      <c r="G20256">
        <v>29.5</v>
      </c>
      <c r="I20256">
        <v>140</v>
      </c>
      <c r="J20256">
        <v>294</v>
      </c>
      <c r="L20256">
        <v>330</v>
      </c>
      <c r="N20256">
        <v>137</v>
      </c>
      <c r="P20256">
        <v>4</v>
      </c>
      <c r="Q20256">
        <v>4</v>
      </c>
      <c r="S20256">
        <v>3</v>
      </c>
    </row>
    <row r="20257" spans="1:19" x14ac:dyDescent="0.3">
      <c r="A20257" t="s">
        <v>40315</v>
      </c>
      <c r="B20257" s="171" t="s">
        <v>40316</v>
      </c>
      <c r="C20257" s="171" t="s">
        <v>101</v>
      </c>
      <c r="D20257" s="171" t="s">
        <v>4</v>
      </c>
      <c r="E20257" s="11">
        <v>45200</v>
      </c>
      <c r="F20257">
        <v>26</v>
      </c>
      <c r="G20257">
        <v>29.5</v>
      </c>
      <c r="I20257">
        <v>140</v>
      </c>
      <c r="J20257">
        <v>294</v>
      </c>
      <c r="L20257">
        <v>330</v>
      </c>
      <c r="N20257">
        <v>137</v>
      </c>
      <c r="P20257">
        <v>4</v>
      </c>
      <c r="Q20257">
        <v>4</v>
      </c>
      <c r="S20257">
        <v>3</v>
      </c>
    </row>
    <row r="20258" spans="1:19" x14ac:dyDescent="0.3">
      <c r="A20258" t="s">
        <v>40317</v>
      </c>
      <c r="B20258" s="171" t="s">
        <v>40318</v>
      </c>
      <c r="C20258" s="171" t="s">
        <v>6843</v>
      </c>
      <c r="D20258" s="171" t="s">
        <v>80</v>
      </c>
      <c r="E20258" s="11">
        <v>45200</v>
      </c>
      <c r="F20258">
        <v>3.5</v>
      </c>
      <c r="G20258">
        <v>4</v>
      </c>
      <c r="I20258">
        <v>11</v>
      </c>
      <c r="J20258">
        <v>20</v>
      </c>
      <c r="L20258">
        <v>22</v>
      </c>
      <c r="N20258">
        <v>9</v>
      </c>
      <c r="P20258">
        <v>0</v>
      </c>
      <c r="Q20258">
        <v>1</v>
      </c>
      <c r="S20258">
        <v>2</v>
      </c>
    </row>
    <row r="20259" spans="1:19" x14ac:dyDescent="0.3">
      <c r="A20259" t="s">
        <v>40319</v>
      </c>
      <c r="B20259" s="171" t="s">
        <v>40320</v>
      </c>
      <c r="C20259" s="171" t="s">
        <v>6843</v>
      </c>
      <c r="D20259" s="171" t="s">
        <v>4</v>
      </c>
      <c r="E20259" s="11">
        <v>45200</v>
      </c>
      <c r="F20259">
        <v>3.5</v>
      </c>
      <c r="G20259">
        <v>4</v>
      </c>
      <c r="I20259">
        <v>11</v>
      </c>
      <c r="J20259">
        <v>20</v>
      </c>
      <c r="L20259">
        <v>22</v>
      </c>
      <c r="N20259">
        <v>9</v>
      </c>
      <c r="P20259">
        <v>0</v>
      </c>
      <c r="Q20259">
        <v>1</v>
      </c>
      <c r="S20259">
        <v>2</v>
      </c>
    </row>
    <row r="20260" spans="1:19" x14ac:dyDescent="0.3">
      <c r="A20260" t="s">
        <v>40321</v>
      </c>
      <c r="B20260" s="171" t="s">
        <v>40322</v>
      </c>
      <c r="C20260" s="171" t="s">
        <v>12995</v>
      </c>
      <c r="D20260" s="171" t="s">
        <v>80</v>
      </c>
      <c r="E20260" s="11">
        <v>45200</v>
      </c>
      <c r="F20260">
        <v>74</v>
      </c>
      <c r="G20260">
        <v>86.5</v>
      </c>
      <c r="I20260">
        <v>226</v>
      </c>
      <c r="J20260">
        <v>532</v>
      </c>
      <c r="L20260">
        <v>612</v>
      </c>
      <c r="N20260">
        <v>247</v>
      </c>
      <c r="O20260" t="s">
        <v>16361</v>
      </c>
      <c r="P20260">
        <v>22</v>
      </c>
      <c r="Q20260">
        <v>28</v>
      </c>
      <c r="S20260">
        <v>69</v>
      </c>
    </row>
    <row r="20261" spans="1:19" x14ac:dyDescent="0.3">
      <c r="A20261" t="s">
        <v>40323</v>
      </c>
      <c r="B20261" s="171" t="s">
        <v>40324</v>
      </c>
      <c r="C20261" s="171" t="s">
        <v>15504</v>
      </c>
      <c r="D20261" s="171" t="s">
        <v>15341</v>
      </c>
      <c r="E20261" s="11">
        <v>45200</v>
      </c>
      <c r="F20261">
        <v>0</v>
      </c>
      <c r="G20261">
        <v>0</v>
      </c>
      <c r="I20261">
        <v>0</v>
      </c>
      <c r="J20261">
        <v>0</v>
      </c>
      <c r="L20261">
        <v>0</v>
      </c>
      <c r="N20261">
        <v>0</v>
      </c>
      <c r="O20261" t="s">
        <v>16361</v>
      </c>
      <c r="P20261">
        <v>0</v>
      </c>
      <c r="Q20261">
        <v>0</v>
      </c>
      <c r="S20261">
        <v>0</v>
      </c>
    </row>
    <row r="20262" spans="1:19" x14ac:dyDescent="0.3">
      <c r="A20262" t="s">
        <v>40325</v>
      </c>
      <c r="B20262" s="171" t="s">
        <v>40326</v>
      </c>
      <c r="C20262" s="171" t="s">
        <v>15511</v>
      </c>
      <c r="D20262" s="171" t="s">
        <v>80</v>
      </c>
      <c r="E20262" s="11">
        <v>45200</v>
      </c>
      <c r="F20262">
        <v>18</v>
      </c>
      <c r="G20262">
        <v>24</v>
      </c>
      <c r="H20262">
        <v>201</v>
      </c>
      <c r="I20262">
        <v>34</v>
      </c>
      <c r="J20262">
        <v>97</v>
      </c>
      <c r="L20262">
        <v>128</v>
      </c>
      <c r="N20262">
        <v>32</v>
      </c>
      <c r="P20262">
        <v>1</v>
      </c>
      <c r="Q20262">
        <v>3</v>
      </c>
      <c r="S20262">
        <v>2</v>
      </c>
    </row>
    <row r="20263" spans="1:19" x14ac:dyDescent="0.3">
      <c r="A20263" t="s">
        <v>40327</v>
      </c>
      <c r="B20263" s="171" t="s">
        <v>40328</v>
      </c>
      <c r="C20263" s="171" t="s">
        <v>15511</v>
      </c>
      <c r="D20263" s="171" t="s">
        <v>15341</v>
      </c>
      <c r="E20263" s="11">
        <v>45200</v>
      </c>
      <c r="F20263">
        <v>0</v>
      </c>
      <c r="G20263">
        <v>0</v>
      </c>
      <c r="I20263">
        <v>0</v>
      </c>
      <c r="J20263">
        <v>0</v>
      </c>
      <c r="L20263">
        <v>0</v>
      </c>
      <c r="N20263">
        <v>0</v>
      </c>
      <c r="P20263">
        <v>0</v>
      </c>
      <c r="Q20263">
        <v>0</v>
      </c>
      <c r="S20263">
        <v>0</v>
      </c>
    </row>
    <row r="20264" spans="1:19" x14ac:dyDescent="0.3">
      <c r="A20264" t="s">
        <v>40329</v>
      </c>
      <c r="B20264" s="171" t="s">
        <v>40330</v>
      </c>
      <c r="C20264" s="171" t="s">
        <v>15511</v>
      </c>
      <c r="D20264" s="171" t="s">
        <v>4</v>
      </c>
      <c r="E20264" s="11">
        <v>45200</v>
      </c>
      <c r="F20264">
        <v>18</v>
      </c>
      <c r="G20264">
        <v>24</v>
      </c>
      <c r="I20264">
        <v>34</v>
      </c>
      <c r="J20264">
        <v>97</v>
      </c>
      <c r="L20264">
        <v>128</v>
      </c>
      <c r="N20264">
        <v>32</v>
      </c>
      <c r="P20264">
        <v>1</v>
      </c>
      <c r="Q20264">
        <v>3</v>
      </c>
      <c r="S20264">
        <v>2</v>
      </c>
    </row>
    <row r="20265" spans="1:19" x14ac:dyDescent="0.3">
      <c r="A20265" t="s">
        <v>40331</v>
      </c>
      <c r="B20265" s="171" t="s">
        <v>40332</v>
      </c>
      <c r="C20265" s="171" t="s">
        <v>104</v>
      </c>
      <c r="D20265" s="171" t="s">
        <v>4</v>
      </c>
      <c r="E20265" s="11">
        <v>45200</v>
      </c>
      <c r="F20265">
        <v>74</v>
      </c>
      <c r="G20265">
        <v>86.5</v>
      </c>
      <c r="I20265">
        <v>226</v>
      </c>
      <c r="J20265">
        <v>532</v>
      </c>
      <c r="L20265">
        <v>612</v>
      </c>
      <c r="N20265">
        <v>247</v>
      </c>
      <c r="P20265">
        <v>22</v>
      </c>
      <c r="Q20265">
        <v>28</v>
      </c>
      <c r="S20265">
        <v>69</v>
      </c>
    </row>
    <row r="20266" spans="1:19" x14ac:dyDescent="0.3">
      <c r="A20266" t="s">
        <v>40333</v>
      </c>
      <c r="B20266" s="171" t="s">
        <v>40334</v>
      </c>
      <c r="C20266" s="171" t="s">
        <v>34754</v>
      </c>
      <c r="D20266" s="171" t="s">
        <v>80</v>
      </c>
      <c r="E20266" s="11">
        <v>45231</v>
      </c>
      <c r="F20266">
        <v>0.5</v>
      </c>
      <c r="G20266">
        <v>0.5</v>
      </c>
      <c r="I20266">
        <v>0</v>
      </c>
      <c r="J20266">
        <v>2</v>
      </c>
      <c r="L20266">
        <v>2</v>
      </c>
      <c r="N20266">
        <v>0</v>
      </c>
      <c r="P20266">
        <v>0</v>
      </c>
      <c r="Q20266">
        <v>0</v>
      </c>
      <c r="S20266">
        <v>0</v>
      </c>
    </row>
    <row r="20267" spans="1:19" x14ac:dyDescent="0.3">
      <c r="A20267" t="s">
        <v>40335</v>
      </c>
      <c r="B20267" s="171" t="s">
        <v>40336</v>
      </c>
      <c r="C20267" s="171" t="s">
        <v>34757</v>
      </c>
      <c r="D20267" s="171" t="s">
        <v>80</v>
      </c>
      <c r="E20267" s="11">
        <v>45231</v>
      </c>
      <c r="F20267">
        <v>1</v>
      </c>
      <c r="G20267">
        <v>1.5</v>
      </c>
      <c r="I20267">
        <v>0</v>
      </c>
      <c r="J20267">
        <v>4</v>
      </c>
      <c r="L20267">
        <v>6</v>
      </c>
      <c r="N20267">
        <v>0</v>
      </c>
      <c r="P20267">
        <v>0</v>
      </c>
      <c r="Q20267">
        <v>0</v>
      </c>
      <c r="S20267">
        <v>0</v>
      </c>
    </row>
    <row r="20268" spans="1:19" x14ac:dyDescent="0.3">
      <c r="A20268" t="s">
        <v>40337</v>
      </c>
      <c r="B20268" s="171" t="s">
        <v>40338</v>
      </c>
      <c r="C20268" s="171" t="s">
        <v>34760</v>
      </c>
      <c r="D20268" s="171" t="s">
        <v>80</v>
      </c>
      <c r="E20268" s="11">
        <v>45231</v>
      </c>
      <c r="F20268">
        <v>1</v>
      </c>
      <c r="G20268">
        <v>1</v>
      </c>
      <c r="I20268">
        <v>3</v>
      </c>
      <c r="J20268">
        <v>4</v>
      </c>
      <c r="L20268">
        <v>4</v>
      </c>
      <c r="N20268">
        <v>3</v>
      </c>
      <c r="P20268">
        <v>0</v>
      </c>
      <c r="Q20268">
        <v>0</v>
      </c>
      <c r="S20268">
        <v>0</v>
      </c>
    </row>
    <row r="20269" spans="1:19" x14ac:dyDescent="0.3">
      <c r="A20269" t="s">
        <v>40339</v>
      </c>
      <c r="B20269" s="171" t="s">
        <v>40340</v>
      </c>
      <c r="C20269" s="171" t="s">
        <v>34763</v>
      </c>
      <c r="D20269" s="171" t="s">
        <v>80</v>
      </c>
      <c r="E20269" s="11">
        <v>45231</v>
      </c>
      <c r="F20269">
        <v>0.5</v>
      </c>
      <c r="G20269">
        <v>0.5</v>
      </c>
      <c r="I20269">
        <v>0</v>
      </c>
      <c r="J20269">
        <v>2</v>
      </c>
      <c r="L20269">
        <v>2</v>
      </c>
      <c r="N20269">
        <v>0</v>
      </c>
      <c r="P20269">
        <v>0</v>
      </c>
      <c r="Q20269">
        <v>0</v>
      </c>
      <c r="S20269">
        <v>0</v>
      </c>
    </row>
    <row r="20270" spans="1:19" x14ac:dyDescent="0.3">
      <c r="A20270" t="s">
        <v>40341</v>
      </c>
      <c r="B20270" s="171" t="s">
        <v>40342</v>
      </c>
      <c r="C20270" s="171" t="s">
        <v>34766</v>
      </c>
      <c r="D20270" s="171" t="s">
        <v>80</v>
      </c>
      <c r="E20270" s="11">
        <v>45231</v>
      </c>
      <c r="F20270">
        <v>0.5</v>
      </c>
      <c r="G20270">
        <v>0.5</v>
      </c>
      <c r="I20270">
        <v>0</v>
      </c>
      <c r="J20270">
        <v>2</v>
      </c>
      <c r="L20270">
        <v>2</v>
      </c>
      <c r="N20270">
        <v>0</v>
      </c>
      <c r="P20270">
        <v>0</v>
      </c>
      <c r="Q20270">
        <v>0</v>
      </c>
      <c r="S20270">
        <v>0</v>
      </c>
    </row>
    <row r="20271" spans="1:19" x14ac:dyDescent="0.3">
      <c r="A20271" t="s">
        <v>40343</v>
      </c>
      <c r="B20271" s="171" t="s">
        <v>40344</v>
      </c>
      <c r="C20271" s="171" t="s">
        <v>119</v>
      </c>
      <c r="D20271" s="171" t="s">
        <v>80</v>
      </c>
      <c r="E20271" s="11">
        <v>45231</v>
      </c>
      <c r="F20271">
        <v>0</v>
      </c>
      <c r="G20271">
        <v>0</v>
      </c>
      <c r="I20271">
        <v>0</v>
      </c>
      <c r="J20271">
        <v>0</v>
      </c>
      <c r="L20271">
        <v>0</v>
      </c>
      <c r="N20271">
        <v>0</v>
      </c>
      <c r="P20271">
        <v>0</v>
      </c>
      <c r="Q20271">
        <v>0</v>
      </c>
      <c r="S20271">
        <v>0</v>
      </c>
    </row>
    <row r="20272" spans="1:19" x14ac:dyDescent="0.3">
      <c r="A20272" t="s">
        <v>40345</v>
      </c>
      <c r="B20272" s="171" t="s">
        <v>40346</v>
      </c>
      <c r="C20272" s="171" t="s">
        <v>143</v>
      </c>
      <c r="D20272" s="171" t="s">
        <v>80</v>
      </c>
      <c r="E20272" s="11">
        <v>45231</v>
      </c>
      <c r="F20272">
        <v>0</v>
      </c>
      <c r="G20272">
        <v>0</v>
      </c>
      <c r="I20272">
        <v>0</v>
      </c>
      <c r="J20272">
        <v>0</v>
      </c>
      <c r="L20272">
        <v>0</v>
      </c>
      <c r="N20272">
        <v>0</v>
      </c>
      <c r="P20272">
        <v>0</v>
      </c>
      <c r="Q20272">
        <v>0</v>
      </c>
      <c r="S20272">
        <v>0</v>
      </c>
    </row>
    <row r="20273" spans="1:19" x14ac:dyDescent="0.3">
      <c r="A20273" t="s">
        <v>40347</v>
      </c>
      <c r="B20273" s="171" t="s">
        <v>40348</v>
      </c>
      <c r="C20273" s="171" t="s">
        <v>158</v>
      </c>
      <c r="D20273" s="171" t="s">
        <v>80</v>
      </c>
      <c r="E20273" s="11">
        <v>45231</v>
      </c>
      <c r="F20273">
        <v>0</v>
      </c>
      <c r="G20273">
        <v>0</v>
      </c>
      <c r="I20273">
        <v>0</v>
      </c>
      <c r="J20273">
        <v>0</v>
      </c>
      <c r="L20273">
        <v>0</v>
      </c>
      <c r="N20273">
        <v>0</v>
      </c>
      <c r="P20273">
        <v>0</v>
      </c>
      <c r="Q20273">
        <v>0</v>
      </c>
      <c r="S20273">
        <v>0</v>
      </c>
    </row>
    <row r="20274" spans="1:19" x14ac:dyDescent="0.3">
      <c r="A20274" t="s">
        <v>40349</v>
      </c>
      <c r="B20274" s="171" t="s">
        <v>40350</v>
      </c>
      <c r="C20274" s="171" t="s">
        <v>209</v>
      </c>
      <c r="D20274" s="171" t="s">
        <v>80</v>
      </c>
      <c r="E20274" s="11">
        <v>45231</v>
      </c>
      <c r="F20274">
        <v>0</v>
      </c>
      <c r="G20274">
        <v>0</v>
      </c>
      <c r="I20274">
        <v>0</v>
      </c>
      <c r="J20274">
        <v>0</v>
      </c>
      <c r="L20274">
        <v>0</v>
      </c>
      <c r="N20274">
        <v>0</v>
      </c>
      <c r="P20274">
        <v>0</v>
      </c>
      <c r="Q20274">
        <v>0</v>
      </c>
      <c r="S20274">
        <v>0</v>
      </c>
    </row>
    <row r="20275" spans="1:19" x14ac:dyDescent="0.3">
      <c r="A20275" t="s">
        <v>40351</v>
      </c>
      <c r="B20275" s="171" t="s">
        <v>40352</v>
      </c>
      <c r="C20275" s="171" t="s">
        <v>76</v>
      </c>
      <c r="D20275" s="171" t="s">
        <v>80</v>
      </c>
      <c r="E20275" s="11">
        <v>45231</v>
      </c>
      <c r="F20275">
        <v>0</v>
      </c>
      <c r="G20275">
        <v>0</v>
      </c>
      <c r="I20275">
        <v>0</v>
      </c>
      <c r="J20275">
        <v>0</v>
      </c>
      <c r="L20275">
        <v>0</v>
      </c>
      <c r="N20275">
        <v>0</v>
      </c>
      <c r="P20275">
        <v>0</v>
      </c>
      <c r="Q20275">
        <v>0</v>
      </c>
      <c r="S20275">
        <v>0</v>
      </c>
    </row>
    <row r="20276" spans="1:19" x14ac:dyDescent="0.3">
      <c r="A20276" t="s">
        <v>40353</v>
      </c>
      <c r="B20276" s="171" t="s">
        <v>40354</v>
      </c>
      <c r="C20276" s="171" t="s">
        <v>15347</v>
      </c>
      <c r="D20276" s="171" t="s">
        <v>80</v>
      </c>
      <c r="E20276" s="11">
        <v>45231</v>
      </c>
      <c r="F20276">
        <v>0</v>
      </c>
      <c r="G20276">
        <v>0</v>
      </c>
      <c r="I20276">
        <v>0</v>
      </c>
      <c r="J20276">
        <v>0</v>
      </c>
      <c r="L20276">
        <v>0</v>
      </c>
      <c r="N20276">
        <v>0</v>
      </c>
      <c r="P20276">
        <v>0</v>
      </c>
      <c r="Q20276">
        <v>0</v>
      </c>
      <c r="S20276">
        <v>0</v>
      </c>
    </row>
    <row r="20277" spans="1:19" x14ac:dyDescent="0.3">
      <c r="A20277" t="s">
        <v>40355</v>
      </c>
      <c r="B20277" s="171" t="s">
        <v>40356</v>
      </c>
      <c r="C20277" s="171" t="s">
        <v>203</v>
      </c>
      <c r="D20277" s="171" t="s">
        <v>80</v>
      </c>
      <c r="E20277" s="11">
        <v>45231</v>
      </c>
      <c r="F20277">
        <v>3</v>
      </c>
      <c r="G20277">
        <v>3</v>
      </c>
      <c r="I20277">
        <v>6</v>
      </c>
      <c r="J20277">
        <v>15</v>
      </c>
      <c r="L20277">
        <v>15</v>
      </c>
      <c r="N20277">
        <v>6</v>
      </c>
      <c r="P20277">
        <v>0</v>
      </c>
      <c r="Q20277">
        <v>0</v>
      </c>
      <c r="S20277">
        <v>0</v>
      </c>
    </row>
    <row r="20278" spans="1:19" x14ac:dyDescent="0.3">
      <c r="A20278" t="s">
        <v>40357</v>
      </c>
      <c r="B20278" s="171" t="s">
        <v>40358</v>
      </c>
      <c r="C20278" s="171" t="s">
        <v>15340</v>
      </c>
      <c r="D20278" s="171" t="s">
        <v>15341</v>
      </c>
      <c r="E20278" s="11">
        <v>45231</v>
      </c>
      <c r="F20278">
        <v>0</v>
      </c>
      <c r="G20278">
        <v>0</v>
      </c>
      <c r="I20278">
        <v>0</v>
      </c>
      <c r="J20278">
        <v>0</v>
      </c>
      <c r="L20278">
        <v>0</v>
      </c>
      <c r="N20278">
        <v>0</v>
      </c>
      <c r="P20278">
        <v>0</v>
      </c>
      <c r="Q20278">
        <v>0</v>
      </c>
      <c r="S20278">
        <v>0</v>
      </c>
    </row>
    <row r="20279" spans="1:19" x14ac:dyDescent="0.3">
      <c r="A20279" t="s">
        <v>40359</v>
      </c>
      <c r="B20279" s="171" t="s">
        <v>40360</v>
      </c>
      <c r="C20279" s="171" t="s">
        <v>15340</v>
      </c>
      <c r="D20279" s="171" t="s">
        <v>80</v>
      </c>
      <c r="E20279" s="11">
        <v>45231</v>
      </c>
      <c r="F20279">
        <v>0</v>
      </c>
      <c r="G20279">
        <v>0</v>
      </c>
      <c r="I20279">
        <v>0</v>
      </c>
      <c r="J20279">
        <v>0</v>
      </c>
      <c r="L20279">
        <v>0</v>
      </c>
      <c r="N20279">
        <v>0</v>
      </c>
      <c r="P20279">
        <v>0</v>
      </c>
      <c r="Q20279">
        <v>0</v>
      </c>
      <c r="S20279">
        <v>0</v>
      </c>
    </row>
    <row r="20280" spans="1:19" x14ac:dyDescent="0.3">
      <c r="A20280" t="s">
        <v>40361</v>
      </c>
      <c r="B20280" s="171" t="s">
        <v>40362</v>
      </c>
      <c r="C20280" s="171" t="s">
        <v>15344</v>
      </c>
      <c r="D20280" s="171" t="s">
        <v>15341</v>
      </c>
      <c r="E20280" s="11">
        <v>45231</v>
      </c>
      <c r="F20280">
        <v>0</v>
      </c>
      <c r="G20280">
        <v>0</v>
      </c>
      <c r="I20280">
        <v>0</v>
      </c>
      <c r="J20280">
        <v>0</v>
      </c>
      <c r="L20280">
        <v>0</v>
      </c>
      <c r="N20280">
        <v>0</v>
      </c>
      <c r="P20280">
        <v>0</v>
      </c>
      <c r="Q20280">
        <v>0</v>
      </c>
      <c r="S20280">
        <v>0</v>
      </c>
    </row>
    <row r="20281" spans="1:19" x14ac:dyDescent="0.3">
      <c r="A20281" t="s">
        <v>40363</v>
      </c>
      <c r="B20281" s="171" t="s">
        <v>40364</v>
      </c>
      <c r="C20281" s="171" t="s">
        <v>15347</v>
      </c>
      <c r="D20281" s="171" t="s">
        <v>15341</v>
      </c>
      <c r="E20281" s="11">
        <v>45231</v>
      </c>
      <c r="F20281">
        <v>0</v>
      </c>
      <c r="G20281">
        <v>0</v>
      </c>
      <c r="I20281">
        <v>0</v>
      </c>
      <c r="J20281">
        <v>0</v>
      </c>
      <c r="L20281">
        <v>0</v>
      </c>
      <c r="N20281">
        <v>0</v>
      </c>
      <c r="P20281">
        <v>0</v>
      </c>
      <c r="Q20281">
        <v>0</v>
      </c>
      <c r="S20281">
        <v>0</v>
      </c>
    </row>
    <row r="20282" spans="1:19" x14ac:dyDescent="0.3">
      <c r="A20282" t="s">
        <v>40353</v>
      </c>
      <c r="B20282" s="171" t="s">
        <v>40354</v>
      </c>
      <c r="C20282" s="171" t="s">
        <v>15347</v>
      </c>
      <c r="D20282" s="171" t="s">
        <v>80</v>
      </c>
      <c r="E20282" s="11">
        <v>45231</v>
      </c>
      <c r="F20282">
        <v>1</v>
      </c>
      <c r="G20282">
        <v>1</v>
      </c>
      <c r="I20282">
        <v>0</v>
      </c>
      <c r="J20282">
        <v>6</v>
      </c>
      <c r="L20282">
        <v>6</v>
      </c>
      <c r="N20282">
        <v>0</v>
      </c>
      <c r="P20282">
        <v>1</v>
      </c>
      <c r="Q20282">
        <v>1</v>
      </c>
      <c r="S20282">
        <v>0</v>
      </c>
    </row>
    <row r="20283" spans="1:19" x14ac:dyDescent="0.3">
      <c r="A20283" t="s">
        <v>40365</v>
      </c>
      <c r="B20283" s="171" t="s">
        <v>40366</v>
      </c>
      <c r="C20283" s="171" t="s">
        <v>203</v>
      </c>
      <c r="D20283" s="171" t="s">
        <v>15341</v>
      </c>
      <c r="E20283" s="11">
        <v>45231</v>
      </c>
      <c r="F20283">
        <v>0</v>
      </c>
      <c r="G20283">
        <v>0</v>
      </c>
      <c r="I20283">
        <v>0</v>
      </c>
      <c r="J20283">
        <v>0</v>
      </c>
      <c r="L20283">
        <v>0</v>
      </c>
      <c r="N20283">
        <v>0</v>
      </c>
      <c r="P20283">
        <v>0</v>
      </c>
      <c r="Q20283">
        <v>0</v>
      </c>
      <c r="S20283">
        <v>0</v>
      </c>
    </row>
    <row r="20284" spans="1:19" x14ac:dyDescent="0.3">
      <c r="A20284" t="s">
        <v>40367</v>
      </c>
      <c r="B20284" s="171" t="s">
        <v>40368</v>
      </c>
      <c r="C20284" s="171" t="s">
        <v>24281</v>
      </c>
      <c r="D20284" s="171" t="s">
        <v>15341</v>
      </c>
      <c r="E20284" s="11">
        <v>45231</v>
      </c>
      <c r="F20284">
        <v>0</v>
      </c>
      <c r="G20284">
        <v>0</v>
      </c>
      <c r="I20284">
        <v>0</v>
      </c>
      <c r="J20284">
        <v>0</v>
      </c>
      <c r="L20284">
        <v>0</v>
      </c>
      <c r="N20284">
        <v>0</v>
      </c>
      <c r="P20284">
        <v>0</v>
      </c>
      <c r="Q20284">
        <v>0</v>
      </c>
      <c r="S20284">
        <v>0</v>
      </c>
    </row>
    <row r="20285" spans="1:19" x14ac:dyDescent="0.3">
      <c r="A20285" t="s">
        <v>40369</v>
      </c>
      <c r="B20285" s="171" t="s">
        <v>40370</v>
      </c>
      <c r="C20285" s="171" t="s">
        <v>24281</v>
      </c>
      <c r="D20285" s="171" t="s">
        <v>80</v>
      </c>
      <c r="E20285" s="11">
        <v>45231</v>
      </c>
      <c r="F20285">
        <v>0</v>
      </c>
      <c r="G20285">
        <v>0</v>
      </c>
      <c r="I20285">
        <v>0</v>
      </c>
      <c r="J20285">
        <v>0</v>
      </c>
      <c r="L20285">
        <v>0</v>
      </c>
      <c r="N20285">
        <v>0</v>
      </c>
      <c r="P20285">
        <v>0</v>
      </c>
      <c r="Q20285">
        <v>0</v>
      </c>
      <c r="S20285">
        <v>0</v>
      </c>
    </row>
    <row r="20286" spans="1:19" x14ac:dyDescent="0.3">
      <c r="A20286" t="s">
        <v>40371</v>
      </c>
      <c r="B20286" s="171" t="s">
        <v>40372</v>
      </c>
      <c r="C20286" s="171" t="s">
        <v>24284</v>
      </c>
      <c r="D20286" s="171" t="s">
        <v>80</v>
      </c>
      <c r="E20286" s="11">
        <v>45231</v>
      </c>
      <c r="F20286">
        <v>3</v>
      </c>
      <c r="G20286">
        <v>3</v>
      </c>
      <c r="I20286">
        <v>11</v>
      </c>
      <c r="J20286">
        <v>17</v>
      </c>
      <c r="L20286">
        <v>17</v>
      </c>
      <c r="N20286">
        <v>11</v>
      </c>
      <c r="P20286">
        <v>2</v>
      </c>
      <c r="Q20286">
        <v>2</v>
      </c>
      <c r="S20286">
        <v>0</v>
      </c>
    </row>
    <row r="20287" spans="1:19" x14ac:dyDescent="0.3">
      <c r="A20287" t="s">
        <v>40373</v>
      </c>
      <c r="B20287" s="171" t="s">
        <v>40374</v>
      </c>
      <c r="C20287" s="171" t="s">
        <v>18126</v>
      </c>
      <c r="D20287" s="171" t="s">
        <v>80</v>
      </c>
      <c r="E20287" s="11">
        <v>45231</v>
      </c>
      <c r="F20287">
        <v>0</v>
      </c>
      <c r="G20287">
        <v>0</v>
      </c>
      <c r="I20287">
        <v>0</v>
      </c>
      <c r="J20287">
        <v>0</v>
      </c>
      <c r="L20287">
        <v>0</v>
      </c>
      <c r="N20287">
        <v>0</v>
      </c>
      <c r="P20287">
        <v>0</v>
      </c>
      <c r="Q20287">
        <v>0</v>
      </c>
      <c r="S20287">
        <v>0</v>
      </c>
    </row>
    <row r="20288" spans="1:19" x14ac:dyDescent="0.3">
      <c r="A20288" t="s">
        <v>40375</v>
      </c>
      <c r="B20288" s="171" t="s">
        <v>40376</v>
      </c>
      <c r="C20288" s="171" t="s">
        <v>128</v>
      </c>
      <c r="D20288" s="171" t="s">
        <v>80</v>
      </c>
      <c r="E20288" s="11">
        <v>45231</v>
      </c>
      <c r="F20288">
        <v>0</v>
      </c>
      <c r="G20288">
        <v>0</v>
      </c>
      <c r="I20288">
        <v>0</v>
      </c>
      <c r="J20288">
        <v>0</v>
      </c>
      <c r="L20288">
        <v>0</v>
      </c>
      <c r="N20288">
        <v>0</v>
      </c>
      <c r="P20288">
        <v>0</v>
      </c>
      <c r="Q20288">
        <v>0</v>
      </c>
      <c r="S20288">
        <v>0</v>
      </c>
    </row>
    <row r="20289" spans="1:19" x14ac:dyDescent="0.3">
      <c r="A20289" t="s">
        <v>40377</v>
      </c>
      <c r="B20289" s="171" t="s">
        <v>40378</v>
      </c>
      <c r="C20289" s="171" t="s">
        <v>14824</v>
      </c>
      <c r="D20289" s="171" t="s">
        <v>80</v>
      </c>
      <c r="E20289" s="11">
        <v>45231</v>
      </c>
      <c r="F20289">
        <v>0</v>
      </c>
      <c r="G20289">
        <v>0</v>
      </c>
      <c r="I20289">
        <v>0</v>
      </c>
      <c r="J20289">
        <v>0</v>
      </c>
      <c r="L20289">
        <v>0</v>
      </c>
      <c r="N20289">
        <v>0</v>
      </c>
      <c r="P20289">
        <v>0</v>
      </c>
      <c r="Q20289">
        <v>0</v>
      </c>
      <c r="S20289">
        <v>0</v>
      </c>
    </row>
    <row r="20290" spans="1:19" x14ac:dyDescent="0.3">
      <c r="A20290" t="s">
        <v>40379</v>
      </c>
      <c r="B20290" s="171" t="s">
        <v>40380</v>
      </c>
      <c r="C20290" s="171" t="s">
        <v>152</v>
      </c>
      <c r="D20290" s="171" t="s">
        <v>80</v>
      </c>
      <c r="E20290" s="11">
        <v>45231</v>
      </c>
      <c r="F20290">
        <v>0</v>
      </c>
      <c r="G20290">
        <v>0</v>
      </c>
      <c r="I20290">
        <v>0</v>
      </c>
      <c r="J20290">
        <v>0</v>
      </c>
      <c r="L20290">
        <v>0</v>
      </c>
      <c r="N20290">
        <v>0</v>
      </c>
      <c r="P20290">
        <v>0</v>
      </c>
      <c r="Q20290">
        <v>0</v>
      </c>
      <c r="S20290">
        <v>0</v>
      </c>
    </row>
    <row r="20291" spans="1:19" x14ac:dyDescent="0.3">
      <c r="A20291" t="s">
        <v>40381</v>
      </c>
      <c r="B20291" s="171" t="s">
        <v>40382</v>
      </c>
      <c r="C20291" s="171" t="s">
        <v>194</v>
      </c>
      <c r="D20291" s="171" t="s">
        <v>80</v>
      </c>
      <c r="E20291" s="11">
        <v>45231</v>
      </c>
      <c r="F20291">
        <v>5</v>
      </c>
      <c r="G20291">
        <v>5</v>
      </c>
      <c r="I20291">
        <v>24</v>
      </c>
      <c r="J20291">
        <v>27</v>
      </c>
      <c r="L20291">
        <v>27</v>
      </c>
      <c r="N20291">
        <v>17</v>
      </c>
      <c r="P20291">
        <v>1</v>
      </c>
      <c r="Q20291">
        <v>1</v>
      </c>
      <c r="S20291">
        <v>7</v>
      </c>
    </row>
    <row r="20292" spans="1:19" x14ac:dyDescent="0.3">
      <c r="A20292" t="s">
        <v>40383</v>
      </c>
      <c r="B20292" s="171" t="s">
        <v>40384</v>
      </c>
      <c r="C20292" s="171" t="s">
        <v>39930</v>
      </c>
      <c r="D20292" s="171" t="s">
        <v>80</v>
      </c>
      <c r="E20292" s="11">
        <v>45231</v>
      </c>
      <c r="F20292">
        <v>7</v>
      </c>
      <c r="G20292">
        <v>7</v>
      </c>
      <c r="I20292">
        <v>26</v>
      </c>
      <c r="J20292">
        <v>28</v>
      </c>
      <c r="L20292">
        <v>28</v>
      </c>
      <c r="N20292">
        <v>18</v>
      </c>
      <c r="P20292">
        <v>12</v>
      </c>
      <c r="Q20292">
        <v>12</v>
      </c>
      <c r="S20292">
        <v>8</v>
      </c>
    </row>
    <row r="20293" spans="1:19" x14ac:dyDescent="0.3">
      <c r="A20293" t="s">
        <v>40385</v>
      </c>
      <c r="B20293" s="171" t="s">
        <v>40386</v>
      </c>
      <c r="C20293" s="171" t="s">
        <v>39933</v>
      </c>
      <c r="D20293" s="171" t="s">
        <v>80</v>
      </c>
      <c r="E20293" s="11">
        <v>45231</v>
      </c>
      <c r="F20293">
        <v>1</v>
      </c>
      <c r="G20293">
        <v>1</v>
      </c>
      <c r="I20293">
        <v>4</v>
      </c>
      <c r="J20293">
        <v>4</v>
      </c>
      <c r="L20293">
        <v>4</v>
      </c>
      <c r="N20293">
        <v>2</v>
      </c>
      <c r="P20293">
        <v>0</v>
      </c>
      <c r="Q20293">
        <v>0</v>
      </c>
      <c r="S20293">
        <v>2</v>
      </c>
    </row>
    <row r="20294" spans="1:19" x14ac:dyDescent="0.3">
      <c r="A20294" t="s">
        <v>40387</v>
      </c>
      <c r="B20294" s="171" t="s">
        <v>40388</v>
      </c>
      <c r="C20294" s="171" t="s">
        <v>39936</v>
      </c>
      <c r="D20294" s="171" t="s">
        <v>80</v>
      </c>
      <c r="E20294" s="11">
        <v>45231</v>
      </c>
      <c r="F20294">
        <v>1</v>
      </c>
      <c r="G20294">
        <v>1</v>
      </c>
      <c r="I20294">
        <v>0</v>
      </c>
      <c r="J20294">
        <v>4</v>
      </c>
      <c r="L20294">
        <v>4</v>
      </c>
      <c r="N20294">
        <v>0</v>
      </c>
      <c r="P20294">
        <v>2</v>
      </c>
      <c r="Q20294">
        <v>3</v>
      </c>
      <c r="S20294">
        <v>0</v>
      </c>
    </row>
    <row r="20295" spans="1:19" x14ac:dyDescent="0.3">
      <c r="A20295" t="s">
        <v>40389</v>
      </c>
      <c r="B20295" s="171" t="s">
        <v>40390</v>
      </c>
      <c r="C20295" s="171" t="s">
        <v>39939</v>
      </c>
      <c r="D20295" s="171" t="s">
        <v>80</v>
      </c>
      <c r="E20295" s="11">
        <v>45231</v>
      </c>
      <c r="F20295">
        <v>1</v>
      </c>
      <c r="G20295">
        <v>1</v>
      </c>
      <c r="I20295">
        <v>1</v>
      </c>
      <c r="J20295">
        <v>4</v>
      </c>
      <c r="L20295">
        <v>4</v>
      </c>
      <c r="N20295">
        <v>1</v>
      </c>
      <c r="P20295">
        <v>0</v>
      </c>
      <c r="Q20295">
        <v>0</v>
      </c>
      <c r="S20295">
        <v>0</v>
      </c>
    </row>
    <row r="20296" spans="1:19" x14ac:dyDescent="0.3">
      <c r="A20296" t="s">
        <v>40391</v>
      </c>
      <c r="B20296" s="171" t="s">
        <v>40392</v>
      </c>
      <c r="C20296" s="171" t="s">
        <v>39942</v>
      </c>
      <c r="D20296" s="171" t="s">
        <v>80</v>
      </c>
      <c r="E20296" s="11">
        <v>45231</v>
      </c>
      <c r="F20296">
        <v>2</v>
      </c>
      <c r="G20296">
        <v>3</v>
      </c>
      <c r="I20296">
        <v>11</v>
      </c>
      <c r="J20296">
        <v>8</v>
      </c>
      <c r="L20296">
        <v>12</v>
      </c>
      <c r="N20296">
        <v>6</v>
      </c>
      <c r="P20296">
        <v>0</v>
      </c>
      <c r="Q20296">
        <v>0</v>
      </c>
      <c r="S20296">
        <v>5</v>
      </c>
    </row>
    <row r="20297" spans="1:19" x14ac:dyDescent="0.3">
      <c r="A20297" t="s">
        <v>40393</v>
      </c>
      <c r="B20297" s="171" t="s">
        <v>40394</v>
      </c>
      <c r="C20297" s="171" t="s">
        <v>18137</v>
      </c>
      <c r="D20297" s="171" t="s">
        <v>80</v>
      </c>
      <c r="E20297" s="11">
        <v>45231</v>
      </c>
      <c r="F20297">
        <v>0</v>
      </c>
      <c r="G20297">
        <v>0</v>
      </c>
      <c r="I20297">
        <v>0</v>
      </c>
      <c r="J20297">
        <v>0</v>
      </c>
      <c r="L20297">
        <v>0</v>
      </c>
      <c r="N20297">
        <v>0</v>
      </c>
      <c r="P20297">
        <v>0</v>
      </c>
      <c r="Q20297">
        <v>0</v>
      </c>
      <c r="S20297">
        <v>0</v>
      </c>
    </row>
    <row r="20298" spans="1:19" x14ac:dyDescent="0.3">
      <c r="A20298" t="s">
        <v>40395</v>
      </c>
      <c r="B20298" s="171" t="s">
        <v>40396</v>
      </c>
      <c r="C20298" s="171" t="s">
        <v>18140</v>
      </c>
      <c r="D20298" s="171" t="s">
        <v>80</v>
      </c>
      <c r="E20298" s="11">
        <v>45231</v>
      </c>
      <c r="F20298">
        <v>3</v>
      </c>
      <c r="G20298">
        <v>4</v>
      </c>
      <c r="I20298">
        <v>10</v>
      </c>
      <c r="J20298">
        <v>15</v>
      </c>
      <c r="L20298">
        <v>20</v>
      </c>
      <c r="N20298">
        <v>7</v>
      </c>
      <c r="P20298">
        <v>0</v>
      </c>
      <c r="Q20298">
        <v>0</v>
      </c>
      <c r="S20298">
        <v>3</v>
      </c>
    </row>
    <row r="20299" spans="1:19" x14ac:dyDescent="0.3">
      <c r="A20299" t="s">
        <v>40397</v>
      </c>
      <c r="B20299" s="171" t="s">
        <v>40398</v>
      </c>
      <c r="C20299" s="171" t="s">
        <v>236</v>
      </c>
      <c r="D20299" s="171" t="s">
        <v>80</v>
      </c>
      <c r="E20299" s="11">
        <v>45231</v>
      </c>
      <c r="F20299">
        <v>0</v>
      </c>
      <c r="G20299">
        <v>0</v>
      </c>
      <c r="I20299">
        <v>0</v>
      </c>
      <c r="J20299">
        <v>0</v>
      </c>
      <c r="L20299">
        <v>0</v>
      </c>
      <c r="N20299">
        <v>0</v>
      </c>
      <c r="P20299">
        <v>0</v>
      </c>
      <c r="Q20299">
        <v>0</v>
      </c>
      <c r="S20299">
        <v>0</v>
      </c>
    </row>
    <row r="20300" spans="1:19" x14ac:dyDescent="0.3">
      <c r="A20300" t="s">
        <v>40399</v>
      </c>
      <c r="B20300" s="171" t="s">
        <v>40400</v>
      </c>
      <c r="C20300" s="171" t="s">
        <v>239</v>
      </c>
      <c r="D20300" s="171" t="s">
        <v>80</v>
      </c>
      <c r="E20300" s="11">
        <v>45231</v>
      </c>
      <c r="F20300">
        <v>0</v>
      </c>
      <c r="G20300">
        <v>0</v>
      </c>
      <c r="I20300">
        <v>0</v>
      </c>
      <c r="J20300">
        <v>0</v>
      </c>
      <c r="L20300">
        <v>0</v>
      </c>
      <c r="N20300">
        <v>0</v>
      </c>
      <c r="P20300">
        <v>0</v>
      </c>
      <c r="Q20300">
        <v>0</v>
      </c>
      <c r="S20300">
        <v>0</v>
      </c>
    </row>
    <row r="20301" spans="1:19" x14ac:dyDescent="0.3">
      <c r="A20301" t="s">
        <v>40401</v>
      </c>
      <c r="B20301" s="171" t="s">
        <v>40402</v>
      </c>
      <c r="C20301" s="171" t="s">
        <v>176</v>
      </c>
      <c r="D20301" s="171" t="s">
        <v>80</v>
      </c>
      <c r="E20301" s="11">
        <v>45231</v>
      </c>
      <c r="F20301">
        <v>2</v>
      </c>
      <c r="G20301">
        <v>2</v>
      </c>
      <c r="I20301">
        <v>1</v>
      </c>
      <c r="J20301">
        <v>11</v>
      </c>
      <c r="L20301">
        <v>11</v>
      </c>
      <c r="N20301">
        <v>1</v>
      </c>
      <c r="P20301">
        <v>0</v>
      </c>
      <c r="Q20301">
        <v>0</v>
      </c>
      <c r="S20301">
        <v>0</v>
      </c>
    </row>
    <row r="20302" spans="1:19" x14ac:dyDescent="0.3">
      <c r="A20302" t="s">
        <v>40403</v>
      </c>
      <c r="B20302" s="171" t="s">
        <v>40404</v>
      </c>
      <c r="C20302" s="171" t="s">
        <v>206</v>
      </c>
      <c r="D20302" s="171" t="s">
        <v>80</v>
      </c>
      <c r="E20302" s="11">
        <v>45231</v>
      </c>
      <c r="F20302">
        <v>1.5</v>
      </c>
      <c r="G20302">
        <v>2</v>
      </c>
      <c r="I20302">
        <v>1</v>
      </c>
      <c r="J20302">
        <v>7</v>
      </c>
      <c r="L20302">
        <v>8</v>
      </c>
      <c r="N20302">
        <v>1</v>
      </c>
      <c r="P20302">
        <v>0</v>
      </c>
      <c r="Q20302">
        <v>0</v>
      </c>
      <c r="S20302">
        <v>0</v>
      </c>
    </row>
    <row r="20303" spans="1:19" x14ac:dyDescent="0.3">
      <c r="A20303" t="s">
        <v>40405</v>
      </c>
      <c r="B20303" s="171" t="s">
        <v>40406</v>
      </c>
      <c r="C20303" s="171" t="s">
        <v>176</v>
      </c>
      <c r="D20303" s="171" t="s">
        <v>15341</v>
      </c>
      <c r="E20303" s="11">
        <v>45231</v>
      </c>
      <c r="F20303">
        <v>0</v>
      </c>
      <c r="G20303">
        <v>0</v>
      </c>
      <c r="I20303">
        <v>0</v>
      </c>
      <c r="J20303">
        <v>0</v>
      </c>
      <c r="L20303">
        <v>0</v>
      </c>
      <c r="N20303">
        <v>0</v>
      </c>
      <c r="P20303">
        <v>0</v>
      </c>
      <c r="Q20303">
        <v>0</v>
      </c>
      <c r="S20303">
        <v>0</v>
      </c>
    </row>
    <row r="20304" spans="1:19" x14ac:dyDescent="0.3">
      <c r="A20304" t="s">
        <v>40407</v>
      </c>
      <c r="B20304" s="171" t="s">
        <v>40408</v>
      </c>
      <c r="C20304" s="171" t="s">
        <v>206</v>
      </c>
      <c r="D20304" s="171" t="s">
        <v>15341</v>
      </c>
      <c r="E20304" s="11">
        <v>45231</v>
      </c>
      <c r="F20304">
        <v>0</v>
      </c>
      <c r="G20304">
        <v>0</v>
      </c>
      <c r="I20304">
        <v>0</v>
      </c>
      <c r="J20304">
        <v>0</v>
      </c>
      <c r="L20304">
        <v>0</v>
      </c>
      <c r="N20304">
        <v>0</v>
      </c>
      <c r="P20304">
        <v>0</v>
      </c>
      <c r="Q20304">
        <v>0</v>
      </c>
      <c r="S20304">
        <v>0</v>
      </c>
    </row>
    <row r="20305" spans="1:19" x14ac:dyDescent="0.3">
      <c r="A20305" t="s">
        <v>40409</v>
      </c>
      <c r="B20305" s="171" t="s">
        <v>40410</v>
      </c>
      <c r="C20305" s="171" t="s">
        <v>16544</v>
      </c>
      <c r="D20305" s="171" t="s">
        <v>15341</v>
      </c>
      <c r="E20305" s="11">
        <v>45231</v>
      </c>
      <c r="F20305">
        <v>0</v>
      </c>
      <c r="G20305">
        <v>0</v>
      </c>
      <c r="I20305">
        <v>0</v>
      </c>
      <c r="J20305">
        <v>0</v>
      </c>
      <c r="L20305">
        <v>0</v>
      </c>
      <c r="N20305">
        <v>0</v>
      </c>
      <c r="P20305">
        <v>0</v>
      </c>
      <c r="Q20305">
        <v>0</v>
      </c>
      <c r="S20305">
        <v>0</v>
      </c>
    </row>
    <row r="20306" spans="1:19" x14ac:dyDescent="0.3">
      <c r="A20306" t="s">
        <v>40411</v>
      </c>
      <c r="B20306" s="171" t="s">
        <v>40412</v>
      </c>
      <c r="C20306" s="171" t="s">
        <v>16544</v>
      </c>
      <c r="D20306" s="171" t="s">
        <v>80</v>
      </c>
      <c r="E20306" s="11">
        <v>45231</v>
      </c>
      <c r="F20306">
        <v>0</v>
      </c>
      <c r="G20306">
        <v>0</v>
      </c>
      <c r="I20306">
        <v>0</v>
      </c>
      <c r="J20306">
        <v>0</v>
      </c>
      <c r="L20306">
        <v>0</v>
      </c>
      <c r="N20306">
        <v>0</v>
      </c>
      <c r="P20306">
        <v>0</v>
      </c>
      <c r="Q20306">
        <v>0</v>
      </c>
      <c r="S20306">
        <v>0</v>
      </c>
    </row>
    <row r="20307" spans="1:19" x14ac:dyDescent="0.3">
      <c r="A20307" t="s">
        <v>40413</v>
      </c>
      <c r="B20307" s="171" t="s">
        <v>40414</v>
      </c>
      <c r="C20307" s="171" t="s">
        <v>24315</v>
      </c>
      <c r="D20307" s="171" t="s">
        <v>15341</v>
      </c>
      <c r="E20307" s="11">
        <v>45231</v>
      </c>
      <c r="F20307">
        <v>0</v>
      </c>
      <c r="G20307">
        <v>0</v>
      </c>
      <c r="I20307">
        <v>0</v>
      </c>
      <c r="J20307">
        <v>0</v>
      </c>
      <c r="L20307">
        <v>0</v>
      </c>
      <c r="N20307">
        <v>0</v>
      </c>
      <c r="P20307">
        <v>0</v>
      </c>
      <c r="Q20307">
        <v>0</v>
      </c>
      <c r="S20307">
        <v>0</v>
      </c>
    </row>
    <row r="20308" spans="1:19" x14ac:dyDescent="0.3">
      <c r="A20308" t="s">
        <v>40415</v>
      </c>
      <c r="B20308" s="171" t="s">
        <v>40416</v>
      </c>
      <c r="C20308" s="171" t="s">
        <v>24315</v>
      </c>
      <c r="D20308" s="171" t="s">
        <v>80</v>
      </c>
      <c r="E20308" s="11">
        <v>45231</v>
      </c>
      <c r="F20308">
        <v>0</v>
      </c>
      <c r="G20308">
        <v>0</v>
      </c>
      <c r="I20308">
        <v>0</v>
      </c>
      <c r="J20308">
        <v>0</v>
      </c>
      <c r="L20308">
        <v>0</v>
      </c>
      <c r="N20308">
        <v>0</v>
      </c>
      <c r="P20308">
        <v>0</v>
      </c>
      <c r="Q20308">
        <v>0</v>
      </c>
      <c r="S20308">
        <v>0</v>
      </c>
    </row>
    <row r="20309" spans="1:19" x14ac:dyDescent="0.3">
      <c r="A20309" t="s">
        <v>40417</v>
      </c>
      <c r="B20309" s="171" t="s">
        <v>40418</v>
      </c>
      <c r="C20309" s="171" t="s">
        <v>34833</v>
      </c>
      <c r="D20309" s="171" t="s">
        <v>80</v>
      </c>
      <c r="E20309" s="11">
        <v>45231</v>
      </c>
      <c r="F20309">
        <v>1.5</v>
      </c>
      <c r="G20309">
        <v>2</v>
      </c>
      <c r="I20309">
        <v>3</v>
      </c>
      <c r="J20309">
        <v>9</v>
      </c>
      <c r="L20309">
        <v>11</v>
      </c>
      <c r="N20309">
        <v>3</v>
      </c>
      <c r="P20309">
        <v>0</v>
      </c>
      <c r="Q20309">
        <v>0</v>
      </c>
      <c r="S20309">
        <v>0</v>
      </c>
    </row>
    <row r="20310" spans="1:19" x14ac:dyDescent="0.3">
      <c r="A20310" t="s">
        <v>40419</v>
      </c>
      <c r="B20310" s="171" t="s">
        <v>40420</v>
      </c>
      <c r="C20310" s="171" t="s">
        <v>34836</v>
      </c>
      <c r="D20310" s="171" t="s">
        <v>80</v>
      </c>
      <c r="E20310" s="11">
        <v>45231</v>
      </c>
      <c r="F20310">
        <v>1.5</v>
      </c>
      <c r="G20310">
        <v>1.5</v>
      </c>
      <c r="I20310">
        <v>1</v>
      </c>
      <c r="J20310">
        <v>7</v>
      </c>
      <c r="L20310">
        <v>7</v>
      </c>
      <c r="N20310">
        <v>1</v>
      </c>
      <c r="P20310">
        <v>0</v>
      </c>
      <c r="Q20310">
        <v>0</v>
      </c>
      <c r="S20310">
        <v>0</v>
      </c>
    </row>
    <row r="20311" spans="1:19" x14ac:dyDescent="0.3">
      <c r="A20311" t="s">
        <v>40421</v>
      </c>
      <c r="B20311" s="171" t="s">
        <v>40422</v>
      </c>
      <c r="C20311" s="171" t="s">
        <v>113</v>
      </c>
      <c r="D20311" s="171" t="s">
        <v>80</v>
      </c>
      <c r="E20311" s="11">
        <v>45231</v>
      </c>
      <c r="F20311">
        <v>0</v>
      </c>
      <c r="G20311">
        <v>0</v>
      </c>
      <c r="I20311">
        <v>0</v>
      </c>
      <c r="J20311">
        <v>0</v>
      </c>
      <c r="L20311">
        <v>0</v>
      </c>
      <c r="N20311">
        <v>0</v>
      </c>
      <c r="P20311">
        <v>0</v>
      </c>
      <c r="Q20311">
        <v>0</v>
      </c>
      <c r="S20311">
        <v>0</v>
      </c>
    </row>
    <row r="20312" spans="1:19" x14ac:dyDescent="0.3">
      <c r="A20312" t="s">
        <v>40423</v>
      </c>
      <c r="B20312" s="171" t="s">
        <v>40424</v>
      </c>
      <c r="C20312" s="171" t="s">
        <v>131</v>
      </c>
      <c r="D20312" s="171" t="s">
        <v>80</v>
      </c>
      <c r="E20312" s="11">
        <v>45231</v>
      </c>
      <c r="F20312">
        <v>0</v>
      </c>
      <c r="G20312">
        <v>0</v>
      </c>
      <c r="I20312">
        <v>0</v>
      </c>
      <c r="J20312">
        <v>0</v>
      </c>
      <c r="L20312">
        <v>0</v>
      </c>
      <c r="N20312">
        <v>0</v>
      </c>
      <c r="P20312">
        <v>0</v>
      </c>
      <c r="Q20312">
        <v>0</v>
      </c>
      <c r="S20312">
        <v>0</v>
      </c>
    </row>
    <row r="20313" spans="1:19" x14ac:dyDescent="0.3">
      <c r="A20313" t="s">
        <v>40425</v>
      </c>
      <c r="B20313" s="171" t="s">
        <v>40426</v>
      </c>
      <c r="C20313" s="171" t="s">
        <v>14843</v>
      </c>
      <c r="D20313" s="171" t="s">
        <v>80</v>
      </c>
      <c r="E20313" s="11">
        <v>45231</v>
      </c>
      <c r="F20313">
        <v>0</v>
      </c>
      <c r="G20313">
        <v>0</v>
      </c>
      <c r="I20313">
        <v>0</v>
      </c>
      <c r="J20313">
        <v>0</v>
      </c>
      <c r="L20313">
        <v>0</v>
      </c>
      <c r="N20313">
        <v>0</v>
      </c>
      <c r="P20313">
        <v>0</v>
      </c>
      <c r="Q20313">
        <v>0</v>
      </c>
      <c r="S20313">
        <v>0</v>
      </c>
    </row>
    <row r="20314" spans="1:19" x14ac:dyDescent="0.3">
      <c r="A20314" t="s">
        <v>40427</v>
      </c>
      <c r="B20314" s="171" t="s">
        <v>40428</v>
      </c>
      <c r="C20314" s="171" t="s">
        <v>155</v>
      </c>
      <c r="D20314" s="171" t="s">
        <v>80</v>
      </c>
      <c r="E20314" s="11">
        <v>45231</v>
      </c>
      <c r="F20314">
        <v>5</v>
      </c>
      <c r="G20314">
        <v>5</v>
      </c>
      <c r="I20314">
        <v>15</v>
      </c>
      <c r="J20314">
        <v>27</v>
      </c>
      <c r="L20314">
        <v>26</v>
      </c>
      <c r="N20314">
        <v>14</v>
      </c>
      <c r="P20314">
        <v>1</v>
      </c>
      <c r="Q20314">
        <v>2</v>
      </c>
      <c r="S20314">
        <v>1</v>
      </c>
    </row>
    <row r="20315" spans="1:19" x14ac:dyDescent="0.3">
      <c r="A20315" t="s">
        <v>40429</v>
      </c>
      <c r="B20315" s="171" t="s">
        <v>40430</v>
      </c>
      <c r="C20315" s="171" t="s">
        <v>16232</v>
      </c>
      <c r="D20315" s="171" t="s">
        <v>80</v>
      </c>
      <c r="E20315" s="11">
        <v>45231</v>
      </c>
      <c r="F20315">
        <v>1.5</v>
      </c>
      <c r="G20315">
        <v>4</v>
      </c>
      <c r="I20315">
        <v>4</v>
      </c>
      <c r="J20315">
        <v>9</v>
      </c>
      <c r="L20315">
        <v>24</v>
      </c>
      <c r="N20315">
        <v>4</v>
      </c>
      <c r="P20315">
        <v>0</v>
      </c>
      <c r="Q20315">
        <v>1</v>
      </c>
      <c r="S20315">
        <v>0</v>
      </c>
    </row>
    <row r="20316" spans="1:19" x14ac:dyDescent="0.3">
      <c r="A20316" t="s">
        <v>40431</v>
      </c>
      <c r="B20316" s="171" t="s">
        <v>40432</v>
      </c>
      <c r="C20316" s="171" t="s">
        <v>16557</v>
      </c>
      <c r="D20316" s="171" t="s">
        <v>80</v>
      </c>
      <c r="E20316" s="11">
        <v>45231</v>
      </c>
      <c r="F20316">
        <v>0</v>
      </c>
      <c r="G20316">
        <v>0</v>
      </c>
      <c r="I20316">
        <v>0</v>
      </c>
      <c r="J20316">
        <v>0</v>
      </c>
      <c r="L20316">
        <v>0</v>
      </c>
      <c r="N20316">
        <v>0</v>
      </c>
      <c r="P20316">
        <v>0</v>
      </c>
      <c r="Q20316">
        <v>0</v>
      </c>
      <c r="S20316">
        <v>0</v>
      </c>
    </row>
    <row r="20317" spans="1:19" x14ac:dyDescent="0.3">
      <c r="A20317" t="s">
        <v>40433</v>
      </c>
      <c r="B20317" s="171" t="s">
        <v>40434</v>
      </c>
      <c r="C20317" s="171" t="s">
        <v>188</v>
      </c>
      <c r="D20317" s="171" t="s">
        <v>80</v>
      </c>
      <c r="E20317" s="11">
        <v>45231</v>
      </c>
      <c r="F20317">
        <v>1</v>
      </c>
      <c r="G20317">
        <v>3.5</v>
      </c>
      <c r="I20317">
        <v>2</v>
      </c>
      <c r="J20317">
        <v>6</v>
      </c>
      <c r="L20317">
        <v>20</v>
      </c>
      <c r="N20317">
        <v>2</v>
      </c>
      <c r="P20317">
        <v>0</v>
      </c>
      <c r="Q20317">
        <v>0</v>
      </c>
      <c r="S20317">
        <v>0</v>
      </c>
    </row>
    <row r="20318" spans="1:19" x14ac:dyDescent="0.3">
      <c r="A20318" t="s">
        <v>40435</v>
      </c>
      <c r="B20318" s="171" t="s">
        <v>40436</v>
      </c>
      <c r="C20318" s="171" t="s">
        <v>227</v>
      </c>
      <c r="D20318" s="171" t="s">
        <v>80</v>
      </c>
      <c r="E20318" s="11">
        <v>45231</v>
      </c>
      <c r="F20318">
        <v>0</v>
      </c>
      <c r="G20318">
        <v>0</v>
      </c>
      <c r="I20318">
        <v>0</v>
      </c>
      <c r="J20318">
        <v>0</v>
      </c>
      <c r="L20318">
        <v>0</v>
      </c>
      <c r="N20318">
        <v>0</v>
      </c>
      <c r="P20318">
        <v>0</v>
      </c>
      <c r="Q20318">
        <v>0</v>
      </c>
      <c r="S20318">
        <v>0</v>
      </c>
    </row>
    <row r="20319" spans="1:19" x14ac:dyDescent="0.3">
      <c r="A20319" t="s">
        <v>40437</v>
      </c>
      <c r="B20319" s="171" t="s">
        <v>40438</v>
      </c>
      <c r="C20319" s="171" t="s">
        <v>116</v>
      </c>
      <c r="D20319" s="171" t="s">
        <v>80</v>
      </c>
      <c r="E20319" s="11">
        <v>45231</v>
      </c>
      <c r="F20319">
        <v>0</v>
      </c>
      <c r="G20319">
        <v>0</v>
      </c>
      <c r="I20319">
        <v>0</v>
      </c>
      <c r="J20319">
        <v>0</v>
      </c>
      <c r="L20319">
        <v>0</v>
      </c>
      <c r="N20319">
        <v>0</v>
      </c>
      <c r="P20319">
        <v>0</v>
      </c>
      <c r="Q20319">
        <v>0</v>
      </c>
      <c r="S20319">
        <v>0</v>
      </c>
    </row>
    <row r="20320" spans="1:19" x14ac:dyDescent="0.3">
      <c r="A20320" t="s">
        <v>40439</v>
      </c>
      <c r="B20320" s="171" t="s">
        <v>40440</v>
      </c>
      <c r="C20320" s="171" t="s">
        <v>9862</v>
      </c>
      <c r="D20320" s="171" t="s">
        <v>80</v>
      </c>
      <c r="E20320" s="11">
        <v>45231</v>
      </c>
      <c r="F20320">
        <v>0</v>
      </c>
      <c r="G20320">
        <v>0</v>
      </c>
      <c r="I20320">
        <v>0</v>
      </c>
      <c r="J20320">
        <v>0</v>
      </c>
      <c r="L20320">
        <v>0</v>
      </c>
      <c r="N20320">
        <v>0</v>
      </c>
      <c r="P20320">
        <v>0</v>
      </c>
      <c r="Q20320">
        <v>0</v>
      </c>
      <c r="S20320">
        <v>0</v>
      </c>
    </row>
    <row r="20321" spans="1:19" x14ac:dyDescent="0.3">
      <c r="A20321" t="s">
        <v>40441</v>
      </c>
      <c r="B20321" s="171" t="s">
        <v>40442</v>
      </c>
      <c r="C20321" s="171" t="s">
        <v>140</v>
      </c>
      <c r="D20321" s="171" t="s">
        <v>80</v>
      </c>
      <c r="E20321" s="11">
        <v>45231</v>
      </c>
      <c r="F20321">
        <v>0</v>
      </c>
      <c r="G20321">
        <v>0</v>
      </c>
      <c r="I20321">
        <v>0</v>
      </c>
      <c r="J20321">
        <v>0</v>
      </c>
      <c r="L20321">
        <v>0</v>
      </c>
      <c r="N20321">
        <v>0</v>
      </c>
      <c r="P20321">
        <v>0</v>
      </c>
      <c r="Q20321">
        <v>0</v>
      </c>
      <c r="S20321">
        <v>0</v>
      </c>
    </row>
    <row r="20322" spans="1:19" x14ac:dyDescent="0.3">
      <c r="A20322" t="s">
        <v>40443</v>
      </c>
      <c r="B20322" s="171" t="s">
        <v>40444</v>
      </c>
      <c r="C20322" s="171" t="s">
        <v>8590</v>
      </c>
      <c r="D20322" s="171" t="s">
        <v>80</v>
      </c>
      <c r="E20322" s="11">
        <v>45231</v>
      </c>
      <c r="F20322">
        <v>0</v>
      </c>
      <c r="G20322">
        <v>0</v>
      </c>
      <c r="I20322">
        <v>0</v>
      </c>
      <c r="J20322">
        <v>0</v>
      </c>
      <c r="L20322">
        <v>0</v>
      </c>
      <c r="N20322">
        <v>0</v>
      </c>
      <c r="P20322">
        <v>0</v>
      </c>
      <c r="Q20322">
        <v>0</v>
      </c>
      <c r="S20322">
        <v>0</v>
      </c>
    </row>
    <row r="20323" spans="1:19" x14ac:dyDescent="0.3">
      <c r="A20323" t="s">
        <v>40445</v>
      </c>
      <c r="B20323" s="171" t="s">
        <v>40446</v>
      </c>
      <c r="C20323" s="171" t="s">
        <v>170</v>
      </c>
      <c r="D20323" s="171" t="s">
        <v>80</v>
      </c>
      <c r="E20323" s="11">
        <v>45231</v>
      </c>
      <c r="F20323">
        <v>3.5</v>
      </c>
      <c r="G20323">
        <v>3.5</v>
      </c>
      <c r="I20323">
        <v>15</v>
      </c>
      <c r="J20323">
        <v>49</v>
      </c>
      <c r="L20323">
        <v>49</v>
      </c>
      <c r="N20323">
        <v>15</v>
      </c>
      <c r="P20323">
        <v>0</v>
      </c>
      <c r="Q20323">
        <v>8</v>
      </c>
      <c r="S20323">
        <v>0</v>
      </c>
    </row>
    <row r="20324" spans="1:19" x14ac:dyDescent="0.3">
      <c r="A20324" t="s">
        <v>40447</v>
      </c>
      <c r="B20324" s="171" t="s">
        <v>40448</v>
      </c>
      <c r="C20324" s="171" t="s">
        <v>182</v>
      </c>
      <c r="D20324" s="171" t="s">
        <v>80</v>
      </c>
      <c r="E20324" s="11">
        <v>45231</v>
      </c>
      <c r="F20324">
        <v>9.5</v>
      </c>
      <c r="G20324">
        <v>11</v>
      </c>
      <c r="I20324">
        <v>39</v>
      </c>
      <c r="J20324">
        <v>109</v>
      </c>
      <c r="L20324">
        <v>124</v>
      </c>
      <c r="N20324">
        <v>39</v>
      </c>
      <c r="P20324">
        <v>1</v>
      </c>
      <c r="Q20324">
        <v>1</v>
      </c>
      <c r="S20324">
        <v>0</v>
      </c>
    </row>
    <row r="20325" spans="1:19" x14ac:dyDescent="0.3">
      <c r="A20325" t="s">
        <v>40449</v>
      </c>
      <c r="B20325" s="171" t="s">
        <v>40450</v>
      </c>
      <c r="C20325" s="171" t="s">
        <v>197</v>
      </c>
      <c r="D20325" s="171" t="s">
        <v>80</v>
      </c>
      <c r="E20325" s="11">
        <v>45231</v>
      </c>
      <c r="F20325">
        <v>7.5</v>
      </c>
      <c r="G20325">
        <v>8</v>
      </c>
      <c r="I20325">
        <v>32</v>
      </c>
      <c r="J20325">
        <v>75</v>
      </c>
      <c r="K20325">
        <v>80</v>
      </c>
      <c r="L20325">
        <v>80</v>
      </c>
      <c r="N20325">
        <v>31</v>
      </c>
      <c r="P20325">
        <v>5</v>
      </c>
      <c r="Q20325">
        <v>6</v>
      </c>
      <c r="S20325">
        <v>1</v>
      </c>
    </row>
    <row r="20326" spans="1:19" x14ac:dyDescent="0.3">
      <c r="A20326" t="s">
        <v>40451</v>
      </c>
      <c r="B20326" s="171" t="s">
        <v>40452</v>
      </c>
      <c r="C20326" s="171" t="s">
        <v>218</v>
      </c>
      <c r="D20326" s="171" t="s">
        <v>80</v>
      </c>
      <c r="E20326" s="11">
        <v>45231</v>
      </c>
      <c r="F20326">
        <v>0</v>
      </c>
      <c r="G20326">
        <v>0</v>
      </c>
      <c r="I20326">
        <v>0</v>
      </c>
      <c r="J20326">
        <v>0</v>
      </c>
      <c r="L20326">
        <v>0</v>
      </c>
      <c r="N20326">
        <v>0</v>
      </c>
      <c r="P20326">
        <v>0</v>
      </c>
      <c r="Q20326">
        <v>0</v>
      </c>
      <c r="S20326">
        <v>0</v>
      </c>
    </row>
    <row r="20327" spans="1:19" x14ac:dyDescent="0.3">
      <c r="A20327" t="s">
        <v>40453</v>
      </c>
      <c r="B20327" s="171" t="s">
        <v>40454</v>
      </c>
      <c r="C20327" s="171" t="s">
        <v>34871</v>
      </c>
      <c r="D20327" s="171" t="s">
        <v>80</v>
      </c>
      <c r="E20327" s="11">
        <v>45231</v>
      </c>
      <c r="F20327">
        <v>2</v>
      </c>
      <c r="G20327">
        <v>4</v>
      </c>
      <c r="I20327">
        <v>15</v>
      </c>
      <c r="J20327">
        <v>22</v>
      </c>
      <c r="L20327">
        <v>44</v>
      </c>
      <c r="N20327">
        <v>15</v>
      </c>
      <c r="P20327">
        <v>0</v>
      </c>
      <c r="Q20327">
        <v>0</v>
      </c>
      <c r="S20327">
        <v>0</v>
      </c>
    </row>
    <row r="20328" spans="1:19" x14ac:dyDescent="0.3">
      <c r="A20328" t="s">
        <v>40455</v>
      </c>
      <c r="B20328" s="171" t="s">
        <v>40456</v>
      </c>
      <c r="C20328" s="171" t="s">
        <v>230</v>
      </c>
      <c r="D20328" s="171" t="s">
        <v>80</v>
      </c>
      <c r="E20328" s="11">
        <v>45231</v>
      </c>
      <c r="F20328">
        <v>0</v>
      </c>
      <c r="G20328">
        <v>0</v>
      </c>
      <c r="I20328">
        <v>0</v>
      </c>
      <c r="J20328">
        <v>0</v>
      </c>
      <c r="L20328">
        <v>0</v>
      </c>
      <c r="N20328">
        <v>0</v>
      </c>
      <c r="P20328">
        <v>0</v>
      </c>
      <c r="Q20328">
        <v>0</v>
      </c>
      <c r="S20328">
        <v>0</v>
      </c>
    </row>
    <row r="20329" spans="1:19" x14ac:dyDescent="0.3">
      <c r="A20329" t="s">
        <v>40457</v>
      </c>
      <c r="B20329" s="171" t="s">
        <v>40458</v>
      </c>
      <c r="C20329" s="171" t="s">
        <v>8193</v>
      </c>
      <c r="D20329" s="171" t="s">
        <v>80</v>
      </c>
      <c r="E20329" s="11">
        <v>45231</v>
      </c>
      <c r="F20329">
        <v>2</v>
      </c>
      <c r="G20329">
        <v>3</v>
      </c>
      <c r="I20329">
        <v>23</v>
      </c>
      <c r="J20329">
        <v>22</v>
      </c>
      <c r="L20329">
        <v>33</v>
      </c>
      <c r="N20329">
        <v>20</v>
      </c>
      <c r="P20329">
        <v>0</v>
      </c>
      <c r="Q20329">
        <v>0</v>
      </c>
      <c r="S20329">
        <v>3</v>
      </c>
    </row>
    <row r="20330" spans="1:19" x14ac:dyDescent="0.3">
      <c r="A20330" t="s">
        <v>40459</v>
      </c>
      <c r="B20330" s="171" t="s">
        <v>40460</v>
      </c>
      <c r="C20330" s="171" t="s">
        <v>10522</v>
      </c>
      <c r="D20330" s="171" t="s">
        <v>80</v>
      </c>
      <c r="E20330" s="11">
        <v>45231</v>
      </c>
      <c r="F20330">
        <v>0</v>
      </c>
      <c r="G20330">
        <v>0</v>
      </c>
      <c r="I20330">
        <v>0</v>
      </c>
      <c r="J20330">
        <v>0</v>
      </c>
      <c r="L20330">
        <v>0</v>
      </c>
      <c r="N20330">
        <v>0</v>
      </c>
      <c r="P20330">
        <v>0</v>
      </c>
      <c r="Q20330">
        <v>0</v>
      </c>
      <c r="S20330">
        <v>0</v>
      </c>
    </row>
    <row r="20331" spans="1:19" x14ac:dyDescent="0.3">
      <c r="A20331" t="s">
        <v>40461</v>
      </c>
      <c r="B20331" s="171" t="s">
        <v>40462</v>
      </c>
      <c r="C20331" s="171" t="s">
        <v>10525</v>
      </c>
      <c r="D20331" s="171" t="s">
        <v>80</v>
      </c>
      <c r="E20331" s="11">
        <v>45231</v>
      </c>
      <c r="F20331">
        <v>0</v>
      </c>
      <c r="G20331">
        <v>0</v>
      </c>
      <c r="I20331">
        <v>0</v>
      </c>
      <c r="J20331">
        <v>0</v>
      </c>
      <c r="L20331">
        <v>0</v>
      </c>
      <c r="N20331">
        <v>0</v>
      </c>
      <c r="P20331">
        <v>0</v>
      </c>
      <c r="Q20331">
        <v>0</v>
      </c>
      <c r="S20331">
        <v>0</v>
      </c>
    </row>
    <row r="20332" spans="1:19" x14ac:dyDescent="0.3">
      <c r="A20332" t="s">
        <v>40463</v>
      </c>
      <c r="B20332" s="171" t="s">
        <v>40464</v>
      </c>
      <c r="C20332" s="171" t="s">
        <v>10528</v>
      </c>
      <c r="D20332" s="171" t="s">
        <v>80</v>
      </c>
      <c r="E20332" s="11">
        <v>45231</v>
      </c>
      <c r="F20332">
        <v>0</v>
      </c>
      <c r="G20332">
        <v>0</v>
      </c>
      <c r="I20332">
        <v>0</v>
      </c>
      <c r="J20332">
        <v>0</v>
      </c>
      <c r="L20332">
        <v>0</v>
      </c>
      <c r="N20332">
        <v>0</v>
      </c>
      <c r="P20332">
        <v>0</v>
      </c>
      <c r="Q20332">
        <v>0</v>
      </c>
      <c r="S20332">
        <v>0</v>
      </c>
    </row>
    <row r="20333" spans="1:19" x14ac:dyDescent="0.3">
      <c r="A20333" t="s">
        <v>40465</v>
      </c>
      <c r="B20333" s="171" t="s">
        <v>40466</v>
      </c>
      <c r="C20333" s="171" t="s">
        <v>10531</v>
      </c>
      <c r="D20333" s="171" t="s">
        <v>80</v>
      </c>
      <c r="E20333" s="11">
        <v>45231</v>
      </c>
      <c r="F20333">
        <v>0</v>
      </c>
      <c r="G20333">
        <v>0</v>
      </c>
      <c r="I20333">
        <v>0</v>
      </c>
      <c r="J20333">
        <v>0</v>
      </c>
      <c r="L20333">
        <v>0</v>
      </c>
      <c r="N20333">
        <v>0</v>
      </c>
      <c r="P20333">
        <v>0</v>
      </c>
      <c r="Q20333">
        <v>0</v>
      </c>
      <c r="S20333">
        <v>0</v>
      </c>
    </row>
    <row r="20334" spans="1:19" x14ac:dyDescent="0.3">
      <c r="A20334" t="s">
        <v>40467</v>
      </c>
      <c r="B20334" s="171" t="s">
        <v>40468</v>
      </c>
      <c r="C20334" s="171" t="s">
        <v>14880</v>
      </c>
      <c r="D20334" s="171" t="s">
        <v>80</v>
      </c>
      <c r="E20334" s="11">
        <v>45231</v>
      </c>
      <c r="F20334">
        <v>0</v>
      </c>
      <c r="G20334">
        <v>0</v>
      </c>
      <c r="I20334">
        <v>0</v>
      </c>
      <c r="J20334">
        <v>0</v>
      </c>
      <c r="L20334">
        <v>0</v>
      </c>
      <c r="N20334">
        <v>0</v>
      </c>
      <c r="P20334">
        <v>0</v>
      </c>
      <c r="Q20334">
        <v>0</v>
      </c>
      <c r="S20334">
        <v>0</v>
      </c>
    </row>
    <row r="20335" spans="1:19" x14ac:dyDescent="0.3">
      <c r="A20335" t="s">
        <v>40469</v>
      </c>
      <c r="B20335" s="171" t="s">
        <v>40470</v>
      </c>
      <c r="C20335" s="171" t="s">
        <v>10534</v>
      </c>
      <c r="D20335" s="171" t="s">
        <v>80</v>
      </c>
      <c r="E20335" s="11">
        <v>45231</v>
      </c>
      <c r="F20335">
        <v>2.5</v>
      </c>
      <c r="G20335">
        <v>2</v>
      </c>
      <c r="I20335">
        <v>6</v>
      </c>
      <c r="J20335">
        <v>14</v>
      </c>
      <c r="L20335">
        <v>11</v>
      </c>
      <c r="N20335">
        <v>6</v>
      </c>
      <c r="P20335">
        <v>0</v>
      </c>
      <c r="Q20335">
        <v>0</v>
      </c>
      <c r="S20335">
        <v>0</v>
      </c>
    </row>
    <row r="20336" spans="1:19" x14ac:dyDescent="0.3">
      <c r="A20336" t="s">
        <v>40471</v>
      </c>
      <c r="B20336" s="171" t="s">
        <v>40472</v>
      </c>
      <c r="C20336" s="171" t="s">
        <v>10537</v>
      </c>
      <c r="D20336" s="171" t="s">
        <v>80</v>
      </c>
      <c r="E20336" s="11">
        <v>45231</v>
      </c>
      <c r="F20336">
        <v>0.5</v>
      </c>
      <c r="G20336">
        <v>2</v>
      </c>
      <c r="I20336">
        <v>3</v>
      </c>
      <c r="J20336">
        <v>3</v>
      </c>
      <c r="L20336">
        <v>11</v>
      </c>
      <c r="N20336">
        <v>2</v>
      </c>
      <c r="P20336">
        <v>0</v>
      </c>
      <c r="Q20336">
        <v>0</v>
      </c>
      <c r="S20336">
        <v>1</v>
      </c>
    </row>
    <row r="20337" spans="1:19" x14ac:dyDescent="0.3">
      <c r="A20337" t="s">
        <v>40473</v>
      </c>
      <c r="B20337" s="171" t="s">
        <v>40474</v>
      </c>
      <c r="C20337" s="171" t="s">
        <v>34754</v>
      </c>
      <c r="D20337" s="171" t="s">
        <v>4</v>
      </c>
      <c r="E20337" s="11">
        <v>45231</v>
      </c>
      <c r="F20337">
        <v>0.5</v>
      </c>
      <c r="G20337">
        <v>0.5</v>
      </c>
      <c r="I20337">
        <v>0</v>
      </c>
      <c r="J20337">
        <v>2</v>
      </c>
      <c r="L20337">
        <v>2</v>
      </c>
      <c r="N20337">
        <v>0</v>
      </c>
      <c r="P20337">
        <v>0</v>
      </c>
      <c r="Q20337">
        <v>0</v>
      </c>
      <c r="S20337">
        <v>0</v>
      </c>
    </row>
    <row r="20338" spans="1:19" x14ac:dyDescent="0.3">
      <c r="A20338" t="s">
        <v>40475</v>
      </c>
      <c r="B20338" s="171" t="s">
        <v>40476</v>
      </c>
      <c r="C20338" s="171" t="s">
        <v>34757</v>
      </c>
      <c r="D20338" s="171" t="s">
        <v>4</v>
      </c>
      <c r="E20338" s="11">
        <v>45231</v>
      </c>
      <c r="F20338">
        <v>1</v>
      </c>
      <c r="G20338">
        <v>1.5</v>
      </c>
      <c r="I20338">
        <v>0</v>
      </c>
      <c r="J20338">
        <v>4</v>
      </c>
      <c r="L20338">
        <v>6</v>
      </c>
      <c r="N20338">
        <v>0</v>
      </c>
      <c r="P20338">
        <v>0</v>
      </c>
      <c r="Q20338">
        <v>0</v>
      </c>
      <c r="S20338">
        <v>0</v>
      </c>
    </row>
    <row r="20339" spans="1:19" x14ac:dyDescent="0.3">
      <c r="A20339" t="s">
        <v>40477</v>
      </c>
      <c r="B20339" s="171" t="s">
        <v>40478</v>
      </c>
      <c r="C20339" s="171" t="s">
        <v>34760</v>
      </c>
      <c r="D20339" s="171" t="s">
        <v>4</v>
      </c>
      <c r="E20339" s="11">
        <v>45231</v>
      </c>
      <c r="F20339">
        <v>1</v>
      </c>
      <c r="G20339">
        <v>1</v>
      </c>
      <c r="I20339">
        <v>3</v>
      </c>
      <c r="J20339">
        <v>4</v>
      </c>
      <c r="L20339">
        <v>4</v>
      </c>
      <c r="N20339">
        <v>3</v>
      </c>
      <c r="P20339">
        <v>0</v>
      </c>
      <c r="Q20339">
        <v>0</v>
      </c>
      <c r="S20339">
        <v>0</v>
      </c>
    </row>
    <row r="20340" spans="1:19" x14ac:dyDescent="0.3">
      <c r="A20340" t="s">
        <v>40479</v>
      </c>
      <c r="B20340" s="171" t="s">
        <v>40480</v>
      </c>
      <c r="C20340" s="171" t="s">
        <v>34763</v>
      </c>
      <c r="D20340" s="171" t="s">
        <v>4</v>
      </c>
      <c r="E20340" s="11">
        <v>45231</v>
      </c>
      <c r="F20340">
        <v>0.5</v>
      </c>
      <c r="G20340">
        <v>0.5</v>
      </c>
      <c r="I20340">
        <v>0</v>
      </c>
      <c r="J20340">
        <v>2</v>
      </c>
      <c r="L20340">
        <v>2</v>
      </c>
      <c r="N20340">
        <v>0</v>
      </c>
      <c r="P20340">
        <v>0</v>
      </c>
      <c r="Q20340">
        <v>0</v>
      </c>
      <c r="S20340">
        <v>0</v>
      </c>
    </row>
    <row r="20341" spans="1:19" x14ac:dyDescent="0.3">
      <c r="A20341" t="s">
        <v>40481</v>
      </c>
      <c r="B20341" s="171" t="s">
        <v>40482</v>
      </c>
      <c r="C20341" s="171" t="s">
        <v>34766</v>
      </c>
      <c r="D20341" s="171" t="s">
        <v>4</v>
      </c>
      <c r="E20341" s="11">
        <v>45231</v>
      </c>
      <c r="F20341">
        <v>0.5</v>
      </c>
      <c r="G20341">
        <v>0.5</v>
      </c>
      <c r="I20341">
        <v>0</v>
      </c>
      <c r="J20341">
        <v>2</v>
      </c>
      <c r="L20341">
        <v>2</v>
      </c>
      <c r="N20341">
        <v>0</v>
      </c>
      <c r="P20341">
        <v>0</v>
      </c>
      <c r="Q20341">
        <v>0</v>
      </c>
      <c r="S20341">
        <v>0</v>
      </c>
    </row>
    <row r="20342" spans="1:19" x14ac:dyDescent="0.3">
      <c r="A20342" t="s">
        <v>40483</v>
      </c>
      <c r="B20342" s="171" t="s">
        <v>40484</v>
      </c>
      <c r="C20342" s="171" t="s">
        <v>119</v>
      </c>
      <c r="D20342" s="171" t="s">
        <v>4</v>
      </c>
      <c r="E20342" s="11">
        <v>45231</v>
      </c>
      <c r="F20342">
        <v>0</v>
      </c>
      <c r="G20342">
        <v>0</v>
      </c>
      <c r="I20342">
        <v>0</v>
      </c>
      <c r="J20342">
        <v>0</v>
      </c>
      <c r="L20342">
        <v>0</v>
      </c>
      <c r="N20342">
        <v>0</v>
      </c>
      <c r="P20342">
        <v>0</v>
      </c>
      <c r="Q20342">
        <v>0</v>
      </c>
      <c r="S20342">
        <v>0</v>
      </c>
    </row>
    <row r="20343" spans="1:19" x14ac:dyDescent="0.3">
      <c r="A20343" t="s">
        <v>40485</v>
      </c>
      <c r="B20343" s="171" t="s">
        <v>40486</v>
      </c>
      <c r="C20343" s="171" t="s">
        <v>143</v>
      </c>
      <c r="D20343" s="171" t="s">
        <v>4</v>
      </c>
      <c r="E20343" s="11">
        <v>45231</v>
      </c>
      <c r="F20343">
        <v>0</v>
      </c>
      <c r="G20343">
        <v>0</v>
      </c>
      <c r="I20343">
        <v>0</v>
      </c>
      <c r="J20343">
        <v>0</v>
      </c>
      <c r="L20343">
        <v>0</v>
      </c>
      <c r="N20343">
        <v>0</v>
      </c>
      <c r="P20343">
        <v>0</v>
      </c>
      <c r="Q20343">
        <v>0</v>
      </c>
      <c r="S20343">
        <v>0</v>
      </c>
    </row>
    <row r="20344" spans="1:19" x14ac:dyDescent="0.3">
      <c r="A20344" t="s">
        <v>40487</v>
      </c>
      <c r="B20344" s="171" t="s">
        <v>40488</v>
      </c>
      <c r="C20344" s="171" t="s">
        <v>158</v>
      </c>
      <c r="D20344" s="171" t="s">
        <v>4</v>
      </c>
      <c r="E20344" s="11">
        <v>45231</v>
      </c>
      <c r="F20344">
        <v>0</v>
      </c>
      <c r="G20344">
        <v>0</v>
      </c>
      <c r="I20344">
        <v>0</v>
      </c>
      <c r="J20344">
        <v>0</v>
      </c>
      <c r="L20344">
        <v>0</v>
      </c>
      <c r="N20344">
        <v>0</v>
      </c>
      <c r="P20344">
        <v>0</v>
      </c>
      <c r="Q20344">
        <v>0</v>
      </c>
      <c r="S20344">
        <v>0</v>
      </c>
    </row>
    <row r="20345" spans="1:19" x14ac:dyDescent="0.3">
      <c r="A20345" t="s">
        <v>40489</v>
      </c>
      <c r="B20345" s="171" t="s">
        <v>40490</v>
      </c>
      <c r="C20345" s="171" t="s">
        <v>209</v>
      </c>
      <c r="D20345" s="171" t="s">
        <v>4</v>
      </c>
      <c r="E20345" s="11">
        <v>45231</v>
      </c>
      <c r="F20345">
        <v>0</v>
      </c>
      <c r="G20345">
        <v>0</v>
      </c>
      <c r="I20345">
        <v>0</v>
      </c>
      <c r="J20345">
        <v>0</v>
      </c>
      <c r="L20345">
        <v>0</v>
      </c>
      <c r="N20345">
        <v>0</v>
      </c>
      <c r="P20345">
        <v>0</v>
      </c>
      <c r="Q20345">
        <v>0</v>
      </c>
      <c r="S20345">
        <v>0</v>
      </c>
    </row>
    <row r="20346" spans="1:19" x14ac:dyDescent="0.3">
      <c r="A20346" t="s">
        <v>40491</v>
      </c>
      <c r="B20346" s="171" t="s">
        <v>40492</v>
      </c>
      <c r="C20346" s="171" t="s">
        <v>76</v>
      </c>
      <c r="D20346" s="171" t="s">
        <v>4</v>
      </c>
      <c r="E20346" s="11">
        <v>45231</v>
      </c>
      <c r="F20346">
        <v>0</v>
      </c>
      <c r="G20346">
        <v>0</v>
      </c>
      <c r="I20346">
        <v>0</v>
      </c>
      <c r="J20346">
        <v>0</v>
      </c>
      <c r="L20346">
        <v>0</v>
      </c>
      <c r="N20346">
        <v>0</v>
      </c>
      <c r="P20346">
        <v>0</v>
      </c>
      <c r="Q20346">
        <v>0</v>
      </c>
      <c r="S20346">
        <v>0</v>
      </c>
    </row>
    <row r="20347" spans="1:19" x14ac:dyDescent="0.3">
      <c r="A20347" t="s">
        <v>40493</v>
      </c>
      <c r="B20347" s="171" t="s">
        <v>40494</v>
      </c>
      <c r="C20347" s="171" t="s">
        <v>15344</v>
      </c>
      <c r="D20347" s="171" t="s">
        <v>4</v>
      </c>
      <c r="E20347" s="11">
        <v>45231</v>
      </c>
      <c r="F20347">
        <v>0</v>
      </c>
      <c r="G20347">
        <v>0</v>
      </c>
      <c r="I20347">
        <v>0</v>
      </c>
      <c r="J20347">
        <v>0</v>
      </c>
      <c r="L20347">
        <v>0</v>
      </c>
      <c r="N20347">
        <v>0</v>
      </c>
      <c r="P20347">
        <v>0</v>
      </c>
      <c r="Q20347">
        <v>0</v>
      </c>
      <c r="S20347">
        <v>0</v>
      </c>
    </row>
    <row r="20348" spans="1:19" x14ac:dyDescent="0.3">
      <c r="A20348" t="s">
        <v>40495</v>
      </c>
      <c r="B20348" s="171" t="s">
        <v>40496</v>
      </c>
      <c r="C20348" s="171" t="s">
        <v>24281</v>
      </c>
      <c r="D20348" s="171" t="s">
        <v>4</v>
      </c>
      <c r="E20348" s="11">
        <v>45231</v>
      </c>
      <c r="F20348">
        <v>0</v>
      </c>
      <c r="G20348">
        <v>0</v>
      </c>
      <c r="I20348">
        <v>0</v>
      </c>
      <c r="J20348">
        <v>0</v>
      </c>
      <c r="L20348">
        <v>0</v>
      </c>
      <c r="N20348">
        <v>0</v>
      </c>
      <c r="P20348">
        <v>0</v>
      </c>
      <c r="Q20348">
        <v>0</v>
      </c>
      <c r="S20348">
        <v>0</v>
      </c>
    </row>
    <row r="20349" spans="1:19" x14ac:dyDescent="0.3">
      <c r="A20349" t="s">
        <v>40497</v>
      </c>
      <c r="B20349" s="171" t="s">
        <v>40498</v>
      </c>
      <c r="C20349" s="171" t="s">
        <v>24284</v>
      </c>
      <c r="D20349" s="171" t="s">
        <v>4</v>
      </c>
      <c r="E20349" s="11">
        <v>45231</v>
      </c>
      <c r="F20349">
        <v>3</v>
      </c>
      <c r="G20349">
        <v>3</v>
      </c>
      <c r="I20349">
        <v>11</v>
      </c>
      <c r="J20349">
        <v>17</v>
      </c>
      <c r="L20349">
        <v>17</v>
      </c>
      <c r="N20349">
        <v>11</v>
      </c>
      <c r="P20349">
        <v>2</v>
      </c>
      <c r="Q20349">
        <v>2</v>
      </c>
      <c r="S20349">
        <v>0</v>
      </c>
    </row>
    <row r="20350" spans="1:19" x14ac:dyDescent="0.3">
      <c r="A20350" t="s">
        <v>40499</v>
      </c>
      <c r="B20350" s="171" t="s">
        <v>40500</v>
      </c>
      <c r="C20350" s="171" t="s">
        <v>18126</v>
      </c>
      <c r="D20350" s="171" t="s">
        <v>4</v>
      </c>
      <c r="E20350" s="11">
        <v>45231</v>
      </c>
      <c r="F20350">
        <v>0</v>
      </c>
      <c r="G20350">
        <v>0</v>
      </c>
      <c r="I20350">
        <v>0</v>
      </c>
      <c r="J20350">
        <v>0</v>
      </c>
      <c r="L20350">
        <v>0</v>
      </c>
      <c r="N20350">
        <v>0</v>
      </c>
      <c r="P20350">
        <v>0</v>
      </c>
      <c r="Q20350">
        <v>0</v>
      </c>
      <c r="S20350">
        <v>0</v>
      </c>
    </row>
    <row r="20351" spans="1:19" x14ac:dyDescent="0.3">
      <c r="A20351" t="s">
        <v>40501</v>
      </c>
      <c r="B20351" s="171" t="s">
        <v>40502</v>
      </c>
      <c r="C20351" s="171" t="s">
        <v>128</v>
      </c>
      <c r="D20351" s="171" t="s">
        <v>4</v>
      </c>
      <c r="E20351" s="11">
        <v>45231</v>
      </c>
      <c r="F20351">
        <v>0</v>
      </c>
      <c r="G20351">
        <v>0</v>
      </c>
      <c r="I20351">
        <v>0</v>
      </c>
      <c r="J20351">
        <v>0</v>
      </c>
      <c r="L20351">
        <v>0</v>
      </c>
      <c r="N20351">
        <v>0</v>
      </c>
      <c r="P20351">
        <v>0</v>
      </c>
      <c r="Q20351">
        <v>0</v>
      </c>
      <c r="S20351">
        <v>0</v>
      </c>
    </row>
    <row r="20352" spans="1:19" x14ac:dyDescent="0.3">
      <c r="A20352" t="s">
        <v>40503</v>
      </c>
      <c r="B20352" s="171" t="s">
        <v>40504</v>
      </c>
      <c r="C20352" s="171" t="s">
        <v>14824</v>
      </c>
      <c r="D20352" s="171" t="s">
        <v>4</v>
      </c>
      <c r="E20352" s="11">
        <v>45231</v>
      </c>
      <c r="F20352">
        <v>0</v>
      </c>
      <c r="G20352">
        <v>0</v>
      </c>
      <c r="I20352">
        <v>0</v>
      </c>
      <c r="J20352">
        <v>0</v>
      </c>
      <c r="L20352">
        <v>0</v>
      </c>
      <c r="N20352">
        <v>0</v>
      </c>
      <c r="P20352">
        <v>0</v>
      </c>
      <c r="Q20352">
        <v>0</v>
      </c>
      <c r="S20352">
        <v>0</v>
      </c>
    </row>
    <row r="20353" spans="1:19" x14ac:dyDescent="0.3">
      <c r="A20353" t="s">
        <v>40505</v>
      </c>
      <c r="B20353" s="171" t="s">
        <v>40506</v>
      </c>
      <c r="C20353" s="171" t="s">
        <v>152</v>
      </c>
      <c r="D20353" s="171" t="s">
        <v>4</v>
      </c>
      <c r="E20353" s="11">
        <v>45231</v>
      </c>
      <c r="F20353">
        <v>0</v>
      </c>
      <c r="G20353">
        <v>0</v>
      </c>
      <c r="I20353">
        <v>0</v>
      </c>
      <c r="J20353">
        <v>0</v>
      </c>
      <c r="L20353">
        <v>0</v>
      </c>
      <c r="N20353">
        <v>0</v>
      </c>
      <c r="P20353">
        <v>0</v>
      </c>
      <c r="Q20353">
        <v>0</v>
      </c>
      <c r="S20353">
        <v>0</v>
      </c>
    </row>
    <row r="20354" spans="1:19" x14ac:dyDescent="0.3">
      <c r="A20354" t="s">
        <v>40507</v>
      </c>
      <c r="B20354" s="171" t="s">
        <v>40508</v>
      </c>
      <c r="C20354" s="171" t="s">
        <v>194</v>
      </c>
      <c r="D20354" s="171" t="s">
        <v>4</v>
      </c>
      <c r="E20354" s="11">
        <v>45231</v>
      </c>
      <c r="F20354">
        <v>5</v>
      </c>
      <c r="G20354">
        <v>5</v>
      </c>
      <c r="I20354">
        <v>24</v>
      </c>
      <c r="J20354">
        <v>27</v>
      </c>
      <c r="L20354">
        <v>27</v>
      </c>
      <c r="N20354">
        <v>17</v>
      </c>
      <c r="P20354">
        <v>1</v>
      </c>
      <c r="Q20354">
        <v>1</v>
      </c>
      <c r="S20354">
        <v>7</v>
      </c>
    </row>
    <row r="20355" spans="1:19" x14ac:dyDescent="0.3">
      <c r="A20355" t="s">
        <v>40509</v>
      </c>
      <c r="B20355" s="171" t="s">
        <v>40510</v>
      </c>
      <c r="C20355" s="171" t="s">
        <v>39930</v>
      </c>
      <c r="D20355" s="171" t="s">
        <v>4</v>
      </c>
      <c r="E20355" s="11">
        <v>45231</v>
      </c>
      <c r="F20355">
        <v>7</v>
      </c>
      <c r="G20355">
        <v>7</v>
      </c>
      <c r="I20355">
        <v>26</v>
      </c>
      <c r="J20355">
        <v>28</v>
      </c>
      <c r="L20355">
        <v>28</v>
      </c>
      <c r="N20355">
        <v>18</v>
      </c>
      <c r="P20355">
        <v>12</v>
      </c>
      <c r="Q20355">
        <v>12</v>
      </c>
      <c r="S20355">
        <v>8</v>
      </c>
    </row>
    <row r="20356" spans="1:19" x14ac:dyDescent="0.3">
      <c r="A20356" t="s">
        <v>40511</v>
      </c>
      <c r="B20356" s="171" t="s">
        <v>40512</v>
      </c>
      <c r="C20356" s="171" t="s">
        <v>39933</v>
      </c>
      <c r="D20356" s="171" t="s">
        <v>4</v>
      </c>
      <c r="E20356" s="11">
        <v>45231</v>
      </c>
      <c r="F20356">
        <v>1</v>
      </c>
      <c r="G20356">
        <v>1</v>
      </c>
      <c r="I20356">
        <v>4</v>
      </c>
      <c r="J20356">
        <v>4</v>
      </c>
      <c r="L20356">
        <v>4</v>
      </c>
      <c r="N20356">
        <v>2</v>
      </c>
      <c r="P20356">
        <v>0</v>
      </c>
      <c r="Q20356">
        <v>0</v>
      </c>
      <c r="S20356">
        <v>2</v>
      </c>
    </row>
    <row r="20357" spans="1:19" x14ac:dyDescent="0.3">
      <c r="A20357" t="s">
        <v>40513</v>
      </c>
      <c r="B20357" s="171" t="s">
        <v>40514</v>
      </c>
      <c r="C20357" s="171" t="s">
        <v>39936</v>
      </c>
      <c r="D20357" s="171" t="s">
        <v>4</v>
      </c>
      <c r="E20357" s="11">
        <v>45231</v>
      </c>
      <c r="F20357">
        <v>1</v>
      </c>
      <c r="G20357">
        <v>1</v>
      </c>
      <c r="I20357">
        <v>0</v>
      </c>
      <c r="J20357">
        <v>4</v>
      </c>
      <c r="L20357">
        <v>4</v>
      </c>
      <c r="N20357">
        <v>0</v>
      </c>
      <c r="P20357">
        <v>2</v>
      </c>
      <c r="Q20357">
        <v>3</v>
      </c>
      <c r="S20357">
        <v>0</v>
      </c>
    </row>
    <row r="20358" spans="1:19" x14ac:dyDescent="0.3">
      <c r="A20358" t="s">
        <v>40515</v>
      </c>
      <c r="B20358" s="171" t="s">
        <v>40516</v>
      </c>
      <c r="C20358" s="171" t="s">
        <v>39939</v>
      </c>
      <c r="D20358" s="171" t="s">
        <v>4</v>
      </c>
      <c r="E20358" s="11">
        <v>45231</v>
      </c>
      <c r="F20358">
        <v>1</v>
      </c>
      <c r="G20358">
        <v>1</v>
      </c>
      <c r="I20358">
        <v>1</v>
      </c>
      <c r="J20358">
        <v>4</v>
      </c>
      <c r="L20358">
        <v>4</v>
      </c>
      <c r="N20358">
        <v>1</v>
      </c>
      <c r="P20358">
        <v>0</v>
      </c>
      <c r="Q20358">
        <v>0</v>
      </c>
      <c r="S20358">
        <v>0</v>
      </c>
    </row>
    <row r="20359" spans="1:19" x14ac:dyDescent="0.3">
      <c r="A20359" t="s">
        <v>40517</v>
      </c>
      <c r="B20359" s="171" t="s">
        <v>40518</v>
      </c>
      <c r="C20359" s="171" t="s">
        <v>39942</v>
      </c>
      <c r="D20359" s="171" t="s">
        <v>4</v>
      </c>
      <c r="E20359" s="11">
        <v>45231</v>
      </c>
      <c r="F20359">
        <v>2</v>
      </c>
      <c r="G20359">
        <v>3</v>
      </c>
      <c r="I20359">
        <v>11</v>
      </c>
      <c r="J20359">
        <v>8</v>
      </c>
      <c r="L20359">
        <v>12</v>
      </c>
      <c r="N20359">
        <v>6</v>
      </c>
      <c r="P20359">
        <v>0</v>
      </c>
      <c r="Q20359">
        <v>0</v>
      </c>
      <c r="S20359">
        <v>5</v>
      </c>
    </row>
    <row r="20360" spans="1:19" x14ac:dyDescent="0.3">
      <c r="A20360" t="s">
        <v>40519</v>
      </c>
      <c r="B20360" s="171" t="s">
        <v>40520</v>
      </c>
      <c r="C20360" s="171" t="s">
        <v>18137</v>
      </c>
      <c r="D20360" s="171" t="s">
        <v>4</v>
      </c>
      <c r="E20360" s="11">
        <v>45231</v>
      </c>
      <c r="F20360">
        <v>0</v>
      </c>
      <c r="G20360">
        <v>0</v>
      </c>
      <c r="I20360">
        <v>0</v>
      </c>
      <c r="J20360">
        <v>0</v>
      </c>
      <c r="L20360">
        <v>0</v>
      </c>
      <c r="N20360">
        <v>0</v>
      </c>
      <c r="P20360">
        <v>0</v>
      </c>
      <c r="Q20360">
        <v>0</v>
      </c>
      <c r="S20360">
        <v>0</v>
      </c>
    </row>
    <row r="20361" spans="1:19" x14ac:dyDescent="0.3">
      <c r="A20361" t="s">
        <v>40521</v>
      </c>
      <c r="B20361" s="171" t="s">
        <v>40522</v>
      </c>
      <c r="C20361" s="171" t="s">
        <v>18140</v>
      </c>
      <c r="D20361" s="171" t="s">
        <v>4</v>
      </c>
      <c r="E20361" s="11">
        <v>45231</v>
      </c>
      <c r="F20361">
        <v>3</v>
      </c>
      <c r="G20361">
        <v>4</v>
      </c>
      <c r="I20361">
        <v>10</v>
      </c>
      <c r="J20361">
        <v>15</v>
      </c>
      <c r="L20361">
        <v>20</v>
      </c>
      <c r="N20361">
        <v>7</v>
      </c>
      <c r="P20361">
        <v>0</v>
      </c>
      <c r="Q20361">
        <v>0</v>
      </c>
      <c r="S20361">
        <v>3</v>
      </c>
    </row>
    <row r="20362" spans="1:19" x14ac:dyDescent="0.3">
      <c r="A20362" t="s">
        <v>40523</v>
      </c>
      <c r="B20362" s="171" t="s">
        <v>40524</v>
      </c>
      <c r="C20362" s="171" t="s">
        <v>236</v>
      </c>
      <c r="D20362" s="171" t="s">
        <v>4</v>
      </c>
      <c r="E20362" s="11">
        <v>45231</v>
      </c>
      <c r="F20362">
        <v>0</v>
      </c>
      <c r="G20362">
        <v>0</v>
      </c>
      <c r="I20362">
        <v>0</v>
      </c>
      <c r="J20362">
        <v>0</v>
      </c>
      <c r="L20362">
        <v>0</v>
      </c>
      <c r="N20362">
        <v>0</v>
      </c>
      <c r="P20362">
        <v>0</v>
      </c>
      <c r="Q20362">
        <v>0</v>
      </c>
      <c r="S20362">
        <v>0</v>
      </c>
    </row>
    <row r="20363" spans="1:19" x14ac:dyDescent="0.3">
      <c r="A20363" t="s">
        <v>40525</v>
      </c>
      <c r="B20363" s="171" t="s">
        <v>40526</v>
      </c>
      <c r="C20363" s="171" t="s">
        <v>239</v>
      </c>
      <c r="D20363" s="171" t="s">
        <v>4</v>
      </c>
      <c r="E20363" s="11">
        <v>45231</v>
      </c>
      <c r="F20363">
        <v>0</v>
      </c>
      <c r="G20363">
        <v>0</v>
      </c>
      <c r="I20363">
        <v>0</v>
      </c>
      <c r="J20363">
        <v>0</v>
      </c>
      <c r="L20363">
        <v>0</v>
      </c>
      <c r="N20363">
        <v>0</v>
      </c>
      <c r="P20363">
        <v>0</v>
      </c>
      <c r="Q20363">
        <v>0</v>
      </c>
      <c r="S20363">
        <v>0</v>
      </c>
    </row>
    <row r="20364" spans="1:19" x14ac:dyDescent="0.3">
      <c r="A20364" t="s">
        <v>40527</v>
      </c>
      <c r="B20364" s="171" t="s">
        <v>40528</v>
      </c>
      <c r="C20364" s="171" t="s">
        <v>24315</v>
      </c>
      <c r="D20364" s="171" t="s">
        <v>4</v>
      </c>
      <c r="E20364" s="11">
        <v>45231</v>
      </c>
      <c r="F20364">
        <v>0</v>
      </c>
      <c r="G20364">
        <v>0</v>
      </c>
      <c r="I20364">
        <v>0</v>
      </c>
      <c r="J20364">
        <v>0</v>
      </c>
      <c r="L20364">
        <v>0</v>
      </c>
      <c r="N20364">
        <v>0</v>
      </c>
      <c r="P20364">
        <v>0</v>
      </c>
      <c r="Q20364">
        <v>0</v>
      </c>
      <c r="S20364">
        <v>0</v>
      </c>
    </row>
    <row r="20365" spans="1:19" x14ac:dyDescent="0.3">
      <c r="A20365" t="s">
        <v>40529</v>
      </c>
      <c r="B20365" s="171" t="s">
        <v>40530</v>
      </c>
      <c r="C20365" s="171" t="s">
        <v>34833</v>
      </c>
      <c r="D20365" s="171" t="s">
        <v>4</v>
      </c>
      <c r="E20365" s="11">
        <v>45231</v>
      </c>
      <c r="F20365">
        <v>1.5</v>
      </c>
      <c r="G20365">
        <v>2</v>
      </c>
      <c r="I20365">
        <v>3</v>
      </c>
      <c r="J20365">
        <v>9</v>
      </c>
      <c r="L20365">
        <v>11</v>
      </c>
      <c r="N20365">
        <v>3</v>
      </c>
      <c r="P20365">
        <v>0</v>
      </c>
      <c r="Q20365">
        <v>0</v>
      </c>
      <c r="S20365">
        <v>0</v>
      </c>
    </row>
    <row r="20366" spans="1:19" x14ac:dyDescent="0.3">
      <c r="A20366" t="s">
        <v>40531</v>
      </c>
      <c r="B20366" s="171" t="s">
        <v>40532</v>
      </c>
      <c r="C20366" s="171" t="s">
        <v>34836</v>
      </c>
      <c r="D20366" s="171" t="s">
        <v>4</v>
      </c>
      <c r="E20366" s="11">
        <v>45231</v>
      </c>
      <c r="F20366">
        <v>1.5</v>
      </c>
      <c r="G20366">
        <v>1.5</v>
      </c>
      <c r="I20366">
        <v>1</v>
      </c>
      <c r="J20366">
        <v>7</v>
      </c>
      <c r="L20366">
        <v>7</v>
      </c>
      <c r="N20366">
        <v>1</v>
      </c>
      <c r="P20366">
        <v>0</v>
      </c>
      <c r="Q20366">
        <v>0</v>
      </c>
      <c r="S20366">
        <v>0</v>
      </c>
    </row>
    <row r="20367" spans="1:19" x14ac:dyDescent="0.3">
      <c r="A20367" t="s">
        <v>40533</v>
      </c>
      <c r="B20367" s="171" t="s">
        <v>40534</v>
      </c>
      <c r="C20367" s="171" t="s">
        <v>113</v>
      </c>
      <c r="D20367" s="171" t="s">
        <v>4</v>
      </c>
      <c r="E20367" s="11">
        <v>45231</v>
      </c>
      <c r="F20367">
        <v>0</v>
      </c>
      <c r="G20367">
        <v>0</v>
      </c>
      <c r="I20367">
        <v>0</v>
      </c>
      <c r="J20367">
        <v>0</v>
      </c>
      <c r="L20367">
        <v>0</v>
      </c>
      <c r="N20367">
        <v>0</v>
      </c>
      <c r="P20367">
        <v>0</v>
      </c>
      <c r="Q20367">
        <v>0</v>
      </c>
      <c r="S20367">
        <v>0</v>
      </c>
    </row>
    <row r="20368" spans="1:19" x14ac:dyDescent="0.3">
      <c r="A20368" t="s">
        <v>40535</v>
      </c>
      <c r="B20368" s="171" t="s">
        <v>40536</v>
      </c>
      <c r="C20368" s="171" t="s">
        <v>131</v>
      </c>
      <c r="D20368" s="171" t="s">
        <v>4</v>
      </c>
      <c r="E20368" s="11">
        <v>45231</v>
      </c>
      <c r="F20368">
        <v>0</v>
      </c>
      <c r="G20368">
        <v>0</v>
      </c>
      <c r="I20368">
        <v>0</v>
      </c>
      <c r="J20368">
        <v>0</v>
      </c>
      <c r="L20368">
        <v>0</v>
      </c>
      <c r="N20368">
        <v>0</v>
      </c>
      <c r="P20368">
        <v>0</v>
      </c>
      <c r="Q20368">
        <v>0</v>
      </c>
      <c r="S20368">
        <v>0</v>
      </c>
    </row>
    <row r="20369" spans="1:19" x14ac:dyDescent="0.3">
      <c r="A20369" t="s">
        <v>40537</v>
      </c>
      <c r="B20369" s="171" t="s">
        <v>40538</v>
      </c>
      <c r="C20369" s="171" t="s">
        <v>14843</v>
      </c>
      <c r="D20369" s="171" t="s">
        <v>4</v>
      </c>
      <c r="E20369" s="11">
        <v>45231</v>
      </c>
      <c r="F20369">
        <v>0</v>
      </c>
      <c r="G20369">
        <v>0</v>
      </c>
      <c r="I20369">
        <v>0</v>
      </c>
      <c r="J20369">
        <v>0</v>
      </c>
      <c r="L20369">
        <v>0</v>
      </c>
      <c r="N20369">
        <v>0</v>
      </c>
      <c r="P20369">
        <v>0</v>
      </c>
      <c r="Q20369">
        <v>0</v>
      </c>
      <c r="S20369">
        <v>0</v>
      </c>
    </row>
    <row r="20370" spans="1:19" x14ac:dyDescent="0.3">
      <c r="A20370" t="s">
        <v>40539</v>
      </c>
      <c r="B20370" s="171" t="s">
        <v>40540</v>
      </c>
      <c r="C20370" s="171" t="s">
        <v>155</v>
      </c>
      <c r="D20370" s="171" t="s">
        <v>4</v>
      </c>
      <c r="E20370" s="11">
        <v>45231</v>
      </c>
      <c r="F20370">
        <v>5</v>
      </c>
      <c r="G20370">
        <v>5</v>
      </c>
      <c r="I20370">
        <v>15</v>
      </c>
      <c r="J20370">
        <v>27</v>
      </c>
      <c r="L20370">
        <v>26</v>
      </c>
      <c r="N20370">
        <v>14</v>
      </c>
      <c r="P20370">
        <v>1</v>
      </c>
      <c r="Q20370">
        <v>2</v>
      </c>
      <c r="S20370">
        <v>1</v>
      </c>
    </row>
    <row r="20371" spans="1:19" x14ac:dyDescent="0.3">
      <c r="A20371" t="s">
        <v>40541</v>
      </c>
      <c r="B20371" s="171" t="s">
        <v>40542</v>
      </c>
      <c r="C20371" s="171" t="s">
        <v>16232</v>
      </c>
      <c r="D20371" s="171" t="s">
        <v>4</v>
      </c>
      <c r="E20371" s="11">
        <v>45231</v>
      </c>
      <c r="F20371">
        <v>1.5</v>
      </c>
      <c r="G20371">
        <v>4</v>
      </c>
      <c r="I20371">
        <v>4</v>
      </c>
      <c r="J20371">
        <v>9</v>
      </c>
      <c r="L20371">
        <v>24</v>
      </c>
      <c r="N20371">
        <v>4</v>
      </c>
      <c r="P20371">
        <v>0</v>
      </c>
      <c r="Q20371">
        <v>1</v>
      </c>
      <c r="S20371">
        <v>0</v>
      </c>
    </row>
    <row r="20372" spans="1:19" x14ac:dyDescent="0.3">
      <c r="A20372" t="s">
        <v>40543</v>
      </c>
      <c r="B20372" s="171" t="s">
        <v>40544</v>
      </c>
      <c r="C20372" s="171" t="s">
        <v>16557</v>
      </c>
      <c r="D20372" s="171" t="s">
        <v>4</v>
      </c>
      <c r="E20372" s="11">
        <v>45231</v>
      </c>
      <c r="F20372">
        <v>0</v>
      </c>
      <c r="G20372">
        <v>0</v>
      </c>
      <c r="I20372">
        <v>0</v>
      </c>
      <c r="J20372">
        <v>0</v>
      </c>
      <c r="L20372">
        <v>0</v>
      </c>
      <c r="N20372">
        <v>0</v>
      </c>
      <c r="P20372">
        <v>0</v>
      </c>
      <c r="Q20372">
        <v>0</v>
      </c>
      <c r="S20372">
        <v>0</v>
      </c>
    </row>
    <row r="20373" spans="1:19" x14ac:dyDescent="0.3">
      <c r="A20373" t="s">
        <v>40545</v>
      </c>
      <c r="B20373" s="171" t="s">
        <v>40546</v>
      </c>
      <c r="C20373" s="171" t="s">
        <v>188</v>
      </c>
      <c r="D20373" s="171" t="s">
        <v>4</v>
      </c>
      <c r="E20373" s="11">
        <v>45231</v>
      </c>
      <c r="F20373">
        <v>1</v>
      </c>
      <c r="G20373">
        <v>3.5</v>
      </c>
      <c r="I20373">
        <v>2</v>
      </c>
      <c r="J20373">
        <v>6</v>
      </c>
      <c r="L20373">
        <v>20</v>
      </c>
      <c r="N20373">
        <v>2</v>
      </c>
      <c r="P20373">
        <v>0</v>
      </c>
      <c r="Q20373">
        <v>0</v>
      </c>
      <c r="S20373">
        <v>0</v>
      </c>
    </row>
    <row r="20374" spans="1:19" x14ac:dyDescent="0.3">
      <c r="A20374" t="s">
        <v>40547</v>
      </c>
      <c r="B20374" s="171" t="s">
        <v>40548</v>
      </c>
      <c r="C20374" s="171" t="s">
        <v>227</v>
      </c>
      <c r="D20374" s="171" t="s">
        <v>4</v>
      </c>
      <c r="E20374" s="11">
        <v>45231</v>
      </c>
      <c r="F20374">
        <v>0</v>
      </c>
      <c r="G20374">
        <v>0</v>
      </c>
      <c r="I20374">
        <v>0</v>
      </c>
      <c r="J20374">
        <v>0</v>
      </c>
      <c r="L20374">
        <v>0</v>
      </c>
      <c r="N20374">
        <v>0</v>
      </c>
      <c r="P20374">
        <v>0</v>
      </c>
      <c r="Q20374">
        <v>0</v>
      </c>
      <c r="S20374">
        <v>0</v>
      </c>
    </row>
    <row r="20375" spans="1:19" x14ac:dyDescent="0.3">
      <c r="A20375" t="s">
        <v>40549</v>
      </c>
      <c r="B20375" s="171" t="s">
        <v>40550</v>
      </c>
      <c r="C20375" s="171" t="s">
        <v>116</v>
      </c>
      <c r="D20375" s="171" t="s">
        <v>4</v>
      </c>
      <c r="E20375" s="11">
        <v>45231</v>
      </c>
      <c r="F20375">
        <v>0</v>
      </c>
      <c r="G20375">
        <v>0</v>
      </c>
      <c r="I20375">
        <v>0</v>
      </c>
      <c r="J20375">
        <v>0</v>
      </c>
      <c r="L20375">
        <v>0</v>
      </c>
      <c r="N20375">
        <v>0</v>
      </c>
      <c r="P20375">
        <v>0</v>
      </c>
      <c r="Q20375">
        <v>0</v>
      </c>
      <c r="S20375">
        <v>0</v>
      </c>
    </row>
    <row r="20376" spans="1:19" x14ac:dyDescent="0.3">
      <c r="A20376" t="s">
        <v>40551</v>
      </c>
      <c r="B20376" s="171" t="s">
        <v>40552</v>
      </c>
      <c r="C20376" s="171" t="s">
        <v>9862</v>
      </c>
      <c r="D20376" s="171" t="s">
        <v>4</v>
      </c>
      <c r="E20376" s="11">
        <v>45231</v>
      </c>
      <c r="F20376">
        <v>0</v>
      </c>
      <c r="G20376">
        <v>0</v>
      </c>
      <c r="I20376">
        <v>0</v>
      </c>
      <c r="J20376">
        <v>0</v>
      </c>
      <c r="L20376">
        <v>0</v>
      </c>
      <c r="N20376">
        <v>0</v>
      </c>
      <c r="P20376">
        <v>0</v>
      </c>
      <c r="Q20376">
        <v>0</v>
      </c>
      <c r="S20376">
        <v>0</v>
      </c>
    </row>
    <row r="20377" spans="1:19" x14ac:dyDescent="0.3">
      <c r="A20377" t="s">
        <v>40553</v>
      </c>
      <c r="B20377" s="171" t="s">
        <v>40554</v>
      </c>
      <c r="C20377" s="171" t="s">
        <v>140</v>
      </c>
      <c r="D20377" s="171" t="s">
        <v>4</v>
      </c>
      <c r="E20377" s="11">
        <v>45231</v>
      </c>
      <c r="F20377">
        <v>0</v>
      </c>
      <c r="G20377">
        <v>0</v>
      </c>
      <c r="I20377">
        <v>0</v>
      </c>
      <c r="J20377">
        <v>0</v>
      </c>
      <c r="L20377">
        <v>0</v>
      </c>
      <c r="N20377">
        <v>0</v>
      </c>
      <c r="P20377">
        <v>0</v>
      </c>
      <c r="Q20377">
        <v>0</v>
      </c>
      <c r="S20377">
        <v>0</v>
      </c>
    </row>
    <row r="20378" spans="1:19" x14ac:dyDescent="0.3">
      <c r="A20378" t="s">
        <v>40555</v>
      </c>
      <c r="B20378" s="171" t="s">
        <v>40556</v>
      </c>
      <c r="C20378" s="171" t="s">
        <v>8590</v>
      </c>
      <c r="D20378" s="171" t="s">
        <v>4</v>
      </c>
      <c r="E20378" s="11">
        <v>45231</v>
      </c>
      <c r="F20378">
        <v>0</v>
      </c>
      <c r="G20378">
        <v>0</v>
      </c>
      <c r="I20378">
        <v>0</v>
      </c>
      <c r="J20378">
        <v>0</v>
      </c>
      <c r="L20378">
        <v>0</v>
      </c>
      <c r="N20378">
        <v>0</v>
      </c>
      <c r="P20378">
        <v>0</v>
      </c>
      <c r="Q20378">
        <v>0</v>
      </c>
      <c r="S20378">
        <v>0</v>
      </c>
    </row>
    <row r="20379" spans="1:19" x14ac:dyDescent="0.3">
      <c r="A20379" t="s">
        <v>40557</v>
      </c>
      <c r="B20379" s="171" t="s">
        <v>40558</v>
      </c>
      <c r="C20379" s="171" t="s">
        <v>170</v>
      </c>
      <c r="D20379" s="171" t="s">
        <v>4</v>
      </c>
      <c r="E20379" s="11">
        <v>45231</v>
      </c>
      <c r="F20379">
        <v>3.5</v>
      </c>
      <c r="G20379">
        <v>3.5</v>
      </c>
      <c r="I20379">
        <v>15</v>
      </c>
      <c r="J20379">
        <v>49</v>
      </c>
      <c r="L20379">
        <v>49</v>
      </c>
      <c r="N20379">
        <v>15</v>
      </c>
      <c r="P20379">
        <v>0</v>
      </c>
      <c r="Q20379">
        <v>8</v>
      </c>
      <c r="S20379">
        <v>0</v>
      </c>
    </row>
    <row r="20380" spans="1:19" x14ac:dyDescent="0.3">
      <c r="A20380" t="s">
        <v>40559</v>
      </c>
      <c r="B20380" s="171" t="s">
        <v>40560</v>
      </c>
      <c r="C20380" s="171" t="s">
        <v>182</v>
      </c>
      <c r="D20380" s="171" t="s">
        <v>4</v>
      </c>
      <c r="E20380" s="11">
        <v>45231</v>
      </c>
      <c r="F20380">
        <v>9.5</v>
      </c>
      <c r="G20380">
        <v>11</v>
      </c>
      <c r="I20380">
        <v>39</v>
      </c>
      <c r="J20380">
        <v>109</v>
      </c>
      <c r="L20380">
        <v>124</v>
      </c>
      <c r="N20380">
        <v>39</v>
      </c>
      <c r="P20380">
        <v>1</v>
      </c>
      <c r="Q20380">
        <v>1</v>
      </c>
      <c r="S20380">
        <v>0</v>
      </c>
    </row>
    <row r="20381" spans="1:19" x14ac:dyDescent="0.3">
      <c r="A20381" t="s">
        <v>40561</v>
      </c>
      <c r="B20381" s="171" t="s">
        <v>40562</v>
      </c>
      <c r="C20381" s="171" t="s">
        <v>197</v>
      </c>
      <c r="D20381" s="171" t="s">
        <v>4</v>
      </c>
      <c r="E20381" s="11">
        <v>45231</v>
      </c>
      <c r="F20381">
        <v>7.5</v>
      </c>
      <c r="G20381">
        <v>8</v>
      </c>
      <c r="I20381">
        <v>32</v>
      </c>
      <c r="J20381">
        <v>75</v>
      </c>
      <c r="L20381">
        <v>80</v>
      </c>
      <c r="N20381">
        <v>31</v>
      </c>
      <c r="P20381">
        <v>5</v>
      </c>
      <c r="Q20381">
        <v>6</v>
      </c>
      <c r="S20381">
        <v>1</v>
      </c>
    </row>
    <row r="20382" spans="1:19" x14ac:dyDescent="0.3">
      <c r="A20382" t="s">
        <v>40563</v>
      </c>
      <c r="B20382" s="171" t="s">
        <v>40564</v>
      </c>
      <c r="C20382" s="171" t="s">
        <v>218</v>
      </c>
      <c r="D20382" s="171" t="s">
        <v>4</v>
      </c>
      <c r="E20382" s="11">
        <v>45231</v>
      </c>
      <c r="F20382">
        <v>0</v>
      </c>
      <c r="G20382">
        <v>0</v>
      </c>
      <c r="I20382">
        <v>0</v>
      </c>
      <c r="J20382">
        <v>0</v>
      </c>
      <c r="L20382">
        <v>0</v>
      </c>
      <c r="N20382">
        <v>0</v>
      </c>
      <c r="P20382">
        <v>0</v>
      </c>
      <c r="Q20382">
        <v>0</v>
      </c>
      <c r="S20382">
        <v>0</v>
      </c>
    </row>
    <row r="20383" spans="1:19" x14ac:dyDescent="0.3">
      <c r="A20383" t="s">
        <v>40565</v>
      </c>
      <c r="B20383" s="171" t="s">
        <v>40566</v>
      </c>
      <c r="C20383" s="171" t="s">
        <v>34871</v>
      </c>
      <c r="D20383" s="171" t="s">
        <v>4</v>
      </c>
      <c r="E20383" s="11">
        <v>45231</v>
      </c>
      <c r="F20383">
        <v>2</v>
      </c>
      <c r="G20383">
        <v>4</v>
      </c>
      <c r="I20383">
        <v>15</v>
      </c>
      <c r="J20383">
        <v>22</v>
      </c>
      <c r="L20383">
        <v>44</v>
      </c>
      <c r="N20383">
        <v>15</v>
      </c>
      <c r="P20383">
        <v>0</v>
      </c>
      <c r="Q20383">
        <v>0</v>
      </c>
      <c r="S20383">
        <v>0</v>
      </c>
    </row>
    <row r="20384" spans="1:19" x14ac:dyDescent="0.3">
      <c r="A20384" t="s">
        <v>40567</v>
      </c>
      <c r="B20384" s="171" t="s">
        <v>40568</v>
      </c>
      <c r="C20384" s="171" t="s">
        <v>230</v>
      </c>
      <c r="D20384" s="171" t="s">
        <v>4</v>
      </c>
      <c r="E20384" s="11">
        <v>45231</v>
      </c>
      <c r="F20384">
        <v>0</v>
      </c>
      <c r="G20384">
        <v>0</v>
      </c>
      <c r="I20384">
        <v>0</v>
      </c>
      <c r="J20384">
        <v>0</v>
      </c>
      <c r="L20384">
        <v>0</v>
      </c>
      <c r="N20384">
        <v>0</v>
      </c>
      <c r="P20384">
        <v>0</v>
      </c>
      <c r="Q20384">
        <v>0</v>
      </c>
      <c r="S20384">
        <v>0</v>
      </c>
    </row>
    <row r="20385" spans="1:19" x14ac:dyDescent="0.3">
      <c r="A20385" t="s">
        <v>40569</v>
      </c>
      <c r="B20385" s="171" t="s">
        <v>40570</v>
      </c>
      <c r="C20385" s="171" t="s">
        <v>8193</v>
      </c>
      <c r="D20385" s="171" t="s">
        <v>4</v>
      </c>
      <c r="E20385" s="11">
        <v>45231</v>
      </c>
      <c r="F20385">
        <v>2</v>
      </c>
      <c r="G20385">
        <v>3</v>
      </c>
      <c r="I20385">
        <v>23</v>
      </c>
      <c r="J20385">
        <v>22</v>
      </c>
      <c r="L20385">
        <v>33</v>
      </c>
      <c r="N20385">
        <v>20</v>
      </c>
      <c r="P20385">
        <v>0</v>
      </c>
      <c r="Q20385">
        <v>0</v>
      </c>
      <c r="S20385">
        <v>3</v>
      </c>
    </row>
    <row r="20386" spans="1:19" x14ac:dyDescent="0.3">
      <c r="A20386" t="s">
        <v>40571</v>
      </c>
      <c r="B20386" s="171" t="s">
        <v>40572</v>
      </c>
      <c r="C20386" s="171" t="s">
        <v>10522</v>
      </c>
      <c r="D20386" s="171" t="s">
        <v>4</v>
      </c>
      <c r="E20386" s="11">
        <v>45231</v>
      </c>
      <c r="F20386">
        <v>0</v>
      </c>
      <c r="G20386">
        <v>0</v>
      </c>
      <c r="I20386">
        <v>0</v>
      </c>
      <c r="J20386">
        <v>0</v>
      </c>
      <c r="L20386">
        <v>0</v>
      </c>
      <c r="N20386">
        <v>0</v>
      </c>
      <c r="P20386">
        <v>0</v>
      </c>
      <c r="Q20386">
        <v>0</v>
      </c>
      <c r="S20386">
        <v>0</v>
      </c>
    </row>
    <row r="20387" spans="1:19" x14ac:dyDescent="0.3">
      <c r="A20387" t="s">
        <v>40573</v>
      </c>
      <c r="B20387" s="171" t="s">
        <v>40574</v>
      </c>
      <c r="C20387" s="171" t="s">
        <v>10525</v>
      </c>
      <c r="D20387" s="171" t="s">
        <v>4</v>
      </c>
      <c r="E20387" s="11">
        <v>45231</v>
      </c>
      <c r="F20387">
        <v>0</v>
      </c>
      <c r="G20387">
        <v>0</v>
      </c>
      <c r="I20387">
        <v>0</v>
      </c>
      <c r="J20387">
        <v>0</v>
      </c>
      <c r="L20387">
        <v>0</v>
      </c>
      <c r="N20387">
        <v>0</v>
      </c>
      <c r="P20387">
        <v>0</v>
      </c>
      <c r="Q20387">
        <v>0</v>
      </c>
      <c r="S20387">
        <v>0</v>
      </c>
    </row>
    <row r="20388" spans="1:19" x14ac:dyDescent="0.3">
      <c r="A20388" t="s">
        <v>40575</v>
      </c>
      <c r="B20388" s="171" t="s">
        <v>40576</v>
      </c>
      <c r="C20388" s="171" t="s">
        <v>10528</v>
      </c>
      <c r="D20388" s="171" t="s">
        <v>4</v>
      </c>
      <c r="E20388" s="11">
        <v>45231</v>
      </c>
      <c r="F20388">
        <v>0</v>
      </c>
      <c r="G20388">
        <v>0</v>
      </c>
      <c r="I20388">
        <v>0</v>
      </c>
      <c r="J20388">
        <v>0</v>
      </c>
      <c r="L20388">
        <v>0</v>
      </c>
      <c r="N20388">
        <v>0</v>
      </c>
      <c r="P20388">
        <v>0</v>
      </c>
      <c r="Q20388">
        <v>0</v>
      </c>
      <c r="S20388">
        <v>0</v>
      </c>
    </row>
    <row r="20389" spans="1:19" x14ac:dyDescent="0.3">
      <c r="A20389" t="s">
        <v>40577</v>
      </c>
      <c r="B20389" s="171" t="s">
        <v>40578</v>
      </c>
      <c r="C20389" s="171" t="s">
        <v>10531</v>
      </c>
      <c r="D20389" s="171" t="s">
        <v>4</v>
      </c>
      <c r="E20389" s="11">
        <v>45231</v>
      </c>
      <c r="F20389">
        <v>0</v>
      </c>
      <c r="G20389">
        <v>0</v>
      </c>
      <c r="I20389">
        <v>0</v>
      </c>
      <c r="J20389">
        <v>0</v>
      </c>
      <c r="L20389">
        <v>0</v>
      </c>
      <c r="N20389">
        <v>0</v>
      </c>
      <c r="P20389">
        <v>0</v>
      </c>
      <c r="Q20389">
        <v>0</v>
      </c>
      <c r="S20389">
        <v>0</v>
      </c>
    </row>
    <row r="20390" spans="1:19" x14ac:dyDescent="0.3">
      <c r="A20390" t="s">
        <v>40579</v>
      </c>
      <c r="B20390" s="171" t="s">
        <v>40580</v>
      </c>
      <c r="C20390" s="171" t="s">
        <v>14880</v>
      </c>
      <c r="D20390" s="171" t="s">
        <v>4</v>
      </c>
      <c r="E20390" s="11">
        <v>45231</v>
      </c>
      <c r="F20390">
        <v>0</v>
      </c>
      <c r="G20390">
        <v>0</v>
      </c>
      <c r="I20390">
        <v>0</v>
      </c>
      <c r="J20390">
        <v>0</v>
      </c>
      <c r="L20390">
        <v>0</v>
      </c>
      <c r="N20390">
        <v>0</v>
      </c>
      <c r="P20390">
        <v>0</v>
      </c>
      <c r="Q20390">
        <v>0</v>
      </c>
      <c r="S20390">
        <v>0</v>
      </c>
    </row>
    <row r="20391" spans="1:19" x14ac:dyDescent="0.3">
      <c r="A20391" t="s">
        <v>40581</v>
      </c>
      <c r="B20391" s="171" t="s">
        <v>40582</v>
      </c>
      <c r="C20391" s="171" t="s">
        <v>10534</v>
      </c>
      <c r="D20391" s="171" t="s">
        <v>4</v>
      </c>
      <c r="E20391" s="11">
        <v>45231</v>
      </c>
      <c r="F20391">
        <v>2.5</v>
      </c>
      <c r="G20391">
        <v>2</v>
      </c>
      <c r="I20391">
        <v>6</v>
      </c>
      <c r="J20391">
        <v>14</v>
      </c>
      <c r="L20391">
        <v>11</v>
      </c>
      <c r="N20391">
        <v>6</v>
      </c>
      <c r="P20391">
        <v>0</v>
      </c>
      <c r="Q20391">
        <v>0</v>
      </c>
      <c r="S20391">
        <v>0</v>
      </c>
    </row>
    <row r="20392" spans="1:19" x14ac:dyDescent="0.3">
      <c r="A20392" t="s">
        <v>40583</v>
      </c>
      <c r="B20392" s="171" t="s">
        <v>40584</v>
      </c>
      <c r="C20392" s="171" t="s">
        <v>10537</v>
      </c>
      <c r="D20392" s="171" t="s">
        <v>4</v>
      </c>
      <c r="E20392" s="11">
        <v>45231</v>
      </c>
      <c r="F20392">
        <v>0.5</v>
      </c>
      <c r="G20392">
        <v>2</v>
      </c>
      <c r="I20392">
        <v>3</v>
      </c>
      <c r="J20392">
        <v>3</v>
      </c>
      <c r="L20392">
        <v>11</v>
      </c>
      <c r="N20392">
        <v>2</v>
      </c>
      <c r="P20392">
        <v>0</v>
      </c>
      <c r="Q20392">
        <v>0</v>
      </c>
      <c r="S20392">
        <v>1</v>
      </c>
    </row>
    <row r="20393" spans="1:19" x14ac:dyDescent="0.3">
      <c r="A20393" t="s">
        <v>40585</v>
      </c>
      <c r="B20393" s="171" t="s">
        <v>40586</v>
      </c>
      <c r="C20393" s="171" t="s">
        <v>15347</v>
      </c>
      <c r="D20393" s="171" t="s">
        <v>4</v>
      </c>
      <c r="E20393" s="11">
        <v>45231</v>
      </c>
      <c r="F20393">
        <v>1</v>
      </c>
      <c r="G20393">
        <v>1</v>
      </c>
      <c r="I20393">
        <v>0</v>
      </c>
      <c r="J20393">
        <v>6</v>
      </c>
      <c r="L20393">
        <v>6</v>
      </c>
      <c r="N20393">
        <v>0</v>
      </c>
      <c r="P20393">
        <v>1</v>
      </c>
      <c r="Q20393">
        <v>1</v>
      </c>
      <c r="S20393">
        <v>0</v>
      </c>
    </row>
    <row r="20394" spans="1:19" x14ac:dyDescent="0.3">
      <c r="A20394" t="s">
        <v>40587</v>
      </c>
      <c r="B20394" s="171" t="s">
        <v>40588</v>
      </c>
      <c r="C20394" s="171" t="s">
        <v>203</v>
      </c>
      <c r="D20394" s="171" t="s">
        <v>4</v>
      </c>
      <c r="E20394" s="11">
        <v>45231</v>
      </c>
      <c r="F20394">
        <v>3</v>
      </c>
      <c r="G20394">
        <v>3</v>
      </c>
      <c r="I20394">
        <v>6</v>
      </c>
      <c r="J20394">
        <v>15</v>
      </c>
      <c r="L20394">
        <v>15</v>
      </c>
      <c r="N20394">
        <v>6</v>
      </c>
      <c r="P20394">
        <v>0</v>
      </c>
      <c r="Q20394">
        <v>0</v>
      </c>
      <c r="S20394">
        <v>0</v>
      </c>
    </row>
    <row r="20395" spans="1:19" x14ac:dyDescent="0.3">
      <c r="A20395" t="s">
        <v>40589</v>
      </c>
      <c r="B20395" s="171" t="s">
        <v>40590</v>
      </c>
      <c r="C20395" s="171" t="s">
        <v>15340</v>
      </c>
      <c r="D20395" s="171" t="s">
        <v>4</v>
      </c>
      <c r="E20395" s="11">
        <v>45231</v>
      </c>
      <c r="F20395">
        <v>0</v>
      </c>
      <c r="G20395">
        <v>0</v>
      </c>
      <c r="I20395">
        <v>0</v>
      </c>
      <c r="J20395">
        <v>0</v>
      </c>
      <c r="L20395">
        <v>0</v>
      </c>
      <c r="N20395">
        <v>0</v>
      </c>
      <c r="P20395">
        <v>0</v>
      </c>
      <c r="Q20395">
        <v>0</v>
      </c>
      <c r="S20395">
        <v>0</v>
      </c>
    </row>
    <row r="20396" spans="1:19" x14ac:dyDescent="0.3">
      <c r="A20396" t="s">
        <v>40591</v>
      </c>
      <c r="B20396" s="171" t="s">
        <v>40592</v>
      </c>
      <c r="C20396" s="171" t="s">
        <v>16544</v>
      </c>
      <c r="D20396" s="171" t="s">
        <v>4</v>
      </c>
      <c r="E20396" s="11">
        <v>45231</v>
      </c>
      <c r="F20396">
        <v>0</v>
      </c>
      <c r="G20396">
        <v>0</v>
      </c>
      <c r="I20396">
        <v>0</v>
      </c>
      <c r="J20396">
        <v>0</v>
      </c>
      <c r="L20396">
        <v>0</v>
      </c>
      <c r="N20396">
        <v>0</v>
      </c>
      <c r="P20396">
        <v>0</v>
      </c>
      <c r="Q20396">
        <v>0</v>
      </c>
      <c r="S20396">
        <v>0</v>
      </c>
    </row>
    <row r="20397" spans="1:19" x14ac:dyDescent="0.3">
      <c r="A20397" t="s">
        <v>40593</v>
      </c>
      <c r="B20397" s="171" t="s">
        <v>40594</v>
      </c>
      <c r="C20397" s="171" t="s">
        <v>176</v>
      </c>
      <c r="D20397" s="171" t="s">
        <v>4</v>
      </c>
      <c r="E20397" s="11">
        <v>45231</v>
      </c>
      <c r="F20397">
        <v>2</v>
      </c>
      <c r="G20397">
        <v>2</v>
      </c>
      <c r="I20397">
        <v>1</v>
      </c>
      <c r="J20397">
        <v>11</v>
      </c>
      <c r="L20397">
        <v>11</v>
      </c>
      <c r="N20397">
        <v>1</v>
      </c>
      <c r="P20397">
        <v>0</v>
      </c>
      <c r="Q20397">
        <v>0</v>
      </c>
      <c r="S20397">
        <v>0</v>
      </c>
    </row>
    <row r="20398" spans="1:19" x14ac:dyDescent="0.3">
      <c r="A20398" t="s">
        <v>40595</v>
      </c>
      <c r="B20398" s="171" t="s">
        <v>40596</v>
      </c>
      <c r="C20398" s="171" t="s">
        <v>206</v>
      </c>
      <c r="D20398" s="171" t="s">
        <v>4</v>
      </c>
      <c r="E20398" s="11">
        <v>45231</v>
      </c>
      <c r="F20398">
        <v>1.5</v>
      </c>
      <c r="G20398">
        <v>2</v>
      </c>
      <c r="I20398">
        <v>1</v>
      </c>
      <c r="J20398">
        <v>7</v>
      </c>
      <c r="L20398">
        <v>8</v>
      </c>
      <c r="N20398">
        <v>1</v>
      </c>
      <c r="P20398">
        <v>0</v>
      </c>
      <c r="Q20398">
        <v>0</v>
      </c>
      <c r="S20398">
        <v>0</v>
      </c>
    </row>
    <row r="20399" spans="1:19" x14ac:dyDescent="0.3">
      <c r="A20399" t="s">
        <v>40371</v>
      </c>
      <c r="B20399" s="171" t="s">
        <v>40372</v>
      </c>
      <c r="C20399" s="171" t="s">
        <v>24284</v>
      </c>
      <c r="D20399" s="171" t="s">
        <v>80</v>
      </c>
      <c r="E20399" s="11">
        <v>45231</v>
      </c>
      <c r="F20399">
        <v>10</v>
      </c>
      <c r="G20399">
        <v>10</v>
      </c>
      <c r="I20399">
        <v>37</v>
      </c>
      <c r="J20399">
        <v>45</v>
      </c>
      <c r="L20399">
        <v>45</v>
      </c>
      <c r="N20399">
        <v>29</v>
      </c>
      <c r="P20399">
        <v>14</v>
      </c>
      <c r="Q20399">
        <v>14</v>
      </c>
      <c r="S20399">
        <v>8</v>
      </c>
    </row>
    <row r="20400" spans="1:19" x14ac:dyDescent="0.3">
      <c r="A20400" t="s">
        <v>40597</v>
      </c>
      <c r="B20400" s="171" t="s">
        <v>40598</v>
      </c>
      <c r="C20400" s="171" t="s">
        <v>18229</v>
      </c>
      <c r="D20400" s="171" t="s">
        <v>80</v>
      </c>
      <c r="E20400" s="11">
        <v>45231</v>
      </c>
      <c r="F20400">
        <v>0</v>
      </c>
      <c r="G20400">
        <v>0</v>
      </c>
      <c r="I20400">
        <v>0</v>
      </c>
      <c r="J20400">
        <v>0</v>
      </c>
      <c r="L20400">
        <v>0</v>
      </c>
      <c r="N20400">
        <v>0</v>
      </c>
      <c r="P20400">
        <v>0</v>
      </c>
      <c r="Q20400">
        <v>0</v>
      </c>
      <c r="S20400">
        <v>0</v>
      </c>
    </row>
    <row r="20401" spans="1:19" x14ac:dyDescent="0.3">
      <c r="A20401" t="s">
        <v>40599</v>
      </c>
      <c r="B20401" s="171" t="s">
        <v>40600</v>
      </c>
      <c r="C20401" s="171" t="s">
        <v>9887</v>
      </c>
      <c r="D20401" s="171" t="s">
        <v>80</v>
      </c>
      <c r="E20401" s="11">
        <v>45231</v>
      </c>
      <c r="F20401">
        <v>0</v>
      </c>
      <c r="G20401">
        <v>0</v>
      </c>
      <c r="I20401">
        <v>0</v>
      </c>
      <c r="J20401">
        <v>0</v>
      </c>
      <c r="L20401">
        <v>0</v>
      </c>
      <c r="N20401">
        <v>0</v>
      </c>
      <c r="P20401">
        <v>0</v>
      </c>
      <c r="Q20401">
        <v>0</v>
      </c>
      <c r="S20401">
        <v>0</v>
      </c>
    </row>
    <row r="20402" spans="1:19" x14ac:dyDescent="0.3">
      <c r="A20402" t="s">
        <v>40601</v>
      </c>
      <c r="B20402" s="171" t="s">
        <v>40602</v>
      </c>
      <c r="C20402" s="171" t="s">
        <v>35010</v>
      </c>
      <c r="D20402" s="171" t="s">
        <v>80</v>
      </c>
      <c r="E20402" s="11">
        <v>45231</v>
      </c>
      <c r="F20402">
        <v>0.5</v>
      </c>
      <c r="G20402">
        <v>0.5</v>
      </c>
      <c r="I20402">
        <v>0</v>
      </c>
      <c r="J20402">
        <v>2</v>
      </c>
      <c r="L20402">
        <v>2</v>
      </c>
      <c r="N20402">
        <v>0</v>
      </c>
      <c r="P20402">
        <v>0</v>
      </c>
      <c r="Q20402">
        <v>0</v>
      </c>
      <c r="S20402">
        <v>0</v>
      </c>
    </row>
    <row r="20403" spans="1:19" x14ac:dyDescent="0.3">
      <c r="A20403" t="s">
        <v>40603</v>
      </c>
      <c r="B20403" s="171" t="s">
        <v>40604</v>
      </c>
      <c r="C20403" s="171" t="s">
        <v>11260</v>
      </c>
      <c r="D20403" s="171" t="s">
        <v>80</v>
      </c>
      <c r="E20403" s="11">
        <v>45231</v>
      </c>
      <c r="F20403">
        <v>0</v>
      </c>
      <c r="G20403">
        <v>0</v>
      </c>
      <c r="I20403">
        <v>0</v>
      </c>
      <c r="J20403">
        <v>0</v>
      </c>
      <c r="L20403">
        <v>0</v>
      </c>
      <c r="N20403">
        <v>0</v>
      </c>
      <c r="P20403">
        <v>0</v>
      </c>
      <c r="Q20403">
        <v>0</v>
      </c>
      <c r="S20403">
        <v>0</v>
      </c>
    </row>
    <row r="20404" spans="1:19" x14ac:dyDescent="0.3">
      <c r="A20404" t="s">
        <v>40605</v>
      </c>
      <c r="B20404" s="171" t="s">
        <v>40606</v>
      </c>
      <c r="C20404" s="171" t="s">
        <v>21284</v>
      </c>
      <c r="D20404" s="171" t="s">
        <v>80</v>
      </c>
      <c r="E20404" s="11">
        <v>45231</v>
      </c>
      <c r="F20404">
        <v>0</v>
      </c>
      <c r="G20404">
        <v>0</v>
      </c>
      <c r="I20404">
        <v>0</v>
      </c>
      <c r="J20404">
        <v>0</v>
      </c>
      <c r="L20404">
        <v>0</v>
      </c>
      <c r="N20404">
        <v>0</v>
      </c>
      <c r="P20404">
        <v>0</v>
      </c>
      <c r="Q20404">
        <v>0</v>
      </c>
      <c r="S20404">
        <v>0</v>
      </c>
    </row>
    <row r="20405" spans="1:19" x14ac:dyDescent="0.3">
      <c r="A20405" t="s">
        <v>40607</v>
      </c>
      <c r="B20405" s="171" t="s">
        <v>40608</v>
      </c>
      <c r="C20405" s="171" t="s">
        <v>125</v>
      </c>
      <c r="D20405" s="171" t="s">
        <v>80</v>
      </c>
      <c r="E20405" s="11">
        <v>45231</v>
      </c>
      <c r="F20405">
        <v>0</v>
      </c>
      <c r="G20405">
        <v>0</v>
      </c>
      <c r="I20405">
        <v>0</v>
      </c>
      <c r="J20405">
        <v>0</v>
      </c>
      <c r="L20405">
        <v>0</v>
      </c>
      <c r="N20405">
        <v>0</v>
      </c>
      <c r="P20405">
        <v>0</v>
      </c>
      <c r="Q20405">
        <v>0</v>
      </c>
      <c r="S20405">
        <v>0</v>
      </c>
    </row>
    <row r="20406" spans="1:19" x14ac:dyDescent="0.3">
      <c r="A20406" t="s">
        <v>40609</v>
      </c>
      <c r="B20406" s="171" t="s">
        <v>40610</v>
      </c>
      <c r="C20406" s="171" t="s">
        <v>14899</v>
      </c>
      <c r="D20406" s="171" t="s">
        <v>80</v>
      </c>
      <c r="E20406" s="11">
        <v>45231</v>
      </c>
      <c r="F20406">
        <v>0</v>
      </c>
      <c r="G20406">
        <v>0</v>
      </c>
      <c r="I20406">
        <v>0</v>
      </c>
      <c r="J20406">
        <v>0</v>
      </c>
      <c r="L20406">
        <v>0</v>
      </c>
      <c r="N20406">
        <v>0</v>
      </c>
      <c r="P20406">
        <v>0</v>
      </c>
      <c r="Q20406">
        <v>0</v>
      </c>
      <c r="S20406">
        <v>0</v>
      </c>
    </row>
    <row r="20407" spans="1:19" x14ac:dyDescent="0.3">
      <c r="A20407" t="s">
        <v>40611</v>
      </c>
      <c r="B20407" s="171" t="s">
        <v>40612</v>
      </c>
      <c r="C20407" s="171" t="s">
        <v>137</v>
      </c>
      <c r="D20407" s="171" t="s">
        <v>80</v>
      </c>
      <c r="E20407" s="11">
        <v>45231</v>
      </c>
      <c r="F20407">
        <v>0</v>
      </c>
      <c r="G20407">
        <v>0</v>
      </c>
      <c r="I20407">
        <v>0</v>
      </c>
      <c r="J20407">
        <v>0</v>
      </c>
      <c r="L20407">
        <v>0</v>
      </c>
      <c r="N20407">
        <v>0</v>
      </c>
      <c r="P20407">
        <v>0</v>
      </c>
      <c r="Q20407">
        <v>0</v>
      </c>
      <c r="S20407">
        <v>0</v>
      </c>
    </row>
    <row r="20408" spans="1:19" x14ac:dyDescent="0.3">
      <c r="A20408" t="s">
        <v>40613</v>
      </c>
      <c r="B20408" s="171" t="s">
        <v>40614</v>
      </c>
      <c r="C20408" s="171" t="s">
        <v>8615</v>
      </c>
      <c r="D20408" s="171" t="s">
        <v>80</v>
      </c>
      <c r="E20408" s="11">
        <v>45231</v>
      </c>
      <c r="F20408">
        <v>0</v>
      </c>
      <c r="G20408">
        <v>0</v>
      </c>
      <c r="I20408">
        <v>0</v>
      </c>
      <c r="J20408">
        <v>0</v>
      </c>
      <c r="L20408">
        <v>0</v>
      </c>
      <c r="N20408">
        <v>0</v>
      </c>
      <c r="P20408">
        <v>0</v>
      </c>
      <c r="Q20408">
        <v>0</v>
      </c>
      <c r="S20408">
        <v>0</v>
      </c>
    </row>
    <row r="20409" spans="1:19" x14ac:dyDescent="0.3">
      <c r="A20409" t="s">
        <v>40615</v>
      </c>
      <c r="B20409" s="171" t="s">
        <v>40616</v>
      </c>
      <c r="C20409" s="171" t="s">
        <v>35025</v>
      </c>
      <c r="D20409" s="171" t="s">
        <v>80</v>
      </c>
      <c r="E20409" s="11">
        <v>45231</v>
      </c>
      <c r="F20409">
        <v>1</v>
      </c>
      <c r="G20409">
        <v>1.5</v>
      </c>
      <c r="I20409">
        <v>0</v>
      </c>
      <c r="J20409">
        <v>4</v>
      </c>
      <c r="L20409">
        <v>6</v>
      </c>
      <c r="N20409">
        <v>0</v>
      </c>
      <c r="P20409">
        <v>0</v>
      </c>
      <c r="Q20409">
        <v>0</v>
      </c>
      <c r="S20409">
        <v>0</v>
      </c>
    </row>
    <row r="20410" spans="1:19" x14ac:dyDescent="0.3">
      <c r="A20410" t="s">
        <v>40617</v>
      </c>
      <c r="B20410" s="171" t="s">
        <v>40618</v>
      </c>
      <c r="C20410" s="171" t="s">
        <v>146</v>
      </c>
      <c r="D20410" s="171" t="s">
        <v>80</v>
      </c>
      <c r="E20410" s="11">
        <v>45231</v>
      </c>
      <c r="F20410">
        <v>8.5</v>
      </c>
      <c r="G20410">
        <v>8</v>
      </c>
      <c r="I20410">
        <v>25</v>
      </c>
      <c r="J20410">
        <v>45</v>
      </c>
      <c r="L20410">
        <v>41</v>
      </c>
      <c r="N20410">
        <v>22</v>
      </c>
      <c r="P20410">
        <v>1</v>
      </c>
      <c r="Q20410">
        <v>2</v>
      </c>
      <c r="S20410">
        <v>3</v>
      </c>
    </row>
    <row r="20411" spans="1:19" x14ac:dyDescent="0.3">
      <c r="A20411" t="s">
        <v>40619</v>
      </c>
      <c r="B20411" s="171" t="s">
        <v>40620</v>
      </c>
      <c r="C20411" s="171" t="s">
        <v>161</v>
      </c>
      <c r="D20411" s="171" t="s">
        <v>80</v>
      </c>
      <c r="E20411" s="11">
        <v>45231</v>
      </c>
      <c r="F20411">
        <v>1.5</v>
      </c>
      <c r="G20411">
        <v>4</v>
      </c>
      <c r="I20411">
        <v>4</v>
      </c>
      <c r="J20411">
        <v>9</v>
      </c>
      <c r="L20411">
        <v>24</v>
      </c>
      <c r="N20411">
        <v>4</v>
      </c>
      <c r="P20411">
        <v>0</v>
      </c>
      <c r="Q20411">
        <v>1</v>
      </c>
      <c r="S20411">
        <v>0</v>
      </c>
    </row>
    <row r="20412" spans="1:19" x14ac:dyDescent="0.3">
      <c r="A20412" t="s">
        <v>40621</v>
      </c>
      <c r="B20412" s="171" t="s">
        <v>40622</v>
      </c>
      <c r="C20412" s="171" t="s">
        <v>18252</v>
      </c>
      <c r="D20412" s="171" t="s">
        <v>80</v>
      </c>
      <c r="E20412" s="11">
        <v>45231</v>
      </c>
      <c r="F20412">
        <v>0</v>
      </c>
      <c r="G20412">
        <v>0</v>
      </c>
      <c r="I20412">
        <v>0</v>
      </c>
      <c r="J20412">
        <v>0</v>
      </c>
      <c r="L20412">
        <v>0</v>
      </c>
      <c r="N20412">
        <v>0</v>
      </c>
      <c r="P20412">
        <v>0</v>
      </c>
      <c r="Q20412">
        <v>0</v>
      </c>
      <c r="S20412">
        <v>0</v>
      </c>
    </row>
    <row r="20413" spans="1:19" x14ac:dyDescent="0.3">
      <c r="A20413" t="s">
        <v>40623</v>
      </c>
      <c r="B20413" s="171" t="s">
        <v>40624</v>
      </c>
      <c r="C20413" s="171" t="s">
        <v>167</v>
      </c>
      <c r="D20413" s="171" t="s">
        <v>80</v>
      </c>
      <c r="E20413" s="11">
        <v>45231</v>
      </c>
      <c r="F20413">
        <v>4.5</v>
      </c>
      <c r="G20413">
        <v>4.5</v>
      </c>
      <c r="I20413">
        <v>15</v>
      </c>
      <c r="J20413">
        <v>53</v>
      </c>
      <c r="L20413">
        <v>53</v>
      </c>
      <c r="N20413">
        <v>15</v>
      </c>
      <c r="P20413">
        <v>2</v>
      </c>
      <c r="Q20413">
        <v>11</v>
      </c>
      <c r="S20413">
        <v>0</v>
      </c>
    </row>
    <row r="20414" spans="1:19" x14ac:dyDescent="0.3">
      <c r="A20414" t="s">
        <v>40625</v>
      </c>
      <c r="B20414" s="171" t="s">
        <v>40626</v>
      </c>
      <c r="C20414" s="171" t="s">
        <v>179</v>
      </c>
      <c r="D20414" s="171" t="s">
        <v>80</v>
      </c>
      <c r="E20414" s="11">
        <v>45231</v>
      </c>
      <c r="F20414">
        <v>13.5</v>
      </c>
      <c r="G20414">
        <v>16</v>
      </c>
      <c r="I20414">
        <v>50</v>
      </c>
      <c r="J20414">
        <v>128</v>
      </c>
      <c r="L20414">
        <v>148</v>
      </c>
      <c r="N20414">
        <v>47</v>
      </c>
      <c r="P20414">
        <v>1</v>
      </c>
      <c r="Q20414">
        <v>1</v>
      </c>
      <c r="S20414">
        <v>3</v>
      </c>
    </row>
    <row r="20415" spans="1:19" x14ac:dyDescent="0.3">
      <c r="A20415" t="s">
        <v>40627</v>
      </c>
      <c r="B20415" s="171" t="s">
        <v>40628</v>
      </c>
      <c r="C20415" s="171" t="s">
        <v>185</v>
      </c>
      <c r="D20415" s="171" t="s">
        <v>80</v>
      </c>
      <c r="E20415" s="11">
        <v>45231</v>
      </c>
      <c r="F20415">
        <v>3.5</v>
      </c>
      <c r="G20415">
        <v>8.5</v>
      </c>
      <c r="I20415">
        <v>16</v>
      </c>
      <c r="J20415">
        <v>17</v>
      </c>
      <c r="L20415">
        <v>43</v>
      </c>
      <c r="N20415">
        <v>10</v>
      </c>
      <c r="P20415">
        <v>0</v>
      </c>
      <c r="Q20415">
        <v>0</v>
      </c>
      <c r="S20415">
        <v>6</v>
      </c>
    </row>
    <row r="20416" spans="1:19" x14ac:dyDescent="0.3">
      <c r="A20416" t="s">
        <v>40629</v>
      </c>
      <c r="B20416" s="171" t="s">
        <v>40630</v>
      </c>
      <c r="C20416" s="171" t="s">
        <v>191</v>
      </c>
      <c r="D20416" s="171" t="s">
        <v>80</v>
      </c>
      <c r="E20416" s="11">
        <v>45231</v>
      </c>
      <c r="F20416">
        <v>12.5</v>
      </c>
      <c r="G20416">
        <v>13</v>
      </c>
      <c r="I20416">
        <v>56</v>
      </c>
      <c r="J20416">
        <v>102</v>
      </c>
      <c r="L20416">
        <v>107</v>
      </c>
      <c r="N20416">
        <v>48</v>
      </c>
      <c r="P20416">
        <v>6</v>
      </c>
      <c r="Q20416">
        <v>7</v>
      </c>
      <c r="S20416">
        <v>8</v>
      </c>
    </row>
    <row r="20417" spans="1:19" x14ac:dyDescent="0.3">
      <c r="A20417" t="s">
        <v>40631</v>
      </c>
      <c r="B20417" s="171" t="s">
        <v>40632</v>
      </c>
      <c r="C20417" s="171" t="s">
        <v>212</v>
      </c>
      <c r="D20417" s="171" t="s">
        <v>80</v>
      </c>
      <c r="E20417" s="11">
        <v>45231</v>
      </c>
      <c r="F20417">
        <v>0</v>
      </c>
      <c r="G20417">
        <v>0</v>
      </c>
      <c r="I20417">
        <v>0</v>
      </c>
      <c r="J20417">
        <v>0</v>
      </c>
      <c r="L20417">
        <v>0</v>
      </c>
      <c r="N20417">
        <v>0</v>
      </c>
      <c r="P20417">
        <v>0</v>
      </c>
      <c r="Q20417">
        <v>0</v>
      </c>
      <c r="S20417">
        <v>0</v>
      </c>
    </row>
    <row r="20418" spans="1:19" x14ac:dyDescent="0.3">
      <c r="A20418" t="s">
        <v>40183</v>
      </c>
      <c r="B20418" s="171" t="s">
        <v>40633</v>
      </c>
      <c r="C20418" s="171" t="s">
        <v>215</v>
      </c>
      <c r="D20418" s="171" t="s">
        <v>80</v>
      </c>
      <c r="E20418" s="11">
        <v>45231</v>
      </c>
      <c r="F20418">
        <v>0</v>
      </c>
      <c r="G20418">
        <v>0</v>
      </c>
      <c r="I20418">
        <v>0</v>
      </c>
      <c r="J20418">
        <v>0</v>
      </c>
      <c r="L20418">
        <v>0</v>
      </c>
      <c r="N20418">
        <v>0</v>
      </c>
      <c r="P20418">
        <v>0</v>
      </c>
      <c r="Q20418">
        <v>0</v>
      </c>
      <c r="S20418">
        <v>0</v>
      </c>
    </row>
    <row r="20419" spans="1:19" x14ac:dyDescent="0.3">
      <c r="A20419" t="s">
        <v>40183</v>
      </c>
      <c r="B20419" s="171" t="s">
        <v>40633</v>
      </c>
      <c r="C20419" s="171" t="s">
        <v>215</v>
      </c>
      <c r="D20419" s="171" t="s">
        <v>80</v>
      </c>
      <c r="E20419" s="11">
        <v>45231</v>
      </c>
      <c r="F20419">
        <v>2</v>
      </c>
      <c r="G20419">
        <v>4</v>
      </c>
      <c r="I20419">
        <v>15</v>
      </c>
      <c r="J20419">
        <v>22</v>
      </c>
      <c r="L20419">
        <v>44</v>
      </c>
      <c r="N20419">
        <v>15</v>
      </c>
      <c r="P20419">
        <v>0</v>
      </c>
      <c r="Q20419">
        <v>0</v>
      </c>
      <c r="S20419">
        <v>0</v>
      </c>
    </row>
    <row r="20420" spans="1:19" x14ac:dyDescent="0.3">
      <c r="A20420" t="s">
        <v>40634</v>
      </c>
      <c r="B20420" s="171" t="s">
        <v>40635</v>
      </c>
      <c r="C20420" s="171" t="s">
        <v>221</v>
      </c>
      <c r="D20420" s="171" t="s">
        <v>80</v>
      </c>
      <c r="E20420" s="11">
        <v>45231</v>
      </c>
      <c r="F20420">
        <v>0</v>
      </c>
      <c r="G20420">
        <v>0</v>
      </c>
      <c r="I20420">
        <v>0</v>
      </c>
      <c r="J20420">
        <v>0</v>
      </c>
      <c r="L20420">
        <v>0</v>
      </c>
      <c r="N20420">
        <v>0</v>
      </c>
      <c r="P20420">
        <v>0</v>
      </c>
      <c r="Q20420">
        <v>0</v>
      </c>
      <c r="S20420">
        <v>0</v>
      </c>
    </row>
    <row r="20421" spans="1:19" x14ac:dyDescent="0.3">
      <c r="A20421" t="s">
        <v>40636</v>
      </c>
      <c r="B20421" s="171" t="s">
        <v>40637</v>
      </c>
      <c r="C20421" s="171" t="s">
        <v>8233</v>
      </c>
      <c r="D20421" s="171" t="s">
        <v>80</v>
      </c>
      <c r="E20421" s="11">
        <v>45231</v>
      </c>
      <c r="F20421">
        <v>2</v>
      </c>
      <c r="G20421">
        <v>3</v>
      </c>
      <c r="I20421">
        <v>23</v>
      </c>
      <c r="J20421">
        <v>22</v>
      </c>
      <c r="L20421">
        <v>33</v>
      </c>
      <c r="N20421">
        <v>20</v>
      </c>
      <c r="P20421">
        <v>0</v>
      </c>
      <c r="Q20421">
        <v>0</v>
      </c>
      <c r="S20421">
        <v>3</v>
      </c>
    </row>
    <row r="20422" spans="1:19" x14ac:dyDescent="0.3">
      <c r="A20422" t="s">
        <v>40638</v>
      </c>
      <c r="B20422" s="171" t="s">
        <v>40639</v>
      </c>
      <c r="C20422" s="171" t="s">
        <v>233</v>
      </c>
      <c r="D20422" s="171" t="s">
        <v>80</v>
      </c>
      <c r="E20422" s="11">
        <v>45231</v>
      </c>
      <c r="F20422">
        <v>0</v>
      </c>
      <c r="G20422">
        <v>0</v>
      </c>
      <c r="I20422">
        <v>0</v>
      </c>
      <c r="J20422">
        <v>0</v>
      </c>
      <c r="L20422">
        <v>0</v>
      </c>
      <c r="N20422">
        <v>0</v>
      </c>
      <c r="P20422">
        <v>0</v>
      </c>
      <c r="Q20422">
        <v>0</v>
      </c>
      <c r="S20422">
        <v>0</v>
      </c>
    </row>
    <row r="20423" spans="1:19" x14ac:dyDescent="0.3">
      <c r="A20423" t="s">
        <v>40640</v>
      </c>
      <c r="B20423" s="171" t="s">
        <v>40641</v>
      </c>
      <c r="C20423" s="171" t="s">
        <v>24508</v>
      </c>
      <c r="D20423" s="171" t="s">
        <v>15341</v>
      </c>
      <c r="E20423" s="11">
        <v>45231</v>
      </c>
      <c r="F20423">
        <v>0</v>
      </c>
      <c r="G20423">
        <v>0</v>
      </c>
      <c r="I20423">
        <v>0</v>
      </c>
      <c r="J20423">
        <v>0</v>
      </c>
      <c r="L20423">
        <v>0</v>
      </c>
      <c r="N20423">
        <v>0</v>
      </c>
      <c r="P20423">
        <v>0</v>
      </c>
      <c r="Q20423">
        <v>0</v>
      </c>
      <c r="S20423">
        <v>0</v>
      </c>
    </row>
    <row r="20424" spans="1:19" x14ac:dyDescent="0.3">
      <c r="A20424" t="s">
        <v>40642</v>
      </c>
      <c r="B20424" s="171" t="s">
        <v>40643</v>
      </c>
      <c r="C20424" s="171" t="s">
        <v>24508</v>
      </c>
      <c r="D20424" s="171" t="s">
        <v>80</v>
      </c>
      <c r="E20424" s="11">
        <v>45231</v>
      </c>
      <c r="F20424">
        <v>0.5</v>
      </c>
      <c r="G20424">
        <v>0.5</v>
      </c>
      <c r="I20424">
        <v>0</v>
      </c>
      <c r="J20424">
        <v>2</v>
      </c>
      <c r="L20424">
        <v>2</v>
      </c>
      <c r="N20424">
        <v>0</v>
      </c>
      <c r="P20424">
        <v>0</v>
      </c>
      <c r="Q20424">
        <v>0</v>
      </c>
      <c r="S20424">
        <v>0</v>
      </c>
    </row>
    <row r="20425" spans="1:19" x14ac:dyDescent="0.3">
      <c r="A20425" t="s">
        <v>40644</v>
      </c>
      <c r="B20425" s="171" t="s">
        <v>40645</v>
      </c>
      <c r="C20425" s="171" t="s">
        <v>107</v>
      </c>
      <c r="D20425" s="171" t="s">
        <v>80</v>
      </c>
      <c r="E20425" s="11">
        <v>45231</v>
      </c>
      <c r="F20425">
        <v>0</v>
      </c>
      <c r="G20425">
        <v>0</v>
      </c>
      <c r="I20425">
        <v>0</v>
      </c>
      <c r="J20425">
        <v>0</v>
      </c>
      <c r="L20425">
        <v>0</v>
      </c>
      <c r="N20425">
        <v>0</v>
      </c>
      <c r="P20425">
        <v>0</v>
      </c>
      <c r="Q20425">
        <v>0</v>
      </c>
      <c r="S20425">
        <v>0</v>
      </c>
    </row>
    <row r="20426" spans="1:19" x14ac:dyDescent="0.3">
      <c r="A20426" t="s">
        <v>40646</v>
      </c>
      <c r="B20426" s="171" t="s">
        <v>40647</v>
      </c>
      <c r="C20426" s="171" t="s">
        <v>107</v>
      </c>
      <c r="D20426" s="171" t="s">
        <v>15341</v>
      </c>
      <c r="E20426" s="11">
        <v>45231</v>
      </c>
      <c r="F20426">
        <v>0</v>
      </c>
      <c r="G20426">
        <v>0</v>
      </c>
      <c r="I20426">
        <v>0</v>
      </c>
      <c r="J20426">
        <v>0</v>
      </c>
      <c r="L20426">
        <v>0</v>
      </c>
      <c r="N20426">
        <v>0</v>
      </c>
      <c r="P20426">
        <v>0</v>
      </c>
      <c r="Q20426">
        <v>0</v>
      </c>
      <c r="S20426">
        <v>0</v>
      </c>
    </row>
    <row r="20427" spans="1:19" x14ac:dyDescent="0.3">
      <c r="A20427" t="s">
        <v>40648</v>
      </c>
      <c r="B20427" s="171" t="s">
        <v>40649</v>
      </c>
      <c r="C20427" s="171" t="s">
        <v>173</v>
      </c>
      <c r="D20427" s="171" t="s">
        <v>80</v>
      </c>
      <c r="E20427" s="11">
        <v>45231</v>
      </c>
      <c r="F20427">
        <v>5.5</v>
      </c>
      <c r="G20427">
        <v>6</v>
      </c>
      <c r="I20427">
        <v>7</v>
      </c>
      <c r="J20427">
        <v>30</v>
      </c>
      <c r="L20427">
        <v>32</v>
      </c>
      <c r="N20427">
        <v>7</v>
      </c>
      <c r="P20427">
        <v>1</v>
      </c>
      <c r="Q20427">
        <v>1</v>
      </c>
      <c r="S20427">
        <v>0</v>
      </c>
    </row>
    <row r="20428" spans="1:19" x14ac:dyDescent="0.3">
      <c r="A20428" t="s">
        <v>40650</v>
      </c>
      <c r="B20428" s="171" t="s">
        <v>40651</v>
      </c>
      <c r="C20428" s="171" t="s">
        <v>173</v>
      </c>
      <c r="D20428" s="171" t="s">
        <v>15341</v>
      </c>
      <c r="E20428" s="11">
        <v>45231</v>
      </c>
      <c r="F20428">
        <v>0</v>
      </c>
      <c r="G20428">
        <v>0</v>
      </c>
      <c r="I20428">
        <v>0</v>
      </c>
      <c r="J20428">
        <v>0</v>
      </c>
      <c r="L20428">
        <v>0</v>
      </c>
      <c r="N20428">
        <v>0</v>
      </c>
      <c r="P20428">
        <v>0</v>
      </c>
      <c r="Q20428">
        <v>0</v>
      </c>
      <c r="S20428">
        <v>0</v>
      </c>
    </row>
    <row r="20429" spans="1:19" x14ac:dyDescent="0.3">
      <c r="A20429" t="s">
        <v>40652</v>
      </c>
      <c r="B20429" s="171" t="s">
        <v>40653</v>
      </c>
      <c r="C20429" s="171" t="s">
        <v>200</v>
      </c>
      <c r="D20429" s="171" t="s">
        <v>80</v>
      </c>
      <c r="E20429" s="11">
        <v>45231</v>
      </c>
      <c r="F20429">
        <v>6.5</v>
      </c>
      <c r="G20429">
        <v>7</v>
      </c>
      <c r="I20429">
        <v>8</v>
      </c>
      <c r="J20429">
        <v>31</v>
      </c>
      <c r="L20429">
        <v>32</v>
      </c>
      <c r="N20429">
        <v>8</v>
      </c>
      <c r="P20429">
        <v>0</v>
      </c>
      <c r="Q20429">
        <v>0</v>
      </c>
      <c r="S20429">
        <v>0</v>
      </c>
    </row>
    <row r="20430" spans="1:19" x14ac:dyDescent="0.3">
      <c r="A20430" t="s">
        <v>40654</v>
      </c>
      <c r="B20430" s="171" t="s">
        <v>40655</v>
      </c>
      <c r="C20430" s="171" t="s">
        <v>200</v>
      </c>
      <c r="D20430" s="171" t="s">
        <v>15341</v>
      </c>
      <c r="E20430" s="11">
        <v>45231</v>
      </c>
      <c r="F20430">
        <v>0</v>
      </c>
      <c r="G20430">
        <v>0</v>
      </c>
      <c r="I20430">
        <v>0</v>
      </c>
      <c r="J20430">
        <v>0</v>
      </c>
      <c r="L20430">
        <v>0</v>
      </c>
      <c r="N20430">
        <v>0</v>
      </c>
      <c r="P20430">
        <v>0</v>
      </c>
      <c r="Q20430">
        <v>0</v>
      </c>
      <c r="S20430">
        <v>0</v>
      </c>
    </row>
    <row r="20431" spans="1:19" x14ac:dyDescent="0.3">
      <c r="A20431" t="s">
        <v>40656</v>
      </c>
      <c r="B20431" s="171" t="s">
        <v>40657</v>
      </c>
      <c r="C20431" s="171" t="s">
        <v>73</v>
      </c>
      <c r="D20431" s="171" t="s">
        <v>4</v>
      </c>
      <c r="E20431" s="11">
        <v>45231</v>
      </c>
      <c r="F20431">
        <v>0</v>
      </c>
      <c r="G20431">
        <v>0</v>
      </c>
      <c r="I20431">
        <v>0</v>
      </c>
      <c r="J20431">
        <v>0</v>
      </c>
      <c r="L20431">
        <v>0</v>
      </c>
      <c r="N20431">
        <v>0</v>
      </c>
      <c r="P20431">
        <v>0</v>
      </c>
      <c r="Q20431">
        <v>0</v>
      </c>
      <c r="S20431">
        <v>0</v>
      </c>
    </row>
    <row r="20432" spans="1:19" x14ac:dyDescent="0.3">
      <c r="A20432" t="s">
        <v>40658</v>
      </c>
      <c r="B20432" s="171" t="s">
        <v>40659</v>
      </c>
      <c r="C20432" s="171" t="s">
        <v>24891</v>
      </c>
      <c r="D20432" s="171" t="s">
        <v>4</v>
      </c>
      <c r="E20432" s="11">
        <v>45231</v>
      </c>
      <c r="F20432">
        <v>10</v>
      </c>
      <c r="G20432">
        <v>10</v>
      </c>
      <c r="I20432">
        <v>37</v>
      </c>
      <c r="J20432">
        <v>45</v>
      </c>
      <c r="L20432">
        <v>45</v>
      </c>
      <c r="N20432">
        <v>29</v>
      </c>
      <c r="P20432">
        <v>14</v>
      </c>
      <c r="Q20432">
        <v>14</v>
      </c>
      <c r="S20432">
        <v>8</v>
      </c>
    </row>
    <row r="20433" spans="1:19" x14ac:dyDescent="0.3">
      <c r="A20433" t="s">
        <v>40660</v>
      </c>
      <c r="B20433" s="171" t="s">
        <v>40661</v>
      </c>
      <c r="C20433" s="171" t="s">
        <v>18229</v>
      </c>
      <c r="D20433" s="171" t="s">
        <v>4</v>
      </c>
      <c r="E20433" s="11">
        <v>45231</v>
      </c>
      <c r="F20433">
        <v>0</v>
      </c>
      <c r="G20433">
        <v>0</v>
      </c>
      <c r="I20433">
        <v>0</v>
      </c>
      <c r="J20433">
        <v>0</v>
      </c>
      <c r="L20433">
        <v>0</v>
      </c>
      <c r="N20433">
        <v>0</v>
      </c>
      <c r="P20433">
        <v>0</v>
      </c>
      <c r="Q20433">
        <v>0</v>
      </c>
      <c r="S20433">
        <v>0</v>
      </c>
    </row>
    <row r="20434" spans="1:19" x14ac:dyDescent="0.3">
      <c r="A20434" t="s">
        <v>40662</v>
      </c>
      <c r="B20434" s="171" t="s">
        <v>40663</v>
      </c>
      <c r="C20434" s="171" t="s">
        <v>107</v>
      </c>
      <c r="D20434" s="171" t="s">
        <v>4</v>
      </c>
      <c r="E20434" s="11">
        <v>45231</v>
      </c>
      <c r="F20434">
        <v>0</v>
      </c>
      <c r="G20434">
        <v>0</v>
      </c>
      <c r="I20434">
        <v>0</v>
      </c>
      <c r="J20434">
        <v>0</v>
      </c>
      <c r="L20434">
        <v>0</v>
      </c>
      <c r="N20434">
        <v>0</v>
      </c>
      <c r="P20434">
        <v>0</v>
      </c>
      <c r="Q20434">
        <v>0</v>
      </c>
      <c r="S20434">
        <v>0</v>
      </c>
    </row>
    <row r="20435" spans="1:19" x14ac:dyDescent="0.3">
      <c r="A20435" t="s">
        <v>40664</v>
      </c>
      <c r="B20435" s="171" t="s">
        <v>40665</v>
      </c>
      <c r="C20435" s="171" t="s">
        <v>9887</v>
      </c>
      <c r="D20435" s="171" t="s">
        <v>4</v>
      </c>
      <c r="E20435" s="11">
        <v>45231</v>
      </c>
      <c r="F20435">
        <v>0</v>
      </c>
      <c r="G20435">
        <v>0</v>
      </c>
      <c r="I20435">
        <v>0</v>
      </c>
      <c r="J20435">
        <v>0</v>
      </c>
      <c r="L20435">
        <v>0</v>
      </c>
      <c r="N20435">
        <v>0</v>
      </c>
      <c r="P20435">
        <v>0</v>
      </c>
      <c r="Q20435">
        <v>0</v>
      </c>
      <c r="S20435">
        <v>0</v>
      </c>
    </row>
    <row r="20436" spans="1:19" x14ac:dyDescent="0.3">
      <c r="A20436" t="s">
        <v>40666</v>
      </c>
      <c r="B20436" s="171" t="s">
        <v>40667</v>
      </c>
      <c r="C20436" s="171" t="s">
        <v>35078</v>
      </c>
      <c r="D20436" s="171" t="s">
        <v>4</v>
      </c>
      <c r="E20436" s="11">
        <v>45231</v>
      </c>
      <c r="F20436">
        <v>0</v>
      </c>
      <c r="G20436">
        <v>0</v>
      </c>
      <c r="I20436">
        <v>0</v>
      </c>
      <c r="J20436">
        <v>0</v>
      </c>
      <c r="L20436">
        <v>0</v>
      </c>
      <c r="N20436">
        <v>0</v>
      </c>
      <c r="P20436">
        <v>0</v>
      </c>
      <c r="Q20436">
        <v>0</v>
      </c>
      <c r="S20436">
        <v>0</v>
      </c>
    </row>
    <row r="20437" spans="1:19" x14ac:dyDescent="0.3">
      <c r="A20437" t="s">
        <v>40668</v>
      </c>
      <c r="B20437" s="171" t="s">
        <v>40669</v>
      </c>
      <c r="C20437" s="171" t="s">
        <v>11260</v>
      </c>
      <c r="D20437" s="171" t="s">
        <v>4</v>
      </c>
      <c r="E20437" s="11">
        <v>45231</v>
      </c>
      <c r="F20437">
        <v>0</v>
      </c>
      <c r="G20437">
        <v>0</v>
      </c>
      <c r="I20437">
        <v>0</v>
      </c>
      <c r="J20437">
        <v>0</v>
      </c>
      <c r="L20437">
        <v>0</v>
      </c>
      <c r="N20437">
        <v>0</v>
      </c>
      <c r="P20437">
        <v>0</v>
      </c>
      <c r="Q20437">
        <v>0</v>
      </c>
      <c r="S20437">
        <v>0</v>
      </c>
    </row>
    <row r="20438" spans="1:19" x14ac:dyDescent="0.3">
      <c r="A20438" t="s">
        <v>40670</v>
      </c>
      <c r="B20438" s="171" t="s">
        <v>40671</v>
      </c>
      <c r="C20438" s="171" t="s">
        <v>122</v>
      </c>
      <c r="D20438" s="171" t="s">
        <v>4</v>
      </c>
      <c r="E20438" s="11">
        <v>45231</v>
      </c>
      <c r="F20438">
        <v>0</v>
      </c>
      <c r="G20438">
        <v>0</v>
      </c>
      <c r="I20438">
        <v>0</v>
      </c>
      <c r="J20438">
        <v>0</v>
      </c>
      <c r="L20438">
        <v>0</v>
      </c>
      <c r="N20438">
        <v>0</v>
      </c>
      <c r="P20438">
        <v>0</v>
      </c>
      <c r="Q20438">
        <v>0</v>
      </c>
      <c r="S20438">
        <v>0</v>
      </c>
    </row>
    <row r="20439" spans="1:19" x14ac:dyDescent="0.3">
      <c r="A20439" t="s">
        <v>40672</v>
      </c>
      <c r="B20439" s="171" t="s">
        <v>40673</v>
      </c>
      <c r="C20439" s="171" t="s">
        <v>125</v>
      </c>
      <c r="D20439" s="171" t="s">
        <v>4</v>
      </c>
      <c r="E20439" s="11">
        <v>45231</v>
      </c>
      <c r="F20439">
        <v>0</v>
      </c>
      <c r="G20439">
        <v>0</v>
      </c>
      <c r="I20439">
        <v>0</v>
      </c>
      <c r="J20439">
        <v>0</v>
      </c>
      <c r="L20439">
        <v>0</v>
      </c>
      <c r="N20439">
        <v>0</v>
      </c>
      <c r="P20439">
        <v>0</v>
      </c>
      <c r="Q20439">
        <v>0</v>
      </c>
      <c r="S20439">
        <v>0</v>
      </c>
    </row>
    <row r="20440" spans="1:19" x14ac:dyDescent="0.3">
      <c r="A20440" t="s">
        <v>40674</v>
      </c>
      <c r="B20440" s="171" t="s">
        <v>40675</v>
      </c>
      <c r="C20440" s="171" t="s">
        <v>14899</v>
      </c>
      <c r="D20440" s="171" t="s">
        <v>4</v>
      </c>
      <c r="E20440" s="11">
        <v>45231</v>
      </c>
      <c r="F20440">
        <v>0</v>
      </c>
      <c r="G20440">
        <v>0</v>
      </c>
      <c r="I20440">
        <v>0</v>
      </c>
      <c r="J20440">
        <v>0</v>
      </c>
      <c r="L20440">
        <v>0</v>
      </c>
      <c r="N20440">
        <v>0</v>
      </c>
      <c r="P20440">
        <v>0</v>
      </c>
      <c r="Q20440">
        <v>0</v>
      </c>
      <c r="S20440">
        <v>0</v>
      </c>
    </row>
    <row r="20441" spans="1:19" x14ac:dyDescent="0.3">
      <c r="A20441" t="s">
        <v>40676</v>
      </c>
      <c r="B20441" s="171" t="s">
        <v>40677</v>
      </c>
      <c r="C20441" s="171" t="s">
        <v>137</v>
      </c>
      <c r="D20441" s="171" t="s">
        <v>4</v>
      </c>
      <c r="E20441" s="11">
        <v>45231</v>
      </c>
      <c r="F20441">
        <v>0</v>
      </c>
      <c r="G20441">
        <v>0</v>
      </c>
      <c r="I20441">
        <v>0</v>
      </c>
      <c r="J20441">
        <v>0</v>
      </c>
      <c r="L20441">
        <v>0</v>
      </c>
      <c r="N20441">
        <v>0</v>
      </c>
      <c r="P20441">
        <v>0</v>
      </c>
      <c r="Q20441">
        <v>0</v>
      </c>
      <c r="S20441">
        <v>0</v>
      </c>
    </row>
    <row r="20442" spans="1:19" x14ac:dyDescent="0.3">
      <c r="A20442" t="s">
        <v>40678</v>
      </c>
      <c r="B20442" s="171" t="s">
        <v>40679</v>
      </c>
      <c r="C20442" s="171" t="s">
        <v>8615</v>
      </c>
      <c r="D20442" s="171" t="s">
        <v>4</v>
      </c>
      <c r="E20442" s="11">
        <v>45231</v>
      </c>
      <c r="F20442">
        <v>0</v>
      </c>
      <c r="G20442">
        <v>0</v>
      </c>
      <c r="I20442">
        <v>0</v>
      </c>
      <c r="J20442">
        <v>0</v>
      </c>
      <c r="L20442">
        <v>0</v>
      </c>
      <c r="N20442">
        <v>0</v>
      </c>
      <c r="P20442">
        <v>0</v>
      </c>
      <c r="Q20442">
        <v>0</v>
      </c>
      <c r="S20442">
        <v>0</v>
      </c>
    </row>
    <row r="20443" spans="1:19" x14ac:dyDescent="0.3">
      <c r="A20443" t="s">
        <v>40680</v>
      </c>
      <c r="B20443" s="171" t="s">
        <v>40681</v>
      </c>
      <c r="C20443" s="171" t="s">
        <v>35025</v>
      </c>
      <c r="D20443" s="171" t="s">
        <v>4</v>
      </c>
      <c r="E20443" s="11">
        <v>45231</v>
      </c>
      <c r="F20443">
        <v>1</v>
      </c>
      <c r="G20443">
        <v>1.5</v>
      </c>
      <c r="I20443">
        <v>0</v>
      </c>
      <c r="J20443">
        <v>4</v>
      </c>
      <c r="L20443">
        <v>6</v>
      </c>
      <c r="N20443">
        <v>0</v>
      </c>
      <c r="P20443">
        <v>0</v>
      </c>
      <c r="Q20443">
        <v>0</v>
      </c>
      <c r="S20443">
        <v>0</v>
      </c>
    </row>
    <row r="20444" spans="1:19" x14ac:dyDescent="0.3">
      <c r="A20444" t="s">
        <v>40682</v>
      </c>
      <c r="B20444" s="171" t="s">
        <v>40683</v>
      </c>
      <c r="C20444" s="171" t="s">
        <v>146</v>
      </c>
      <c r="D20444" s="171" t="s">
        <v>4</v>
      </c>
      <c r="E20444" s="11">
        <v>45231</v>
      </c>
      <c r="F20444">
        <v>8.5</v>
      </c>
      <c r="G20444">
        <v>8</v>
      </c>
      <c r="I20444">
        <v>25</v>
      </c>
      <c r="J20444">
        <v>45</v>
      </c>
      <c r="L20444">
        <v>41</v>
      </c>
      <c r="N20444">
        <v>22</v>
      </c>
      <c r="P20444">
        <v>1</v>
      </c>
      <c r="Q20444">
        <v>2</v>
      </c>
      <c r="S20444">
        <v>3</v>
      </c>
    </row>
    <row r="20445" spans="1:19" x14ac:dyDescent="0.3">
      <c r="A20445" t="s">
        <v>40684</v>
      </c>
      <c r="B20445" s="171" t="s">
        <v>40685</v>
      </c>
      <c r="C20445" s="171" t="s">
        <v>161</v>
      </c>
      <c r="D20445" s="171" t="s">
        <v>4</v>
      </c>
      <c r="E20445" s="11">
        <v>45231</v>
      </c>
      <c r="F20445">
        <v>1.5</v>
      </c>
      <c r="G20445">
        <v>4</v>
      </c>
      <c r="I20445">
        <v>4</v>
      </c>
      <c r="J20445">
        <v>9</v>
      </c>
      <c r="L20445">
        <v>24</v>
      </c>
      <c r="N20445">
        <v>4</v>
      </c>
      <c r="P20445">
        <v>0</v>
      </c>
      <c r="Q20445">
        <v>1</v>
      </c>
      <c r="S20445">
        <v>0</v>
      </c>
    </row>
    <row r="20446" spans="1:19" x14ac:dyDescent="0.3">
      <c r="A20446" t="s">
        <v>40686</v>
      </c>
      <c r="B20446" s="171" t="s">
        <v>40687</v>
      </c>
      <c r="C20446" s="171" t="s">
        <v>18252</v>
      </c>
      <c r="D20446" s="171" t="s">
        <v>4</v>
      </c>
      <c r="E20446" s="11">
        <v>45231</v>
      </c>
      <c r="F20446">
        <v>0</v>
      </c>
      <c r="G20446">
        <v>0</v>
      </c>
      <c r="I20446">
        <v>0</v>
      </c>
      <c r="J20446">
        <v>0</v>
      </c>
      <c r="L20446">
        <v>0</v>
      </c>
      <c r="N20446">
        <v>0</v>
      </c>
      <c r="P20446">
        <v>0</v>
      </c>
      <c r="Q20446">
        <v>0</v>
      </c>
      <c r="S20446">
        <v>0</v>
      </c>
    </row>
    <row r="20447" spans="1:19" x14ac:dyDescent="0.3">
      <c r="A20447" t="s">
        <v>40688</v>
      </c>
      <c r="B20447" s="171" t="s">
        <v>40689</v>
      </c>
      <c r="C20447" s="171" t="s">
        <v>167</v>
      </c>
      <c r="D20447" s="171" t="s">
        <v>4</v>
      </c>
      <c r="E20447" s="11">
        <v>45231</v>
      </c>
      <c r="F20447">
        <v>4.5</v>
      </c>
      <c r="G20447">
        <v>4.5</v>
      </c>
      <c r="I20447">
        <v>15</v>
      </c>
      <c r="J20447">
        <v>53</v>
      </c>
      <c r="L20447">
        <v>53</v>
      </c>
      <c r="N20447">
        <v>15</v>
      </c>
      <c r="P20447">
        <v>2</v>
      </c>
      <c r="Q20447">
        <v>11</v>
      </c>
      <c r="S20447">
        <v>0</v>
      </c>
    </row>
    <row r="20448" spans="1:19" x14ac:dyDescent="0.3">
      <c r="A20448" t="s">
        <v>40690</v>
      </c>
      <c r="B20448" s="171" t="s">
        <v>40691</v>
      </c>
      <c r="C20448" s="171" t="s">
        <v>173</v>
      </c>
      <c r="D20448" s="171" t="s">
        <v>4</v>
      </c>
      <c r="E20448" s="11">
        <v>45231</v>
      </c>
      <c r="F20448">
        <v>5.5</v>
      </c>
      <c r="G20448">
        <v>6</v>
      </c>
      <c r="I20448">
        <v>7</v>
      </c>
      <c r="J20448">
        <v>30</v>
      </c>
      <c r="L20448">
        <v>32</v>
      </c>
      <c r="N20448">
        <v>7</v>
      </c>
      <c r="P20448">
        <v>1</v>
      </c>
      <c r="Q20448">
        <v>1</v>
      </c>
      <c r="S20448">
        <v>0</v>
      </c>
    </row>
    <row r="20449" spans="1:19" x14ac:dyDescent="0.3">
      <c r="A20449" t="s">
        <v>40692</v>
      </c>
      <c r="B20449" s="171" t="s">
        <v>40693</v>
      </c>
      <c r="C20449" s="171" t="s">
        <v>179</v>
      </c>
      <c r="D20449" s="171" t="s">
        <v>4</v>
      </c>
      <c r="E20449" s="11">
        <v>45231</v>
      </c>
      <c r="F20449">
        <v>13.5</v>
      </c>
      <c r="G20449">
        <v>16</v>
      </c>
      <c r="I20449">
        <v>50</v>
      </c>
      <c r="J20449">
        <v>128</v>
      </c>
      <c r="L20449">
        <v>148</v>
      </c>
      <c r="N20449">
        <v>47</v>
      </c>
      <c r="P20449">
        <v>1</v>
      </c>
      <c r="Q20449">
        <v>1</v>
      </c>
      <c r="S20449">
        <v>3</v>
      </c>
    </row>
    <row r="20450" spans="1:19" x14ac:dyDescent="0.3">
      <c r="A20450" t="s">
        <v>40694</v>
      </c>
      <c r="B20450" s="171" t="s">
        <v>40695</v>
      </c>
      <c r="C20450" s="171" t="s">
        <v>185</v>
      </c>
      <c r="D20450" s="171" t="s">
        <v>4</v>
      </c>
      <c r="E20450" s="11">
        <v>45231</v>
      </c>
      <c r="F20450">
        <v>3.5</v>
      </c>
      <c r="G20450">
        <v>8.5</v>
      </c>
      <c r="I20450">
        <v>16</v>
      </c>
      <c r="J20450">
        <v>17</v>
      </c>
      <c r="L20450">
        <v>43</v>
      </c>
      <c r="N20450">
        <v>10</v>
      </c>
      <c r="P20450">
        <v>0</v>
      </c>
      <c r="Q20450">
        <v>0</v>
      </c>
      <c r="S20450">
        <v>6</v>
      </c>
    </row>
    <row r="20451" spans="1:19" x14ac:dyDescent="0.3">
      <c r="A20451" t="s">
        <v>40696</v>
      </c>
      <c r="B20451" s="171" t="s">
        <v>40697</v>
      </c>
      <c r="C20451" s="171" t="s">
        <v>24508</v>
      </c>
      <c r="D20451" s="171" t="s">
        <v>4</v>
      </c>
      <c r="E20451" s="11">
        <v>45231</v>
      </c>
      <c r="F20451">
        <v>0.5</v>
      </c>
      <c r="G20451">
        <v>0.5</v>
      </c>
      <c r="I20451">
        <v>0</v>
      </c>
      <c r="J20451">
        <v>2</v>
      </c>
      <c r="L20451">
        <v>2</v>
      </c>
      <c r="N20451">
        <v>0</v>
      </c>
      <c r="P20451">
        <v>0</v>
      </c>
      <c r="Q20451">
        <v>0</v>
      </c>
      <c r="S20451">
        <v>0</v>
      </c>
    </row>
    <row r="20452" spans="1:19" x14ac:dyDescent="0.3">
      <c r="A20452" t="s">
        <v>40698</v>
      </c>
      <c r="B20452" s="171" t="s">
        <v>40699</v>
      </c>
      <c r="C20452" s="171" t="s">
        <v>191</v>
      </c>
      <c r="D20452" s="171" t="s">
        <v>4</v>
      </c>
      <c r="E20452" s="11">
        <v>45231</v>
      </c>
      <c r="F20452">
        <v>12.5</v>
      </c>
      <c r="G20452">
        <v>13</v>
      </c>
      <c r="I20452">
        <v>56</v>
      </c>
      <c r="J20452">
        <v>102</v>
      </c>
      <c r="L20452">
        <v>107</v>
      </c>
      <c r="N20452">
        <v>48</v>
      </c>
      <c r="P20452">
        <v>6</v>
      </c>
      <c r="Q20452">
        <v>7</v>
      </c>
      <c r="S20452">
        <v>8</v>
      </c>
    </row>
    <row r="20453" spans="1:19" x14ac:dyDescent="0.3">
      <c r="A20453" t="s">
        <v>40700</v>
      </c>
      <c r="B20453" s="171" t="s">
        <v>40701</v>
      </c>
      <c r="C20453" s="171" t="s">
        <v>200</v>
      </c>
      <c r="D20453" s="171" t="s">
        <v>4</v>
      </c>
      <c r="E20453" s="11">
        <v>45231</v>
      </c>
      <c r="F20453">
        <v>6.5</v>
      </c>
      <c r="G20453">
        <v>7</v>
      </c>
      <c r="I20453">
        <v>8</v>
      </c>
      <c r="J20453">
        <v>31</v>
      </c>
      <c r="L20453">
        <v>32</v>
      </c>
      <c r="N20453">
        <v>8</v>
      </c>
      <c r="P20453">
        <v>0</v>
      </c>
      <c r="Q20453">
        <v>0</v>
      </c>
      <c r="S20453">
        <v>0</v>
      </c>
    </row>
    <row r="20454" spans="1:19" x14ac:dyDescent="0.3">
      <c r="A20454" t="s">
        <v>40702</v>
      </c>
      <c r="B20454" s="171" t="s">
        <v>40703</v>
      </c>
      <c r="C20454" s="171" t="s">
        <v>212</v>
      </c>
      <c r="D20454" s="171" t="s">
        <v>4</v>
      </c>
      <c r="E20454" s="11">
        <v>45231</v>
      </c>
      <c r="F20454">
        <v>0</v>
      </c>
      <c r="G20454">
        <v>0</v>
      </c>
      <c r="I20454">
        <v>0</v>
      </c>
      <c r="J20454">
        <v>0</v>
      </c>
      <c r="L20454">
        <v>0</v>
      </c>
      <c r="N20454">
        <v>0</v>
      </c>
      <c r="P20454">
        <v>0</v>
      </c>
      <c r="Q20454">
        <v>0</v>
      </c>
      <c r="S20454">
        <v>0</v>
      </c>
    </row>
    <row r="20455" spans="1:19" x14ac:dyDescent="0.3">
      <c r="A20455" t="s">
        <v>40704</v>
      </c>
      <c r="B20455" s="171" t="s">
        <v>40705</v>
      </c>
      <c r="C20455" s="171" t="s">
        <v>215</v>
      </c>
      <c r="D20455" s="171" t="s">
        <v>4</v>
      </c>
      <c r="E20455" s="11">
        <v>45231</v>
      </c>
      <c r="F20455">
        <v>0</v>
      </c>
      <c r="G20455">
        <v>0</v>
      </c>
      <c r="I20455">
        <v>0</v>
      </c>
      <c r="J20455">
        <v>0</v>
      </c>
      <c r="L20455">
        <v>0</v>
      </c>
      <c r="N20455">
        <v>0</v>
      </c>
      <c r="P20455">
        <v>0</v>
      </c>
      <c r="Q20455">
        <v>0</v>
      </c>
      <c r="S20455">
        <v>0</v>
      </c>
    </row>
    <row r="20456" spans="1:19" x14ac:dyDescent="0.3">
      <c r="A20456" t="s">
        <v>40706</v>
      </c>
      <c r="B20456" s="171" t="s">
        <v>40707</v>
      </c>
      <c r="C20456" s="171" t="s">
        <v>35119</v>
      </c>
      <c r="D20456" s="171" t="s">
        <v>4</v>
      </c>
      <c r="E20456" s="11">
        <v>45231</v>
      </c>
      <c r="F20456">
        <v>2</v>
      </c>
      <c r="G20456">
        <v>4</v>
      </c>
      <c r="I20456">
        <v>15</v>
      </c>
      <c r="J20456">
        <v>22</v>
      </c>
      <c r="L20456">
        <v>44</v>
      </c>
      <c r="N20456">
        <v>15</v>
      </c>
      <c r="P20456">
        <v>0</v>
      </c>
      <c r="Q20456">
        <v>0</v>
      </c>
      <c r="S20456">
        <v>0</v>
      </c>
    </row>
    <row r="20457" spans="1:19" x14ac:dyDescent="0.3">
      <c r="A20457" t="s">
        <v>40708</v>
      </c>
      <c r="B20457" s="171" t="s">
        <v>40709</v>
      </c>
      <c r="C20457" s="171" t="s">
        <v>221</v>
      </c>
      <c r="D20457" s="171" t="s">
        <v>4</v>
      </c>
      <c r="E20457" s="11">
        <v>45231</v>
      </c>
      <c r="F20457">
        <v>0</v>
      </c>
      <c r="G20457">
        <v>0</v>
      </c>
      <c r="I20457">
        <v>0</v>
      </c>
      <c r="J20457">
        <v>0</v>
      </c>
      <c r="L20457">
        <v>0</v>
      </c>
      <c r="N20457">
        <v>0</v>
      </c>
      <c r="P20457">
        <v>0</v>
      </c>
      <c r="Q20457">
        <v>0</v>
      </c>
      <c r="S20457">
        <v>0</v>
      </c>
    </row>
    <row r="20458" spans="1:19" x14ac:dyDescent="0.3">
      <c r="A20458" t="s">
        <v>40710</v>
      </c>
      <c r="B20458" s="171" t="s">
        <v>40711</v>
      </c>
      <c r="C20458" s="171" t="s">
        <v>8233</v>
      </c>
      <c r="D20458" s="171" t="s">
        <v>4</v>
      </c>
      <c r="E20458" s="11">
        <v>45231</v>
      </c>
      <c r="F20458">
        <v>2</v>
      </c>
      <c r="G20458">
        <v>3</v>
      </c>
      <c r="I20458">
        <v>23</v>
      </c>
      <c r="J20458">
        <v>22</v>
      </c>
      <c r="L20458">
        <v>33</v>
      </c>
      <c r="N20458">
        <v>20</v>
      </c>
      <c r="P20458">
        <v>0</v>
      </c>
      <c r="Q20458">
        <v>0</v>
      </c>
      <c r="S20458">
        <v>3</v>
      </c>
    </row>
    <row r="20459" spans="1:19" x14ac:dyDescent="0.3">
      <c r="A20459" t="s">
        <v>40712</v>
      </c>
      <c r="B20459" s="171" t="s">
        <v>40713</v>
      </c>
      <c r="C20459" s="171" t="s">
        <v>233</v>
      </c>
      <c r="D20459" s="171" t="s">
        <v>4</v>
      </c>
      <c r="E20459" s="11">
        <v>45231</v>
      </c>
      <c r="F20459">
        <v>0</v>
      </c>
      <c r="G20459">
        <v>0</v>
      </c>
      <c r="I20459">
        <v>0</v>
      </c>
      <c r="J20459">
        <v>0</v>
      </c>
      <c r="L20459">
        <v>0</v>
      </c>
      <c r="N20459">
        <v>0</v>
      </c>
      <c r="P20459">
        <v>0</v>
      </c>
      <c r="Q20459">
        <v>0</v>
      </c>
      <c r="S20459">
        <v>0</v>
      </c>
    </row>
    <row r="20460" spans="1:19" x14ac:dyDescent="0.3">
      <c r="A20460" t="s">
        <v>40714</v>
      </c>
      <c r="B20460" s="171" t="s">
        <v>40715</v>
      </c>
      <c r="C20460" s="171" t="s">
        <v>35128</v>
      </c>
      <c r="D20460" s="171" t="s">
        <v>80</v>
      </c>
      <c r="E20460" s="11">
        <v>45231</v>
      </c>
      <c r="F20460">
        <v>3.5</v>
      </c>
      <c r="G20460">
        <v>4</v>
      </c>
      <c r="I20460">
        <v>3</v>
      </c>
      <c r="J20460">
        <v>14</v>
      </c>
      <c r="L20460">
        <v>16</v>
      </c>
      <c r="N20460">
        <v>3</v>
      </c>
      <c r="P20460">
        <v>0</v>
      </c>
      <c r="Q20460">
        <v>0</v>
      </c>
      <c r="S20460">
        <v>0</v>
      </c>
    </row>
    <row r="20461" spans="1:19" x14ac:dyDescent="0.3">
      <c r="A20461" t="s">
        <v>40716</v>
      </c>
      <c r="B20461" s="171" t="s">
        <v>40717</v>
      </c>
      <c r="C20461" s="171" t="s">
        <v>35128</v>
      </c>
      <c r="D20461" s="171" t="s">
        <v>4</v>
      </c>
      <c r="E20461" s="11">
        <v>45231</v>
      </c>
      <c r="F20461">
        <v>3.5</v>
      </c>
      <c r="G20461">
        <v>4</v>
      </c>
      <c r="I20461">
        <v>3</v>
      </c>
      <c r="J20461">
        <v>14</v>
      </c>
      <c r="L20461">
        <v>16</v>
      </c>
      <c r="N20461">
        <v>3</v>
      </c>
      <c r="P20461">
        <v>0</v>
      </c>
      <c r="Q20461">
        <v>0</v>
      </c>
      <c r="S20461">
        <v>0</v>
      </c>
    </row>
    <row r="20462" spans="1:19" x14ac:dyDescent="0.3">
      <c r="A20462" t="s">
        <v>40718</v>
      </c>
      <c r="B20462" s="171" t="s">
        <v>40719</v>
      </c>
      <c r="C20462" s="171" t="s">
        <v>79</v>
      </c>
      <c r="D20462" s="171" t="s">
        <v>80</v>
      </c>
      <c r="E20462" s="11">
        <v>45231</v>
      </c>
      <c r="F20462">
        <v>0</v>
      </c>
      <c r="G20462">
        <v>0</v>
      </c>
      <c r="I20462">
        <v>0</v>
      </c>
      <c r="J20462">
        <v>0</v>
      </c>
      <c r="L20462">
        <v>0</v>
      </c>
      <c r="N20462">
        <v>0</v>
      </c>
      <c r="P20462">
        <v>0</v>
      </c>
      <c r="Q20462">
        <v>0</v>
      </c>
      <c r="S20462">
        <v>0</v>
      </c>
    </row>
    <row r="20463" spans="1:19" x14ac:dyDescent="0.3">
      <c r="A20463" t="s">
        <v>40720</v>
      </c>
      <c r="B20463" s="171" t="s">
        <v>40721</v>
      </c>
      <c r="C20463" s="171" t="s">
        <v>79</v>
      </c>
      <c r="D20463" s="171" t="s">
        <v>4</v>
      </c>
      <c r="E20463" s="11">
        <v>45231</v>
      </c>
      <c r="F20463">
        <v>0</v>
      </c>
      <c r="G20463">
        <v>0</v>
      </c>
      <c r="I20463">
        <v>0</v>
      </c>
      <c r="J20463">
        <v>0</v>
      </c>
      <c r="L20463">
        <v>0</v>
      </c>
      <c r="N20463">
        <v>0</v>
      </c>
      <c r="P20463">
        <v>0</v>
      </c>
      <c r="Q20463">
        <v>0</v>
      </c>
      <c r="S20463">
        <v>0</v>
      </c>
    </row>
    <row r="20464" spans="1:19" x14ac:dyDescent="0.3">
      <c r="A20464" t="s">
        <v>40722</v>
      </c>
      <c r="B20464" s="171" t="s">
        <v>40723</v>
      </c>
      <c r="C20464" s="171" t="s">
        <v>83</v>
      </c>
      <c r="D20464" s="171" t="s">
        <v>80</v>
      </c>
      <c r="E20464" s="11">
        <v>45231</v>
      </c>
      <c r="F20464">
        <v>4</v>
      </c>
      <c r="G20464">
        <v>4</v>
      </c>
      <c r="I20464">
        <v>6</v>
      </c>
      <c r="J20464">
        <v>21</v>
      </c>
      <c r="L20464">
        <v>21</v>
      </c>
      <c r="N20464">
        <v>6</v>
      </c>
      <c r="P20464">
        <v>1</v>
      </c>
      <c r="Q20464">
        <v>1</v>
      </c>
      <c r="S20464">
        <v>0</v>
      </c>
    </row>
    <row r="20465" spans="1:19" x14ac:dyDescent="0.3">
      <c r="A20465" t="s">
        <v>40724</v>
      </c>
      <c r="B20465" s="171" t="s">
        <v>40725</v>
      </c>
      <c r="C20465" s="171" t="s">
        <v>83</v>
      </c>
      <c r="D20465" s="171" t="s">
        <v>15341</v>
      </c>
      <c r="E20465" s="11">
        <v>45231</v>
      </c>
      <c r="F20465">
        <v>0</v>
      </c>
      <c r="G20465">
        <v>0</v>
      </c>
      <c r="I20465">
        <v>0</v>
      </c>
      <c r="J20465">
        <v>0</v>
      </c>
      <c r="L20465">
        <v>0</v>
      </c>
      <c r="N20465">
        <v>0</v>
      </c>
      <c r="P20465">
        <v>0</v>
      </c>
      <c r="Q20465">
        <v>0</v>
      </c>
      <c r="S20465">
        <v>0</v>
      </c>
    </row>
    <row r="20466" spans="1:19" x14ac:dyDescent="0.3">
      <c r="A20466" t="s">
        <v>40726</v>
      </c>
      <c r="B20466" s="171" t="s">
        <v>40727</v>
      </c>
      <c r="C20466" s="171" t="s">
        <v>83</v>
      </c>
      <c r="D20466" s="171" t="s">
        <v>4</v>
      </c>
      <c r="E20466" s="11">
        <v>45231</v>
      </c>
      <c r="F20466">
        <v>4</v>
      </c>
      <c r="G20466">
        <v>4</v>
      </c>
      <c r="I20466">
        <v>6</v>
      </c>
      <c r="J20466">
        <v>21</v>
      </c>
      <c r="L20466">
        <v>21</v>
      </c>
      <c r="N20466">
        <v>6</v>
      </c>
      <c r="P20466">
        <v>1</v>
      </c>
      <c r="Q20466">
        <v>1</v>
      </c>
      <c r="S20466">
        <v>0</v>
      </c>
    </row>
    <row r="20467" spans="1:19" x14ac:dyDescent="0.3">
      <c r="A20467" t="s">
        <v>40728</v>
      </c>
      <c r="B20467" s="171" t="s">
        <v>40729</v>
      </c>
      <c r="C20467" s="171" t="s">
        <v>86</v>
      </c>
      <c r="D20467" s="171" t="s">
        <v>80</v>
      </c>
      <c r="E20467" s="11">
        <v>45231</v>
      </c>
      <c r="F20467">
        <v>8</v>
      </c>
      <c r="G20467">
        <v>8</v>
      </c>
      <c r="I20467">
        <v>35</v>
      </c>
      <c r="J20467">
        <v>44</v>
      </c>
      <c r="L20467">
        <v>44</v>
      </c>
      <c r="N20467">
        <v>28</v>
      </c>
      <c r="P20467">
        <v>3</v>
      </c>
      <c r="Q20467">
        <v>3</v>
      </c>
      <c r="S20467">
        <v>7</v>
      </c>
    </row>
    <row r="20468" spans="1:19" x14ac:dyDescent="0.3">
      <c r="A20468" t="s">
        <v>40730</v>
      </c>
      <c r="B20468" s="171" t="s">
        <v>40731</v>
      </c>
      <c r="C20468" s="171" t="s">
        <v>86</v>
      </c>
      <c r="D20468" s="171" t="s">
        <v>4</v>
      </c>
      <c r="E20468" s="11">
        <v>45231</v>
      </c>
      <c r="F20468">
        <v>8</v>
      </c>
      <c r="G20468">
        <v>8</v>
      </c>
      <c r="I20468">
        <v>35</v>
      </c>
      <c r="J20468">
        <v>44</v>
      </c>
      <c r="L20468">
        <v>44</v>
      </c>
      <c r="N20468">
        <v>28</v>
      </c>
      <c r="P20468">
        <v>3</v>
      </c>
      <c r="Q20468">
        <v>3</v>
      </c>
      <c r="S20468">
        <v>7</v>
      </c>
    </row>
    <row r="20469" spans="1:19" x14ac:dyDescent="0.3">
      <c r="A20469" t="s">
        <v>40732</v>
      </c>
      <c r="B20469" s="171" t="s">
        <v>40733</v>
      </c>
      <c r="C20469" s="171" t="s">
        <v>40284</v>
      </c>
      <c r="D20469" s="171" t="s">
        <v>80</v>
      </c>
      <c r="E20469" s="11">
        <v>45231</v>
      </c>
      <c r="F20469">
        <v>12</v>
      </c>
      <c r="G20469">
        <v>13</v>
      </c>
      <c r="I20469">
        <v>42</v>
      </c>
      <c r="J20469">
        <v>48</v>
      </c>
      <c r="L20469">
        <v>52</v>
      </c>
      <c r="N20469">
        <v>27</v>
      </c>
      <c r="P20469">
        <v>14</v>
      </c>
      <c r="Q20469">
        <v>15</v>
      </c>
      <c r="S20469">
        <v>15</v>
      </c>
    </row>
    <row r="20470" spans="1:19" x14ac:dyDescent="0.3">
      <c r="A20470" t="s">
        <v>40734</v>
      </c>
      <c r="B20470" s="171" t="s">
        <v>40735</v>
      </c>
      <c r="C20470" s="171" t="s">
        <v>40284</v>
      </c>
      <c r="D20470" s="171" t="s">
        <v>4</v>
      </c>
      <c r="E20470" s="11">
        <v>45231</v>
      </c>
      <c r="F20470">
        <v>12</v>
      </c>
      <c r="G20470">
        <v>13</v>
      </c>
      <c r="I20470">
        <v>42</v>
      </c>
      <c r="J20470">
        <v>48</v>
      </c>
      <c r="L20470">
        <v>52</v>
      </c>
      <c r="N20470">
        <v>27</v>
      </c>
      <c r="P20470">
        <v>14</v>
      </c>
      <c r="Q20470">
        <v>15</v>
      </c>
      <c r="S20470">
        <v>15</v>
      </c>
    </row>
    <row r="20471" spans="1:19" x14ac:dyDescent="0.3">
      <c r="A20471" t="s">
        <v>40736</v>
      </c>
      <c r="B20471" s="171" t="s">
        <v>40737</v>
      </c>
      <c r="C20471" s="171" t="s">
        <v>89</v>
      </c>
      <c r="D20471" s="171" t="s">
        <v>80</v>
      </c>
      <c r="E20471" s="11">
        <v>45231</v>
      </c>
      <c r="F20471">
        <v>3</v>
      </c>
      <c r="G20471">
        <v>4</v>
      </c>
      <c r="I20471">
        <v>10</v>
      </c>
      <c r="J20471">
        <v>15</v>
      </c>
      <c r="L20471">
        <v>20</v>
      </c>
      <c r="N20471">
        <v>7</v>
      </c>
      <c r="P20471">
        <v>0</v>
      </c>
      <c r="Q20471">
        <v>0</v>
      </c>
      <c r="S20471">
        <v>3</v>
      </c>
    </row>
    <row r="20472" spans="1:19" x14ac:dyDescent="0.3">
      <c r="A20472" t="s">
        <v>40738</v>
      </c>
      <c r="B20472" s="171" t="s">
        <v>40739</v>
      </c>
      <c r="C20472" s="171" t="s">
        <v>89</v>
      </c>
      <c r="D20472" s="171" t="s">
        <v>4</v>
      </c>
      <c r="E20472" s="11">
        <v>45231</v>
      </c>
      <c r="F20472">
        <v>3</v>
      </c>
      <c r="G20472">
        <v>4</v>
      </c>
      <c r="I20472">
        <v>10</v>
      </c>
      <c r="J20472">
        <v>15</v>
      </c>
      <c r="L20472">
        <v>20</v>
      </c>
      <c r="N20472">
        <v>7</v>
      </c>
      <c r="P20472">
        <v>0</v>
      </c>
      <c r="Q20472">
        <v>0</v>
      </c>
      <c r="S20472">
        <v>3</v>
      </c>
    </row>
    <row r="20473" spans="1:19" x14ac:dyDescent="0.3">
      <c r="A20473" t="s">
        <v>40740</v>
      </c>
      <c r="B20473" s="171" t="s">
        <v>40741</v>
      </c>
      <c r="C20473" s="171" t="s">
        <v>92</v>
      </c>
      <c r="D20473" s="171" t="s">
        <v>80</v>
      </c>
      <c r="E20473" s="11">
        <v>45231</v>
      </c>
      <c r="F20473">
        <v>0</v>
      </c>
      <c r="G20473">
        <v>0</v>
      </c>
      <c r="I20473">
        <v>0</v>
      </c>
      <c r="J20473">
        <v>0</v>
      </c>
      <c r="L20473">
        <v>0</v>
      </c>
      <c r="N20473">
        <v>0</v>
      </c>
      <c r="P20473">
        <v>0</v>
      </c>
      <c r="Q20473">
        <v>0</v>
      </c>
      <c r="S20473">
        <v>0</v>
      </c>
    </row>
    <row r="20474" spans="1:19" x14ac:dyDescent="0.3">
      <c r="A20474" t="s">
        <v>40742</v>
      </c>
      <c r="B20474" s="171" t="s">
        <v>40743</v>
      </c>
      <c r="C20474" s="171" t="s">
        <v>92</v>
      </c>
      <c r="D20474" s="171" t="s">
        <v>4</v>
      </c>
      <c r="E20474" s="11">
        <v>45231</v>
      </c>
      <c r="F20474">
        <v>0</v>
      </c>
      <c r="G20474">
        <v>0</v>
      </c>
      <c r="I20474">
        <v>0</v>
      </c>
      <c r="J20474">
        <v>0</v>
      </c>
      <c r="L20474">
        <v>0</v>
      </c>
      <c r="N20474">
        <v>0</v>
      </c>
      <c r="P20474">
        <v>0</v>
      </c>
      <c r="Q20474">
        <v>0</v>
      </c>
      <c r="S20474">
        <v>0</v>
      </c>
    </row>
    <row r="20475" spans="1:19" x14ac:dyDescent="0.3">
      <c r="A20475" t="s">
        <v>40744</v>
      </c>
      <c r="B20475" s="171" t="s">
        <v>40745</v>
      </c>
      <c r="C20475" s="171" t="s">
        <v>95</v>
      </c>
      <c r="D20475" s="171" t="s">
        <v>80</v>
      </c>
      <c r="E20475" s="11">
        <v>45231</v>
      </c>
      <c r="F20475">
        <v>3.5</v>
      </c>
      <c r="G20475">
        <v>4</v>
      </c>
      <c r="I20475">
        <v>2</v>
      </c>
      <c r="J20475">
        <v>18</v>
      </c>
      <c r="L20475">
        <v>19</v>
      </c>
      <c r="N20475">
        <v>2</v>
      </c>
      <c r="P20475">
        <v>0</v>
      </c>
      <c r="Q20475">
        <v>0</v>
      </c>
      <c r="S20475">
        <v>0</v>
      </c>
    </row>
    <row r="20476" spans="1:19" x14ac:dyDescent="0.3">
      <c r="A20476" t="s">
        <v>40746</v>
      </c>
      <c r="B20476" s="171" t="s">
        <v>40747</v>
      </c>
      <c r="C20476" s="171" t="s">
        <v>95</v>
      </c>
      <c r="D20476" s="171" t="s">
        <v>15341</v>
      </c>
      <c r="E20476" s="11">
        <v>45231</v>
      </c>
      <c r="F20476">
        <v>0</v>
      </c>
      <c r="G20476">
        <v>0</v>
      </c>
      <c r="I20476">
        <v>0</v>
      </c>
      <c r="J20476">
        <v>0</v>
      </c>
      <c r="L20476">
        <v>0</v>
      </c>
      <c r="N20476">
        <v>0</v>
      </c>
      <c r="P20476">
        <v>0</v>
      </c>
      <c r="Q20476">
        <v>0</v>
      </c>
      <c r="S20476">
        <v>0</v>
      </c>
    </row>
    <row r="20477" spans="1:19" x14ac:dyDescent="0.3">
      <c r="A20477" t="s">
        <v>40748</v>
      </c>
      <c r="B20477" s="171" t="s">
        <v>40749</v>
      </c>
      <c r="C20477" s="171" t="s">
        <v>95</v>
      </c>
      <c r="D20477" s="171" t="s">
        <v>4</v>
      </c>
      <c r="E20477" s="11">
        <v>45231</v>
      </c>
      <c r="F20477">
        <v>3.5</v>
      </c>
      <c r="G20477">
        <v>4</v>
      </c>
      <c r="I20477">
        <v>2</v>
      </c>
      <c r="J20477">
        <v>18</v>
      </c>
      <c r="L20477">
        <v>19</v>
      </c>
      <c r="N20477">
        <v>2</v>
      </c>
      <c r="P20477">
        <v>0</v>
      </c>
      <c r="Q20477">
        <v>0</v>
      </c>
      <c r="S20477">
        <v>0</v>
      </c>
    </row>
    <row r="20478" spans="1:19" x14ac:dyDescent="0.3">
      <c r="A20478" t="s">
        <v>40750</v>
      </c>
      <c r="B20478" s="171" t="s">
        <v>40751</v>
      </c>
      <c r="C20478" s="171" t="s">
        <v>35161</v>
      </c>
      <c r="D20478" s="171" t="s">
        <v>80</v>
      </c>
      <c r="E20478" s="11">
        <v>45231</v>
      </c>
      <c r="F20478">
        <v>3</v>
      </c>
      <c r="G20478">
        <v>3.5</v>
      </c>
      <c r="I20478">
        <v>4</v>
      </c>
      <c r="J20478">
        <v>16</v>
      </c>
      <c r="L20478">
        <v>18</v>
      </c>
      <c r="N20478">
        <v>4</v>
      </c>
      <c r="P20478">
        <v>0</v>
      </c>
      <c r="Q20478">
        <v>0</v>
      </c>
      <c r="S20478">
        <v>0</v>
      </c>
    </row>
    <row r="20479" spans="1:19" x14ac:dyDescent="0.3">
      <c r="A20479" t="s">
        <v>40752</v>
      </c>
      <c r="B20479" s="171" t="s">
        <v>40753</v>
      </c>
      <c r="C20479" s="171" t="s">
        <v>35161</v>
      </c>
      <c r="D20479" s="171" t="s">
        <v>4</v>
      </c>
      <c r="E20479" s="11">
        <v>45231</v>
      </c>
      <c r="F20479">
        <v>3</v>
      </c>
      <c r="G20479">
        <v>3.5</v>
      </c>
      <c r="I20479">
        <v>4</v>
      </c>
      <c r="J20479">
        <v>16</v>
      </c>
      <c r="L20479">
        <v>18</v>
      </c>
      <c r="N20479">
        <v>4</v>
      </c>
      <c r="P20479">
        <v>0</v>
      </c>
      <c r="Q20479">
        <v>0</v>
      </c>
      <c r="S20479">
        <v>0</v>
      </c>
    </row>
    <row r="20480" spans="1:19" x14ac:dyDescent="0.3">
      <c r="A20480" t="s">
        <v>40754</v>
      </c>
      <c r="B20480" s="171" t="s">
        <v>40755</v>
      </c>
      <c r="C20480" s="171" t="s">
        <v>19659</v>
      </c>
      <c r="D20480" s="171" t="s">
        <v>80</v>
      </c>
      <c r="E20480" s="11">
        <v>45231</v>
      </c>
      <c r="F20480">
        <v>0</v>
      </c>
      <c r="G20480">
        <v>0</v>
      </c>
      <c r="I20480">
        <v>0</v>
      </c>
      <c r="J20480">
        <v>0</v>
      </c>
      <c r="L20480">
        <v>0</v>
      </c>
      <c r="N20480">
        <v>0</v>
      </c>
      <c r="P20480">
        <v>0</v>
      </c>
      <c r="Q20480">
        <v>0</v>
      </c>
      <c r="S20480">
        <v>0</v>
      </c>
    </row>
    <row r="20481" spans="1:19" x14ac:dyDescent="0.3">
      <c r="A20481" t="s">
        <v>40756</v>
      </c>
      <c r="B20481" s="171" t="s">
        <v>40757</v>
      </c>
      <c r="C20481" s="171" t="s">
        <v>19659</v>
      </c>
      <c r="D20481" s="171" t="s">
        <v>4</v>
      </c>
      <c r="E20481" s="11">
        <v>45231</v>
      </c>
      <c r="F20481">
        <v>0</v>
      </c>
      <c r="G20481">
        <v>0</v>
      </c>
      <c r="I20481">
        <v>0</v>
      </c>
      <c r="J20481">
        <v>0</v>
      </c>
      <c r="L20481">
        <v>0</v>
      </c>
      <c r="N20481">
        <v>0</v>
      </c>
      <c r="P20481">
        <v>0</v>
      </c>
      <c r="Q20481">
        <v>0</v>
      </c>
      <c r="S20481">
        <v>0</v>
      </c>
    </row>
    <row r="20482" spans="1:19" x14ac:dyDescent="0.3">
      <c r="A20482" t="s">
        <v>40758</v>
      </c>
      <c r="B20482" s="171" t="s">
        <v>40759</v>
      </c>
      <c r="C20482" s="171" t="s">
        <v>98</v>
      </c>
      <c r="D20482" s="171" t="s">
        <v>80</v>
      </c>
      <c r="E20482" s="11">
        <v>45231</v>
      </c>
      <c r="F20482">
        <v>7.5</v>
      </c>
      <c r="G20482">
        <v>12.5</v>
      </c>
      <c r="I20482">
        <v>21</v>
      </c>
      <c r="J20482">
        <v>42</v>
      </c>
      <c r="L20482">
        <v>70</v>
      </c>
      <c r="N20482">
        <v>20</v>
      </c>
      <c r="P20482">
        <v>1</v>
      </c>
      <c r="Q20482">
        <v>3</v>
      </c>
      <c r="S20482">
        <v>1</v>
      </c>
    </row>
    <row r="20483" spans="1:19" x14ac:dyDescent="0.3">
      <c r="A20483" t="s">
        <v>40760</v>
      </c>
      <c r="B20483" s="171" t="s">
        <v>40761</v>
      </c>
      <c r="C20483" s="171" t="s">
        <v>98</v>
      </c>
      <c r="D20483" s="171" t="s">
        <v>4</v>
      </c>
      <c r="E20483" s="11">
        <v>45231</v>
      </c>
      <c r="F20483">
        <v>7.5</v>
      </c>
      <c r="G20483">
        <v>12.5</v>
      </c>
      <c r="I20483">
        <v>21</v>
      </c>
      <c r="J20483">
        <v>42</v>
      </c>
      <c r="L20483">
        <v>70</v>
      </c>
      <c r="N20483">
        <v>20</v>
      </c>
      <c r="P20483">
        <v>1</v>
      </c>
      <c r="Q20483">
        <v>3</v>
      </c>
      <c r="S20483">
        <v>1</v>
      </c>
    </row>
    <row r="20484" spans="1:19" x14ac:dyDescent="0.3">
      <c r="A20484" t="s">
        <v>40762</v>
      </c>
      <c r="B20484" s="171" t="s">
        <v>40763</v>
      </c>
      <c r="C20484" s="171" t="s">
        <v>101</v>
      </c>
      <c r="D20484" s="171" t="s">
        <v>80</v>
      </c>
      <c r="E20484" s="11">
        <v>45231</v>
      </c>
      <c r="F20484">
        <v>24.5</v>
      </c>
      <c r="G20484">
        <v>29.5</v>
      </c>
      <c r="I20484">
        <v>124</v>
      </c>
      <c r="J20484">
        <v>277</v>
      </c>
      <c r="L20484">
        <v>330</v>
      </c>
      <c r="N20484">
        <v>120</v>
      </c>
      <c r="P20484">
        <v>6</v>
      </c>
      <c r="Q20484">
        <v>15</v>
      </c>
      <c r="S20484">
        <v>4</v>
      </c>
    </row>
    <row r="20485" spans="1:19" x14ac:dyDescent="0.3">
      <c r="A20485" t="s">
        <v>40764</v>
      </c>
      <c r="B20485" s="171" t="s">
        <v>40765</v>
      </c>
      <c r="C20485" s="171" t="s">
        <v>101</v>
      </c>
      <c r="D20485" s="171" t="s">
        <v>4</v>
      </c>
      <c r="E20485" s="11">
        <v>45231</v>
      </c>
      <c r="F20485">
        <v>24.5</v>
      </c>
      <c r="G20485">
        <v>29.5</v>
      </c>
      <c r="I20485">
        <v>124</v>
      </c>
      <c r="J20485">
        <v>277</v>
      </c>
      <c r="L20485">
        <v>330</v>
      </c>
      <c r="N20485">
        <v>120</v>
      </c>
      <c r="P20485">
        <v>6</v>
      </c>
      <c r="Q20485">
        <v>15</v>
      </c>
      <c r="S20485">
        <v>4</v>
      </c>
    </row>
    <row r="20486" spans="1:19" x14ac:dyDescent="0.3">
      <c r="A20486" t="s">
        <v>40766</v>
      </c>
      <c r="B20486" s="171" t="s">
        <v>40767</v>
      </c>
      <c r="C20486" s="171" t="s">
        <v>6843</v>
      </c>
      <c r="D20486" s="171" t="s">
        <v>80</v>
      </c>
      <c r="E20486" s="11">
        <v>45231</v>
      </c>
      <c r="F20486">
        <v>3</v>
      </c>
      <c r="G20486">
        <v>4</v>
      </c>
      <c r="I20486">
        <v>9</v>
      </c>
      <c r="J20486">
        <v>17</v>
      </c>
      <c r="L20486">
        <v>22</v>
      </c>
      <c r="N20486">
        <v>8</v>
      </c>
      <c r="P20486">
        <v>0</v>
      </c>
      <c r="Q20486">
        <v>0</v>
      </c>
      <c r="S20486">
        <v>1</v>
      </c>
    </row>
    <row r="20487" spans="1:19" x14ac:dyDescent="0.3">
      <c r="A20487" t="s">
        <v>40768</v>
      </c>
      <c r="B20487" s="171" t="s">
        <v>40769</v>
      </c>
      <c r="C20487" s="171" t="s">
        <v>6843</v>
      </c>
      <c r="D20487" s="171" t="s">
        <v>4</v>
      </c>
      <c r="E20487" s="11">
        <v>45231</v>
      </c>
      <c r="F20487">
        <v>3</v>
      </c>
      <c r="G20487">
        <v>4</v>
      </c>
      <c r="I20487">
        <v>9</v>
      </c>
      <c r="J20487">
        <v>17</v>
      </c>
      <c r="L20487">
        <v>22</v>
      </c>
      <c r="N20487">
        <v>8</v>
      </c>
      <c r="P20487">
        <v>0</v>
      </c>
      <c r="Q20487">
        <v>0</v>
      </c>
      <c r="S20487">
        <v>1</v>
      </c>
    </row>
    <row r="20488" spans="1:19" x14ac:dyDescent="0.3">
      <c r="A20488" t="s">
        <v>40770</v>
      </c>
      <c r="B20488" s="171" t="s">
        <v>40771</v>
      </c>
      <c r="C20488" s="171" t="s">
        <v>12995</v>
      </c>
      <c r="D20488" s="171" t="s">
        <v>80</v>
      </c>
      <c r="E20488" s="11">
        <v>45231</v>
      </c>
      <c r="F20488">
        <v>72</v>
      </c>
      <c r="G20488">
        <v>86.5</v>
      </c>
      <c r="I20488">
        <v>256</v>
      </c>
      <c r="J20488">
        <v>512</v>
      </c>
      <c r="L20488">
        <v>612</v>
      </c>
      <c r="N20488">
        <v>225</v>
      </c>
      <c r="O20488" t="s">
        <v>16361</v>
      </c>
      <c r="P20488">
        <v>25</v>
      </c>
      <c r="Q20488">
        <v>37</v>
      </c>
      <c r="S20488">
        <v>31</v>
      </c>
    </row>
    <row r="20489" spans="1:19" x14ac:dyDescent="0.3">
      <c r="A20489" t="s">
        <v>40772</v>
      </c>
      <c r="B20489" s="171" t="s">
        <v>40773</v>
      </c>
      <c r="C20489" s="171" t="s">
        <v>15504</v>
      </c>
      <c r="D20489" s="171" t="s">
        <v>15341</v>
      </c>
      <c r="E20489" s="11">
        <v>45231</v>
      </c>
      <c r="F20489">
        <v>0</v>
      </c>
      <c r="G20489">
        <v>0</v>
      </c>
      <c r="I20489">
        <v>0</v>
      </c>
      <c r="J20489">
        <v>0</v>
      </c>
      <c r="L20489">
        <v>0</v>
      </c>
      <c r="N20489">
        <v>0</v>
      </c>
      <c r="O20489" t="s">
        <v>16361</v>
      </c>
      <c r="P20489">
        <v>0</v>
      </c>
      <c r="Q20489">
        <v>0</v>
      </c>
      <c r="S20489">
        <v>0</v>
      </c>
    </row>
    <row r="20490" spans="1:19" x14ac:dyDescent="0.3">
      <c r="A20490" t="s">
        <v>40774</v>
      </c>
      <c r="B20490" s="171" t="s">
        <v>40775</v>
      </c>
      <c r="C20490" s="171" t="s">
        <v>15511</v>
      </c>
      <c r="D20490" s="171" t="s">
        <v>80</v>
      </c>
      <c r="E20490" s="11">
        <v>45231</v>
      </c>
      <c r="F20490">
        <v>18</v>
      </c>
      <c r="G20490">
        <v>24</v>
      </c>
      <c r="H20490">
        <v>201</v>
      </c>
      <c r="I20490">
        <v>33</v>
      </c>
      <c r="J20490">
        <v>97</v>
      </c>
      <c r="L20490">
        <v>128</v>
      </c>
      <c r="N20490">
        <v>32</v>
      </c>
      <c r="P20490">
        <v>2</v>
      </c>
      <c r="Q20490">
        <v>4</v>
      </c>
      <c r="S20490">
        <v>1</v>
      </c>
    </row>
    <row r="20491" spans="1:19" x14ac:dyDescent="0.3">
      <c r="A20491" t="s">
        <v>40776</v>
      </c>
      <c r="B20491" s="171" t="s">
        <v>40777</v>
      </c>
      <c r="C20491" s="171" t="s">
        <v>15511</v>
      </c>
      <c r="D20491" s="171" t="s">
        <v>15341</v>
      </c>
      <c r="E20491" s="11">
        <v>45231</v>
      </c>
      <c r="F20491">
        <v>0</v>
      </c>
      <c r="G20491">
        <v>0</v>
      </c>
      <c r="I20491">
        <v>0</v>
      </c>
      <c r="J20491">
        <v>0</v>
      </c>
      <c r="L20491">
        <v>0</v>
      </c>
      <c r="N20491">
        <v>0</v>
      </c>
      <c r="P20491">
        <v>0</v>
      </c>
      <c r="Q20491">
        <v>0</v>
      </c>
      <c r="S20491">
        <v>0</v>
      </c>
    </row>
    <row r="20492" spans="1:19" x14ac:dyDescent="0.3">
      <c r="A20492" t="s">
        <v>40778</v>
      </c>
      <c r="B20492" s="171" t="s">
        <v>40779</v>
      </c>
      <c r="C20492" s="171" t="s">
        <v>15511</v>
      </c>
      <c r="D20492" s="171" t="s">
        <v>4</v>
      </c>
      <c r="E20492" s="11">
        <v>45231</v>
      </c>
      <c r="F20492">
        <v>18</v>
      </c>
      <c r="G20492">
        <v>24</v>
      </c>
      <c r="I20492">
        <v>33</v>
      </c>
      <c r="J20492">
        <v>97</v>
      </c>
      <c r="L20492">
        <v>128</v>
      </c>
      <c r="N20492">
        <v>32</v>
      </c>
      <c r="P20492">
        <v>2</v>
      </c>
      <c r="Q20492">
        <v>4</v>
      </c>
      <c r="S20492">
        <v>1</v>
      </c>
    </row>
    <row r="20493" spans="1:19" x14ac:dyDescent="0.3">
      <c r="A20493" t="s">
        <v>40780</v>
      </c>
      <c r="B20493" s="171" t="s">
        <v>40781</v>
      </c>
      <c r="C20493" s="171" t="s">
        <v>104</v>
      </c>
      <c r="D20493" s="171" t="s">
        <v>4</v>
      </c>
      <c r="E20493" s="11">
        <v>45231</v>
      </c>
      <c r="F20493">
        <v>72</v>
      </c>
      <c r="G20493">
        <v>86.5</v>
      </c>
      <c r="I20493">
        <v>256</v>
      </c>
      <c r="J20493">
        <v>512</v>
      </c>
      <c r="L20493">
        <v>612</v>
      </c>
      <c r="N20493">
        <v>225</v>
      </c>
      <c r="P20493">
        <v>25</v>
      </c>
      <c r="Q20493">
        <v>37</v>
      </c>
      <c r="S20493">
        <v>31</v>
      </c>
    </row>
    <row r="20494" spans="1:19" x14ac:dyDescent="0.3">
      <c r="A20494" t="s">
        <v>40782</v>
      </c>
      <c r="B20494" s="171" t="s">
        <v>40783</v>
      </c>
      <c r="C20494" s="171" t="s">
        <v>34754</v>
      </c>
      <c r="D20494" s="171" t="s">
        <v>80</v>
      </c>
      <c r="E20494" s="11">
        <v>45261</v>
      </c>
      <c r="F20494">
        <v>0.5</v>
      </c>
      <c r="G20494">
        <v>0.5</v>
      </c>
      <c r="I20494">
        <v>0</v>
      </c>
      <c r="J20494">
        <v>2</v>
      </c>
      <c r="L20494">
        <v>2</v>
      </c>
      <c r="N20494">
        <v>0</v>
      </c>
      <c r="P20494">
        <v>0</v>
      </c>
      <c r="Q20494">
        <v>0</v>
      </c>
      <c r="S20494">
        <v>0</v>
      </c>
    </row>
    <row r="20495" spans="1:19" x14ac:dyDescent="0.3">
      <c r="A20495" t="s">
        <v>40784</v>
      </c>
      <c r="B20495" s="171" t="s">
        <v>40785</v>
      </c>
      <c r="C20495" s="171" t="s">
        <v>34757</v>
      </c>
      <c r="D20495" s="171" t="s">
        <v>80</v>
      </c>
      <c r="E20495" s="11">
        <v>45261</v>
      </c>
      <c r="F20495">
        <v>1</v>
      </c>
      <c r="G20495">
        <v>1.5</v>
      </c>
      <c r="I20495">
        <v>0</v>
      </c>
      <c r="J20495">
        <v>4</v>
      </c>
      <c r="L20495">
        <v>6</v>
      </c>
      <c r="N20495">
        <v>0</v>
      </c>
      <c r="P20495">
        <v>0</v>
      </c>
      <c r="Q20495">
        <v>0</v>
      </c>
      <c r="S20495">
        <v>0</v>
      </c>
    </row>
    <row r="20496" spans="1:19" x14ac:dyDescent="0.3">
      <c r="A20496" t="s">
        <v>40786</v>
      </c>
      <c r="B20496" s="171" t="s">
        <v>40787</v>
      </c>
      <c r="C20496" s="171" t="s">
        <v>34760</v>
      </c>
      <c r="D20496" s="171" t="s">
        <v>80</v>
      </c>
      <c r="E20496" s="11">
        <v>45261</v>
      </c>
      <c r="F20496">
        <v>1</v>
      </c>
      <c r="G20496">
        <v>1</v>
      </c>
      <c r="I20496">
        <v>3</v>
      </c>
      <c r="J20496">
        <v>4</v>
      </c>
      <c r="L20496">
        <v>4</v>
      </c>
      <c r="N20496">
        <v>3</v>
      </c>
      <c r="P20496">
        <v>0</v>
      </c>
      <c r="Q20496">
        <v>0</v>
      </c>
      <c r="S20496">
        <v>0</v>
      </c>
    </row>
    <row r="20497" spans="1:19" x14ac:dyDescent="0.3">
      <c r="A20497" t="s">
        <v>40788</v>
      </c>
      <c r="B20497" s="171" t="s">
        <v>40789</v>
      </c>
      <c r="C20497" s="171" t="s">
        <v>34763</v>
      </c>
      <c r="D20497" s="171" t="s">
        <v>80</v>
      </c>
      <c r="E20497" s="11">
        <v>45261</v>
      </c>
      <c r="F20497">
        <v>0.5</v>
      </c>
      <c r="G20497">
        <v>0.5</v>
      </c>
      <c r="I20497">
        <v>0</v>
      </c>
      <c r="J20497">
        <v>2</v>
      </c>
      <c r="L20497">
        <v>2</v>
      </c>
      <c r="N20497">
        <v>0</v>
      </c>
      <c r="P20497">
        <v>0</v>
      </c>
      <c r="Q20497">
        <v>0</v>
      </c>
      <c r="S20497">
        <v>0</v>
      </c>
    </row>
    <row r="20498" spans="1:19" x14ac:dyDescent="0.3">
      <c r="A20498" t="s">
        <v>40790</v>
      </c>
      <c r="B20498" s="171" t="s">
        <v>40791</v>
      </c>
      <c r="C20498" s="171" t="s">
        <v>34766</v>
      </c>
      <c r="D20498" s="171" t="s">
        <v>80</v>
      </c>
      <c r="E20498" s="11">
        <v>45261</v>
      </c>
      <c r="F20498">
        <v>0.5</v>
      </c>
      <c r="G20498">
        <v>0.5</v>
      </c>
      <c r="I20498">
        <v>0</v>
      </c>
      <c r="J20498">
        <v>2</v>
      </c>
      <c r="L20498">
        <v>2</v>
      </c>
      <c r="N20498">
        <v>0</v>
      </c>
      <c r="P20498">
        <v>0</v>
      </c>
      <c r="Q20498">
        <v>0</v>
      </c>
      <c r="S20498">
        <v>0</v>
      </c>
    </row>
    <row r="20499" spans="1:19" x14ac:dyDescent="0.3">
      <c r="A20499" t="s">
        <v>40792</v>
      </c>
      <c r="B20499" s="171" t="s">
        <v>40793</v>
      </c>
      <c r="C20499" s="171" t="s">
        <v>119</v>
      </c>
      <c r="D20499" s="171" t="s">
        <v>80</v>
      </c>
      <c r="E20499" s="11">
        <v>45261</v>
      </c>
      <c r="F20499">
        <v>0</v>
      </c>
      <c r="G20499">
        <v>0</v>
      </c>
      <c r="I20499">
        <v>0</v>
      </c>
      <c r="J20499">
        <v>0</v>
      </c>
      <c r="L20499">
        <v>0</v>
      </c>
      <c r="N20499">
        <v>0</v>
      </c>
      <c r="P20499">
        <v>0</v>
      </c>
      <c r="Q20499">
        <v>0</v>
      </c>
      <c r="S20499">
        <v>0</v>
      </c>
    </row>
    <row r="20500" spans="1:19" x14ac:dyDescent="0.3">
      <c r="A20500" t="s">
        <v>40794</v>
      </c>
      <c r="B20500" s="171" t="s">
        <v>40795</v>
      </c>
      <c r="C20500" s="171" t="s">
        <v>143</v>
      </c>
      <c r="D20500" s="171" t="s">
        <v>80</v>
      </c>
      <c r="E20500" s="11">
        <v>45261</v>
      </c>
      <c r="F20500">
        <v>0</v>
      </c>
      <c r="G20500">
        <v>0</v>
      </c>
      <c r="I20500">
        <v>0</v>
      </c>
      <c r="J20500">
        <v>0</v>
      </c>
      <c r="L20500">
        <v>0</v>
      </c>
      <c r="N20500">
        <v>0</v>
      </c>
      <c r="P20500">
        <v>0</v>
      </c>
      <c r="Q20500">
        <v>0</v>
      </c>
      <c r="S20500">
        <v>0</v>
      </c>
    </row>
    <row r="20501" spans="1:19" x14ac:dyDescent="0.3">
      <c r="A20501" t="s">
        <v>40796</v>
      </c>
      <c r="B20501" s="171" t="s">
        <v>40797</v>
      </c>
      <c r="C20501" s="171" t="s">
        <v>158</v>
      </c>
      <c r="D20501" s="171" t="s">
        <v>80</v>
      </c>
      <c r="E20501" s="11">
        <v>45261</v>
      </c>
      <c r="F20501">
        <v>0</v>
      </c>
      <c r="G20501">
        <v>0</v>
      </c>
      <c r="I20501">
        <v>0</v>
      </c>
      <c r="J20501">
        <v>0</v>
      </c>
      <c r="L20501">
        <v>0</v>
      </c>
      <c r="N20501">
        <v>0</v>
      </c>
      <c r="P20501">
        <v>0</v>
      </c>
      <c r="Q20501">
        <v>0</v>
      </c>
      <c r="S20501">
        <v>0</v>
      </c>
    </row>
    <row r="20502" spans="1:19" x14ac:dyDescent="0.3">
      <c r="A20502" t="s">
        <v>40798</v>
      </c>
      <c r="B20502" s="171" t="s">
        <v>40799</v>
      </c>
      <c r="C20502" s="171" t="s">
        <v>209</v>
      </c>
      <c r="D20502" s="171" t="s">
        <v>80</v>
      </c>
      <c r="E20502" s="11">
        <v>45261</v>
      </c>
      <c r="F20502">
        <v>0</v>
      </c>
      <c r="G20502">
        <v>0</v>
      </c>
      <c r="I20502">
        <v>0</v>
      </c>
      <c r="J20502">
        <v>0</v>
      </c>
      <c r="L20502">
        <v>0</v>
      </c>
      <c r="N20502">
        <v>0</v>
      </c>
      <c r="P20502">
        <v>0</v>
      </c>
      <c r="Q20502">
        <v>0</v>
      </c>
      <c r="S20502">
        <v>0</v>
      </c>
    </row>
    <row r="20503" spans="1:19" x14ac:dyDescent="0.3">
      <c r="A20503" t="s">
        <v>40800</v>
      </c>
      <c r="B20503" s="171" t="s">
        <v>40801</v>
      </c>
      <c r="C20503" s="171" t="s">
        <v>76</v>
      </c>
      <c r="D20503" s="171" t="s">
        <v>80</v>
      </c>
      <c r="E20503" s="11">
        <v>45261</v>
      </c>
      <c r="F20503">
        <v>0</v>
      </c>
      <c r="G20503">
        <v>0</v>
      </c>
      <c r="I20503">
        <v>0</v>
      </c>
      <c r="J20503">
        <v>0</v>
      </c>
      <c r="L20503">
        <v>0</v>
      </c>
      <c r="N20503">
        <v>0</v>
      </c>
      <c r="P20503">
        <v>0</v>
      </c>
      <c r="Q20503">
        <v>0</v>
      </c>
      <c r="S20503">
        <v>0</v>
      </c>
    </row>
    <row r="20504" spans="1:19" x14ac:dyDescent="0.3">
      <c r="A20504" t="s">
        <v>40802</v>
      </c>
      <c r="B20504" s="171" t="s">
        <v>40803</v>
      </c>
      <c r="C20504" s="171" t="s">
        <v>15347</v>
      </c>
      <c r="D20504" s="171" t="s">
        <v>80</v>
      </c>
      <c r="E20504" s="11">
        <v>45261</v>
      </c>
      <c r="F20504">
        <v>0</v>
      </c>
      <c r="G20504">
        <v>0</v>
      </c>
      <c r="I20504">
        <v>0</v>
      </c>
      <c r="J20504">
        <v>0</v>
      </c>
      <c r="L20504">
        <v>0</v>
      </c>
      <c r="N20504">
        <v>0</v>
      </c>
      <c r="P20504">
        <v>0</v>
      </c>
      <c r="Q20504">
        <v>0</v>
      </c>
      <c r="S20504">
        <v>0</v>
      </c>
    </row>
    <row r="20505" spans="1:19" x14ac:dyDescent="0.3">
      <c r="A20505" t="s">
        <v>40804</v>
      </c>
      <c r="B20505" s="171" t="s">
        <v>40805</v>
      </c>
      <c r="C20505" s="171" t="s">
        <v>203</v>
      </c>
      <c r="D20505" s="171" t="s">
        <v>80</v>
      </c>
      <c r="E20505" s="11">
        <v>45261</v>
      </c>
      <c r="F20505">
        <v>3</v>
      </c>
      <c r="G20505">
        <v>3</v>
      </c>
      <c r="I20505">
        <v>6</v>
      </c>
      <c r="J20505">
        <v>15</v>
      </c>
      <c r="L20505">
        <v>15</v>
      </c>
      <c r="N20505">
        <v>6</v>
      </c>
      <c r="P20505">
        <v>0</v>
      </c>
      <c r="Q20505">
        <v>0</v>
      </c>
      <c r="S20505">
        <v>0</v>
      </c>
    </row>
    <row r="20506" spans="1:19" x14ac:dyDescent="0.3">
      <c r="A20506" t="s">
        <v>40806</v>
      </c>
      <c r="B20506" s="171" t="s">
        <v>40807</v>
      </c>
      <c r="C20506" s="171" t="s">
        <v>15340</v>
      </c>
      <c r="D20506" s="171" t="s">
        <v>15341</v>
      </c>
      <c r="E20506" s="11">
        <v>45261</v>
      </c>
      <c r="F20506">
        <v>0</v>
      </c>
      <c r="G20506">
        <v>0</v>
      </c>
      <c r="I20506">
        <v>0</v>
      </c>
      <c r="J20506">
        <v>0</v>
      </c>
      <c r="L20506">
        <v>0</v>
      </c>
      <c r="N20506">
        <v>0</v>
      </c>
      <c r="P20506">
        <v>0</v>
      </c>
      <c r="Q20506">
        <v>0</v>
      </c>
      <c r="S20506">
        <v>0</v>
      </c>
    </row>
    <row r="20507" spans="1:19" x14ac:dyDescent="0.3">
      <c r="A20507" t="s">
        <v>40808</v>
      </c>
      <c r="B20507" s="171" t="s">
        <v>40809</v>
      </c>
      <c r="C20507" s="171" t="s">
        <v>15340</v>
      </c>
      <c r="D20507" s="171" t="s">
        <v>80</v>
      </c>
      <c r="E20507" s="11">
        <v>45261</v>
      </c>
      <c r="F20507">
        <v>0</v>
      </c>
      <c r="G20507">
        <v>0</v>
      </c>
      <c r="I20507">
        <v>0</v>
      </c>
      <c r="J20507">
        <v>0</v>
      </c>
      <c r="L20507">
        <v>0</v>
      </c>
      <c r="N20507">
        <v>0</v>
      </c>
      <c r="P20507">
        <v>0</v>
      </c>
      <c r="Q20507">
        <v>0</v>
      </c>
      <c r="S20507">
        <v>0</v>
      </c>
    </row>
    <row r="20508" spans="1:19" x14ac:dyDescent="0.3">
      <c r="A20508" t="s">
        <v>40810</v>
      </c>
      <c r="B20508" s="171" t="s">
        <v>40811</v>
      </c>
      <c r="C20508" s="171" t="s">
        <v>15344</v>
      </c>
      <c r="D20508" s="171" t="s">
        <v>15341</v>
      </c>
      <c r="E20508" s="11">
        <v>45261</v>
      </c>
      <c r="F20508">
        <v>0</v>
      </c>
      <c r="G20508">
        <v>0</v>
      </c>
      <c r="I20508">
        <v>0</v>
      </c>
      <c r="J20508">
        <v>0</v>
      </c>
      <c r="L20508">
        <v>0</v>
      </c>
      <c r="N20508">
        <v>0</v>
      </c>
      <c r="P20508">
        <v>0</v>
      </c>
      <c r="Q20508">
        <v>0</v>
      </c>
      <c r="S20508">
        <v>0</v>
      </c>
    </row>
    <row r="20509" spans="1:19" x14ac:dyDescent="0.3">
      <c r="A20509" t="s">
        <v>40812</v>
      </c>
      <c r="B20509" s="171" t="s">
        <v>40813</v>
      </c>
      <c r="C20509" s="171" t="s">
        <v>15347</v>
      </c>
      <c r="D20509" s="171" t="s">
        <v>15341</v>
      </c>
      <c r="E20509" s="11">
        <v>45261</v>
      </c>
      <c r="F20509">
        <v>0</v>
      </c>
      <c r="G20509">
        <v>0</v>
      </c>
      <c r="I20509">
        <v>0</v>
      </c>
      <c r="J20509">
        <v>0</v>
      </c>
      <c r="L20509">
        <v>0</v>
      </c>
      <c r="N20509">
        <v>0</v>
      </c>
      <c r="P20509">
        <v>0</v>
      </c>
      <c r="Q20509">
        <v>0</v>
      </c>
      <c r="S20509">
        <v>0</v>
      </c>
    </row>
    <row r="20510" spans="1:19" x14ac:dyDescent="0.3">
      <c r="A20510" t="s">
        <v>40802</v>
      </c>
      <c r="B20510" s="171" t="s">
        <v>40803</v>
      </c>
      <c r="C20510" s="171" t="s">
        <v>15347</v>
      </c>
      <c r="D20510" s="171" t="s">
        <v>80</v>
      </c>
      <c r="E20510" s="11">
        <v>45261</v>
      </c>
      <c r="F20510">
        <v>1</v>
      </c>
      <c r="G20510">
        <v>1</v>
      </c>
      <c r="I20510">
        <v>0</v>
      </c>
      <c r="J20510">
        <v>6</v>
      </c>
      <c r="L20510">
        <v>6</v>
      </c>
      <c r="N20510">
        <v>0</v>
      </c>
      <c r="P20510">
        <v>0</v>
      </c>
      <c r="Q20510">
        <v>0</v>
      </c>
      <c r="S20510">
        <v>0</v>
      </c>
    </row>
    <row r="20511" spans="1:19" x14ac:dyDescent="0.3">
      <c r="A20511" t="s">
        <v>40814</v>
      </c>
      <c r="B20511" s="171" t="s">
        <v>40815</v>
      </c>
      <c r="C20511" s="171" t="s">
        <v>203</v>
      </c>
      <c r="D20511" s="171" t="s">
        <v>15341</v>
      </c>
      <c r="E20511" s="11">
        <v>45261</v>
      </c>
      <c r="F20511">
        <v>0</v>
      </c>
      <c r="G20511">
        <v>0</v>
      </c>
      <c r="I20511">
        <v>0</v>
      </c>
      <c r="J20511">
        <v>0</v>
      </c>
      <c r="L20511">
        <v>0</v>
      </c>
      <c r="N20511">
        <v>0</v>
      </c>
      <c r="P20511">
        <v>0</v>
      </c>
      <c r="Q20511">
        <v>0</v>
      </c>
      <c r="S20511">
        <v>0</v>
      </c>
    </row>
    <row r="20512" spans="1:19" x14ac:dyDescent="0.3">
      <c r="A20512" t="s">
        <v>40816</v>
      </c>
      <c r="B20512" s="171" t="s">
        <v>40817</v>
      </c>
      <c r="C20512" s="171" t="s">
        <v>24281</v>
      </c>
      <c r="D20512" s="171" t="s">
        <v>15341</v>
      </c>
      <c r="E20512" s="11">
        <v>45261</v>
      </c>
      <c r="F20512">
        <v>0</v>
      </c>
      <c r="G20512">
        <v>0</v>
      </c>
      <c r="I20512">
        <v>0</v>
      </c>
      <c r="J20512">
        <v>0</v>
      </c>
      <c r="L20512">
        <v>0</v>
      </c>
      <c r="N20512">
        <v>0</v>
      </c>
      <c r="P20512">
        <v>0</v>
      </c>
      <c r="Q20512">
        <v>0</v>
      </c>
      <c r="S20512">
        <v>0</v>
      </c>
    </row>
    <row r="20513" spans="1:19" x14ac:dyDescent="0.3">
      <c r="A20513" t="s">
        <v>40818</v>
      </c>
      <c r="B20513" s="171" t="s">
        <v>40819</v>
      </c>
      <c r="C20513" s="171" t="s">
        <v>24281</v>
      </c>
      <c r="D20513" s="171" t="s">
        <v>80</v>
      </c>
      <c r="E20513" s="11">
        <v>45261</v>
      </c>
      <c r="F20513">
        <v>0</v>
      </c>
      <c r="G20513">
        <v>0</v>
      </c>
      <c r="I20513">
        <v>0</v>
      </c>
      <c r="J20513">
        <v>0</v>
      </c>
      <c r="L20513">
        <v>0</v>
      </c>
      <c r="N20513">
        <v>0</v>
      </c>
      <c r="P20513">
        <v>0</v>
      </c>
      <c r="Q20513">
        <v>0</v>
      </c>
      <c r="S20513">
        <v>0</v>
      </c>
    </row>
    <row r="20514" spans="1:19" x14ac:dyDescent="0.3">
      <c r="A20514" t="s">
        <v>40820</v>
      </c>
      <c r="B20514" s="171" t="s">
        <v>40821</v>
      </c>
      <c r="C20514" s="171" t="s">
        <v>24284</v>
      </c>
      <c r="D20514" s="171" t="s">
        <v>80</v>
      </c>
      <c r="E20514" s="11">
        <v>45261</v>
      </c>
      <c r="F20514">
        <v>3</v>
      </c>
      <c r="G20514">
        <v>3</v>
      </c>
      <c r="I20514">
        <v>11</v>
      </c>
      <c r="J20514">
        <v>17</v>
      </c>
      <c r="L20514">
        <v>17</v>
      </c>
      <c r="N20514">
        <v>11</v>
      </c>
      <c r="P20514">
        <v>1</v>
      </c>
      <c r="Q20514">
        <v>1</v>
      </c>
      <c r="S20514">
        <v>0</v>
      </c>
    </row>
    <row r="20515" spans="1:19" x14ac:dyDescent="0.3">
      <c r="A20515" t="s">
        <v>40822</v>
      </c>
      <c r="B20515" s="171" t="s">
        <v>40823</v>
      </c>
      <c r="C20515" s="171" t="s">
        <v>18126</v>
      </c>
      <c r="D20515" s="171" t="s">
        <v>80</v>
      </c>
      <c r="E20515" s="11">
        <v>45261</v>
      </c>
      <c r="F20515">
        <v>0</v>
      </c>
      <c r="G20515">
        <v>0</v>
      </c>
      <c r="I20515">
        <v>0</v>
      </c>
      <c r="J20515">
        <v>0</v>
      </c>
      <c r="L20515">
        <v>0</v>
      </c>
      <c r="N20515">
        <v>0</v>
      </c>
      <c r="P20515">
        <v>0</v>
      </c>
      <c r="Q20515">
        <v>0</v>
      </c>
      <c r="S20515">
        <v>0</v>
      </c>
    </row>
    <row r="20516" spans="1:19" x14ac:dyDescent="0.3">
      <c r="A20516" t="s">
        <v>40824</v>
      </c>
      <c r="B20516" s="171" t="s">
        <v>40825</v>
      </c>
      <c r="C20516" s="171" t="s">
        <v>128</v>
      </c>
      <c r="D20516" s="171" t="s">
        <v>80</v>
      </c>
      <c r="E20516" s="11">
        <v>45261</v>
      </c>
      <c r="F20516">
        <v>0</v>
      </c>
      <c r="G20516">
        <v>0</v>
      </c>
      <c r="I20516">
        <v>0</v>
      </c>
      <c r="J20516">
        <v>0</v>
      </c>
      <c r="L20516">
        <v>0</v>
      </c>
      <c r="N20516">
        <v>0</v>
      </c>
      <c r="P20516">
        <v>0</v>
      </c>
      <c r="Q20516">
        <v>0</v>
      </c>
      <c r="S20516">
        <v>0</v>
      </c>
    </row>
    <row r="20517" spans="1:19" x14ac:dyDescent="0.3">
      <c r="A20517" t="s">
        <v>40826</v>
      </c>
      <c r="B20517" s="171" t="s">
        <v>40827</v>
      </c>
      <c r="C20517" s="171" t="s">
        <v>14824</v>
      </c>
      <c r="D20517" s="171" t="s">
        <v>80</v>
      </c>
      <c r="E20517" s="11">
        <v>45261</v>
      </c>
      <c r="F20517">
        <v>0</v>
      </c>
      <c r="G20517">
        <v>0</v>
      </c>
      <c r="I20517">
        <v>0</v>
      </c>
      <c r="J20517">
        <v>0</v>
      </c>
      <c r="L20517">
        <v>0</v>
      </c>
      <c r="N20517">
        <v>0</v>
      </c>
      <c r="P20517">
        <v>0</v>
      </c>
      <c r="Q20517">
        <v>0</v>
      </c>
      <c r="S20517">
        <v>0</v>
      </c>
    </row>
    <row r="20518" spans="1:19" x14ac:dyDescent="0.3">
      <c r="A20518" t="s">
        <v>40828</v>
      </c>
      <c r="B20518" s="171" t="s">
        <v>40829</v>
      </c>
      <c r="C20518" s="171" t="s">
        <v>152</v>
      </c>
      <c r="D20518" s="171" t="s">
        <v>80</v>
      </c>
      <c r="E20518" s="11">
        <v>45261</v>
      </c>
      <c r="F20518">
        <v>0</v>
      </c>
      <c r="G20518">
        <v>0</v>
      </c>
      <c r="I20518">
        <v>0</v>
      </c>
      <c r="J20518">
        <v>0</v>
      </c>
      <c r="L20518">
        <v>0</v>
      </c>
      <c r="N20518">
        <v>0</v>
      </c>
      <c r="P20518">
        <v>0</v>
      </c>
      <c r="Q20518">
        <v>0</v>
      </c>
      <c r="S20518">
        <v>0</v>
      </c>
    </row>
    <row r="20519" spans="1:19" x14ac:dyDescent="0.3">
      <c r="A20519" t="s">
        <v>40830</v>
      </c>
      <c r="B20519" s="171" t="s">
        <v>40831</v>
      </c>
      <c r="C20519" s="171" t="s">
        <v>194</v>
      </c>
      <c r="D20519" s="171" t="s">
        <v>80</v>
      </c>
      <c r="E20519" s="11">
        <v>45261</v>
      </c>
      <c r="F20519">
        <v>5</v>
      </c>
      <c r="G20519">
        <v>5</v>
      </c>
      <c r="I20519">
        <v>26</v>
      </c>
      <c r="J20519">
        <v>27</v>
      </c>
      <c r="L20519">
        <v>27</v>
      </c>
      <c r="N20519">
        <v>23</v>
      </c>
      <c r="P20519">
        <v>1</v>
      </c>
      <c r="Q20519">
        <v>1</v>
      </c>
      <c r="S20519">
        <v>3</v>
      </c>
    </row>
    <row r="20520" spans="1:19" x14ac:dyDescent="0.3">
      <c r="A20520" t="s">
        <v>40832</v>
      </c>
      <c r="B20520" s="171" t="s">
        <v>40833</v>
      </c>
      <c r="C20520" s="171" t="s">
        <v>39930</v>
      </c>
      <c r="D20520" s="171" t="s">
        <v>80</v>
      </c>
      <c r="E20520" s="11">
        <v>45261</v>
      </c>
      <c r="F20520">
        <v>7</v>
      </c>
      <c r="G20520">
        <v>7</v>
      </c>
      <c r="I20520">
        <v>22</v>
      </c>
      <c r="J20520">
        <v>28</v>
      </c>
      <c r="L20520">
        <v>28</v>
      </c>
      <c r="N20520">
        <v>11</v>
      </c>
      <c r="P20520">
        <v>15</v>
      </c>
      <c r="Q20520">
        <v>15</v>
      </c>
      <c r="S20520">
        <v>11</v>
      </c>
    </row>
    <row r="20521" spans="1:19" x14ac:dyDescent="0.3">
      <c r="A20521" t="s">
        <v>40834</v>
      </c>
      <c r="B20521" s="171" t="s">
        <v>40835</v>
      </c>
      <c r="C20521" s="171" t="s">
        <v>39933</v>
      </c>
      <c r="D20521" s="171" t="s">
        <v>80</v>
      </c>
      <c r="E20521" s="11">
        <v>45261</v>
      </c>
      <c r="F20521">
        <v>1</v>
      </c>
      <c r="G20521">
        <v>1</v>
      </c>
      <c r="I20521">
        <v>4</v>
      </c>
      <c r="J20521">
        <v>4</v>
      </c>
      <c r="L20521">
        <v>4</v>
      </c>
      <c r="N20521">
        <v>4</v>
      </c>
      <c r="P20521">
        <v>0</v>
      </c>
      <c r="Q20521">
        <v>0</v>
      </c>
      <c r="S20521">
        <v>0</v>
      </c>
    </row>
    <row r="20522" spans="1:19" x14ac:dyDescent="0.3">
      <c r="A20522" t="s">
        <v>40836</v>
      </c>
      <c r="B20522" s="171" t="s">
        <v>40837</v>
      </c>
      <c r="C20522" s="171" t="s">
        <v>39936</v>
      </c>
      <c r="D20522" s="171" t="s">
        <v>80</v>
      </c>
      <c r="E20522" s="11">
        <v>45261</v>
      </c>
      <c r="F20522">
        <v>1</v>
      </c>
      <c r="G20522">
        <v>1</v>
      </c>
      <c r="I20522">
        <v>0</v>
      </c>
      <c r="J20522">
        <v>4</v>
      </c>
      <c r="L20522">
        <v>4</v>
      </c>
      <c r="N20522">
        <v>0</v>
      </c>
      <c r="P20522">
        <v>0</v>
      </c>
      <c r="Q20522">
        <v>0</v>
      </c>
      <c r="S20522">
        <v>0</v>
      </c>
    </row>
    <row r="20523" spans="1:19" x14ac:dyDescent="0.3">
      <c r="A20523" t="s">
        <v>40838</v>
      </c>
      <c r="B20523" s="171" t="s">
        <v>40839</v>
      </c>
      <c r="C20523" s="171" t="s">
        <v>39939</v>
      </c>
      <c r="D20523" s="171" t="s">
        <v>80</v>
      </c>
      <c r="E20523" s="11">
        <v>45261</v>
      </c>
      <c r="F20523">
        <v>1</v>
      </c>
      <c r="G20523">
        <v>1</v>
      </c>
      <c r="I20523">
        <v>1</v>
      </c>
      <c r="J20523">
        <v>4</v>
      </c>
      <c r="L20523">
        <v>4</v>
      </c>
      <c r="N20523">
        <v>0</v>
      </c>
      <c r="P20523">
        <v>0</v>
      </c>
      <c r="Q20523">
        <v>1</v>
      </c>
      <c r="S20523">
        <v>1</v>
      </c>
    </row>
    <row r="20524" spans="1:19" x14ac:dyDescent="0.3">
      <c r="A20524" t="s">
        <v>40840</v>
      </c>
      <c r="B20524" s="171" t="s">
        <v>40841</v>
      </c>
      <c r="C20524" s="171" t="s">
        <v>39942</v>
      </c>
      <c r="D20524" s="171" t="s">
        <v>80</v>
      </c>
      <c r="E20524" s="11">
        <v>45261</v>
      </c>
      <c r="F20524">
        <v>2</v>
      </c>
      <c r="G20524">
        <v>3</v>
      </c>
      <c r="I20524">
        <v>11</v>
      </c>
      <c r="J20524">
        <v>8</v>
      </c>
      <c r="L20524">
        <v>12</v>
      </c>
      <c r="N20524">
        <v>11</v>
      </c>
      <c r="P20524">
        <v>0</v>
      </c>
      <c r="Q20524">
        <v>0</v>
      </c>
      <c r="S20524">
        <v>0</v>
      </c>
    </row>
    <row r="20525" spans="1:19" x14ac:dyDescent="0.3">
      <c r="A20525" t="s">
        <v>40842</v>
      </c>
      <c r="B20525" s="171" t="s">
        <v>40843</v>
      </c>
      <c r="C20525" s="171" t="s">
        <v>18137</v>
      </c>
      <c r="D20525" s="171" t="s">
        <v>80</v>
      </c>
      <c r="E20525" s="11">
        <v>45261</v>
      </c>
      <c r="F20525">
        <v>0</v>
      </c>
      <c r="G20525">
        <v>0</v>
      </c>
      <c r="I20525">
        <v>0</v>
      </c>
      <c r="J20525">
        <v>0</v>
      </c>
      <c r="L20525">
        <v>0</v>
      </c>
      <c r="N20525">
        <v>0</v>
      </c>
      <c r="P20525">
        <v>0</v>
      </c>
      <c r="Q20525">
        <v>0</v>
      </c>
      <c r="S20525">
        <v>0</v>
      </c>
    </row>
    <row r="20526" spans="1:19" x14ac:dyDescent="0.3">
      <c r="A20526" t="s">
        <v>40844</v>
      </c>
      <c r="B20526" s="171" t="s">
        <v>40845</v>
      </c>
      <c r="C20526" s="171" t="s">
        <v>18140</v>
      </c>
      <c r="D20526" s="171" t="s">
        <v>80</v>
      </c>
      <c r="E20526" s="11">
        <v>45261</v>
      </c>
      <c r="F20526">
        <v>3</v>
      </c>
      <c r="G20526">
        <v>4</v>
      </c>
      <c r="I20526">
        <v>11</v>
      </c>
      <c r="J20526">
        <v>15</v>
      </c>
      <c r="L20526">
        <v>20</v>
      </c>
      <c r="N20526">
        <v>9</v>
      </c>
      <c r="P20526">
        <v>1</v>
      </c>
      <c r="Q20526">
        <v>1</v>
      </c>
      <c r="S20526">
        <v>2</v>
      </c>
    </row>
    <row r="20527" spans="1:19" x14ac:dyDescent="0.3">
      <c r="A20527" t="s">
        <v>40846</v>
      </c>
      <c r="B20527" s="171" t="s">
        <v>40847</v>
      </c>
      <c r="C20527" s="171" t="s">
        <v>236</v>
      </c>
      <c r="D20527" s="171" t="s">
        <v>80</v>
      </c>
      <c r="E20527" s="11">
        <v>45261</v>
      </c>
      <c r="F20527">
        <v>0</v>
      </c>
      <c r="G20527">
        <v>0</v>
      </c>
      <c r="I20527">
        <v>0</v>
      </c>
      <c r="J20527">
        <v>0</v>
      </c>
      <c r="L20527">
        <v>0</v>
      </c>
      <c r="N20527">
        <v>0</v>
      </c>
      <c r="P20527">
        <v>0</v>
      </c>
      <c r="Q20527">
        <v>0</v>
      </c>
      <c r="S20527">
        <v>0</v>
      </c>
    </row>
    <row r="20528" spans="1:19" x14ac:dyDescent="0.3">
      <c r="A20528" t="s">
        <v>40848</v>
      </c>
      <c r="B20528" s="171" t="s">
        <v>40849</v>
      </c>
      <c r="C20528" s="171" t="s">
        <v>239</v>
      </c>
      <c r="D20528" s="171" t="s">
        <v>80</v>
      </c>
      <c r="E20528" s="11">
        <v>45261</v>
      </c>
      <c r="F20528">
        <v>0</v>
      </c>
      <c r="G20528">
        <v>0</v>
      </c>
      <c r="I20528">
        <v>0</v>
      </c>
      <c r="J20528">
        <v>0</v>
      </c>
      <c r="L20528">
        <v>0</v>
      </c>
      <c r="N20528">
        <v>0</v>
      </c>
      <c r="P20528">
        <v>0</v>
      </c>
      <c r="Q20528">
        <v>0</v>
      </c>
      <c r="S20528">
        <v>0</v>
      </c>
    </row>
    <row r="20529" spans="1:19" x14ac:dyDescent="0.3">
      <c r="A20529" t="s">
        <v>40850</v>
      </c>
      <c r="B20529" s="171" t="s">
        <v>40851</v>
      </c>
      <c r="C20529" s="171" t="s">
        <v>176</v>
      </c>
      <c r="D20529" s="171" t="s">
        <v>80</v>
      </c>
      <c r="E20529" s="11">
        <v>45261</v>
      </c>
      <c r="F20529">
        <v>2</v>
      </c>
      <c r="G20529">
        <v>2</v>
      </c>
      <c r="I20529">
        <v>0</v>
      </c>
      <c r="J20529">
        <v>11</v>
      </c>
      <c r="L20529">
        <v>11</v>
      </c>
      <c r="N20529">
        <v>0</v>
      </c>
      <c r="P20529">
        <v>0</v>
      </c>
      <c r="Q20529">
        <v>1</v>
      </c>
      <c r="S20529">
        <v>0</v>
      </c>
    </row>
    <row r="20530" spans="1:19" x14ac:dyDescent="0.3">
      <c r="A20530" t="s">
        <v>40852</v>
      </c>
      <c r="B20530" s="171" t="s">
        <v>40853</v>
      </c>
      <c r="C20530" s="171" t="s">
        <v>206</v>
      </c>
      <c r="D20530" s="171" t="s">
        <v>80</v>
      </c>
      <c r="E20530" s="11">
        <v>45261</v>
      </c>
      <c r="F20530">
        <v>1.5</v>
      </c>
      <c r="G20530">
        <v>2</v>
      </c>
      <c r="I20530">
        <v>1</v>
      </c>
      <c r="J20530">
        <v>7</v>
      </c>
      <c r="L20530">
        <v>8</v>
      </c>
      <c r="N20530">
        <v>1</v>
      </c>
      <c r="P20530">
        <v>0</v>
      </c>
      <c r="Q20530">
        <v>0</v>
      </c>
      <c r="S20530">
        <v>0</v>
      </c>
    </row>
    <row r="20531" spans="1:19" x14ac:dyDescent="0.3">
      <c r="A20531" t="s">
        <v>40854</v>
      </c>
      <c r="B20531" s="171" t="s">
        <v>40855</v>
      </c>
      <c r="C20531" s="171" t="s">
        <v>176</v>
      </c>
      <c r="D20531" s="171" t="s">
        <v>15341</v>
      </c>
      <c r="E20531" s="11">
        <v>45261</v>
      </c>
      <c r="F20531">
        <v>0</v>
      </c>
      <c r="G20531">
        <v>0</v>
      </c>
      <c r="I20531">
        <v>0</v>
      </c>
      <c r="J20531">
        <v>0</v>
      </c>
      <c r="L20531">
        <v>0</v>
      </c>
      <c r="N20531">
        <v>0</v>
      </c>
      <c r="P20531">
        <v>0</v>
      </c>
      <c r="Q20531">
        <v>0</v>
      </c>
      <c r="S20531">
        <v>0</v>
      </c>
    </row>
    <row r="20532" spans="1:19" x14ac:dyDescent="0.3">
      <c r="A20532" t="s">
        <v>40856</v>
      </c>
      <c r="B20532" s="171" t="s">
        <v>40857</v>
      </c>
      <c r="C20532" s="171" t="s">
        <v>206</v>
      </c>
      <c r="D20532" s="171" t="s">
        <v>15341</v>
      </c>
      <c r="E20532" s="11">
        <v>45261</v>
      </c>
      <c r="F20532">
        <v>0</v>
      </c>
      <c r="G20532">
        <v>0</v>
      </c>
      <c r="I20532">
        <v>0</v>
      </c>
      <c r="J20532">
        <v>0</v>
      </c>
      <c r="L20532">
        <v>0</v>
      </c>
      <c r="N20532">
        <v>0</v>
      </c>
      <c r="P20532">
        <v>0</v>
      </c>
      <c r="Q20532">
        <v>0</v>
      </c>
      <c r="S20532">
        <v>0</v>
      </c>
    </row>
    <row r="20533" spans="1:19" x14ac:dyDescent="0.3">
      <c r="A20533" t="s">
        <v>40858</v>
      </c>
      <c r="B20533" s="171" t="s">
        <v>40859</v>
      </c>
      <c r="C20533" s="171" t="s">
        <v>16544</v>
      </c>
      <c r="D20533" s="171" t="s">
        <v>15341</v>
      </c>
      <c r="E20533" s="11">
        <v>45261</v>
      </c>
      <c r="F20533">
        <v>0</v>
      </c>
      <c r="G20533">
        <v>0</v>
      </c>
      <c r="I20533">
        <v>0</v>
      </c>
      <c r="J20533">
        <v>0</v>
      </c>
      <c r="L20533">
        <v>0</v>
      </c>
      <c r="N20533">
        <v>0</v>
      </c>
      <c r="P20533">
        <v>0</v>
      </c>
      <c r="Q20533">
        <v>0</v>
      </c>
      <c r="S20533">
        <v>0</v>
      </c>
    </row>
    <row r="20534" spans="1:19" x14ac:dyDescent="0.3">
      <c r="A20534" t="s">
        <v>40860</v>
      </c>
      <c r="B20534" s="171" t="s">
        <v>40861</v>
      </c>
      <c r="C20534" s="171" t="s">
        <v>16544</v>
      </c>
      <c r="D20534" s="171" t="s">
        <v>80</v>
      </c>
      <c r="E20534" s="11">
        <v>45261</v>
      </c>
      <c r="F20534">
        <v>0</v>
      </c>
      <c r="G20534">
        <v>0</v>
      </c>
      <c r="I20534">
        <v>0</v>
      </c>
      <c r="J20534">
        <v>0</v>
      </c>
      <c r="L20534">
        <v>0</v>
      </c>
      <c r="N20534">
        <v>0</v>
      </c>
      <c r="P20534">
        <v>0</v>
      </c>
      <c r="Q20534">
        <v>0</v>
      </c>
      <c r="S20534">
        <v>0</v>
      </c>
    </row>
    <row r="20535" spans="1:19" x14ac:dyDescent="0.3">
      <c r="A20535" t="s">
        <v>40862</v>
      </c>
      <c r="B20535" s="171" t="s">
        <v>40863</v>
      </c>
      <c r="C20535" s="171" t="s">
        <v>24315</v>
      </c>
      <c r="D20535" s="171" t="s">
        <v>15341</v>
      </c>
      <c r="E20535" s="11">
        <v>45261</v>
      </c>
      <c r="F20535">
        <v>0</v>
      </c>
      <c r="G20535">
        <v>0</v>
      </c>
      <c r="I20535">
        <v>0</v>
      </c>
      <c r="J20535">
        <v>0</v>
      </c>
      <c r="L20535">
        <v>0</v>
      </c>
      <c r="N20535">
        <v>0</v>
      </c>
      <c r="P20535">
        <v>0</v>
      </c>
      <c r="Q20535">
        <v>0</v>
      </c>
      <c r="S20535">
        <v>0</v>
      </c>
    </row>
    <row r="20536" spans="1:19" x14ac:dyDescent="0.3">
      <c r="A20536" t="s">
        <v>40864</v>
      </c>
      <c r="B20536" s="171" t="s">
        <v>40865</v>
      </c>
      <c r="C20536" s="171" t="s">
        <v>24315</v>
      </c>
      <c r="D20536" s="171" t="s">
        <v>80</v>
      </c>
      <c r="E20536" s="11">
        <v>45261</v>
      </c>
      <c r="F20536">
        <v>0</v>
      </c>
      <c r="G20536">
        <v>0</v>
      </c>
      <c r="I20536">
        <v>0</v>
      </c>
      <c r="J20536">
        <v>0</v>
      </c>
      <c r="L20536">
        <v>0</v>
      </c>
      <c r="N20536">
        <v>0</v>
      </c>
      <c r="P20536">
        <v>0</v>
      </c>
      <c r="Q20536">
        <v>0</v>
      </c>
      <c r="S20536">
        <v>0</v>
      </c>
    </row>
    <row r="20537" spans="1:19" x14ac:dyDescent="0.3">
      <c r="A20537" t="s">
        <v>40866</v>
      </c>
      <c r="B20537" s="171" t="s">
        <v>40867</v>
      </c>
      <c r="C20537" s="171" t="s">
        <v>34833</v>
      </c>
      <c r="D20537" s="171" t="s">
        <v>80</v>
      </c>
      <c r="E20537" s="11">
        <v>45261</v>
      </c>
      <c r="F20537">
        <v>1.5</v>
      </c>
      <c r="G20537">
        <v>2</v>
      </c>
      <c r="I20537">
        <v>2</v>
      </c>
      <c r="J20537">
        <v>9</v>
      </c>
      <c r="L20537">
        <v>11</v>
      </c>
      <c r="N20537">
        <v>2</v>
      </c>
      <c r="P20537">
        <v>0</v>
      </c>
      <c r="Q20537">
        <v>1</v>
      </c>
      <c r="S20537">
        <v>0</v>
      </c>
    </row>
    <row r="20538" spans="1:19" x14ac:dyDescent="0.3">
      <c r="A20538" t="s">
        <v>40868</v>
      </c>
      <c r="B20538" s="171" t="s">
        <v>40869</v>
      </c>
      <c r="C20538" s="171" t="s">
        <v>34836</v>
      </c>
      <c r="D20538" s="171" t="s">
        <v>80</v>
      </c>
      <c r="E20538" s="11">
        <v>45261</v>
      </c>
      <c r="F20538">
        <v>1.5</v>
      </c>
      <c r="G20538">
        <v>1.5</v>
      </c>
      <c r="I20538">
        <v>1</v>
      </c>
      <c r="J20538">
        <v>7</v>
      </c>
      <c r="L20538">
        <v>7</v>
      </c>
      <c r="N20538">
        <v>1</v>
      </c>
      <c r="P20538">
        <v>0</v>
      </c>
      <c r="Q20538">
        <v>0</v>
      </c>
      <c r="S20538">
        <v>0</v>
      </c>
    </row>
    <row r="20539" spans="1:19" x14ac:dyDescent="0.3">
      <c r="A20539" t="s">
        <v>40870</v>
      </c>
      <c r="B20539" s="171" t="s">
        <v>40871</v>
      </c>
      <c r="C20539" s="171" t="s">
        <v>113</v>
      </c>
      <c r="D20539" s="171" t="s">
        <v>80</v>
      </c>
      <c r="E20539" s="11">
        <v>45261</v>
      </c>
      <c r="F20539">
        <v>0</v>
      </c>
      <c r="G20539">
        <v>0</v>
      </c>
      <c r="I20539">
        <v>0</v>
      </c>
      <c r="J20539">
        <v>0</v>
      </c>
      <c r="L20539">
        <v>0</v>
      </c>
      <c r="N20539">
        <v>0</v>
      </c>
      <c r="P20539">
        <v>0</v>
      </c>
      <c r="Q20539">
        <v>0</v>
      </c>
      <c r="S20539">
        <v>0</v>
      </c>
    </row>
    <row r="20540" spans="1:19" x14ac:dyDescent="0.3">
      <c r="A20540" t="s">
        <v>40872</v>
      </c>
      <c r="B20540" s="171" t="s">
        <v>40873</v>
      </c>
      <c r="C20540" s="171" t="s">
        <v>131</v>
      </c>
      <c r="D20540" s="171" t="s">
        <v>80</v>
      </c>
      <c r="E20540" s="11">
        <v>45261</v>
      </c>
      <c r="F20540">
        <v>0</v>
      </c>
      <c r="G20540">
        <v>0</v>
      </c>
      <c r="I20540">
        <v>0</v>
      </c>
      <c r="J20540">
        <v>0</v>
      </c>
      <c r="L20540">
        <v>0</v>
      </c>
      <c r="N20540">
        <v>0</v>
      </c>
      <c r="P20540">
        <v>0</v>
      </c>
      <c r="Q20540">
        <v>0</v>
      </c>
      <c r="S20540">
        <v>0</v>
      </c>
    </row>
    <row r="20541" spans="1:19" x14ac:dyDescent="0.3">
      <c r="A20541" t="s">
        <v>40874</v>
      </c>
      <c r="B20541" s="171" t="s">
        <v>40875</v>
      </c>
      <c r="C20541" s="171" t="s">
        <v>14843</v>
      </c>
      <c r="D20541" s="171" t="s">
        <v>80</v>
      </c>
      <c r="E20541" s="11">
        <v>45261</v>
      </c>
      <c r="F20541">
        <v>0</v>
      </c>
      <c r="G20541">
        <v>0</v>
      </c>
      <c r="I20541">
        <v>0</v>
      </c>
      <c r="J20541">
        <v>0</v>
      </c>
      <c r="L20541">
        <v>0</v>
      </c>
      <c r="N20541">
        <v>0</v>
      </c>
      <c r="P20541">
        <v>0</v>
      </c>
      <c r="Q20541">
        <v>0</v>
      </c>
      <c r="S20541">
        <v>0</v>
      </c>
    </row>
    <row r="20542" spans="1:19" x14ac:dyDescent="0.3">
      <c r="A20542" t="s">
        <v>40876</v>
      </c>
      <c r="B20542" s="171" t="s">
        <v>40877</v>
      </c>
      <c r="C20542" s="171" t="s">
        <v>155</v>
      </c>
      <c r="D20542" s="171" t="s">
        <v>80</v>
      </c>
      <c r="E20542" s="11">
        <v>45261</v>
      </c>
      <c r="F20542">
        <v>4</v>
      </c>
      <c r="G20542">
        <v>5</v>
      </c>
      <c r="I20542">
        <v>13</v>
      </c>
      <c r="J20542">
        <v>23</v>
      </c>
      <c r="L20542">
        <v>26</v>
      </c>
      <c r="N20542">
        <v>12</v>
      </c>
      <c r="P20542">
        <v>0</v>
      </c>
      <c r="Q20542">
        <v>3</v>
      </c>
      <c r="S20542">
        <v>1</v>
      </c>
    </row>
    <row r="20543" spans="1:19" x14ac:dyDescent="0.3">
      <c r="A20543" t="s">
        <v>40878</v>
      </c>
      <c r="B20543" s="171" t="s">
        <v>40879</v>
      </c>
      <c r="C20543" s="171" t="s">
        <v>16232</v>
      </c>
      <c r="D20543" s="171" t="s">
        <v>80</v>
      </c>
      <c r="E20543" s="11">
        <v>45261</v>
      </c>
      <c r="F20543">
        <v>1.5</v>
      </c>
      <c r="G20543">
        <v>4</v>
      </c>
      <c r="I20543">
        <v>3</v>
      </c>
      <c r="J20543">
        <v>9</v>
      </c>
      <c r="L20543">
        <v>24</v>
      </c>
      <c r="N20543">
        <v>3</v>
      </c>
      <c r="P20543">
        <v>1</v>
      </c>
      <c r="Q20543">
        <v>1</v>
      </c>
      <c r="S20543">
        <v>0</v>
      </c>
    </row>
    <row r="20544" spans="1:19" x14ac:dyDescent="0.3">
      <c r="A20544" t="s">
        <v>40880</v>
      </c>
      <c r="B20544" s="171" t="s">
        <v>40881</v>
      </c>
      <c r="C20544" s="171" t="s">
        <v>16557</v>
      </c>
      <c r="D20544" s="171" t="s">
        <v>80</v>
      </c>
      <c r="E20544" s="11">
        <v>45261</v>
      </c>
      <c r="F20544">
        <v>0</v>
      </c>
      <c r="G20544">
        <v>0</v>
      </c>
      <c r="I20544">
        <v>0</v>
      </c>
      <c r="J20544">
        <v>0</v>
      </c>
      <c r="L20544">
        <v>0</v>
      </c>
      <c r="N20544">
        <v>0</v>
      </c>
      <c r="P20544">
        <v>0</v>
      </c>
      <c r="Q20544">
        <v>0</v>
      </c>
      <c r="S20544">
        <v>0</v>
      </c>
    </row>
    <row r="20545" spans="1:19" x14ac:dyDescent="0.3">
      <c r="A20545" t="s">
        <v>40882</v>
      </c>
      <c r="B20545" s="171" t="s">
        <v>40883</v>
      </c>
      <c r="C20545" s="171" t="s">
        <v>188</v>
      </c>
      <c r="D20545" s="171" t="s">
        <v>80</v>
      </c>
      <c r="E20545" s="11">
        <v>45261</v>
      </c>
      <c r="F20545">
        <v>0.5</v>
      </c>
      <c r="G20545">
        <v>3.5</v>
      </c>
      <c r="I20545">
        <v>2</v>
      </c>
      <c r="J20545">
        <v>3</v>
      </c>
      <c r="L20545">
        <v>20</v>
      </c>
      <c r="N20545">
        <v>2</v>
      </c>
      <c r="P20545">
        <v>0</v>
      </c>
      <c r="Q20545">
        <v>0</v>
      </c>
      <c r="S20545">
        <v>0</v>
      </c>
    </row>
    <row r="20546" spans="1:19" x14ac:dyDescent="0.3">
      <c r="A20546" t="s">
        <v>40884</v>
      </c>
      <c r="B20546" s="171" t="s">
        <v>40885</v>
      </c>
      <c r="C20546" s="171" t="s">
        <v>227</v>
      </c>
      <c r="D20546" s="171" t="s">
        <v>80</v>
      </c>
      <c r="E20546" s="11">
        <v>45261</v>
      </c>
      <c r="F20546">
        <v>0</v>
      </c>
      <c r="G20546">
        <v>0</v>
      </c>
      <c r="I20546">
        <v>0</v>
      </c>
      <c r="J20546">
        <v>0</v>
      </c>
      <c r="L20546">
        <v>0</v>
      </c>
      <c r="N20546">
        <v>0</v>
      </c>
      <c r="P20546">
        <v>0</v>
      </c>
      <c r="Q20546">
        <v>0</v>
      </c>
      <c r="S20546">
        <v>0</v>
      </c>
    </row>
    <row r="20547" spans="1:19" x14ac:dyDescent="0.3">
      <c r="A20547" t="s">
        <v>40886</v>
      </c>
      <c r="B20547" s="171" t="s">
        <v>40887</v>
      </c>
      <c r="C20547" s="171" t="s">
        <v>116</v>
      </c>
      <c r="D20547" s="171" t="s">
        <v>80</v>
      </c>
      <c r="E20547" s="11">
        <v>45261</v>
      </c>
      <c r="F20547">
        <v>0</v>
      </c>
      <c r="G20547">
        <v>0</v>
      </c>
      <c r="I20547">
        <v>0</v>
      </c>
      <c r="J20547">
        <v>0</v>
      </c>
      <c r="L20547">
        <v>0</v>
      </c>
      <c r="N20547">
        <v>0</v>
      </c>
      <c r="P20547">
        <v>0</v>
      </c>
      <c r="Q20547">
        <v>0</v>
      </c>
      <c r="S20547">
        <v>0</v>
      </c>
    </row>
    <row r="20548" spans="1:19" x14ac:dyDescent="0.3">
      <c r="A20548" t="s">
        <v>40888</v>
      </c>
      <c r="B20548" s="171" t="s">
        <v>40889</v>
      </c>
      <c r="C20548" s="171" t="s">
        <v>9862</v>
      </c>
      <c r="D20548" s="171" t="s">
        <v>80</v>
      </c>
      <c r="E20548" s="11">
        <v>45261</v>
      </c>
      <c r="F20548">
        <v>0</v>
      </c>
      <c r="G20548">
        <v>0</v>
      </c>
      <c r="I20548">
        <v>0</v>
      </c>
      <c r="J20548">
        <v>0</v>
      </c>
      <c r="L20548">
        <v>0</v>
      </c>
      <c r="N20548">
        <v>0</v>
      </c>
      <c r="P20548">
        <v>0</v>
      </c>
      <c r="Q20548">
        <v>0</v>
      </c>
      <c r="S20548">
        <v>0</v>
      </c>
    </row>
    <row r="20549" spans="1:19" x14ac:dyDescent="0.3">
      <c r="A20549" t="s">
        <v>40890</v>
      </c>
      <c r="B20549" s="171" t="s">
        <v>40891</v>
      </c>
      <c r="C20549" s="171" t="s">
        <v>140</v>
      </c>
      <c r="D20549" s="171" t="s">
        <v>80</v>
      </c>
      <c r="E20549" s="11">
        <v>45261</v>
      </c>
      <c r="F20549">
        <v>0</v>
      </c>
      <c r="G20549">
        <v>0</v>
      </c>
      <c r="I20549">
        <v>0</v>
      </c>
      <c r="J20549">
        <v>0</v>
      </c>
      <c r="L20549">
        <v>0</v>
      </c>
      <c r="N20549">
        <v>0</v>
      </c>
      <c r="P20549">
        <v>0</v>
      </c>
      <c r="Q20549">
        <v>0</v>
      </c>
      <c r="S20549">
        <v>0</v>
      </c>
    </row>
    <row r="20550" spans="1:19" x14ac:dyDescent="0.3">
      <c r="A20550" t="s">
        <v>40892</v>
      </c>
      <c r="B20550" s="171" t="s">
        <v>40893</v>
      </c>
      <c r="C20550" s="171" t="s">
        <v>8590</v>
      </c>
      <c r="D20550" s="171" t="s">
        <v>80</v>
      </c>
      <c r="E20550" s="11">
        <v>45261</v>
      </c>
      <c r="F20550">
        <v>0</v>
      </c>
      <c r="G20550">
        <v>0</v>
      </c>
      <c r="I20550">
        <v>0</v>
      </c>
      <c r="J20550">
        <v>0</v>
      </c>
      <c r="L20550">
        <v>0</v>
      </c>
      <c r="N20550">
        <v>0</v>
      </c>
      <c r="P20550">
        <v>0</v>
      </c>
      <c r="Q20550">
        <v>0</v>
      </c>
      <c r="S20550">
        <v>0</v>
      </c>
    </row>
    <row r="20551" spans="1:19" x14ac:dyDescent="0.3">
      <c r="A20551" t="s">
        <v>40894</v>
      </c>
      <c r="B20551" s="171" t="s">
        <v>40895</v>
      </c>
      <c r="C20551" s="171" t="s">
        <v>170</v>
      </c>
      <c r="D20551" s="171" t="s">
        <v>80</v>
      </c>
      <c r="E20551" s="11">
        <v>45261</v>
      </c>
      <c r="F20551">
        <v>3.5</v>
      </c>
      <c r="G20551">
        <v>3.5</v>
      </c>
      <c r="I20551">
        <v>16</v>
      </c>
      <c r="J20551">
        <v>49</v>
      </c>
      <c r="L20551">
        <v>49</v>
      </c>
      <c r="N20551">
        <v>15</v>
      </c>
      <c r="P20551">
        <v>0</v>
      </c>
      <c r="Q20551">
        <v>0</v>
      </c>
      <c r="S20551">
        <v>1</v>
      </c>
    </row>
    <row r="20552" spans="1:19" x14ac:dyDescent="0.3">
      <c r="A20552" t="s">
        <v>40896</v>
      </c>
      <c r="B20552" s="171" t="s">
        <v>40897</v>
      </c>
      <c r="C20552" s="171" t="s">
        <v>182</v>
      </c>
      <c r="D20552" s="171" t="s">
        <v>80</v>
      </c>
      <c r="E20552" s="11">
        <v>45261</v>
      </c>
      <c r="F20552">
        <v>8</v>
      </c>
      <c r="G20552">
        <v>11</v>
      </c>
      <c r="I20552">
        <v>34</v>
      </c>
      <c r="J20552">
        <v>91</v>
      </c>
      <c r="L20552">
        <v>124</v>
      </c>
      <c r="N20552">
        <v>34</v>
      </c>
      <c r="P20552">
        <v>3</v>
      </c>
      <c r="Q20552">
        <v>5</v>
      </c>
      <c r="S20552">
        <v>0</v>
      </c>
    </row>
    <row r="20553" spans="1:19" x14ac:dyDescent="0.3">
      <c r="A20553" t="s">
        <v>40898</v>
      </c>
      <c r="B20553" s="171" t="s">
        <v>40899</v>
      </c>
      <c r="C20553" s="171" t="s">
        <v>197</v>
      </c>
      <c r="D20553" s="171" t="s">
        <v>80</v>
      </c>
      <c r="E20553" s="11">
        <v>45261</v>
      </c>
      <c r="F20553">
        <v>7.5</v>
      </c>
      <c r="G20553">
        <v>8</v>
      </c>
      <c r="I20553">
        <v>37</v>
      </c>
      <c r="J20553">
        <v>75</v>
      </c>
      <c r="K20553">
        <v>80</v>
      </c>
      <c r="L20553">
        <v>80</v>
      </c>
      <c r="N20553">
        <v>32</v>
      </c>
      <c r="P20553">
        <v>1</v>
      </c>
      <c r="Q20553">
        <v>6</v>
      </c>
      <c r="S20553">
        <v>5</v>
      </c>
    </row>
    <row r="20554" spans="1:19" x14ac:dyDescent="0.3">
      <c r="A20554" t="s">
        <v>40900</v>
      </c>
      <c r="B20554" s="171" t="s">
        <v>40901</v>
      </c>
      <c r="C20554" s="171" t="s">
        <v>218</v>
      </c>
      <c r="D20554" s="171" t="s">
        <v>80</v>
      </c>
      <c r="E20554" s="11">
        <v>45261</v>
      </c>
      <c r="F20554">
        <v>0</v>
      </c>
      <c r="G20554">
        <v>0</v>
      </c>
      <c r="I20554">
        <v>0</v>
      </c>
      <c r="J20554">
        <v>0</v>
      </c>
      <c r="L20554">
        <v>0</v>
      </c>
      <c r="N20554">
        <v>0</v>
      </c>
      <c r="P20554">
        <v>0</v>
      </c>
      <c r="Q20554">
        <v>0</v>
      </c>
      <c r="S20554">
        <v>0</v>
      </c>
    </row>
    <row r="20555" spans="1:19" x14ac:dyDescent="0.3">
      <c r="A20555" t="s">
        <v>40902</v>
      </c>
      <c r="B20555" s="171" t="s">
        <v>40903</v>
      </c>
      <c r="C20555" s="171" t="s">
        <v>34871</v>
      </c>
      <c r="D20555" s="171" t="s">
        <v>80</v>
      </c>
      <c r="E20555" s="11">
        <v>45261</v>
      </c>
      <c r="F20555">
        <v>2</v>
      </c>
      <c r="G20555">
        <v>4</v>
      </c>
      <c r="I20555">
        <v>14</v>
      </c>
      <c r="J20555">
        <v>22</v>
      </c>
      <c r="L20555">
        <v>44</v>
      </c>
      <c r="N20555">
        <v>14</v>
      </c>
      <c r="P20555">
        <v>0</v>
      </c>
      <c r="Q20555">
        <v>0</v>
      </c>
      <c r="S20555">
        <v>0</v>
      </c>
    </row>
    <row r="20556" spans="1:19" x14ac:dyDescent="0.3">
      <c r="A20556" t="s">
        <v>40904</v>
      </c>
      <c r="B20556" s="171" t="s">
        <v>40905</v>
      </c>
      <c r="C20556" s="171" t="s">
        <v>230</v>
      </c>
      <c r="D20556" s="171" t="s">
        <v>80</v>
      </c>
      <c r="E20556" s="11">
        <v>45261</v>
      </c>
      <c r="F20556">
        <v>0</v>
      </c>
      <c r="G20556">
        <v>0</v>
      </c>
      <c r="I20556">
        <v>0</v>
      </c>
      <c r="J20556">
        <v>0</v>
      </c>
      <c r="L20556">
        <v>0</v>
      </c>
      <c r="N20556">
        <v>0</v>
      </c>
      <c r="P20556">
        <v>0</v>
      </c>
      <c r="Q20556">
        <v>0</v>
      </c>
      <c r="S20556">
        <v>0</v>
      </c>
    </row>
    <row r="20557" spans="1:19" x14ac:dyDescent="0.3">
      <c r="A20557" t="s">
        <v>40906</v>
      </c>
      <c r="B20557" s="171" t="s">
        <v>40907</v>
      </c>
      <c r="C20557" s="171" t="s">
        <v>8193</v>
      </c>
      <c r="D20557" s="171" t="s">
        <v>80</v>
      </c>
      <c r="E20557" s="11">
        <v>45261</v>
      </c>
      <c r="F20557">
        <v>2</v>
      </c>
      <c r="G20557">
        <v>3</v>
      </c>
      <c r="I20557">
        <v>23</v>
      </c>
      <c r="J20557">
        <v>22</v>
      </c>
      <c r="L20557">
        <v>33</v>
      </c>
      <c r="N20557">
        <v>23</v>
      </c>
      <c r="P20557">
        <v>0</v>
      </c>
      <c r="Q20557">
        <v>0</v>
      </c>
      <c r="S20557">
        <v>0</v>
      </c>
    </row>
    <row r="20558" spans="1:19" x14ac:dyDescent="0.3">
      <c r="A20558" t="s">
        <v>40908</v>
      </c>
      <c r="B20558" s="171" t="s">
        <v>40909</v>
      </c>
      <c r="C20558" s="171" t="s">
        <v>10522</v>
      </c>
      <c r="D20558" s="171" t="s">
        <v>80</v>
      </c>
      <c r="E20558" s="11">
        <v>45261</v>
      </c>
      <c r="F20558">
        <v>0</v>
      </c>
      <c r="G20558">
        <v>0</v>
      </c>
      <c r="I20558">
        <v>0</v>
      </c>
      <c r="J20558">
        <v>0</v>
      </c>
      <c r="L20558">
        <v>0</v>
      </c>
      <c r="N20558">
        <v>0</v>
      </c>
      <c r="P20558">
        <v>0</v>
      </c>
      <c r="Q20558">
        <v>0</v>
      </c>
      <c r="S20558">
        <v>0</v>
      </c>
    </row>
    <row r="20559" spans="1:19" x14ac:dyDescent="0.3">
      <c r="A20559" t="s">
        <v>40910</v>
      </c>
      <c r="B20559" s="171" t="s">
        <v>40911</v>
      </c>
      <c r="C20559" s="171" t="s">
        <v>10525</v>
      </c>
      <c r="D20559" s="171" t="s">
        <v>80</v>
      </c>
      <c r="E20559" s="11">
        <v>45261</v>
      </c>
      <c r="F20559">
        <v>0</v>
      </c>
      <c r="G20559">
        <v>0</v>
      </c>
      <c r="I20559">
        <v>0</v>
      </c>
      <c r="J20559">
        <v>0</v>
      </c>
      <c r="L20559">
        <v>0</v>
      </c>
      <c r="N20559">
        <v>0</v>
      </c>
      <c r="P20559">
        <v>0</v>
      </c>
      <c r="Q20559">
        <v>0</v>
      </c>
      <c r="S20559">
        <v>0</v>
      </c>
    </row>
    <row r="20560" spans="1:19" x14ac:dyDescent="0.3">
      <c r="A20560" t="s">
        <v>40912</v>
      </c>
      <c r="B20560" s="171" t="s">
        <v>40913</v>
      </c>
      <c r="C20560" s="171" t="s">
        <v>10528</v>
      </c>
      <c r="D20560" s="171" t="s">
        <v>80</v>
      </c>
      <c r="E20560" s="11">
        <v>45261</v>
      </c>
      <c r="F20560">
        <v>0</v>
      </c>
      <c r="G20560">
        <v>0</v>
      </c>
      <c r="I20560">
        <v>0</v>
      </c>
      <c r="J20560">
        <v>0</v>
      </c>
      <c r="L20560">
        <v>0</v>
      </c>
      <c r="N20560">
        <v>0</v>
      </c>
      <c r="P20560">
        <v>0</v>
      </c>
      <c r="Q20560">
        <v>0</v>
      </c>
      <c r="S20560">
        <v>0</v>
      </c>
    </row>
    <row r="20561" spans="1:19" x14ac:dyDescent="0.3">
      <c r="A20561" t="s">
        <v>40914</v>
      </c>
      <c r="B20561" s="171" t="s">
        <v>40915</v>
      </c>
      <c r="C20561" s="171" t="s">
        <v>10531</v>
      </c>
      <c r="D20561" s="171" t="s">
        <v>80</v>
      </c>
      <c r="E20561" s="11">
        <v>45261</v>
      </c>
      <c r="F20561">
        <v>0</v>
      </c>
      <c r="G20561">
        <v>0</v>
      </c>
      <c r="I20561">
        <v>0</v>
      </c>
      <c r="J20561">
        <v>0</v>
      </c>
      <c r="L20561">
        <v>0</v>
      </c>
      <c r="N20561">
        <v>0</v>
      </c>
      <c r="P20561">
        <v>0</v>
      </c>
      <c r="Q20561">
        <v>0</v>
      </c>
      <c r="S20561">
        <v>0</v>
      </c>
    </row>
    <row r="20562" spans="1:19" x14ac:dyDescent="0.3">
      <c r="A20562" t="s">
        <v>40916</v>
      </c>
      <c r="B20562" s="171" t="s">
        <v>40917</v>
      </c>
      <c r="C20562" s="171" t="s">
        <v>14880</v>
      </c>
      <c r="D20562" s="171" t="s">
        <v>80</v>
      </c>
      <c r="E20562" s="11">
        <v>45261</v>
      </c>
      <c r="F20562">
        <v>0</v>
      </c>
      <c r="G20562">
        <v>0</v>
      </c>
      <c r="I20562">
        <v>0</v>
      </c>
      <c r="J20562">
        <v>0</v>
      </c>
      <c r="L20562">
        <v>0</v>
      </c>
      <c r="N20562">
        <v>0</v>
      </c>
      <c r="P20562">
        <v>0</v>
      </c>
      <c r="Q20562">
        <v>0</v>
      </c>
      <c r="S20562">
        <v>0</v>
      </c>
    </row>
    <row r="20563" spans="1:19" x14ac:dyDescent="0.3">
      <c r="A20563" t="s">
        <v>40918</v>
      </c>
      <c r="B20563" s="171" t="s">
        <v>40919</v>
      </c>
      <c r="C20563" s="171" t="s">
        <v>10534</v>
      </c>
      <c r="D20563" s="171" t="s">
        <v>80</v>
      </c>
      <c r="E20563" s="11">
        <v>45261</v>
      </c>
      <c r="F20563">
        <v>2</v>
      </c>
      <c r="G20563">
        <v>2</v>
      </c>
      <c r="I20563">
        <v>5</v>
      </c>
      <c r="J20563">
        <v>11</v>
      </c>
      <c r="L20563">
        <v>11</v>
      </c>
      <c r="N20563">
        <v>5</v>
      </c>
      <c r="P20563">
        <v>0</v>
      </c>
      <c r="Q20563">
        <v>0</v>
      </c>
      <c r="S20563">
        <v>0</v>
      </c>
    </row>
    <row r="20564" spans="1:19" x14ac:dyDescent="0.3">
      <c r="A20564" t="s">
        <v>40920</v>
      </c>
      <c r="B20564" s="171" t="s">
        <v>40921</v>
      </c>
      <c r="C20564" s="171" t="s">
        <v>10537</v>
      </c>
      <c r="D20564" s="171" t="s">
        <v>80</v>
      </c>
      <c r="E20564" s="11">
        <v>45261</v>
      </c>
      <c r="F20564">
        <v>0.5</v>
      </c>
      <c r="G20564">
        <v>2</v>
      </c>
      <c r="I20564">
        <v>3</v>
      </c>
      <c r="J20564">
        <v>3</v>
      </c>
      <c r="L20564">
        <v>11</v>
      </c>
      <c r="N20564">
        <v>3</v>
      </c>
      <c r="P20564">
        <v>0</v>
      </c>
      <c r="Q20564">
        <v>0</v>
      </c>
      <c r="S20564">
        <v>0</v>
      </c>
    </row>
    <row r="20565" spans="1:19" x14ac:dyDescent="0.3">
      <c r="A20565" t="s">
        <v>40922</v>
      </c>
      <c r="B20565" s="171" t="s">
        <v>40923</v>
      </c>
      <c r="C20565" s="171" t="s">
        <v>34754</v>
      </c>
      <c r="D20565" s="171" t="s">
        <v>4</v>
      </c>
      <c r="E20565" s="11">
        <v>45261</v>
      </c>
      <c r="F20565">
        <v>0.5</v>
      </c>
      <c r="G20565">
        <v>0.5</v>
      </c>
      <c r="I20565">
        <v>0</v>
      </c>
      <c r="J20565">
        <v>2</v>
      </c>
      <c r="L20565">
        <v>2</v>
      </c>
      <c r="N20565">
        <v>0</v>
      </c>
      <c r="P20565">
        <v>0</v>
      </c>
      <c r="Q20565">
        <v>0</v>
      </c>
      <c r="S20565">
        <v>0</v>
      </c>
    </row>
    <row r="20566" spans="1:19" x14ac:dyDescent="0.3">
      <c r="A20566" t="s">
        <v>40924</v>
      </c>
      <c r="B20566" s="171" t="s">
        <v>40925</v>
      </c>
      <c r="C20566" s="171" t="s">
        <v>34757</v>
      </c>
      <c r="D20566" s="171" t="s">
        <v>4</v>
      </c>
      <c r="E20566" s="11">
        <v>45261</v>
      </c>
      <c r="F20566">
        <v>1</v>
      </c>
      <c r="G20566">
        <v>1.5</v>
      </c>
      <c r="I20566">
        <v>0</v>
      </c>
      <c r="J20566">
        <v>4</v>
      </c>
      <c r="L20566">
        <v>6</v>
      </c>
      <c r="N20566">
        <v>0</v>
      </c>
      <c r="P20566">
        <v>0</v>
      </c>
      <c r="Q20566">
        <v>0</v>
      </c>
      <c r="S20566">
        <v>0</v>
      </c>
    </row>
    <row r="20567" spans="1:19" x14ac:dyDescent="0.3">
      <c r="A20567" t="s">
        <v>40926</v>
      </c>
      <c r="B20567" s="171" t="s">
        <v>40927</v>
      </c>
      <c r="C20567" s="171" t="s">
        <v>34760</v>
      </c>
      <c r="D20567" s="171" t="s">
        <v>4</v>
      </c>
      <c r="E20567" s="11">
        <v>45261</v>
      </c>
      <c r="F20567">
        <v>1</v>
      </c>
      <c r="G20567">
        <v>1</v>
      </c>
      <c r="I20567">
        <v>3</v>
      </c>
      <c r="J20567">
        <v>4</v>
      </c>
      <c r="L20567">
        <v>4</v>
      </c>
      <c r="N20567">
        <v>3</v>
      </c>
      <c r="P20567">
        <v>0</v>
      </c>
      <c r="Q20567">
        <v>0</v>
      </c>
      <c r="S20567">
        <v>0</v>
      </c>
    </row>
    <row r="20568" spans="1:19" x14ac:dyDescent="0.3">
      <c r="A20568" t="s">
        <v>40928</v>
      </c>
      <c r="B20568" s="171" t="s">
        <v>40929</v>
      </c>
      <c r="C20568" s="171" t="s">
        <v>34763</v>
      </c>
      <c r="D20568" s="171" t="s">
        <v>4</v>
      </c>
      <c r="E20568" s="11">
        <v>45261</v>
      </c>
      <c r="F20568">
        <v>0.5</v>
      </c>
      <c r="G20568">
        <v>0.5</v>
      </c>
      <c r="I20568">
        <v>0</v>
      </c>
      <c r="J20568">
        <v>2</v>
      </c>
      <c r="L20568">
        <v>2</v>
      </c>
      <c r="N20568">
        <v>0</v>
      </c>
      <c r="P20568">
        <v>0</v>
      </c>
      <c r="Q20568">
        <v>0</v>
      </c>
      <c r="S20568">
        <v>0</v>
      </c>
    </row>
    <row r="20569" spans="1:19" x14ac:dyDescent="0.3">
      <c r="A20569" t="s">
        <v>40930</v>
      </c>
      <c r="B20569" s="171" t="s">
        <v>40931</v>
      </c>
      <c r="C20569" s="171" t="s">
        <v>34766</v>
      </c>
      <c r="D20569" s="171" t="s">
        <v>4</v>
      </c>
      <c r="E20569" s="11">
        <v>45261</v>
      </c>
      <c r="F20569">
        <v>0.5</v>
      </c>
      <c r="G20569">
        <v>0.5</v>
      </c>
      <c r="I20569">
        <v>0</v>
      </c>
      <c r="J20569">
        <v>2</v>
      </c>
      <c r="L20569">
        <v>2</v>
      </c>
      <c r="N20569">
        <v>0</v>
      </c>
      <c r="P20569">
        <v>0</v>
      </c>
      <c r="Q20569">
        <v>0</v>
      </c>
      <c r="S20569">
        <v>0</v>
      </c>
    </row>
    <row r="20570" spans="1:19" x14ac:dyDescent="0.3">
      <c r="A20570" t="s">
        <v>40932</v>
      </c>
      <c r="B20570" s="171" t="s">
        <v>40933</v>
      </c>
      <c r="C20570" s="171" t="s">
        <v>119</v>
      </c>
      <c r="D20570" s="171" t="s">
        <v>4</v>
      </c>
      <c r="E20570" s="11">
        <v>45261</v>
      </c>
      <c r="F20570">
        <v>0</v>
      </c>
      <c r="G20570">
        <v>0</v>
      </c>
      <c r="I20570">
        <v>0</v>
      </c>
      <c r="J20570">
        <v>0</v>
      </c>
      <c r="L20570">
        <v>0</v>
      </c>
      <c r="N20570">
        <v>0</v>
      </c>
      <c r="P20570">
        <v>0</v>
      </c>
      <c r="Q20570">
        <v>0</v>
      </c>
      <c r="S20570">
        <v>0</v>
      </c>
    </row>
    <row r="20571" spans="1:19" x14ac:dyDescent="0.3">
      <c r="A20571" t="s">
        <v>40934</v>
      </c>
      <c r="B20571" s="171" t="s">
        <v>40935</v>
      </c>
      <c r="C20571" s="171" t="s">
        <v>143</v>
      </c>
      <c r="D20571" s="171" t="s">
        <v>4</v>
      </c>
      <c r="E20571" s="11">
        <v>45261</v>
      </c>
      <c r="F20571">
        <v>0</v>
      </c>
      <c r="G20571">
        <v>0</v>
      </c>
      <c r="I20571">
        <v>0</v>
      </c>
      <c r="J20571">
        <v>0</v>
      </c>
      <c r="L20571">
        <v>0</v>
      </c>
      <c r="N20571">
        <v>0</v>
      </c>
      <c r="P20571">
        <v>0</v>
      </c>
      <c r="Q20571">
        <v>0</v>
      </c>
      <c r="S20571">
        <v>0</v>
      </c>
    </row>
    <row r="20572" spans="1:19" x14ac:dyDescent="0.3">
      <c r="A20572" t="s">
        <v>40936</v>
      </c>
      <c r="B20572" s="171" t="s">
        <v>40937</v>
      </c>
      <c r="C20572" s="171" t="s">
        <v>158</v>
      </c>
      <c r="D20572" s="171" t="s">
        <v>4</v>
      </c>
      <c r="E20572" s="11">
        <v>45261</v>
      </c>
      <c r="F20572">
        <v>0</v>
      </c>
      <c r="G20572">
        <v>0</v>
      </c>
      <c r="I20572">
        <v>0</v>
      </c>
      <c r="J20572">
        <v>0</v>
      </c>
      <c r="L20572">
        <v>0</v>
      </c>
      <c r="N20572">
        <v>0</v>
      </c>
      <c r="P20572">
        <v>0</v>
      </c>
      <c r="Q20572">
        <v>0</v>
      </c>
      <c r="S20572">
        <v>0</v>
      </c>
    </row>
    <row r="20573" spans="1:19" x14ac:dyDescent="0.3">
      <c r="A20573" t="s">
        <v>40938</v>
      </c>
      <c r="B20573" s="171" t="s">
        <v>40939</v>
      </c>
      <c r="C20573" s="171" t="s">
        <v>209</v>
      </c>
      <c r="D20573" s="171" t="s">
        <v>4</v>
      </c>
      <c r="E20573" s="11">
        <v>45261</v>
      </c>
      <c r="F20573">
        <v>0</v>
      </c>
      <c r="G20573">
        <v>0</v>
      </c>
      <c r="I20573">
        <v>0</v>
      </c>
      <c r="J20573">
        <v>0</v>
      </c>
      <c r="L20573">
        <v>0</v>
      </c>
      <c r="N20573">
        <v>0</v>
      </c>
      <c r="P20573">
        <v>0</v>
      </c>
      <c r="Q20573">
        <v>0</v>
      </c>
      <c r="S20573">
        <v>0</v>
      </c>
    </row>
    <row r="20574" spans="1:19" x14ac:dyDescent="0.3">
      <c r="A20574" t="s">
        <v>40940</v>
      </c>
      <c r="B20574" s="171" t="s">
        <v>40941</v>
      </c>
      <c r="C20574" s="171" t="s">
        <v>76</v>
      </c>
      <c r="D20574" s="171" t="s">
        <v>4</v>
      </c>
      <c r="E20574" s="11">
        <v>45261</v>
      </c>
      <c r="F20574">
        <v>0</v>
      </c>
      <c r="G20574">
        <v>0</v>
      </c>
      <c r="I20574">
        <v>0</v>
      </c>
      <c r="J20574">
        <v>0</v>
      </c>
      <c r="L20574">
        <v>0</v>
      </c>
      <c r="N20574">
        <v>0</v>
      </c>
      <c r="P20574">
        <v>0</v>
      </c>
      <c r="Q20574">
        <v>0</v>
      </c>
      <c r="S20574">
        <v>0</v>
      </c>
    </row>
    <row r="20575" spans="1:19" x14ac:dyDescent="0.3">
      <c r="A20575" t="s">
        <v>40942</v>
      </c>
      <c r="B20575" s="171" t="s">
        <v>40943</v>
      </c>
      <c r="C20575" s="171" t="s">
        <v>15344</v>
      </c>
      <c r="D20575" s="171" t="s">
        <v>4</v>
      </c>
      <c r="E20575" s="11">
        <v>45261</v>
      </c>
      <c r="F20575">
        <v>0</v>
      </c>
      <c r="G20575">
        <v>0</v>
      </c>
      <c r="I20575">
        <v>0</v>
      </c>
      <c r="J20575">
        <v>0</v>
      </c>
      <c r="L20575">
        <v>0</v>
      </c>
      <c r="N20575">
        <v>0</v>
      </c>
      <c r="P20575">
        <v>0</v>
      </c>
      <c r="Q20575">
        <v>0</v>
      </c>
      <c r="S20575">
        <v>0</v>
      </c>
    </row>
    <row r="20576" spans="1:19" x14ac:dyDescent="0.3">
      <c r="A20576" t="s">
        <v>40944</v>
      </c>
      <c r="B20576" s="171" t="s">
        <v>40945</v>
      </c>
      <c r="C20576" s="171" t="s">
        <v>24281</v>
      </c>
      <c r="D20576" s="171" t="s">
        <v>4</v>
      </c>
      <c r="E20576" s="11">
        <v>45261</v>
      </c>
      <c r="F20576">
        <v>0</v>
      </c>
      <c r="G20576">
        <v>0</v>
      </c>
      <c r="I20576">
        <v>0</v>
      </c>
      <c r="J20576">
        <v>0</v>
      </c>
      <c r="L20576">
        <v>0</v>
      </c>
      <c r="N20576">
        <v>0</v>
      </c>
      <c r="P20576">
        <v>0</v>
      </c>
      <c r="Q20576">
        <v>0</v>
      </c>
      <c r="S20576">
        <v>0</v>
      </c>
    </row>
    <row r="20577" spans="1:19" x14ac:dyDescent="0.3">
      <c r="A20577" t="s">
        <v>40946</v>
      </c>
      <c r="B20577" s="171" t="s">
        <v>40947</v>
      </c>
      <c r="C20577" s="171" t="s">
        <v>24284</v>
      </c>
      <c r="D20577" s="171" t="s">
        <v>4</v>
      </c>
      <c r="E20577" s="11">
        <v>45261</v>
      </c>
      <c r="F20577">
        <v>3</v>
      </c>
      <c r="G20577">
        <v>3</v>
      </c>
      <c r="I20577">
        <v>11</v>
      </c>
      <c r="J20577">
        <v>17</v>
      </c>
      <c r="L20577">
        <v>17</v>
      </c>
      <c r="N20577">
        <v>11</v>
      </c>
      <c r="P20577">
        <v>1</v>
      </c>
      <c r="Q20577">
        <v>1</v>
      </c>
      <c r="S20577">
        <v>0</v>
      </c>
    </row>
    <row r="20578" spans="1:19" x14ac:dyDescent="0.3">
      <c r="A20578" t="s">
        <v>40948</v>
      </c>
      <c r="B20578" s="171" t="s">
        <v>40949</v>
      </c>
      <c r="C20578" s="171" t="s">
        <v>18126</v>
      </c>
      <c r="D20578" s="171" t="s">
        <v>4</v>
      </c>
      <c r="E20578" s="11">
        <v>45261</v>
      </c>
      <c r="F20578">
        <v>0</v>
      </c>
      <c r="G20578">
        <v>0</v>
      </c>
      <c r="I20578">
        <v>0</v>
      </c>
      <c r="J20578">
        <v>0</v>
      </c>
      <c r="L20578">
        <v>0</v>
      </c>
      <c r="N20578">
        <v>0</v>
      </c>
      <c r="P20578">
        <v>0</v>
      </c>
      <c r="Q20578">
        <v>0</v>
      </c>
      <c r="S20578">
        <v>0</v>
      </c>
    </row>
    <row r="20579" spans="1:19" x14ac:dyDescent="0.3">
      <c r="A20579" t="s">
        <v>40950</v>
      </c>
      <c r="B20579" s="171" t="s">
        <v>40951</v>
      </c>
      <c r="C20579" s="171" t="s">
        <v>128</v>
      </c>
      <c r="D20579" s="171" t="s">
        <v>4</v>
      </c>
      <c r="E20579" s="11">
        <v>45261</v>
      </c>
      <c r="F20579">
        <v>0</v>
      </c>
      <c r="G20579">
        <v>0</v>
      </c>
      <c r="I20579">
        <v>0</v>
      </c>
      <c r="J20579">
        <v>0</v>
      </c>
      <c r="L20579">
        <v>0</v>
      </c>
      <c r="N20579">
        <v>0</v>
      </c>
      <c r="P20579">
        <v>0</v>
      </c>
      <c r="Q20579">
        <v>0</v>
      </c>
      <c r="S20579">
        <v>0</v>
      </c>
    </row>
    <row r="20580" spans="1:19" x14ac:dyDescent="0.3">
      <c r="A20580" t="s">
        <v>40952</v>
      </c>
      <c r="B20580" s="171" t="s">
        <v>40953</v>
      </c>
      <c r="C20580" s="171" t="s">
        <v>14824</v>
      </c>
      <c r="D20580" s="171" t="s">
        <v>4</v>
      </c>
      <c r="E20580" s="11">
        <v>45261</v>
      </c>
      <c r="F20580">
        <v>0</v>
      </c>
      <c r="G20580">
        <v>0</v>
      </c>
      <c r="I20580">
        <v>0</v>
      </c>
      <c r="J20580">
        <v>0</v>
      </c>
      <c r="L20580">
        <v>0</v>
      </c>
      <c r="N20580">
        <v>0</v>
      </c>
      <c r="P20580">
        <v>0</v>
      </c>
      <c r="Q20580">
        <v>0</v>
      </c>
      <c r="S20580">
        <v>0</v>
      </c>
    </row>
    <row r="20581" spans="1:19" x14ac:dyDescent="0.3">
      <c r="A20581" t="s">
        <v>40954</v>
      </c>
      <c r="B20581" s="171" t="s">
        <v>40955</v>
      </c>
      <c r="C20581" s="171" t="s">
        <v>152</v>
      </c>
      <c r="D20581" s="171" t="s">
        <v>4</v>
      </c>
      <c r="E20581" s="11">
        <v>45261</v>
      </c>
      <c r="F20581">
        <v>0</v>
      </c>
      <c r="G20581">
        <v>0</v>
      </c>
      <c r="I20581">
        <v>0</v>
      </c>
      <c r="J20581">
        <v>0</v>
      </c>
      <c r="L20581">
        <v>0</v>
      </c>
      <c r="N20581">
        <v>0</v>
      </c>
      <c r="P20581">
        <v>0</v>
      </c>
      <c r="Q20581">
        <v>0</v>
      </c>
      <c r="S20581">
        <v>0</v>
      </c>
    </row>
    <row r="20582" spans="1:19" x14ac:dyDescent="0.3">
      <c r="A20582" t="s">
        <v>40956</v>
      </c>
      <c r="B20582" s="171" t="s">
        <v>40957</v>
      </c>
      <c r="C20582" s="171" t="s">
        <v>194</v>
      </c>
      <c r="D20582" s="171" t="s">
        <v>4</v>
      </c>
      <c r="E20582" s="11">
        <v>45261</v>
      </c>
      <c r="F20582">
        <v>5</v>
      </c>
      <c r="G20582">
        <v>5</v>
      </c>
      <c r="I20582">
        <v>26</v>
      </c>
      <c r="J20582">
        <v>27</v>
      </c>
      <c r="L20582">
        <v>27</v>
      </c>
      <c r="N20582">
        <v>23</v>
      </c>
      <c r="P20582">
        <v>1</v>
      </c>
      <c r="Q20582">
        <v>1</v>
      </c>
      <c r="S20582">
        <v>3</v>
      </c>
    </row>
    <row r="20583" spans="1:19" x14ac:dyDescent="0.3">
      <c r="A20583" t="s">
        <v>40958</v>
      </c>
      <c r="B20583" s="171" t="s">
        <v>40959</v>
      </c>
      <c r="C20583" s="171" t="s">
        <v>39930</v>
      </c>
      <c r="D20583" s="171" t="s">
        <v>4</v>
      </c>
      <c r="E20583" s="11">
        <v>45261</v>
      </c>
      <c r="F20583">
        <v>7</v>
      </c>
      <c r="G20583">
        <v>7</v>
      </c>
      <c r="I20583">
        <v>22</v>
      </c>
      <c r="J20583">
        <v>28</v>
      </c>
      <c r="L20583">
        <v>28</v>
      </c>
      <c r="N20583">
        <v>11</v>
      </c>
      <c r="P20583">
        <v>15</v>
      </c>
      <c r="Q20583">
        <v>15</v>
      </c>
      <c r="S20583">
        <v>11</v>
      </c>
    </row>
    <row r="20584" spans="1:19" x14ac:dyDescent="0.3">
      <c r="A20584" t="s">
        <v>40960</v>
      </c>
      <c r="B20584" s="171" t="s">
        <v>40961</v>
      </c>
      <c r="C20584" s="171" t="s">
        <v>39933</v>
      </c>
      <c r="D20584" s="171" t="s">
        <v>4</v>
      </c>
      <c r="E20584" s="11">
        <v>45261</v>
      </c>
      <c r="F20584">
        <v>1</v>
      </c>
      <c r="G20584">
        <v>1</v>
      </c>
      <c r="I20584">
        <v>4</v>
      </c>
      <c r="J20584">
        <v>4</v>
      </c>
      <c r="L20584">
        <v>4</v>
      </c>
      <c r="N20584">
        <v>4</v>
      </c>
      <c r="P20584">
        <v>0</v>
      </c>
      <c r="Q20584">
        <v>0</v>
      </c>
      <c r="S20584">
        <v>0</v>
      </c>
    </row>
    <row r="20585" spans="1:19" x14ac:dyDescent="0.3">
      <c r="A20585" t="s">
        <v>40962</v>
      </c>
      <c r="B20585" s="171" t="s">
        <v>40963</v>
      </c>
      <c r="C20585" s="171" t="s">
        <v>39936</v>
      </c>
      <c r="D20585" s="171" t="s">
        <v>4</v>
      </c>
      <c r="E20585" s="11">
        <v>45261</v>
      </c>
      <c r="F20585">
        <v>1</v>
      </c>
      <c r="G20585">
        <v>1</v>
      </c>
      <c r="I20585">
        <v>0</v>
      </c>
      <c r="J20585">
        <v>4</v>
      </c>
      <c r="L20585">
        <v>4</v>
      </c>
      <c r="N20585">
        <v>0</v>
      </c>
      <c r="P20585">
        <v>0</v>
      </c>
      <c r="Q20585">
        <v>0</v>
      </c>
      <c r="S20585">
        <v>0</v>
      </c>
    </row>
    <row r="20586" spans="1:19" x14ac:dyDescent="0.3">
      <c r="A20586" t="s">
        <v>40964</v>
      </c>
      <c r="B20586" s="171" t="s">
        <v>40965</v>
      </c>
      <c r="C20586" s="171" t="s">
        <v>39939</v>
      </c>
      <c r="D20586" s="171" t="s">
        <v>4</v>
      </c>
      <c r="E20586" s="11">
        <v>45261</v>
      </c>
      <c r="F20586">
        <v>1</v>
      </c>
      <c r="G20586">
        <v>1</v>
      </c>
      <c r="I20586">
        <v>1</v>
      </c>
      <c r="J20586">
        <v>4</v>
      </c>
      <c r="L20586">
        <v>4</v>
      </c>
      <c r="N20586">
        <v>0</v>
      </c>
      <c r="P20586">
        <v>0</v>
      </c>
      <c r="Q20586">
        <v>1</v>
      </c>
      <c r="S20586">
        <v>1</v>
      </c>
    </row>
    <row r="20587" spans="1:19" x14ac:dyDescent="0.3">
      <c r="A20587" t="s">
        <v>40966</v>
      </c>
      <c r="B20587" s="171" t="s">
        <v>40967</v>
      </c>
      <c r="C20587" s="171" t="s">
        <v>39942</v>
      </c>
      <c r="D20587" s="171" t="s">
        <v>4</v>
      </c>
      <c r="E20587" s="11">
        <v>45261</v>
      </c>
      <c r="F20587">
        <v>2</v>
      </c>
      <c r="G20587">
        <v>3</v>
      </c>
      <c r="I20587">
        <v>11</v>
      </c>
      <c r="J20587">
        <v>8</v>
      </c>
      <c r="L20587">
        <v>12</v>
      </c>
      <c r="N20587">
        <v>11</v>
      </c>
      <c r="P20587">
        <v>0</v>
      </c>
      <c r="Q20587">
        <v>0</v>
      </c>
      <c r="S20587">
        <v>0</v>
      </c>
    </row>
    <row r="20588" spans="1:19" x14ac:dyDescent="0.3">
      <c r="A20588" t="s">
        <v>40968</v>
      </c>
      <c r="B20588" s="171" t="s">
        <v>40969</v>
      </c>
      <c r="C20588" s="171" t="s">
        <v>18137</v>
      </c>
      <c r="D20588" s="171" t="s">
        <v>4</v>
      </c>
      <c r="E20588" s="11">
        <v>45261</v>
      </c>
      <c r="F20588">
        <v>0</v>
      </c>
      <c r="G20588">
        <v>0</v>
      </c>
      <c r="I20588">
        <v>0</v>
      </c>
      <c r="J20588">
        <v>0</v>
      </c>
      <c r="L20588">
        <v>0</v>
      </c>
      <c r="N20588">
        <v>0</v>
      </c>
      <c r="P20588">
        <v>0</v>
      </c>
      <c r="Q20588">
        <v>0</v>
      </c>
      <c r="S20588">
        <v>0</v>
      </c>
    </row>
    <row r="20589" spans="1:19" x14ac:dyDescent="0.3">
      <c r="A20589" t="s">
        <v>40970</v>
      </c>
      <c r="B20589" s="171" t="s">
        <v>40971</v>
      </c>
      <c r="C20589" s="171" t="s">
        <v>18140</v>
      </c>
      <c r="D20589" s="171" t="s">
        <v>4</v>
      </c>
      <c r="E20589" s="11">
        <v>45261</v>
      </c>
      <c r="F20589">
        <v>3</v>
      </c>
      <c r="G20589">
        <v>4</v>
      </c>
      <c r="I20589">
        <v>11</v>
      </c>
      <c r="J20589">
        <v>15</v>
      </c>
      <c r="L20589">
        <v>20</v>
      </c>
      <c r="N20589">
        <v>9</v>
      </c>
      <c r="P20589">
        <v>1</v>
      </c>
      <c r="Q20589">
        <v>1</v>
      </c>
      <c r="S20589">
        <v>2</v>
      </c>
    </row>
    <row r="20590" spans="1:19" x14ac:dyDescent="0.3">
      <c r="A20590" t="s">
        <v>40972</v>
      </c>
      <c r="B20590" s="171" t="s">
        <v>40973</v>
      </c>
      <c r="C20590" s="171" t="s">
        <v>236</v>
      </c>
      <c r="D20590" s="171" t="s">
        <v>4</v>
      </c>
      <c r="E20590" s="11">
        <v>45261</v>
      </c>
      <c r="F20590">
        <v>0</v>
      </c>
      <c r="G20590">
        <v>0</v>
      </c>
      <c r="I20590">
        <v>0</v>
      </c>
      <c r="J20590">
        <v>0</v>
      </c>
      <c r="L20590">
        <v>0</v>
      </c>
      <c r="N20590">
        <v>0</v>
      </c>
      <c r="P20590">
        <v>0</v>
      </c>
      <c r="Q20590">
        <v>0</v>
      </c>
      <c r="S20590">
        <v>0</v>
      </c>
    </row>
    <row r="20591" spans="1:19" x14ac:dyDescent="0.3">
      <c r="A20591" t="s">
        <v>40974</v>
      </c>
      <c r="B20591" s="171" t="s">
        <v>40975</v>
      </c>
      <c r="C20591" s="171" t="s">
        <v>239</v>
      </c>
      <c r="D20591" s="171" t="s">
        <v>4</v>
      </c>
      <c r="E20591" s="11">
        <v>45261</v>
      </c>
      <c r="F20591">
        <v>0</v>
      </c>
      <c r="G20591">
        <v>0</v>
      </c>
      <c r="I20591">
        <v>0</v>
      </c>
      <c r="J20591">
        <v>0</v>
      </c>
      <c r="L20591">
        <v>0</v>
      </c>
      <c r="N20591">
        <v>0</v>
      </c>
      <c r="P20591">
        <v>0</v>
      </c>
      <c r="Q20591">
        <v>0</v>
      </c>
      <c r="S20591">
        <v>0</v>
      </c>
    </row>
    <row r="20592" spans="1:19" x14ac:dyDescent="0.3">
      <c r="A20592" t="s">
        <v>40976</v>
      </c>
      <c r="B20592" s="171" t="s">
        <v>40977</v>
      </c>
      <c r="C20592" s="171" t="s">
        <v>24315</v>
      </c>
      <c r="D20592" s="171" t="s">
        <v>4</v>
      </c>
      <c r="E20592" s="11">
        <v>45261</v>
      </c>
      <c r="F20592">
        <v>0</v>
      </c>
      <c r="G20592">
        <v>0</v>
      </c>
      <c r="I20592">
        <v>0</v>
      </c>
      <c r="J20592">
        <v>0</v>
      </c>
      <c r="L20592">
        <v>0</v>
      </c>
      <c r="N20592">
        <v>0</v>
      </c>
      <c r="P20592">
        <v>0</v>
      </c>
      <c r="Q20592">
        <v>0</v>
      </c>
      <c r="S20592">
        <v>0</v>
      </c>
    </row>
    <row r="20593" spans="1:19" x14ac:dyDescent="0.3">
      <c r="A20593" t="s">
        <v>40978</v>
      </c>
      <c r="B20593" s="171" t="s">
        <v>40979</v>
      </c>
      <c r="C20593" s="171" t="s">
        <v>34833</v>
      </c>
      <c r="D20593" s="171" t="s">
        <v>4</v>
      </c>
      <c r="E20593" s="11">
        <v>45261</v>
      </c>
      <c r="F20593">
        <v>1.5</v>
      </c>
      <c r="G20593">
        <v>2</v>
      </c>
      <c r="I20593">
        <v>2</v>
      </c>
      <c r="J20593">
        <v>9</v>
      </c>
      <c r="L20593">
        <v>11</v>
      </c>
      <c r="N20593">
        <v>2</v>
      </c>
      <c r="P20593">
        <v>0</v>
      </c>
      <c r="Q20593">
        <v>1</v>
      </c>
      <c r="S20593">
        <v>0</v>
      </c>
    </row>
    <row r="20594" spans="1:19" x14ac:dyDescent="0.3">
      <c r="A20594" t="s">
        <v>40980</v>
      </c>
      <c r="B20594" s="171" t="s">
        <v>40981</v>
      </c>
      <c r="C20594" s="171" t="s">
        <v>34836</v>
      </c>
      <c r="D20594" s="171" t="s">
        <v>4</v>
      </c>
      <c r="E20594" s="11">
        <v>45261</v>
      </c>
      <c r="F20594">
        <v>1.5</v>
      </c>
      <c r="G20594">
        <v>1.5</v>
      </c>
      <c r="I20594">
        <v>1</v>
      </c>
      <c r="J20594">
        <v>7</v>
      </c>
      <c r="L20594">
        <v>7</v>
      </c>
      <c r="N20594">
        <v>1</v>
      </c>
      <c r="P20594">
        <v>0</v>
      </c>
      <c r="Q20594">
        <v>0</v>
      </c>
      <c r="S20594">
        <v>0</v>
      </c>
    </row>
    <row r="20595" spans="1:19" x14ac:dyDescent="0.3">
      <c r="A20595" t="s">
        <v>40982</v>
      </c>
      <c r="B20595" s="171" t="s">
        <v>40983</v>
      </c>
      <c r="C20595" s="171" t="s">
        <v>113</v>
      </c>
      <c r="D20595" s="171" t="s">
        <v>4</v>
      </c>
      <c r="E20595" s="11">
        <v>45261</v>
      </c>
      <c r="F20595">
        <v>0</v>
      </c>
      <c r="G20595">
        <v>0</v>
      </c>
      <c r="I20595">
        <v>0</v>
      </c>
      <c r="J20595">
        <v>0</v>
      </c>
      <c r="L20595">
        <v>0</v>
      </c>
      <c r="N20595">
        <v>0</v>
      </c>
      <c r="P20595">
        <v>0</v>
      </c>
      <c r="Q20595">
        <v>0</v>
      </c>
      <c r="S20595">
        <v>0</v>
      </c>
    </row>
    <row r="20596" spans="1:19" x14ac:dyDescent="0.3">
      <c r="A20596" t="s">
        <v>40984</v>
      </c>
      <c r="B20596" s="171" t="s">
        <v>40985</v>
      </c>
      <c r="C20596" s="171" t="s">
        <v>131</v>
      </c>
      <c r="D20596" s="171" t="s">
        <v>4</v>
      </c>
      <c r="E20596" s="11">
        <v>45261</v>
      </c>
      <c r="F20596">
        <v>0</v>
      </c>
      <c r="G20596">
        <v>0</v>
      </c>
      <c r="I20596">
        <v>0</v>
      </c>
      <c r="J20596">
        <v>0</v>
      </c>
      <c r="L20596">
        <v>0</v>
      </c>
      <c r="N20596">
        <v>0</v>
      </c>
      <c r="P20596">
        <v>0</v>
      </c>
      <c r="Q20596">
        <v>0</v>
      </c>
      <c r="S20596">
        <v>0</v>
      </c>
    </row>
    <row r="20597" spans="1:19" x14ac:dyDescent="0.3">
      <c r="A20597" t="s">
        <v>40986</v>
      </c>
      <c r="B20597" s="171" t="s">
        <v>40987</v>
      </c>
      <c r="C20597" s="171" t="s">
        <v>14843</v>
      </c>
      <c r="D20597" s="171" t="s">
        <v>4</v>
      </c>
      <c r="E20597" s="11">
        <v>45261</v>
      </c>
      <c r="F20597">
        <v>0</v>
      </c>
      <c r="G20597">
        <v>0</v>
      </c>
      <c r="I20597">
        <v>0</v>
      </c>
      <c r="J20597">
        <v>0</v>
      </c>
      <c r="L20597">
        <v>0</v>
      </c>
      <c r="N20597">
        <v>0</v>
      </c>
      <c r="P20597">
        <v>0</v>
      </c>
      <c r="Q20597">
        <v>0</v>
      </c>
      <c r="S20597">
        <v>0</v>
      </c>
    </row>
    <row r="20598" spans="1:19" x14ac:dyDescent="0.3">
      <c r="A20598" t="s">
        <v>40988</v>
      </c>
      <c r="B20598" s="171" t="s">
        <v>40989</v>
      </c>
      <c r="C20598" s="171" t="s">
        <v>155</v>
      </c>
      <c r="D20598" s="171" t="s">
        <v>4</v>
      </c>
      <c r="E20598" s="11">
        <v>45261</v>
      </c>
      <c r="F20598">
        <v>4</v>
      </c>
      <c r="G20598">
        <v>5</v>
      </c>
      <c r="I20598">
        <v>13</v>
      </c>
      <c r="J20598">
        <v>23</v>
      </c>
      <c r="L20598">
        <v>26</v>
      </c>
      <c r="N20598">
        <v>12</v>
      </c>
      <c r="P20598">
        <v>0</v>
      </c>
      <c r="Q20598">
        <v>3</v>
      </c>
      <c r="S20598">
        <v>1</v>
      </c>
    </row>
    <row r="20599" spans="1:19" x14ac:dyDescent="0.3">
      <c r="A20599" t="s">
        <v>40990</v>
      </c>
      <c r="B20599" s="171" t="s">
        <v>40991</v>
      </c>
      <c r="C20599" s="171" t="s">
        <v>16232</v>
      </c>
      <c r="D20599" s="171" t="s">
        <v>4</v>
      </c>
      <c r="E20599" s="11">
        <v>45261</v>
      </c>
      <c r="F20599">
        <v>1.5</v>
      </c>
      <c r="G20599">
        <v>4</v>
      </c>
      <c r="I20599">
        <v>3</v>
      </c>
      <c r="J20599">
        <v>9</v>
      </c>
      <c r="L20599">
        <v>24</v>
      </c>
      <c r="N20599">
        <v>3</v>
      </c>
      <c r="P20599">
        <v>1</v>
      </c>
      <c r="Q20599">
        <v>1</v>
      </c>
      <c r="S20599">
        <v>0</v>
      </c>
    </row>
    <row r="20600" spans="1:19" x14ac:dyDescent="0.3">
      <c r="A20600" t="s">
        <v>40992</v>
      </c>
      <c r="B20600" s="171" t="s">
        <v>40993</v>
      </c>
      <c r="C20600" s="171" t="s">
        <v>16557</v>
      </c>
      <c r="D20600" s="171" t="s">
        <v>4</v>
      </c>
      <c r="E20600" s="11">
        <v>45261</v>
      </c>
      <c r="F20600">
        <v>0</v>
      </c>
      <c r="G20600">
        <v>0</v>
      </c>
      <c r="I20600">
        <v>0</v>
      </c>
      <c r="J20600">
        <v>0</v>
      </c>
      <c r="L20600">
        <v>0</v>
      </c>
      <c r="N20600">
        <v>0</v>
      </c>
      <c r="P20600">
        <v>0</v>
      </c>
      <c r="Q20600">
        <v>0</v>
      </c>
      <c r="S20600">
        <v>0</v>
      </c>
    </row>
    <row r="20601" spans="1:19" x14ac:dyDescent="0.3">
      <c r="A20601" t="s">
        <v>40994</v>
      </c>
      <c r="B20601" s="171" t="s">
        <v>40995</v>
      </c>
      <c r="C20601" s="171" t="s">
        <v>188</v>
      </c>
      <c r="D20601" s="171" t="s">
        <v>4</v>
      </c>
      <c r="E20601" s="11">
        <v>45261</v>
      </c>
      <c r="F20601">
        <v>0.5</v>
      </c>
      <c r="G20601">
        <v>3.5</v>
      </c>
      <c r="I20601">
        <v>2</v>
      </c>
      <c r="J20601">
        <v>3</v>
      </c>
      <c r="L20601">
        <v>20</v>
      </c>
      <c r="N20601">
        <v>2</v>
      </c>
      <c r="P20601">
        <v>0</v>
      </c>
      <c r="Q20601">
        <v>0</v>
      </c>
      <c r="S20601">
        <v>0</v>
      </c>
    </row>
    <row r="20602" spans="1:19" x14ac:dyDescent="0.3">
      <c r="A20602" t="s">
        <v>40996</v>
      </c>
      <c r="B20602" s="171" t="s">
        <v>40997</v>
      </c>
      <c r="C20602" s="171" t="s">
        <v>227</v>
      </c>
      <c r="D20602" s="171" t="s">
        <v>4</v>
      </c>
      <c r="E20602" s="11">
        <v>45261</v>
      </c>
      <c r="F20602">
        <v>0</v>
      </c>
      <c r="G20602">
        <v>0</v>
      </c>
      <c r="I20602">
        <v>0</v>
      </c>
      <c r="J20602">
        <v>0</v>
      </c>
      <c r="L20602">
        <v>0</v>
      </c>
      <c r="N20602">
        <v>0</v>
      </c>
      <c r="P20602">
        <v>0</v>
      </c>
      <c r="Q20602">
        <v>0</v>
      </c>
      <c r="S20602">
        <v>0</v>
      </c>
    </row>
    <row r="20603" spans="1:19" x14ac:dyDescent="0.3">
      <c r="A20603" t="s">
        <v>40998</v>
      </c>
      <c r="B20603" s="171" t="s">
        <v>40999</v>
      </c>
      <c r="C20603" s="171" t="s">
        <v>116</v>
      </c>
      <c r="D20603" s="171" t="s">
        <v>4</v>
      </c>
      <c r="E20603" s="11">
        <v>45261</v>
      </c>
      <c r="F20603">
        <v>0</v>
      </c>
      <c r="G20603">
        <v>0</v>
      </c>
      <c r="I20603">
        <v>0</v>
      </c>
      <c r="J20603">
        <v>0</v>
      </c>
      <c r="L20603">
        <v>0</v>
      </c>
      <c r="N20603">
        <v>0</v>
      </c>
      <c r="P20603">
        <v>0</v>
      </c>
      <c r="Q20603">
        <v>0</v>
      </c>
      <c r="S20603">
        <v>0</v>
      </c>
    </row>
    <row r="20604" spans="1:19" x14ac:dyDescent="0.3">
      <c r="A20604" t="s">
        <v>41000</v>
      </c>
      <c r="B20604" s="171" t="s">
        <v>41001</v>
      </c>
      <c r="C20604" s="171" t="s">
        <v>9862</v>
      </c>
      <c r="D20604" s="171" t="s">
        <v>4</v>
      </c>
      <c r="E20604" s="11">
        <v>45261</v>
      </c>
      <c r="F20604">
        <v>0</v>
      </c>
      <c r="G20604">
        <v>0</v>
      </c>
      <c r="I20604">
        <v>0</v>
      </c>
      <c r="J20604">
        <v>0</v>
      </c>
      <c r="L20604">
        <v>0</v>
      </c>
      <c r="N20604">
        <v>0</v>
      </c>
      <c r="P20604">
        <v>0</v>
      </c>
      <c r="Q20604">
        <v>0</v>
      </c>
      <c r="S20604">
        <v>0</v>
      </c>
    </row>
    <row r="20605" spans="1:19" x14ac:dyDescent="0.3">
      <c r="A20605" t="s">
        <v>41002</v>
      </c>
      <c r="B20605" s="171" t="s">
        <v>41003</v>
      </c>
      <c r="C20605" s="171" t="s">
        <v>140</v>
      </c>
      <c r="D20605" s="171" t="s">
        <v>4</v>
      </c>
      <c r="E20605" s="11">
        <v>45261</v>
      </c>
      <c r="F20605">
        <v>0</v>
      </c>
      <c r="G20605">
        <v>0</v>
      </c>
      <c r="I20605">
        <v>0</v>
      </c>
      <c r="J20605">
        <v>0</v>
      </c>
      <c r="L20605">
        <v>0</v>
      </c>
      <c r="N20605">
        <v>0</v>
      </c>
      <c r="P20605">
        <v>0</v>
      </c>
      <c r="Q20605">
        <v>0</v>
      </c>
      <c r="S20605">
        <v>0</v>
      </c>
    </row>
    <row r="20606" spans="1:19" x14ac:dyDescent="0.3">
      <c r="A20606" t="s">
        <v>41004</v>
      </c>
      <c r="B20606" s="171" t="s">
        <v>41005</v>
      </c>
      <c r="C20606" s="171" t="s">
        <v>8590</v>
      </c>
      <c r="D20606" s="171" t="s">
        <v>4</v>
      </c>
      <c r="E20606" s="11">
        <v>45261</v>
      </c>
      <c r="F20606">
        <v>0</v>
      </c>
      <c r="G20606">
        <v>0</v>
      </c>
      <c r="I20606">
        <v>0</v>
      </c>
      <c r="J20606">
        <v>0</v>
      </c>
      <c r="L20606">
        <v>0</v>
      </c>
      <c r="N20606">
        <v>0</v>
      </c>
      <c r="P20606">
        <v>0</v>
      </c>
      <c r="Q20606">
        <v>0</v>
      </c>
      <c r="S20606">
        <v>0</v>
      </c>
    </row>
    <row r="20607" spans="1:19" x14ac:dyDescent="0.3">
      <c r="A20607" t="s">
        <v>41006</v>
      </c>
      <c r="B20607" s="171" t="s">
        <v>41007</v>
      </c>
      <c r="C20607" s="171" t="s">
        <v>170</v>
      </c>
      <c r="D20607" s="171" t="s">
        <v>4</v>
      </c>
      <c r="E20607" s="11">
        <v>45261</v>
      </c>
      <c r="F20607">
        <v>3.5</v>
      </c>
      <c r="G20607">
        <v>3.5</v>
      </c>
      <c r="I20607">
        <v>16</v>
      </c>
      <c r="J20607">
        <v>49</v>
      </c>
      <c r="L20607">
        <v>49</v>
      </c>
      <c r="N20607">
        <v>15</v>
      </c>
      <c r="P20607">
        <v>0</v>
      </c>
      <c r="Q20607">
        <v>0</v>
      </c>
      <c r="S20607">
        <v>1</v>
      </c>
    </row>
    <row r="20608" spans="1:19" x14ac:dyDescent="0.3">
      <c r="A20608" t="s">
        <v>41008</v>
      </c>
      <c r="B20608" s="171" t="s">
        <v>41009</v>
      </c>
      <c r="C20608" s="171" t="s">
        <v>182</v>
      </c>
      <c r="D20608" s="171" t="s">
        <v>4</v>
      </c>
      <c r="E20608" s="11">
        <v>45261</v>
      </c>
      <c r="F20608">
        <v>8</v>
      </c>
      <c r="G20608">
        <v>11</v>
      </c>
      <c r="I20608">
        <v>34</v>
      </c>
      <c r="J20608">
        <v>91</v>
      </c>
      <c r="L20608">
        <v>124</v>
      </c>
      <c r="N20608">
        <v>34</v>
      </c>
      <c r="P20608">
        <v>3</v>
      </c>
      <c r="Q20608">
        <v>5</v>
      </c>
      <c r="S20608">
        <v>0</v>
      </c>
    </row>
    <row r="20609" spans="1:19" x14ac:dyDescent="0.3">
      <c r="A20609" t="s">
        <v>41010</v>
      </c>
      <c r="B20609" s="171" t="s">
        <v>41011</v>
      </c>
      <c r="C20609" s="171" t="s">
        <v>197</v>
      </c>
      <c r="D20609" s="171" t="s">
        <v>4</v>
      </c>
      <c r="E20609" s="11">
        <v>45261</v>
      </c>
      <c r="F20609">
        <v>7.5</v>
      </c>
      <c r="G20609">
        <v>8</v>
      </c>
      <c r="I20609">
        <v>37</v>
      </c>
      <c r="J20609">
        <v>75</v>
      </c>
      <c r="L20609">
        <v>80</v>
      </c>
      <c r="N20609">
        <v>32</v>
      </c>
      <c r="P20609">
        <v>1</v>
      </c>
      <c r="Q20609">
        <v>6</v>
      </c>
      <c r="S20609">
        <v>5</v>
      </c>
    </row>
    <row r="20610" spans="1:19" x14ac:dyDescent="0.3">
      <c r="A20610" t="s">
        <v>41012</v>
      </c>
      <c r="B20610" s="171" t="s">
        <v>41013</v>
      </c>
      <c r="C20610" s="171" t="s">
        <v>218</v>
      </c>
      <c r="D20610" s="171" t="s">
        <v>4</v>
      </c>
      <c r="E20610" s="11">
        <v>45261</v>
      </c>
      <c r="F20610">
        <v>0</v>
      </c>
      <c r="G20610">
        <v>0</v>
      </c>
      <c r="I20610">
        <v>0</v>
      </c>
      <c r="J20610">
        <v>0</v>
      </c>
      <c r="L20610">
        <v>0</v>
      </c>
      <c r="N20610">
        <v>0</v>
      </c>
      <c r="P20610">
        <v>0</v>
      </c>
      <c r="Q20610">
        <v>0</v>
      </c>
      <c r="S20610">
        <v>0</v>
      </c>
    </row>
    <row r="20611" spans="1:19" x14ac:dyDescent="0.3">
      <c r="A20611" t="s">
        <v>41014</v>
      </c>
      <c r="B20611" s="171" t="s">
        <v>41015</v>
      </c>
      <c r="C20611" s="171" t="s">
        <v>34871</v>
      </c>
      <c r="D20611" s="171" t="s">
        <v>4</v>
      </c>
      <c r="E20611" s="11">
        <v>45261</v>
      </c>
      <c r="F20611">
        <v>2</v>
      </c>
      <c r="G20611">
        <v>4</v>
      </c>
      <c r="I20611">
        <v>14</v>
      </c>
      <c r="J20611">
        <v>22</v>
      </c>
      <c r="L20611">
        <v>44</v>
      </c>
      <c r="N20611">
        <v>14</v>
      </c>
      <c r="P20611">
        <v>0</v>
      </c>
      <c r="Q20611">
        <v>0</v>
      </c>
      <c r="S20611">
        <v>0</v>
      </c>
    </row>
    <row r="20612" spans="1:19" x14ac:dyDescent="0.3">
      <c r="A20612" t="s">
        <v>41016</v>
      </c>
      <c r="B20612" s="171" t="s">
        <v>41017</v>
      </c>
      <c r="C20612" s="171" t="s">
        <v>230</v>
      </c>
      <c r="D20612" s="171" t="s">
        <v>4</v>
      </c>
      <c r="E20612" s="11">
        <v>45261</v>
      </c>
      <c r="F20612">
        <v>0</v>
      </c>
      <c r="G20612">
        <v>0</v>
      </c>
      <c r="I20612">
        <v>0</v>
      </c>
      <c r="J20612">
        <v>0</v>
      </c>
      <c r="L20612">
        <v>0</v>
      </c>
      <c r="N20612">
        <v>0</v>
      </c>
      <c r="P20612">
        <v>0</v>
      </c>
      <c r="Q20612">
        <v>0</v>
      </c>
      <c r="S20612">
        <v>0</v>
      </c>
    </row>
    <row r="20613" spans="1:19" x14ac:dyDescent="0.3">
      <c r="A20613" t="s">
        <v>41018</v>
      </c>
      <c r="B20613" s="171" t="s">
        <v>41019</v>
      </c>
      <c r="C20613" s="171" t="s">
        <v>8193</v>
      </c>
      <c r="D20613" s="171" t="s">
        <v>4</v>
      </c>
      <c r="E20613" s="11">
        <v>45261</v>
      </c>
      <c r="F20613">
        <v>2</v>
      </c>
      <c r="G20613">
        <v>3</v>
      </c>
      <c r="I20613">
        <v>23</v>
      </c>
      <c r="J20613">
        <v>22</v>
      </c>
      <c r="L20613">
        <v>33</v>
      </c>
      <c r="N20613">
        <v>23</v>
      </c>
      <c r="P20613">
        <v>0</v>
      </c>
      <c r="Q20613">
        <v>0</v>
      </c>
      <c r="S20613">
        <v>0</v>
      </c>
    </row>
    <row r="20614" spans="1:19" x14ac:dyDescent="0.3">
      <c r="A20614" t="s">
        <v>41020</v>
      </c>
      <c r="B20614" s="171" t="s">
        <v>41021</v>
      </c>
      <c r="C20614" s="171" t="s">
        <v>10522</v>
      </c>
      <c r="D20614" s="171" t="s">
        <v>4</v>
      </c>
      <c r="E20614" s="11">
        <v>45261</v>
      </c>
      <c r="F20614">
        <v>0</v>
      </c>
      <c r="G20614">
        <v>0</v>
      </c>
      <c r="I20614">
        <v>0</v>
      </c>
      <c r="J20614">
        <v>0</v>
      </c>
      <c r="L20614">
        <v>0</v>
      </c>
      <c r="N20614">
        <v>0</v>
      </c>
      <c r="P20614">
        <v>0</v>
      </c>
      <c r="Q20614">
        <v>0</v>
      </c>
      <c r="S20614">
        <v>0</v>
      </c>
    </row>
    <row r="20615" spans="1:19" x14ac:dyDescent="0.3">
      <c r="A20615" t="s">
        <v>41022</v>
      </c>
      <c r="B20615" s="171" t="s">
        <v>41023</v>
      </c>
      <c r="C20615" s="171" t="s">
        <v>10525</v>
      </c>
      <c r="D20615" s="171" t="s">
        <v>4</v>
      </c>
      <c r="E20615" s="11">
        <v>45261</v>
      </c>
      <c r="F20615">
        <v>0</v>
      </c>
      <c r="G20615">
        <v>0</v>
      </c>
      <c r="I20615">
        <v>0</v>
      </c>
      <c r="J20615">
        <v>0</v>
      </c>
      <c r="L20615">
        <v>0</v>
      </c>
      <c r="N20615">
        <v>0</v>
      </c>
      <c r="P20615">
        <v>0</v>
      </c>
      <c r="Q20615">
        <v>0</v>
      </c>
      <c r="S20615">
        <v>0</v>
      </c>
    </row>
    <row r="20616" spans="1:19" x14ac:dyDescent="0.3">
      <c r="A20616" t="s">
        <v>41024</v>
      </c>
      <c r="B20616" s="171" t="s">
        <v>41025</v>
      </c>
      <c r="C20616" s="171" t="s">
        <v>10528</v>
      </c>
      <c r="D20616" s="171" t="s">
        <v>4</v>
      </c>
      <c r="E20616" s="11">
        <v>45261</v>
      </c>
      <c r="F20616">
        <v>0</v>
      </c>
      <c r="G20616">
        <v>0</v>
      </c>
      <c r="I20616">
        <v>0</v>
      </c>
      <c r="J20616">
        <v>0</v>
      </c>
      <c r="L20616">
        <v>0</v>
      </c>
      <c r="N20616">
        <v>0</v>
      </c>
      <c r="P20616">
        <v>0</v>
      </c>
      <c r="Q20616">
        <v>0</v>
      </c>
      <c r="S20616">
        <v>0</v>
      </c>
    </row>
    <row r="20617" spans="1:19" x14ac:dyDescent="0.3">
      <c r="A20617" t="s">
        <v>41026</v>
      </c>
      <c r="B20617" s="171" t="s">
        <v>41027</v>
      </c>
      <c r="C20617" s="171" t="s">
        <v>10531</v>
      </c>
      <c r="D20617" s="171" t="s">
        <v>4</v>
      </c>
      <c r="E20617" s="11">
        <v>45261</v>
      </c>
      <c r="F20617">
        <v>0</v>
      </c>
      <c r="G20617">
        <v>0</v>
      </c>
      <c r="I20617">
        <v>0</v>
      </c>
      <c r="J20617">
        <v>0</v>
      </c>
      <c r="L20617">
        <v>0</v>
      </c>
      <c r="N20617">
        <v>0</v>
      </c>
      <c r="P20617">
        <v>0</v>
      </c>
      <c r="Q20617">
        <v>0</v>
      </c>
      <c r="S20617">
        <v>0</v>
      </c>
    </row>
    <row r="20618" spans="1:19" x14ac:dyDescent="0.3">
      <c r="A20618" t="s">
        <v>41028</v>
      </c>
      <c r="B20618" s="171" t="s">
        <v>41029</v>
      </c>
      <c r="C20618" s="171" t="s">
        <v>14880</v>
      </c>
      <c r="D20618" s="171" t="s">
        <v>4</v>
      </c>
      <c r="E20618" s="11">
        <v>45261</v>
      </c>
      <c r="F20618">
        <v>0</v>
      </c>
      <c r="G20618">
        <v>0</v>
      </c>
      <c r="I20618">
        <v>0</v>
      </c>
      <c r="J20618">
        <v>0</v>
      </c>
      <c r="L20618">
        <v>0</v>
      </c>
      <c r="N20618">
        <v>0</v>
      </c>
      <c r="P20618">
        <v>0</v>
      </c>
      <c r="Q20618">
        <v>0</v>
      </c>
      <c r="S20618">
        <v>0</v>
      </c>
    </row>
    <row r="20619" spans="1:19" x14ac:dyDescent="0.3">
      <c r="A20619" t="s">
        <v>41030</v>
      </c>
      <c r="B20619" s="171" t="s">
        <v>41031</v>
      </c>
      <c r="C20619" s="171" t="s">
        <v>10534</v>
      </c>
      <c r="D20619" s="171" t="s">
        <v>4</v>
      </c>
      <c r="E20619" s="11">
        <v>45261</v>
      </c>
      <c r="F20619">
        <v>2</v>
      </c>
      <c r="G20619">
        <v>2</v>
      </c>
      <c r="I20619">
        <v>5</v>
      </c>
      <c r="J20619">
        <v>11</v>
      </c>
      <c r="L20619">
        <v>11</v>
      </c>
      <c r="N20619">
        <v>5</v>
      </c>
      <c r="P20619">
        <v>0</v>
      </c>
      <c r="Q20619">
        <v>0</v>
      </c>
      <c r="S20619">
        <v>0</v>
      </c>
    </row>
    <row r="20620" spans="1:19" x14ac:dyDescent="0.3">
      <c r="A20620" t="s">
        <v>41032</v>
      </c>
      <c r="B20620" s="171" t="s">
        <v>41033</v>
      </c>
      <c r="C20620" s="171" t="s">
        <v>10537</v>
      </c>
      <c r="D20620" s="171" t="s">
        <v>4</v>
      </c>
      <c r="E20620" s="11">
        <v>45261</v>
      </c>
      <c r="F20620">
        <v>0.5</v>
      </c>
      <c r="G20620">
        <v>2</v>
      </c>
      <c r="I20620">
        <v>3</v>
      </c>
      <c r="J20620">
        <v>3</v>
      </c>
      <c r="L20620">
        <v>11</v>
      </c>
      <c r="N20620">
        <v>3</v>
      </c>
      <c r="P20620">
        <v>0</v>
      </c>
      <c r="Q20620">
        <v>0</v>
      </c>
      <c r="S20620">
        <v>0</v>
      </c>
    </row>
    <row r="20621" spans="1:19" x14ac:dyDescent="0.3">
      <c r="A20621" t="s">
        <v>41034</v>
      </c>
      <c r="B20621" s="171" t="s">
        <v>41035</v>
      </c>
      <c r="C20621" s="171" t="s">
        <v>15347</v>
      </c>
      <c r="D20621" s="171" t="s">
        <v>4</v>
      </c>
      <c r="E20621" s="11">
        <v>45261</v>
      </c>
      <c r="F20621">
        <v>1</v>
      </c>
      <c r="G20621">
        <v>1</v>
      </c>
      <c r="I20621">
        <v>0</v>
      </c>
      <c r="J20621">
        <v>6</v>
      </c>
      <c r="L20621">
        <v>6</v>
      </c>
      <c r="N20621">
        <v>0</v>
      </c>
      <c r="P20621">
        <v>0</v>
      </c>
      <c r="Q20621">
        <v>0</v>
      </c>
      <c r="S20621">
        <v>0</v>
      </c>
    </row>
    <row r="20622" spans="1:19" x14ac:dyDescent="0.3">
      <c r="A20622" t="s">
        <v>41036</v>
      </c>
      <c r="B20622" s="171" t="s">
        <v>41037</v>
      </c>
      <c r="C20622" s="171" t="s">
        <v>203</v>
      </c>
      <c r="D20622" s="171" t="s">
        <v>4</v>
      </c>
      <c r="E20622" s="11">
        <v>45261</v>
      </c>
      <c r="F20622">
        <v>3</v>
      </c>
      <c r="G20622">
        <v>3</v>
      </c>
      <c r="I20622">
        <v>6</v>
      </c>
      <c r="J20622">
        <v>15</v>
      </c>
      <c r="L20622">
        <v>15</v>
      </c>
      <c r="N20622">
        <v>6</v>
      </c>
      <c r="P20622">
        <v>0</v>
      </c>
      <c r="Q20622">
        <v>0</v>
      </c>
      <c r="S20622">
        <v>0</v>
      </c>
    </row>
    <row r="20623" spans="1:19" x14ac:dyDescent="0.3">
      <c r="A20623" t="s">
        <v>41038</v>
      </c>
      <c r="B20623" s="171" t="s">
        <v>41039</v>
      </c>
      <c r="C20623" s="171" t="s">
        <v>15340</v>
      </c>
      <c r="D20623" s="171" t="s">
        <v>4</v>
      </c>
      <c r="E20623" s="11">
        <v>45261</v>
      </c>
      <c r="F20623">
        <v>0</v>
      </c>
      <c r="G20623">
        <v>0</v>
      </c>
      <c r="I20623">
        <v>0</v>
      </c>
      <c r="J20623">
        <v>0</v>
      </c>
      <c r="L20623">
        <v>0</v>
      </c>
      <c r="N20623">
        <v>0</v>
      </c>
      <c r="P20623">
        <v>0</v>
      </c>
      <c r="Q20623">
        <v>0</v>
      </c>
      <c r="S20623">
        <v>0</v>
      </c>
    </row>
    <row r="20624" spans="1:19" x14ac:dyDescent="0.3">
      <c r="A20624" t="s">
        <v>41040</v>
      </c>
      <c r="B20624" s="171" t="s">
        <v>41041</v>
      </c>
      <c r="C20624" s="171" t="s">
        <v>16544</v>
      </c>
      <c r="D20624" s="171" t="s">
        <v>4</v>
      </c>
      <c r="E20624" s="11">
        <v>45261</v>
      </c>
      <c r="F20624">
        <v>0</v>
      </c>
      <c r="G20624">
        <v>0</v>
      </c>
      <c r="I20624">
        <v>0</v>
      </c>
      <c r="J20624">
        <v>0</v>
      </c>
      <c r="L20624">
        <v>0</v>
      </c>
      <c r="N20624">
        <v>0</v>
      </c>
      <c r="P20624">
        <v>0</v>
      </c>
      <c r="Q20624">
        <v>0</v>
      </c>
      <c r="S20624">
        <v>0</v>
      </c>
    </row>
    <row r="20625" spans="1:19" x14ac:dyDescent="0.3">
      <c r="A20625" t="s">
        <v>41042</v>
      </c>
      <c r="B20625" s="171" t="s">
        <v>41043</v>
      </c>
      <c r="C20625" s="171" t="s">
        <v>176</v>
      </c>
      <c r="D20625" s="171" t="s">
        <v>4</v>
      </c>
      <c r="E20625" s="11">
        <v>45261</v>
      </c>
      <c r="F20625">
        <v>2</v>
      </c>
      <c r="G20625">
        <v>2</v>
      </c>
      <c r="I20625">
        <v>0</v>
      </c>
      <c r="J20625">
        <v>11</v>
      </c>
      <c r="L20625">
        <v>11</v>
      </c>
      <c r="N20625">
        <v>0</v>
      </c>
      <c r="P20625">
        <v>0</v>
      </c>
      <c r="Q20625">
        <v>1</v>
      </c>
      <c r="S20625">
        <v>0</v>
      </c>
    </row>
    <row r="20626" spans="1:19" x14ac:dyDescent="0.3">
      <c r="A20626" t="s">
        <v>41044</v>
      </c>
      <c r="B20626" s="171" t="s">
        <v>41045</v>
      </c>
      <c r="C20626" s="171" t="s">
        <v>206</v>
      </c>
      <c r="D20626" s="171" t="s">
        <v>4</v>
      </c>
      <c r="E20626" s="11">
        <v>45261</v>
      </c>
      <c r="F20626">
        <v>1.5</v>
      </c>
      <c r="G20626">
        <v>2</v>
      </c>
      <c r="I20626">
        <v>1</v>
      </c>
      <c r="J20626">
        <v>7</v>
      </c>
      <c r="L20626">
        <v>8</v>
      </c>
      <c r="N20626">
        <v>1</v>
      </c>
      <c r="P20626">
        <v>0</v>
      </c>
      <c r="Q20626">
        <v>0</v>
      </c>
      <c r="S20626">
        <v>0</v>
      </c>
    </row>
    <row r="20627" spans="1:19" x14ac:dyDescent="0.3">
      <c r="A20627" t="s">
        <v>40820</v>
      </c>
      <c r="B20627" s="171" t="s">
        <v>40821</v>
      </c>
      <c r="C20627" s="171" t="s">
        <v>24284</v>
      </c>
      <c r="D20627" s="171" t="s">
        <v>80</v>
      </c>
      <c r="E20627" s="11">
        <v>45261</v>
      </c>
      <c r="F20627">
        <v>10</v>
      </c>
      <c r="G20627">
        <v>10</v>
      </c>
      <c r="I20627">
        <v>33</v>
      </c>
      <c r="J20627">
        <v>45</v>
      </c>
      <c r="L20627">
        <v>45</v>
      </c>
      <c r="N20627">
        <v>22</v>
      </c>
      <c r="P20627">
        <v>16</v>
      </c>
      <c r="Q20627">
        <v>16</v>
      </c>
      <c r="S20627">
        <v>11</v>
      </c>
    </row>
    <row r="20628" spans="1:19" x14ac:dyDescent="0.3">
      <c r="A20628" t="s">
        <v>41046</v>
      </c>
      <c r="B20628" s="171" t="s">
        <v>41047</v>
      </c>
      <c r="C20628" s="171" t="s">
        <v>18229</v>
      </c>
      <c r="D20628" s="171" t="s">
        <v>80</v>
      </c>
      <c r="E20628" s="11">
        <v>45261</v>
      </c>
      <c r="F20628">
        <v>0</v>
      </c>
      <c r="G20628">
        <v>0</v>
      </c>
      <c r="I20628">
        <v>0</v>
      </c>
      <c r="J20628">
        <v>0</v>
      </c>
      <c r="L20628">
        <v>0</v>
      </c>
      <c r="N20628">
        <v>0</v>
      </c>
      <c r="P20628">
        <v>0</v>
      </c>
      <c r="Q20628">
        <v>0</v>
      </c>
      <c r="S20628">
        <v>0</v>
      </c>
    </row>
    <row r="20629" spans="1:19" x14ac:dyDescent="0.3">
      <c r="A20629" t="s">
        <v>41048</v>
      </c>
      <c r="B20629" s="171" t="s">
        <v>41049</v>
      </c>
      <c r="C20629" s="171" t="s">
        <v>9887</v>
      </c>
      <c r="D20629" s="171" t="s">
        <v>80</v>
      </c>
      <c r="E20629" s="11">
        <v>45261</v>
      </c>
      <c r="F20629">
        <v>0</v>
      </c>
      <c r="G20629">
        <v>0</v>
      </c>
      <c r="I20629">
        <v>0</v>
      </c>
      <c r="J20629">
        <v>0</v>
      </c>
      <c r="L20629">
        <v>0</v>
      </c>
      <c r="N20629">
        <v>0</v>
      </c>
      <c r="P20629">
        <v>0</v>
      </c>
      <c r="Q20629">
        <v>0</v>
      </c>
      <c r="S20629">
        <v>0</v>
      </c>
    </row>
    <row r="20630" spans="1:19" x14ac:dyDescent="0.3">
      <c r="A20630" t="s">
        <v>41050</v>
      </c>
      <c r="B20630" s="171" t="s">
        <v>41051</v>
      </c>
      <c r="C20630" s="171" t="s">
        <v>35010</v>
      </c>
      <c r="D20630" s="171" t="s">
        <v>80</v>
      </c>
      <c r="E20630" s="11">
        <v>45261</v>
      </c>
      <c r="F20630">
        <v>0.5</v>
      </c>
      <c r="G20630">
        <v>0.5</v>
      </c>
      <c r="I20630">
        <v>0</v>
      </c>
      <c r="J20630">
        <v>2</v>
      </c>
      <c r="L20630">
        <v>2</v>
      </c>
      <c r="N20630">
        <v>0</v>
      </c>
      <c r="P20630">
        <v>0</v>
      </c>
      <c r="Q20630">
        <v>0</v>
      </c>
      <c r="S20630">
        <v>0</v>
      </c>
    </row>
    <row r="20631" spans="1:19" x14ac:dyDescent="0.3">
      <c r="A20631" t="s">
        <v>41052</v>
      </c>
      <c r="B20631" s="171" t="s">
        <v>41053</v>
      </c>
      <c r="C20631" s="171" t="s">
        <v>11260</v>
      </c>
      <c r="D20631" s="171" t="s">
        <v>80</v>
      </c>
      <c r="E20631" s="11">
        <v>45261</v>
      </c>
      <c r="F20631">
        <v>0</v>
      </c>
      <c r="G20631">
        <v>0</v>
      </c>
      <c r="I20631">
        <v>0</v>
      </c>
      <c r="J20631">
        <v>0</v>
      </c>
      <c r="L20631">
        <v>0</v>
      </c>
      <c r="N20631">
        <v>0</v>
      </c>
      <c r="P20631">
        <v>0</v>
      </c>
      <c r="Q20631">
        <v>0</v>
      </c>
      <c r="S20631">
        <v>0</v>
      </c>
    </row>
    <row r="20632" spans="1:19" x14ac:dyDescent="0.3">
      <c r="A20632" t="s">
        <v>41054</v>
      </c>
      <c r="B20632" s="171" t="s">
        <v>41055</v>
      </c>
      <c r="C20632" s="171" t="s">
        <v>21284</v>
      </c>
      <c r="D20632" s="171" t="s">
        <v>80</v>
      </c>
      <c r="E20632" s="11">
        <v>45261</v>
      </c>
      <c r="F20632">
        <v>0</v>
      </c>
      <c r="G20632">
        <v>0</v>
      </c>
      <c r="I20632">
        <v>0</v>
      </c>
      <c r="J20632">
        <v>0</v>
      </c>
      <c r="L20632">
        <v>0</v>
      </c>
      <c r="N20632">
        <v>0</v>
      </c>
      <c r="P20632">
        <v>0</v>
      </c>
      <c r="Q20632">
        <v>0</v>
      </c>
      <c r="S20632">
        <v>0</v>
      </c>
    </row>
    <row r="20633" spans="1:19" x14ac:dyDescent="0.3">
      <c r="A20633" t="s">
        <v>41056</v>
      </c>
      <c r="B20633" s="171" t="s">
        <v>41057</v>
      </c>
      <c r="C20633" s="171" t="s">
        <v>125</v>
      </c>
      <c r="D20633" s="171" t="s">
        <v>80</v>
      </c>
      <c r="E20633" s="11">
        <v>45261</v>
      </c>
      <c r="F20633">
        <v>0</v>
      </c>
      <c r="G20633">
        <v>0</v>
      </c>
      <c r="I20633">
        <v>0</v>
      </c>
      <c r="J20633">
        <v>0</v>
      </c>
      <c r="L20633">
        <v>0</v>
      </c>
      <c r="N20633">
        <v>0</v>
      </c>
      <c r="P20633">
        <v>0</v>
      </c>
      <c r="Q20633">
        <v>0</v>
      </c>
      <c r="S20633">
        <v>0</v>
      </c>
    </row>
    <row r="20634" spans="1:19" x14ac:dyDescent="0.3">
      <c r="A20634" t="s">
        <v>41058</v>
      </c>
      <c r="B20634" s="171" t="s">
        <v>41059</v>
      </c>
      <c r="C20634" s="171" t="s">
        <v>14899</v>
      </c>
      <c r="D20634" s="171" t="s">
        <v>80</v>
      </c>
      <c r="E20634" s="11">
        <v>45261</v>
      </c>
      <c r="F20634">
        <v>0</v>
      </c>
      <c r="G20634">
        <v>0</v>
      </c>
      <c r="I20634">
        <v>0</v>
      </c>
      <c r="J20634">
        <v>0</v>
      </c>
      <c r="L20634">
        <v>0</v>
      </c>
      <c r="N20634">
        <v>0</v>
      </c>
      <c r="P20634">
        <v>0</v>
      </c>
      <c r="Q20634">
        <v>0</v>
      </c>
      <c r="S20634">
        <v>0</v>
      </c>
    </row>
    <row r="20635" spans="1:19" x14ac:dyDescent="0.3">
      <c r="A20635" t="s">
        <v>41060</v>
      </c>
      <c r="B20635" s="171" t="s">
        <v>41061</v>
      </c>
      <c r="C20635" s="171" t="s">
        <v>137</v>
      </c>
      <c r="D20635" s="171" t="s">
        <v>80</v>
      </c>
      <c r="E20635" s="11">
        <v>45261</v>
      </c>
      <c r="F20635">
        <v>0</v>
      </c>
      <c r="G20635">
        <v>0</v>
      </c>
      <c r="I20635">
        <v>0</v>
      </c>
      <c r="J20635">
        <v>0</v>
      </c>
      <c r="L20635">
        <v>0</v>
      </c>
      <c r="N20635">
        <v>0</v>
      </c>
      <c r="P20635">
        <v>0</v>
      </c>
      <c r="Q20635">
        <v>0</v>
      </c>
      <c r="S20635">
        <v>0</v>
      </c>
    </row>
    <row r="20636" spans="1:19" x14ac:dyDescent="0.3">
      <c r="A20636" t="s">
        <v>41062</v>
      </c>
      <c r="B20636" s="171" t="s">
        <v>41063</v>
      </c>
      <c r="C20636" s="171" t="s">
        <v>8615</v>
      </c>
      <c r="D20636" s="171" t="s">
        <v>80</v>
      </c>
      <c r="E20636" s="11">
        <v>45261</v>
      </c>
      <c r="F20636">
        <v>0</v>
      </c>
      <c r="G20636">
        <v>0</v>
      </c>
      <c r="I20636">
        <v>0</v>
      </c>
      <c r="J20636">
        <v>0</v>
      </c>
      <c r="L20636">
        <v>0</v>
      </c>
      <c r="N20636">
        <v>0</v>
      </c>
      <c r="P20636">
        <v>0</v>
      </c>
      <c r="Q20636">
        <v>0</v>
      </c>
      <c r="S20636">
        <v>0</v>
      </c>
    </row>
    <row r="20637" spans="1:19" x14ac:dyDescent="0.3">
      <c r="A20637" t="s">
        <v>41064</v>
      </c>
      <c r="B20637" s="171" t="s">
        <v>41065</v>
      </c>
      <c r="C20637" s="171" t="s">
        <v>35025</v>
      </c>
      <c r="D20637" s="171" t="s">
        <v>80</v>
      </c>
      <c r="E20637" s="11">
        <v>45261</v>
      </c>
      <c r="F20637">
        <v>1</v>
      </c>
      <c r="G20637">
        <v>1.5</v>
      </c>
      <c r="I20637">
        <v>0</v>
      </c>
      <c r="J20637">
        <v>4</v>
      </c>
      <c r="L20637">
        <v>6</v>
      </c>
      <c r="N20637">
        <v>0</v>
      </c>
      <c r="P20637">
        <v>0</v>
      </c>
      <c r="Q20637">
        <v>0</v>
      </c>
      <c r="S20637">
        <v>0</v>
      </c>
    </row>
    <row r="20638" spans="1:19" x14ac:dyDescent="0.3">
      <c r="A20638" t="s">
        <v>41066</v>
      </c>
      <c r="B20638" s="171" t="s">
        <v>41067</v>
      </c>
      <c r="C20638" s="171" t="s">
        <v>146</v>
      </c>
      <c r="D20638" s="171" t="s">
        <v>80</v>
      </c>
      <c r="E20638" s="11">
        <v>45261</v>
      </c>
      <c r="F20638">
        <v>7</v>
      </c>
      <c r="G20638">
        <v>8</v>
      </c>
      <c r="I20638">
        <v>22</v>
      </c>
      <c r="J20638">
        <v>38</v>
      </c>
      <c r="L20638">
        <v>41</v>
      </c>
      <c r="N20638">
        <v>21</v>
      </c>
      <c r="P20638">
        <v>0</v>
      </c>
      <c r="Q20638">
        <v>3</v>
      </c>
      <c r="S20638">
        <v>1</v>
      </c>
    </row>
    <row r="20639" spans="1:19" x14ac:dyDescent="0.3">
      <c r="A20639" t="s">
        <v>41068</v>
      </c>
      <c r="B20639" s="171" t="s">
        <v>41069</v>
      </c>
      <c r="C20639" s="171" t="s">
        <v>161</v>
      </c>
      <c r="D20639" s="171" t="s">
        <v>80</v>
      </c>
      <c r="E20639" s="11">
        <v>45261</v>
      </c>
      <c r="F20639">
        <v>1.5</v>
      </c>
      <c r="G20639">
        <v>4</v>
      </c>
      <c r="I20639">
        <v>3</v>
      </c>
      <c r="J20639">
        <v>9</v>
      </c>
      <c r="L20639">
        <v>24</v>
      </c>
      <c r="N20639">
        <v>3</v>
      </c>
      <c r="P20639">
        <v>1</v>
      </c>
      <c r="Q20639">
        <v>1</v>
      </c>
      <c r="S20639">
        <v>0</v>
      </c>
    </row>
    <row r="20640" spans="1:19" x14ac:dyDescent="0.3">
      <c r="A20640" t="s">
        <v>41070</v>
      </c>
      <c r="B20640" s="171" t="s">
        <v>41071</v>
      </c>
      <c r="C20640" s="171" t="s">
        <v>18252</v>
      </c>
      <c r="D20640" s="171" t="s">
        <v>80</v>
      </c>
      <c r="E20640" s="11">
        <v>45261</v>
      </c>
      <c r="F20640">
        <v>0</v>
      </c>
      <c r="G20640">
        <v>0</v>
      </c>
      <c r="I20640">
        <v>0</v>
      </c>
      <c r="J20640">
        <v>0</v>
      </c>
      <c r="L20640">
        <v>0</v>
      </c>
      <c r="N20640">
        <v>0</v>
      </c>
      <c r="P20640">
        <v>0</v>
      </c>
      <c r="Q20640">
        <v>0</v>
      </c>
      <c r="S20640">
        <v>0</v>
      </c>
    </row>
    <row r="20641" spans="1:19" x14ac:dyDescent="0.3">
      <c r="A20641" t="s">
        <v>41072</v>
      </c>
      <c r="B20641" s="171" t="s">
        <v>41073</v>
      </c>
      <c r="C20641" s="171" t="s">
        <v>167</v>
      </c>
      <c r="D20641" s="171" t="s">
        <v>80</v>
      </c>
      <c r="E20641" s="11">
        <v>45261</v>
      </c>
      <c r="F20641">
        <v>4.5</v>
      </c>
      <c r="G20641">
        <v>4.5</v>
      </c>
      <c r="I20641">
        <v>16</v>
      </c>
      <c r="J20641">
        <v>53</v>
      </c>
      <c r="L20641">
        <v>53</v>
      </c>
      <c r="N20641">
        <v>15</v>
      </c>
      <c r="P20641">
        <v>0</v>
      </c>
      <c r="Q20641">
        <v>0</v>
      </c>
      <c r="S20641">
        <v>1</v>
      </c>
    </row>
    <row r="20642" spans="1:19" x14ac:dyDescent="0.3">
      <c r="A20642" t="s">
        <v>41074</v>
      </c>
      <c r="B20642" s="171" t="s">
        <v>41075</v>
      </c>
      <c r="C20642" s="171" t="s">
        <v>179</v>
      </c>
      <c r="D20642" s="171" t="s">
        <v>80</v>
      </c>
      <c r="E20642" s="11">
        <v>45261</v>
      </c>
      <c r="F20642">
        <v>12</v>
      </c>
      <c r="G20642">
        <v>16</v>
      </c>
      <c r="I20642">
        <v>46</v>
      </c>
      <c r="J20642">
        <v>110</v>
      </c>
      <c r="L20642">
        <v>148</v>
      </c>
      <c r="N20642">
        <v>43</v>
      </c>
      <c r="P20642">
        <v>4</v>
      </c>
      <c r="Q20642">
        <v>7</v>
      </c>
      <c r="S20642">
        <v>3</v>
      </c>
    </row>
    <row r="20643" spans="1:19" x14ac:dyDescent="0.3">
      <c r="A20643" t="s">
        <v>41076</v>
      </c>
      <c r="B20643" s="171" t="s">
        <v>41077</v>
      </c>
      <c r="C20643" s="171" t="s">
        <v>185</v>
      </c>
      <c r="D20643" s="171" t="s">
        <v>80</v>
      </c>
      <c r="E20643" s="11">
        <v>45261</v>
      </c>
      <c r="F20643">
        <v>3</v>
      </c>
      <c r="G20643">
        <v>8.5</v>
      </c>
      <c r="I20643">
        <v>16</v>
      </c>
      <c r="J20643">
        <v>14</v>
      </c>
      <c r="L20643">
        <v>43</v>
      </c>
      <c r="N20643">
        <v>16</v>
      </c>
      <c r="P20643">
        <v>0</v>
      </c>
      <c r="Q20643">
        <v>0</v>
      </c>
      <c r="S20643">
        <v>0</v>
      </c>
    </row>
    <row r="20644" spans="1:19" x14ac:dyDescent="0.3">
      <c r="A20644" t="s">
        <v>41078</v>
      </c>
      <c r="B20644" s="171" t="s">
        <v>41079</v>
      </c>
      <c r="C20644" s="171" t="s">
        <v>191</v>
      </c>
      <c r="D20644" s="171" t="s">
        <v>80</v>
      </c>
      <c r="E20644" s="11">
        <v>45261</v>
      </c>
      <c r="F20644">
        <v>12.5</v>
      </c>
      <c r="G20644">
        <v>13</v>
      </c>
      <c r="I20644">
        <v>63</v>
      </c>
      <c r="J20644">
        <v>102</v>
      </c>
      <c r="L20644">
        <v>107</v>
      </c>
      <c r="N20644">
        <v>55</v>
      </c>
      <c r="P20644">
        <v>2</v>
      </c>
      <c r="Q20644">
        <v>7</v>
      </c>
      <c r="S20644">
        <v>8</v>
      </c>
    </row>
    <row r="20645" spans="1:19" x14ac:dyDescent="0.3">
      <c r="A20645" t="s">
        <v>41080</v>
      </c>
      <c r="B20645" s="171" t="s">
        <v>41081</v>
      </c>
      <c r="C20645" s="171" t="s">
        <v>212</v>
      </c>
      <c r="D20645" s="171" t="s">
        <v>80</v>
      </c>
      <c r="E20645" s="11">
        <v>45261</v>
      </c>
      <c r="F20645">
        <v>0</v>
      </c>
      <c r="G20645">
        <v>0</v>
      </c>
      <c r="I20645">
        <v>0</v>
      </c>
      <c r="J20645">
        <v>0</v>
      </c>
      <c r="L20645">
        <v>0</v>
      </c>
      <c r="N20645">
        <v>0</v>
      </c>
      <c r="P20645">
        <v>0</v>
      </c>
      <c r="Q20645">
        <v>0</v>
      </c>
      <c r="S20645">
        <v>0</v>
      </c>
    </row>
    <row r="20646" spans="1:19" x14ac:dyDescent="0.3">
      <c r="A20646" t="s">
        <v>40183</v>
      </c>
      <c r="B20646" s="171" t="s">
        <v>41082</v>
      </c>
      <c r="C20646" s="171" t="s">
        <v>215</v>
      </c>
      <c r="D20646" s="171" t="s">
        <v>80</v>
      </c>
      <c r="E20646" s="11">
        <v>45261</v>
      </c>
      <c r="F20646">
        <v>0</v>
      </c>
      <c r="G20646">
        <v>0</v>
      </c>
      <c r="I20646">
        <v>0</v>
      </c>
      <c r="J20646">
        <v>0</v>
      </c>
      <c r="L20646">
        <v>0</v>
      </c>
      <c r="N20646">
        <v>0</v>
      </c>
      <c r="P20646">
        <v>0</v>
      </c>
      <c r="Q20646">
        <v>0</v>
      </c>
      <c r="S20646">
        <v>0</v>
      </c>
    </row>
    <row r="20647" spans="1:19" x14ac:dyDescent="0.3">
      <c r="A20647" t="s">
        <v>40183</v>
      </c>
      <c r="B20647" s="171" t="s">
        <v>41082</v>
      </c>
      <c r="C20647" s="171" t="s">
        <v>215</v>
      </c>
      <c r="D20647" s="171" t="s">
        <v>80</v>
      </c>
      <c r="E20647" s="11">
        <v>45261</v>
      </c>
      <c r="F20647">
        <v>2</v>
      </c>
      <c r="G20647">
        <v>4</v>
      </c>
      <c r="I20647">
        <v>14</v>
      </c>
      <c r="J20647">
        <v>22</v>
      </c>
      <c r="L20647">
        <v>44</v>
      </c>
      <c r="N20647">
        <v>14</v>
      </c>
      <c r="P20647">
        <v>0</v>
      </c>
      <c r="Q20647">
        <v>0</v>
      </c>
      <c r="S20647">
        <v>0</v>
      </c>
    </row>
    <row r="20648" spans="1:19" x14ac:dyDescent="0.3">
      <c r="A20648" t="s">
        <v>41083</v>
      </c>
      <c r="B20648" s="171" t="s">
        <v>41084</v>
      </c>
      <c r="C20648" s="171" t="s">
        <v>221</v>
      </c>
      <c r="D20648" s="171" t="s">
        <v>80</v>
      </c>
      <c r="E20648" s="11">
        <v>45261</v>
      </c>
      <c r="F20648">
        <v>0</v>
      </c>
      <c r="G20648">
        <v>0</v>
      </c>
      <c r="I20648">
        <v>0</v>
      </c>
      <c r="J20648">
        <v>0</v>
      </c>
      <c r="L20648">
        <v>0</v>
      </c>
      <c r="N20648">
        <v>0</v>
      </c>
      <c r="P20648">
        <v>0</v>
      </c>
      <c r="Q20648">
        <v>0</v>
      </c>
      <c r="S20648">
        <v>0</v>
      </c>
    </row>
    <row r="20649" spans="1:19" x14ac:dyDescent="0.3">
      <c r="A20649" t="s">
        <v>41085</v>
      </c>
      <c r="B20649" s="171" t="s">
        <v>41086</v>
      </c>
      <c r="C20649" s="171" t="s">
        <v>8233</v>
      </c>
      <c r="D20649" s="171" t="s">
        <v>80</v>
      </c>
      <c r="E20649" s="11">
        <v>45261</v>
      </c>
      <c r="F20649">
        <v>2</v>
      </c>
      <c r="G20649">
        <v>3</v>
      </c>
      <c r="I20649">
        <v>23</v>
      </c>
      <c r="J20649">
        <v>22</v>
      </c>
      <c r="L20649">
        <v>33</v>
      </c>
      <c r="N20649">
        <v>23</v>
      </c>
      <c r="P20649">
        <v>0</v>
      </c>
      <c r="Q20649">
        <v>0</v>
      </c>
      <c r="S20649">
        <v>0</v>
      </c>
    </row>
    <row r="20650" spans="1:19" x14ac:dyDescent="0.3">
      <c r="A20650" t="s">
        <v>41087</v>
      </c>
      <c r="B20650" s="171" t="s">
        <v>41088</v>
      </c>
      <c r="C20650" s="171" t="s">
        <v>233</v>
      </c>
      <c r="D20650" s="171" t="s">
        <v>80</v>
      </c>
      <c r="E20650" s="11">
        <v>45261</v>
      </c>
      <c r="F20650">
        <v>0</v>
      </c>
      <c r="G20650">
        <v>0</v>
      </c>
      <c r="I20650">
        <v>0</v>
      </c>
      <c r="J20650">
        <v>0</v>
      </c>
      <c r="L20650">
        <v>0</v>
      </c>
      <c r="N20650">
        <v>0</v>
      </c>
      <c r="P20650">
        <v>0</v>
      </c>
      <c r="Q20650">
        <v>0</v>
      </c>
      <c r="S20650">
        <v>0</v>
      </c>
    </row>
    <row r="20651" spans="1:19" x14ac:dyDescent="0.3">
      <c r="A20651" t="s">
        <v>41089</v>
      </c>
      <c r="B20651" s="171" t="s">
        <v>41090</v>
      </c>
      <c r="C20651" s="171" t="s">
        <v>24508</v>
      </c>
      <c r="D20651" s="171" t="s">
        <v>15341</v>
      </c>
      <c r="E20651" s="11">
        <v>45261</v>
      </c>
      <c r="F20651">
        <v>0</v>
      </c>
      <c r="G20651">
        <v>0</v>
      </c>
      <c r="I20651">
        <v>0</v>
      </c>
      <c r="J20651">
        <v>0</v>
      </c>
      <c r="L20651">
        <v>0</v>
      </c>
      <c r="N20651">
        <v>0</v>
      </c>
      <c r="P20651">
        <v>0</v>
      </c>
      <c r="Q20651">
        <v>0</v>
      </c>
      <c r="S20651">
        <v>0</v>
      </c>
    </row>
    <row r="20652" spans="1:19" x14ac:dyDescent="0.3">
      <c r="A20652" t="s">
        <v>41091</v>
      </c>
      <c r="B20652" s="171" t="s">
        <v>41092</v>
      </c>
      <c r="C20652" s="171" t="s">
        <v>24508</v>
      </c>
      <c r="D20652" s="171" t="s">
        <v>80</v>
      </c>
      <c r="E20652" s="11">
        <v>45261</v>
      </c>
      <c r="F20652">
        <v>0.5</v>
      </c>
      <c r="G20652">
        <v>0.5</v>
      </c>
      <c r="I20652">
        <v>0</v>
      </c>
      <c r="J20652">
        <v>2</v>
      </c>
      <c r="L20652">
        <v>2</v>
      </c>
      <c r="N20652">
        <v>0</v>
      </c>
      <c r="P20652">
        <v>0</v>
      </c>
      <c r="Q20652">
        <v>0</v>
      </c>
      <c r="S20652">
        <v>0</v>
      </c>
    </row>
    <row r="20653" spans="1:19" x14ac:dyDescent="0.3">
      <c r="A20653" t="s">
        <v>41093</v>
      </c>
      <c r="B20653" s="171" t="s">
        <v>41094</v>
      </c>
      <c r="C20653" s="171" t="s">
        <v>107</v>
      </c>
      <c r="D20653" s="171" t="s">
        <v>80</v>
      </c>
      <c r="E20653" s="11">
        <v>45261</v>
      </c>
      <c r="F20653">
        <v>0</v>
      </c>
      <c r="G20653">
        <v>0</v>
      </c>
      <c r="I20653">
        <v>0</v>
      </c>
      <c r="J20653">
        <v>0</v>
      </c>
      <c r="L20653">
        <v>0</v>
      </c>
      <c r="N20653">
        <v>0</v>
      </c>
      <c r="P20653">
        <v>0</v>
      </c>
      <c r="Q20653">
        <v>0</v>
      </c>
      <c r="S20653">
        <v>0</v>
      </c>
    </row>
    <row r="20654" spans="1:19" x14ac:dyDescent="0.3">
      <c r="A20654" t="s">
        <v>41095</v>
      </c>
      <c r="B20654" s="171" t="s">
        <v>41096</v>
      </c>
      <c r="C20654" s="171" t="s">
        <v>107</v>
      </c>
      <c r="D20654" s="171" t="s">
        <v>15341</v>
      </c>
      <c r="E20654" s="11">
        <v>45261</v>
      </c>
      <c r="F20654">
        <v>0</v>
      </c>
      <c r="G20654">
        <v>0</v>
      </c>
      <c r="I20654">
        <v>0</v>
      </c>
      <c r="J20654">
        <v>0</v>
      </c>
      <c r="L20654">
        <v>0</v>
      </c>
      <c r="N20654">
        <v>0</v>
      </c>
      <c r="P20654">
        <v>0</v>
      </c>
      <c r="Q20654">
        <v>0</v>
      </c>
      <c r="S20654">
        <v>0</v>
      </c>
    </row>
    <row r="20655" spans="1:19" x14ac:dyDescent="0.3">
      <c r="A20655" t="s">
        <v>41097</v>
      </c>
      <c r="B20655" s="171" t="s">
        <v>41098</v>
      </c>
      <c r="C20655" s="171" t="s">
        <v>173</v>
      </c>
      <c r="D20655" s="171" t="s">
        <v>80</v>
      </c>
      <c r="E20655" s="11">
        <v>45261</v>
      </c>
      <c r="F20655">
        <v>5.5</v>
      </c>
      <c r="G20655">
        <v>6</v>
      </c>
      <c r="I20655">
        <v>5</v>
      </c>
      <c r="J20655">
        <v>30</v>
      </c>
      <c r="L20655">
        <v>32</v>
      </c>
      <c r="N20655">
        <v>5</v>
      </c>
      <c r="P20655">
        <v>0</v>
      </c>
      <c r="Q20655">
        <v>2</v>
      </c>
      <c r="S20655">
        <v>0</v>
      </c>
    </row>
    <row r="20656" spans="1:19" x14ac:dyDescent="0.3">
      <c r="A20656" t="s">
        <v>41099</v>
      </c>
      <c r="B20656" s="171" t="s">
        <v>41100</v>
      </c>
      <c r="C20656" s="171" t="s">
        <v>173</v>
      </c>
      <c r="D20656" s="171" t="s">
        <v>15341</v>
      </c>
      <c r="E20656" s="11">
        <v>45261</v>
      </c>
      <c r="F20656">
        <v>0</v>
      </c>
      <c r="G20656">
        <v>0</v>
      </c>
      <c r="I20656">
        <v>0</v>
      </c>
      <c r="J20656">
        <v>0</v>
      </c>
      <c r="L20656">
        <v>0</v>
      </c>
      <c r="N20656">
        <v>0</v>
      </c>
      <c r="P20656">
        <v>0</v>
      </c>
      <c r="Q20656">
        <v>0</v>
      </c>
      <c r="S20656">
        <v>0</v>
      </c>
    </row>
    <row r="20657" spans="1:19" x14ac:dyDescent="0.3">
      <c r="A20657" t="s">
        <v>41101</v>
      </c>
      <c r="B20657" s="171" t="s">
        <v>41102</v>
      </c>
      <c r="C20657" s="171" t="s">
        <v>200</v>
      </c>
      <c r="D20657" s="171" t="s">
        <v>80</v>
      </c>
      <c r="E20657" s="11">
        <v>45261</v>
      </c>
      <c r="F20657">
        <v>6.5</v>
      </c>
      <c r="G20657">
        <v>7</v>
      </c>
      <c r="I20657">
        <v>8</v>
      </c>
      <c r="J20657">
        <v>31</v>
      </c>
      <c r="L20657">
        <v>32</v>
      </c>
      <c r="N20657">
        <v>8</v>
      </c>
      <c r="P20657">
        <v>0</v>
      </c>
      <c r="Q20657">
        <v>0</v>
      </c>
      <c r="S20657">
        <v>0</v>
      </c>
    </row>
    <row r="20658" spans="1:19" x14ac:dyDescent="0.3">
      <c r="A20658" t="s">
        <v>41103</v>
      </c>
      <c r="B20658" s="171" t="s">
        <v>41104</v>
      </c>
      <c r="C20658" s="171" t="s">
        <v>200</v>
      </c>
      <c r="D20658" s="171" t="s">
        <v>15341</v>
      </c>
      <c r="E20658" s="11">
        <v>45261</v>
      </c>
      <c r="F20658">
        <v>0</v>
      </c>
      <c r="G20658">
        <v>0</v>
      </c>
      <c r="I20658">
        <v>0</v>
      </c>
      <c r="J20658">
        <v>0</v>
      </c>
      <c r="L20658">
        <v>0</v>
      </c>
      <c r="N20658">
        <v>0</v>
      </c>
      <c r="P20658">
        <v>0</v>
      </c>
      <c r="Q20658">
        <v>0</v>
      </c>
      <c r="S20658">
        <v>0</v>
      </c>
    </row>
    <row r="20659" spans="1:19" x14ac:dyDescent="0.3">
      <c r="A20659" t="s">
        <v>41105</v>
      </c>
      <c r="B20659" s="171" t="s">
        <v>41106</v>
      </c>
      <c r="C20659" s="171" t="s">
        <v>73</v>
      </c>
      <c r="D20659" s="171" t="s">
        <v>4</v>
      </c>
      <c r="E20659" s="11">
        <v>45261</v>
      </c>
      <c r="F20659">
        <v>0</v>
      </c>
      <c r="G20659">
        <v>0</v>
      </c>
      <c r="I20659">
        <v>0</v>
      </c>
      <c r="J20659">
        <v>0</v>
      </c>
      <c r="L20659">
        <v>0</v>
      </c>
      <c r="N20659">
        <v>0</v>
      </c>
      <c r="P20659">
        <v>0</v>
      </c>
      <c r="Q20659">
        <v>0</v>
      </c>
      <c r="S20659">
        <v>0</v>
      </c>
    </row>
    <row r="20660" spans="1:19" x14ac:dyDescent="0.3">
      <c r="A20660" t="s">
        <v>41107</v>
      </c>
      <c r="B20660" s="171" t="s">
        <v>41108</v>
      </c>
      <c r="C20660" s="171" t="s">
        <v>24891</v>
      </c>
      <c r="D20660" s="171" t="s">
        <v>4</v>
      </c>
      <c r="E20660" s="11">
        <v>45261</v>
      </c>
      <c r="F20660">
        <v>10</v>
      </c>
      <c r="G20660">
        <v>10</v>
      </c>
      <c r="I20660">
        <v>33</v>
      </c>
      <c r="J20660">
        <v>45</v>
      </c>
      <c r="L20660">
        <v>45</v>
      </c>
      <c r="N20660">
        <v>22</v>
      </c>
      <c r="P20660">
        <v>16</v>
      </c>
      <c r="Q20660">
        <v>16</v>
      </c>
      <c r="S20660">
        <v>11</v>
      </c>
    </row>
    <row r="20661" spans="1:19" x14ac:dyDescent="0.3">
      <c r="A20661" t="s">
        <v>41109</v>
      </c>
      <c r="B20661" s="171" t="s">
        <v>41110</v>
      </c>
      <c r="C20661" s="171" t="s">
        <v>18229</v>
      </c>
      <c r="D20661" s="171" t="s">
        <v>4</v>
      </c>
      <c r="E20661" s="11">
        <v>45261</v>
      </c>
      <c r="F20661">
        <v>0</v>
      </c>
      <c r="G20661">
        <v>0</v>
      </c>
      <c r="I20661">
        <v>0</v>
      </c>
      <c r="J20661">
        <v>0</v>
      </c>
      <c r="L20661">
        <v>0</v>
      </c>
      <c r="N20661">
        <v>0</v>
      </c>
      <c r="P20661">
        <v>0</v>
      </c>
      <c r="Q20661">
        <v>0</v>
      </c>
      <c r="S20661">
        <v>0</v>
      </c>
    </row>
    <row r="20662" spans="1:19" x14ac:dyDescent="0.3">
      <c r="A20662" t="s">
        <v>41111</v>
      </c>
      <c r="B20662" s="171" t="s">
        <v>41112</v>
      </c>
      <c r="C20662" s="171" t="s">
        <v>107</v>
      </c>
      <c r="D20662" s="171" t="s">
        <v>4</v>
      </c>
      <c r="E20662" s="11">
        <v>45261</v>
      </c>
      <c r="F20662">
        <v>0</v>
      </c>
      <c r="G20662">
        <v>0</v>
      </c>
      <c r="I20662">
        <v>0</v>
      </c>
      <c r="J20662">
        <v>0</v>
      </c>
      <c r="L20662">
        <v>0</v>
      </c>
      <c r="N20662">
        <v>0</v>
      </c>
      <c r="P20662">
        <v>0</v>
      </c>
      <c r="Q20662">
        <v>0</v>
      </c>
      <c r="S20662">
        <v>0</v>
      </c>
    </row>
    <row r="20663" spans="1:19" x14ac:dyDescent="0.3">
      <c r="A20663" t="s">
        <v>41113</v>
      </c>
      <c r="B20663" s="171" t="s">
        <v>41114</v>
      </c>
      <c r="C20663" s="171" t="s">
        <v>9887</v>
      </c>
      <c r="D20663" s="171" t="s">
        <v>4</v>
      </c>
      <c r="E20663" s="11">
        <v>45261</v>
      </c>
      <c r="F20663">
        <v>0</v>
      </c>
      <c r="G20663">
        <v>0</v>
      </c>
      <c r="I20663">
        <v>0</v>
      </c>
      <c r="J20663">
        <v>0</v>
      </c>
      <c r="L20663">
        <v>0</v>
      </c>
      <c r="N20663">
        <v>0</v>
      </c>
      <c r="P20663">
        <v>0</v>
      </c>
      <c r="Q20663">
        <v>0</v>
      </c>
      <c r="S20663">
        <v>0</v>
      </c>
    </row>
    <row r="20664" spans="1:19" x14ac:dyDescent="0.3">
      <c r="A20664" t="s">
        <v>41115</v>
      </c>
      <c r="B20664" s="171" t="s">
        <v>41116</v>
      </c>
      <c r="C20664" s="171" t="s">
        <v>35078</v>
      </c>
      <c r="D20664" s="171" t="s">
        <v>4</v>
      </c>
      <c r="E20664" s="11">
        <v>45261</v>
      </c>
      <c r="F20664">
        <v>0</v>
      </c>
      <c r="G20664">
        <v>0</v>
      </c>
      <c r="I20664">
        <v>0</v>
      </c>
      <c r="J20664">
        <v>0</v>
      </c>
      <c r="L20664">
        <v>0</v>
      </c>
      <c r="N20664">
        <v>0</v>
      </c>
      <c r="P20664">
        <v>0</v>
      </c>
      <c r="Q20664">
        <v>0</v>
      </c>
      <c r="S20664">
        <v>0</v>
      </c>
    </row>
    <row r="20665" spans="1:19" x14ac:dyDescent="0.3">
      <c r="A20665" t="s">
        <v>41117</v>
      </c>
      <c r="B20665" s="171" t="s">
        <v>41118</v>
      </c>
      <c r="C20665" s="171" t="s">
        <v>11260</v>
      </c>
      <c r="D20665" s="171" t="s">
        <v>4</v>
      </c>
      <c r="E20665" s="11">
        <v>45261</v>
      </c>
      <c r="F20665">
        <v>0</v>
      </c>
      <c r="G20665">
        <v>0</v>
      </c>
      <c r="I20665">
        <v>0</v>
      </c>
      <c r="J20665">
        <v>0</v>
      </c>
      <c r="L20665">
        <v>0</v>
      </c>
      <c r="N20665">
        <v>0</v>
      </c>
      <c r="P20665">
        <v>0</v>
      </c>
      <c r="Q20665">
        <v>0</v>
      </c>
      <c r="S20665">
        <v>0</v>
      </c>
    </row>
    <row r="20666" spans="1:19" x14ac:dyDescent="0.3">
      <c r="A20666" t="s">
        <v>41119</v>
      </c>
      <c r="B20666" s="171" t="s">
        <v>41120</v>
      </c>
      <c r="C20666" s="171" t="s">
        <v>122</v>
      </c>
      <c r="D20666" s="171" t="s">
        <v>4</v>
      </c>
      <c r="E20666" s="11">
        <v>45261</v>
      </c>
      <c r="F20666">
        <v>0</v>
      </c>
      <c r="G20666">
        <v>0</v>
      </c>
      <c r="I20666">
        <v>0</v>
      </c>
      <c r="J20666">
        <v>0</v>
      </c>
      <c r="L20666">
        <v>0</v>
      </c>
      <c r="N20666">
        <v>0</v>
      </c>
      <c r="P20666">
        <v>0</v>
      </c>
      <c r="Q20666">
        <v>0</v>
      </c>
      <c r="S20666">
        <v>0</v>
      </c>
    </row>
    <row r="20667" spans="1:19" x14ac:dyDescent="0.3">
      <c r="A20667" t="s">
        <v>41121</v>
      </c>
      <c r="B20667" s="171" t="s">
        <v>41122</v>
      </c>
      <c r="C20667" s="171" t="s">
        <v>125</v>
      </c>
      <c r="D20667" s="171" t="s">
        <v>4</v>
      </c>
      <c r="E20667" s="11">
        <v>45261</v>
      </c>
      <c r="F20667">
        <v>0</v>
      </c>
      <c r="G20667">
        <v>0</v>
      </c>
      <c r="I20667">
        <v>0</v>
      </c>
      <c r="J20667">
        <v>0</v>
      </c>
      <c r="L20667">
        <v>0</v>
      </c>
      <c r="N20667">
        <v>0</v>
      </c>
      <c r="P20667">
        <v>0</v>
      </c>
      <c r="Q20667">
        <v>0</v>
      </c>
      <c r="S20667">
        <v>0</v>
      </c>
    </row>
    <row r="20668" spans="1:19" x14ac:dyDescent="0.3">
      <c r="A20668" t="s">
        <v>41123</v>
      </c>
      <c r="B20668" s="171" t="s">
        <v>41124</v>
      </c>
      <c r="C20668" s="171" t="s">
        <v>14899</v>
      </c>
      <c r="D20668" s="171" t="s">
        <v>4</v>
      </c>
      <c r="E20668" s="11">
        <v>45261</v>
      </c>
      <c r="F20668">
        <v>0</v>
      </c>
      <c r="G20668">
        <v>0</v>
      </c>
      <c r="I20668">
        <v>0</v>
      </c>
      <c r="J20668">
        <v>0</v>
      </c>
      <c r="L20668">
        <v>0</v>
      </c>
      <c r="N20668">
        <v>0</v>
      </c>
      <c r="P20668">
        <v>0</v>
      </c>
      <c r="Q20668">
        <v>0</v>
      </c>
      <c r="S20668">
        <v>0</v>
      </c>
    </row>
    <row r="20669" spans="1:19" x14ac:dyDescent="0.3">
      <c r="A20669" t="s">
        <v>41125</v>
      </c>
      <c r="B20669" s="171" t="s">
        <v>41126</v>
      </c>
      <c r="C20669" s="171" t="s">
        <v>137</v>
      </c>
      <c r="D20669" s="171" t="s">
        <v>4</v>
      </c>
      <c r="E20669" s="11">
        <v>45261</v>
      </c>
      <c r="F20669">
        <v>0</v>
      </c>
      <c r="G20669">
        <v>0</v>
      </c>
      <c r="I20669">
        <v>0</v>
      </c>
      <c r="J20669">
        <v>0</v>
      </c>
      <c r="L20669">
        <v>0</v>
      </c>
      <c r="N20669">
        <v>0</v>
      </c>
      <c r="P20669">
        <v>0</v>
      </c>
      <c r="Q20669">
        <v>0</v>
      </c>
      <c r="S20669">
        <v>0</v>
      </c>
    </row>
    <row r="20670" spans="1:19" x14ac:dyDescent="0.3">
      <c r="A20670" t="s">
        <v>41127</v>
      </c>
      <c r="B20670" s="171" t="s">
        <v>41128</v>
      </c>
      <c r="C20670" s="171" t="s">
        <v>8615</v>
      </c>
      <c r="D20670" s="171" t="s">
        <v>4</v>
      </c>
      <c r="E20670" s="11">
        <v>45261</v>
      </c>
      <c r="F20670">
        <v>0</v>
      </c>
      <c r="G20670">
        <v>0</v>
      </c>
      <c r="I20670">
        <v>0</v>
      </c>
      <c r="J20670">
        <v>0</v>
      </c>
      <c r="L20670">
        <v>0</v>
      </c>
      <c r="N20670">
        <v>0</v>
      </c>
      <c r="P20670">
        <v>0</v>
      </c>
      <c r="Q20670">
        <v>0</v>
      </c>
      <c r="S20670">
        <v>0</v>
      </c>
    </row>
    <row r="20671" spans="1:19" x14ac:dyDescent="0.3">
      <c r="A20671" t="s">
        <v>41129</v>
      </c>
      <c r="B20671" s="171" t="s">
        <v>41130</v>
      </c>
      <c r="C20671" s="171" t="s">
        <v>35025</v>
      </c>
      <c r="D20671" s="171" t="s">
        <v>4</v>
      </c>
      <c r="E20671" s="11">
        <v>45261</v>
      </c>
      <c r="F20671">
        <v>1</v>
      </c>
      <c r="G20671">
        <v>1.5</v>
      </c>
      <c r="I20671">
        <v>0</v>
      </c>
      <c r="J20671">
        <v>4</v>
      </c>
      <c r="L20671">
        <v>6</v>
      </c>
      <c r="N20671">
        <v>0</v>
      </c>
      <c r="P20671">
        <v>0</v>
      </c>
      <c r="Q20671">
        <v>0</v>
      </c>
      <c r="S20671">
        <v>0</v>
      </c>
    </row>
    <row r="20672" spans="1:19" x14ac:dyDescent="0.3">
      <c r="A20672" t="s">
        <v>41131</v>
      </c>
      <c r="B20672" s="171" t="s">
        <v>41132</v>
      </c>
      <c r="C20672" s="171" t="s">
        <v>146</v>
      </c>
      <c r="D20672" s="171" t="s">
        <v>4</v>
      </c>
      <c r="E20672" s="11">
        <v>45261</v>
      </c>
      <c r="F20672">
        <v>7</v>
      </c>
      <c r="G20672">
        <v>8</v>
      </c>
      <c r="I20672">
        <v>22</v>
      </c>
      <c r="J20672">
        <v>38</v>
      </c>
      <c r="L20672">
        <v>41</v>
      </c>
      <c r="N20672">
        <v>21</v>
      </c>
      <c r="P20672">
        <v>0</v>
      </c>
      <c r="Q20672">
        <v>3</v>
      </c>
      <c r="S20672">
        <v>1</v>
      </c>
    </row>
    <row r="20673" spans="1:19" x14ac:dyDescent="0.3">
      <c r="A20673" t="s">
        <v>41133</v>
      </c>
      <c r="B20673" s="171" t="s">
        <v>41134</v>
      </c>
      <c r="C20673" s="171" t="s">
        <v>161</v>
      </c>
      <c r="D20673" s="171" t="s">
        <v>4</v>
      </c>
      <c r="E20673" s="11">
        <v>45261</v>
      </c>
      <c r="F20673">
        <v>1.5</v>
      </c>
      <c r="G20673">
        <v>4</v>
      </c>
      <c r="I20673">
        <v>3</v>
      </c>
      <c r="J20673">
        <v>9</v>
      </c>
      <c r="L20673">
        <v>24</v>
      </c>
      <c r="N20673">
        <v>3</v>
      </c>
      <c r="P20673">
        <v>1</v>
      </c>
      <c r="Q20673">
        <v>1</v>
      </c>
      <c r="S20673">
        <v>0</v>
      </c>
    </row>
    <row r="20674" spans="1:19" x14ac:dyDescent="0.3">
      <c r="A20674" t="s">
        <v>41135</v>
      </c>
      <c r="B20674" s="171" t="s">
        <v>41136</v>
      </c>
      <c r="C20674" s="171" t="s">
        <v>18252</v>
      </c>
      <c r="D20674" s="171" t="s">
        <v>4</v>
      </c>
      <c r="E20674" s="11">
        <v>45261</v>
      </c>
      <c r="F20674">
        <v>0</v>
      </c>
      <c r="G20674">
        <v>0</v>
      </c>
      <c r="I20674">
        <v>0</v>
      </c>
      <c r="J20674">
        <v>0</v>
      </c>
      <c r="L20674">
        <v>0</v>
      </c>
      <c r="N20674">
        <v>0</v>
      </c>
      <c r="P20674">
        <v>0</v>
      </c>
      <c r="Q20674">
        <v>0</v>
      </c>
      <c r="S20674">
        <v>0</v>
      </c>
    </row>
    <row r="20675" spans="1:19" x14ac:dyDescent="0.3">
      <c r="A20675" t="s">
        <v>41137</v>
      </c>
      <c r="B20675" s="171" t="s">
        <v>41138</v>
      </c>
      <c r="C20675" s="171" t="s">
        <v>167</v>
      </c>
      <c r="D20675" s="171" t="s">
        <v>4</v>
      </c>
      <c r="E20675" s="11">
        <v>45261</v>
      </c>
      <c r="F20675">
        <v>4.5</v>
      </c>
      <c r="G20675">
        <v>4.5</v>
      </c>
      <c r="I20675">
        <v>16</v>
      </c>
      <c r="J20675">
        <v>53</v>
      </c>
      <c r="L20675">
        <v>53</v>
      </c>
      <c r="N20675">
        <v>15</v>
      </c>
      <c r="P20675">
        <v>0</v>
      </c>
      <c r="Q20675">
        <v>0</v>
      </c>
      <c r="S20675">
        <v>1</v>
      </c>
    </row>
    <row r="20676" spans="1:19" x14ac:dyDescent="0.3">
      <c r="A20676" t="s">
        <v>41139</v>
      </c>
      <c r="B20676" s="171" t="s">
        <v>41140</v>
      </c>
      <c r="C20676" s="171" t="s">
        <v>173</v>
      </c>
      <c r="D20676" s="171" t="s">
        <v>4</v>
      </c>
      <c r="E20676" s="11">
        <v>45261</v>
      </c>
      <c r="F20676">
        <v>5.5</v>
      </c>
      <c r="G20676">
        <v>6</v>
      </c>
      <c r="I20676">
        <v>5</v>
      </c>
      <c r="J20676">
        <v>30</v>
      </c>
      <c r="L20676">
        <v>32</v>
      </c>
      <c r="N20676">
        <v>5</v>
      </c>
      <c r="P20676">
        <v>0</v>
      </c>
      <c r="Q20676">
        <v>2</v>
      </c>
      <c r="S20676">
        <v>0</v>
      </c>
    </row>
    <row r="20677" spans="1:19" x14ac:dyDescent="0.3">
      <c r="A20677" t="s">
        <v>41141</v>
      </c>
      <c r="B20677" s="171" t="s">
        <v>41142</v>
      </c>
      <c r="C20677" s="171" t="s">
        <v>179</v>
      </c>
      <c r="D20677" s="171" t="s">
        <v>4</v>
      </c>
      <c r="E20677" s="11">
        <v>45261</v>
      </c>
      <c r="F20677">
        <v>12</v>
      </c>
      <c r="G20677">
        <v>16</v>
      </c>
      <c r="I20677">
        <v>46</v>
      </c>
      <c r="J20677">
        <v>110</v>
      </c>
      <c r="L20677">
        <v>148</v>
      </c>
      <c r="N20677">
        <v>43</v>
      </c>
      <c r="P20677">
        <v>4</v>
      </c>
      <c r="Q20677">
        <v>7</v>
      </c>
      <c r="S20677">
        <v>3</v>
      </c>
    </row>
    <row r="20678" spans="1:19" x14ac:dyDescent="0.3">
      <c r="A20678" t="s">
        <v>41143</v>
      </c>
      <c r="B20678" s="171" t="s">
        <v>41144</v>
      </c>
      <c r="C20678" s="171" t="s">
        <v>185</v>
      </c>
      <c r="D20678" s="171" t="s">
        <v>4</v>
      </c>
      <c r="E20678" s="11">
        <v>45261</v>
      </c>
      <c r="F20678">
        <v>3</v>
      </c>
      <c r="G20678">
        <v>8.5</v>
      </c>
      <c r="I20678">
        <v>16</v>
      </c>
      <c r="J20678">
        <v>14</v>
      </c>
      <c r="L20678">
        <v>43</v>
      </c>
      <c r="N20678">
        <v>16</v>
      </c>
      <c r="P20678">
        <v>0</v>
      </c>
      <c r="Q20678">
        <v>0</v>
      </c>
      <c r="S20678">
        <v>0</v>
      </c>
    </row>
    <row r="20679" spans="1:19" x14ac:dyDescent="0.3">
      <c r="A20679" t="s">
        <v>41145</v>
      </c>
      <c r="B20679" s="171" t="s">
        <v>41146</v>
      </c>
      <c r="C20679" s="171" t="s">
        <v>24508</v>
      </c>
      <c r="D20679" s="171" t="s">
        <v>4</v>
      </c>
      <c r="E20679" s="11">
        <v>45261</v>
      </c>
      <c r="F20679">
        <v>0.5</v>
      </c>
      <c r="G20679">
        <v>0.5</v>
      </c>
      <c r="I20679">
        <v>0</v>
      </c>
      <c r="J20679">
        <v>2</v>
      </c>
      <c r="L20679">
        <v>2</v>
      </c>
      <c r="N20679">
        <v>0</v>
      </c>
      <c r="P20679">
        <v>0</v>
      </c>
      <c r="Q20679">
        <v>0</v>
      </c>
      <c r="S20679">
        <v>0</v>
      </c>
    </row>
    <row r="20680" spans="1:19" x14ac:dyDescent="0.3">
      <c r="A20680" t="s">
        <v>41147</v>
      </c>
      <c r="B20680" s="171" t="s">
        <v>41148</v>
      </c>
      <c r="C20680" s="171" t="s">
        <v>191</v>
      </c>
      <c r="D20680" s="171" t="s">
        <v>4</v>
      </c>
      <c r="E20680" s="11">
        <v>45261</v>
      </c>
      <c r="F20680">
        <v>12.5</v>
      </c>
      <c r="G20680">
        <v>13</v>
      </c>
      <c r="I20680">
        <v>63</v>
      </c>
      <c r="J20680">
        <v>102</v>
      </c>
      <c r="L20680">
        <v>107</v>
      </c>
      <c r="N20680">
        <v>55</v>
      </c>
      <c r="P20680">
        <v>2</v>
      </c>
      <c r="Q20680">
        <v>7</v>
      </c>
      <c r="S20680">
        <v>8</v>
      </c>
    </row>
    <row r="20681" spans="1:19" x14ac:dyDescent="0.3">
      <c r="A20681" t="s">
        <v>41149</v>
      </c>
      <c r="B20681" s="171" t="s">
        <v>41150</v>
      </c>
      <c r="C20681" s="171" t="s">
        <v>200</v>
      </c>
      <c r="D20681" s="171" t="s">
        <v>4</v>
      </c>
      <c r="E20681" s="11">
        <v>45261</v>
      </c>
      <c r="F20681">
        <v>6.5</v>
      </c>
      <c r="G20681">
        <v>7</v>
      </c>
      <c r="I20681">
        <v>8</v>
      </c>
      <c r="J20681">
        <v>31</v>
      </c>
      <c r="L20681">
        <v>32</v>
      </c>
      <c r="N20681">
        <v>8</v>
      </c>
      <c r="P20681">
        <v>0</v>
      </c>
      <c r="Q20681">
        <v>0</v>
      </c>
      <c r="S20681">
        <v>0</v>
      </c>
    </row>
    <row r="20682" spans="1:19" x14ac:dyDescent="0.3">
      <c r="A20682" t="s">
        <v>41151</v>
      </c>
      <c r="B20682" s="171" t="s">
        <v>41152</v>
      </c>
      <c r="C20682" s="171" t="s">
        <v>212</v>
      </c>
      <c r="D20682" s="171" t="s">
        <v>4</v>
      </c>
      <c r="E20682" s="11">
        <v>45261</v>
      </c>
      <c r="F20682">
        <v>0</v>
      </c>
      <c r="G20682">
        <v>0</v>
      </c>
      <c r="I20682">
        <v>0</v>
      </c>
      <c r="J20682">
        <v>0</v>
      </c>
      <c r="L20682">
        <v>0</v>
      </c>
      <c r="N20682">
        <v>0</v>
      </c>
      <c r="P20682">
        <v>0</v>
      </c>
      <c r="Q20682">
        <v>0</v>
      </c>
      <c r="S20682">
        <v>0</v>
      </c>
    </row>
    <row r="20683" spans="1:19" x14ac:dyDescent="0.3">
      <c r="A20683" t="s">
        <v>41153</v>
      </c>
      <c r="B20683" s="171" t="s">
        <v>41154</v>
      </c>
      <c r="C20683" s="171" t="s">
        <v>215</v>
      </c>
      <c r="D20683" s="171" t="s">
        <v>4</v>
      </c>
      <c r="E20683" s="11">
        <v>45261</v>
      </c>
      <c r="F20683">
        <v>0</v>
      </c>
      <c r="G20683">
        <v>0</v>
      </c>
      <c r="I20683">
        <v>0</v>
      </c>
      <c r="J20683">
        <v>0</v>
      </c>
      <c r="L20683">
        <v>0</v>
      </c>
      <c r="N20683">
        <v>0</v>
      </c>
      <c r="P20683">
        <v>0</v>
      </c>
      <c r="Q20683">
        <v>0</v>
      </c>
      <c r="S20683">
        <v>0</v>
      </c>
    </row>
    <row r="20684" spans="1:19" x14ac:dyDescent="0.3">
      <c r="A20684" t="s">
        <v>41155</v>
      </c>
      <c r="B20684" s="171" t="s">
        <v>41156</v>
      </c>
      <c r="C20684" s="171" t="s">
        <v>35119</v>
      </c>
      <c r="D20684" s="171" t="s">
        <v>4</v>
      </c>
      <c r="E20684" s="11">
        <v>45261</v>
      </c>
      <c r="F20684">
        <v>2</v>
      </c>
      <c r="G20684">
        <v>4</v>
      </c>
      <c r="I20684">
        <v>14</v>
      </c>
      <c r="J20684">
        <v>22</v>
      </c>
      <c r="L20684">
        <v>44</v>
      </c>
      <c r="N20684">
        <v>14</v>
      </c>
      <c r="P20684">
        <v>0</v>
      </c>
      <c r="Q20684">
        <v>0</v>
      </c>
      <c r="S20684">
        <v>0</v>
      </c>
    </row>
    <row r="20685" spans="1:19" x14ac:dyDescent="0.3">
      <c r="A20685" t="s">
        <v>41157</v>
      </c>
      <c r="B20685" s="171" t="s">
        <v>41158</v>
      </c>
      <c r="C20685" s="171" t="s">
        <v>221</v>
      </c>
      <c r="D20685" s="171" t="s">
        <v>4</v>
      </c>
      <c r="E20685" s="11">
        <v>45261</v>
      </c>
      <c r="F20685">
        <v>0</v>
      </c>
      <c r="G20685">
        <v>0</v>
      </c>
      <c r="I20685">
        <v>0</v>
      </c>
      <c r="J20685">
        <v>0</v>
      </c>
      <c r="L20685">
        <v>0</v>
      </c>
      <c r="N20685">
        <v>0</v>
      </c>
      <c r="P20685">
        <v>0</v>
      </c>
      <c r="Q20685">
        <v>0</v>
      </c>
      <c r="S20685">
        <v>0</v>
      </c>
    </row>
    <row r="20686" spans="1:19" x14ac:dyDescent="0.3">
      <c r="A20686" t="s">
        <v>41159</v>
      </c>
      <c r="B20686" s="171" t="s">
        <v>41160</v>
      </c>
      <c r="C20686" s="171" t="s">
        <v>8233</v>
      </c>
      <c r="D20686" s="171" t="s">
        <v>4</v>
      </c>
      <c r="E20686" s="11">
        <v>45261</v>
      </c>
      <c r="F20686">
        <v>2</v>
      </c>
      <c r="G20686">
        <v>3</v>
      </c>
      <c r="I20686">
        <v>23</v>
      </c>
      <c r="J20686">
        <v>22</v>
      </c>
      <c r="L20686">
        <v>33</v>
      </c>
      <c r="N20686">
        <v>23</v>
      </c>
      <c r="P20686">
        <v>0</v>
      </c>
      <c r="Q20686">
        <v>0</v>
      </c>
      <c r="S20686">
        <v>0</v>
      </c>
    </row>
    <row r="20687" spans="1:19" x14ac:dyDescent="0.3">
      <c r="A20687" t="s">
        <v>41161</v>
      </c>
      <c r="B20687" s="171" t="s">
        <v>41162</v>
      </c>
      <c r="C20687" s="171" t="s">
        <v>233</v>
      </c>
      <c r="D20687" s="171" t="s">
        <v>4</v>
      </c>
      <c r="E20687" s="11">
        <v>45261</v>
      </c>
      <c r="F20687">
        <v>0</v>
      </c>
      <c r="G20687">
        <v>0</v>
      </c>
      <c r="I20687">
        <v>0</v>
      </c>
      <c r="J20687">
        <v>0</v>
      </c>
      <c r="L20687">
        <v>0</v>
      </c>
      <c r="N20687">
        <v>0</v>
      </c>
      <c r="P20687">
        <v>0</v>
      </c>
      <c r="Q20687">
        <v>0</v>
      </c>
      <c r="S20687">
        <v>0</v>
      </c>
    </row>
    <row r="20688" spans="1:19" x14ac:dyDescent="0.3">
      <c r="A20688" t="s">
        <v>41163</v>
      </c>
      <c r="B20688" s="171" t="s">
        <v>41164</v>
      </c>
      <c r="C20688" s="171" t="s">
        <v>35128</v>
      </c>
      <c r="D20688" s="171" t="s">
        <v>80</v>
      </c>
      <c r="E20688" s="11">
        <v>45261</v>
      </c>
      <c r="F20688">
        <v>3.5</v>
      </c>
      <c r="G20688">
        <v>4</v>
      </c>
      <c r="I20688">
        <v>3</v>
      </c>
      <c r="J20688">
        <v>14</v>
      </c>
      <c r="L20688">
        <v>16</v>
      </c>
      <c r="N20688">
        <v>3</v>
      </c>
      <c r="P20688">
        <v>0</v>
      </c>
      <c r="Q20688">
        <v>0</v>
      </c>
      <c r="S20688">
        <v>0</v>
      </c>
    </row>
    <row r="20689" spans="1:19" x14ac:dyDescent="0.3">
      <c r="A20689" t="s">
        <v>41165</v>
      </c>
      <c r="B20689" s="171" t="s">
        <v>41166</v>
      </c>
      <c r="C20689" s="171" t="s">
        <v>35128</v>
      </c>
      <c r="D20689" s="171" t="s">
        <v>4</v>
      </c>
      <c r="E20689" s="11">
        <v>45261</v>
      </c>
      <c r="F20689">
        <v>3.5</v>
      </c>
      <c r="G20689">
        <v>4</v>
      </c>
      <c r="I20689">
        <v>3</v>
      </c>
      <c r="J20689">
        <v>14</v>
      </c>
      <c r="L20689">
        <v>16</v>
      </c>
      <c r="N20689">
        <v>3</v>
      </c>
      <c r="P20689">
        <v>0</v>
      </c>
      <c r="Q20689">
        <v>0</v>
      </c>
      <c r="S20689">
        <v>0</v>
      </c>
    </row>
    <row r="20690" spans="1:19" x14ac:dyDescent="0.3">
      <c r="A20690" t="s">
        <v>41167</v>
      </c>
      <c r="B20690" s="171" t="s">
        <v>41168</v>
      </c>
      <c r="C20690" s="171" t="s">
        <v>79</v>
      </c>
      <c r="D20690" s="171" t="s">
        <v>80</v>
      </c>
      <c r="E20690" s="11">
        <v>45261</v>
      </c>
      <c r="F20690">
        <v>0</v>
      </c>
      <c r="G20690">
        <v>0</v>
      </c>
      <c r="I20690">
        <v>0</v>
      </c>
      <c r="J20690">
        <v>0</v>
      </c>
      <c r="L20690">
        <v>0</v>
      </c>
      <c r="N20690">
        <v>0</v>
      </c>
      <c r="P20690">
        <v>0</v>
      </c>
      <c r="Q20690">
        <v>0</v>
      </c>
      <c r="S20690">
        <v>0</v>
      </c>
    </row>
    <row r="20691" spans="1:19" x14ac:dyDescent="0.3">
      <c r="A20691" t="s">
        <v>41169</v>
      </c>
      <c r="B20691" s="171" t="s">
        <v>41170</v>
      </c>
      <c r="C20691" s="171" t="s">
        <v>79</v>
      </c>
      <c r="D20691" s="171" t="s">
        <v>4</v>
      </c>
      <c r="E20691" s="11">
        <v>45261</v>
      </c>
      <c r="F20691">
        <v>0</v>
      </c>
      <c r="G20691">
        <v>0</v>
      </c>
      <c r="I20691">
        <v>0</v>
      </c>
      <c r="J20691">
        <v>0</v>
      </c>
      <c r="L20691">
        <v>0</v>
      </c>
      <c r="N20691">
        <v>0</v>
      </c>
      <c r="P20691">
        <v>0</v>
      </c>
      <c r="Q20691">
        <v>0</v>
      </c>
      <c r="S20691">
        <v>0</v>
      </c>
    </row>
    <row r="20692" spans="1:19" x14ac:dyDescent="0.3">
      <c r="A20692" t="s">
        <v>41171</v>
      </c>
      <c r="B20692" s="171" t="s">
        <v>41172</v>
      </c>
      <c r="C20692" s="171" t="s">
        <v>83</v>
      </c>
      <c r="D20692" s="171" t="s">
        <v>80</v>
      </c>
      <c r="E20692" s="11">
        <v>45261</v>
      </c>
      <c r="F20692">
        <v>4</v>
      </c>
      <c r="G20692">
        <v>4</v>
      </c>
      <c r="I20692">
        <v>6</v>
      </c>
      <c r="J20692">
        <v>21</v>
      </c>
      <c r="L20692">
        <v>21</v>
      </c>
      <c r="N20692">
        <v>6</v>
      </c>
      <c r="P20692">
        <v>0</v>
      </c>
      <c r="Q20692">
        <v>0</v>
      </c>
      <c r="S20692">
        <v>0</v>
      </c>
    </row>
    <row r="20693" spans="1:19" x14ac:dyDescent="0.3">
      <c r="A20693" t="s">
        <v>41173</v>
      </c>
      <c r="B20693" s="171" t="s">
        <v>41174</v>
      </c>
      <c r="C20693" s="171" t="s">
        <v>83</v>
      </c>
      <c r="D20693" s="171" t="s">
        <v>15341</v>
      </c>
      <c r="E20693" s="11">
        <v>45261</v>
      </c>
      <c r="F20693">
        <v>0</v>
      </c>
      <c r="G20693">
        <v>0</v>
      </c>
      <c r="I20693">
        <v>0</v>
      </c>
      <c r="J20693">
        <v>0</v>
      </c>
      <c r="L20693">
        <v>0</v>
      </c>
      <c r="N20693">
        <v>0</v>
      </c>
      <c r="P20693">
        <v>0</v>
      </c>
      <c r="Q20693">
        <v>0</v>
      </c>
      <c r="S20693">
        <v>0</v>
      </c>
    </row>
    <row r="20694" spans="1:19" x14ac:dyDescent="0.3">
      <c r="A20694" t="s">
        <v>41175</v>
      </c>
      <c r="B20694" s="171" t="s">
        <v>41176</v>
      </c>
      <c r="C20694" s="171" t="s">
        <v>83</v>
      </c>
      <c r="D20694" s="171" t="s">
        <v>4</v>
      </c>
      <c r="E20694" s="11">
        <v>45261</v>
      </c>
      <c r="F20694">
        <v>4</v>
      </c>
      <c r="G20694">
        <v>4</v>
      </c>
      <c r="I20694">
        <v>6</v>
      </c>
      <c r="J20694">
        <v>21</v>
      </c>
      <c r="L20694">
        <v>21</v>
      </c>
      <c r="N20694">
        <v>6</v>
      </c>
      <c r="P20694">
        <v>0</v>
      </c>
      <c r="Q20694">
        <v>0</v>
      </c>
      <c r="S20694">
        <v>0</v>
      </c>
    </row>
    <row r="20695" spans="1:19" x14ac:dyDescent="0.3">
      <c r="A20695" t="s">
        <v>41177</v>
      </c>
      <c r="B20695" s="171" t="s">
        <v>41178</v>
      </c>
      <c r="C20695" s="171" t="s">
        <v>86</v>
      </c>
      <c r="D20695" s="171" t="s">
        <v>80</v>
      </c>
      <c r="E20695" s="11">
        <v>45261</v>
      </c>
      <c r="F20695">
        <v>8</v>
      </c>
      <c r="G20695">
        <v>8</v>
      </c>
      <c r="I20695">
        <v>37</v>
      </c>
      <c r="J20695">
        <v>44</v>
      </c>
      <c r="L20695">
        <v>44</v>
      </c>
      <c r="N20695">
        <v>34</v>
      </c>
      <c r="P20695">
        <v>2</v>
      </c>
      <c r="Q20695">
        <v>2</v>
      </c>
      <c r="S20695">
        <v>3</v>
      </c>
    </row>
    <row r="20696" spans="1:19" x14ac:dyDescent="0.3">
      <c r="A20696" t="s">
        <v>41179</v>
      </c>
      <c r="B20696" s="171" t="s">
        <v>41180</v>
      </c>
      <c r="C20696" s="171" t="s">
        <v>86</v>
      </c>
      <c r="D20696" s="171" t="s">
        <v>4</v>
      </c>
      <c r="E20696" s="11">
        <v>45261</v>
      </c>
      <c r="F20696">
        <v>8</v>
      </c>
      <c r="G20696">
        <v>8</v>
      </c>
      <c r="I20696">
        <v>37</v>
      </c>
      <c r="J20696">
        <v>44</v>
      </c>
      <c r="L20696">
        <v>44</v>
      </c>
      <c r="N20696">
        <v>34</v>
      </c>
      <c r="P20696">
        <v>2</v>
      </c>
      <c r="Q20696">
        <v>2</v>
      </c>
      <c r="S20696">
        <v>3</v>
      </c>
    </row>
    <row r="20697" spans="1:19" x14ac:dyDescent="0.3">
      <c r="A20697" t="s">
        <v>41181</v>
      </c>
      <c r="B20697" s="171" t="s">
        <v>41182</v>
      </c>
      <c r="C20697" s="171" t="s">
        <v>40284</v>
      </c>
      <c r="D20697" s="171" t="s">
        <v>80</v>
      </c>
      <c r="E20697" s="11">
        <v>45261</v>
      </c>
      <c r="F20697">
        <v>12</v>
      </c>
      <c r="G20697">
        <v>13</v>
      </c>
      <c r="I20697">
        <v>38</v>
      </c>
      <c r="J20697">
        <v>48</v>
      </c>
      <c r="L20697">
        <v>52</v>
      </c>
      <c r="N20697">
        <v>26</v>
      </c>
      <c r="P20697">
        <v>15</v>
      </c>
      <c r="Q20697">
        <v>16</v>
      </c>
      <c r="S20697">
        <v>12</v>
      </c>
    </row>
    <row r="20698" spans="1:19" x14ac:dyDescent="0.3">
      <c r="A20698" t="s">
        <v>41183</v>
      </c>
      <c r="B20698" s="171" t="s">
        <v>41184</v>
      </c>
      <c r="C20698" s="171" t="s">
        <v>40284</v>
      </c>
      <c r="D20698" s="171" t="s">
        <v>4</v>
      </c>
      <c r="E20698" s="11">
        <v>45261</v>
      </c>
      <c r="F20698">
        <v>12</v>
      </c>
      <c r="G20698">
        <v>13</v>
      </c>
      <c r="I20698">
        <v>38</v>
      </c>
      <c r="J20698">
        <v>48</v>
      </c>
      <c r="L20698">
        <v>52</v>
      </c>
      <c r="N20698">
        <v>26</v>
      </c>
      <c r="P20698">
        <v>15</v>
      </c>
      <c r="Q20698">
        <v>16</v>
      </c>
      <c r="S20698">
        <v>12</v>
      </c>
    </row>
    <row r="20699" spans="1:19" x14ac:dyDescent="0.3">
      <c r="A20699" t="s">
        <v>41185</v>
      </c>
      <c r="B20699" s="171" t="s">
        <v>41186</v>
      </c>
      <c r="C20699" s="171" t="s">
        <v>89</v>
      </c>
      <c r="D20699" s="171" t="s">
        <v>80</v>
      </c>
      <c r="E20699" s="11">
        <v>45261</v>
      </c>
      <c r="F20699">
        <v>3</v>
      </c>
      <c r="G20699">
        <v>4</v>
      </c>
      <c r="I20699">
        <v>11</v>
      </c>
      <c r="J20699">
        <v>15</v>
      </c>
      <c r="L20699">
        <v>20</v>
      </c>
      <c r="N20699">
        <v>9</v>
      </c>
      <c r="P20699">
        <v>1</v>
      </c>
      <c r="Q20699">
        <v>1</v>
      </c>
      <c r="S20699">
        <v>2</v>
      </c>
    </row>
    <row r="20700" spans="1:19" x14ac:dyDescent="0.3">
      <c r="A20700" t="s">
        <v>41187</v>
      </c>
      <c r="B20700" s="171" t="s">
        <v>41188</v>
      </c>
      <c r="C20700" s="171" t="s">
        <v>89</v>
      </c>
      <c r="D20700" s="171" t="s">
        <v>4</v>
      </c>
      <c r="E20700" s="11">
        <v>45261</v>
      </c>
      <c r="F20700">
        <v>3</v>
      </c>
      <c r="G20700">
        <v>4</v>
      </c>
      <c r="I20700">
        <v>11</v>
      </c>
      <c r="J20700">
        <v>15</v>
      </c>
      <c r="L20700">
        <v>20</v>
      </c>
      <c r="N20700">
        <v>9</v>
      </c>
      <c r="P20700">
        <v>1</v>
      </c>
      <c r="Q20700">
        <v>1</v>
      </c>
      <c r="S20700">
        <v>2</v>
      </c>
    </row>
    <row r="20701" spans="1:19" x14ac:dyDescent="0.3">
      <c r="A20701" t="s">
        <v>41189</v>
      </c>
      <c r="B20701" s="171" t="s">
        <v>41190</v>
      </c>
      <c r="C20701" s="171" t="s">
        <v>92</v>
      </c>
      <c r="D20701" s="171" t="s">
        <v>80</v>
      </c>
      <c r="E20701" s="11">
        <v>45261</v>
      </c>
      <c r="F20701">
        <v>0</v>
      </c>
      <c r="G20701">
        <v>0</v>
      </c>
      <c r="I20701">
        <v>0</v>
      </c>
      <c r="J20701">
        <v>0</v>
      </c>
      <c r="L20701">
        <v>0</v>
      </c>
      <c r="N20701">
        <v>0</v>
      </c>
      <c r="P20701">
        <v>0</v>
      </c>
      <c r="Q20701">
        <v>0</v>
      </c>
      <c r="S20701">
        <v>0</v>
      </c>
    </row>
    <row r="20702" spans="1:19" x14ac:dyDescent="0.3">
      <c r="A20702" t="s">
        <v>41191</v>
      </c>
      <c r="B20702" s="171" t="s">
        <v>41192</v>
      </c>
      <c r="C20702" s="171" t="s">
        <v>92</v>
      </c>
      <c r="D20702" s="171" t="s">
        <v>4</v>
      </c>
      <c r="E20702" s="11">
        <v>45261</v>
      </c>
      <c r="F20702">
        <v>0</v>
      </c>
      <c r="G20702">
        <v>0</v>
      </c>
      <c r="I20702">
        <v>0</v>
      </c>
      <c r="J20702">
        <v>0</v>
      </c>
      <c r="L20702">
        <v>0</v>
      </c>
      <c r="N20702">
        <v>0</v>
      </c>
      <c r="P20702">
        <v>0</v>
      </c>
      <c r="Q20702">
        <v>0</v>
      </c>
      <c r="S20702">
        <v>0</v>
      </c>
    </row>
    <row r="20703" spans="1:19" x14ac:dyDescent="0.3">
      <c r="A20703" t="s">
        <v>41193</v>
      </c>
      <c r="B20703" s="171" t="s">
        <v>41194</v>
      </c>
      <c r="C20703" s="171" t="s">
        <v>95</v>
      </c>
      <c r="D20703" s="171" t="s">
        <v>80</v>
      </c>
      <c r="E20703" s="11">
        <v>45261</v>
      </c>
      <c r="F20703">
        <v>3.5</v>
      </c>
      <c r="G20703">
        <v>4</v>
      </c>
      <c r="I20703">
        <v>1</v>
      </c>
      <c r="J20703">
        <v>18</v>
      </c>
      <c r="L20703">
        <v>19</v>
      </c>
      <c r="N20703">
        <v>1</v>
      </c>
      <c r="P20703">
        <v>0</v>
      </c>
      <c r="Q20703">
        <v>1</v>
      </c>
      <c r="S20703">
        <v>0</v>
      </c>
    </row>
    <row r="20704" spans="1:19" x14ac:dyDescent="0.3">
      <c r="A20704" t="s">
        <v>41195</v>
      </c>
      <c r="B20704" s="171" t="s">
        <v>41196</v>
      </c>
      <c r="C20704" s="171" t="s">
        <v>95</v>
      </c>
      <c r="D20704" s="171" t="s">
        <v>15341</v>
      </c>
      <c r="E20704" s="11">
        <v>45261</v>
      </c>
      <c r="F20704">
        <v>0</v>
      </c>
      <c r="G20704">
        <v>0</v>
      </c>
      <c r="I20704">
        <v>0</v>
      </c>
      <c r="J20704">
        <v>0</v>
      </c>
      <c r="L20704">
        <v>0</v>
      </c>
      <c r="N20704">
        <v>0</v>
      </c>
      <c r="P20704">
        <v>0</v>
      </c>
      <c r="Q20704">
        <v>0</v>
      </c>
      <c r="S20704">
        <v>0</v>
      </c>
    </row>
    <row r="20705" spans="1:19" x14ac:dyDescent="0.3">
      <c r="A20705" t="s">
        <v>41197</v>
      </c>
      <c r="B20705" s="171" t="s">
        <v>41198</v>
      </c>
      <c r="C20705" s="171" t="s">
        <v>95</v>
      </c>
      <c r="D20705" s="171" t="s">
        <v>4</v>
      </c>
      <c r="E20705" s="11">
        <v>45261</v>
      </c>
      <c r="F20705">
        <v>3.5</v>
      </c>
      <c r="G20705">
        <v>4</v>
      </c>
      <c r="I20705">
        <v>1</v>
      </c>
      <c r="J20705">
        <v>18</v>
      </c>
      <c r="L20705">
        <v>19</v>
      </c>
      <c r="N20705">
        <v>1</v>
      </c>
      <c r="P20705">
        <v>0</v>
      </c>
      <c r="Q20705">
        <v>1</v>
      </c>
      <c r="S20705">
        <v>0</v>
      </c>
    </row>
    <row r="20706" spans="1:19" x14ac:dyDescent="0.3">
      <c r="A20706" t="s">
        <v>41199</v>
      </c>
      <c r="B20706" s="171" t="s">
        <v>41200</v>
      </c>
      <c r="C20706" s="171" t="s">
        <v>35161</v>
      </c>
      <c r="D20706" s="171" t="s">
        <v>80</v>
      </c>
      <c r="E20706" s="11">
        <v>45261</v>
      </c>
      <c r="F20706">
        <v>3</v>
      </c>
      <c r="G20706">
        <v>3.5</v>
      </c>
      <c r="I20706">
        <v>3</v>
      </c>
      <c r="J20706">
        <v>16</v>
      </c>
      <c r="L20706">
        <v>18</v>
      </c>
      <c r="N20706">
        <v>3</v>
      </c>
      <c r="P20706">
        <v>0</v>
      </c>
      <c r="Q20706">
        <v>1</v>
      </c>
      <c r="S20706">
        <v>0</v>
      </c>
    </row>
    <row r="20707" spans="1:19" x14ac:dyDescent="0.3">
      <c r="A20707" t="s">
        <v>41201</v>
      </c>
      <c r="B20707" s="171" t="s">
        <v>41202</v>
      </c>
      <c r="C20707" s="171" t="s">
        <v>35161</v>
      </c>
      <c r="D20707" s="171" t="s">
        <v>4</v>
      </c>
      <c r="E20707" s="11">
        <v>45261</v>
      </c>
      <c r="F20707">
        <v>3</v>
      </c>
      <c r="G20707">
        <v>3.5</v>
      </c>
      <c r="I20707">
        <v>3</v>
      </c>
      <c r="J20707">
        <v>16</v>
      </c>
      <c r="L20707">
        <v>18</v>
      </c>
      <c r="N20707">
        <v>3</v>
      </c>
      <c r="P20707">
        <v>0</v>
      </c>
      <c r="Q20707">
        <v>1</v>
      </c>
      <c r="S20707">
        <v>0</v>
      </c>
    </row>
    <row r="20708" spans="1:19" x14ac:dyDescent="0.3">
      <c r="A20708" t="s">
        <v>41203</v>
      </c>
      <c r="B20708" s="171" t="s">
        <v>41204</v>
      </c>
      <c r="C20708" s="171" t="s">
        <v>19659</v>
      </c>
      <c r="D20708" s="171" t="s">
        <v>80</v>
      </c>
      <c r="E20708" s="11">
        <v>45261</v>
      </c>
      <c r="F20708">
        <v>0</v>
      </c>
      <c r="G20708">
        <v>0</v>
      </c>
      <c r="I20708">
        <v>0</v>
      </c>
      <c r="J20708">
        <v>0</v>
      </c>
      <c r="L20708">
        <v>0</v>
      </c>
      <c r="N20708">
        <v>0</v>
      </c>
      <c r="P20708">
        <v>0</v>
      </c>
      <c r="Q20708">
        <v>0</v>
      </c>
      <c r="S20708">
        <v>0</v>
      </c>
    </row>
    <row r="20709" spans="1:19" x14ac:dyDescent="0.3">
      <c r="A20709" t="s">
        <v>41205</v>
      </c>
      <c r="B20709" s="171" t="s">
        <v>41206</v>
      </c>
      <c r="C20709" s="171" t="s">
        <v>19659</v>
      </c>
      <c r="D20709" s="171" t="s">
        <v>4</v>
      </c>
      <c r="E20709" s="11">
        <v>45261</v>
      </c>
      <c r="F20709">
        <v>0</v>
      </c>
      <c r="G20709">
        <v>0</v>
      </c>
      <c r="I20709">
        <v>0</v>
      </c>
      <c r="J20709">
        <v>0</v>
      </c>
      <c r="L20709">
        <v>0</v>
      </c>
      <c r="N20709">
        <v>0</v>
      </c>
      <c r="P20709">
        <v>0</v>
      </c>
      <c r="Q20709">
        <v>0</v>
      </c>
      <c r="S20709">
        <v>0</v>
      </c>
    </row>
    <row r="20710" spans="1:19" x14ac:dyDescent="0.3">
      <c r="A20710" t="s">
        <v>41207</v>
      </c>
      <c r="B20710" s="171" t="s">
        <v>41208</v>
      </c>
      <c r="C20710" s="171" t="s">
        <v>98</v>
      </c>
      <c r="D20710" s="171" t="s">
        <v>80</v>
      </c>
      <c r="E20710" s="11">
        <v>45261</v>
      </c>
      <c r="F20710">
        <v>6</v>
      </c>
      <c r="G20710">
        <v>12.5</v>
      </c>
      <c r="I20710">
        <v>18</v>
      </c>
      <c r="J20710">
        <v>35</v>
      </c>
      <c r="L20710">
        <v>70</v>
      </c>
      <c r="N20710">
        <v>17</v>
      </c>
      <c r="P20710">
        <v>1</v>
      </c>
      <c r="Q20710">
        <v>4</v>
      </c>
      <c r="S20710">
        <v>1</v>
      </c>
    </row>
    <row r="20711" spans="1:19" x14ac:dyDescent="0.3">
      <c r="A20711" t="s">
        <v>41209</v>
      </c>
      <c r="B20711" s="171" t="s">
        <v>41210</v>
      </c>
      <c r="C20711" s="171" t="s">
        <v>98</v>
      </c>
      <c r="D20711" s="171" t="s">
        <v>4</v>
      </c>
      <c r="E20711" s="11">
        <v>45261</v>
      </c>
      <c r="F20711">
        <v>6</v>
      </c>
      <c r="G20711">
        <v>12.5</v>
      </c>
      <c r="I20711">
        <v>18</v>
      </c>
      <c r="J20711">
        <v>35</v>
      </c>
      <c r="L20711">
        <v>70</v>
      </c>
      <c r="N20711">
        <v>17</v>
      </c>
      <c r="P20711">
        <v>1</v>
      </c>
      <c r="Q20711">
        <v>4</v>
      </c>
      <c r="S20711">
        <v>1</v>
      </c>
    </row>
    <row r="20712" spans="1:19" x14ac:dyDescent="0.3">
      <c r="A20712" t="s">
        <v>41211</v>
      </c>
      <c r="B20712" s="171" t="s">
        <v>41212</v>
      </c>
      <c r="C20712" s="171" t="s">
        <v>101</v>
      </c>
      <c r="D20712" s="171" t="s">
        <v>80</v>
      </c>
      <c r="E20712" s="11">
        <v>45261</v>
      </c>
      <c r="F20712">
        <v>23</v>
      </c>
      <c r="G20712">
        <v>29.5</v>
      </c>
      <c r="I20712">
        <v>124</v>
      </c>
      <c r="J20712">
        <v>259</v>
      </c>
      <c r="L20712">
        <v>330</v>
      </c>
      <c r="N20712">
        <v>118</v>
      </c>
      <c r="P20712">
        <v>4</v>
      </c>
      <c r="Q20712">
        <v>11</v>
      </c>
      <c r="S20712">
        <v>6</v>
      </c>
    </row>
    <row r="20713" spans="1:19" x14ac:dyDescent="0.3">
      <c r="A20713" t="s">
        <v>41213</v>
      </c>
      <c r="B20713" s="171" t="s">
        <v>41214</v>
      </c>
      <c r="C20713" s="171" t="s">
        <v>101</v>
      </c>
      <c r="D20713" s="171" t="s">
        <v>4</v>
      </c>
      <c r="E20713" s="11">
        <v>45261</v>
      </c>
      <c r="F20713">
        <v>23</v>
      </c>
      <c r="G20713">
        <v>29.5</v>
      </c>
      <c r="I20713">
        <v>124</v>
      </c>
      <c r="J20713">
        <v>259</v>
      </c>
      <c r="L20713">
        <v>330</v>
      </c>
      <c r="N20713">
        <v>118</v>
      </c>
      <c r="P20713">
        <v>4</v>
      </c>
      <c r="Q20713">
        <v>11</v>
      </c>
      <c r="S20713">
        <v>6</v>
      </c>
    </row>
    <row r="20714" spans="1:19" x14ac:dyDescent="0.3">
      <c r="A20714" t="s">
        <v>41215</v>
      </c>
      <c r="B20714" s="171" t="s">
        <v>41216</v>
      </c>
      <c r="C20714" s="171" t="s">
        <v>6843</v>
      </c>
      <c r="D20714" s="171" t="s">
        <v>80</v>
      </c>
      <c r="E20714" s="11">
        <v>45261</v>
      </c>
      <c r="F20714">
        <v>2.5</v>
      </c>
      <c r="G20714">
        <v>4</v>
      </c>
      <c r="I20714">
        <v>8</v>
      </c>
      <c r="J20714">
        <v>14</v>
      </c>
      <c r="L20714">
        <v>22</v>
      </c>
      <c r="N20714">
        <v>8</v>
      </c>
      <c r="P20714">
        <v>0</v>
      </c>
      <c r="Q20714">
        <v>0</v>
      </c>
      <c r="S20714">
        <v>0</v>
      </c>
    </row>
    <row r="20715" spans="1:19" x14ac:dyDescent="0.3">
      <c r="A20715" t="s">
        <v>41217</v>
      </c>
      <c r="B20715" s="171" t="s">
        <v>41218</v>
      </c>
      <c r="C20715" s="171" t="s">
        <v>6843</v>
      </c>
      <c r="D20715" s="171" t="s">
        <v>4</v>
      </c>
      <c r="E20715" s="11">
        <v>45261</v>
      </c>
      <c r="F20715">
        <v>2.5</v>
      </c>
      <c r="G20715">
        <v>4</v>
      </c>
      <c r="I20715">
        <v>8</v>
      </c>
      <c r="J20715">
        <v>14</v>
      </c>
      <c r="L20715">
        <v>22</v>
      </c>
      <c r="N20715">
        <v>8</v>
      </c>
      <c r="P20715">
        <v>0</v>
      </c>
      <c r="Q20715">
        <v>0</v>
      </c>
      <c r="S20715">
        <v>0</v>
      </c>
    </row>
    <row r="20716" spans="1:19" x14ac:dyDescent="0.3">
      <c r="A20716" t="s">
        <v>41219</v>
      </c>
      <c r="B20716" s="171" t="s">
        <v>41220</v>
      </c>
      <c r="C20716" s="171" t="s">
        <v>12995</v>
      </c>
      <c r="D20716" s="171" t="s">
        <v>80</v>
      </c>
      <c r="E20716" s="11">
        <v>45261</v>
      </c>
      <c r="F20716">
        <v>68.5</v>
      </c>
      <c r="G20716">
        <v>86.5</v>
      </c>
      <c r="I20716">
        <v>249</v>
      </c>
      <c r="J20716">
        <v>484</v>
      </c>
      <c r="L20716">
        <v>612</v>
      </c>
      <c r="N20716">
        <v>225</v>
      </c>
      <c r="O20716" t="s">
        <v>16361</v>
      </c>
      <c r="P20716">
        <v>23</v>
      </c>
      <c r="Q20716">
        <v>36</v>
      </c>
      <c r="S20716">
        <v>24</v>
      </c>
    </row>
    <row r="20717" spans="1:19" x14ac:dyDescent="0.3">
      <c r="A20717" t="s">
        <v>41221</v>
      </c>
      <c r="B20717" s="171" t="s">
        <v>41222</v>
      </c>
      <c r="C20717" s="171" t="s">
        <v>15504</v>
      </c>
      <c r="D20717" s="171" t="s">
        <v>15341</v>
      </c>
      <c r="E20717" s="11">
        <v>45261</v>
      </c>
      <c r="F20717">
        <v>0</v>
      </c>
      <c r="G20717">
        <v>0</v>
      </c>
      <c r="I20717">
        <v>0</v>
      </c>
      <c r="J20717">
        <v>0</v>
      </c>
      <c r="L20717">
        <v>0</v>
      </c>
      <c r="N20717">
        <v>0</v>
      </c>
      <c r="O20717" t="s">
        <v>16361</v>
      </c>
      <c r="P20717">
        <v>0</v>
      </c>
      <c r="Q20717">
        <v>0</v>
      </c>
      <c r="S20717">
        <v>0</v>
      </c>
    </row>
    <row r="20718" spans="1:19" x14ac:dyDescent="0.3">
      <c r="A20718" t="s">
        <v>41223</v>
      </c>
      <c r="B20718" s="171" t="s">
        <v>41224</v>
      </c>
      <c r="C20718" s="171" t="s">
        <v>15511</v>
      </c>
      <c r="D20718" s="171" t="s">
        <v>80</v>
      </c>
      <c r="E20718" s="11">
        <v>45261</v>
      </c>
      <c r="F20718">
        <v>16.5</v>
      </c>
      <c r="G20718">
        <v>24</v>
      </c>
      <c r="H20718">
        <v>201</v>
      </c>
      <c r="I20718">
        <v>28</v>
      </c>
      <c r="J20718">
        <v>90</v>
      </c>
      <c r="L20718">
        <v>128</v>
      </c>
      <c r="N20718">
        <v>27</v>
      </c>
      <c r="P20718">
        <v>1</v>
      </c>
      <c r="Q20718">
        <v>6</v>
      </c>
      <c r="S20718">
        <v>1</v>
      </c>
    </row>
    <row r="20719" spans="1:19" x14ac:dyDescent="0.3">
      <c r="A20719" t="s">
        <v>41225</v>
      </c>
      <c r="B20719" s="171" t="s">
        <v>41226</v>
      </c>
      <c r="C20719" s="171" t="s">
        <v>15511</v>
      </c>
      <c r="D20719" s="171" t="s">
        <v>15341</v>
      </c>
      <c r="E20719" s="11">
        <v>45261</v>
      </c>
      <c r="F20719">
        <v>0</v>
      </c>
      <c r="G20719">
        <v>0</v>
      </c>
      <c r="I20719">
        <v>0</v>
      </c>
      <c r="J20719">
        <v>0</v>
      </c>
      <c r="L20719">
        <v>0</v>
      </c>
      <c r="N20719">
        <v>0</v>
      </c>
      <c r="P20719">
        <v>0</v>
      </c>
      <c r="Q20719">
        <v>0</v>
      </c>
      <c r="S20719">
        <v>0</v>
      </c>
    </row>
    <row r="20720" spans="1:19" x14ac:dyDescent="0.3">
      <c r="A20720" t="s">
        <v>41227</v>
      </c>
      <c r="B20720" s="171" t="s">
        <v>41228</v>
      </c>
      <c r="C20720" s="171" t="s">
        <v>15511</v>
      </c>
      <c r="D20720" s="171" t="s">
        <v>4</v>
      </c>
      <c r="E20720" s="11">
        <v>45261</v>
      </c>
      <c r="F20720">
        <v>16.5</v>
      </c>
      <c r="G20720">
        <v>24</v>
      </c>
      <c r="I20720">
        <v>28</v>
      </c>
      <c r="J20720">
        <v>90</v>
      </c>
      <c r="L20720">
        <v>128</v>
      </c>
      <c r="N20720">
        <v>27</v>
      </c>
      <c r="P20720">
        <v>1</v>
      </c>
      <c r="Q20720">
        <v>6</v>
      </c>
      <c r="S20720">
        <v>1</v>
      </c>
    </row>
    <row r="20721" spans="1:19" x14ac:dyDescent="0.3">
      <c r="A20721" t="s">
        <v>41229</v>
      </c>
      <c r="B20721" s="171" t="s">
        <v>41230</v>
      </c>
      <c r="C20721" s="171" t="s">
        <v>104</v>
      </c>
      <c r="D20721" s="171" t="s">
        <v>4</v>
      </c>
      <c r="E20721" s="11">
        <v>45261</v>
      </c>
      <c r="F20721">
        <v>68.5</v>
      </c>
      <c r="G20721">
        <v>86.5</v>
      </c>
      <c r="I20721">
        <v>249</v>
      </c>
      <c r="J20721">
        <v>484</v>
      </c>
      <c r="L20721">
        <v>612</v>
      </c>
      <c r="N20721">
        <v>225</v>
      </c>
      <c r="P20721">
        <v>23</v>
      </c>
      <c r="Q20721">
        <v>36</v>
      </c>
      <c r="S20721">
        <v>24</v>
      </c>
    </row>
    <row r="20722" spans="1:19" x14ac:dyDescent="0.3">
      <c r="A20722" t="s">
        <v>41231</v>
      </c>
      <c r="B20722" s="171" t="s">
        <v>41232</v>
      </c>
      <c r="C20722" s="171" t="s">
        <v>34754</v>
      </c>
      <c r="D20722" s="171" t="s">
        <v>80</v>
      </c>
      <c r="E20722" s="11">
        <v>45292</v>
      </c>
      <c r="F20722">
        <v>0.5</v>
      </c>
      <c r="G20722">
        <v>0.5</v>
      </c>
      <c r="I20722">
        <v>0</v>
      </c>
      <c r="J20722">
        <v>2</v>
      </c>
      <c r="L20722">
        <v>2</v>
      </c>
      <c r="N20722">
        <v>0</v>
      </c>
      <c r="P20722">
        <v>0</v>
      </c>
      <c r="Q20722">
        <v>0</v>
      </c>
      <c r="S20722">
        <v>0</v>
      </c>
    </row>
    <row r="20723" spans="1:19" x14ac:dyDescent="0.3">
      <c r="A20723" t="s">
        <v>41233</v>
      </c>
      <c r="B20723" s="171" t="s">
        <v>41234</v>
      </c>
      <c r="C20723" s="171" t="s">
        <v>34757</v>
      </c>
      <c r="D20723" s="171" t="s">
        <v>80</v>
      </c>
      <c r="E20723" s="11">
        <v>45292</v>
      </c>
      <c r="F20723">
        <v>1</v>
      </c>
      <c r="G20723">
        <v>1.5</v>
      </c>
      <c r="I20723">
        <v>0</v>
      </c>
      <c r="J20723">
        <v>4</v>
      </c>
      <c r="L20723">
        <v>6</v>
      </c>
      <c r="N20723">
        <v>0</v>
      </c>
      <c r="P20723">
        <v>0</v>
      </c>
      <c r="Q20723">
        <v>0</v>
      </c>
      <c r="S20723">
        <v>0</v>
      </c>
    </row>
    <row r="20724" spans="1:19" x14ac:dyDescent="0.3">
      <c r="A20724" t="s">
        <v>41235</v>
      </c>
      <c r="B20724" s="171" t="s">
        <v>41236</v>
      </c>
      <c r="C20724" s="171" t="s">
        <v>34760</v>
      </c>
      <c r="D20724" s="171" t="s">
        <v>80</v>
      </c>
      <c r="E20724" s="11">
        <v>45292</v>
      </c>
      <c r="F20724">
        <v>1</v>
      </c>
      <c r="G20724">
        <v>1</v>
      </c>
      <c r="I20724">
        <v>3</v>
      </c>
      <c r="J20724">
        <v>4</v>
      </c>
      <c r="L20724">
        <v>4</v>
      </c>
      <c r="N20724">
        <v>2</v>
      </c>
      <c r="P20724">
        <v>1</v>
      </c>
      <c r="Q20724">
        <v>1</v>
      </c>
      <c r="S20724">
        <v>1</v>
      </c>
    </row>
    <row r="20725" spans="1:19" x14ac:dyDescent="0.3">
      <c r="A20725" t="s">
        <v>41237</v>
      </c>
      <c r="B20725" s="171" t="s">
        <v>41238</v>
      </c>
      <c r="C20725" s="171" t="s">
        <v>34763</v>
      </c>
      <c r="D20725" s="171" t="s">
        <v>80</v>
      </c>
      <c r="E20725" s="11">
        <v>45292</v>
      </c>
      <c r="F20725">
        <v>0.5</v>
      </c>
      <c r="G20725">
        <v>0.5</v>
      </c>
      <c r="I20725">
        <v>0</v>
      </c>
      <c r="J20725">
        <v>2</v>
      </c>
      <c r="L20725">
        <v>2</v>
      </c>
      <c r="N20725">
        <v>0</v>
      </c>
      <c r="P20725">
        <v>0</v>
      </c>
      <c r="Q20725">
        <v>0</v>
      </c>
      <c r="S20725">
        <v>0</v>
      </c>
    </row>
    <row r="20726" spans="1:19" x14ac:dyDescent="0.3">
      <c r="A20726" t="s">
        <v>41239</v>
      </c>
      <c r="B20726" s="171" t="s">
        <v>41240</v>
      </c>
      <c r="C20726" s="171" t="s">
        <v>34766</v>
      </c>
      <c r="D20726" s="171" t="s">
        <v>80</v>
      </c>
      <c r="E20726" s="11">
        <v>45292</v>
      </c>
      <c r="F20726">
        <v>0.5</v>
      </c>
      <c r="G20726">
        <v>0.5</v>
      </c>
      <c r="I20726">
        <v>0</v>
      </c>
      <c r="J20726">
        <v>2</v>
      </c>
      <c r="L20726">
        <v>2</v>
      </c>
      <c r="N20726">
        <v>0</v>
      </c>
      <c r="P20726">
        <v>0</v>
      </c>
      <c r="Q20726">
        <v>0</v>
      </c>
      <c r="S20726">
        <v>0</v>
      </c>
    </row>
    <row r="20727" spans="1:19" x14ac:dyDescent="0.3">
      <c r="A20727" t="s">
        <v>41241</v>
      </c>
      <c r="B20727" s="171" t="s">
        <v>41242</v>
      </c>
      <c r="C20727" s="171" t="s">
        <v>119</v>
      </c>
      <c r="D20727" s="171" t="s">
        <v>80</v>
      </c>
      <c r="E20727" s="11">
        <v>45292</v>
      </c>
      <c r="F20727">
        <v>0</v>
      </c>
      <c r="G20727">
        <v>0</v>
      </c>
      <c r="I20727">
        <v>0</v>
      </c>
      <c r="J20727">
        <v>0</v>
      </c>
      <c r="L20727">
        <v>0</v>
      </c>
      <c r="N20727">
        <v>0</v>
      </c>
      <c r="P20727">
        <v>0</v>
      </c>
      <c r="Q20727">
        <v>0</v>
      </c>
      <c r="S20727">
        <v>0</v>
      </c>
    </row>
    <row r="20728" spans="1:19" x14ac:dyDescent="0.3">
      <c r="A20728" t="s">
        <v>41243</v>
      </c>
      <c r="B20728" s="171" t="s">
        <v>41244</v>
      </c>
      <c r="C20728" s="171" t="s">
        <v>143</v>
      </c>
      <c r="D20728" s="171" t="s">
        <v>80</v>
      </c>
      <c r="E20728" s="11">
        <v>45292</v>
      </c>
      <c r="F20728">
        <v>0</v>
      </c>
      <c r="G20728">
        <v>0</v>
      </c>
      <c r="I20728">
        <v>0</v>
      </c>
      <c r="J20728">
        <v>0</v>
      </c>
      <c r="L20728">
        <v>0</v>
      </c>
      <c r="N20728">
        <v>0</v>
      </c>
      <c r="P20728">
        <v>0</v>
      </c>
      <c r="Q20728">
        <v>0</v>
      </c>
      <c r="S20728">
        <v>0</v>
      </c>
    </row>
    <row r="20729" spans="1:19" x14ac:dyDescent="0.3">
      <c r="A20729" t="s">
        <v>41245</v>
      </c>
      <c r="B20729" s="171" t="s">
        <v>41246</v>
      </c>
      <c r="C20729" s="171" t="s">
        <v>158</v>
      </c>
      <c r="D20729" s="171" t="s">
        <v>80</v>
      </c>
      <c r="E20729" s="11">
        <v>45292</v>
      </c>
      <c r="F20729">
        <v>0</v>
      </c>
      <c r="G20729">
        <v>0</v>
      </c>
      <c r="I20729">
        <v>0</v>
      </c>
      <c r="J20729">
        <v>0</v>
      </c>
      <c r="L20729">
        <v>0</v>
      </c>
      <c r="N20729">
        <v>0</v>
      </c>
      <c r="P20729">
        <v>0</v>
      </c>
      <c r="Q20729">
        <v>0</v>
      </c>
      <c r="S20729">
        <v>0</v>
      </c>
    </row>
    <row r="20730" spans="1:19" x14ac:dyDescent="0.3">
      <c r="A20730" t="s">
        <v>41247</v>
      </c>
      <c r="B20730" s="171" t="s">
        <v>41248</v>
      </c>
      <c r="C20730" s="171" t="s">
        <v>209</v>
      </c>
      <c r="D20730" s="171" t="s">
        <v>80</v>
      </c>
      <c r="E20730" s="11">
        <v>45292</v>
      </c>
      <c r="F20730">
        <v>0</v>
      </c>
      <c r="G20730">
        <v>0</v>
      </c>
      <c r="I20730">
        <v>0</v>
      </c>
      <c r="J20730">
        <v>0</v>
      </c>
      <c r="L20730">
        <v>0</v>
      </c>
      <c r="N20730">
        <v>0</v>
      </c>
      <c r="P20730">
        <v>0</v>
      </c>
      <c r="Q20730">
        <v>0</v>
      </c>
      <c r="S20730">
        <v>0</v>
      </c>
    </row>
    <row r="20731" spans="1:19" x14ac:dyDescent="0.3">
      <c r="A20731" t="s">
        <v>41249</v>
      </c>
      <c r="B20731" s="171" t="s">
        <v>41250</v>
      </c>
      <c r="C20731" s="171" t="s">
        <v>76</v>
      </c>
      <c r="D20731" s="171" t="s">
        <v>80</v>
      </c>
      <c r="E20731" s="11">
        <v>45292</v>
      </c>
      <c r="F20731">
        <v>0</v>
      </c>
      <c r="G20731">
        <v>0</v>
      </c>
      <c r="I20731">
        <v>0</v>
      </c>
      <c r="J20731">
        <v>0</v>
      </c>
      <c r="L20731">
        <v>0</v>
      </c>
      <c r="N20731">
        <v>0</v>
      </c>
      <c r="P20731">
        <v>0</v>
      </c>
      <c r="Q20731">
        <v>0</v>
      </c>
      <c r="S20731">
        <v>0</v>
      </c>
    </row>
    <row r="20732" spans="1:19" x14ac:dyDescent="0.3">
      <c r="A20732" t="s">
        <v>41251</v>
      </c>
      <c r="B20732" s="171" t="s">
        <v>41252</v>
      </c>
      <c r="C20732" s="171" t="s">
        <v>15347</v>
      </c>
      <c r="D20732" s="171" t="s">
        <v>80</v>
      </c>
      <c r="E20732" s="11">
        <v>45292</v>
      </c>
      <c r="F20732">
        <v>0</v>
      </c>
      <c r="G20732">
        <v>0</v>
      </c>
      <c r="I20732">
        <v>0</v>
      </c>
      <c r="J20732">
        <v>0</v>
      </c>
      <c r="L20732">
        <v>0</v>
      </c>
      <c r="N20732">
        <v>0</v>
      </c>
      <c r="P20732">
        <v>0</v>
      </c>
      <c r="Q20732">
        <v>0</v>
      </c>
      <c r="S20732">
        <v>0</v>
      </c>
    </row>
    <row r="20733" spans="1:19" x14ac:dyDescent="0.3">
      <c r="A20733" t="s">
        <v>41253</v>
      </c>
      <c r="B20733" s="171" t="s">
        <v>41254</v>
      </c>
      <c r="C20733" s="171" t="s">
        <v>203</v>
      </c>
      <c r="D20733" s="171" t="s">
        <v>80</v>
      </c>
      <c r="E20733" s="11">
        <v>45292</v>
      </c>
      <c r="F20733">
        <v>3</v>
      </c>
      <c r="G20733">
        <v>3</v>
      </c>
      <c r="I20733">
        <v>6</v>
      </c>
      <c r="J20733">
        <v>15</v>
      </c>
      <c r="L20733">
        <v>15</v>
      </c>
      <c r="N20733">
        <v>6</v>
      </c>
      <c r="P20733">
        <v>0</v>
      </c>
      <c r="Q20733">
        <v>0</v>
      </c>
      <c r="S20733">
        <v>0</v>
      </c>
    </row>
    <row r="20734" spans="1:19" x14ac:dyDescent="0.3">
      <c r="A20734" t="s">
        <v>41255</v>
      </c>
      <c r="B20734" s="171" t="s">
        <v>41256</v>
      </c>
      <c r="C20734" s="171" t="s">
        <v>15340</v>
      </c>
      <c r="D20734" s="171" t="s">
        <v>15341</v>
      </c>
      <c r="E20734" s="11">
        <v>45292</v>
      </c>
      <c r="F20734">
        <v>0</v>
      </c>
      <c r="G20734">
        <v>0</v>
      </c>
      <c r="I20734">
        <v>0</v>
      </c>
      <c r="J20734">
        <v>0</v>
      </c>
      <c r="L20734">
        <v>0</v>
      </c>
      <c r="N20734">
        <v>0</v>
      </c>
      <c r="P20734">
        <v>0</v>
      </c>
      <c r="Q20734">
        <v>0</v>
      </c>
      <c r="S20734">
        <v>0</v>
      </c>
    </row>
    <row r="20735" spans="1:19" x14ac:dyDescent="0.3">
      <c r="A20735" t="s">
        <v>41257</v>
      </c>
      <c r="B20735" s="171" t="s">
        <v>41258</v>
      </c>
      <c r="C20735" s="171" t="s">
        <v>15340</v>
      </c>
      <c r="D20735" s="171" t="s">
        <v>80</v>
      </c>
      <c r="E20735" s="11">
        <v>45292</v>
      </c>
      <c r="F20735">
        <v>0</v>
      </c>
      <c r="G20735">
        <v>0</v>
      </c>
      <c r="I20735">
        <v>0</v>
      </c>
      <c r="J20735">
        <v>0</v>
      </c>
      <c r="L20735">
        <v>0</v>
      </c>
      <c r="N20735">
        <v>0</v>
      </c>
      <c r="P20735">
        <v>0</v>
      </c>
      <c r="Q20735">
        <v>0</v>
      </c>
      <c r="S20735">
        <v>0</v>
      </c>
    </row>
    <row r="20736" spans="1:19" x14ac:dyDescent="0.3">
      <c r="A20736" t="s">
        <v>41259</v>
      </c>
      <c r="B20736" s="171" t="s">
        <v>41260</v>
      </c>
      <c r="C20736" s="171" t="s">
        <v>15344</v>
      </c>
      <c r="D20736" s="171" t="s">
        <v>15341</v>
      </c>
      <c r="E20736" s="11">
        <v>45292</v>
      </c>
      <c r="F20736">
        <v>0</v>
      </c>
      <c r="G20736">
        <v>0</v>
      </c>
      <c r="I20736">
        <v>0</v>
      </c>
      <c r="J20736">
        <v>0</v>
      </c>
      <c r="L20736">
        <v>0</v>
      </c>
      <c r="N20736">
        <v>0</v>
      </c>
      <c r="P20736">
        <v>0</v>
      </c>
      <c r="Q20736">
        <v>0</v>
      </c>
      <c r="S20736">
        <v>0</v>
      </c>
    </row>
    <row r="20737" spans="1:19" x14ac:dyDescent="0.3">
      <c r="A20737" t="s">
        <v>41261</v>
      </c>
      <c r="B20737" s="171" t="s">
        <v>41262</v>
      </c>
      <c r="C20737" s="171" t="s">
        <v>15347</v>
      </c>
      <c r="D20737" s="171" t="s">
        <v>15341</v>
      </c>
      <c r="E20737" s="11">
        <v>45292</v>
      </c>
      <c r="F20737">
        <v>0</v>
      </c>
      <c r="G20737">
        <v>0</v>
      </c>
      <c r="I20737">
        <v>0</v>
      </c>
      <c r="J20737">
        <v>0</v>
      </c>
      <c r="L20737">
        <v>0</v>
      </c>
      <c r="N20737">
        <v>0</v>
      </c>
      <c r="P20737">
        <v>0</v>
      </c>
      <c r="Q20737">
        <v>0</v>
      </c>
      <c r="S20737">
        <v>0</v>
      </c>
    </row>
    <row r="20738" spans="1:19" x14ac:dyDescent="0.3">
      <c r="A20738" t="s">
        <v>41251</v>
      </c>
      <c r="B20738" s="171" t="s">
        <v>41252</v>
      </c>
      <c r="C20738" s="171" t="s">
        <v>15347</v>
      </c>
      <c r="D20738" s="171" t="s">
        <v>80</v>
      </c>
      <c r="E20738" s="11">
        <v>45292</v>
      </c>
      <c r="F20738">
        <v>1</v>
      </c>
      <c r="G20738">
        <v>1</v>
      </c>
      <c r="I20738">
        <v>0</v>
      </c>
      <c r="J20738">
        <v>6</v>
      </c>
      <c r="L20738">
        <v>6</v>
      </c>
      <c r="N20738">
        <v>0</v>
      </c>
      <c r="P20738">
        <v>0</v>
      </c>
      <c r="Q20738">
        <v>0</v>
      </c>
      <c r="S20738">
        <v>0</v>
      </c>
    </row>
    <row r="20739" spans="1:19" x14ac:dyDescent="0.3">
      <c r="A20739" t="s">
        <v>41263</v>
      </c>
      <c r="B20739" s="171" t="s">
        <v>41264</v>
      </c>
      <c r="C20739" s="171" t="s">
        <v>203</v>
      </c>
      <c r="D20739" s="171" t="s">
        <v>15341</v>
      </c>
      <c r="E20739" s="11">
        <v>45292</v>
      </c>
      <c r="F20739">
        <v>0</v>
      </c>
      <c r="G20739">
        <v>0</v>
      </c>
      <c r="I20739">
        <v>0</v>
      </c>
      <c r="J20739">
        <v>0</v>
      </c>
      <c r="L20739">
        <v>0</v>
      </c>
      <c r="N20739">
        <v>0</v>
      </c>
      <c r="P20739">
        <v>0</v>
      </c>
      <c r="Q20739">
        <v>0</v>
      </c>
      <c r="S20739">
        <v>0</v>
      </c>
    </row>
    <row r="20740" spans="1:19" x14ac:dyDescent="0.3">
      <c r="A20740" t="s">
        <v>41265</v>
      </c>
      <c r="B20740" s="171" t="s">
        <v>41266</v>
      </c>
      <c r="C20740" s="171" t="s">
        <v>24281</v>
      </c>
      <c r="D20740" s="171" t="s">
        <v>15341</v>
      </c>
      <c r="E20740" s="11">
        <v>45292</v>
      </c>
      <c r="F20740">
        <v>0</v>
      </c>
      <c r="G20740">
        <v>0</v>
      </c>
      <c r="I20740">
        <v>0</v>
      </c>
      <c r="J20740">
        <v>0</v>
      </c>
      <c r="L20740">
        <v>0</v>
      </c>
      <c r="N20740">
        <v>0</v>
      </c>
      <c r="P20740">
        <v>0</v>
      </c>
      <c r="Q20740">
        <v>0</v>
      </c>
      <c r="S20740">
        <v>0</v>
      </c>
    </row>
    <row r="20741" spans="1:19" x14ac:dyDescent="0.3">
      <c r="A20741" t="s">
        <v>41267</v>
      </c>
      <c r="B20741" s="171" t="s">
        <v>41268</v>
      </c>
      <c r="C20741" s="171" t="s">
        <v>24281</v>
      </c>
      <c r="D20741" s="171" t="s">
        <v>80</v>
      </c>
      <c r="E20741" s="11">
        <v>45292</v>
      </c>
      <c r="F20741">
        <v>0</v>
      </c>
      <c r="G20741">
        <v>0</v>
      </c>
      <c r="I20741">
        <v>0</v>
      </c>
      <c r="J20741">
        <v>0</v>
      </c>
      <c r="L20741">
        <v>0</v>
      </c>
      <c r="N20741">
        <v>0</v>
      </c>
      <c r="P20741">
        <v>0</v>
      </c>
      <c r="Q20741">
        <v>0</v>
      </c>
      <c r="S20741">
        <v>0</v>
      </c>
    </row>
    <row r="20742" spans="1:19" x14ac:dyDescent="0.3">
      <c r="A20742" t="s">
        <v>41269</v>
      </c>
      <c r="B20742" s="171" t="s">
        <v>41270</v>
      </c>
      <c r="C20742" s="171" t="s">
        <v>24284</v>
      </c>
      <c r="D20742" s="171" t="s">
        <v>80</v>
      </c>
      <c r="E20742" s="11">
        <v>45292</v>
      </c>
      <c r="F20742">
        <v>3</v>
      </c>
      <c r="G20742">
        <v>3</v>
      </c>
      <c r="I20742">
        <v>7</v>
      </c>
      <c r="J20742">
        <v>17</v>
      </c>
      <c r="L20742">
        <v>17</v>
      </c>
      <c r="N20742">
        <v>7</v>
      </c>
      <c r="P20742">
        <v>0</v>
      </c>
      <c r="Q20742">
        <v>2</v>
      </c>
      <c r="S20742">
        <v>0</v>
      </c>
    </row>
    <row r="20743" spans="1:19" x14ac:dyDescent="0.3">
      <c r="A20743" t="s">
        <v>41271</v>
      </c>
      <c r="B20743" s="171" t="s">
        <v>41272</v>
      </c>
      <c r="C20743" s="171" t="s">
        <v>18126</v>
      </c>
      <c r="D20743" s="171" t="s">
        <v>80</v>
      </c>
      <c r="E20743" s="11">
        <v>45292</v>
      </c>
      <c r="F20743">
        <v>0</v>
      </c>
      <c r="G20743">
        <v>0</v>
      </c>
      <c r="I20743">
        <v>0</v>
      </c>
      <c r="J20743">
        <v>0</v>
      </c>
      <c r="L20743">
        <v>0</v>
      </c>
      <c r="N20743">
        <v>0</v>
      </c>
      <c r="P20743">
        <v>0</v>
      </c>
      <c r="Q20743">
        <v>0</v>
      </c>
      <c r="S20743">
        <v>0</v>
      </c>
    </row>
    <row r="20744" spans="1:19" x14ac:dyDescent="0.3">
      <c r="A20744" t="s">
        <v>41273</v>
      </c>
      <c r="B20744" s="171" t="s">
        <v>41274</v>
      </c>
      <c r="C20744" s="171" t="s">
        <v>128</v>
      </c>
      <c r="D20744" s="171" t="s">
        <v>80</v>
      </c>
      <c r="E20744" s="11">
        <v>45292</v>
      </c>
      <c r="F20744">
        <v>0</v>
      </c>
      <c r="G20744">
        <v>0</v>
      </c>
      <c r="I20744">
        <v>0</v>
      </c>
      <c r="J20744">
        <v>0</v>
      </c>
      <c r="L20744">
        <v>0</v>
      </c>
      <c r="N20744">
        <v>0</v>
      </c>
      <c r="P20744">
        <v>0</v>
      </c>
      <c r="Q20744">
        <v>0</v>
      </c>
      <c r="S20744">
        <v>0</v>
      </c>
    </row>
    <row r="20745" spans="1:19" x14ac:dyDescent="0.3">
      <c r="A20745" t="s">
        <v>41275</v>
      </c>
      <c r="B20745" s="171" t="s">
        <v>41276</v>
      </c>
      <c r="C20745" s="171" t="s">
        <v>14824</v>
      </c>
      <c r="D20745" s="171" t="s">
        <v>80</v>
      </c>
      <c r="E20745" s="11">
        <v>45292</v>
      </c>
      <c r="F20745">
        <v>0</v>
      </c>
      <c r="G20745">
        <v>0</v>
      </c>
      <c r="I20745">
        <v>0</v>
      </c>
      <c r="J20745">
        <v>0</v>
      </c>
      <c r="L20745">
        <v>0</v>
      </c>
      <c r="N20745">
        <v>0</v>
      </c>
      <c r="P20745">
        <v>0</v>
      </c>
      <c r="Q20745">
        <v>0</v>
      </c>
      <c r="S20745">
        <v>0</v>
      </c>
    </row>
    <row r="20746" spans="1:19" x14ac:dyDescent="0.3">
      <c r="A20746" t="s">
        <v>41277</v>
      </c>
      <c r="B20746" s="171" t="s">
        <v>41278</v>
      </c>
      <c r="C20746" s="171" t="s">
        <v>152</v>
      </c>
      <c r="D20746" s="171" t="s">
        <v>80</v>
      </c>
      <c r="E20746" s="11">
        <v>45292</v>
      </c>
      <c r="F20746">
        <v>0</v>
      </c>
      <c r="G20746">
        <v>0</v>
      </c>
      <c r="I20746">
        <v>0</v>
      </c>
      <c r="J20746">
        <v>0</v>
      </c>
      <c r="L20746">
        <v>0</v>
      </c>
      <c r="N20746">
        <v>0</v>
      </c>
      <c r="P20746">
        <v>0</v>
      </c>
      <c r="Q20746">
        <v>0</v>
      </c>
      <c r="S20746">
        <v>0</v>
      </c>
    </row>
    <row r="20747" spans="1:19" x14ac:dyDescent="0.3">
      <c r="A20747" t="s">
        <v>41279</v>
      </c>
      <c r="B20747" s="171" t="s">
        <v>41280</v>
      </c>
      <c r="C20747" s="171" t="s">
        <v>194</v>
      </c>
      <c r="D20747" s="171" t="s">
        <v>80</v>
      </c>
      <c r="E20747" s="11">
        <v>45292</v>
      </c>
      <c r="F20747">
        <v>5</v>
      </c>
      <c r="G20747">
        <v>5</v>
      </c>
      <c r="I20747">
        <v>24</v>
      </c>
      <c r="J20747">
        <v>27</v>
      </c>
      <c r="L20747">
        <v>27</v>
      </c>
      <c r="N20747">
        <v>19</v>
      </c>
      <c r="P20747">
        <v>7</v>
      </c>
      <c r="Q20747">
        <v>8</v>
      </c>
      <c r="S20747">
        <v>5</v>
      </c>
    </row>
    <row r="20748" spans="1:19" x14ac:dyDescent="0.3">
      <c r="A20748" t="s">
        <v>41281</v>
      </c>
      <c r="B20748" s="171" t="s">
        <v>41282</v>
      </c>
      <c r="C20748" s="171" t="s">
        <v>39930</v>
      </c>
      <c r="D20748" s="171" t="s">
        <v>80</v>
      </c>
      <c r="E20748" s="11">
        <v>45292</v>
      </c>
      <c r="F20748">
        <v>7</v>
      </c>
      <c r="G20748">
        <v>7</v>
      </c>
      <c r="I20748">
        <v>21</v>
      </c>
      <c r="J20748">
        <v>28</v>
      </c>
      <c r="L20748">
        <v>28</v>
      </c>
      <c r="N20748">
        <v>18</v>
      </c>
      <c r="P20748">
        <v>4</v>
      </c>
      <c r="Q20748">
        <v>4</v>
      </c>
      <c r="S20748">
        <v>3</v>
      </c>
    </row>
    <row r="20749" spans="1:19" x14ac:dyDescent="0.3">
      <c r="A20749" t="s">
        <v>41283</v>
      </c>
      <c r="B20749" s="171" t="s">
        <v>41284</v>
      </c>
      <c r="C20749" s="171" t="s">
        <v>39933</v>
      </c>
      <c r="D20749" s="171" t="s">
        <v>80</v>
      </c>
      <c r="E20749" s="11">
        <v>45292</v>
      </c>
      <c r="F20749">
        <v>1</v>
      </c>
      <c r="G20749">
        <v>1</v>
      </c>
      <c r="I20749">
        <v>5</v>
      </c>
      <c r="J20749">
        <v>4</v>
      </c>
      <c r="L20749">
        <v>4</v>
      </c>
      <c r="N20749">
        <v>4</v>
      </c>
      <c r="P20749">
        <v>0</v>
      </c>
      <c r="Q20749">
        <v>0</v>
      </c>
      <c r="S20749">
        <v>1</v>
      </c>
    </row>
    <row r="20750" spans="1:19" x14ac:dyDescent="0.3">
      <c r="A20750" t="s">
        <v>41285</v>
      </c>
      <c r="B20750" s="171" t="s">
        <v>41286</v>
      </c>
      <c r="C20750" s="171" t="s">
        <v>39936</v>
      </c>
      <c r="D20750" s="171" t="s">
        <v>80</v>
      </c>
      <c r="E20750" s="11">
        <v>45292</v>
      </c>
      <c r="F20750">
        <v>1</v>
      </c>
      <c r="G20750">
        <v>1</v>
      </c>
      <c r="I20750">
        <v>0</v>
      </c>
      <c r="J20750">
        <v>4</v>
      </c>
      <c r="L20750">
        <v>4</v>
      </c>
      <c r="N20750">
        <v>0</v>
      </c>
      <c r="P20750">
        <v>0</v>
      </c>
      <c r="Q20750">
        <v>0</v>
      </c>
      <c r="S20750">
        <v>0</v>
      </c>
    </row>
    <row r="20751" spans="1:19" x14ac:dyDescent="0.3">
      <c r="A20751" t="s">
        <v>41287</v>
      </c>
      <c r="B20751" s="171" t="s">
        <v>41288</v>
      </c>
      <c r="C20751" s="171" t="s">
        <v>39939</v>
      </c>
      <c r="D20751" s="171" t="s">
        <v>80</v>
      </c>
      <c r="E20751" s="11">
        <v>45292</v>
      </c>
      <c r="F20751">
        <v>1</v>
      </c>
      <c r="G20751">
        <v>1</v>
      </c>
      <c r="I20751">
        <v>3</v>
      </c>
      <c r="J20751">
        <v>4</v>
      </c>
      <c r="L20751">
        <v>4</v>
      </c>
      <c r="N20751">
        <v>1</v>
      </c>
      <c r="P20751">
        <v>0</v>
      </c>
      <c r="Q20751">
        <v>0</v>
      </c>
      <c r="S20751">
        <v>2</v>
      </c>
    </row>
    <row r="20752" spans="1:19" x14ac:dyDescent="0.3">
      <c r="A20752" t="s">
        <v>41289</v>
      </c>
      <c r="B20752" s="171" t="s">
        <v>41290</v>
      </c>
      <c r="C20752" s="171" t="s">
        <v>39942</v>
      </c>
      <c r="D20752" s="171" t="s">
        <v>80</v>
      </c>
      <c r="E20752" s="11">
        <v>45292</v>
      </c>
      <c r="F20752">
        <v>3</v>
      </c>
      <c r="G20752">
        <v>3</v>
      </c>
      <c r="I20752">
        <v>10</v>
      </c>
      <c r="J20752">
        <v>12</v>
      </c>
      <c r="L20752">
        <v>12</v>
      </c>
      <c r="N20752">
        <v>10</v>
      </c>
      <c r="P20752">
        <v>0</v>
      </c>
      <c r="Q20752">
        <v>1</v>
      </c>
      <c r="S20752">
        <v>0</v>
      </c>
    </row>
    <row r="20753" spans="1:19" x14ac:dyDescent="0.3">
      <c r="A20753" t="s">
        <v>41291</v>
      </c>
      <c r="B20753" s="171" t="s">
        <v>41292</v>
      </c>
      <c r="C20753" s="171" t="s">
        <v>18137</v>
      </c>
      <c r="D20753" s="171" t="s">
        <v>80</v>
      </c>
      <c r="E20753" s="11">
        <v>45292</v>
      </c>
      <c r="F20753">
        <v>0</v>
      </c>
      <c r="G20753">
        <v>0</v>
      </c>
      <c r="I20753">
        <v>0</v>
      </c>
      <c r="J20753">
        <v>0</v>
      </c>
      <c r="L20753">
        <v>0</v>
      </c>
      <c r="N20753">
        <v>0</v>
      </c>
      <c r="P20753">
        <v>0</v>
      </c>
      <c r="Q20753">
        <v>0</v>
      </c>
      <c r="S20753">
        <v>0</v>
      </c>
    </row>
    <row r="20754" spans="1:19" x14ac:dyDescent="0.3">
      <c r="A20754" t="s">
        <v>41293</v>
      </c>
      <c r="B20754" s="171" t="s">
        <v>41294</v>
      </c>
      <c r="C20754" s="171" t="s">
        <v>18140</v>
      </c>
      <c r="D20754" s="171" t="s">
        <v>80</v>
      </c>
      <c r="E20754" s="11">
        <v>45292</v>
      </c>
      <c r="F20754">
        <v>3</v>
      </c>
      <c r="G20754">
        <v>4</v>
      </c>
      <c r="I20754">
        <v>10</v>
      </c>
      <c r="J20754">
        <v>15</v>
      </c>
      <c r="L20754">
        <v>20</v>
      </c>
      <c r="N20754">
        <v>9</v>
      </c>
      <c r="P20754">
        <v>3</v>
      </c>
      <c r="Q20754">
        <v>3</v>
      </c>
      <c r="S20754">
        <v>1</v>
      </c>
    </row>
    <row r="20755" spans="1:19" x14ac:dyDescent="0.3">
      <c r="A20755" t="s">
        <v>41295</v>
      </c>
      <c r="B20755" s="171" t="s">
        <v>41296</v>
      </c>
      <c r="C20755" s="171" t="s">
        <v>236</v>
      </c>
      <c r="D20755" s="171" t="s">
        <v>80</v>
      </c>
      <c r="E20755" s="11">
        <v>45292</v>
      </c>
      <c r="F20755">
        <v>0</v>
      </c>
      <c r="G20755">
        <v>0</v>
      </c>
      <c r="I20755">
        <v>0</v>
      </c>
      <c r="J20755">
        <v>0</v>
      </c>
      <c r="L20755">
        <v>0</v>
      </c>
      <c r="N20755">
        <v>0</v>
      </c>
      <c r="P20755">
        <v>0</v>
      </c>
      <c r="Q20755">
        <v>0</v>
      </c>
      <c r="S20755">
        <v>0</v>
      </c>
    </row>
    <row r="20756" spans="1:19" x14ac:dyDescent="0.3">
      <c r="A20756" t="s">
        <v>41297</v>
      </c>
      <c r="B20756" s="171" t="s">
        <v>41298</v>
      </c>
      <c r="C20756" s="171" t="s">
        <v>239</v>
      </c>
      <c r="D20756" s="171" t="s">
        <v>80</v>
      </c>
      <c r="E20756" s="11">
        <v>45292</v>
      </c>
      <c r="F20756">
        <v>0</v>
      </c>
      <c r="G20756">
        <v>0</v>
      </c>
      <c r="I20756">
        <v>0</v>
      </c>
      <c r="J20756">
        <v>0</v>
      </c>
      <c r="L20756">
        <v>0</v>
      </c>
      <c r="N20756">
        <v>0</v>
      </c>
      <c r="P20756">
        <v>0</v>
      </c>
      <c r="Q20756">
        <v>0</v>
      </c>
      <c r="S20756">
        <v>0</v>
      </c>
    </row>
    <row r="20757" spans="1:19" x14ac:dyDescent="0.3">
      <c r="A20757" t="s">
        <v>41299</v>
      </c>
      <c r="B20757" s="171" t="s">
        <v>41300</v>
      </c>
      <c r="C20757" s="171" t="s">
        <v>176</v>
      </c>
      <c r="D20757" s="171" t="s">
        <v>80</v>
      </c>
      <c r="E20757" s="11">
        <v>45292</v>
      </c>
      <c r="F20757">
        <v>2</v>
      </c>
      <c r="G20757">
        <v>2</v>
      </c>
      <c r="I20757">
        <v>2</v>
      </c>
      <c r="J20757">
        <v>11</v>
      </c>
      <c r="L20757">
        <v>11</v>
      </c>
      <c r="N20757">
        <v>1</v>
      </c>
      <c r="P20757">
        <v>0</v>
      </c>
      <c r="Q20757">
        <v>0</v>
      </c>
      <c r="S20757">
        <v>1</v>
      </c>
    </row>
    <row r="20758" spans="1:19" x14ac:dyDescent="0.3">
      <c r="A20758" t="s">
        <v>41301</v>
      </c>
      <c r="B20758" s="171" t="s">
        <v>41302</v>
      </c>
      <c r="C20758" s="171" t="s">
        <v>206</v>
      </c>
      <c r="D20758" s="171" t="s">
        <v>80</v>
      </c>
      <c r="E20758" s="11">
        <v>45292</v>
      </c>
      <c r="F20758">
        <v>1.5</v>
      </c>
      <c r="G20758">
        <v>2</v>
      </c>
      <c r="I20758">
        <v>1</v>
      </c>
      <c r="J20758">
        <v>7</v>
      </c>
      <c r="L20758">
        <v>8</v>
      </c>
      <c r="N20758">
        <v>0</v>
      </c>
      <c r="P20758">
        <v>0</v>
      </c>
      <c r="Q20758">
        <v>0</v>
      </c>
      <c r="S20758">
        <v>1</v>
      </c>
    </row>
    <row r="20759" spans="1:19" x14ac:dyDescent="0.3">
      <c r="A20759" t="s">
        <v>41303</v>
      </c>
      <c r="B20759" s="171" t="s">
        <v>41304</v>
      </c>
      <c r="C20759" s="171" t="s">
        <v>176</v>
      </c>
      <c r="D20759" s="171" t="s">
        <v>15341</v>
      </c>
      <c r="E20759" s="11">
        <v>45292</v>
      </c>
      <c r="F20759">
        <v>0</v>
      </c>
      <c r="G20759">
        <v>0</v>
      </c>
      <c r="I20759">
        <v>0</v>
      </c>
      <c r="J20759">
        <v>0</v>
      </c>
      <c r="L20759">
        <v>0</v>
      </c>
      <c r="N20759">
        <v>0</v>
      </c>
      <c r="P20759">
        <v>0</v>
      </c>
      <c r="Q20759">
        <v>0</v>
      </c>
      <c r="S20759">
        <v>0</v>
      </c>
    </row>
    <row r="20760" spans="1:19" x14ac:dyDescent="0.3">
      <c r="A20760" t="s">
        <v>41305</v>
      </c>
      <c r="B20760" s="171" t="s">
        <v>41306</v>
      </c>
      <c r="C20760" s="171" t="s">
        <v>206</v>
      </c>
      <c r="D20760" s="171" t="s">
        <v>15341</v>
      </c>
      <c r="E20760" s="11">
        <v>45292</v>
      </c>
      <c r="F20760">
        <v>0</v>
      </c>
      <c r="G20760">
        <v>0</v>
      </c>
      <c r="I20760">
        <v>0</v>
      </c>
      <c r="J20760">
        <v>0</v>
      </c>
      <c r="L20760">
        <v>0</v>
      </c>
      <c r="N20760">
        <v>0</v>
      </c>
      <c r="P20760">
        <v>0</v>
      </c>
      <c r="Q20760">
        <v>0</v>
      </c>
      <c r="S20760">
        <v>0</v>
      </c>
    </row>
    <row r="20761" spans="1:19" x14ac:dyDescent="0.3">
      <c r="A20761" t="s">
        <v>41307</v>
      </c>
      <c r="B20761" s="171" t="s">
        <v>41308</v>
      </c>
      <c r="C20761" s="171" t="s">
        <v>16544</v>
      </c>
      <c r="D20761" s="171" t="s">
        <v>15341</v>
      </c>
      <c r="E20761" s="11">
        <v>45292</v>
      </c>
      <c r="F20761">
        <v>0</v>
      </c>
      <c r="G20761">
        <v>0</v>
      </c>
      <c r="I20761">
        <v>0</v>
      </c>
      <c r="J20761">
        <v>0</v>
      </c>
      <c r="L20761">
        <v>0</v>
      </c>
      <c r="N20761">
        <v>0</v>
      </c>
      <c r="P20761">
        <v>0</v>
      </c>
      <c r="Q20761">
        <v>0</v>
      </c>
      <c r="S20761">
        <v>0</v>
      </c>
    </row>
    <row r="20762" spans="1:19" x14ac:dyDescent="0.3">
      <c r="A20762" t="s">
        <v>41309</v>
      </c>
      <c r="B20762" s="171" t="s">
        <v>41310</v>
      </c>
      <c r="C20762" s="171" t="s">
        <v>16544</v>
      </c>
      <c r="D20762" s="171" t="s">
        <v>80</v>
      </c>
      <c r="E20762" s="11">
        <v>45292</v>
      </c>
      <c r="F20762">
        <v>0</v>
      </c>
      <c r="G20762">
        <v>0</v>
      </c>
      <c r="I20762">
        <v>0</v>
      </c>
      <c r="J20762">
        <v>0</v>
      </c>
      <c r="L20762">
        <v>0</v>
      </c>
      <c r="N20762">
        <v>0</v>
      </c>
      <c r="P20762">
        <v>0</v>
      </c>
      <c r="Q20762">
        <v>0</v>
      </c>
      <c r="S20762">
        <v>0</v>
      </c>
    </row>
    <row r="20763" spans="1:19" x14ac:dyDescent="0.3">
      <c r="A20763" t="s">
        <v>41311</v>
      </c>
      <c r="B20763" s="171" t="s">
        <v>41312</v>
      </c>
      <c r="C20763" s="171" t="s">
        <v>24315</v>
      </c>
      <c r="D20763" s="171" t="s">
        <v>15341</v>
      </c>
      <c r="E20763" s="11">
        <v>45292</v>
      </c>
      <c r="F20763">
        <v>0</v>
      </c>
      <c r="G20763">
        <v>0</v>
      </c>
      <c r="I20763">
        <v>0</v>
      </c>
      <c r="J20763">
        <v>0</v>
      </c>
      <c r="L20763">
        <v>0</v>
      </c>
      <c r="N20763">
        <v>0</v>
      </c>
      <c r="P20763">
        <v>0</v>
      </c>
      <c r="Q20763">
        <v>0</v>
      </c>
      <c r="S20763">
        <v>0</v>
      </c>
    </row>
    <row r="20764" spans="1:19" x14ac:dyDescent="0.3">
      <c r="A20764" t="s">
        <v>41313</v>
      </c>
      <c r="B20764" s="171" t="s">
        <v>41314</v>
      </c>
      <c r="C20764" s="171" t="s">
        <v>24315</v>
      </c>
      <c r="D20764" s="171" t="s">
        <v>80</v>
      </c>
      <c r="E20764" s="11">
        <v>45292</v>
      </c>
      <c r="F20764">
        <v>0</v>
      </c>
      <c r="G20764">
        <v>0</v>
      </c>
      <c r="I20764">
        <v>0</v>
      </c>
      <c r="J20764">
        <v>0</v>
      </c>
      <c r="L20764">
        <v>0</v>
      </c>
      <c r="N20764">
        <v>0</v>
      </c>
      <c r="P20764">
        <v>0</v>
      </c>
      <c r="Q20764">
        <v>0</v>
      </c>
      <c r="S20764">
        <v>0</v>
      </c>
    </row>
    <row r="20765" spans="1:19" x14ac:dyDescent="0.3">
      <c r="A20765" t="s">
        <v>41315</v>
      </c>
      <c r="B20765" s="171" t="s">
        <v>41316</v>
      </c>
      <c r="C20765" s="171" t="s">
        <v>34833</v>
      </c>
      <c r="D20765" s="171" t="s">
        <v>80</v>
      </c>
      <c r="E20765" s="11">
        <v>45292</v>
      </c>
      <c r="F20765">
        <v>1.5</v>
      </c>
      <c r="G20765">
        <v>2</v>
      </c>
      <c r="I20765">
        <v>3</v>
      </c>
      <c r="J20765">
        <v>9</v>
      </c>
      <c r="L20765">
        <v>11</v>
      </c>
      <c r="N20765">
        <v>3</v>
      </c>
      <c r="P20765">
        <v>0</v>
      </c>
      <c r="Q20765">
        <v>0</v>
      </c>
      <c r="S20765">
        <v>0</v>
      </c>
    </row>
    <row r="20766" spans="1:19" x14ac:dyDescent="0.3">
      <c r="A20766" t="s">
        <v>41317</v>
      </c>
      <c r="B20766" s="171" t="s">
        <v>41318</v>
      </c>
      <c r="C20766" s="171" t="s">
        <v>34836</v>
      </c>
      <c r="D20766" s="171" t="s">
        <v>80</v>
      </c>
      <c r="E20766" s="11">
        <v>45292</v>
      </c>
      <c r="F20766">
        <v>1.5</v>
      </c>
      <c r="G20766">
        <v>1.5</v>
      </c>
      <c r="I20766">
        <v>1</v>
      </c>
      <c r="J20766">
        <v>7</v>
      </c>
      <c r="L20766">
        <v>7</v>
      </c>
      <c r="N20766">
        <v>1</v>
      </c>
      <c r="P20766">
        <v>0</v>
      </c>
      <c r="Q20766">
        <v>0</v>
      </c>
      <c r="S20766">
        <v>0</v>
      </c>
    </row>
    <row r="20767" spans="1:19" x14ac:dyDescent="0.3">
      <c r="A20767" t="s">
        <v>41319</v>
      </c>
      <c r="B20767" s="171" t="s">
        <v>41320</v>
      </c>
      <c r="C20767" s="171" t="s">
        <v>113</v>
      </c>
      <c r="D20767" s="171" t="s">
        <v>80</v>
      </c>
      <c r="E20767" s="11">
        <v>45292</v>
      </c>
      <c r="F20767">
        <v>0</v>
      </c>
      <c r="G20767">
        <v>0</v>
      </c>
      <c r="I20767">
        <v>0</v>
      </c>
      <c r="J20767">
        <v>0</v>
      </c>
      <c r="L20767">
        <v>0</v>
      </c>
      <c r="N20767">
        <v>0</v>
      </c>
      <c r="P20767">
        <v>0</v>
      </c>
      <c r="Q20767">
        <v>0</v>
      </c>
      <c r="S20767">
        <v>0</v>
      </c>
    </row>
    <row r="20768" spans="1:19" x14ac:dyDescent="0.3">
      <c r="A20768" t="s">
        <v>41321</v>
      </c>
      <c r="B20768" s="171" t="s">
        <v>41322</v>
      </c>
      <c r="C20768" s="171" t="s">
        <v>131</v>
      </c>
      <c r="D20768" s="171" t="s">
        <v>80</v>
      </c>
      <c r="E20768" s="11">
        <v>45292</v>
      </c>
      <c r="F20768">
        <v>0</v>
      </c>
      <c r="G20768">
        <v>0</v>
      </c>
      <c r="I20768">
        <v>0</v>
      </c>
      <c r="J20768">
        <v>0</v>
      </c>
      <c r="L20768">
        <v>0</v>
      </c>
      <c r="N20768">
        <v>0</v>
      </c>
      <c r="P20768">
        <v>0</v>
      </c>
      <c r="Q20768">
        <v>0</v>
      </c>
      <c r="S20768">
        <v>0</v>
      </c>
    </row>
    <row r="20769" spans="1:19" x14ac:dyDescent="0.3">
      <c r="A20769" t="s">
        <v>41323</v>
      </c>
      <c r="B20769" s="171" t="s">
        <v>41324</v>
      </c>
      <c r="C20769" s="171" t="s">
        <v>14843</v>
      </c>
      <c r="D20769" s="171" t="s">
        <v>80</v>
      </c>
      <c r="E20769" s="11">
        <v>45292</v>
      </c>
      <c r="F20769">
        <v>0</v>
      </c>
      <c r="G20769">
        <v>0</v>
      </c>
      <c r="I20769">
        <v>0</v>
      </c>
      <c r="J20769">
        <v>0</v>
      </c>
      <c r="L20769">
        <v>0</v>
      </c>
      <c r="N20769">
        <v>0</v>
      </c>
      <c r="P20769">
        <v>0</v>
      </c>
      <c r="Q20769">
        <v>0</v>
      </c>
      <c r="S20769">
        <v>0</v>
      </c>
    </row>
    <row r="20770" spans="1:19" x14ac:dyDescent="0.3">
      <c r="A20770" t="s">
        <v>41325</v>
      </c>
      <c r="B20770" s="171" t="s">
        <v>41326</v>
      </c>
      <c r="C20770" s="171" t="s">
        <v>155</v>
      </c>
      <c r="D20770" s="171" t="s">
        <v>80</v>
      </c>
      <c r="E20770" s="11">
        <v>45292</v>
      </c>
      <c r="F20770">
        <v>4</v>
      </c>
      <c r="G20770">
        <v>5</v>
      </c>
      <c r="I20770">
        <v>11</v>
      </c>
      <c r="J20770">
        <v>23</v>
      </c>
      <c r="L20770">
        <v>26</v>
      </c>
      <c r="N20770">
        <v>11</v>
      </c>
      <c r="P20770">
        <v>1</v>
      </c>
      <c r="Q20770">
        <v>2</v>
      </c>
      <c r="S20770">
        <v>0</v>
      </c>
    </row>
    <row r="20771" spans="1:19" x14ac:dyDescent="0.3">
      <c r="A20771" t="s">
        <v>41327</v>
      </c>
      <c r="B20771" s="171" t="s">
        <v>41328</v>
      </c>
      <c r="C20771" s="171" t="s">
        <v>16232</v>
      </c>
      <c r="D20771" s="171" t="s">
        <v>80</v>
      </c>
      <c r="E20771" s="11">
        <v>45292</v>
      </c>
      <c r="F20771">
        <v>1.5</v>
      </c>
      <c r="G20771">
        <v>4</v>
      </c>
      <c r="I20771">
        <v>3</v>
      </c>
      <c r="J20771">
        <v>9</v>
      </c>
      <c r="L20771">
        <v>24</v>
      </c>
      <c r="N20771">
        <v>3</v>
      </c>
      <c r="P20771">
        <v>0</v>
      </c>
      <c r="Q20771">
        <v>0</v>
      </c>
      <c r="S20771">
        <v>0</v>
      </c>
    </row>
    <row r="20772" spans="1:19" x14ac:dyDescent="0.3">
      <c r="A20772" t="s">
        <v>41329</v>
      </c>
      <c r="B20772" s="171" t="s">
        <v>41330</v>
      </c>
      <c r="C20772" s="171" t="s">
        <v>16557</v>
      </c>
      <c r="D20772" s="171" t="s">
        <v>80</v>
      </c>
      <c r="E20772" s="11">
        <v>45292</v>
      </c>
      <c r="F20772">
        <v>0</v>
      </c>
      <c r="G20772">
        <v>0</v>
      </c>
      <c r="I20772">
        <v>0</v>
      </c>
      <c r="J20772">
        <v>0</v>
      </c>
      <c r="L20772">
        <v>0</v>
      </c>
      <c r="N20772">
        <v>0</v>
      </c>
      <c r="P20772">
        <v>0</v>
      </c>
      <c r="Q20772">
        <v>0</v>
      </c>
      <c r="S20772">
        <v>0</v>
      </c>
    </row>
    <row r="20773" spans="1:19" x14ac:dyDescent="0.3">
      <c r="A20773" t="s">
        <v>41331</v>
      </c>
      <c r="B20773" s="171" t="s">
        <v>41332</v>
      </c>
      <c r="C20773" s="171" t="s">
        <v>188</v>
      </c>
      <c r="D20773" s="171" t="s">
        <v>80</v>
      </c>
      <c r="E20773" s="11">
        <v>45292</v>
      </c>
      <c r="F20773">
        <v>0.5</v>
      </c>
      <c r="G20773">
        <v>3.5</v>
      </c>
      <c r="I20773">
        <v>3</v>
      </c>
      <c r="J20773">
        <v>3</v>
      </c>
      <c r="L20773">
        <v>20</v>
      </c>
      <c r="N20773">
        <v>2</v>
      </c>
      <c r="P20773">
        <v>0</v>
      </c>
      <c r="Q20773">
        <v>0</v>
      </c>
      <c r="S20773">
        <v>1</v>
      </c>
    </row>
    <row r="20774" spans="1:19" x14ac:dyDescent="0.3">
      <c r="A20774" t="s">
        <v>41333</v>
      </c>
      <c r="B20774" s="171" t="s">
        <v>41334</v>
      </c>
      <c r="C20774" s="171" t="s">
        <v>227</v>
      </c>
      <c r="D20774" s="171" t="s">
        <v>80</v>
      </c>
      <c r="E20774" s="11">
        <v>45292</v>
      </c>
      <c r="F20774">
        <v>0</v>
      </c>
      <c r="G20774">
        <v>0</v>
      </c>
      <c r="I20774">
        <v>0</v>
      </c>
      <c r="J20774">
        <v>0</v>
      </c>
      <c r="L20774">
        <v>0</v>
      </c>
      <c r="N20774">
        <v>0</v>
      </c>
      <c r="P20774">
        <v>0</v>
      </c>
      <c r="Q20774">
        <v>0</v>
      </c>
      <c r="S20774">
        <v>0</v>
      </c>
    </row>
    <row r="20775" spans="1:19" x14ac:dyDescent="0.3">
      <c r="A20775" t="s">
        <v>41335</v>
      </c>
      <c r="B20775" s="171" t="s">
        <v>41336</v>
      </c>
      <c r="C20775" s="171" t="s">
        <v>116</v>
      </c>
      <c r="D20775" s="171" t="s">
        <v>80</v>
      </c>
      <c r="E20775" s="11">
        <v>45292</v>
      </c>
      <c r="F20775">
        <v>0</v>
      </c>
      <c r="G20775">
        <v>0</v>
      </c>
      <c r="I20775">
        <v>0</v>
      </c>
      <c r="J20775">
        <v>0</v>
      </c>
      <c r="L20775">
        <v>0</v>
      </c>
      <c r="N20775">
        <v>0</v>
      </c>
      <c r="P20775">
        <v>0</v>
      </c>
      <c r="Q20775">
        <v>0</v>
      </c>
      <c r="S20775">
        <v>0</v>
      </c>
    </row>
    <row r="20776" spans="1:19" x14ac:dyDescent="0.3">
      <c r="A20776" t="s">
        <v>41337</v>
      </c>
      <c r="B20776" s="171" t="s">
        <v>41338</v>
      </c>
      <c r="C20776" s="171" t="s">
        <v>9862</v>
      </c>
      <c r="D20776" s="171" t="s">
        <v>80</v>
      </c>
      <c r="E20776" s="11">
        <v>45292</v>
      </c>
      <c r="F20776">
        <v>0</v>
      </c>
      <c r="G20776">
        <v>0</v>
      </c>
      <c r="I20776">
        <v>0</v>
      </c>
      <c r="J20776">
        <v>0</v>
      </c>
      <c r="L20776">
        <v>0</v>
      </c>
      <c r="N20776">
        <v>0</v>
      </c>
      <c r="P20776">
        <v>0</v>
      </c>
      <c r="Q20776">
        <v>0</v>
      </c>
      <c r="S20776">
        <v>0</v>
      </c>
    </row>
    <row r="20777" spans="1:19" x14ac:dyDescent="0.3">
      <c r="A20777" t="s">
        <v>41339</v>
      </c>
      <c r="B20777" s="171" t="s">
        <v>41340</v>
      </c>
      <c r="C20777" s="171" t="s">
        <v>140</v>
      </c>
      <c r="D20777" s="171" t="s">
        <v>80</v>
      </c>
      <c r="E20777" s="11">
        <v>45292</v>
      </c>
      <c r="F20777">
        <v>0</v>
      </c>
      <c r="G20777">
        <v>0</v>
      </c>
      <c r="I20777">
        <v>0</v>
      </c>
      <c r="J20777">
        <v>0</v>
      </c>
      <c r="L20777">
        <v>0</v>
      </c>
      <c r="N20777">
        <v>0</v>
      </c>
      <c r="P20777">
        <v>0</v>
      </c>
      <c r="Q20777">
        <v>0</v>
      </c>
      <c r="S20777">
        <v>0</v>
      </c>
    </row>
    <row r="20778" spans="1:19" x14ac:dyDescent="0.3">
      <c r="A20778" t="s">
        <v>41341</v>
      </c>
      <c r="B20778" s="171" t="s">
        <v>41342</v>
      </c>
      <c r="C20778" s="171" t="s">
        <v>8590</v>
      </c>
      <c r="D20778" s="171" t="s">
        <v>80</v>
      </c>
      <c r="E20778" s="11">
        <v>45292</v>
      </c>
      <c r="F20778">
        <v>0</v>
      </c>
      <c r="G20778">
        <v>0</v>
      </c>
      <c r="I20778">
        <v>0</v>
      </c>
      <c r="J20778">
        <v>0</v>
      </c>
      <c r="L20778">
        <v>0</v>
      </c>
      <c r="N20778">
        <v>0</v>
      </c>
      <c r="P20778">
        <v>0</v>
      </c>
      <c r="Q20778">
        <v>0</v>
      </c>
      <c r="S20778">
        <v>0</v>
      </c>
    </row>
    <row r="20779" spans="1:19" x14ac:dyDescent="0.3">
      <c r="A20779" t="s">
        <v>41343</v>
      </c>
      <c r="B20779" s="171" t="s">
        <v>41344</v>
      </c>
      <c r="C20779" s="171" t="s">
        <v>170</v>
      </c>
      <c r="D20779" s="171" t="s">
        <v>80</v>
      </c>
      <c r="E20779" s="11">
        <v>45292</v>
      </c>
      <c r="F20779">
        <v>3.5</v>
      </c>
      <c r="G20779">
        <v>3.5</v>
      </c>
      <c r="I20779">
        <v>16</v>
      </c>
      <c r="J20779">
        <v>49</v>
      </c>
      <c r="L20779">
        <v>49</v>
      </c>
      <c r="N20779">
        <v>16</v>
      </c>
      <c r="P20779">
        <v>0</v>
      </c>
      <c r="Q20779">
        <v>0</v>
      </c>
      <c r="S20779">
        <v>0</v>
      </c>
    </row>
    <row r="20780" spans="1:19" x14ac:dyDescent="0.3">
      <c r="A20780" t="s">
        <v>41345</v>
      </c>
      <c r="B20780" s="171" t="s">
        <v>41346</v>
      </c>
      <c r="C20780" s="171" t="s">
        <v>182</v>
      </c>
      <c r="D20780" s="171" t="s">
        <v>80</v>
      </c>
      <c r="E20780" s="11">
        <v>45292</v>
      </c>
      <c r="F20780">
        <v>8</v>
      </c>
      <c r="G20780">
        <v>11</v>
      </c>
      <c r="I20780">
        <v>34</v>
      </c>
      <c r="J20780">
        <v>91</v>
      </c>
      <c r="L20780">
        <v>124</v>
      </c>
      <c r="N20780">
        <v>34</v>
      </c>
      <c r="P20780">
        <v>0</v>
      </c>
      <c r="Q20780">
        <v>0</v>
      </c>
      <c r="S20780">
        <v>0</v>
      </c>
    </row>
    <row r="20781" spans="1:19" x14ac:dyDescent="0.3">
      <c r="A20781" t="s">
        <v>41347</v>
      </c>
      <c r="B20781" s="171" t="s">
        <v>41348</v>
      </c>
      <c r="C20781" s="171" t="s">
        <v>197</v>
      </c>
      <c r="D20781" s="171" t="s">
        <v>80</v>
      </c>
      <c r="E20781" s="11">
        <v>45292</v>
      </c>
      <c r="F20781">
        <v>7.5</v>
      </c>
      <c r="G20781">
        <v>8</v>
      </c>
      <c r="I20781">
        <v>41</v>
      </c>
      <c r="J20781">
        <v>75</v>
      </c>
      <c r="K20781">
        <v>80</v>
      </c>
      <c r="L20781">
        <v>80</v>
      </c>
      <c r="N20781">
        <v>32</v>
      </c>
      <c r="P20781">
        <v>5</v>
      </c>
      <c r="Q20781">
        <v>6</v>
      </c>
      <c r="S20781">
        <v>9</v>
      </c>
    </row>
    <row r="20782" spans="1:19" x14ac:dyDescent="0.3">
      <c r="A20782" t="s">
        <v>41349</v>
      </c>
      <c r="B20782" s="171" t="s">
        <v>41350</v>
      </c>
      <c r="C20782" s="171" t="s">
        <v>218</v>
      </c>
      <c r="D20782" s="171" t="s">
        <v>80</v>
      </c>
      <c r="E20782" s="11">
        <v>45292</v>
      </c>
      <c r="F20782">
        <v>0</v>
      </c>
      <c r="G20782">
        <v>0</v>
      </c>
      <c r="I20782">
        <v>0</v>
      </c>
      <c r="J20782">
        <v>0</v>
      </c>
      <c r="L20782">
        <v>0</v>
      </c>
      <c r="N20782">
        <v>0</v>
      </c>
      <c r="P20782">
        <v>0</v>
      </c>
      <c r="Q20782">
        <v>0</v>
      </c>
      <c r="S20782">
        <v>0</v>
      </c>
    </row>
    <row r="20783" spans="1:19" x14ac:dyDescent="0.3">
      <c r="A20783" t="s">
        <v>41351</v>
      </c>
      <c r="B20783" s="171" t="s">
        <v>41352</v>
      </c>
      <c r="C20783" s="171" t="s">
        <v>34871</v>
      </c>
      <c r="D20783" s="171" t="s">
        <v>80</v>
      </c>
      <c r="E20783" s="11">
        <v>45292</v>
      </c>
      <c r="F20783">
        <v>2</v>
      </c>
      <c r="G20783">
        <v>4</v>
      </c>
      <c r="I20783">
        <v>20</v>
      </c>
      <c r="J20783">
        <v>22</v>
      </c>
      <c r="L20783">
        <v>44</v>
      </c>
      <c r="N20783">
        <v>14</v>
      </c>
      <c r="P20783">
        <v>0</v>
      </c>
      <c r="Q20783">
        <v>0</v>
      </c>
      <c r="S20783">
        <v>6</v>
      </c>
    </row>
    <row r="20784" spans="1:19" x14ac:dyDescent="0.3">
      <c r="A20784" t="s">
        <v>41353</v>
      </c>
      <c r="B20784" s="171" t="s">
        <v>41354</v>
      </c>
      <c r="C20784" s="171" t="s">
        <v>230</v>
      </c>
      <c r="D20784" s="171" t="s">
        <v>80</v>
      </c>
      <c r="E20784" s="11">
        <v>45292</v>
      </c>
      <c r="F20784">
        <v>0</v>
      </c>
      <c r="G20784">
        <v>0</v>
      </c>
      <c r="I20784">
        <v>0</v>
      </c>
      <c r="J20784">
        <v>0</v>
      </c>
      <c r="L20784">
        <v>0</v>
      </c>
      <c r="N20784">
        <v>0</v>
      </c>
      <c r="P20784">
        <v>0</v>
      </c>
      <c r="Q20784">
        <v>0</v>
      </c>
      <c r="S20784">
        <v>0</v>
      </c>
    </row>
    <row r="20785" spans="1:19" x14ac:dyDescent="0.3">
      <c r="A20785" t="s">
        <v>41355</v>
      </c>
      <c r="B20785" s="171" t="s">
        <v>41356</v>
      </c>
      <c r="C20785" s="171" t="s">
        <v>8193</v>
      </c>
      <c r="D20785" s="171" t="s">
        <v>80</v>
      </c>
      <c r="E20785" s="11">
        <v>45292</v>
      </c>
      <c r="F20785">
        <v>2</v>
      </c>
      <c r="G20785">
        <v>3</v>
      </c>
      <c r="I20785">
        <v>23</v>
      </c>
      <c r="J20785">
        <v>22</v>
      </c>
      <c r="L20785">
        <v>33</v>
      </c>
      <c r="N20785">
        <v>22</v>
      </c>
      <c r="P20785">
        <v>1</v>
      </c>
      <c r="Q20785">
        <v>1</v>
      </c>
      <c r="S20785">
        <v>1</v>
      </c>
    </row>
    <row r="20786" spans="1:19" x14ac:dyDescent="0.3">
      <c r="A20786" t="s">
        <v>41357</v>
      </c>
      <c r="B20786" s="171" t="s">
        <v>41358</v>
      </c>
      <c r="C20786" s="171" t="s">
        <v>10522</v>
      </c>
      <c r="D20786" s="171" t="s">
        <v>80</v>
      </c>
      <c r="E20786" s="11">
        <v>45292</v>
      </c>
      <c r="F20786">
        <v>0</v>
      </c>
      <c r="G20786">
        <v>0</v>
      </c>
      <c r="I20786">
        <v>0</v>
      </c>
      <c r="J20786">
        <v>0</v>
      </c>
      <c r="L20786">
        <v>0</v>
      </c>
      <c r="N20786">
        <v>0</v>
      </c>
      <c r="P20786">
        <v>0</v>
      </c>
      <c r="Q20786">
        <v>0</v>
      </c>
      <c r="S20786">
        <v>0</v>
      </c>
    </row>
    <row r="20787" spans="1:19" x14ac:dyDescent="0.3">
      <c r="A20787" t="s">
        <v>41359</v>
      </c>
      <c r="B20787" s="171" t="s">
        <v>41360</v>
      </c>
      <c r="C20787" s="171" t="s">
        <v>10525</v>
      </c>
      <c r="D20787" s="171" t="s">
        <v>80</v>
      </c>
      <c r="E20787" s="11">
        <v>45292</v>
      </c>
      <c r="F20787">
        <v>0</v>
      </c>
      <c r="G20787">
        <v>0</v>
      </c>
      <c r="I20787">
        <v>0</v>
      </c>
      <c r="J20787">
        <v>0</v>
      </c>
      <c r="L20787">
        <v>0</v>
      </c>
      <c r="N20787">
        <v>0</v>
      </c>
      <c r="P20787">
        <v>0</v>
      </c>
      <c r="Q20787">
        <v>0</v>
      </c>
      <c r="S20787">
        <v>0</v>
      </c>
    </row>
    <row r="20788" spans="1:19" x14ac:dyDescent="0.3">
      <c r="A20788" t="s">
        <v>41361</v>
      </c>
      <c r="B20788" s="171" t="s">
        <v>41362</v>
      </c>
      <c r="C20788" s="171" t="s">
        <v>10528</v>
      </c>
      <c r="D20788" s="171" t="s">
        <v>80</v>
      </c>
      <c r="E20788" s="11">
        <v>45292</v>
      </c>
      <c r="F20788">
        <v>0</v>
      </c>
      <c r="G20788">
        <v>0</v>
      </c>
      <c r="I20788">
        <v>0</v>
      </c>
      <c r="J20788">
        <v>0</v>
      </c>
      <c r="L20788">
        <v>0</v>
      </c>
      <c r="N20788">
        <v>0</v>
      </c>
      <c r="P20788">
        <v>0</v>
      </c>
      <c r="Q20788">
        <v>0</v>
      </c>
      <c r="S20788">
        <v>0</v>
      </c>
    </row>
    <row r="20789" spans="1:19" x14ac:dyDescent="0.3">
      <c r="A20789" t="s">
        <v>41363</v>
      </c>
      <c r="B20789" s="171" t="s">
        <v>41364</v>
      </c>
      <c r="C20789" s="171" t="s">
        <v>10531</v>
      </c>
      <c r="D20789" s="171" t="s">
        <v>80</v>
      </c>
      <c r="E20789" s="11">
        <v>45292</v>
      </c>
      <c r="F20789">
        <v>0</v>
      </c>
      <c r="G20789">
        <v>0</v>
      </c>
      <c r="I20789">
        <v>0</v>
      </c>
      <c r="J20789">
        <v>0</v>
      </c>
      <c r="L20789">
        <v>0</v>
      </c>
      <c r="N20789">
        <v>0</v>
      </c>
      <c r="P20789">
        <v>0</v>
      </c>
      <c r="Q20789">
        <v>0</v>
      </c>
      <c r="S20789">
        <v>0</v>
      </c>
    </row>
    <row r="20790" spans="1:19" x14ac:dyDescent="0.3">
      <c r="A20790" t="s">
        <v>41365</v>
      </c>
      <c r="B20790" s="171" t="s">
        <v>41366</v>
      </c>
      <c r="C20790" s="171" t="s">
        <v>14880</v>
      </c>
      <c r="D20790" s="171" t="s">
        <v>80</v>
      </c>
      <c r="E20790" s="11">
        <v>45292</v>
      </c>
      <c r="F20790">
        <v>0</v>
      </c>
      <c r="G20790">
        <v>0</v>
      </c>
      <c r="I20790">
        <v>0</v>
      </c>
      <c r="J20790">
        <v>0</v>
      </c>
      <c r="L20790">
        <v>0</v>
      </c>
      <c r="N20790">
        <v>0</v>
      </c>
      <c r="P20790">
        <v>0</v>
      </c>
      <c r="Q20790">
        <v>0</v>
      </c>
      <c r="S20790">
        <v>0</v>
      </c>
    </row>
    <row r="20791" spans="1:19" x14ac:dyDescent="0.3">
      <c r="A20791" t="s">
        <v>41367</v>
      </c>
      <c r="B20791" s="171" t="s">
        <v>41368</v>
      </c>
      <c r="C20791" s="171" t="s">
        <v>10534</v>
      </c>
      <c r="D20791" s="171" t="s">
        <v>80</v>
      </c>
      <c r="E20791" s="11">
        <v>45292</v>
      </c>
      <c r="F20791">
        <v>2</v>
      </c>
      <c r="G20791">
        <v>3</v>
      </c>
      <c r="I20791">
        <v>5</v>
      </c>
      <c r="J20791">
        <v>11</v>
      </c>
      <c r="L20791">
        <v>17</v>
      </c>
      <c r="N20791">
        <v>5</v>
      </c>
      <c r="P20791">
        <v>0</v>
      </c>
      <c r="Q20791">
        <v>0</v>
      </c>
      <c r="S20791">
        <v>0</v>
      </c>
    </row>
    <row r="20792" spans="1:19" x14ac:dyDescent="0.3">
      <c r="A20792" t="s">
        <v>41369</v>
      </c>
      <c r="B20792" s="171" t="s">
        <v>41370</v>
      </c>
      <c r="C20792" s="171" t="s">
        <v>10537</v>
      </c>
      <c r="D20792" s="171" t="s">
        <v>80</v>
      </c>
      <c r="E20792" s="11">
        <v>45292</v>
      </c>
      <c r="F20792">
        <v>0.5</v>
      </c>
      <c r="G20792">
        <v>2</v>
      </c>
      <c r="I20792">
        <v>3</v>
      </c>
      <c r="J20792">
        <v>3</v>
      </c>
      <c r="L20792">
        <v>11</v>
      </c>
      <c r="N20792">
        <v>3</v>
      </c>
      <c r="P20792">
        <v>0</v>
      </c>
      <c r="Q20792">
        <v>0</v>
      </c>
      <c r="S20792">
        <v>0</v>
      </c>
    </row>
    <row r="20793" spans="1:19" x14ac:dyDescent="0.3">
      <c r="A20793" t="s">
        <v>41371</v>
      </c>
      <c r="B20793" s="171" t="s">
        <v>41372</v>
      </c>
      <c r="C20793" s="171" t="s">
        <v>34754</v>
      </c>
      <c r="D20793" s="171" t="s">
        <v>4</v>
      </c>
      <c r="E20793" s="11">
        <v>45292</v>
      </c>
      <c r="F20793">
        <v>0.5</v>
      </c>
      <c r="G20793">
        <v>0.5</v>
      </c>
      <c r="I20793">
        <v>0</v>
      </c>
      <c r="J20793">
        <v>2</v>
      </c>
      <c r="L20793">
        <v>2</v>
      </c>
      <c r="N20793">
        <v>0</v>
      </c>
      <c r="P20793">
        <v>0</v>
      </c>
      <c r="Q20793">
        <v>0</v>
      </c>
      <c r="S20793">
        <v>0</v>
      </c>
    </row>
    <row r="20794" spans="1:19" x14ac:dyDescent="0.3">
      <c r="A20794" t="s">
        <v>41373</v>
      </c>
      <c r="B20794" s="171" t="s">
        <v>41374</v>
      </c>
      <c r="C20794" s="171" t="s">
        <v>34757</v>
      </c>
      <c r="D20794" s="171" t="s">
        <v>4</v>
      </c>
      <c r="E20794" s="11">
        <v>45292</v>
      </c>
      <c r="F20794">
        <v>1</v>
      </c>
      <c r="G20794">
        <v>1.5</v>
      </c>
      <c r="I20794">
        <v>0</v>
      </c>
      <c r="J20794">
        <v>4</v>
      </c>
      <c r="L20794">
        <v>6</v>
      </c>
      <c r="N20794">
        <v>0</v>
      </c>
      <c r="P20794">
        <v>0</v>
      </c>
      <c r="Q20794">
        <v>0</v>
      </c>
      <c r="S20794">
        <v>0</v>
      </c>
    </row>
    <row r="20795" spans="1:19" x14ac:dyDescent="0.3">
      <c r="A20795" t="s">
        <v>41375</v>
      </c>
      <c r="B20795" s="171" t="s">
        <v>41376</v>
      </c>
      <c r="C20795" s="171" t="s">
        <v>34760</v>
      </c>
      <c r="D20795" s="171" t="s">
        <v>4</v>
      </c>
      <c r="E20795" s="11">
        <v>45292</v>
      </c>
      <c r="F20795">
        <v>1</v>
      </c>
      <c r="G20795">
        <v>1</v>
      </c>
      <c r="I20795">
        <v>3</v>
      </c>
      <c r="J20795">
        <v>4</v>
      </c>
      <c r="L20795">
        <v>4</v>
      </c>
      <c r="N20795">
        <v>2</v>
      </c>
      <c r="P20795">
        <v>1</v>
      </c>
      <c r="Q20795">
        <v>1</v>
      </c>
      <c r="S20795">
        <v>1</v>
      </c>
    </row>
    <row r="20796" spans="1:19" x14ac:dyDescent="0.3">
      <c r="A20796" t="s">
        <v>41377</v>
      </c>
      <c r="B20796" s="171" t="s">
        <v>41378</v>
      </c>
      <c r="C20796" s="171" t="s">
        <v>34763</v>
      </c>
      <c r="D20796" s="171" t="s">
        <v>4</v>
      </c>
      <c r="E20796" s="11">
        <v>45292</v>
      </c>
      <c r="F20796">
        <v>0.5</v>
      </c>
      <c r="G20796">
        <v>0.5</v>
      </c>
      <c r="I20796">
        <v>0</v>
      </c>
      <c r="J20796">
        <v>2</v>
      </c>
      <c r="L20796">
        <v>2</v>
      </c>
      <c r="N20796">
        <v>0</v>
      </c>
      <c r="P20796">
        <v>0</v>
      </c>
      <c r="Q20796">
        <v>0</v>
      </c>
      <c r="S20796">
        <v>0</v>
      </c>
    </row>
    <row r="20797" spans="1:19" x14ac:dyDescent="0.3">
      <c r="A20797" t="s">
        <v>41379</v>
      </c>
      <c r="B20797" s="171" t="s">
        <v>41380</v>
      </c>
      <c r="C20797" s="171" t="s">
        <v>34766</v>
      </c>
      <c r="D20797" s="171" t="s">
        <v>4</v>
      </c>
      <c r="E20797" s="11">
        <v>45292</v>
      </c>
      <c r="F20797">
        <v>0.5</v>
      </c>
      <c r="G20797">
        <v>0.5</v>
      </c>
      <c r="I20797">
        <v>0</v>
      </c>
      <c r="J20797">
        <v>2</v>
      </c>
      <c r="L20797">
        <v>2</v>
      </c>
      <c r="N20797">
        <v>0</v>
      </c>
      <c r="P20797">
        <v>0</v>
      </c>
      <c r="Q20797">
        <v>0</v>
      </c>
      <c r="S20797">
        <v>0</v>
      </c>
    </row>
    <row r="20798" spans="1:19" x14ac:dyDescent="0.3">
      <c r="A20798" t="s">
        <v>41381</v>
      </c>
      <c r="B20798" s="171" t="s">
        <v>41382</v>
      </c>
      <c r="C20798" s="171" t="s">
        <v>119</v>
      </c>
      <c r="D20798" s="171" t="s">
        <v>4</v>
      </c>
      <c r="E20798" s="11">
        <v>45292</v>
      </c>
      <c r="F20798">
        <v>0</v>
      </c>
      <c r="G20798">
        <v>0</v>
      </c>
      <c r="I20798">
        <v>0</v>
      </c>
      <c r="J20798">
        <v>0</v>
      </c>
      <c r="L20798">
        <v>0</v>
      </c>
      <c r="N20798">
        <v>0</v>
      </c>
      <c r="P20798">
        <v>0</v>
      </c>
      <c r="Q20798">
        <v>0</v>
      </c>
      <c r="S20798">
        <v>0</v>
      </c>
    </row>
    <row r="20799" spans="1:19" x14ac:dyDescent="0.3">
      <c r="A20799" t="s">
        <v>41383</v>
      </c>
      <c r="B20799" s="171" t="s">
        <v>41384</v>
      </c>
      <c r="C20799" s="171" t="s">
        <v>143</v>
      </c>
      <c r="D20799" s="171" t="s">
        <v>4</v>
      </c>
      <c r="E20799" s="11">
        <v>45292</v>
      </c>
      <c r="F20799">
        <v>0</v>
      </c>
      <c r="G20799">
        <v>0</v>
      </c>
      <c r="I20799">
        <v>0</v>
      </c>
      <c r="J20799">
        <v>0</v>
      </c>
      <c r="L20799">
        <v>0</v>
      </c>
      <c r="N20799">
        <v>0</v>
      </c>
      <c r="P20799">
        <v>0</v>
      </c>
      <c r="Q20799">
        <v>0</v>
      </c>
      <c r="S20799">
        <v>0</v>
      </c>
    </row>
    <row r="20800" spans="1:19" x14ac:dyDescent="0.3">
      <c r="A20800" t="s">
        <v>41385</v>
      </c>
      <c r="B20800" s="171" t="s">
        <v>41386</v>
      </c>
      <c r="C20800" s="171" t="s">
        <v>158</v>
      </c>
      <c r="D20800" s="171" t="s">
        <v>4</v>
      </c>
      <c r="E20800" s="11">
        <v>45292</v>
      </c>
      <c r="F20800">
        <v>0</v>
      </c>
      <c r="G20800">
        <v>0</v>
      </c>
      <c r="I20800">
        <v>0</v>
      </c>
      <c r="J20800">
        <v>0</v>
      </c>
      <c r="L20800">
        <v>0</v>
      </c>
      <c r="N20800">
        <v>0</v>
      </c>
      <c r="P20800">
        <v>0</v>
      </c>
      <c r="Q20800">
        <v>0</v>
      </c>
      <c r="S20800">
        <v>0</v>
      </c>
    </row>
    <row r="20801" spans="1:19" x14ac:dyDescent="0.3">
      <c r="A20801" t="s">
        <v>41387</v>
      </c>
      <c r="B20801" s="171" t="s">
        <v>41388</v>
      </c>
      <c r="C20801" s="171" t="s">
        <v>209</v>
      </c>
      <c r="D20801" s="171" t="s">
        <v>4</v>
      </c>
      <c r="E20801" s="11">
        <v>45292</v>
      </c>
      <c r="F20801">
        <v>0</v>
      </c>
      <c r="G20801">
        <v>0</v>
      </c>
      <c r="I20801">
        <v>0</v>
      </c>
      <c r="J20801">
        <v>0</v>
      </c>
      <c r="L20801">
        <v>0</v>
      </c>
      <c r="N20801">
        <v>0</v>
      </c>
      <c r="P20801">
        <v>0</v>
      </c>
      <c r="Q20801">
        <v>0</v>
      </c>
      <c r="S20801">
        <v>0</v>
      </c>
    </row>
    <row r="20802" spans="1:19" x14ac:dyDescent="0.3">
      <c r="A20802" t="s">
        <v>41389</v>
      </c>
      <c r="B20802" s="171" t="s">
        <v>41390</v>
      </c>
      <c r="C20802" s="171" t="s">
        <v>76</v>
      </c>
      <c r="D20802" s="171" t="s">
        <v>4</v>
      </c>
      <c r="E20802" s="11">
        <v>45292</v>
      </c>
      <c r="F20802">
        <v>0</v>
      </c>
      <c r="G20802">
        <v>0</v>
      </c>
      <c r="I20802">
        <v>0</v>
      </c>
      <c r="J20802">
        <v>0</v>
      </c>
      <c r="L20802">
        <v>0</v>
      </c>
      <c r="N20802">
        <v>0</v>
      </c>
      <c r="P20802">
        <v>0</v>
      </c>
      <c r="Q20802">
        <v>0</v>
      </c>
      <c r="S20802">
        <v>0</v>
      </c>
    </row>
    <row r="20803" spans="1:19" x14ac:dyDescent="0.3">
      <c r="A20803" t="s">
        <v>41391</v>
      </c>
      <c r="B20803" s="171" t="s">
        <v>41392</v>
      </c>
      <c r="C20803" s="171" t="s">
        <v>15344</v>
      </c>
      <c r="D20803" s="171" t="s">
        <v>4</v>
      </c>
      <c r="E20803" s="11">
        <v>45292</v>
      </c>
      <c r="F20803">
        <v>0</v>
      </c>
      <c r="G20803">
        <v>0</v>
      </c>
      <c r="I20803">
        <v>0</v>
      </c>
      <c r="J20803">
        <v>0</v>
      </c>
      <c r="L20803">
        <v>0</v>
      </c>
      <c r="N20803">
        <v>0</v>
      </c>
      <c r="P20803">
        <v>0</v>
      </c>
      <c r="Q20803">
        <v>0</v>
      </c>
      <c r="S20803">
        <v>0</v>
      </c>
    </row>
    <row r="20804" spans="1:19" x14ac:dyDescent="0.3">
      <c r="A20804" t="s">
        <v>41393</v>
      </c>
      <c r="B20804" s="171" t="s">
        <v>41394</v>
      </c>
      <c r="C20804" s="171" t="s">
        <v>24281</v>
      </c>
      <c r="D20804" s="171" t="s">
        <v>4</v>
      </c>
      <c r="E20804" s="11">
        <v>45292</v>
      </c>
      <c r="F20804">
        <v>0</v>
      </c>
      <c r="G20804">
        <v>0</v>
      </c>
      <c r="I20804">
        <v>0</v>
      </c>
      <c r="J20804">
        <v>0</v>
      </c>
      <c r="L20804">
        <v>0</v>
      </c>
      <c r="N20804">
        <v>0</v>
      </c>
      <c r="P20804">
        <v>0</v>
      </c>
      <c r="Q20804">
        <v>0</v>
      </c>
      <c r="S20804">
        <v>0</v>
      </c>
    </row>
    <row r="20805" spans="1:19" x14ac:dyDescent="0.3">
      <c r="A20805" t="s">
        <v>41395</v>
      </c>
      <c r="B20805" s="171" t="s">
        <v>41396</v>
      </c>
      <c r="C20805" s="171" t="s">
        <v>24284</v>
      </c>
      <c r="D20805" s="171" t="s">
        <v>4</v>
      </c>
      <c r="E20805" s="11">
        <v>45292</v>
      </c>
      <c r="F20805">
        <v>3</v>
      </c>
      <c r="G20805">
        <v>3</v>
      </c>
      <c r="I20805">
        <v>7</v>
      </c>
      <c r="J20805">
        <v>17</v>
      </c>
      <c r="L20805">
        <v>17</v>
      </c>
      <c r="N20805">
        <v>7</v>
      </c>
      <c r="P20805">
        <v>0</v>
      </c>
      <c r="Q20805">
        <v>2</v>
      </c>
      <c r="S20805">
        <v>0</v>
      </c>
    </row>
    <row r="20806" spans="1:19" x14ac:dyDescent="0.3">
      <c r="A20806" t="s">
        <v>41397</v>
      </c>
      <c r="B20806" s="171" t="s">
        <v>41398</v>
      </c>
      <c r="C20806" s="171" t="s">
        <v>18126</v>
      </c>
      <c r="D20806" s="171" t="s">
        <v>4</v>
      </c>
      <c r="E20806" s="11">
        <v>45292</v>
      </c>
      <c r="F20806">
        <v>0</v>
      </c>
      <c r="G20806">
        <v>0</v>
      </c>
      <c r="I20806">
        <v>0</v>
      </c>
      <c r="J20806">
        <v>0</v>
      </c>
      <c r="L20806">
        <v>0</v>
      </c>
      <c r="N20806">
        <v>0</v>
      </c>
      <c r="P20806">
        <v>0</v>
      </c>
      <c r="Q20806">
        <v>0</v>
      </c>
      <c r="S20806">
        <v>0</v>
      </c>
    </row>
    <row r="20807" spans="1:19" x14ac:dyDescent="0.3">
      <c r="A20807" t="s">
        <v>41399</v>
      </c>
      <c r="B20807" s="171" t="s">
        <v>41400</v>
      </c>
      <c r="C20807" s="171" t="s">
        <v>128</v>
      </c>
      <c r="D20807" s="171" t="s">
        <v>4</v>
      </c>
      <c r="E20807" s="11">
        <v>45292</v>
      </c>
      <c r="F20807">
        <v>0</v>
      </c>
      <c r="G20807">
        <v>0</v>
      </c>
      <c r="I20807">
        <v>0</v>
      </c>
      <c r="J20807">
        <v>0</v>
      </c>
      <c r="L20807">
        <v>0</v>
      </c>
      <c r="N20807">
        <v>0</v>
      </c>
      <c r="P20807">
        <v>0</v>
      </c>
      <c r="Q20807">
        <v>0</v>
      </c>
      <c r="S20807">
        <v>0</v>
      </c>
    </row>
    <row r="20808" spans="1:19" x14ac:dyDescent="0.3">
      <c r="A20808" t="s">
        <v>41401</v>
      </c>
      <c r="B20808" s="171" t="s">
        <v>41402</v>
      </c>
      <c r="C20808" s="171" t="s">
        <v>14824</v>
      </c>
      <c r="D20808" s="171" t="s">
        <v>4</v>
      </c>
      <c r="E20808" s="11">
        <v>45292</v>
      </c>
      <c r="F20808">
        <v>0</v>
      </c>
      <c r="G20808">
        <v>0</v>
      </c>
      <c r="I20808">
        <v>0</v>
      </c>
      <c r="J20808">
        <v>0</v>
      </c>
      <c r="L20808">
        <v>0</v>
      </c>
      <c r="N20808">
        <v>0</v>
      </c>
      <c r="P20808">
        <v>0</v>
      </c>
      <c r="Q20808">
        <v>0</v>
      </c>
      <c r="S20808">
        <v>0</v>
      </c>
    </row>
    <row r="20809" spans="1:19" x14ac:dyDescent="0.3">
      <c r="A20809" t="s">
        <v>41403</v>
      </c>
      <c r="B20809" s="171" t="s">
        <v>41404</v>
      </c>
      <c r="C20809" s="171" t="s">
        <v>152</v>
      </c>
      <c r="D20809" s="171" t="s">
        <v>4</v>
      </c>
      <c r="E20809" s="11">
        <v>45292</v>
      </c>
      <c r="F20809">
        <v>0</v>
      </c>
      <c r="G20809">
        <v>0</v>
      </c>
      <c r="I20809">
        <v>0</v>
      </c>
      <c r="J20809">
        <v>0</v>
      </c>
      <c r="L20809">
        <v>0</v>
      </c>
      <c r="N20809">
        <v>0</v>
      </c>
      <c r="P20809">
        <v>0</v>
      </c>
      <c r="Q20809">
        <v>0</v>
      </c>
      <c r="S20809">
        <v>0</v>
      </c>
    </row>
    <row r="20810" spans="1:19" x14ac:dyDescent="0.3">
      <c r="A20810" t="s">
        <v>41405</v>
      </c>
      <c r="B20810" s="171" t="s">
        <v>41406</v>
      </c>
      <c r="C20810" s="171" t="s">
        <v>194</v>
      </c>
      <c r="D20810" s="171" t="s">
        <v>4</v>
      </c>
      <c r="E20810" s="11">
        <v>45292</v>
      </c>
      <c r="F20810">
        <v>5</v>
      </c>
      <c r="G20810">
        <v>5</v>
      </c>
      <c r="I20810">
        <v>24</v>
      </c>
      <c r="J20810">
        <v>27</v>
      </c>
      <c r="L20810">
        <v>27</v>
      </c>
      <c r="N20810">
        <v>19</v>
      </c>
      <c r="P20810">
        <v>7</v>
      </c>
      <c r="Q20810">
        <v>8</v>
      </c>
      <c r="S20810">
        <v>5</v>
      </c>
    </row>
    <row r="20811" spans="1:19" x14ac:dyDescent="0.3">
      <c r="A20811" t="s">
        <v>41407</v>
      </c>
      <c r="B20811" s="171" t="s">
        <v>41408</v>
      </c>
      <c r="C20811" s="171" t="s">
        <v>39930</v>
      </c>
      <c r="D20811" s="171" t="s">
        <v>4</v>
      </c>
      <c r="E20811" s="11">
        <v>45292</v>
      </c>
      <c r="F20811">
        <v>7</v>
      </c>
      <c r="G20811">
        <v>7</v>
      </c>
      <c r="I20811">
        <v>21</v>
      </c>
      <c r="J20811">
        <v>28</v>
      </c>
      <c r="L20811">
        <v>28</v>
      </c>
      <c r="N20811">
        <v>18</v>
      </c>
      <c r="P20811">
        <v>4</v>
      </c>
      <c r="Q20811">
        <v>4</v>
      </c>
      <c r="S20811">
        <v>3</v>
      </c>
    </row>
    <row r="20812" spans="1:19" x14ac:dyDescent="0.3">
      <c r="A20812" t="s">
        <v>41409</v>
      </c>
      <c r="B20812" s="171" t="s">
        <v>41410</v>
      </c>
      <c r="C20812" s="171" t="s">
        <v>39933</v>
      </c>
      <c r="D20812" s="171" t="s">
        <v>4</v>
      </c>
      <c r="E20812" s="11">
        <v>45292</v>
      </c>
      <c r="F20812">
        <v>1</v>
      </c>
      <c r="G20812">
        <v>1</v>
      </c>
      <c r="I20812">
        <v>5</v>
      </c>
      <c r="J20812">
        <v>4</v>
      </c>
      <c r="L20812">
        <v>4</v>
      </c>
      <c r="N20812">
        <v>4</v>
      </c>
      <c r="P20812">
        <v>0</v>
      </c>
      <c r="Q20812">
        <v>0</v>
      </c>
      <c r="S20812">
        <v>1</v>
      </c>
    </row>
    <row r="20813" spans="1:19" x14ac:dyDescent="0.3">
      <c r="A20813" t="s">
        <v>41411</v>
      </c>
      <c r="B20813" s="171" t="s">
        <v>41412</v>
      </c>
      <c r="C20813" s="171" t="s">
        <v>39936</v>
      </c>
      <c r="D20813" s="171" t="s">
        <v>4</v>
      </c>
      <c r="E20813" s="11">
        <v>45292</v>
      </c>
      <c r="F20813">
        <v>1</v>
      </c>
      <c r="G20813">
        <v>1</v>
      </c>
      <c r="I20813">
        <v>0</v>
      </c>
      <c r="J20813">
        <v>4</v>
      </c>
      <c r="L20813">
        <v>4</v>
      </c>
      <c r="N20813">
        <v>0</v>
      </c>
      <c r="P20813">
        <v>0</v>
      </c>
      <c r="Q20813">
        <v>0</v>
      </c>
      <c r="S20813">
        <v>0</v>
      </c>
    </row>
    <row r="20814" spans="1:19" x14ac:dyDescent="0.3">
      <c r="A20814" t="s">
        <v>41413</v>
      </c>
      <c r="B20814" s="171" t="s">
        <v>41414</v>
      </c>
      <c r="C20814" s="171" t="s">
        <v>39939</v>
      </c>
      <c r="D20814" s="171" t="s">
        <v>4</v>
      </c>
      <c r="E20814" s="11">
        <v>45292</v>
      </c>
      <c r="F20814">
        <v>1</v>
      </c>
      <c r="G20814">
        <v>1</v>
      </c>
      <c r="I20814">
        <v>3</v>
      </c>
      <c r="J20814">
        <v>4</v>
      </c>
      <c r="L20814">
        <v>4</v>
      </c>
      <c r="N20814">
        <v>1</v>
      </c>
      <c r="P20814">
        <v>0</v>
      </c>
      <c r="Q20814">
        <v>0</v>
      </c>
      <c r="S20814">
        <v>2</v>
      </c>
    </row>
    <row r="20815" spans="1:19" x14ac:dyDescent="0.3">
      <c r="A20815" t="s">
        <v>41415</v>
      </c>
      <c r="B20815" s="171" t="s">
        <v>41416</v>
      </c>
      <c r="C20815" s="171" t="s">
        <v>39942</v>
      </c>
      <c r="D20815" s="171" t="s">
        <v>4</v>
      </c>
      <c r="E20815" s="11">
        <v>45292</v>
      </c>
      <c r="F20815">
        <v>3</v>
      </c>
      <c r="G20815">
        <v>3</v>
      </c>
      <c r="I20815">
        <v>10</v>
      </c>
      <c r="J20815">
        <v>12</v>
      </c>
      <c r="L20815">
        <v>12</v>
      </c>
      <c r="N20815">
        <v>10</v>
      </c>
      <c r="P20815">
        <v>0</v>
      </c>
      <c r="Q20815">
        <v>1</v>
      </c>
      <c r="S20815">
        <v>0</v>
      </c>
    </row>
    <row r="20816" spans="1:19" x14ac:dyDescent="0.3">
      <c r="A20816" t="s">
        <v>41417</v>
      </c>
      <c r="B20816" s="171" t="s">
        <v>41418</v>
      </c>
      <c r="C20816" s="171" t="s">
        <v>18137</v>
      </c>
      <c r="D20816" s="171" t="s">
        <v>4</v>
      </c>
      <c r="E20816" s="11">
        <v>45292</v>
      </c>
      <c r="F20816">
        <v>0</v>
      </c>
      <c r="G20816">
        <v>0</v>
      </c>
      <c r="I20816">
        <v>0</v>
      </c>
      <c r="J20816">
        <v>0</v>
      </c>
      <c r="L20816">
        <v>0</v>
      </c>
      <c r="N20816">
        <v>0</v>
      </c>
      <c r="P20816">
        <v>0</v>
      </c>
      <c r="Q20816">
        <v>0</v>
      </c>
      <c r="S20816">
        <v>0</v>
      </c>
    </row>
    <row r="20817" spans="1:19" x14ac:dyDescent="0.3">
      <c r="A20817" t="s">
        <v>41419</v>
      </c>
      <c r="B20817" s="171" t="s">
        <v>41420</v>
      </c>
      <c r="C20817" s="171" t="s">
        <v>18140</v>
      </c>
      <c r="D20817" s="171" t="s">
        <v>4</v>
      </c>
      <c r="E20817" s="11">
        <v>45292</v>
      </c>
      <c r="F20817">
        <v>3</v>
      </c>
      <c r="G20817">
        <v>4</v>
      </c>
      <c r="I20817">
        <v>10</v>
      </c>
      <c r="J20817">
        <v>15</v>
      </c>
      <c r="L20817">
        <v>20</v>
      </c>
      <c r="N20817">
        <v>9</v>
      </c>
      <c r="P20817">
        <v>3</v>
      </c>
      <c r="Q20817">
        <v>3</v>
      </c>
      <c r="S20817">
        <v>1</v>
      </c>
    </row>
    <row r="20818" spans="1:19" x14ac:dyDescent="0.3">
      <c r="A20818" t="s">
        <v>41421</v>
      </c>
      <c r="B20818" s="171" t="s">
        <v>41422</v>
      </c>
      <c r="C20818" s="171" t="s">
        <v>236</v>
      </c>
      <c r="D20818" s="171" t="s">
        <v>4</v>
      </c>
      <c r="E20818" s="11">
        <v>45292</v>
      </c>
      <c r="F20818">
        <v>0</v>
      </c>
      <c r="G20818">
        <v>0</v>
      </c>
      <c r="I20818">
        <v>0</v>
      </c>
      <c r="J20818">
        <v>0</v>
      </c>
      <c r="L20818">
        <v>0</v>
      </c>
      <c r="N20818">
        <v>0</v>
      </c>
      <c r="P20818">
        <v>0</v>
      </c>
      <c r="Q20818">
        <v>0</v>
      </c>
      <c r="S20818">
        <v>0</v>
      </c>
    </row>
    <row r="20819" spans="1:19" x14ac:dyDescent="0.3">
      <c r="A20819" t="s">
        <v>41423</v>
      </c>
      <c r="B20819" s="171" t="s">
        <v>41424</v>
      </c>
      <c r="C20819" s="171" t="s">
        <v>239</v>
      </c>
      <c r="D20819" s="171" t="s">
        <v>4</v>
      </c>
      <c r="E20819" s="11">
        <v>45292</v>
      </c>
      <c r="F20819">
        <v>0</v>
      </c>
      <c r="G20819">
        <v>0</v>
      </c>
      <c r="I20819">
        <v>0</v>
      </c>
      <c r="J20819">
        <v>0</v>
      </c>
      <c r="L20819">
        <v>0</v>
      </c>
      <c r="N20819">
        <v>0</v>
      </c>
      <c r="P20819">
        <v>0</v>
      </c>
      <c r="Q20819">
        <v>0</v>
      </c>
      <c r="S20819">
        <v>0</v>
      </c>
    </row>
    <row r="20820" spans="1:19" x14ac:dyDescent="0.3">
      <c r="A20820" t="s">
        <v>41425</v>
      </c>
      <c r="B20820" s="171" t="s">
        <v>41426</v>
      </c>
      <c r="C20820" s="171" t="s">
        <v>24315</v>
      </c>
      <c r="D20820" s="171" t="s">
        <v>4</v>
      </c>
      <c r="E20820" s="11">
        <v>45292</v>
      </c>
      <c r="F20820">
        <v>0</v>
      </c>
      <c r="G20820">
        <v>0</v>
      </c>
      <c r="I20820">
        <v>0</v>
      </c>
      <c r="J20820">
        <v>0</v>
      </c>
      <c r="L20820">
        <v>0</v>
      </c>
      <c r="N20820">
        <v>0</v>
      </c>
      <c r="P20820">
        <v>0</v>
      </c>
      <c r="Q20820">
        <v>0</v>
      </c>
      <c r="S20820">
        <v>0</v>
      </c>
    </row>
    <row r="20821" spans="1:19" x14ac:dyDescent="0.3">
      <c r="A20821" t="s">
        <v>41427</v>
      </c>
      <c r="B20821" s="171" t="s">
        <v>41428</v>
      </c>
      <c r="C20821" s="171" t="s">
        <v>34833</v>
      </c>
      <c r="D20821" s="171" t="s">
        <v>4</v>
      </c>
      <c r="E20821" s="11">
        <v>45292</v>
      </c>
      <c r="F20821">
        <v>1.5</v>
      </c>
      <c r="G20821">
        <v>2</v>
      </c>
      <c r="I20821">
        <v>3</v>
      </c>
      <c r="J20821">
        <v>9</v>
      </c>
      <c r="L20821">
        <v>11</v>
      </c>
      <c r="N20821">
        <v>3</v>
      </c>
      <c r="P20821">
        <v>0</v>
      </c>
      <c r="Q20821">
        <v>0</v>
      </c>
      <c r="S20821">
        <v>0</v>
      </c>
    </row>
    <row r="20822" spans="1:19" x14ac:dyDescent="0.3">
      <c r="A20822" t="s">
        <v>41429</v>
      </c>
      <c r="B20822" s="171" t="s">
        <v>41430</v>
      </c>
      <c r="C20822" s="171" t="s">
        <v>34836</v>
      </c>
      <c r="D20822" s="171" t="s">
        <v>4</v>
      </c>
      <c r="E20822" s="11">
        <v>45292</v>
      </c>
      <c r="F20822">
        <v>1.5</v>
      </c>
      <c r="G20822">
        <v>1.5</v>
      </c>
      <c r="I20822">
        <v>1</v>
      </c>
      <c r="J20822">
        <v>7</v>
      </c>
      <c r="L20822">
        <v>7</v>
      </c>
      <c r="N20822">
        <v>1</v>
      </c>
      <c r="P20822">
        <v>0</v>
      </c>
      <c r="Q20822">
        <v>0</v>
      </c>
      <c r="S20822">
        <v>0</v>
      </c>
    </row>
    <row r="20823" spans="1:19" x14ac:dyDescent="0.3">
      <c r="A20823" t="s">
        <v>41431</v>
      </c>
      <c r="B20823" s="171" t="s">
        <v>41432</v>
      </c>
      <c r="C20823" s="171" t="s">
        <v>113</v>
      </c>
      <c r="D20823" s="171" t="s">
        <v>4</v>
      </c>
      <c r="E20823" s="11">
        <v>45292</v>
      </c>
      <c r="F20823">
        <v>0</v>
      </c>
      <c r="G20823">
        <v>0</v>
      </c>
      <c r="I20823">
        <v>0</v>
      </c>
      <c r="J20823">
        <v>0</v>
      </c>
      <c r="L20823">
        <v>0</v>
      </c>
      <c r="N20823">
        <v>0</v>
      </c>
      <c r="P20823">
        <v>0</v>
      </c>
      <c r="Q20823">
        <v>0</v>
      </c>
      <c r="S20823">
        <v>0</v>
      </c>
    </row>
    <row r="20824" spans="1:19" x14ac:dyDescent="0.3">
      <c r="A20824" t="s">
        <v>41433</v>
      </c>
      <c r="B20824" s="171" t="s">
        <v>41434</v>
      </c>
      <c r="C20824" s="171" t="s">
        <v>131</v>
      </c>
      <c r="D20824" s="171" t="s">
        <v>4</v>
      </c>
      <c r="E20824" s="11">
        <v>45292</v>
      </c>
      <c r="F20824">
        <v>0</v>
      </c>
      <c r="G20824">
        <v>0</v>
      </c>
      <c r="I20824">
        <v>0</v>
      </c>
      <c r="J20824">
        <v>0</v>
      </c>
      <c r="L20824">
        <v>0</v>
      </c>
      <c r="N20824">
        <v>0</v>
      </c>
      <c r="P20824">
        <v>0</v>
      </c>
      <c r="Q20824">
        <v>0</v>
      </c>
      <c r="S20824">
        <v>0</v>
      </c>
    </row>
    <row r="20825" spans="1:19" x14ac:dyDescent="0.3">
      <c r="A20825" t="s">
        <v>41435</v>
      </c>
      <c r="B20825" s="171" t="s">
        <v>41436</v>
      </c>
      <c r="C20825" s="171" t="s">
        <v>14843</v>
      </c>
      <c r="D20825" s="171" t="s">
        <v>4</v>
      </c>
      <c r="E20825" s="11">
        <v>45292</v>
      </c>
      <c r="F20825">
        <v>0</v>
      </c>
      <c r="G20825">
        <v>0</v>
      </c>
      <c r="I20825">
        <v>0</v>
      </c>
      <c r="J20825">
        <v>0</v>
      </c>
      <c r="L20825">
        <v>0</v>
      </c>
      <c r="N20825">
        <v>0</v>
      </c>
      <c r="P20825">
        <v>0</v>
      </c>
      <c r="Q20825">
        <v>0</v>
      </c>
      <c r="S20825">
        <v>0</v>
      </c>
    </row>
    <row r="20826" spans="1:19" x14ac:dyDescent="0.3">
      <c r="A20826" t="s">
        <v>41437</v>
      </c>
      <c r="B20826" s="171" t="s">
        <v>41438</v>
      </c>
      <c r="C20826" s="171" t="s">
        <v>155</v>
      </c>
      <c r="D20826" s="171" t="s">
        <v>4</v>
      </c>
      <c r="E20826" s="11">
        <v>45292</v>
      </c>
      <c r="F20826">
        <v>4</v>
      </c>
      <c r="G20826">
        <v>5</v>
      </c>
      <c r="I20826">
        <v>11</v>
      </c>
      <c r="J20826">
        <v>23</v>
      </c>
      <c r="L20826">
        <v>26</v>
      </c>
      <c r="N20826">
        <v>11</v>
      </c>
      <c r="P20826">
        <v>1</v>
      </c>
      <c r="Q20826">
        <v>2</v>
      </c>
      <c r="S20826">
        <v>0</v>
      </c>
    </row>
    <row r="20827" spans="1:19" x14ac:dyDescent="0.3">
      <c r="A20827" t="s">
        <v>41439</v>
      </c>
      <c r="B20827" s="171" t="s">
        <v>41440</v>
      </c>
      <c r="C20827" s="171" t="s">
        <v>16232</v>
      </c>
      <c r="D20827" s="171" t="s">
        <v>4</v>
      </c>
      <c r="E20827" s="11">
        <v>45292</v>
      </c>
      <c r="F20827">
        <v>1.5</v>
      </c>
      <c r="G20827">
        <v>4</v>
      </c>
      <c r="I20827">
        <v>3</v>
      </c>
      <c r="J20827">
        <v>9</v>
      </c>
      <c r="L20827">
        <v>24</v>
      </c>
      <c r="N20827">
        <v>3</v>
      </c>
      <c r="P20827">
        <v>0</v>
      </c>
      <c r="Q20827">
        <v>0</v>
      </c>
      <c r="S20827">
        <v>0</v>
      </c>
    </row>
    <row r="20828" spans="1:19" x14ac:dyDescent="0.3">
      <c r="A20828" t="s">
        <v>41441</v>
      </c>
      <c r="B20828" s="171" t="s">
        <v>41442</v>
      </c>
      <c r="C20828" s="171" t="s">
        <v>16557</v>
      </c>
      <c r="D20828" s="171" t="s">
        <v>4</v>
      </c>
      <c r="E20828" s="11">
        <v>45292</v>
      </c>
      <c r="F20828">
        <v>0</v>
      </c>
      <c r="G20828">
        <v>0</v>
      </c>
      <c r="I20828">
        <v>0</v>
      </c>
      <c r="J20828">
        <v>0</v>
      </c>
      <c r="L20828">
        <v>0</v>
      </c>
      <c r="N20828">
        <v>0</v>
      </c>
      <c r="P20828">
        <v>0</v>
      </c>
      <c r="Q20828">
        <v>0</v>
      </c>
      <c r="S20828">
        <v>0</v>
      </c>
    </row>
    <row r="20829" spans="1:19" x14ac:dyDescent="0.3">
      <c r="A20829" t="s">
        <v>41443</v>
      </c>
      <c r="B20829" s="171" t="s">
        <v>41444</v>
      </c>
      <c r="C20829" s="171" t="s">
        <v>188</v>
      </c>
      <c r="D20829" s="171" t="s">
        <v>4</v>
      </c>
      <c r="E20829" s="11">
        <v>45292</v>
      </c>
      <c r="F20829">
        <v>0.5</v>
      </c>
      <c r="G20829">
        <v>3.5</v>
      </c>
      <c r="I20829">
        <v>3</v>
      </c>
      <c r="J20829">
        <v>3</v>
      </c>
      <c r="L20829">
        <v>20</v>
      </c>
      <c r="N20829">
        <v>2</v>
      </c>
      <c r="P20829">
        <v>0</v>
      </c>
      <c r="Q20829">
        <v>0</v>
      </c>
      <c r="S20829">
        <v>1</v>
      </c>
    </row>
    <row r="20830" spans="1:19" x14ac:dyDescent="0.3">
      <c r="A20830" t="s">
        <v>41445</v>
      </c>
      <c r="B20830" s="171" t="s">
        <v>41446</v>
      </c>
      <c r="C20830" s="171" t="s">
        <v>227</v>
      </c>
      <c r="D20830" s="171" t="s">
        <v>4</v>
      </c>
      <c r="E20830" s="11">
        <v>45292</v>
      </c>
      <c r="F20830">
        <v>0</v>
      </c>
      <c r="G20830">
        <v>0</v>
      </c>
      <c r="I20830">
        <v>0</v>
      </c>
      <c r="J20830">
        <v>0</v>
      </c>
      <c r="L20830">
        <v>0</v>
      </c>
      <c r="N20830">
        <v>0</v>
      </c>
      <c r="P20830">
        <v>0</v>
      </c>
      <c r="Q20830">
        <v>0</v>
      </c>
      <c r="S20830">
        <v>0</v>
      </c>
    </row>
    <row r="20831" spans="1:19" x14ac:dyDescent="0.3">
      <c r="A20831" t="s">
        <v>41447</v>
      </c>
      <c r="B20831" s="171" t="s">
        <v>41448</v>
      </c>
      <c r="C20831" s="171" t="s">
        <v>116</v>
      </c>
      <c r="D20831" s="171" t="s">
        <v>4</v>
      </c>
      <c r="E20831" s="11">
        <v>45292</v>
      </c>
      <c r="F20831">
        <v>0</v>
      </c>
      <c r="G20831">
        <v>0</v>
      </c>
      <c r="I20831">
        <v>0</v>
      </c>
      <c r="J20831">
        <v>0</v>
      </c>
      <c r="L20831">
        <v>0</v>
      </c>
      <c r="N20831">
        <v>0</v>
      </c>
      <c r="P20831">
        <v>0</v>
      </c>
      <c r="Q20831">
        <v>0</v>
      </c>
      <c r="S20831">
        <v>0</v>
      </c>
    </row>
    <row r="20832" spans="1:19" x14ac:dyDescent="0.3">
      <c r="A20832" t="s">
        <v>41449</v>
      </c>
      <c r="B20832" s="171" t="s">
        <v>41450</v>
      </c>
      <c r="C20832" s="171" t="s">
        <v>9862</v>
      </c>
      <c r="D20832" s="171" t="s">
        <v>4</v>
      </c>
      <c r="E20832" s="11">
        <v>45292</v>
      </c>
      <c r="F20832">
        <v>0</v>
      </c>
      <c r="G20832">
        <v>0</v>
      </c>
      <c r="I20832">
        <v>0</v>
      </c>
      <c r="J20832">
        <v>0</v>
      </c>
      <c r="L20832">
        <v>0</v>
      </c>
      <c r="N20832">
        <v>0</v>
      </c>
      <c r="P20832">
        <v>0</v>
      </c>
      <c r="Q20832">
        <v>0</v>
      </c>
      <c r="S20832">
        <v>0</v>
      </c>
    </row>
    <row r="20833" spans="1:19" x14ac:dyDescent="0.3">
      <c r="A20833" t="s">
        <v>41451</v>
      </c>
      <c r="B20833" s="171" t="s">
        <v>41452</v>
      </c>
      <c r="C20833" s="171" t="s">
        <v>140</v>
      </c>
      <c r="D20833" s="171" t="s">
        <v>4</v>
      </c>
      <c r="E20833" s="11">
        <v>45292</v>
      </c>
      <c r="F20833">
        <v>0</v>
      </c>
      <c r="G20833">
        <v>0</v>
      </c>
      <c r="I20833">
        <v>0</v>
      </c>
      <c r="J20833">
        <v>0</v>
      </c>
      <c r="L20833">
        <v>0</v>
      </c>
      <c r="N20833">
        <v>0</v>
      </c>
      <c r="P20833">
        <v>0</v>
      </c>
      <c r="Q20833">
        <v>0</v>
      </c>
      <c r="S20833">
        <v>0</v>
      </c>
    </row>
    <row r="20834" spans="1:19" x14ac:dyDescent="0.3">
      <c r="A20834" t="s">
        <v>41453</v>
      </c>
      <c r="B20834" s="171" t="s">
        <v>41454</v>
      </c>
      <c r="C20834" s="171" t="s">
        <v>8590</v>
      </c>
      <c r="D20834" s="171" t="s">
        <v>4</v>
      </c>
      <c r="E20834" s="11">
        <v>45292</v>
      </c>
      <c r="F20834">
        <v>0</v>
      </c>
      <c r="G20834">
        <v>0</v>
      </c>
      <c r="I20834">
        <v>0</v>
      </c>
      <c r="J20834">
        <v>0</v>
      </c>
      <c r="L20834">
        <v>0</v>
      </c>
      <c r="N20834">
        <v>0</v>
      </c>
      <c r="P20834">
        <v>0</v>
      </c>
      <c r="Q20834">
        <v>0</v>
      </c>
      <c r="S20834">
        <v>0</v>
      </c>
    </row>
    <row r="20835" spans="1:19" x14ac:dyDescent="0.3">
      <c r="A20835" t="s">
        <v>41455</v>
      </c>
      <c r="B20835" s="171" t="s">
        <v>41456</v>
      </c>
      <c r="C20835" s="171" t="s">
        <v>170</v>
      </c>
      <c r="D20835" s="171" t="s">
        <v>4</v>
      </c>
      <c r="E20835" s="11">
        <v>45292</v>
      </c>
      <c r="F20835">
        <v>3.5</v>
      </c>
      <c r="G20835">
        <v>3.5</v>
      </c>
      <c r="I20835">
        <v>16</v>
      </c>
      <c r="J20835">
        <v>49</v>
      </c>
      <c r="L20835">
        <v>49</v>
      </c>
      <c r="N20835">
        <v>16</v>
      </c>
      <c r="P20835">
        <v>0</v>
      </c>
      <c r="Q20835">
        <v>0</v>
      </c>
      <c r="S20835">
        <v>0</v>
      </c>
    </row>
    <row r="20836" spans="1:19" x14ac:dyDescent="0.3">
      <c r="A20836" t="s">
        <v>41457</v>
      </c>
      <c r="B20836" s="171" t="s">
        <v>41458</v>
      </c>
      <c r="C20836" s="171" t="s">
        <v>182</v>
      </c>
      <c r="D20836" s="171" t="s">
        <v>4</v>
      </c>
      <c r="E20836" s="11">
        <v>45292</v>
      </c>
      <c r="F20836">
        <v>8</v>
      </c>
      <c r="G20836">
        <v>11</v>
      </c>
      <c r="I20836">
        <v>34</v>
      </c>
      <c r="J20836">
        <v>91</v>
      </c>
      <c r="L20836">
        <v>124</v>
      </c>
      <c r="N20836">
        <v>34</v>
      </c>
      <c r="P20836">
        <v>0</v>
      </c>
      <c r="Q20836">
        <v>0</v>
      </c>
      <c r="S20836">
        <v>0</v>
      </c>
    </row>
    <row r="20837" spans="1:19" x14ac:dyDescent="0.3">
      <c r="A20837" t="s">
        <v>41459</v>
      </c>
      <c r="B20837" s="171" t="s">
        <v>41460</v>
      </c>
      <c r="C20837" s="171" t="s">
        <v>197</v>
      </c>
      <c r="D20837" s="171" t="s">
        <v>4</v>
      </c>
      <c r="E20837" s="11">
        <v>45292</v>
      </c>
      <c r="F20837">
        <v>7.5</v>
      </c>
      <c r="G20837">
        <v>8</v>
      </c>
      <c r="I20837">
        <v>41</v>
      </c>
      <c r="J20837">
        <v>75</v>
      </c>
      <c r="L20837">
        <v>80</v>
      </c>
      <c r="N20837">
        <v>32</v>
      </c>
      <c r="P20837">
        <v>5</v>
      </c>
      <c r="Q20837">
        <v>6</v>
      </c>
      <c r="S20837">
        <v>9</v>
      </c>
    </row>
    <row r="20838" spans="1:19" x14ac:dyDescent="0.3">
      <c r="A20838" t="s">
        <v>41461</v>
      </c>
      <c r="B20838" s="171" t="s">
        <v>41462</v>
      </c>
      <c r="C20838" s="171" t="s">
        <v>218</v>
      </c>
      <c r="D20838" s="171" t="s">
        <v>4</v>
      </c>
      <c r="E20838" s="11">
        <v>45292</v>
      </c>
      <c r="F20838">
        <v>0</v>
      </c>
      <c r="G20838">
        <v>0</v>
      </c>
      <c r="I20838">
        <v>0</v>
      </c>
      <c r="J20838">
        <v>0</v>
      </c>
      <c r="L20838">
        <v>0</v>
      </c>
      <c r="N20838">
        <v>0</v>
      </c>
      <c r="P20838">
        <v>0</v>
      </c>
      <c r="Q20838">
        <v>0</v>
      </c>
      <c r="S20838">
        <v>0</v>
      </c>
    </row>
    <row r="20839" spans="1:19" x14ac:dyDescent="0.3">
      <c r="A20839" t="s">
        <v>41463</v>
      </c>
      <c r="B20839" s="171" t="s">
        <v>41464</v>
      </c>
      <c r="C20839" s="171" t="s">
        <v>34871</v>
      </c>
      <c r="D20839" s="171" t="s">
        <v>4</v>
      </c>
      <c r="E20839" s="11">
        <v>45292</v>
      </c>
      <c r="F20839">
        <v>2</v>
      </c>
      <c r="G20839">
        <v>4</v>
      </c>
      <c r="I20839">
        <v>20</v>
      </c>
      <c r="J20839">
        <v>22</v>
      </c>
      <c r="L20839">
        <v>44</v>
      </c>
      <c r="N20839">
        <v>14</v>
      </c>
      <c r="P20839">
        <v>0</v>
      </c>
      <c r="Q20839">
        <v>0</v>
      </c>
      <c r="S20839">
        <v>6</v>
      </c>
    </row>
    <row r="20840" spans="1:19" x14ac:dyDescent="0.3">
      <c r="A20840" t="s">
        <v>41465</v>
      </c>
      <c r="B20840" s="171" t="s">
        <v>41466</v>
      </c>
      <c r="C20840" s="171" t="s">
        <v>230</v>
      </c>
      <c r="D20840" s="171" t="s">
        <v>4</v>
      </c>
      <c r="E20840" s="11">
        <v>45292</v>
      </c>
      <c r="F20840">
        <v>0</v>
      </c>
      <c r="G20840">
        <v>0</v>
      </c>
      <c r="I20840">
        <v>0</v>
      </c>
      <c r="J20840">
        <v>0</v>
      </c>
      <c r="L20840">
        <v>0</v>
      </c>
      <c r="N20840">
        <v>0</v>
      </c>
      <c r="P20840">
        <v>0</v>
      </c>
      <c r="Q20840">
        <v>0</v>
      </c>
      <c r="S20840">
        <v>0</v>
      </c>
    </row>
    <row r="20841" spans="1:19" x14ac:dyDescent="0.3">
      <c r="A20841" t="s">
        <v>41467</v>
      </c>
      <c r="B20841" s="171" t="s">
        <v>41468</v>
      </c>
      <c r="C20841" s="171" t="s">
        <v>8193</v>
      </c>
      <c r="D20841" s="171" t="s">
        <v>4</v>
      </c>
      <c r="E20841" s="11">
        <v>45292</v>
      </c>
      <c r="F20841">
        <v>2</v>
      </c>
      <c r="G20841">
        <v>3</v>
      </c>
      <c r="I20841">
        <v>23</v>
      </c>
      <c r="J20841">
        <v>22</v>
      </c>
      <c r="L20841">
        <v>33</v>
      </c>
      <c r="N20841">
        <v>22</v>
      </c>
      <c r="P20841">
        <v>1</v>
      </c>
      <c r="Q20841">
        <v>1</v>
      </c>
      <c r="S20841">
        <v>1</v>
      </c>
    </row>
    <row r="20842" spans="1:19" x14ac:dyDescent="0.3">
      <c r="A20842" t="s">
        <v>41469</v>
      </c>
      <c r="B20842" s="171" t="s">
        <v>41470</v>
      </c>
      <c r="C20842" s="171" t="s">
        <v>10522</v>
      </c>
      <c r="D20842" s="171" t="s">
        <v>4</v>
      </c>
      <c r="E20842" s="11">
        <v>45292</v>
      </c>
      <c r="F20842">
        <v>0</v>
      </c>
      <c r="G20842">
        <v>0</v>
      </c>
      <c r="I20842">
        <v>0</v>
      </c>
      <c r="J20842">
        <v>0</v>
      </c>
      <c r="L20842">
        <v>0</v>
      </c>
      <c r="N20842">
        <v>0</v>
      </c>
      <c r="P20842">
        <v>0</v>
      </c>
      <c r="Q20842">
        <v>0</v>
      </c>
      <c r="S20842">
        <v>0</v>
      </c>
    </row>
    <row r="20843" spans="1:19" x14ac:dyDescent="0.3">
      <c r="A20843" t="s">
        <v>41471</v>
      </c>
      <c r="B20843" s="171" t="s">
        <v>41472</v>
      </c>
      <c r="C20843" s="171" t="s">
        <v>10525</v>
      </c>
      <c r="D20843" s="171" t="s">
        <v>4</v>
      </c>
      <c r="E20843" s="11">
        <v>45292</v>
      </c>
      <c r="F20843">
        <v>0</v>
      </c>
      <c r="G20843">
        <v>0</v>
      </c>
      <c r="I20843">
        <v>0</v>
      </c>
      <c r="J20843">
        <v>0</v>
      </c>
      <c r="L20843">
        <v>0</v>
      </c>
      <c r="N20843">
        <v>0</v>
      </c>
      <c r="P20843">
        <v>0</v>
      </c>
      <c r="Q20843">
        <v>0</v>
      </c>
      <c r="S20843">
        <v>0</v>
      </c>
    </row>
    <row r="20844" spans="1:19" x14ac:dyDescent="0.3">
      <c r="A20844" t="s">
        <v>41473</v>
      </c>
      <c r="B20844" s="171" t="s">
        <v>41474</v>
      </c>
      <c r="C20844" s="171" t="s">
        <v>10528</v>
      </c>
      <c r="D20844" s="171" t="s">
        <v>4</v>
      </c>
      <c r="E20844" s="11">
        <v>45292</v>
      </c>
      <c r="F20844">
        <v>0</v>
      </c>
      <c r="G20844">
        <v>0</v>
      </c>
      <c r="I20844">
        <v>0</v>
      </c>
      <c r="J20844">
        <v>0</v>
      </c>
      <c r="L20844">
        <v>0</v>
      </c>
      <c r="N20844">
        <v>0</v>
      </c>
      <c r="P20844">
        <v>0</v>
      </c>
      <c r="Q20844">
        <v>0</v>
      </c>
      <c r="S20844">
        <v>0</v>
      </c>
    </row>
    <row r="20845" spans="1:19" x14ac:dyDescent="0.3">
      <c r="A20845" t="s">
        <v>41475</v>
      </c>
      <c r="B20845" s="171" t="s">
        <v>41476</v>
      </c>
      <c r="C20845" s="171" t="s">
        <v>10531</v>
      </c>
      <c r="D20845" s="171" t="s">
        <v>4</v>
      </c>
      <c r="E20845" s="11">
        <v>45292</v>
      </c>
      <c r="F20845">
        <v>0</v>
      </c>
      <c r="G20845">
        <v>0</v>
      </c>
      <c r="I20845">
        <v>0</v>
      </c>
      <c r="J20845">
        <v>0</v>
      </c>
      <c r="L20845">
        <v>0</v>
      </c>
      <c r="N20845">
        <v>0</v>
      </c>
      <c r="P20845">
        <v>0</v>
      </c>
      <c r="Q20845">
        <v>0</v>
      </c>
      <c r="S20845">
        <v>0</v>
      </c>
    </row>
    <row r="20846" spans="1:19" x14ac:dyDescent="0.3">
      <c r="A20846" t="s">
        <v>41477</v>
      </c>
      <c r="B20846" s="171" t="s">
        <v>41478</v>
      </c>
      <c r="C20846" s="171" t="s">
        <v>14880</v>
      </c>
      <c r="D20846" s="171" t="s">
        <v>4</v>
      </c>
      <c r="E20846" s="11">
        <v>45292</v>
      </c>
      <c r="F20846">
        <v>0</v>
      </c>
      <c r="G20846">
        <v>0</v>
      </c>
      <c r="I20846">
        <v>0</v>
      </c>
      <c r="J20846">
        <v>0</v>
      </c>
      <c r="L20846">
        <v>0</v>
      </c>
      <c r="N20846">
        <v>0</v>
      </c>
      <c r="P20846">
        <v>0</v>
      </c>
      <c r="Q20846">
        <v>0</v>
      </c>
      <c r="S20846">
        <v>0</v>
      </c>
    </row>
    <row r="20847" spans="1:19" x14ac:dyDescent="0.3">
      <c r="A20847" t="s">
        <v>41479</v>
      </c>
      <c r="B20847" s="171" t="s">
        <v>41480</v>
      </c>
      <c r="C20847" s="171" t="s">
        <v>10534</v>
      </c>
      <c r="D20847" s="171" t="s">
        <v>4</v>
      </c>
      <c r="E20847" s="11">
        <v>45292</v>
      </c>
      <c r="F20847">
        <v>2</v>
      </c>
      <c r="G20847">
        <v>3</v>
      </c>
      <c r="I20847">
        <v>5</v>
      </c>
      <c r="J20847">
        <v>11</v>
      </c>
      <c r="L20847">
        <v>17</v>
      </c>
      <c r="N20847">
        <v>5</v>
      </c>
      <c r="P20847">
        <v>0</v>
      </c>
      <c r="Q20847">
        <v>0</v>
      </c>
      <c r="S20847">
        <v>0</v>
      </c>
    </row>
    <row r="20848" spans="1:19" x14ac:dyDescent="0.3">
      <c r="A20848" t="s">
        <v>41481</v>
      </c>
      <c r="B20848" s="171" t="s">
        <v>41482</v>
      </c>
      <c r="C20848" s="171" t="s">
        <v>10537</v>
      </c>
      <c r="D20848" s="171" t="s">
        <v>4</v>
      </c>
      <c r="E20848" s="11">
        <v>45292</v>
      </c>
      <c r="F20848">
        <v>0.5</v>
      </c>
      <c r="G20848">
        <v>2</v>
      </c>
      <c r="I20848">
        <v>3</v>
      </c>
      <c r="J20848">
        <v>3</v>
      </c>
      <c r="L20848">
        <v>11</v>
      </c>
      <c r="N20848">
        <v>3</v>
      </c>
      <c r="P20848">
        <v>0</v>
      </c>
      <c r="Q20848">
        <v>0</v>
      </c>
      <c r="S20848">
        <v>0</v>
      </c>
    </row>
    <row r="20849" spans="1:19" x14ac:dyDescent="0.3">
      <c r="A20849" t="s">
        <v>41483</v>
      </c>
      <c r="B20849" s="171" t="s">
        <v>41484</v>
      </c>
      <c r="C20849" s="171" t="s">
        <v>15347</v>
      </c>
      <c r="D20849" s="171" t="s">
        <v>4</v>
      </c>
      <c r="E20849" s="11">
        <v>45292</v>
      </c>
      <c r="F20849">
        <v>1</v>
      </c>
      <c r="G20849">
        <v>1</v>
      </c>
      <c r="I20849">
        <v>0</v>
      </c>
      <c r="J20849">
        <v>6</v>
      </c>
      <c r="L20849">
        <v>6</v>
      </c>
      <c r="N20849">
        <v>0</v>
      </c>
      <c r="P20849">
        <v>0</v>
      </c>
      <c r="Q20849">
        <v>0</v>
      </c>
      <c r="S20849">
        <v>0</v>
      </c>
    </row>
    <row r="20850" spans="1:19" x14ac:dyDescent="0.3">
      <c r="A20850" t="s">
        <v>41485</v>
      </c>
      <c r="B20850" s="171" t="s">
        <v>41486</v>
      </c>
      <c r="C20850" s="171" t="s">
        <v>203</v>
      </c>
      <c r="D20850" s="171" t="s">
        <v>4</v>
      </c>
      <c r="E20850" s="11">
        <v>45292</v>
      </c>
      <c r="F20850">
        <v>3</v>
      </c>
      <c r="G20850">
        <v>3</v>
      </c>
      <c r="I20850">
        <v>6</v>
      </c>
      <c r="J20850">
        <v>15</v>
      </c>
      <c r="L20850">
        <v>15</v>
      </c>
      <c r="N20850">
        <v>6</v>
      </c>
      <c r="P20850">
        <v>0</v>
      </c>
      <c r="Q20850">
        <v>0</v>
      </c>
      <c r="S20850">
        <v>0</v>
      </c>
    </row>
    <row r="20851" spans="1:19" x14ac:dyDescent="0.3">
      <c r="A20851" t="s">
        <v>41487</v>
      </c>
      <c r="B20851" s="171" t="s">
        <v>41488</v>
      </c>
      <c r="C20851" s="171" t="s">
        <v>15340</v>
      </c>
      <c r="D20851" s="171" t="s">
        <v>4</v>
      </c>
      <c r="E20851" s="11">
        <v>45292</v>
      </c>
      <c r="F20851">
        <v>0</v>
      </c>
      <c r="G20851">
        <v>0</v>
      </c>
      <c r="I20851">
        <v>0</v>
      </c>
      <c r="J20851">
        <v>0</v>
      </c>
      <c r="L20851">
        <v>0</v>
      </c>
      <c r="N20851">
        <v>0</v>
      </c>
      <c r="P20851">
        <v>0</v>
      </c>
      <c r="Q20851">
        <v>0</v>
      </c>
      <c r="S20851">
        <v>0</v>
      </c>
    </row>
    <row r="20852" spans="1:19" x14ac:dyDescent="0.3">
      <c r="A20852" t="s">
        <v>41489</v>
      </c>
      <c r="B20852" s="171" t="s">
        <v>41490</v>
      </c>
      <c r="C20852" s="171" t="s">
        <v>16544</v>
      </c>
      <c r="D20852" s="171" t="s">
        <v>4</v>
      </c>
      <c r="E20852" s="11">
        <v>45292</v>
      </c>
      <c r="F20852">
        <v>0</v>
      </c>
      <c r="G20852">
        <v>0</v>
      </c>
      <c r="I20852">
        <v>0</v>
      </c>
      <c r="J20852">
        <v>0</v>
      </c>
      <c r="L20852">
        <v>0</v>
      </c>
      <c r="N20852">
        <v>0</v>
      </c>
      <c r="P20852">
        <v>0</v>
      </c>
      <c r="Q20852">
        <v>0</v>
      </c>
      <c r="S20852">
        <v>0</v>
      </c>
    </row>
    <row r="20853" spans="1:19" x14ac:dyDescent="0.3">
      <c r="A20853" t="s">
        <v>41491</v>
      </c>
      <c r="B20853" s="171" t="s">
        <v>41492</v>
      </c>
      <c r="C20853" s="171" t="s">
        <v>176</v>
      </c>
      <c r="D20853" s="171" t="s">
        <v>4</v>
      </c>
      <c r="E20853" s="11">
        <v>45292</v>
      </c>
      <c r="F20853">
        <v>2</v>
      </c>
      <c r="G20853">
        <v>2</v>
      </c>
      <c r="I20853">
        <v>2</v>
      </c>
      <c r="J20853">
        <v>11</v>
      </c>
      <c r="L20853">
        <v>11</v>
      </c>
      <c r="N20853">
        <v>1</v>
      </c>
      <c r="P20853">
        <v>0</v>
      </c>
      <c r="Q20853">
        <v>0</v>
      </c>
      <c r="S20853">
        <v>1</v>
      </c>
    </row>
    <row r="20854" spans="1:19" x14ac:dyDescent="0.3">
      <c r="A20854" t="s">
        <v>41493</v>
      </c>
      <c r="B20854" s="171" t="s">
        <v>41494</v>
      </c>
      <c r="C20854" s="171" t="s">
        <v>206</v>
      </c>
      <c r="D20854" s="171" t="s">
        <v>4</v>
      </c>
      <c r="E20854" s="11">
        <v>45292</v>
      </c>
      <c r="F20854">
        <v>1.5</v>
      </c>
      <c r="G20854">
        <v>2</v>
      </c>
      <c r="I20854">
        <v>1</v>
      </c>
      <c r="J20854">
        <v>7</v>
      </c>
      <c r="L20854">
        <v>8</v>
      </c>
      <c r="N20854">
        <v>0</v>
      </c>
      <c r="P20854">
        <v>0</v>
      </c>
      <c r="Q20854">
        <v>0</v>
      </c>
      <c r="S20854">
        <v>1</v>
      </c>
    </row>
    <row r="20855" spans="1:19" x14ac:dyDescent="0.3">
      <c r="A20855" t="s">
        <v>41269</v>
      </c>
      <c r="B20855" s="171" t="s">
        <v>41270</v>
      </c>
      <c r="C20855" s="171" t="s">
        <v>24284</v>
      </c>
      <c r="D20855" s="171" t="s">
        <v>80</v>
      </c>
      <c r="E20855" s="11">
        <v>45292</v>
      </c>
      <c r="F20855">
        <v>10</v>
      </c>
      <c r="G20855">
        <v>10</v>
      </c>
      <c r="I20855">
        <v>28</v>
      </c>
      <c r="J20855">
        <v>45</v>
      </c>
      <c r="L20855">
        <v>45</v>
      </c>
      <c r="N20855">
        <v>25</v>
      </c>
      <c r="P20855">
        <v>4</v>
      </c>
      <c r="Q20855">
        <v>6</v>
      </c>
      <c r="S20855">
        <v>3</v>
      </c>
    </row>
    <row r="20856" spans="1:19" x14ac:dyDescent="0.3">
      <c r="A20856" t="s">
        <v>41495</v>
      </c>
      <c r="B20856" s="171" t="s">
        <v>41496</v>
      </c>
      <c r="C20856" s="171" t="s">
        <v>18229</v>
      </c>
      <c r="D20856" s="171" t="s">
        <v>80</v>
      </c>
      <c r="E20856" s="11">
        <v>45292</v>
      </c>
      <c r="F20856">
        <v>0</v>
      </c>
      <c r="G20856">
        <v>0</v>
      </c>
      <c r="I20856">
        <v>0</v>
      </c>
      <c r="J20856">
        <v>0</v>
      </c>
      <c r="L20856">
        <v>0</v>
      </c>
      <c r="N20856">
        <v>0</v>
      </c>
      <c r="P20856">
        <v>0</v>
      </c>
      <c r="Q20856">
        <v>0</v>
      </c>
      <c r="S20856">
        <v>0</v>
      </c>
    </row>
    <row r="20857" spans="1:19" x14ac:dyDescent="0.3">
      <c r="A20857" t="s">
        <v>41497</v>
      </c>
      <c r="B20857" s="171" t="s">
        <v>41498</v>
      </c>
      <c r="C20857" s="171" t="s">
        <v>9887</v>
      </c>
      <c r="D20857" s="171" t="s">
        <v>80</v>
      </c>
      <c r="E20857" s="11">
        <v>45292</v>
      </c>
      <c r="F20857">
        <v>0</v>
      </c>
      <c r="G20857">
        <v>0</v>
      </c>
      <c r="I20857">
        <v>0</v>
      </c>
      <c r="J20857">
        <v>0</v>
      </c>
      <c r="L20857">
        <v>0</v>
      </c>
      <c r="N20857">
        <v>0</v>
      </c>
      <c r="P20857">
        <v>0</v>
      </c>
      <c r="Q20857">
        <v>0</v>
      </c>
      <c r="S20857">
        <v>0</v>
      </c>
    </row>
    <row r="20858" spans="1:19" x14ac:dyDescent="0.3">
      <c r="A20858" t="s">
        <v>41499</v>
      </c>
      <c r="B20858" s="171" t="s">
        <v>41500</v>
      </c>
      <c r="C20858" s="171" t="s">
        <v>35010</v>
      </c>
      <c r="D20858" s="171" t="s">
        <v>80</v>
      </c>
      <c r="E20858" s="11">
        <v>45292</v>
      </c>
      <c r="F20858">
        <v>0.5</v>
      </c>
      <c r="G20858">
        <v>0.5</v>
      </c>
      <c r="I20858">
        <v>0</v>
      </c>
      <c r="J20858">
        <v>2</v>
      </c>
      <c r="L20858">
        <v>2</v>
      </c>
      <c r="N20858">
        <v>0</v>
      </c>
      <c r="P20858">
        <v>0</v>
      </c>
      <c r="Q20858">
        <v>0</v>
      </c>
      <c r="S20858">
        <v>0</v>
      </c>
    </row>
    <row r="20859" spans="1:19" x14ac:dyDescent="0.3">
      <c r="A20859" t="s">
        <v>41501</v>
      </c>
      <c r="B20859" s="171" t="s">
        <v>41502</v>
      </c>
      <c r="C20859" s="171" t="s">
        <v>11260</v>
      </c>
      <c r="D20859" s="171" t="s">
        <v>80</v>
      </c>
      <c r="E20859" s="11">
        <v>45292</v>
      </c>
      <c r="F20859">
        <v>0</v>
      </c>
      <c r="G20859">
        <v>0</v>
      </c>
      <c r="I20859">
        <v>0</v>
      </c>
      <c r="J20859">
        <v>0</v>
      </c>
      <c r="L20859">
        <v>0</v>
      </c>
      <c r="N20859">
        <v>0</v>
      </c>
      <c r="P20859">
        <v>0</v>
      </c>
      <c r="Q20859">
        <v>0</v>
      </c>
      <c r="S20859">
        <v>0</v>
      </c>
    </row>
    <row r="20860" spans="1:19" x14ac:dyDescent="0.3">
      <c r="A20860" t="s">
        <v>41503</v>
      </c>
      <c r="B20860" s="171" t="s">
        <v>41504</v>
      </c>
      <c r="C20860" s="171" t="s">
        <v>21284</v>
      </c>
      <c r="D20860" s="171" t="s">
        <v>80</v>
      </c>
      <c r="E20860" s="11">
        <v>45292</v>
      </c>
      <c r="F20860">
        <v>0</v>
      </c>
      <c r="G20860">
        <v>0</v>
      </c>
      <c r="I20860">
        <v>0</v>
      </c>
      <c r="J20860">
        <v>0</v>
      </c>
      <c r="L20860">
        <v>0</v>
      </c>
      <c r="N20860">
        <v>0</v>
      </c>
      <c r="P20860">
        <v>0</v>
      </c>
      <c r="Q20860">
        <v>0</v>
      </c>
      <c r="S20860">
        <v>0</v>
      </c>
    </row>
    <row r="20861" spans="1:19" x14ac:dyDescent="0.3">
      <c r="A20861" t="s">
        <v>41505</v>
      </c>
      <c r="B20861" s="171" t="s">
        <v>41506</v>
      </c>
      <c r="C20861" s="171" t="s">
        <v>125</v>
      </c>
      <c r="D20861" s="171" t="s">
        <v>80</v>
      </c>
      <c r="E20861" s="11">
        <v>45292</v>
      </c>
      <c r="F20861">
        <v>0</v>
      </c>
      <c r="G20861">
        <v>0</v>
      </c>
      <c r="I20861">
        <v>0</v>
      </c>
      <c r="J20861">
        <v>0</v>
      </c>
      <c r="L20861">
        <v>0</v>
      </c>
      <c r="N20861">
        <v>0</v>
      </c>
      <c r="P20861">
        <v>0</v>
      </c>
      <c r="Q20861">
        <v>0</v>
      </c>
      <c r="S20861">
        <v>0</v>
      </c>
    </row>
    <row r="20862" spans="1:19" x14ac:dyDescent="0.3">
      <c r="A20862" t="s">
        <v>41507</v>
      </c>
      <c r="B20862" s="171" t="s">
        <v>41508</v>
      </c>
      <c r="C20862" s="171" t="s">
        <v>14899</v>
      </c>
      <c r="D20862" s="171" t="s">
        <v>80</v>
      </c>
      <c r="E20862" s="11">
        <v>45292</v>
      </c>
      <c r="F20862">
        <v>0</v>
      </c>
      <c r="G20862">
        <v>0</v>
      </c>
      <c r="I20862">
        <v>0</v>
      </c>
      <c r="J20862">
        <v>0</v>
      </c>
      <c r="L20862">
        <v>0</v>
      </c>
      <c r="N20862">
        <v>0</v>
      </c>
      <c r="P20862">
        <v>0</v>
      </c>
      <c r="Q20862">
        <v>0</v>
      </c>
      <c r="S20862">
        <v>0</v>
      </c>
    </row>
    <row r="20863" spans="1:19" x14ac:dyDescent="0.3">
      <c r="A20863" t="s">
        <v>41509</v>
      </c>
      <c r="B20863" s="171" t="s">
        <v>41510</v>
      </c>
      <c r="C20863" s="171" t="s">
        <v>137</v>
      </c>
      <c r="D20863" s="171" t="s">
        <v>80</v>
      </c>
      <c r="E20863" s="11">
        <v>45292</v>
      </c>
      <c r="F20863">
        <v>0</v>
      </c>
      <c r="G20863">
        <v>0</v>
      </c>
      <c r="I20863">
        <v>0</v>
      </c>
      <c r="J20863">
        <v>0</v>
      </c>
      <c r="L20863">
        <v>0</v>
      </c>
      <c r="N20863">
        <v>0</v>
      </c>
      <c r="P20863">
        <v>0</v>
      </c>
      <c r="Q20863">
        <v>0</v>
      </c>
      <c r="S20863">
        <v>0</v>
      </c>
    </row>
    <row r="20864" spans="1:19" x14ac:dyDescent="0.3">
      <c r="A20864" t="s">
        <v>41511</v>
      </c>
      <c r="B20864" s="171" t="s">
        <v>41512</v>
      </c>
      <c r="C20864" s="171" t="s">
        <v>8615</v>
      </c>
      <c r="D20864" s="171" t="s">
        <v>80</v>
      </c>
      <c r="E20864" s="11">
        <v>45292</v>
      </c>
      <c r="F20864">
        <v>0</v>
      </c>
      <c r="G20864">
        <v>0</v>
      </c>
      <c r="I20864">
        <v>0</v>
      </c>
      <c r="J20864">
        <v>0</v>
      </c>
      <c r="L20864">
        <v>0</v>
      </c>
      <c r="N20864">
        <v>0</v>
      </c>
      <c r="P20864">
        <v>0</v>
      </c>
      <c r="Q20864">
        <v>0</v>
      </c>
      <c r="S20864">
        <v>0</v>
      </c>
    </row>
    <row r="20865" spans="1:19" x14ac:dyDescent="0.3">
      <c r="A20865" t="s">
        <v>41513</v>
      </c>
      <c r="B20865" s="171" t="s">
        <v>41514</v>
      </c>
      <c r="C20865" s="171" t="s">
        <v>35025</v>
      </c>
      <c r="D20865" s="171" t="s">
        <v>80</v>
      </c>
      <c r="E20865" s="11">
        <v>45292</v>
      </c>
      <c r="F20865">
        <v>1</v>
      </c>
      <c r="G20865">
        <v>1.5</v>
      </c>
      <c r="I20865">
        <v>0</v>
      </c>
      <c r="J20865">
        <v>4</v>
      </c>
      <c r="L20865">
        <v>6</v>
      </c>
      <c r="N20865">
        <v>0</v>
      </c>
      <c r="P20865">
        <v>0</v>
      </c>
      <c r="Q20865">
        <v>0</v>
      </c>
      <c r="S20865">
        <v>0</v>
      </c>
    </row>
    <row r="20866" spans="1:19" x14ac:dyDescent="0.3">
      <c r="A20866" t="s">
        <v>41515</v>
      </c>
      <c r="B20866" s="171" t="s">
        <v>41516</v>
      </c>
      <c r="C20866" s="171" t="s">
        <v>146</v>
      </c>
      <c r="D20866" s="171" t="s">
        <v>80</v>
      </c>
      <c r="E20866" s="11">
        <v>45292</v>
      </c>
      <c r="F20866">
        <v>7</v>
      </c>
      <c r="G20866">
        <v>9</v>
      </c>
      <c r="I20866">
        <v>21</v>
      </c>
      <c r="J20866">
        <v>38</v>
      </c>
      <c r="L20866">
        <v>47</v>
      </c>
      <c r="N20866">
        <v>20</v>
      </c>
      <c r="P20866">
        <v>1</v>
      </c>
      <c r="Q20866">
        <v>2</v>
      </c>
      <c r="S20866">
        <v>1</v>
      </c>
    </row>
    <row r="20867" spans="1:19" x14ac:dyDescent="0.3">
      <c r="A20867" t="s">
        <v>41517</v>
      </c>
      <c r="B20867" s="171" t="s">
        <v>41518</v>
      </c>
      <c r="C20867" s="171" t="s">
        <v>161</v>
      </c>
      <c r="D20867" s="171" t="s">
        <v>80</v>
      </c>
      <c r="E20867" s="11">
        <v>45292</v>
      </c>
      <c r="F20867">
        <v>1.5</v>
      </c>
      <c r="G20867">
        <v>4</v>
      </c>
      <c r="I20867">
        <v>3</v>
      </c>
      <c r="J20867">
        <v>9</v>
      </c>
      <c r="L20867">
        <v>24</v>
      </c>
      <c r="N20867">
        <v>3</v>
      </c>
      <c r="P20867">
        <v>0</v>
      </c>
      <c r="Q20867">
        <v>0</v>
      </c>
      <c r="S20867">
        <v>0</v>
      </c>
    </row>
    <row r="20868" spans="1:19" x14ac:dyDescent="0.3">
      <c r="A20868" t="s">
        <v>41519</v>
      </c>
      <c r="B20868" s="171" t="s">
        <v>41520</v>
      </c>
      <c r="C20868" s="171" t="s">
        <v>18252</v>
      </c>
      <c r="D20868" s="171" t="s">
        <v>80</v>
      </c>
      <c r="E20868" s="11">
        <v>45292</v>
      </c>
      <c r="F20868">
        <v>0</v>
      </c>
      <c r="G20868">
        <v>0</v>
      </c>
      <c r="I20868">
        <v>0</v>
      </c>
      <c r="J20868">
        <v>0</v>
      </c>
      <c r="L20868">
        <v>0</v>
      </c>
      <c r="N20868">
        <v>0</v>
      </c>
      <c r="P20868">
        <v>0</v>
      </c>
      <c r="Q20868">
        <v>0</v>
      </c>
      <c r="S20868">
        <v>0</v>
      </c>
    </row>
    <row r="20869" spans="1:19" x14ac:dyDescent="0.3">
      <c r="A20869" t="s">
        <v>41521</v>
      </c>
      <c r="B20869" s="171" t="s">
        <v>41522</v>
      </c>
      <c r="C20869" s="171" t="s">
        <v>167</v>
      </c>
      <c r="D20869" s="171" t="s">
        <v>80</v>
      </c>
      <c r="E20869" s="11">
        <v>45292</v>
      </c>
      <c r="F20869">
        <v>4.5</v>
      </c>
      <c r="G20869">
        <v>4.5</v>
      </c>
      <c r="I20869">
        <v>16</v>
      </c>
      <c r="J20869">
        <v>53</v>
      </c>
      <c r="L20869">
        <v>53</v>
      </c>
      <c r="N20869">
        <v>16</v>
      </c>
      <c r="P20869">
        <v>0</v>
      </c>
      <c r="Q20869">
        <v>0</v>
      </c>
      <c r="S20869">
        <v>0</v>
      </c>
    </row>
    <row r="20870" spans="1:19" x14ac:dyDescent="0.3">
      <c r="A20870" t="s">
        <v>41523</v>
      </c>
      <c r="B20870" s="171" t="s">
        <v>41524</v>
      </c>
      <c r="C20870" s="171" t="s">
        <v>179</v>
      </c>
      <c r="D20870" s="171" t="s">
        <v>80</v>
      </c>
      <c r="E20870" s="11">
        <v>45292</v>
      </c>
      <c r="F20870">
        <v>12</v>
      </c>
      <c r="G20870">
        <v>16</v>
      </c>
      <c r="I20870">
        <v>47</v>
      </c>
      <c r="J20870">
        <v>110</v>
      </c>
      <c r="L20870">
        <v>148</v>
      </c>
      <c r="N20870">
        <v>44</v>
      </c>
      <c r="P20870">
        <v>3</v>
      </c>
      <c r="Q20870">
        <v>3</v>
      </c>
      <c r="S20870">
        <v>3</v>
      </c>
    </row>
    <row r="20871" spans="1:19" x14ac:dyDescent="0.3">
      <c r="A20871" t="s">
        <v>41525</v>
      </c>
      <c r="B20871" s="171" t="s">
        <v>41526</v>
      </c>
      <c r="C20871" s="171" t="s">
        <v>185</v>
      </c>
      <c r="D20871" s="171" t="s">
        <v>80</v>
      </c>
      <c r="E20871" s="11">
        <v>45292</v>
      </c>
      <c r="F20871">
        <v>4</v>
      </c>
      <c r="G20871">
        <v>8.5</v>
      </c>
      <c r="I20871">
        <v>16</v>
      </c>
      <c r="J20871">
        <v>18</v>
      </c>
      <c r="L20871">
        <v>43</v>
      </c>
      <c r="N20871">
        <v>15</v>
      </c>
      <c r="P20871">
        <v>0</v>
      </c>
      <c r="Q20871">
        <v>1</v>
      </c>
      <c r="S20871">
        <v>1</v>
      </c>
    </row>
    <row r="20872" spans="1:19" x14ac:dyDescent="0.3">
      <c r="A20872" t="s">
        <v>41527</v>
      </c>
      <c r="B20872" s="171" t="s">
        <v>41528</v>
      </c>
      <c r="C20872" s="171" t="s">
        <v>191</v>
      </c>
      <c r="D20872" s="171" t="s">
        <v>80</v>
      </c>
      <c r="E20872" s="11">
        <v>45292</v>
      </c>
      <c r="F20872">
        <v>12.5</v>
      </c>
      <c r="G20872">
        <v>13</v>
      </c>
      <c r="I20872">
        <v>65</v>
      </c>
      <c r="J20872">
        <v>102</v>
      </c>
      <c r="L20872">
        <v>107</v>
      </c>
      <c r="N20872">
        <v>51</v>
      </c>
      <c r="P20872">
        <v>12</v>
      </c>
      <c r="Q20872">
        <v>14</v>
      </c>
      <c r="S20872">
        <v>14</v>
      </c>
    </row>
    <row r="20873" spans="1:19" x14ac:dyDescent="0.3">
      <c r="A20873" t="s">
        <v>41529</v>
      </c>
      <c r="B20873" s="171" t="s">
        <v>41530</v>
      </c>
      <c r="C20873" s="171" t="s">
        <v>212</v>
      </c>
      <c r="D20873" s="171" t="s">
        <v>80</v>
      </c>
      <c r="E20873" s="11">
        <v>45292</v>
      </c>
      <c r="F20873">
        <v>0</v>
      </c>
      <c r="G20873">
        <v>0</v>
      </c>
      <c r="I20873">
        <v>0</v>
      </c>
      <c r="J20873">
        <v>0</v>
      </c>
      <c r="L20873">
        <v>0</v>
      </c>
      <c r="N20873">
        <v>0</v>
      </c>
      <c r="P20873">
        <v>0</v>
      </c>
      <c r="Q20873">
        <v>0</v>
      </c>
      <c r="S20873">
        <v>0</v>
      </c>
    </row>
    <row r="20874" spans="1:19" x14ac:dyDescent="0.3">
      <c r="A20874" t="s">
        <v>40183</v>
      </c>
      <c r="B20874" s="171" t="s">
        <v>41531</v>
      </c>
      <c r="C20874" s="171" t="s">
        <v>215</v>
      </c>
      <c r="D20874" s="171" t="s">
        <v>80</v>
      </c>
      <c r="E20874" s="11">
        <v>45292</v>
      </c>
      <c r="F20874">
        <v>0</v>
      </c>
      <c r="G20874">
        <v>0</v>
      </c>
      <c r="I20874">
        <v>0</v>
      </c>
      <c r="J20874">
        <v>0</v>
      </c>
      <c r="L20874">
        <v>0</v>
      </c>
      <c r="N20874">
        <v>0</v>
      </c>
      <c r="P20874">
        <v>0</v>
      </c>
      <c r="Q20874">
        <v>0</v>
      </c>
      <c r="S20874">
        <v>0</v>
      </c>
    </row>
    <row r="20875" spans="1:19" x14ac:dyDescent="0.3">
      <c r="A20875" t="s">
        <v>40183</v>
      </c>
      <c r="B20875" s="171" t="s">
        <v>41531</v>
      </c>
      <c r="C20875" s="171" t="s">
        <v>215</v>
      </c>
      <c r="D20875" s="171" t="s">
        <v>80</v>
      </c>
      <c r="E20875" s="11">
        <v>45292</v>
      </c>
      <c r="F20875">
        <v>2</v>
      </c>
      <c r="G20875">
        <v>4</v>
      </c>
      <c r="I20875">
        <v>20</v>
      </c>
      <c r="J20875">
        <v>22</v>
      </c>
      <c r="L20875">
        <v>44</v>
      </c>
      <c r="N20875">
        <v>14</v>
      </c>
      <c r="P20875">
        <v>0</v>
      </c>
      <c r="Q20875">
        <v>0</v>
      </c>
      <c r="S20875">
        <v>6</v>
      </c>
    </row>
    <row r="20876" spans="1:19" x14ac:dyDescent="0.3">
      <c r="A20876" t="s">
        <v>41532</v>
      </c>
      <c r="B20876" s="171" t="s">
        <v>41533</v>
      </c>
      <c r="C20876" s="171" t="s">
        <v>221</v>
      </c>
      <c r="D20876" s="171" t="s">
        <v>80</v>
      </c>
      <c r="E20876" s="11">
        <v>45292</v>
      </c>
      <c r="F20876">
        <v>0</v>
      </c>
      <c r="G20876">
        <v>0</v>
      </c>
      <c r="I20876">
        <v>0</v>
      </c>
      <c r="J20876">
        <v>0</v>
      </c>
      <c r="L20876">
        <v>0</v>
      </c>
      <c r="N20876">
        <v>0</v>
      </c>
      <c r="P20876">
        <v>0</v>
      </c>
      <c r="Q20876">
        <v>0</v>
      </c>
      <c r="S20876">
        <v>0</v>
      </c>
    </row>
    <row r="20877" spans="1:19" x14ac:dyDescent="0.3">
      <c r="A20877" t="s">
        <v>41534</v>
      </c>
      <c r="B20877" s="171" t="s">
        <v>41535</v>
      </c>
      <c r="C20877" s="171" t="s">
        <v>8233</v>
      </c>
      <c r="D20877" s="171" t="s">
        <v>80</v>
      </c>
      <c r="E20877" s="11">
        <v>45292</v>
      </c>
      <c r="F20877">
        <v>2</v>
      </c>
      <c r="G20877">
        <v>3</v>
      </c>
      <c r="I20877">
        <v>23</v>
      </c>
      <c r="J20877">
        <v>22</v>
      </c>
      <c r="L20877">
        <v>33</v>
      </c>
      <c r="N20877">
        <v>22</v>
      </c>
      <c r="P20877">
        <v>1</v>
      </c>
      <c r="Q20877">
        <v>1</v>
      </c>
      <c r="S20877">
        <v>1</v>
      </c>
    </row>
    <row r="20878" spans="1:19" x14ac:dyDescent="0.3">
      <c r="A20878" t="s">
        <v>41536</v>
      </c>
      <c r="B20878" s="171" t="s">
        <v>41537</v>
      </c>
      <c r="C20878" s="171" t="s">
        <v>233</v>
      </c>
      <c r="D20878" s="171" t="s">
        <v>80</v>
      </c>
      <c r="E20878" s="11">
        <v>45292</v>
      </c>
      <c r="F20878">
        <v>0</v>
      </c>
      <c r="G20878">
        <v>0</v>
      </c>
      <c r="I20878">
        <v>0</v>
      </c>
      <c r="J20878">
        <v>0</v>
      </c>
      <c r="L20878">
        <v>0</v>
      </c>
      <c r="N20878">
        <v>0</v>
      </c>
      <c r="P20878">
        <v>0</v>
      </c>
      <c r="Q20878">
        <v>0</v>
      </c>
      <c r="S20878">
        <v>0</v>
      </c>
    </row>
    <row r="20879" spans="1:19" x14ac:dyDescent="0.3">
      <c r="A20879" t="s">
        <v>41538</v>
      </c>
      <c r="B20879" s="171" t="s">
        <v>41539</v>
      </c>
      <c r="C20879" s="171" t="s">
        <v>24508</v>
      </c>
      <c r="D20879" s="171" t="s">
        <v>15341</v>
      </c>
      <c r="E20879" s="11">
        <v>45292</v>
      </c>
      <c r="F20879">
        <v>0</v>
      </c>
      <c r="G20879">
        <v>0</v>
      </c>
      <c r="I20879">
        <v>0</v>
      </c>
      <c r="J20879">
        <v>0</v>
      </c>
      <c r="L20879">
        <v>0</v>
      </c>
      <c r="N20879">
        <v>0</v>
      </c>
      <c r="P20879">
        <v>0</v>
      </c>
      <c r="Q20879">
        <v>0</v>
      </c>
      <c r="S20879">
        <v>0</v>
      </c>
    </row>
    <row r="20880" spans="1:19" x14ac:dyDescent="0.3">
      <c r="A20880" t="s">
        <v>41540</v>
      </c>
      <c r="B20880" s="171" t="s">
        <v>41541</v>
      </c>
      <c r="C20880" s="171" t="s">
        <v>24508</v>
      </c>
      <c r="D20880" s="171" t="s">
        <v>80</v>
      </c>
      <c r="E20880" s="11">
        <v>45292</v>
      </c>
      <c r="F20880">
        <v>0.5</v>
      </c>
      <c r="G20880">
        <v>0.5</v>
      </c>
      <c r="I20880">
        <v>0</v>
      </c>
      <c r="J20880">
        <v>2</v>
      </c>
      <c r="L20880">
        <v>2</v>
      </c>
      <c r="N20880">
        <v>0</v>
      </c>
      <c r="P20880">
        <v>0</v>
      </c>
      <c r="Q20880">
        <v>0</v>
      </c>
      <c r="S20880">
        <v>0</v>
      </c>
    </row>
    <row r="20881" spans="1:19" x14ac:dyDescent="0.3">
      <c r="A20881" t="s">
        <v>41542</v>
      </c>
      <c r="B20881" s="171" t="s">
        <v>41543</v>
      </c>
      <c r="C20881" s="171" t="s">
        <v>107</v>
      </c>
      <c r="D20881" s="171" t="s">
        <v>80</v>
      </c>
      <c r="E20881" s="11">
        <v>45292</v>
      </c>
      <c r="F20881">
        <v>0</v>
      </c>
      <c r="G20881">
        <v>0</v>
      </c>
      <c r="I20881">
        <v>0</v>
      </c>
      <c r="J20881">
        <v>0</v>
      </c>
      <c r="L20881">
        <v>0</v>
      </c>
      <c r="N20881">
        <v>0</v>
      </c>
      <c r="P20881">
        <v>0</v>
      </c>
      <c r="Q20881">
        <v>0</v>
      </c>
      <c r="S20881">
        <v>0</v>
      </c>
    </row>
    <row r="20882" spans="1:19" x14ac:dyDescent="0.3">
      <c r="A20882" t="s">
        <v>41544</v>
      </c>
      <c r="B20882" s="171" t="s">
        <v>41545</v>
      </c>
      <c r="C20882" s="171" t="s">
        <v>107</v>
      </c>
      <c r="D20882" s="171" t="s">
        <v>15341</v>
      </c>
      <c r="E20882" s="11">
        <v>45292</v>
      </c>
      <c r="F20882">
        <v>0</v>
      </c>
      <c r="G20882">
        <v>0</v>
      </c>
      <c r="I20882">
        <v>0</v>
      </c>
      <c r="J20882">
        <v>0</v>
      </c>
      <c r="L20882">
        <v>0</v>
      </c>
      <c r="N20882">
        <v>0</v>
      </c>
      <c r="P20882">
        <v>0</v>
      </c>
      <c r="Q20882">
        <v>0</v>
      </c>
      <c r="S20882">
        <v>0</v>
      </c>
    </row>
    <row r="20883" spans="1:19" x14ac:dyDescent="0.3">
      <c r="A20883" t="s">
        <v>41546</v>
      </c>
      <c r="B20883" s="171" t="s">
        <v>41547</v>
      </c>
      <c r="C20883" s="171" t="s">
        <v>173</v>
      </c>
      <c r="D20883" s="171" t="s">
        <v>80</v>
      </c>
      <c r="E20883" s="11">
        <v>45292</v>
      </c>
      <c r="F20883">
        <v>5.5</v>
      </c>
      <c r="G20883">
        <v>6</v>
      </c>
      <c r="I20883">
        <v>8</v>
      </c>
      <c r="J20883">
        <v>30</v>
      </c>
      <c r="L20883">
        <v>32</v>
      </c>
      <c r="N20883">
        <v>6</v>
      </c>
      <c r="P20883">
        <v>1</v>
      </c>
      <c r="Q20883">
        <v>1</v>
      </c>
      <c r="S20883">
        <v>2</v>
      </c>
    </row>
    <row r="20884" spans="1:19" x14ac:dyDescent="0.3">
      <c r="A20884" t="s">
        <v>41548</v>
      </c>
      <c r="B20884" s="171" t="s">
        <v>41549</v>
      </c>
      <c r="C20884" s="171" t="s">
        <v>173</v>
      </c>
      <c r="D20884" s="171" t="s">
        <v>15341</v>
      </c>
      <c r="E20884" s="11">
        <v>45292</v>
      </c>
      <c r="F20884">
        <v>0</v>
      </c>
      <c r="G20884">
        <v>0</v>
      </c>
      <c r="I20884">
        <v>0</v>
      </c>
      <c r="J20884">
        <v>0</v>
      </c>
      <c r="L20884">
        <v>0</v>
      </c>
      <c r="N20884">
        <v>0</v>
      </c>
      <c r="P20884">
        <v>0</v>
      </c>
      <c r="Q20884">
        <v>0</v>
      </c>
      <c r="S20884">
        <v>0</v>
      </c>
    </row>
    <row r="20885" spans="1:19" x14ac:dyDescent="0.3">
      <c r="A20885" t="s">
        <v>41550</v>
      </c>
      <c r="B20885" s="171" t="s">
        <v>41551</v>
      </c>
      <c r="C20885" s="171" t="s">
        <v>200</v>
      </c>
      <c r="D20885" s="171" t="s">
        <v>80</v>
      </c>
      <c r="E20885" s="11">
        <v>45292</v>
      </c>
      <c r="F20885">
        <v>6.5</v>
      </c>
      <c r="G20885">
        <v>7</v>
      </c>
      <c r="I20885">
        <v>8</v>
      </c>
      <c r="J20885">
        <v>31</v>
      </c>
      <c r="L20885">
        <v>32</v>
      </c>
      <c r="N20885">
        <v>7</v>
      </c>
      <c r="P20885">
        <v>0</v>
      </c>
      <c r="Q20885">
        <v>0</v>
      </c>
      <c r="S20885">
        <v>1</v>
      </c>
    </row>
    <row r="20886" spans="1:19" x14ac:dyDescent="0.3">
      <c r="A20886" t="s">
        <v>41552</v>
      </c>
      <c r="B20886" s="171" t="s">
        <v>41553</v>
      </c>
      <c r="C20886" s="171" t="s">
        <v>200</v>
      </c>
      <c r="D20886" s="171" t="s">
        <v>15341</v>
      </c>
      <c r="E20886" s="11">
        <v>45292</v>
      </c>
      <c r="F20886">
        <v>0</v>
      </c>
      <c r="G20886">
        <v>0</v>
      </c>
      <c r="I20886">
        <v>0</v>
      </c>
      <c r="J20886">
        <v>0</v>
      </c>
      <c r="L20886">
        <v>0</v>
      </c>
      <c r="N20886">
        <v>0</v>
      </c>
      <c r="P20886">
        <v>0</v>
      </c>
      <c r="Q20886">
        <v>0</v>
      </c>
      <c r="S20886">
        <v>0</v>
      </c>
    </row>
    <row r="20887" spans="1:19" x14ac:dyDescent="0.3">
      <c r="A20887" t="s">
        <v>41554</v>
      </c>
      <c r="B20887" s="171" t="s">
        <v>41555</v>
      </c>
      <c r="C20887" s="171" t="s">
        <v>73</v>
      </c>
      <c r="D20887" s="171" t="s">
        <v>4</v>
      </c>
      <c r="E20887" s="11">
        <v>45292</v>
      </c>
      <c r="F20887">
        <v>0</v>
      </c>
      <c r="G20887">
        <v>0</v>
      </c>
      <c r="I20887">
        <v>0</v>
      </c>
      <c r="J20887">
        <v>0</v>
      </c>
      <c r="L20887">
        <v>0</v>
      </c>
      <c r="N20887">
        <v>0</v>
      </c>
      <c r="P20887">
        <v>0</v>
      </c>
      <c r="Q20887">
        <v>0</v>
      </c>
      <c r="S20887">
        <v>0</v>
      </c>
    </row>
    <row r="20888" spans="1:19" x14ac:dyDescent="0.3">
      <c r="A20888" t="s">
        <v>41556</v>
      </c>
      <c r="B20888" s="171" t="s">
        <v>41557</v>
      </c>
      <c r="C20888" s="171" t="s">
        <v>24891</v>
      </c>
      <c r="D20888" s="171" t="s">
        <v>4</v>
      </c>
      <c r="E20888" s="11">
        <v>45292</v>
      </c>
      <c r="F20888">
        <v>10</v>
      </c>
      <c r="G20888">
        <v>10</v>
      </c>
      <c r="I20888">
        <v>28</v>
      </c>
      <c r="J20888">
        <v>45</v>
      </c>
      <c r="L20888">
        <v>45</v>
      </c>
      <c r="N20888">
        <v>25</v>
      </c>
      <c r="P20888">
        <v>4</v>
      </c>
      <c r="Q20888">
        <v>6</v>
      </c>
      <c r="S20888">
        <v>3</v>
      </c>
    </row>
    <row r="20889" spans="1:19" x14ac:dyDescent="0.3">
      <c r="A20889" t="s">
        <v>41558</v>
      </c>
      <c r="B20889" s="171" t="s">
        <v>41559</v>
      </c>
      <c r="C20889" s="171" t="s">
        <v>18229</v>
      </c>
      <c r="D20889" s="171" t="s">
        <v>4</v>
      </c>
      <c r="E20889" s="11">
        <v>45292</v>
      </c>
      <c r="F20889">
        <v>0</v>
      </c>
      <c r="G20889">
        <v>0</v>
      </c>
      <c r="I20889">
        <v>0</v>
      </c>
      <c r="J20889">
        <v>0</v>
      </c>
      <c r="L20889">
        <v>0</v>
      </c>
      <c r="N20889">
        <v>0</v>
      </c>
      <c r="P20889">
        <v>0</v>
      </c>
      <c r="Q20889">
        <v>0</v>
      </c>
      <c r="S20889">
        <v>0</v>
      </c>
    </row>
    <row r="20890" spans="1:19" x14ac:dyDescent="0.3">
      <c r="A20890" t="s">
        <v>41560</v>
      </c>
      <c r="B20890" s="171" t="s">
        <v>41561</v>
      </c>
      <c r="C20890" s="171" t="s">
        <v>107</v>
      </c>
      <c r="D20890" s="171" t="s">
        <v>4</v>
      </c>
      <c r="E20890" s="11">
        <v>45292</v>
      </c>
      <c r="F20890">
        <v>0</v>
      </c>
      <c r="G20890">
        <v>0</v>
      </c>
      <c r="I20890">
        <v>0</v>
      </c>
      <c r="J20890">
        <v>0</v>
      </c>
      <c r="L20890">
        <v>0</v>
      </c>
      <c r="N20890">
        <v>0</v>
      </c>
      <c r="P20890">
        <v>0</v>
      </c>
      <c r="Q20890">
        <v>0</v>
      </c>
      <c r="S20890">
        <v>0</v>
      </c>
    </row>
    <row r="20891" spans="1:19" x14ac:dyDescent="0.3">
      <c r="A20891" t="s">
        <v>41562</v>
      </c>
      <c r="B20891" s="171" t="s">
        <v>41563</v>
      </c>
      <c r="C20891" s="171" t="s">
        <v>9887</v>
      </c>
      <c r="D20891" s="171" t="s">
        <v>4</v>
      </c>
      <c r="E20891" s="11">
        <v>45292</v>
      </c>
      <c r="F20891">
        <v>0</v>
      </c>
      <c r="G20891">
        <v>0</v>
      </c>
      <c r="I20891">
        <v>0</v>
      </c>
      <c r="J20891">
        <v>0</v>
      </c>
      <c r="L20891">
        <v>0</v>
      </c>
      <c r="N20891">
        <v>0</v>
      </c>
      <c r="P20891">
        <v>0</v>
      </c>
      <c r="Q20891">
        <v>0</v>
      </c>
      <c r="S20891">
        <v>0</v>
      </c>
    </row>
    <row r="20892" spans="1:19" x14ac:dyDescent="0.3">
      <c r="A20892" t="s">
        <v>41564</v>
      </c>
      <c r="B20892" s="171" t="s">
        <v>41565</v>
      </c>
      <c r="C20892" s="171" t="s">
        <v>35078</v>
      </c>
      <c r="D20892" s="171" t="s">
        <v>4</v>
      </c>
      <c r="E20892" s="11">
        <v>45292</v>
      </c>
      <c r="F20892">
        <v>0</v>
      </c>
      <c r="G20892">
        <v>0</v>
      </c>
      <c r="I20892">
        <v>0</v>
      </c>
      <c r="J20892">
        <v>0</v>
      </c>
      <c r="L20892">
        <v>0</v>
      </c>
      <c r="N20892">
        <v>0</v>
      </c>
      <c r="P20892">
        <v>0</v>
      </c>
      <c r="Q20892">
        <v>0</v>
      </c>
      <c r="S20892">
        <v>0</v>
      </c>
    </row>
    <row r="20893" spans="1:19" x14ac:dyDescent="0.3">
      <c r="A20893" t="s">
        <v>41566</v>
      </c>
      <c r="B20893" s="171" t="s">
        <v>41567</v>
      </c>
      <c r="C20893" s="171" t="s">
        <v>11260</v>
      </c>
      <c r="D20893" s="171" t="s">
        <v>4</v>
      </c>
      <c r="E20893" s="11">
        <v>45292</v>
      </c>
      <c r="F20893">
        <v>0</v>
      </c>
      <c r="G20893">
        <v>0</v>
      </c>
      <c r="I20893">
        <v>0</v>
      </c>
      <c r="J20893">
        <v>0</v>
      </c>
      <c r="L20893">
        <v>0</v>
      </c>
      <c r="N20893">
        <v>0</v>
      </c>
      <c r="P20893">
        <v>0</v>
      </c>
      <c r="Q20893">
        <v>0</v>
      </c>
      <c r="S20893">
        <v>0</v>
      </c>
    </row>
    <row r="20894" spans="1:19" x14ac:dyDescent="0.3">
      <c r="A20894" t="s">
        <v>41568</v>
      </c>
      <c r="B20894" s="171" t="s">
        <v>41569</v>
      </c>
      <c r="C20894" s="171" t="s">
        <v>122</v>
      </c>
      <c r="D20894" s="171" t="s">
        <v>4</v>
      </c>
      <c r="E20894" s="11">
        <v>45292</v>
      </c>
      <c r="F20894">
        <v>0</v>
      </c>
      <c r="G20894">
        <v>0</v>
      </c>
      <c r="I20894">
        <v>0</v>
      </c>
      <c r="J20894">
        <v>0</v>
      </c>
      <c r="L20894">
        <v>0</v>
      </c>
      <c r="N20894">
        <v>0</v>
      </c>
      <c r="P20894">
        <v>0</v>
      </c>
      <c r="Q20894">
        <v>0</v>
      </c>
      <c r="S20894">
        <v>0</v>
      </c>
    </row>
    <row r="20895" spans="1:19" x14ac:dyDescent="0.3">
      <c r="A20895" t="s">
        <v>41570</v>
      </c>
      <c r="B20895" s="171" t="s">
        <v>41571</v>
      </c>
      <c r="C20895" s="171" t="s">
        <v>125</v>
      </c>
      <c r="D20895" s="171" t="s">
        <v>4</v>
      </c>
      <c r="E20895" s="11">
        <v>45292</v>
      </c>
      <c r="F20895">
        <v>0</v>
      </c>
      <c r="G20895">
        <v>0</v>
      </c>
      <c r="I20895">
        <v>0</v>
      </c>
      <c r="J20895">
        <v>0</v>
      </c>
      <c r="L20895">
        <v>0</v>
      </c>
      <c r="N20895">
        <v>0</v>
      </c>
      <c r="P20895">
        <v>0</v>
      </c>
      <c r="Q20895">
        <v>0</v>
      </c>
      <c r="S20895">
        <v>0</v>
      </c>
    </row>
    <row r="20896" spans="1:19" x14ac:dyDescent="0.3">
      <c r="A20896" t="s">
        <v>41572</v>
      </c>
      <c r="B20896" s="171" t="s">
        <v>41573</v>
      </c>
      <c r="C20896" s="171" t="s">
        <v>14899</v>
      </c>
      <c r="D20896" s="171" t="s">
        <v>4</v>
      </c>
      <c r="E20896" s="11">
        <v>45292</v>
      </c>
      <c r="F20896">
        <v>0</v>
      </c>
      <c r="G20896">
        <v>0</v>
      </c>
      <c r="I20896">
        <v>0</v>
      </c>
      <c r="J20896">
        <v>0</v>
      </c>
      <c r="L20896">
        <v>0</v>
      </c>
      <c r="N20896">
        <v>0</v>
      </c>
      <c r="P20896">
        <v>0</v>
      </c>
      <c r="Q20896">
        <v>0</v>
      </c>
      <c r="S20896">
        <v>0</v>
      </c>
    </row>
    <row r="20897" spans="1:19" x14ac:dyDescent="0.3">
      <c r="A20897" t="s">
        <v>41574</v>
      </c>
      <c r="B20897" s="171" t="s">
        <v>41575</v>
      </c>
      <c r="C20897" s="171" t="s">
        <v>137</v>
      </c>
      <c r="D20897" s="171" t="s">
        <v>4</v>
      </c>
      <c r="E20897" s="11">
        <v>45292</v>
      </c>
      <c r="F20897">
        <v>0</v>
      </c>
      <c r="G20897">
        <v>0</v>
      </c>
      <c r="I20897">
        <v>0</v>
      </c>
      <c r="J20897">
        <v>0</v>
      </c>
      <c r="L20897">
        <v>0</v>
      </c>
      <c r="N20897">
        <v>0</v>
      </c>
      <c r="P20897">
        <v>0</v>
      </c>
      <c r="Q20897">
        <v>0</v>
      </c>
      <c r="S20897">
        <v>0</v>
      </c>
    </row>
    <row r="20898" spans="1:19" x14ac:dyDescent="0.3">
      <c r="A20898" t="s">
        <v>41576</v>
      </c>
      <c r="B20898" s="171" t="s">
        <v>41577</v>
      </c>
      <c r="C20898" s="171" t="s">
        <v>8615</v>
      </c>
      <c r="D20898" s="171" t="s">
        <v>4</v>
      </c>
      <c r="E20898" s="11">
        <v>45292</v>
      </c>
      <c r="F20898">
        <v>0</v>
      </c>
      <c r="G20898">
        <v>0</v>
      </c>
      <c r="I20898">
        <v>0</v>
      </c>
      <c r="J20898">
        <v>0</v>
      </c>
      <c r="L20898">
        <v>0</v>
      </c>
      <c r="N20898">
        <v>0</v>
      </c>
      <c r="P20898">
        <v>0</v>
      </c>
      <c r="Q20898">
        <v>0</v>
      </c>
      <c r="S20898">
        <v>0</v>
      </c>
    </row>
    <row r="20899" spans="1:19" x14ac:dyDescent="0.3">
      <c r="A20899" t="s">
        <v>41578</v>
      </c>
      <c r="B20899" s="171" t="s">
        <v>41579</v>
      </c>
      <c r="C20899" s="171" t="s">
        <v>35025</v>
      </c>
      <c r="D20899" s="171" t="s">
        <v>4</v>
      </c>
      <c r="E20899" s="11">
        <v>45292</v>
      </c>
      <c r="F20899">
        <v>1</v>
      </c>
      <c r="G20899">
        <v>1.5</v>
      </c>
      <c r="I20899">
        <v>0</v>
      </c>
      <c r="J20899">
        <v>4</v>
      </c>
      <c r="L20899">
        <v>6</v>
      </c>
      <c r="N20899">
        <v>0</v>
      </c>
      <c r="P20899">
        <v>0</v>
      </c>
      <c r="Q20899">
        <v>0</v>
      </c>
      <c r="S20899">
        <v>0</v>
      </c>
    </row>
    <row r="20900" spans="1:19" x14ac:dyDescent="0.3">
      <c r="A20900" t="s">
        <v>41580</v>
      </c>
      <c r="B20900" s="171" t="s">
        <v>41581</v>
      </c>
      <c r="C20900" s="171" t="s">
        <v>146</v>
      </c>
      <c r="D20900" s="171" t="s">
        <v>4</v>
      </c>
      <c r="E20900" s="11">
        <v>45292</v>
      </c>
      <c r="F20900">
        <v>7</v>
      </c>
      <c r="G20900">
        <v>9</v>
      </c>
      <c r="I20900">
        <v>21</v>
      </c>
      <c r="J20900">
        <v>38</v>
      </c>
      <c r="L20900">
        <v>47</v>
      </c>
      <c r="N20900">
        <v>20</v>
      </c>
      <c r="P20900">
        <v>1</v>
      </c>
      <c r="Q20900">
        <v>2</v>
      </c>
      <c r="S20900">
        <v>1</v>
      </c>
    </row>
    <row r="20901" spans="1:19" x14ac:dyDescent="0.3">
      <c r="A20901" t="s">
        <v>41582</v>
      </c>
      <c r="B20901" s="171" t="s">
        <v>41583</v>
      </c>
      <c r="C20901" s="171" t="s">
        <v>161</v>
      </c>
      <c r="D20901" s="171" t="s">
        <v>4</v>
      </c>
      <c r="E20901" s="11">
        <v>45292</v>
      </c>
      <c r="F20901">
        <v>1.5</v>
      </c>
      <c r="G20901">
        <v>4</v>
      </c>
      <c r="I20901">
        <v>3</v>
      </c>
      <c r="J20901">
        <v>9</v>
      </c>
      <c r="L20901">
        <v>24</v>
      </c>
      <c r="N20901">
        <v>3</v>
      </c>
      <c r="P20901">
        <v>0</v>
      </c>
      <c r="Q20901">
        <v>0</v>
      </c>
      <c r="S20901">
        <v>0</v>
      </c>
    </row>
    <row r="20902" spans="1:19" x14ac:dyDescent="0.3">
      <c r="A20902" t="s">
        <v>41584</v>
      </c>
      <c r="B20902" s="171" t="s">
        <v>41585</v>
      </c>
      <c r="C20902" s="171" t="s">
        <v>18252</v>
      </c>
      <c r="D20902" s="171" t="s">
        <v>4</v>
      </c>
      <c r="E20902" s="11">
        <v>45292</v>
      </c>
      <c r="F20902">
        <v>0</v>
      </c>
      <c r="G20902">
        <v>0</v>
      </c>
      <c r="I20902">
        <v>0</v>
      </c>
      <c r="J20902">
        <v>0</v>
      </c>
      <c r="L20902">
        <v>0</v>
      </c>
      <c r="N20902">
        <v>0</v>
      </c>
      <c r="P20902">
        <v>0</v>
      </c>
      <c r="Q20902">
        <v>0</v>
      </c>
      <c r="S20902">
        <v>0</v>
      </c>
    </row>
    <row r="20903" spans="1:19" x14ac:dyDescent="0.3">
      <c r="A20903" t="s">
        <v>41586</v>
      </c>
      <c r="B20903" s="171" t="s">
        <v>41587</v>
      </c>
      <c r="C20903" s="171" t="s">
        <v>167</v>
      </c>
      <c r="D20903" s="171" t="s">
        <v>4</v>
      </c>
      <c r="E20903" s="11">
        <v>45292</v>
      </c>
      <c r="F20903">
        <v>4.5</v>
      </c>
      <c r="G20903">
        <v>4.5</v>
      </c>
      <c r="I20903">
        <v>16</v>
      </c>
      <c r="J20903">
        <v>53</v>
      </c>
      <c r="L20903">
        <v>53</v>
      </c>
      <c r="N20903">
        <v>16</v>
      </c>
      <c r="P20903">
        <v>0</v>
      </c>
      <c r="Q20903">
        <v>0</v>
      </c>
      <c r="S20903">
        <v>0</v>
      </c>
    </row>
    <row r="20904" spans="1:19" x14ac:dyDescent="0.3">
      <c r="A20904" t="s">
        <v>41588</v>
      </c>
      <c r="B20904" s="171" t="s">
        <v>41589</v>
      </c>
      <c r="C20904" s="171" t="s">
        <v>173</v>
      </c>
      <c r="D20904" s="171" t="s">
        <v>4</v>
      </c>
      <c r="E20904" s="11">
        <v>45292</v>
      </c>
      <c r="F20904">
        <v>5.5</v>
      </c>
      <c r="G20904">
        <v>6</v>
      </c>
      <c r="I20904">
        <v>8</v>
      </c>
      <c r="J20904">
        <v>30</v>
      </c>
      <c r="L20904">
        <v>32</v>
      </c>
      <c r="N20904">
        <v>6</v>
      </c>
      <c r="P20904">
        <v>1</v>
      </c>
      <c r="Q20904">
        <v>1</v>
      </c>
      <c r="S20904">
        <v>2</v>
      </c>
    </row>
    <row r="20905" spans="1:19" x14ac:dyDescent="0.3">
      <c r="A20905" t="s">
        <v>41590</v>
      </c>
      <c r="B20905" s="171" t="s">
        <v>41591</v>
      </c>
      <c r="C20905" s="171" t="s">
        <v>179</v>
      </c>
      <c r="D20905" s="171" t="s">
        <v>4</v>
      </c>
      <c r="E20905" s="11">
        <v>45292</v>
      </c>
      <c r="F20905">
        <v>12</v>
      </c>
      <c r="G20905">
        <v>16</v>
      </c>
      <c r="I20905">
        <v>47</v>
      </c>
      <c r="J20905">
        <v>110</v>
      </c>
      <c r="L20905">
        <v>148</v>
      </c>
      <c r="N20905">
        <v>44</v>
      </c>
      <c r="P20905">
        <v>3</v>
      </c>
      <c r="Q20905">
        <v>3</v>
      </c>
      <c r="S20905">
        <v>3</v>
      </c>
    </row>
    <row r="20906" spans="1:19" x14ac:dyDescent="0.3">
      <c r="A20906" t="s">
        <v>41592</v>
      </c>
      <c r="B20906" s="171" t="s">
        <v>41593</v>
      </c>
      <c r="C20906" s="171" t="s">
        <v>185</v>
      </c>
      <c r="D20906" s="171" t="s">
        <v>4</v>
      </c>
      <c r="E20906" s="11">
        <v>45292</v>
      </c>
      <c r="F20906">
        <v>4</v>
      </c>
      <c r="G20906">
        <v>8.5</v>
      </c>
      <c r="I20906">
        <v>16</v>
      </c>
      <c r="J20906">
        <v>18</v>
      </c>
      <c r="L20906">
        <v>43</v>
      </c>
      <c r="N20906">
        <v>15</v>
      </c>
      <c r="P20906">
        <v>0</v>
      </c>
      <c r="Q20906">
        <v>1</v>
      </c>
      <c r="S20906">
        <v>1</v>
      </c>
    </row>
    <row r="20907" spans="1:19" x14ac:dyDescent="0.3">
      <c r="A20907" t="s">
        <v>41594</v>
      </c>
      <c r="B20907" s="171" t="s">
        <v>41595</v>
      </c>
      <c r="C20907" s="171" t="s">
        <v>24508</v>
      </c>
      <c r="D20907" s="171" t="s">
        <v>4</v>
      </c>
      <c r="E20907" s="11">
        <v>45292</v>
      </c>
      <c r="F20907">
        <v>0.5</v>
      </c>
      <c r="G20907">
        <v>0.5</v>
      </c>
      <c r="I20907">
        <v>0</v>
      </c>
      <c r="J20907">
        <v>2</v>
      </c>
      <c r="L20907">
        <v>2</v>
      </c>
      <c r="N20907">
        <v>0</v>
      </c>
      <c r="P20907">
        <v>0</v>
      </c>
      <c r="Q20907">
        <v>0</v>
      </c>
      <c r="S20907">
        <v>0</v>
      </c>
    </row>
    <row r="20908" spans="1:19" x14ac:dyDescent="0.3">
      <c r="A20908" t="s">
        <v>41596</v>
      </c>
      <c r="B20908" s="171" t="s">
        <v>41597</v>
      </c>
      <c r="C20908" s="171" t="s">
        <v>191</v>
      </c>
      <c r="D20908" s="171" t="s">
        <v>4</v>
      </c>
      <c r="E20908" s="11">
        <v>45292</v>
      </c>
      <c r="F20908">
        <v>12.5</v>
      </c>
      <c r="G20908">
        <v>13</v>
      </c>
      <c r="I20908">
        <v>65</v>
      </c>
      <c r="J20908">
        <v>102</v>
      </c>
      <c r="L20908">
        <v>107</v>
      </c>
      <c r="N20908">
        <v>51</v>
      </c>
      <c r="P20908">
        <v>12</v>
      </c>
      <c r="Q20908">
        <v>14</v>
      </c>
      <c r="S20908">
        <v>14</v>
      </c>
    </row>
    <row r="20909" spans="1:19" x14ac:dyDescent="0.3">
      <c r="A20909" t="s">
        <v>41598</v>
      </c>
      <c r="B20909" s="171" t="s">
        <v>41599</v>
      </c>
      <c r="C20909" s="171" t="s">
        <v>200</v>
      </c>
      <c r="D20909" s="171" t="s">
        <v>4</v>
      </c>
      <c r="E20909" s="11">
        <v>45292</v>
      </c>
      <c r="F20909">
        <v>6.5</v>
      </c>
      <c r="G20909">
        <v>7</v>
      </c>
      <c r="I20909">
        <v>8</v>
      </c>
      <c r="J20909">
        <v>31</v>
      </c>
      <c r="L20909">
        <v>32</v>
      </c>
      <c r="N20909">
        <v>7</v>
      </c>
      <c r="P20909">
        <v>0</v>
      </c>
      <c r="Q20909">
        <v>0</v>
      </c>
      <c r="S20909">
        <v>1</v>
      </c>
    </row>
    <row r="20910" spans="1:19" x14ac:dyDescent="0.3">
      <c r="A20910" t="s">
        <v>41600</v>
      </c>
      <c r="B20910" s="171" t="s">
        <v>41601</v>
      </c>
      <c r="C20910" s="171" t="s">
        <v>212</v>
      </c>
      <c r="D20910" s="171" t="s">
        <v>4</v>
      </c>
      <c r="E20910" s="11">
        <v>45292</v>
      </c>
      <c r="F20910">
        <v>0</v>
      </c>
      <c r="G20910">
        <v>0</v>
      </c>
      <c r="I20910">
        <v>0</v>
      </c>
      <c r="J20910">
        <v>0</v>
      </c>
      <c r="L20910">
        <v>0</v>
      </c>
      <c r="N20910">
        <v>0</v>
      </c>
      <c r="P20910">
        <v>0</v>
      </c>
      <c r="Q20910">
        <v>0</v>
      </c>
      <c r="S20910">
        <v>0</v>
      </c>
    </row>
    <row r="20911" spans="1:19" x14ac:dyDescent="0.3">
      <c r="A20911" t="s">
        <v>41602</v>
      </c>
      <c r="B20911" s="171" t="s">
        <v>41603</v>
      </c>
      <c r="C20911" s="171" t="s">
        <v>215</v>
      </c>
      <c r="D20911" s="171" t="s">
        <v>4</v>
      </c>
      <c r="E20911" s="11">
        <v>45292</v>
      </c>
      <c r="F20911">
        <v>0</v>
      </c>
      <c r="G20911">
        <v>0</v>
      </c>
      <c r="I20911">
        <v>0</v>
      </c>
      <c r="J20911">
        <v>0</v>
      </c>
      <c r="L20911">
        <v>0</v>
      </c>
      <c r="N20911">
        <v>0</v>
      </c>
      <c r="P20911">
        <v>0</v>
      </c>
      <c r="Q20911">
        <v>0</v>
      </c>
      <c r="S20911">
        <v>0</v>
      </c>
    </row>
    <row r="20912" spans="1:19" x14ac:dyDescent="0.3">
      <c r="A20912" t="s">
        <v>41604</v>
      </c>
      <c r="B20912" s="171" t="s">
        <v>41605</v>
      </c>
      <c r="C20912" s="171" t="s">
        <v>35119</v>
      </c>
      <c r="D20912" s="171" t="s">
        <v>4</v>
      </c>
      <c r="E20912" s="11">
        <v>45292</v>
      </c>
      <c r="F20912">
        <v>2</v>
      </c>
      <c r="G20912">
        <v>4</v>
      </c>
      <c r="I20912">
        <v>20</v>
      </c>
      <c r="J20912">
        <v>22</v>
      </c>
      <c r="L20912">
        <v>44</v>
      </c>
      <c r="N20912">
        <v>14</v>
      </c>
      <c r="P20912">
        <v>0</v>
      </c>
      <c r="Q20912">
        <v>0</v>
      </c>
      <c r="S20912">
        <v>6</v>
      </c>
    </row>
    <row r="20913" spans="1:19" x14ac:dyDescent="0.3">
      <c r="A20913" t="s">
        <v>41606</v>
      </c>
      <c r="B20913" s="171" t="s">
        <v>41607</v>
      </c>
      <c r="C20913" s="171" t="s">
        <v>221</v>
      </c>
      <c r="D20913" s="171" t="s">
        <v>4</v>
      </c>
      <c r="E20913" s="11">
        <v>45292</v>
      </c>
      <c r="F20913">
        <v>0</v>
      </c>
      <c r="G20913">
        <v>0</v>
      </c>
      <c r="I20913">
        <v>0</v>
      </c>
      <c r="J20913">
        <v>0</v>
      </c>
      <c r="L20913">
        <v>0</v>
      </c>
      <c r="N20913">
        <v>0</v>
      </c>
      <c r="P20913">
        <v>0</v>
      </c>
      <c r="Q20913">
        <v>0</v>
      </c>
      <c r="S20913">
        <v>0</v>
      </c>
    </row>
    <row r="20914" spans="1:19" x14ac:dyDescent="0.3">
      <c r="A20914" t="s">
        <v>41608</v>
      </c>
      <c r="B20914" s="171" t="s">
        <v>41609</v>
      </c>
      <c r="C20914" s="171" t="s">
        <v>8233</v>
      </c>
      <c r="D20914" s="171" t="s">
        <v>4</v>
      </c>
      <c r="E20914" s="11">
        <v>45292</v>
      </c>
      <c r="F20914">
        <v>2</v>
      </c>
      <c r="G20914">
        <v>3</v>
      </c>
      <c r="I20914">
        <v>23</v>
      </c>
      <c r="J20914">
        <v>22</v>
      </c>
      <c r="L20914">
        <v>33</v>
      </c>
      <c r="N20914">
        <v>22</v>
      </c>
      <c r="P20914">
        <v>1</v>
      </c>
      <c r="Q20914">
        <v>1</v>
      </c>
      <c r="S20914">
        <v>1</v>
      </c>
    </row>
    <row r="20915" spans="1:19" x14ac:dyDescent="0.3">
      <c r="A20915" t="s">
        <v>41610</v>
      </c>
      <c r="B20915" s="171" t="s">
        <v>41611</v>
      </c>
      <c r="C20915" s="171" t="s">
        <v>233</v>
      </c>
      <c r="D20915" s="171" t="s">
        <v>4</v>
      </c>
      <c r="E20915" s="11">
        <v>45292</v>
      </c>
      <c r="F20915">
        <v>0</v>
      </c>
      <c r="G20915">
        <v>0</v>
      </c>
      <c r="I20915">
        <v>0</v>
      </c>
      <c r="J20915">
        <v>0</v>
      </c>
      <c r="L20915">
        <v>0</v>
      </c>
      <c r="N20915">
        <v>0</v>
      </c>
      <c r="P20915">
        <v>0</v>
      </c>
      <c r="Q20915">
        <v>0</v>
      </c>
      <c r="S20915">
        <v>0</v>
      </c>
    </row>
    <row r="20916" spans="1:19" x14ac:dyDescent="0.3">
      <c r="A20916" t="s">
        <v>41612</v>
      </c>
      <c r="B20916" s="171" t="s">
        <v>41613</v>
      </c>
      <c r="C20916" s="171" t="s">
        <v>35128</v>
      </c>
      <c r="D20916" s="171" t="s">
        <v>80</v>
      </c>
      <c r="E20916" s="11">
        <v>45292</v>
      </c>
      <c r="F20916">
        <v>3.5</v>
      </c>
      <c r="G20916">
        <v>4</v>
      </c>
      <c r="I20916">
        <v>3</v>
      </c>
      <c r="J20916">
        <v>14</v>
      </c>
      <c r="L20916">
        <v>16</v>
      </c>
      <c r="N20916">
        <v>2</v>
      </c>
      <c r="P20916">
        <v>1</v>
      </c>
      <c r="Q20916">
        <v>1</v>
      </c>
      <c r="S20916">
        <v>1</v>
      </c>
    </row>
    <row r="20917" spans="1:19" x14ac:dyDescent="0.3">
      <c r="A20917" t="s">
        <v>41614</v>
      </c>
      <c r="B20917" s="171" t="s">
        <v>41615</v>
      </c>
      <c r="C20917" s="171" t="s">
        <v>35128</v>
      </c>
      <c r="D20917" s="171" t="s">
        <v>4</v>
      </c>
      <c r="E20917" s="11">
        <v>45292</v>
      </c>
      <c r="F20917">
        <v>3.5</v>
      </c>
      <c r="G20917">
        <v>4</v>
      </c>
      <c r="I20917">
        <v>3</v>
      </c>
      <c r="J20917">
        <v>14</v>
      </c>
      <c r="L20917">
        <v>16</v>
      </c>
      <c r="N20917">
        <v>2</v>
      </c>
      <c r="P20917">
        <v>1</v>
      </c>
      <c r="Q20917">
        <v>1</v>
      </c>
      <c r="S20917">
        <v>1</v>
      </c>
    </row>
    <row r="20918" spans="1:19" x14ac:dyDescent="0.3">
      <c r="A20918" t="s">
        <v>41616</v>
      </c>
      <c r="B20918" s="171" t="s">
        <v>41617</v>
      </c>
      <c r="C20918" s="171" t="s">
        <v>79</v>
      </c>
      <c r="D20918" s="171" t="s">
        <v>80</v>
      </c>
      <c r="E20918" s="11">
        <v>45292</v>
      </c>
      <c r="F20918">
        <v>0</v>
      </c>
      <c r="G20918">
        <v>0</v>
      </c>
      <c r="I20918">
        <v>0</v>
      </c>
      <c r="J20918">
        <v>0</v>
      </c>
      <c r="L20918">
        <v>0</v>
      </c>
      <c r="N20918">
        <v>0</v>
      </c>
      <c r="P20918">
        <v>0</v>
      </c>
      <c r="Q20918">
        <v>0</v>
      </c>
      <c r="S20918">
        <v>0</v>
      </c>
    </row>
    <row r="20919" spans="1:19" x14ac:dyDescent="0.3">
      <c r="A20919" t="s">
        <v>41618</v>
      </c>
      <c r="B20919" s="171" t="s">
        <v>41619</v>
      </c>
      <c r="C20919" s="171" t="s">
        <v>79</v>
      </c>
      <c r="D20919" s="171" t="s">
        <v>4</v>
      </c>
      <c r="E20919" s="11">
        <v>45292</v>
      </c>
      <c r="F20919">
        <v>0</v>
      </c>
      <c r="G20919">
        <v>0</v>
      </c>
      <c r="I20919">
        <v>0</v>
      </c>
      <c r="J20919">
        <v>0</v>
      </c>
      <c r="L20919">
        <v>0</v>
      </c>
      <c r="N20919">
        <v>0</v>
      </c>
      <c r="P20919">
        <v>0</v>
      </c>
      <c r="Q20919">
        <v>0</v>
      </c>
      <c r="S20919">
        <v>0</v>
      </c>
    </row>
    <row r="20920" spans="1:19" x14ac:dyDescent="0.3">
      <c r="A20920" t="s">
        <v>41620</v>
      </c>
      <c r="B20920" s="171" t="s">
        <v>41621</v>
      </c>
      <c r="C20920" s="171" t="s">
        <v>83</v>
      </c>
      <c r="D20920" s="171" t="s">
        <v>80</v>
      </c>
      <c r="E20920" s="11">
        <v>45292</v>
      </c>
      <c r="F20920">
        <v>4</v>
      </c>
      <c r="G20920">
        <v>4</v>
      </c>
      <c r="I20920">
        <v>6</v>
      </c>
      <c r="J20920">
        <v>21</v>
      </c>
      <c r="L20920">
        <v>21</v>
      </c>
      <c r="N20920">
        <v>6</v>
      </c>
      <c r="P20920">
        <v>0</v>
      </c>
      <c r="Q20920">
        <v>0</v>
      </c>
      <c r="S20920">
        <v>0</v>
      </c>
    </row>
    <row r="20921" spans="1:19" x14ac:dyDescent="0.3">
      <c r="A20921" t="s">
        <v>41622</v>
      </c>
      <c r="B20921" s="171" t="s">
        <v>41623</v>
      </c>
      <c r="C20921" s="171" t="s">
        <v>83</v>
      </c>
      <c r="D20921" s="171" t="s">
        <v>15341</v>
      </c>
      <c r="E20921" s="11">
        <v>45292</v>
      </c>
      <c r="F20921">
        <v>0</v>
      </c>
      <c r="G20921">
        <v>0</v>
      </c>
      <c r="I20921">
        <v>0</v>
      </c>
      <c r="J20921">
        <v>0</v>
      </c>
      <c r="L20921">
        <v>0</v>
      </c>
      <c r="N20921">
        <v>0</v>
      </c>
      <c r="P20921">
        <v>0</v>
      </c>
      <c r="Q20921">
        <v>0</v>
      </c>
      <c r="S20921">
        <v>0</v>
      </c>
    </row>
    <row r="20922" spans="1:19" x14ac:dyDescent="0.3">
      <c r="A20922" t="s">
        <v>41624</v>
      </c>
      <c r="B20922" s="171" t="s">
        <v>41625</v>
      </c>
      <c r="C20922" s="171" t="s">
        <v>83</v>
      </c>
      <c r="D20922" s="171" t="s">
        <v>4</v>
      </c>
      <c r="E20922" s="11">
        <v>45292</v>
      </c>
      <c r="F20922">
        <v>4</v>
      </c>
      <c r="G20922">
        <v>4</v>
      </c>
      <c r="I20922">
        <v>6</v>
      </c>
      <c r="J20922">
        <v>21</v>
      </c>
      <c r="L20922">
        <v>21</v>
      </c>
      <c r="N20922">
        <v>6</v>
      </c>
      <c r="P20922">
        <v>0</v>
      </c>
      <c r="Q20922">
        <v>0</v>
      </c>
      <c r="S20922">
        <v>0</v>
      </c>
    </row>
    <row r="20923" spans="1:19" x14ac:dyDescent="0.3">
      <c r="A20923" t="s">
        <v>41626</v>
      </c>
      <c r="B20923" s="171" t="s">
        <v>41627</v>
      </c>
      <c r="C20923" s="171" t="s">
        <v>86</v>
      </c>
      <c r="D20923" s="171" t="s">
        <v>80</v>
      </c>
      <c r="E20923" s="11">
        <v>45292</v>
      </c>
      <c r="F20923">
        <v>8</v>
      </c>
      <c r="G20923">
        <v>8</v>
      </c>
      <c r="I20923">
        <v>31</v>
      </c>
      <c r="J20923">
        <v>44</v>
      </c>
      <c r="L20923">
        <v>44</v>
      </c>
      <c r="N20923">
        <v>26</v>
      </c>
      <c r="P20923">
        <v>7</v>
      </c>
      <c r="Q20923">
        <v>10</v>
      </c>
      <c r="S20923">
        <v>5</v>
      </c>
    </row>
    <row r="20924" spans="1:19" x14ac:dyDescent="0.3">
      <c r="A20924" t="s">
        <v>41628</v>
      </c>
      <c r="B20924" s="171" t="s">
        <v>41629</v>
      </c>
      <c r="C20924" s="171" t="s">
        <v>86</v>
      </c>
      <c r="D20924" s="171" t="s">
        <v>4</v>
      </c>
      <c r="E20924" s="11">
        <v>45292</v>
      </c>
      <c r="F20924">
        <v>8</v>
      </c>
      <c r="G20924">
        <v>8</v>
      </c>
      <c r="I20924">
        <v>31</v>
      </c>
      <c r="J20924">
        <v>44</v>
      </c>
      <c r="L20924">
        <v>44</v>
      </c>
      <c r="N20924">
        <v>26</v>
      </c>
      <c r="P20924">
        <v>7</v>
      </c>
      <c r="Q20924">
        <v>10</v>
      </c>
      <c r="S20924">
        <v>5</v>
      </c>
    </row>
    <row r="20925" spans="1:19" x14ac:dyDescent="0.3">
      <c r="A20925" t="s">
        <v>41630</v>
      </c>
      <c r="B20925" s="171" t="s">
        <v>41631</v>
      </c>
      <c r="C20925" s="171" t="s">
        <v>40284</v>
      </c>
      <c r="D20925" s="171" t="s">
        <v>80</v>
      </c>
      <c r="E20925" s="11">
        <v>45292</v>
      </c>
      <c r="F20925">
        <v>13</v>
      </c>
      <c r="G20925">
        <v>13</v>
      </c>
      <c r="I20925">
        <v>39</v>
      </c>
      <c r="J20925">
        <v>52</v>
      </c>
      <c r="L20925">
        <v>52</v>
      </c>
      <c r="N20925">
        <v>33</v>
      </c>
      <c r="P20925">
        <v>4</v>
      </c>
      <c r="Q20925">
        <v>5</v>
      </c>
      <c r="S20925">
        <v>6</v>
      </c>
    </row>
    <row r="20926" spans="1:19" x14ac:dyDescent="0.3">
      <c r="A20926" t="s">
        <v>41632</v>
      </c>
      <c r="B20926" s="171" t="s">
        <v>41633</v>
      </c>
      <c r="C20926" s="171" t="s">
        <v>40284</v>
      </c>
      <c r="D20926" s="171" t="s">
        <v>4</v>
      </c>
      <c r="E20926" s="11">
        <v>45292</v>
      </c>
      <c r="F20926">
        <v>13</v>
      </c>
      <c r="G20926">
        <v>13</v>
      </c>
      <c r="I20926">
        <v>39</v>
      </c>
      <c r="J20926">
        <v>52</v>
      </c>
      <c r="L20926">
        <v>52</v>
      </c>
      <c r="N20926">
        <v>33</v>
      </c>
      <c r="P20926">
        <v>4</v>
      </c>
      <c r="Q20926">
        <v>5</v>
      </c>
      <c r="S20926">
        <v>6</v>
      </c>
    </row>
    <row r="20927" spans="1:19" x14ac:dyDescent="0.3">
      <c r="A20927" t="s">
        <v>41634</v>
      </c>
      <c r="B20927" s="171" t="s">
        <v>41635</v>
      </c>
      <c r="C20927" s="171" t="s">
        <v>89</v>
      </c>
      <c r="D20927" s="171" t="s">
        <v>80</v>
      </c>
      <c r="E20927" s="11">
        <v>45292</v>
      </c>
      <c r="F20927">
        <v>3</v>
      </c>
      <c r="G20927">
        <v>4</v>
      </c>
      <c r="I20927">
        <v>10</v>
      </c>
      <c r="J20927">
        <v>15</v>
      </c>
      <c r="L20927">
        <v>20</v>
      </c>
      <c r="N20927">
        <v>9</v>
      </c>
      <c r="P20927">
        <v>3</v>
      </c>
      <c r="Q20927">
        <v>3</v>
      </c>
      <c r="S20927">
        <v>1</v>
      </c>
    </row>
    <row r="20928" spans="1:19" x14ac:dyDescent="0.3">
      <c r="A20928" t="s">
        <v>41636</v>
      </c>
      <c r="B20928" s="171" t="s">
        <v>41637</v>
      </c>
      <c r="C20928" s="171" t="s">
        <v>89</v>
      </c>
      <c r="D20928" s="171" t="s">
        <v>4</v>
      </c>
      <c r="E20928" s="11">
        <v>45292</v>
      </c>
      <c r="F20928">
        <v>3</v>
      </c>
      <c r="G20928">
        <v>4</v>
      </c>
      <c r="I20928">
        <v>10</v>
      </c>
      <c r="J20928">
        <v>15</v>
      </c>
      <c r="L20928">
        <v>20</v>
      </c>
      <c r="N20928">
        <v>9</v>
      </c>
      <c r="P20928">
        <v>3</v>
      </c>
      <c r="Q20928">
        <v>3</v>
      </c>
      <c r="S20928">
        <v>1</v>
      </c>
    </row>
    <row r="20929" spans="1:19" x14ac:dyDescent="0.3">
      <c r="A20929" t="s">
        <v>41638</v>
      </c>
      <c r="B20929" s="171" t="s">
        <v>41639</v>
      </c>
      <c r="C20929" s="171" t="s">
        <v>92</v>
      </c>
      <c r="D20929" s="171" t="s">
        <v>80</v>
      </c>
      <c r="E20929" s="11">
        <v>45292</v>
      </c>
      <c r="F20929">
        <v>0</v>
      </c>
      <c r="G20929">
        <v>0</v>
      </c>
      <c r="I20929">
        <v>0</v>
      </c>
      <c r="J20929">
        <v>0</v>
      </c>
      <c r="L20929">
        <v>0</v>
      </c>
      <c r="N20929">
        <v>0</v>
      </c>
      <c r="P20929">
        <v>0</v>
      </c>
      <c r="Q20929">
        <v>0</v>
      </c>
      <c r="S20929">
        <v>0</v>
      </c>
    </row>
    <row r="20930" spans="1:19" x14ac:dyDescent="0.3">
      <c r="A20930" t="s">
        <v>41640</v>
      </c>
      <c r="B20930" s="171" t="s">
        <v>41641</v>
      </c>
      <c r="C20930" s="171" t="s">
        <v>92</v>
      </c>
      <c r="D20930" s="171" t="s">
        <v>4</v>
      </c>
      <c r="E20930" s="11">
        <v>45292</v>
      </c>
      <c r="F20930">
        <v>0</v>
      </c>
      <c r="G20930">
        <v>0</v>
      </c>
      <c r="I20930">
        <v>0</v>
      </c>
      <c r="J20930">
        <v>0</v>
      </c>
      <c r="L20930">
        <v>0</v>
      </c>
      <c r="N20930">
        <v>0</v>
      </c>
      <c r="P20930">
        <v>0</v>
      </c>
      <c r="Q20930">
        <v>0</v>
      </c>
      <c r="S20930">
        <v>0</v>
      </c>
    </row>
    <row r="20931" spans="1:19" x14ac:dyDescent="0.3">
      <c r="A20931" t="s">
        <v>41642</v>
      </c>
      <c r="B20931" s="171" t="s">
        <v>41643</v>
      </c>
      <c r="C20931" s="171" t="s">
        <v>95</v>
      </c>
      <c r="D20931" s="171" t="s">
        <v>80</v>
      </c>
      <c r="E20931" s="11">
        <v>45292</v>
      </c>
      <c r="F20931">
        <v>3.5</v>
      </c>
      <c r="G20931">
        <v>4</v>
      </c>
      <c r="I20931">
        <v>3</v>
      </c>
      <c r="J20931">
        <v>18</v>
      </c>
      <c r="L20931">
        <v>19</v>
      </c>
      <c r="N20931">
        <v>1</v>
      </c>
      <c r="P20931">
        <v>0</v>
      </c>
      <c r="Q20931">
        <v>0</v>
      </c>
      <c r="S20931">
        <v>2</v>
      </c>
    </row>
    <row r="20932" spans="1:19" x14ac:dyDescent="0.3">
      <c r="A20932" t="s">
        <v>41644</v>
      </c>
      <c r="B20932" s="171" t="s">
        <v>41645</v>
      </c>
      <c r="C20932" s="171" t="s">
        <v>95</v>
      </c>
      <c r="D20932" s="171" t="s">
        <v>15341</v>
      </c>
      <c r="E20932" s="11">
        <v>45292</v>
      </c>
      <c r="F20932">
        <v>0</v>
      </c>
      <c r="G20932">
        <v>0</v>
      </c>
      <c r="I20932">
        <v>0</v>
      </c>
      <c r="J20932">
        <v>0</v>
      </c>
      <c r="L20932">
        <v>0</v>
      </c>
      <c r="N20932">
        <v>0</v>
      </c>
      <c r="P20932">
        <v>0</v>
      </c>
      <c r="Q20932">
        <v>0</v>
      </c>
      <c r="S20932">
        <v>0</v>
      </c>
    </row>
    <row r="20933" spans="1:19" x14ac:dyDescent="0.3">
      <c r="A20933" t="s">
        <v>41646</v>
      </c>
      <c r="B20933" s="171" t="s">
        <v>41647</v>
      </c>
      <c r="C20933" s="171" t="s">
        <v>95</v>
      </c>
      <c r="D20933" s="171" t="s">
        <v>4</v>
      </c>
      <c r="E20933" s="11">
        <v>45292</v>
      </c>
      <c r="F20933">
        <v>3.5</v>
      </c>
      <c r="G20933">
        <v>4</v>
      </c>
      <c r="I20933">
        <v>3</v>
      </c>
      <c r="J20933">
        <v>18</v>
      </c>
      <c r="L20933">
        <v>19</v>
      </c>
      <c r="N20933">
        <v>1</v>
      </c>
      <c r="P20933">
        <v>0</v>
      </c>
      <c r="Q20933">
        <v>0</v>
      </c>
      <c r="S20933">
        <v>2</v>
      </c>
    </row>
    <row r="20934" spans="1:19" x14ac:dyDescent="0.3">
      <c r="A20934" t="s">
        <v>41648</v>
      </c>
      <c r="B20934" s="171" t="s">
        <v>41649</v>
      </c>
      <c r="C20934" s="171" t="s">
        <v>35161</v>
      </c>
      <c r="D20934" s="171" t="s">
        <v>80</v>
      </c>
      <c r="E20934" s="11">
        <v>45292</v>
      </c>
      <c r="F20934">
        <v>3</v>
      </c>
      <c r="G20934">
        <v>3.5</v>
      </c>
      <c r="I20934">
        <v>4</v>
      </c>
      <c r="J20934">
        <v>16</v>
      </c>
      <c r="L20934">
        <v>18</v>
      </c>
      <c r="N20934">
        <v>4</v>
      </c>
      <c r="P20934">
        <v>0</v>
      </c>
      <c r="Q20934">
        <v>0</v>
      </c>
      <c r="S20934">
        <v>0</v>
      </c>
    </row>
    <row r="20935" spans="1:19" x14ac:dyDescent="0.3">
      <c r="A20935" t="s">
        <v>41650</v>
      </c>
      <c r="B20935" s="171" t="s">
        <v>41651</v>
      </c>
      <c r="C20935" s="171" t="s">
        <v>35161</v>
      </c>
      <c r="D20935" s="171" t="s">
        <v>4</v>
      </c>
      <c r="E20935" s="11">
        <v>45292</v>
      </c>
      <c r="F20935">
        <v>3</v>
      </c>
      <c r="G20935">
        <v>3.5</v>
      </c>
      <c r="I20935">
        <v>4</v>
      </c>
      <c r="J20935">
        <v>16</v>
      </c>
      <c r="L20935">
        <v>18</v>
      </c>
      <c r="N20935">
        <v>4</v>
      </c>
      <c r="P20935">
        <v>0</v>
      </c>
      <c r="Q20935">
        <v>0</v>
      </c>
      <c r="S20935">
        <v>0</v>
      </c>
    </row>
    <row r="20936" spans="1:19" x14ac:dyDescent="0.3">
      <c r="A20936" t="s">
        <v>41652</v>
      </c>
      <c r="B20936" s="171" t="s">
        <v>41653</v>
      </c>
      <c r="C20936" s="171" t="s">
        <v>19659</v>
      </c>
      <c r="D20936" s="171" t="s">
        <v>80</v>
      </c>
      <c r="E20936" s="11">
        <v>45292</v>
      </c>
      <c r="F20936">
        <v>0</v>
      </c>
      <c r="G20936">
        <v>0</v>
      </c>
      <c r="I20936">
        <v>0</v>
      </c>
      <c r="J20936">
        <v>0</v>
      </c>
      <c r="L20936">
        <v>0</v>
      </c>
      <c r="N20936">
        <v>0</v>
      </c>
      <c r="P20936">
        <v>0</v>
      </c>
      <c r="Q20936">
        <v>0</v>
      </c>
      <c r="S20936">
        <v>0</v>
      </c>
    </row>
    <row r="20937" spans="1:19" x14ac:dyDescent="0.3">
      <c r="A20937" t="s">
        <v>41654</v>
      </c>
      <c r="B20937" s="171" t="s">
        <v>41655</v>
      </c>
      <c r="C20937" s="171" t="s">
        <v>19659</v>
      </c>
      <c r="D20937" s="171" t="s">
        <v>4</v>
      </c>
      <c r="E20937" s="11">
        <v>45292</v>
      </c>
      <c r="F20937">
        <v>0</v>
      </c>
      <c r="G20937">
        <v>0</v>
      </c>
      <c r="I20937">
        <v>0</v>
      </c>
      <c r="J20937">
        <v>0</v>
      </c>
      <c r="L20937">
        <v>0</v>
      </c>
      <c r="N20937">
        <v>0</v>
      </c>
      <c r="P20937">
        <v>0</v>
      </c>
      <c r="Q20937">
        <v>0</v>
      </c>
      <c r="S20937">
        <v>0</v>
      </c>
    </row>
    <row r="20938" spans="1:19" x14ac:dyDescent="0.3">
      <c r="A20938" t="s">
        <v>41656</v>
      </c>
      <c r="B20938" s="171" t="s">
        <v>41657</v>
      </c>
      <c r="C20938" s="171" t="s">
        <v>98</v>
      </c>
      <c r="D20938" s="171" t="s">
        <v>80</v>
      </c>
      <c r="E20938" s="11">
        <v>45292</v>
      </c>
      <c r="F20938">
        <v>6</v>
      </c>
      <c r="G20938">
        <v>12.5</v>
      </c>
      <c r="I20938">
        <v>17</v>
      </c>
      <c r="J20938">
        <v>35</v>
      </c>
      <c r="L20938">
        <v>70</v>
      </c>
      <c r="N20938">
        <v>16</v>
      </c>
      <c r="P20938">
        <v>1</v>
      </c>
      <c r="Q20938">
        <v>2</v>
      </c>
      <c r="S20938">
        <v>1</v>
      </c>
    </row>
    <row r="20939" spans="1:19" x14ac:dyDescent="0.3">
      <c r="A20939" t="s">
        <v>41658</v>
      </c>
      <c r="B20939" s="171" t="s">
        <v>41659</v>
      </c>
      <c r="C20939" s="171" t="s">
        <v>98</v>
      </c>
      <c r="D20939" s="171" t="s">
        <v>4</v>
      </c>
      <c r="E20939" s="11">
        <v>45292</v>
      </c>
      <c r="F20939">
        <v>6</v>
      </c>
      <c r="G20939">
        <v>12.5</v>
      </c>
      <c r="I20939">
        <v>17</v>
      </c>
      <c r="J20939">
        <v>35</v>
      </c>
      <c r="L20939">
        <v>70</v>
      </c>
      <c r="N20939">
        <v>16</v>
      </c>
      <c r="P20939">
        <v>1</v>
      </c>
      <c r="Q20939">
        <v>2</v>
      </c>
      <c r="S20939">
        <v>1</v>
      </c>
    </row>
    <row r="20940" spans="1:19" x14ac:dyDescent="0.3">
      <c r="A20940" t="s">
        <v>41660</v>
      </c>
      <c r="B20940" s="171" t="s">
        <v>41661</v>
      </c>
      <c r="C20940" s="171" t="s">
        <v>101</v>
      </c>
      <c r="D20940" s="171" t="s">
        <v>80</v>
      </c>
      <c r="E20940" s="11">
        <v>45292</v>
      </c>
      <c r="F20940">
        <v>23</v>
      </c>
      <c r="G20940">
        <v>29.5</v>
      </c>
      <c r="I20940">
        <v>134</v>
      </c>
      <c r="J20940">
        <v>259</v>
      </c>
      <c r="L20940">
        <v>330</v>
      </c>
      <c r="N20940">
        <v>118</v>
      </c>
      <c r="P20940">
        <v>6</v>
      </c>
      <c r="Q20940">
        <v>7</v>
      </c>
      <c r="S20940">
        <v>16</v>
      </c>
    </row>
    <row r="20941" spans="1:19" x14ac:dyDescent="0.3">
      <c r="A20941" t="s">
        <v>41662</v>
      </c>
      <c r="B20941" s="171" t="s">
        <v>41663</v>
      </c>
      <c r="C20941" s="171" t="s">
        <v>101</v>
      </c>
      <c r="D20941" s="171" t="s">
        <v>4</v>
      </c>
      <c r="E20941" s="11">
        <v>45292</v>
      </c>
      <c r="F20941">
        <v>23</v>
      </c>
      <c r="G20941">
        <v>29.5</v>
      </c>
      <c r="I20941">
        <v>134</v>
      </c>
      <c r="J20941">
        <v>259</v>
      </c>
      <c r="L20941">
        <v>330</v>
      </c>
      <c r="N20941">
        <v>118</v>
      </c>
      <c r="P20941">
        <v>6</v>
      </c>
      <c r="Q20941">
        <v>7</v>
      </c>
      <c r="S20941">
        <v>16</v>
      </c>
    </row>
    <row r="20942" spans="1:19" x14ac:dyDescent="0.3">
      <c r="A20942" t="s">
        <v>41664</v>
      </c>
      <c r="B20942" s="171" t="s">
        <v>41665</v>
      </c>
      <c r="C20942" s="171" t="s">
        <v>6843</v>
      </c>
      <c r="D20942" s="171" t="s">
        <v>80</v>
      </c>
      <c r="E20942" s="11">
        <v>45292</v>
      </c>
      <c r="F20942">
        <v>2.5</v>
      </c>
      <c r="G20942">
        <v>5</v>
      </c>
      <c r="I20942">
        <v>8</v>
      </c>
      <c r="J20942">
        <v>14</v>
      </c>
      <c r="L20942">
        <v>28</v>
      </c>
      <c r="N20942">
        <v>8</v>
      </c>
      <c r="P20942">
        <v>0</v>
      </c>
      <c r="Q20942">
        <v>0</v>
      </c>
      <c r="S20942">
        <v>0</v>
      </c>
    </row>
    <row r="20943" spans="1:19" x14ac:dyDescent="0.3">
      <c r="A20943" t="s">
        <v>41666</v>
      </c>
      <c r="B20943" s="171" t="s">
        <v>41667</v>
      </c>
      <c r="C20943" s="171" t="s">
        <v>6843</v>
      </c>
      <c r="D20943" s="171" t="s">
        <v>4</v>
      </c>
      <c r="E20943" s="11">
        <v>45292</v>
      </c>
      <c r="F20943">
        <v>2.5</v>
      </c>
      <c r="G20943">
        <v>5</v>
      </c>
      <c r="I20943">
        <v>8</v>
      </c>
      <c r="J20943">
        <v>14</v>
      </c>
      <c r="L20943">
        <v>28</v>
      </c>
      <c r="N20943">
        <v>8</v>
      </c>
      <c r="P20943">
        <v>0</v>
      </c>
      <c r="Q20943">
        <v>0</v>
      </c>
      <c r="S20943">
        <v>0</v>
      </c>
    </row>
    <row r="20944" spans="1:19" x14ac:dyDescent="0.3">
      <c r="A20944" t="s">
        <v>41668</v>
      </c>
      <c r="B20944" s="171" t="s">
        <v>41669</v>
      </c>
      <c r="C20944" s="171" t="s">
        <v>12995</v>
      </c>
      <c r="D20944" s="171" t="s">
        <v>80</v>
      </c>
      <c r="E20944" s="11">
        <v>45292</v>
      </c>
      <c r="F20944">
        <v>69.5</v>
      </c>
      <c r="G20944">
        <v>87.5</v>
      </c>
      <c r="I20944">
        <v>255</v>
      </c>
      <c r="J20944">
        <v>488</v>
      </c>
      <c r="L20944">
        <v>618</v>
      </c>
      <c r="N20944">
        <v>223</v>
      </c>
      <c r="O20944" t="s">
        <v>16361</v>
      </c>
      <c r="P20944">
        <v>22</v>
      </c>
      <c r="Q20944">
        <v>28</v>
      </c>
      <c r="S20944">
        <v>32</v>
      </c>
    </row>
    <row r="20945" spans="1:19" x14ac:dyDescent="0.3">
      <c r="A20945" t="s">
        <v>41670</v>
      </c>
      <c r="B20945" s="171" t="s">
        <v>41671</v>
      </c>
      <c r="C20945" s="171" t="s">
        <v>15504</v>
      </c>
      <c r="D20945" s="171" t="s">
        <v>15341</v>
      </c>
      <c r="E20945" s="11">
        <v>45292</v>
      </c>
      <c r="F20945">
        <v>0</v>
      </c>
      <c r="G20945">
        <v>0</v>
      </c>
      <c r="I20945">
        <v>0</v>
      </c>
      <c r="J20945">
        <v>0</v>
      </c>
      <c r="L20945">
        <v>0</v>
      </c>
      <c r="N20945">
        <v>0</v>
      </c>
      <c r="O20945" t="s">
        <v>16361</v>
      </c>
      <c r="P20945">
        <v>0</v>
      </c>
      <c r="Q20945">
        <v>0</v>
      </c>
      <c r="S20945">
        <v>0</v>
      </c>
    </row>
    <row r="20946" spans="1:19" x14ac:dyDescent="0.3">
      <c r="A20946" t="s">
        <v>41672</v>
      </c>
      <c r="B20946" s="171" t="s">
        <v>41673</v>
      </c>
      <c r="C20946" s="171" t="s">
        <v>15511</v>
      </c>
      <c r="D20946" s="171" t="s">
        <v>80</v>
      </c>
      <c r="E20946" s="11">
        <v>45292</v>
      </c>
      <c r="F20946">
        <v>16.5</v>
      </c>
      <c r="G20946">
        <v>24</v>
      </c>
      <c r="H20946">
        <v>201</v>
      </c>
      <c r="I20946">
        <v>30</v>
      </c>
      <c r="J20946">
        <v>90</v>
      </c>
      <c r="L20946">
        <v>128</v>
      </c>
      <c r="N20946">
        <v>27</v>
      </c>
      <c r="P20946">
        <v>1</v>
      </c>
      <c r="Q20946">
        <v>2</v>
      </c>
      <c r="S20946">
        <v>3</v>
      </c>
    </row>
    <row r="20947" spans="1:19" x14ac:dyDescent="0.3">
      <c r="A20947" t="s">
        <v>41674</v>
      </c>
      <c r="B20947" s="171" t="s">
        <v>41675</v>
      </c>
      <c r="C20947" s="171" t="s">
        <v>15511</v>
      </c>
      <c r="D20947" s="171" t="s">
        <v>15341</v>
      </c>
      <c r="E20947" s="11">
        <v>45292</v>
      </c>
      <c r="F20947">
        <v>0</v>
      </c>
      <c r="G20947">
        <v>0</v>
      </c>
      <c r="I20947">
        <v>0</v>
      </c>
      <c r="J20947">
        <v>0</v>
      </c>
      <c r="L20947">
        <v>0</v>
      </c>
      <c r="N20947">
        <v>0</v>
      </c>
      <c r="P20947">
        <v>0</v>
      </c>
      <c r="Q20947">
        <v>0</v>
      </c>
      <c r="S20947">
        <v>0</v>
      </c>
    </row>
    <row r="20948" spans="1:19" x14ac:dyDescent="0.3">
      <c r="A20948" t="s">
        <v>41676</v>
      </c>
      <c r="B20948" s="171" t="s">
        <v>41677</v>
      </c>
      <c r="C20948" s="171" t="s">
        <v>15511</v>
      </c>
      <c r="D20948" s="171" t="s">
        <v>4</v>
      </c>
      <c r="E20948" s="11">
        <v>45292</v>
      </c>
      <c r="F20948">
        <v>16.5</v>
      </c>
      <c r="G20948">
        <v>24</v>
      </c>
      <c r="I20948">
        <v>30</v>
      </c>
      <c r="J20948">
        <v>90</v>
      </c>
      <c r="L20948">
        <v>128</v>
      </c>
      <c r="N20948">
        <v>27</v>
      </c>
      <c r="P20948">
        <v>1</v>
      </c>
      <c r="Q20948">
        <v>2</v>
      </c>
      <c r="S20948">
        <v>3</v>
      </c>
    </row>
    <row r="20949" spans="1:19" x14ac:dyDescent="0.3">
      <c r="A20949" t="s">
        <v>41678</v>
      </c>
      <c r="B20949" s="171" t="s">
        <v>41679</v>
      </c>
      <c r="C20949" s="171" t="s">
        <v>104</v>
      </c>
      <c r="D20949" s="171" t="s">
        <v>4</v>
      </c>
      <c r="E20949" s="11">
        <v>45292</v>
      </c>
      <c r="F20949">
        <v>69.5</v>
      </c>
      <c r="G20949">
        <v>87.5</v>
      </c>
      <c r="I20949">
        <v>255</v>
      </c>
      <c r="J20949">
        <v>488</v>
      </c>
      <c r="L20949">
        <v>618</v>
      </c>
      <c r="N20949">
        <v>223</v>
      </c>
      <c r="P20949">
        <v>22</v>
      </c>
      <c r="Q20949">
        <v>28</v>
      </c>
      <c r="S20949">
        <v>32</v>
      </c>
    </row>
    <row r="20950" spans="1:19" x14ac:dyDescent="0.3">
      <c r="A20950" t="s">
        <v>41680</v>
      </c>
      <c r="B20950" s="171" t="s">
        <v>41681</v>
      </c>
      <c r="C20950" s="171" t="s">
        <v>34754</v>
      </c>
      <c r="D20950" s="171" t="s">
        <v>80</v>
      </c>
      <c r="E20950" s="11">
        <v>45323</v>
      </c>
      <c r="F20950">
        <v>0.5</v>
      </c>
      <c r="G20950">
        <v>0.5</v>
      </c>
      <c r="I20950">
        <v>0</v>
      </c>
      <c r="J20950">
        <v>2</v>
      </c>
      <c r="L20950">
        <v>2</v>
      </c>
      <c r="N20950">
        <v>0</v>
      </c>
      <c r="P20950">
        <v>0</v>
      </c>
      <c r="Q20950">
        <v>0</v>
      </c>
      <c r="S20950">
        <v>0</v>
      </c>
    </row>
    <row r="20951" spans="1:19" x14ac:dyDescent="0.3">
      <c r="A20951" t="s">
        <v>41682</v>
      </c>
      <c r="B20951" s="171" t="s">
        <v>41683</v>
      </c>
      <c r="C20951" s="171" t="s">
        <v>34757</v>
      </c>
      <c r="D20951" s="171" t="s">
        <v>80</v>
      </c>
      <c r="E20951" s="11">
        <v>45323</v>
      </c>
      <c r="F20951">
        <v>1</v>
      </c>
      <c r="G20951">
        <v>1.5</v>
      </c>
      <c r="I20951">
        <v>0</v>
      </c>
      <c r="J20951">
        <v>4</v>
      </c>
      <c r="L20951">
        <v>6</v>
      </c>
      <c r="N20951">
        <v>0</v>
      </c>
      <c r="P20951">
        <v>0</v>
      </c>
      <c r="Q20951">
        <v>0</v>
      </c>
      <c r="S20951">
        <v>0</v>
      </c>
    </row>
    <row r="20952" spans="1:19" x14ac:dyDescent="0.3">
      <c r="A20952" t="s">
        <v>41684</v>
      </c>
      <c r="B20952" s="171" t="s">
        <v>41685</v>
      </c>
      <c r="C20952" s="171" t="s">
        <v>34760</v>
      </c>
      <c r="D20952" s="171" t="s">
        <v>80</v>
      </c>
      <c r="E20952" s="11">
        <v>45323</v>
      </c>
      <c r="F20952">
        <v>1</v>
      </c>
      <c r="G20952">
        <v>1</v>
      </c>
      <c r="I20952">
        <v>4</v>
      </c>
      <c r="J20952">
        <v>4</v>
      </c>
      <c r="L20952">
        <v>4</v>
      </c>
      <c r="N20952">
        <v>3</v>
      </c>
      <c r="P20952">
        <v>0</v>
      </c>
      <c r="Q20952">
        <v>0</v>
      </c>
      <c r="S20952">
        <v>1</v>
      </c>
    </row>
    <row r="20953" spans="1:19" x14ac:dyDescent="0.3">
      <c r="A20953" t="s">
        <v>41686</v>
      </c>
      <c r="B20953" s="171" t="s">
        <v>41687</v>
      </c>
      <c r="C20953" s="171" t="s">
        <v>34763</v>
      </c>
      <c r="D20953" s="171" t="s">
        <v>80</v>
      </c>
      <c r="E20953" s="11">
        <v>45323</v>
      </c>
      <c r="F20953">
        <v>0.5</v>
      </c>
      <c r="G20953">
        <v>0.5</v>
      </c>
      <c r="I20953">
        <v>0</v>
      </c>
      <c r="J20953">
        <v>2</v>
      </c>
      <c r="L20953">
        <v>2</v>
      </c>
      <c r="N20953">
        <v>0</v>
      </c>
      <c r="P20953">
        <v>0</v>
      </c>
      <c r="Q20953">
        <v>0</v>
      </c>
      <c r="S20953">
        <v>0</v>
      </c>
    </row>
    <row r="20954" spans="1:19" x14ac:dyDescent="0.3">
      <c r="A20954" t="s">
        <v>41688</v>
      </c>
      <c r="B20954" s="171" t="s">
        <v>41689</v>
      </c>
      <c r="C20954" s="171" t="s">
        <v>34766</v>
      </c>
      <c r="D20954" s="171" t="s">
        <v>80</v>
      </c>
      <c r="E20954" s="11">
        <v>45323</v>
      </c>
      <c r="F20954">
        <v>0.5</v>
      </c>
      <c r="G20954">
        <v>0.5</v>
      </c>
      <c r="I20954">
        <v>0</v>
      </c>
      <c r="J20954">
        <v>2</v>
      </c>
      <c r="L20954">
        <v>2</v>
      </c>
      <c r="N20954">
        <v>0</v>
      </c>
      <c r="P20954">
        <v>0</v>
      </c>
      <c r="Q20954">
        <v>0</v>
      </c>
      <c r="S20954">
        <v>0</v>
      </c>
    </row>
    <row r="20955" spans="1:19" x14ac:dyDescent="0.3">
      <c r="A20955" t="s">
        <v>41690</v>
      </c>
      <c r="B20955" s="171" t="s">
        <v>41691</v>
      </c>
      <c r="C20955" s="171" t="s">
        <v>119</v>
      </c>
      <c r="D20955" s="171" t="s">
        <v>80</v>
      </c>
      <c r="E20955" s="11">
        <v>45323</v>
      </c>
      <c r="F20955">
        <v>0</v>
      </c>
      <c r="G20955">
        <v>0</v>
      </c>
      <c r="I20955">
        <v>0</v>
      </c>
      <c r="J20955">
        <v>0</v>
      </c>
      <c r="L20955">
        <v>0</v>
      </c>
      <c r="N20955">
        <v>0</v>
      </c>
      <c r="P20955">
        <v>0</v>
      </c>
      <c r="Q20955">
        <v>0</v>
      </c>
      <c r="S20955">
        <v>0</v>
      </c>
    </row>
    <row r="20956" spans="1:19" x14ac:dyDescent="0.3">
      <c r="A20956" t="s">
        <v>41692</v>
      </c>
      <c r="B20956" s="171" t="s">
        <v>41693</v>
      </c>
      <c r="C20956" s="171" t="s">
        <v>143</v>
      </c>
      <c r="D20956" s="171" t="s">
        <v>80</v>
      </c>
      <c r="E20956" s="11">
        <v>45323</v>
      </c>
      <c r="F20956">
        <v>0</v>
      </c>
      <c r="G20956">
        <v>0</v>
      </c>
      <c r="I20956">
        <v>0</v>
      </c>
      <c r="J20956">
        <v>0</v>
      </c>
      <c r="L20956">
        <v>0</v>
      </c>
      <c r="N20956">
        <v>0</v>
      </c>
      <c r="P20956">
        <v>0</v>
      </c>
      <c r="Q20956">
        <v>0</v>
      </c>
      <c r="S20956">
        <v>0</v>
      </c>
    </row>
    <row r="20957" spans="1:19" x14ac:dyDescent="0.3">
      <c r="A20957" t="s">
        <v>41694</v>
      </c>
      <c r="B20957" s="171" t="s">
        <v>41695</v>
      </c>
      <c r="C20957" s="171" t="s">
        <v>158</v>
      </c>
      <c r="D20957" s="171" t="s">
        <v>80</v>
      </c>
      <c r="E20957" s="11">
        <v>45323</v>
      </c>
      <c r="F20957">
        <v>0</v>
      </c>
      <c r="G20957">
        <v>0</v>
      </c>
      <c r="I20957">
        <v>0</v>
      </c>
      <c r="J20957">
        <v>0</v>
      </c>
      <c r="L20957">
        <v>0</v>
      </c>
      <c r="N20957">
        <v>0</v>
      </c>
      <c r="P20957">
        <v>0</v>
      </c>
      <c r="Q20957">
        <v>0</v>
      </c>
      <c r="S20957">
        <v>0</v>
      </c>
    </row>
    <row r="20958" spans="1:19" x14ac:dyDescent="0.3">
      <c r="A20958" t="s">
        <v>41696</v>
      </c>
      <c r="B20958" s="171" t="s">
        <v>41697</v>
      </c>
      <c r="C20958" s="171" t="s">
        <v>209</v>
      </c>
      <c r="D20958" s="171" t="s">
        <v>80</v>
      </c>
      <c r="E20958" s="11">
        <v>45323</v>
      </c>
      <c r="F20958">
        <v>0</v>
      </c>
      <c r="G20958">
        <v>0</v>
      </c>
      <c r="I20958">
        <v>0</v>
      </c>
      <c r="J20958">
        <v>0</v>
      </c>
      <c r="L20958">
        <v>0</v>
      </c>
      <c r="N20958">
        <v>0</v>
      </c>
      <c r="P20958">
        <v>0</v>
      </c>
      <c r="Q20958">
        <v>0</v>
      </c>
      <c r="S20958">
        <v>0</v>
      </c>
    </row>
    <row r="20959" spans="1:19" x14ac:dyDescent="0.3">
      <c r="A20959" t="s">
        <v>41698</v>
      </c>
      <c r="B20959" s="171" t="s">
        <v>41699</v>
      </c>
      <c r="C20959" s="171" t="s">
        <v>76</v>
      </c>
      <c r="D20959" s="171" t="s">
        <v>80</v>
      </c>
      <c r="E20959" s="11">
        <v>45323</v>
      </c>
      <c r="F20959">
        <v>0</v>
      </c>
      <c r="G20959">
        <v>0</v>
      </c>
      <c r="I20959">
        <v>0</v>
      </c>
      <c r="J20959">
        <v>0</v>
      </c>
      <c r="L20959">
        <v>0</v>
      </c>
      <c r="N20959">
        <v>0</v>
      </c>
      <c r="P20959">
        <v>0</v>
      </c>
      <c r="Q20959">
        <v>0</v>
      </c>
      <c r="S20959">
        <v>0</v>
      </c>
    </row>
    <row r="20960" spans="1:19" x14ac:dyDescent="0.3">
      <c r="A20960" t="s">
        <v>41700</v>
      </c>
      <c r="B20960" s="171" t="s">
        <v>41701</v>
      </c>
      <c r="C20960" s="171" t="s">
        <v>15347</v>
      </c>
      <c r="D20960" s="171" t="s">
        <v>80</v>
      </c>
      <c r="E20960" s="11">
        <v>45323</v>
      </c>
      <c r="F20960">
        <v>0</v>
      </c>
      <c r="G20960">
        <v>0</v>
      </c>
      <c r="I20960">
        <v>0</v>
      </c>
      <c r="J20960">
        <v>0</v>
      </c>
      <c r="L20960">
        <v>0</v>
      </c>
      <c r="N20960">
        <v>0</v>
      </c>
      <c r="P20960">
        <v>0</v>
      </c>
      <c r="Q20960">
        <v>0</v>
      </c>
      <c r="S20960">
        <v>0</v>
      </c>
    </row>
    <row r="20961" spans="1:19" x14ac:dyDescent="0.3">
      <c r="A20961" t="s">
        <v>41702</v>
      </c>
      <c r="B20961" s="171" t="s">
        <v>41703</v>
      </c>
      <c r="C20961" s="171" t="s">
        <v>203</v>
      </c>
      <c r="D20961" s="171" t="s">
        <v>80</v>
      </c>
      <c r="E20961" s="11">
        <v>45323</v>
      </c>
      <c r="F20961">
        <v>3</v>
      </c>
      <c r="G20961">
        <v>3</v>
      </c>
      <c r="I20961">
        <v>6</v>
      </c>
      <c r="J20961">
        <v>15</v>
      </c>
      <c r="L20961">
        <v>15</v>
      </c>
      <c r="N20961">
        <v>6</v>
      </c>
      <c r="P20961">
        <v>0</v>
      </c>
      <c r="Q20961">
        <v>0</v>
      </c>
      <c r="S20961">
        <v>0</v>
      </c>
    </row>
    <row r="20962" spans="1:19" x14ac:dyDescent="0.3">
      <c r="A20962" t="s">
        <v>41704</v>
      </c>
      <c r="B20962" s="171" t="s">
        <v>41705</v>
      </c>
      <c r="C20962" s="171" t="s">
        <v>15340</v>
      </c>
      <c r="D20962" s="171" t="s">
        <v>15341</v>
      </c>
      <c r="E20962" s="11">
        <v>45323</v>
      </c>
      <c r="F20962">
        <v>0</v>
      </c>
      <c r="G20962">
        <v>0</v>
      </c>
      <c r="I20962">
        <v>0</v>
      </c>
      <c r="J20962">
        <v>0</v>
      </c>
      <c r="L20962">
        <v>0</v>
      </c>
      <c r="N20962">
        <v>0</v>
      </c>
      <c r="P20962">
        <v>0</v>
      </c>
      <c r="Q20962">
        <v>0</v>
      </c>
      <c r="S20962">
        <v>0</v>
      </c>
    </row>
    <row r="20963" spans="1:19" x14ac:dyDescent="0.3">
      <c r="A20963" t="s">
        <v>41706</v>
      </c>
      <c r="B20963" s="171" t="s">
        <v>41707</v>
      </c>
      <c r="C20963" s="171" t="s">
        <v>15340</v>
      </c>
      <c r="D20963" s="171" t="s">
        <v>80</v>
      </c>
      <c r="E20963" s="11">
        <v>45323</v>
      </c>
      <c r="F20963">
        <v>0</v>
      </c>
      <c r="G20963">
        <v>0</v>
      </c>
      <c r="I20963">
        <v>0</v>
      </c>
      <c r="J20963">
        <v>0</v>
      </c>
      <c r="L20963">
        <v>0</v>
      </c>
      <c r="N20963">
        <v>0</v>
      </c>
      <c r="P20963">
        <v>0</v>
      </c>
      <c r="Q20963">
        <v>0</v>
      </c>
      <c r="S20963">
        <v>0</v>
      </c>
    </row>
    <row r="20964" spans="1:19" x14ac:dyDescent="0.3">
      <c r="A20964" t="s">
        <v>41708</v>
      </c>
      <c r="B20964" s="171" t="s">
        <v>41709</v>
      </c>
      <c r="C20964" s="171" t="s">
        <v>15344</v>
      </c>
      <c r="D20964" s="171" t="s">
        <v>15341</v>
      </c>
      <c r="E20964" s="11">
        <v>45323</v>
      </c>
      <c r="F20964">
        <v>0</v>
      </c>
      <c r="G20964">
        <v>0</v>
      </c>
      <c r="I20964">
        <v>0</v>
      </c>
      <c r="J20964">
        <v>0</v>
      </c>
      <c r="L20964">
        <v>0</v>
      </c>
      <c r="N20964">
        <v>0</v>
      </c>
      <c r="P20964">
        <v>0</v>
      </c>
      <c r="Q20964">
        <v>0</v>
      </c>
      <c r="S20964">
        <v>0</v>
      </c>
    </row>
    <row r="20965" spans="1:19" x14ac:dyDescent="0.3">
      <c r="A20965" t="s">
        <v>41710</v>
      </c>
      <c r="B20965" s="171" t="s">
        <v>41711</v>
      </c>
      <c r="C20965" s="171" t="s">
        <v>15347</v>
      </c>
      <c r="D20965" s="171" t="s">
        <v>15341</v>
      </c>
      <c r="E20965" s="11">
        <v>45323</v>
      </c>
      <c r="F20965">
        <v>0</v>
      </c>
      <c r="G20965">
        <v>0</v>
      </c>
      <c r="I20965">
        <v>0</v>
      </c>
      <c r="J20965">
        <v>0</v>
      </c>
      <c r="L20965">
        <v>0</v>
      </c>
      <c r="N20965">
        <v>0</v>
      </c>
      <c r="P20965">
        <v>0</v>
      </c>
      <c r="Q20965">
        <v>0</v>
      </c>
      <c r="S20965">
        <v>0</v>
      </c>
    </row>
    <row r="20966" spans="1:19" x14ac:dyDescent="0.3">
      <c r="A20966" t="s">
        <v>41700</v>
      </c>
      <c r="B20966" s="171" t="s">
        <v>41701</v>
      </c>
      <c r="C20966" s="171" t="s">
        <v>15347</v>
      </c>
      <c r="D20966" s="171" t="s">
        <v>80</v>
      </c>
      <c r="E20966" s="11">
        <v>45323</v>
      </c>
      <c r="F20966">
        <v>1</v>
      </c>
      <c r="G20966">
        <v>1</v>
      </c>
      <c r="I20966">
        <v>0</v>
      </c>
      <c r="J20966">
        <v>6</v>
      </c>
      <c r="L20966">
        <v>6</v>
      </c>
      <c r="N20966">
        <v>0</v>
      </c>
      <c r="P20966">
        <v>0</v>
      </c>
      <c r="Q20966">
        <v>0</v>
      </c>
      <c r="S20966">
        <v>0</v>
      </c>
    </row>
    <row r="20967" spans="1:19" x14ac:dyDescent="0.3">
      <c r="A20967" t="s">
        <v>41712</v>
      </c>
      <c r="B20967" s="171" t="s">
        <v>41713</v>
      </c>
      <c r="C20967" s="171" t="s">
        <v>203</v>
      </c>
      <c r="D20967" s="171" t="s">
        <v>15341</v>
      </c>
      <c r="E20967" s="11">
        <v>45323</v>
      </c>
      <c r="F20967">
        <v>0</v>
      </c>
      <c r="G20967">
        <v>0</v>
      </c>
      <c r="I20967">
        <v>0</v>
      </c>
      <c r="J20967">
        <v>0</v>
      </c>
      <c r="L20967">
        <v>0</v>
      </c>
      <c r="N20967">
        <v>0</v>
      </c>
      <c r="P20967">
        <v>0</v>
      </c>
      <c r="Q20967">
        <v>0</v>
      </c>
      <c r="S20967">
        <v>0</v>
      </c>
    </row>
    <row r="20968" spans="1:19" x14ac:dyDescent="0.3">
      <c r="A20968" t="s">
        <v>41714</v>
      </c>
      <c r="B20968" s="171" t="s">
        <v>41715</v>
      </c>
      <c r="C20968" s="171" t="s">
        <v>24281</v>
      </c>
      <c r="D20968" s="171" t="s">
        <v>15341</v>
      </c>
      <c r="E20968" s="11">
        <v>45323</v>
      </c>
      <c r="F20968">
        <v>0</v>
      </c>
      <c r="G20968">
        <v>0</v>
      </c>
      <c r="I20968">
        <v>0</v>
      </c>
      <c r="J20968">
        <v>0</v>
      </c>
      <c r="L20968">
        <v>0</v>
      </c>
      <c r="N20968">
        <v>0</v>
      </c>
      <c r="P20968">
        <v>0</v>
      </c>
      <c r="Q20968">
        <v>0</v>
      </c>
      <c r="S20968">
        <v>0</v>
      </c>
    </row>
    <row r="20969" spans="1:19" x14ac:dyDescent="0.3">
      <c r="A20969" t="s">
        <v>41716</v>
      </c>
      <c r="B20969" s="171" t="s">
        <v>41717</v>
      </c>
      <c r="C20969" s="171" t="s">
        <v>24281</v>
      </c>
      <c r="D20969" s="171" t="s">
        <v>80</v>
      </c>
      <c r="E20969" s="11">
        <v>45323</v>
      </c>
      <c r="F20969">
        <v>0</v>
      </c>
      <c r="G20969">
        <v>0</v>
      </c>
      <c r="I20969">
        <v>0</v>
      </c>
      <c r="J20969">
        <v>0</v>
      </c>
      <c r="L20969">
        <v>0</v>
      </c>
      <c r="N20969">
        <v>0</v>
      </c>
      <c r="P20969">
        <v>0</v>
      </c>
      <c r="Q20969">
        <v>0</v>
      </c>
      <c r="S20969">
        <v>0</v>
      </c>
    </row>
    <row r="20970" spans="1:19" x14ac:dyDescent="0.3">
      <c r="A20970" t="s">
        <v>41718</v>
      </c>
      <c r="B20970" s="171" t="s">
        <v>41719</v>
      </c>
      <c r="C20970" s="171" t="s">
        <v>24284</v>
      </c>
      <c r="D20970" s="171" t="s">
        <v>80</v>
      </c>
      <c r="E20970" s="11">
        <v>45323</v>
      </c>
      <c r="F20970">
        <v>3</v>
      </c>
      <c r="G20970">
        <v>3</v>
      </c>
      <c r="I20970">
        <v>4</v>
      </c>
      <c r="J20970">
        <v>17</v>
      </c>
      <c r="L20970">
        <v>17</v>
      </c>
      <c r="N20970">
        <v>3</v>
      </c>
      <c r="P20970">
        <v>0</v>
      </c>
      <c r="Q20970">
        <v>4</v>
      </c>
      <c r="S20970">
        <v>1</v>
      </c>
    </row>
    <row r="20971" spans="1:19" x14ac:dyDescent="0.3">
      <c r="A20971" t="s">
        <v>41720</v>
      </c>
      <c r="B20971" s="171" t="s">
        <v>41721</v>
      </c>
      <c r="C20971" s="171" t="s">
        <v>18126</v>
      </c>
      <c r="D20971" s="171" t="s">
        <v>80</v>
      </c>
      <c r="E20971" s="11">
        <v>45323</v>
      </c>
      <c r="F20971">
        <v>0</v>
      </c>
      <c r="G20971">
        <v>0</v>
      </c>
      <c r="I20971">
        <v>0</v>
      </c>
      <c r="J20971">
        <v>0</v>
      </c>
      <c r="L20971">
        <v>0</v>
      </c>
      <c r="N20971">
        <v>0</v>
      </c>
      <c r="P20971">
        <v>0</v>
      </c>
      <c r="Q20971">
        <v>0</v>
      </c>
      <c r="S20971">
        <v>0</v>
      </c>
    </row>
    <row r="20972" spans="1:19" x14ac:dyDescent="0.3">
      <c r="A20972" t="s">
        <v>41722</v>
      </c>
      <c r="B20972" s="171" t="s">
        <v>41723</v>
      </c>
      <c r="C20972" s="171" t="s">
        <v>128</v>
      </c>
      <c r="D20972" s="171" t="s">
        <v>80</v>
      </c>
      <c r="E20972" s="11">
        <v>45323</v>
      </c>
      <c r="F20972">
        <v>0</v>
      </c>
      <c r="G20972">
        <v>0</v>
      </c>
      <c r="I20972">
        <v>0</v>
      </c>
      <c r="J20972">
        <v>0</v>
      </c>
      <c r="L20972">
        <v>0</v>
      </c>
      <c r="N20972">
        <v>0</v>
      </c>
      <c r="P20972">
        <v>0</v>
      </c>
      <c r="Q20972">
        <v>0</v>
      </c>
      <c r="S20972">
        <v>0</v>
      </c>
    </row>
    <row r="20973" spans="1:19" x14ac:dyDescent="0.3">
      <c r="A20973" t="s">
        <v>41724</v>
      </c>
      <c r="B20973" s="171" t="s">
        <v>41725</v>
      </c>
      <c r="C20973" s="171" t="s">
        <v>14824</v>
      </c>
      <c r="D20973" s="171" t="s">
        <v>80</v>
      </c>
      <c r="E20973" s="11">
        <v>45323</v>
      </c>
      <c r="F20973">
        <v>0</v>
      </c>
      <c r="G20973">
        <v>0</v>
      </c>
      <c r="I20973">
        <v>0</v>
      </c>
      <c r="J20973">
        <v>0</v>
      </c>
      <c r="L20973">
        <v>0</v>
      </c>
      <c r="N20973">
        <v>0</v>
      </c>
      <c r="P20973">
        <v>0</v>
      </c>
      <c r="Q20973">
        <v>0</v>
      </c>
      <c r="S20973">
        <v>0</v>
      </c>
    </row>
    <row r="20974" spans="1:19" x14ac:dyDescent="0.3">
      <c r="A20974" t="s">
        <v>41726</v>
      </c>
      <c r="B20974" s="171" t="s">
        <v>41727</v>
      </c>
      <c r="C20974" s="171" t="s">
        <v>152</v>
      </c>
      <c r="D20974" s="171" t="s">
        <v>80</v>
      </c>
      <c r="E20974" s="11">
        <v>45323</v>
      </c>
      <c r="F20974">
        <v>0</v>
      </c>
      <c r="G20974">
        <v>0</v>
      </c>
      <c r="I20974">
        <v>0</v>
      </c>
      <c r="J20974">
        <v>0</v>
      </c>
      <c r="L20974">
        <v>0</v>
      </c>
      <c r="N20974">
        <v>0</v>
      </c>
      <c r="P20974">
        <v>0</v>
      </c>
      <c r="Q20974">
        <v>0</v>
      </c>
      <c r="S20974">
        <v>0</v>
      </c>
    </row>
    <row r="20975" spans="1:19" x14ac:dyDescent="0.3">
      <c r="A20975" t="s">
        <v>41728</v>
      </c>
      <c r="B20975" s="171" t="s">
        <v>41729</v>
      </c>
      <c r="C20975" s="171" t="s">
        <v>194</v>
      </c>
      <c r="D20975" s="171" t="s">
        <v>80</v>
      </c>
      <c r="E20975" s="11">
        <v>45323</v>
      </c>
      <c r="F20975">
        <v>5</v>
      </c>
      <c r="G20975">
        <v>5</v>
      </c>
      <c r="I20975">
        <v>22</v>
      </c>
      <c r="J20975">
        <v>27</v>
      </c>
      <c r="L20975">
        <v>27</v>
      </c>
      <c r="N20975">
        <v>18</v>
      </c>
      <c r="P20975">
        <v>4</v>
      </c>
      <c r="Q20975">
        <v>6</v>
      </c>
      <c r="S20975">
        <v>4</v>
      </c>
    </row>
    <row r="20976" spans="1:19" x14ac:dyDescent="0.3">
      <c r="A20976" t="s">
        <v>41730</v>
      </c>
      <c r="B20976" s="171" t="s">
        <v>41731</v>
      </c>
      <c r="C20976" s="171" t="s">
        <v>39930</v>
      </c>
      <c r="D20976" s="171" t="s">
        <v>80</v>
      </c>
      <c r="E20976" s="11">
        <v>45323</v>
      </c>
      <c r="F20976">
        <v>7</v>
      </c>
      <c r="G20976">
        <v>7</v>
      </c>
      <c r="I20976">
        <v>20</v>
      </c>
      <c r="J20976">
        <v>28</v>
      </c>
      <c r="L20976">
        <v>28</v>
      </c>
      <c r="N20976">
        <v>14</v>
      </c>
      <c r="P20976">
        <v>7</v>
      </c>
      <c r="Q20976">
        <v>7</v>
      </c>
      <c r="S20976">
        <v>6</v>
      </c>
    </row>
    <row r="20977" spans="1:19" x14ac:dyDescent="0.3">
      <c r="A20977" t="s">
        <v>41732</v>
      </c>
      <c r="B20977" s="171" t="s">
        <v>41733</v>
      </c>
      <c r="C20977" s="171" t="s">
        <v>39933</v>
      </c>
      <c r="D20977" s="171" t="s">
        <v>80</v>
      </c>
      <c r="E20977" s="11">
        <v>45323</v>
      </c>
      <c r="F20977">
        <v>1</v>
      </c>
      <c r="G20977">
        <v>1</v>
      </c>
      <c r="I20977">
        <v>6</v>
      </c>
      <c r="J20977">
        <v>4</v>
      </c>
      <c r="L20977">
        <v>4</v>
      </c>
      <c r="N20977">
        <v>5</v>
      </c>
      <c r="P20977">
        <v>0</v>
      </c>
      <c r="Q20977">
        <v>0</v>
      </c>
      <c r="S20977">
        <v>1</v>
      </c>
    </row>
    <row r="20978" spans="1:19" x14ac:dyDescent="0.3">
      <c r="A20978" t="s">
        <v>41734</v>
      </c>
      <c r="B20978" s="171" t="s">
        <v>41735</v>
      </c>
      <c r="C20978" s="171" t="s">
        <v>39936</v>
      </c>
      <c r="D20978" s="171" t="s">
        <v>80</v>
      </c>
      <c r="E20978" s="11">
        <v>45323</v>
      </c>
      <c r="F20978">
        <v>1</v>
      </c>
      <c r="G20978">
        <v>1</v>
      </c>
      <c r="I20978">
        <v>0</v>
      </c>
      <c r="J20978">
        <v>4</v>
      </c>
      <c r="L20978">
        <v>4</v>
      </c>
      <c r="N20978">
        <v>0</v>
      </c>
      <c r="P20978">
        <v>0</v>
      </c>
      <c r="Q20978">
        <v>0</v>
      </c>
      <c r="S20978">
        <v>0</v>
      </c>
    </row>
    <row r="20979" spans="1:19" x14ac:dyDescent="0.3">
      <c r="A20979" t="s">
        <v>41736</v>
      </c>
      <c r="B20979" s="171" t="s">
        <v>41737</v>
      </c>
      <c r="C20979" s="171" t="s">
        <v>39939</v>
      </c>
      <c r="D20979" s="171" t="s">
        <v>80</v>
      </c>
      <c r="E20979" s="11">
        <v>45323</v>
      </c>
      <c r="F20979">
        <v>1</v>
      </c>
      <c r="G20979">
        <v>1</v>
      </c>
      <c r="I20979">
        <v>3</v>
      </c>
      <c r="J20979">
        <v>4</v>
      </c>
      <c r="L20979">
        <v>4</v>
      </c>
      <c r="N20979">
        <v>2</v>
      </c>
      <c r="P20979">
        <v>0</v>
      </c>
      <c r="Q20979">
        <v>0</v>
      </c>
      <c r="S20979">
        <v>1</v>
      </c>
    </row>
    <row r="20980" spans="1:19" x14ac:dyDescent="0.3">
      <c r="A20980" t="s">
        <v>41738</v>
      </c>
      <c r="B20980" s="171" t="s">
        <v>41739</v>
      </c>
      <c r="C20980" s="171" t="s">
        <v>39942</v>
      </c>
      <c r="D20980" s="171" t="s">
        <v>80</v>
      </c>
      <c r="E20980" s="11">
        <v>45323</v>
      </c>
      <c r="F20980">
        <v>3</v>
      </c>
      <c r="G20980">
        <v>3</v>
      </c>
      <c r="I20980">
        <v>10</v>
      </c>
      <c r="J20980">
        <v>12</v>
      </c>
      <c r="L20980">
        <v>12</v>
      </c>
      <c r="N20980">
        <v>9</v>
      </c>
      <c r="P20980">
        <v>0</v>
      </c>
      <c r="Q20980">
        <v>0</v>
      </c>
      <c r="S20980">
        <v>1</v>
      </c>
    </row>
    <row r="20981" spans="1:19" x14ac:dyDescent="0.3">
      <c r="A20981" t="s">
        <v>41740</v>
      </c>
      <c r="B20981" s="171" t="s">
        <v>41741</v>
      </c>
      <c r="C20981" s="171" t="s">
        <v>18137</v>
      </c>
      <c r="D20981" s="171" t="s">
        <v>80</v>
      </c>
      <c r="E20981" s="11">
        <v>45323</v>
      </c>
      <c r="F20981">
        <v>0</v>
      </c>
      <c r="G20981">
        <v>0</v>
      </c>
      <c r="I20981">
        <v>0</v>
      </c>
      <c r="J20981">
        <v>0</v>
      </c>
      <c r="L20981">
        <v>0</v>
      </c>
      <c r="N20981">
        <v>0</v>
      </c>
      <c r="P20981">
        <v>0</v>
      </c>
      <c r="Q20981">
        <v>0</v>
      </c>
      <c r="S20981">
        <v>0</v>
      </c>
    </row>
    <row r="20982" spans="1:19" x14ac:dyDescent="0.3">
      <c r="A20982" t="s">
        <v>41742</v>
      </c>
      <c r="B20982" s="171" t="s">
        <v>41743</v>
      </c>
      <c r="C20982" s="171" t="s">
        <v>18140</v>
      </c>
      <c r="D20982" s="171" t="s">
        <v>80</v>
      </c>
      <c r="E20982" s="11">
        <v>45323</v>
      </c>
      <c r="F20982">
        <v>3</v>
      </c>
      <c r="G20982">
        <v>4</v>
      </c>
      <c r="I20982">
        <v>14</v>
      </c>
      <c r="J20982">
        <v>15</v>
      </c>
      <c r="L20982">
        <v>20</v>
      </c>
      <c r="N20982">
        <v>10</v>
      </c>
      <c r="P20982">
        <v>1</v>
      </c>
      <c r="Q20982">
        <v>1</v>
      </c>
      <c r="S20982">
        <v>4</v>
      </c>
    </row>
    <row r="20983" spans="1:19" x14ac:dyDescent="0.3">
      <c r="A20983" t="s">
        <v>41744</v>
      </c>
      <c r="B20983" s="171" t="s">
        <v>41745</v>
      </c>
      <c r="C20983" s="171" t="s">
        <v>236</v>
      </c>
      <c r="D20983" s="171" t="s">
        <v>80</v>
      </c>
      <c r="E20983" s="11">
        <v>45323</v>
      </c>
      <c r="F20983">
        <v>0</v>
      </c>
      <c r="G20983">
        <v>0</v>
      </c>
      <c r="I20983">
        <v>0</v>
      </c>
      <c r="J20983">
        <v>0</v>
      </c>
      <c r="L20983">
        <v>0</v>
      </c>
      <c r="N20983">
        <v>0</v>
      </c>
      <c r="P20983">
        <v>0</v>
      </c>
      <c r="Q20983">
        <v>0</v>
      </c>
      <c r="S20983">
        <v>0</v>
      </c>
    </row>
    <row r="20984" spans="1:19" x14ac:dyDescent="0.3">
      <c r="A20984" t="s">
        <v>41746</v>
      </c>
      <c r="B20984" s="171" t="s">
        <v>41747</v>
      </c>
      <c r="C20984" s="171" t="s">
        <v>239</v>
      </c>
      <c r="D20984" s="171" t="s">
        <v>80</v>
      </c>
      <c r="E20984" s="11">
        <v>45323</v>
      </c>
      <c r="F20984">
        <v>0</v>
      </c>
      <c r="G20984">
        <v>0</v>
      </c>
      <c r="I20984">
        <v>0</v>
      </c>
      <c r="J20984">
        <v>0</v>
      </c>
      <c r="L20984">
        <v>0</v>
      </c>
      <c r="N20984">
        <v>0</v>
      </c>
      <c r="P20984">
        <v>0</v>
      </c>
      <c r="Q20984">
        <v>0</v>
      </c>
      <c r="S20984">
        <v>0</v>
      </c>
    </row>
    <row r="20985" spans="1:19" x14ac:dyDescent="0.3">
      <c r="A20985" t="s">
        <v>41748</v>
      </c>
      <c r="B20985" s="171" t="s">
        <v>41749</v>
      </c>
      <c r="C20985" s="171" t="s">
        <v>176</v>
      </c>
      <c r="D20985" s="171" t="s">
        <v>80</v>
      </c>
      <c r="E20985" s="11">
        <v>45323</v>
      </c>
      <c r="F20985">
        <v>2</v>
      </c>
      <c r="G20985">
        <v>2</v>
      </c>
      <c r="I20985">
        <v>3</v>
      </c>
      <c r="J20985">
        <v>11</v>
      </c>
      <c r="L20985">
        <v>11</v>
      </c>
      <c r="N20985">
        <v>3</v>
      </c>
      <c r="P20985">
        <v>0</v>
      </c>
      <c r="Q20985">
        <v>0</v>
      </c>
      <c r="S20985">
        <v>0</v>
      </c>
    </row>
    <row r="20986" spans="1:19" x14ac:dyDescent="0.3">
      <c r="A20986" t="s">
        <v>41750</v>
      </c>
      <c r="B20986" s="171" t="s">
        <v>41751</v>
      </c>
      <c r="C20986" s="171" t="s">
        <v>206</v>
      </c>
      <c r="D20986" s="171" t="s">
        <v>80</v>
      </c>
      <c r="E20986" s="11">
        <v>45323</v>
      </c>
      <c r="F20986">
        <v>1.5</v>
      </c>
      <c r="G20986">
        <v>2</v>
      </c>
      <c r="I20986">
        <v>1</v>
      </c>
      <c r="J20986">
        <v>7</v>
      </c>
      <c r="L20986">
        <v>8</v>
      </c>
      <c r="N20986">
        <v>1</v>
      </c>
      <c r="P20986">
        <v>0</v>
      </c>
      <c r="Q20986">
        <v>0</v>
      </c>
      <c r="S20986">
        <v>0</v>
      </c>
    </row>
    <row r="20987" spans="1:19" x14ac:dyDescent="0.3">
      <c r="A20987" t="s">
        <v>41752</v>
      </c>
      <c r="B20987" s="171" t="s">
        <v>41753</v>
      </c>
      <c r="C20987" s="171" t="s">
        <v>176</v>
      </c>
      <c r="D20987" s="171" t="s">
        <v>15341</v>
      </c>
      <c r="E20987" s="11">
        <v>45323</v>
      </c>
      <c r="F20987">
        <v>0</v>
      </c>
      <c r="G20987">
        <v>0</v>
      </c>
      <c r="I20987">
        <v>0</v>
      </c>
      <c r="J20987">
        <v>0</v>
      </c>
      <c r="L20987">
        <v>0</v>
      </c>
      <c r="N20987">
        <v>0</v>
      </c>
      <c r="P20987">
        <v>0</v>
      </c>
      <c r="Q20987">
        <v>0</v>
      </c>
      <c r="S20987">
        <v>0</v>
      </c>
    </row>
    <row r="20988" spans="1:19" x14ac:dyDescent="0.3">
      <c r="A20988" t="s">
        <v>41754</v>
      </c>
      <c r="B20988" s="171" t="s">
        <v>41755</v>
      </c>
      <c r="C20988" s="171" t="s">
        <v>206</v>
      </c>
      <c r="D20988" s="171" t="s">
        <v>15341</v>
      </c>
      <c r="E20988" s="11">
        <v>45323</v>
      </c>
      <c r="F20988">
        <v>0</v>
      </c>
      <c r="G20988">
        <v>0</v>
      </c>
      <c r="I20988">
        <v>0</v>
      </c>
      <c r="J20988">
        <v>0</v>
      </c>
      <c r="L20988">
        <v>0</v>
      </c>
      <c r="N20988">
        <v>0</v>
      </c>
      <c r="P20988">
        <v>0</v>
      </c>
      <c r="Q20988">
        <v>0</v>
      </c>
      <c r="S20988">
        <v>0</v>
      </c>
    </row>
    <row r="20989" spans="1:19" x14ac:dyDescent="0.3">
      <c r="A20989" t="s">
        <v>41756</v>
      </c>
      <c r="B20989" s="171" t="s">
        <v>41757</v>
      </c>
      <c r="C20989" s="171" t="s">
        <v>16544</v>
      </c>
      <c r="D20989" s="171" t="s">
        <v>15341</v>
      </c>
      <c r="E20989" s="11">
        <v>45323</v>
      </c>
      <c r="F20989">
        <v>0</v>
      </c>
      <c r="G20989">
        <v>0</v>
      </c>
      <c r="I20989">
        <v>0</v>
      </c>
      <c r="J20989">
        <v>0</v>
      </c>
      <c r="L20989">
        <v>0</v>
      </c>
      <c r="N20989">
        <v>0</v>
      </c>
      <c r="P20989">
        <v>0</v>
      </c>
      <c r="Q20989">
        <v>0</v>
      </c>
      <c r="S20989">
        <v>0</v>
      </c>
    </row>
    <row r="20990" spans="1:19" x14ac:dyDescent="0.3">
      <c r="A20990" t="s">
        <v>41758</v>
      </c>
      <c r="B20990" s="171" t="s">
        <v>41759</v>
      </c>
      <c r="C20990" s="171" t="s">
        <v>16544</v>
      </c>
      <c r="D20990" s="171" t="s">
        <v>80</v>
      </c>
      <c r="E20990" s="11">
        <v>45323</v>
      </c>
      <c r="F20990">
        <v>0</v>
      </c>
      <c r="G20990">
        <v>0</v>
      </c>
      <c r="I20990">
        <v>0</v>
      </c>
      <c r="J20990">
        <v>0</v>
      </c>
      <c r="L20990">
        <v>0</v>
      </c>
      <c r="N20990">
        <v>0</v>
      </c>
      <c r="P20990">
        <v>0</v>
      </c>
      <c r="Q20990">
        <v>0</v>
      </c>
      <c r="S20990">
        <v>0</v>
      </c>
    </row>
    <row r="20991" spans="1:19" x14ac:dyDescent="0.3">
      <c r="A20991" t="s">
        <v>41760</v>
      </c>
      <c r="B20991" s="171" t="s">
        <v>41761</v>
      </c>
      <c r="C20991" s="171" t="s">
        <v>24315</v>
      </c>
      <c r="D20991" s="171" t="s">
        <v>15341</v>
      </c>
      <c r="E20991" s="11">
        <v>45323</v>
      </c>
      <c r="F20991">
        <v>0</v>
      </c>
      <c r="G20991">
        <v>0</v>
      </c>
      <c r="I20991">
        <v>0</v>
      </c>
      <c r="J20991">
        <v>0</v>
      </c>
      <c r="L20991">
        <v>0</v>
      </c>
      <c r="N20991">
        <v>0</v>
      </c>
      <c r="P20991">
        <v>0</v>
      </c>
      <c r="Q20991">
        <v>0</v>
      </c>
      <c r="S20991">
        <v>0</v>
      </c>
    </row>
    <row r="20992" spans="1:19" x14ac:dyDescent="0.3">
      <c r="A20992" t="s">
        <v>41762</v>
      </c>
      <c r="B20992" s="171" t="s">
        <v>41763</v>
      </c>
      <c r="C20992" s="171" t="s">
        <v>24315</v>
      </c>
      <c r="D20992" s="171" t="s">
        <v>80</v>
      </c>
      <c r="E20992" s="11">
        <v>45323</v>
      </c>
      <c r="F20992">
        <v>0</v>
      </c>
      <c r="G20992">
        <v>0</v>
      </c>
      <c r="I20992">
        <v>0</v>
      </c>
      <c r="J20992">
        <v>0</v>
      </c>
      <c r="L20992">
        <v>0</v>
      </c>
      <c r="N20992">
        <v>0</v>
      </c>
      <c r="P20992">
        <v>0</v>
      </c>
      <c r="Q20992">
        <v>0</v>
      </c>
      <c r="S20992">
        <v>0</v>
      </c>
    </row>
    <row r="20993" spans="1:19" x14ac:dyDescent="0.3">
      <c r="A20993" t="s">
        <v>41764</v>
      </c>
      <c r="B20993" s="171" t="s">
        <v>41765</v>
      </c>
      <c r="C20993" s="171" t="s">
        <v>34833</v>
      </c>
      <c r="D20993" s="171" t="s">
        <v>80</v>
      </c>
      <c r="E20993" s="11">
        <v>45323</v>
      </c>
      <c r="F20993">
        <v>1.5</v>
      </c>
      <c r="G20993">
        <v>2</v>
      </c>
      <c r="I20993">
        <v>3</v>
      </c>
      <c r="J20993">
        <v>9</v>
      </c>
      <c r="L20993">
        <v>11</v>
      </c>
      <c r="N20993">
        <v>3</v>
      </c>
      <c r="P20993">
        <v>0</v>
      </c>
      <c r="Q20993">
        <v>0</v>
      </c>
      <c r="S20993">
        <v>0</v>
      </c>
    </row>
    <row r="20994" spans="1:19" x14ac:dyDescent="0.3">
      <c r="A20994" t="s">
        <v>41766</v>
      </c>
      <c r="B20994" s="171" t="s">
        <v>41767</v>
      </c>
      <c r="C20994" s="171" t="s">
        <v>34836</v>
      </c>
      <c r="D20994" s="171" t="s">
        <v>80</v>
      </c>
      <c r="E20994" s="11">
        <v>45323</v>
      </c>
      <c r="F20994">
        <v>1.5</v>
      </c>
      <c r="G20994">
        <v>1.5</v>
      </c>
      <c r="I20994">
        <v>2</v>
      </c>
      <c r="J20994">
        <v>7</v>
      </c>
      <c r="L20994">
        <v>7</v>
      </c>
      <c r="N20994">
        <v>1</v>
      </c>
      <c r="P20994">
        <v>0</v>
      </c>
      <c r="Q20994">
        <v>0</v>
      </c>
      <c r="S20994">
        <v>1</v>
      </c>
    </row>
    <row r="20995" spans="1:19" x14ac:dyDescent="0.3">
      <c r="A20995" t="s">
        <v>41768</v>
      </c>
      <c r="B20995" s="171" t="s">
        <v>41769</v>
      </c>
      <c r="C20995" s="171" t="s">
        <v>113</v>
      </c>
      <c r="D20995" s="171" t="s">
        <v>80</v>
      </c>
      <c r="E20995" s="11">
        <v>45323</v>
      </c>
      <c r="F20995">
        <v>0</v>
      </c>
      <c r="G20995">
        <v>0</v>
      </c>
      <c r="I20995">
        <v>0</v>
      </c>
      <c r="J20995">
        <v>0</v>
      </c>
      <c r="L20995">
        <v>0</v>
      </c>
      <c r="N20995">
        <v>0</v>
      </c>
      <c r="P20995">
        <v>0</v>
      </c>
      <c r="Q20995">
        <v>0</v>
      </c>
      <c r="S20995">
        <v>0</v>
      </c>
    </row>
    <row r="20996" spans="1:19" x14ac:dyDescent="0.3">
      <c r="A20996" t="s">
        <v>41770</v>
      </c>
      <c r="B20996" s="171" t="s">
        <v>41771</v>
      </c>
      <c r="C20996" s="171" t="s">
        <v>131</v>
      </c>
      <c r="D20996" s="171" t="s">
        <v>80</v>
      </c>
      <c r="E20996" s="11">
        <v>45323</v>
      </c>
      <c r="F20996">
        <v>0</v>
      </c>
      <c r="G20996">
        <v>0</v>
      </c>
      <c r="I20996">
        <v>0</v>
      </c>
      <c r="J20996">
        <v>0</v>
      </c>
      <c r="L20996">
        <v>0</v>
      </c>
      <c r="N20996">
        <v>0</v>
      </c>
      <c r="P20996">
        <v>0</v>
      </c>
      <c r="Q20996">
        <v>0</v>
      </c>
      <c r="S20996">
        <v>0</v>
      </c>
    </row>
    <row r="20997" spans="1:19" x14ac:dyDescent="0.3">
      <c r="A20997" t="s">
        <v>41772</v>
      </c>
      <c r="B20997" s="171" t="s">
        <v>41773</v>
      </c>
      <c r="C20997" s="171" t="s">
        <v>14843</v>
      </c>
      <c r="D20997" s="171" t="s">
        <v>80</v>
      </c>
      <c r="E20997" s="11">
        <v>45323</v>
      </c>
      <c r="F20997">
        <v>0</v>
      </c>
      <c r="G20997">
        <v>0</v>
      </c>
      <c r="I20997">
        <v>0</v>
      </c>
      <c r="J20997">
        <v>0</v>
      </c>
      <c r="L20997">
        <v>0</v>
      </c>
      <c r="N20997">
        <v>0</v>
      </c>
      <c r="P20997">
        <v>0</v>
      </c>
      <c r="Q20997">
        <v>0</v>
      </c>
      <c r="S20997">
        <v>0</v>
      </c>
    </row>
    <row r="20998" spans="1:19" x14ac:dyDescent="0.3">
      <c r="A20998" t="s">
        <v>41774</v>
      </c>
      <c r="B20998" s="171" t="s">
        <v>41775</v>
      </c>
      <c r="C20998" s="171" t="s">
        <v>155</v>
      </c>
      <c r="D20998" s="171" t="s">
        <v>80</v>
      </c>
      <c r="E20998" s="11">
        <v>45323</v>
      </c>
      <c r="F20998">
        <v>4.5</v>
      </c>
      <c r="G20998">
        <v>5</v>
      </c>
      <c r="I20998">
        <v>15</v>
      </c>
      <c r="J20998">
        <v>26</v>
      </c>
      <c r="L20998">
        <v>26</v>
      </c>
      <c r="N20998">
        <v>13</v>
      </c>
      <c r="P20998">
        <v>0</v>
      </c>
      <c r="Q20998">
        <v>0</v>
      </c>
      <c r="S20998">
        <v>2</v>
      </c>
    </row>
    <row r="20999" spans="1:19" x14ac:dyDescent="0.3">
      <c r="A20999" t="s">
        <v>41776</v>
      </c>
      <c r="B20999" s="171" t="s">
        <v>41777</v>
      </c>
      <c r="C20999" s="171" t="s">
        <v>16232</v>
      </c>
      <c r="D20999" s="171" t="s">
        <v>80</v>
      </c>
      <c r="E20999" s="11">
        <v>45323</v>
      </c>
      <c r="F20999">
        <v>2.5</v>
      </c>
      <c r="G20999">
        <v>4</v>
      </c>
      <c r="I20999">
        <v>6</v>
      </c>
      <c r="J20999">
        <v>15</v>
      </c>
      <c r="L20999">
        <v>24</v>
      </c>
      <c r="N20999">
        <v>3</v>
      </c>
      <c r="P20999">
        <v>0</v>
      </c>
      <c r="Q20999">
        <v>0</v>
      </c>
      <c r="S20999">
        <v>3</v>
      </c>
    </row>
    <row r="21000" spans="1:19" x14ac:dyDescent="0.3">
      <c r="A21000" t="s">
        <v>41778</v>
      </c>
      <c r="B21000" s="171" t="s">
        <v>41779</v>
      </c>
      <c r="C21000" s="171" t="s">
        <v>16557</v>
      </c>
      <c r="D21000" s="171" t="s">
        <v>80</v>
      </c>
      <c r="E21000" s="11">
        <v>45323</v>
      </c>
      <c r="F21000">
        <v>0</v>
      </c>
      <c r="G21000">
        <v>0</v>
      </c>
      <c r="I21000">
        <v>0</v>
      </c>
      <c r="J21000">
        <v>0</v>
      </c>
      <c r="L21000">
        <v>0</v>
      </c>
      <c r="N21000">
        <v>0</v>
      </c>
      <c r="P21000">
        <v>0</v>
      </c>
      <c r="Q21000">
        <v>0</v>
      </c>
      <c r="S21000">
        <v>0</v>
      </c>
    </row>
    <row r="21001" spans="1:19" x14ac:dyDescent="0.3">
      <c r="A21001" t="s">
        <v>41780</v>
      </c>
      <c r="B21001" s="171" t="s">
        <v>41781</v>
      </c>
      <c r="C21001" s="171" t="s">
        <v>188</v>
      </c>
      <c r="D21001" s="171" t="s">
        <v>80</v>
      </c>
      <c r="E21001" s="11">
        <v>45323</v>
      </c>
      <c r="F21001">
        <v>1</v>
      </c>
      <c r="G21001">
        <v>3.5</v>
      </c>
      <c r="I21001">
        <v>3</v>
      </c>
      <c r="J21001">
        <v>6</v>
      </c>
      <c r="L21001">
        <v>20</v>
      </c>
      <c r="N21001">
        <v>3</v>
      </c>
      <c r="P21001">
        <v>0</v>
      </c>
      <c r="Q21001">
        <v>0</v>
      </c>
      <c r="S21001">
        <v>0</v>
      </c>
    </row>
    <row r="21002" spans="1:19" x14ac:dyDescent="0.3">
      <c r="A21002" t="s">
        <v>41782</v>
      </c>
      <c r="B21002" s="171" t="s">
        <v>41783</v>
      </c>
      <c r="C21002" s="171" t="s">
        <v>227</v>
      </c>
      <c r="D21002" s="171" t="s">
        <v>80</v>
      </c>
      <c r="E21002" s="11">
        <v>45323</v>
      </c>
      <c r="F21002">
        <v>0</v>
      </c>
      <c r="G21002">
        <v>0</v>
      </c>
      <c r="I21002">
        <v>0</v>
      </c>
      <c r="J21002">
        <v>0</v>
      </c>
      <c r="L21002">
        <v>0</v>
      </c>
      <c r="N21002">
        <v>0</v>
      </c>
      <c r="P21002">
        <v>0</v>
      </c>
      <c r="Q21002">
        <v>0</v>
      </c>
      <c r="S21002">
        <v>0</v>
      </c>
    </row>
    <row r="21003" spans="1:19" x14ac:dyDescent="0.3">
      <c r="A21003" t="s">
        <v>41784</v>
      </c>
      <c r="B21003" s="171" t="s">
        <v>41785</v>
      </c>
      <c r="C21003" s="171" t="s">
        <v>116</v>
      </c>
      <c r="D21003" s="171" t="s">
        <v>80</v>
      </c>
      <c r="E21003" s="11">
        <v>45323</v>
      </c>
      <c r="F21003">
        <v>0</v>
      </c>
      <c r="G21003">
        <v>0</v>
      </c>
      <c r="I21003">
        <v>0</v>
      </c>
      <c r="J21003">
        <v>0</v>
      </c>
      <c r="L21003">
        <v>0</v>
      </c>
      <c r="N21003">
        <v>0</v>
      </c>
      <c r="P21003">
        <v>0</v>
      </c>
      <c r="Q21003">
        <v>0</v>
      </c>
      <c r="S21003">
        <v>0</v>
      </c>
    </row>
    <row r="21004" spans="1:19" x14ac:dyDescent="0.3">
      <c r="A21004" t="s">
        <v>41786</v>
      </c>
      <c r="B21004" s="171" t="s">
        <v>41787</v>
      </c>
      <c r="C21004" s="171" t="s">
        <v>9862</v>
      </c>
      <c r="D21004" s="171" t="s">
        <v>80</v>
      </c>
      <c r="E21004" s="11">
        <v>45323</v>
      </c>
      <c r="F21004">
        <v>0</v>
      </c>
      <c r="G21004">
        <v>0</v>
      </c>
      <c r="I21004">
        <v>0</v>
      </c>
      <c r="J21004">
        <v>0</v>
      </c>
      <c r="L21004">
        <v>0</v>
      </c>
      <c r="N21004">
        <v>0</v>
      </c>
      <c r="P21004">
        <v>0</v>
      </c>
      <c r="Q21004">
        <v>0</v>
      </c>
      <c r="S21004">
        <v>0</v>
      </c>
    </row>
    <row r="21005" spans="1:19" x14ac:dyDescent="0.3">
      <c r="A21005" t="s">
        <v>41788</v>
      </c>
      <c r="B21005" s="171" t="s">
        <v>41789</v>
      </c>
      <c r="C21005" s="171" t="s">
        <v>140</v>
      </c>
      <c r="D21005" s="171" t="s">
        <v>80</v>
      </c>
      <c r="E21005" s="11">
        <v>45323</v>
      </c>
      <c r="F21005">
        <v>0</v>
      </c>
      <c r="G21005">
        <v>0</v>
      </c>
      <c r="I21005">
        <v>0</v>
      </c>
      <c r="J21005">
        <v>0</v>
      </c>
      <c r="L21005">
        <v>0</v>
      </c>
      <c r="N21005">
        <v>0</v>
      </c>
      <c r="P21005">
        <v>0</v>
      </c>
      <c r="Q21005">
        <v>0</v>
      </c>
      <c r="S21005">
        <v>0</v>
      </c>
    </row>
    <row r="21006" spans="1:19" x14ac:dyDescent="0.3">
      <c r="A21006" t="s">
        <v>41790</v>
      </c>
      <c r="B21006" s="171" t="s">
        <v>41791</v>
      </c>
      <c r="C21006" s="171" t="s">
        <v>8590</v>
      </c>
      <c r="D21006" s="171" t="s">
        <v>80</v>
      </c>
      <c r="E21006" s="11">
        <v>45323</v>
      </c>
      <c r="F21006">
        <v>0</v>
      </c>
      <c r="G21006">
        <v>0</v>
      </c>
      <c r="I21006">
        <v>0</v>
      </c>
      <c r="J21006">
        <v>0</v>
      </c>
      <c r="L21006">
        <v>0</v>
      </c>
      <c r="N21006">
        <v>0</v>
      </c>
      <c r="P21006">
        <v>0</v>
      </c>
      <c r="Q21006">
        <v>0</v>
      </c>
      <c r="S21006">
        <v>0</v>
      </c>
    </row>
    <row r="21007" spans="1:19" x14ac:dyDescent="0.3">
      <c r="A21007" t="s">
        <v>41792</v>
      </c>
      <c r="B21007" s="171" t="s">
        <v>41793</v>
      </c>
      <c r="C21007" s="171" t="s">
        <v>170</v>
      </c>
      <c r="D21007" s="171" t="s">
        <v>80</v>
      </c>
      <c r="E21007" s="11">
        <v>45323</v>
      </c>
      <c r="F21007">
        <v>3</v>
      </c>
      <c r="G21007">
        <v>3.5</v>
      </c>
      <c r="I21007">
        <v>16</v>
      </c>
      <c r="J21007">
        <v>42</v>
      </c>
      <c r="L21007">
        <v>49</v>
      </c>
      <c r="N21007">
        <v>16</v>
      </c>
      <c r="P21007">
        <v>0</v>
      </c>
      <c r="Q21007">
        <v>0</v>
      </c>
      <c r="S21007">
        <v>0</v>
      </c>
    </row>
    <row r="21008" spans="1:19" x14ac:dyDescent="0.3">
      <c r="A21008" t="s">
        <v>41794</v>
      </c>
      <c r="B21008" s="171" t="s">
        <v>41795</v>
      </c>
      <c r="C21008" s="171" t="s">
        <v>182</v>
      </c>
      <c r="D21008" s="171" t="s">
        <v>80</v>
      </c>
      <c r="E21008" s="11">
        <v>45323</v>
      </c>
      <c r="F21008">
        <v>8</v>
      </c>
      <c r="G21008">
        <v>11</v>
      </c>
      <c r="I21008">
        <v>34</v>
      </c>
      <c r="J21008">
        <v>91</v>
      </c>
      <c r="L21008">
        <v>124</v>
      </c>
      <c r="N21008">
        <v>34</v>
      </c>
      <c r="P21008">
        <v>0</v>
      </c>
      <c r="Q21008">
        <v>0</v>
      </c>
      <c r="S21008">
        <v>0</v>
      </c>
    </row>
    <row r="21009" spans="1:19" x14ac:dyDescent="0.3">
      <c r="A21009" t="s">
        <v>41796</v>
      </c>
      <c r="B21009" s="171" t="s">
        <v>41797</v>
      </c>
      <c r="C21009" s="171" t="s">
        <v>197</v>
      </c>
      <c r="D21009" s="171" t="s">
        <v>80</v>
      </c>
      <c r="E21009" s="11">
        <v>45323</v>
      </c>
      <c r="F21009">
        <v>7.5</v>
      </c>
      <c r="G21009">
        <v>8</v>
      </c>
      <c r="I21009">
        <v>66</v>
      </c>
      <c r="J21009">
        <v>75</v>
      </c>
      <c r="K21009">
        <v>80</v>
      </c>
      <c r="L21009">
        <v>80</v>
      </c>
      <c r="N21009">
        <v>42</v>
      </c>
      <c r="P21009">
        <v>4</v>
      </c>
      <c r="Q21009">
        <v>4</v>
      </c>
      <c r="S21009">
        <v>24</v>
      </c>
    </row>
    <row r="21010" spans="1:19" x14ac:dyDescent="0.3">
      <c r="A21010" t="s">
        <v>41798</v>
      </c>
      <c r="B21010" s="171" t="s">
        <v>41799</v>
      </c>
      <c r="C21010" s="171" t="s">
        <v>218</v>
      </c>
      <c r="D21010" s="171" t="s">
        <v>80</v>
      </c>
      <c r="E21010" s="11">
        <v>45323</v>
      </c>
      <c r="F21010">
        <v>0</v>
      </c>
      <c r="G21010">
        <v>0</v>
      </c>
      <c r="I21010">
        <v>0</v>
      </c>
      <c r="J21010">
        <v>0</v>
      </c>
      <c r="L21010">
        <v>0</v>
      </c>
      <c r="N21010">
        <v>0</v>
      </c>
      <c r="P21010">
        <v>0</v>
      </c>
      <c r="Q21010">
        <v>0</v>
      </c>
      <c r="S21010">
        <v>0</v>
      </c>
    </row>
    <row r="21011" spans="1:19" x14ac:dyDescent="0.3">
      <c r="A21011" t="s">
        <v>41800</v>
      </c>
      <c r="B21011" s="171" t="s">
        <v>41801</v>
      </c>
      <c r="C21011" s="171" t="s">
        <v>34871</v>
      </c>
      <c r="D21011" s="171" t="s">
        <v>80</v>
      </c>
      <c r="E21011" s="11">
        <v>45323</v>
      </c>
      <c r="F21011">
        <v>2</v>
      </c>
      <c r="G21011">
        <v>4</v>
      </c>
      <c r="I21011">
        <v>21</v>
      </c>
      <c r="J21011">
        <v>22</v>
      </c>
      <c r="L21011">
        <v>44</v>
      </c>
      <c r="N21011">
        <v>16</v>
      </c>
      <c r="P21011">
        <v>0</v>
      </c>
      <c r="Q21011">
        <v>4</v>
      </c>
      <c r="S21011">
        <v>5</v>
      </c>
    </row>
    <row r="21012" spans="1:19" x14ac:dyDescent="0.3">
      <c r="A21012" t="s">
        <v>41802</v>
      </c>
      <c r="B21012" s="171" t="s">
        <v>41803</v>
      </c>
      <c r="C21012" s="171" t="s">
        <v>230</v>
      </c>
      <c r="D21012" s="171" t="s">
        <v>80</v>
      </c>
      <c r="E21012" s="11">
        <v>45323</v>
      </c>
      <c r="F21012">
        <v>0</v>
      </c>
      <c r="G21012">
        <v>0</v>
      </c>
      <c r="I21012">
        <v>0</v>
      </c>
      <c r="J21012">
        <v>0</v>
      </c>
      <c r="L21012">
        <v>0</v>
      </c>
      <c r="N21012">
        <v>0</v>
      </c>
      <c r="P21012">
        <v>0</v>
      </c>
      <c r="Q21012">
        <v>0</v>
      </c>
      <c r="S21012">
        <v>0</v>
      </c>
    </row>
    <row r="21013" spans="1:19" x14ac:dyDescent="0.3">
      <c r="A21013" t="s">
        <v>41804</v>
      </c>
      <c r="B21013" s="171" t="s">
        <v>41805</v>
      </c>
      <c r="C21013" s="171" t="s">
        <v>8193</v>
      </c>
      <c r="D21013" s="171" t="s">
        <v>80</v>
      </c>
      <c r="E21013" s="11">
        <v>45323</v>
      </c>
      <c r="F21013">
        <v>2</v>
      </c>
      <c r="G21013">
        <v>3</v>
      </c>
      <c r="I21013">
        <v>22</v>
      </c>
      <c r="J21013">
        <v>22</v>
      </c>
      <c r="L21013">
        <v>33</v>
      </c>
      <c r="N21013">
        <v>22</v>
      </c>
      <c r="P21013">
        <v>0</v>
      </c>
      <c r="Q21013">
        <v>1</v>
      </c>
      <c r="S21013">
        <v>0</v>
      </c>
    </row>
    <row r="21014" spans="1:19" x14ac:dyDescent="0.3">
      <c r="A21014" t="s">
        <v>41806</v>
      </c>
      <c r="B21014" s="171" t="s">
        <v>41807</v>
      </c>
      <c r="C21014" s="171" t="s">
        <v>10522</v>
      </c>
      <c r="D21014" s="171" t="s">
        <v>80</v>
      </c>
      <c r="E21014" s="11">
        <v>45323</v>
      </c>
      <c r="F21014">
        <v>0</v>
      </c>
      <c r="G21014">
        <v>0</v>
      </c>
      <c r="I21014">
        <v>0</v>
      </c>
      <c r="J21014">
        <v>0</v>
      </c>
      <c r="L21014">
        <v>0</v>
      </c>
      <c r="N21014">
        <v>0</v>
      </c>
      <c r="P21014">
        <v>0</v>
      </c>
      <c r="Q21014">
        <v>0</v>
      </c>
      <c r="S21014">
        <v>0</v>
      </c>
    </row>
    <row r="21015" spans="1:19" x14ac:dyDescent="0.3">
      <c r="A21015" t="s">
        <v>41808</v>
      </c>
      <c r="B21015" s="171" t="s">
        <v>41809</v>
      </c>
      <c r="C21015" s="171" t="s">
        <v>10525</v>
      </c>
      <c r="D21015" s="171" t="s">
        <v>80</v>
      </c>
      <c r="E21015" s="11">
        <v>45323</v>
      </c>
      <c r="F21015">
        <v>0</v>
      </c>
      <c r="G21015">
        <v>0</v>
      </c>
      <c r="I21015">
        <v>0</v>
      </c>
      <c r="J21015">
        <v>0</v>
      </c>
      <c r="L21015">
        <v>0</v>
      </c>
      <c r="N21015">
        <v>0</v>
      </c>
      <c r="P21015">
        <v>0</v>
      </c>
      <c r="Q21015">
        <v>0</v>
      </c>
      <c r="S21015">
        <v>0</v>
      </c>
    </row>
    <row r="21016" spans="1:19" x14ac:dyDescent="0.3">
      <c r="A21016" t="s">
        <v>41810</v>
      </c>
      <c r="B21016" s="171" t="s">
        <v>41811</v>
      </c>
      <c r="C21016" s="171" t="s">
        <v>10528</v>
      </c>
      <c r="D21016" s="171" t="s">
        <v>80</v>
      </c>
      <c r="E21016" s="11">
        <v>45323</v>
      </c>
      <c r="F21016">
        <v>0</v>
      </c>
      <c r="G21016">
        <v>0</v>
      </c>
      <c r="I21016">
        <v>0</v>
      </c>
      <c r="J21016">
        <v>0</v>
      </c>
      <c r="L21016">
        <v>0</v>
      </c>
      <c r="N21016">
        <v>0</v>
      </c>
      <c r="P21016">
        <v>0</v>
      </c>
      <c r="Q21016">
        <v>0</v>
      </c>
      <c r="S21016">
        <v>0</v>
      </c>
    </row>
    <row r="21017" spans="1:19" x14ac:dyDescent="0.3">
      <c r="A21017" t="s">
        <v>41812</v>
      </c>
      <c r="B21017" s="171" t="s">
        <v>41813</v>
      </c>
      <c r="C21017" s="171" t="s">
        <v>10531</v>
      </c>
      <c r="D21017" s="171" t="s">
        <v>80</v>
      </c>
      <c r="E21017" s="11">
        <v>45323</v>
      </c>
      <c r="F21017">
        <v>0</v>
      </c>
      <c r="G21017">
        <v>0</v>
      </c>
      <c r="I21017">
        <v>0</v>
      </c>
      <c r="J21017">
        <v>0</v>
      </c>
      <c r="L21017">
        <v>0</v>
      </c>
      <c r="N21017">
        <v>0</v>
      </c>
      <c r="P21017">
        <v>0</v>
      </c>
      <c r="Q21017">
        <v>0</v>
      </c>
      <c r="S21017">
        <v>0</v>
      </c>
    </row>
    <row r="21018" spans="1:19" x14ac:dyDescent="0.3">
      <c r="A21018" t="s">
        <v>41814</v>
      </c>
      <c r="B21018" s="171" t="s">
        <v>41815</v>
      </c>
      <c r="C21018" s="171" t="s">
        <v>14880</v>
      </c>
      <c r="D21018" s="171" t="s">
        <v>80</v>
      </c>
      <c r="E21018" s="11">
        <v>45323</v>
      </c>
      <c r="F21018">
        <v>0</v>
      </c>
      <c r="G21018">
        <v>0</v>
      </c>
      <c r="I21018">
        <v>0</v>
      </c>
      <c r="J21018">
        <v>0</v>
      </c>
      <c r="L21018">
        <v>0</v>
      </c>
      <c r="N21018">
        <v>0</v>
      </c>
      <c r="P21018">
        <v>0</v>
      </c>
      <c r="Q21018">
        <v>0</v>
      </c>
      <c r="S21018">
        <v>0</v>
      </c>
    </row>
    <row r="21019" spans="1:19" x14ac:dyDescent="0.3">
      <c r="A21019" t="s">
        <v>41816</v>
      </c>
      <c r="B21019" s="171" t="s">
        <v>41817</v>
      </c>
      <c r="C21019" s="171" t="s">
        <v>10534</v>
      </c>
      <c r="D21019" s="171" t="s">
        <v>80</v>
      </c>
      <c r="E21019" s="11">
        <v>45323</v>
      </c>
      <c r="F21019">
        <v>2</v>
      </c>
      <c r="G21019">
        <v>3</v>
      </c>
      <c r="I21019">
        <v>5</v>
      </c>
      <c r="J21019">
        <v>11</v>
      </c>
      <c r="L21019">
        <v>17</v>
      </c>
      <c r="N21019">
        <v>5</v>
      </c>
      <c r="P21019">
        <v>0</v>
      </c>
      <c r="Q21019">
        <v>0</v>
      </c>
      <c r="S21019">
        <v>0</v>
      </c>
    </row>
    <row r="21020" spans="1:19" x14ac:dyDescent="0.3">
      <c r="A21020" t="s">
        <v>41818</v>
      </c>
      <c r="B21020" s="171" t="s">
        <v>41819</v>
      </c>
      <c r="C21020" s="171" t="s">
        <v>10537</v>
      </c>
      <c r="D21020" s="171" t="s">
        <v>80</v>
      </c>
      <c r="E21020" s="11">
        <v>45323</v>
      </c>
      <c r="F21020">
        <v>0.5</v>
      </c>
      <c r="G21020">
        <v>2</v>
      </c>
      <c r="I21020">
        <v>3</v>
      </c>
      <c r="J21020">
        <v>3</v>
      </c>
      <c r="L21020">
        <v>11</v>
      </c>
      <c r="N21020">
        <v>3</v>
      </c>
      <c r="P21020">
        <v>0</v>
      </c>
      <c r="Q21020">
        <v>0</v>
      </c>
      <c r="S21020">
        <v>0</v>
      </c>
    </row>
    <row r="21021" spans="1:19" x14ac:dyDescent="0.3">
      <c r="A21021" t="s">
        <v>41820</v>
      </c>
      <c r="B21021" s="171" t="s">
        <v>41821</v>
      </c>
      <c r="C21021" s="171" t="s">
        <v>34754</v>
      </c>
      <c r="D21021" s="171" t="s">
        <v>4</v>
      </c>
      <c r="E21021" s="11">
        <v>45323</v>
      </c>
      <c r="F21021">
        <v>0.5</v>
      </c>
      <c r="G21021">
        <v>0.5</v>
      </c>
      <c r="I21021">
        <v>0</v>
      </c>
      <c r="J21021">
        <v>2</v>
      </c>
      <c r="L21021">
        <v>2</v>
      </c>
      <c r="N21021">
        <v>0</v>
      </c>
      <c r="P21021">
        <v>0</v>
      </c>
      <c r="Q21021">
        <v>0</v>
      </c>
      <c r="S21021">
        <v>0</v>
      </c>
    </row>
    <row r="21022" spans="1:19" x14ac:dyDescent="0.3">
      <c r="A21022" t="s">
        <v>41822</v>
      </c>
      <c r="B21022" s="171" t="s">
        <v>41823</v>
      </c>
      <c r="C21022" s="171" t="s">
        <v>34757</v>
      </c>
      <c r="D21022" s="171" t="s">
        <v>4</v>
      </c>
      <c r="E21022" s="11">
        <v>45323</v>
      </c>
      <c r="F21022">
        <v>1</v>
      </c>
      <c r="G21022">
        <v>1.5</v>
      </c>
      <c r="I21022">
        <v>0</v>
      </c>
      <c r="J21022">
        <v>4</v>
      </c>
      <c r="L21022">
        <v>6</v>
      </c>
      <c r="N21022">
        <v>0</v>
      </c>
      <c r="P21022">
        <v>0</v>
      </c>
      <c r="Q21022">
        <v>0</v>
      </c>
      <c r="S21022">
        <v>0</v>
      </c>
    </row>
    <row r="21023" spans="1:19" x14ac:dyDescent="0.3">
      <c r="A21023" t="s">
        <v>41824</v>
      </c>
      <c r="B21023" s="171" t="s">
        <v>41825</v>
      </c>
      <c r="C21023" s="171" t="s">
        <v>34760</v>
      </c>
      <c r="D21023" s="171" t="s">
        <v>4</v>
      </c>
      <c r="E21023" s="11">
        <v>45323</v>
      </c>
      <c r="F21023">
        <v>1</v>
      </c>
      <c r="G21023">
        <v>1</v>
      </c>
      <c r="I21023">
        <v>4</v>
      </c>
      <c r="J21023">
        <v>4</v>
      </c>
      <c r="L21023">
        <v>4</v>
      </c>
      <c r="N21023">
        <v>3</v>
      </c>
      <c r="P21023">
        <v>0</v>
      </c>
      <c r="Q21023">
        <v>0</v>
      </c>
      <c r="S21023">
        <v>1</v>
      </c>
    </row>
    <row r="21024" spans="1:19" x14ac:dyDescent="0.3">
      <c r="A21024" t="s">
        <v>41826</v>
      </c>
      <c r="B21024" s="171" t="s">
        <v>41827</v>
      </c>
      <c r="C21024" s="171" t="s">
        <v>34763</v>
      </c>
      <c r="D21024" s="171" t="s">
        <v>4</v>
      </c>
      <c r="E21024" s="11">
        <v>45323</v>
      </c>
      <c r="F21024">
        <v>0.5</v>
      </c>
      <c r="G21024">
        <v>0.5</v>
      </c>
      <c r="I21024">
        <v>0</v>
      </c>
      <c r="J21024">
        <v>2</v>
      </c>
      <c r="L21024">
        <v>2</v>
      </c>
      <c r="N21024">
        <v>0</v>
      </c>
      <c r="P21024">
        <v>0</v>
      </c>
      <c r="Q21024">
        <v>0</v>
      </c>
      <c r="S21024">
        <v>0</v>
      </c>
    </row>
    <row r="21025" spans="1:19" x14ac:dyDescent="0.3">
      <c r="A21025" t="s">
        <v>41828</v>
      </c>
      <c r="B21025" s="171" t="s">
        <v>41829</v>
      </c>
      <c r="C21025" s="171" t="s">
        <v>34766</v>
      </c>
      <c r="D21025" s="171" t="s">
        <v>4</v>
      </c>
      <c r="E21025" s="11">
        <v>45323</v>
      </c>
      <c r="F21025">
        <v>0.5</v>
      </c>
      <c r="G21025">
        <v>0.5</v>
      </c>
      <c r="I21025">
        <v>0</v>
      </c>
      <c r="J21025">
        <v>2</v>
      </c>
      <c r="L21025">
        <v>2</v>
      </c>
      <c r="N21025">
        <v>0</v>
      </c>
      <c r="P21025">
        <v>0</v>
      </c>
      <c r="Q21025">
        <v>0</v>
      </c>
      <c r="S21025">
        <v>0</v>
      </c>
    </row>
    <row r="21026" spans="1:19" x14ac:dyDescent="0.3">
      <c r="A21026" t="s">
        <v>41830</v>
      </c>
      <c r="B21026" s="171" t="s">
        <v>41831</v>
      </c>
      <c r="C21026" s="171" t="s">
        <v>119</v>
      </c>
      <c r="D21026" s="171" t="s">
        <v>4</v>
      </c>
      <c r="E21026" s="11">
        <v>45323</v>
      </c>
      <c r="F21026">
        <v>0</v>
      </c>
      <c r="G21026">
        <v>0</v>
      </c>
      <c r="I21026">
        <v>0</v>
      </c>
      <c r="J21026">
        <v>0</v>
      </c>
      <c r="L21026">
        <v>0</v>
      </c>
      <c r="N21026">
        <v>0</v>
      </c>
      <c r="P21026">
        <v>0</v>
      </c>
      <c r="Q21026">
        <v>0</v>
      </c>
      <c r="S21026">
        <v>0</v>
      </c>
    </row>
    <row r="21027" spans="1:19" x14ac:dyDescent="0.3">
      <c r="A21027" t="s">
        <v>41832</v>
      </c>
      <c r="B21027" s="171" t="s">
        <v>41833</v>
      </c>
      <c r="C21027" s="171" t="s">
        <v>143</v>
      </c>
      <c r="D21027" s="171" t="s">
        <v>4</v>
      </c>
      <c r="E21027" s="11">
        <v>45323</v>
      </c>
      <c r="F21027">
        <v>0</v>
      </c>
      <c r="G21027">
        <v>0</v>
      </c>
      <c r="I21027">
        <v>0</v>
      </c>
      <c r="J21027">
        <v>0</v>
      </c>
      <c r="L21027">
        <v>0</v>
      </c>
      <c r="N21027">
        <v>0</v>
      </c>
      <c r="P21027">
        <v>0</v>
      </c>
      <c r="Q21027">
        <v>0</v>
      </c>
      <c r="S21027">
        <v>0</v>
      </c>
    </row>
    <row r="21028" spans="1:19" x14ac:dyDescent="0.3">
      <c r="A21028" t="s">
        <v>41834</v>
      </c>
      <c r="B21028" s="171" t="s">
        <v>41835</v>
      </c>
      <c r="C21028" s="171" t="s">
        <v>158</v>
      </c>
      <c r="D21028" s="171" t="s">
        <v>4</v>
      </c>
      <c r="E21028" s="11">
        <v>45323</v>
      </c>
      <c r="F21028">
        <v>0</v>
      </c>
      <c r="G21028">
        <v>0</v>
      </c>
      <c r="I21028">
        <v>0</v>
      </c>
      <c r="J21028">
        <v>0</v>
      </c>
      <c r="L21028">
        <v>0</v>
      </c>
      <c r="N21028">
        <v>0</v>
      </c>
      <c r="P21028">
        <v>0</v>
      </c>
      <c r="Q21028">
        <v>0</v>
      </c>
      <c r="S21028">
        <v>0</v>
      </c>
    </row>
    <row r="21029" spans="1:19" x14ac:dyDescent="0.3">
      <c r="A21029" t="s">
        <v>41836</v>
      </c>
      <c r="B21029" s="171" t="s">
        <v>41837</v>
      </c>
      <c r="C21029" s="171" t="s">
        <v>209</v>
      </c>
      <c r="D21029" s="171" t="s">
        <v>4</v>
      </c>
      <c r="E21029" s="11">
        <v>45323</v>
      </c>
      <c r="F21029">
        <v>0</v>
      </c>
      <c r="G21029">
        <v>0</v>
      </c>
      <c r="I21029">
        <v>0</v>
      </c>
      <c r="J21029">
        <v>0</v>
      </c>
      <c r="L21029">
        <v>0</v>
      </c>
      <c r="N21029">
        <v>0</v>
      </c>
      <c r="P21029">
        <v>0</v>
      </c>
      <c r="Q21029">
        <v>0</v>
      </c>
      <c r="S21029">
        <v>0</v>
      </c>
    </row>
    <row r="21030" spans="1:19" x14ac:dyDescent="0.3">
      <c r="A21030" t="s">
        <v>41838</v>
      </c>
      <c r="B21030" s="171" t="s">
        <v>41839</v>
      </c>
      <c r="C21030" s="171" t="s">
        <v>76</v>
      </c>
      <c r="D21030" s="171" t="s">
        <v>4</v>
      </c>
      <c r="E21030" s="11">
        <v>45323</v>
      </c>
      <c r="F21030">
        <v>0</v>
      </c>
      <c r="G21030">
        <v>0</v>
      </c>
      <c r="I21030">
        <v>0</v>
      </c>
      <c r="J21030">
        <v>0</v>
      </c>
      <c r="L21030">
        <v>0</v>
      </c>
      <c r="N21030">
        <v>0</v>
      </c>
      <c r="P21030">
        <v>0</v>
      </c>
      <c r="Q21030">
        <v>0</v>
      </c>
      <c r="S21030">
        <v>0</v>
      </c>
    </row>
    <row r="21031" spans="1:19" x14ac:dyDescent="0.3">
      <c r="A21031" t="s">
        <v>41840</v>
      </c>
      <c r="B21031" s="171" t="s">
        <v>41841</v>
      </c>
      <c r="C21031" s="171" t="s">
        <v>15344</v>
      </c>
      <c r="D21031" s="171" t="s">
        <v>4</v>
      </c>
      <c r="E21031" s="11">
        <v>45323</v>
      </c>
      <c r="F21031">
        <v>0</v>
      </c>
      <c r="G21031">
        <v>0</v>
      </c>
      <c r="I21031">
        <v>0</v>
      </c>
      <c r="J21031">
        <v>0</v>
      </c>
      <c r="L21031">
        <v>0</v>
      </c>
      <c r="N21031">
        <v>0</v>
      </c>
      <c r="P21031">
        <v>0</v>
      </c>
      <c r="Q21031">
        <v>0</v>
      </c>
      <c r="S21031">
        <v>0</v>
      </c>
    </row>
    <row r="21032" spans="1:19" x14ac:dyDescent="0.3">
      <c r="A21032" t="s">
        <v>41842</v>
      </c>
      <c r="B21032" s="171" t="s">
        <v>41843</v>
      </c>
      <c r="C21032" s="171" t="s">
        <v>24281</v>
      </c>
      <c r="D21032" s="171" t="s">
        <v>4</v>
      </c>
      <c r="E21032" s="11">
        <v>45323</v>
      </c>
      <c r="F21032">
        <v>0</v>
      </c>
      <c r="G21032">
        <v>0</v>
      </c>
      <c r="I21032">
        <v>0</v>
      </c>
      <c r="J21032">
        <v>0</v>
      </c>
      <c r="L21032">
        <v>0</v>
      </c>
      <c r="N21032">
        <v>0</v>
      </c>
      <c r="P21032">
        <v>0</v>
      </c>
      <c r="Q21032">
        <v>0</v>
      </c>
      <c r="S21032">
        <v>0</v>
      </c>
    </row>
    <row r="21033" spans="1:19" x14ac:dyDescent="0.3">
      <c r="A21033" t="s">
        <v>41844</v>
      </c>
      <c r="B21033" s="171" t="s">
        <v>41845</v>
      </c>
      <c r="C21033" s="171" t="s">
        <v>24284</v>
      </c>
      <c r="D21033" s="171" t="s">
        <v>4</v>
      </c>
      <c r="E21033" s="11">
        <v>45323</v>
      </c>
      <c r="F21033">
        <v>3</v>
      </c>
      <c r="G21033">
        <v>3</v>
      </c>
      <c r="I21033">
        <v>4</v>
      </c>
      <c r="J21033">
        <v>17</v>
      </c>
      <c r="L21033">
        <v>17</v>
      </c>
      <c r="N21033">
        <v>3</v>
      </c>
      <c r="P21033">
        <v>0</v>
      </c>
      <c r="Q21033">
        <v>4</v>
      </c>
      <c r="S21033">
        <v>1</v>
      </c>
    </row>
    <row r="21034" spans="1:19" x14ac:dyDescent="0.3">
      <c r="A21034" t="s">
        <v>41846</v>
      </c>
      <c r="B21034" s="171" t="s">
        <v>41847</v>
      </c>
      <c r="C21034" s="171" t="s">
        <v>18126</v>
      </c>
      <c r="D21034" s="171" t="s">
        <v>4</v>
      </c>
      <c r="E21034" s="11">
        <v>45323</v>
      </c>
      <c r="F21034">
        <v>0</v>
      </c>
      <c r="G21034">
        <v>0</v>
      </c>
      <c r="I21034">
        <v>0</v>
      </c>
      <c r="J21034">
        <v>0</v>
      </c>
      <c r="L21034">
        <v>0</v>
      </c>
      <c r="N21034">
        <v>0</v>
      </c>
      <c r="P21034">
        <v>0</v>
      </c>
      <c r="Q21034">
        <v>0</v>
      </c>
      <c r="S21034">
        <v>0</v>
      </c>
    </row>
    <row r="21035" spans="1:19" x14ac:dyDescent="0.3">
      <c r="A21035" t="s">
        <v>41848</v>
      </c>
      <c r="B21035" s="171" t="s">
        <v>41849</v>
      </c>
      <c r="C21035" s="171" t="s">
        <v>128</v>
      </c>
      <c r="D21035" s="171" t="s">
        <v>4</v>
      </c>
      <c r="E21035" s="11">
        <v>45323</v>
      </c>
      <c r="F21035">
        <v>0</v>
      </c>
      <c r="G21035">
        <v>0</v>
      </c>
      <c r="I21035">
        <v>0</v>
      </c>
      <c r="J21035">
        <v>0</v>
      </c>
      <c r="L21035">
        <v>0</v>
      </c>
      <c r="N21035">
        <v>0</v>
      </c>
      <c r="P21035">
        <v>0</v>
      </c>
      <c r="Q21035">
        <v>0</v>
      </c>
      <c r="S21035">
        <v>0</v>
      </c>
    </row>
    <row r="21036" spans="1:19" x14ac:dyDescent="0.3">
      <c r="A21036" t="s">
        <v>41850</v>
      </c>
      <c r="B21036" s="171" t="s">
        <v>41851</v>
      </c>
      <c r="C21036" s="171" t="s">
        <v>14824</v>
      </c>
      <c r="D21036" s="171" t="s">
        <v>4</v>
      </c>
      <c r="E21036" s="11">
        <v>45323</v>
      </c>
      <c r="F21036">
        <v>0</v>
      </c>
      <c r="G21036">
        <v>0</v>
      </c>
      <c r="I21036">
        <v>0</v>
      </c>
      <c r="J21036">
        <v>0</v>
      </c>
      <c r="L21036">
        <v>0</v>
      </c>
      <c r="N21036">
        <v>0</v>
      </c>
      <c r="P21036">
        <v>0</v>
      </c>
      <c r="Q21036">
        <v>0</v>
      </c>
      <c r="S21036">
        <v>0</v>
      </c>
    </row>
    <row r="21037" spans="1:19" x14ac:dyDescent="0.3">
      <c r="A21037" t="s">
        <v>41852</v>
      </c>
      <c r="B21037" s="171" t="s">
        <v>41853</v>
      </c>
      <c r="C21037" s="171" t="s">
        <v>152</v>
      </c>
      <c r="D21037" s="171" t="s">
        <v>4</v>
      </c>
      <c r="E21037" s="11">
        <v>45323</v>
      </c>
      <c r="F21037">
        <v>0</v>
      </c>
      <c r="G21037">
        <v>0</v>
      </c>
      <c r="I21037">
        <v>0</v>
      </c>
      <c r="J21037">
        <v>0</v>
      </c>
      <c r="L21037">
        <v>0</v>
      </c>
      <c r="N21037">
        <v>0</v>
      </c>
      <c r="P21037">
        <v>0</v>
      </c>
      <c r="Q21037">
        <v>0</v>
      </c>
      <c r="S21037">
        <v>0</v>
      </c>
    </row>
    <row r="21038" spans="1:19" x14ac:dyDescent="0.3">
      <c r="A21038" t="s">
        <v>41854</v>
      </c>
      <c r="B21038" s="171" t="s">
        <v>41855</v>
      </c>
      <c r="C21038" s="171" t="s">
        <v>194</v>
      </c>
      <c r="D21038" s="171" t="s">
        <v>4</v>
      </c>
      <c r="E21038" s="11">
        <v>45323</v>
      </c>
      <c r="F21038">
        <v>5</v>
      </c>
      <c r="G21038">
        <v>5</v>
      </c>
      <c r="I21038">
        <v>22</v>
      </c>
      <c r="J21038">
        <v>27</v>
      </c>
      <c r="L21038">
        <v>27</v>
      </c>
      <c r="N21038">
        <v>18</v>
      </c>
      <c r="P21038">
        <v>4</v>
      </c>
      <c r="Q21038">
        <v>6</v>
      </c>
      <c r="S21038">
        <v>4</v>
      </c>
    </row>
    <row r="21039" spans="1:19" x14ac:dyDescent="0.3">
      <c r="A21039" t="s">
        <v>41856</v>
      </c>
      <c r="B21039" s="171" t="s">
        <v>41857</v>
      </c>
      <c r="C21039" s="171" t="s">
        <v>39930</v>
      </c>
      <c r="D21039" s="171" t="s">
        <v>4</v>
      </c>
      <c r="E21039" s="11">
        <v>45323</v>
      </c>
      <c r="F21039">
        <v>7</v>
      </c>
      <c r="G21039">
        <v>7</v>
      </c>
      <c r="I21039">
        <v>20</v>
      </c>
      <c r="J21039">
        <v>28</v>
      </c>
      <c r="L21039">
        <v>28</v>
      </c>
      <c r="N21039">
        <v>14</v>
      </c>
      <c r="P21039">
        <v>7</v>
      </c>
      <c r="Q21039">
        <v>7</v>
      </c>
      <c r="S21039">
        <v>6</v>
      </c>
    </row>
    <row r="21040" spans="1:19" x14ac:dyDescent="0.3">
      <c r="A21040" t="s">
        <v>41858</v>
      </c>
      <c r="B21040" s="171" t="s">
        <v>41859</v>
      </c>
      <c r="C21040" s="171" t="s">
        <v>39933</v>
      </c>
      <c r="D21040" s="171" t="s">
        <v>4</v>
      </c>
      <c r="E21040" s="11">
        <v>45323</v>
      </c>
      <c r="F21040">
        <v>1</v>
      </c>
      <c r="G21040">
        <v>1</v>
      </c>
      <c r="I21040">
        <v>6</v>
      </c>
      <c r="J21040">
        <v>4</v>
      </c>
      <c r="L21040">
        <v>4</v>
      </c>
      <c r="N21040">
        <v>5</v>
      </c>
      <c r="P21040">
        <v>0</v>
      </c>
      <c r="Q21040">
        <v>0</v>
      </c>
      <c r="S21040">
        <v>1</v>
      </c>
    </row>
    <row r="21041" spans="1:19" x14ac:dyDescent="0.3">
      <c r="A21041" t="s">
        <v>41860</v>
      </c>
      <c r="B21041" s="171" t="s">
        <v>41861</v>
      </c>
      <c r="C21041" s="171" t="s">
        <v>39936</v>
      </c>
      <c r="D21041" s="171" t="s">
        <v>4</v>
      </c>
      <c r="E21041" s="11">
        <v>45323</v>
      </c>
      <c r="F21041">
        <v>1</v>
      </c>
      <c r="G21041">
        <v>1</v>
      </c>
      <c r="I21041">
        <v>0</v>
      </c>
      <c r="J21041">
        <v>4</v>
      </c>
      <c r="L21041">
        <v>4</v>
      </c>
      <c r="N21041">
        <v>0</v>
      </c>
      <c r="P21041">
        <v>0</v>
      </c>
      <c r="Q21041">
        <v>0</v>
      </c>
      <c r="S21041">
        <v>0</v>
      </c>
    </row>
    <row r="21042" spans="1:19" x14ac:dyDescent="0.3">
      <c r="A21042" t="s">
        <v>41862</v>
      </c>
      <c r="B21042" s="171" t="s">
        <v>41863</v>
      </c>
      <c r="C21042" s="171" t="s">
        <v>39939</v>
      </c>
      <c r="D21042" s="171" t="s">
        <v>4</v>
      </c>
      <c r="E21042" s="11">
        <v>45323</v>
      </c>
      <c r="F21042">
        <v>1</v>
      </c>
      <c r="G21042">
        <v>1</v>
      </c>
      <c r="I21042">
        <v>3</v>
      </c>
      <c r="J21042">
        <v>4</v>
      </c>
      <c r="L21042">
        <v>4</v>
      </c>
      <c r="N21042">
        <v>2</v>
      </c>
      <c r="P21042">
        <v>0</v>
      </c>
      <c r="Q21042">
        <v>0</v>
      </c>
      <c r="S21042">
        <v>1</v>
      </c>
    </row>
    <row r="21043" spans="1:19" x14ac:dyDescent="0.3">
      <c r="A21043" t="s">
        <v>41864</v>
      </c>
      <c r="B21043" s="171" t="s">
        <v>41865</v>
      </c>
      <c r="C21043" s="171" t="s">
        <v>39942</v>
      </c>
      <c r="D21043" s="171" t="s">
        <v>4</v>
      </c>
      <c r="E21043" s="11">
        <v>45323</v>
      </c>
      <c r="F21043">
        <v>3</v>
      </c>
      <c r="G21043">
        <v>3</v>
      </c>
      <c r="I21043">
        <v>10</v>
      </c>
      <c r="J21043">
        <v>12</v>
      </c>
      <c r="L21043">
        <v>12</v>
      </c>
      <c r="N21043">
        <v>9</v>
      </c>
      <c r="P21043">
        <v>0</v>
      </c>
      <c r="Q21043">
        <v>0</v>
      </c>
      <c r="S21043">
        <v>1</v>
      </c>
    </row>
    <row r="21044" spans="1:19" x14ac:dyDescent="0.3">
      <c r="A21044" t="s">
        <v>41866</v>
      </c>
      <c r="B21044" s="171" t="s">
        <v>41867</v>
      </c>
      <c r="C21044" s="171" t="s">
        <v>18137</v>
      </c>
      <c r="D21044" s="171" t="s">
        <v>4</v>
      </c>
      <c r="E21044" s="11">
        <v>45323</v>
      </c>
      <c r="F21044">
        <v>0</v>
      </c>
      <c r="G21044">
        <v>0</v>
      </c>
      <c r="I21044">
        <v>0</v>
      </c>
      <c r="J21044">
        <v>0</v>
      </c>
      <c r="L21044">
        <v>0</v>
      </c>
      <c r="N21044">
        <v>0</v>
      </c>
      <c r="P21044">
        <v>0</v>
      </c>
      <c r="Q21044">
        <v>0</v>
      </c>
      <c r="S21044">
        <v>0</v>
      </c>
    </row>
    <row r="21045" spans="1:19" x14ac:dyDescent="0.3">
      <c r="A21045" t="s">
        <v>41868</v>
      </c>
      <c r="B21045" s="171" t="s">
        <v>41869</v>
      </c>
      <c r="C21045" s="171" t="s">
        <v>18140</v>
      </c>
      <c r="D21045" s="171" t="s">
        <v>4</v>
      </c>
      <c r="E21045" s="11">
        <v>45323</v>
      </c>
      <c r="F21045">
        <v>3</v>
      </c>
      <c r="G21045">
        <v>4</v>
      </c>
      <c r="I21045">
        <v>14</v>
      </c>
      <c r="J21045">
        <v>15</v>
      </c>
      <c r="L21045">
        <v>20</v>
      </c>
      <c r="N21045">
        <v>10</v>
      </c>
      <c r="P21045">
        <v>1</v>
      </c>
      <c r="Q21045">
        <v>1</v>
      </c>
      <c r="S21045">
        <v>4</v>
      </c>
    </row>
    <row r="21046" spans="1:19" x14ac:dyDescent="0.3">
      <c r="A21046" t="s">
        <v>41870</v>
      </c>
      <c r="B21046" s="171" t="s">
        <v>41871</v>
      </c>
      <c r="C21046" s="171" t="s">
        <v>236</v>
      </c>
      <c r="D21046" s="171" t="s">
        <v>4</v>
      </c>
      <c r="E21046" s="11">
        <v>45323</v>
      </c>
      <c r="F21046">
        <v>0</v>
      </c>
      <c r="G21046">
        <v>0</v>
      </c>
      <c r="I21046">
        <v>0</v>
      </c>
      <c r="J21046">
        <v>0</v>
      </c>
      <c r="L21046">
        <v>0</v>
      </c>
      <c r="N21046">
        <v>0</v>
      </c>
      <c r="P21046">
        <v>0</v>
      </c>
      <c r="Q21046">
        <v>0</v>
      </c>
      <c r="S21046">
        <v>0</v>
      </c>
    </row>
    <row r="21047" spans="1:19" x14ac:dyDescent="0.3">
      <c r="A21047" t="s">
        <v>41872</v>
      </c>
      <c r="B21047" s="171" t="s">
        <v>41873</v>
      </c>
      <c r="C21047" s="171" t="s">
        <v>239</v>
      </c>
      <c r="D21047" s="171" t="s">
        <v>4</v>
      </c>
      <c r="E21047" s="11">
        <v>45323</v>
      </c>
      <c r="F21047">
        <v>0</v>
      </c>
      <c r="G21047">
        <v>0</v>
      </c>
      <c r="I21047">
        <v>0</v>
      </c>
      <c r="J21047">
        <v>0</v>
      </c>
      <c r="L21047">
        <v>0</v>
      </c>
      <c r="N21047">
        <v>0</v>
      </c>
      <c r="P21047">
        <v>0</v>
      </c>
      <c r="Q21047">
        <v>0</v>
      </c>
      <c r="S21047">
        <v>0</v>
      </c>
    </row>
    <row r="21048" spans="1:19" x14ac:dyDescent="0.3">
      <c r="A21048" t="s">
        <v>41874</v>
      </c>
      <c r="B21048" s="171" t="s">
        <v>41875</v>
      </c>
      <c r="C21048" s="171" t="s">
        <v>24315</v>
      </c>
      <c r="D21048" s="171" t="s">
        <v>4</v>
      </c>
      <c r="E21048" s="11">
        <v>45323</v>
      </c>
      <c r="F21048">
        <v>0</v>
      </c>
      <c r="G21048">
        <v>0</v>
      </c>
      <c r="I21048">
        <v>0</v>
      </c>
      <c r="J21048">
        <v>0</v>
      </c>
      <c r="L21048">
        <v>0</v>
      </c>
      <c r="N21048">
        <v>0</v>
      </c>
      <c r="P21048">
        <v>0</v>
      </c>
      <c r="Q21048">
        <v>0</v>
      </c>
      <c r="S21048">
        <v>0</v>
      </c>
    </row>
    <row r="21049" spans="1:19" x14ac:dyDescent="0.3">
      <c r="A21049" t="s">
        <v>41876</v>
      </c>
      <c r="B21049" s="171" t="s">
        <v>41877</v>
      </c>
      <c r="C21049" s="171" t="s">
        <v>34833</v>
      </c>
      <c r="D21049" s="171" t="s">
        <v>4</v>
      </c>
      <c r="E21049" s="11">
        <v>45323</v>
      </c>
      <c r="F21049">
        <v>1.5</v>
      </c>
      <c r="G21049">
        <v>2</v>
      </c>
      <c r="I21049">
        <v>3</v>
      </c>
      <c r="J21049">
        <v>9</v>
      </c>
      <c r="L21049">
        <v>11</v>
      </c>
      <c r="N21049">
        <v>3</v>
      </c>
      <c r="P21049">
        <v>0</v>
      </c>
      <c r="Q21049">
        <v>0</v>
      </c>
      <c r="S21049">
        <v>0</v>
      </c>
    </row>
    <row r="21050" spans="1:19" x14ac:dyDescent="0.3">
      <c r="A21050" t="s">
        <v>41878</v>
      </c>
      <c r="B21050" s="171" t="s">
        <v>41879</v>
      </c>
      <c r="C21050" s="171" t="s">
        <v>34836</v>
      </c>
      <c r="D21050" s="171" t="s">
        <v>4</v>
      </c>
      <c r="E21050" s="11">
        <v>45323</v>
      </c>
      <c r="F21050">
        <v>1.5</v>
      </c>
      <c r="G21050">
        <v>1.5</v>
      </c>
      <c r="I21050">
        <v>2</v>
      </c>
      <c r="J21050">
        <v>7</v>
      </c>
      <c r="L21050">
        <v>7</v>
      </c>
      <c r="N21050">
        <v>1</v>
      </c>
      <c r="P21050">
        <v>0</v>
      </c>
      <c r="Q21050">
        <v>0</v>
      </c>
      <c r="S21050">
        <v>1</v>
      </c>
    </row>
    <row r="21051" spans="1:19" x14ac:dyDescent="0.3">
      <c r="A21051" t="s">
        <v>41880</v>
      </c>
      <c r="B21051" s="171" t="s">
        <v>41881</v>
      </c>
      <c r="C21051" s="171" t="s">
        <v>113</v>
      </c>
      <c r="D21051" s="171" t="s">
        <v>4</v>
      </c>
      <c r="E21051" s="11">
        <v>45323</v>
      </c>
      <c r="F21051">
        <v>0</v>
      </c>
      <c r="G21051">
        <v>0</v>
      </c>
      <c r="I21051">
        <v>0</v>
      </c>
      <c r="J21051">
        <v>0</v>
      </c>
      <c r="L21051">
        <v>0</v>
      </c>
      <c r="N21051">
        <v>0</v>
      </c>
      <c r="P21051">
        <v>0</v>
      </c>
      <c r="Q21051">
        <v>0</v>
      </c>
      <c r="S21051">
        <v>0</v>
      </c>
    </row>
    <row r="21052" spans="1:19" x14ac:dyDescent="0.3">
      <c r="A21052" t="s">
        <v>41882</v>
      </c>
      <c r="B21052" s="171" t="s">
        <v>41883</v>
      </c>
      <c r="C21052" s="171" t="s">
        <v>131</v>
      </c>
      <c r="D21052" s="171" t="s">
        <v>4</v>
      </c>
      <c r="E21052" s="11">
        <v>45323</v>
      </c>
      <c r="F21052">
        <v>0</v>
      </c>
      <c r="G21052">
        <v>0</v>
      </c>
      <c r="I21052">
        <v>0</v>
      </c>
      <c r="J21052">
        <v>0</v>
      </c>
      <c r="L21052">
        <v>0</v>
      </c>
      <c r="N21052">
        <v>0</v>
      </c>
      <c r="P21052">
        <v>0</v>
      </c>
      <c r="Q21052">
        <v>0</v>
      </c>
      <c r="S21052">
        <v>0</v>
      </c>
    </row>
    <row r="21053" spans="1:19" x14ac:dyDescent="0.3">
      <c r="A21053" t="s">
        <v>41884</v>
      </c>
      <c r="B21053" s="171" t="s">
        <v>41885</v>
      </c>
      <c r="C21053" s="171" t="s">
        <v>14843</v>
      </c>
      <c r="D21053" s="171" t="s">
        <v>4</v>
      </c>
      <c r="E21053" s="11">
        <v>45323</v>
      </c>
      <c r="F21053">
        <v>0</v>
      </c>
      <c r="G21053">
        <v>0</v>
      </c>
      <c r="I21053">
        <v>0</v>
      </c>
      <c r="J21053">
        <v>0</v>
      </c>
      <c r="L21053">
        <v>0</v>
      </c>
      <c r="N21053">
        <v>0</v>
      </c>
      <c r="P21053">
        <v>0</v>
      </c>
      <c r="Q21053">
        <v>0</v>
      </c>
      <c r="S21053">
        <v>0</v>
      </c>
    </row>
    <row r="21054" spans="1:19" x14ac:dyDescent="0.3">
      <c r="A21054" t="s">
        <v>41886</v>
      </c>
      <c r="B21054" s="171" t="s">
        <v>41887</v>
      </c>
      <c r="C21054" s="171" t="s">
        <v>155</v>
      </c>
      <c r="D21054" s="171" t="s">
        <v>4</v>
      </c>
      <c r="E21054" s="11">
        <v>45323</v>
      </c>
      <c r="F21054">
        <v>4.5</v>
      </c>
      <c r="G21054">
        <v>5</v>
      </c>
      <c r="I21054">
        <v>15</v>
      </c>
      <c r="J21054">
        <v>26</v>
      </c>
      <c r="L21054">
        <v>26</v>
      </c>
      <c r="N21054">
        <v>13</v>
      </c>
      <c r="P21054">
        <v>0</v>
      </c>
      <c r="Q21054">
        <v>0</v>
      </c>
      <c r="S21054">
        <v>2</v>
      </c>
    </row>
    <row r="21055" spans="1:19" x14ac:dyDescent="0.3">
      <c r="A21055" t="s">
        <v>41888</v>
      </c>
      <c r="B21055" s="171" t="s">
        <v>41889</v>
      </c>
      <c r="C21055" s="171" t="s">
        <v>16232</v>
      </c>
      <c r="D21055" s="171" t="s">
        <v>4</v>
      </c>
      <c r="E21055" s="11">
        <v>45323</v>
      </c>
      <c r="F21055">
        <v>2.5</v>
      </c>
      <c r="G21055">
        <v>4</v>
      </c>
      <c r="I21055">
        <v>6</v>
      </c>
      <c r="J21055">
        <v>15</v>
      </c>
      <c r="L21055">
        <v>24</v>
      </c>
      <c r="N21055">
        <v>3</v>
      </c>
      <c r="P21055">
        <v>0</v>
      </c>
      <c r="Q21055">
        <v>0</v>
      </c>
      <c r="S21055">
        <v>3</v>
      </c>
    </row>
    <row r="21056" spans="1:19" x14ac:dyDescent="0.3">
      <c r="A21056" t="s">
        <v>41890</v>
      </c>
      <c r="B21056" s="171" t="s">
        <v>41891</v>
      </c>
      <c r="C21056" s="171" t="s">
        <v>16557</v>
      </c>
      <c r="D21056" s="171" t="s">
        <v>4</v>
      </c>
      <c r="E21056" s="11">
        <v>45323</v>
      </c>
      <c r="F21056">
        <v>0</v>
      </c>
      <c r="G21056">
        <v>0</v>
      </c>
      <c r="I21056">
        <v>0</v>
      </c>
      <c r="J21056">
        <v>0</v>
      </c>
      <c r="L21056">
        <v>0</v>
      </c>
      <c r="N21056">
        <v>0</v>
      </c>
      <c r="P21056">
        <v>0</v>
      </c>
      <c r="Q21056">
        <v>0</v>
      </c>
      <c r="S21056">
        <v>0</v>
      </c>
    </row>
    <row r="21057" spans="1:19" x14ac:dyDescent="0.3">
      <c r="A21057" t="s">
        <v>41892</v>
      </c>
      <c r="B21057" s="171" t="s">
        <v>41893</v>
      </c>
      <c r="C21057" s="171" t="s">
        <v>188</v>
      </c>
      <c r="D21057" s="171" t="s">
        <v>4</v>
      </c>
      <c r="E21057" s="11">
        <v>45323</v>
      </c>
      <c r="F21057">
        <v>1</v>
      </c>
      <c r="G21057">
        <v>3.5</v>
      </c>
      <c r="I21057">
        <v>3</v>
      </c>
      <c r="J21057">
        <v>6</v>
      </c>
      <c r="L21057">
        <v>20</v>
      </c>
      <c r="N21057">
        <v>3</v>
      </c>
      <c r="P21057">
        <v>0</v>
      </c>
      <c r="Q21057">
        <v>0</v>
      </c>
      <c r="S21057">
        <v>0</v>
      </c>
    </row>
    <row r="21058" spans="1:19" x14ac:dyDescent="0.3">
      <c r="A21058" t="s">
        <v>41894</v>
      </c>
      <c r="B21058" s="171" t="s">
        <v>41895</v>
      </c>
      <c r="C21058" s="171" t="s">
        <v>227</v>
      </c>
      <c r="D21058" s="171" t="s">
        <v>4</v>
      </c>
      <c r="E21058" s="11">
        <v>45323</v>
      </c>
      <c r="F21058">
        <v>0</v>
      </c>
      <c r="G21058">
        <v>0</v>
      </c>
      <c r="I21058">
        <v>0</v>
      </c>
      <c r="J21058">
        <v>0</v>
      </c>
      <c r="L21058">
        <v>0</v>
      </c>
      <c r="N21058">
        <v>0</v>
      </c>
      <c r="P21058">
        <v>0</v>
      </c>
      <c r="Q21058">
        <v>0</v>
      </c>
      <c r="S21058">
        <v>0</v>
      </c>
    </row>
    <row r="21059" spans="1:19" x14ac:dyDescent="0.3">
      <c r="A21059" t="s">
        <v>41896</v>
      </c>
      <c r="B21059" s="171" t="s">
        <v>41897</v>
      </c>
      <c r="C21059" s="171" t="s">
        <v>116</v>
      </c>
      <c r="D21059" s="171" t="s">
        <v>4</v>
      </c>
      <c r="E21059" s="11">
        <v>45323</v>
      </c>
      <c r="F21059">
        <v>0</v>
      </c>
      <c r="G21059">
        <v>0</v>
      </c>
      <c r="I21059">
        <v>0</v>
      </c>
      <c r="J21059">
        <v>0</v>
      </c>
      <c r="L21059">
        <v>0</v>
      </c>
      <c r="N21059">
        <v>0</v>
      </c>
      <c r="P21059">
        <v>0</v>
      </c>
      <c r="Q21059">
        <v>0</v>
      </c>
      <c r="S21059">
        <v>0</v>
      </c>
    </row>
    <row r="21060" spans="1:19" x14ac:dyDescent="0.3">
      <c r="A21060" t="s">
        <v>41898</v>
      </c>
      <c r="B21060" s="171" t="s">
        <v>41899</v>
      </c>
      <c r="C21060" s="171" t="s">
        <v>9862</v>
      </c>
      <c r="D21060" s="171" t="s">
        <v>4</v>
      </c>
      <c r="E21060" s="11">
        <v>45323</v>
      </c>
      <c r="F21060">
        <v>0</v>
      </c>
      <c r="G21060">
        <v>0</v>
      </c>
      <c r="I21060">
        <v>0</v>
      </c>
      <c r="J21060">
        <v>0</v>
      </c>
      <c r="L21060">
        <v>0</v>
      </c>
      <c r="N21060">
        <v>0</v>
      </c>
      <c r="P21060">
        <v>0</v>
      </c>
      <c r="Q21060">
        <v>0</v>
      </c>
      <c r="S21060">
        <v>0</v>
      </c>
    </row>
    <row r="21061" spans="1:19" x14ac:dyDescent="0.3">
      <c r="A21061" t="s">
        <v>41900</v>
      </c>
      <c r="B21061" s="171" t="s">
        <v>41901</v>
      </c>
      <c r="C21061" s="171" t="s">
        <v>140</v>
      </c>
      <c r="D21061" s="171" t="s">
        <v>4</v>
      </c>
      <c r="E21061" s="11">
        <v>45323</v>
      </c>
      <c r="F21061">
        <v>0</v>
      </c>
      <c r="G21061">
        <v>0</v>
      </c>
      <c r="I21061">
        <v>0</v>
      </c>
      <c r="J21061">
        <v>0</v>
      </c>
      <c r="L21061">
        <v>0</v>
      </c>
      <c r="N21061">
        <v>0</v>
      </c>
      <c r="P21061">
        <v>0</v>
      </c>
      <c r="Q21061">
        <v>0</v>
      </c>
      <c r="S21061">
        <v>0</v>
      </c>
    </row>
    <row r="21062" spans="1:19" x14ac:dyDescent="0.3">
      <c r="A21062" t="s">
        <v>41902</v>
      </c>
      <c r="B21062" s="171" t="s">
        <v>41903</v>
      </c>
      <c r="C21062" s="171" t="s">
        <v>8590</v>
      </c>
      <c r="D21062" s="171" t="s">
        <v>4</v>
      </c>
      <c r="E21062" s="11">
        <v>45323</v>
      </c>
      <c r="F21062">
        <v>0</v>
      </c>
      <c r="G21062">
        <v>0</v>
      </c>
      <c r="I21062">
        <v>0</v>
      </c>
      <c r="J21062">
        <v>0</v>
      </c>
      <c r="L21062">
        <v>0</v>
      </c>
      <c r="N21062">
        <v>0</v>
      </c>
      <c r="P21062">
        <v>0</v>
      </c>
      <c r="Q21062">
        <v>0</v>
      </c>
      <c r="S21062">
        <v>0</v>
      </c>
    </row>
    <row r="21063" spans="1:19" x14ac:dyDescent="0.3">
      <c r="A21063" t="s">
        <v>41904</v>
      </c>
      <c r="B21063" s="171" t="s">
        <v>41905</v>
      </c>
      <c r="C21063" s="171" t="s">
        <v>170</v>
      </c>
      <c r="D21063" s="171" t="s">
        <v>4</v>
      </c>
      <c r="E21063" s="11">
        <v>45323</v>
      </c>
      <c r="F21063">
        <v>3</v>
      </c>
      <c r="G21063">
        <v>3.5</v>
      </c>
      <c r="I21063">
        <v>16</v>
      </c>
      <c r="J21063">
        <v>42</v>
      </c>
      <c r="L21063">
        <v>49</v>
      </c>
      <c r="N21063">
        <v>16</v>
      </c>
      <c r="P21063">
        <v>0</v>
      </c>
      <c r="Q21063">
        <v>0</v>
      </c>
      <c r="S21063">
        <v>0</v>
      </c>
    </row>
    <row r="21064" spans="1:19" x14ac:dyDescent="0.3">
      <c r="A21064" t="s">
        <v>41906</v>
      </c>
      <c r="B21064" s="171" t="s">
        <v>41907</v>
      </c>
      <c r="C21064" s="171" t="s">
        <v>182</v>
      </c>
      <c r="D21064" s="171" t="s">
        <v>4</v>
      </c>
      <c r="E21064" s="11">
        <v>45323</v>
      </c>
      <c r="F21064">
        <v>8</v>
      </c>
      <c r="G21064">
        <v>11</v>
      </c>
      <c r="I21064">
        <v>34</v>
      </c>
      <c r="J21064">
        <v>91</v>
      </c>
      <c r="L21064">
        <v>124</v>
      </c>
      <c r="N21064">
        <v>34</v>
      </c>
      <c r="P21064">
        <v>0</v>
      </c>
      <c r="Q21064">
        <v>0</v>
      </c>
      <c r="S21064">
        <v>0</v>
      </c>
    </row>
    <row r="21065" spans="1:19" x14ac:dyDescent="0.3">
      <c r="A21065" t="s">
        <v>41908</v>
      </c>
      <c r="B21065" s="171" t="s">
        <v>41909</v>
      </c>
      <c r="C21065" s="171" t="s">
        <v>197</v>
      </c>
      <c r="D21065" s="171" t="s">
        <v>4</v>
      </c>
      <c r="E21065" s="11">
        <v>45323</v>
      </c>
      <c r="F21065">
        <v>7.5</v>
      </c>
      <c r="G21065">
        <v>8</v>
      </c>
      <c r="I21065">
        <v>66</v>
      </c>
      <c r="J21065">
        <v>75</v>
      </c>
      <c r="L21065">
        <v>80</v>
      </c>
      <c r="N21065">
        <v>42</v>
      </c>
      <c r="P21065">
        <v>4</v>
      </c>
      <c r="Q21065">
        <v>4</v>
      </c>
      <c r="S21065">
        <v>24</v>
      </c>
    </row>
    <row r="21066" spans="1:19" x14ac:dyDescent="0.3">
      <c r="A21066" t="s">
        <v>41910</v>
      </c>
      <c r="B21066" s="171" t="s">
        <v>41911</v>
      </c>
      <c r="C21066" s="171" t="s">
        <v>218</v>
      </c>
      <c r="D21066" s="171" t="s">
        <v>4</v>
      </c>
      <c r="E21066" s="11">
        <v>45323</v>
      </c>
      <c r="F21066">
        <v>0</v>
      </c>
      <c r="G21066">
        <v>0</v>
      </c>
      <c r="I21066">
        <v>0</v>
      </c>
      <c r="J21066">
        <v>0</v>
      </c>
      <c r="L21066">
        <v>0</v>
      </c>
      <c r="N21066">
        <v>0</v>
      </c>
      <c r="P21066">
        <v>0</v>
      </c>
      <c r="Q21066">
        <v>0</v>
      </c>
      <c r="S21066">
        <v>0</v>
      </c>
    </row>
    <row r="21067" spans="1:19" x14ac:dyDescent="0.3">
      <c r="A21067" t="s">
        <v>41912</v>
      </c>
      <c r="B21067" s="171" t="s">
        <v>41913</v>
      </c>
      <c r="C21067" s="171" t="s">
        <v>34871</v>
      </c>
      <c r="D21067" s="171" t="s">
        <v>4</v>
      </c>
      <c r="E21067" s="11">
        <v>45323</v>
      </c>
      <c r="F21067">
        <v>2</v>
      </c>
      <c r="G21067">
        <v>4</v>
      </c>
      <c r="I21067">
        <v>21</v>
      </c>
      <c r="J21067">
        <v>22</v>
      </c>
      <c r="L21067">
        <v>44</v>
      </c>
      <c r="N21067">
        <v>16</v>
      </c>
      <c r="P21067">
        <v>0</v>
      </c>
      <c r="Q21067">
        <v>4</v>
      </c>
      <c r="S21067">
        <v>5</v>
      </c>
    </row>
    <row r="21068" spans="1:19" x14ac:dyDescent="0.3">
      <c r="A21068" t="s">
        <v>41914</v>
      </c>
      <c r="B21068" s="171" t="s">
        <v>41915</v>
      </c>
      <c r="C21068" s="171" t="s">
        <v>230</v>
      </c>
      <c r="D21068" s="171" t="s">
        <v>4</v>
      </c>
      <c r="E21068" s="11">
        <v>45323</v>
      </c>
      <c r="F21068">
        <v>0</v>
      </c>
      <c r="G21068">
        <v>0</v>
      </c>
      <c r="I21068">
        <v>0</v>
      </c>
      <c r="J21068">
        <v>0</v>
      </c>
      <c r="L21068">
        <v>0</v>
      </c>
      <c r="N21068">
        <v>0</v>
      </c>
      <c r="P21068">
        <v>0</v>
      </c>
      <c r="Q21068">
        <v>0</v>
      </c>
      <c r="S21068">
        <v>0</v>
      </c>
    </row>
    <row r="21069" spans="1:19" x14ac:dyDescent="0.3">
      <c r="A21069" t="s">
        <v>41916</v>
      </c>
      <c r="B21069" s="171" t="s">
        <v>41917</v>
      </c>
      <c r="C21069" s="171" t="s">
        <v>8193</v>
      </c>
      <c r="D21069" s="171" t="s">
        <v>4</v>
      </c>
      <c r="E21069" s="11">
        <v>45323</v>
      </c>
      <c r="F21069">
        <v>2</v>
      </c>
      <c r="G21069">
        <v>3</v>
      </c>
      <c r="I21069">
        <v>22</v>
      </c>
      <c r="J21069">
        <v>22</v>
      </c>
      <c r="L21069">
        <v>33</v>
      </c>
      <c r="N21069">
        <v>22</v>
      </c>
      <c r="P21069">
        <v>0</v>
      </c>
      <c r="Q21069">
        <v>1</v>
      </c>
      <c r="S21069">
        <v>0</v>
      </c>
    </row>
    <row r="21070" spans="1:19" x14ac:dyDescent="0.3">
      <c r="A21070" t="s">
        <v>41918</v>
      </c>
      <c r="B21070" s="171" t="s">
        <v>41919</v>
      </c>
      <c r="C21070" s="171" t="s">
        <v>10522</v>
      </c>
      <c r="D21070" s="171" t="s">
        <v>4</v>
      </c>
      <c r="E21070" s="11">
        <v>45323</v>
      </c>
      <c r="F21070">
        <v>0</v>
      </c>
      <c r="G21070">
        <v>0</v>
      </c>
      <c r="I21070">
        <v>0</v>
      </c>
      <c r="J21070">
        <v>0</v>
      </c>
      <c r="L21070">
        <v>0</v>
      </c>
      <c r="N21070">
        <v>0</v>
      </c>
      <c r="P21070">
        <v>0</v>
      </c>
      <c r="Q21070">
        <v>0</v>
      </c>
      <c r="S21070">
        <v>0</v>
      </c>
    </row>
    <row r="21071" spans="1:19" x14ac:dyDescent="0.3">
      <c r="A21071" t="s">
        <v>41920</v>
      </c>
      <c r="B21071" s="171" t="s">
        <v>41921</v>
      </c>
      <c r="C21071" s="171" t="s">
        <v>10525</v>
      </c>
      <c r="D21071" s="171" t="s">
        <v>4</v>
      </c>
      <c r="E21071" s="11">
        <v>45323</v>
      </c>
      <c r="F21071">
        <v>0</v>
      </c>
      <c r="G21071">
        <v>0</v>
      </c>
      <c r="I21071">
        <v>0</v>
      </c>
      <c r="J21071">
        <v>0</v>
      </c>
      <c r="L21071">
        <v>0</v>
      </c>
      <c r="N21071">
        <v>0</v>
      </c>
      <c r="P21071">
        <v>0</v>
      </c>
      <c r="Q21071">
        <v>0</v>
      </c>
      <c r="S21071">
        <v>0</v>
      </c>
    </row>
    <row r="21072" spans="1:19" x14ac:dyDescent="0.3">
      <c r="A21072" t="s">
        <v>41922</v>
      </c>
      <c r="B21072" s="171" t="s">
        <v>41923</v>
      </c>
      <c r="C21072" s="171" t="s">
        <v>10528</v>
      </c>
      <c r="D21072" s="171" t="s">
        <v>4</v>
      </c>
      <c r="E21072" s="11">
        <v>45323</v>
      </c>
      <c r="F21072">
        <v>0</v>
      </c>
      <c r="G21072">
        <v>0</v>
      </c>
      <c r="I21072">
        <v>0</v>
      </c>
      <c r="J21072">
        <v>0</v>
      </c>
      <c r="L21072">
        <v>0</v>
      </c>
      <c r="N21072">
        <v>0</v>
      </c>
      <c r="P21072">
        <v>0</v>
      </c>
      <c r="Q21072">
        <v>0</v>
      </c>
      <c r="S21072">
        <v>0</v>
      </c>
    </row>
    <row r="21073" spans="1:19" x14ac:dyDescent="0.3">
      <c r="A21073" t="s">
        <v>41924</v>
      </c>
      <c r="B21073" s="171" t="s">
        <v>41925</v>
      </c>
      <c r="C21073" s="171" t="s">
        <v>10531</v>
      </c>
      <c r="D21073" s="171" t="s">
        <v>4</v>
      </c>
      <c r="E21073" s="11">
        <v>45323</v>
      </c>
      <c r="F21073">
        <v>0</v>
      </c>
      <c r="G21073">
        <v>0</v>
      </c>
      <c r="I21073">
        <v>0</v>
      </c>
      <c r="J21073">
        <v>0</v>
      </c>
      <c r="L21073">
        <v>0</v>
      </c>
      <c r="N21073">
        <v>0</v>
      </c>
      <c r="P21073">
        <v>0</v>
      </c>
      <c r="Q21073">
        <v>0</v>
      </c>
      <c r="S21073">
        <v>0</v>
      </c>
    </row>
    <row r="21074" spans="1:19" x14ac:dyDescent="0.3">
      <c r="A21074" t="s">
        <v>41926</v>
      </c>
      <c r="B21074" s="171" t="s">
        <v>41927</v>
      </c>
      <c r="C21074" s="171" t="s">
        <v>14880</v>
      </c>
      <c r="D21074" s="171" t="s">
        <v>4</v>
      </c>
      <c r="E21074" s="11">
        <v>45323</v>
      </c>
      <c r="F21074">
        <v>0</v>
      </c>
      <c r="G21074">
        <v>0</v>
      </c>
      <c r="I21074">
        <v>0</v>
      </c>
      <c r="J21074">
        <v>0</v>
      </c>
      <c r="L21074">
        <v>0</v>
      </c>
      <c r="N21074">
        <v>0</v>
      </c>
      <c r="P21074">
        <v>0</v>
      </c>
      <c r="Q21074">
        <v>0</v>
      </c>
      <c r="S21074">
        <v>0</v>
      </c>
    </row>
    <row r="21075" spans="1:19" x14ac:dyDescent="0.3">
      <c r="A21075" t="s">
        <v>41928</v>
      </c>
      <c r="B21075" s="171" t="s">
        <v>41929</v>
      </c>
      <c r="C21075" s="171" t="s">
        <v>10534</v>
      </c>
      <c r="D21075" s="171" t="s">
        <v>4</v>
      </c>
      <c r="E21075" s="11">
        <v>45323</v>
      </c>
      <c r="F21075">
        <v>2</v>
      </c>
      <c r="G21075">
        <v>3</v>
      </c>
      <c r="I21075">
        <v>5</v>
      </c>
      <c r="J21075">
        <v>11</v>
      </c>
      <c r="L21075">
        <v>17</v>
      </c>
      <c r="N21075">
        <v>5</v>
      </c>
      <c r="P21075">
        <v>0</v>
      </c>
      <c r="Q21075">
        <v>0</v>
      </c>
      <c r="S21075">
        <v>0</v>
      </c>
    </row>
    <row r="21076" spans="1:19" x14ac:dyDescent="0.3">
      <c r="A21076" t="s">
        <v>41930</v>
      </c>
      <c r="B21076" s="171" t="s">
        <v>41931</v>
      </c>
      <c r="C21076" s="171" t="s">
        <v>10537</v>
      </c>
      <c r="D21076" s="171" t="s">
        <v>4</v>
      </c>
      <c r="E21076" s="11">
        <v>45323</v>
      </c>
      <c r="F21076">
        <v>0.5</v>
      </c>
      <c r="G21076">
        <v>2</v>
      </c>
      <c r="I21076">
        <v>3</v>
      </c>
      <c r="J21076">
        <v>3</v>
      </c>
      <c r="L21076">
        <v>11</v>
      </c>
      <c r="N21076">
        <v>3</v>
      </c>
      <c r="P21076">
        <v>0</v>
      </c>
      <c r="Q21076">
        <v>0</v>
      </c>
      <c r="S21076">
        <v>0</v>
      </c>
    </row>
    <row r="21077" spans="1:19" x14ac:dyDescent="0.3">
      <c r="A21077" t="s">
        <v>41932</v>
      </c>
      <c r="B21077" s="171" t="s">
        <v>41933</v>
      </c>
      <c r="C21077" s="171" t="s">
        <v>15347</v>
      </c>
      <c r="D21077" s="171" t="s">
        <v>4</v>
      </c>
      <c r="E21077" s="11">
        <v>45323</v>
      </c>
      <c r="F21077">
        <v>1</v>
      </c>
      <c r="G21077">
        <v>1</v>
      </c>
      <c r="I21077">
        <v>0</v>
      </c>
      <c r="J21077">
        <v>6</v>
      </c>
      <c r="L21077">
        <v>6</v>
      </c>
      <c r="N21077">
        <v>0</v>
      </c>
      <c r="P21077">
        <v>0</v>
      </c>
      <c r="Q21077">
        <v>0</v>
      </c>
      <c r="S21077">
        <v>0</v>
      </c>
    </row>
    <row r="21078" spans="1:19" x14ac:dyDescent="0.3">
      <c r="A21078" t="s">
        <v>41934</v>
      </c>
      <c r="B21078" s="171" t="s">
        <v>41935</v>
      </c>
      <c r="C21078" s="171" t="s">
        <v>203</v>
      </c>
      <c r="D21078" s="171" t="s">
        <v>4</v>
      </c>
      <c r="E21078" s="11">
        <v>45323</v>
      </c>
      <c r="F21078">
        <v>3</v>
      </c>
      <c r="G21078">
        <v>3</v>
      </c>
      <c r="I21078">
        <v>6</v>
      </c>
      <c r="J21078">
        <v>15</v>
      </c>
      <c r="L21078">
        <v>15</v>
      </c>
      <c r="N21078">
        <v>6</v>
      </c>
      <c r="P21078">
        <v>0</v>
      </c>
      <c r="Q21078">
        <v>0</v>
      </c>
      <c r="S21078">
        <v>0</v>
      </c>
    </row>
    <row r="21079" spans="1:19" x14ac:dyDescent="0.3">
      <c r="A21079" t="s">
        <v>41936</v>
      </c>
      <c r="B21079" s="171" t="s">
        <v>41937</v>
      </c>
      <c r="C21079" s="171" t="s">
        <v>15340</v>
      </c>
      <c r="D21079" s="171" t="s">
        <v>4</v>
      </c>
      <c r="E21079" s="11">
        <v>45323</v>
      </c>
      <c r="F21079">
        <v>0</v>
      </c>
      <c r="G21079">
        <v>0</v>
      </c>
      <c r="I21079">
        <v>0</v>
      </c>
      <c r="J21079">
        <v>0</v>
      </c>
      <c r="L21079">
        <v>0</v>
      </c>
      <c r="N21079">
        <v>0</v>
      </c>
      <c r="P21079">
        <v>0</v>
      </c>
      <c r="Q21079">
        <v>0</v>
      </c>
      <c r="S21079">
        <v>0</v>
      </c>
    </row>
    <row r="21080" spans="1:19" x14ac:dyDescent="0.3">
      <c r="A21080" t="s">
        <v>41938</v>
      </c>
      <c r="B21080" s="171" t="s">
        <v>41939</v>
      </c>
      <c r="C21080" s="171" t="s">
        <v>16544</v>
      </c>
      <c r="D21080" s="171" t="s">
        <v>4</v>
      </c>
      <c r="E21080" s="11">
        <v>45323</v>
      </c>
      <c r="F21080">
        <v>0</v>
      </c>
      <c r="G21080">
        <v>0</v>
      </c>
      <c r="I21080">
        <v>0</v>
      </c>
      <c r="J21080">
        <v>0</v>
      </c>
      <c r="L21080">
        <v>0</v>
      </c>
      <c r="N21080">
        <v>0</v>
      </c>
      <c r="P21080">
        <v>0</v>
      </c>
      <c r="Q21080">
        <v>0</v>
      </c>
      <c r="S21080">
        <v>0</v>
      </c>
    </row>
    <row r="21081" spans="1:19" x14ac:dyDescent="0.3">
      <c r="A21081" t="s">
        <v>41940</v>
      </c>
      <c r="B21081" s="171" t="s">
        <v>41941</v>
      </c>
      <c r="C21081" s="171" t="s">
        <v>176</v>
      </c>
      <c r="D21081" s="171" t="s">
        <v>4</v>
      </c>
      <c r="E21081" s="11">
        <v>45323</v>
      </c>
      <c r="F21081">
        <v>2</v>
      </c>
      <c r="G21081">
        <v>2</v>
      </c>
      <c r="I21081">
        <v>3</v>
      </c>
      <c r="J21081">
        <v>11</v>
      </c>
      <c r="L21081">
        <v>11</v>
      </c>
      <c r="N21081">
        <v>3</v>
      </c>
      <c r="P21081">
        <v>0</v>
      </c>
      <c r="Q21081">
        <v>0</v>
      </c>
      <c r="S21081">
        <v>0</v>
      </c>
    </row>
    <row r="21082" spans="1:19" x14ac:dyDescent="0.3">
      <c r="A21082" t="s">
        <v>41942</v>
      </c>
      <c r="B21082" s="171" t="s">
        <v>41943</v>
      </c>
      <c r="C21082" s="171" t="s">
        <v>206</v>
      </c>
      <c r="D21082" s="171" t="s">
        <v>4</v>
      </c>
      <c r="E21082" s="11">
        <v>45323</v>
      </c>
      <c r="F21082">
        <v>1.5</v>
      </c>
      <c r="G21082">
        <v>2</v>
      </c>
      <c r="I21082">
        <v>1</v>
      </c>
      <c r="J21082">
        <v>7</v>
      </c>
      <c r="L21082">
        <v>8</v>
      </c>
      <c r="N21082">
        <v>1</v>
      </c>
      <c r="P21082">
        <v>0</v>
      </c>
      <c r="Q21082">
        <v>0</v>
      </c>
      <c r="S21082">
        <v>0</v>
      </c>
    </row>
    <row r="21083" spans="1:19" x14ac:dyDescent="0.3">
      <c r="A21083" t="s">
        <v>41718</v>
      </c>
      <c r="B21083" s="171" t="s">
        <v>41719</v>
      </c>
      <c r="C21083" s="171" t="s">
        <v>24284</v>
      </c>
      <c r="D21083" s="171" t="s">
        <v>80</v>
      </c>
      <c r="E21083" s="11">
        <v>45323</v>
      </c>
      <c r="F21083">
        <v>10</v>
      </c>
      <c r="G21083">
        <v>10</v>
      </c>
      <c r="I21083">
        <v>24</v>
      </c>
      <c r="J21083">
        <v>45</v>
      </c>
      <c r="L21083">
        <v>45</v>
      </c>
      <c r="N21083">
        <v>17</v>
      </c>
      <c r="P21083">
        <v>7</v>
      </c>
      <c r="Q21083">
        <v>11</v>
      </c>
      <c r="S21083">
        <v>7</v>
      </c>
    </row>
    <row r="21084" spans="1:19" x14ac:dyDescent="0.3">
      <c r="A21084" t="s">
        <v>41944</v>
      </c>
      <c r="B21084" s="171" t="s">
        <v>41945</v>
      </c>
      <c r="C21084" s="171" t="s">
        <v>18229</v>
      </c>
      <c r="D21084" s="171" t="s">
        <v>80</v>
      </c>
      <c r="E21084" s="11">
        <v>45323</v>
      </c>
      <c r="F21084">
        <v>0</v>
      </c>
      <c r="G21084">
        <v>0</v>
      </c>
      <c r="I21084">
        <v>0</v>
      </c>
      <c r="J21084">
        <v>0</v>
      </c>
      <c r="L21084">
        <v>0</v>
      </c>
      <c r="N21084">
        <v>0</v>
      </c>
      <c r="P21084">
        <v>0</v>
      </c>
      <c r="Q21084">
        <v>0</v>
      </c>
      <c r="S21084">
        <v>0</v>
      </c>
    </row>
    <row r="21085" spans="1:19" x14ac:dyDescent="0.3">
      <c r="A21085" t="s">
        <v>41946</v>
      </c>
      <c r="B21085" s="171" t="s">
        <v>41947</v>
      </c>
      <c r="C21085" s="171" t="s">
        <v>9887</v>
      </c>
      <c r="D21085" s="171" t="s">
        <v>80</v>
      </c>
      <c r="E21085" s="11">
        <v>45323</v>
      </c>
      <c r="F21085">
        <v>0</v>
      </c>
      <c r="G21085">
        <v>0</v>
      </c>
      <c r="I21085">
        <v>0</v>
      </c>
      <c r="J21085">
        <v>0</v>
      </c>
      <c r="L21085">
        <v>0</v>
      </c>
      <c r="N21085">
        <v>0</v>
      </c>
      <c r="P21085">
        <v>0</v>
      </c>
      <c r="Q21085">
        <v>0</v>
      </c>
      <c r="S21085">
        <v>0</v>
      </c>
    </row>
    <row r="21086" spans="1:19" x14ac:dyDescent="0.3">
      <c r="A21086" t="s">
        <v>41948</v>
      </c>
      <c r="B21086" s="171" t="s">
        <v>41949</v>
      </c>
      <c r="C21086" s="171" t="s">
        <v>35010</v>
      </c>
      <c r="D21086" s="171" t="s">
        <v>80</v>
      </c>
      <c r="E21086" s="11">
        <v>45323</v>
      </c>
      <c r="F21086">
        <v>0.5</v>
      </c>
      <c r="G21086">
        <v>0.5</v>
      </c>
      <c r="I21086">
        <v>0</v>
      </c>
      <c r="J21086">
        <v>2</v>
      </c>
      <c r="L21086">
        <v>2</v>
      </c>
      <c r="N21086">
        <v>0</v>
      </c>
      <c r="P21086">
        <v>0</v>
      </c>
      <c r="Q21086">
        <v>0</v>
      </c>
      <c r="S21086">
        <v>0</v>
      </c>
    </row>
    <row r="21087" spans="1:19" x14ac:dyDescent="0.3">
      <c r="A21087" t="s">
        <v>41950</v>
      </c>
      <c r="B21087" s="171" t="s">
        <v>41951</v>
      </c>
      <c r="C21087" s="171" t="s">
        <v>11260</v>
      </c>
      <c r="D21087" s="171" t="s">
        <v>80</v>
      </c>
      <c r="E21087" s="11">
        <v>45323</v>
      </c>
      <c r="F21087">
        <v>0</v>
      </c>
      <c r="G21087">
        <v>0</v>
      </c>
      <c r="I21087">
        <v>0</v>
      </c>
      <c r="J21087">
        <v>0</v>
      </c>
      <c r="L21087">
        <v>0</v>
      </c>
      <c r="N21087">
        <v>0</v>
      </c>
      <c r="P21087">
        <v>0</v>
      </c>
      <c r="Q21087">
        <v>0</v>
      </c>
      <c r="S21087">
        <v>0</v>
      </c>
    </row>
    <row r="21088" spans="1:19" x14ac:dyDescent="0.3">
      <c r="A21088" t="s">
        <v>41952</v>
      </c>
      <c r="B21088" s="171" t="s">
        <v>41953</v>
      </c>
      <c r="C21088" s="171" t="s">
        <v>21284</v>
      </c>
      <c r="D21088" s="171" t="s">
        <v>80</v>
      </c>
      <c r="E21088" s="11">
        <v>45323</v>
      </c>
      <c r="F21088">
        <v>0</v>
      </c>
      <c r="G21088">
        <v>0</v>
      </c>
      <c r="I21088">
        <v>0</v>
      </c>
      <c r="J21088">
        <v>0</v>
      </c>
      <c r="L21088">
        <v>0</v>
      </c>
      <c r="N21088">
        <v>0</v>
      </c>
      <c r="P21088">
        <v>0</v>
      </c>
      <c r="Q21088">
        <v>0</v>
      </c>
      <c r="S21088">
        <v>0</v>
      </c>
    </row>
    <row r="21089" spans="1:19" x14ac:dyDescent="0.3">
      <c r="A21089" t="s">
        <v>41954</v>
      </c>
      <c r="B21089" s="171" t="s">
        <v>41955</v>
      </c>
      <c r="C21089" s="171" t="s">
        <v>125</v>
      </c>
      <c r="D21089" s="171" t="s">
        <v>80</v>
      </c>
      <c r="E21089" s="11">
        <v>45323</v>
      </c>
      <c r="F21089">
        <v>0</v>
      </c>
      <c r="G21089">
        <v>0</v>
      </c>
      <c r="I21089">
        <v>0</v>
      </c>
      <c r="J21089">
        <v>0</v>
      </c>
      <c r="L21089">
        <v>0</v>
      </c>
      <c r="N21089">
        <v>0</v>
      </c>
      <c r="P21089">
        <v>0</v>
      </c>
      <c r="Q21089">
        <v>0</v>
      </c>
      <c r="S21089">
        <v>0</v>
      </c>
    </row>
    <row r="21090" spans="1:19" x14ac:dyDescent="0.3">
      <c r="A21090" t="s">
        <v>41956</v>
      </c>
      <c r="B21090" s="171" t="s">
        <v>41957</v>
      </c>
      <c r="C21090" s="171" t="s">
        <v>14899</v>
      </c>
      <c r="D21090" s="171" t="s">
        <v>80</v>
      </c>
      <c r="E21090" s="11">
        <v>45323</v>
      </c>
      <c r="F21090">
        <v>0</v>
      </c>
      <c r="G21090">
        <v>0</v>
      </c>
      <c r="I21090">
        <v>0</v>
      </c>
      <c r="J21090">
        <v>0</v>
      </c>
      <c r="L21090">
        <v>0</v>
      </c>
      <c r="N21090">
        <v>0</v>
      </c>
      <c r="P21090">
        <v>0</v>
      </c>
      <c r="Q21090">
        <v>0</v>
      </c>
      <c r="S21090">
        <v>0</v>
      </c>
    </row>
    <row r="21091" spans="1:19" x14ac:dyDescent="0.3">
      <c r="A21091" t="s">
        <v>41958</v>
      </c>
      <c r="B21091" s="171" t="s">
        <v>41959</v>
      </c>
      <c r="C21091" s="171" t="s">
        <v>137</v>
      </c>
      <c r="D21091" s="171" t="s">
        <v>80</v>
      </c>
      <c r="E21091" s="11">
        <v>45323</v>
      </c>
      <c r="F21091">
        <v>0</v>
      </c>
      <c r="G21091">
        <v>0</v>
      </c>
      <c r="I21091">
        <v>0</v>
      </c>
      <c r="J21091">
        <v>0</v>
      </c>
      <c r="L21091">
        <v>0</v>
      </c>
      <c r="N21091">
        <v>0</v>
      </c>
      <c r="P21091">
        <v>0</v>
      </c>
      <c r="Q21091">
        <v>0</v>
      </c>
      <c r="S21091">
        <v>0</v>
      </c>
    </row>
    <row r="21092" spans="1:19" x14ac:dyDescent="0.3">
      <c r="A21092" t="s">
        <v>41960</v>
      </c>
      <c r="B21092" s="171" t="s">
        <v>41961</v>
      </c>
      <c r="C21092" s="171" t="s">
        <v>8615</v>
      </c>
      <c r="D21092" s="171" t="s">
        <v>80</v>
      </c>
      <c r="E21092" s="11">
        <v>45323</v>
      </c>
      <c r="F21092">
        <v>0</v>
      </c>
      <c r="G21092">
        <v>0</v>
      </c>
      <c r="I21092">
        <v>0</v>
      </c>
      <c r="J21092">
        <v>0</v>
      </c>
      <c r="L21092">
        <v>0</v>
      </c>
      <c r="N21092">
        <v>0</v>
      </c>
      <c r="P21092">
        <v>0</v>
      </c>
      <c r="Q21092">
        <v>0</v>
      </c>
      <c r="S21092">
        <v>0</v>
      </c>
    </row>
    <row r="21093" spans="1:19" x14ac:dyDescent="0.3">
      <c r="A21093" t="s">
        <v>41962</v>
      </c>
      <c r="B21093" s="171" t="s">
        <v>41963</v>
      </c>
      <c r="C21093" s="171" t="s">
        <v>35025</v>
      </c>
      <c r="D21093" s="171" t="s">
        <v>80</v>
      </c>
      <c r="E21093" s="11">
        <v>45323</v>
      </c>
      <c r="F21093">
        <v>1</v>
      </c>
      <c r="G21093">
        <v>1.5</v>
      </c>
      <c r="I21093">
        <v>0</v>
      </c>
      <c r="J21093">
        <v>4</v>
      </c>
      <c r="L21093">
        <v>6</v>
      </c>
      <c r="N21093">
        <v>0</v>
      </c>
      <c r="P21093">
        <v>0</v>
      </c>
      <c r="Q21093">
        <v>0</v>
      </c>
      <c r="S21093">
        <v>0</v>
      </c>
    </row>
    <row r="21094" spans="1:19" x14ac:dyDescent="0.3">
      <c r="A21094" t="s">
        <v>41964</v>
      </c>
      <c r="B21094" s="171" t="s">
        <v>41965</v>
      </c>
      <c r="C21094" s="171" t="s">
        <v>146</v>
      </c>
      <c r="D21094" s="171" t="s">
        <v>80</v>
      </c>
      <c r="E21094" s="11">
        <v>45323</v>
      </c>
      <c r="F21094">
        <v>7.5</v>
      </c>
      <c r="G21094">
        <v>9</v>
      </c>
      <c r="I21094">
        <v>26</v>
      </c>
      <c r="J21094">
        <v>41</v>
      </c>
      <c r="L21094">
        <v>47</v>
      </c>
      <c r="N21094">
        <v>23</v>
      </c>
      <c r="P21094">
        <v>0</v>
      </c>
      <c r="Q21094">
        <v>0</v>
      </c>
      <c r="S21094">
        <v>3</v>
      </c>
    </row>
    <row r="21095" spans="1:19" x14ac:dyDescent="0.3">
      <c r="A21095" t="s">
        <v>41966</v>
      </c>
      <c r="B21095" s="171" t="s">
        <v>41967</v>
      </c>
      <c r="C21095" s="171" t="s">
        <v>161</v>
      </c>
      <c r="D21095" s="171" t="s">
        <v>80</v>
      </c>
      <c r="E21095" s="11">
        <v>45323</v>
      </c>
      <c r="F21095">
        <v>2.5</v>
      </c>
      <c r="G21095">
        <v>4</v>
      </c>
      <c r="I21095">
        <v>6</v>
      </c>
      <c r="J21095">
        <v>15</v>
      </c>
      <c r="L21095">
        <v>24</v>
      </c>
      <c r="N21095">
        <v>3</v>
      </c>
      <c r="P21095">
        <v>0</v>
      </c>
      <c r="Q21095">
        <v>0</v>
      </c>
      <c r="S21095">
        <v>3</v>
      </c>
    </row>
    <row r="21096" spans="1:19" x14ac:dyDescent="0.3">
      <c r="A21096" t="s">
        <v>41968</v>
      </c>
      <c r="B21096" s="171" t="s">
        <v>41969</v>
      </c>
      <c r="C21096" s="171" t="s">
        <v>18252</v>
      </c>
      <c r="D21096" s="171" t="s">
        <v>80</v>
      </c>
      <c r="E21096" s="11">
        <v>45323</v>
      </c>
      <c r="F21096">
        <v>0</v>
      </c>
      <c r="G21096">
        <v>0</v>
      </c>
      <c r="I21096">
        <v>0</v>
      </c>
      <c r="J21096">
        <v>0</v>
      </c>
      <c r="L21096">
        <v>0</v>
      </c>
      <c r="N21096">
        <v>0</v>
      </c>
      <c r="P21096">
        <v>0</v>
      </c>
      <c r="Q21096">
        <v>0</v>
      </c>
      <c r="S21096">
        <v>0</v>
      </c>
    </row>
    <row r="21097" spans="1:19" x14ac:dyDescent="0.3">
      <c r="A21097" t="s">
        <v>41970</v>
      </c>
      <c r="B21097" s="171" t="s">
        <v>41971</v>
      </c>
      <c r="C21097" s="171" t="s">
        <v>167</v>
      </c>
      <c r="D21097" s="171" t="s">
        <v>80</v>
      </c>
      <c r="E21097" s="11">
        <v>45323</v>
      </c>
      <c r="F21097">
        <v>4</v>
      </c>
      <c r="G21097">
        <v>4.5</v>
      </c>
      <c r="I21097">
        <v>16</v>
      </c>
      <c r="J21097">
        <v>46</v>
      </c>
      <c r="L21097">
        <v>53</v>
      </c>
      <c r="N21097">
        <v>16</v>
      </c>
      <c r="P21097">
        <v>0</v>
      </c>
      <c r="Q21097">
        <v>0</v>
      </c>
      <c r="S21097">
        <v>0</v>
      </c>
    </row>
    <row r="21098" spans="1:19" x14ac:dyDescent="0.3">
      <c r="A21098" t="s">
        <v>41972</v>
      </c>
      <c r="B21098" s="171" t="s">
        <v>41973</v>
      </c>
      <c r="C21098" s="171" t="s">
        <v>179</v>
      </c>
      <c r="D21098" s="171" t="s">
        <v>80</v>
      </c>
      <c r="E21098" s="11">
        <v>45323</v>
      </c>
      <c r="F21098">
        <v>12</v>
      </c>
      <c r="G21098">
        <v>16</v>
      </c>
      <c r="I21098">
        <v>51</v>
      </c>
      <c r="J21098">
        <v>110</v>
      </c>
      <c r="L21098">
        <v>148</v>
      </c>
      <c r="N21098">
        <v>46</v>
      </c>
      <c r="P21098">
        <v>1</v>
      </c>
      <c r="Q21098">
        <v>1</v>
      </c>
      <c r="S21098">
        <v>5</v>
      </c>
    </row>
    <row r="21099" spans="1:19" x14ac:dyDescent="0.3">
      <c r="A21099" t="s">
        <v>41974</v>
      </c>
      <c r="B21099" s="171" t="s">
        <v>41975</v>
      </c>
      <c r="C21099" s="171" t="s">
        <v>185</v>
      </c>
      <c r="D21099" s="171" t="s">
        <v>80</v>
      </c>
      <c r="E21099" s="11">
        <v>45323</v>
      </c>
      <c r="F21099">
        <v>4.5</v>
      </c>
      <c r="G21099">
        <v>8.5</v>
      </c>
      <c r="I21099">
        <v>16</v>
      </c>
      <c r="J21099">
        <v>21</v>
      </c>
      <c r="L21099">
        <v>43</v>
      </c>
      <c r="N21099">
        <v>15</v>
      </c>
      <c r="P21099">
        <v>0</v>
      </c>
      <c r="Q21099">
        <v>0</v>
      </c>
      <c r="S21099">
        <v>1</v>
      </c>
    </row>
    <row r="21100" spans="1:19" x14ac:dyDescent="0.3">
      <c r="A21100" t="s">
        <v>41976</v>
      </c>
      <c r="B21100" s="171" t="s">
        <v>41977</v>
      </c>
      <c r="C21100" s="171" t="s">
        <v>191</v>
      </c>
      <c r="D21100" s="171" t="s">
        <v>80</v>
      </c>
      <c r="E21100" s="11">
        <v>45323</v>
      </c>
      <c r="F21100">
        <v>12.5</v>
      </c>
      <c r="G21100">
        <v>13</v>
      </c>
      <c r="I21100">
        <v>88</v>
      </c>
      <c r="J21100">
        <v>102</v>
      </c>
      <c r="L21100">
        <v>107</v>
      </c>
      <c r="N21100">
        <v>60</v>
      </c>
      <c r="P21100">
        <v>8</v>
      </c>
      <c r="Q21100">
        <v>10</v>
      </c>
      <c r="S21100">
        <v>28</v>
      </c>
    </row>
    <row r="21101" spans="1:19" x14ac:dyDescent="0.3">
      <c r="A21101" t="s">
        <v>41978</v>
      </c>
      <c r="B21101" s="171" t="s">
        <v>41979</v>
      </c>
      <c r="C21101" s="171" t="s">
        <v>212</v>
      </c>
      <c r="D21101" s="171" t="s">
        <v>80</v>
      </c>
      <c r="E21101" s="11">
        <v>45323</v>
      </c>
      <c r="F21101">
        <v>0</v>
      </c>
      <c r="G21101">
        <v>0</v>
      </c>
      <c r="I21101">
        <v>0</v>
      </c>
      <c r="J21101">
        <v>0</v>
      </c>
      <c r="L21101">
        <v>0</v>
      </c>
      <c r="N21101">
        <v>0</v>
      </c>
      <c r="P21101">
        <v>0</v>
      </c>
      <c r="Q21101">
        <v>0</v>
      </c>
      <c r="S21101">
        <v>0</v>
      </c>
    </row>
    <row r="21102" spans="1:19" x14ac:dyDescent="0.3">
      <c r="A21102" t="s">
        <v>40183</v>
      </c>
      <c r="B21102" s="171" t="s">
        <v>41980</v>
      </c>
      <c r="C21102" s="171" t="s">
        <v>215</v>
      </c>
      <c r="D21102" s="171" t="s">
        <v>80</v>
      </c>
      <c r="E21102" s="11">
        <v>45323</v>
      </c>
      <c r="F21102">
        <v>0</v>
      </c>
      <c r="G21102">
        <v>0</v>
      </c>
      <c r="I21102">
        <v>0</v>
      </c>
      <c r="J21102">
        <v>0</v>
      </c>
      <c r="L21102">
        <v>0</v>
      </c>
      <c r="N21102">
        <v>0</v>
      </c>
      <c r="P21102">
        <v>0</v>
      </c>
      <c r="Q21102">
        <v>0</v>
      </c>
      <c r="S21102">
        <v>0</v>
      </c>
    </row>
    <row r="21103" spans="1:19" x14ac:dyDescent="0.3">
      <c r="A21103" t="s">
        <v>40183</v>
      </c>
      <c r="B21103" s="171" t="s">
        <v>41980</v>
      </c>
      <c r="C21103" s="171" t="s">
        <v>215</v>
      </c>
      <c r="D21103" s="171" t="s">
        <v>80</v>
      </c>
      <c r="E21103" s="11">
        <v>45323</v>
      </c>
      <c r="F21103">
        <v>2</v>
      </c>
      <c r="G21103">
        <v>4</v>
      </c>
      <c r="I21103">
        <v>21</v>
      </c>
      <c r="J21103">
        <v>22</v>
      </c>
      <c r="L21103">
        <v>44</v>
      </c>
      <c r="N21103">
        <v>16</v>
      </c>
      <c r="P21103">
        <v>0</v>
      </c>
      <c r="Q21103">
        <v>4</v>
      </c>
      <c r="S21103">
        <v>5</v>
      </c>
    </row>
    <row r="21104" spans="1:19" x14ac:dyDescent="0.3">
      <c r="A21104" t="s">
        <v>41981</v>
      </c>
      <c r="B21104" s="171" t="s">
        <v>41982</v>
      </c>
      <c r="C21104" s="171" t="s">
        <v>221</v>
      </c>
      <c r="D21104" s="171" t="s">
        <v>80</v>
      </c>
      <c r="E21104" s="11">
        <v>45323</v>
      </c>
      <c r="F21104">
        <v>0</v>
      </c>
      <c r="G21104">
        <v>0</v>
      </c>
      <c r="I21104">
        <v>0</v>
      </c>
      <c r="J21104">
        <v>0</v>
      </c>
      <c r="L21104">
        <v>0</v>
      </c>
      <c r="N21104">
        <v>0</v>
      </c>
      <c r="P21104">
        <v>0</v>
      </c>
      <c r="Q21104">
        <v>0</v>
      </c>
      <c r="S21104">
        <v>0</v>
      </c>
    </row>
    <row r="21105" spans="1:19" x14ac:dyDescent="0.3">
      <c r="A21105" t="s">
        <v>41983</v>
      </c>
      <c r="B21105" s="171" t="s">
        <v>41984</v>
      </c>
      <c r="C21105" s="171" t="s">
        <v>8233</v>
      </c>
      <c r="D21105" s="171" t="s">
        <v>80</v>
      </c>
      <c r="E21105" s="11">
        <v>45323</v>
      </c>
      <c r="F21105">
        <v>2</v>
      </c>
      <c r="G21105">
        <v>3</v>
      </c>
      <c r="I21105">
        <v>22</v>
      </c>
      <c r="J21105">
        <v>22</v>
      </c>
      <c r="L21105">
        <v>33</v>
      </c>
      <c r="N21105">
        <v>22</v>
      </c>
      <c r="P21105">
        <v>0</v>
      </c>
      <c r="Q21105">
        <v>1</v>
      </c>
      <c r="S21105">
        <v>0</v>
      </c>
    </row>
    <row r="21106" spans="1:19" x14ac:dyDescent="0.3">
      <c r="A21106" t="s">
        <v>41985</v>
      </c>
      <c r="B21106" s="171" t="s">
        <v>41986</v>
      </c>
      <c r="C21106" s="171" t="s">
        <v>233</v>
      </c>
      <c r="D21106" s="171" t="s">
        <v>80</v>
      </c>
      <c r="E21106" s="11">
        <v>45323</v>
      </c>
      <c r="F21106">
        <v>0</v>
      </c>
      <c r="G21106">
        <v>0</v>
      </c>
      <c r="I21106">
        <v>0</v>
      </c>
      <c r="J21106">
        <v>0</v>
      </c>
      <c r="L21106">
        <v>0</v>
      </c>
      <c r="N21106">
        <v>0</v>
      </c>
      <c r="P21106">
        <v>0</v>
      </c>
      <c r="Q21106">
        <v>0</v>
      </c>
      <c r="S21106">
        <v>0</v>
      </c>
    </row>
    <row r="21107" spans="1:19" x14ac:dyDescent="0.3">
      <c r="A21107" t="s">
        <v>41987</v>
      </c>
      <c r="B21107" s="171" t="s">
        <v>41988</v>
      </c>
      <c r="C21107" s="171" t="s">
        <v>24508</v>
      </c>
      <c r="D21107" s="171" t="s">
        <v>15341</v>
      </c>
      <c r="E21107" s="11">
        <v>45323</v>
      </c>
      <c r="F21107">
        <v>0</v>
      </c>
      <c r="G21107">
        <v>0</v>
      </c>
      <c r="I21107">
        <v>0</v>
      </c>
      <c r="J21107">
        <v>0</v>
      </c>
      <c r="L21107">
        <v>0</v>
      </c>
      <c r="N21107">
        <v>0</v>
      </c>
      <c r="P21107">
        <v>0</v>
      </c>
      <c r="Q21107">
        <v>0</v>
      </c>
      <c r="S21107">
        <v>0</v>
      </c>
    </row>
    <row r="21108" spans="1:19" x14ac:dyDescent="0.3">
      <c r="A21108" t="s">
        <v>41989</v>
      </c>
      <c r="B21108" s="171" t="s">
        <v>41990</v>
      </c>
      <c r="C21108" s="171" t="s">
        <v>24508</v>
      </c>
      <c r="D21108" s="171" t="s">
        <v>80</v>
      </c>
      <c r="E21108" s="11">
        <v>45323</v>
      </c>
      <c r="F21108">
        <v>0.5</v>
      </c>
      <c r="G21108">
        <v>0.5</v>
      </c>
      <c r="I21108">
        <v>0</v>
      </c>
      <c r="J21108">
        <v>2</v>
      </c>
      <c r="L21108">
        <v>2</v>
      </c>
      <c r="N21108">
        <v>0</v>
      </c>
      <c r="P21108">
        <v>0</v>
      </c>
      <c r="Q21108">
        <v>0</v>
      </c>
      <c r="S21108">
        <v>0</v>
      </c>
    </row>
    <row r="21109" spans="1:19" x14ac:dyDescent="0.3">
      <c r="A21109" t="s">
        <v>41991</v>
      </c>
      <c r="B21109" s="171" t="s">
        <v>41992</v>
      </c>
      <c r="C21109" s="171" t="s">
        <v>107</v>
      </c>
      <c r="D21109" s="171" t="s">
        <v>80</v>
      </c>
      <c r="E21109" s="11">
        <v>45323</v>
      </c>
      <c r="F21109">
        <v>0</v>
      </c>
      <c r="G21109">
        <v>0</v>
      </c>
      <c r="I21109">
        <v>0</v>
      </c>
      <c r="J21109">
        <v>0</v>
      </c>
      <c r="L21109">
        <v>0</v>
      </c>
      <c r="N21109">
        <v>0</v>
      </c>
      <c r="P21109">
        <v>0</v>
      </c>
      <c r="Q21109">
        <v>0</v>
      </c>
      <c r="S21109">
        <v>0</v>
      </c>
    </row>
    <row r="21110" spans="1:19" x14ac:dyDescent="0.3">
      <c r="A21110" t="s">
        <v>41993</v>
      </c>
      <c r="B21110" s="171" t="s">
        <v>41994</v>
      </c>
      <c r="C21110" s="171" t="s">
        <v>107</v>
      </c>
      <c r="D21110" s="171" t="s">
        <v>15341</v>
      </c>
      <c r="E21110" s="11">
        <v>45323</v>
      </c>
      <c r="F21110">
        <v>0</v>
      </c>
      <c r="G21110">
        <v>0</v>
      </c>
      <c r="I21110">
        <v>0</v>
      </c>
      <c r="J21110">
        <v>0</v>
      </c>
      <c r="L21110">
        <v>0</v>
      </c>
      <c r="N21110">
        <v>0</v>
      </c>
      <c r="P21110">
        <v>0</v>
      </c>
      <c r="Q21110">
        <v>0</v>
      </c>
      <c r="S21110">
        <v>0</v>
      </c>
    </row>
    <row r="21111" spans="1:19" x14ac:dyDescent="0.3">
      <c r="A21111" t="s">
        <v>41995</v>
      </c>
      <c r="B21111" s="171" t="s">
        <v>41996</v>
      </c>
      <c r="C21111" s="171" t="s">
        <v>173</v>
      </c>
      <c r="D21111" s="171" t="s">
        <v>80</v>
      </c>
      <c r="E21111" s="11">
        <v>45323</v>
      </c>
      <c r="F21111">
        <v>5.5</v>
      </c>
      <c r="G21111">
        <v>6</v>
      </c>
      <c r="I21111">
        <v>10</v>
      </c>
      <c r="J21111">
        <v>30</v>
      </c>
      <c r="L21111">
        <v>32</v>
      </c>
      <c r="N21111">
        <v>9</v>
      </c>
      <c r="P21111">
        <v>0</v>
      </c>
      <c r="Q21111">
        <v>0</v>
      </c>
      <c r="S21111">
        <v>1</v>
      </c>
    </row>
    <row r="21112" spans="1:19" x14ac:dyDescent="0.3">
      <c r="A21112" t="s">
        <v>41997</v>
      </c>
      <c r="B21112" s="171" t="s">
        <v>41998</v>
      </c>
      <c r="C21112" s="171" t="s">
        <v>173</v>
      </c>
      <c r="D21112" s="171" t="s">
        <v>15341</v>
      </c>
      <c r="E21112" s="11">
        <v>45323</v>
      </c>
      <c r="F21112">
        <v>0</v>
      </c>
      <c r="G21112">
        <v>0</v>
      </c>
      <c r="I21112">
        <v>0</v>
      </c>
      <c r="J21112">
        <v>0</v>
      </c>
      <c r="L21112">
        <v>0</v>
      </c>
      <c r="N21112">
        <v>0</v>
      </c>
      <c r="P21112">
        <v>0</v>
      </c>
      <c r="Q21112">
        <v>0</v>
      </c>
      <c r="S21112">
        <v>0</v>
      </c>
    </row>
    <row r="21113" spans="1:19" x14ac:dyDescent="0.3">
      <c r="A21113" t="s">
        <v>41999</v>
      </c>
      <c r="B21113" s="171" t="s">
        <v>42000</v>
      </c>
      <c r="C21113" s="171" t="s">
        <v>200</v>
      </c>
      <c r="D21113" s="171" t="s">
        <v>80</v>
      </c>
      <c r="E21113" s="11">
        <v>45323</v>
      </c>
      <c r="F21113">
        <v>6.5</v>
      </c>
      <c r="G21113">
        <v>7</v>
      </c>
      <c r="I21113">
        <v>9</v>
      </c>
      <c r="J21113">
        <v>31</v>
      </c>
      <c r="L21113">
        <v>32</v>
      </c>
      <c r="N21113">
        <v>8</v>
      </c>
      <c r="P21113">
        <v>0</v>
      </c>
      <c r="Q21113">
        <v>0</v>
      </c>
      <c r="S21113">
        <v>1</v>
      </c>
    </row>
    <row r="21114" spans="1:19" x14ac:dyDescent="0.3">
      <c r="A21114" t="s">
        <v>42001</v>
      </c>
      <c r="B21114" s="171" t="s">
        <v>42002</v>
      </c>
      <c r="C21114" s="171" t="s">
        <v>200</v>
      </c>
      <c r="D21114" s="171" t="s">
        <v>15341</v>
      </c>
      <c r="E21114" s="11">
        <v>45323</v>
      </c>
      <c r="F21114">
        <v>0</v>
      </c>
      <c r="G21114">
        <v>0</v>
      </c>
      <c r="I21114">
        <v>0</v>
      </c>
      <c r="J21114">
        <v>0</v>
      </c>
      <c r="L21114">
        <v>0</v>
      </c>
      <c r="N21114">
        <v>0</v>
      </c>
      <c r="P21114">
        <v>0</v>
      </c>
      <c r="Q21114">
        <v>0</v>
      </c>
      <c r="S21114">
        <v>0</v>
      </c>
    </row>
    <row r="21115" spans="1:19" x14ac:dyDescent="0.3">
      <c r="A21115" t="s">
        <v>42003</v>
      </c>
      <c r="B21115" s="171" t="s">
        <v>42004</v>
      </c>
      <c r="C21115" s="171" t="s">
        <v>73</v>
      </c>
      <c r="D21115" s="171" t="s">
        <v>4</v>
      </c>
      <c r="E21115" s="11">
        <v>45323</v>
      </c>
      <c r="F21115">
        <v>0</v>
      </c>
      <c r="G21115">
        <v>0</v>
      </c>
      <c r="I21115">
        <v>0</v>
      </c>
      <c r="J21115">
        <v>0</v>
      </c>
      <c r="L21115">
        <v>0</v>
      </c>
      <c r="N21115">
        <v>0</v>
      </c>
      <c r="P21115">
        <v>0</v>
      </c>
      <c r="Q21115">
        <v>0</v>
      </c>
      <c r="S21115">
        <v>0</v>
      </c>
    </row>
    <row r="21116" spans="1:19" x14ac:dyDescent="0.3">
      <c r="A21116" t="s">
        <v>42005</v>
      </c>
      <c r="B21116" s="171" t="s">
        <v>42006</v>
      </c>
      <c r="C21116" s="171" t="s">
        <v>24891</v>
      </c>
      <c r="D21116" s="171" t="s">
        <v>4</v>
      </c>
      <c r="E21116" s="11">
        <v>45323</v>
      </c>
      <c r="F21116">
        <v>10</v>
      </c>
      <c r="G21116">
        <v>10</v>
      </c>
      <c r="I21116">
        <v>24</v>
      </c>
      <c r="J21116">
        <v>45</v>
      </c>
      <c r="L21116">
        <v>45</v>
      </c>
      <c r="N21116">
        <v>17</v>
      </c>
      <c r="P21116">
        <v>7</v>
      </c>
      <c r="Q21116">
        <v>11</v>
      </c>
      <c r="S21116">
        <v>7</v>
      </c>
    </row>
    <row r="21117" spans="1:19" x14ac:dyDescent="0.3">
      <c r="A21117" t="s">
        <v>42007</v>
      </c>
      <c r="B21117" s="171" t="s">
        <v>42008</v>
      </c>
      <c r="C21117" s="171" t="s">
        <v>18229</v>
      </c>
      <c r="D21117" s="171" t="s">
        <v>4</v>
      </c>
      <c r="E21117" s="11">
        <v>45323</v>
      </c>
      <c r="F21117">
        <v>0</v>
      </c>
      <c r="G21117">
        <v>0</v>
      </c>
      <c r="I21117">
        <v>0</v>
      </c>
      <c r="J21117">
        <v>0</v>
      </c>
      <c r="L21117">
        <v>0</v>
      </c>
      <c r="N21117">
        <v>0</v>
      </c>
      <c r="P21117">
        <v>0</v>
      </c>
      <c r="Q21117">
        <v>0</v>
      </c>
      <c r="S21117">
        <v>0</v>
      </c>
    </row>
    <row r="21118" spans="1:19" x14ac:dyDescent="0.3">
      <c r="A21118" t="s">
        <v>42009</v>
      </c>
      <c r="B21118" s="171" t="s">
        <v>42010</v>
      </c>
      <c r="C21118" s="171" t="s">
        <v>107</v>
      </c>
      <c r="D21118" s="171" t="s">
        <v>4</v>
      </c>
      <c r="E21118" s="11">
        <v>45323</v>
      </c>
      <c r="F21118">
        <v>0</v>
      </c>
      <c r="G21118">
        <v>0</v>
      </c>
      <c r="I21118">
        <v>0</v>
      </c>
      <c r="J21118">
        <v>0</v>
      </c>
      <c r="L21118">
        <v>0</v>
      </c>
      <c r="N21118">
        <v>0</v>
      </c>
      <c r="P21118">
        <v>0</v>
      </c>
      <c r="Q21118">
        <v>0</v>
      </c>
      <c r="S21118">
        <v>0</v>
      </c>
    </row>
    <row r="21119" spans="1:19" x14ac:dyDescent="0.3">
      <c r="A21119" t="s">
        <v>42011</v>
      </c>
      <c r="B21119" s="171" t="s">
        <v>42012</v>
      </c>
      <c r="C21119" s="171" t="s">
        <v>9887</v>
      </c>
      <c r="D21119" s="171" t="s">
        <v>4</v>
      </c>
      <c r="E21119" s="11">
        <v>45323</v>
      </c>
      <c r="F21119">
        <v>0</v>
      </c>
      <c r="G21119">
        <v>0</v>
      </c>
      <c r="I21119">
        <v>0</v>
      </c>
      <c r="J21119">
        <v>0</v>
      </c>
      <c r="L21119">
        <v>0</v>
      </c>
      <c r="N21119">
        <v>0</v>
      </c>
      <c r="P21119">
        <v>0</v>
      </c>
      <c r="Q21119">
        <v>0</v>
      </c>
      <c r="S21119">
        <v>0</v>
      </c>
    </row>
    <row r="21120" spans="1:19" x14ac:dyDescent="0.3">
      <c r="A21120" t="s">
        <v>42013</v>
      </c>
      <c r="B21120" s="171" t="s">
        <v>42014</v>
      </c>
      <c r="C21120" s="171" t="s">
        <v>35078</v>
      </c>
      <c r="D21120" s="171" t="s">
        <v>4</v>
      </c>
      <c r="E21120" s="11">
        <v>45323</v>
      </c>
      <c r="F21120">
        <v>0</v>
      </c>
      <c r="G21120">
        <v>0</v>
      </c>
      <c r="I21120">
        <v>0</v>
      </c>
      <c r="J21120">
        <v>0</v>
      </c>
      <c r="L21120">
        <v>0</v>
      </c>
      <c r="N21120">
        <v>0</v>
      </c>
      <c r="P21120">
        <v>0</v>
      </c>
      <c r="Q21120">
        <v>0</v>
      </c>
      <c r="S21120">
        <v>0</v>
      </c>
    </row>
    <row r="21121" spans="1:19" x14ac:dyDescent="0.3">
      <c r="A21121" t="s">
        <v>42015</v>
      </c>
      <c r="B21121" s="171" t="s">
        <v>42016</v>
      </c>
      <c r="C21121" s="171" t="s">
        <v>11260</v>
      </c>
      <c r="D21121" s="171" t="s">
        <v>4</v>
      </c>
      <c r="E21121" s="11">
        <v>45323</v>
      </c>
      <c r="F21121">
        <v>0</v>
      </c>
      <c r="G21121">
        <v>0</v>
      </c>
      <c r="I21121">
        <v>0</v>
      </c>
      <c r="J21121">
        <v>0</v>
      </c>
      <c r="L21121">
        <v>0</v>
      </c>
      <c r="N21121">
        <v>0</v>
      </c>
      <c r="P21121">
        <v>0</v>
      </c>
      <c r="Q21121">
        <v>0</v>
      </c>
      <c r="S21121">
        <v>0</v>
      </c>
    </row>
    <row r="21122" spans="1:19" x14ac:dyDescent="0.3">
      <c r="A21122" t="s">
        <v>42017</v>
      </c>
      <c r="B21122" s="171" t="s">
        <v>42018</v>
      </c>
      <c r="C21122" s="171" t="s">
        <v>122</v>
      </c>
      <c r="D21122" s="171" t="s">
        <v>4</v>
      </c>
      <c r="E21122" s="11">
        <v>45323</v>
      </c>
      <c r="F21122">
        <v>0</v>
      </c>
      <c r="G21122">
        <v>0</v>
      </c>
      <c r="I21122">
        <v>0</v>
      </c>
      <c r="J21122">
        <v>0</v>
      </c>
      <c r="L21122">
        <v>0</v>
      </c>
      <c r="N21122">
        <v>0</v>
      </c>
      <c r="P21122">
        <v>0</v>
      </c>
      <c r="Q21122">
        <v>0</v>
      </c>
      <c r="S21122">
        <v>0</v>
      </c>
    </row>
    <row r="21123" spans="1:19" x14ac:dyDescent="0.3">
      <c r="A21123" t="s">
        <v>42019</v>
      </c>
      <c r="B21123" s="171" t="s">
        <v>42020</v>
      </c>
      <c r="C21123" s="171" t="s">
        <v>125</v>
      </c>
      <c r="D21123" s="171" t="s">
        <v>4</v>
      </c>
      <c r="E21123" s="11">
        <v>45323</v>
      </c>
      <c r="F21123">
        <v>0</v>
      </c>
      <c r="G21123">
        <v>0</v>
      </c>
      <c r="I21123">
        <v>0</v>
      </c>
      <c r="J21123">
        <v>0</v>
      </c>
      <c r="L21123">
        <v>0</v>
      </c>
      <c r="N21123">
        <v>0</v>
      </c>
      <c r="P21123">
        <v>0</v>
      </c>
      <c r="Q21123">
        <v>0</v>
      </c>
      <c r="S21123">
        <v>0</v>
      </c>
    </row>
    <row r="21124" spans="1:19" x14ac:dyDescent="0.3">
      <c r="A21124" t="s">
        <v>42021</v>
      </c>
      <c r="B21124" s="171" t="s">
        <v>42022</v>
      </c>
      <c r="C21124" s="171" t="s">
        <v>14899</v>
      </c>
      <c r="D21124" s="171" t="s">
        <v>4</v>
      </c>
      <c r="E21124" s="11">
        <v>45323</v>
      </c>
      <c r="F21124">
        <v>0</v>
      </c>
      <c r="G21124">
        <v>0</v>
      </c>
      <c r="I21124">
        <v>0</v>
      </c>
      <c r="J21124">
        <v>0</v>
      </c>
      <c r="L21124">
        <v>0</v>
      </c>
      <c r="N21124">
        <v>0</v>
      </c>
      <c r="P21124">
        <v>0</v>
      </c>
      <c r="Q21124">
        <v>0</v>
      </c>
      <c r="S21124">
        <v>0</v>
      </c>
    </row>
    <row r="21125" spans="1:19" x14ac:dyDescent="0.3">
      <c r="A21125" t="s">
        <v>42023</v>
      </c>
      <c r="B21125" s="171" t="s">
        <v>42024</v>
      </c>
      <c r="C21125" s="171" t="s">
        <v>137</v>
      </c>
      <c r="D21125" s="171" t="s">
        <v>4</v>
      </c>
      <c r="E21125" s="11">
        <v>45323</v>
      </c>
      <c r="F21125">
        <v>0</v>
      </c>
      <c r="G21125">
        <v>0</v>
      </c>
      <c r="I21125">
        <v>0</v>
      </c>
      <c r="J21125">
        <v>0</v>
      </c>
      <c r="L21125">
        <v>0</v>
      </c>
      <c r="N21125">
        <v>0</v>
      </c>
      <c r="P21125">
        <v>0</v>
      </c>
      <c r="Q21125">
        <v>0</v>
      </c>
      <c r="S21125">
        <v>0</v>
      </c>
    </row>
    <row r="21126" spans="1:19" x14ac:dyDescent="0.3">
      <c r="A21126" t="s">
        <v>42025</v>
      </c>
      <c r="B21126" s="171" t="s">
        <v>42026</v>
      </c>
      <c r="C21126" s="171" t="s">
        <v>8615</v>
      </c>
      <c r="D21126" s="171" t="s">
        <v>4</v>
      </c>
      <c r="E21126" s="11">
        <v>45323</v>
      </c>
      <c r="F21126">
        <v>0</v>
      </c>
      <c r="G21126">
        <v>0</v>
      </c>
      <c r="I21126">
        <v>0</v>
      </c>
      <c r="J21126">
        <v>0</v>
      </c>
      <c r="L21126">
        <v>0</v>
      </c>
      <c r="N21126">
        <v>0</v>
      </c>
      <c r="P21126">
        <v>0</v>
      </c>
      <c r="Q21126">
        <v>0</v>
      </c>
      <c r="S21126">
        <v>0</v>
      </c>
    </row>
    <row r="21127" spans="1:19" x14ac:dyDescent="0.3">
      <c r="A21127" t="s">
        <v>42027</v>
      </c>
      <c r="B21127" s="171" t="s">
        <v>42028</v>
      </c>
      <c r="C21127" s="171" t="s">
        <v>35025</v>
      </c>
      <c r="D21127" s="171" t="s">
        <v>4</v>
      </c>
      <c r="E21127" s="11">
        <v>45323</v>
      </c>
      <c r="F21127">
        <v>1</v>
      </c>
      <c r="G21127">
        <v>1.5</v>
      </c>
      <c r="I21127">
        <v>0</v>
      </c>
      <c r="J21127">
        <v>4</v>
      </c>
      <c r="L21127">
        <v>6</v>
      </c>
      <c r="N21127">
        <v>0</v>
      </c>
      <c r="P21127">
        <v>0</v>
      </c>
      <c r="Q21127">
        <v>0</v>
      </c>
      <c r="S21127">
        <v>0</v>
      </c>
    </row>
    <row r="21128" spans="1:19" x14ac:dyDescent="0.3">
      <c r="A21128" t="s">
        <v>42029</v>
      </c>
      <c r="B21128" s="171" t="s">
        <v>42030</v>
      </c>
      <c r="C21128" s="171" t="s">
        <v>146</v>
      </c>
      <c r="D21128" s="171" t="s">
        <v>4</v>
      </c>
      <c r="E21128" s="11">
        <v>45323</v>
      </c>
      <c r="F21128">
        <v>7.5</v>
      </c>
      <c r="G21128">
        <v>9</v>
      </c>
      <c r="I21128">
        <v>26</v>
      </c>
      <c r="J21128">
        <v>41</v>
      </c>
      <c r="L21128">
        <v>47</v>
      </c>
      <c r="N21128">
        <v>23</v>
      </c>
      <c r="P21128">
        <v>0</v>
      </c>
      <c r="Q21128">
        <v>0</v>
      </c>
      <c r="S21128">
        <v>3</v>
      </c>
    </row>
    <row r="21129" spans="1:19" x14ac:dyDescent="0.3">
      <c r="A21129" t="s">
        <v>42031</v>
      </c>
      <c r="B21129" s="171" t="s">
        <v>42032</v>
      </c>
      <c r="C21129" s="171" t="s">
        <v>161</v>
      </c>
      <c r="D21129" s="171" t="s">
        <v>4</v>
      </c>
      <c r="E21129" s="11">
        <v>45323</v>
      </c>
      <c r="F21129">
        <v>2.5</v>
      </c>
      <c r="G21129">
        <v>4</v>
      </c>
      <c r="I21129">
        <v>6</v>
      </c>
      <c r="J21129">
        <v>15</v>
      </c>
      <c r="L21129">
        <v>24</v>
      </c>
      <c r="N21129">
        <v>3</v>
      </c>
      <c r="P21129">
        <v>0</v>
      </c>
      <c r="Q21129">
        <v>0</v>
      </c>
      <c r="S21129">
        <v>3</v>
      </c>
    </row>
    <row r="21130" spans="1:19" x14ac:dyDescent="0.3">
      <c r="A21130" t="s">
        <v>42033</v>
      </c>
      <c r="B21130" s="171" t="s">
        <v>42034</v>
      </c>
      <c r="C21130" s="171" t="s">
        <v>18252</v>
      </c>
      <c r="D21130" s="171" t="s">
        <v>4</v>
      </c>
      <c r="E21130" s="11">
        <v>45323</v>
      </c>
      <c r="F21130">
        <v>0</v>
      </c>
      <c r="G21130">
        <v>0</v>
      </c>
      <c r="I21130">
        <v>0</v>
      </c>
      <c r="J21130">
        <v>0</v>
      </c>
      <c r="L21130">
        <v>0</v>
      </c>
      <c r="N21130">
        <v>0</v>
      </c>
      <c r="P21130">
        <v>0</v>
      </c>
      <c r="Q21130">
        <v>0</v>
      </c>
      <c r="S21130">
        <v>0</v>
      </c>
    </row>
    <row r="21131" spans="1:19" x14ac:dyDescent="0.3">
      <c r="A21131" t="s">
        <v>42035</v>
      </c>
      <c r="B21131" s="171" t="s">
        <v>42036</v>
      </c>
      <c r="C21131" s="171" t="s">
        <v>167</v>
      </c>
      <c r="D21131" s="171" t="s">
        <v>4</v>
      </c>
      <c r="E21131" s="11">
        <v>45323</v>
      </c>
      <c r="F21131">
        <v>4</v>
      </c>
      <c r="G21131">
        <v>4.5</v>
      </c>
      <c r="I21131">
        <v>16</v>
      </c>
      <c r="J21131">
        <v>46</v>
      </c>
      <c r="L21131">
        <v>53</v>
      </c>
      <c r="N21131">
        <v>16</v>
      </c>
      <c r="P21131">
        <v>0</v>
      </c>
      <c r="Q21131">
        <v>0</v>
      </c>
      <c r="S21131">
        <v>0</v>
      </c>
    </row>
    <row r="21132" spans="1:19" x14ac:dyDescent="0.3">
      <c r="A21132" t="s">
        <v>42037</v>
      </c>
      <c r="B21132" s="171" t="s">
        <v>42038</v>
      </c>
      <c r="C21132" s="171" t="s">
        <v>173</v>
      </c>
      <c r="D21132" s="171" t="s">
        <v>4</v>
      </c>
      <c r="E21132" s="11">
        <v>45323</v>
      </c>
      <c r="F21132">
        <v>5.5</v>
      </c>
      <c r="G21132">
        <v>6</v>
      </c>
      <c r="I21132">
        <v>10</v>
      </c>
      <c r="J21132">
        <v>30</v>
      </c>
      <c r="L21132">
        <v>32</v>
      </c>
      <c r="N21132">
        <v>9</v>
      </c>
      <c r="P21132">
        <v>0</v>
      </c>
      <c r="Q21132">
        <v>0</v>
      </c>
      <c r="S21132">
        <v>1</v>
      </c>
    </row>
    <row r="21133" spans="1:19" x14ac:dyDescent="0.3">
      <c r="A21133" t="s">
        <v>42039</v>
      </c>
      <c r="B21133" s="171" t="s">
        <v>42040</v>
      </c>
      <c r="C21133" s="171" t="s">
        <v>179</v>
      </c>
      <c r="D21133" s="171" t="s">
        <v>4</v>
      </c>
      <c r="E21133" s="11">
        <v>45323</v>
      </c>
      <c r="F21133">
        <v>12</v>
      </c>
      <c r="G21133">
        <v>16</v>
      </c>
      <c r="I21133">
        <v>51</v>
      </c>
      <c r="J21133">
        <v>110</v>
      </c>
      <c r="L21133">
        <v>148</v>
      </c>
      <c r="N21133">
        <v>46</v>
      </c>
      <c r="P21133">
        <v>1</v>
      </c>
      <c r="Q21133">
        <v>1</v>
      </c>
      <c r="S21133">
        <v>5</v>
      </c>
    </row>
    <row r="21134" spans="1:19" x14ac:dyDescent="0.3">
      <c r="A21134" t="s">
        <v>42041</v>
      </c>
      <c r="B21134" s="171" t="s">
        <v>42042</v>
      </c>
      <c r="C21134" s="171" t="s">
        <v>185</v>
      </c>
      <c r="D21134" s="171" t="s">
        <v>4</v>
      </c>
      <c r="E21134" s="11">
        <v>45323</v>
      </c>
      <c r="F21134">
        <v>4.5</v>
      </c>
      <c r="G21134">
        <v>8.5</v>
      </c>
      <c r="I21134">
        <v>16</v>
      </c>
      <c r="J21134">
        <v>21</v>
      </c>
      <c r="L21134">
        <v>43</v>
      </c>
      <c r="N21134">
        <v>15</v>
      </c>
      <c r="P21134">
        <v>0</v>
      </c>
      <c r="Q21134">
        <v>0</v>
      </c>
      <c r="S21134">
        <v>1</v>
      </c>
    </row>
    <row r="21135" spans="1:19" x14ac:dyDescent="0.3">
      <c r="A21135" t="s">
        <v>42043</v>
      </c>
      <c r="B21135" s="171" t="s">
        <v>42044</v>
      </c>
      <c r="C21135" s="171" t="s">
        <v>24508</v>
      </c>
      <c r="D21135" s="171" t="s">
        <v>4</v>
      </c>
      <c r="E21135" s="11">
        <v>45323</v>
      </c>
      <c r="F21135">
        <v>0.5</v>
      </c>
      <c r="G21135">
        <v>0.5</v>
      </c>
      <c r="I21135">
        <v>0</v>
      </c>
      <c r="J21135">
        <v>2</v>
      </c>
      <c r="L21135">
        <v>2</v>
      </c>
      <c r="N21135">
        <v>0</v>
      </c>
      <c r="P21135">
        <v>0</v>
      </c>
      <c r="Q21135">
        <v>0</v>
      </c>
      <c r="S21135">
        <v>0</v>
      </c>
    </row>
    <row r="21136" spans="1:19" x14ac:dyDescent="0.3">
      <c r="A21136" t="s">
        <v>42045</v>
      </c>
      <c r="B21136" s="171" t="s">
        <v>42046</v>
      </c>
      <c r="C21136" s="171" t="s">
        <v>191</v>
      </c>
      <c r="D21136" s="171" t="s">
        <v>4</v>
      </c>
      <c r="E21136" s="11">
        <v>45323</v>
      </c>
      <c r="F21136">
        <v>12.5</v>
      </c>
      <c r="G21136">
        <v>13</v>
      </c>
      <c r="I21136">
        <v>88</v>
      </c>
      <c r="J21136">
        <v>102</v>
      </c>
      <c r="L21136">
        <v>107</v>
      </c>
      <c r="N21136">
        <v>60</v>
      </c>
      <c r="P21136">
        <v>8</v>
      </c>
      <c r="Q21136">
        <v>10</v>
      </c>
      <c r="S21136">
        <v>28</v>
      </c>
    </row>
    <row r="21137" spans="1:19" x14ac:dyDescent="0.3">
      <c r="A21137" t="s">
        <v>42047</v>
      </c>
      <c r="B21137" s="171" t="s">
        <v>42048</v>
      </c>
      <c r="C21137" s="171" t="s">
        <v>200</v>
      </c>
      <c r="D21137" s="171" t="s">
        <v>4</v>
      </c>
      <c r="E21137" s="11">
        <v>45323</v>
      </c>
      <c r="F21137">
        <v>6.5</v>
      </c>
      <c r="G21137">
        <v>7</v>
      </c>
      <c r="I21137">
        <v>9</v>
      </c>
      <c r="J21137">
        <v>31</v>
      </c>
      <c r="L21137">
        <v>32</v>
      </c>
      <c r="N21137">
        <v>8</v>
      </c>
      <c r="P21137">
        <v>0</v>
      </c>
      <c r="Q21137">
        <v>0</v>
      </c>
      <c r="S21137">
        <v>1</v>
      </c>
    </row>
    <row r="21138" spans="1:19" x14ac:dyDescent="0.3">
      <c r="A21138" t="s">
        <v>42049</v>
      </c>
      <c r="B21138" s="171" t="s">
        <v>42050</v>
      </c>
      <c r="C21138" s="171" t="s">
        <v>212</v>
      </c>
      <c r="D21138" s="171" t="s">
        <v>4</v>
      </c>
      <c r="E21138" s="11">
        <v>45323</v>
      </c>
      <c r="F21138">
        <v>0</v>
      </c>
      <c r="G21138">
        <v>0</v>
      </c>
      <c r="I21138">
        <v>0</v>
      </c>
      <c r="J21138">
        <v>0</v>
      </c>
      <c r="L21138">
        <v>0</v>
      </c>
      <c r="N21138">
        <v>0</v>
      </c>
      <c r="P21138">
        <v>0</v>
      </c>
      <c r="Q21138">
        <v>0</v>
      </c>
      <c r="S21138">
        <v>0</v>
      </c>
    </row>
    <row r="21139" spans="1:19" x14ac:dyDescent="0.3">
      <c r="A21139" t="s">
        <v>42051</v>
      </c>
      <c r="B21139" s="171" t="s">
        <v>42052</v>
      </c>
      <c r="C21139" s="171" t="s">
        <v>215</v>
      </c>
      <c r="D21139" s="171" t="s">
        <v>4</v>
      </c>
      <c r="E21139" s="11">
        <v>45323</v>
      </c>
      <c r="F21139">
        <v>0</v>
      </c>
      <c r="G21139">
        <v>0</v>
      </c>
      <c r="I21139">
        <v>0</v>
      </c>
      <c r="J21139">
        <v>0</v>
      </c>
      <c r="L21139">
        <v>0</v>
      </c>
      <c r="N21139">
        <v>0</v>
      </c>
      <c r="P21139">
        <v>0</v>
      </c>
      <c r="Q21139">
        <v>0</v>
      </c>
      <c r="S21139">
        <v>0</v>
      </c>
    </row>
    <row r="21140" spans="1:19" x14ac:dyDescent="0.3">
      <c r="A21140" t="s">
        <v>42053</v>
      </c>
      <c r="B21140" s="171" t="s">
        <v>42054</v>
      </c>
      <c r="C21140" s="171" t="s">
        <v>35119</v>
      </c>
      <c r="D21140" s="171" t="s">
        <v>4</v>
      </c>
      <c r="E21140" s="11">
        <v>45323</v>
      </c>
      <c r="F21140">
        <v>2</v>
      </c>
      <c r="G21140">
        <v>4</v>
      </c>
      <c r="I21140">
        <v>21</v>
      </c>
      <c r="J21140">
        <v>22</v>
      </c>
      <c r="L21140">
        <v>44</v>
      </c>
      <c r="N21140">
        <v>16</v>
      </c>
      <c r="P21140">
        <v>0</v>
      </c>
      <c r="Q21140">
        <v>4</v>
      </c>
      <c r="S21140">
        <v>5</v>
      </c>
    </row>
    <row r="21141" spans="1:19" x14ac:dyDescent="0.3">
      <c r="A21141" t="s">
        <v>42055</v>
      </c>
      <c r="B21141" s="171" t="s">
        <v>42056</v>
      </c>
      <c r="C21141" s="171" t="s">
        <v>221</v>
      </c>
      <c r="D21141" s="171" t="s">
        <v>4</v>
      </c>
      <c r="E21141" s="11">
        <v>45323</v>
      </c>
      <c r="F21141">
        <v>0</v>
      </c>
      <c r="G21141">
        <v>0</v>
      </c>
      <c r="I21141">
        <v>0</v>
      </c>
      <c r="J21141">
        <v>0</v>
      </c>
      <c r="L21141">
        <v>0</v>
      </c>
      <c r="N21141">
        <v>0</v>
      </c>
      <c r="P21141">
        <v>0</v>
      </c>
      <c r="Q21141">
        <v>0</v>
      </c>
      <c r="S21141">
        <v>0</v>
      </c>
    </row>
    <row r="21142" spans="1:19" x14ac:dyDescent="0.3">
      <c r="A21142" t="s">
        <v>42057</v>
      </c>
      <c r="B21142" s="171" t="s">
        <v>42058</v>
      </c>
      <c r="C21142" s="171" t="s">
        <v>8233</v>
      </c>
      <c r="D21142" s="171" t="s">
        <v>4</v>
      </c>
      <c r="E21142" s="11">
        <v>45323</v>
      </c>
      <c r="F21142">
        <v>2</v>
      </c>
      <c r="G21142">
        <v>3</v>
      </c>
      <c r="I21142">
        <v>22</v>
      </c>
      <c r="J21142">
        <v>22</v>
      </c>
      <c r="L21142">
        <v>33</v>
      </c>
      <c r="N21142">
        <v>22</v>
      </c>
      <c r="P21142">
        <v>0</v>
      </c>
      <c r="Q21142">
        <v>1</v>
      </c>
      <c r="S21142">
        <v>0</v>
      </c>
    </row>
    <row r="21143" spans="1:19" x14ac:dyDescent="0.3">
      <c r="A21143" t="s">
        <v>42059</v>
      </c>
      <c r="B21143" s="171" t="s">
        <v>42060</v>
      </c>
      <c r="C21143" s="171" t="s">
        <v>233</v>
      </c>
      <c r="D21143" s="171" t="s">
        <v>4</v>
      </c>
      <c r="E21143" s="11">
        <v>45323</v>
      </c>
      <c r="F21143">
        <v>0</v>
      </c>
      <c r="G21143">
        <v>0</v>
      </c>
      <c r="I21143">
        <v>0</v>
      </c>
      <c r="J21143">
        <v>0</v>
      </c>
      <c r="L21143">
        <v>0</v>
      </c>
      <c r="N21143">
        <v>0</v>
      </c>
      <c r="P21143">
        <v>0</v>
      </c>
      <c r="Q21143">
        <v>0</v>
      </c>
      <c r="S21143">
        <v>0</v>
      </c>
    </row>
    <row r="21144" spans="1:19" x14ac:dyDescent="0.3">
      <c r="A21144" t="s">
        <v>42061</v>
      </c>
      <c r="B21144" s="171" t="s">
        <v>42062</v>
      </c>
      <c r="C21144" s="171" t="s">
        <v>35128</v>
      </c>
      <c r="D21144" s="171" t="s">
        <v>80</v>
      </c>
      <c r="E21144" s="11">
        <v>45323</v>
      </c>
      <c r="F21144">
        <v>3.5</v>
      </c>
      <c r="G21144">
        <v>4</v>
      </c>
      <c r="I21144">
        <v>4</v>
      </c>
      <c r="J21144">
        <v>14</v>
      </c>
      <c r="L21144">
        <v>16</v>
      </c>
      <c r="N21144">
        <v>3</v>
      </c>
      <c r="P21144">
        <v>0</v>
      </c>
      <c r="Q21144">
        <v>0</v>
      </c>
      <c r="S21144">
        <v>1</v>
      </c>
    </row>
    <row r="21145" spans="1:19" x14ac:dyDescent="0.3">
      <c r="A21145" t="s">
        <v>42063</v>
      </c>
      <c r="B21145" s="171" t="s">
        <v>42064</v>
      </c>
      <c r="C21145" s="171" t="s">
        <v>35128</v>
      </c>
      <c r="D21145" s="171" t="s">
        <v>4</v>
      </c>
      <c r="E21145" s="11">
        <v>45323</v>
      </c>
      <c r="F21145">
        <v>3.5</v>
      </c>
      <c r="G21145">
        <v>4</v>
      </c>
      <c r="I21145">
        <v>4</v>
      </c>
      <c r="J21145">
        <v>14</v>
      </c>
      <c r="L21145">
        <v>16</v>
      </c>
      <c r="N21145">
        <v>3</v>
      </c>
      <c r="P21145">
        <v>0</v>
      </c>
      <c r="Q21145">
        <v>0</v>
      </c>
      <c r="S21145">
        <v>1</v>
      </c>
    </row>
    <row r="21146" spans="1:19" x14ac:dyDescent="0.3">
      <c r="A21146" t="s">
        <v>42065</v>
      </c>
      <c r="B21146" s="171" t="s">
        <v>42066</v>
      </c>
      <c r="C21146" s="171" t="s">
        <v>79</v>
      </c>
      <c r="D21146" s="171" t="s">
        <v>80</v>
      </c>
      <c r="E21146" s="11">
        <v>45323</v>
      </c>
      <c r="F21146">
        <v>0</v>
      </c>
      <c r="G21146">
        <v>0</v>
      </c>
      <c r="I21146">
        <v>0</v>
      </c>
      <c r="J21146">
        <v>0</v>
      </c>
      <c r="L21146">
        <v>0</v>
      </c>
      <c r="N21146">
        <v>0</v>
      </c>
      <c r="P21146">
        <v>0</v>
      </c>
      <c r="Q21146">
        <v>0</v>
      </c>
      <c r="S21146">
        <v>0</v>
      </c>
    </row>
    <row r="21147" spans="1:19" x14ac:dyDescent="0.3">
      <c r="A21147" t="s">
        <v>42067</v>
      </c>
      <c r="B21147" s="171" t="s">
        <v>42068</v>
      </c>
      <c r="C21147" s="171" t="s">
        <v>79</v>
      </c>
      <c r="D21147" s="171" t="s">
        <v>4</v>
      </c>
      <c r="E21147" s="11">
        <v>45323</v>
      </c>
      <c r="F21147">
        <v>0</v>
      </c>
      <c r="G21147">
        <v>0</v>
      </c>
      <c r="I21147">
        <v>0</v>
      </c>
      <c r="J21147">
        <v>0</v>
      </c>
      <c r="L21147">
        <v>0</v>
      </c>
      <c r="N21147">
        <v>0</v>
      </c>
      <c r="P21147">
        <v>0</v>
      </c>
      <c r="Q21147">
        <v>0</v>
      </c>
      <c r="S21147">
        <v>0</v>
      </c>
    </row>
    <row r="21148" spans="1:19" x14ac:dyDescent="0.3">
      <c r="A21148" t="s">
        <v>42069</v>
      </c>
      <c r="B21148" s="171" t="s">
        <v>42070</v>
      </c>
      <c r="C21148" s="171" t="s">
        <v>83</v>
      </c>
      <c r="D21148" s="171" t="s">
        <v>80</v>
      </c>
      <c r="E21148" s="11">
        <v>45323</v>
      </c>
      <c r="F21148">
        <v>4</v>
      </c>
      <c r="G21148">
        <v>4</v>
      </c>
      <c r="I21148">
        <v>6</v>
      </c>
      <c r="J21148">
        <v>21</v>
      </c>
      <c r="L21148">
        <v>21</v>
      </c>
      <c r="N21148">
        <v>6</v>
      </c>
      <c r="P21148">
        <v>0</v>
      </c>
      <c r="Q21148">
        <v>0</v>
      </c>
      <c r="S21148">
        <v>0</v>
      </c>
    </row>
    <row r="21149" spans="1:19" x14ac:dyDescent="0.3">
      <c r="A21149" t="s">
        <v>42071</v>
      </c>
      <c r="B21149" s="171" t="s">
        <v>42072</v>
      </c>
      <c r="C21149" s="171" t="s">
        <v>83</v>
      </c>
      <c r="D21149" s="171" t="s">
        <v>15341</v>
      </c>
      <c r="E21149" s="11">
        <v>45323</v>
      </c>
      <c r="F21149">
        <v>0</v>
      </c>
      <c r="G21149">
        <v>0</v>
      </c>
      <c r="I21149">
        <v>0</v>
      </c>
      <c r="J21149">
        <v>0</v>
      </c>
      <c r="L21149">
        <v>0</v>
      </c>
      <c r="N21149">
        <v>0</v>
      </c>
      <c r="P21149">
        <v>0</v>
      </c>
      <c r="Q21149">
        <v>0</v>
      </c>
      <c r="S21149">
        <v>0</v>
      </c>
    </row>
    <row r="21150" spans="1:19" x14ac:dyDescent="0.3">
      <c r="A21150" t="s">
        <v>42073</v>
      </c>
      <c r="B21150" s="171" t="s">
        <v>42074</v>
      </c>
      <c r="C21150" s="171" t="s">
        <v>83</v>
      </c>
      <c r="D21150" s="171" t="s">
        <v>4</v>
      </c>
      <c r="E21150" s="11">
        <v>45323</v>
      </c>
      <c r="F21150">
        <v>4</v>
      </c>
      <c r="G21150">
        <v>4</v>
      </c>
      <c r="I21150">
        <v>6</v>
      </c>
      <c r="J21150">
        <v>21</v>
      </c>
      <c r="L21150">
        <v>21</v>
      </c>
      <c r="N21150">
        <v>6</v>
      </c>
      <c r="P21150">
        <v>0</v>
      </c>
      <c r="Q21150">
        <v>0</v>
      </c>
      <c r="S21150">
        <v>0</v>
      </c>
    </row>
    <row r="21151" spans="1:19" x14ac:dyDescent="0.3">
      <c r="A21151" t="s">
        <v>42075</v>
      </c>
      <c r="B21151" s="171" t="s">
        <v>42076</v>
      </c>
      <c r="C21151" s="171" t="s">
        <v>86</v>
      </c>
      <c r="D21151" s="171" t="s">
        <v>80</v>
      </c>
      <c r="E21151" s="11">
        <v>45323</v>
      </c>
      <c r="F21151">
        <v>8</v>
      </c>
      <c r="G21151">
        <v>8</v>
      </c>
      <c r="I21151">
        <v>26</v>
      </c>
      <c r="J21151">
        <v>44</v>
      </c>
      <c r="L21151">
        <v>44</v>
      </c>
      <c r="N21151">
        <v>21</v>
      </c>
      <c r="P21151">
        <v>4</v>
      </c>
      <c r="Q21151">
        <v>10</v>
      </c>
      <c r="S21151">
        <v>5</v>
      </c>
    </row>
    <row r="21152" spans="1:19" x14ac:dyDescent="0.3">
      <c r="A21152" t="s">
        <v>42077</v>
      </c>
      <c r="B21152" s="171" t="s">
        <v>42078</v>
      </c>
      <c r="C21152" s="171" t="s">
        <v>86</v>
      </c>
      <c r="D21152" s="171" t="s">
        <v>4</v>
      </c>
      <c r="E21152" s="11">
        <v>45323</v>
      </c>
      <c r="F21152">
        <v>8</v>
      </c>
      <c r="G21152">
        <v>8</v>
      </c>
      <c r="I21152">
        <v>26</v>
      </c>
      <c r="J21152">
        <v>44</v>
      </c>
      <c r="L21152">
        <v>44</v>
      </c>
      <c r="N21152">
        <v>21</v>
      </c>
      <c r="P21152">
        <v>4</v>
      </c>
      <c r="Q21152">
        <v>10</v>
      </c>
      <c r="S21152">
        <v>5</v>
      </c>
    </row>
    <row r="21153" spans="1:19" x14ac:dyDescent="0.3">
      <c r="A21153" t="s">
        <v>42079</v>
      </c>
      <c r="B21153" s="171" t="s">
        <v>42080</v>
      </c>
      <c r="C21153" s="171" t="s">
        <v>40284</v>
      </c>
      <c r="D21153" s="171" t="s">
        <v>80</v>
      </c>
      <c r="E21153" s="11">
        <v>45323</v>
      </c>
      <c r="F21153">
        <v>13</v>
      </c>
      <c r="G21153">
        <v>13</v>
      </c>
      <c r="I21153">
        <v>39</v>
      </c>
      <c r="J21153">
        <v>52</v>
      </c>
      <c r="L21153">
        <v>52</v>
      </c>
      <c r="N21153">
        <v>30</v>
      </c>
      <c r="P21153">
        <v>7</v>
      </c>
      <c r="Q21153">
        <v>7</v>
      </c>
      <c r="S21153">
        <v>9</v>
      </c>
    </row>
    <row r="21154" spans="1:19" x14ac:dyDescent="0.3">
      <c r="A21154" t="s">
        <v>42081</v>
      </c>
      <c r="B21154" s="171" t="s">
        <v>42082</v>
      </c>
      <c r="C21154" s="171" t="s">
        <v>40284</v>
      </c>
      <c r="D21154" s="171" t="s">
        <v>4</v>
      </c>
      <c r="E21154" s="11">
        <v>45323</v>
      </c>
      <c r="F21154">
        <v>13</v>
      </c>
      <c r="G21154">
        <v>13</v>
      </c>
      <c r="I21154">
        <v>39</v>
      </c>
      <c r="J21154">
        <v>52</v>
      </c>
      <c r="L21154">
        <v>52</v>
      </c>
      <c r="N21154">
        <v>30</v>
      </c>
      <c r="P21154">
        <v>7</v>
      </c>
      <c r="Q21154">
        <v>7</v>
      </c>
      <c r="S21154">
        <v>9</v>
      </c>
    </row>
    <row r="21155" spans="1:19" x14ac:dyDescent="0.3">
      <c r="A21155" t="s">
        <v>42083</v>
      </c>
      <c r="B21155" s="171" t="s">
        <v>42084</v>
      </c>
      <c r="C21155" s="171" t="s">
        <v>89</v>
      </c>
      <c r="D21155" s="171" t="s">
        <v>80</v>
      </c>
      <c r="E21155" s="11">
        <v>45323</v>
      </c>
      <c r="F21155">
        <v>3</v>
      </c>
      <c r="G21155">
        <v>4</v>
      </c>
      <c r="I21155">
        <v>14</v>
      </c>
      <c r="J21155">
        <v>15</v>
      </c>
      <c r="L21155">
        <v>20</v>
      </c>
      <c r="N21155">
        <v>10</v>
      </c>
      <c r="P21155">
        <v>1</v>
      </c>
      <c r="Q21155">
        <v>1</v>
      </c>
      <c r="S21155">
        <v>4</v>
      </c>
    </row>
    <row r="21156" spans="1:19" x14ac:dyDescent="0.3">
      <c r="A21156" t="s">
        <v>42085</v>
      </c>
      <c r="B21156" s="171" t="s">
        <v>42086</v>
      </c>
      <c r="C21156" s="171" t="s">
        <v>89</v>
      </c>
      <c r="D21156" s="171" t="s">
        <v>4</v>
      </c>
      <c r="E21156" s="11">
        <v>45323</v>
      </c>
      <c r="F21156">
        <v>3</v>
      </c>
      <c r="G21156">
        <v>4</v>
      </c>
      <c r="I21156">
        <v>14</v>
      </c>
      <c r="J21156">
        <v>15</v>
      </c>
      <c r="L21156">
        <v>20</v>
      </c>
      <c r="N21156">
        <v>10</v>
      </c>
      <c r="P21156">
        <v>1</v>
      </c>
      <c r="Q21156">
        <v>1</v>
      </c>
      <c r="S21156">
        <v>4</v>
      </c>
    </row>
    <row r="21157" spans="1:19" x14ac:dyDescent="0.3">
      <c r="A21157" t="s">
        <v>42087</v>
      </c>
      <c r="B21157" s="171" t="s">
        <v>42088</v>
      </c>
      <c r="C21157" s="171" t="s">
        <v>92</v>
      </c>
      <c r="D21157" s="171" t="s">
        <v>80</v>
      </c>
      <c r="E21157" s="11">
        <v>45323</v>
      </c>
      <c r="F21157">
        <v>0</v>
      </c>
      <c r="G21157">
        <v>0</v>
      </c>
      <c r="I21157">
        <v>0</v>
      </c>
      <c r="J21157">
        <v>0</v>
      </c>
      <c r="L21157">
        <v>0</v>
      </c>
      <c r="N21157">
        <v>0</v>
      </c>
      <c r="P21157">
        <v>0</v>
      </c>
      <c r="Q21157">
        <v>0</v>
      </c>
      <c r="S21157">
        <v>0</v>
      </c>
    </row>
    <row r="21158" spans="1:19" x14ac:dyDescent="0.3">
      <c r="A21158" t="s">
        <v>42089</v>
      </c>
      <c r="B21158" s="171" t="s">
        <v>42090</v>
      </c>
      <c r="C21158" s="171" t="s">
        <v>92</v>
      </c>
      <c r="D21158" s="171" t="s">
        <v>4</v>
      </c>
      <c r="E21158" s="11">
        <v>45323</v>
      </c>
      <c r="F21158">
        <v>0</v>
      </c>
      <c r="G21158">
        <v>0</v>
      </c>
      <c r="I21158">
        <v>0</v>
      </c>
      <c r="J21158">
        <v>0</v>
      </c>
      <c r="L21158">
        <v>0</v>
      </c>
      <c r="N21158">
        <v>0</v>
      </c>
      <c r="P21158">
        <v>0</v>
      </c>
      <c r="Q21158">
        <v>0</v>
      </c>
      <c r="S21158">
        <v>0</v>
      </c>
    </row>
    <row r="21159" spans="1:19" x14ac:dyDescent="0.3">
      <c r="A21159" t="s">
        <v>42091</v>
      </c>
      <c r="B21159" s="171" t="s">
        <v>42092</v>
      </c>
      <c r="C21159" s="171" t="s">
        <v>95</v>
      </c>
      <c r="D21159" s="171" t="s">
        <v>80</v>
      </c>
      <c r="E21159" s="11">
        <v>45323</v>
      </c>
      <c r="F21159">
        <v>3.5</v>
      </c>
      <c r="G21159">
        <v>4</v>
      </c>
      <c r="I21159">
        <v>4</v>
      </c>
      <c r="J21159">
        <v>18</v>
      </c>
      <c r="L21159">
        <v>19</v>
      </c>
      <c r="N21159">
        <v>4</v>
      </c>
      <c r="P21159">
        <v>0</v>
      </c>
      <c r="Q21159">
        <v>0</v>
      </c>
      <c r="S21159">
        <v>0</v>
      </c>
    </row>
    <row r="21160" spans="1:19" x14ac:dyDescent="0.3">
      <c r="A21160" t="s">
        <v>42093</v>
      </c>
      <c r="B21160" s="171" t="s">
        <v>42094</v>
      </c>
      <c r="C21160" s="171" t="s">
        <v>95</v>
      </c>
      <c r="D21160" s="171" t="s">
        <v>15341</v>
      </c>
      <c r="E21160" s="11">
        <v>45323</v>
      </c>
      <c r="F21160">
        <v>0</v>
      </c>
      <c r="G21160">
        <v>0</v>
      </c>
      <c r="I21160">
        <v>0</v>
      </c>
      <c r="J21160">
        <v>0</v>
      </c>
      <c r="L21160">
        <v>0</v>
      </c>
      <c r="N21160">
        <v>0</v>
      </c>
      <c r="P21160">
        <v>0</v>
      </c>
      <c r="Q21160">
        <v>0</v>
      </c>
      <c r="S21160">
        <v>0</v>
      </c>
    </row>
    <row r="21161" spans="1:19" x14ac:dyDescent="0.3">
      <c r="A21161" t="s">
        <v>42095</v>
      </c>
      <c r="B21161" s="171" t="s">
        <v>42096</v>
      </c>
      <c r="C21161" s="171" t="s">
        <v>95</v>
      </c>
      <c r="D21161" s="171" t="s">
        <v>4</v>
      </c>
      <c r="E21161" s="11">
        <v>45323</v>
      </c>
      <c r="F21161">
        <v>3.5</v>
      </c>
      <c r="G21161">
        <v>4</v>
      </c>
      <c r="I21161">
        <v>4</v>
      </c>
      <c r="J21161">
        <v>18</v>
      </c>
      <c r="L21161">
        <v>19</v>
      </c>
      <c r="N21161">
        <v>4</v>
      </c>
      <c r="P21161">
        <v>0</v>
      </c>
      <c r="Q21161">
        <v>0</v>
      </c>
      <c r="S21161">
        <v>0</v>
      </c>
    </row>
    <row r="21162" spans="1:19" x14ac:dyDescent="0.3">
      <c r="A21162" t="s">
        <v>42097</v>
      </c>
      <c r="B21162" s="171" t="s">
        <v>42098</v>
      </c>
      <c r="C21162" s="171" t="s">
        <v>35161</v>
      </c>
      <c r="D21162" s="171" t="s">
        <v>80</v>
      </c>
      <c r="E21162" s="11">
        <v>45323</v>
      </c>
      <c r="F21162">
        <v>3</v>
      </c>
      <c r="G21162">
        <v>3.5</v>
      </c>
      <c r="I21162">
        <v>5</v>
      </c>
      <c r="J21162">
        <v>16</v>
      </c>
      <c r="L21162">
        <v>18</v>
      </c>
      <c r="N21162">
        <v>4</v>
      </c>
      <c r="P21162">
        <v>0</v>
      </c>
      <c r="Q21162">
        <v>0</v>
      </c>
      <c r="S21162">
        <v>1</v>
      </c>
    </row>
    <row r="21163" spans="1:19" x14ac:dyDescent="0.3">
      <c r="A21163" t="s">
        <v>42099</v>
      </c>
      <c r="B21163" s="171" t="s">
        <v>42100</v>
      </c>
      <c r="C21163" s="171" t="s">
        <v>35161</v>
      </c>
      <c r="D21163" s="171" t="s">
        <v>4</v>
      </c>
      <c r="E21163" s="11">
        <v>45323</v>
      </c>
      <c r="F21163">
        <v>3</v>
      </c>
      <c r="G21163">
        <v>3.5</v>
      </c>
      <c r="I21163">
        <v>5</v>
      </c>
      <c r="J21163">
        <v>16</v>
      </c>
      <c r="L21163">
        <v>18</v>
      </c>
      <c r="N21163">
        <v>4</v>
      </c>
      <c r="P21163">
        <v>0</v>
      </c>
      <c r="Q21163">
        <v>0</v>
      </c>
      <c r="S21163">
        <v>1</v>
      </c>
    </row>
    <row r="21164" spans="1:19" x14ac:dyDescent="0.3">
      <c r="A21164" t="s">
        <v>42101</v>
      </c>
      <c r="B21164" s="171" t="s">
        <v>42102</v>
      </c>
      <c r="C21164" s="171" t="s">
        <v>19659</v>
      </c>
      <c r="D21164" s="171" t="s">
        <v>80</v>
      </c>
      <c r="E21164" s="11">
        <v>45323</v>
      </c>
      <c r="F21164">
        <v>0</v>
      </c>
      <c r="G21164">
        <v>0</v>
      </c>
      <c r="I21164">
        <v>0</v>
      </c>
      <c r="J21164">
        <v>0</v>
      </c>
      <c r="L21164">
        <v>0</v>
      </c>
      <c r="N21164">
        <v>0</v>
      </c>
      <c r="P21164">
        <v>0</v>
      </c>
      <c r="Q21164">
        <v>0</v>
      </c>
      <c r="S21164">
        <v>0</v>
      </c>
    </row>
    <row r="21165" spans="1:19" x14ac:dyDescent="0.3">
      <c r="A21165" t="s">
        <v>42103</v>
      </c>
      <c r="B21165" s="171" t="s">
        <v>42104</v>
      </c>
      <c r="C21165" s="171" t="s">
        <v>19659</v>
      </c>
      <c r="D21165" s="171" t="s">
        <v>4</v>
      </c>
      <c r="E21165" s="11">
        <v>45323</v>
      </c>
      <c r="F21165">
        <v>0</v>
      </c>
      <c r="G21165">
        <v>0</v>
      </c>
      <c r="I21165">
        <v>0</v>
      </c>
      <c r="J21165">
        <v>0</v>
      </c>
      <c r="L21165">
        <v>0</v>
      </c>
      <c r="N21165">
        <v>0</v>
      </c>
      <c r="P21165">
        <v>0</v>
      </c>
      <c r="Q21165">
        <v>0</v>
      </c>
      <c r="S21165">
        <v>0</v>
      </c>
    </row>
    <row r="21166" spans="1:19" x14ac:dyDescent="0.3">
      <c r="A21166" t="s">
        <v>42105</v>
      </c>
      <c r="B21166" s="171" t="s">
        <v>42106</v>
      </c>
      <c r="C21166" s="171" t="s">
        <v>98</v>
      </c>
      <c r="D21166" s="171" t="s">
        <v>80</v>
      </c>
      <c r="E21166" s="11">
        <v>45323</v>
      </c>
      <c r="F21166">
        <v>8</v>
      </c>
      <c r="G21166">
        <v>12.5</v>
      </c>
      <c r="I21166">
        <v>24</v>
      </c>
      <c r="J21166">
        <v>47</v>
      </c>
      <c r="L21166">
        <v>70</v>
      </c>
      <c r="N21166">
        <v>19</v>
      </c>
      <c r="P21166">
        <v>0</v>
      </c>
      <c r="Q21166">
        <v>0</v>
      </c>
      <c r="S21166">
        <v>5</v>
      </c>
    </row>
    <row r="21167" spans="1:19" x14ac:dyDescent="0.3">
      <c r="A21167" t="s">
        <v>42107</v>
      </c>
      <c r="B21167" s="171" t="s">
        <v>42108</v>
      </c>
      <c r="C21167" s="171" t="s">
        <v>98</v>
      </c>
      <c r="D21167" s="171" t="s">
        <v>4</v>
      </c>
      <c r="E21167" s="11">
        <v>45323</v>
      </c>
      <c r="F21167">
        <v>8</v>
      </c>
      <c r="G21167">
        <v>12.5</v>
      </c>
      <c r="I21167">
        <v>24</v>
      </c>
      <c r="J21167">
        <v>47</v>
      </c>
      <c r="L21167">
        <v>70</v>
      </c>
      <c r="N21167">
        <v>19</v>
      </c>
      <c r="P21167">
        <v>0</v>
      </c>
      <c r="Q21167">
        <v>0</v>
      </c>
      <c r="S21167">
        <v>5</v>
      </c>
    </row>
    <row r="21168" spans="1:19" x14ac:dyDescent="0.3">
      <c r="A21168" t="s">
        <v>42109</v>
      </c>
      <c r="B21168" s="171" t="s">
        <v>42110</v>
      </c>
      <c r="C21168" s="171" t="s">
        <v>101</v>
      </c>
      <c r="D21168" s="171" t="s">
        <v>80</v>
      </c>
      <c r="E21168" s="11">
        <v>45323</v>
      </c>
      <c r="F21168">
        <v>22.5</v>
      </c>
      <c r="G21168">
        <v>29.5</v>
      </c>
      <c r="I21168">
        <v>159</v>
      </c>
      <c r="J21168">
        <v>252</v>
      </c>
      <c r="L21168">
        <v>330</v>
      </c>
      <c r="N21168">
        <v>130</v>
      </c>
      <c r="P21168">
        <v>4</v>
      </c>
      <c r="Q21168">
        <v>9</v>
      </c>
      <c r="S21168">
        <v>29</v>
      </c>
    </row>
    <row r="21169" spans="1:19" x14ac:dyDescent="0.3">
      <c r="A21169" t="s">
        <v>42111</v>
      </c>
      <c r="B21169" s="171" t="s">
        <v>42112</v>
      </c>
      <c r="C21169" s="171" t="s">
        <v>101</v>
      </c>
      <c r="D21169" s="171" t="s">
        <v>4</v>
      </c>
      <c r="E21169" s="11">
        <v>45323</v>
      </c>
      <c r="F21169">
        <v>22.5</v>
      </c>
      <c r="G21169">
        <v>29.5</v>
      </c>
      <c r="I21169">
        <v>159</v>
      </c>
      <c r="J21169">
        <v>252</v>
      </c>
      <c r="L21169">
        <v>330</v>
      </c>
      <c r="N21169">
        <v>130</v>
      </c>
      <c r="P21169">
        <v>4</v>
      </c>
      <c r="Q21169">
        <v>9</v>
      </c>
      <c r="S21169">
        <v>29</v>
      </c>
    </row>
    <row r="21170" spans="1:19" x14ac:dyDescent="0.3">
      <c r="A21170" t="s">
        <v>42113</v>
      </c>
      <c r="B21170" s="171" t="s">
        <v>42114</v>
      </c>
      <c r="C21170" s="171" t="s">
        <v>6843</v>
      </c>
      <c r="D21170" s="171" t="s">
        <v>80</v>
      </c>
      <c r="E21170" s="11">
        <v>45323</v>
      </c>
      <c r="F21170">
        <v>2.5</v>
      </c>
      <c r="G21170">
        <v>5</v>
      </c>
      <c r="I21170">
        <v>8</v>
      </c>
      <c r="J21170">
        <v>14</v>
      </c>
      <c r="L21170">
        <v>28</v>
      </c>
      <c r="N21170">
        <v>8</v>
      </c>
      <c r="P21170">
        <v>0</v>
      </c>
      <c r="Q21170">
        <v>0</v>
      </c>
      <c r="S21170">
        <v>0</v>
      </c>
    </row>
    <row r="21171" spans="1:19" x14ac:dyDescent="0.3">
      <c r="A21171" t="s">
        <v>42115</v>
      </c>
      <c r="B21171" s="171" t="s">
        <v>42116</v>
      </c>
      <c r="C21171" s="171" t="s">
        <v>6843</v>
      </c>
      <c r="D21171" s="171" t="s">
        <v>4</v>
      </c>
      <c r="E21171" s="11">
        <v>45323</v>
      </c>
      <c r="F21171">
        <v>2.5</v>
      </c>
      <c r="G21171">
        <v>5</v>
      </c>
      <c r="I21171">
        <v>8</v>
      </c>
      <c r="J21171">
        <v>14</v>
      </c>
      <c r="L21171">
        <v>28</v>
      </c>
      <c r="N21171">
        <v>8</v>
      </c>
      <c r="P21171">
        <v>0</v>
      </c>
      <c r="Q21171">
        <v>0</v>
      </c>
      <c r="S21171">
        <v>0</v>
      </c>
    </row>
    <row r="21172" spans="1:19" x14ac:dyDescent="0.3">
      <c r="A21172" t="s">
        <v>42117</v>
      </c>
      <c r="B21172" s="171" t="s">
        <v>42118</v>
      </c>
      <c r="C21172" s="171" t="s">
        <v>12995</v>
      </c>
      <c r="D21172" s="171" t="s">
        <v>80</v>
      </c>
      <c r="E21172" s="11">
        <v>45323</v>
      </c>
      <c r="F21172">
        <v>71</v>
      </c>
      <c r="G21172">
        <v>87.5</v>
      </c>
      <c r="I21172">
        <v>289</v>
      </c>
      <c r="J21172">
        <v>493</v>
      </c>
      <c r="L21172">
        <v>618</v>
      </c>
      <c r="N21172">
        <v>235</v>
      </c>
      <c r="O21172" t="s">
        <v>16361</v>
      </c>
      <c r="P21172">
        <v>16</v>
      </c>
      <c r="Q21172">
        <v>27</v>
      </c>
      <c r="S21172">
        <v>54</v>
      </c>
    </row>
    <row r="21173" spans="1:19" x14ac:dyDescent="0.3">
      <c r="A21173" t="s">
        <v>42119</v>
      </c>
      <c r="B21173" s="171" t="s">
        <v>42120</v>
      </c>
      <c r="C21173" s="171" t="s">
        <v>15504</v>
      </c>
      <c r="D21173" s="171" t="s">
        <v>15341</v>
      </c>
      <c r="E21173" s="11">
        <v>45323</v>
      </c>
      <c r="F21173">
        <v>0</v>
      </c>
      <c r="G21173">
        <v>0</v>
      </c>
      <c r="I21173">
        <v>0</v>
      </c>
      <c r="J21173">
        <v>0</v>
      </c>
      <c r="L21173">
        <v>0</v>
      </c>
      <c r="N21173">
        <v>0</v>
      </c>
      <c r="O21173" t="s">
        <v>16361</v>
      </c>
      <c r="P21173">
        <v>0</v>
      </c>
      <c r="Q21173">
        <v>0</v>
      </c>
      <c r="S21173">
        <v>0</v>
      </c>
    </row>
    <row r="21174" spans="1:19" x14ac:dyDescent="0.3">
      <c r="A21174" t="s">
        <v>42121</v>
      </c>
      <c r="B21174" s="171" t="s">
        <v>42122</v>
      </c>
      <c r="C21174" s="171" t="s">
        <v>15511</v>
      </c>
      <c r="D21174" s="171" t="s">
        <v>80</v>
      </c>
      <c r="E21174" s="11">
        <v>45323</v>
      </c>
      <c r="F21174">
        <v>18.5</v>
      </c>
      <c r="G21174">
        <v>24</v>
      </c>
      <c r="H21174">
        <v>201</v>
      </c>
      <c r="I21174">
        <v>39</v>
      </c>
      <c r="J21174">
        <v>102</v>
      </c>
      <c r="L21174">
        <v>128</v>
      </c>
      <c r="N21174">
        <v>33</v>
      </c>
      <c r="P21174">
        <v>0</v>
      </c>
      <c r="Q21174">
        <v>0</v>
      </c>
      <c r="S21174">
        <v>6</v>
      </c>
    </row>
    <row r="21175" spans="1:19" x14ac:dyDescent="0.3">
      <c r="A21175" t="s">
        <v>42123</v>
      </c>
      <c r="B21175" s="171" t="s">
        <v>42124</v>
      </c>
      <c r="C21175" s="171" t="s">
        <v>15511</v>
      </c>
      <c r="D21175" s="171" t="s">
        <v>15341</v>
      </c>
      <c r="E21175" s="11">
        <v>45323</v>
      </c>
      <c r="F21175">
        <v>0</v>
      </c>
      <c r="G21175">
        <v>0</v>
      </c>
      <c r="I21175">
        <v>0</v>
      </c>
      <c r="J21175">
        <v>0</v>
      </c>
      <c r="L21175">
        <v>0</v>
      </c>
      <c r="N21175">
        <v>0</v>
      </c>
      <c r="P21175">
        <v>0</v>
      </c>
      <c r="Q21175">
        <v>0</v>
      </c>
      <c r="S21175">
        <v>0</v>
      </c>
    </row>
    <row r="21176" spans="1:19" x14ac:dyDescent="0.3">
      <c r="A21176" t="s">
        <v>42125</v>
      </c>
      <c r="B21176" s="171" t="s">
        <v>42126</v>
      </c>
      <c r="C21176" s="171" t="s">
        <v>15511</v>
      </c>
      <c r="D21176" s="171" t="s">
        <v>4</v>
      </c>
      <c r="E21176" s="11">
        <v>45323</v>
      </c>
      <c r="F21176">
        <v>18.5</v>
      </c>
      <c r="G21176">
        <v>24</v>
      </c>
      <c r="I21176">
        <v>39</v>
      </c>
      <c r="J21176">
        <v>102</v>
      </c>
      <c r="L21176">
        <v>128</v>
      </c>
      <c r="N21176">
        <v>33</v>
      </c>
      <c r="P21176">
        <v>0</v>
      </c>
      <c r="Q21176">
        <v>0</v>
      </c>
      <c r="S21176">
        <v>6</v>
      </c>
    </row>
    <row r="21177" spans="1:19" x14ac:dyDescent="0.3">
      <c r="A21177" t="s">
        <v>42127</v>
      </c>
      <c r="B21177" s="171" t="s">
        <v>42128</v>
      </c>
      <c r="C21177" s="171" t="s">
        <v>104</v>
      </c>
      <c r="D21177" s="171" t="s">
        <v>4</v>
      </c>
      <c r="E21177" s="11">
        <v>45323</v>
      </c>
      <c r="F21177">
        <v>71</v>
      </c>
      <c r="G21177">
        <v>87.5</v>
      </c>
      <c r="I21177">
        <v>289</v>
      </c>
      <c r="J21177">
        <v>493</v>
      </c>
      <c r="L21177">
        <v>618</v>
      </c>
      <c r="N21177">
        <v>235</v>
      </c>
      <c r="P21177">
        <v>16</v>
      </c>
      <c r="Q21177">
        <v>27</v>
      </c>
      <c r="S21177">
        <v>54</v>
      </c>
    </row>
    <row r="21178" spans="1:19" x14ac:dyDescent="0.3">
      <c r="A21178" t="s">
        <v>42129</v>
      </c>
      <c r="B21178" s="171" t="s">
        <v>42130</v>
      </c>
      <c r="C21178" s="171" t="s">
        <v>34754</v>
      </c>
      <c r="D21178" s="171" t="s">
        <v>80</v>
      </c>
      <c r="E21178" s="11">
        <v>45352</v>
      </c>
      <c r="F21178">
        <v>0.5</v>
      </c>
      <c r="G21178">
        <v>0.5</v>
      </c>
      <c r="I21178">
        <v>0</v>
      </c>
      <c r="J21178">
        <v>2</v>
      </c>
      <c r="L21178">
        <v>2</v>
      </c>
      <c r="N21178">
        <v>0</v>
      </c>
      <c r="P21178">
        <v>0</v>
      </c>
      <c r="Q21178">
        <v>0</v>
      </c>
      <c r="S21178">
        <v>0</v>
      </c>
    </row>
    <row r="21179" spans="1:19" x14ac:dyDescent="0.3">
      <c r="A21179" t="s">
        <v>42131</v>
      </c>
      <c r="B21179" s="171" t="s">
        <v>42132</v>
      </c>
      <c r="C21179" s="171" t="s">
        <v>34757</v>
      </c>
      <c r="D21179" s="171" t="s">
        <v>80</v>
      </c>
      <c r="E21179" s="11">
        <v>45352</v>
      </c>
      <c r="F21179">
        <v>1</v>
      </c>
      <c r="G21179">
        <v>1.5</v>
      </c>
      <c r="I21179">
        <v>0</v>
      </c>
      <c r="J21179">
        <v>4</v>
      </c>
      <c r="L21179">
        <v>6</v>
      </c>
      <c r="N21179">
        <v>0</v>
      </c>
      <c r="P21179">
        <v>0</v>
      </c>
      <c r="Q21179">
        <v>0</v>
      </c>
      <c r="S21179">
        <v>0</v>
      </c>
    </row>
    <row r="21180" spans="1:19" x14ac:dyDescent="0.3">
      <c r="A21180" t="s">
        <v>42133</v>
      </c>
      <c r="B21180" s="171" t="s">
        <v>42134</v>
      </c>
      <c r="C21180" s="171" t="s">
        <v>34760</v>
      </c>
      <c r="D21180" s="171" t="s">
        <v>80</v>
      </c>
      <c r="E21180" s="11">
        <v>45352</v>
      </c>
      <c r="F21180">
        <v>1</v>
      </c>
      <c r="G21180">
        <v>1</v>
      </c>
      <c r="I21180">
        <v>9</v>
      </c>
      <c r="J21180">
        <v>4</v>
      </c>
      <c r="L21180">
        <v>4</v>
      </c>
      <c r="N21180">
        <v>8</v>
      </c>
      <c r="P21180">
        <v>0</v>
      </c>
      <c r="Q21180">
        <v>0</v>
      </c>
      <c r="S21180">
        <v>1</v>
      </c>
    </row>
    <row r="21181" spans="1:19" x14ac:dyDescent="0.3">
      <c r="A21181" t="s">
        <v>42135</v>
      </c>
      <c r="B21181" s="171" t="s">
        <v>42136</v>
      </c>
      <c r="C21181" s="171" t="s">
        <v>34763</v>
      </c>
      <c r="D21181" s="171" t="s">
        <v>80</v>
      </c>
      <c r="E21181" s="11">
        <v>45352</v>
      </c>
      <c r="F21181">
        <v>0.5</v>
      </c>
      <c r="G21181">
        <v>0.5</v>
      </c>
      <c r="I21181">
        <v>0</v>
      </c>
      <c r="J21181">
        <v>2</v>
      </c>
      <c r="L21181">
        <v>2</v>
      </c>
      <c r="N21181">
        <v>0</v>
      </c>
      <c r="P21181">
        <v>0</v>
      </c>
      <c r="Q21181">
        <v>0</v>
      </c>
      <c r="S21181">
        <v>0</v>
      </c>
    </row>
    <row r="21182" spans="1:19" x14ac:dyDescent="0.3">
      <c r="A21182" t="s">
        <v>42137</v>
      </c>
      <c r="B21182" s="171" t="s">
        <v>42138</v>
      </c>
      <c r="C21182" s="171" t="s">
        <v>34766</v>
      </c>
      <c r="D21182" s="171" t="s">
        <v>80</v>
      </c>
      <c r="E21182" s="11">
        <v>45352</v>
      </c>
      <c r="F21182">
        <v>0.5</v>
      </c>
      <c r="G21182">
        <v>0.5</v>
      </c>
      <c r="I21182">
        <v>0</v>
      </c>
      <c r="J21182">
        <v>2</v>
      </c>
      <c r="L21182">
        <v>2</v>
      </c>
      <c r="N21182">
        <v>0</v>
      </c>
      <c r="P21182">
        <v>0</v>
      </c>
      <c r="Q21182">
        <v>0</v>
      </c>
      <c r="S21182">
        <v>0</v>
      </c>
    </row>
    <row r="21183" spans="1:19" x14ac:dyDescent="0.3">
      <c r="A21183" t="s">
        <v>42139</v>
      </c>
      <c r="B21183" s="171" t="s">
        <v>42140</v>
      </c>
      <c r="C21183" s="171" t="s">
        <v>119</v>
      </c>
      <c r="D21183" s="171" t="s">
        <v>80</v>
      </c>
      <c r="E21183" s="11">
        <v>45352</v>
      </c>
      <c r="F21183">
        <v>0</v>
      </c>
      <c r="G21183">
        <v>0</v>
      </c>
      <c r="I21183">
        <v>0</v>
      </c>
      <c r="J21183">
        <v>0</v>
      </c>
      <c r="L21183">
        <v>0</v>
      </c>
      <c r="N21183">
        <v>0</v>
      </c>
      <c r="P21183">
        <v>0</v>
      </c>
      <c r="Q21183">
        <v>0</v>
      </c>
      <c r="S21183">
        <v>0</v>
      </c>
    </row>
    <row r="21184" spans="1:19" x14ac:dyDescent="0.3">
      <c r="A21184" t="s">
        <v>42141</v>
      </c>
      <c r="B21184" s="171" t="s">
        <v>42142</v>
      </c>
      <c r="C21184" s="171" t="s">
        <v>143</v>
      </c>
      <c r="D21184" s="171" t="s">
        <v>80</v>
      </c>
      <c r="E21184" s="11">
        <v>45352</v>
      </c>
      <c r="F21184">
        <v>0</v>
      </c>
      <c r="G21184">
        <v>0</v>
      </c>
      <c r="I21184">
        <v>0</v>
      </c>
      <c r="J21184">
        <v>0</v>
      </c>
      <c r="L21184">
        <v>0</v>
      </c>
      <c r="N21184">
        <v>0</v>
      </c>
      <c r="P21184">
        <v>0</v>
      </c>
      <c r="Q21184">
        <v>0</v>
      </c>
      <c r="S21184">
        <v>0</v>
      </c>
    </row>
    <row r="21185" spans="1:19" x14ac:dyDescent="0.3">
      <c r="A21185" t="s">
        <v>42143</v>
      </c>
      <c r="B21185" s="171" t="s">
        <v>42144</v>
      </c>
      <c r="C21185" s="171" t="s">
        <v>158</v>
      </c>
      <c r="D21185" s="171" t="s">
        <v>80</v>
      </c>
      <c r="E21185" s="11">
        <v>45352</v>
      </c>
      <c r="F21185">
        <v>0</v>
      </c>
      <c r="G21185">
        <v>0</v>
      </c>
      <c r="I21185">
        <v>0</v>
      </c>
      <c r="J21185">
        <v>0</v>
      </c>
      <c r="L21185">
        <v>0</v>
      </c>
      <c r="N21185">
        <v>0</v>
      </c>
      <c r="P21185">
        <v>0</v>
      </c>
      <c r="Q21185">
        <v>0</v>
      </c>
      <c r="S21185">
        <v>0</v>
      </c>
    </row>
    <row r="21186" spans="1:19" x14ac:dyDescent="0.3">
      <c r="A21186" t="s">
        <v>42145</v>
      </c>
      <c r="B21186" s="171" t="s">
        <v>42146</v>
      </c>
      <c r="C21186" s="171" t="s">
        <v>209</v>
      </c>
      <c r="D21186" s="171" t="s">
        <v>80</v>
      </c>
      <c r="E21186" s="11">
        <v>45352</v>
      </c>
      <c r="F21186">
        <v>0</v>
      </c>
      <c r="G21186">
        <v>0</v>
      </c>
      <c r="I21186">
        <v>0</v>
      </c>
      <c r="J21186">
        <v>0</v>
      </c>
      <c r="L21186">
        <v>0</v>
      </c>
      <c r="N21186">
        <v>0</v>
      </c>
      <c r="P21186">
        <v>0</v>
      </c>
      <c r="Q21186">
        <v>0</v>
      </c>
      <c r="S21186">
        <v>0</v>
      </c>
    </row>
    <row r="21187" spans="1:19" x14ac:dyDescent="0.3">
      <c r="A21187" t="s">
        <v>42147</v>
      </c>
      <c r="B21187" s="171" t="s">
        <v>42148</v>
      </c>
      <c r="C21187" s="171" t="s">
        <v>76</v>
      </c>
      <c r="D21187" s="171" t="s">
        <v>80</v>
      </c>
      <c r="E21187" s="11">
        <v>45352</v>
      </c>
      <c r="F21187">
        <v>0</v>
      </c>
      <c r="G21187">
        <v>0</v>
      </c>
      <c r="I21187">
        <v>0</v>
      </c>
      <c r="J21187">
        <v>0</v>
      </c>
      <c r="L21187">
        <v>0</v>
      </c>
      <c r="N21187">
        <v>0</v>
      </c>
      <c r="P21187">
        <v>0</v>
      </c>
      <c r="Q21187">
        <v>0</v>
      </c>
      <c r="S21187">
        <v>0</v>
      </c>
    </row>
    <row r="21188" spans="1:19" x14ac:dyDescent="0.3">
      <c r="A21188" t="s">
        <v>42149</v>
      </c>
      <c r="B21188" s="171" t="s">
        <v>42150</v>
      </c>
      <c r="C21188" s="171" t="s">
        <v>15347</v>
      </c>
      <c r="D21188" s="171" t="s">
        <v>80</v>
      </c>
      <c r="E21188" s="11">
        <v>45352</v>
      </c>
      <c r="F21188">
        <v>0</v>
      </c>
      <c r="G21188">
        <v>0</v>
      </c>
      <c r="I21188">
        <v>0</v>
      </c>
      <c r="J21188">
        <v>0</v>
      </c>
      <c r="L21188">
        <v>0</v>
      </c>
      <c r="N21188">
        <v>0</v>
      </c>
      <c r="P21188">
        <v>0</v>
      </c>
      <c r="Q21188">
        <v>0</v>
      </c>
      <c r="S21188">
        <v>0</v>
      </c>
    </row>
    <row r="21189" spans="1:19" x14ac:dyDescent="0.3">
      <c r="A21189" t="s">
        <v>42151</v>
      </c>
      <c r="B21189" s="171" t="s">
        <v>42152</v>
      </c>
      <c r="C21189" s="171" t="s">
        <v>203</v>
      </c>
      <c r="D21189" s="171" t="s">
        <v>80</v>
      </c>
      <c r="E21189" s="11">
        <v>45352</v>
      </c>
      <c r="F21189">
        <v>3</v>
      </c>
      <c r="G21189">
        <v>3</v>
      </c>
      <c r="I21189">
        <v>4</v>
      </c>
      <c r="J21189">
        <v>15</v>
      </c>
      <c r="L21189">
        <v>15</v>
      </c>
      <c r="N21189">
        <v>4</v>
      </c>
      <c r="P21189">
        <v>1</v>
      </c>
      <c r="Q21189">
        <v>1</v>
      </c>
      <c r="S21189">
        <v>0</v>
      </c>
    </row>
    <row r="21190" spans="1:19" x14ac:dyDescent="0.3">
      <c r="A21190" t="s">
        <v>42153</v>
      </c>
      <c r="B21190" s="171" t="s">
        <v>42154</v>
      </c>
      <c r="C21190" s="171" t="s">
        <v>15340</v>
      </c>
      <c r="D21190" s="171" t="s">
        <v>15341</v>
      </c>
      <c r="E21190" s="11">
        <v>45352</v>
      </c>
      <c r="F21190">
        <v>0</v>
      </c>
      <c r="G21190">
        <v>0</v>
      </c>
      <c r="I21190">
        <v>0</v>
      </c>
      <c r="J21190">
        <v>0</v>
      </c>
      <c r="L21190">
        <v>0</v>
      </c>
      <c r="N21190">
        <v>0</v>
      </c>
      <c r="P21190">
        <v>0</v>
      </c>
      <c r="Q21190">
        <v>0</v>
      </c>
      <c r="S21190">
        <v>0</v>
      </c>
    </row>
    <row r="21191" spans="1:19" x14ac:dyDescent="0.3">
      <c r="A21191" t="s">
        <v>42155</v>
      </c>
      <c r="B21191" s="171" t="s">
        <v>42156</v>
      </c>
      <c r="C21191" s="171" t="s">
        <v>15340</v>
      </c>
      <c r="D21191" s="171" t="s">
        <v>80</v>
      </c>
      <c r="E21191" s="11">
        <v>45352</v>
      </c>
      <c r="F21191">
        <v>0</v>
      </c>
      <c r="G21191">
        <v>0</v>
      </c>
      <c r="I21191">
        <v>0</v>
      </c>
      <c r="J21191">
        <v>0</v>
      </c>
      <c r="L21191">
        <v>0</v>
      </c>
      <c r="N21191">
        <v>0</v>
      </c>
      <c r="P21191">
        <v>0</v>
      </c>
      <c r="Q21191">
        <v>0</v>
      </c>
      <c r="S21191">
        <v>0</v>
      </c>
    </row>
    <row r="21192" spans="1:19" x14ac:dyDescent="0.3">
      <c r="A21192" t="s">
        <v>42157</v>
      </c>
      <c r="B21192" s="171" t="s">
        <v>42158</v>
      </c>
      <c r="C21192" s="171" t="s">
        <v>15344</v>
      </c>
      <c r="D21192" s="171" t="s">
        <v>15341</v>
      </c>
      <c r="E21192" s="11">
        <v>45352</v>
      </c>
      <c r="F21192">
        <v>0</v>
      </c>
      <c r="G21192">
        <v>0</v>
      </c>
      <c r="I21192">
        <v>0</v>
      </c>
      <c r="J21192">
        <v>0</v>
      </c>
      <c r="L21192">
        <v>0</v>
      </c>
      <c r="N21192">
        <v>0</v>
      </c>
      <c r="P21192">
        <v>0</v>
      </c>
      <c r="Q21192">
        <v>0</v>
      </c>
      <c r="S21192">
        <v>0</v>
      </c>
    </row>
    <row r="21193" spans="1:19" x14ac:dyDescent="0.3">
      <c r="A21193" t="s">
        <v>42159</v>
      </c>
      <c r="B21193" s="171" t="s">
        <v>42160</v>
      </c>
      <c r="C21193" s="171" t="s">
        <v>15347</v>
      </c>
      <c r="D21193" s="171" t="s">
        <v>15341</v>
      </c>
      <c r="E21193" s="11">
        <v>45352</v>
      </c>
      <c r="F21193">
        <v>0</v>
      </c>
      <c r="G21193">
        <v>0</v>
      </c>
      <c r="I21193">
        <v>0</v>
      </c>
      <c r="J21193">
        <v>0</v>
      </c>
      <c r="L21193">
        <v>0</v>
      </c>
      <c r="N21193">
        <v>0</v>
      </c>
      <c r="P21193">
        <v>0</v>
      </c>
      <c r="Q21193">
        <v>0</v>
      </c>
      <c r="S21193">
        <v>0</v>
      </c>
    </row>
    <row r="21194" spans="1:19" x14ac:dyDescent="0.3">
      <c r="A21194" t="s">
        <v>42149</v>
      </c>
      <c r="B21194" s="171" t="s">
        <v>42150</v>
      </c>
      <c r="C21194" s="171" t="s">
        <v>15347</v>
      </c>
      <c r="D21194" s="171" t="s">
        <v>80</v>
      </c>
      <c r="E21194" s="11">
        <v>45352</v>
      </c>
      <c r="F21194">
        <v>1</v>
      </c>
      <c r="G21194">
        <v>1</v>
      </c>
      <c r="I21194">
        <v>0</v>
      </c>
      <c r="J21194">
        <v>6</v>
      </c>
      <c r="L21194">
        <v>6</v>
      </c>
      <c r="N21194">
        <v>0</v>
      </c>
      <c r="P21194">
        <v>0</v>
      </c>
      <c r="Q21194">
        <v>0</v>
      </c>
      <c r="S21194">
        <v>0</v>
      </c>
    </row>
    <row r="21195" spans="1:19" x14ac:dyDescent="0.3">
      <c r="A21195" t="s">
        <v>42161</v>
      </c>
      <c r="B21195" s="171" t="s">
        <v>42162</v>
      </c>
      <c r="C21195" s="171" t="s">
        <v>203</v>
      </c>
      <c r="D21195" s="171" t="s">
        <v>15341</v>
      </c>
      <c r="E21195" s="11">
        <v>45352</v>
      </c>
      <c r="F21195">
        <v>0</v>
      </c>
      <c r="G21195">
        <v>0</v>
      </c>
      <c r="I21195">
        <v>0</v>
      </c>
      <c r="J21195">
        <v>0</v>
      </c>
      <c r="L21195">
        <v>0</v>
      </c>
      <c r="N21195">
        <v>0</v>
      </c>
      <c r="P21195">
        <v>0</v>
      </c>
      <c r="Q21195">
        <v>0</v>
      </c>
      <c r="S21195">
        <v>0</v>
      </c>
    </row>
    <row r="21196" spans="1:19" x14ac:dyDescent="0.3">
      <c r="A21196" t="s">
        <v>42163</v>
      </c>
      <c r="B21196" s="171" t="s">
        <v>42164</v>
      </c>
      <c r="C21196" s="171" t="s">
        <v>24281</v>
      </c>
      <c r="D21196" s="171" t="s">
        <v>15341</v>
      </c>
      <c r="E21196" s="11">
        <v>45352</v>
      </c>
      <c r="F21196">
        <v>0</v>
      </c>
      <c r="G21196">
        <v>0</v>
      </c>
      <c r="I21196">
        <v>0</v>
      </c>
      <c r="J21196">
        <v>0</v>
      </c>
      <c r="L21196">
        <v>0</v>
      </c>
      <c r="N21196">
        <v>0</v>
      </c>
      <c r="P21196">
        <v>0</v>
      </c>
      <c r="Q21196">
        <v>0</v>
      </c>
      <c r="S21196">
        <v>0</v>
      </c>
    </row>
    <row r="21197" spans="1:19" x14ac:dyDescent="0.3">
      <c r="A21197" t="s">
        <v>42165</v>
      </c>
      <c r="B21197" s="171" t="s">
        <v>42166</v>
      </c>
      <c r="C21197" s="171" t="s">
        <v>24281</v>
      </c>
      <c r="D21197" s="171" t="s">
        <v>80</v>
      </c>
      <c r="E21197" s="11">
        <v>45352</v>
      </c>
      <c r="F21197">
        <v>0</v>
      </c>
      <c r="G21197">
        <v>0</v>
      </c>
      <c r="I21197">
        <v>0</v>
      </c>
      <c r="J21197">
        <v>0</v>
      </c>
      <c r="L21197">
        <v>0</v>
      </c>
      <c r="N21197">
        <v>0</v>
      </c>
      <c r="P21197">
        <v>0</v>
      </c>
      <c r="Q21197">
        <v>0</v>
      </c>
      <c r="S21197">
        <v>0</v>
      </c>
    </row>
    <row r="21198" spans="1:19" x14ac:dyDescent="0.3">
      <c r="A21198" t="s">
        <v>42167</v>
      </c>
      <c r="B21198" s="171" t="s">
        <v>42168</v>
      </c>
      <c r="C21198" s="171" t="s">
        <v>24284</v>
      </c>
      <c r="D21198" s="171" t="s">
        <v>80</v>
      </c>
      <c r="E21198" s="11">
        <v>45352</v>
      </c>
      <c r="F21198">
        <v>3</v>
      </c>
      <c r="G21198">
        <v>3</v>
      </c>
      <c r="I21198">
        <v>5</v>
      </c>
      <c r="J21198">
        <v>17</v>
      </c>
      <c r="L21198">
        <v>17</v>
      </c>
      <c r="N21198">
        <v>4</v>
      </c>
      <c r="P21198">
        <v>0</v>
      </c>
      <c r="Q21198">
        <v>0</v>
      </c>
      <c r="S21198">
        <v>1</v>
      </c>
    </row>
    <row r="21199" spans="1:19" x14ac:dyDescent="0.3">
      <c r="A21199" t="s">
        <v>42169</v>
      </c>
      <c r="B21199" s="171" t="s">
        <v>42170</v>
      </c>
      <c r="C21199" s="171" t="s">
        <v>18126</v>
      </c>
      <c r="D21199" s="171" t="s">
        <v>80</v>
      </c>
      <c r="E21199" s="11">
        <v>45352</v>
      </c>
      <c r="F21199">
        <v>0</v>
      </c>
      <c r="G21199">
        <v>0</v>
      </c>
      <c r="I21199">
        <v>0</v>
      </c>
      <c r="J21199">
        <v>0</v>
      </c>
      <c r="L21199">
        <v>0</v>
      </c>
      <c r="N21199">
        <v>0</v>
      </c>
      <c r="P21199">
        <v>0</v>
      </c>
      <c r="Q21199">
        <v>0</v>
      </c>
      <c r="S21199">
        <v>0</v>
      </c>
    </row>
    <row r="21200" spans="1:19" x14ac:dyDescent="0.3">
      <c r="A21200" t="s">
        <v>42171</v>
      </c>
      <c r="B21200" s="171" t="s">
        <v>42172</v>
      </c>
      <c r="C21200" s="171" t="s">
        <v>128</v>
      </c>
      <c r="D21200" s="171" t="s">
        <v>80</v>
      </c>
      <c r="E21200" s="11">
        <v>45352</v>
      </c>
      <c r="F21200">
        <v>0</v>
      </c>
      <c r="G21200">
        <v>0</v>
      </c>
      <c r="I21200">
        <v>0</v>
      </c>
      <c r="J21200">
        <v>0</v>
      </c>
      <c r="L21200">
        <v>0</v>
      </c>
      <c r="N21200">
        <v>0</v>
      </c>
      <c r="P21200">
        <v>0</v>
      </c>
      <c r="Q21200">
        <v>0</v>
      </c>
      <c r="S21200">
        <v>0</v>
      </c>
    </row>
    <row r="21201" spans="1:19" x14ac:dyDescent="0.3">
      <c r="A21201" t="s">
        <v>42173</v>
      </c>
      <c r="B21201" s="171" t="s">
        <v>42174</v>
      </c>
      <c r="C21201" s="171" t="s">
        <v>14824</v>
      </c>
      <c r="D21201" s="171" t="s">
        <v>80</v>
      </c>
      <c r="E21201" s="11">
        <v>45352</v>
      </c>
      <c r="F21201">
        <v>0</v>
      </c>
      <c r="G21201">
        <v>0</v>
      </c>
      <c r="I21201">
        <v>0</v>
      </c>
      <c r="J21201">
        <v>0</v>
      </c>
      <c r="L21201">
        <v>0</v>
      </c>
      <c r="N21201">
        <v>0</v>
      </c>
      <c r="P21201">
        <v>0</v>
      </c>
      <c r="Q21201">
        <v>0</v>
      </c>
      <c r="S21201">
        <v>0</v>
      </c>
    </row>
    <row r="21202" spans="1:19" x14ac:dyDescent="0.3">
      <c r="A21202" t="s">
        <v>42175</v>
      </c>
      <c r="B21202" s="171" t="s">
        <v>42176</v>
      </c>
      <c r="C21202" s="171" t="s">
        <v>152</v>
      </c>
      <c r="D21202" s="171" t="s">
        <v>80</v>
      </c>
      <c r="E21202" s="11">
        <v>45352</v>
      </c>
      <c r="F21202">
        <v>0</v>
      </c>
      <c r="G21202">
        <v>0</v>
      </c>
      <c r="I21202">
        <v>0</v>
      </c>
      <c r="J21202">
        <v>0</v>
      </c>
      <c r="L21202">
        <v>0</v>
      </c>
      <c r="N21202">
        <v>0</v>
      </c>
      <c r="P21202">
        <v>0</v>
      </c>
      <c r="Q21202">
        <v>0</v>
      </c>
      <c r="S21202">
        <v>0</v>
      </c>
    </row>
    <row r="21203" spans="1:19" x14ac:dyDescent="0.3">
      <c r="A21203" t="s">
        <v>42177</v>
      </c>
      <c r="B21203" s="171" t="s">
        <v>42178</v>
      </c>
      <c r="C21203" s="171" t="s">
        <v>194</v>
      </c>
      <c r="D21203" s="171" t="s">
        <v>80</v>
      </c>
      <c r="E21203" s="11">
        <v>45352</v>
      </c>
      <c r="F21203">
        <v>4</v>
      </c>
      <c r="G21203">
        <v>5</v>
      </c>
      <c r="I21203">
        <v>17</v>
      </c>
      <c r="J21203">
        <v>24</v>
      </c>
      <c r="L21203">
        <v>27</v>
      </c>
      <c r="N21203">
        <v>15</v>
      </c>
      <c r="P21203">
        <v>6</v>
      </c>
      <c r="Q21203">
        <v>8</v>
      </c>
      <c r="S21203">
        <v>2</v>
      </c>
    </row>
    <row r="21204" spans="1:19" x14ac:dyDescent="0.3">
      <c r="A21204" t="s">
        <v>42179</v>
      </c>
      <c r="B21204" s="171" t="s">
        <v>42180</v>
      </c>
      <c r="C21204" s="171" t="s">
        <v>39930</v>
      </c>
      <c r="D21204" s="171" t="s">
        <v>80</v>
      </c>
      <c r="E21204" s="11">
        <v>45352</v>
      </c>
      <c r="F21204">
        <v>6</v>
      </c>
      <c r="G21204">
        <v>7</v>
      </c>
      <c r="I21204">
        <v>23</v>
      </c>
      <c r="J21204">
        <v>24</v>
      </c>
      <c r="L21204">
        <v>28</v>
      </c>
      <c r="N21204">
        <v>11</v>
      </c>
      <c r="P21204">
        <v>9</v>
      </c>
      <c r="Q21204">
        <v>9</v>
      </c>
      <c r="S21204">
        <v>12</v>
      </c>
    </row>
    <row r="21205" spans="1:19" x14ac:dyDescent="0.3">
      <c r="A21205" t="s">
        <v>42181</v>
      </c>
      <c r="B21205" s="171" t="s">
        <v>42182</v>
      </c>
      <c r="C21205" s="171" t="s">
        <v>39933</v>
      </c>
      <c r="D21205" s="171" t="s">
        <v>80</v>
      </c>
      <c r="E21205" s="11">
        <v>45352</v>
      </c>
      <c r="F21205">
        <v>3</v>
      </c>
      <c r="G21205">
        <v>1</v>
      </c>
      <c r="I21205">
        <v>11</v>
      </c>
      <c r="J21205">
        <v>12</v>
      </c>
      <c r="L21205">
        <v>4</v>
      </c>
      <c r="N21205">
        <v>4</v>
      </c>
      <c r="P21205">
        <v>0</v>
      </c>
      <c r="Q21205">
        <v>1</v>
      </c>
      <c r="S21205">
        <v>7</v>
      </c>
    </row>
    <row r="21206" spans="1:19" x14ac:dyDescent="0.3">
      <c r="A21206" t="s">
        <v>42183</v>
      </c>
      <c r="B21206" s="171" t="s">
        <v>42184</v>
      </c>
      <c r="C21206" s="171" t="s">
        <v>39936</v>
      </c>
      <c r="D21206" s="171" t="s">
        <v>80</v>
      </c>
      <c r="E21206" s="11">
        <v>45352</v>
      </c>
      <c r="F21206">
        <v>0</v>
      </c>
      <c r="G21206">
        <v>1</v>
      </c>
      <c r="I21206">
        <v>0</v>
      </c>
      <c r="J21206">
        <v>0</v>
      </c>
      <c r="L21206">
        <v>4</v>
      </c>
      <c r="N21206">
        <v>0</v>
      </c>
      <c r="P21206">
        <v>0</v>
      </c>
      <c r="Q21206">
        <v>0</v>
      </c>
      <c r="S21206">
        <v>0</v>
      </c>
    </row>
    <row r="21207" spans="1:19" x14ac:dyDescent="0.3">
      <c r="A21207" t="s">
        <v>42185</v>
      </c>
      <c r="B21207" s="171" t="s">
        <v>42186</v>
      </c>
      <c r="C21207" s="171" t="s">
        <v>39939</v>
      </c>
      <c r="D21207" s="171" t="s">
        <v>80</v>
      </c>
      <c r="E21207" s="11">
        <v>45352</v>
      </c>
      <c r="F21207">
        <v>1</v>
      </c>
      <c r="G21207">
        <v>1</v>
      </c>
      <c r="I21207">
        <v>5</v>
      </c>
      <c r="J21207">
        <v>4</v>
      </c>
      <c r="L21207">
        <v>4</v>
      </c>
      <c r="N21207">
        <v>3</v>
      </c>
      <c r="P21207">
        <v>0</v>
      </c>
      <c r="Q21207">
        <v>0</v>
      </c>
      <c r="S21207">
        <v>2</v>
      </c>
    </row>
    <row r="21208" spans="1:19" x14ac:dyDescent="0.3">
      <c r="A21208" t="s">
        <v>42187</v>
      </c>
      <c r="B21208" s="171" t="s">
        <v>42188</v>
      </c>
      <c r="C21208" s="171" t="s">
        <v>39942</v>
      </c>
      <c r="D21208" s="171" t="s">
        <v>80</v>
      </c>
      <c r="E21208" s="11">
        <v>45352</v>
      </c>
      <c r="F21208">
        <v>1</v>
      </c>
      <c r="G21208">
        <v>3</v>
      </c>
      <c r="I21208">
        <v>8</v>
      </c>
      <c r="J21208">
        <v>4</v>
      </c>
      <c r="L21208">
        <v>12</v>
      </c>
      <c r="N21208">
        <v>8</v>
      </c>
      <c r="P21208">
        <v>0</v>
      </c>
      <c r="Q21208">
        <v>0</v>
      </c>
      <c r="S21208">
        <v>0</v>
      </c>
    </row>
    <row r="21209" spans="1:19" x14ac:dyDescent="0.3">
      <c r="A21209" t="s">
        <v>42189</v>
      </c>
      <c r="B21209" s="171" t="s">
        <v>42190</v>
      </c>
      <c r="C21209" s="171" t="s">
        <v>18137</v>
      </c>
      <c r="D21209" s="171" t="s">
        <v>80</v>
      </c>
      <c r="E21209" s="11">
        <v>45352</v>
      </c>
      <c r="F21209">
        <v>0</v>
      </c>
      <c r="G21209">
        <v>0</v>
      </c>
      <c r="I21209">
        <v>0</v>
      </c>
      <c r="J21209">
        <v>0</v>
      </c>
      <c r="L21209">
        <v>0</v>
      </c>
      <c r="N21209">
        <v>0</v>
      </c>
      <c r="P21209">
        <v>0</v>
      </c>
      <c r="Q21209">
        <v>0</v>
      </c>
      <c r="S21209">
        <v>0</v>
      </c>
    </row>
    <row r="21210" spans="1:19" x14ac:dyDescent="0.3">
      <c r="A21210" t="s">
        <v>42191</v>
      </c>
      <c r="B21210" s="171" t="s">
        <v>42192</v>
      </c>
      <c r="C21210" s="171" t="s">
        <v>18140</v>
      </c>
      <c r="D21210" s="171" t="s">
        <v>80</v>
      </c>
      <c r="E21210" s="11">
        <v>45352</v>
      </c>
      <c r="F21210">
        <v>3</v>
      </c>
      <c r="G21210">
        <v>4</v>
      </c>
      <c r="I21210">
        <v>11</v>
      </c>
      <c r="J21210">
        <v>15</v>
      </c>
      <c r="L21210">
        <v>20</v>
      </c>
      <c r="N21210">
        <v>10</v>
      </c>
      <c r="P21210">
        <v>3</v>
      </c>
      <c r="Q21210">
        <v>3</v>
      </c>
      <c r="S21210">
        <v>1</v>
      </c>
    </row>
    <row r="21211" spans="1:19" x14ac:dyDescent="0.3">
      <c r="A21211" t="s">
        <v>42193</v>
      </c>
      <c r="B21211" s="171" t="s">
        <v>42194</v>
      </c>
      <c r="C21211" s="171" t="s">
        <v>236</v>
      </c>
      <c r="D21211" s="171" t="s">
        <v>80</v>
      </c>
      <c r="E21211" s="11">
        <v>45352</v>
      </c>
      <c r="F21211">
        <v>0</v>
      </c>
      <c r="G21211">
        <v>0</v>
      </c>
      <c r="I21211">
        <v>0</v>
      </c>
      <c r="J21211">
        <v>0</v>
      </c>
      <c r="L21211">
        <v>0</v>
      </c>
      <c r="N21211">
        <v>0</v>
      </c>
      <c r="P21211">
        <v>0</v>
      </c>
      <c r="Q21211">
        <v>0</v>
      </c>
      <c r="S21211">
        <v>0</v>
      </c>
    </row>
    <row r="21212" spans="1:19" x14ac:dyDescent="0.3">
      <c r="A21212" t="s">
        <v>42195</v>
      </c>
      <c r="B21212" s="171" t="s">
        <v>42196</v>
      </c>
      <c r="C21212" s="171" t="s">
        <v>239</v>
      </c>
      <c r="D21212" s="171" t="s">
        <v>80</v>
      </c>
      <c r="E21212" s="11">
        <v>45352</v>
      </c>
      <c r="F21212">
        <v>0</v>
      </c>
      <c r="G21212">
        <v>0</v>
      </c>
      <c r="I21212">
        <v>0</v>
      </c>
      <c r="J21212">
        <v>0</v>
      </c>
      <c r="L21212">
        <v>0</v>
      </c>
      <c r="N21212">
        <v>0</v>
      </c>
      <c r="P21212">
        <v>0</v>
      </c>
      <c r="Q21212">
        <v>0</v>
      </c>
      <c r="S21212">
        <v>0</v>
      </c>
    </row>
    <row r="21213" spans="1:19" x14ac:dyDescent="0.3">
      <c r="A21213" t="s">
        <v>42197</v>
      </c>
      <c r="B21213" s="171" t="s">
        <v>42198</v>
      </c>
      <c r="C21213" s="171" t="s">
        <v>176</v>
      </c>
      <c r="D21213" s="171" t="s">
        <v>80</v>
      </c>
      <c r="E21213" s="11">
        <v>45352</v>
      </c>
      <c r="F21213">
        <v>2</v>
      </c>
      <c r="G21213">
        <v>2</v>
      </c>
      <c r="I21213">
        <v>6</v>
      </c>
      <c r="J21213">
        <v>11</v>
      </c>
      <c r="L21213">
        <v>11</v>
      </c>
      <c r="N21213">
        <v>3</v>
      </c>
      <c r="P21213">
        <v>0</v>
      </c>
      <c r="Q21213">
        <v>0</v>
      </c>
      <c r="S21213">
        <v>3</v>
      </c>
    </row>
    <row r="21214" spans="1:19" x14ac:dyDescent="0.3">
      <c r="A21214" t="s">
        <v>42199</v>
      </c>
      <c r="B21214" s="171" t="s">
        <v>42200</v>
      </c>
      <c r="C21214" s="171" t="s">
        <v>206</v>
      </c>
      <c r="D21214" s="171" t="s">
        <v>80</v>
      </c>
      <c r="E21214" s="11">
        <v>45352</v>
      </c>
      <c r="F21214">
        <v>1.5</v>
      </c>
      <c r="G21214">
        <v>2</v>
      </c>
      <c r="I21214">
        <v>1</v>
      </c>
      <c r="J21214">
        <v>7</v>
      </c>
      <c r="L21214">
        <v>8</v>
      </c>
      <c r="N21214">
        <v>1</v>
      </c>
      <c r="P21214">
        <v>0</v>
      </c>
      <c r="Q21214">
        <v>0</v>
      </c>
      <c r="S21214">
        <v>0</v>
      </c>
    </row>
    <row r="21215" spans="1:19" x14ac:dyDescent="0.3">
      <c r="A21215" t="s">
        <v>42201</v>
      </c>
      <c r="B21215" s="171" t="s">
        <v>42202</v>
      </c>
      <c r="C21215" s="171" t="s">
        <v>176</v>
      </c>
      <c r="D21215" s="171" t="s">
        <v>15341</v>
      </c>
      <c r="E21215" s="11">
        <v>45352</v>
      </c>
      <c r="F21215">
        <v>0</v>
      </c>
      <c r="G21215">
        <v>0</v>
      </c>
      <c r="I21215">
        <v>0</v>
      </c>
      <c r="J21215">
        <v>0</v>
      </c>
      <c r="L21215">
        <v>0</v>
      </c>
      <c r="N21215">
        <v>0</v>
      </c>
      <c r="P21215">
        <v>0</v>
      </c>
      <c r="Q21215">
        <v>0</v>
      </c>
      <c r="S21215">
        <v>0</v>
      </c>
    </row>
    <row r="21216" spans="1:19" x14ac:dyDescent="0.3">
      <c r="A21216" t="s">
        <v>42203</v>
      </c>
      <c r="B21216" s="171" t="s">
        <v>42204</v>
      </c>
      <c r="C21216" s="171" t="s">
        <v>206</v>
      </c>
      <c r="D21216" s="171" t="s">
        <v>15341</v>
      </c>
      <c r="E21216" s="11">
        <v>45352</v>
      </c>
      <c r="F21216">
        <v>0</v>
      </c>
      <c r="G21216">
        <v>0</v>
      </c>
      <c r="I21216">
        <v>0</v>
      </c>
      <c r="J21216">
        <v>0</v>
      </c>
      <c r="L21216">
        <v>0</v>
      </c>
      <c r="N21216">
        <v>0</v>
      </c>
      <c r="P21216">
        <v>0</v>
      </c>
      <c r="Q21216">
        <v>0</v>
      </c>
      <c r="S21216">
        <v>0</v>
      </c>
    </row>
    <row r="21217" spans="1:19" x14ac:dyDescent="0.3">
      <c r="A21217" t="s">
        <v>42205</v>
      </c>
      <c r="B21217" s="171" t="s">
        <v>42206</v>
      </c>
      <c r="C21217" s="171" t="s">
        <v>16544</v>
      </c>
      <c r="D21217" s="171" t="s">
        <v>15341</v>
      </c>
      <c r="E21217" s="11">
        <v>45352</v>
      </c>
      <c r="F21217">
        <v>0</v>
      </c>
      <c r="G21217">
        <v>0</v>
      </c>
      <c r="I21217">
        <v>0</v>
      </c>
      <c r="J21217">
        <v>0</v>
      </c>
      <c r="L21217">
        <v>0</v>
      </c>
      <c r="N21217">
        <v>0</v>
      </c>
      <c r="P21217">
        <v>0</v>
      </c>
      <c r="Q21217">
        <v>0</v>
      </c>
      <c r="S21217">
        <v>0</v>
      </c>
    </row>
    <row r="21218" spans="1:19" x14ac:dyDescent="0.3">
      <c r="A21218" t="s">
        <v>42207</v>
      </c>
      <c r="B21218" s="171" t="s">
        <v>42208</v>
      </c>
      <c r="C21218" s="171" t="s">
        <v>16544</v>
      </c>
      <c r="D21218" s="171" t="s">
        <v>80</v>
      </c>
      <c r="E21218" s="11">
        <v>45352</v>
      </c>
      <c r="F21218">
        <v>0</v>
      </c>
      <c r="G21218">
        <v>0</v>
      </c>
      <c r="I21218">
        <v>0</v>
      </c>
      <c r="J21218">
        <v>0</v>
      </c>
      <c r="L21218">
        <v>0</v>
      </c>
      <c r="N21218">
        <v>0</v>
      </c>
      <c r="P21218">
        <v>0</v>
      </c>
      <c r="Q21218">
        <v>0</v>
      </c>
      <c r="S21218">
        <v>0</v>
      </c>
    </row>
    <row r="21219" spans="1:19" x14ac:dyDescent="0.3">
      <c r="A21219" t="s">
        <v>42209</v>
      </c>
      <c r="B21219" s="171" t="s">
        <v>42210</v>
      </c>
      <c r="C21219" s="171" t="s">
        <v>24315</v>
      </c>
      <c r="D21219" s="171" t="s">
        <v>15341</v>
      </c>
      <c r="E21219" s="11">
        <v>45352</v>
      </c>
      <c r="F21219">
        <v>0</v>
      </c>
      <c r="G21219">
        <v>0</v>
      </c>
      <c r="I21219">
        <v>0</v>
      </c>
      <c r="J21219">
        <v>0</v>
      </c>
      <c r="L21219">
        <v>0</v>
      </c>
      <c r="N21219">
        <v>0</v>
      </c>
      <c r="P21219">
        <v>0</v>
      </c>
      <c r="Q21219">
        <v>0</v>
      </c>
      <c r="S21219">
        <v>0</v>
      </c>
    </row>
    <row r="21220" spans="1:19" x14ac:dyDescent="0.3">
      <c r="A21220" t="s">
        <v>42211</v>
      </c>
      <c r="B21220" s="171" t="s">
        <v>42212</v>
      </c>
      <c r="C21220" s="171" t="s">
        <v>24315</v>
      </c>
      <c r="D21220" s="171" t="s">
        <v>80</v>
      </c>
      <c r="E21220" s="11">
        <v>45352</v>
      </c>
      <c r="F21220">
        <v>0</v>
      </c>
      <c r="G21220">
        <v>0</v>
      </c>
      <c r="I21220">
        <v>0</v>
      </c>
      <c r="J21220">
        <v>0</v>
      </c>
      <c r="L21220">
        <v>0</v>
      </c>
      <c r="N21220">
        <v>0</v>
      </c>
      <c r="P21220">
        <v>0</v>
      </c>
      <c r="Q21220">
        <v>0</v>
      </c>
      <c r="S21220">
        <v>0</v>
      </c>
    </row>
    <row r="21221" spans="1:19" x14ac:dyDescent="0.3">
      <c r="A21221" t="s">
        <v>42213</v>
      </c>
      <c r="B21221" s="171" t="s">
        <v>42214</v>
      </c>
      <c r="C21221" s="171" t="s">
        <v>34833</v>
      </c>
      <c r="D21221" s="171" t="s">
        <v>80</v>
      </c>
      <c r="E21221" s="11">
        <v>45352</v>
      </c>
      <c r="F21221">
        <v>1.5</v>
      </c>
      <c r="G21221">
        <v>2</v>
      </c>
      <c r="I21221">
        <v>2</v>
      </c>
      <c r="J21221">
        <v>9</v>
      </c>
      <c r="L21221">
        <v>11</v>
      </c>
      <c r="N21221">
        <v>2</v>
      </c>
      <c r="P21221">
        <v>0</v>
      </c>
      <c r="Q21221">
        <v>1</v>
      </c>
      <c r="S21221">
        <v>0</v>
      </c>
    </row>
    <row r="21222" spans="1:19" x14ac:dyDescent="0.3">
      <c r="A21222" t="s">
        <v>42215</v>
      </c>
      <c r="B21222" s="171" t="s">
        <v>42216</v>
      </c>
      <c r="C21222" s="171" t="s">
        <v>34836</v>
      </c>
      <c r="D21222" s="171" t="s">
        <v>80</v>
      </c>
      <c r="E21222" s="11">
        <v>45352</v>
      </c>
      <c r="F21222">
        <v>1.5</v>
      </c>
      <c r="G21222">
        <v>1.5</v>
      </c>
      <c r="I21222">
        <v>2</v>
      </c>
      <c r="J21222">
        <v>7</v>
      </c>
      <c r="L21222">
        <v>7</v>
      </c>
      <c r="N21222">
        <v>2</v>
      </c>
      <c r="P21222">
        <v>0</v>
      </c>
      <c r="Q21222">
        <v>0</v>
      </c>
      <c r="S21222">
        <v>0</v>
      </c>
    </row>
    <row r="21223" spans="1:19" x14ac:dyDescent="0.3">
      <c r="A21223" t="s">
        <v>42217</v>
      </c>
      <c r="B21223" s="171" t="s">
        <v>42218</v>
      </c>
      <c r="C21223" s="171" t="s">
        <v>113</v>
      </c>
      <c r="D21223" s="171" t="s">
        <v>80</v>
      </c>
      <c r="E21223" s="11">
        <v>45352</v>
      </c>
      <c r="F21223">
        <v>0</v>
      </c>
      <c r="G21223">
        <v>0</v>
      </c>
      <c r="I21223">
        <v>0</v>
      </c>
      <c r="J21223">
        <v>0</v>
      </c>
      <c r="L21223">
        <v>0</v>
      </c>
      <c r="N21223">
        <v>0</v>
      </c>
      <c r="P21223">
        <v>0</v>
      </c>
      <c r="Q21223">
        <v>0</v>
      </c>
      <c r="S21223">
        <v>0</v>
      </c>
    </row>
    <row r="21224" spans="1:19" x14ac:dyDescent="0.3">
      <c r="A21224" t="s">
        <v>42219</v>
      </c>
      <c r="B21224" s="171" t="s">
        <v>42220</v>
      </c>
      <c r="C21224" s="171" t="s">
        <v>131</v>
      </c>
      <c r="D21224" s="171" t="s">
        <v>80</v>
      </c>
      <c r="E21224" s="11">
        <v>45352</v>
      </c>
      <c r="F21224">
        <v>0</v>
      </c>
      <c r="G21224">
        <v>0</v>
      </c>
      <c r="I21224">
        <v>0</v>
      </c>
      <c r="J21224">
        <v>0</v>
      </c>
      <c r="L21224">
        <v>0</v>
      </c>
      <c r="N21224">
        <v>0</v>
      </c>
      <c r="P21224">
        <v>0</v>
      </c>
      <c r="Q21224">
        <v>0</v>
      </c>
      <c r="S21224">
        <v>0</v>
      </c>
    </row>
    <row r="21225" spans="1:19" x14ac:dyDescent="0.3">
      <c r="A21225" t="s">
        <v>42221</v>
      </c>
      <c r="B21225" s="171" t="s">
        <v>42222</v>
      </c>
      <c r="C21225" s="171" t="s">
        <v>14843</v>
      </c>
      <c r="D21225" s="171" t="s">
        <v>80</v>
      </c>
      <c r="E21225" s="11">
        <v>45352</v>
      </c>
      <c r="F21225">
        <v>0</v>
      </c>
      <c r="G21225">
        <v>0</v>
      </c>
      <c r="I21225">
        <v>0</v>
      </c>
      <c r="J21225">
        <v>0</v>
      </c>
      <c r="L21225">
        <v>0</v>
      </c>
      <c r="N21225">
        <v>0</v>
      </c>
      <c r="P21225">
        <v>0</v>
      </c>
      <c r="Q21225">
        <v>0</v>
      </c>
      <c r="S21225">
        <v>0</v>
      </c>
    </row>
    <row r="21226" spans="1:19" x14ac:dyDescent="0.3">
      <c r="A21226" t="s">
        <v>42223</v>
      </c>
      <c r="B21226" s="171" t="s">
        <v>42224</v>
      </c>
      <c r="C21226" s="171" t="s">
        <v>155</v>
      </c>
      <c r="D21226" s="171" t="s">
        <v>80</v>
      </c>
      <c r="E21226" s="11">
        <v>45352</v>
      </c>
      <c r="F21226">
        <v>4.5</v>
      </c>
      <c r="G21226">
        <v>5</v>
      </c>
      <c r="I21226">
        <v>14</v>
      </c>
      <c r="J21226">
        <v>26</v>
      </c>
      <c r="L21226">
        <v>26</v>
      </c>
      <c r="N21226">
        <v>11</v>
      </c>
      <c r="P21226">
        <v>2</v>
      </c>
      <c r="Q21226">
        <v>3</v>
      </c>
      <c r="S21226">
        <v>3</v>
      </c>
    </row>
    <row r="21227" spans="1:19" x14ac:dyDescent="0.3">
      <c r="A21227" t="s">
        <v>42225</v>
      </c>
      <c r="B21227" s="171" t="s">
        <v>42226</v>
      </c>
      <c r="C21227" s="171" t="s">
        <v>16232</v>
      </c>
      <c r="D21227" s="171" t="s">
        <v>80</v>
      </c>
      <c r="E21227" s="11">
        <v>45352</v>
      </c>
      <c r="F21227">
        <v>2.5</v>
      </c>
      <c r="G21227">
        <v>4</v>
      </c>
      <c r="I21227">
        <v>8</v>
      </c>
      <c r="J21227">
        <v>15</v>
      </c>
      <c r="L21227">
        <v>24</v>
      </c>
      <c r="N21227">
        <v>7</v>
      </c>
      <c r="P21227">
        <v>0</v>
      </c>
      <c r="Q21227">
        <v>0</v>
      </c>
      <c r="S21227">
        <v>1</v>
      </c>
    </row>
    <row r="21228" spans="1:19" x14ac:dyDescent="0.3">
      <c r="A21228" t="s">
        <v>42227</v>
      </c>
      <c r="B21228" s="171" t="s">
        <v>42228</v>
      </c>
      <c r="C21228" s="171" t="s">
        <v>16557</v>
      </c>
      <c r="D21228" s="171" t="s">
        <v>80</v>
      </c>
      <c r="E21228" s="11">
        <v>45352</v>
      </c>
      <c r="F21228">
        <v>0</v>
      </c>
      <c r="G21228">
        <v>0</v>
      </c>
      <c r="I21228">
        <v>0</v>
      </c>
      <c r="J21228">
        <v>0</v>
      </c>
      <c r="L21228">
        <v>0</v>
      </c>
      <c r="N21228">
        <v>0</v>
      </c>
      <c r="P21228">
        <v>0</v>
      </c>
      <c r="Q21228">
        <v>0</v>
      </c>
      <c r="S21228">
        <v>0</v>
      </c>
    </row>
    <row r="21229" spans="1:19" x14ac:dyDescent="0.3">
      <c r="A21229" t="s">
        <v>42229</v>
      </c>
      <c r="B21229" s="171" t="s">
        <v>42230</v>
      </c>
      <c r="C21229" s="171" t="s">
        <v>188</v>
      </c>
      <c r="D21229" s="171" t="s">
        <v>80</v>
      </c>
      <c r="E21229" s="11">
        <v>45352</v>
      </c>
      <c r="F21229">
        <v>1</v>
      </c>
      <c r="G21229">
        <v>3.5</v>
      </c>
      <c r="I21229">
        <v>3</v>
      </c>
      <c r="J21229">
        <v>6</v>
      </c>
      <c r="L21229">
        <v>20</v>
      </c>
      <c r="N21229">
        <v>3</v>
      </c>
      <c r="P21229">
        <v>0</v>
      </c>
      <c r="Q21229">
        <v>0</v>
      </c>
      <c r="S21229">
        <v>0</v>
      </c>
    </row>
    <row r="21230" spans="1:19" x14ac:dyDescent="0.3">
      <c r="A21230" t="s">
        <v>42231</v>
      </c>
      <c r="B21230" s="171" t="s">
        <v>42232</v>
      </c>
      <c r="C21230" s="171" t="s">
        <v>227</v>
      </c>
      <c r="D21230" s="171" t="s">
        <v>80</v>
      </c>
      <c r="E21230" s="11">
        <v>45352</v>
      </c>
      <c r="F21230">
        <v>0</v>
      </c>
      <c r="G21230">
        <v>0</v>
      </c>
      <c r="I21230">
        <v>0</v>
      </c>
      <c r="J21230">
        <v>0</v>
      </c>
      <c r="L21230">
        <v>0</v>
      </c>
      <c r="N21230">
        <v>0</v>
      </c>
      <c r="P21230">
        <v>0</v>
      </c>
      <c r="Q21230">
        <v>0</v>
      </c>
      <c r="S21230">
        <v>0</v>
      </c>
    </row>
    <row r="21231" spans="1:19" x14ac:dyDescent="0.3">
      <c r="A21231" t="s">
        <v>42233</v>
      </c>
      <c r="B21231" s="171" t="s">
        <v>42234</v>
      </c>
      <c r="C21231" s="171" t="s">
        <v>116</v>
      </c>
      <c r="D21231" s="171" t="s">
        <v>80</v>
      </c>
      <c r="E21231" s="11">
        <v>45352</v>
      </c>
      <c r="F21231">
        <v>0</v>
      </c>
      <c r="G21231">
        <v>0</v>
      </c>
      <c r="I21231">
        <v>0</v>
      </c>
      <c r="J21231">
        <v>0</v>
      </c>
      <c r="L21231">
        <v>0</v>
      </c>
      <c r="N21231">
        <v>0</v>
      </c>
      <c r="P21231">
        <v>0</v>
      </c>
      <c r="Q21231">
        <v>0</v>
      </c>
      <c r="S21231">
        <v>0</v>
      </c>
    </row>
    <row r="21232" spans="1:19" x14ac:dyDescent="0.3">
      <c r="A21232" t="s">
        <v>42235</v>
      </c>
      <c r="B21232" s="171" t="s">
        <v>42236</v>
      </c>
      <c r="C21232" s="171" t="s">
        <v>9862</v>
      </c>
      <c r="D21232" s="171" t="s">
        <v>80</v>
      </c>
      <c r="E21232" s="11">
        <v>45352</v>
      </c>
      <c r="F21232">
        <v>0</v>
      </c>
      <c r="G21232">
        <v>0</v>
      </c>
      <c r="I21232">
        <v>0</v>
      </c>
      <c r="J21232">
        <v>0</v>
      </c>
      <c r="L21232">
        <v>0</v>
      </c>
      <c r="N21232">
        <v>0</v>
      </c>
      <c r="P21232">
        <v>0</v>
      </c>
      <c r="Q21232">
        <v>0</v>
      </c>
      <c r="S21232">
        <v>0</v>
      </c>
    </row>
    <row r="21233" spans="1:19" x14ac:dyDescent="0.3">
      <c r="A21233" t="s">
        <v>42237</v>
      </c>
      <c r="B21233" s="171" t="s">
        <v>42238</v>
      </c>
      <c r="C21233" s="171" t="s">
        <v>140</v>
      </c>
      <c r="D21233" s="171" t="s">
        <v>80</v>
      </c>
      <c r="E21233" s="11">
        <v>45352</v>
      </c>
      <c r="F21233">
        <v>0</v>
      </c>
      <c r="G21233">
        <v>0</v>
      </c>
      <c r="I21233">
        <v>0</v>
      </c>
      <c r="J21233">
        <v>0</v>
      </c>
      <c r="L21233">
        <v>0</v>
      </c>
      <c r="N21233">
        <v>0</v>
      </c>
      <c r="P21233">
        <v>0</v>
      </c>
      <c r="Q21233">
        <v>0</v>
      </c>
      <c r="S21233">
        <v>0</v>
      </c>
    </row>
    <row r="21234" spans="1:19" x14ac:dyDescent="0.3">
      <c r="A21234" t="s">
        <v>42239</v>
      </c>
      <c r="B21234" s="171" t="s">
        <v>42240</v>
      </c>
      <c r="C21234" s="171" t="s">
        <v>8590</v>
      </c>
      <c r="D21234" s="171" t="s">
        <v>80</v>
      </c>
      <c r="E21234" s="11">
        <v>45352</v>
      </c>
      <c r="F21234">
        <v>0</v>
      </c>
      <c r="G21234">
        <v>0</v>
      </c>
      <c r="I21234">
        <v>0</v>
      </c>
      <c r="J21234">
        <v>0</v>
      </c>
      <c r="L21234">
        <v>0</v>
      </c>
      <c r="N21234">
        <v>0</v>
      </c>
      <c r="P21234">
        <v>0</v>
      </c>
      <c r="Q21234">
        <v>0</v>
      </c>
      <c r="S21234">
        <v>0</v>
      </c>
    </row>
    <row r="21235" spans="1:19" x14ac:dyDescent="0.3">
      <c r="A21235" t="s">
        <v>42241</v>
      </c>
      <c r="B21235" s="171" t="s">
        <v>42242</v>
      </c>
      <c r="C21235" s="171" t="s">
        <v>170</v>
      </c>
      <c r="D21235" s="171" t="s">
        <v>80</v>
      </c>
      <c r="E21235" s="11">
        <v>45352</v>
      </c>
      <c r="F21235">
        <v>3</v>
      </c>
      <c r="G21235">
        <v>3.5</v>
      </c>
      <c r="I21235">
        <v>13</v>
      </c>
      <c r="J21235">
        <v>42</v>
      </c>
      <c r="L21235">
        <v>49</v>
      </c>
      <c r="N21235">
        <v>13</v>
      </c>
      <c r="P21235">
        <v>1</v>
      </c>
      <c r="Q21235">
        <v>3</v>
      </c>
      <c r="S21235">
        <v>0</v>
      </c>
    </row>
    <row r="21236" spans="1:19" x14ac:dyDescent="0.3">
      <c r="A21236" t="s">
        <v>42243</v>
      </c>
      <c r="B21236" s="171" t="s">
        <v>42244</v>
      </c>
      <c r="C21236" s="171" t="s">
        <v>182</v>
      </c>
      <c r="D21236" s="171" t="s">
        <v>80</v>
      </c>
      <c r="E21236" s="11">
        <v>45352</v>
      </c>
      <c r="F21236">
        <v>8</v>
      </c>
      <c r="G21236">
        <v>11</v>
      </c>
      <c r="I21236">
        <v>33</v>
      </c>
      <c r="J21236">
        <v>91</v>
      </c>
      <c r="L21236">
        <v>124</v>
      </c>
      <c r="N21236">
        <v>33</v>
      </c>
      <c r="P21236">
        <v>1</v>
      </c>
      <c r="Q21236">
        <v>1</v>
      </c>
      <c r="S21236">
        <v>0</v>
      </c>
    </row>
    <row r="21237" spans="1:19" x14ac:dyDescent="0.3">
      <c r="A21237" t="s">
        <v>42245</v>
      </c>
      <c r="B21237" s="171" t="s">
        <v>42246</v>
      </c>
      <c r="C21237" s="171" t="s">
        <v>197</v>
      </c>
      <c r="D21237" s="171" t="s">
        <v>80</v>
      </c>
      <c r="E21237" s="11">
        <v>45352</v>
      </c>
      <c r="F21237">
        <v>8</v>
      </c>
      <c r="G21237">
        <v>8</v>
      </c>
      <c r="I21237">
        <v>68</v>
      </c>
      <c r="J21237">
        <v>80</v>
      </c>
      <c r="K21237">
        <v>80</v>
      </c>
      <c r="L21237">
        <v>80</v>
      </c>
      <c r="N21237">
        <v>59</v>
      </c>
      <c r="P21237">
        <v>3</v>
      </c>
      <c r="Q21237">
        <v>7</v>
      </c>
      <c r="S21237">
        <v>9</v>
      </c>
    </row>
    <row r="21238" spans="1:19" x14ac:dyDescent="0.3">
      <c r="A21238" t="s">
        <v>42247</v>
      </c>
      <c r="B21238" s="171" t="s">
        <v>42248</v>
      </c>
      <c r="C21238" s="171" t="s">
        <v>218</v>
      </c>
      <c r="D21238" s="171" t="s">
        <v>80</v>
      </c>
      <c r="E21238" s="11">
        <v>45352</v>
      </c>
      <c r="F21238">
        <v>0</v>
      </c>
      <c r="G21238">
        <v>0</v>
      </c>
      <c r="I21238">
        <v>0</v>
      </c>
      <c r="J21238">
        <v>0</v>
      </c>
      <c r="L21238">
        <v>0</v>
      </c>
      <c r="N21238">
        <v>0</v>
      </c>
      <c r="P21238">
        <v>0</v>
      </c>
      <c r="Q21238">
        <v>0</v>
      </c>
      <c r="S21238">
        <v>0</v>
      </c>
    </row>
    <row r="21239" spans="1:19" x14ac:dyDescent="0.3">
      <c r="A21239" t="s">
        <v>42249</v>
      </c>
      <c r="B21239" s="171" t="s">
        <v>42250</v>
      </c>
      <c r="C21239" s="171" t="s">
        <v>34871</v>
      </c>
      <c r="D21239" s="171" t="s">
        <v>80</v>
      </c>
      <c r="E21239" s="11">
        <v>45352</v>
      </c>
      <c r="F21239">
        <v>2</v>
      </c>
      <c r="G21239">
        <v>4</v>
      </c>
      <c r="I21239">
        <v>19</v>
      </c>
      <c r="J21239">
        <v>22</v>
      </c>
      <c r="L21239">
        <v>44</v>
      </c>
      <c r="N21239">
        <v>18</v>
      </c>
      <c r="P21239">
        <v>0</v>
      </c>
      <c r="Q21239">
        <v>2</v>
      </c>
      <c r="S21239">
        <v>1</v>
      </c>
    </row>
    <row r="21240" spans="1:19" x14ac:dyDescent="0.3">
      <c r="A21240" t="s">
        <v>42251</v>
      </c>
      <c r="B21240" s="171" t="s">
        <v>42252</v>
      </c>
      <c r="C21240" s="171" t="s">
        <v>230</v>
      </c>
      <c r="D21240" s="171" t="s">
        <v>80</v>
      </c>
      <c r="E21240" s="11">
        <v>45352</v>
      </c>
      <c r="F21240">
        <v>0</v>
      </c>
      <c r="G21240">
        <v>0</v>
      </c>
      <c r="I21240">
        <v>0</v>
      </c>
      <c r="J21240">
        <v>0</v>
      </c>
      <c r="L21240">
        <v>0</v>
      </c>
      <c r="N21240">
        <v>0</v>
      </c>
      <c r="P21240">
        <v>0</v>
      </c>
      <c r="Q21240">
        <v>0</v>
      </c>
      <c r="S21240">
        <v>0</v>
      </c>
    </row>
    <row r="21241" spans="1:19" x14ac:dyDescent="0.3">
      <c r="A21241" t="s">
        <v>42253</v>
      </c>
      <c r="B21241" s="171" t="s">
        <v>42254</v>
      </c>
      <c r="C21241" s="171" t="s">
        <v>8193</v>
      </c>
      <c r="D21241" s="171" t="s">
        <v>80</v>
      </c>
      <c r="E21241" s="11">
        <v>45352</v>
      </c>
      <c r="F21241">
        <v>2</v>
      </c>
      <c r="G21241">
        <v>3</v>
      </c>
      <c r="I21241">
        <v>22</v>
      </c>
      <c r="J21241">
        <v>22</v>
      </c>
      <c r="L21241">
        <v>33</v>
      </c>
      <c r="N21241">
        <v>20</v>
      </c>
      <c r="P21241">
        <v>0</v>
      </c>
      <c r="Q21241">
        <v>2</v>
      </c>
      <c r="S21241">
        <v>2</v>
      </c>
    </row>
    <row r="21242" spans="1:19" x14ac:dyDescent="0.3">
      <c r="A21242" t="s">
        <v>42255</v>
      </c>
      <c r="B21242" s="171" t="s">
        <v>42256</v>
      </c>
      <c r="C21242" s="171" t="s">
        <v>10522</v>
      </c>
      <c r="D21242" s="171" t="s">
        <v>80</v>
      </c>
      <c r="E21242" s="11">
        <v>45352</v>
      </c>
      <c r="F21242">
        <v>0</v>
      </c>
      <c r="G21242">
        <v>0</v>
      </c>
      <c r="I21242">
        <v>0</v>
      </c>
      <c r="J21242">
        <v>0</v>
      </c>
      <c r="L21242">
        <v>0</v>
      </c>
      <c r="N21242">
        <v>0</v>
      </c>
      <c r="P21242">
        <v>0</v>
      </c>
      <c r="Q21242">
        <v>0</v>
      </c>
      <c r="S21242">
        <v>0</v>
      </c>
    </row>
    <row r="21243" spans="1:19" x14ac:dyDescent="0.3">
      <c r="A21243" t="s">
        <v>42257</v>
      </c>
      <c r="B21243" s="171" t="s">
        <v>42258</v>
      </c>
      <c r="C21243" s="171" t="s">
        <v>10525</v>
      </c>
      <c r="D21243" s="171" t="s">
        <v>80</v>
      </c>
      <c r="E21243" s="11">
        <v>45352</v>
      </c>
      <c r="F21243">
        <v>0</v>
      </c>
      <c r="G21243">
        <v>0</v>
      </c>
      <c r="I21243">
        <v>0</v>
      </c>
      <c r="J21243">
        <v>0</v>
      </c>
      <c r="L21243">
        <v>0</v>
      </c>
      <c r="N21243">
        <v>0</v>
      </c>
      <c r="P21243">
        <v>0</v>
      </c>
      <c r="Q21243">
        <v>0</v>
      </c>
      <c r="S21243">
        <v>0</v>
      </c>
    </row>
    <row r="21244" spans="1:19" x14ac:dyDescent="0.3">
      <c r="A21244" t="s">
        <v>42259</v>
      </c>
      <c r="B21244" s="171" t="s">
        <v>42260</v>
      </c>
      <c r="C21244" s="171" t="s">
        <v>10528</v>
      </c>
      <c r="D21244" s="171" t="s">
        <v>80</v>
      </c>
      <c r="E21244" s="11">
        <v>45352</v>
      </c>
      <c r="F21244">
        <v>0</v>
      </c>
      <c r="G21244">
        <v>0</v>
      </c>
      <c r="I21244">
        <v>0</v>
      </c>
      <c r="J21244">
        <v>0</v>
      </c>
      <c r="L21244">
        <v>0</v>
      </c>
      <c r="N21244">
        <v>0</v>
      </c>
      <c r="P21244">
        <v>0</v>
      </c>
      <c r="Q21244">
        <v>0</v>
      </c>
      <c r="S21244">
        <v>0</v>
      </c>
    </row>
    <row r="21245" spans="1:19" x14ac:dyDescent="0.3">
      <c r="A21245" t="s">
        <v>42261</v>
      </c>
      <c r="B21245" s="171" t="s">
        <v>42262</v>
      </c>
      <c r="C21245" s="171" t="s">
        <v>10531</v>
      </c>
      <c r="D21245" s="171" t="s">
        <v>80</v>
      </c>
      <c r="E21245" s="11">
        <v>45352</v>
      </c>
      <c r="F21245">
        <v>0</v>
      </c>
      <c r="G21245">
        <v>0</v>
      </c>
      <c r="I21245">
        <v>0</v>
      </c>
      <c r="J21245">
        <v>0</v>
      </c>
      <c r="L21245">
        <v>0</v>
      </c>
      <c r="N21245">
        <v>0</v>
      </c>
      <c r="P21245">
        <v>0</v>
      </c>
      <c r="Q21245">
        <v>0</v>
      </c>
      <c r="S21245">
        <v>0</v>
      </c>
    </row>
    <row r="21246" spans="1:19" x14ac:dyDescent="0.3">
      <c r="A21246" t="s">
        <v>42263</v>
      </c>
      <c r="B21246" s="171" t="s">
        <v>42264</v>
      </c>
      <c r="C21246" s="171" t="s">
        <v>14880</v>
      </c>
      <c r="D21246" s="171" t="s">
        <v>80</v>
      </c>
      <c r="E21246" s="11">
        <v>45352</v>
      </c>
      <c r="F21246">
        <v>0</v>
      </c>
      <c r="G21246">
        <v>0</v>
      </c>
      <c r="I21246">
        <v>0</v>
      </c>
      <c r="J21246">
        <v>0</v>
      </c>
      <c r="L21246">
        <v>0</v>
      </c>
      <c r="N21246">
        <v>0</v>
      </c>
      <c r="P21246">
        <v>0</v>
      </c>
      <c r="Q21246">
        <v>0</v>
      </c>
      <c r="S21246">
        <v>0</v>
      </c>
    </row>
    <row r="21247" spans="1:19" x14ac:dyDescent="0.3">
      <c r="A21247" t="s">
        <v>42265</v>
      </c>
      <c r="B21247" s="171" t="s">
        <v>42266</v>
      </c>
      <c r="C21247" s="171" t="s">
        <v>10534</v>
      </c>
      <c r="D21247" s="171" t="s">
        <v>80</v>
      </c>
      <c r="E21247" s="11">
        <v>45352</v>
      </c>
      <c r="F21247">
        <v>2</v>
      </c>
      <c r="G21247">
        <v>3</v>
      </c>
      <c r="I21247">
        <v>5</v>
      </c>
      <c r="J21247">
        <v>11</v>
      </c>
      <c r="L21247">
        <v>17</v>
      </c>
      <c r="N21247">
        <v>5</v>
      </c>
      <c r="P21247">
        <v>0</v>
      </c>
      <c r="Q21247">
        <v>0</v>
      </c>
      <c r="S21247">
        <v>0</v>
      </c>
    </row>
    <row r="21248" spans="1:19" x14ac:dyDescent="0.3">
      <c r="A21248" t="s">
        <v>42267</v>
      </c>
      <c r="B21248" s="171" t="s">
        <v>42268</v>
      </c>
      <c r="C21248" s="171" t="s">
        <v>10537</v>
      </c>
      <c r="D21248" s="171" t="s">
        <v>80</v>
      </c>
      <c r="E21248" s="11">
        <v>45352</v>
      </c>
      <c r="F21248">
        <v>0.5</v>
      </c>
      <c r="G21248">
        <v>2</v>
      </c>
      <c r="I21248">
        <v>3</v>
      </c>
      <c r="J21248">
        <v>3</v>
      </c>
      <c r="L21248">
        <v>11</v>
      </c>
      <c r="N21248">
        <v>3</v>
      </c>
      <c r="P21248">
        <v>0</v>
      </c>
      <c r="Q21248">
        <v>0</v>
      </c>
      <c r="S21248">
        <v>0</v>
      </c>
    </row>
    <row r="21249" spans="1:19" x14ac:dyDescent="0.3">
      <c r="A21249" t="s">
        <v>42269</v>
      </c>
      <c r="B21249" s="171" t="s">
        <v>42270</v>
      </c>
      <c r="C21249" s="171" t="s">
        <v>34754</v>
      </c>
      <c r="D21249" s="171" t="s">
        <v>4</v>
      </c>
      <c r="E21249" s="11">
        <v>45352</v>
      </c>
      <c r="F21249">
        <v>0.5</v>
      </c>
      <c r="G21249">
        <v>0.5</v>
      </c>
      <c r="I21249">
        <v>0</v>
      </c>
      <c r="J21249">
        <v>2</v>
      </c>
      <c r="L21249">
        <v>2</v>
      </c>
      <c r="N21249">
        <v>0</v>
      </c>
      <c r="P21249">
        <v>0</v>
      </c>
      <c r="Q21249">
        <v>0</v>
      </c>
      <c r="S21249">
        <v>0</v>
      </c>
    </row>
    <row r="21250" spans="1:19" x14ac:dyDescent="0.3">
      <c r="A21250" t="s">
        <v>42271</v>
      </c>
      <c r="B21250" s="171" t="s">
        <v>42272</v>
      </c>
      <c r="C21250" s="171" t="s">
        <v>34757</v>
      </c>
      <c r="D21250" s="171" t="s">
        <v>4</v>
      </c>
      <c r="E21250" s="11">
        <v>45352</v>
      </c>
      <c r="F21250">
        <v>1</v>
      </c>
      <c r="G21250">
        <v>1.5</v>
      </c>
      <c r="I21250">
        <v>0</v>
      </c>
      <c r="J21250">
        <v>4</v>
      </c>
      <c r="L21250">
        <v>6</v>
      </c>
      <c r="N21250">
        <v>0</v>
      </c>
      <c r="P21250">
        <v>0</v>
      </c>
      <c r="Q21250">
        <v>0</v>
      </c>
      <c r="S21250">
        <v>0</v>
      </c>
    </row>
    <row r="21251" spans="1:19" x14ac:dyDescent="0.3">
      <c r="A21251" t="s">
        <v>42273</v>
      </c>
      <c r="B21251" s="171" t="s">
        <v>42274</v>
      </c>
      <c r="C21251" s="171" t="s">
        <v>34760</v>
      </c>
      <c r="D21251" s="171" t="s">
        <v>4</v>
      </c>
      <c r="E21251" s="11">
        <v>45352</v>
      </c>
      <c r="F21251">
        <v>1</v>
      </c>
      <c r="G21251">
        <v>1</v>
      </c>
      <c r="I21251">
        <v>9</v>
      </c>
      <c r="J21251">
        <v>4</v>
      </c>
      <c r="L21251">
        <v>4</v>
      </c>
      <c r="N21251">
        <v>8</v>
      </c>
      <c r="P21251">
        <v>0</v>
      </c>
      <c r="Q21251">
        <v>0</v>
      </c>
      <c r="S21251">
        <v>1</v>
      </c>
    </row>
    <row r="21252" spans="1:19" x14ac:dyDescent="0.3">
      <c r="A21252" t="s">
        <v>42275</v>
      </c>
      <c r="B21252" s="171" t="s">
        <v>42276</v>
      </c>
      <c r="C21252" s="171" t="s">
        <v>34763</v>
      </c>
      <c r="D21252" s="171" t="s">
        <v>4</v>
      </c>
      <c r="E21252" s="11">
        <v>45352</v>
      </c>
      <c r="F21252">
        <v>0.5</v>
      </c>
      <c r="G21252">
        <v>0.5</v>
      </c>
      <c r="I21252">
        <v>0</v>
      </c>
      <c r="J21252">
        <v>2</v>
      </c>
      <c r="L21252">
        <v>2</v>
      </c>
      <c r="N21252">
        <v>0</v>
      </c>
      <c r="P21252">
        <v>0</v>
      </c>
      <c r="Q21252">
        <v>0</v>
      </c>
      <c r="S21252">
        <v>0</v>
      </c>
    </row>
    <row r="21253" spans="1:19" x14ac:dyDescent="0.3">
      <c r="A21253" t="s">
        <v>42277</v>
      </c>
      <c r="B21253" s="171" t="s">
        <v>42278</v>
      </c>
      <c r="C21253" s="171" t="s">
        <v>34766</v>
      </c>
      <c r="D21253" s="171" t="s">
        <v>4</v>
      </c>
      <c r="E21253" s="11">
        <v>45352</v>
      </c>
      <c r="F21253">
        <v>0.5</v>
      </c>
      <c r="G21253">
        <v>0.5</v>
      </c>
      <c r="I21253">
        <v>0</v>
      </c>
      <c r="J21253">
        <v>2</v>
      </c>
      <c r="L21253">
        <v>2</v>
      </c>
      <c r="N21253">
        <v>0</v>
      </c>
      <c r="P21253">
        <v>0</v>
      </c>
      <c r="Q21253">
        <v>0</v>
      </c>
      <c r="S21253">
        <v>0</v>
      </c>
    </row>
    <row r="21254" spans="1:19" x14ac:dyDescent="0.3">
      <c r="A21254" t="s">
        <v>42279</v>
      </c>
      <c r="B21254" s="171" t="s">
        <v>42280</v>
      </c>
      <c r="C21254" s="171" t="s">
        <v>119</v>
      </c>
      <c r="D21254" s="171" t="s">
        <v>4</v>
      </c>
      <c r="E21254" s="11">
        <v>45352</v>
      </c>
      <c r="F21254">
        <v>0</v>
      </c>
      <c r="G21254">
        <v>0</v>
      </c>
      <c r="I21254">
        <v>0</v>
      </c>
      <c r="J21254">
        <v>0</v>
      </c>
      <c r="L21254">
        <v>0</v>
      </c>
      <c r="N21254">
        <v>0</v>
      </c>
      <c r="P21254">
        <v>0</v>
      </c>
      <c r="Q21254">
        <v>0</v>
      </c>
      <c r="S21254">
        <v>0</v>
      </c>
    </row>
    <row r="21255" spans="1:19" x14ac:dyDescent="0.3">
      <c r="A21255" t="s">
        <v>42281</v>
      </c>
      <c r="B21255" s="171" t="s">
        <v>42282</v>
      </c>
      <c r="C21255" s="171" t="s">
        <v>143</v>
      </c>
      <c r="D21255" s="171" t="s">
        <v>4</v>
      </c>
      <c r="E21255" s="11">
        <v>45352</v>
      </c>
      <c r="F21255">
        <v>0</v>
      </c>
      <c r="G21255">
        <v>0</v>
      </c>
      <c r="I21255">
        <v>0</v>
      </c>
      <c r="J21255">
        <v>0</v>
      </c>
      <c r="L21255">
        <v>0</v>
      </c>
      <c r="N21255">
        <v>0</v>
      </c>
      <c r="P21255">
        <v>0</v>
      </c>
      <c r="Q21255">
        <v>0</v>
      </c>
      <c r="S21255">
        <v>0</v>
      </c>
    </row>
    <row r="21256" spans="1:19" x14ac:dyDescent="0.3">
      <c r="A21256" t="s">
        <v>42283</v>
      </c>
      <c r="B21256" s="171" t="s">
        <v>42284</v>
      </c>
      <c r="C21256" s="171" t="s">
        <v>158</v>
      </c>
      <c r="D21256" s="171" t="s">
        <v>4</v>
      </c>
      <c r="E21256" s="11">
        <v>45352</v>
      </c>
      <c r="F21256">
        <v>0</v>
      </c>
      <c r="G21256">
        <v>0</v>
      </c>
      <c r="I21256">
        <v>0</v>
      </c>
      <c r="J21256">
        <v>0</v>
      </c>
      <c r="L21256">
        <v>0</v>
      </c>
      <c r="N21256">
        <v>0</v>
      </c>
      <c r="P21256">
        <v>0</v>
      </c>
      <c r="Q21256">
        <v>0</v>
      </c>
      <c r="S21256">
        <v>0</v>
      </c>
    </row>
    <row r="21257" spans="1:19" x14ac:dyDescent="0.3">
      <c r="A21257" t="s">
        <v>42285</v>
      </c>
      <c r="B21257" s="171" t="s">
        <v>42286</v>
      </c>
      <c r="C21257" s="171" t="s">
        <v>209</v>
      </c>
      <c r="D21257" s="171" t="s">
        <v>4</v>
      </c>
      <c r="E21257" s="11">
        <v>45352</v>
      </c>
      <c r="F21257">
        <v>0</v>
      </c>
      <c r="G21257">
        <v>0</v>
      </c>
      <c r="I21257">
        <v>0</v>
      </c>
      <c r="J21257">
        <v>0</v>
      </c>
      <c r="L21257">
        <v>0</v>
      </c>
      <c r="N21257">
        <v>0</v>
      </c>
      <c r="P21257">
        <v>0</v>
      </c>
      <c r="Q21257">
        <v>0</v>
      </c>
      <c r="S21257">
        <v>0</v>
      </c>
    </row>
    <row r="21258" spans="1:19" x14ac:dyDescent="0.3">
      <c r="A21258" t="s">
        <v>42287</v>
      </c>
      <c r="B21258" s="171" t="s">
        <v>42288</v>
      </c>
      <c r="C21258" s="171" t="s">
        <v>76</v>
      </c>
      <c r="D21258" s="171" t="s">
        <v>4</v>
      </c>
      <c r="E21258" s="11">
        <v>45352</v>
      </c>
      <c r="F21258">
        <v>0</v>
      </c>
      <c r="G21258">
        <v>0</v>
      </c>
      <c r="I21258">
        <v>0</v>
      </c>
      <c r="J21258">
        <v>0</v>
      </c>
      <c r="L21258">
        <v>0</v>
      </c>
      <c r="N21258">
        <v>0</v>
      </c>
      <c r="P21258">
        <v>0</v>
      </c>
      <c r="Q21258">
        <v>0</v>
      </c>
      <c r="S21258">
        <v>0</v>
      </c>
    </row>
    <row r="21259" spans="1:19" x14ac:dyDescent="0.3">
      <c r="A21259" t="s">
        <v>42289</v>
      </c>
      <c r="B21259" s="171" t="s">
        <v>42290</v>
      </c>
      <c r="C21259" s="171" t="s">
        <v>15344</v>
      </c>
      <c r="D21259" s="171" t="s">
        <v>4</v>
      </c>
      <c r="E21259" s="11">
        <v>45352</v>
      </c>
      <c r="F21259">
        <v>0</v>
      </c>
      <c r="G21259">
        <v>0</v>
      </c>
      <c r="I21259">
        <v>0</v>
      </c>
      <c r="J21259">
        <v>0</v>
      </c>
      <c r="L21259">
        <v>0</v>
      </c>
      <c r="N21259">
        <v>0</v>
      </c>
      <c r="P21259">
        <v>0</v>
      </c>
      <c r="Q21259">
        <v>0</v>
      </c>
      <c r="S21259">
        <v>0</v>
      </c>
    </row>
    <row r="21260" spans="1:19" x14ac:dyDescent="0.3">
      <c r="A21260" t="s">
        <v>42291</v>
      </c>
      <c r="B21260" s="171" t="s">
        <v>42292</v>
      </c>
      <c r="C21260" s="171" t="s">
        <v>24281</v>
      </c>
      <c r="D21260" s="171" t="s">
        <v>4</v>
      </c>
      <c r="E21260" s="11">
        <v>45352</v>
      </c>
      <c r="F21260">
        <v>0</v>
      </c>
      <c r="G21260">
        <v>0</v>
      </c>
      <c r="I21260">
        <v>0</v>
      </c>
      <c r="J21260">
        <v>0</v>
      </c>
      <c r="L21260">
        <v>0</v>
      </c>
      <c r="N21260">
        <v>0</v>
      </c>
      <c r="P21260">
        <v>0</v>
      </c>
      <c r="Q21260">
        <v>0</v>
      </c>
      <c r="S21260">
        <v>0</v>
      </c>
    </row>
    <row r="21261" spans="1:19" x14ac:dyDescent="0.3">
      <c r="A21261" t="s">
        <v>42293</v>
      </c>
      <c r="B21261" s="171" t="s">
        <v>42294</v>
      </c>
      <c r="C21261" s="171" t="s">
        <v>24284</v>
      </c>
      <c r="D21261" s="171" t="s">
        <v>4</v>
      </c>
      <c r="E21261" s="11">
        <v>45352</v>
      </c>
      <c r="F21261">
        <v>3</v>
      </c>
      <c r="G21261">
        <v>3</v>
      </c>
      <c r="I21261">
        <v>5</v>
      </c>
      <c r="J21261">
        <v>17</v>
      </c>
      <c r="L21261">
        <v>17</v>
      </c>
      <c r="N21261">
        <v>4</v>
      </c>
      <c r="P21261">
        <v>0</v>
      </c>
      <c r="Q21261">
        <v>0</v>
      </c>
      <c r="S21261">
        <v>1</v>
      </c>
    </row>
    <row r="21262" spans="1:19" x14ac:dyDescent="0.3">
      <c r="A21262" t="s">
        <v>42295</v>
      </c>
      <c r="B21262" s="171" t="s">
        <v>42296</v>
      </c>
      <c r="C21262" s="171" t="s">
        <v>18126</v>
      </c>
      <c r="D21262" s="171" t="s">
        <v>4</v>
      </c>
      <c r="E21262" s="11">
        <v>45352</v>
      </c>
      <c r="F21262">
        <v>0</v>
      </c>
      <c r="G21262">
        <v>0</v>
      </c>
      <c r="I21262">
        <v>0</v>
      </c>
      <c r="J21262">
        <v>0</v>
      </c>
      <c r="L21262">
        <v>0</v>
      </c>
      <c r="N21262">
        <v>0</v>
      </c>
      <c r="P21262">
        <v>0</v>
      </c>
      <c r="Q21262">
        <v>0</v>
      </c>
      <c r="S21262">
        <v>0</v>
      </c>
    </row>
    <row r="21263" spans="1:19" x14ac:dyDescent="0.3">
      <c r="A21263" t="s">
        <v>42297</v>
      </c>
      <c r="B21263" s="171" t="s">
        <v>42298</v>
      </c>
      <c r="C21263" s="171" t="s">
        <v>128</v>
      </c>
      <c r="D21263" s="171" t="s">
        <v>4</v>
      </c>
      <c r="E21263" s="11">
        <v>45352</v>
      </c>
      <c r="F21263">
        <v>0</v>
      </c>
      <c r="G21263">
        <v>0</v>
      </c>
      <c r="I21263">
        <v>0</v>
      </c>
      <c r="J21263">
        <v>0</v>
      </c>
      <c r="L21263">
        <v>0</v>
      </c>
      <c r="N21263">
        <v>0</v>
      </c>
      <c r="P21263">
        <v>0</v>
      </c>
      <c r="Q21263">
        <v>0</v>
      </c>
      <c r="S21263">
        <v>0</v>
      </c>
    </row>
    <row r="21264" spans="1:19" x14ac:dyDescent="0.3">
      <c r="A21264" t="s">
        <v>42299</v>
      </c>
      <c r="B21264" s="171" t="s">
        <v>42300</v>
      </c>
      <c r="C21264" s="171" t="s">
        <v>14824</v>
      </c>
      <c r="D21264" s="171" t="s">
        <v>4</v>
      </c>
      <c r="E21264" s="11">
        <v>45352</v>
      </c>
      <c r="F21264">
        <v>0</v>
      </c>
      <c r="G21264">
        <v>0</v>
      </c>
      <c r="I21264">
        <v>0</v>
      </c>
      <c r="J21264">
        <v>0</v>
      </c>
      <c r="L21264">
        <v>0</v>
      </c>
      <c r="N21264">
        <v>0</v>
      </c>
      <c r="P21264">
        <v>0</v>
      </c>
      <c r="Q21264">
        <v>0</v>
      </c>
      <c r="S21264">
        <v>0</v>
      </c>
    </row>
    <row r="21265" spans="1:19" x14ac:dyDescent="0.3">
      <c r="A21265" t="s">
        <v>42301</v>
      </c>
      <c r="B21265" s="171" t="s">
        <v>42302</v>
      </c>
      <c r="C21265" s="171" t="s">
        <v>152</v>
      </c>
      <c r="D21265" s="171" t="s">
        <v>4</v>
      </c>
      <c r="E21265" s="11">
        <v>45352</v>
      </c>
      <c r="F21265">
        <v>0</v>
      </c>
      <c r="G21265">
        <v>0</v>
      </c>
      <c r="I21265">
        <v>0</v>
      </c>
      <c r="J21265">
        <v>0</v>
      </c>
      <c r="L21265">
        <v>0</v>
      </c>
      <c r="N21265">
        <v>0</v>
      </c>
      <c r="P21265">
        <v>0</v>
      </c>
      <c r="Q21265">
        <v>0</v>
      </c>
      <c r="S21265">
        <v>0</v>
      </c>
    </row>
    <row r="21266" spans="1:19" x14ac:dyDescent="0.3">
      <c r="A21266" t="s">
        <v>42303</v>
      </c>
      <c r="B21266" s="171" t="s">
        <v>42304</v>
      </c>
      <c r="C21266" s="171" t="s">
        <v>194</v>
      </c>
      <c r="D21266" s="171" t="s">
        <v>4</v>
      </c>
      <c r="E21266" s="11">
        <v>45352</v>
      </c>
      <c r="F21266">
        <v>4</v>
      </c>
      <c r="G21266">
        <v>5</v>
      </c>
      <c r="I21266">
        <v>17</v>
      </c>
      <c r="J21266">
        <v>24</v>
      </c>
      <c r="L21266">
        <v>27</v>
      </c>
      <c r="N21266">
        <v>15</v>
      </c>
      <c r="P21266">
        <v>6</v>
      </c>
      <c r="Q21266">
        <v>8</v>
      </c>
      <c r="S21266">
        <v>2</v>
      </c>
    </row>
    <row r="21267" spans="1:19" x14ac:dyDescent="0.3">
      <c r="A21267" t="s">
        <v>42305</v>
      </c>
      <c r="B21267" s="171" t="s">
        <v>42306</v>
      </c>
      <c r="C21267" s="171" t="s">
        <v>39930</v>
      </c>
      <c r="D21267" s="171" t="s">
        <v>4</v>
      </c>
      <c r="E21267" s="11">
        <v>45352</v>
      </c>
      <c r="F21267">
        <v>6</v>
      </c>
      <c r="G21267">
        <v>7</v>
      </c>
      <c r="I21267">
        <v>23</v>
      </c>
      <c r="J21267">
        <v>24</v>
      </c>
      <c r="L21267">
        <v>28</v>
      </c>
      <c r="N21267">
        <v>11</v>
      </c>
      <c r="P21267">
        <v>9</v>
      </c>
      <c r="Q21267">
        <v>9</v>
      </c>
      <c r="S21267">
        <v>12</v>
      </c>
    </row>
    <row r="21268" spans="1:19" x14ac:dyDescent="0.3">
      <c r="A21268" t="s">
        <v>42307</v>
      </c>
      <c r="B21268" s="171" t="s">
        <v>42308</v>
      </c>
      <c r="C21268" s="171" t="s">
        <v>39933</v>
      </c>
      <c r="D21268" s="171" t="s">
        <v>4</v>
      </c>
      <c r="E21268" s="11">
        <v>45352</v>
      </c>
      <c r="F21268">
        <v>3</v>
      </c>
      <c r="G21268">
        <v>1</v>
      </c>
      <c r="I21268">
        <v>11</v>
      </c>
      <c r="J21268">
        <v>12</v>
      </c>
      <c r="L21268">
        <v>4</v>
      </c>
      <c r="N21268">
        <v>4</v>
      </c>
      <c r="P21268">
        <v>0</v>
      </c>
      <c r="Q21268">
        <v>1</v>
      </c>
      <c r="S21268">
        <v>7</v>
      </c>
    </row>
    <row r="21269" spans="1:19" x14ac:dyDescent="0.3">
      <c r="A21269" t="s">
        <v>42309</v>
      </c>
      <c r="B21269" s="171" t="s">
        <v>42310</v>
      </c>
      <c r="C21269" s="171" t="s">
        <v>39936</v>
      </c>
      <c r="D21269" s="171" t="s">
        <v>4</v>
      </c>
      <c r="E21269" s="11">
        <v>45352</v>
      </c>
      <c r="F21269">
        <v>0</v>
      </c>
      <c r="G21269">
        <v>1</v>
      </c>
      <c r="I21269">
        <v>0</v>
      </c>
      <c r="J21269">
        <v>0</v>
      </c>
      <c r="L21269">
        <v>4</v>
      </c>
      <c r="N21269">
        <v>0</v>
      </c>
      <c r="P21269">
        <v>0</v>
      </c>
      <c r="Q21269">
        <v>0</v>
      </c>
      <c r="S21269">
        <v>0</v>
      </c>
    </row>
    <row r="21270" spans="1:19" x14ac:dyDescent="0.3">
      <c r="A21270" t="s">
        <v>42311</v>
      </c>
      <c r="B21270" s="171" t="s">
        <v>42312</v>
      </c>
      <c r="C21270" s="171" t="s">
        <v>39939</v>
      </c>
      <c r="D21270" s="171" t="s">
        <v>4</v>
      </c>
      <c r="E21270" s="11">
        <v>45352</v>
      </c>
      <c r="F21270">
        <v>1</v>
      </c>
      <c r="G21270">
        <v>1</v>
      </c>
      <c r="I21270">
        <v>5</v>
      </c>
      <c r="J21270">
        <v>4</v>
      </c>
      <c r="L21270">
        <v>4</v>
      </c>
      <c r="N21270">
        <v>3</v>
      </c>
      <c r="P21270">
        <v>0</v>
      </c>
      <c r="Q21270">
        <v>0</v>
      </c>
      <c r="S21270">
        <v>2</v>
      </c>
    </row>
    <row r="21271" spans="1:19" x14ac:dyDescent="0.3">
      <c r="A21271" t="s">
        <v>42313</v>
      </c>
      <c r="B21271" s="171" t="s">
        <v>42314</v>
      </c>
      <c r="C21271" s="171" t="s">
        <v>39942</v>
      </c>
      <c r="D21271" s="171" t="s">
        <v>4</v>
      </c>
      <c r="E21271" s="11">
        <v>45352</v>
      </c>
      <c r="F21271">
        <v>1</v>
      </c>
      <c r="G21271">
        <v>3</v>
      </c>
      <c r="I21271">
        <v>8</v>
      </c>
      <c r="J21271">
        <v>4</v>
      </c>
      <c r="L21271">
        <v>12</v>
      </c>
      <c r="N21271">
        <v>8</v>
      </c>
      <c r="P21271">
        <v>0</v>
      </c>
      <c r="Q21271">
        <v>0</v>
      </c>
      <c r="S21271">
        <v>0</v>
      </c>
    </row>
    <row r="21272" spans="1:19" x14ac:dyDescent="0.3">
      <c r="A21272" t="s">
        <v>42315</v>
      </c>
      <c r="B21272" s="171" t="s">
        <v>42316</v>
      </c>
      <c r="C21272" s="171" t="s">
        <v>18137</v>
      </c>
      <c r="D21272" s="171" t="s">
        <v>4</v>
      </c>
      <c r="E21272" s="11">
        <v>45352</v>
      </c>
      <c r="F21272">
        <v>0</v>
      </c>
      <c r="G21272">
        <v>0</v>
      </c>
      <c r="I21272">
        <v>0</v>
      </c>
      <c r="J21272">
        <v>0</v>
      </c>
      <c r="L21272">
        <v>0</v>
      </c>
      <c r="N21272">
        <v>0</v>
      </c>
      <c r="P21272">
        <v>0</v>
      </c>
      <c r="Q21272">
        <v>0</v>
      </c>
      <c r="S21272">
        <v>0</v>
      </c>
    </row>
    <row r="21273" spans="1:19" x14ac:dyDescent="0.3">
      <c r="A21273" t="s">
        <v>42317</v>
      </c>
      <c r="B21273" s="171" t="s">
        <v>42318</v>
      </c>
      <c r="C21273" s="171" t="s">
        <v>18140</v>
      </c>
      <c r="D21273" s="171" t="s">
        <v>4</v>
      </c>
      <c r="E21273" s="11">
        <v>45352</v>
      </c>
      <c r="F21273">
        <v>3</v>
      </c>
      <c r="G21273">
        <v>4</v>
      </c>
      <c r="I21273">
        <v>11</v>
      </c>
      <c r="J21273">
        <v>15</v>
      </c>
      <c r="L21273">
        <v>20</v>
      </c>
      <c r="N21273">
        <v>10</v>
      </c>
      <c r="P21273">
        <v>3</v>
      </c>
      <c r="Q21273">
        <v>3</v>
      </c>
      <c r="S21273">
        <v>1</v>
      </c>
    </row>
    <row r="21274" spans="1:19" x14ac:dyDescent="0.3">
      <c r="A21274" t="s">
        <v>42319</v>
      </c>
      <c r="B21274" s="171" t="s">
        <v>42320</v>
      </c>
      <c r="C21274" s="171" t="s">
        <v>236</v>
      </c>
      <c r="D21274" s="171" t="s">
        <v>4</v>
      </c>
      <c r="E21274" s="11">
        <v>45352</v>
      </c>
      <c r="F21274">
        <v>0</v>
      </c>
      <c r="G21274">
        <v>0</v>
      </c>
      <c r="I21274">
        <v>0</v>
      </c>
      <c r="J21274">
        <v>0</v>
      </c>
      <c r="L21274">
        <v>0</v>
      </c>
      <c r="N21274">
        <v>0</v>
      </c>
      <c r="P21274">
        <v>0</v>
      </c>
      <c r="Q21274">
        <v>0</v>
      </c>
      <c r="S21274">
        <v>0</v>
      </c>
    </row>
    <row r="21275" spans="1:19" x14ac:dyDescent="0.3">
      <c r="A21275" t="s">
        <v>42321</v>
      </c>
      <c r="B21275" s="171" t="s">
        <v>42322</v>
      </c>
      <c r="C21275" s="171" t="s">
        <v>239</v>
      </c>
      <c r="D21275" s="171" t="s">
        <v>4</v>
      </c>
      <c r="E21275" s="11">
        <v>45352</v>
      </c>
      <c r="F21275">
        <v>0</v>
      </c>
      <c r="G21275">
        <v>0</v>
      </c>
      <c r="I21275">
        <v>0</v>
      </c>
      <c r="J21275">
        <v>0</v>
      </c>
      <c r="L21275">
        <v>0</v>
      </c>
      <c r="N21275">
        <v>0</v>
      </c>
      <c r="P21275">
        <v>0</v>
      </c>
      <c r="Q21275">
        <v>0</v>
      </c>
      <c r="S21275">
        <v>0</v>
      </c>
    </row>
    <row r="21276" spans="1:19" x14ac:dyDescent="0.3">
      <c r="A21276" t="s">
        <v>42323</v>
      </c>
      <c r="B21276" s="171" t="s">
        <v>42324</v>
      </c>
      <c r="C21276" s="171" t="s">
        <v>24315</v>
      </c>
      <c r="D21276" s="171" t="s">
        <v>4</v>
      </c>
      <c r="E21276" s="11">
        <v>45352</v>
      </c>
      <c r="F21276">
        <v>0</v>
      </c>
      <c r="G21276">
        <v>0</v>
      </c>
      <c r="I21276">
        <v>0</v>
      </c>
      <c r="J21276">
        <v>0</v>
      </c>
      <c r="L21276">
        <v>0</v>
      </c>
      <c r="N21276">
        <v>0</v>
      </c>
      <c r="P21276">
        <v>0</v>
      </c>
      <c r="Q21276">
        <v>0</v>
      </c>
      <c r="S21276">
        <v>0</v>
      </c>
    </row>
    <row r="21277" spans="1:19" x14ac:dyDescent="0.3">
      <c r="A21277" t="s">
        <v>42325</v>
      </c>
      <c r="B21277" s="171" t="s">
        <v>42326</v>
      </c>
      <c r="C21277" s="171" t="s">
        <v>34833</v>
      </c>
      <c r="D21277" s="171" t="s">
        <v>4</v>
      </c>
      <c r="E21277" s="11">
        <v>45352</v>
      </c>
      <c r="F21277">
        <v>1.5</v>
      </c>
      <c r="G21277">
        <v>2</v>
      </c>
      <c r="I21277">
        <v>2</v>
      </c>
      <c r="J21277">
        <v>9</v>
      </c>
      <c r="L21277">
        <v>11</v>
      </c>
      <c r="N21277">
        <v>2</v>
      </c>
      <c r="P21277">
        <v>0</v>
      </c>
      <c r="Q21277">
        <v>1</v>
      </c>
      <c r="S21277">
        <v>0</v>
      </c>
    </row>
    <row r="21278" spans="1:19" x14ac:dyDescent="0.3">
      <c r="A21278" t="s">
        <v>42327</v>
      </c>
      <c r="B21278" s="171" t="s">
        <v>42328</v>
      </c>
      <c r="C21278" s="171" t="s">
        <v>34836</v>
      </c>
      <c r="D21278" s="171" t="s">
        <v>4</v>
      </c>
      <c r="E21278" s="11">
        <v>45352</v>
      </c>
      <c r="F21278">
        <v>1.5</v>
      </c>
      <c r="G21278">
        <v>1.5</v>
      </c>
      <c r="I21278">
        <v>2</v>
      </c>
      <c r="J21278">
        <v>7</v>
      </c>
      <c r="L21278">
        <v>7</v>
      </c>
      <c r="N21278">
        <v>2</v>
      </c>
      <c r="P21278">
        <v>0</v>
      </c>
      <c r="Q21278">
        <v>0</v>
      </c>
      <c r="S21278">
        <v>0</v>
      </c>
    </row>
    <row r="21279" spans="1:19" x14ac:dyDescent="0.3">
      <c r="A21279" t="s">
        <v>42329</v>
      </c>
      <c r="B21279" s="171" t="s">
        <v>42330</v>
      </c>
      <c r="C21279" s="171" t="s">
        <v>113</v>
      </c>
      <c r="D21279" s="171" t="s">
        <v>4</v>
      </c>
      <c r="E21279" s="11">
        <v>45352</v>
      </c>
      <c r="F21279">
        <v>0</v>
      </c>
      <c r="G21279">
        <v>0</v>
      </c>
      <c r="I21279">
        <v>0</v>
      </c>
      <c r="J21279">
        <v>0</v>
      </c>
      <c r="L21279">
        <v>0</v>
      </c>
      <c r="N21279">
        <v>0</v>
      </c>
      <c r="P21279">
        <v>0</v>
      </c>
      <c r="Q21279">
        <v>0</v>
      </c>
      <c r="S21279">
        <v>0</v>
      </c>
    </row>
    <row r="21280" spans="1:19" x14ac:dyDescent="0.3">
      <c r="A21280" t="s">
        <v>42331</v>
      </c>
      <c r="B21280" s="171" t="s">
        <v>42332</v>
      </c>
      <c r="C21280" s="171" t="s">
        <v>131</v>
      </c>
      <c r="D21280" s="171" t="s">
        <v>4</v>
      </c>
      <c r="E21280" s="11">
        <v>45352</v>
      </c>
      <c r="F21280">
        <v>0</v>
      </c>
      <c r="G21280">
        <v>0</v>
      </c>
      <c r="I21280">
        <v>0</v>
      </c>
      <c r="J21280">
        <v>0</v>
      </c>
      <c r="L21280">
        <v>0</v>
      </c>
      <c r="N21280">
        <v>0</v>
      </c>
      <c r="P21280">
        <v>0</v>
      </c>
      <c r="Q21280">
        <v>0</v>
      </c>
      <c r="S21280">
        <v>0</v>
      </c>
    </row>
    <row r="21281" spans="1:19" x14ac:dyDescent="0.3">
      <c r="A21281" t="s">
        <v>42333</v>
      </c>
      <c r="B21281" s="171" t="s">
        <v>42334</v>
      </c>
      <c r="C21281" s="171" t="s">
        <v>14843</v>
      </c>
      <c r="D21281" s="171" t="s">
        <v>4</v>
      </c>
      <c r="E21281" s="11">
        <v>45352</v>
      </c>
      <c r="F21281">
        <v>0</v>
      </c>
      <c r="G21281">
        <v>0</v>
      </c>
      <c r="I21281">
        <v>0</v>
      </c>
      <c r="J21281">
        <v>0</v>
      </c>
      <c r="L21281">
        <v>0</v>
      </c>
      <c r="N21281">
        <v>0</v>
      </c>
      <c r="P21281">
        <v>0</v>
      </c>
      <c r="Q21281">
        <v>0</v>
      </c>
      <c r="S21281">
        <v>0</v>
      </c>
    </row>
    <row r="21282" spans="1:19" x14ac:dyDescent="0.3">
      <c r="A21282" t="s">
        <v>42335</v>
      </c>
      <c r="B21282" s="171" t="s">
        <v>42336</v>
      </c>
      <c r="C21282" s="171" t="s">
        <v>155</v>
      </c>
      <c r="D21282" s="171" t="s">
        <v>4</v>
      </c>
      <c r="E21282" s="11">
        <v>45352</v>
      </c>
      <c r="F21282">
        <v>4.5</v>
      </c>
      <c r="G21282">
        <v>5</v>
      </c>
      <c r="I21282">
        <v>14</v>
      </c>
      <c r="J21282">
        <v>26</v>
      </c>
      <c r="L21282">
        <v>26</v>
      </c>
      <c r="N21282">
        <v>11</v>
      </c>
      <c r="P21282">
        <v>2</v>
      </c>
      <c r="Q21282">
        <v>3</v>
      </c>
      <c r="S21282">
        <v>3</v>
      </c>
    </row>
    <row r="21283" spans="1:19" x14ac:dyDescent="0.3">
      <c r="A21283" t="s">
        <v>42337</v>
      </c>
      <c r="B21283" s="171" t="s">
        <v>42338</v>
      </c>
      <c r="C21283" s="171" t="s">
        <v>16232</v>
      </c>
      <c r="D21283" s="171" t="s">
        <v>4</v>
      </c>
      <c r="E21283" s="11">
        <v>45352</v>
      </c>
      <c r="F21283">
        <v>2.5</v>
      </c>
      <c r="G21283">
        <v>4</v>
      </c>
      <c r="I21283">
        <v>8</v>
      </c>
      <c r="J21283">
        <v>15</v>
      </c>
      <c r="L21283">
        <v>24</v>
      </c>
      <c r="N21283">
        <v>7</v>
      </c>
      <c r="P21283">
        <v>0</v>
      </c>
      <c r="Q21283">
        <v>0</v>
      </c>
      <c r="S21283">
        <v>1</v>
      </c>
    </row>
    <row r="21284" spans="1:19" x14ac:dyDescent="0.3">
      <c r="A21284" t="s">
        <v>42339</v>
      </c>
      <c r="B21284" s="171" t="s">
        <v>42340</v>
      </c>
      <c r="C21284" s="171" t="s">
        <v>16557</v>
      </c>
      <c r="D21284" s="171" t="s">
        <v>4</v>
      </c>
      <c r="E21284" s="11">
        <v>45352</v>
      </c>
      <c r="F21284">
        <v>0</v>
      </c>
      <c r="G21284">
        <v>0</v>
      </c>
      <c r="I21284">
        <v>0</v>
      </c>
      <c r="J21284">
        <v>0</v>
      </c>
      <c r="L21284">
        <v>0</v>
      </c>
      <c r="N21284">
        <v>0</v>
      </c>
      <c r="P21284">
        <v>0</v>
      </c>
      <c r="Q21284">
        <v>0</v>
      </c>
      <c r="S21284">
        <v>0</v>
      </c>
    </row>
    <row r="21285" spans="1:19" x14ac:dyDescent="0.3">
      <c r="A21285" t="s">
        <v>42341</v>
      </c>
      <c r="B21285" s="171" t="s">
        <v>42342</v>
      </c>
      <c r="C21285" s="171" t="s">
        <v>188</v>
      </c>
      <c r="D21285" s="171" t="s">
        <v>4</v>
      </c>
      <c r="E21285" s="11">
        <v>45352</v>
      </c>
      <c r="F21285">
        <v>1</v>
      </c>
      <c r="G21285">
        <v>3.5</v>
      </c>
      <c r="I21285">
        <v>3</v>
      </c>
      <c r="J21285">
        <v>6</v>
      </c>
      <c r="L21285">
        <v>20</v>
      </c>
      <c r="N21285">
        <v>3</v>
      </c>
      <c r="P21285">
        <v>0</v>
      </c>
      <c r="Q21285">
        <v>0</v>
      </c>
      <c r="S21285">
        <v>0</v>
      </c>
    </row>
    <row r="21286" spans="1:19" x14ac:dyDescent="0.3">
      <c r="A21286" t="s">
        <v>42343</v>
      </c>
      <c r="B21286" s="171" t="s">
        <v>42344</v>
      </c>
      <c r="C21286" s="171" t="s">
        <v>227</v>
      </c>
      <c r="D21286" s="171" t="s">
        <v>4</v>
      </c>
      <c r="E21286" s="11">
        <v>45352</v>
      </c>
      <c r="F21286">
        <v>0</v>
      </c>
      <c r="G21286">
        <v>0</v>
      </c>
      <c r="I21286">
        <v>0</v>
      </c>
      <c r="J21286">
        <v>0</v>
      </c>
      <c r="L21286">
        <v>0</v>
      </c>
      <c r="N21286">
        <v>0</v>
      </c>
      <c r="P21286">
        <v>0</v>
      </c>
      <c r="Q21286">
        <v>0</v>
      </c>
      <c r="S21286">
        <v>0</v>
      </c>
    </row>
    <row r="21287" spans="1:19" x14ac:dyDescent="0.3">
      <c r="A21287" t="s">
        <v>42345</v>
      </c>
      <c r="B21287" s="171" t="s">
        <v>42346</v>
      </c>
      <c r="C21287" s="171" t="s">
        <v>116</v>
      </c>
      <c r="D21287" s="171" t="s">
        <v>4</v>
      </c>
      <c r="E21287" s="11">
        <v>45352</v>
      </c>
      <c r="F21287">
        <v>0</v>
      </c>
      <c r="G21287">
        <v>0</v>
      </c>
      <c r="I21287">
        <v>0</v>
      </c>
      <c r="J21287">
        <v>0</v>
      </c>
      <c r="L21287">
        <v>0</v>
      </c>
      <c r="N21287">
        <v>0</v>
      </c>
      <c r="P21287">
        <v>0</v>
      </c>
      <c r="Q21287">
        <v>0</v>
      </c>
      <c r="S21287">
        <v>0</v>
      </c>
    </row>
    <row r="21288" spans="1:19" x14ac:dyDescent="0.3">
      <c r="A21288" t="s">
        <v>42347</v>
      </c>
      <c r="B21288" s="171" t="s">
        <v>42348</v>
      </c>
      <c r="C21288" s="171" t="s">
        <v>9862</v>
      </c>
      <c r="D21288" s="171" t="s">
        <v>4</v>
      </c>
      <c r="E21288" s="11">
        <v>45352</v>
      </c>
      <c r="F21288">
        <v>0</v>
      </c>
      <c r="G21288">
        <v>0</v>
      </c>
      <c r="I21288">
        <v>0</v>
      </c>
      <c r="J21288">
        <v>0</v>
      </c>
      <c r="L21288">
        <v>0</v>
      </c>
      <c r="N21288">
        <v>0</v>
      </c>
      <c r="P21288">
        <v>0</v>
      </c>
      <c r="Q21288">
        <v>0</v>
      </c>
      <c r="S21288">
        <v>0</v>
      </c>
    </row>
    <row r="21289" spans="1:19" x14ac:dyDescent="0.3">
      <c r="A21289" t="s">
        <v>42349</v>
      </c>
      <c r="B21289" s="171" t="s">
        <v>42350</v>
      </c>
      <c r="C21289" s="171" t="s">
        <v>140</v>
      </c>
      <c r="D21289" s="171" t="s">
        <v>4</v>
      </c>
      <c r="E21289" s="11">
        <v>45352</v>
      </c>
      <c r="F21289">
        <v>0</v>
      </c>
      <c r="G21289">
        <v>0</v>
      </c>
      <c r="I21289">
        <v>0</v>
      </c>
      <c r="J21289">
        <v>0</v>
      </c>
      <c r="L21289">
        <v>0</v>
      </c>
      <c r="N21289">
        <v>0</v>
      </c>
      <c r="P21289">
        <v>0</v>
      </c>
      <c r="Q21289">
        <v>0</v>
      </c>
      <c r="S21289">
        <v>0</v>
      </c>
    </row>
    <row r="21290" spans="1:19" x14ac:dyDescent="0.3">
      <c r="A21290" t="s">
        <v>42351</v>
      </c>
      <c r="B21290" s="171" t="s">
        <v>42352</v>
      </c>
      <c r="C21290" s="171" t="s">
        <v>8590</v>
      </c>
      <c r="D21290" s="171" t="s">
        <v>4</v>
      </c>
      <c r="E21290" s="11">
        <v>45352</v>
      </c>
      <c r="F21290">
        <v>0</v>
      </c>
      <c r="G21290">
        <v>0</v>
      </c>
      <c r="I21290">
        <v>0</v>
      </c>
      <c r="J21290">
        <v>0</v>
      </c>
      <c r="L21290">
        <v>0</v>
      </c>
      <c r="N21290">
        <v>0</v>
      </c>
      <c r="P21290">
        <v>0</v>
      </c>
      <c r="Q21290">
        <v>0</v>
      </c>
      <c r="S21290">
        <v>0</v>
      </c>
    </row>
    <row r="21291" spans="1:19" x14ac:dyDescent="0.3">
      <c r="A21291" t="s">
        <v>42353</v>
      </c>
      <c r="B21291" s="171" t="s">
        <v>42354</v>
      </c>
      <c r="C21291" s="171" t="s">
        <v>170</v>
      </c>
      <c r="D21291" s="171" t="s">
        <v>4</v>
      </c>
      <c r="E21291" s="11">
        <v>45352</v>
      </c>
      <c r="F21291">
        <v>3</v>
      </c>
      <c r="G21291">
        <v>3.5</v>
      </c>
      <c r="I21291">
        <v>13</v>
      </c>
      <c r="J21291">
        <v>42</v>
      </c>
      <c r="L21291">
        <v>49</v>
      </c>
      <c r="N21291">
        <v>13</v>
      </c>
      <c r="P21291">
        <v>1</v>
      </c>
      <c r="Q21291">
        <v>3</v>
      </c>
      <c r="S21291">
        <v>0</v>
      </c>
    </row>
    <row r="21292" spans="1:19" x14ac:dyDescent="0.3">
      <c r="A21292" t="s">
        <v>42355</v>
      </c>
      <c r="B21292" s="171" t="s">
        <v>42356</v>
      </c>
      <c r="C21292" s="171" t="s">
        <v>182</v>
      </c>
      <c r="D21292" s="171" t="s">
        <v>4</v>
      </c>
      <c r="E21292" s="11">
        <v>45352</v>
      </c>
      <c r="F21292">
        <v>8</v>
      </c>
      <c r="G21292">
        <v>11</v>
      </c>
      <c r="I21292">
        <v>33</v>
      </c>
      <c r="J21292">
        <v>91</v>
      </c>
      <c r="L21292">
        <v>124</v>
      </c>
      <c r="N21292">
        <v>33</v>
      </c>
      <c r="P21292">
        <v>1</v>
      </c>
      <c r="Q21292">
        <v>1</v>
      </c>
      <c r="S21292">
        <v>0</v>
      </c>
    </row>
    <row r="21293" spans="1:19" x14ac:dyDescent="0.3">
      <c r="A21293" t="s">
        <v>42357</v>
      </c>
      <c r="B21293" s="171" t="s">
        <v>42358</v>
      </c>
      <c r="C21293" s="171" t="s">
        <v>197</v>
      </c>
      <c r="D21293" s="171" t="s">
        <v>4</v>
      </c>
      <c r="E21293" s="11">
        <v>45352</v>
      </c>
      <c r="F21293">
        <v>8</v>
      </c>
      <c r="G21293">
        <v>8</v>
      </c>
      <c r="I21293">
        <v>68</v>
      </c>
      <c r="J21293">
        <v>80</v>
      </c>
      <c r="L21293">
        <v>80</v>
      </c>
      <c r="N21293">
        <v>59</v>
      </c>
      <c r="P21293">
        <v>3</v>
      </c>
      <c r="Q21293">
        <v>7</v>
      </c>
      <c r="S21293">
        <v>9</v>
      </c>
    </row>
    <row r="21294" spans="1:19" x14ac:dyDescent="0.3">
      <c r="A21294" t="s">
        <v>42359</v>
      </c>
      <c r="B21294" s="171" t="s">
        <v>42360</v>
      </c>
      <c r="C21294" s="171" t="s">
        <v>218</v>
      </c>
      <c r="D21294" s="171" t="s">
        <v>4</v>
      </c>
      <c r="E21294" s="11">
        <v>45352</v>
      </c>
      <c r="F21294">
        <v>0</v>
      </c>
      <c r="G21294">
        <v>0</v>
      </c>
      <c r="I21294">
        <v>0</v>
      </c>
      <c r="J21294">
        <v>0</v>
      </c>
      <c r="L21294">
        <v>0</v>
      </c>
      <c r="N21294">
        <v>0</v>
      </c>
      <c r="P21294">
        <v>0</v>
      </c>
      <c r="Q21294">
        <v>0</v>
      </c>
      <c r="S21294">
        <v>0</v>
      </c>
    </row>
    <row r="21295" spans="1:19" x14ac:dyDescent="0.3">
      <c r="A21295" t="s">
        <v>42361</v>
      </c>
      <c r="B21295" s="171" t="s">
        <v>42362</v>
      </c>
      <c r="C21295" s="171" t="s">
        <v>34871</v>
      </c>
      <c r="D21295" s="171" t="s">
        <v>4</v>
      </c>
      <c r="E21295" s="11">
        <v>45352</v>
      </c>
      <c r="F21295">
        <v>2</v>
      </c>
      <c r="G21295">
        <v>4</v>
      </c>
      <c r="I21295">
        <v>19</v>
      </c>
      <c r="J21295">
        <v>22</v>
      </c>
      <c r="L21295">
        <v>44</v>
      </c>
      <c r="N21295">
        <v>18</v>
      </c>
      <c r="P21295">
        <v>0</v>
      </c>
      <c r="Q21295">
        <v>2</v>
      </c>
      <c r="S21295">
        <v>1</v>
      </c>
    </row>
    <row r="21296" spans="1:19" x14ac:dyDescent="0.3">
      <c r="A21296" t="s">
        <v>42363</v>
      </c>
      <c r="B21296" s="171" t="s">
        <v>42364</v>
      </c>
      <c r="C21296" s="171" t="s">
        <v>230</v>
      </c>
      <c r="D21296" s="171" t="s">
        <v>4</v>
      </c>
      <c r="E21296" s="11">
        <v>45352</v>
      </c>
      <c r="F21296">
        <v>0</v>
      </c>
      <c r="G21296">
        <v>0</v>
      </c>
      <c r="I21296">
        <v>0</v>
      </c>
      <c r="J21296">
        <v>0</v>
      </c>
      <c r="L21296">
        <v>0</v>
      </c>
      <c r="N21296">
        <v>0</v>
      </c>
      <c r="P21296">
        <v>0</v>
      </c>
      <c r="Q21296">
        <v>0</v>
      </c>
      <c r="S21296">
        <v>0</v>
      </c>
    </row>
    <row r="21297" spans="1:19" x14ac:dyDescent="0.3">
      <c r="A21297" t="s">
        <v>42365</v>
      </c>
      <c r="B21297" s="171" t="s">
        <v>42366</v>
      </c>
      <c r="C21297" s="171" t="s">
        <v>8193</v>
      </c>
      <c r="D21297" s="171" t="s">
        <v>4</v>
      </c>
      <c r="E21297" s="11">
        <v>45352</v>
      </c>
      <c r="F21297">
        <v>2</v>
      </c>
      <c r="G21297">
        <v>3</v>
      </c>
      <c r="I21297">
        <v>22</v>
      </c>
      <c r="J21297">
        <v>22</v>
      </c>
      <c r="L21297">
        <v>33</v>
      </c>
      <c r="N21297">
        <v>20</v>
      </c>
      <c r="P21297">
        <v>0</v>
      </c>
      <c r="Q21297">
        <v>2</v>
      </c>
      <c r="S21297">
        <v>2</v>
      </c>
    </row>
    <row r="21298" spans="1:19" x14ac:dyDescent="0.3">
      <c r="A21298" t="s">
        <v>42367</v>
      </c>
      <c r="B21298" s="171" t="s">
        <v>42368</v>
      </c>
      <c r="C21298" s="171" t="s">
        <v>10522</v>
      </c>
      <c r="D21298" s="171" t="s">
        <v>4</v>
      </c>
      <c r="E21298" s="11">
        <v>45352</v>
      </c>
      <c r="F21298">
        <v>0</v>
      </c>
      <c r="G21298">
        <v>0</v>
      </c>
      <c r="I21298">
        <v>0</v>
      </c>
      <c r="J21298">
        <v>0</v>
      </c>
      <c r="L21298">
        <v>0</v>
      </c>
      <c r="N21298">
        <v>0</v>
      </c>
      <c r="P21298">
        <v>0</v>
      </c>
      <c r="Q21298">
        <v>0</v>
      </c>
      <c r="S21298">
        <v>0</v>
      </c>
    </row>
    <row r="21299" spans="1:19" x14ac:dyDescent="0.3">
      <c r="A21299" t="s">
        <v>42369</v>
      </c>
      <c r="B21299" s="171" t="s">
        <v>42370</v>
      </c>
      <c r="C21299" s="171" t="s">
        <v>10525</v>
      </c>
      <c r="D21299" s="171" t="s">
        <v>4</v>
      </c>
      <c r="E21299" s="11">
        <v>45352</v>
      </c>
      <c r="F21299">
        <v>0</v>
      </c>
      <c r="G21299">
        <v>0</v>
      </c>
      <c r="I21299">
        <v>0</v>
      </c>
      <c r="J21299">
        <v>0</v>
      </c>
      <c r="L21299">
        <v>0</v>
      </c>
      <c r="N21299">
        <v>0</v>
      </c>
      <c r="P21299">
        <v>0</v>
      </c>
      <c r="Q21299">
        <v>0</v>
      </c>
      <c r="S21299">
        <v>0</v>
      </c>
    </row>
    <row r="21300" spans="1:19" x14ac:dyDescent="0.3">
      <c r="A21300" t="s">
        <v>42371</v>
      </c>
      <c r="B21300" s="171" t="s">
        <v>42372</v>
      </c>
      <c r="C21300" s="171" t="s">
        <v>10528</v>
      </c>
      <c r="D21300" s="171" t="s">
        <v>4</v>
      </c>
      <c r="E21300" s="11">
        <v>45352</v>
      </c>
      <c r="F21300">
        <v>0</v>
      </c>
      <c r="G21300">
        <v>0</v>
      </c>
      <c r="I21300">
        <v>0</v>
      </c>
      <c r="J21300">
        <v>0</v>
      </c>
      <c r="L21300">
        <v>0</v>
      </c>
      <c r="N21300">
        <v>0</v>
      </c>
      <c r="P21300">
        <v>0</v>
      </c>
      <c r="Q21300">
        <v>0</v>
      </c>
      <c r="S21300">
        <v>0</v>
      </c>
    </row>
    <row r="21301" spans="1:19" x14ac:dyDescent="0.3">
      <c r="A21301" t="s">
        <v>42373</v>
      </c>
      <c r="B21301" s="171" t="s">
        <v>42374</v>
      </c>
      <c r="C21301" s="171" t="s">
        <v>10531</v>
      </c>
      <c r="D21301" s="171" t="s">
        <v>4</v>
      </c>
      <c r="E21301" s="11">
        <v>45352</v>
      </c>
      <c r="F21301">
        <v>0</v>
      </c>
      <c r="G21301">
        <v>0</v>
      </c>
      <c r="I21301">
        <v>0</v>
      </c>
      <c r="J21301">
        <v>0</v>
      </c>
      <c r="L21301">
        <v>0</v>
      </c>
      <c r="N21301">
        <v>0</v>
      </c>
      <c r="P21301">
        <v>0</v>
      </c>
      <c r="Q21301">
        <v>0</v>
      </c>
      <c r="S21301">
        <v>0</v>
      </c>
    </row>
    <row r="21302" spans="1:19" x14ac:dyDescent="0.3">
      <c r="A21302" t="s">
        <v>42375</v>
      </c>
      <c r="B21302" s="171" t="s">
        <v>42376</v>
      </c>
      <c r="C21302" s="171" t="s">
        <v>14880</v>
      </c>
      <c r="D21302" s="171" t="s">
        <v>4</v>
      </c>
      <c r="E21302" s="11">
        <v>45352</v>
      </c>
      <c r="F21302">
        <v>0</v>
      </c>
      <c r="G21302">
        <v>0</v>
      </c>
      <c r="I21302">
        <v>0</v>
      </c>
      <c r="J21302">
        <v>0</v>
      </c>
      <c r="L21302">
        <v>0</v>
      </c>
      <c r="N21302">
        <v>0</v>
      </c>
      <c r="P21302">
        <v>0</v>
      </c>
      <c r="Q21302">
        <v>0</v>
      </c>
      <c r="S21302">
        <v>0</v>
      </c>
    </row>
    <row r="21303" spans="1:19" x14ac:dyDescent="0.3">
      <c r="A21303" t="s">
        <v>42377</v>
      </c>
      <c r="B21303" s="171" t="s">
        <v>42378</v>
      </c>
      <c r="C21303" s="171" t="s">
        <v>10534</v>
      </c>
      <c r="D21303" s="171" t="s">
        <v>4</v>
      </c>
      <c r="E21303" s="11">
        <v>45352</v>
      </c>
      <c r="F21303">
        <v>2</v>
      </c>
      <c r="G21303">
        <v>3</v>
      </c>
      <c r="I21303">
        <v>5</v>
      </c>
      <c r="J21303">
        <v>11</v>
      </c>
      <c r="L21303">
        <v>17</v>
      </c>
      <c r="N21303">
        <v>5</v>
      </c>
      <c r="P21303">
        <v>0</v>
      </c>
      <c r="Q21303">
        <v>0</v>
      </c>
      <c r="S21303">
        <v>0</v>
      </c>
    </row>
    <row r="21304" spans="1:19" x14ac:dyDescent="0.3">
      <c r="A21304" t="s">
        <v>42379</v>
      </c>
      <c r="B21304" s="171" t="s">
        <v>42380</v>
      </c>
      <c r="C21304" s="171" t="s">
        <v>10537</v>
      </c>
      <c r="D21304" s="171" t="s">
        <v>4</v>
      </c>
      <c r="E21304" s="11">
        <v>45352</v>
      </c>
      <c r="F21304">
        <v>0.5</v>
      </c>
      <c r="G21304">
        <v>2</v>
      </c>
      <c r="I21304">
        <v>3</v>
      </c>
      <c r="J21304">
        <v>3</v>
      </c>
      <c r="L21304">
        <v>11</v>
      </c>
      <c r="N21304">
        <v>3</v>
      </c>
      <c r="P21304">
        <v>0</v>
      </c>
      <c r="Q21304">
        <v>0</v>
      </c>
      <c r="S21304">
        <v>0</v>
      </c>
    </row>
    <row r="21305" spans="1:19" x14ac:dyDescent="0.3">
      <c r="A21305" t="s">
        <v>42381</v>
      </c>
      <c r="B21305" s="171" t="s">
        <v>42382</v>
      </c>
      <c r="C21305" s="171" t="s">
        <v>15347</v>
      </c>
      <c r="D21305" s="171" t="s">
        <v>4</v>
      </c>
      <c r="E21305" s="11">
        <v>45352</v>
      </c>
      <c r="F21305">
        <v>1</v>
      </c>
      <c r="G21305">
        <v>1</v>
      </c>
      <c r="I21305">
        <v>0</v>
      </c>
      <c r="J21305">
        <v>6</v>
      </c>
      <c r="L21305">
        <v>6</v>
      </c>
      <c r="N21305">
        <v>0</v>
      </c>
      <c r="P21305">
        <v>0</v>
      </c>
      <c r="Q21305">
        <v>0</v>
      </c>
      <c r="S21305">
        <v>0</v>
      </c>
    </row>
    <row r="21306" spans="1:19" x14ac:dyDescent="0.3">
      <c r="A21306" t="s">
        <v>42383</v>
      </c>
      <c r="B21306" s="171" t="s">
        <v>42384</v>
      </c>
      <c r="C21306" s="171" t="s">
        <v>203</v>
      </c>
      <c r="D21306" s="171" t="s">
        <v>4</v>
      </c>
      <c r="E21306" s="11">
        <v>45352</v>
      </c>
      <c r="F21306">
        <v>3</v>
      </c>
      <c r="G21306">
        <v>3</v>
      </c>
      <c r="I21306">
        <v>4</v>
      </c>
      <c r="J21306">
        <v>15</v>
      </c>
      <c r="L21306">
        <v>15</v>
      </c>
      <c r="N21306">
        <v>4</v>
      </c>
      <c r="P21306">
        <v>1</v>
      </c>
      <c r="Q21306">
        <v>1</v>
      </c>
      <c r="S21306">
        <v>0</v>
      </c>
    </row>
    <row r="21307" spans="1:19" x14ac:dyDescent="0.3">
      <c r="A21307" t="s">
        <v>42385</v>
      </c>
      <c r="B21307" s="171" t="s">
        <v>42386</v>
      </c>
      <c r="C21307" s="171" t="s">
        <v>15340</v>
      </c>
      <c r="D21307" s="171" t="s">
        <v>4</v>
      </c>
      <c r="E21307" s="11">
        <v>45352</v>
      </c>
      <c r="F21307">
        <v>0</v>
      </c>
      <c r="G21307">
        <v>0</v>
      </c>
      <c r="I21307">
        <v>0</v>
      </c>
      <c r="J21307">
        <v>0</v>
      </c>
      <c r="L21307">
        <v>0</v>
      </c>
      <c r="N21307">
        <v>0</v>
      </c>
      <c r="P21307">
        <v>0</v>
      </c>
      <c r="Q21307">
        <v>0</v>
      </c>
      <c r="S21307">
        <v>0</v>
      </c>
    </row>
    <row r="21308" spans="1:19" x14ac:dyDescent="0.3">
      <c r="A21308" t="s">
        <v>42387</v>
      </c>
      <c r="B21308" s="171" t="s">
        <v>42388</v>
      </c>
      <c r="C21308" s="171" t="s">
        <v>16544</v>
      </c>
      <c r="D21308" s="171" t="s">
        <v>4</v>
      </c>
      <c r="E21308" s="11">
        <v>45352</v>
      </c>
      <c r="F21308">
        <v>0</v>
      </c>
      <c r="G21308">
        <v>0</v>
      </c>
      <c r="I21308">
        <v>0</v>
      </c>
      <c r="J21308">
        <v>0</v>
      </c>
      <c r="L21308">
        <v>0</v>
      </c>
      <c r="N21308">
        <v>0</v>
      </c>
      <c r="P21308">
        <v>0</v>
      </c>
      <c r="Q21308">
        <v>0</v>
      </c>
      <c r="S21308">
        <v>0</v>
      </c>
    </row>
    <row r="21309" spans="1:19" x14ac:dyDescent="0.3">
      <c r="A21309" t="s">
        <v>42389</v>
      </c>
      <c r="B21309" s="171" t="s">
        <v>42390</v>
      </c>
      <c r="C21309" s="171" t="s">
        <v>176</v>
      </c>
      <c r="D21309" s="171" t="s">
        <v>4</v>
      </c>
      <c r="E21309" s="11">
        <v>45352</v>
      </c>
      <c r="F21309">
        <v>2</v>
      </c>
      <c r="G21309">
        <v>2</v>
      </c>
      <c r="I21309">
        <v>6</v>
      </c>
      <c r="J21309">
        <v>11</v>
      </c>
      <c r="L21309">
        <v>11</v>
      </c>
      <c r="N21309">
        <v>3</v>
      </c>
      <c r="P21309">
        <v>0</v>
      </c>
      <c r="Q21309">
        <v>0</v>
      </c>
      <c r="S21309">
        <v>3</v>
      </c>
    </row>
    <row r="21310" spans="1:19" x14ac:dyDescent="0.3">
      <c r="A21310" t="s">
        <v>42391</v>
      </c>
      <c r="B21310" s="171" t="s">
        <v>42392</v>
      </c>
      <c r="C21310" s="171" t="s">
        <v>206</v>
      </c>
      <c r="D21310" s="171" t="s">
        <v>4</v>
      </c>
      <c r="E21310" s="11">
        <v>45352</v>
      </c>
      <c r="F21310">
        <v>1.5</v>
      </c>
      <c r="G21310">
        <v>2</v>
      </c>
      <c r="I21310">
        <v>1</v>
      </c>
      <c r="J21310">
        <v>7</v>
      </c>
      <c r="L21310">
        <v>8</v>
      </c>
      <c r="N21310">
        <v>1</v>
      </c>
      <c r="P21310">
        <v>0</v>
      </c>
      <c r="Q21310">
        <v>0</v>
      </c>
      <c r="S21310">
        <v>0</v>
      </c>
    </row>
    <row r="21311" spans="1:19" x14ac:dyDescent="0.3">
      <c r="A21311" t="s">
        <v>42167</v>
      </c>
      <c r="B21311" s="171" t="s">
        <v>42168</v>
      </c>
      <c r="C21311" s="171" t="s">
        <v>24284</v>
      </c>
      <c r="D21311" s="171" t="s">
        <v>80</v>
      </c>
      <c r="E21311" s="11">
        <v>45352</v>
      </c>
      <c r="F21311">
        <v>9</v>
      </c>
      <c r="G21311">
        <v>10</v>
      </c>
      <c r="I21311">
        <v>28</v>
      </c>
      <c r="J21311">
        <v>41</v>
      </c>
      <c r="L21311">
        <v>45</v>
      </c>
      <c r="N21311">
        <v>15</v>
      </c>
      <c r="P21311">
        <v>9</v>
      </c>
      <c r="Q21311">
        <v>9</v>
      </c>
      <c r="S21311">
        <v>13</v>
      </c>
    </row>
    <row r="21312" spans="1:19" x14ac:dyDescent="0.3">
      <c r="A21312" t="s">
        <v>42393</v>
      </c>
      <c r="B21312" s="171" t="s">
        <v>42394</v>
      </c>
      <c r="C21312" s="171" t="s">
        <v>18229</v>
      </c>
      <c r="D21312" s="171" t="s">
        <v>80</v>
      </c>
      <c r="E21312" s="11">
        <v>45352</v>
      </c>
      <c r="F21312">
        <v>0</v>
      </c>
      <c r="G21312">
        <v>0</v>
      </c>
      <c r="I21312">
        <v>0</v>
      </c>
      <c r="J21312">
        <v>0</v>
      </c>
      <c r="L21312">
        <v>0</v>
      </c>
      <c r="N21312">
        <v>0</v>
      </c>
      <c r="P21312">
        <v>0</v>
      </c>
      <c r="Q21312">
        <v>0</v>
      </c>
      <c r="S21312">
        <v>0</v>
      </c>
    </row>
    <row r="21313" spans="1:19" x14ac:dyDescent="0.3">
      <c r="A21313" t="s">
        <v>42395</v>
      </c>
      <c r="B21313" s="171" t="s">
        <v>42396</v>
      </c>
      <c r="C21313" s="171" t="s">
        <v>9887</v>
      </c>
      <c r="D21313" s="171" t="s">
        <v>80</v>
      </c>
      <c r="E21313" s="11">
        <v>45352</v>
      </c>
      <c r="F21313">
        <v>0</v>
      </c>
      <c r="G21313">
        <v>0</v>
      </c>
      <c r="I21313">
        <v>0</v>
      </c>
      <c r="J21313">
        <v>0</v>
      </c>
      <c r="L21313">
        <v>0</v>
      </c>
      <c r="N21313">
        <v>0</v>
      </c>
      <c r="P21313">
        <v>0</v>
      </c>
      <c r="Q21313">
        <v>0</v>
      </c>
      <c r="S21313">
        <v>0</v>
      </c>
    </row>
    <row r="21314" spans="1:19" x14ac:dyDescent="0.3">
      <c r="A21314" t="s">
        <v>42397</v>
      </c>
      <c r="B21314" s="171" t="s">
        <v>42398</v>
      </c>
      <c r="C21314" s="171" t="s">
        <v>35010</v>
      </c>
      <c r="D21314" s="171" t="s">
        <v>80</v>
      </c>
      <c r="E21314" s="11">
        <v>45352</v>
      </c>
      <c r="F21314">
        <v>0.5</v>
      </c>
      <c r="G21314">
        <v>0.5</v>
      </c>
      <c r="I21314">
        <v>0</v>
      </c>
      <c r="J21314">
        <v>2</v>
      </c>
      <c r="L21314">
        <v>2</v>
      </c>
      <c r="N21314">
        <v>0</v>
      </c>
      <c r="P21314">
        <v>0</v>
      </c>
      <c r="Q21314">
        <v>0</v>
      </c>
      <c r="S21314">
        <v>0</v>
      </c>
    </row>
    <row r="21315" spans="1:19" x14ac:dyDescent="0.3">
      <c r="A21315" t="s">
        <v>42399</v>
      </c>
      <c r="B21315" s="171" t="s">
        <v>42400</v>
      </c>
      <c r="C21315" s="171" t="s">
        <v>11260</v>
      </c>
      <c r="D21315" s="171" t="s">
        <v>80</v>
      </c>
      <c r="E21315" s="11">
        <v>45352</v>
      </c>
      <c r="F21315">
        <v>0</v>
      </c>
      <c r="G21315">
        <v>0</v>
      </c>
      <c r="I21315">
        <v>0</v>
      </c>
      <c r="J21315">
        <v>0</v>
      </c>
      <c r="L21315">
        <v>0</v>
      </c>
      <c r="N21315">
        <v>0</v>
      </c>
      <c r="P21315">
        <v>0</v>
      </c>
      <c r="Q21315">
        <v>0</v>
      </c>
      <c r="S21315">
        <v>0</v>
      </c>
    </row>
    <row r="21316" spans="1:19" x14ac:dyDescent="0.3">
      <c r="A21316" t="s">
        <v>42401</v>
      </c>
      <c r="B21316" s="171" t="s">
        <v>42402</v>
      </c>
      <c r="C21316" s="171" t="s">
        <v>21284</v>
      </c>
      <c r="D21316" s="171" t="s">
        <v>80</v>
      </c>
      <c r="E21316" s="11">
        <v>45352</v>
      </c>
      <c r="F21316">
        <v>0</v>
      </c>
      <c r="G21316">
        <v>0</v>
      </c>
      <c r="I21316">
        <v>0</v>
      </c>
      <c r="J21316">
        <v>0</v>
      </c>
      <c r="L21316">
        <v>0</v>
      </c>
      <c r="N21316">
        <v>0</v>
      </c>
      <c r="P21316">
        <v>0</v>
      </c>
      <c r="Q21316">
        <v>0</v>
      </c>
      <c r="S21316">
        <v>0</v>
      </c>
    </row>
    <row r="21317" spans="1:19" x14ac:dyDescent="0.3">
      <c r="A21317" t="s">
        <v>42403</v>
      </c>
      <c r="B21317" s="171" t="s">
        <v>42404</v>
      </c>
      <c r="C21317" s="171" t="s">
        <v>125</v>
      </c>
      <c r="D21317" s="171" t="s">
        <v>80</v>
      </c>
      <c r="E21317" s="11">
        <v>45352</v>
      </c>
      <c r="F21317">
        <v>0</v>
      </c>
      <c r="G21317">
        <v>0</v>
      </c>
      <c r="I21317">
        <v>0</v>
      </c>
      <c r="J21317">
        <v>0</v>
      </c>
      <c r="L21317">
        <v>0</v>
      </c>
      <c r="N21317">
        <v>0</v>
      </c>
      <c r="P21317">
        <v>0</v>
      </c>
      <c r="Q21317">
        <v>0</v>
      </c>
      <c r="S21317">
        <v>0</v>
      </c>
    </row>
    <row r="21318" spans="1:19" x14ac:dyDescent="0.3">
      <c r="A21318" t="s">
        <v>42405</v>
      </c>
      <c r="B21318" s="171" t="s">
        <v>42406</v>
      </c>
      <c r="C21318" s="171" t="s">
        <v>14899</v>
      </c>
      <c r="D21318" s="171" t="s">
        <v>80</v>
      </c>
      <c r="E21318" s="11">
        <v>45352</v>
      </c>
      <c r="F21318">
        <v>0</v>
      </c>
      <c r="G21318">
        <v>0</v>
      </c>
      <c r="I21318">
        <v>0</v>
      </c>
      <c r="J21318">
        <v>0</v>
      </c>
      <c r="L21318">
        <v>0</v>
      </c>
      <c r="N21318">
        <v>0</v>
      </c>
      <c r="P21318">
        <v>0</v>
      </c>
      <c r="Q21318">
        <v>0</v>
      </c>
      <c r="S21318">
        <v>0</v>
      </c>
    </row>
    <row r="21319" spans="1:19" x14ac:dyDescent="0.3">
      <c r="A21319" t="s">
        <v>42407</v>
      </c>
      <c r="B21319" s="171" t="s">
        <v>42408</v>
      </c>
      <c r="C21319" s="171" t="s">
        <v>137</v>
      </c>
      <c r="D21319" s="171" t="s">
        <v>80</v>
      </c>
      <c r="E21319" s="11">
        <v>45352</v>
      </c>
      <c r="F21319">
        <v>0</v>
      </c>
      <c r="G21319">
        <v>0</v>
      </c>
      <c r="I21319">
        <v>0</v>
      </c>
      <c r="J21319">
        <v>0</v>
      </c>
      <c r="L21319">
        <v>0</v>
      </c>
      <c r="N21319">
        <v>0</v>
      </c>
      <c r="P21319">
        <v>0</v>
      </c>
      <c r="Q21319">
        <v>0</v>
      </c>
      <c r="S21319">
        <v>0</v>
      </c>
    </row>
    <row r="21320" spans="1:19" x14ac:dyDescent="0.3">
      <c r="A21320" t="s">
        <v>42409</v>
      </c>
      <c r="B21320" s="171" t="s">
        <v>42410</v>
      </c>
      <c r="C21320" s="171" t="s">
        <v>8615</v>
      </c>
      <c r="D21320" s="171" t="s">
        <v>80</v>
      </c>
      <c r="E21320" s="11">
        <v>45352</v>
      </c>
      <c r="F21320">
        <v>0</v>
      </c>
      <c r="G21320">
        <v>0</v>
      </c>
      <c r="I21320">
        <v>0</v>
      </c>
      <c r="J21320">
        <v>0</v>
      </c>
      <c r="L21320">
        <v>0</v>
      </c>
      <c r="N21320">
        <v>0</v>
      </c>
      <c r="P21320">
        <v>0</v>
      </c>
      <c r="Q21320">
        <v>0</v>
      </c>
      <c r="S21320">
        <v>0</v>
      </c>
    </row>
    <row r="21321" spans="1:19" x14ac:dyDescent="0.3">
      <c r="A21321" t="s">
        <v>42411</v>
      </c>
      <c r="B21321" s="171" t="s">
        <v>42412</v>
      </c>
      <c r="C21321" s="171" t="s">
        <v>35025</v>
      </c>
      <c r="D21321" s="171" t="s">
        <v>80</v>
      </c>
      <c r="E21321" s="11">
        <v>45352</v>
      </c>
      <c r="F21321">
        <v>1</v>
      </c>
      <c r="G21321">
        <v>1.5</v>
      </c>
      <c r="I21321">
        <v>0</v>
      </c>
      <c r="J21321">
        <v>4</v>
      </c>
      <c r="L21321">
        <v>6</v>
      </c>
      <c r="N21321">
        <v>0</v>
      </c>
      <c r="P21321">
        <v>0</v>
      </c>
      <c r="Q21321">
        <v>0</v>
      </c>
      <c r="S21321">
        <v>0</v>
      </c>
    </row>
    <row r="21322" spans="1:19" x14ac:dyDescent="0.3">
      <c r="A21322" t="s">
        <v>42413</v>
      </c>
      <c r="B21322" s="171" t="s">
        <v>42414</v>
      </c>
      <c r="C21322" s="171" t="s">
        <v>146</v>
      </c>
      <c r="D21322" s="171" t="s">
        <v>80</v>
      </c>
      <c r="E21322" s="11">
        <v>45352</v>
      </c>
      <c r="F21322">
        <v>9.5</v>
      </c>
      <c r="G21322">
        <v>9</v>
      </c>
      <c r="I21322">
        <v>30</v>
      </c>
      <c r="J21322">
        <v>49</v>
      </c>
      <c r="L21322">
        <v>47</v>
      </c>
      <c r="N21322">
        <v>20</v>
      </c>
      <c r="P21322">
        <v>2</v>
      </c>
      <c r="Q21322">
        <v>4</v>
      </c>
      <c r="S21322">
        <v>10</v>
      </c>
    </row>
    <row r="21323" spans="1:19" x14ac:dyDescent="0.3">
      <c r="A21323" t="s">
        <v>42415</v>
      </c>
      <c r="B21323" s="171" t="s">
        <v>42416</v>
      </c>
      <c r="C21323" s="171" t="s">
        <v>161</v>
      </c>
      <c r="D21323" s="171" t="s">
        <v>80</v>
      </c>
      <c r="E21323" s="11">
        <v>45352</v>
      </c>
      <c r="F21323">
        <v>2.5</v>
      </c>
      <c r="G21323">
        <v>4</v>
      </c>
      <c r="I21323">
        <v>8</v>
      </c>
      <c r="J21323">
        <v>15</v>
      </c>
      <c r="L21323">
        <v>24</v>
      </c>
      <c r="N21323">
        <v>7</v>
      </c>
      <c r="P21323">
        <v>0</v>
      </c>
      <c r="Q21323">
        <v>0</v>
      </c>
      <c r="S21323">
        <v>1</v>
      </c>
    </row>
    <row r="21324" spans="1:19" x14ac:dyDescent="0.3">
      <c r="A21324" t="s">
        <v>42417</v>
      </c>
      <c r="B21324" s="171" t="s">
        <v>42418</v>
      </c>
      <c r="C21324" s="171" t="s">
        <v>18252</v>
      </c>
      <c r="D21324" s="171" t="s">
        <v>80</v>
      </c>
      <c r="E21324" s="11">
        <v>45352</v>
      </c>
      <c r="F21324">
        <v>0</v>
      </c>
      <c r="G21324">
        <v>0</v>
      </c>
      <c r="I21324">
        <v>0</v>
      </c>
      <c r="J21324">
        <v>0</v>
      </c>
      <c r="L21324">
        <v>0</v>
      </c>
      <c r="N21324">
        <v>0</v>
      </c>
      <c r="P21324">
        <v>0</v>
      </c>
      <c r="Q21324">
        <v>0</v>
      </c>
      <c r="S21324">
        <v>0</v>
      </c>
    </row>
    <row r="21325" spans="1:19" x14ac:dyDescent="0.3">
      <c r="A21325" t="s">
        <v>42419</v>
      </c>
      <c r="B21325" s="171" t="s">
        <v>42420</v>
      </c>
      <c r="C21325" s="171" t="s">
        <v>167</v>
      </c>
      <c r="D21325" s="171" t="s">
        <v>80</v>
      </c>
      <c r="E21325" s="11">
        <v>45352</v>
      </c>
      <c r="F21325">
        <v>3</v>
      </c>
      <c r="G21325">
        <v>4.5</v>
      </c>
      <c r="I21325">
        <v>13</v>
      </c>
      <c r="J21325">
        <v>42</v>
      </c>
      <c r="L21325">
        <v>53</v>
      </c>
      <c r="N21325">
        <v>13</v>
      </c>
      <c r="P21325">
        <v>1</v>
      </c>
      <c r="Q21325">
        <v>3</v>
      </c>
      <c r="S21325">
        <v>0</v>
      </c>
    </row>
    <row r="21326" spans="1:19" x14ac:dyDescent="0.3">
      <c r="A21326" t="s">
        <v>42421</v>
      </c>
      <c r="B21326" s="171" t="s">
        <v>42422</v>
      </c>
      <c r="C21326" s="171" t="s">
        <v>179</v>
      </c>
      <c r="D21326" s="171" t="s">
        <v>80</v>
      </c>
      <c r="E21326" s="11">
        <v>45352</v>
      </c>
      <c r="F21326">
        <v>12</v>
      </c>
      <c r="G21326">
        <v>16</v>
      </c>
      <c r="I21326">
        <v>49</v>
      </c>
      <c r="J21326">
        <v>110</v>
      </c>
      <c r="L21326">
        <v>148</v>
      </c>
      <c r="N21326">
        <v>46</v>
      </c>
      <c r="P21326">
        <v>4</v>
      </c>
      <c r="Q21326">
        <v>4</v>
      </c>
      <c r="S21326">
        <v>3</v>
      </c>
    </row>
    <row r="21327" spans="1:19" x14ac:dyDescent="0.3">
      <c r="A21327" t="s">
        <v>42423</v>
      </c>
      <c r="B21327" s="171" t="s">
        <v>42424</v>
      </c>
      <c r="C21327" s="171" t="s">
        <v>185</v>
      </c>
      <c r="D21327" s="171" t="s">
        <v>80</v>
      </c>
      <c r="E21327" s="11">
        <v>45352</v>
      </c>
      <c r="F21327">
        <v>2.5</v>
      </c>
      <c r="G21327">
        <v>8.5</v>
      </c>
      <c r="I21327">
        <v>14</v>
      </c>
      <c r="J21327">
        <v>13</v>
      </c>
      <c r="L21327">
        <v>43</v>
      </c>
      <c r="N21327">
        <v>14</v>
      </c>
      <c r="P21327">
        <v>0</v>
      </c>
      <c r="Q21327">
        <v>0</v>
      </c>
      <c r="S21327">
        <v>0</v>
      </c>
    </row>
    <row r="21328" spans="1:19" x14ac:dyDescent="0.3">
      <c r="A21328" t="s">
        <v>42425</v>
      </c>
      <c r="B21328" s="171" t="s">
        <v>42426</v>
      </c>
      <c r="C21328" s="171" t="s">
        <v>191</v>
      </c>
      <c r="D21328" s="171" t="s">
        <v>80</v>
      </c>
      <c r="E21328" s="11">
        <v>45352</v>
      </c>
      <c r="F21328">
        <v>12</v>
      </c>
      <c r="G21328">
        <v>13</v>
      </c>
      <c r="I21328">
        <v>85</v>
      </c>
      <c r="J21328">
        <v>104</v>
      </c>
      <c r="L21328">
        <v>107</v>
      </c>
      <c r="N21328">
        <v>74</v>
      </c>
      <c r="P21328">
        <v>9</v>
      </c>
      <c r="Q21328">
        <v>15</v>
      </c>
      <c r="S21328">
        <v>11</v>
      </c>
    </row>
    <row r="21329" spans="1:19" x14ac:dyDescent="0.3">
      <c r="A21329" t="s">
        <v>42427</v>
      </c>
      <c r="B21329" s="171" t="s">
        <v>42428</v>
      </c>
      <c r="C21329" s="171" t="s">
        <v>212</v>
      </c>
      <c r="D21329" s="171" t="s">
        <v>80</v>
      </c>
      <c r="E21329" s="11">
        <v>45352</v>
      </c>
      <c r="F21329">
        <v>0</v>
      </c>
      <c r="G21329">
        <v>0</v>
      </c>
      <c r="I21329">
        <v>0</v>
      </c>
      <c r="J21329">
        <v>0</v>
      </c>
      <c r="L21329">
        <v>0</v>
      </c>
      <c r="N21329">
        <v>0</v>
      </c>
      <c r="P21329">
        <v>0</v>
      </c>
      <c r="Q21329">
        <v>0</v>
      </c>
      <c r="S21329">
        <v>0</v>
      </c>
    </row>
    <row r="21330" spans="1:19" x14ac:dyDescent="0.3">
      <c r="A21330" t="s">
        <v>40183</v>
      </c>
      <c r="B21330" s="171" t="s">
        <v>42429</v>
      </c>
      <c r="C21330" s="171" t="s">
        <v>215</v>
      </c>
      <c r="D21330" s="171" t="s">
        <v>80</v>
      </c>
      <c r="E21330" s="11">
        <v>45352</v>
      </c>
      <c r="F21330">
        <v>0</v>
      </c>
      <c r="G21330">
        <v>0</v>
      </c>
      <c r="I21330">
        <v>0</v>
      </c>
      <c r="J21330">
        <v>0</v>
      </c>
      <c r="L21330">
        <v>0</v>
      </c>
      <c r="N21330">
        <v>0</v>
      </c>
      <c r="P21330">
        <v>0</v>
      </c>
      <c r="Q21330">
        <v>0</v>
      </c>
      <c r="S21330">
        <v>0</v>
      </c>
    </row>
    <row r="21331" spans="1:19" x14ac:dyDescent="0.3">
      <c r="A21331" t="s">
        <v>40183</v>
      </c>
      <c r="B21331" s="171" t="s">
        <v>42429</v>
      </c>
      <c r="C21331" s="171" t="s">
        <v>215</v>
      </c>
      <c r="D21331" s="171" t="s">
        <v>80</v>
      </c>
      <c r="E21331" s="11">
        <v>45352</v>
      </c>
      <c r="F21331">
        <v>2</v>
      </c>
      <c r="G21331">
        <v>4</v>
      </c>
      <c r="I21331">
        <v>19</v>
      </c>
      <c r="J21331">
        <v>22</v>
      </c>
      <c r="L21331">
        <v>44</v>
      </c>
      <c r="N21331">
        <v>18</v>
      </c>
      <c r="P21331">
        <v>0</v>
      </c>
      <c r="Q21331">
        <v>2</v>
      </c>
      <c r="S21331">
        <v>1</v>
      </c>
    </row>
    <row r="21332" spans="1:19" x14ac:dyDescent="0.3">
      <c r="A21332" t="s">
        <v>42430</v>
      </c>
      <c r="B21332" s="171" t="s">
        <v>42431</v>
      </c>
      <c r="C21332" s="171" t="s">
        <v>221</v>
      </c>
      <c r="D21332" s="171" t="s">
        <v>80</v>
      </c>
      <c r="E21332" s="11">
        <v>45352</v>
      </c>
      <c r="F21332">
        <v>0</v>
      </c>
      <c r="G21332">
        <v>0</v>
      </c>
      <c r="I21332">
        <v>0</v>
      </c>
      <c r="J21332">
        <v>0</v>
      </c>
      <c r="L21332">
        <v>0</v>
      </c>
      <c r="N21332">
        <v>0</v>
      </c>
      <c r="P21332">
        <v>0</v>
      </c>
      <c r="Q21332">
        <v>0</v>
      </c>
      <c r="S21332">
        <v>0</v>
      </c>
    </row>
    <row r="21333" spans="1:19" x14ac:dyDescent="0.3">
      <c r="A21333" t="s">
        <v>42432</v>
      </c>
      <c r="B21333" s="171" t="s">
        <v>42433</v>
      </c>
      <c r="C21333" s="171" t="s">
        <v>8233</v>
      </c>
      <c r="D21333" s="171" t="s">
        <v>80</v>
      </c>
      <c r="E21333" s="11">
        <v>45352</v>
      </c>
      <c r="F21333">
        <v>2</v>
      </c>
      <c r="G21333">
        <v>3</v>
      </c>
      <c r="I21333">
        <v>22</v>
      </c>
      <c r="J21333">
        <v>22</v>
      </c>
      <c r="L21333">
        <v>33</v>
      </c>
      <c r="N21333">
        <v>20</v>
      </c>
      <c r="P21333">
        <v>0</v>
      </c>
      <c r="Q21333">
        <v>2</v>
      </c>
      <c r="S21333">
        <v>2</v>
      </c>
    </row>
    <row r="21334" spans="1:19" x14ac:dyDescent="0.3">
      <c r="A21334" t="s">
        <v>42434</v>
      </c>
      <c r="B21334" s="171" t="s">
        <v>42435</v>
      </c>
      <c r="C21334" s="171" t="s">
        <v>233</v>
      </c>
      <c r="D21334" s="171" t="s">
        <v>80</v>
      </c>
      <c r="E21334" s="11">
        <v>45352</v>
      </c>
      <c r="F21334">
        <v>0</v>
      </c>
      <c r="G21334">
        <v>0</v>
      </c>
      <c r="I21334">
        <v>0</v>
      </c>
      <c r="J21334">
        <v>0</v>
      </c>
      <c r="L21334">
        <v>0</v>
      </c>
      <c r="N21334">
        <v>0</v>
      </c>
      <c r="P21334">
        <v>0</v>
      </c>
      <c r="Q21334">
        <v>0</v>
      </c>
      <c r="S21334">
        <v>0</v>
      </c>
    </row>
    <row r="21335" spans="1:19" x14ac:dyDescent="0.3">
      <c r="A21335" t="s">
        <v>42436</v>
      </c>
      <c r="B21335" s="171" t="s">
        <v>42437</v>
      </c>
      <c r="C21335" s="171" t="s">
        <v>24508</v>
      </c>
      <c r="D21335" s="171" t="s">
        <v>15341</v>
      </c>
      <c r="E21335" s="11">
        <v>45352</v>
      </c>
      <c r="F21335">
        <v>0</v>
      </c>
      <c r="G21335">
        <v>0</v>
      </c>
      <c r="I21335">
        <v>0</v>
      </c>
      <c r="J21335">
        <v>0</v>
      </c>
      <c r="L21335">
        <v>0</v>
      </c>
      <c r="N21335">
        <v>0</v>
      </c>
      <c r="P21335">
        <v>0</v>
      </c>
      <c r="Q21335">
        <v>0</v>
      </c>
      <c r="S21335">
        <v>0</v>
      </c>
    </row>
    <row r="21336" spans="1:19" x14ac:dyDescent="0.3">
      <c r="A21336" t="s">
        <v>42438</v>
      </c>
      <c r="B21336" s="171" t="s">
        <v>42439</v>
      </c>
      <c r="C21336" s="171" t="s">
        <v>24508</v>
      </c>
      <c r="D21336" s="171" t="s">
        <v>80</v>
      </c>
      <c r="E21336" s="11">
        <v>45352</v>
      </c>
      <c r="F21336">
        <v>0.5</v>
      </c>
      <c r="G21336">
        <v>0.5</v>
      </c>
      <c r="I21336">
        <v>0</v>
      </c>
      <c r="J21336">
        <v>2</v>
      </c>
      <c r="L21336">
        <v>2</v>
      </c>
      <c r="N21336">
        <v>0</v>
      </c>
      <c r="P21336">
        <v>0</v>
      </c>
      <c r="Q21336">
        <v>0</v>
      </c>
      <c r="S21336">
        <v>0</v>
      </c>
    </row>
    <row r="21337" spans="1:19" x14ac:dyDescent="0.3">
      <c r="A21337" t="s">
        <v>42440</v>
      </c>
      <c r="B21337" s="171" t="s">
        <v>42441</v>
      </c>
      <c r="C21337" s="171" t="s">
        <v>107</v>
      </c>
      <c r="D21337" s="171" t="s">
        <v>80</v>
      </c>
      <c r="E21337" s="11">
        <v>45352</v>
      </c>
      <c r="F21337">
        <v>0</v>
      </c>
      <c r="G21337">
        <v>0</v>
      </c>
      <c r="I21337">
        <v>0</v>
      </c>
      <c r="J21337">
        <v>0</v>
      </c>
      <c r="L21337">
        <v>0</v>
      </c>
      <c r="N21337">
        <v>0</v>
      </c>
      <c r="P21337">
        <v>0</v>
      </c>
      <c r="Q21337">
        <v>0</v>
      </c>
      <c r="S21337">
        <v>0</v>
      </c>
    </row>
    <row r="21338" spans="1:19" x14ac:dyDescent="0.3">
      <c r="A21338" t="s">
        <v>42442</v>
      </c>
      <c r="B21338" s="171" t="s">
        <v>42443</v>
      </c>
      <c r="C21338" s="171" t="s">
        <v>107</v>
      </c>
      <c r="D21338" s="171" t="s">
        <v>15341</v>
      </c>
      <c r="E21338" s="11">
        <v>45352</v>
      </c>
      <c r="F21338">
        <v>0</v>
      </c>
      <c r="G21338">
        <v>0</v>
      </c>
      <c r="I21338">
        <v>0</v>
      </c>
      <c r="J21338">
        <v>0</v>
      </c>
      <c r="L21338">
        <v>0</v>
      </c>
      <c r="N21338">
        <v>0</v>
      </c>
      <c r="P21338">
        <v>0</v>
      </c>
      <c r="Q21338">
        <v>0</v>
      </c>
      <c r="S21338">
        <v>0</v>
      </c>
    </row>
    <row r="21339" spans="1:19" x14ac:dyDescent="0.3">
      <c r="A21339" t="s">
        <v>42444</v>
      </c>
      <c r="B21339" s="171" t="s">
        <v>42445</v>
      </c>
      <c r="C21339" s="171" t="s">
        <v>173</v>
      </c>
      <c r="D21339" s="171" t="s">
        <v>80</v>
      </c>
      <c r="E21339" s="11">
        <v>45352</v>
      </c>
      <c r="F21339">
        <v>5.5</v>
      </c>
      <c r="G21339">
        <v>6</v>
      </c>
      <c r="I21339">
        <v>17</v>
      </c>
      <c r="J21339">
        <v>30</v>
      </c>
      <c r="L21339">
        <v>32</v>
      </c>
      <c r="N21339">
        <v>13</v>
      </c>
      <c r="P21339">
        <v>0</v>
      </c>
      <c r="Q21339">
        <v>1</v>
      </c>
      <c r="S21339">
        <v>4</v>
      </c>
    </row>
    <row r="21340" spans="1:19" x14ac:dyDescent="0.3">
      <c r="A21340" t="s">
        <v>42446</v>
      </c>
      <c r="B21340" s="171" t="s">
        <v>42447</v>
      </c>
      <c r="C21340" s="171" t="s">
        <v>173</v>
      </c>
      <c r="D21340" s="171" t="s">
        <v>15341</v>
      </c>
      <c r="E21340" s="11">
        <v>45352</v>
      </c>
      <c r="F21340">
        <v>0</v>
      </c>
      <c r="G21340">
        <v>0</v>
      </c>
      <c r="I21340">
        <v>0</v>
      </c>
      <c r="J21340">
        <v>0</v>
      </c>
      <c r="L21340">
        <v>0</v>
      </c>
      <c r="N21340">
        <v>0</v>
      </c>
      <c r="P21340">
        <v>0</v>
      </c>
      <c r="Q21340">
        <v>0</v>
      </c>
      <c r="S21340">
        <v>0</v>
      </c>
    </row>
    <row r="21341" spans="1:19" x14ac:dyDescent="0.3">
      <c r="A21341" t="s">
        <v>42448</v>
      </c>
      <c r="B21341" s="171" t="s">
        <v>42449</v>
      </c>
      <c r="C21341" s="171" t="s">
        <v>200</v>
      </c>
      <c r="D21341" s="171" t="s">
        <v>80</v>
      </c>
      <c r="E21341" s="11">
        <v>45352</v>
      </c>
      <c r="F21341">
        <v>6.5</v>
      </c>
      <c r="G21341">
        <v>7</v>
      </c>
      <c r="I21341">
        <v>7</v>
      </c>
      <c r="J21341">
        <v>31</v>
      </c>
      <c r="L21341">
        <v>32</v>
      </c>
      <c r="N21341">
        <v>7</v>
      </c>
      <c r="P21341">
        <v>1</v>
      </c>
      <c r="Q21341">
        <v>1</v>
      </c>
      <c r="S21341">
        <v>0</v>
      </c>
    </row>
    <row r="21342" spans="1:19" x14ac:dyDescent="0.3">
      <c r="A21342" t="s">
        <v>42450</v>
      </c>
      <c r="B21342" s="171" t="s">
        <v>42451</v>
      </c>
      <c r="C21342" s="171" t="s">
        <v>200</v>
      </c>
      <c r="D21342" s="171" t="s">
        <v>15341</v>
      </c>
      <c r="E21342" s="11">
        <v>45352</v>
      </c>
      <c r="F21342">
        <v>0</v>
      </c>
      <c r="G21342">
        <v>0</v>
      </c>
      <c r="I21342">
        <v>0</v>
      </c>
      <c r="J21342">
        <v>0</v>
      </c>
      <c r="L21342">
        <v>0</v>
      </c>
      <c r="N21342">
        <v>0</v>
      </c>
      <c r="P21342">
        <v>0</v>
      </c>
      <c r="Q21342">
        <v>0</v>
      </c>
      <c r="S21342">
        <v>0</v>
      </c>
    </row>
    <row r="21343" spans="1:19" x14ac:dyDescent="0.3">
      <c r="A21343" t="s">
        <v>42452</v>
      </c>
      <c r="B21343" s="171" t="s">
        <v>42453</v>
      </c>
      <c r="C21343" s="171" t="s">
        <v>73</v>
      </c>
      <c r="D21343" s="171" t="s">
        <v>4</v>
      </c>
      <c r="E21343" s="11">
        <v>45352</v>
      </c>
      <c r="F21343">
        <v>0</v>
      </c>
      <c r="G21343">
        <v>0</v>
      </c>
      <c r="I21343">
        <v>0</v>
      </c>
      <c r="J21343">
        <v>0</v>
      </c>
      <c r="L21343">
        <v>0</v>
      </c>
      <c r="N21343">
        <v>0</v>
      </c>
      <c r="P21343">
        <v>0</v>
      </c>
      <c r="Q21343">
        <v>0</v>
      </c>
      <c r="S21343">
        <v>0</v>
      </c>
    </row>
    <row r="21344" spans="1:19" x14ac:dyDescent="0.3">
      <c r="A21344" t="s">
        <v>42454</v>
      </c>
      <c r="B21344" s="171" t="s">
        <v>42455</v>
      </c>
      <c r="C21344" s="171" t="s">
        <v>24891</v>
      </c>
      <c r="D21344" s="171" t="s">
        <v>4</v>
      </c>
      <c r="E21344" s="11">
        <v>45352</v>
      </c>
      <c r="F21344">
        <v>9</v>
      </c>
      <c r="G21344">
        <v>10</v>
      </c>
      <c r="I21344">
        <v>28</v>
      </c>
      <c r="J21344">
        <v>41</v>
      </c>
      <c r="L21344">
        <v>45</v>
      </c>
      <c r="N21344">
        <v>15</v>
      </c>
      <c r="P21344">
        <v>9</v>
      </c>
      <c r="Q21344">
        <v>9</v>
      </c>
      <c r="S21344">
        <v>13</v>
      </c>
    </row>
    <row r="21345" spans="1:19" x14ac:dyDescent="0.3">
      <c r="A21345" t="s">
        <v>42456</v>
      </c>
      <c r="B21345" s="171" t="s">
        <v>42457</v>
      </c>
      <c r="C21345" s="171" t="s">
        <v>18229</v>
      </c>
      <c r="D21345" s="171" t="s">
        <v>4</v>
      </c>
      <c r="E21345" s="11">
        <v>45352</v>
      </c>
      <c r="F21345">
        <v>0</v>
      </c>
      <c r="G21345">
        <v>0</v>
      </c>
      <c r="I21345">
        <v>0</v>
      </c>
      <c r="J21345">
        <v>0</v>
      </c>
      <c r="L21345">
        <v>0</v>
      </c>
      <c r="N21345">
        <v>0</v>
      </c>
      <c r="P21345">
        <v>0</v>
      </c>
      <c r="Q21345">
        <v>0</v>
      </c>
      <c r="S21345">
        <v>0</v>
      </c>
    </row>
    <row r="21346" spans="1:19" x14ac:dyDescent="0.3">
      <c r="A21346" t="s">
        <v>42458</v>
      </c>
      <c r="B21346" s="171" t="s">
        <v>42459</v>
      </c>
      <c r="C21346" s="171" t="s">
        <v>107</v>
      </c>
      <c r="D21346" s="171" t="s">
        <v>4</v>
      </c>
      <c r="E21346" s="11">
        <v>45352</v>
      </c>
      <c r="F21346">
        <v>0</v>
      </c>
      <c r="G21346">
        <v>0</v>
      </c>
      <c r="I21346">
        <v>0</v>
      </c>
      <c r="J21346">
        <v>0</v>
      </c>
      <c r="L21346">
        <v>0</v>
      </c>
      <c r="N21346">
        <v>0</v>
      </c>
      <c r="P21346">
        <v>0</v>
      </c>
      <c r="Q21346">
        <v>0</v>
      </c>
      <c r="S21346">
        <v>0</v>
      </c>
    </row>
    <row r="21347" spans="1:19" x14ac:dyDescent="0.3">
      <c r="A21347" t="s">
        <v>42460</v>
      </c>
      <c r="B21347" s="171" t="s">
        <v>42461</v>
      </c>
      <c r="C21347" s="171" t="s">
        <v>9887</v>
      </c>
      <c r="D21347" s="171" t="s">
        <v>4</v>
      </c>
      <c r="E21347" s="11">
        <v>45352</v>
      </c>
      <c r="F21347">
        <v>0</v>
      </c>
      <c r="G21347">
        <v>0</v>
      </c>
      <c r="I21347">
        <v>0</v>
      </c>
      <c r="J21347">
        <v>0</v>
      </c>
      <c r="L21347">
        <v>0</v>
      </c>
      <c r="N21347">
        <v>0</v>
      </c>
      <c r="P21347">
        <v>0</v>
      </c>
      <c r="Q21347">
        <v>0</v>
      </c>
      <c r="S21347">
        <v>0</v>
      </c>
    </row>
    <row r="21348" spans="1:19" x14ac:dyDescent="0.3">
      <c r="A21348" t="s">
        <v>42462</v>
      </c>
      <c r="B21348" s="171" t="s">
        <v>42463</v>
      </c>
      <c r="C21348" s="171" t="s">
        <v>35078</v>
      </c>
      <c r="D21348" s="171" t="s">
        <v>4</v>
      </c>
      <c r="E21348" s="11">
        <v>45352</v>
      </c>
      <c r="F21348">
        <v>0</v>
      </c>
      <c r="G21348">
        <v>0</v>
      </c>
      <c r="I21348">
        <v>0</v>
      </c>
      <c r="J21348">
        <v>0</v>
      </c>
      <c r="L21348">
        <v>0</v>
      </c>
      <c r="N21348">
        <v>0</v>
      </c>
      <c r="P21348">
        <v>0</v>
      </c>
      <c r="Q21348">
        <v>0</v>
      </c>
      <c r="S21348">
        <v>0</v>
      </c>
    </row>
    <row r="21349" spans="1:19" x14ac:dyDescent="0.3">
      <c r="A21349" t="s">
        <v>42464</v>
      </c>
      <c r="B21349" s="171" t="s">
        <v>42465</v>
      </c>
      <c r="C21349" s="171" t="s">
        <v>11260</v>
      </c>
      <c r="D21349" s="171" t="s">
        <v>4</v>
      </c>
      <c r="E21349" s="11">
        <v>45352</v>
      </c>
      <c r="F21349">
        <v>0</v>
      </c>
      <c r="G21349">
        <v>0</v>
      </c>
      <c r="I21349">
        <v>0</v>
      </c>
      <c r="J21349">
        <v>0</v>
      </c>
      <c r="L21349">
        <v>0</v>
      </c>
      <c r="N21349">
        <v>0</v>
      </c>
      <c r="P21349">
        <v>0</v>
      </c>
      <c r="Q21349">
        <v>0</v>
      </c>
      <c r="S21349">
        <v>0</v>
      </c>
    </row>
    <row r="21350" spans="1:19" x14ac:dyDescent="0.3">
      <c r="A21350" t="s">
        <v>42466</v>
      </c>
      <c r="B21350" s="171" t="s">
        <v>42467</v>
      </c>
      <c r="C21350" s="171" t="s">
        <v>122</v>
      </c>
      <c r="D21350" s="171" t="s">
        <v>4</v>
      </c>
      <c r="E21350" s="11">
        <v>45352</v>
      </c>
      <c r="F21350">
        <v>0</v>
      </c>
      <c r="G21350">
        <v>0</v>
      </c>
      <c r="I21350">
        <v>0</v>
      </c>
      <c r="J21350">
        <v>0</v>
      </c>
      <c r="L21350">
        <v>0</v>
      </c>
      <c r="N21350">
        <v>0</v>
      </c>
      <c r="P21350">
        <v>0</v>
      </c>
      <c r="Q21350">
        <v>0</v>
      </c>
      <c r="S21350">
        <v>0</v>
      </c>
    </row>
    <row r="21351" spans="1:19" x14ac:dyDescent="0.3">
      <c r="A21351" t="s">
        <v>42468</v>
      </c>
      <c r="B21351" s="171" t="s">
        <v>42469</v>
      </c>
      <c r="C21351" s="171" t="s">
        <v>125</v>
      </c>
      <c r="D21351" s="171" t="s">
        <v>4</v>
      </c>
      <c r="E21351" s="11">
        <v>45352</v>
      </c>
      <c r="F21351">
        <v>0</v>
      </c>
      <c r="G21351">
        <v>0</v>
      </c>
      <c r="I21351">
        <v>0</v>
      </c>
      <c r="J21351">
        <v>0</v>
      </c>
      <c r="L21351">
        <v>0</v>
      </c>
      <c r="N21351">
        <v>0</v>
      </c>
      <c r="P21351">
        <v>0</v>
      </c>
      <c r="Q21351">
        <v>0</v>
      </c>
      <c r="S21351">
        <v>0</v>
      </c>
    </row>
    <row r="21352" spans="1:19" x14ac:dyDescent="0.3">
      <c r="A21352" t="s">
        <v>42470</v>
      </c>
      <c r="B21352" s="171" t="s">
        <v>42471</v>
      </c>
      <c r="C21352" s="171" t="s">
        <v>14899</v>
      </c>
      <c r="D21352" s="171" t="s">
        <v>4</v>
      </c>
      <c r="E21352" s="11">
        <v>45352</v>
      </c>
      <c r="F21352">
        <v>0</v>
      </c>
      <c r="G21352">
        <v>0</v>
      </c>
      <c r="I21352">
        <v>0</v>
      </c>
      <c r="J21352">
        <v>0</v>
      </c>
      <c r="L21352">
        <v>0</v>
      </c>
      <c r="N21352">
        <v>0</v>
      </c>
      <c r="P21352">
        <v>0</v>
      </c>
      <c r="Q21352">
        <v>0</v>
      </c>
      <c r="S21352">
        <v>0</v>
      </c>
    </row>
    <row r="21353" spans="1:19" x14ac:dyDescent="0.3">
      <c r="A21353" t="s">
        <v>42472</v>
      </c>
      <c r="B21353" s="171" t="s">
        <v>42473</v>
      </c>
      <c r="C21353" s="171" t="s">
        <v>137</v>
      </c>
      <c r="D21353" s="171" t="s">
        <v>4</v>
      </c>
      <c r="E21353" s="11">
        <v>45352</v>
      </c>
      <c r="F21353">
        <v>0</v>
      </c>
      <c r="G21353">
        <v>0</v>
      </c>
      <c r="I21353">
        <v>0</v>
      </c>
      <c r="J21353">
        <v>0</v>
      </c>
      <c r="L21353">
        <v>0</v>
      </c>
      <c r="N21353">
        <v>0</v>
      </c>
      <c r="P21353">
        <v>0</v>
      </c>
      <c r="Q21353">
        <v>0</v>
      </c>
      <c r="S21353">
        <v>0</v>
      </c>
    </row>
    <row r="21354" spans="1:19" x14ac:dyDescent="0.3">
      <c r="A21354" t="s">
        <v>42474</v>
      </c>
      <c r="B21354" s="171" t="s">
        <v>42475</v>
      </c>
      <c r="C21354" s="171" t="s">
        <v>8615</v>
      </c>
      <c r="D21354" s="171" t="s">
        <v>4</v>
      </c>
      <c r="E21354" s="11">
        <v>45352</v>
      </c>
      <c r="F21354">
        <v>0</v>
      </c>
      <c r="G21354">
        <v>0</v>
      </c>
      <c r="I21354">
        <v>0</v>
      </c>
      <c r="J21354">
        <v>0</v>
      </c>
      <c r="L21354">
        <v>0</v>
      </c>
      <c r="N21354">
        <v>0</v>
      </c>
      <c r="P21354">
        <v>0</v>
      </c>
      <c r="Q21354">
        <v>0</v>
      </c>
      <c r="S21354">
        <v>0</v>
      </c>
    </row>
    <row r="21355" spans="1:19" x14ac:dyDescent="0.3">
      <c r="A21355" t="s">
        <v>42476</v>
      </c>
      <c r="B21355" s="171" t="s">
        <v>42477</v>
      </c>
      <c r="C21355" s="171" t="s">
        <v>35025</v>
      </c>
      <c r="D21355" s="171" t="s">
        <v>4</v>
      </c>
      <c r="E21355" s="11">
        <v>45352</v>
      </c>
      <c r="F21355">
        <v>1</v>
      </c>
      <c r="G21355">
        <v>1.5</v>
      </c>
      <c r="I21355">
        <v>0</v>
      </c>
      <c r="J21355">
        <v>4</v>
      </c>
      <c r="L21355">
        <v>6</v>
      </c>
      <c r="N21355">
        <v>0</v>
      </c>
      <c r="P21355">
        <v>0</v>
      </c>
      <c r="Q21355">
        <v>0</v>
      </c>
      <c r="S21355">
        <v>0</v>
      </c>
    </row>
    <row r="21356" spans="1:19" x14ac:dyDescent="0.3">
      <c r="A21356" t="s">
        <v>42478</v>
      </c>
      <c r="B21356" s="171" t="s">
        <v>42479</v>
      </c>
      <c r="C21356" s="171" t="s">
        <v>146</v>
      </c>
      <c r="D21356" s="171" t="s">
        <v>4</v>
      </c>
      <c r="E21356" s="11">
        <v>45352</v>
      </c>
      <c r="F21356">
        <v>9.5</v>
      </c>
      <c r="G21356">
        <v>9</v>
      </c>
      <c r="I21356">
        <v>30</v>
      </c>
      <c r="J21356">
        <v>49</v>
      </c>
      <c r="L21356">
        <v>47</v>
      </c>
      <c r="N21356">
        <v>20</v>
      </c>
      <c r="P21356">
        <v>2</v>
      </c>
      <c r="Q21356">
        <v>4</v>
      </c>
      <c r="S21356">
        <v>10</v>
      </c>
    </row>
    <row r="21357" spans="1:19" x14ac:dyDescent="0.3">
      <c r="A21357" t="s">
        <v>42480</v>
      </c>
      <c r="B21357" s="171" t="s">
        <v>42481</v>
      </c>
      <c r="C21357" s="171" t="s">
        <v>161</v>
      </c>
      <c r="D21357" s="171" t="s">
        <v>4</v>
      </c>
      <c r="E21357" s="11">
        <v>45352</v>
      </c>
      <c r="F21357">
        <v>2.5</v>
      </c>
      <c r="G21357">
        <v>4</v>
      </c>
      <c r="I21357">
        <v>8</v>
      </c>
      <c r="J21357">
        <v>15</v>
      </c>
      <c r="L21357">
        <v>24</v>
      </c>
      <c r="N21357">
        <v>7</v>
      </c>
      <c r="P21357">
        <v>0</v>
      </c>
      <c r="Q21357">
        <v>0</v>
      </c>
      <c r="S21357">
        <v>1</v>
      </c>
    </row>
    <row r="21358" spans="1:19" x14ac:dyDescent="0.3">
      <c r="A21358" t="s">
        <v>42482</v>
      </c>
      <c r="B21358" s="171" t="s">
        <v>42483</v>
      </c>
      <c r="C21358" s="171" t="s">
        <v>18252</v>
      </c>
      <c r="D21358" s="171" t="s">
        <v>4</v>
      </c>
      <c r="E21358" s="11">
        <v>45352</v>
      </c>
      <c r="F21358">
        <v>0</v>
      </c>
      <c r="G21358">
        <v>0</v>
      </c>
      <c r="I21358">
        <v>0</v>
      </c>
      <c r="J21358">
        <v>0</v>
      </c>
      <c r="L21358">
        <v>0</v>
      </c>
      <c r="N21358">
        <v>0</v>
      </c>
      <c r="P21358">
        <v>0</v>
      </c>
      <c r="Q21358">
        <v>0</v>
      </c>
      <c r="S21358">
        <v>0</v>
      </c>
    </row>
    <row r="21359" spans="1:19" x14ac:dyDescent="0.3">
      <c r="A21359" t="s">
        <v>42484</v>
      </c>
      <c r="B21359" s="171" t="s">
        <v>42485</v>
      </c>
      <c r="C21359" s="171" t="s">
        <v>167</v>
      </c>
      <c r="D21359" s="171" t="s">
        <v>4</v>
      </c>
      <c r="E21359" s="11">
        <v>45352</v>
      </c>
      <c r="F21359">
        <v>3</v>
      </c>
      <c r="G21359">
        <v>4.5</v>
      </c>
      <c r="I21359">
        <v>13</v>
      </c>
      <c r="J21359">
        <v>42</v>
      </c>
      <c r="L21359">
        <v>53</v>
      </c>
      <c r="N21359">
        <v>13</v>
      </c>
      <c r="P21359">
        <v>1</v>
      </c>
      <c r="Q21359">
        <v>3</v>
      </c>
      <c r="S21359">
        <v>0</v>
      </c>
    </row>
    <row r="21360" spans="1:19" x14ac:dyDescent="0.3">
      <c r="A21360" t="s">
        <v>42486</v>
      </c>
      <c r="B21360" s="171" t="s">
        <v>42487</v>
      </c>
      <c r="C21360" s="171" t="s">
        <v>173</v>
      </c>
      <c r="D21360" s="171" t="s">
        <v>4</v>
      </c>
      <c r="E21360" s="11">
        <v>45352</v>
      </c>
      <c r="F21360">
        <v>5.5</v>
      </c>
      <c r="G21360">
        <v>6</v>
      </c>
      <c r="I21360">
        <v>17</v>
      </c>
      <c r="J21360">
        <v>30</v>
      </c>
      <c r="L21360">
        <v>32</v>
      </c>
      <c r="N21360">
        <v>13</v>
      </c>
      <c r="P21360">
        <v>0</v>
      </c>
      <c r="Q21360">
        <v>1</v>
      </c>
      <c r="S21360">
        <v>4</v>
      </c>
    </row>
    <row r="21361" spans="1:19" x14ac:dyDescent="0.3">
      <c r="A21361" t="s">
        <v>42488</v>
      </c>
      <c r="B21361" s="171" t="s">
        <v>42489</v>
      </c>
      <c r="C21361" s="171" t="s">
        <v>179</v>
      </c>
      <c r="D21361" s="171" t="s">
        <v>4</v>
      </c>
      <c r="E21361" s="11">
        <v>45352</v>
      </c>
      <c r="F21361">
        <v>12</v>
      </c>
      <c r="G21361">
        <v>16</v>
      </c>
      <c r="I21361">
        <v>49</v>
      </c>
      <c r="J21361">
        <v>110</v>
      </c>
      <c r="L21361">
        <v>148</v>
      </c>
      <c r="N21361">
        <v>46</v>
      </c>
      <c r="P21361">
        <v>4</v>
      </c>
      <c r="Q21361">
        <v>4</v>
      </c>
      <c r="S21361">
        <v>3</v>
      </c>
    </row>
    <row r="21362" spans="1:19" x14ac:dyDescent="0.3">
      <c r="A21362" t="s">
        <v>42490</v>
      </c>
      <c r="B21362" s="171" t="s">
        <v>42491</v>
      </c>
      <c r="C21362" s="171" t="s">
        <v>185</v>
      </c>
      <c r="D21362" s="171" t="s">
        <v>4</v>
      </c>
      <c r="E21362" s="11">
        <v>45352</v>
      </c>
      <c r="F21362">
        <v>2.5</v>
      </c>
      <c r="G21362">
        <v>8.5</v>
      </c>
      <c r="I21362">
        <v>14</v>
      </c>
      <c r="J21362">
        <v>13</v>
      </c>
      <c r="L21362">
        <v>43</v>
      </c>
      <c r="N21362">
        <v>14</v>
      </c>
      <c r="P21362">
        <v>0</v>
      </c>
      <c r="Q21362">
        <v>0</v>
      </c>
      <c r="S21362">
        <v>0</v>
      </c>
    </row>
    <row r="21363" spans="1:19" x14ac:dyDescent="0.3">
      <c r="A21363" t="s">
        <v>42492</v>
      </c>
      <c r="B21363" s="171" t="s">
        <v>42493</v>
      </c>
      <c r="C21363" s="171" t="s">
        <v>24508</v>
      </c>
      <c r="D21363" s="171" t="s">
        <v>4</v>
      </c>
      <c r="E21363" s="11">
        <v>45352</v>
      </c>
      <c r="F21363">
        <v>0.5</v>
      </c>
      <c r="G21363">
        <v>0.5</v>
      </c>
      <c r="I21363">
        <v>0</v>
      </c>
      <c r="J21363">
        <v>2</v>
      </c>
      <c r="L21363">
        <v>2</v>
      </c>
      <c r="N21363">
        <v>0</v>
      </c>
      <c r="P21363">
        <v>0</v>
      </c>
      <c r="Q21363">
        <v>0</v>
      </c>
      <c r="S21363">
        <v>0</v>
      </c>
    </row>
    <row r="21364" spans="1:19" x14ac:dyDescent="0.3">
      <c r="A21364" t="s">
        <v>42494</v>
      </c>
      <c r="B21364" s="171" t="s">
        <v>42495</v>
      </c>
      <c r="C21364" s="171" t="s">
        <v>191</v>
      </c>
      <c r="D21364" s="171" t="s">
        <v>4</v>
      </c>
      <c r="E21364" s="11">
        <v>45352</v>
      </c>
      <c r="F21364">
        <v>12</v>
      </c>
      <c r="G21364">
        <v>13</v>
      </c>
      <c r="I21364">
        <v>85</v>
      </c>
      <c r="J21364">
        <v>104</v>
      </c>
      <c r="L21364">
        <v>107</v>
      </c>
      <c r="N21364">
        <v>74</v>
      </c>
      <c r="P21364">
        <v>9</v>
      </c>
      <c r="Q21364">
        <v>15</v>
      </c>
      <c r="S21364">
        <v>11</v>
      </c>
    </row>
    <row r="21365" spans="1:19" x14ac:dyDescent="0.3">
      <c r="A21365" t="s">
        <v>42496</v>
      </c>
      <c r="B21365" s="171" t="s">
        <v>42497</v>
      </c>
      <c r="C21365" s="171" t="s">
        <v>200</v>
      </c>
      <c r="D21365" s="171" t="s">
        <v>4</v>
      </c>
      <c r="E21365" s="11">
        <v>45352</v>
      </c>
      <c r="F21365">
        <v>6.5</v>
      </c>
      <c r="G21365">
        <v>7</v>
      </c>
      <c r="I21365">
        <v>7</v>
      </c>
      <c r="J21365">
        <v>31</v>
      </c>
      <c r="L21365">
        <v>32</v>
      </c>
      <c r="N21365">
        <v>7</v>
      </c>
      <c r="P21365">
        <v>1</v>
      </c>
      <c r="Q21365">
        <v>1</v>
      </c>
      <c r="S21365">
        <v>0</v>
      </c>
    </row>
    <row r="21366" spans="1:19" x14ac:dyDescent="0.3">
      <c r="A21366" t="s">
        <v>42498</v>
      </c>
      <c r="B21366" s="171" t="s">
        <v>42499</v>
      </c>
      <c r="C21366" s="171" t="s">
        <v>212</v>
      </c>
      <c r="D21366" s="171" t="s">
        <v>4</v>
      </c>
      <c r="E21366" s="11">
        <v>45352</v>
      </c>
      <c r="F21366">
        <v>0</v>
      </c>
      <c r="G21366">
        <v>0</v>
      </c>
      <c r="I21366">
        <v>0</v>
      </c>
      <c r="J21366">
        <v>0</v>
      </c>
      <c r="L21366">
        <v>0</v>
      </c>
      <c r="N21366">
        <v>0</v>
      </c>
      <c r="P21366">
        <v>0</v>
      </c>
      <c r="Q21366">
        <v>0</v>
      </c>
      <c r="S21366">
        <v>0</v>
      </c>
    </row>
    <row r="21367" spans="1:19" x14ac:dyDescent="0.3">
      <c r="A21367" t="s">
        <v>42500</v>
      </c>
      <c r="B21367" s="171" t="s">
        <v>42501</v>
      </c>
      <c r="C21367" s="171" t="s">
        <v>215</v>
      </c>
      <c r="D21367" s="171" t="s">
        <v>4</v>
      </c>
      <c r="E21367" s="11">
        <v>45352</v>
      </c>
      <c r="F21367">
        <v>0</v>
      </c>
      <c r="G21367">
        <v>0</v>
      </c>
      <c r="I21367">
        <v>0</v>
      </c>
      <c r="J21367">
        <v>0</v>
      </c>
      <c r="L21367">
        <v>0</v>
      </c>
      <c r="N21367">
        <v>0</v>
      </c>
      <c r="P21367">
        <v>0</v>
      </c>
      <c r="Q21367">
        <v>0</v>
      </c>
      <c r="S21367">
        <v>0</v>
      </c>
    </row>
    <row r="21368" spans="1:19" x14ac:dyDescent="0.3">
      <c r="A21368" t="s">
        <v>42502</v>
      </c>
      <c r="B21368" s="171" t="s">
        <v>42503</v>
      </c>
      <c r="C21368" s="171" t="s">
        <v>35119</v>
      </c>
      <c r="D21368" s="171" t="s">
        <v>4</v>
      </c>
      <c r="E21368" s="11">
        <v>45352</v>
      </c>
      <c r="F21368">
        <v>2</v>
      </c>
      <c r="G21368">
        <v>4</v>
      </c>
      <c r="I21368">
        <v>19</v>
      </c>
      <c r="J21368">
        <v>22</v>
      </c>
      <c r="L21368">
        <v>44</v>
      </c>
      <c r="N21368">
        <v>18</v>
      </c>
      <c r="P21368">
        <v>0</v>
      </c>
      <c r="Q21368">
        <v>2</v>
      </c>
      <c r="S21368">
        <v>1</v>
      </c>
    </row>
    <row r="21369" spans="1:19" x14ac:dyDescent="0.3">
      <c r="A21369" t="s">
        <v>42504</v>
      </c>
      <c r="B21369" s="171" t="s">
        <v>42505</v>
      </c>
      <c r="C21369" s="171" t="s">
        <v>221</v>
      </c>
      <c r="D21369" s="171" t="s">
        <v>4</v>
      </c>
      <c r="E21369" s="11">
        <v>45352</v>
      </c>
      <c r="F21369">
        <v>0</v>
      </c>
      <c r="G21369">
        <v>0</v>
      </c>
      <c r="I21369">
        <v>0</v>
      </c>
      <c r="J21369">
        <v>0</v>
      </c>
      <c r="L21369">
        <v>0</v>
      </c>
      <c r="N21369">
        <v>0</v>
      </c>
      <c r="P21369">
        <v>0</v>
      </c>
      <c r="Q21369">
        <v>0</v>
      </c>
      <c r="S21369">
        <v>0</v>
      </c>
    </row>
    <row r="21370" spans="1:19" x14ac:dyDescent="0.3">
      <c r="A21370" t="s">
        <v>42506</v>
      </c>
      <c r="B21370" s="171" t="s">
        <v>42507</v>
      </c>
      <c r="C21370" s="171" t="s">
        <v>8233</v>
      </c>
      <c r="D21370" s="171" t="s">
        <v>4</v>
      </c>
      <c r="E21370" s="11">
        <v>45352</v>
      </c>
      <c r="F21370">
        <v>2</v>
      </c>
      <c r="G21370">
        <v>3</v>
      </c>
      <c r="I21370">
        <v>22</v>
      </c>
      <c r="J21370">
        <v>22</v>
      </c>
      <c r="L21370">
        <v>33</v>
      </c>
      <c r="N21370">
        <v>20</v>
      </c>
      <c r="P21370">
        <v>0</v>
      </c>
      <c r="Q21370">
        <v>2</v>
      </c>
      <c r="S21370">
        <v>2</v>
      </c>
    </row>
    <row r="21371" spans="1:19" x14ac:dyDescent="0.3">
      <c r="A21371" t="s">
        <v>42508</v>
      </c>
      <c r="B21371" s="171" t="s">
        <v>42509</v>
      </c>
      <c r="C21371" s="171" t="s">
        <v>233</v>
      </c>
      <c r="D21371" s="171" t="s">
        <v>4</v>
      </c>
      <c r="E21371" s="11">
        <v>45352</v>
      </c>
      <c r="F21371">
        <v>0</v>
      </c>
      <c r="G21371">
        <v>0</v>
      </c>
      <c r="I21371">
        <v>0</v>
      </c>
      <c r="J21371">
        <v>0</v>
      </c>
      <c r="L21371">
        <v>0</v>
      </c>
      <c r="N21371">
        <v>0</v>
      </c>
      <c r="P21371">
        <v>0</v>
      </c>
      <c r="Q21371">
        <v>0</v>
      </c>
      <c r="S21371">
        <v>0</v>
      </c>
    </row>
    <row r="21372" spans="1:19" x14ac:dyDescent="0.3">
      <c r="A21372" t="s">
        <v>42510</v>
      </c>
      <c r="B21372" s="171" t="s">
        <v>42511</v>
      </c>
      <c r="C21372" s="171" t="s">
        <v>35128</v>
      </c>
      <c r="D21372" s="171" t="s">
        <v>80</v>
      </c>
      <c r="E21372" s="11">
        <v>45352</v>
      </c>
      <c r="F21372">
        <v>3.5</v>
      </c>
      <c r="G21372">
        <v>4</v>
      </c>
      <c r="I21372">
        <v>9</v>
      </c>
      <c r="J21372">
        <v>14</v>
      </c>
      <c r="L21372">
        <v>16</v>
      </c>
      <c r="N21372">
        <v>8</v>
      </c>
      <c r="P21372">
        <v>0</v>
      </c>
      <c r="Q21372">
        <v>0</v>
      </c>
      <c r="S21372">
        <v>1</v>
      </c>
    </row>
    <row r="21373" spans="1:19" x14ac:dyDescent="0.3">
      <c r="A21373" t="s">
        <v>42512</v>
      </c>
      <c r="B21373" s="171" t="s">
        <v>42513</v>
      </c>
      <c r="C21373" s="171" t="s">
        <v>35128</v>
      </c>
      <c r="D21373" s="171" t="s">
        <v>4</v>
      </c>
      <c r="E21373" s="11">
        <v>45352</v>
      </c>
      <c r="F21373">
        <v>3.5</v>
      </c>
      <c r="G21373">
        <v>4</v>
      </c>
      <c r="I21373">
        <v>9</v>
      </c>
      <c r="J21373">
        <v>14</v>
      </c>
      <c r="L21373">
        <v>16</v>
      </c>
      <c r="N21373">
        <v>8</v>
      </c>
      <c r="P21373">
        <v>0</v>
      </c>
      <c r="Q21373">
        <v>0</v>
      </c>
      <c r="S21373">
        <v>1</v>
      </c>
    </row>
    <row r="21374" spans="1:19" x14ac:dyDescent="0.3">
      <c r="A21374" t="s">
        <v>42514</v>
      </c>
      <c r="B21374" s="171" t="s">
        <v>42515</v>
      </c>
      <c r="C21374" s="171" t="s">
        <v>79</v>
      </c>
      <c r="D21374" s="171" t="s">
        <v>80</v>
      </c>
      <c r="E21374" s="11">
        <v>45352</v>
      </c>
      <c r="F21374">
        <v>0</v>
      </c>
      <c r="G21374">
        <v>0</v>
      </c>
      <c r="I21374">
        <v>0</v>
      </c>
      <c r="J21374">
        <v>0</v>
      </c>
      <c r="L21374">
        <v>0</v>
      </c>
      <c r="N21374">
        <v>0</v>
      </c>
      <c r="P21374">
        <v>0</v>
      </c>
      <c r="Q21374">
        <v>0</v>
      </c>
      <c r="S21374">
        <v>0</v>
      </c>
    </row>
    <row r="21375" spans="1:19" x14ac:dyDescent="0.3">
      <c r="A21375" t="s">
        <v>42516</v>
      </c>
      <c r="B21375" s="171" t="s">
        <v>42517</v>
      </c>
      <c r="C21375" s="171" t="s">
        <v>79</v>
      </c>
      <c r="D21375" s="171" t="s">
        <v>4</v>
      </c>
      <c r="E21375" s="11">
        <v>45352</v>
      </c>
      <c r="F21375">
        <v>0</v>
      </c>
      <c r="G21375">
        <v>0</v>
      </c>
      <c r="I21375">
        <v>0</v>
      </c>
      <c r="J21375">
        <v>0</v>
      </c>
      <c r="L21375">
        <v>0</v>
      </c>
      <c r="N21375">
        <v>0</v>
      </c>
      <c r="P21375">
        <v>0</v>
      </c>
      <c r="Q21375">
        <v>0</v>
      </c>
      <c r="S21375">
        <v>0</v>
      </c>
    </row>
    <row r="21376" spans="1:19" x14ac:dyDescent="0.3">
      <c r="A21376" t="s">
        <v>42518</v>
      </c>
      <c r="B21376" s="171" t="s">
        <v>42519</v>
      </c>
      <c r="C21376" s="171" t="s">
        <v>83</v>
      </c>
      <c r="D21376" s="171" t="s">
        <v>80</v>
      </c>
      <c r="E21376" s="11">
        <v>45352</v>
      </c>
      <c r="F21376">
        <v>4</v>
      </c>
      <c r="G21376">
        <v>4</v>
      </c>
      <c r="I21376">
        <v>4</v>
      </c>
      <c r="J21376">
        <v>21</v>
      </c>
      <c r="L21376">
        <v>21</v>
      </c>
      <c r="N21376">
        <v>4</v>
      </c>
      <c r="P21376">
        <v>1</v>
      </c>
      <c r="Q21376">
        <v>1</v>
      </c>
      <c r="S21376">
        <v>0</v>
      </c>
    </row>
    <row r="21377" spans="1:19" x14ac:dyDescent="0.3">
      <c r="A21377" t="s">
        <v>42520</v>
      </c>
      <c r="B21377" s="171" t="s">
        <v>42521</v>
      </c>
      <c r="C21377" s="171" t="s">
        <v>83</v>
      </c>
      <c r="D21377" s="171" t="s">
        <v>15341</v>
      </c>
      <c r="E21377" s="11">
        <v>45352</v>
      </c>
      <c r="F21377">
        <v>0</v>
      </c>
      <c r="G21377">
        <v>0</v>
      </c>
      <c r="I21377">
        <v>0</v>
      </c>
      <c r="J21377">
        <v>0</v>
      </c>
      <c r="L21377">
        <v>0</v>
      </c>
      <c r="N21377">
        <v>0</v>
      </c>
      <c r="P21377">
        <v>0</v>
      </c>
      <c r="Q21377">
        <v>0</v>
      </c>
      <c r="S21377">
        <v>0</v>
      </c>
    </row>
    <row r="21378" spans="1:19" x14ac:dyDescent="0.3">
      <c r="A21378" t="s">
        <v>42522</v>
      </c>
      <c r="B21378" s="171" t="s">
        <v>42523</v>
      </c>
      <c r="C21378" s="171" t="s">
        <v>83</v>
      </c>
      <c r="D21378" s="171" t="s">
        <v>4</v>
      </c>
      <c r="E21378" s="11">
        <v>45352</v>
      </c>
      <c r="F21378">
        <v>4</v>
      </c>
      <c r="G21378">
        <v>4</v>
      </c>
      <c r="I21378">
        <v>4</v>
      </c>
      <c r="J21378">
        <v>21</v>
      </c>
      <c r="L21378">
        <v>21</v>
      </c>
      <c r="N21378">
        <v>4</v>
      </c>
      <c r="P21378">
        <v>1</v>
      </c>
      <c r="Q21378">
        <v>1</v>
      </c>
      <c r="S21378">
        <v>0</v>
      </c>
    </row>
    <row r="21379" spans="1:19" x14ac:dyDescent="0.3">
      <c r="A21379" t="s">
        <v>42524</v>
      </c>
      <c r="B21379" s="171" t="s">
        <v>42525</v>
      </c>
      <c r="C21379" s="171" t="s">
        <v>86</v>
      </c>
      <c r="D21379" s="171" t="s">
        <v>80</v>
      </c>
      <c r="E21379" s="11">
        <v>45352</v>
      </c>
      <c r="F21379">
        <v>7</v>
      </c>
      <c r="G21379">
        <v>8</v>
      </c>
      <c r="I21379">
        <v>22</v>
      </c>
      <c r="J21379">
        <v>41</v>
      </c>
      <c r="L21379">
        <v>44</v>
      </c>
      <c r="N21379">
        <v>19</v>
      </c>
      <c r="P21379">
        <v>6</v>
      </c>
      <c r="Q21379">
        <v>8</v>
      </c>
      <c r="S21379">
        <v>3</v>
      </c>
    </row>
    <row r="21380" spans="1:19" x14ac:dyDescent="0.3">
      <c r="A21380" t="s">
        <v>42526</v>
      </c>
      <c r="B21380" s="171" t="s">
        <v>42527</v>
      </c>
      <c r="C21380" s="171" t="s">
        <v>86</v>
      </c>
      <c r="D21380" s="171" t="s">
        <v>4</v>
      </c>
      <c r="E21380" s="11">
        <v>45352</v>
      </c>
      <c r="F21380">
        <v>7</v>
      </c>
      <c r="G21380">
        <v>8</v>
      </c>
      <c r="I21380">
        <v>22</v>
      </c>
      <c r="J21380">
        <v>41</v>
      </c>
      <c r="L21380">
        <v>44</v>
      </c>
      <c r="N21380">
        <v>19</v>
      </c>
      <c r="P21380">
        <v>6</v>
      </c>
      <c r="Q21380">
        <v>8</v>
      </c>
      <c r="S21380">
        <v>3</v>
      </c>
    </row>
    <row r="21381" spans="1:19" x14ac:dyDescent="0.3">
      <c r="A21381" t="s">
        <v>42528</v>
      </c>
      <c r="B21381" s="171" t="s">
        <v>42529</v>
      </c>
      <c r="C21381" s="171" t="s">
        <v>40284</v>
      </c>
      <c r="D21381" s="171" t="s">
        <v>80</v>
      </c>
      <c r="E21381" s="11">
        <v>45352</v>
      </c>
      <c r="F21381">
        <v>11</v>
      </c>
      <c r="G21381">
        <v>13</v>
      </c>
      <c r="I21381">
        <v>47</v>
      </c>
      <c r="J21381">
        <v>44</v>
      </c>
      <c r="L21381">
        <v>52</v>
      </c>
      <c r="N21381">
        <v>26</v>
      </c>
      <c r="P21381">
        <v>9</v>
      </c>
      <c r="Q21381">
        <v>10</v>
      </c>
      <c r="S21381">
        <v>21</v>
      </c>
    </row>
    <row r="21382" spans="1:19" x14ac:dyDescent="0.3">
      <c r="A21382" t="s">
        <v>42530</v>
      </c>
      <c r="B21382" s="171" t="s">
        <v>42531</v>
      </c>
      <c r="C21382" s="171" t="s">
        <v>40284</v>
      </c>
      <c r="D21382" s="171" t="s">
        <v>4</v>
      </c>
      <c r="E21382" s="11">
        <v>45352</v>
      </c>
      <c r="F21382">
        <v>11</v>
      </c>
      <c r="G21382">
        <v>13</v>
      </c>
      <c r="I21382">
        <v>47</v>
      </c>
      <c r="J21382">
        <v>44</v>
      </c>
      <c r="L21382">
        <v>52</v>
      </c>
      <c r="N21382">
        <v>26</v>
      </c>
      <c r="P21382">
        <v>9</v>
      </c>
      <c r="Q21382">
        <v>10</v>
      </c>
      <c r="S21382">
        <v>21</v>
      </c>
    </row>
    <row r="21383" spans="1:19" x14ac:dyDescent="0.3">
      <c r="A21383" t="s">
        <v>42532</v>
      </c>
      <c r="B21383" s="171" t="s">
        <v>42533</v>
      </c>
      <c r="C21383" s="171" t="s">
        <v>89</v>
      </c>
      <c r="D21383" s="171" t="s">
        <v>80</v>
      </c>
      <c r="E21383" s="11">
        <v>45352</v>
      </c>
      <c r="F21383">
        <v>3</v>
      </c>
      <c r="G21383">
        <v>4</v>
      </c>
      <c r="I21383">
        <v>11</v>
      </c>
      <c r="J21383">
        <v>15</v>
      </c>
      <c r="L21383">
        <v>20</v>
      </c>
      <c r="N21383">
        <v>10</v>
      </c>
      <c r="P21383">
        <v>3</v>
      </c>
      <c r="Q21383">
        <v>3</v>
      </c>
      <c r="S21383">
        <v>1</v>
      </c>
    </row>
    <row r="21384" spans="1:19" x14ac:dyDescent="0.3">
      <c r="A21384" t="s">
        <v>42534</v>
      </c>
      <c r="B21384" s="171" t="s">
        <v>42535</v>
      </c>
      <c r="C21384" s="171" t="s">
        <v>89</v>
      </c>
      <c r="D21384" s="171" t="s">
        <v>4</v>
      </c>
      <c r="E21384" s="11">
        <v>45352</v>
      </c>
      <c r="F21384">
        <v>3</v>
      </c>
      <c r="G21384">
        <v>4</v>
      </c>
      <c r="I21384">
        <v>11</v>
      </c>
      <c r="J21384">
        <v>15</v>
      </c>
      <c r="L21384">
        <v>20</v>
      </c>
      <c r="N21384">
        <v>10</v>
      </c>
      <c r="P21384">
        <v>3</v>
      </c>
      <c r="Q21384">
        <v>3</v>
      </c>
      <c r="S21384">
        <v>1</v>
      </c>
    </row>
    <row r="21385" spans="1:19" x14ac:dyDescent="0.3">
      <c r="A21385" t="s">
        <v>42536</v>
      </c>
      <c r="B21385" s="171" t="s">
        <v>42537</v>
      </c>
      <c r="C21385" s="171" t="s">
        <v>92</v>
      </c>
      <c r="D21385" s="171" t="s">
        <v>80</v>
      </c>
      <c r="E21385" s="11">
        <v>45352</v>
      </c>
      <c r="F21385">
        <v>0</v>
      </c>
      <c r="G21385">
        <v>0</v>
      </c>
      <c r="I21385">
        <v>0</v>
      </c>
      <c r="J21385">
        <v>0</v>
      </c>
      <c r="L21385">
        <v>0</v>
      </c>
      <c r="N21385">
        <v>0</v>
      </c>
      <c r="P21385">
        <v>0</v>
      </c>
      <c r="Q21385">
        <v>0</v>
      </c>
      <c r="S21385">
        <v>0</v>
      </c>
    </row>
    <row r="21386" spans="1:19" x14ac:dyDescent="0.3">
      <c r="A21386" t="s">
        <v>42538</v>
      </c>
      <c r="B21386" s="171" t="s">
        <v>42539</v>
      </c>
      <c r="C21386" s="171" t="s">
        <v>92</v>
      </c>
      <c r="D21386" s="171" t="s">
        <v>4</v>
      </c>
      <c r="E21386" s="11">
        <v>45352</v>
      </c>
      <c r="F21386">
        <v>0</v>
      </c>
      <c r="G21386">
        <v>0</v>
      </c>
      <c r="I21386">
        <v>0</v>
      </c>
      <c r="J21386">
        <v>0</v>
      </c>
      <c r="L21386">
        <v>0</v>
      </c>
      <c r="N21386">
        <v>0</v>
      </c>
      <c r="P21386">
        <v>0</v>
      </c>
      <c r="Q21386">
        <v>0</v>
      </c>
      <c r="S21386">
        <v>0</v>
      </c>
    </row>
    <row r="21387" spans="1:19" x14ac:dyDescent="0.3">
      <c r="A21387" t="s">
        <v>42540</v>
      </c>
      <c r="B21387" s="171" t="s">
        <v>42541</v>
      </c>
      <c r="C21387" s="171" t="s">
        <v>95</v>
      </c>
      <c r="D21387" s="171" t="s">
        <v>80</v>
      </c>
      <c r="E21387" s="11">
        <v>45352</v>
      </c>
      <c r="F21387">
        <v>3.5</v>
      </c>
      <c r="G21387">
        <v>4</v>
      </c>
      <c r="I21387">
        <v>7</v>
      </c>
      <c r="J21387">
        <v>18</v>
      </c>
      <c r="L21387">
        <v>19</v>
      </c>
      <c r="N21387">
        <v>4</v>
      </c>
      <c r="P21387">
        <v>0</v>
      </c>
      <c r="Q21387">
        <v>0</v>
      </c>
      <c r="S21387">
        <v>3</v>
      </c>
    </row>
    <row r="21388" spans="1:19" x14ac:dyDescent="0.3">
      <c r="A21388" t="s">
        <v>42542</v>
      </c>
      <c r="B21388" s="171" t="s">
        <v>42543</v>
      </c>
      <c r="C21388" s="171" t="s">
        <v>95</v>
      </c>
      <c r="D21388" s="171" t="s">
        <v>15341</v>
      </c>
      <c r="E21388" s="11">
        <v>45352</v>
      </c>
      <c r="F21388">
        <v>0</v>
      </c>
      <c r="G21388">
        <v>0</v>
      </c>
      <c r="I21388">
        <v>0</v>
      </c>
      <c r="J21388">
        <v>0</v>
      </c>
      <c r="L21388">
        <v>0</v>
      </c>
      <c r="N21388">
        <v>0</v>
      </c>
      <c r="P21388">
        <v>0</v>
      </c>
      <c r="Q21388">
        <v>0</v>
      </c>
      <c r="S21388">
        <v>0</v>
      </c>
    </row>
    <row r="21389" spans="1:19" x14ac:dyDescent="0.3">
      <c r="A21389" t="s">
        <v>42544</v>
      </c>
      <c r="B21389" s="171" t="s">
        <v>42545</v>
      </c>
      <c r="C21389" s="171" t="s">
        <v>95</v>
      </c>
      <c r="D21389" s="171" t="s">
        <v>4</v>
      </c>
      <c r="E21389" s="11">
        <v>45352</v>
      </c>
      <c r="F21389">
        <v>3.5</v>
      </c>
      <c r="G21389">
        <v>4</v>
      </c>
      <c r="I21389">
        <v>7</v>
      </c>
      <c r="J21389">
        <v>18</v>
      </c>
      <c r="L21389">
        <v>19</v>
      </c>
      <c r="N21389">
        <v>4</v>
      </c>
      <c r="P21389">
        <v>0</v>
      </c>
      <c r="Q21389">
        <v>0</v>
      </c>
      <c r="S21389">
        <v>3</v>
      </c>
    </row>
    <row r="21390" spans="1:19" x14ac:dyDescent="0.3">
      <c r="A21390" t="s">
        <v>42546</v>
      </c>
      <c r="B21390" s="171" t="s">
        <v>42547</v>
      </c>
      <c r="C21390" s="171" t="s">
        <v>35161</v>
      </c>
      <c r="D21390" s="171" t="s">
        <v>80</v>
      </c>
      <c r="E21390" s="11">
        <v>45352</v>
      </c>
      <c r="F21390">
        <v>3</v>
      </c>
      <c r="G21390">
        <v>3.5</v>
      </c>
      <c r="I21390">
        <v>4</v>
      </c>
      <c r="J21390">
        <v>16</v>
      </c>
      <c r="L21390">
        <v>18</v>
      </c>
      <c r="N21390">
        <v>4</v>
      </c>
      <c r="P21390">
        <v>0</v>
      </c>
      <c r="Q21390">
        <v>1</v>
      </c>
      <c r="S21390">
        <v>0</v>
      </c>
    </row>
    <row r="21391" spans="1:19" x14ac:dyDescent="0.3">
      <c r="A21391" t="s">
        <v>42548</v>
      </c>
      <c r="B21391" s="171" t="s">
        <v>42549</v>
      </c>
      <c r="C21391" s="171" t="s">
        <v>35161</v>
      </c>
      <c r="D21391" s="171" t="s">
        <v>4</v>
      </c>
      <c r="E21391" s="11">
        <v>45352</v>
      </c>
      <c r="F21391">
        <v>3</v>
      </c>
      <c r="G21391">
        <v>3.5</v>
      </c>
      <c r="I21391">
        <v>4</v>
      </c>
      <c r="J21391">
        <v>16</v>
      </c>
      <c r="L21391">
        <v>18</v>
      </c>
      <c r="N21391">
        <v>4</v>
      </c>
      <c r="P21391">
        <v>0</v>
      </c>
      <c r="Q21391">
        <v>1</v>
      </c>
      <c r="S21391">
        <v>0</v>
      </c>
    </row>
    <row r="21392" spans="1:19" x14ac:dyDescent="0.3">
      <c r="A21392" t="s">
        <v>42550</v>
      </c>
      <c r="B21392" s="171" t="s">
        <v>42551</v>
      </c>
      <c r="C21392" s="171" t="s">
        <v>19659</v>
      </c>
      <c r="D21392" s="171" t="s">
        <v>80</v>
      </c>
      <c r="E21392" s="11">
        <v>45352</v>
      </c>
      <c r="F21392">
        <v>0</v>
      </c>
      <c r="G21392">
        <v>0</v>
      </c>
      <c r="I21392">
        <v>0</v>
      </c>
      <c r="J21392">
        <v>0</v>
      </c>
      <c r="L21392">
        <v>0</v>
      </c>
      <c r="N21392">
        <v>0</v>
      </c>
      <c r="P21392">
        <v>0</v>
      </c>
      <c r="Q21392">
        <v>0</v>
      </c>
      <c r="S21392">
        <v>0</v>
      </c>
    </row>
    <row r="21393" spans="1:19" x14ac:dyDescent="0.3">
      <c r="A21393" t="s">
        <v>42552</v>
      </c>
      <c r="B21393" s="171" t="s">
        <v>42553</v>
      </c>
      <c r="C21393" s="171" t="s">
        <v>19659</v>
      </c>
      <c r="D21393" s="171" t="s">
        <v>4</v>
      </c>
      <c r="E21393" s="11">
        <v>45352</v>
      </c>
      <c r="F21393">
        <v>0</v>
      </c>
      <c r="G21393">
        <v>0</v>
      </c>
      <c r="I21393">
        <v>0</v>
      </c>
      <c r="J21393">
        <v>0</v>
      </c>
      <c r="L21393">
        <v>0</v>
      </c>
      <c r="N21393">
        <v>0</v>
      </c>
      <c r="P21393">
        <v>0</v>
      </c>
      <c r="Q21393">
        <v>0</v>
      </c>
      <c r="S21393">
        <v>0</v>
      </c>
    </row>
    <row r="21394" spans="1:19" x14ac:dyDescent="0.3">
      <c r="A21394" t="s">
        <v>42554</v>
      </c>
      <c r="B21394" s="171" t="s">
        <v>42555</v>
      </c>
      <c r="C21394" s="171" t="s">
        <v>98</v>
      </c>
      <c r="D21394" s="171" t="s">
        <v>80</v>
      </c>
      <c r="E21394" s="11">
        <v>45352</v>
      </c>
      <c r="F21394">
        <v>8</v>
      </c>
      <c r="G21394">
        <v>12.5</v>
      </c>
      <c r="I21394">
        <v>25</v>
      </c>
      <c r="J21394">
        <v>47</v>
      </c>
      <c r="L21394">
        <v>70</v>
      </c>
      <c r="N21394">
        <v>21</v>
      </c>
      <c r="P21394">
        <v>2</v>
      </c>
      <c r="Q21394">
        <v>3</v>
      </c>
      <c r="S21394">
        <v>4</v>
      </c>
    </row>
    <row r="21395" spans="1:19" x14ac:dyDescent="0.3">
      <c r="A21395" t="s">
        <v>42556</v>
      </c>
      <c r="B21395" s="171" t="s">
        <v>42557</v>
      </c>
      <c r="C21395" s="171" t="s">
        <v>98</v>
      </c>
      <c r="D21395" s="171" t="s">
        <v>4</v>
      </c>
      <c r="E21395" s="11">
        <v>45352</v>
      </c>
      <c r="F21395">
        <v>8</v>
      </c>
      <c r="G21395">
        <v>12.5</v>
      </c>
      <c r="I21395">
        <v>25</v>
      </c>
      <c r="J21395">
        <v>47</v>
      </c>
      <c r="L21395">
        <v>70</v>
      </c>
      <c r="N21395">
        <v>21</v>
      </c>
      <c r="P21395">
        <v>2</v>
      </c>
      <c r="Q21395">
        <v>3</v>
      </c>
      <c r="S21395">
        <v>4</v>
      </c>
    </row>
    <row r="21396" spans="1:19" x14ac:dyDescent="0.3">
      <c r="A21396" t="s">
        <v>42558</v>
      </c>
      <c r="B21396" s="171" t="s">
        <v>42559</v>
      </c>
      <c r="C21396" s="171" t="s">
        <v>101</v>
      </c>
      <c r="D21396" s="171" t="s">
        <v>80</v>
      </c>
      <c r="E21396" s="11">
        <v>45352</v>
      </c>
      <c r="F21396">
        <v>23</v>
      </c>
      <c r="G21396">
        <v>29.5</v>
      </c>
      <c r="I21396">
        <v>155</v>
      </c>
      <c r="J21396">
        <v>257</v>
      </c>
      <c r="L21396">
        <v>330</v>
      </c>
      <c r="N21396">
        <v>143</v>
      </c>
      <c r="P21396">
        <v>5</v>
      </c>
      <c r="Q21396">
        <v>15</v>
      </c>
      <c r="S21396">
        <v>12</v>
      </c>
    </row>
    <row r="21397" spans="1:19" x14ac:dyDescent="0.3">
      <c r="A21397" t="s">
        <v>42560</v>
      </c>
      <c r="B21397" s="171" t="s">
        <v>42561</v>
      </c>
      <c r="C21397" s="171" t="s">
        <v>101</v>
      </c>
      <c r="D21397" s="171" t="s">
        <v>4</v>
      </c>
      <c r="E21397" s="11">
        <v>45352</v>
      </c>
      <c r="F21397">
        <v>23</v>
      </c>
      <c r="G21397">
        <v>29.5</v>
      </c>
      <c r="I21397">
        <v>155</v>
      </c>
      <c r="J21397">
        <v>257</v>
      </c>
      <c r="L21397">
        <v>330</v>
      </c>
      <c r="N21397">
        <v>143</v>
      </c>
      <c r="P21397">
        <v>5</v>
      </c>
      <c r="Q21397">
        <v>15</v>
      </c>
      <c r="S21397">
        <v>12</v>
      </c>
    </row>
    <row r="21398" spans="1:19" x14ac:dyDescent="0.3">
      <c r="A21398" t="s">
        <v>42562</v>
      </c>
      <c r="B21398" s="171" t="s">
        <v>42563</v>
      </c>
      <c r="C21398" s="171" t="s">
        <v>6843</v>
      </c>
      <c r="D21398" s="171" t="s">
        <v>80</v>
      </c>
      <c r="E21398" s="11">
        <v>45352</v>
      </c>
      <c r="F21398">
        <v>2.5</v>
      </c>
      <c r="G21398">
        <v>5</v>
      </c>
      <c r="I21398">
        <v>8</v>
      </c>
      <c r="J21398">
        <v>14</v>
      </c>
      <c r="L21398">
        <v>28</v>
      </c>
      <c r="N21398">
        <v>8</v>
      </c>
      <c r="P21398">
        <v>0</v>
      </c>
      <c r="Q21398">
        <v>0</v>
      </c>
      <c r="S21398">
        <v>0</v>
      </c>
    </row>
    <row r="21399" spans="1:19" x14ac:dyDescent="0.3">
      <c r="A21399" t="s">
        <v>42564</v>
      </c>
      <c r="B21399" s="171" t="s">
        <v>42565</v>
      </c>
      <c r="C21399" s="171" t="s">
        <v>6843</v>
      </c>
      <c r="D21399" s="171" t="s">
        <v>4</v>
      </c>
      <c r="E21399" s="11">
        <v>45352</v>
      </c>
      <c r="F21399">
        <v>2.5</v>
      </c>
      <c r="G21399">
        <v>5</v>
      </c>
      <c r="I21399">
        <v>8</v>
      </c>
      <c r="J21399">
        <v>14</v>
      </c>
      <c r="L21399">
        <v>28</v>
      </c>
      <c r="N21399">
        <v>8</v>
      </c>
      <c r="P21399">
        <v>0</v>
      </c>
      <c r="Q21399">
        <v>0</v>
      </c>
      <c r="S21399">
        <v>0</v>
      </c>
    </row>
    <row r="21400" spans="1:19" x14ac:dyDescent="0.3">
      <c r="A21400" t="s">
        <v>42566</v>
      </c>
      <c r="B21400" s="171" t="s">
        <v>42567</v>
      </c>
      <c r="C21400" s="171" t="s">
        <v>12995</v>
      </c>
      <c r="D21400" s="171" t="s">
        <v>80</v>
      </c>
      <c r="E21400" s="11">
        <v>45352</v>
      </c>
      <c r="F21400">
        <v>68.5</v>
      </c>
      <c r="G21400">
        <v>87.5</v>
      </c>
      <c r="I21400">
        <v>292</v>
      </c>
      <c r="J21400">
        <v>487</v>
      </c>
      <c r="L21400">
        <v>618</v>
      </c>
      <c r="N21400">
        <v>247</v>
      </c>
      <c r="O21400" t="s">
        <v>16361</v>
      </c>
      <c r="P21400">
        <v>26</v>
      </c>
      <c r="Q21400">
        <v>41</v>
      </c>
      <c r="S21400">
        <v>45</v>
      </c>
    </row>
    <row r="21401" spans="1:19" x14ac:dyDescent="0.3">
      <c r="A21401" t="s">
        <v>42568</v>
      </c>
      <c r="B21401" s="171" t="s">
        <v>42569</v>
      </c>
      <c r="C21401" s="171" t="s">
        <v>15504</v>
      </c>
      <c r="D21401" s="171" t="s">
        <v>15341</v>
      </c>
      <c r="E21401" s="11">
        <v>45352</v>
      </c>
      <c r="F21401">
        <v>0</v>
      </c>
      <c r="G21401">
        <v>0</v>
      </c>
      <c r="I21401">
        <v>0</v>
      </c>
      <c r="J21401">
        <v>0</v>
      </c>
      <c r="L21401">
        <v>0</v>
      </c>
      <c r="N21401">
        <v>0</v>
      </c>
      <c r="O21401" t="s">
        <v>16361</v>
      </c>
      <c r="P21401">
        <v>0</v>
      </c>
      <c r="Q21401">
        <v>0</v>
      </c>
      <c r="S21401">
        <v>0</v>
      </c>
    </row>
    <row r="21402" spans="1:19" x14ac:dyDescent="0.3">
      <c r="A21402" t="s">
        <v>42570</v>
      </c>
      <c r="B21402" s="171" t="s">
        <v>42571</v>
      </c>
      <c r="C21402" s="171" t="s">
        <v>15511</v>
      </c>
      <c r="D21402" s="171" t="s">
        <v>80</v>
      </c>
      <c r="E21402" s="11">
        <v>45352</v>
      </c>
      <c r="F21402">
        <v>18.5</v>
      </c>
      <c r="G21402">
        <v>24</v>
      </c>
      <c r="H21402">
        <v>201</v>
      </c>
      <c r="I21402">
        <v>40</v>
      </c>
      <c r="J21402">
        <v>102</v>
      </c>
      <c r="L21402">
        <v>128</v>
      </c>
      <c r="N21402">
        <v>33</v>
      </c>
      <c r="P21402">
        <v>3</v>
      </c>
      <c r="Q21402">
        <v>5</v>
      </c>
      <c r="S21402">
        <v>7</v>
      </c>
    </row>
    <row r="21403" spans="1:19" x14ac:dyDescent="0.3">
      <c r="A21403" t="s">
        <v>42572</v>
      </c>
      <c r="B21403" s="171" t="s">
        <v>42573</v>
      </c>
      <c r="C21403" s="171" t="s">
        <v>15511</v>
      </c>
      <c r="D21403" s="171" t="s">
        <v>15341</v>
      </c>
      <c r="E21403" s="11">
        <v>45352</v>
      </c>
      <c r="F21403">
        <v>0</v>
      </c>
      <c r="G21403">
        <v>0</v>
      </c>
      <c r="I21403">
        <v>0</v>
      </c>
      <c r="J21403">
        <v>0</v>
      </c>
      <c r="L21403">
        <v>0</v>
      </c>
      <c r="N21403">
        <v>0</v>
      </c>
      <c r="P21403">
        <v>0</v>
      </c>
      <c r="Q21403">
        <v>0</v>
      </c>
      <c r="S21403">
        <v>0</v>
      </c>
    </row>
    <row r="21404" spans="1:19" x14ac:dyDescent="0.3">
      <c r="A21404" t="s">
        <v>42574</v>
      </c>
      <c r="B21404" s="171" t="s">
        <v>42575</v>
      </c>
      <c r="C21404" s="171" t="s">
        <v>15511</v>
      </c>
      <c r="D21404" s="171" t="s">
        <v>4</v>
      </c>
      <c r="E21404" s="11">
        <v>45352</v>
      </c>
      <c r="F21404">
        <v>18.5</v>
      </c>
      <c r="G21404">
        <v>24</v>
      </c>
      <c r="I21404">
        <v>40</v>
      </c>
      <c r="J21404">
        <v>102</v>
      </c>
      <c r="L21404">
        <v>128</v>
      </c>
      <c r="N21404">
        <v>33</v>
      </c>
      <c r="P21404">
        <v>3</v>
      </c>
      <c r="Q21404">
        <v>5</v>
      </c>
      <c r="S21404">
        <v>7</v>
      </c>
    </row>
    <row r="21405" spans="1:19" x14ac:dyDescent="0.3">
      <c r="A21405" t="s">
        <v>42576</v>
      </c>
      <c r="B21405" s="171" t="s">
        <v>42577</v>
      </c>
      <c r="C21405" s="171" t="s">
        <v>104</v>
      </c>
      <c r="D21405" s="171" t="s">
        <v>4</v>
      </c>
      <c r="E21405" s="11">
        <v>45352</v>
      </c>
      <c r="F21405">
        <v>68.5</v>
      </c>
      <c r="G21405">
        <v>87.5</v>
      </c>
      <c r="I21405">
        <v>292</v>
      </c>
      <c r="J21405">
        <v>487</v>
      </c>
      <c r="L21405">
        <v>618</v>
      </c>
      <c r="N21405">
        <v>247</v>
      </c>
      <c r="P21405">
        <v>26</v>
      </c>
      <c r="Q21405">
        <v>41</v>
      </c>
      <c r="S21405">
        <v>45</v>
      </c>
    </row>
    <row r="21406" spans="1:19" x14ac:dyDescent="0.3">
      <c r="A21406" t="s">
        <v>42578</v>
      </c>
      <c r="B21406" s="171" t="s">
        <v>42579</v>
      </c>
      <c r="C21406" s="171" t="s">
        <v>34754</v>
      </c>
      <c r="D21406" s="171" t="s">
        <v>80</v>
      </c>
      <c r="E21406" s="11">
        <v>45383</v>
      </c>
      <c r="F21406">
        <v>0.5</v>
      </c>
      <c r="G21406">
        <v>0.5</v>
      </c>
      <c r="I21406">
        <v>0</v>
      </c>
      <c r="J21406">
        <v>2</v>
      </c>
      <c r="L21406">
        <v>2</v>
      </c>
      <c r="N21406">
        <v>0</v>
      </c>
      <c r="P21406">
        <v>0</v>
      </c>
      <c r="Q21406">
        <v>0</v>
      </c>
      <c r="S21406">
        <v>0</v>
      </c>
    </row>
    <row r="21407" spans="1:19" x14ac:dyDescent="0.3">
      <c r="A21407" t="s">
        <v>42580</v>
      </c>
      <c r="B21407" s="171" t="s">
        <v>42581</v>
      </c>
      <c r="C21407" s="171" t="s">
        <v>34757</v>
      </c>
      <c r="D21407" s="171" t="s">
        <v>80</v>
      </c>
      <c r="E21407" s="11">
        <v>45383</v>
      </c>
      <c r="F21407">
        <v>1</v>
      </c>
      <c r="G21407">
        <v>1.5</v>
      </c>
      <c r="I21407">
        <v>0</v>
      </c>
      <c r="J21407">
        <v>4</v>
      </c>
      <c r="L21407">
        <v>6</v>
      </c>
      <c r="N21407">
        <v>0</v>
      </c>
      <c r="P21407">
        <v>0</v>
      </c>
      <c r="Q21407">
        <v>0</v>
      </c>
      <c r="S21407">
        <v>0</v>
      </c>
    </row>
    <row r="21408" spans="1:19" x14ac:dyDescent="0.3">
      <c r="A21408" t="s">
        <v>42582</v>
      </c>
      <c r="B21408" s="171" t="s">
        <v>42583</v>
      </c>
      <c r="C21408" s="171" t="s">
        <v>34760</v>
      </c>
      <c r="D21408" s="171" t="s">
        <v>80</v>
      </c>
      <c r="E21408" s="11">
        <v>45383</v>
      </c>
      <c r="F21408">
        <v>1</v>
      </c>
      <c r="G21408">
        <v>1</v>
      </c>
      <c r="I21408">
        <v>8</v>
      </c>
      <c r="J21408">
        <v>4</v>
      </c>
      <c r="L21408">
        <v>4</v>
      </c>
      <c r="N21408">
        <v>8</v>
      </c>
      <c r="P21408">
        <v>1</v>
      </c>
      <c r="Q21408">
        <v>1</v>
      </c>
      <c r="S21408">
        <v>0</v>
      </c>
    </row>
    <row r="21409" spans="1:19" x14ac:dyDescent="0.3">
      <c r="A21409" t="s">
        <v>42584</v>
      </c>
      <c r="B21409" s="171" t="s">
        <v>42585</v>
      </c>
      <c r="C21409" s="171" t="s">
        <v>34763</v>
      </c>
      <c r="D21409" s="171" t="s">
        <v>80</v>
      </c>
      <c r="E21409" s="11">
        <v>45383</v>
      </c>
      <c r="F21409">
        <v>0.5</v>
      </c>
      <c r="G21409">
        <v>0.5</v>
      </c>
      <c r="I21409">
        <v>0</v>
      </c>
      <c r="J21409">
        <v>2</v>
      </c>
      <c r="L21409">
        <v>2</v>
      </c>
      <c r="N21409">
        <v>0</v>
      </c>
      <c r="P21409">
        <v>0</v>
      </c>
      <c r="Q21409">
        <v>0</v>
      </c>
      <c r="S21409">
        <v>0</v>
      </c>
    </row>
    <row r="21410" spans="1:19" x14ac:dyDescent="0.3">
      <c r="A21410" t="s">
        <v>42586</v>
      </c>
      <c r="B21410" s="171" t="s">
        <v>42587</v>
      </c>
      <c r="C21410" s="171" t="s">
        <v>34766</v>
      </c>
      <c r="D21410" s="171" t="s">
        <v>80</v>
      </c>
      <c r="E21410" s="11">
        <v>45383</v>
      </c>
      <c r="F21410">
        <v>0.5</v>
      </c>
      <c r="G21410">
        <v>0.5</v>
      </c>
      <c r="I21410">
        <v>0</v>
      </c>
      <c r="J21410">
        <v>2</v>
      </c>
      <c r="L21410">
        <v>2</v>
      </c>
      <c r="N21410">
        <v>0</v>
      </c>
      <c r="P21410">
        <v>0</v>
      </c>
      <c r="Q21410">
        <v>0</v>
      </c>
      <c r="S21410">
        <v>0</v>
      </c>
    </row>
    <row r="21411" spans="1:19" x14ac:dyDescent="0.3">
      <c r="A21411" t="s">
        <v>42588</v>
      </c>
      <c r="B21411" s="171" t="s">
        <v>42589</v>
      </c>
      <c r="C21411" s="171" t="s">
        <v>119</v>
      </c>
      <c r="D21411" s="171" t="s">
        <v>80</v>
      </c>
      <c r="E21411" s="11">
        <v>45383</v>
      </c>
      <c r="F21411">
        <v>0</v>
      </c>
      <c r="G21411">
        <v>0</v>
      </c>
      <c r="I21411">
        <v>0</v>
      </c>
      <c r="J21411">
        <v>0</v>
      </c>
      <c r="L21411">
        <v>0</v>
      </c>
      <c r="N21411">
        <v>0</v>
      </c>
      <c r="P21411">
        <v>0</v>
      </c>
      <c r="Q21411">
        <v>0</v>
      </c>
      <c r="S21411">
        <v>0</v>
      </c>
    </row>
    <row r="21412" spans="1:19" x14ac:dyDescent="0.3">
      <c r="A21412" t="s">
        <v>42590</v>
      </c>
      <c r="B21412" s="171" t="s">
        <v>42591</v>
      </c>
      <c r="C21412" s="171" t="s">
        <v>143</v>
      </c>
      <c r="D21412" s="171" t="s">
        <v>80</v>
      </c>
      <c r="E21412" s="11">
        <v>45383</v>
      </c>
      <c r="F21412">
        <v>0</v>
      </c>
      <c r="G21412">
        <v>0</v>
      </c>
      <c r="I21412">
        <v>0</v>
      </c>
      <c r="J21412">
        <v>0</v>
      </c>
      <c r="L21412">
        <v>0</v>
      </c>
      <c r="N21412">
        <v>0</v>
      </c>
      <c r="P21412">
        <v>0</v>
      </c>
      <c r="Q21412">
        <v>0</v>
      </c>
      <c r="S21412">
        <v>0</v>
      </c>
    </row>
    <row r="21413" spans="1:19" x14ac:dyDescent="0.3">
      <c r="A21413" t="s">
        <v>42592</v>
      </c>
      <c r="B21413" s="171" t="s">
        <v>42593</v>
      </c>
      <c r="C21413" s="171" t="s">
        <v>158</v>
      </c>
      <c r="D21413" s="171" t="s">
        <v>80</v>
      </c>
      <c r="E21413" s="11">
        <v>45383</v>
      </c>
      <c r="F21413">
        <v>0</v>
      </c>
      <c r="G21413">
        <v>0</v>
      </c>
      <c r="I21413">
        <v>0</v>
      </c>
      <c r="J21413">
        <v>0</v>
      </c>
      <c r="L21413">
        <v>0</v>
      </c>
      <c r="N21413">
        <v>0</v>
      </c>
      <c r="P21413">
        <v>0</v>
      </c>
      <c r="Q21413">
        <v>0</v>
      </c>
      <c r="S21413">
        <v>0</v>
      </c>
    </row>
    <row r="21414" spans="1:19" x14ac:dyDescent="0.3">
      <c r="A21414" t="s">
        <v>42594</v>
      </c>
      <c r="B21414" s="171" t="s">
        <v>42595</v>
      </c>
      <c r="C21414" s="171" t="s">
        <v>209</v>
      </c>
      <c r="D21414" s="171" t="s">
        <v>80</v>
      </c>
      <c r="E21414" s="11">
        <v>45383</v>
      </c>
      <c r="F21414">
        <v>0</v>
      </c>
      <c r="G21414">
        <v>0</v>
      </c>
      <c r="I21414">
        <v>0</v>
      </c>
      <c r="J21414">
        <v>0</v>
      </c>
      <c r="L21414">
        <v>0</v>
      </c>
      <c r="N21414">
        <v>0</v>
      </c>
      <c r="P21414">
        <v>0</v>
      </c>
      <c r="Q21414">
        <v>0</v>
      </c>
      <c r="S21414">
        <v>0</v>
      </c>
    </row>
    <row r="21415" spans="1:19" x14ac:dyDescent="0.3">
      <c r="A21415" t="s">
        <v>42596</v>
      </c>
      <c r="B21415" s="171" t="s">
        <v>42597</v>
      </c>
      <c r="C21415" s="171" t="s">
        <v>76</v>
      </c>
      <c r="D21415" s="171" t="s">
        <v>80</v>
      </c>
      <c r="E21415" s="11">
        <v>45383</v>
      </c>
      <c r="F21415">
        <v>0</v>
      </c>
      <c r="G21415">
        <v>0</v>
      </c>
      <c r="I21415">
        <v>0</v>
      </c>
      <c r="J21415">
        <v>0</v>
      </c>
      <c r="L21415">
        <v>0</v>
      </c>
      <c r="N21415">
        <v>0</v>
      </c>
      <c r="P21415">
        <v>0</v>
      </c>
      <c r="Q21415">
        <v>0</v>
      </c>
      <c r="S21415">
        <v>0</v>
      </c>
    </row>
    <row r="21416" spans="1:19" x14ac:dyDescent="0.3">
      <c r="A21416" t="s">
        <v>42598</v>
      </c>
      <c r="B21416" s="171" t="s">
        <v>42599</v>
      </c>
      <c r="C21416" s="171" t="s">
        <v>15347</v>
      </c>
      <c r="D21416" s="171" t="s">
        <v>80</v>
      </c>
      <c r="E21416" s="11">
        <v>45383</v>
      </c>
      <c r="F21416">
        <v>0</v>
      </c>
      <c r="G21416">
        <v>0</v>
      </c>
      <c r="I21416">
        <v>0</v>
      </c>
      <c r="J21416">
        <v>0</v>
      </c>
      <c r="L21416">
        <v>0</v>
      </c>
      <c r="N21416">
        <v>0</v>
      </c>
      <c r="P21416">
        <v>0</v>
      </c>
      <c r="Q21416">
        <v>0</v>
      </c>
      <c r="S21416">
        <v>0</v>
      </c>
    </row>
    <row r="21417" spans="1:19" x14ac:dyDescent="0.3">
      <c r="A21417" t="s">
        <v>42600</v>
      </c>
      <c r="B21417" s="171" t="s">
        <v>42601</v>
      </c>
      <c r="C21417" s="171" t="s">
        <v>203</v>
      </c>
      <c r="D21417" s="171" t="s">
        <v>80</v>
      </c>
      <c r="E21417" s="11">
        <v>45383</v>
      </c>
      <c r="F21417">
        <v>3</v>
      </c>
      <c r="G21417">
        <v>3</v>
      </c>
      <c r="I21417">
        <v>3</v>
      </c>
      <c r="J21417">
        <v>15</v>
      </c>
      <c r="L21417">
        <v>15</v>
      </c>
      <c r="N21417">
        <v>3</v>
      </c>
      <c r="P21417">
        <v>1</v>
      </c>
      <c r="Q21417">
        <v>1</v>
      </c>
      <c r="S21417">
        <v>0</v>
      </c>
    </row>
    <row r="21418" spans="1:19" x14ac:dyDescent="0.3">
      <c r="A21418" t="s">
        <v>42602</v>
      </c>
      <c r="B21418" s="171" t="s">
        <v>42603</v>
      </c>
      <c r="C21418" s="171" t="s">
        <v>15340</v>
      </c>
      <c r="D21418" s="171" t="s">
        <v>15341</v>
      </c>
      <c r="E21418" s="11">
        <v>45383</v>
      </c>
      <c r="F21418">
        <v>0</v>
      </c>
      <c r="G21418">
        <v>0</v>
      </c>
      <c r="I21418">
        <v>0</v>
      </c>
      <c r="J21418">
        <v>0</v>
      </c>
      <c r="L21418">
        <v>0</v>
      </c>
      <c r="N21418">
        <v>0</v>
      </c>
      <c r="P21418">
        <v>0</v>
      </c>
      <c r="Q21418">
        <v>0</v>
      </c>
      <c r="S21418">
        <v>0</v>
      </c>
    </row>
    <row r="21419" spans="1:19" x14ac:dyDescent="0.3">
      <c r="A21419" t="s">
        <v>42604</v>
      </c>
      <c r="B21419" s="171" t="s">
        <v>42605</v>
      </c>
      <c r="C21419" s="171" t="s">
        <v>15340</v>
      </c>
      <c r="D21419" s="171" t="s">
        <v>80</v>
      </c>
      <c r="E21419" s="11">
        <v>45383</v>
      </c>
      <c r="F21419">
        <v>0</v>
      </c>
      <c r="G21419">
        <v>0</v>
      </c>
      <c r="I21419">
        <v>0</v>
      </c>
      <c r="J21419">
        <v>0</v>
      </c>
      <c r="L21419">
        <v>0</v>
      </c>
      <c r="N21419">
        <v>0</v>
      </c>
      <c r="P21419">
        <v>0</v>
      </c>
      <c r="Q21419">
        <v>0</v>
      </c>
      <c r="S21419">
        <v>0</v>
      </c>
    </row>
    <row r="21420" spans="1:19" x14ac:dyDescent="0.3">
      <c r="A21420" t="s">
        <v>42606</v>
      </c>
      <c r="B21420" s="171" t="s">
        <v>42607</v>
      </c>
      <c r="C21420" s="171" t="s">
        <v>15344</v>
      </c>
      <c r="D21420" s="171" t="s">
        <v>15341</v>
      </c>
      <c r="E21420" s="11">
        <v>45383</v>
      </c>
      <c r="F21420">
        <v>0</v>
      </c>
      <c r="G21420">
        <v>0</v>
      </c>
      <c r="I21420">
        <v>0</v>
      </c>
      <c r="J21420">
        <v>0</v>
      </c>
      <c r="L21420">
        <v>0</v>
      </c>
      <c r="N21420">
        <v>0</v>
      </c>
      <c r="P21420">
        <v>0</v>
      </c>
      <c r="Q21420">
        <v>0</v>
      </c>
      <c r="S21420">
        <v>0</v>
      </c>
    </row>
    <row r="21421" spans="1:19" x14ac:dyDescent="0.3">
      <c r="A21421" t="s">
        <v>42608</v>
      </c>
      <c r="B21421" s="171" t="s">
        <v>42609</v>
      </c>
      <c r="C21421" s="171" t="s">
        <v>15347</v>
      </c>
      <c r="D21421" s="171" t="s">
        <v>15341</v>
      </c>
      <c r="E21421" s="11">
        <v>45383</v>
      </c>
      <c r="F21421">
        <v>0</v>
      </c>
      <c r="G21421">
        <v>0</v>
      </c>
      <c r="I21421">
        <v>0</v>
      </c>
      <c r="J21421">
        <v>0</v>
      </c>
      <c r="L21421">
        <v>0</v>
      </c>
      <c r="N21421">
        <v>0</v>
      </c>
      <c r="P21421">
        <v>0</v>
      </c>
      <c r="Q21421">
        <v>0</v>
      </c>
      <c r="S21421">
        <v>0</v>
      </c>
    </row>
    <row r="21422" spans="1:19" x14ac:dyDescent="0.3">
      <c r="A21422" t="s">
        <v>42598</v>
      </c>
      <c r="B21422" s="171" t="s">
        <v>42599</v>
      </c>
      <c r="C21422" s="171" t="s">
        <v>15347</v>
      </c>
      <c r="D21422" s="171" t="s">
        <v>80</v>
      </c>
      <c r="E21422" s="11">
        <v>45383</v>
      </c>
      <c r="F21422">
        <v>1</v>
      </c>
      <c r="G21422">
        <v>1</v>
      </c>
      <c r="I21422">
        <v>0</v>
      </c>
      <c r="J21422">
        <v>6</v>
      </c>
      <c r="L21422">
        <v>6</v>
      </c>
      <c r="N21422">
        <v>0</v>
      </c>
      <c r="P21422">
        <v>0</v>
      </c>
      <c r="Q21422">
        <v>0</v>
      </c>
      <c r="S21422">
        <v>0</v>
      </c>
    </row>
    <row r="21423" spans="1:19" x14ac:dyDescent="0.3">
      <c r="A21423" t="s">
        <v>42610</v>
      </c>
      <c r="B21423" s="171" t="s">
        <v>42611</v>
      </c>
      <c r="C21423" s="171" t="s">
        <v>203</v>
      </c>
      <c r="D21423" s="171" t="s">
        <v>15341</v>
      </c>
      <c r="E21423" s="11">
        <v>45383</v>
      </c>
      <c r="F21423">
        <v>0</v>
      </c>
      <c r="G21423">
        <v>0</v>
      </c>
      <c r="I21423">
        <v>0</v>
      </c>
      <c r="J21423">
        <v>0</v>
      </c>
      <c r="L21423">
        <v>0</v>
      </c>
      <c r="N21423">
        <v>0</v>
      </c>
      <c r="P21423">
        <v>0</v>
      </c>
      <c r="Q21423">
        <v>0</v>
      </c>
      <c r="S21423">
        <v>0</v>
      </c>
    </row>
    <row r="21424" spans="1:19" x14ac:dyDescent="0.3">
      <c r="A21424" t="s">
        <v>42612</v>
      </c>
      <c r="B21424" s="171" t="s">
        <v>42613</v>
      </c>
      <c r="C21424" s="171" t="s">
        <v>24281</v>
      </c>
      <c r="D21424" s="171" t="s">
        <v>15341</v>
      </c>
      <c r="E21424" s="11">
        <v>45383</v>
      </c>
      <c r="F21424">
        <v>0</v>
      </c>
      <c r="G21424">
        <v>0</v>
      </c>
      <c r="I21424">
        <v>0</v>
      </c>
      <c r="J21424">
        <v>0</v>
      </c>
      <c r="L21424">
        <v>0</v>
      </c>
      <c r="N21424">
        <v>0</v>
      </c>
      <c r="P21424">
        <v>0</v>
      </c>
      <c r="Q21424">
        <v>0</v>
      </c>
      <c r="S21424">
        <v>0</v>
      </c>
    </row>
    <row r="21425" spans="1:19" x14ac:dyDescent="0.3">
      <c r="A21425" t="s">
        <v>42614</v>
      </c>
      <c r="B21425" s="171" t="s">
        <v>42615</v>
      </c>
      <c r="C21425" s="171" t="s">
        <v>24281</v>
      </c>
      <c r="D21425" s="171" t="s">
        <v>80</v>
      </c>
      <c r="E21425" s="11">
        <v>45383</v>
      </c>
      <c r="F21425">
        <v>0</v>
      </c>
      <c r="G21425">
        <v>0</v>
      </c>
      <c r="I21425">
        <v>0</v>
      </c>
      <c r="J21425">
        <v>0</v>
      </c>
      <c r="L21425">
        <v>0</v>
      </c>
      <c r="N21425">
        <v>0</v>
      </c>
      <c r="P21425">
        <v>0</v>
      </c>
      <c r="Q21425">
        <v>0</v>
      </c>
      <c r="S21425">
        <v>0</v>
      </c>
    </row>
    <row r="21426" spans="1:19" x14ac:dyDescent="0.3">
      <c r="A21426" t="s">
        <v>42616</v>
      </c>
      <c r="B21426" s="171" t="s">
        <v>42617</v>
      </c>
      <c r="C21426" s="171" t="s">
        <v>24284</v>
      </c>
      <c r="D21426" s="171" t="s">
        <v>80</v>
      </c>
      <c r="E21426" s="11">
        <v>45383</v>
      </c>
      <c r="F21426">
        <v>3</v>
      </c>
      <c r="G21426">
        <v>3</v>
      </c>
      <c r="I21426">
        <v>5</v>
      </c>
      <c r="J21426">
        <v>17</v>
      </c>
      <c r="L21426">
        <v>17</v>
      </c>
      <c r="N21426">
        <v>5</v>
      </c>
      <c r="P21426">
        <v>1</v>
      </c>
      <c r="Q21426">
        <v>1</v>
      </c>
      <c r="S21426">
        <v>0</v>
      </c>
    </row>
    <row r="21427" spans="1:19" x14ac:dyDescent="0.3">
      <c r="A21427" t="s">
        <v>42618</v>
      </c>
      <c r="B21427" s="171" t="s">
        <v>42619</v>
      </c>
      <c r="C21427" s="171" t="s">
        <v>18126</v>
      </c>
      <c r="D21427" s="171" t="s">
        <v>80</v>
      </c>
      <c r="E21427" s="11">
        <v>45383</v>
      </c>
      <c r="F21427">
        <v>0</v>
      </c>
      <c r="G21427">
        <v>0</v>
      </c>
      <c r="I21427">
        <v>0</v>
      </c>
      <c r="J21427">
        <v>0</v>
      </c>
      <c r="L21427">
        <v>0</v>
      </c>
      <c r="N21427">
        <v>0</v>
      </c>
      <c r="P21427">
        <v>0</v>
      </c>
      <c r="Q21427">
        <v>0</v>
      </c>
      <c r="S21427">
        <v>0</v>
      </c>
    </row>
    <row r="21428" spans="1:19" x14ac:dyDescent="0.3">
      <c r="A21428" t="s">
        <v>42620</v>
      </c>
      <c r="B21428" s="171" t="s">
        <v>42621</v>
      </c>
      <c r="C21428" s="171" t="s">
        <v>128</v>
      </c>
      <c r="D21428" s="171" t="s">
        <v>80</v>
      </c>
      <c r="E21428" s="11">
        <v>45383</v>
      </c>
      <c r="F21428">
        <v>0</v>
      </c>
      <c r="G21428">
        <v>0</v>
      </c>
      <c r="I21428">
        <v>0</v>
      </c>
      <c r="J21428">
        <v>0</v>
      </c>
      <c r="L21428">
        <v>0</v>
      </c>
      <c r="N21428">
        <v>0</v>
      </c>
      <c r="P21428">
        <v>0</v>
      </c>
      <c r="Q21428">
        <v>0</v>
      </c>
      <c r="S21428">
        <v>0</v>
      </c>
    </row>
    <row r="21429" spans="1:19" x14ac:dyDescent="0.3">
      <c r="A21429" t="s">
        <v>42622</v>
      </c>
      <c r="B21429" s="171" t="s">
        <v>42623</v>
      </c>
      <c r="C21429" s="171" t="s">
        <v>14824</v>
      </c>
      <c r="D21429" s="171" t="s">
        <v>80</v>
      </c>
      <c r="E21429" s="11">
        <v>45383</v>
      </c>
      <c r="F21429">
        <v>0</v>
      </c>
      <c r="G21429">
        <v>0</v>
      </c>
      <c r="I21429">
        <v>0</v>
      </c>
      <c r="J21429">
        <v>0</v>
      </c>
      <c r="L21429">
        <v>0</v>
      </c>
      <c r="N21429">
        <v>0</v>
      </c>
      <c r="P21429">
        <v>0</v>
      </c>
      <c r="Q21429">
        <v>0</v>
      </c>
      <c r="S21429">
        <v>0</v>
      </c>
    </row>
    <row r="21430" spans="1:19" x14ac:dyDescent="0.3">
      <c r="A21430" t="s">
        <v>42624</v>
      </c>
      <c r="B21430" s="171" t="s">
        <v>42625</v>
      </c>
      <c r="C21430" s="171" t="s">
        <v>152</v>
      </c>
      <c r="D21430" s="171" t="s">
        <v>80</v>
      </c>
      <c r="E21430" s="11">
        <v>45383</v>
      </c>
      <c r="F21430">
        <v>0</v>
      </c>
      <c r="G21430">
        <v>0</v>
      </c>
      <c r="I21430">
        <v>0</v>
      </c>
      <c r="J21430">
        <v>0</v>
      </c>
      <c r="L21430">
        <v>0</v>
      </c>
      <c r="N21430">
        <v>0</v>
      </c>
      <c r="P21430">
        <v>0</v>
      </c>
      <c r="Q21430">
        <v>0</v>
      </c>
      <c r="S21430">
        <v>0</v>
      </c>
    </row>
    <row r="21431" spans="1:19" x14ac:dyDescent="0.3">
      <c r="A21431" t="s">
        <v>42626</v>
      </c>
      <c r="B21431" s="171" t="s">
        <v>42627</v>
      </c>
      <c r="C21431" s="171" t="s">
        <v>194</v>
      </c>
      <c r="D21431" s="171" t="s">
        <v>80</v>
      </c>
      <c r="E21431" s="11">
        <v>45383</v>
      </c>
      <c r="F21431">
        <v>3</v>
      </c>
      <c r="G21431">
        <v>5</v>
      </c>
      <c r="I21431">
        <v>17</v>
      </c>
      <c r="J21431">
        <v>18</v>
      </c>
      <c r="L21431">
        <v>27</v>
      </c>
      <c r="N21431">
        <v>15</v>
      </c>
      <c r="P21431">
        <v>1</v>
      </c>
      <c r="Q21431">
        <v>2</v>
      </c>
      <c r="S21431">
        <v>2</v>
      </c>
    </row>
    <row r="21432" spans="1:19" x14ac:dyDescent="0.3">
      <c r="A21432" t="s">
        <v>42628</v>
      </c>
      <c r="B21432" s="171" t="s">
        <v>42629</v>
      </c>
      <c r="C21432" s="171" t="s">
        <v>39930</v>
      </c>
      <c r="D21432" s="171" t="s">
        <v>80</v>
      </c>
      <c r="E21432" s="11">
        <v>45383</v>
      </c>
      <c r="F21432">
        <v>6</v>
      </c>
      <c r="G21432">
        <v>7</v>
      </c>
      <c r="I21432">
        <v>18</v>
      </c>
      <c r="J21432">
        <v>24</v>
      </c>
      <c r="L21432">
        <v>28</v>
      </c>
      <c r="N21432">
        <v>11</v>
      </c>
      <c r="P21432">
        <v>12</v>
      </c>
      <c r="Q21432">
        <v>12</v>
      </c>
      <c r="S21432">
        <v>7</v>
      </c>
    </row>
    <row r="21433" spans="1:19" x14ac:dyDescent="0.3">
      <c r="A21433" t="s">
        <v>42630</v>
      </c>
      <c r="B21433" s="171" t="s">
        <v>42631</v>
      </c>
      <c r="C21433" s="171" t="s">
        <v>39933</v>
      </c>
      <c r="D21433" s="171" t="s">
        <v>80</v>
      </c>
      <c r="E21433" s="11">
        <v>45383</v>
      </c>
      <c r="F21433">
        <v>3</v>
      </c>
      <c r="G21433">
        <v>1</v>
      </c>
      <c r="I21433">
        <v>13</v>
      </c>
      <c r="J21433">
        <v>12</v>
      </c>
      <c r="L21433">
        <v>4</v>
      </c>
      <c r="N21433">
        <v>11</v>
      </c>
      <c r="P21433">
        <v>0</v>
      </c>
      <c r="Q21433">
        <v>0</v>
      </c>
      <c r="S21433">
        <v>2</v>
      </c>
    </row>
    <row r="21434" spans="1:19" x14ac:dyDescent="0.3">
      <c r="A21434" t="s">
        <v>42632</v>
      </c>
      <c r="B21434" s="171" t="s">
        <v>42633</v>
      </c>
      <c r="C21434" s="171" t="s">
        <v>39936</v>
      </c>
      <c r="D21434" s="171" t="s">
        <v>80</v>
      </c>
      <c r="E21434" s="11">
        <v>45383</v>
      </c>
      <c r="F21434">
        <v>0</v>
      </c>
      <c r="G21434">
        <v>1</v>
      </c>
      <c r="I21434">
        <v>0</v>
      </c>
      <c r="J21434">
        <v>0</v>
      </c>
      <c r="L21434">
        <v>4</v>
      </c>
      <c r="N21434">
        <v>0</v>
      </c>
      <c r="P21434">
        <v>0</v>
      </c>
      <c r="Q21434">
        <v>0</v>
      </c>
      <c r="S21434">
        <v>0</v>
      </c>
    </row>
    <row r="21435" spans="1:19" x14ac:dyDescent="0.3">
      <c r="A21435" t="s">
        <v>42634</v>
      </c>
      <c r="B21435" s="171" t="s">
        <v>42635</v>
      </c>
      <c r="C21435" s="171" t="s">
        <v>39939</v>
      </c>
      <c r="D21435" s="171" t="s">
        <v>80</v>
      </c>
      <c r="E21435" s="11">
        <v>45383</v>
      </c>
      <c r="F21435">
        <v>1</v>
      </c>
      <c r="G21435">
        <v>1</v>
      </c>
      <c r="I21435">
        <v>4</v>
      </c>
      <c r="J21435">
        <v>4</v>
      </c>
      <c r="L21435">
        <v>4</v>
      </c>
      <c r="N21435">
        <v>4</v>
      </c>
      <c r="P21435">
        <v>1</v>
      </c>
      <c r="Q21435">
        <v>1</v>
      </c>
      <c r="S21435">
        <v>0</v>
      </c>
    </row>
    <row r="21436" spans="1:19" x14ac:dyDescent="0.3">
      <c r="A21436" t="s">
        <v>42636</v>
      </c>
      <c r="B21436" s="171" t="s">
        <v>42637</v>
      </c>
      <c r="C21436" s="171" t="s">
        <v>39942</v>
      </c>
      <c r="D21436" s="171" t="s">
        <v>80</v>
      </c>
      <c r="E21436" s="11">
        <v>45383</v>
      </c>
      <c r="F21436">
        <v>2</v>
      </c>
      <c r="G21436">
        <v>3</v>
      </c>
      <c r="I21436">
        <v>8</v>
      </c>
      <c r="J21436">
        <v>8</v>
      </c>
      <c r="L21436">
        <v>12</v>
      </c>
      <c r="N21436">
        <v>8</v>
      </c>
      <c r="P21436">
        <v>0</v>
      </c>
      <c r="Q21436">
        <v>0</v>
      </c>
      <c r="S21436">
        <v>0</v>
      </c>
    </row>
    <row r="21437" spans="1:19" x14ac:dyDescent="0.3">
      <c r="A21437" t="s">
        <v>42638</v>
      </c>
      <c r="B21437" s="171" t="s">
        <v>42639</v>
      </c>
      <c r="C21437" s="171" t="s">
        <v>18137</v>
      </c>
      <c r="D21437" s="171" t="s">
        <v>80</v>
      </c>
      <c r="E21437" s="11">
        <v>45383</v>
      </c>
      <c r="F21437">
        <v>0</v>
      </c>
      <c r="G21437">
        <v>0</v>
      </c>
      <c r="I21437">
        <v>0</v>
      </c>
      <c r="J21437">
        <v>0</v>
      </c>
      <c r="L21437">
        <v>0</v>
      </c>
      <c r="N21437">
        <v>0</v>
      </c>
      <c r="P21437">
        <v>0</v>
      </c>
      <c r="Q21437">
        <v>0</v>
      </c>
      <c r="S21437">
        <v>0</v>
      </c>
    </row>
    <row r="21438" spans="1:19" x14ac:dyDescent="0.3">
      <c r="A21438" t="s">
        <v>42640</v>
      </c>
      <c r="B21438" s="171" t="s">
        <v>42641</v>
      </c>
      <c r="C21438" s="171" t="s">
        <v>18140</v>
      </c>
      <c r="D21438" s="171" t="s">
        <v>80</v>
      </c>
      <c r="E21438" s="11">
        <v>45383</v>
      </c>
      <c r="F21438">
        <v>2</v>
      </c>
      <c r="G21438">
        <v>4</v>
      </c>
      <c r="I21438">
        <v>8</v>
      </c>
      <c r="J21438">
        <v>10</v>
      </c>
      <c r="L21438">
        <v>20</v>
      </c>
      <c r="N21438">
        <v>7</v>
      </c>
      <c r="P21438">
        <v>2</v>
      </c>
      <c r="Q21438">
        <v>3</v>
      </c>
      <c r="S21438">
        <v>1</v>
      </c>
    </row>
    <row r="21439" spans="1:19" x14ac:dyDescent="0.3">
      <c r="A21439" t="s">
        <v>42642</v>
      </c>
      <c r="B21439" s="171" t="s">
        <v>42643</v>
      </c>
      <c r="C21439" s="171" t="s">
        <v>236</v>
      </c>
      <c r="D21439" s="171" t="s">
        <v>80</v>
      </c>
      <c r="E21439" s="11">
        <v>45383</v>
      </c>
      <c r="F21439">
        <v>0</v>
      </c>
      <c r="G21439">
        <v>0</v>
      </c>
      <c r="I21439">
        <v>0</v>
      </c>
      <c r="J21439">
        <v>0</v>
      </c>
      <c r="L21439">
        <v>0</v>
      </c>
      <c r="N21439">
        <v>0</v>
      </c>
      <c r="P21439">
        <v>0</v>
      </c>
      <c r="Q21439">
        <v>0</v>
      </c>
      <c r="S21439">
        <v>0</v>
      </c>
    </row>
    <row r="21440" spans="1:19" x14ac:dyDescent="0.3">
      <c r="A21440" t="s">
        <v>42644</v>
      </c>
      <c r="B21440" s="171" t="s">
        <v>42645</v>
      </c>
      <c r="C21440" s="171" t="s">
        <v>239</v>
      </c>
      <c r="D21440" s="171" t="s">
        <v>80</v>
      </c>
      <c r="E21440" s="11">
        <v>45383</v>
      </c>
      <c r="F21440">
        <v>0</v>
      </c>
      <c r="G21440">
        <v>0</v>
      </c>
      <c r="I21440">
        <v>0</v>
      </c>
      <c r="J21440">
        <v>0</v>
      </c>
      <c r="L21440">
        <v>0</v>
      </c>
      <c r="N21440">
        <v>0</v>
      </c>
      <c r="P21440">
        <v>0</v>
      </c>
      <c r="Q21440">
        <v>0</v>
      </c>
      <c r="S21440">
        <v>0</v>
      </c>
    </row>
    <row r="21441" spans="1:19" x14ac:dyDescent="0.3">
      <c r="A21441" t="s">
        <v>42646</v>
      </c>
      <c r="B21441" s="171" t="s">
        <v>42647</v>
      </c>
      <c r="C21441" s="171" t="s">
        <v>176</v>
      </c>
      <c r="D21441" s="171" t="s">
        <v>80</v>
      </c>
      <c r="E21441" s="11">
        <v>45383</v>
      </c>
      <c r="F21441">
        <v>2</v>
      </c>
      <c r="G21441">
        <v>2</v>
      </c>
      <c r="I21441">
        <v>7</v>
      </c>
      <c r="J21441">
        <v>11</v>
      </c>
      <c r="L21441">
        <v>11</v>
      </c>
      <c r="N21441">
        <v>6</v>
      </c>
      <c r="P21441">
        <v>0</v>
      </c>
      <c r="Q21441">
        <v>0</v>
      </c>
      <c r="S21441">
        <v>1</v>
      </c>
    </row>
    <row r="21442" spans="1:19" x14ac:dyDescent="0.3">
      <c r="A21442" t="s">
        <v>42648</v>
      </c>
      <c r="B21442" s="171" t="s">
        <v>42649</v>
      </c>
      <c r="C21442" s="171" t="s">
        <v>206</v>
      </c>
      <c r="D21442" s="171" t="s">
        <v>80</v>
      </c>
      <c r="E21442" s="11">
        <v>45383</v>
      </c>
      <c r="F21442">
        <v>1.5</v>
      </c>
      <c r="G21442">
        <v>2</v>
      </c>
      <c r="I21442">
        <v>1</v>
      </c>
      <c r="J21442">
        <v>7</v>
      </c>
      <c r="L21442">
        <v>8</v>
      </c>
      <c r="N21442">
        <v>1</v>
      </c>
      <c r="P21442">
        <v>0</v>
      </c>
      <c r="Q21442">
        <v>0</v>
      </c>
      <c r="S21442">
        <v>0</v>
      </c>
    </row>
    <row r="21443" spans="1:19" x14ac:dyDescent="0.3">
      <c r="A21443" t="s">
        <v>42650</v>
      </c>
      <c r="B21443" s="171" t="s">
        <v>42651</v>
      </c>
      <c r="C21443" s="171" t="s">
        <v>176</v>
      </c>
      <c r="D21443" s="171" t="s">
        <v>15341</v>
      </c>
      <c r="E21443" s="11">
        <v>45383</v>
      </c>
      <c r="F21443">
        <v>0</v>
      </c>
      <c r="G21443">
        <v>0</v>
      </c>
      <c r="I21443">
        <v>0</v>
      </c>
      <c r="J21443">
        <v>0</v>
      </c>
      <c r="L21443">
        <v>0</v>
      </c>
      <c r="N21443">
        <v>0</v>
      </c>
      <c r="P21443">
        <v>0</v>
      </c>
      <c r="Q21443">
        <v>0</v>
      </c>
      <c r="S21443">
        <v>0</v>
      </c>
    </row>
    <row r="21444" spans="1:19" x14ac:dyDescent="0.3">
      <c r="A21444" t="s">
        <v>42652</v>
      </c>
      <c r="B21444" s="171" t="s">
        <v>42653</v>
      </c>
      <c r="C21444" s="171" t="s">
        <v>206</v>
      </c>
      <c r="D21444" s="171" t="s">
        <v>15341</v>
      </c>
      <c r="E21444" s="11">
        <v>45383</v>
      </c>
      <c r="F21444">
        <v>0</v>
      </c>
      <c r="G21444">
        <v>0</v>
      </c>
      <c r="I21444">
        <v>0</v>
      </c>
      <c r="J21444">
        <v>0</v>
      </c>
      <c r="L21444">
        <v>0</v>
      </c>
      <c r="N21444">
        <v>0</v>
      </c>
      <c r="P21444">
        <v>0</v>
      </c>
      <c r="Q21444">
        <v>0</v>
      </c>
      <c r="S21444">
        <v>0</v>
      </c>
    </row>
    <row r="21445" spans="1:19" x14ac:dyDescent="0.3">
      <c r="A21445" t="s">
        <v>42654</v>
      </c>
      <c r="B21445" s="171" t="s">
        <v>42655</v>
      </c>
      <c r="C21445" s="171" t="s">
        <v>16544</v>
      </c>
      <c r="D21445" s="171" t="s">
        <v>15341</v>
      </c>
      <c r="E21445" s="11">
        <v>45383</v>
      </c>
      <c r="F21445">
        <v>0</v>
      </c>
      <c r="G21445">
        <v>0</v>
      </c>
      <c r="I21445">
        <v>0</v>
      </c>
      <c r="J21445">
        <v>0</v>
      </c>
      <c r="L21445">
        <v>0</v>
      </c>
      <c r="N21445">
        <v>0</v>
      </c>
      <c r="P21445">
        <v>0</v>
      </c>
      <c r="Q21445">
        <v>0</v>
      </c>
      <c r="S21445">
        <v>0</v>
      </c>
    </row>
    <row r="21446" spans="1:19" x14ac:dyDescent="0.3">
      <c r="A21446" t="s">
        <v>42656</v>
      </c>
      <c r="B21446" s="171" t="s">
        <v>42657</v>
      </c>
      <c r="C21446" s="171" t="s">
        <v>16544</v>
      </c>
      <c r="D21446" s="171" t="s">
        <v>80</v>
      </c>
      <c r="E21446" s="11">
        <v>45383</v>
      </c>
      <c r="F21446">
        <v>0</v>
      </c>
      <c r="G21446">
        <v>0</v>
      </c>
      <c r="I21446">
        <v>0</v>
      </c>
      <c r="J21446">
        <v>0</v>
      </c>
      <c r="L21446">
        <v>0</v>
      </c>
      <c r="N21446">
        <v>0</v>
      </c>
      <c r="P21446">
        <v>0</v>
      </c>
      <c r="Q21446">
        <v>0</v>
      </c>
      <c r="S21446">
        <v>0</v>
      </c>
    </row>
    <row r="21447" spans="1:19" x14ac:dyDescent="0.3">
      <c r="A21447" t="s">
        <v>42658</v>
      </c>
      <c r="B21447" s="171" t="s">
        <v>42659</v>
      </c>
      <c r="C21447" s="171" t="s">
        <v>24315</v>
      </c>
      <c r="D21447" s="171" t="s">
        <v>15341</v>
      </c>
      <c r="E21447" s="11">
        <v>45383</v>
      </c>
      <c r="F21447">
        <v>0</v>
      </c>
      <c r="G21447">
        <v>0</v>
      </c>
      <c r="I21447">
        <v>0</v>
      </c>
      <c r="J21447">
        <v>0</v>
      </c>
      <c r="L21447">
        <v>0</v>
      </c>
      <c r="N21447">
        <v>0</v>
      </c>
      <c r="P21447">
        <v>0</v>
      </c>
      <c r="Q21447">
        <v>0</v>
      </c>
      <c r="S21447">
        <v>0</v>
      </c>
    </row>
    <row r="21448" spans="1:19" x14ac:dyDescent="0.3">
      <c r="A21448" t="s">
        <v>42660</v>
      </c>
      <c r="B21448" s="171" t="s">
        <v>42661</v>
      </c>
      <c r="C21448" s="171" t="s">
        <v>24315</v>
      </c>
      <c r="D21448" s="171" t="s">
        <v>80</v>
      </c>
      <c r="E21448" s="11">
        <v>45383</v>
      </c>
      <c r="F21448">
        <v>0</v>
      </c>
      <c r="G21448">
        <v>0</v>
      </c>
      <c r="I21448">
        <v>0</v>
      </c>
      <c r="J21448">
        <v>0</v>
      </c>
      <c r="L21448">
        <v>0</v>
      </c>
      <c r="N21448">
        <v>0</v>
      </c>
      <c r="P21448">
        <v>0</v>
      </c>
      <c r="Q21448">
        <v>0</v>
      </c>
      <c r="S21448">
        <v>0</v>
      </c>
    </row>
    <row r="21449" spans="1:19" x14ac:dyDescent="0.3">
      <c r="A21449" t="s">
        <v>42662</v>
      </c>
      <c r="B21449" s="171" t="s">
        <v>42663</v>
      </c>
      <c r="C21449" s="171" t="s">
        <v>34833</v>
      </c>
      <c r="D21449" s="171" t="s">
        <v>80</v>
      </c>
      <c r="E21449" s="11">
        <v>45383</v>
      </c>
      <c r="F21449">
        <v>1.5</v>
      </c>
      <c r="G21449">
        <v>2</v>
      </c>
      <c r="I21449">
        <v>2</v>
      </c>
      <c r="J21449">
        <v>9</v>
      </c>
      <c r="L21449">
        <v>11</v>
      </c>
      <c r="N21449">
        <v>2</v>
      </c>
      <c r="P21449">
        <v>0</v>
      </c>
      <c r="Q21449">
        <v>0</v>
      </c>
      <c r="S21449">
        <v>0</v>
      </c>
    </row>
    <row r="21450" spans="1:19" x14ac:dyDescent="0.3">
      <c r="A21450" t="s">
        <v>42664</v>
      </c>
      <c r="B21450" s="171" t="s">
        <v>42665</v>
      </c>
      <c r="C21450" s="171" t="s">
        <v>34836</v>
      </c>
      <c r="D21450" s="171" t="s">
        <v>80</v>
      </c>
      <c r="E21450" s="11">
        <v>45383</v>
      </c>
      <c r="F21450">
        <v>1.5</v>
      </c>
      <c r="G21450">
        <v>1.5</v>
      </c>
      <c r="I21450">
        <v>2</v>
      </c>
      <c r="J21450">
        <v>7</v>
      </c>
      <c r="L21450">
        <v>7</v>
      </c>
      <c r="N21450">
        <v>2</v>
      </c>
      <c r="P21450">
        <v>0</v>
      </c>
      <c r="Q21450">
        <v>0</v>
      </c>
      <c r="S21450">
        <v>0</v>
      </c>
    </row>
    <row r="21451" spans="1:19" x14ac:dyDescent="0.3">
      <c r="A21451" t="s">
        <v>42666</v>
      </c>
      <c r="B21451" s="171" t="s">
        <v>42667</v>
      </c>
      <c r="C21451" s="171" t="s">
        <v>113</v>
      </c>
      <c r="D21451" s="171" t="s">
        <v>80</v>
      </c>
      <c r="E21451" s="11">
        <v>45383</v>
      </c>
      <c r="F21451">
        <v>0</v>
      </c>
      <c r="G21451">
        <v>0</v>
      </c>
      <c r="I21451">
        <v>0</v>
      </c>
      <c r="J21451">
        <v>0</v>
      </c>
      <c r="L21451">
        <v>0</v>
      </c>
      <c r="N21451">
        <v>0</v>
      </c>
      <c r="P21451">
        <v>0</v>
      </c>
      <c r="Q21451">
        <v>0</v>
      </c>
      <c r="S21451">
        <v>0</v>
      </c>
    </row>
    <row r="21452" spans="1:19" x14ac:dyDescent="0.3">
      <c r="A21452" t="s">
        <v>42668</v>
      </c>
      <c r="B21452" s="171" t="s">
        <v>42669</v>
      </c>
      <c r="C21452" s="171" t="s">
        <v>131</v>
      </c>
      <c r="D21452" s="171" t="s">
        <v>80</v>
      </c>
      <c r="E21452" s="11">
        <v>45383</v>
      </c>
      <c r="F21452">
        <v>0</v>
      </c>
      <c r="G21452">
        <v>0</v>
      </c>
      <c r="I21452">
        <v>0</v>
      </c>
      <c r="J21452">
        <v>0</v>
      </c>
      <c r="L21452">
        <v>0</v>
      </c>
      <c r="N21452">
        <v>0</v>
      </c>
      <c r="P21452">
        <v>0</v>
      </c>
      <c r="Q21452">
        <v>0</v>
      </c>
      <c r="S21452">
        <v>0</v>
      </c>
    </row>
    <row r="21453" spans="1:19" x14ac:dyDescent="0.3">
      <c r="A21453" t="s">
        <v>42670</v>
      </c>
      <c r="B21453" s="171" t="s">
        <v>42671</v>
      </c>
      <c r="C21453" s="171" t="s">
        <v>14843</v>
      </c>
      <c r="D21453" s="171" t="s">
        <v>80</v>
      </c>
      <c r="E21453" s="11">
        <v>45383</v>
      </c>
      <c r="F21453">
        <v>0</v>
      </c>
      <c r="G21453">
        <v>0</v>
      </c>
      <c r="I21453">
        <v>0</v>
      </c>
      <c r="J21453">
        <v>0</v>
      </c>
      <c r="L21453">
        <v>0</v>
      </c>
      <c r="N21453">
        <v>0</v>
      </c>
      <c r="P21453">
        <v>0</v>
      </c>
      <c r="Q21453">
        <v>0</v>
      </c>
      <c r="S21453">
        <v>0</v>
      </c>
    </row>
    <row r="21454" spans="1:19" x14ac:dyDescent="0.3">
      <c r="A21454" t="s">
        <v>42672</v>
      </c>
      <c r="B21454" s="171" t="s">
        <v>42673</v>
      </c>
      <c r="C21454" s="171" t="s">
        <v>155</v>
      </c>
      <c r="D21454" s="171" t="s">
        <v>80</v>
      </c>
      <c r="E21454" s="11">
        <v>45383</v>
      </c>
      <c r="F21454">
        <v>6</v>
      </c>
      <c r="G21454">
        <v>7</v>
      </c>
      <c r="I21454">
        <v>10</v>
      </c>
      <c r="J21454">
        <v>34</v>
      </c>
      <c r="L21454">
        <v>37</v>
      </c>
      <c r="N21454">
        <v>10</v>
      </c>
      <c r="P21454">
        <v>0</v>
      </c>
      <c r="Q21454">
        <v>4</v>
      </c>
      <c r="S21454">
        <v>0</v>
      </c>
    </row>
    <row r="21455" spans="1:19" x14ac:dyDescent="0.3">
      <c r="A21455" t="s">
        <v>42674</v>
      </c>
      <c r="B21455" s="171" t="s">
        <v>42675</v>
      </c>
      <c r="C21455" s="171" t="s">
        <v>16232</v>
      </c>
      <c r="D21455" s="171" t="s">
        <v>80</v>
      </c>
      <c r="E21455" s="11">
        <v>45383</v>
      </c>
      <c r="F21455">
        <v>3</v>
      </c>
      <c r="G21455">
        <v>4</v>
      </c>
      <c r="I21455">
        <v>9</v>
      </c>
      <c r="J21455">
        <v>18</v>
      </c>
      <c r="L21455">
        <v>24</v>
      </c>
      <c r="N21455">
        <v>8</v>
      </c>
      <c r="P21455">
        <v>0</v>
      </c>
      <c r="Q21455">
        <v>1</v>
      </c>
      <c r="S21455">
        <v>1</v>
      </c>
    </row>
    <row r="21456" spans="1:19" x14ac:dyDescent="0.3">
      <c r="A21456" t="s">
        <v>42676</v>
      </c>
      <c r="B21456" s="171" t="s">
        <v>42677</v>
      </c>
      <c r="C21456" s="171" t="s">
        <v>16557</v>
      </c>
      <c r="D21456" s="171" t="s">
        <v>80</v>
      </c>
      <c r="E21456" s="11">
        <v>45383</v>
      </c>
      <c r="F21456">
        <v>0</v>
      </c>
      <c r="G21456">
        <v>0</v>
      </c>
      <c r="I21456">
        <v>0</v>
      </c>
      <c r="J21456">
        <v>0</v>
      </c>
      <c r="L21456">
        <v>0</v>
      </c>
      <c r="N21456">
        <v>0</v>
      </c>
      <c r="P21456">
        <v>0</v>
      </c>
      <c r="Q21456">
        <v>0</v>
      </c>
      <c r="S21456">
        <v>0</v>
      </c>
    </row>
    <row r="21457" spans="1:19" x14ac:dyDescent="0.3">
      <c r="A21457" t="s">
        <v>42678</v>
      </c>
      <c r="B21457" s="171" t="s">
        <v>42679</v>
      </c>
      <c r="C21457" s="171" t="s">
        <v>188</v>
      </c>
      <c r="D21457" s="171" t="s">
        <v>80</v>
      </c>
      <c r="E21457" s="11">
        <v>45383</v>
      </c>
      <c r="F21457">
        <v>1</v>
      </c>
      <c r="G21457">
        <v>3</v>
      </c>
      <c r="I21457">
        <v>3</v>
      </c>
      <c r="J21457">
        <v>6</v>
      </c>
      <c r="L21457">
        <v>17</v>
      </c>
      <c r="N21457">
        <v>3</v>
      </c>
      <c r="P21457">
        <v>0</v>
      </c>
      <c r="Q21457">
        <v>0</v>
      </c>
      <c r="S21457">
        <v>0</v>
      </c>
    </row>
    <row r="21458" spans="1:19" x14ac:dyDescent="0.3">
      <c r="A21458" t="s">
        <v>42680</v>
      </c>
      <c r="B21458" s="171" t="s">
        <v>42681</v>
      </c>
      <c r="C21458" s="171" t="s">
        <v>227</v>
      </c>
      <c r="D21458" s="171" t="s">
        <v>80</v>
      </c>
      <c r="E21458" s="11">
        <v>45383</v>
      </c>
      <c r="F21458">
        <v>0</v>
      </c>
      <c r="G21458">
        <v>0</v>
      </c>
      <c r="I21458">
        <v>0</v>
      </c>
      <c r="J21458">
        <v>0</v>
      </c>
      <c r="L21458">
        <v>0</v>
      </c>
      <c r="N21458">
        <v>0</v>
      </c>
      <c r="P21458">
        <v>0</v>
      </c>
      <c r="Q21458">
        <v>0</v>
      </c>
      <c r="S21458">
        <v>0</v>
      </c>
    </row>
    <row r="21459" spans="1:19" x14ac:dyDescent="0.3">
      <c r="A21459" t="s">
        <v>42682</v>
      </c>
      <c r="B21459" s="171" t="s">
        <v>42683</v>
      </c>
      <c r="C21459" s="171" t="s">
        <v>116</v>
      </c>
      <c r="D21459" s="171" t="s">
        <v>80</v>
      </c>
      <c r="E21459" s="11">
        <v>45383</v>
      </c>
      <c r="F21459">
        <v>0</v>
      </c>
      <c r="G21459">
        <v>0</v>
      </c>
      <c r="I21459">
        <v>0</v>
      </c>
      <c r="J21459">
        <v>0</v>
      </c>
      <c r="L21459">
        <v>0</v>
      </c>
      <c r="N21459">
        <v>0</v>
      </c>
      <c r="P21459">
        <v>0</v>
      </c>
      <c r="Q21459">
        <v>0</v>
      </c>
      <c r="S21459">
        <v>0</v>
      </c>
    </row>
    <row r="21460" spans="1:19" x14ac:dyDescent="0.3">
      <c r="A21460" t="s">
        <v>42684</v>
      </c>
      <c r="B21460" s="171" t="s">
        <v>42685</v>
      </c>
      <c r="C21460" s="171" t="s">
        <v>9862</v>
      </c>
      <c r="D21460" s="171" t="s">
        <v>80</v>
      </c>
      <c r="E21460" s="11">
        <v>45383</v>
      </c>
      <c r="F21460">
        <v>0</v>
      </c>
      <c r="G21460">
        <v>0</v>
      </c>
      <c r="I21460">
        <v>0</v>
      </c>
      <c r="J21460">
        <v>0</v>
      </c>
      <c r="L21460">
        <v>0</v>
      </c>
      <c r="N21460">
        <v>0</v>
      </c>
      <c r="P21460">
        <v>0</v>
      </c>
      <c r="Q21460">
        <v>0</v>
      </c>
      <c r="S21460">
        <v>0</v>
      </c>
    </row>
    <row r="21461" spans="1:19" x14ac:dyDescent="0.3">
      <c r="A21461" t="s">
        <v>42686</v>
      </c>
      <c r="B21461" s="171" t="s">
        <v>42687</v>
      </c>
      <c r="C21461" s="171" t="s">
        <v>140</v>
      </c>
      <c r="D21461" s="171" t="s">
        <v>80</v>
      </c>
      <c r="E21461" s="11">
        <v>45383</v>
      </c>
      <c r="F21461">
        <v>0</v>
      </c>
      <c r="G21461">
        <v>0</v>
      </c>
      <c r="I21461">
        <v>0</v>
      </c>
      <c r="J21461">
        <v>0</v>
      </c>
      <c r="L21461">
        <v>0</v>
      </c>
      <c r="N21461">
        <v>0</v>
      </c>
      <c r="P21461">
        <v>0</v>
      </c>
      <c r="Q21461">
        <v>0</v>
      </c>
      <c r="S21461">
        <v>0</v>
      </c>
    </row>
    <row r="21462" spans="1:19" x14ac:dyDescent="0.3">
      <c r="A21462" t="s">
        <v>42688</v>
      </c>
      <c r="B21462" s="171" t="s">
        <v>42689</v>
      </c>
      <c r="C21462" s="171" t="s">
        <v>8590</v>
      </c>
      <c r="D21462" s="171" t="s">
        <v>80</v>
      </c>
      <c r="E21462" s="11">
        <v>45383</v>
      </c>
      <c r="F21462">
        <v>0</v>
      </c>
      <c r="G21462">
        <v>0</v>
      </c>
      <c r="I21462">
        <v>0</v>
      </c>
      <c r="J21462">
        <v>0</v>
      </c>
      <c r="L21462">
        <v>0</v>
      </c>
      <c r="N21462">
        <v>0</v>
      </c>
      <c r="P21462">
        <v>0</v>
      </c>
      <c r="Q21462">
        <v>0</v>
      </c>
      <c r="S21462">
        <v>0</v>
      </c>
    </row>
    <row r="21463" spans="1:19" x14ac:dyDescent="0.3">
      <c r="A21463" t="s">
        <v>42690</v>
      </c>
      <c r="B21463" s="171" t="s">
        <v>42691</v>
      </c>
      <c r="C21463" s="171" t="s">
        <v>170</v>
      </c>
      <c r="D21463" s="171" t="s">
        <v>80</v>
      </c>
      <c r="E21463" s="11">
        <v>45383</v>
      </c>
      <c r="F21463">
        <v>2.5</v>
      </c>
      <c r="G21463">
        <v>3.5</v>
      </c>
      <c r="I21463">
        <v>13</v>
      </c>
      <c r="J21463">
        <v>35</v>
      </c>
      <c r="L21463">
        <v>49</v>
      </c>
      <c r="N21463">
        <v>13</v>
      </c>
      <c r="P21463">
        <v>0</v>
      </c>
      <c r="Q21463">
        <v>0</v>
      </c>
      <c r="S21463">
        <v>0</v>
      </c>
    </row>
    <row r="21464" spans="1:19" x14ac:dyDescent="0.3">
      <c r="A21464" t="s">
        <v>42692</v>
      </c>
      <c r="B21464" s="171" t="s">
        <v>42693</v>
      </c>
      <c r="C21464" s="171" t="s">
        <v>182</v>
      </c>
      <c r="D21464" s="171" t="s">
        <v>80</v>
      </c>
      <c r="E21464" s="11">
        <v>45383</v>
      </c>
      <c r="F21464">
        <v>8</v>
      </c>
      <c r="G21464">
        <v>11</v>
      </c>
      <c r="I21464">
        <v>32</v>
      </c>
      <c r="J21464">
        <v>91</v>
      </c>
      <c r="L21464">
        <v>124</v>
      </c>
      <c r="N21464">
        <v>32</v>
      </c>
      <c r="P21464">
        <v>1</v>
      </c>
      <c r="Q21464">
        <v>1</v>
      </c>
      <c r="S21464">
        <v>0</v>
      </c>
    </row>
    <row r="21465" spans="1:19" x14ac:dyDescent="0.3">
      <c r="A21465" t="s">
        <v>42694</v>
      </c>
      <c r="B21465" s="171" t="s">
        <v>42695</v>
      </c>
      <c r="C21465" s="171" t="s">
        <v>197</v>
      </c>
      <c r="D21465" s="171" t="s">
        <v>80</v>
      </c>
      <c r="E21465" s="11">
        <v>45383</v>
      </c>
      <c r="F21465">
        <v>7.5</v>
      </c>
      <c r="G21465">
        <v>8</v>
      </c>
      <c r="I21465">
        <v>70</v>
      </c>
      <c r="J21465">
        <v>75</v>
      </c>
      <c r="K21465">
        <v>80</v>
      </c>
      <c r="L21465">
        <v>80</v>
      </c>
      <c r="N21465">
        <v>62</v>
      </c>
      <c r="P21465">
        <v>1</v>
      </c>
      <c r="Q21465">
        <v>6</v>
      </c>
      <c r="S21465">
        <v>8</v>
      </c>
    </row>
    <row r="21466" spans="1:19" x14ac:dyDescent="0.3">
      <c r="A21466" t="s">
        <v>42696</v>
      </c>
      <c r="B21466" s="171" t="s">
        <v>42697</v>
      </c>
      <c r="C21466" s="171" t="s">
        <v>218</v>
      </c>
      <c r="D21466" s="171" t="s">
        <v>80</v>
      </c>
      <c r="E21466" s="11">
        <v>45383</v>
      </c>
      <c r="F21466">
        <v>0</v>
      </c>
      <c r="G21466">
        <v>0</v>
      </c>
      <c r="I21466">
        <v>0</v>
      </c>
      <c r="J21466">
        <v>0</v>
      </c>
      <c r="L21466">
        <v>0</v>
      </c>
      <c r="N21466">
        <v>0</v>
      </c>
      <c r="P21466">
        <v>0</v>
      </c>
      <c r="Q21466">
        <v>0</v>
      </c>
      <c r="S21466">
        <v>0</v>
      </c>
    </row>
    <row r="21467" spans="1:19" x14ac:dyDescent="0.3">
      <c r="A21467" t="s">
        <v>42698</v>
      </c>
      <c r="B21467" s="171" t="s">
        <v>42699</v>
      </c>
      <c r="C21467" s="171" t="s">
        <v>34871</v>
      </c>
      <c r="D21467" s="171" t="s">
        <v>80</v>
      </c>
      <c r="E21467" s="11">
        <v>45383</v>
      </c>
      <c r="F21467">
        <v>2</v>
      </c>
      <c r="G21467">
        <v>4</v>
      </c>
      <c r="I21467">
        <v>19</v>
      </c>
      <c r="J21467">
        <v>22</v>
      </c>
      <c r="L21467">
        <v>44</v>
      </c>
      <c r="N21467">
        <v>19</v>
      </c>
      <c r="P21467">
        <v>0</v>
      </c>
      <c r="Q21467">
        <v>0</v>
      </c>
      <c r="S21467">
        <v>0</v>
      </c>
    </row>
    <row r="21468" spans="1:19" x14ac:dyDescent="0.3">
      <c r="A21468" t="s">
        <v>42700</v>
      </c>
      <c r="B21468" s="171" t="s">
        <v>42701</v>
      </c>
      <c r="C21468" s="171" t="s">
        <v>230</v>
      </c>
      <c r="D21468" s="171" t="s">
        <v>80</v>
      </c>
      <c r="E21468" s="11">
        <v>45383</v>
      </c>
      <c r="F21468">
        <v>0</v>
      </c>
      <c r="G21468">
        <v>0</v>
      </c>
      <c r="I21468">
        <v>0</v>
      </c>
      <c r="J21468">
        <v>0</v>
      </c>
      <c r="L21468">
        <v>0</v>
      </c>
      <c r="N21468">
        <v>0</v>
      </c>
      <c r="P21468">
        <v>0</v>
      </c>
      <c r="Q21468">
        <v>0</v>
      </c>
      <c r="S21468">
        <v>0</v>
      </c>
    </row>
    <row r="21469" spans="1:19" x14ac:dyDescent="0.3">
      <c r="A21469" t="s">
        <v>42702</v>
      </c>
      <c r="B21469" s="171" t="s">
        <v>42703</v>
      </c>
      <c r="C21469" s="171" t="s">
        <v>8193</v>
      </c>
      <c r="D21469" s="171" t="s">
        <v>80</v>
      </c>
      <c r="E21469" s="11">
        <v>45383</v>
      </c>
      <c r="F21469">
        <v>2</v>
      </c>
      <c r="G21469">
        <v>3</v>
      </c>
      <c r="I21469">
        <v>22</v>
      </c>
      <c r="J21469">
        <v>22</v>
      </c>
      <c r="L21469">
        <v>33</v>
      </c>
      <c r="N21469">
        <v>21</v>
      </c>
      <c r="P21469">
        <v>0</v>
      </c>
      <c r="Q21469">
        <v>0</v>
      </c>
      <c r="S21469">
        <v>1</v>
      </c>
    </row>
    <row r="21470" spans="1:19" x14ac:dyDescent="0.3">
      <c r="A21470" t="s">
        <v>42704</v>
      </c>
      <c r="B21470" s="171" t="s">
        <v>42705</v>
      </c>
      <c r="C21470" s="171" t="s">
        <v>10522</v>
      </c>
      <c r="D21470" s="171" t="s">
        <v>80</v>
      </c>
      <c r="E21470" s="11">
        <v>45383</v>
      </c>
      <c r="F21470">
        <v>0</v>
      </c>
      <c r="G21470">
        <v>0</v>
      </c>
      <c r="I21470">
        <v>0</v>
      </c>
      <c r="J21470">
        <v>0</v>
      </c>
      <c r="L21470">
        <v>0</v>
      </c>
      <c r="N21470">
        <v>0</v>
      </c>
      <c r="P21470">
        <v>0</v>
      </c>
      <c r="Q21470">
        <v>0</v>
      </c>
      <c r="S21470">
        <v>0</v>
      </c>
    </row>
    <row r="21471" spans="1:19" x14ac:dyDescent="0.3">
      <c r="A21471" t="s">
        <v>42706</v>
      </c>
      <c r="B21471" s="171" t="s">
        <v>42707</v>
      </c>
      <c r="C21471" s="171" t="s">
        <v>10525</v>
      </c>
      <c r="D21471" s="171" t="s">
        <v>80</v>
      </c>
      <c r="E21471" s="11">
        <v>45383</v>
      </c>
      <c r="F21471">
        <v>0</v>
      </c>
      <c r="G21471">
        <v>0</v>
      </c>
      <c r="I21471">
        <v>0</v>
      </c>
      <c r="J21471">
        <v>0</v>
      </c>
      <c r="L21471">
        <v>0</v>
      </c>
      <c r="N21471">
        <v>0</v>
      </c>
      <c r="P21471">
        <v>0</v>
      </c>
      <c r="Q21471">
        <v>0</v>
      </c>
      <c r="S21471">
        <v>0</v>
      </c>
    </row>
    <row r="21472" spans="1:19" x14ac:dyDescent="0.3">
      <c r="A21472" t="s">
        <v>42708</v>
      </c>
      <c r="B21472" s="171" t="s">
        <v>42709</v>
      </c>
      <c r="C21472" s="171" t="s">
        <v>10528</v>
      </c>
      <c r="D21472" s="171" t="s">
        <v>80</v>
      </c>
      <c r="E21472" s="11">
        <v>45383</v>
      </c>
      <c r="F21472">
        <v>0</v>
      </c>
      <c r="G21472">
        <v>0</v>
      </c>
      <c r="I21472">
        <v>0</v>
      </c>
      <c r="J21472">
        <v>0</v>
      </c>
      <c r="L21472">
        <v>0</v>
      </c>
      <c r="N21472">
        <v>0</v>
      </c>
      <c r="P21472">
        <v>0</v>
      </c>
      <c r="Q21472">
        <v>0</v>
      </c>
      <c r="S21472">
        <v>0</v>
      </c>
    </row>
    <row r="21473" spans="1:19" x14ac:dyDescent="0.3">
      <c r="A21473" t="s">
        <v>42710</v>
      </c>
      <c r="B21473" s="171" t="s">
        <v>42711</v>
      </c>
      <c r="C21473" s="171" t="s">
        <v>10531</v>
      </c>
      <c r="D21473" s="171" t="s">
        <v>80</v>
      </c>
      <c r="E21473" s="11">
        <v>45383</v>
      </c>
      <c r="F21473">
        <v>0</v>
      </c>
      <c r="G21473">
        <v>0</v>
      </c>
      <c r="I21473">
        <v>0</v>
      </c>
      <c r="J21473">
        <v>0</v>
      </c>
      <c r="L21473">
        <v>0</v>
      </c>
      <c r="N21473">
        <v>0</v>
      </c>
      <c r="P21473">
        <v>0</v>
      </c>
      <c r="Q21473">
        <v>0</v>
      </c>
      <c r="S21473">
        <v>0</v>
      </c>
    </row>
    <row r="21474" spans="1:19" x14ac:dyDescent="0.3">
      <c r="A21474" t="s">
        <v>42712</v>
      </c>
      <c r="B21474" s="171" t="s">
        <v>42713</v>
      </c>
      <c r="C21474" s="171" t="s">
        <v>14880</v>
      </c>
      <c r="D21474" s="171" t="s">
        <v>80</v>
      </c>
      <c r="E21474" s="11">
        <v>45383</v>
      </c>
      <c r="F21474">
        <v>0</v>
      </c>
      <c r="G21474">
        <v>0</v>
      </c>
      <c r="I21474">
        <v>0</v>
      </c>
      <c r="J21474">
        <v>0</v>
      </c>
      <c r="L21474">
        <v>0</v>
      </c>
      <c r="N21474">
        <v>0</v>
      </c>
      <c r="P21474">
        <v>0</v>
      </c>
      <c r="Q21474">
        <v>0</v>
      </c>
      <c r="S21474">
        <v>0</v>
      </c>
    </row>
    <row r="21475" spans="1:19" x14ac:dyDescent="0.3">
      <c r="A21475" t="s">
        <v>42714</v>
      </c>
      <c r="B21475" s="171" t="s">
        <v>42715</v>
      </c>
      <c r="C21475" s="171" t="s">
        <v>10534</v>
      </c>
      <c r="D21475" s="171" t="s">
        <v>80</v>
      </c>
      <c r="E21475" s="11">
        <v>45383</v>
      </c>
      <c r="F21475">
        <v>2</v>
      </c>
      <c r="G21475">
        <v>3</v>
      </c>
      <c r="I21475">
        <v>5</v>
      </c>
      <c r="J21475">
        <v>11</v>
      </c>
      <c r="L21475">
        <v>17</v>
      </c>
      <c r="N21475">
        <v>5</v>
      </c>
      <c r="P21475">
        <v>0</v>
      </c>
      <c r="Q21475">
        <v>0</v>
      </c>
      <c r="S21475">
        <v>0</v>
      </c>
    </row>
    <row r="21476" spans="1:19" x14ac:dyDescent="0.3">
      <c r="A21476" t="s">
        <v>42716</v>
      </c>
      <c r="B21476" s="171" t="s">
        <v>42717</v>
      </c>
      <c r="C21476" s="171" t="s">
        <v>10537</v>
      </c>
      <c r="D21476" s="171" t="s">
        <v>80</v>
      </c>
      <c r="E21476" s="11">
        <v>45383</v>
      </c>
      <c r="F21476">
        <v>0.5</v>
      </c>
      <c r="G21476">
        <v>2</v>
      </c>
      <c r="I21476">
        <v>3</v>
      </c>
      <c r="J21476">
        <v>3</v>
      </c>
      <c r="L21476">
        <v>11</v>
      </c>
      <c r="N21476">
        <v>3</v>
      </c>
      <c r="P21476">
        <v>0</v>
      </c>
      <c r="Q21476">
        <v>0</v>
      </c>
      <c r="S21476">
        <v>0</v>
      </c>
    </row>
    <row r="21477" spans="1:19" x14ac:dyDescent="0.3">
      <c r="A21477" t="s">
        <v>42718</v>
      </c>
      <c r="B21477" s="171" t="s">
        <v>42719</v>
      </c>
      <c r="C21477" s="171" t="s">
        <v>34754</v>
      </c>
      <c r="D21477" s="171" t="s">
        <v>4</v>
      </c>
      <c r="E21477" s="11">
        <v>45383</v>
      </c>
      <c r="F21477">
        <v>0.5</v>
      </c>
      <c r="G21477">
        <v>0.5</v>
      </c>
      <c r="I21477">
        <v>0</v>
      </c>
      <c r="J21477">
        <v>2</v>
      </c>
      <c r="L21477">
        <v>2</v>
      </c>
      <c r="N21477">
        <v>0</v>
      </c>
      <c r="P21477">
        <v>0</v>
      </c>
      <c r="Q21477">
        <v>0</v>
      </c>
      <c r="S21477">
        <v>0</v>
      </c>
    </row>
    <row r="21478" spans="1:19" x14ac:dyDescent="0.3">
      <c r="A21478" t="s">
        <v>42720</v>
      </c>
      <c r="B21478" s="171" t="s">
        <v>42721</v>
      </c>
      <c r="C21478" s="171" t="s">
        <v>34757</v>
      </c>
      <c r="D21478" s="171" t="s">
        <v>4</v>
      </c>
      <c r="E21478" s="11">
        <v>45383</v>
      </c>
      <c r="F21478">
        <v>1</v>
      </c>
      <c r="G21478">
        <v>1.5</v>
      </c>
      <c r="I21478">
        <v>0</v>
      </c>
      <c r="J21478">
        <v>4</v>
      </c>
      <c r="L21478">
        <v>6</v>
      </c>
      <c r="N21478">
        <v>0</v>
      </c>
      <c r="P21478">
        <v>0</v>
      </c>
      <c r="Q21478">
        <v>0</v>
      </c>
      <c r="S21478">
        <v>0</v>
      </c>
    </row>
    <row r="21479" spans="1:19" x14ac:dyDescent="0.3">
      <c r="A21479" t="s">
        <v>42722</v>
      </c>
      <c r="B21479" s="171" t="s">
        <v>42723</v>
      </c>
      <c r="C21479" s="171" t="s">
        <v>34760</v>
      </c>
      <c r="D21479" s="171" t="s">
        <v>4</v>
      </c>
      <c r="E21479" s="11">
        <v>45383</v>
      </c>
      <c r="F21479">
        <v>1</v>
      </c>
      <c r="G21479">
        <v>1</v>
      </c>
      <c r="I21479">
        <v>8</v>
      </c>
      <c r="J21479">
        <v>4</v>
      </c>
      <c r="L21479">
        <v>4</v>
      </c>
      <c r="N21479">
        <v>8</v>
      </c>
      <c r="P21479">
        <v>1</v>
      </c>
      <c r="Q21479">
        <v>1</v>
      </c>
      <c r="S21479">
        <v>0</v>
      </c>
    </row>
    <row r="21480" spans="1:19" x14ac:dyDescent="0.3">
      <c r="A21480" t="s">
        <v>42724</v>
      </c>
      <c r="B21480" s="171" t="s">
        <v>42725</v>
      </c>
      <c r="C21480" s="171" t="s">
        <v>34763</v>
      </c>
      <c r="D21480" s="171" t="s">
        <v>4</v>
      </c>
      <c r="E21480" s="11">
        <v>45383</v>
      </c>
      <c r="F21480">
        <v>0.5</v>
      </c>
      <c r="G21480">
        <v>0.5</v>
      </c>
      <c r="I21480">
        <v>0</v>
      </c>
      <c r="J21480">
        <v>2</v>
      </c>
      <c r="L21480">
        <v>2</v>
      </c>
      <c r="N21480">
        <v>0</v>
      </c>
      <c r="P21480">
        <v>0</v>
      </c>
      <c r="Q21480">
        <v>0</v>
      </c>
      <c r="S21480">
        <v>0</v>
      </c>
    </row>
    <row r="21481" spans="1:19" x14ac:dyDescent="0.3">
      <c r="A21481" t="s">
        <v>42726</v>
      </c>
      <c r="B21481" s="171" t="s">
        <v>42727</v>
      </c>
      <c r="C21481" s="171" t="s">
        <v>34766</v>
      </c>
      <c r="D21481" s="171" t="s">
        <v>4</v>
      </c>
      <c r="E21481" s="11">
        <v>45383</v>
      </c>
      <c r="F21481">
        <v>0.5</v>
      </c>
      <c r="G21481">
        <v>0.5</v>
      </c>
      <c r="I21481">
        <v>0</v>
      </c>
      <c r="J21481">
        <v>2</v>
      </c>
      <c r="L21481">
        <v>2</v>
      </c>
      <c r="N21481">
        <v>0</v>
      </c>
      <c r="P21481">
        <v>0</v>
      </c>
      <c r="Q21481">
        <v>0</v>
      </c>
      <c r="S21481">
        <v>0</v>
      </c>
    </row>
    <row r="21482" spans="1:19" x14ac:dyDescent="0.3">
      <c r="A21482" t="s">
        <v>42728</v>
      </c>
      <c r="B21482" s="171" t="s">
        <v>42729</v>
      </c>
      <c r="C21482" s="171" t="s">
        <v>119</v>
      </c>
      <c r="D21482" s="171" t="s">
        <v>4</v>
      </c>
      <c r="E21482" s="11">
        <v>45383</v>
      </c>
      <c r="F21482">
        <v>0</v>
      </c>
      <c r="G21482">
        <v>0</v>
      </c>
      <c r="I21482">
        <v>0</v>
      </c>
      <c r="J21482">
        <v>0</v>
      </c>
      <c r="L21482">
        <v>0</v>
      </c>
      <c r="N21482">
        <v>0</v>
      </c>
      <c r="P21482">
        <v>0</v>
      </c>
      <c r="Q21482">
        <v>0</v>
      </c>
      <c r="S21482">
        <v>0</v>
      </c>
    </row>
    <row r="21483" spans="1:19" x14ac:dyDescent="0.3">
      <c r="A21483" t="s">
        <v>42730</v>
      </c>
      <c r="B21483" s="171" t="s">
        <v>42731</v>
      </c>
      <c r="C21483" s="171" t="s">
        <v>143</v>
      </c>
      <c r="D21483" s="171" t="s">
        <v>4</v>
      </c>
      <c r="E21483" s="11">
        <v>45383</v>
      </c>
      <c r="F21483">
        <v>0</v>
      </c>
      <c r="G21483">
        <v>0</v>
      </c>
      <c r="I21483">
        <v>0</v>
      </c>
      <c r="J21483">
        <v>0</v>
      </c>
      <c r="L21483">
        <v>0</v>
      </c>
      <c r="N21483">
        <v>0</v>
      </c>
      <c r="P21483">
        <v>0</v>
      </c>
      <c r="Q21483">
        <v>0</v>
      </c>
      <c r="S21483">
        <v>0</v>
      </c>
    </row>
    <row r="21484" spans="1:19" x14ac:dyDescent="0.3">
      <c r="A21484" t="s">
        <v>42732</v>
      </c>
      <c r="B21484" s="171" t="s">
        <v>42733</v>
      </c>
      <c r="C21484" s="171" t="s">
        <v>158</v>
      </c>
      <c r="D21484" s="171" t="s">
        <v>4</v>
      </c>
      <c r="E21484" s="11">
        <v>45383</v>
      </c>
      <c r="F21484">
        <v>0</v>
      </c>
      <c r="G21484">
        <v>0</v>
      </c>
      <c r="I21484">
        <v>0</v>
      </c>
      <c r="J21484">
        <v>0</v>
      </c>
      <c r="L21484">
        <v>0</v>
      </c>
      <c r="N21484">
        <v>0</v>
      </c>
      <c r="P21484">
        <v>0</v>
      </c>
      <c r="Q21484">
        <v>0</v>
      </c>
      <c r="S21484">
        <v>0</v>
      </c>
    </row>
    <row r="21485" spans="1:19" x14ac:dyDescent="0.3">
      <c r="A21485" t="s">
        <v>42734</v>
      </c>
      <c r="B21485" s="171" t="s">
        <v>42735</v>
      </c>
      <c r="C21485" s="171" t="s">
        <v>209</v>
      </c>
      <c r="D21485" s="171" t="s">
        <v>4</v>
      </c>
      <c r="E21485" s="11">
        <v>45383</v>
      </c>
      <c r="F21485">
        <v>0</v>
      </c>
      <c r="G21485">
        <v>0</v>
      </c>
      <c r="I21485">
        <v>0</v>
      </c>
      <c r="J21485">
        <v>0</v>
      </c>
      <c r="L21485">
        <v>0</v>
      </c>
      <c r="N21485">
        <v>0</v>
      </c>
      <c r="P21485">
        <v>0</v>
      </c>
      <c r="Q21485">
        <v>0</v>
      </c>
      <c r="S21485">
        <v>0</v>
      </c>
    </row>
    <row r="21486" spans="1:19" x14ac:dyDescent="0.3">
      <c r="A21486" t="s">
        <v>42736</v>
      </c>
      <c r="B21486" s="171" t="s">
        <v>42737</v>
      </c>
      <c r="C21486" s="171" t="s">
        <v>76</v>
      </c>
      <c r="D21486" s="171" t="s">
        <v>4</v>
      </c>
      <c r="E21486" s="11">
        <v>45383</v>
      </c>
      <c r="F21486">
        <v>0</v>
      </c>
      <c r="G21486">
        <v>0</v>
      </c>
      <c r="I21486">
        <v>0</v>
      </c>
      <c r="J21486">
        <v>0</v>
      </c>
      <c r="L21486">
        <v>0</v>
      </c>
      <c r="N21486">
        <v>0</v>
      </c>
      <c r="P21486">
        <v>0</v>
      </c>
      <c r="Q21486">
        <v>0</v>
      </c>
      <c r="S21486">
        <v>0</v>
      </c>
    </row>
    <row r="21487" spans="1:19" x14ac:dyDescent="0.3">
      <c r="A21487" t="s">
        <v>42738</v>
      </c>
      <c r="B21487" s="171" t="s">
        <v>42739</v>
      </c>
      <c r="C21487" s="171" t="s">
        <v>15344</v>
      </c>
      <c r="D21487" s="171" t="s">
        <v>4</v>
      </c>
      <c r="E21487" s="11">
        <v>45383</v>
      </c>
      <c r="F21487">
        <v>0</v>
      </c>
      <c r="G21487">
        <v>0</v>
      </c>
      <c r="I21487">
        <v>0</v>
      </c>
      <c r="J21487">
        <v>0</v>
      </c>
      <c r="L21487">
        <v>0</v>
      </c>
      <c r="N21487">
        <v>0</v>
      </c>
      <c r="P21487">
        <v>0</v>
      </c>
      <c r="Q21487">
        <v>0</v>
      </c>
      <c r="S21487">
        <v>0</v>
      </c>
    </row>
    <row r="21488" spans="1:19" x14ac:dyDescent="0.3">
      <c r="A21488" t="s">
        <v>42740</v>
      </c>
      <c r="B21488" s="171" t="s">
        <v>42741</v>
      </c>
      <c r="C21488" s="171" t="s">
        <v>24281</v>
      </c>
      <c r="D21488" s="171" t="s">
        <v>4</v>
      </c>
      <c r="E21488" s="11">
        <v>45383</v>
      </c>
      <c r="F21488">
        <v>0</v>
      </c>
      <c r="G21488">
        <v>0</v>
      </c>
      <c r="I21488">
        <v>0</v>
      </c>
      <c r="J21488">
        <v>0</v>
      </c>
      <c r="L21488">
        <v>0</v>
      </c>
      <c r="N21488">
        <v>0</v>
      </c>
      <c r="P21488">
        <v>0</v>
      </c>
      <c r="Q21488">
        <v>0</v>
      </c>
      <c r="S21488">
        <v>0</v>
      </c>
    </row>
    <row r="21489" spans="1:19" x14ac:dyDescent="0.3">
      <c r="A21489" t="s">
        <v>42742</v>
      </c>
      <c r="B21489" s="171" t="s">
        <v>42743</v>
      </c>
      <c r="C21489" s="171" t="s">
        <v>24284</v>
      </c>
      <c r="D21489" s="171" t="s">
        <v>4</v>
      </c>
      <c r="E21489" s="11">
        <v>45383</v>
      </c>
      <c r="F21489">
        <v>3</v>
      </c>
      <c r="G21489">
        <v>3</v>
      </c>
      <c r="I21489">
        <v>5</v>
      </c>
      <c r="J21489">
        <v>17</v>
      </c>
      <c r="L21489">
        <v>17</v>
      </c>
      <c r="N21489">
        <v>5</v>
      </c>
      <c r="P21489">
        <v>1</v>
      </c>
      <c r="Q21489">
        <v>1</v>
      </c>
      <c r="S21489">
        <v>0</v>
      </c>
    </row>
    <row r="21490" spans="1:19" x14ac:dyDescent="0.3">
      <c r="A21490" t="s">
        <v>42744</v>
      </c>
      <c r="B21490" s="171" t="s">
        <v>42745</v>
      </c>
      <c r="C21490" s="171" t="s">
        <v>18126</v>
      </c>
      <c r="D21490" s="171" t="s">
        <v>4</v>
      </c>
      <c r="E21490" s="11">
        <v>45383</v>
      </c>
      <c r="F21490">
        <v>0</v>
      </c>
      <c r="G21490">
        <v>0</v>
      </c>
      <c r="I21490">
        <v>0</v>
      </c>
      <c r="J21490">
        <v>0</v>
      </c>
      <c r="L21490">
        <v>0</v>
      </c>
      <c r="N21490">
        <v>0</v>
      </c>
      <c r="P21490">
        <v>0</v>
      </c>
      <c r="Q21490">
        <v>0</v>
      </c>
      <c r="S21490">
        <v>0</v>
      </c>
    </row>
    <row r="21491" spans="1:19" x14ac:dyDescent="0.3">
      <c r="A21491" t="s">
        <v>42746</v>
      </c>
      <c r="B21491" s="171" t="s">
        <v>42747</v>
      </c>
      <c r="C21491" s="171" t="s">
        <v>128</v>
      </c>
      <c r="D21491" s="171" t="s">
        <v>4</v>
      </c>
      <c r="E21491" s="11">
        <v>45383</v>
      </c>
      <c r="F21491">
        <v>0</v>
      </c>
      <c r="G21491">
        <v>0</v>
      </c>
      <c r="I21491">
        <v>0</v>
      </c>
      <c r="J21491">
        <v>0</v>
      </c>
      <c r="L21491">
        <v>0</v>
      </c>
      <c r="N21491">
        <v>0</v>
      </c>
      <c r="P21491">
        <v>0</v>
      </c>
      <c r="Q21491">
        <v>0</v>
      </c>
      <c r="S21491">
        <v>0</v>
      </c>
    </row>
    <row r="21492" spans="1:19" x14ac:dyDescent="0.3">
      <c r="A21492" t="s">
        <v>42748</v>
      </c>
      <c r="B21492" s="171" t="s">
        <v>42749</v>
      </c>
      <c r="C21492" s="171" t="s">
        <v>14824</v>
      </c>
      <c r="D21492" s="171" t="s">
        <v>4</v>
      </c>
      <c r="E21492" s="11">
        <v>45383</v>
      </c>
      <c r="F21492">
        <v>0</v>
      </c>
      <c r="G21492">
        <v>0</v>
      </c>
      <c r="I21492">
        <v>0</v>
      </c>
      <c r="J21492">
        <v>0</v>
      </c>
      <c r="L21492">
        <v>0</v>
      </c>
      <c r="N21492">
        <v>0</v>
      </c>
      <c r="P21492">
        <v>0</v>
      </c>
      <c r="Q21492">
        <v>0</v>
      </c>
      <c r="S21492">
        <v>0</v>
      </c>
    </row>
    <row r="21493" spans="1:19" x14ac:dyDescent="0.3">
      <c r="A21493" t="s">
        <v>42750</v>
      </c>
      <c r="B21493" s="171" t="s">
        <v>42751</v>
      </c>
      <c r="C21493" s="171" t="s">
        <v>152</v>
      </c>
      <c r="D21493" s="171" t="s">
        <v>4</v>
      </c>
      <c r="E21493" s="11">
        <v>45383</v>
      </c>
      <c r="F21493">
        <v>0</v>
      </c>
      <c r="G21493">
        <v>0</v>
      </c>
      <c r="I21493">
        <v>0</v>
      </c>
      <c r="J21493">
        <v>0</v>
      </c>
      <c r="L21493">
        <v>0</v>
      </c>
      <c r="N21493">
        <v>0</v>
      </c>
      <c r="P21493">
        <v>0</v>
      </c>
      <c r="Q21493">
        <v>0</v>
      </c>
      <c r="S21493">
        <v>0</v>
      </c>
    </row>
    <row r="21494" spans="1:19" x14ac:dyDescent="0.3">
      <c r="A21494" t="s">
        <v>42752</v>
      </c>
      <c r="B21494" s="171" t="s">
        <v>42753</v>
      </c>
      <c r="C21494" s="171" t="s">
        <v>194</v>
      </c>
      <c r="D21494" s="171" t="s">
        <v>4</v>
      </c>
      <c r="E21494" s="11">
        <v>45383</v>
      </c>
      <c r="F21494">
        <v>3</v>
      </c>
      <c r="G21494">
        <v>5</v>
      </c>
      <c r="I21494">
        <v>17</v>
      </c>
      <c r="J21494">
        <v>18</v>
      </c>
      <c r="L21494">
        <v>27</v>
      </c>
      <c r="N21494">
        <v>15</v>
      </c>
      <c r="P21494">
        <v>1</v>
      </c>
      <c r="Q21494">
        <v>2</v>
      </c>
      <c r="S21494">
        <v>2</v>
      </c>
    </row>
    <row r="21495" spans="1:19" x14ac:dyDescent="0.3">
      <c r="A21495" t="s">
        <v>42754</v>
      </c>
      <c r="B21495" s="171" t="s">
        <v>42755</v>
      </c>
      <c r="C21495" s="171" t="s">
        <v>39930</v>
      </c>
      <c r="D21495" s="171" t="s">
        <v>4</v>
      </c>
      <c r="E21495" s="11">
        <v>45383</v>
      </c>
      <c r="F21495">
        <v>6</v>
      </c>
      <c r="G21495">
        <v>7</v>
      </c>
      <c r="I21495">
        <v>18</v>
      </c>
      <c r="J21495">
        <v>24</v>
      </c>
      <c r="L21495">
        <v>28</v>
      </c>
      <c r="N21495">
        <v>11</v>
      </c>
      <c r="P21495">
        <v>12</v>
      </c>
      <c r="Q21495">
        <v>12</v>
      </c>
      <c r="S21495">
        <v>7</v>
      </c>
    </row>
    <row r="21496" spans="1:19" x14ac:dyDescent="0.3">
      <c r="A21496" t="s">
        <v>42756</v>
      </c>
      <c r="B21496" s="171" t="s">
        <v>42757</v>
      </c>
      <c r="C21496" s="171" t="s">
        <v>39933</v>
      </c>
      <c r="D21496" s="171" t="s">
        <v>4</v>
      </c>
      <c r="E21496" s="11">
        <v>45383</v>
      </c>
      <c r="F21496">
        <v>3</v>
      </c>
      <c r="G21496">
        <v>1</v>
      </c>
      <c r="I21496">
        <v>13</v>
      </c>
      <c r="J21496">
        <v>12</v>
      </c>
      <c r="L21496">
        <v>4</v>
      </c>
      <c r="N21496">
        <v>11</v>
      </c>
      <c r="P21496">
        <v>0</v>
      </c>
      <c r="Q21496">
        <v>0</v>
      </c>
      <c r="S21496">
        <v>2</v>
      </c>
    </row>
    <row r="21497" spans="1:19" x14ac:dyDescent="0.3">
      <c r="A21497" t="s">
        <v>42758</v>
      </c>
      <c r="B21497" s="171" t="s">
        <v>42759</v>
      </c>
      <c r="C21497" s="171" t="s">
        <v>39936</v>
      </c>
      <c r="D21497" s="171" t="s">
        <v>4</v>
      </c>
      <c r="E21497" s="11">
        <v>45383</v>
      </c>
      <c r="F21497">
        <v>0</v>
      </c>
      <c r="G21497">
        <v>1</v>
      </c>
      <c r="I21497">
        <v>0</v>
      </c>
      <c r="J21497">
        <v>0</v>
      </c>
      <c r="L21497">
        <v>4</v>
      </c>
      <c r="N21497">
        <v>0</v>
      </c>
      <c r="P21497">
        <v>0</v>
      </c>
      <c r="Q21497">
        <v>0</v>
      </c>
      <c r="S21497">
        <v>0</v>
      </c>
    </row>
    <row r="21498" spans="1:19" x14ac:dyDescent="0.3">
      <c r="A21498" t="s">
        <v>42760</v>
      </c>
      <c r="B21498" s="171" t="s">
        <v>42761</v>
      </c>
      <c r="C21498" s="171" t="s">
        <v>39939</v>
      </c>
      <c r="D21498" s="171" t="s">
        <v>4</v>
      </c>
      <c r="E21498" s="11">
        <v>45383</v>
      </c>
      <c r="F21498">
        <v>1</v>
      </c>
      <c r="G21498">
        <v>1</v>
      </c>
      <c r="I21498">
        <v>4</v>
      </c>
      <c r="J21498">
        <v>4</v>
      </c>
      <c r="L21498">
        <v>4</v>
      </c>
      <c r="N21498">
        <v>4</v>
      </c>
      <c r="P21498">
        <v>1</v>
      </c>
      <c r="Q21498">
        <v>1</v>
      </c>
      <c r="S21498">
        <v>0</v>
      </c>
    </row>
    <row r="21499" spans="1:19" x14ac:dyDescent="0.3">
      <c r="A21499" t="s">
        <v>42762</v>
      </c>
      <c r="B21499" s="171" t="s">
        <v>42763</v>
      </c>
      <c r="C21499" s="171" t="s">
        <v>39942</v>
      </c>
      <c r="D21499" s="171" t="s">
        <v>4</v>
      </c>
      <c r="E21499" s="11">
        <v>45383</v>
      </c>
      <c r="F21499">
        <v>2</v>
      </c>
      <c r="G21499">
        <v>3</v>
      </c>
      <c r="I21499">
        <v>8</v>
      </c>
      <c r="J21499">
        <v>8</v>
      </c>
      <c r="L21499">
        <v>12</v>
      </c>
      <c r="N21499">
        <v>8</v>
      </c>
      <c r="P21499">
        <v>0</v>
      </c>
      <c r="Q21499">
        <v>0</v>
      </c>
      <c r="S21499">
        <v>0</v>
      </c>
    </row>
    <row r="21500" spans="1:19" x14ac:dyDescent="0.3">
      <c r="A21500" t="s">
        <v>42764</v>
      </c>
      <c r="B21500" s="171" t="s">
        <v>42765</v>
      </c>
      <c r="C21500" s="171" t="s">
        <v>18137</v>
      </c>
      <c r="D21500" s="171" t="s">
        <v>4</v>
      </c>
      <c r="E21500" s="11">
        <v>45383</v>
      </c>
      <c r="F21500">
        <v>0</v>
      </c>
      <c r="G21500">
        <v>0</v>
      </c>
      <c r="I21500">
        <v>0</v>
      </c>
      <c r="J21500">
        <v>0</v>
      </c>
      <c r="L21500">
        <v>0</v>
      </c>
      <c r="N21500">
        <v>0</v>
      </c>
      <c r="P21500">
        <v>0</v>
      </c>
      <c r="Q21500">
        <v>0</v>
      </c>
      <c r="S21500">
        <v>0</v>
      </c>
    </row>
    <row r="21501" spans="1:19" x14ac:dyDescent="0.3">
      <c r="A21501" t="s">
        <v>42766</v>
      </c>
      <c r="B21501" s="171" t="s">
        <v>42767</v>
      </c>
      <c r="C21501" s="171" t="s">
        <v>18140</v>
      </c>
      <c r="D21501" s="171" t="s">
        <v>4</v>
      </c>
      <c r="E21501" s="11">
        <v>45383</v>
      </c>
      <c r="F21501">
        <v>2</v>
      </c>
      <c r="G21501">
        <v>4</v>
      </c>
      <c r="I21501">
        <v>8</v>
      </c>
      <c r="J21501">
        <v>10</v>
      </c>
      <c r="L21501">
        <v>20</v>
      </c>
      <c r="N21501">
        <v>7</v>
      </c>
      <c r="P21501">
        <v>2</v>
      </c>
      <c r="Q21501">
        <v>3</v>
      </c>
      <c r="S21501">
        <v>1</v>
      </c>
    </row>
    <row r="21502" spans="1:19" x14ac:dyDescent="0.3">
      <c r="A21502" t="s">
        <v>42768</v>
      </c>
      <c r="B21502" s="171" t="s">
        <v>42769</v>
      </c>
      <c r="C21502" s="171" t="s">
        <v>236</v>
      </c>
      <c r="D21502" s="171" t="s">
        <v>4</v>
      </c>
      <c r="E21502" s="11">
        <v>45383</v>
      </c>
      <c r="F21502">
        <v>0</v>
      </c>
      <c r="G21502">
        <v>0</v>
      </c>
      <c r="I21502">
        <v>0</v>
      </c>
      <c r="J21502">
        <v>0</v>
      </c>
      <c r="L21502">
        <v>0</v>
      </c>
      <c r="N21502">
        <v>0</v>
      </c>
      <c r="P21502">
        <v>0</v>
      </c>
      <c r="Q21502">
        <v>0</v>
      </c>
      <c r="S21502">
        <v>0</v>
      </c>
    </row>
    <row r="21503" spans="1:19" x14ac:dyDescent="0.3">
      <c r="A21503" t="s">
        <v>42770</v>
      </c>
      <c r="B21503" s="171" t="s">
        <v>42771</v>
      </c>
      <c r="C21503" s="171" t="s">
        <v>239</v>
      </c>
      <c r="D21503" s="171" t="s">
        <v>4</v>
      </c>
      <c r="E21503" s="11">
        <v>45383</v>
      </c>
      <c r="F21503">
        <v>0</v>
      </c>
      <c r="G21503">
        <v>0</v>
      </c>
      <c r="I21503">
        <v>0</v>
      </c>
      <c r="J21503">
        <v>0</v>
      </c>
      <c r="L21503">
        <v>0</v>
      </c>
      <c r="N21503">
        <v>0</v>
      </c>
      <c r="P21503">
        <v>0</v>
      </c>
      <c r="Q21503">
        <v>0</v>
      </c>
      <c r="S21503">
        <v>0</v>
      </c>
    </row>
    <row r="21504" spans="1:19" x14ac:dyDescent="0.3">
      <c r="A21504" t="s">
        <v>42772</v>
      </c>
      <c r="B21504" s="171" t="s">
        <v>42773</v>
      </c>
      <c r="C21504" s="171" t="s">
        <v>24315</v>
      </c>
      <c r="D21504" s="171" t="s">
        <v>4</v>
      </c>
      <c r="E21504" s="11">
        <v>45383</v>
      </c>
      <c r="F21504">
        <v>0</v>
      </c>
      <c r="G21504">
        <v>0</v>
      </c>
      <c r="I21504">
        <v>0</v>
      </c>
      <c r="J21504">
        <v>0</v>
      </c>
      <c r="L21504">
        <v>0</v>
      </c>
      <c r="N21504">
        <v>0</v>
      </c>
      <c r="P21504">
        <v>0</v>
      </c>
      <c r="Q21504">
        <v>0</v>
      </c>
      <c r="S21504">
        <v>0</v>
      </c>
    </row>
    <row r="21505" spans="1:19" x14ac:dyDescent="0.3">
      <c r="A21505" t="s">
        <v>42774</v>
      </c>
      <c r="B21505" s="171" t="s">
        <v>42775</v>
      </c>
      <c r="C21505" s="171" t="s">
        <v>34833</v>
      </c>
      <c r="D21505" s="171" t="s">
        <v>4</v>
      </c>
      <c r="E21505" s="11">
        <v>45383</v>
      </c>
      <c r="F21505">
        <v>1.5</v>
      </c>
      <c r="G21505">
        <v>2</v>
      </c>
      <c r="I21505">
        <v>2</v>
      </c>
      <c r="J21505">
        <v>9</v>
      </c>
      <c r="L21505">
        <v>11</v>
      </c>
      <c r="N21505">
        <v>2</v>
      </c>
      <c r="P21505">
        <v>0</v>
      </c>
      <c r="Q21505">
        <v>0</v>
      </c>
      <c r="S21505">
        <v>0</v>
      </c>
    </row>
    <row r="21506" spans="1:19" x14ac:dyDescent="0.3">
      <c r="A21506" t="s">
        <v>42776</v>
      </c>
      <c r="B21506" s="171" t="s">
        <v>42777</v>
      </c>
      <c r="C21506" s="171" t="s">
        <v>34836</v>
      </c>
      <c r="D21506" s="171" t="s">
        <v>4</v>
      </c>
      <c r="E21506" s="11">
        <v>45383</v>
      </c>
      <c r="F21506">
        <v>1.5</v>
      </c>
      <c r="G21506">
        <v>1.5</v>
      </c>
      <c r="I21506">
        <v>2</v>
      </c>
      <c r="J21506">
        <v>7</v>
      </c>
      <c r="L21506">
        <v>7</v>
      </c>
      <c r="N21506">
        <v>2</v>
      </c>
      <c r="P21506">
        <v>0</v>
      </c>
      <c r="Q21506">
        <v>0</v>
      </c>
      <c r="S21506">
        <v>0</v>
      </c>
    </row>
    <row r="21507" spans="1:19" x14ac:dyDescent="0.3">
      <c r="A21507" t="s">
        <v>42778</v>
      </c>
      <c r="B21507" s="171" t="s">
        <v>42779</v>
      </c>
      <c r="C21507" s="171" t="s">
        <v>113</v>
      </c>
      <c r="D21507" s="171" t="s">
        <v>4</v>
      </c>
      <c r="E21507" s="11">
        <v>45383</v>
      </c>
      <c r="F21507">
        <v>0</v>
      </c>
      <c r="G21507">
        <v>0</v>
      </c>
      <c r="I21507">
        <v>0</v>
      </c>
      <c r="J21507">
        <v>0</v>
      </c>
      <c r="L21507">
        <v>0</v>
      </c>
      <c r="N21507">
        <v>0</v>
      </c>
      <c r="P21507">
        <v>0</v>
      </c>
      <c r="Q21507">
        <v>0</v>
      </c>
      <c r="S21507">
        <v>0</v>
      </c>
    </row>
    <row r="21508" spans="1:19" x14ac:dyDescent="0.3">
      <c r="A21508" t="s">
        <v>42780</v>
      </c>
      <c r="B21508" s="171" t="s">
        <v>42781</v>
      </c>
      <c r="C21508" s="171" t="s">
        <v>131</v>
      </c>
      <c r="D21508" s="171" t="s">
        <v>4</v>
      </c>
      <c r="E21508" s="11">
        <v>45383</v>
      </c>
      <c r="F21508">
        <v>0</v>
      </c>
      <c r="G21508">
        <v>0</v>
      </c>
      <c r="I21508">
        <v>0</v>
      </c>
      <c r="J21508">
        <v>0</v>
      </c>
      <c r="L21508">
        <v>0</v>
      </c>
      <c r="N21508">
        <v>0</v>
      </c>
      <c r="P21508">
        <v>0</v>
      </c>
      <c r="Q21508">
        <v>0</v>
      </c>
      <c r="S21508">
        <v>0</v>
      </c>
    </row>
    <row r="21509" spans="1:19" x14ac:dyDescent="0.3">
      <c r="A21509" t="s">
        <v>42782</v>
      </c>
      <c r="B21509" s="171" t="s">
        <v>42783</v>
      </c>
      <c r="C21509" s="171" t="s">
        <v>14843</v>
      </c>
      <c r="D21509" s="171" t="s">
        <v>4</v>
      </c>
      <c r="E21509" s="11">
        <v>45383</v>
      </c>
      <c r="F21509">
        <v>0</v>
      </c>
      <c r="G21509">
        <v>0</v>
      </c>
      <c r="I21509">
        <v>0</v>
      </c>
      <c r="J21509">
        <v>0</v>
      </c>
      <c r="L21509">
        <v>0</v>
      </c>
      <c r="N21509">
        <v>0</v>
      </c>
      <c r="P21509">
        <v>0</v>
      </c>
      <c r="Q21509">
        <v>0</v>
      </c>
      <c r="S21509">
        <v>0</v>
      </c>
    </row>
    <row r="21510" spans="1:19" x14ac:dyDescent="0.3">
      <c r="A21510" t="s">
        <v>42784</v>
      </c>
      <c r="B21510" s="171" t="s">
        <v>42785</v>
      </c>
      <c r="C21510" s="171" t="s">
        <v>155</v>
      </c>
      <c r="D21510" s="171" t="s">
        <v>4</v>
      </c>
      <c r="E21510" s="11">
        <v>45383</v>
      </c>
      <c r="F21510">
        <v>6</v>
      </c>
      <c r="G21510">
        <v>7</v>
      </c>
      <c r="I21510">
        <v>10</v>
      </c>
      <c r="J21510">
        <v>34</v>
      </c>
      <c r="L21510">
        <v>37</v>
      </c>
      <c r="N21510">
        <v>10</v>
      </c>
      <c r="P21510">
        <v>0</v>
      </c>
      <c r="Q21510">
        <v>4</v>
      </c>
      <c r="S21510">
        <v>0</v>
      </c>
    </row>
    <row r="21511" spans="1:19" x14ac:dyDescent="0.3">
      <c r="A21511" t="s">
        <v>42786</v>
      </c>
      <c r="B21511" s="171" t="s">
        <v>42787</v>
      </c>
      <c r="C21511" s="171" t="s">
        <v>16232</v>
      </c>
      <c r="D21511" s="171" t="s">
        <v>4</v>
      </c>
      <c r="E21511" s="11">
        <v>45383</v>
      </c>
      <c r="F21511">
        <v>3</v>
      </c>
      <c r="G21511">
        <v>4</v>
      </c>
      <c r="I21511">
        <v>9</v>
      </c>
      <c r="J21511">
        <v>18</v>
      </c>
      <c r="L21511">
        <v>24</v>
      </c>
      <c r="N21511">
        <v>8</v>
      </c>
      <c r="P21511">
        <v>0</v>
      </c>
      <c r="Q21511">
        <v>1</v>
      </c>
      <c r="S21511">
        <v>1</v>
      </c>
    </row>
    <row r="21512" spans="1:19" x14ac:dyDescent="0.3">
      <c r="A21512" t="s">
        <v>42788</v>
      </c>
      <c r="B21512" s="171" t="s">
        <v>42789</v>
      </c>
      <c r="C21512" s="171" t="s">
        <v>16557</v>
      </c>
      <c r="D21512" s="171" t="s">
        <v>4</v>
      </c>
      <c r="E21512" s="11">
        <v>45383</v>
      </c>
      <c r="F21512">
        <v>0</v>
      </c>
      <c r="G21512">
        <v>0</v>
      </c>
      <c r="I21512">
        <v>0</v>
      </c>
      <c r="J21512">
        <v>0</v>
      </c>
      <c r="L21512">
        <v>0</v>
      </c>
      <c r="N21512">
        <v>0</v>
      </c>
      <c r="P21512">
        <v>0</v>
      </c>
      <c r="Q21512">
        <v>0</v>
      </c>
      <c r="S21512">
        <v>0</v>
      </c>
    </row>
    <row r="21513" spans="1:19" x14ac:dyDescent="0.3">
      <c r="A21513" t="s">
        <v>42790</v>
      </c>
      <c r="B21513" s="171" t="s">
        <v>42791</v>
      </c>
      <c r="C21513" s="171" t="s">
        <v>188</v>
      </c>
      <c r="D21513" s="171" t="s">
        <v>4</v>
      </c>
      <c r="E21513" s="11">
        <v>45383</v>
      </c>
      <c r="F21513">
        <v>1</v>
      </c>
      <c r="G21513">
        <v>3</v>
      </c>
      <c r="I21513">
        <v>3</v>
      </c>
      <c r="J21513">
        <v>6</v>
      </c>
      <c r="L21513">
        <v>17</v>
      </c>
      <c r="N21513">
        <v>3</v>
      </c>
      <c r="P21513">
        <v>0</v>
      </c>
      <c r="Q21513">
        <v>0</v>
      </c>
      <c r="S21513">
        <v>0</v>
      </c>
    </row>
    <row r="21514" spans="1:19" x14ac:dyDescent="0.3">
      <c r="A21514" t="s">
        <v>42792</v>
      </c>
      <c r="B21514" s="171" t="s">
        <v>42793</v>
      </c>
      <c r="C21514" s="171" t="s">
        <v>227</v>
      </c>
      <c r="D21514" s="171" t="s">
        <v>4</v>
      </c>
      <c r="E21514" s="11">
        <v>45383</v>
      </c>
      <c r="F21514">
        <v>0</v>
      </c>
      <c r="G21514">
        <v>0</v>
      </c>
      <c r="I21514">
        <v>0</v>
      </c>
      <c r="J21514">
        <v>0</v>
      </c>
      <c r="L21514">
        <v>0</v>
      </c>
      <c r="N21514">
        <v>0</v>
      </c>
      <c r="P21514">
        <v>0</v>
      </c>
      <c r="Q21514">
        <v>0</v>
      </c>
      <c r="S21514">
        <v>0</v>
      </c>
    </row>
    <row r="21515" spans="1:19" x14ac:dyDescent="0.3">
      <c r="A21515" t="s">
        <v>42794</v>
      </c>
      <c r="B21515" s="171" t="s">
        <v>42795</v>
      </c>
      <c r="C21515" s="171" t="s">
        <v>116</v>
      </c>
      <c r="D21515" s="171" t="s">
        <v>4</v>
      </c>
      <c r="E21515" s="11">
        <v>45383</v>
      </c>
      <c r="F21515">
        <v>0</v>
      </c>
      <c r="G21515">
        <v>0</v>
      </c>
      <c r="I21515">
        <v>0</v>
      </c>
      <c r="J21515">
        <v>0</v>
      </c>
      <c r="L21515">
        <v>0</v>
      </c>
      <c r="N21515">
        <v>0</v>
      </c>
      <c r="P21515">
        <v>0</v>
      </c>
      <c r="Q21515">
        <v>0</v>
      </c>
      <c r="S21515">
        <v>0</v>
      </c>
    </row>
    <row r="21516" spans="1:19" x14ac:dyDescent="0.3">
      <c r="A21516" t="s">
        <v>42796</v>
      </c>
      <c r="B21516" s="171" t="s">
        <v>42797</v>
      </c>
      <c r="C21516" s="171" t="s">
        <v>9862</v>
      </c>
      <c r="D21516" s="171" t="s">
        <v>4</v>
      </c>
      <c r="E21516" s="11">
        <v>45383</v>
      </c>
      <c r="F21516">
        <v>0</v>
      </c>
      <c r="G21516">
        <v>0</v>
      </c>
      <c r="I21516">
        <v>0</v>
      </c>
      <c r="J21516">
        <v>0</v>
      </c>
      <c r="L21516">
        <v>0</v>
      </c>
      <c r="N21516">
        <v>0</v>
      </c>
      <c r="P21516">
        <v>0</v>
      </c>
      <c r="Q21516">
        <v>0</v>
      </c>
      <c r="S21516">
        <v>0</v>
      </c>
    </row>
    <row r="21517" spans="1:19" x14ac:dyDescent="0.3">
      <c r="A21517" t="s">
        <v>42798</v>
      </c>
      <c r="B21517" s="171" t="s">
        <v>42799</v>
      </c>
      <c r="C21517" s="171" t="s">
        <v>140</v>
      </c>
      <c r="D21517" s="171" t="s">
        <v>4</v>
      </c>
      <c r="E21517" s="11">
        <v>45383</v>
      </c>
      <c r="F21517">
        <v>0</v>
      </c>
      <c r="G21517">
        <v>0</v>
      </c>
      <c r="I21517">
        <v>0</v>
      </c>
      <c r="J21517">
        <v>0</v>
      </c>
      <c r="L21517">
        <v>0</v>
      </c>
      <c r="N21517">
        <v>0</v>
      </c>
      <c r="P21517">
        <v>0</v>
      </c>
      <c r="Q21517">
        <v>0</v>
      </c>
      <c r="S21517">
        <v>0</v>
      </c>
    </row>
    <row r="21518" spans="1:19" x14ac:dyDescent="0.3">
      <c r="A21518" t="s">
        <v>42800</v>
      </c>
      <c r="B21518" s="171" t="s">
        <v>42801</v>
      </c>
      <c r="C21518" s="171" t="s">
        <v>8590</v>
      </c>
      <c r="D21518" s="171" t="s">
        <v>4</v>
      </c>
      <c r="E21518" s="11">
        <v>45383</v>
      </c>
      <c r="F21518">
        <v>0</v>
      </c>
      <c r="G21518">
        <v>0</v>
      </c>
      <c r="I21518">
        <v>0</v>
      </c>
      <c r="J21518">
        <v>0</v>
      </c>
      <c r="L21518">
        <v>0</v>
      </c>
      <c r="N21518">
        <v>0</v>
      </c>
      <c r="P21518">
        <v>0</v>
      </c>
      <c r="Q21518">
        <v>0</v>
      </c>
      <c r="S21518">
        <v>0</v>
      </c>
    </row>
    <row r="21519" spans="1:19" x14ac:dyDescent="0.3">
      <c r="A21519" t="s">
        <v>42802</v>
      </c>
      <c r="B21519" s="171" t="s">
        <v>42803</v>
      </c>
      <c r="C21519" s="171" t="s">
        <v>170</v>
      </c>
      <c r="D21519" s="171" t="s">
        <v>4</v>
      </c>
      <c r="E21519" s="11">
        <v>45383</v>
      </c>
      <c r="F21519">
        <v>2.5</v>
      </c>
      <c r="G21519">
        <v>3.5</v>
      </c>
      <c r="I21519">
        <v>13</v>
      </c>
      <c r="J21519">
        <v>35</v>
      </c>
      <c r="L21519">
        <v>49</v>
      </c>
      <c r="N21519">
        <v>13</v>
      </c>
      <c r="P21519">
        <v>0</v>
      </c>
      <c r="Q21519">
        <v>0</v>
      </c>
      <c r="S21519">
        <v>0</v>
      </c>
    </row>
    <row r="21520" spans="1:19" x14ac:dyDescent="0.3">
      <c r="A21520" t="s">
        <v>42804</v>
      </c>
      <c r="B21520" s="171" t="s">
        <v>42805</v>
      </c>
      <c r="C21520" s="171" t="s">
        <v>182</v>
      </c>
      <c r="D21520" s="171" t="s">
        <v>4</v>
      </c>
      <c r="E21520" s="11">
        <v>45383</v>
      </c>
      <c r="F21520">
        <v>8</v>
      </c>
      <c r="G21520">
        <v>11</v>
      </c>
      <c r="I21520">
        <v>32</v>
      </c>
      <c r="J21520">
        <v>91</v>
      </c>
      <c r="L21520">
        <v>124</v>
      </c>
      <c r="N21520">
        <v>32</v>
      </c>
      <c r="P21520">
        <v>1</v>
      </c>
      <c r="Q21520">
        <v>1</v>
      </c>
      <c r="S21520">
        <v>0</v>
      </c>
    </row>
    <row r="21521" spans="1:19" x14ac:dyDescent="0.3">
      <c r="A21521" t="s">
        <v>42806</v>
      </c>
      <c r="B21521" s="171" t="s">
        <v>42807</v>
      </c>
      <c r="C21521" s="171" t="s">
        <v>197</v>
      </c>
      <c r="D21521" s="171" t="s">
        <v>4</v>
      </c>
      <c r="E21521" s="11">
        <v>45383</v>
      </c>
      <c r="F21521">
        <v>7.5</v>
      </c>
      <c r="G21521">
        <v>8</v>
      </c>
      <c r="I21521">
        <v>70</v>
      </c>
      <c r="J21521">
        <v>75</v>
      </c>
      <c r="L21521">
        <v>80</v>
      </c>
      <c r="N21521">
        <v>62</v>
      </c>
      <c r="P21521">
        <v>1</v>
      </c>
      <c r="Q21521">
        <v>6</v>
      </c>
      <c r="S21521">
        <v>8</v>
      </c>
    </row>
    <row r="21522" spans="1:19" x14ac:dyDescent="0.3">
      <c r="A21522" t="s">
        <v>42808</v>
      </c>
      <c r="B21522" s="171" t="s">
        <v>42809</v>
      </c>
      <c r="C21522" s="171" t="s">
        <v>218</v>
      </c>
      <c r="D21522" s="171" t="s">
        <v>4</v>
      </c>
      <c r="E21522" s="11">
        <v>45383</v>
      </c>
      <c r="F21522">
        <v>0</v>
      </c>
      <c r="G21522">
        <v>0</v>
      </c>
      <c r="I21522">
        <v>0</v>
      </c>
      <c r="J21522">
        <v>0</v>
      </c>
      <c r="L21522">
        <v>0</v>
      </c>
      <c r="N21522">
        <v>0</v>
      </c>
      <c r="P21522">
        <v>0</v>
      </c>
      <c r="Q21522">
        <v>0</v>
      </c>
      <c r="S21522">
        <v>0</v>
      </c>
    </row>
    <row r="21523" spans="1:19" x14ac:dyDescent="0.3">
      <c r="A21523" t="s">
        <v>42810</v>
      </c>
      <c r="B21523" s="171" t="s">
        <v>42811</v>
      </c>
      <c r="C21523" s="171" t="s">
        <v>34871</v>
      </c>
      <c r="D21523" s="171" t="s">
        <v>4</v>
      </c>
      <c r="E21523" s="11">
        <v>45383</v>
      </c>
      <c r="F21523">
        <v>2</v>
      </c>
      <c r="G21523">
        <v>4</v>
      </c>
      <c r="I21523">
        <v>19</v>
      </c>
      <c r="J21523">
        <v>22</v>
      </c>
      <c r="L21523">
        <v>44</v>
      </c>
      <c r="N21523">
        <v>19</v>
      </c>
      <c r="P21523">
        <v>0</v>
      </c>
      <c r="Q21523">
        <v>0</v>
      </c>
      <c r="S21523">
        <v>0</v>
      </c>
    </row>
    <row r="21524" spans="1:19" x14ac:dyDescent="0.3">
      <c r="A21524" t="s">
        <v>42812</v>
      </c>
      <c r="B21524" s="171" t="s">
        <v>42813</v>
      </c>
      <c r="C21524" s="171" t="s">
        <v>230</v>
      </c>
      <c r="D21524" s="171" t="s">
        <v>4</v>
      </c>
      <c r="E21524" s="11">
        <v>45383</v>
      </c>
      <c r="F21524">
        <v>0</v>
      </c>
      <c r="G21524">
        <v>0</v>
      </c>
      <c r="I21524">
        <v>0</v>
      </c>
      <c r="J21524">
        <v>0</v>
      </c>
      <c r="L21524">
        <v>0</v>
      </c>
      <c r="N21524">
        <v>0</v>
      </c>
      <c r="P21524">
        <v>0</v>
      </c>
      <c r="Q21524">
        <v>0</v>
      </c>
      <c r="S21524">
        <v>0</v>
      </c>
    </row>
    <row r="21525" spans="1:19" x14ac:dyDescent="0.3">
      <c r="A21525" t="s">
        <v>42814</v>
      </c>
      <c r="B21525" s="171" t="s">
        <v>42815</v>
      </c>
      <c r="C21525" s="171" t="s">
        <v>8193</v>
      </c>
      <c r="D21525" s="171" t="s">
        <v>4</v>
      </c>
      <c r="E21525" s="11">
        <v>45383</v>
      </c>
      <c r="F21525">
        <v>2</v>
      </c>
      <c r="G21525">
        <v>3</v>
      </c>
      <c r="I21525">
        <v>22</v>
      </c>
      <c r="J21525">
        <v>22</v>
      </c>
      <c r="L21525">
        <v>33</v>
      </c>
      <c r="N21525">
        <v>21</v>
      </c>
      <c r="P21525">
        <v>0</v>
      </c>
      <c r="Q21525">
        <v>0</v>
      </c>
      <c r="S21525">
        <v>1</v>
      </c>
    </row>
    <row r="21526" spans="1:19" x14ac:dyDescent="0.3">
      <c r="A21526" t="s">
        <v>42816</v>
      </c>
      <c r="B21526" s="171" t="s">
        <v>42817</v>
      </c>
      <c r="C21526" s="171" t="s">
        <v>10522</v>
      </c>
      <c r="D21526" s="171" t="s">
        <v>4</v>
      </c>
      <c r="E21526" s="11">
        <v>45383</v>
      </c>
      <c r="F21526">
        <v>0</v>
      </c>
      <c r="G21526">
        <v>0</v>
      </c>
      <c r="I21526">
        <v>0</v>
      </c>
      <c r="J21526">
        <v>0</v>
      </c>
      <c r="L21526">
        <v>0</v>
      </c>
      <c r="N21526">
        <v>0</v>
      </c>
      <c r="P21526">
        <v>0</v>
      </c>
      <c r="Q21526">
        <v>0</v>
      </c>
      <c r="S21526">
        <v>0</v>
      </c>
    </row>
    <row r="21527" spans="1:19" x14ac:dyDescent="0.3">
      <c r="A21527" t="s">
        <v>42818</v>
      </c>
      <c r="B21527" s="171" t="s">
        <v>42819</v>
      </c>
      <c r="C21527" s="171" t="s">
        <v>10525</v>
      </c>
      <c r="D21527" s="171" t="s">
        <v>4</v>
      </c>
      <c r="E21527" s="11">
        <v>45383</v>
      </c>
      <c r="F21527">
        <v>0</v>
      </c>
      <c r="G21527">
        <v>0</v>
      </c>
      <c r="I21527">
        <v>0</v>
      </c>
      <c r="J21527">
        <v>0</v>
      </c>
      <c r="L21527">
        <v>0</v>
      </c>
      <c r="N21527">
        <v>0</v>
      </c>
      <c r="P21527">
        <v>0</v>
      </c>
      <c r="Q21527">
        <v>0</v>
      </c>
      <c r="S21527">
        <v>0</v>
      </c>
    </row>
    <row r="21528" spans="1:19" x14ac:dyDescent="0.3">
      <c r="A21528" t="s">
        <v>42820</v>
      </c>
      <c r="B21528" s="171" t="s">
        <v>42821</v>
      </c>
      <c r="C21528" s="171" t="s">
        <v>10528</v>
      </c>
      <c r="D21528" s="171" t="s">
        <v>4</v>
      </c>
      <c r="E21528" s="11">
        <v>45383</v>
      </c>
      <c r="F21528">
        <v>0</v>
      </c>
      <c r="G21528">
        <v>0</v>
      </c>
      <c r="I21528">
        <v>0</v>
      </c>
      <c r="J21528">
        <v>0</v>
      </c>
      <c r="L21528">
        <v>0</v>
      </c>
      <c r="N21528">
        <v>0</v>
      </c>
      <c r="P21528">
        <v>0</v>
      </c>
      <c r="Q21528">
        <v>0</v>
      </c>
      <c r="S21528">
        <v>0</v>
      </c>
    </row>
    <row r="21529" spans="1:19" x14ac:dyDescent="0.3">
      <c r="A21529" t="s">
        <v>42822</v>
      </c>
      <c r="B21529" s="171" t="s">
        <v>42823</v>
      </c>
      <c r="C21529" s="171" t="s">
        <v>10531</v>
      </c>
      <c r="D21529" s="171" t="s">
        <v>4</v>
      </c>
      <c r="E21529" s="11">
        <v>45383</v>
      </c>
      <c r="F21529">
        <v>0</v>
      </c>
      <c r="G21529">
        <v>0</v>
      </c>
      <c r="I21529">
        <v>0</v>
      </c>
      <c r="J21529">
        <v>0</v>
      </c>
      <c r="L21529">
        <v>0</v>
      </c>
      <c r="N21529">
        <v>0</v>
      </c>
      <c r="P21529">
        <v>0</v>
      </c>
      <c r="Q21529">
        <v>0</v>
      </c>
      <c r="S21529">
        <v>0</v>
      </c>
    </row>
    <row r="21530" spans="1:19" x14ac:dyDescent="0.3">
      <c r="A21530" t="s">
        <v>42824</v>
      </c>
      <c r="B21530" s="171" t="s">
        <v>42825</v>
      </c>
      <c r="C21530" s="171" t="s">
        <v>14880</v>
      </c>
      <c r="D21530" s="171" t="s">
        <v>4</v>
      </c>
      <c r="E21530" s="11">
        <v>45383</v>
      </c>
      <c r="F21530">
        <v>0</v>
      </c>
      <c r="G21530">
        <v>0</v>
      </c>
      <c r="I21530">
        <v>0</v>
      </c>
      <c r="J21530">
        <v>0</v>
      </c>
      <c r="L21530">
        <v>0</v>
      </c>
      <c r="N21530">
        <v>0</v>
      </c>
      <c r="P21530">
        <v>0</v>
      </c>
      <c r="Q21530">
        <v>0</v>
      </c>
      <c r="S21530">
        <v>0</v>
      </c>
    </row>
    <row r="21531" spans="1:19" x14ac:dyDescent="0.3">
      <c r="A21531" t="s">
        <v>42826</v>
      </c>
      <c r="B21531" s="171" t="s">
        <v>42827</v>
      </c>
      <c r="C21531" s="171" t="s">
        <v>10534</v>
      </c>
      <c r="D21531" s="171" t="s">
        <v>4</v>
      </c>
      <c r="E21531" s="11">
        <v>45383</v>
      </c>
      <c r="F21531">
        <v>2</v>
      </c>
      <c r="G21531">
        <v>3</v>
      </c>
      <c r="I21531">
        <v>5</v>
      </c>
      <c r="J21531">
        <v>11</v>
      </c>
      <c r="L21531">
        <v>17</v>
      </c>
      <c r="N21531">
        <v>5</v>
      </c>
      <c r="P21531">
        <v>0</v>
      </c>
      <c r="Q21531">
        <v>0</v>
      </c>
      <c r="S21531">
        <v>0</v>
      </c>
    </row>
    <row r="21532" spans="1:19" x14ac:dyDescent="0.3">
      <c r="A21532" t="s">
        <v>42828</v>
      </c>
      <c r="B21532" s="171" t="s">
        <v>42829</v>
      </c>
      <c r="C21532" s="171" t="s">
        <v>10537</v>
      </c>
      <c r="D21532" s="171" t="s">
        <v>4</v>
      </c>
      <c r="E21532" s="11">
        <v>45383</v>
      </c>
      <c r="F21532">
        <v>0.5</v>
      </c>
      <c r="G21532">
        <v>2</v>
      </c>
      <c r="I21532">
        <v>3</v>
      </c>
      <c r="J21532">
        <v>3</v>
      </c>
      <c r="L21532">
        <v>11</v>
      </c>
      <c r="N21532">
        <v>3</v>
      </c>
      <c r="P21532">
        <v>0</v>
      </c>
      <c r="Q21532">
        <v>0</v>
      </c>
      <c r="S21532">
        <v>0</v>
      </c>
    </row>
    <row r="21533" spans="1:19" x14ac:dyDescent="0.3">
      <c r="A21533" t="s">
        <v>42830</v>
      </c>
      <c r="B21533" s="171" t="s">
        <v>42831</v>
      </c>
      <c r="C21533" s="171" t="s">
        <v>15347</v>
      </c>
      <c r="D21533" s="171" t="s">
        <v>4</v>
      </c>
      <c r="E21533" s="11">
        <v>45383</v>
      </c>
      <c r="F21533">
        <v>1</v>
      </c>
      <c r="G21533">
        <v>1</v>
      </c>
      <c r="I21533">
        <v>0</v>
      </c>
      <c r="J21533">
        <v>6</v>
      </c>
      <c r="L21533">
        <v>6</v>
      </c>
      <c r="N21533">
        <v>0</v>
      </c>
      <c r="P21533">
        <v>0</v>
      </c>
      <c r="Q21533">
        <v>0</v>
      </c>
      <c r="S21533">
        <v>0</v>
      </c>
    </row>
    <row r="21534" spans="1:19" x14ac:dyDescent="0.3">
      <c r="A21534" t="s">
        <v>42832</v>
      </c>
      <c r="B21534" s="171" t="s">
        <v>42833</v>
      </c>
      <c r="C21534" s="171" t="s">
        <v>203</v>
      </c>
      <c r="D21534" s="171" t="s">
        <v>4</v>
      </c>
      <c r="E21534" s="11">
        <v>45383</v>
      </c>
      <c r="F21534">
        <v>3</v>
      </c>
      <c r="G21534">
        <v>3</v>
      </c>
      <c r="I21534">
        <v>3</v>
      </c>
      <c r="J21534">
        <v>15</v>
      </c>
      <c r="L21534">
        <v>15</v>
      </c>
      <c r="N21534">
        <v>3</v>
      </c>
      <c r="P21534">
        <v>1</v>
      </c>
      <c r="Q21534">
        <v>1</v>
      </c>
      <c r="S21534">
        <v>0</v>
      </c>
    </row>
    <row r="21535" spans="1:19" x14ac:dyDescent="0.3">
      <c r="A21535" t="s">
        <v>42834</v>
      </c>
      <c r="B21535" s="171" t="s">
        <v>42835</v>
      </c>
      <c r="C21535" s="171" t="s">
        <v>15340</v>
      </c>
      <c r="D21535" s="171" t="s">
        <v>4</v>
      </c>
      <c r="E21535" s="11">
        <v>45383</v>
      </c>
      <c r="F21535">
        <v>0</v>
      </c>
      <c r="G21535">
        <v>0</v>
      </c>
      <c r="I21535">
        <v>0</v>
      </c>
      <c r="J21535">
        <v>0</v>
      </c>
      <c r="L21535">
        <v>0</v>
      </c>
      <c r="N21535">
        <v>0</v>
      </c>
      <c r="P21535">
        <v>0</v>
      </c>
      <c r="Q21535">
        <v>0</v>
      </c>
      <c r="S21535">
        <v>0</v>
      </c>
    </row>
    <row r="21536" spans="1:19" x14ac:dyDescent="0.3">
      <c r="A21536" t="s">
        <v>42836</v>
      </c>
      <c r="B21536" s="171" t="s">
        <v>42837</v>
      </c>
      <c r="C21536" s="171" t="s">
        <v>16544</v>
      </c>
      <c r="D21536" s="171" t="s">
        <v>4</v>
      </c>
      <c r="E21536" s="11">
        <v>45383</v>
      </c>
      <c r="F21536">
        <v>0</v>
      </c>
      <c r="G21536">
        <v>0</v>
      </c>
      <c r="I21536">
        <v>0</v>
      </c>
      <c r="J21536">
        <v>0</v>
      </c>
      <c r="L21536">
        <v>0</v>
      </c>
      <c r="N21536">
        <v>0</v>
      </c>
      <c r="P21536">
        <v>0</v>
      </c>
      <c r="Q21536">
        <v>0</v>
      </c>
      <c r="S21536">
        <v>0</v>
      </c>
    </row>
    <row r="21537" spans="1:19" x14ac:dyDescent="0.3">
      <c r="A21537" t="s">
        <v>42838</v>
      </c>
      <c r="B21537" s="171" t="s">
        <v>42839</v>
      </c>
      <c r="C21537" s="171" t="s">
        <v>176</v>
      </c>
      <c r="D21537" s="171" t="s">
        <v>4</v>
      </c>
      <c r="E21537" s="11">
        <v>45383</v>
      </c>
      <c r="F21537">
        <v>2</v>
      </c>
      <c r="G21537">
        <v>2</v>
      </c>
      <c r="I21537">
        <v>7</v>
      </c>
      <c r="J21537">
        <v>11</v>
      </c>
      <c r="L21537">
        <v>11</v>
      </c>
      <c r="N21537">
        <v>6</v>
      </c>
      <c r="P21537">
        <v>0</v>
      </c>
      <c r="Q21537">
        <v>0</v>
      </c>
      <c r="S21537">
        <v>1</v>
      </c>
    </row>
    <row r="21538" spans="1:19" x14ac:dyDescent="0.3">
      <c r="A21538" t="s">
        <v>42840</v>
      </c>
      <c r="B21538" s="171" t="s">
        <v>42841</v>
      </c>
      <c r="C21538" s="171" t="s">
        <v>206</v>
      </c>
      <c r="D21538" s="171" t="s">
        <v>4</v>
      </c>
      <c r="E21538" s="11">
        <v>45383</v>
      </c>
      <c r="F21538">
        <v>1.5</v>
      </c>
      <c r="G21538">
        <v>2</v>
      </c>
      <c r="I21538">
        <v>1</v>
      </c>
      <c r="J21538">
        <v>7</v>
      </c>
      <c r="L21538">
        <v>8</v>
      </c>
      <c r="N21538">
        <v>1</v>
      </c>
      <c r="P21538">
        <v>0</v>
      </c>
      <c r="Q21538">
        <v>0</v>
      </c>
      <c r="S21538">
        <v>0</v>
      </c>
    </row>
    <row r="21539" spans="1:19" x14ac:dyDescent="0.3">
      <c r="A21539" t="s">
        <v>42616</v>
      </c>
      <c r="B21539" s="171" t="s">
        <v>42617</v>
      </c>
      <c r="C21539" s="171" t="s">
        <v>24284</v>
      </c>
      <c r="D21539" s="171" t="s">
        <v>80</v>
      </c>
      <c r="E21539" s="11">
        <v>45383</v>
      </c>
      <c r="F21539">
        <v>9</v>
      </c>
      <c r="G21539">
        <v>10</v>
      </c>
      <c r="I21539">
        <v>23</v>
      </c>
      <c r="J21539">
        <v>41</v>
      </c>
      <c r="L21539">
        <v>45</v>
      </c>
      <c r="N21539">
        <v>16</v>
      </c>
      <c r="P21539">
        <v>13</v>
      </c>
      <c r="Q21539">
        <v>13</v>
      </c>
      <c r="S21539">
        <v>7</v>
      </c>
    </row>
    <row r="21540" spans="1:19" x14ac:dyDescent="0.3">
      <c r="A21540" t="s">
        <v>42842</v>
      </c>
      <c r="B21540" s="171" t="s">
        <v>42843</v>
      </c>
      <c r="C21540" s="171" t="s">
        <v>18229</v>
      </c>
      <c r="D21540" s="171" t="s">
        <v>80</v>
      </c>
      <c r="E21540" s="11">
        <v>45383</v>
      </c>
      <c r="F21540">
        <v>0</v>
      </c>
      <c r="G21540">
        <v>0</v>
      </c>
      <c r="I21540">
        <v>0</v>
      </c>
      <c r="J21540">
        <v>0</v>
      </c>
      <c r="L21540">
        <v>0</v>
      </c>
      <c r="N21540">
        <v>0</v>
      </c>
      <c r="P21540">
        <v>0</v>
      </c>
      <c r="Q21540">
        <v>0</v>
      </c>
      <c r="S21540">
        <v>0</v>
      </c>
    </row>
    <row r="21541" spans="1:19" x14ac:dyDescent="0.3">
      <c r="A21541" t="s">
        <v>42844</v>
      </c>
      <c r="B21541" s="171" t="s">
        <v>42845</v>
      </c>
      <c r="C21541" s="171" t="s">
        <v>9887</v>
      </c>
      <c r="D21541" s="171" t="s">
        <v>80</v>
      </c>
      <c r="E21541" s="11">
        <v>45383</v>
      </c>
      <c r="F21541">
        <v>0</v>
      </c>
      <c r="G21541">
        <v>0</v>
      </c>
      <c r="I21541">
        <v>0</v>
      </c>
      <c r="J21541">
        <v>0</v>
      </c>
      <c r="L21541">
        <v>0</v>
      </c>
      <c r="N21541">
        <v>0</v>
      </c>
      <c r="P21541">
        <v>0</v>
      </c>
      <c r="Q21541">
        <v>0</v>
      </c>
      <c r="S21541">
        <v>0</v>
      </c>
    </row>
    <row r="21542" spans="1:19" x14ac:dyDescent="0.3">
      <c r="A21542" t="s">
        <v>42846</v>
      </c>
      <c r="B21542" s="171" t="s">
        <v>42847</v>
      </c>
      <c r="C21542" s="171" t="s">
        <v>35010</v>
      </c>
      <c r="D21542" s="171" t="s">
        <v>80</v>
      </c>
      <c r="E21542" s="11">
        <v>45383</v>
      </c>
      <c r="F21542">
        <v>0.5</v>
      </c>
      <c r="G21542">
        <v>0.5</v>
      </c>
      <c r="I21542">
        <v>0</v>
      </c>
      <c r="J21542">
        <v>2</v>
      </c>
      <c r="L21542">
        <v>2</v>
      </c>
      <c r="N21542">
        <v>0</v>
      </c>
      <c r="P21542">
        <v>0</v>
      </c>
      <c r="Q21542">
        <v>0</v>
      </c>
      <c r="S21542">
        <v>0</v>
      </c>
    </row>
    <row r="21543" spans="1:19" x14ac:dyDescent="0.3">
      <c r="A21543" t="s">
        <v>42848</v>
      </c>
      <c r="B21543" s="171" t="s">
        <v>42849</v>
      </c>
      <c r="C21543" s="171" t="s">
        <v>11260</v>
      </c>
      <c r="D21543" s="171" t="s">
        <v>80</v>
      </c>
      <c r="E21543" s="11">
        <v>45383</v>
      </c>
      <c r="F21543">
        <v>0</v>
      </c>
      <c r="G21543">
        <v>0</v>
      </c>
      <c r="I21543">
        <v>0</v>
      </c>
      <c r="J21543">
        <v>0</v>
      </c>
      <c r="L21543">
        <v>0</v>
      </c>
      <c r="N21543">
        <v>0</v>
      </c>
      <c r="P21543">
        <v>0</v>
      </c>
      <c r="Q21543">
        <v>0</v>
      </c>
      <c r="S21543">
        <v>0</v>
      </c>
    </row>
    <row r="21544" spans="1:19" x14ac:dyDescent="0.3">
      <c r="A21544" t="s">
        <v>42850</v>
      </c>
      <c r="B21544" s="171" t="s">
        <v>42851</v>
      </c>
      <c r="C21544" s="171" t="s">
        <v>21284</v>
      </c>
      <c r="D21544" s="171" t="s">
        <v>80</v>
      </c>
      <c r="E21544" s="11">
        <v>45383</v>
      </c>
      <c r="F21544">
        <v>0</v>
      </c>
      <c r="G21544">
        <v>0</v>
      </c>
      <c r="I21544">
        <v>0</v>
      </c>
      <c r="J21544">
        <v>0</v>
      </c>
      <c r="L21544">
        <v>0</v>
      </c>
      <c r="N21544">
        <v>0</v>
      </c>
      <c r="P21544">
        <v>0</v>
      </c>
      <c r="Q21544">
        <v>0</v>
      </c>
      <c r="S21544">
        <v>0</v>
      </c>
    </row>
    <row r="21545" spans="1:19" x14ac:dyDescent="0.3">
      <c r="A21545" t="s">
        <v>42852</v>
      </c>
      <c r="B21545" s="171" t="s">
        <v>42853</v>
      </c>
      <c r="C21545" s="171" t="s">
        <v>125</v>
      </c>
      <c r="D21545" s="171" t="s">
        <v>80</v>
      </c>
      <c r="E21545" s="11">
        <v>45383</v>
      </c>
      <c r="F21545">
        <v>0</v>
      </c>
      <c r="G21545">
        <v>0</v>
      </c>
      <c r="I21545">
        <v>0</v>
      </c>
      <c r="J21545">
        <v>0</v>
      </c>
      <c r="L21545">
        <v>0</v>
      </c>
      <c r="N21545">
        <v>0</v>
      </c>
      <c r="P21545">
        <v>0</v>
      </c>
      <c r="Q21545">
        <v>0</v>
      </c>
      <c r="S21545">
        <v>0</v>
      </c>
    </row>
    <row r="21546" spans="1:19" x14ac:dyDescent="0.3">
      <c r="A21546" t="s">
        <v>42854</v>
      </c>
      <c r="B21546" s="171" t="s">
        <v>42855</v>
      </c>
      <c r="C21546" s="171" t="s">
        <v>14899</v>
      </c>
      <c r="D21546" s="171" t="s">
        <v>80</v>
      </c>
      <c r="E21546" s="11">
        <v>45383</v>
      </c>
      <c r="F21546">
        <v>0</v>
      </c>
      <c r="G21546">
        <v>0</v>
      </c>
      <c r="I21546">
        <v>0</v>
      </c>
      <c r="J21546">
        <v>0</v>
      </c>
      <c r="L21546">
        <v>0</v>
      </c>
      <c r="N21546">
        <v>0</v>
      </c>
      <c r="P21546">
        <v>0</v>
      </c>
      <c r="Q21546">
        <v>0</v>
      </c>
      <c r="S21546">
        <v>0</v>
      </c>
    </row>
    <row r="21547" spans="1:19" x14ac:dyDescent="0.3">
      <c r="A21547" t="s">
        <v>42856</v>
      </c>
      <c r="B21547" s="171" t="s">
        <v>42857</v>
      </c>
      <c r="C21547" s="171" t="s">
        <v>137</v>
      </c>
      <c r="D21547" s="171" t="s">
        <v>80</v>
      </c>
      <c r="E21547" s="11">
        <v>45383</v>
      </c>
      <c r="F21547">
        <v>0</v>
      </c>
      <c r="G21547">
        <v>0</v>
      </c>
      <c r="I21547">
        <v>0</v>
      </c>
      <c r="J21547">
        <v>0</v>
      </c>
      <c r="L21547">
        <v>0</v>
      </c>
      <c r="N21547">
        <v>0</v>
      </c>
      <c r="P21547">
        <v>0</v>
      </c>
      <c r="Q21547">
        <v>0</v>
      </c>
      <c r="S21547">
        <v>0</v>
      </c>
    </row>
    <row r="21548" spans="1:19" x14ac:dyDescent="0.3">
      <c r="A21548" t="s">
        <v>42858</v>
      </c>
      <c r="B21548" s="171" t="s">
        <v>42859</v>
      </c>
      <c r="C21548" s="171" t="s">
        <v>8615</v>
      </c>
      <c r="D21548" s="171" t="s">
        <v>80</v>
      </c>
      <c r="E21548" s="11">
        <v>45383</v>
      </c>
      <c r="F21548">
        <v>0</v>
      </c>
      <c r="G21548">
        <v>0</v>
      </c>
      <c r="I21548">
        <v>0</v>
      </c>
      <c r="J21548">
        <v>0</v>
      </c>
      <c r="L21548">
        <v>0</v>
      </c>
      <c r="N21548">
        <v>0</v>
      </c>
      <c r="P21548">
        <v>0</v>
      </c>
      <c r="Q21548">
        <v>0</v>
      </c>
      <c r="S21548">
        <v>0</v>
      </c>
    </row>
    <row r="21549" spans="1:19" x14ac:dyDescent="0.3">
      <c r="A21549" t="s">
        <v>42860</v>
      </c>
      <c r="B21549" s="171" t="s">
        <v>42861</v>
      </c>
      <c r="C21549" s="171" t="s">
        <v>35025</v>
      </c>
      <c r="D21549" s="171" t="s">
        <v>80</v>
      </c>
      <c r="E21549" s="11">
        <v>45383</v>
      </c>
      <c r="F21549">
        <v>1</v>
      </c>
      <c r="G21549">
        <v>1.5</v>
      </c>
      <c r="I21549">
        <v>0</v>
      </c>
      <c r="J21549">
        <v>4</v>
      </c>
      <c r="L21549">
        <v>6</v>
      </c>
      <c r="N21549">
        <v>0</v>
      </c>
      <c r="P21549">
        <v>0</v>
      </c>
      <c r="Q21549">
        <v>0</v>
      </c>
      <c r="S21549">
        <v>0</v>
      </c>
    </row>
    <row r="21550" spans="1:19" x14ac:dyDescent="0.3">
      <c r="A21550" t="s">
        <v>42862</v>
      </c>
      <c r="B21550" s="171" t="s">
        <v>42863</v>
      </c>
      <c r="C21550" s="171" t="s">
        <v>146</v>
      </c>
      <c r="D21550" s="171" t="s">
        <v>80</v>
      </c>
      <c r="E21550" s="11">
        <v>45383</v>
      </c>
      <c r="F21550">
        <v>11</v>
      </c>
      <c r="G21550">
        <v>11</v>
      </c>
      <c r="I21550">
        <v>28</v>
      </c>
      <c r="J21550">
        <v>57</v>
      </c>
      <c r="L21550">
        <v>58</v>
      </c>
      <c r="N21550">
        <v>26</v>
      </c>
      <c r="P21550">
        <v>0</v>
      </c>
      <c r="Q21550">
        <v>4</v>
      </c>
      <c r="S21550">
        <v>2</v>
      </c>
    </row>
    <row r="21551" spans="1:19" x14ac:dyDescent="0.3">
      <c r="A21551" t="s">
        <v>42864</v>
      </c>
      <c r="B21551" s="171" t="s">
        <v>42865</v>
      </c>
      <c r="C21551" s="171" t="s">
        <v>161</v>
      </c>
      <c r="D21551" s="171" t="s">
        <v>80</v>
      </c>
      <c r="E21551" s="11">
        <v>45383</v>
      </c>
      <c r="F21551">
        <v>3</v>
      </c>
      <c r="G21551">
        <v>4</v>
      </c>
      <c r="I21551">
        <v>9</v>
      </c>
      <c r="J21551">
        <v>18</v>
      </c>
      <c r="L21551">
        <v>24</v>
      </c>
      <c r="N21551">
        <v>8</v>
      </c>
      <c r="P21551">
        <v>0</v>
      </c>
      <c r="Q21551">
        <v>1</v>
      </c>
      <c r="S21551">
        <v>1</v>
      </c>
    </row>
    <row r="21552" spans="1:19" x14ac:dyDescent="0.3">
      <c r="A21552" t="s">
        <v>42866</v>
      </c>
      <c r="B21552" s="171" t="s">
        <v>42867</v>
      </c>
      <c r="C21552" s="171" t="s">
        <v>18252</v>
      </c>
      <c r="D21552" s="171" t="s">
        <v>80</v>
      </c>
      <c r="E21552" s="11">
        <v>45383</v>
      </c>
      <c r="F21552">
        <v>0</v>
      </c>
      <c r="G21552">
        <v>0</v>
      </c>
      <c r="I21552">
        <v>0</v>
      </c>
      <c r="J21552">
        <v>0</v>
      </c>
      <c r="L21552">
        <v>0</v>
      </c>
      <c r="N21552">
        <v>0</v>
      </c>
      <c r="P21552">
        <v>0</v>
      </c>
      <c r="Q21552">
        <v>0</v>
      </c>
      <c r="S21552">
        <v>0</v>
      </c>
    </row>
    <row r="21553" spans="1:19" x14ac:dyDescent="0.3">
      <c r="A21553" t="s">
        <v>42868</v>
      </c>
      <c r="B21553" s="171" t="s">
        <v>42869</v>
      </c>
      <c r="C21553" s="171" t="s">
        <v>167</v>
      </c>
      <c r="D21553" s="171" t="s">
        <v>80</v>
      </c>
      <c r="E21553" s="11">
        <v>45383</v>
      </c>
      <c r="F21553">
        <v>2.5</v>
      </c>
      <c r="G21553">
        <v>4.5</v>
      </c>
      <c r="I21553">
        <v>13</v>
      </c>
      <c r="J21553">
        <v>35</v>
      </c>
      <c r="L21553">
        <v>53</v>
      </c>
      <c r="N21553">
        <v>13</v>
      </c>
      <c r="P21553">
        <v>0</v>
      </c>
      <c r="Q21553">
        <v>0</v>
      </c>
      <c r="S21553">
        <v>0</v>
      </c>
    </row>
    <row r="21554" spans="1:19" x14ac:dyDescent="0.3">
      <c r="A21554" t="s">
        <v>42870</v>
      </c>
      <c r="B21554" s="171" t="s">
        <v>42871</v>
      </c>
      <c r="C21554" s="171" t="s">
        <v>179</v>
      </c>
      <c r="D21554" s="171" t="s">
        <v>80</v>
      </c>
      <c r="E21554" s="11">
        <v>45383</v>
      </c>
      <c r="F21554">
        <v>11</v>
      </c>
      <c r="G21554">
        <v>16</v>
      </c>
      <c r="I21554">
        <v>44</v>
      </c>
      <c r="J21554">
        <v>105</v>
      </c>
      <c r="L21554">
        <v>148</v>
      </c>
      <c r="N21554">
        <v>43</v>
      </c>
      <c r="P21554">
        <v>4</v>
      </c>
      <c r="Q21554">
        <v>5</v>
      </c>
      <c r="S21554">
        <v>1</v>
      </c>
    </row>
    <row r="21555" spans="1:19" x14ac:dyDescent="0.3">
      <c r="A21555" t="s">
        <v>42872</v>
      </c>
      <c r="B21555" s="171" t="s">
        <v>42873</v>
      </c>
      <c r="C21555" s="171" t="s">
        <v>185</v>
      </c>
      <c r="D21555" s="171" t="s">
        <v>80</v>
      </c>
      <c r="E21555" s="11">
        <v>45383</v>
      </c>
      <c r="F21555">
        <v>3.5</v>
      </c>
      <c r="G21555">
        <v>8</v>
      </c>
      <c r="I21555">
        <v>14</v>
      </c>
      <c r="J21555">
        <v>17</v>
      </c>
      <c r="L21555">
        <v>40</v>
      </c>
      <c r="N21555">
        <v>14</v>
      </c>
      <c r="P21555">
        <v>0</v>
      </c>
      <c r="Q21555">
        <v>0</v>
      </c>
      <c r="S21555">
        <v>0</v>
      </c>
    </row>
    <row r="21556" spans="1:19" x14ac:dyDescent="0.3">
      <c r="A21556" t="s">
        <v>42874</v>
      </c>
      <c r="B21556" s="171" t="s">
        <v>42875</v>
      </c>
      <c r="C21556" s="171" t="s">
        <v>191</v>
      </c>
      <c r="D21556" s="171" t="s">
        <v>80</v>
      </c>
      <c r="E21556" s="11">
        <v>45383</v>
      </c>
      <c r="F21556">
        <v>10.5</v>
      </c>
      <c r="G21556">
        <v>13</v>
      </c>
      <c r="I21556">
        <v>87</v>
      </c>
      <c r="J21556">
        <v>93</v>
      </c>
      <c r="L21556">
        <v>107</v>
      </c>
      <c r="N21556">
        <v>77</v>
      </c>
      <c r="P21556">
        <v>2</v>
      </c>
      <c r="Q21556">
        <v>8</v>
      </c>
      <c r="S21556">
        <v>10</v>
      </c>
    </row>
    <row r="21557" spans="1:19" x14ac:dyDescent="0.3">
      <c r="A21557" t="s">
        <v>42876</v>
      </c>
      <c r="B21557" s="171" t="s">
        <v>42877</v>
      </c>
      <c r="C21557" s="171" t="s">
        <v>212</v>
      </c>
      <c r="D21557" s="171" t="s">
        <v>80</v>
      </c>
      <c r="E21557" s="11">
        <v>45383</v>
      </c>
      <c r="F21557">
        <v>0</v>
      </c>
      <c r="G21557">
        <v>0</v>
      </c>
      <c r="I21557">
        <v>0</v>
      </c>
      <c r="J21557">
        <v>0</v>
      </c>
      <c r="L21557">
        <v>0</v>
      </c>
      <c r="N21557">
        <v>0</v>
      </c>
      <c r="P21557">
        <v>0</v>
      </c>
      <c r="Q21557">
        <v>0</v>
      </c>
      <c r="S21557">
        <v>0</v>
      </c>
    </row>
    <row r="21558" spans="1:19" x14ac:dyDescent="0.3">
      <c r="A21558" t="s">
        <v>40183</v>
      </c>
      <c r="B21558" s="171" t="s">
        <v>42878</v>
      </c>
      <c r="C21558" s="171" t="s">
        <v>215</v>
      </c>
      <c r="D21558" s="171" t="s">
        <v>80</v>
      </c>
      <c r="E21558" s="11">
        <v>45383</v>
      </c>
      <c r="F21558">
        <v>0</v>
      </c>
      <c r="G21558">
        <v>0</v>
      </c>
      <c r="I21558">
        <v>0</v>
      </c>
      <c r="J21558">
        <v>0</v>
      </c>
      <c r="L21558">
        <v>0</v>
      </c>
      <c r="N21558">
        <v>0</v>
      </c>
      <c r="P21558">
        <v>0</v>
      </c>
      <c r="Q21558">
        <v>0</v>
      </c>
      <c r="S21558">
        <v>0</v>
      </c>
    </row>
    <row r="21559" spans="1:19" x14ac:dyDescent="0.3">
      <c r="A21559" t="s">
        <v>40183</v>
      </c>
      <c r="B21559" s="171" t="s">
        <v>42878</v>
      </c>
      <c r="C21559" s="171" t="s">
        <v>215</v>
      </c>
      <c r="D21559" s="171" t="s">
        <v>80</v>
      </c>
      <c r="E21559" s="11">
        <v>45383</v>
      </c>
      <c r="F21559">
        <v>2</v>
      </c>
      <c r="G21559">
        <v>4</v>
      </c>
      <c r="I21559">
        <v>19</v>
      </c>
      <c r="J21559">
        <v>22</v>
      </c>
      <c r="L21559">
        <v>44</v>
      </c>
      <c r="N21559">
        <v>19</v>
      </c>
      <c r="P21559">
        <v>0</v>
      </c>
      <c r="Q21559">
        <v>0</v>
      </c>
      <c r="S21559">
        <v>0</v>
      </c>
    </row>
    <row r="21560" spans="1:19" x14ac:dyDescent="0.3">
      <c r="A21560" t="s">
        <v>42879</v>
      </c>
      <c r="B21560" s="171" t="s">
        <v>42880</v>
      </c>
      <c r="C21560" s="171" t="s">
        <v>221</v>
      </c>
      <c r="D21560" s="171" t="s">
        <v>80</v>
      </c>
      <c r="E21560" s="11">
        <v>45383</v>
      </c>
      <c r="F21560">
        <v>0</v>
      </c>
      <c r="G21560">
        <v>0</v>
      </c>
      <c r="I21560">
        <v>0</v>
      </c>
      <c r="J21560">
        <v>0</v>
      </c>
      <c r="L21560">
        <v>0</v>
      </c>
      <c r="N21560">
        <v>0</v>
      </c>
      <c r="P21560">
        <v>0</v>
      </c>
      <c r="Q21560">
        <v>0</v>
      </c>
      <c r="S21560">
        <v>0</v>
      </c>
    </row>
    <row r="21561" spans="1:19" x14ac:dyDescent="0.3">
      <c r="A21561" t="s">
        <v>42881</v>
      </c>
      <c r="B21561" s="171" t="s">
        <v>42882</v>
      </c>
      <c r="C21561" s="171" t="s">
        <v>8233</v>
      </c>
      <c r="D21561" s="171" t="s">
        <v>80</v>
      </c>
      <c r="E21561" s="11">
        <v>45383</v>
      </c>
      <c r="F21561">
        <v>2</v>
      </c>
      <c r="G21561">
        <v>3</v>
      </c>
      <c r="I21561">
        <v>22</v>
      </c>
      <c r="J21561">
        <v>22</v>
      </c>
      <c r="L21561">
        <v>33</v>
      </c>
      <c r="N21561">
        <v>21</v>
      </c>
      <c r="P21561">
        <v>0</v>
      </c>
      <c r="Q21561">
        <v>0</v>
      </c>
      <c r="S21561">
        <v>1</v>
      </c>
    </row>
    <row r="21562" spans="1:19" x14ac:dyDescent="0.3">
      <c r="A21562" t="s">
        <v>42883</v>
      </c>
      <c r="B21562" s="171" t="s">
        <v>42884</v>
      </c>
      <c r="C21562" s="171" t="s">
        <v>233</v>
      </c>
      <c r="D21562" s="171" t="s">
        <v>80</v>
      </c>
      <c r="E21562" s="11">
        <v>45383</v>
      </c>
      <c r="F21562">
        <v>0</v>
      </c>
      <c r="G21562">
        <v>0</v>
      </c>
      <c r="I21562">
        <v>0</v>
      </c>
      <c r="J21562">
        <v>0</v>
      </c>
      <c r="L21562">
        <v>0</v>
      </c>
      <c r="N21562">
        <v>0</v>
      </c>
      <c r="P21562">
        <v>0</v>
      </c>
      <c r="Q21562">
        <v>0</v>
      </c>
      <c r="S21562">
        <v>0</v>
      </c>
    </row>
    <row r="21563" spans="1:19" x14ac:dyDescent="0.3">
      <c r="A21563" t="s">
        <v>42885</v>
      </c>
      <c r="B21563" s="171" t="s">
        <v>42886</v>
      </c>
      <c r="C21563" s="171" t="s">
        <v>24508</v>
      </c>
      <c r="D21563" s="171" t="s">
        <v>15341</v>
      </c>
      <c r="E21563" s="11">
        <v>45383</v>
      </c>
      <c r="F21563">
        <v>0</v>
      </c>
      <c r="G21563">
        <v>0</v>
      </c>
      <c r="I21563">
        <v>0</v>
      </c>
      <c r="J21563">
        <v>0</v>
      </c>
      <c r="L21563">
        <v>0</v>
      </c>
      <c r="N21563">
        <v>0</v>
      </c>
      <c r="P21563">
        <v>0</v>
      </c>
      <c r="Q21563">
        <v>0</v>
      </c>
      <c r="S21563">
        <v>0</v>
      </c>
    </row>
    <row r="21564" spans="1:19" x14ac:dyDescent="0.3">
      <c r="A21564" t="s">
        <v>42887</v>
      </c>
      <c r="B21564" s="171" t="s">
        <v>42888</v>
      </c>
      <c r="C21564" s="171" t="s">
        <v>24508</v>
      </c>
      <c r="D21564" s="171" t="s">
        <v>80</v>
      </c>
      <c r="E21564" s="11">
        <v>45383</v>
      </c>
      <c r="F21564">
        <v>0.5</v>
      </c>
      <c r="G21564">
        <v>0.5</v>
      </c>
      <c r="I21564">
        <v>0</v>
      </c>
      <c r="J21564">
        <v>2</v>
      </c>
      <c r="L21564">
        <v>2</v>
      </c>
      <c r="N21564">
        <v>0</v>
      </c>
      <c r="P21564">
        <v>0</v>
      </c>
      <c r="Q21564">
        <v>0</v>
      </c>
      <c r="S21564">
        <v>0</v>
      </c>
    </row>
    <row r="21565" spans="1:19" x14ac:dyDescent="0.3">
      <c r="A21565" t="s">
        <v>42889</v>
      </c>
      <c r="B21565" s="171" t="s">
        <v>42890</v>
      </c>
      <c r="C21565" s="171" t="s">
        <v>107</v>
      </c>
      <c r="D21565" s="171" t="s">
        <v>80</v>
      </c>
      <c r="E21565" s="11">
        <v>45383</v>
      </c>
      <c r="F21565">
        <v>0</v>
      </c>
      <c r="G21565">
        <v>0</v>
      </c>
      <c r="I21565">
        <v>0</v>
      </c>
      <c r="J21565">
        <v>0</v>
      </c>
      <c r="L21565">
        <v>0</v>
      </c>
      <c r="N21565">
        <v>0</v>
      </c>
      <c r="P21565">
        <v>0</v>
      </c>
      <c r="Q21565">
        <v>0</v>
      </c>
      <c r="S21565">
        <v>0</v>
      </c>
    </row>
    <row r="21566" spans="1:19" x14ac:dyDescent="0.3">
      <c r="A21566" t="s">
        <v>42891</v>
      </c>
      <c r="B21566" s="171" t="s">
        <v>42892</v>
      </c>
      <c r="C21566" s="171" t="s">
        <v>107</v>
      </c>
      <c r="D21566" s="171" t="s">
        <v>15341</v>
      </c>
      <c r="E21566" s="11">
        <v>45383</v>
      </c>
      <c r="F21566">
        <v>0</v>
      </c>
      <c r="G21566">
        <v>0</v>
      </c>
      <c r="I21566">
        <v>0</v>
      </c>
      <c r="J21566">
        <v>0</v>
      </c>
      <c r="L21566">
        <v>0</v>
      </c>
      <c r="N21566">
        <v>0</v>
      </c>
      <c r="P21566">
        <v>0</v>
      </c>
      <c r="Q21566">
        <v>0</v>
      </c>
      <c r="S21566">
        <v>0</v>
      </c>
    </row>
    <row r="21567" spans="1:19" x14ac:dyDescent="0.3">
      <c r="A21567" t="s">
        <v>42893</v>
      </c>
      <c r="B21567" s="171" t="s">
        <v>42894</v>
      </c>
      <c r="C21567" s="171" t="s">
        <v>173</v>
      </c>
      <c r="D21567" s="171" t="s">
        <v>80</v>
      </c>
      <c r="E21567" s="11">
        <v>45383</v>
      </c>
      <c r="F21567">
        <v>5.5</v>
      </c>
      <c r="G21567">
        <v>6</v>
      </c>
      <c r="I21567">
        <v>17</v>
      </c>
      <c r="J21567">
        <v>30</v>
      </c>
      <c r="L21567">
        <v>32</v>
      </c>
      <c r="N21567">
        <v>16</v>
      </c>
      <c r="P21567">
        <v>1</v>
      </c>
      <c r="Q21567">
        <v>1</v>
      </c>
      <c r="S21567">
        <v>1</v>
      </c>
    </row>
    <row r="21568" spans="1:19" x14ac:dyDescent="0.3">
      <c r="A21568" t="s">
        <v>42895</v>
      </c>
      <c r="B21568" s="171" t="s">
        <v>42896</v>
      </c>
      <c r="C21568" s="171" t="s">
        <v>173</v>
      </c>
      <c r="D21568" s="171" t="s">
        <v>15341</v>
      </c>
      <c r="E21568" s="11">
        <v>45383</v>
      </c>
      <c r="F21568">
        <v>0</v>
      </c>
      <c r="G21568">
        <v>0</v>
      </c>
      <c r="I21568">
        <v>0</v>
      </c>
      <c r="J21568">
        <v>0</v>
      </c>
      <c r="L21568">
        <v>0</v>
      </c>
      <c r="N21568">
        <v>0</v>
      </c>
      <c r="P21568">
        <v>0</v>
      </c>
      <c r="Q21568">
        <v>0</v>
      </c>
      <c r="S21568">
        <v>0</v>
      </c>
    </row>
    <row r="21569" spans="1:19" x14ac:dyDescent="0.3">
      <c r="A21569" t="s">
        <v>42897</v>
      </c>
      <c r="B21569" s="171" t="s">
        <v>42898</v>
      </c>
      <c r="C21569" s="171" t="s">
        <v>200</v>
      </c>
      <c r="D21569" s="171" t="s">
        <v>80</v>
      </c>
      <c r="E21569" s="11">
        <v>45383</v>
      </c>
      <c r="F21569">
        <v>6.5</v>
      </c>
      <c r="G21569">
        <v>7</v>
      </c>
      <c r="I21569">
        <v>6</v>
      </c>
      <c r="J21569">
        <v>31</v>
      </c>
      <c r="L21569">
        <v>32</v>
      </c>
      <c r="N21569">
        <v>6</v>
      </c>
      <c r="P21569">
        <v>1</v>
      </c>
      <c r="Q21569">
        <v>1</v>
      </c>
      <c r="S21569">
        <v>0</v>
      </c>
    </row>
    <row r="21570" spans="1:19" x14ac:dyDescent="0.3">
      <c r="A21570" t="s">
        <v>42899</v>
      </c>
      <c r="B21570" s="171" t="s">
        <v>42900</v>
      </c>
      <c r="C21570" s="171" t="s">
        <v>200</v>
      </c>
      <c r="D21570" s="171" t="s">
        <v>15341</v>
      </c>
      <c r="E21570" s="11">
        <v>45383</v>
      </c>
      <c r="F21570">
        <v>0</v>
      </c>
      <c r="G21570">
        <v>0</v>
      </c>
      <c r="I21570">
        <v>0</v>
      </c>
      <c r="J21570">
        <v>0</v>
      </c>
      <c r="L21570">
        <v>0</v>
      </c>
      <c r="N21570">
        <v>0</v>
      </c>
      <c r="P21570">
        <v>0</v>
      </c>
      <c r="Q21570">
        <v>0</v>
      </c>
      <c r="S21570">
        <v>0</v>
      </c>
    </row>
    <row r="21571" spans="1:19" x14ac:dyDescent="0.3">
      <c r="A21571" t="s">
        <v>42901</v>
      </c>
      <c r="B21571" s="171" t="s">
        <v>42902</v>
      </c>
      <c r="C21571" s="171" t="s">
        <v>73</v>
      </c>
      <c r="D21571" s="171" t="s">
        <v>4</v>
      </c>
      <c r="E21571" s="11">
        <v>45383</v>
      </c>
      <c r="F21571">
        <v>0</v>
      </c>
      <c r="G21571">
        <v>0</v>
      </c>
      <c r="I21571">
        <v>0</v>
      </c>
      <c r="J21571">
        <v>0</v>
      </c>
      <c r="L21571">
        <v>0</v>
      </c>
      <c r="N21571">
        <v>0</v>
      </c>
      <c r="P21571">
        <v>0</v>
      </c>
      <c r="Q21571">
        <v>0</v>
      </c>
      <c r="S21571">
        <v>0</v>
      </c>
    </row>
    <row r="21572" spans="1:19" x14ac:dyDescent="0.3">
      <c r="A21572" t="s">
        <v>42903</v>
      </c>
      <c r="B21572" s="171" t="s">
        <v>42904</v>
      </c>
      <c r="C21572" s="171" t="s">
        <v>24891</v>
      </c>
      <c r="D21572" s="171" t="s">
        <v>4</v>
      </c>
      <c r="E21572" s="11">
        <v>45383</v>
      </c>
      <c r="F21572">
        <v>9</v>
      </c>
      <c r="G21572">
        <v>10</v>
      </c>
      <c r="I21572">
        <v>23</v>
      </c>
      <c r="J21572">
        <v>41</v>
      </c>
      <c r="L21572">
        <v>45</v>
      </c>
      <c r="N21572">
        <v>16</v>
      </c>
      <c r="P21572">
        <v>13</v>
      </c>
      <c r="Q21572">
        <v>13</v>
      </c>
      <c r="S21572">
        <v>7</v>
      </c>
    </row>
    <row r="21573" spans="1:19" x14ac:dyDescent="0.3">
      <c r="A21573" t="s">
        <v>42905</v>
      </c>
      <c r="B21573" s="171" t="s">
        <v>42906</v>
      </c>
      <c r="C21573" s="171" t="s">
        <v>18229</v>
      </c>
      <c r="D21573" s="171" t="s">
        <v>4</v>
      </c>
      <c r="E21573" s="11">
        <v>45383</v>
      </c>
      <c r="F21573">
        <v>0</v>
      </c>
      <c r="G21573">
        <v>0</v>
      </c>
      <c r="I21573">
        <v>0</v>
      </c>
      <c r="J21573">
        <v>0</v>
      </c>
      <c r="L21573">
        <v>0</v>
      </c>
      <c r="N21573">
        <v>0</v>
      </c>
      <c r="P21573">
        <v>0</v>
      </c>
      <c r="Q21573">
        <v>0</v>
      </c>
      <c r="S21573">
        <v>0</v>
      </c>
    </row>
    <row r="21574" spans="1:19" x14ac:dyDescent="0.3">
      <c r="A21574" t="s">
        <v>42907</v>
      </c>
      <c r="B21574" s="171" t="s">
        <v>42908</v>
      </c>
      <c r="C21574" s="171" t="s">
        <v>107</v>
      </c>
      <c r="D21574" s="171" t="s">
        <v>4</v>
      </c>
      <c r="E21574" s="11">
        <v>45383</v>
      </c>
      <c r="F21574">
        <v>0</v>
      </c>
      <c r="G21574">
        <v>0</v>
      </c>
      <c r="I21574">
        <v>0</v>
      </c>
      <c r="J21574">
        <v>0</v>
      </c>
      <c r="L21574">
        <v>0</v>
      </c>
      <c r="N21574">
        <v>0</v>
      </c>
      <c r="P21574">
        <v>0</v>
      </c>
      <c r="Q21574">
        <v>0</v>
      </c>
      <c r="S21574">
        <v>0</v>
      </c>
    </row>
    <row r="21575" spans="1:19" x14ac:dyDescent="0.3">
      <c r="A21575" t="s">
        <v>42909</v>
      </c>
      <c r="B21575" s="171" t="s">
        <v>42910</v>
      </c>
      <c r="C21575" s="171" t="s">
        <v>9887</v>
      </c>
      <c r="D21575" s="171" t="s">
        <v>4</v>
      </c>
      <c r="E21575" s="11">
        <v>45383</v>
      </c>
      <c r="F21575">
        <v>0</v>
      </c>
      <c r="G21575">
        <v>0</v>
      </c>
      <c r="I21575">
        <v>0</v>
      </c>
      <c r="J21575">
        <v>0</v>
      </c>
      <c r="L21575">
        <v>0</v>
      </c>
      <c r="N21575">
        <v>0</v>
      </c>
      <c r="P21575">
        <v>0</v>
      </c>
      <c r="Q21575">
        <v>0</v>
      </c>
      <c r="S21575">
        <v>0</v>
      </c>
    </row>
    <row r="21576" spans="1:19" x14ac:dyDescent="0.3">
      <c r="A21576" t="s">
        <v>42911</v>
      </c>
      <c r="B21576" s="171" t="s">
        <v>42912</v>
      </c>
      <c r="C21576" s="171" t="s">
        <v>35078</v>
      </c>
      <c r="D21576" s="171" t="s">
        <v>4</v>
      </c>
      <c r="E21576" s="11">
        <v>45383</v>
      </c>
      <c r="F21576">
        <v>0</v>
      </c>
      <c r="G21576">
        <v>0</v>
      </c>
      <c r="I21576">
        <v>0</v>
      </c>
      <c r="J21576">
        <v>0</v>
      </c>
      <c r="L21576">
        <v>0</v>
      </c>
      <c r="N21576">
        <v>0</v>
      </c>
      <c r="P21576">
        <v>0</v>
      </c>
      <c r="Q21576">
        <v>0</v>
      </c>
      <c r="S21576">
        <v>0</v>
      </c>
    </row>
    <row r="21577" spans="1:19" x14ac:dyDescent="0.3">
      <c r="A21577" t="s">
        <v>42913</v>
      </c>
      <c r="B21577" s="171" t="s">
        <v>42914</v>
      </c>
      <c r="C21577" s="171" t="s">
        <v>11260</v>
      </c>
      <c r="D21577" s="171" t="s">
        <v>4</v>
      </c>
      <c r="E21577" s="11">
        <v>45383</v>
      </c>
      <c r="F21577">
        <v>0</v>
      </c>
      <c r="G21577">
        <v>0</v>
      </c>
      <c r="I21577">
        <v>0</v>
      </c>
      <c r="J21577">
        <v>0</v>
      </c>
      <c r="L21577">
        <v>0</v>
      </c>
      <c r="N21577">
        <v>0</v>
      </c>
      <c r="P21577">
        <v>0</v>
      </c>
      <c r="Q21577">
        <v>0</v>
      </c>
      <c r="S21577">
        <v>0</v>
      </c>
    </row>
    <row r="21578" spans="1:19" x14ac:dyDescent="0.3">
      <c r="A21578" t="s">
        <v>42915</v>
      </c>
      <c r="B21578" s="171" t="s">
        <v>42916</v>
      </c>
      <c r="C21578" s="171" t="s">
        <v>122</v>
      </c>
      <c r="D21578" s="171" t="s">
        <v>4</v>
      </c>
      <c r="E21578" s="11">
        <v>45383</v>
      </c>
      <c r="F21578">
        <v>0</v>
      </c>
      <c r="G21578">
        <v>0</v>
      </c>
      <c r="I21578">
        <v>0</v>
      </c>
      <c r="J21578">
        <v>0</v>
      </c>
      <c r="L21578">
        <v>0</v>
      </c>
      <c r="N21578">
        <v>0</v>
      </c>
      <c r="P21578">
        <v>0</v>
      </c>
      <c r="Q21578">
        <v>0</v>
      </c>
      <c r="S21578">
        <v>0</v>
      </c>
    </row>
    <row r="21579" spans="1:19" x14ac:dyDescent="0.3">
      <c r="A21579" t="s">
        <v>42917</v>
      </c>
      <c r="B21579" s="171" t="s">
        <v>42918</v>
      </c>
      <c r="C21579" s="171" t="s">
        <v>125</v>
      </c>
      <c r="D21579" s="171" t="s">
        <v>4</v>
      </c>
      <c r="E21579" s="11">
        <v>45383</v>
      </c>
      <c r="F21579">
        <v>0</v>
      </c>
      <c r="G21579">
        <v>0</v>
      </c>
      <c r="I21579">
        <v>0</v>
      </c>
      <c r="J21579">
        <v>0</v>
      </c>
      <c r="L21579">
        <v>0</v>
      </c>
      <c r="N21579">
        <v>0</v>
      </c>
      <c r="P21579">
        <v>0</v>
      </c>
      <c r="Q21579">
        <v>0</v>
      </c>
      <c r="S21579">
        <v>0</v>
      </c>
    </row>
    <row r="21580" spans="1:19" x14ac:dyDescent="0.3">
      <c r="A21580" t="s">
        <v>42919</v>
      </c>
      <c r="B21580" s="171" t="s">
        <v>42920</v>
      </c>
      <c r="C21580" s="171" t="s">
        <v>14899</v>
      </c>
      <c r="D21580" s="171" t="s">
        <v>4</v>
      </c>
      <c r="E21580" s="11">
        <v>45383</v>
      </c>
      <c r="F21580">
        <v>0</v>
      </c>
      <c r="G21580">
        <v>0</v>
      </c>
      <c r="I21580">
        <v>0</v>
      </c>
      <c r="J21580">
        <v>0</v>
      </c>
      <c r="L21580">
        <v>0</v>
      </c>
      <c r="N21580">
        <v>0</v>
      </c>
      <c r="P21580">
        <v>0</v>
      </c>
      <c r="Q21580">
        <v>0</v>
      </c>
      <c r="S21580">
        <v>0</v>
      </c>
    </row>
    <row r="21581" spans="1:19" x14ac:dyDescent="0.3">
      <c r="A21581" t="s">
        <v>42921</v>
      </c>
      <c r="B21581" s="171" t="s">
        <v>42922</v>
      </c>
      <c r="C21581" s="171" t="s">
        <v>137</v>
      </c>
      <c r="D21581" s="171" t="s">
        <v>4</v>
      </c>
      <c r="E21581" s="11">
        <v>45383</v>
      </c>
      <c r="F21581">
        <v>0</v>
      </c>
      <c r="G21581">
        <v>0</v>
      </c>
      <c r="I21581">
        <v>0</v>
      </c>
      <c r="J21581">
        <v>0</v>
      </c>
      <c r="L21581">
        <v>0</v>
      </c>
      <c r="N21581">
        <v>0</v>
      </c>
      <c r="P21581">
        <v>0</v>
      </c>
      <c r="Q21581">
        <v>0</v>
      </c>
      <c r="S21581">
        <v>0</v>
      </c>
    </row>
    <row r="21582" spans="1:19" x14ac:dyDescent="0.3">
      <c r="A21582" t="s">
        <v>42923</v>
      </c>
      <c r="B21582" s="171" t="s">
        <v>42924</v>
      </c>
      <c r="C21582" s="171" t="s">
        <v>8615</v>
      </c>
      <c r="D21582" s="171" t="s">
        <v>4</v>
      </c>
      <c r="E21582" s="11">
        <v>45383</v>
      </c>
      <c r="F21582">
        <v>0</v>
      </c>
      <c r="G21582">
        <v>0</v>
      </c>
      <c r="I21582">
        <v>0</v>
      </c>
      <c r="J21582">
        <v>0</v>
      </c>
      <c r="L21582">
        <v>0</v>
      </c>
      <c r="N21582">
        <v>0</v>
      </c>
      <c r="P21582">
        <v>0</v>
      </c>
      <c r="Q21582">
        <v>0</v>
      </c>
      <c r="S21582">
        <v>0</v>
      </c>
    </row>
    <row r="21583" spans="1:19" x14ac:dyDescent="0.3">
      <c r="A21583" t="s">
        <v>42925</v>
      </c>
      <c r="B21583" s="171" t="s">
        <v>42926</v>
      </c>
      <c r="C21583" s="171" t="s">
        <v>35025</v>
      </c>
      <c r="D21583" s="171" t="s">
        <v>4</v>
      </c>
      <c r="E21583" s="11">
        <v>45383</v>
      </c>
      <c r="F21583">
        <v>1</v>
      </c>
      <c r="G21583">
        <v>1.5</v>
      </c>
      <c r="I21583">
        <v>0</v>
      </c>
      <c r="J21583">
        <v>4</v>
      </c>
      <c r="L21583">
        <v>6</v>
      </c>
      <c r="N21583">
        <v>0</v>
      </c>
      <c r="P21583">
        <v>0</v>
      </c>
      <c r="Q21583">
        <v>0</v>
      </c>
      <c r="S21583">
        <v>0</v>
      </c>
    </row>
    <row r="21584" spans="1:19" x14ac:dyDescent="0.3">
      <c r="A21584" t="s">
        <v>42927</v>
      </c>
      <c r="B21584" s="171" t="s">
        <v>42928</v>
      </c>
      <c r="C21584" s="171" t="s">
        <v>146</v>
      </c>
      <c r="D21584" s="171" t="s">
        <v>4</v>
      </c>
      <c r="E21584" s="11">
        <v>45383</v>
      </c>
      <c r="F21584">
        <v>11</v>
      </c>
      <c r="G21584">
        <v>11</v>
      </c>
      <c r="I21584">
        <v>28</v>
      </c>
      <c r="J21584">
        <v>57</v>
      </c>
      <c r="L21584">
        <v>58</v>
      </c>
      <c r="N21584">
        <v>26</v>
      </c>
      <c r="P21584">
        <v>0</v>
      </c>
      <c r="Q21584">
        <v>4</v>
      </c>
      <c r="S21584">
        <v>2</v>
      </c>
    </row>
    <row r="21585" spans="1:19" x14ac:dyDescent="0.3">
      <c r="A21585" t="s">
        <v>42929</v>
      </c>
      <c r="B21585" s="171" t="s">
        <v>42930</v>
      </c>
      <c r="C21585" s="171" t="s">
        <v>161</v>
      </c>
      <c r="D21585" s="171" t="s">
        <v>4</v>
      </c>
      <c r="E21585" s="11">
        <v>45383</v>
      </c>
      <c r="F21585">
        <v>3</v>
      </c>
      <c r="G21585">
        <v>4</v>
      </c>
      <c r="I21585">
        <v>9</v>
      </c>
      <c r="J21585">
        <v>18</v>
      </c>
      <c r="L21585">
        <v>24</v>
      </c>
      <c r="N21585">
        <v>8</v>
      </c>
      <c r="P21585">
        <v>0</v>
      </c>
      <c r="Q21585">
        <v>1</v>
      </c>
      <c r="S21585">
        <v>1</v>
      </c>
    </row>
    <row r="21586" spans="1:19" x14ac:dyDescent="0.3">
      <c r="A21586" t="s">
        <v>42931</v>
      </c>
      <c r="B21586" s="171" t="s">
        <v>42932</v>
      </c>
      <c r="C21586" s="171" t="s">
        <v>18252</v>
      </c>
      <c r="D21586" s="171" t="s">
        <v>4</v>
      </c>
      <c r="E21586" s="11">
        <v>45383</v>
      </c>
      <c r="F21586">
        <v>0</v>
      </c>
      <c r="G21586">
        <v>0</v>
      </c>
      <c r="I21586">
        <v>0</v>
      </c>
      <c r="J21586">
        <v>0</v>
      </c>
      <c r="L21586">
        <v>0</v>
      </c>
      <c r="N21586">
        <v>0</v>
      </c>
      <c r="P21586">
        <v>0</v>
      </c>
      <c r="Q21586">
        <v>0</v>
      </c>
      <c r="S21586">
        <v>0</v>
      </c>
    </row>
    <row r="21587" spans="1:19" x14ac:dyDescent="0.3">
      <c r="A21587" t="s">
        <v>42933</v>
      </c>
      <c r="B21587" s="171" t="s">
        <v>42934</v>
      </c>
      <c r="C21587" s="171" t="s">
        <v>167</v>
      </c>
      <c r="D21587" s="171" t="s">
        <v>4</v>
      </c>
      <c r="E21587" s="11">
        <v>45383</v>
      </c>
      <c r="F21587">
        <v>2.5</v>
      </c>
      <c r="G21587">
        <v>4.5</v>
      </c>
      <c r="I21587">
        <v>13</v>
      </c>
      <c r="J21587">
        <v>35</v>
      </c>
      <c r="L21587">
        <v>53</v>
      </c>
      <c r="N21587">
        <v>13</v>
      </c>
      <c r="P21587">
        <v>0</v>
      </c>
      <c r="Q21587">
        <v>0</v>
      </c>
      <c r="S21587">
        <v>0</v>
      </c>
    </row>
    <row r="21588" spans="1:19" x14ac:dyDescent="0.3">
      <c r="A21588" t="s">
        <v>42935</v>
      </c>
      <c r="B21588" s="171" t="s">
        <v>42936</v>
      </c>
      <c r="C21588" s="171" t="s">
        <v>173</v>
      </c>
      <c r="D21588" s="171" t="s">
        <v>4</v>
      </c>
      <c r="E21588" s="11">
        <v>45383</v>
      </c>
      <c r="F21588">
        <v>5.5</v>
      </c>
      <c r="G21588">
        <v>6</v>
      </c>
      <c r="I21588">
        <v>17</v>
      </c>
      <c r="J21588">
        <v>30</v>
      </c>
      <c r="L21588">
        <v>32</v>
      </c>
      <c r="N21588">
        <v>16</v>
      </c>
      <c r="P21588">
        <v>1</v>
      </c>
      <c r="Q21588">
        <v>1</v>
      </c>
      <c r="S21588">
        <v>1</v>
      </c>
    </row>
    <row r="21589" spans="1:19" x14ac:dyDescent="0.3">
      <c r="A21589" t="s">
        <v>42937</v>
      </c>
      <c r="B21589" s="171" t="s">
        <v>42938</v>
      </c>
      <c r="C21589" s="171" t="s">
        <v>179</v>
      </c>
      <c r="D21589" s="171" t="s">
        <v>4</v>
      </c>
      <c r="E21589" s="11">
        <v>45383</v>
      </c>
      <c r="F21589">
        <v>11</v>
      </c>
      <c r="G21589">
        <v>16</v>
      </c>
      <c r="I21589">
        <v>44</v>
      </c>
      <c r="J21589">
        <v>105</v>
      </c>
      <c r="L21589">
        <v>148</v>
      </c>
      <c r="N21589">
        <v>43</v>
      </c>
      <c r="P21589">
        <v>4</v>
      </c>
      <c r="Q21589">
        <v>5</v>
      </c>
      <c r="S21589">
        <v>1</v>
      </c>
    </row>
    <row r="21590" spans="1:19" x14ac:dyDescent="0.3">
      <c r="A21590" t="s">
        <v>42939</v>
      </c>
      <c r="B21590" s="171" t="s">
        <v>42940</v>
      </c>
      <c r="C21590" s="171" t="s">
        <v>185</v>
      </c>
      <c r="D21590" s="171" t="s">
        <v>4</v>
      </c>
      <c r="E21590" s="11">
        <v>45383</v>
      </c>
      <c r="F21590">
        <v>3.5</v>
      </c>
      <c r="G21590">
        <v>8</v>
      </c>
      <c r="I21590">
        <v>14</v>
      </c>
      <c r="J21590">
        <v>17</v>
      </c>
      <c r="L21590">
        <v>40</v>
      </c>
      <c r="N21590">
        <v>14</v>
      </c>
      <c r="P21590">
        <v>0</v>
      </c>
      <c r="Q21590">
        <v>0</v>
      </c>
      <c r="S21590">
        <v>0</v>
      </c>
    </row>
    <row r="21591" spans="1:19" x14ac:dyDescent="0.3">
      <c r="A21591" t="s">
        <v>42941</v>
      </c>
      <c r="B21591" s="171" t="s">
        <v>42942</v>
      </c>
      <c r="C21591" s="171" t="s">
        <v>24508</v>
      </c>
      <c r="D21591" s="171" t="s">
        <v>4</v>
      </c>
      <c r="E21591" s="11">
        <v>45383</v>
      </c>
      <c r="F21591">
        <v>0.5</v>
      </c>
      <c r="G21591">
        <v>0.5</v>
      </c>
      <c r="I21591">
        <v>0</v>
      </c>
      <c r="J21591">
        <v>2</v>
      </c>
      <c r="L21591">
        <v>2</v>
      </c>
      <c r="N21591">
        <v>0</v>
      </c>
      <c r="P21591">
        <v>0</v>
      </c>
      <c r="Q21591">
        <v>0</v>
      </c>
      <c r="S21591">
        <v>0</v>
      </c>
    </row>
    <row r="21592" spans="1:19" x14ac:dyDescent="0.3">
      <c r="A21592" t="s">
        <v>42943</v>
      </c>
      <c r="B21592" s="171" t="s">
        <v>42944</v>
      </c>
      <c r="C21592" s="171" t="s">
        <v>191</v>
      </c>
      <c r="D21592" s="171" t="s">
        <v>4</v>
      </c>
      <c r="E21592" s="11">
        <v>45383</v>
      </c>
      <c r="F21592">
        <v>10.5</v>
      </c>
      <c r="G21592">
        <v>13</v>
      </c>
      <c r="I21592">
        <v>87</v>
      </c>
      <c r="J21592">
        <v>93</v>
      </c>
      <c r="L21592">
        <v>107</v>
      </c>
      <c r="N21592">
        <v>77</v>
      </c>
      <c r="P21592">
        <v>2</v>
      </c>
      <c r="Q21592">
        <v>8</v>
      </c>
      <c r="S21592">
        <v>10</v>
      </c>
    </row>
    <row r="21593" spans="1:19" x14ac:dyDescent="0.3">
      <c r="A21593" t="s">
        <v>42945</v>
      </c>
      <c r="B21593" s="171" t="s">
        <v>42946</v>
      </c>
      <c r="C21593" s="171" t="s">
        <v>200</v>
      </c>
      <c r="D21593" s="171" t="s">
        <v>4</v>
      </c>
      <c r="E21593" s="11">
        <v>45383</v>
      </c>
      <c r="F21593">
        <v>6.5</v>
      </c>
      <c r="G21593">
        <v>7</v>
      </c>
      <c r="I21593">
        <v>6</v>
      </c>
      <c r="J21593">
        <v>31</v>
      </c>
      <c r="L21593">
        <v>32</v>
      </c>
      <c r="N21593">
        <v>6</v>
      </c>
      <c r="P21593">
        <v>1</v>
      </c>
      <c r="Q21593">
        <v>1</v>
      </c>
      <c r="S21593">
        <v>0</v>
      </c>
    </row>
    <row r="21594" spans="1:19" x14ac:dyDescent="0.3">
      <c r="A21594" t="s">
        <v>42947</v>
      </c>
      <c r="B21594" s="171" t="s">
        <v>42948</v>
      </c>
      <c r="C21594" s="171" t="s">
        <v>212</v>
      </c>
      <c r="D21594" s="171" t="s">
        <v>4</v>
      </c>
      <c r="E21594" s="11">
        <v>45383</v>
      </c>
      <c r="F21594">
        <v>0</v>
      </c>
      <c r="G21594">
        <v>0</v>
      </c>
      <c r="I21594">
        <v>0</v>
      </c>
      <c r="J21594">
        <v>0</v>
      </c>
      <c r="L21594">
        <v>0</v>
      </c>
      <c r="N21594">
        <v>0</v>
      </c>
      <c r="P21594">
        <v>0</v>
      </c>
      <c r="Q21594">
        <v>0</v>
      </c>
      <c r="S21594">
        <v>0</v>
      </c>
    </row>
    <row r="21595" spans="1:19" x14ac:dyDescent="0.3">
      <c r="A21595" t="s">
        <v>42949</v>
      </c>
      <c r="B21595" s="171" t="s">
        <v>42950</v>
      </c>
      <c r="C21595" s="171" t="s">
        <v>215</v>
      </c>
      <c r="D21595" s="171" t="s">
        <v>4</v>
      </c>
      <c r="E21595" s="11">
        <v>45383</v>
      </c>
      <c r="F21595">
        <v>0</v>
      </c>
      <c r="G21595">
        <v>0</v>
      </c>
      <c r="I21595">
        <v>0</v>
      </c>
      <c r="J21595">
        <v>0</v>
      </c>
      <c r="L21595">
        <v>0</v>
      </c>
      <c r="N21595">
        <v>0</v>
      </c>
      <c r="P21595">
        <v>0</v>
      </c>
      <c r="Q21595">
        <v>0</v>
      </c>
      <c r="S21595">
        <v>0</v>
      </c>
    </row>
    <row r="21596" spans="1:19" x14ac:dyDescent="0.3">
      <c r="A21596" t="s">
        <v>42951</v>
      </c>
      <c r="B21596" s="171" t="s">
        <v>42952</v>
      </c>
      <c r="C21596" s="171" t="s">
        <v>35119</v>
      </c>
      <c r="D21596" s="171" t="s">
        <v>4</v>
      </c>
      <c r="E21596" s="11">
        <v>45383</v>
      </c>
      <c r="F21596">
        <v>2</v>
      </c>
      <c r="G21596">
        <v>4</v>
      </c>
      <c r="I21596">
        <v>19</v>
      </c>
      <c r="J21596">
        <v>22</v>
      </c>
      <c r="L21596">
        <v>44</v>
      </c>
      <c r="N21596">
        <v>19</v>
      </c>
      <c r="P21596">
        <v>0</v>
      </c>
      <c r="Q21596">
        <v>0</v>
      </c>
      <c r="S21596">
        <v>0</v>
      </c>
    </row>
    <row r="21597" spans="1:19" x14ac:dyDescent="0.3">
      <c r="A21597" t="s">
        <v>42953</v>
      </c>
      <c r="B21597" s="171" t="s">
        <v>42954</v>
      </c>
      <c r="C21597" s="171" t="s">
        <v>221</v>
      </c>
      <c r="D21597" s="171" t="s">
        <v>4</v>
      </c>
      <c r="E21597" s="11">
        <v>45383</v>
      </c>
      <c r="F21597">
        <v>0</v>
      </c>
      <c r="G21597">
        <v>0</v>
      </c>
      <c r="I21597">
        <v>0</v>
      </c>
      <c r="J21597">
        <v>0</v>
      </c>
      <c r="L21597">
        <v>0</v>
      </c>
      <c r="N21597">
        <v>0</v>
      </c>
      <c r="P21597">
        <v>0</v>
      </c>
      <c r="Q21597">
        <v>0</v>
      </c>
      <c r="S21597">
        <v>0</v>
      </c>
    </row>
    <row r="21598" spans="1:19" x14ac:dyDescent="0.3">
      <c r="A21598" t="s">
        <v>42955</v>
      </c>
      <c r="B21598" s="171" t="s">
        <v>42956</v>
      </c>
      <c r="C21598" s="171" t="s">
        <v>8233</v>
      </c>
      <c r="D21598" s="171" t="s">
        <v>4</v>
      </c>
      <c r="E21598" s="11">
        <v>45383</v>
      </c>
      <c r="F21598">
        <v>2</v>
      </c>
      <c r="G21598">
        <v>3</v>
      </c>
      <c r="I21598">
        <v>22</v>
      </c>
      <c r="J21598">
        <v>22</v>
      </c>
      <c r="L21598">
        <v>33</v>
      </c>
      <c r="N21598">
        <v>21</v>
      </c>
      <c r="P21598">
        <v>0</v>
      </c>
      <c r="Q21598">
        <v>0</v>
      </c>
      <c r="S21598">
        <v>1</v>
      </c>
    </row>
    <row r="21599" spans="1:19" x14ac:dyDescent="0.3">
      <c r="A21599" t="s">
        <v>42957</v>
      </c>
      <c r="B21599" s="171" t="s">
        <v>42958</v>
      </c>
      <c r="C21599" s="171" t="s">
        <v>233</v>
      </c>
      <c r="D21599" s="171" t="s">
        <v>4</v>
      </c>
      <c r="E21599" s="11">
        <v>45383</v>
      </c>
      <c r="F21599">
        <v>0</v>
      </c>
      <c r="G21599">
        <v>0</v>
      </c>
      <c r="I21599">
        <v>0</v>
      </c>
      <c r="J21599">
        <v>0</v>
      </c>
      <c r="L21599">
        <v>0</v>
      </c>
      <c r="N21599">
        <v>0</v>
      </c>
      <c r="P21599">
        <v>0</v>
      </c>
      <c r="Q21599">
        <v>0</v>
      </c>
      <c r="S21599">
        <v>0</v>
      </c>
    </row>
    <row r="21600" spans="1:19" x14ac:dyDescent="0.3">
      <c r="A21600" t="s">
        <v>42959</v>
      </c>
      <c r="B21600" s="171" t="s">
        <v>42960</v>
      </c>
      <c r="C21600" s="171" t="s">
        <v>35128</v>
      </c>
      <c r="D21600" s="171" t="s">
        <v>80</v>
      </c>
      <c r="E21600" s="11">
        <v>45383</v>
      </c>
      <c r="F21600">
        <v>3.5</v>
      </c>
      <c r="G21600">
        <v>4</v>
      </c>
      <c r="I21600">
        <v>8</v>
      </c>
      <c r="J21600">
        <v>14</v>
      </c>
      <c r="L21600">
        <v>16</v>
      </c>
      <c r="N21600">
        <v>8</v>
      </c>
      <c r="P21600">
        <v>1</v>
      </c>
      <c r="Q21600">
        <v>1</v>
      </c>
      <c r="S21600">
        <v>0</v>
      </c>
    </row>
    <row r="21601" spans="1:19" x14ac:dyDescent="0.3">
      <c r="A21601" t="s">
        <v>42961</v>
      </c>
      <c r="B21601" s="171" t="s">
        <v>42962</v>
      </c>
      <c r="C21601" s="171" t="s">
        <v>35128</v>
      </c>
      <c r="D21601" s="171" t="s">
        <v>4</v>
      </c>
      <c r="E21601" s="11">
        <v>45383</v>
      </c>
      <c r="F21601">
        <v>3.5</v>
      </c>
      <c r="G21601">
        <v>4</v>
      </c>
      <c r="I21601">
        <v>8</v>
      </c>
      <c r="J21601">
        <v>14</v>
      </c>
      <c r="L21601">
        <v>16</v>
      </c>
      <c r="N21601">
        <v>8</v>
      </c>
      <c r="P21601">
        <v>1</v>
      </c>
      <c r="Q21601">
        <v>1</v>
      </c>
      <c r="S21601">
        <v>0</v>
      </c>
    </row>
    <row r="21602" spans="1:19" x14ac:dyDescent="0.3">
      <c r="A21602" t="s">
        <v>42963</v>
      </c>
      <c r="B21602" s="171" t="s">
        <v>42964</v>
      </c>
      <c r="C21602" s="171" t="s">
        <v>79</v>
      </c>
      <c r="D21602" s="171" t="s">
        <v>80</v>
      </c>
      <c r="E21602" s="11">
        <v>45383</v>
      </c>
      <c r="F21602">
        <v>0</v>
      </c>
      <c r="G21602">
        <v>0</v>
      </c>
      <c r="I21602">
        <v>0</v>
      </c>
      <c r="J21602">
        <v>0</v>
      </c>
      <c r="L21602">
        <v>0</v>
      </c>
      <c r="N21602">
        <v>0</v>
      </c>
      <c r="P21602">
        <v>0</v>
      </c>
      <c r="Q21602">
        <v>0</v>
      </c>
      <c r="S21602">
        <v>0</v>
      </c>
    </row>
    <row r="21603" spans="1:19" x14ac:dyDescent="0.3">
      <c r="A21603" t="s">
        <v>42965</v>
      </c>
      <c r="B21603" s="171" t="s">
        <v>42966</v>
      </c>
      <c r="C21603" s="171" t="s">
        <v>79</v>
      </c>
      <c r="D21603" s="171" t="s">
        <v>4</v>
      </c>
      <c r="E21603" s="11">
        <v>45383</v>
      </c>
      <c r="F21603">
        <v>0</v>
      </c>
      <c r="G21603">
        <v>0</v>
      </c>
      <c r="I21603">
        <v>0</v>
      </c>
      <c r="J21603">
        <v>0</v>
      </c>
      <c r="L21603">
        <v>0</v>
      </c>
      <c r="N21603">
        <v>0</v>
      </c>
      <c r="P21603">
        <v>0</v>
      </c>
      <c r="Q21603">
        <v>0</v>
      </c>
      <c r="S21603">
        <v>0</v>
      </c>
    </row>
    <row r="21604" spans="1:19" x14ac:dyDescent="0.3">
      <c r="A21604" t="s">
        <v>42967</v>
      </c>
      <c r="B21604" s="171" t="s">
        <v>42968</v>
      </c>
      <c r="C21604" s="171" t="s">
        <v>83</v>
      </c>
      <c r="D21604" s="171" t="s">
        <v>80</v>
      </c>
      <c r="E21604" s="11">
        <v>45383</v>
      </c>
      <c r="F21604">
        <v>4</v>
      </c>
      <c r="G21604">
        <v>4</v>
      </c>
      <c r="I21604">
        <v>3</v>
      </c>
      <c r="J21604">
        <v>21</v>
      </c>
      <c r="L21604">
        <v>21</v>
      </c>
      <c r="N21604">
        <v>3</v>
      </c>
      <c r="P21604">
        <v>1</v>
      </c>
      <c r="Q21604">
        <v>1</v>
      </c>
      <c r="S21604">
        <v>0</v>
      </c>
    </row>
    <row r="21605" spans="1:19" x14ac:dyDescent="0.3">
      <c r="A21605" t="s">
        <v>42969</v>
      </c>
      <c r="B21605" s="171" t="s">
        <v>42970</v>
      </c>
      <c r="C21605" s="171" t="s">
        <v>83</v>
      </c>
      <c r="D21605" s="171" t="s">
        <v>15341</v>
      </c>
      <c r="E21605" s="11">
        <v>45383</v>
      </c>
      <c r="F21605">
        <v>0</v>
      </c>
      <c r="G21605">
        <v>0</v>
      </c>
      <c r="I21605">
        <v>0</v>
      </c>
      <c r="J21605">
        <v>0</v>
      </c>
      <c r="L21605">
        <v>0</v>
      </c>
      <c r="N21605">
        <v>0</v>
      </c>
      <c r="P21605">
        <v>0</v>
      </c>
      <c r="Q21605">
        <v>0</v>
      </c>
      <c r="S21605">
        <v>0</v>
      </c>
    </row>
    <row r="21606" spans="1:19" x14ac:dyDescent="0.3">
      <c r="A21606" t="s">
        <v>42971</v>
      </c>
      <c r="B21606" s="171" t="s">
        <v>42972</v>
      </c>
      <c r="C21606" s="171" t="s">
        <v>83</v>
      </c>
      <c r="D21606" s="171" t="s">
        <v>4</v>
      </c>
      <c r="E21606" s="11">
        <v>45383</v>
      </c>
      <c r="F21606">
        <v>4</v>
      </c>
      <c r="G21606">
        <v>4</v>
      </c>
      <c r="I21606">
        <v>3</v>
      </c>
      <c r="J21606">
        <v>21</v>
      </c>
      <c r="L21606">
        <v>21</v>
      </c>
      <c r="N21606">
        <v>3</v>
      </c>
      <c r="P21606">
        <v>1</v>
      </c>
      <c r="Q21606">
        <v>1</v>
      </c>
      <c r="S21606">
        <v>0</v>
      </c>
    </row>
    <row r="21607" spans="1:19" x14ac:dyDescent="0.3">
      <c r="A21607" t="s">
        <v>42973</v>
      </c>
      <c r="B21607" s="171" t="s">
        <v>42974</v>
      </c>
      <c r="C21607" s="171" t="s">
        <v>86</v>
      </c>
      <c r="D21607" s="171" t="s">
        <v>80</v>
      </c>
      <c r="E21607" s="11">
        <v>45383</v>
      </c>
      <c r="F21607">
        <v>6</v>
      </c>
      <c r="G21607">
        <v>8</v>
      </c>
      <c r="I21607">
        <v>22</v>
      </c>
      <c r="J21607">
        <v>35</v>
      </c>
      <c r="L21607">
        <v>44</v>
      </c>
      <c r="N21607">
        <v>20</v>
      </c>
      <c r="P21607">
        <v>2</v>
      </c>
      <c r="Q21607">
        <v>3</v>
      </c>
      <c r="S21607">
        <v>2</v>
      </c>
    </row>
    <row r="21608" spans="1:19" x14ac:dyDescent="0.3">
      <c r="A21608" t="s">
        <v>42975</v>
      </c>
      <c r="B21608" s="171" t="s">
        <v>42976</v>
      </c>
      <c r="C21608" s="171" t="s">
        <v>86</v>
      </c>
      <c r="D21608" s="171" t="s">
        <v>4</v>
      </c>
      <c r="E21608" s="11">
        <v>45383</v>
      </c>
      <c r="F21608">
        <v>6</v>
      </c>
      <c r="G21608">
        <v>8</v>
      </c>
      <c r="I21608">
        <v>22</v>
      </c>
      <c r="J21608">
        <v>35</v>
      </c>
      <c r="L21608">
        <v>44</v>
      </c>
      <c r="N21608">
        <v>20</v>
      </c>
      <c r="P21608">
        <v>2</v>
      </c>
      <c r="Q21608">
        <v>3</v>
      </c>
      <c r="S21608">
        <v>2</v>
      </c>
    </row>
    <row r="21609" spans="1:19" x14ac:dyDescent="0.3">
      <c r="A21609" t="s">
        <v>42977</v>
      </c>
      <c r="B21609" s="171" t="s">
        <v>42978</v>
      </c>
      <c r="C21609" s="171" t="s">
        <v>40284</v>
      </c>
      <c r="D21609" s="171" t="s">
        <v>80</v>
      </c>
      <c r="E21609" s="11">
        <v>45383</v>
      </c>
      <c r="F21609">
        <v>12</v>
      </c>
      <c r="G21609">
        <v>13</v>
      </c>
      <c r="I21609">
        <v>43</v>
      </c>
      <c r="J21609">
        <v>48</v>
      </c>
      <c r="L21609">
        <v>52</v>
      </c>
      <c r="N21609">
        <v>34</v>
      </c>
      <c r="P21609">
        <v>13</v>
      </c>
      <c r="Q21609">
        <v>13</v>
      </c>
      <c r="S21609">
        <v>9</v>
      </c>
    </row>
    <row r="21610" spans="1:19" x14ac:dyDescent="0.3">
      <c r="A21610" t="s">
        <v>42979</v>
      </c>
      <c r="B21610" s="171" t="s">
        <v>42980</v>
      </c>
      <c r="C21610" s="171" t="s">
        <v>40284</v>
      </c>
      <c r="D21610" s="171" t="s">
        <v>4</v>
      </c>
      <c r="E21610" s="11">
        <v>45383</v>
      </c>
      <c r="F21610">
        <v>12</v>
      </c>
      <c r="G21610">
        <v>13</v>
      </c>
      <c r="I21610">
        <v>43</v>
      </c>
      <c r="J21610">
        <v>48</v>
      </c>
      <c r="L21610">
        <v>52</v>
      </c>
      <c r="N21610">
        <v>34</v>
      </c>
      <c r="P21610">
        <v>13</v>
      </c>
      <c r="Q21610">
        <v>13</v>
      </c>
      <c r="S21610">
        <v>9</v>
      </c>
    </row>
    <row r="21611" spans="1:19" x14ac:dyDescent="0.3">
      <c r="A21611" t="s">
        <v>42981</v>
      </c>
      <c r="B21611" s="171" t="s">
        <v>42982</v>
      </c>
      <c r="C21611" s="171" t="s">
        <v>89</v>
      </c>
      <c r="D21611" s="171" t="s">
        <v>80</v>
      </c>
      <c r="E21611" s="11">
        <v>45383</v>
      </c>
      <c r="F21611">
        <v>2</v>
      </c>
      <c r="G21611">
        <v>4</v>
      </c>
      <c r="I21611">
        <v>8</v>
      </c>
      <c r="J21611">
        <v>10</v>
      </c>
      <c r="L21611">
        <v>20</v>
      </c>
      <c r="N21611">
        <v>7</v>
      </c>
      <c r="P21611">
        <v>2</v>
      </c>
      <c r="Q21611">
        <v>3</v>
      </c>
      <c r="S21611">
        <v>1</v>
      </c>
    </row>
    <row r="21612" spans="1:19" x14ac:dyDescent="0.3">
      <c r="A21612" t="s">
        <v>42983</v>
      </c>
      <c r="B21612" s="171" t="s">
        <v>42984</v>
      </c>
      <c r="C21612" s="171" t="s">
        <v>89</v>
      </c>
      <c r="D21612" s="171" t="s">
        <v>4</v>
      </c>
      <c r="E21612" s="11">
        <v>45383</v>
      </c>
      <c r="F21612">
        <v>2</v>
      </c>
      <c r="G21612">
        <v>4</v>
      </c>
      <c r="I21612">
        <v>8</v>
      </c>
      <c r="J21612">
        <v>10</v>
      </c>
      <c r="L21612">
        <v>20</v>
      </c>
      <c r="N21612">
        <v>7</v>
      </c>
      <c r="P21612">
        <v>2</v>
      </c>
      <c r="Q21612">
        <v>3</v>
      </c>
      <c r="S21612">
        <v>1</v>
      </c>
    </row>
    <row r="21613" spans="1:19" x14ac:dyDescent="0.3">
      <c r="A21613" t="s">
        <v>42985</v>
      </c>
      <c r="B21613" s="171" t="s">
        <v>42986</v>
      </c>
      <c r="C21613" s="171" t="s">
        <v>92</v>
      </c>
      <c r="D21613" s="171" t="s">
        <v>80</v>
      </c>
      <c r="E21613" s="11">
        <v>45383</v>
      </c>
      <c r="F21613">
        <v>0</v>
      </c>
      <c r="G21613">
        <v>0</v>
      </c>
      <c r="I21613">
        <v>0</v>
      </c>
      <c r="J21613">
        <v>0</v>
      </c>
      <c r="L21613">
        <v>0</v>
      </c>
      <c r="N21613">
        <v>0</v>
      </c>
      <c r="P21613">
        <v>0</v>
      </c>
      <c r="Q21613">
        <v>0</v>
      </c>
      <c r="S21613">
        <v>0</v>
      </c>
    </row>
    <row r="21614" spans="1:19" x14ac:dyDescent="0.3">
      <c r="A21614" t="s">
        <v>42987</v>
      </c>
      <c r="B21614" s="171" t="s">
        <v>42988</v>
      </c>
      <c r="C21614" s="171" t="s">
        <v>92</v>
      </c>
      <c r="D21614" s="171" t="s">
        <v>4</v>
      </c>
      <c r="E21614" s="11">
        <v>45383</v>
      </c>
      <c r="F21614">
        <v>0</v>
      </c>
      <c r="G21614">
        <v>0</v>
      </c>
      <c r="I21614">
        <v>0</v>
      </c>
      <c r="J21614">
        <v>0</v>
      </c>
      <c r="L21614">
        <v>0</v>
      </c>
      <c r="N21614">
        <v>0</v>
      </c>
      <c r="P21614">
        <v>0</v>
      </c>
      <c r="Q21614">
        <v>0</v>
      </c>
      <c r="S21614">
        <v>0</v>
      </c>
    </row>
    <row r="21615" spans="1:19" x14ac:dyDescent="0.3">
      <c r="A21615" t="s">
        <v>42989</v>
      </c>
      <c r="B21615" s="171" t="s">
        <v>42990</v>
      </c>
      <c r="C21615" s="171" t="s">
        <v>95</v>
      </c>
      <c r="D21615" s="171" t="s">
        <v>80</v>
      </c>
      <c r="E21615" s="11">
        <v>45383</v>
      </c>
      <c r="F21615">
        <v>3.5</v>
      </c>
      <c r="G21615">
        <v>4</v>
      </c>
      <c r="I21615">
        <v>8</v>
      </c>
      <c r="J21615">
        <v>18</v>
      </c>
      <c r="L21615">
        <v>19</v>
      </c>
      <c r="N21615">
        <v>7</v>
      </c>
      <c r="P21615">
        <v>0</v>
      </c>
      <c r="Q21615">
        <v>0</v>
      </c>
      <c r="S21615">
        <v>1</v>
      </c>
    </row>
    <row r="21616" spans="1:19" x14ac:dyDescent="0.3">
      <c r="A21616" t="s">
        <v>42991</v>
      </c>
      <c r="B21616" s="171" t="s">
        <v>42992</v>
      </c>
      <c r="C21616" s="171" t="s">
        <v>95</v>
      </c>
      <c r="D21616" s="171" t="s">
        <v>15341</v>
      </c>
      <c r="E21616" s="11">
        <v>45383</v>
      </c>
      <c r="F21616">
        <v>0</v>
      </c>
      <c r="G21616">
        <v>0</v>
      </c>
      <c r="I21616">
        <v>0</v>
      </c>
      <c r="J21616">
        <v>0</v>
      </c>
      <c r="L21616">
        <v>0</v>
      </c>
      <c r="N21616">
        <v>0</v>
      </c>
      <c r="P21616">
        <v>0</v>
      </c>
      <c r="Q21616">
        <v>0</v>
      </c>
      <c r="S21616">
        <v>0</v>
      </c>
    </row>
    <row r="21617" spans="1:19" x14ac:dyDescent="0.3">
      <c r="A21617" t="s">
        <v>42993</v>
      </c>
      <c r="B21617" s="171" t="s">
        <v>42994</v>
      </c>
      <c r="C21617" s="171" t="s">
        <v>95</v>
      </c>
      <c r="D21617" s="171" t="s">
        <v>4</v>
      </c>
      <c r="E21617" s="11">
        <v>45383</v>
      </c>
      <c r="F21617">
        <v>3.5</v>
      </c>
      <c r="G21617">
        <v>4</v>
      </c>
      <c r="I21617">
        <v>8</v>
      </c>
      <c r="J21617">
        <v>18</v>
      </c>
      <c r="L21617">
        <v>19</v>
      </c>
      <c r="N21617">
        <v>7</v>
      </c>
      <c r="P21617">
        <v>0</v>
      </c>
      <c r="Q21617">
        <v>0</v>
      </c>
      <c r="S21617">
        <v>1</v>
      </c>
    </row>
    <row r="21618" spans="1:19" x14ac:dyDescent="0.3">
      <c r="A21618" t="s">
        <v>42995</v>
      </c>
      <c r="B21618" s="171" t="s">
        <v>42996</v>
      </c>
      <c r="C21618" s="171" t="s">
        <v>35161</v>
      </c>
      <c r="D21618" s="171" t="s">
        <v>80</v>
      </c>
      <c r="E21618" s="11">
        <v>45383</v>
      </c>
      <c r="F21618">
        <v>3</v>
      </c>
      <c r="G21618">
        <v>3.5</v>
      </c>
      <c r="I21618">
        <v>4</v>
      </c>
      <c r="J21618">
        <v>16</v>
      </c>
      <c r="L21618">
        <v>18</v>
      </c>
      <c r="N21618">
        <v>4</v>
      </c>
      <c r="P21618">
        <v>0</v>
      </c>
      <c r="Q21618">
        <v>0</v>
      </c>
      <c r="S21618">
        <v>0</v>
      </c>
    </row>
    <row r="21619" spans="1:19" x14ac:dyDescent="0.3">
      <c r="A21619" t="s">
        <v>42997</v>
      </c>
      <c r="B21619" s="171" t="s">
        <v>42998</v>
      </c>
      <c r="C21619" s="171" t="s">
        <v>35161</v>
      </c>
      <c r="D21619" s="171" t="s">
        <v>4</v>
      </c>
      <c r="E21619" s="11">
        <v>45383</v>
      </c>
      <c r="F21619">
        <v>3</v>
      </c>
      <c r="G21619">
        <v>3.5</v>
      </c>
      <c r="I21619">
        <v>4</v>
      </c>
      <c r="J21619">
        <v>16</v>
      </c>
      <c r="L21619">
        <v>18</v>
      </c>
      <c r="N21619">
        <v>4</v>
      </c>
      <c r="P21619">
        <v>0</v>
      </c>
      <c r="Q21619">
        <v>0</v>
      </c>
      <c r="S21619">
        <v>0</v>
      </c>
    </row>
    <row r="21620" spans="1:19" x14ac:dyDescent="0.3">
      <c r="A21620" t="s">
        <v>42999</v>
      </c>
      <c r="B21620" s="171" t="s">
        <v>43000</v>
      </c>
      <c r="C21620" s="171" t="s">
        <v>19659</v>
      </c>
      <c r="D21620" s="171" t="s">
        <v>80</v>
      </c>
      <c r="E21620" s="11">
        <v>45383</v>
      </c>
      <c r="F21620">
        <v>0</v>
      </c>
      <c r="G21620">
        <v>0</v>
      </c>
      <c r="I21620">
        <v>0</v>
      </c>
      <c r="J21620">
        <v>0</v>
      </c>
      <c r="L21620">
        <v>0</v>
      </c>
      <c r="N21620">
        <v>0</v>
      </c>
      <c r="P21620">
        <v>0</v>
      </c>
      <c r="Q21620">
        <v>0</v>
      </c>
      <c r="S21620">
        <v>0</v>
      </c>
    </row>
    <row r="21621" spans="1:19" x14ac:dyDescent="0.3">
      <c r="A21621" t="s">
        <v>43001</v>
      </c>
      <c r="B21621" s="171" t="s">
        <v>43002</v>
      </c>
      <c r="C21621" s="171" t="s">
        <v>19659</v>
      </c>
      <c r="D21621" s="171" t="s">
        <v>4</v>
      </c>
      <c r="E21621" s="11">
        <v>45383</v>
      </c>
      <c r="F21621">
        <v>0</v>
      </c>
      <c r="G21621">
        <v>0</v>
      </c>
      <c r="I21621">
        <v>0</v>
      </c>
      <c r="J21621">
        <v>0</v>
      </c>
      <c r="L21621">
        <v>0</v>
      </c>
      <c r="N21621">
        <v>0</v>
      </c>
      <c r="P21621">
        <v>0</v>
      </c>
      <c r="Q21621">
        <v>0</v>
      </c>
      <c r="S21621">
        <v>0</v>
      </c>
    </row>
    <row r="21622" spans="1:19" x14ac:dyDescent="0.3">
      <c r="A21622" t="s">
        <v>43003</v>
      </c>
      <c r="B21622" s="171" t="s">
        <v>43004</v>
      </c>
      <c r="C21622" s="171" t="s">
        <v>98</v>
      </c>
      <c r="D21622" s="171" t="s">
        <v>80</v>
      </c>
      <c r="E21622" s="11">
        <v>45383</v>
      </c>
      <c r="F21622">
        <v>10</v>
      </c>
      <c r="G21622">
        <v>14</v>
      </c>
      <c r="I21622">
        <v>22</v>
      </c>
      <c r="J21622">
        <v>58</v>
      </c>
      <c r="L21622">
        <v>78</v>
      </c>
      <c r="N21622">
        <v>21</v>
      </c>
      <c r="P21622">
        <v>0</v>
      </c>
      <c r="Q21622">
        <v>5</v>
      </c>
      <c r="S21622">
        <v>1</v>
      </c>
    </row>
    <row r="21623" spans="1:19" x14ac:dyDescent="0.3">
      <c r="A21623" t="s">
        <v>43005</v>
      </c>
      <c r="B21623" s="171" t="s">
        <v>43006</v>
      </c>
      <c r="C21623" s="171" t="s">
        <v>98</v>
      </c>
      <c r="D21623" s="171" t="s">
        <v>4</v>
      </c>
      <c r="E21623" s="11">
        <v>45383</v>
      </c>
      <c r="F21623">
        <v>10</v>
      </c>
      <c r="G21623">
        <v>14</v>
      </c>
      <c r="I21623">
        <v>22</v>
      </c>
      <c r="J21623">
        <v>58</v>
      </c>
      <c r="L21623">
        <v>78</v>
      </c>
      <c r="N21623">
        <v>21</v>
      </c>
      <c r="P21623">
        <v>0</v>
      </c>
      <c r="Q21623">
        <v>5</v>
      </c>
      <c r="S21623">
        <v>1</v>
      </c>
    </row>
    <row r="21624" spans="1:19" x14ac:dyDescent="0.3">
      <c r="A21624" t="s">
        <v>43007</v>
      </c>
      <c r="B21624" s="171" t="s">
        <v>43008</v>
      </c>
      <c r="C21624" s="171" t="s">
        <v>101</v>
      </c>
      <c r="D21624" s="171" t="s">
        <v>80</v>
      </c>
      <c r="E21624" s="11">
        <v>45383</v>
      </c>
      <c r="F21624">
        <v>22</v>
      </c>
      <c r="G21624">
        <v>29.5</v>
      </c>
      <c r="I21624">
        <v>156</v>
      </c>
      <c r="J21624">
        <v>245</v>
      </c>
      <c r="L21624">
        <v>330</v>
      </c>
      <c r="N21624">
        <v>147</v>
      </c>
      <c r="P21624">
        <v>2</v>
      </c>
      <c r="Q21624">
        <v>7</v>
      </c>
      <c r="S21624">
        <v>9</v>
      </c>
    </row>
    <row r="21625" spans="1:19" x14ac:dyDescent="0.3">
      <c r="A21625" t="s">
        <v>43009</v>
      </c>
      <c r="B21625" s="171" t="s">
        <v>43010</v>
      </c>
      <c r="C21625" s="171" t="s">
        <v>101</v>
      </c>
      <c r="D21625" s="171" t="s">
        <v>4</v>
      </c>
      <c r="E21625" s="11">
        <v>45383</v>
      </c>
      <c r="F21625">
        <v>22</v>
      </c>
      <c r="G21625">
        <v>29.5</v>
      </c>
      <c r="I21625">
        <v>156</v>
      </c>
      <c r="J21625">
        <v>245</v>
      </c>
      <c r="L21625">
        <v>330</v>
      </c>
      <c r="N21625">
        <v>147</v>
      </c>
      <c r="P21625">
        <v>2</v>
      </c>
      <c r="Q21625">
        <v>7</v>
      </c>
      <c r="S21625">
        <v>9</v>
      </c>
    </row>
    <row r="21626" spans="1:19" x14ac:dyDescent="0.3">
      <c r="A21626" t="s">
        <v>43011</v>
      </c>
      <c r="B21626" s="171" t="s">
        <v>43012</v>
      </c>
      <c r="C21626" s="171" t="s">
        <v>6843</v>
      </c>
      <c r="D21626" s="171" t="s">
        <v>80</v>
      </c>
      <c r="E21626" s="11">
        <v>45383</v>
      </c>
      <c r="F21626">
        <v>2.5</v>
      </c>
      <c r="G21626">
        <v>5</v>
      </c>
      <c r="I21626">
        <v>8</v>
      </c>
      <c r="J21626">
        <v>14</v>
      </c>
      <c r="L21626">
        <v>28</v>
      </c>
      <c r="N21626">
        <v>8</v>
      </c>
      <c r="P21626">
        <v>0</v>
      </c>
      <c r="Q21626">
        <v>0</v>
      </c>
      <c r="S21626">
        <v>0</v>
      </c>
    </row>
    <row r="21627" spans="1:19" x14ac:dyDescent="0.3">
      <c r="A21627" t="s">
        <v>43013</v>
      </c>
      <c r="B21627" s="171" t="s">
        <v>43014</v>
      </c>
      <c r="C21627" s="171" t="s">
        <v>6843</v>
      </c>
      <c r="D21627" s="171" t="s">
        <v>4</v>
      </c>
      <c r="E21627" s="11">
        <v>45383</v>
      </c>
      <c r="F21627">
        <v>2.5</v>
      </c>
      <c r="G21627">
        <v>5</v>
      </c>
      <c r="I21627">
        <v>8</v>
      </c>
      <c r="J21627">
        <v>14</v>
      </c>
      <c r="L21627">
        <v>28</v>
      </c>
      <c r="N21627">
        <v>8</v>
      </c>
      <c r="P21627">
        <v>0</v>
      </c>
      <c r="Q21627">
        <v>0</v>
      </c>
      <c r="S21627">
        <v>0</v>
      </c>
    </row>
    <row r="21628" spans="1:19" x14ac:dyDescent="0.3">
      <c r="A21628" t="s">
        <v>43015</v>
      </c>
      <c r="B21628" s="171" t="s">
        <v>43016</v>
      </c>
      <c r="C21628" s="171" t="s">
        <v>12995</v>
      </c>
      <c r="D21628" s="171" t="s">
        <v>80</v>
      </c>
      <c r="E21628" s="11">
        <v>45383</v>
      </c>
      <c r="F21628">
        <v>68.5</v>
      </c>
      <c r="G21628">
        <v>89</v>
      </c>
      <c r="I21628">
        <v>282</v>
      </c>
      <c r="J21628">
        <v>479</v>
      </c>
      <c r="L21628">
        <v>626</v>
      </c>
      <c r="N21628">
        <v>259</v>
      </c>
      <c r="O21628" t="s">
        <v>16361</v>
      </c>
      <c r="P21628">
        <v>21</v>
      </c>
      <c r="Q21628">
        <v>33</v>
      </c>
      <c r="S21628">
        <v>23</v>
      </c>
    </row>
    <row r="21629" spans="1:19" x14ac:dyDescent="0.3">
      <c r="A21629" t="s">
        <v>43017</v>
      </c>
      <c r="B21629" s="171" t="s">
        <v>43018</v>
      </c>
      <c r="C21629" s="171" t="s">
        <v>15504</v>
      </c>
      <c r="D21629" s="171" t="s">
        <v>15341</v>
      </c>
      <c r="E21629" s="11">
        <v>45383</v>
      </c>
      <c r="F21629">
        <v>0</v>
      </c>
      <c r="G21629">
        <v>0</v>
      </c>
      <c r="I21629">
        <v>0</v>
      </c>
      <c r="J21629">
        <v>0</v>
      </c>
      <c r="L21629">
        <v>0</v>
      </c>
      <c r="N21629">
        <v>0</v>
      </c>
      <c r="O21629" t="s">
        <v>16361</v>
      </c>
      <c r="P21629">
        <v>0</v>
      </c>
      <c r="Q21629">
        <v>0</v>
      </c>
      <c r="S21629">
        <v>0</v>
      </c>
    </row>
    <row r="21630" spans="1:19" x14ac:dyDescent="0.3">
      <c r="A21630" t="s">
        <v>43019</v>
      </c>
      <c r="B21630" s="171" t="s">
        <v>43020</v>
      </c>
      <c r="C21630" s="171" t="s">
        <v>15511</v>
      </c>
      <c r="D21630" s="171" t="s">
        <v>80</v>
      </c>
      <c r="E21630" s="11">
        <v>45383</v>
      </c>
      <c r="F21630">
        <v>20.5</v>
      </c>
      <c r="G21630">
        <v>25.5</v>
      </c>
      <c r="H21630">
        <v>201</v>
      </c>
      <c r="I21630">
        <v>37</v>
      </c>
      <c r="J21630">
        <v>113</v>
      </c>
      <c r="L21630">
        <v>136</v>
      </c>
      <c r="N21630">
        <v>35</v>
      </c>
      <c r="P21630">
        <v>1</v>
      </c>
      <c r="Q21630">
        <v>6</v>
      </c>
      <c r="S21630">
        <v>2</v>
      </c>
    </row>
    <row r="21631" spans="1:19" x14ac:dyDescent="0.3">
      <c r="A21631" t="s">
        <v>43021</v>
      </c>
      <c r="B21631" s="171" t="s">
        <v>43022</v>
      </c>
      <c r="C21631" s="171" t="s">
        <v>15511</v>
      </c>
      <c r="D21631" s="171" t="s">
        <v>15341</v>
      </c>
      <c r="E21631" s="11">
        <v>45383</v>
      </c>
      <c r="F21631">
        <v>0</v>
      </c>
      <c r="G21631">
        <v>0</v>
      </c>
      <c r="I21631">
        <v>0</v>
      </c>
      <c r="J21631">
        <v>0</v>
      </c>
      <c r="L21631">
        <v>0</v>
      </c>
      <c r="N21631">
        <v>0</v>
      </c>
      <c r="P21631">
        <v>0</v>
      </c>
      <c r="Q21631">
        <v>0</v>
      </c>
      <c r="S21631">
        <v>0</v>
      </c>
    </row>
    <row r="21632" spans="1:19" x14ac:dyDescent="0.3">
      <c r="A21632" t="s">
        <v>43023</v>
      </c>
      <c r="B21632" s="171" t="s">
        <v>43024</v>
      </c>
      <c r="C21632" s="171" t="s">
        <v>15511</v>
      </c>
      <c r="D21632" s="171" t="s">
        <v>4</v>
      </c>
      <c r="E21632" s="11">
        <v>45383</v>
      </c>
      <c r="F21632">
        <v>20.5</v>
      </c>
      <c r="G21632">
        <v>25.5</v>
      </c>
      <c r="I21632">
        <v>37</v>
      </c>
      <c r="J21632">
        <v>113</v>
      </c>
      <c r="L21632">
        <v>136</v>
      </c>
      <c r="N21632">
        <v>35</v>
      </c>
      <c r="P21632">
        <v>1</v>
      </c>
      <c r="Q21632">
        <v>6</v>
      </c>
      <c r="S21632">
        <v>2</v>
      </c>
    </row>
    <row r="21633" spans="1:19" x14ac:dyDescent="0.3">
      <c r="A21633" t="s">
        <v>43025</v>
      </c>
      <c r="B21633" s="171" t="s">
        <v>43026</v>
      </c>
      <c r="C21633" s="171" t="s">
        <v>104</v>
      </c>
      <c r="D21633" s="171" t="s">
        <v>4</v>
      </c>
      <c r="E21633" s="11">
        <v>45383</v>
      </c>
      <c r="F21633">
        <v>68.5</v>
      </c>
      <c r="G21633">
        <v>89</v>
      </c>
      <c r="I21633">
        <v>282</v>
      </c>
      <c r="J21633">
        <v>479</v>
      </c>
      <c r="L21633">
        <v>626</v>
      </c>
      <c r="N21633">
        <v>259</v>
      </c>
      <c r="P21633">
        <v>21</v>
      </c>
      <c r="Q21633">
        <v>33</v>
      </c>
      <c r="S21633">
        <v>23</v>
      </c>
    </row>
    <row r="21634" spans="1:19" x14ac:dyDescent="0.3">
      <c r="A21634" t="s">
        <v>43027</v>
      </c>
      <c r="B21634" s="171" t="s">
        <v>43028</v>
      </c>
      <c r="C21634" s="171" t="s">
        <v>34754</v>
      </c>
      <c r="D21634" s="171" t="s">
        <v>80</v>
      </c>
      <c r="E21634" s="11">
        <v>45413</v>
      </c>
      <c r="F21634">
        <v>0.5</v>
      </c>
      <c r="G21634">
        <v>0.5</v>
      </c>
      <c r="I21634">
        <v>2</v>
      </c>
      <c r="J21634">
        <v>2</v>
      </c>
      <c r="L21634">
        <v>2</v>
      </c>
      <c r="N21634">
        <v>2</v>
      </c>
      <c r="P21634">
        <v>0</v>
      </c>
      <c r="Q21634">
        <v>0</v>
      </c>
      <c r="S21634">
        <v>0</v>
      </c>
    </row>
    <row r="21635" spans="1:19" x14ac:dyDescent="0.3">
      <c r="A21635" t="s">
        <v>43029</v>
      </c>
      <c r="B21635" s="171" t="s">
        <v>43030</v>
      </c>
      <c r="C21635" s="171" t="s">
        <v>34757</v>
      </c>
      <c r="D21635" s="171" t="s">
        <v>80</v>
      </c>
      <c r="E21635" s="11">
        <v>45413</v>
      </c>
      <c r="F21635">
        <v>1</v>
      </c>
      <c r="G21635">
        <v>1.5</v>
      </c>
      <c r="I21635">
        <v>1</v>
      </c>
      <c r="J21635">
        <v>4</v>
      </c>
      <c r="L21635">
        <v>6</v>
      </c>
      <c r="N21635">
        <v>1</v>
      </c>
      <c r="P21635">
        <v>0</v>
      </c>
      <c r="Q21635">
        <v>0</v>
      </c>
      <c r="S21635">
        <v>0</v>
      </c>
    </row>
    <row r="21636" spans="1:19" x14ac:dyDescent="0.3">
      <c r="A21636" t="s">
        <v>43031</v>
      </c>
      <c r="B21636" s="171" t="s">
        <v>43032</v>
      </c>
      <c r="C21636" s="171" t="s">
        <v>34760</v>
      </c>
      <c r="D21636" s="171" t="s">
        <v>80</v>
      </c>
      <c r="E21636" s="11">
        <v>45413</v>
      </c>
      <c r="F21636">
        <v>1</v>
      </c>
      <c r="G21636">
        <v>1</v>
      </c>
      <c r="I21636">
        <v>0</v>
      </c>
      <c r="J21636">
        <v>4</v>
      </c>
      <c r="L21636">
        <v>4</v>
      </c>
      <c r="N21636">
        <v>0</v>
      </c>
      <c r="P21636">
        <v>0</v>
      </c>
      <c r="Q21636">
        <v>0</v>
      </c>
      <c r="S21636">
        <v>0</v>
      </c>
    </row>
    <row r="21637" spans="1:19" x14ac:dyDescent="0.3">
      <c r="A21637" t="s">
        <v>43033</v>
      </c>
      <c r="B21637" s="171" t="s">
        <v>43034</v>
      </c>
      <c r="C21637" s="171" t="s">
        <v>34763</v>
      </c>
      <c r="D21637" s="171" t="s">
        <v>80</v>
      </c>
      <c r="E21637" s="11">
        <v>45413</v>
      </c>
      <c r="F21637">
        <v>0.5</v>
      </c>
      <c r="G21637">
        <v>0.5</v>
      </c>
      <c r="I21637">
        <v>3</v>
      </c>
      <c r="J21637">
        <v>2</v>
      </c>
      <c r="L21637">
        <v>2</v>
      </c>
      <c r="N21637">
        <v>3</v>
      </c>
      <c r="P21637">
        <v>0</v>
      </c>
      <c r="Q21637">
        <v>0</v>
      </c>
      <c r="S21637">
        <v>0</v>
      </c>
    </row>
    <row r="21638" spans="1:19" x14ac:dyDescent="0.3">
      <c r="A21638" t="s">
        <v>43035</v>
      </c>
      <c r="B21638" s="171" t="s">
        <v>43036</v>
      </c>
      <c r="C21638" s="171" t="s">
        <v>34766</v>
      </c>
      <c r="D21638" s="171" t="s">
        <v>80</v>
      </c>
      <c r="E21638" s="11">
        <v>45413</v>
      </c>
      <c r="F21638">
        <v>0.5</v>
      </c>
      <c r="G21638">
        <v>0.5</v>
      </c>
      <c r="I21638">
        <v>2</v>
      </c>
      <c r="J21638">
        <v>2</v>
      </c>
      <c r="L21638">
        <v>2</v>
      </c>
      <c r="N21638">
        <v>2</v>
      </c>
      <c r="P21638">
        <v>0</v>
      </c>
      <c r="Q21638">
        <v>0</v>
      </c>
      <c r="S21638">
        <v>0</v>
      </c>
    </row>
    <row r="21639" spans="1:19" x14ac:dyDescent="0.3">
      <c r="A21639" t="s">
        <v>43037</v>
      </c>
      <c r="B21639" s="171" t="s">
        <v>43038</v>
      </c>
      <c r="C21639" s="171" t="s">
        <v>119</v>
      </c>
      <c r="D21639" s="171" t="s">
        <v>80</v>
      </c>
      <c r="E21639" s="11">
        <v>45413</v>
      </c>
      <c r="F21639">
        <v>0</v>
      </c>
      <c r="G21639">
        <v>0</v>
      </c>
      <c r="I21639">
        <v>0</v>
      </c>
      <c r="J21639">
        <v>0</v>
      </c>
      <c r="L21639">
        <v>0</v>
      </c>
      <c r="N21639">
        <v>0</v>
      </c>
      <c r="P21639">
        <v>0</v>
      </c>
      <c r="Q21639">
        <v>0</v>
      </c>
      <c r="S21639">
        <v>0</v>
      </c>
    </row>
    <row r="21640" spans="1:19" x14ac:dyDescent="0.3">
      <c r="A21640" t="s">
        <v>43039</v>
      </c>
      <c r="B21640" s="171" t="s">
        <v>43040</v>
      </c>
      <c r="C21640" s="171" t="s">
        <v>143</v>
      </c>
      <c r="D21640" s="171" t="s">
        <v>80</v>
      </c>
      <c r="E21640" s="11">
        <v>45413</v>
      </c>
      <c r="F21640">
        <v>0</v>
      </c>
      <c r="G21640">
        <v>0</v>
      </c>
      <c r="I21640">
        <v>0</v>
      </c>
      <c r="J21640">
        <v>0</v>
      </c>
      <c r="L21640">
        <v>0</v>
      </c>
      <c r="N21640">
        <v>0</v>
      </c>
      <c r="P21640">
        <v>0</v>
      </c>
      <c r="Q21640">
        <v>0</v>
      </c>
      <c r="S21640">
        <v>0</v>
      </c>
    </row>
    <row r="21641" spans="1:19" x14ac:dyDescent="0.3">
      <c r="A21641" t="s">
        <v>43041</v>
      </c>
      <c r="B21641" s="171" t="s">
        <v>43042</v>
      </c>
      <c r="C21641" s="171" t="s">
        <v>158</v>
      </c>
      <c r="D21641" s="171" t="s">
        <v>80</v>
      </c>
      <c r="E21641" s="11">
        <v>45413</v>
      </c>
      <c r="F21641">
        <v>0</v>
      </c>
      <c r="G21641">
        <v>0</v>
      </c>
      <c r="I21641">
        <v>0</v>
      </c>
      <c r="J21641">
        <v>0</v>
      </c>
      <c r="L21641">
        <v>0</v>
      </c>
      <c r="N21641">
        <v>0</v>
      </c>
      <c r="P21641">
        <v>0</v>
      </c>
      <c r="Q21641">
        <v>0</v>
      </c>
      <c r="S21641">
        <v>0</v>
      </c>
    </row>
    <row r="21642" spans="1:19" x14ac:dyDescent="0.3">
      <c r="A21642" t="s">
        <v>43043</v>
      </c>
      <c r="B21642" s="171" t="s">
        <v>43044</v>
      </c>
      <c r="C21642" s="171" t="s">
        <v>209</v>
      </c>
      <c r="D21642" s="171" t="s">
        <v>80</v>
      </c>
      <c r="E21642" s="11">
        <v>45413</v>
      </c>
      <c r="F21642">
        <v>0</v>
      </c>
      <c r="G21642">
        <v>0</v>
      </c>
      <c r="I21642">
        <v>0</v>
      </c>
      <c r="J21642">
        <v>0</v>
      </c>
      <c r="L21642">
        <v>0</v>
      </c>
      <c r="N21642">
        <v>0</v>
      </c>
      <c r="P21642">
        <v>0</v>
      </c>
      <c r="Q21642">
        <v>0</v>
      </c>
      <c r="S21642">
        <v>0</v>
      </c>
    </row>
    <row r="21643" spans="1:19" x14ac:dyDescent="0.3">
      <c r="A21643" t="s">
        <v>43045</v>
      </c>
      <c r="B21643" s="171" t="s">
        <v>43046</v>
      </c>
      <c r="C21643" s="171" t="s">
        <v>76</v>
      </c>
      <c r="D21643" s="171" t="s">
        <v>80</v>
      </c>
      <c r="E21643" s="11">
        <v>45413</v>
      </c>
      <c r="F21643">
        <v>0</v>
      </c>
      <c r="G21643">
        <v>0</v>
      </c>
      <c r="I21643">
        <v>0</v>
      </c>
      <c r="J21643">
        <v>0</v>
      </c>
      <c r="L21643">
        <v>0</v>
      </c>
      <c r="N21643">
        <v>0</v>
      </c>
      <c r="P21643">
        <v>0</v>
      </c>
      <c r="Q21643">
        <v>0</v>
      </c>
      <c r="S21643">
        <v>0</v>
      </c>
    </row>
    <row r="21644" spans="1:19" x14ac:dyDescent="0.3">
      <c r="A21644" t="s">
        <v>43047</v>
      </c>
      <c r="B21644" s="171" t="s">
        <v>43048</v>
      </c>
      <c r="C21644" s="171" t="s">
        <v>15347</v>
      </c>
      <c r="D21644" s="171" t="s">
        <v>80</v>
      </c>
      <c r="E21644" s="11">
        <v>45413</v>
      </c>
      <c r="F21644">
        <v>0</v>
      </c>
      <c r="G21644">
        <v>0</v>
      </c>
      <c r="I21644">
        <v>0</v>
      </c>
      <c r="J21644">
        <v>0</v>
      </c>
      <c r="L21644">
        <v>0</v>
      </c>
      <c r="N21644">
        <v>0</v>
      </c>
      <c r="P21644">
        <v>0</v>
      </c>
      <c r="Q21644">
        <v>0</v>
      </c>
      <c r="S21644">
        <v>0</v>
      </c>
    </row>
    <row r="21645" spans="1:19" x14ac:dyDescent="0.3">
      <c r="A21645" t="s">
        <v>43049</v>
      </c>
      <c r="B21645" s="171" t="s">
        <v>43050</v>
      </c>
      <c r="C21645" s="171" t="s">
        <v>203</v>
      </c>
      <c r="D21645" s="171" t="s">
        <v>80</v>
      </c>
      <c r="E21645" s="11">
        <v>45413</v>
      </c>
      <c r="F21645">
        <v>3</v>
      </c>
      <c r="G21645">
        <v>3</v>
      </c>
      <c r="I21645">
        <v>3</v>
      </c>
      <c r="J21645">
        <v>15</v>
      </c>
      <c r="L21645">
        <v>15</v>
      </c>
      <c r="N21645">
        <v>3</v>
      </c>
      <c r="P21645">
        <v>0</v>
      </c>
      <c r="Q21645">
        <v>0</v>
      </c>
      <c r="S21645">
        <v>0</v>
      </c>
    </row>
    <row r="21646" spans="1:19" x14ac:dyDescent="0.3">
      <c r="A21646" t="s">
        <v>43051</v>
      </c>
      <c r="B21646" s="171" t="s">
        <v>43052</v>
      </c>
      <c r="C21646" s="171" t="s">
        <v>15340</v>
      </c>
      <c r="D21646" s="171" t="s">
        <v>15341</v>
      </c>
      <c r="E21646" s="11">
        <v>45413</v>
      </c>
      <c r="F21646">
        <v>0</v>
      </c>
      <c r="G21646">
        <v>0</v>
      </c>
      <c r="I21646">
        <v>0</v>
      </c>
      <c r="J21646">
        <v>0</v>
      </c>
      <c r="L21646">
        <v>0</v>
      </c>
      <c r="N21646">
        <v>0</v>
      </c>
      <c r="P21646">
        <v>0</v>
      </c>
      <c r="Q21646">
        <v>0</v>
      </c>
      <c r="S21646">
        <v>0</v>
      </c>
    </row>
    <row r="21647" spans="1:19" x14ac:dyDescent="0.3">
      <c r="A21647" t="s">
        <v>43053</v>
      </c>
      <c r="B21647" s="171" t="s">
        <v>43054</v>
      </c>
      <c r="C21647" s="171" t="s">
        <v>15340</v>
      </c>
      <c r="D21647" s="171" t="s">
        <v>80</v>
      </c>
      <c r="E21647" s="11">
        <v>45413</v>
      </c>
      <c r="F21647">
        <v>0</v>
      </c>
      <c r="G21647">
        <v>0</v>
      </c>
      <c r="I21647">
        <v>0</v>
      </c>
      <c r="J21647">
        <v>0</v>
      </c>
      <c r="L21647">
        <v>0</v>
      </c>
      <c r="N21647">
        <v>0</v>
      </c>
      <c r="P21647">
        <v>0</v>
      </c>
      <c r="Q21647">
        <v>0</v>
      </c>
      <c r="S21647">
        <v>0</v>
      </c>
    </row>
    <row r="21648" spans="1:19" x14ac:dyDescent="0.3">
      <c r="A21648" t="s">
        <v>43055</v>
      </c>
      <c r="B21648" s="171" t="s">
        <v>43056</v>
      </c>
      <c r="C21648" s="171" t="s">
        <v>15344</v>
      </c>
      <c r="D21648" s="171" t="s">
        <v>15341</v>
      </c>
      <c r="E21648" s="11">
        <v>45413</v>
      </c>
      <c r="F21648">
        <v>0</v>
      </c>
      <c r="G21648">
        <v>0</v>
      </c>
      <c r="I21648">
        <v>0</v>
      </c>
      <c r="J21648">
        <v>0</v>
      </c>
      <c r="L21648">
        <v>0</v>
      </c>
      <c r="N21648">
        <v>0</v>
      </c>
      <c r="P21648">
        <v>0</v>
      </c>
      <c r="Q21648">
        <v>0</v>
      </c>
      <c r="S21648">
        <v>0</v>
      </c>
    </row>
    <row r="21649" spans="1:19" x14ac:dyDescent="0.3">
      <c r="A21649" t="s">
        <v>43057</v>
      </c>
      <c r="B21649" s="171" t="s">
        <v>43058</v>
      </c>
      <c r="C21649" s="171" t="s">
        <v>15347</v>
      </c>
      <c r="D21649" s="171" t="s">
        <v>15341</v>
      </c>
      <c r="E21649" s="11">
        <v>45413</v>
      </c>
      <c r="F21649">
        <v>0</v>
      </c>
      <c r="G21649">
        <v>0</v>
      </c>
      <c r="I21649">
        <v>0</v>
      </c>
      <c r="J21649">
        <v>0</v>
      </c>
      <c r="L21649">
        <v>0</v>
      </c>
      <c r="N21649">
        <v>0</v>
      </c>
      <c r="P21649">
        <v>0</v>
      </c>
      <c r="Q21649">
        <v>0</v>
      </c>
      <c r="S21649">
        <v>0</v>
      </c>
    </row>
    <row r="21650" spans="1:19" x14ac:dyDescent="0.3">
      <c r="A21650" t="s">
        <v>43047</v>
      </c>
      <c r="B21650" s="171" t="s">
        <v>43048</v>
      </c>
      <c r="C21650" s="171" t="s">
        <v>15347</v>
      </c>
      <c r="D21650" s="171" t="s">
        <v>80</v>
      </c>
      <c r="E21650" s="11">
        <v>45413</v>
      </c>
      <c r="F21650">
        <v>1</v>
      </c>
      <c r="G21650">
        <v>1</v>
      </c>
      <c r="I21650">
        <v>0</v>
      </c>
      <c r="J21650">
        <v>6</v>
      </c>
      <c r="L21650">
        <v>6</v>
      </c>
      <c r="N21650">
        <v>0</v>
      </c>
      <c r="P21650">
        <v>0</v>
      </c>
      <c r="Q21650">
        <v>0</v>
      </c>
      <c r="S21650">
        <v>0</v>
      </c>
    </row>
    <row r="21651" spans="1:19" x14ac:dyDescent="0.3">
      <c r="A21651" t="s">
        <v>43059</v>
      </c>
      <c r="B21651" s="171" t="s">
        <v>43060</v>
      </c>
      <c r="C21651" s="171" t="s">
        <v>203</v>
      </c>
      <c r="D21651" s="171" t="s">
        <v>15341</v>
      </c>
      <c r="E21651" s="11">
        <v>45413</v>
      </c>
      <c r="F21651">
        <v>0</v>
      </c>
      <c r="G21651">
        <v>0</v>
      </c>
      <c r="I21651">
        <v>0</v>
      </c>
      <c r="J21651">
        <v>0</v>
      </c>
      <c r="L21651">
        <v>0</v>
      </c>
      <c r="N21651">
        <v>0</v>
      </c>
      <c r="P21651">
        <v>0</v>
      </c>
      <c r="Q21651">
        <v>0</v>
      </c>
      <c r="S21651">
        <v>0</v>
      </c>
    </row>
    <row r="21652" spans="1:19" x14ac:dyDescent="0.3">
      <c r="A21652" t="s">
        <v>43061</v>
      </c>
      <c r="B21652" s="171" t="s">
        <v>43062</v>
      </c>
      <c r="C21652" s="171" t="s">
        <v>24281</v>
      </c>
      <c r="D21652" s="171" t="s">
        <v>15341</v>
      </c>
      <c r="E21652" s="11">
        <v>45413</v>
      </c>
      <c r="F21652">
        <v>0</v>
      </c>
      <c r="G21652">
        <v>0</v>
      </c>
      <c r="I21652">
        <v>0</v>
      </c>
      <c r="J21652">
        <v>0</v>
      </c>
      <c r="L21652">
        <v>0</v>
      </c>
      <c r="N21652">
        <v>0</v>
      </c>
      <c r="P21652">
        <v>0</v>
      </c>
      <c r="Q21652">
        <v>0</v>
      </c>
      <c r="S21652">
        <v>0</v>
      </c>
    </row>
    <row r="21653" spans="1:19" x14ac:dyDescent="0.3">
      <c r="A21653" t="s">
        <v>43063</v>
      </c>
      <c r="B21653" s="171" t="s">
        <v>43064</v>
      </c>
      <c r="C21653" s="171" t="s">
        <v>24281</v>
      </c>
      <c r="D21653" s="171" t="s">
        <v>80</v>
      </c>
      <c r="E21653" s="11">
        <v>45413</v>
      </c>
      <c r="F21653">
        <v>0</v>
      </c>
      <c r="G21653">
        <v>0</v>
      </c>
      <c r="I21653">
        <v>0</v>
      </c>
      <c r="J21653">
        <v>0</v>
      </c>
      <c r="L21653">
        <v>0</v>
      </c>
      <c r="N21653">
        <v>0</v>
      </c>
      <c r="P21653">
        <v>0</v>
      </c>
      <c r="Q21653">
        <v>0</v>
      </c>
      <c r="S21653">
        <v>0</v>
      </c>
    </row>
    <row r="21654" spans="1:19" x14ac:dyDescent="0.3">
      <c r="A21654" t="s">
        <v>43065</v>
      </c>
      <c r="B21654" s="171" t="s">
        <v>43066</v>
      </c>
      <c r="C21654" s="171" t="s">
        <v>24284</v>
      </c>
      <c r="D21654" s="171" t="s">
        <v>80</v>
      </c>
      <c r="E21654" s="11">
        <v>45413</v>
      </c>
      <c r="F21654">
        <v>2</v>
      </c>
      <c r="G21654">
        <v>3</v>
      </c>
      <c r="I21654">
        <v>6</v>
      </c>
      <c r="J21654">
        <v>12</v>
      </c>
      <c r="L21654">
        <v>17</v>
      </c>
      <c r="N21654">
        <v>5</v>
      </c>
      <c r="P21654">
        <v>0</v>
      </c>
      <c r="Q21654">
        <v>0</v>
      </c>
      <c r="S21654">
        <v>1</v>
      </c>
    </row>
    <row r="21655" spans="1:19" x14ac:dyDescent="0.3">
      <c r="A21655" t="s">
        <v>43067</v>
      </c>
      <c r="B21655" s="171" t="s">
        <v>43068</v>
      </c>
      <c r="C21655" s="171" t="s">
        <v>18126</v>
      </c>
      <c r="D21655" s="171" t="s">
        <v>80</v>
      </c>
      <c r="E21655" s="11">
        <v>45413</v>
      </c>
      <c r="F21655">
        <v>0</v>
      </c>
      <c r="G21655">
        <v>0</v>
      </c>
      <c r="I21655">
        <v>0</v>
      </c>
      <c r="J21655">
        <v>0</v>
      </c>
      <c r="L21655">
        <v>0</v>
      </c>
      <c r="N21655">
        <v>0</v>
      </c>
      <c r="P21655">
        <v>0</v>
      </c>
      <c r="Q21655">
        <v>0</v>
      </c>
      <c r="S21655">
        <v>0</v>
      </c>
    </row>
    <row r="21656" spans="1:19" x14ac:dyDescent="0.3">
      <c r="A21656" t="s">
        <v>43069</v>
      </c>
      <c r="B21656" s="171" t="s">
        <v>43070</v>
      </c>
      <c r="C21656" s="171" t="s">
        <v>128</v>
      </c>
      <c r="D21656" s="171" t="s">
        <v>80</v>
      </c>
      <c r="E21656" s="11">
        <v>45413</v>
      </c>
      <c r="F21656">
        <v>0</v>
      </c>
      <c r="G21656">
        <v>0</v>
      </c>
      <c r="I21656">
        <v>0</v>
      </c>
      <c r="J21656">
        <v>0</v>
      </c>
      <c r="L21656">
        <v>0</v>
      </c>
      <c r="N21656">
        <v>0</v>
      </c>
      <c r="P21656">
        <v>0</v>
      </c>
      <c r="Q21656">
        <v>0</v>
      </c>
      <c r="S21656">
        <v>0</v>
      </c>
    </row>
    <row r="21657" spans="1:19" x14ac:dyDescent="0.3">
      <c r="A21657" t="s">
        <v>43071</v>
      </c>
      <c r="B21657" s="171" t="s">
        <v>43072</v>
      </c>
      <c r="C21657" s="171" t="s">
        <v>14824</v>
      </c>
      <c r="D21657" s="171" t="s">
        <v>80</v>
      </c>
      <c r="E21657" s="11">
        <v>45413</v>
      </c>
      <c r="F21657">
        <v>0</v>
      </c>
      <c r="G21657">
        <v>0</v>
      </c>
      <c r="I21657">
        <v>0</v>
      </c>
      <c r="J21657">
        <v>0</v>
      </c>
      <c r="L21657">
        <v>0</v>
      </c>
      <c r="N21657">
        <v>0</v>
      </c>
      <c r="P21657">
        <v>0</v>
      </c>
      <c r="Q21657">
        <v>0</v>
      </c>
      <c r="S21657">
        <v>0</v>
      </c>
    </row>
    <row r="21658" spans="1:19" x14ac:dyDescent="0.3">
      <c r="A21658" t="s">
        <v>43073</v>
      </c>
      <c r="B21658" s="171" t="s">
        <v>43074</v>
      </c>
      <c r="C21658" s="171" t="s">
        <v>152</v>
      </c>
      <c r="D21658" s="171" t="s">
        <v>80</v>
      </c>
      <c r="E21658" s="11">
        <v>45413</v>
      </c>
      <c r="F21658">
        <v>0</v>
      </c>
      <c r="G21658">
        <v>0</v>
      </c>
      <c r="I21658">
        <v>0</v>
      </c>
      <c r="J21658">
        <v>0</v>
      </c>
      <c r="L21658">
        <v>0</v>
      </c>
      <c r="N21658">
        <v>0</v>
      </c>
      <c r="P21658">
        <v>0</v>
      </c>
      <c r="Q21658">
        <v>0</v>
      </c>
      <c r="S21658">
        <v>0</v>
      </c>
    </row>
    <row r="21659" spans="1:19" x14ac:dyDescent="0.3">
      <c r="A21659" t="s">
        <v>43075</v>
      </c>
      <c r="B21659" s="171" t="s">
        <v>43076</v>
      </c>
      <c r="C21659" s="171" t="s">
        <v>194</v>
      </c>
      <c r="D21659" s="171" t="s">
        <v>80</v>
      </c>
      <c r="E21659" s="11">
        <v>45413</v>
      </c>
      <c r="F21659">
        <v>3</v>
      </c>
      <c r="G21659">
        <v>5</v>
      </c>
      <c r="I21659">
        <v>16</v>
      </c>
      <c r="J21659">
        <v>18</v>
      </c>
      <c r="L21659">
        <v>27</v>
      </c>
      <c r="N21659">
        <v>14</v>
      </c>
      <c r="P21659">
        <v>3</v>
      </c>
      <c r="Q21659">
        <v>3</v>
      </c>
      <c r="S21659">
        <v>2</v>
      </c>
    </row>
    <row r="21660" spans="1:19" x14ac:dyDescent="0.3">
      <c r="A21660" t="s">
        <v>43077</v>
      </c>
      <c r="B21660" s="171" t="s">
        <v>43078</v>
      </c>
      <c r="C21660" s="171" t="s">
        <v>39930</v>
      </c>
      <c r="D21660" s="171" t="s">
        <v>80</v>
      </c>
      <c r="E21660" s="11">
        <v>45413</v>
      </c>
      <c r="F21660">
        <v>6</v>
      </c>
      <c r="G21660">
        <v>7</v>
      </c>
      <c r="I21660">
        <v>20</v>
      </c>
      <c r="J21660">
        <v>24</v>
      </c>
      <c r="L21660">
        <v>28</v>
      </c>
      <c r="N21660">
        <v>10</v>
      </c>
      <c r="P21660">
        <v>8</v>
      </c>
      <c r="Q21660">
        <v>8</v>
      </c>
      <c r="S21660">
        <v>10</v>
      </c>
    </row>
    <row r="21661" spans="1:19" x14ac:dyDescent="0.3">
      <c r="A21661" t="s">
        <v>43079</v>
      </c>
      <c r="B21661" s="171" t="s">
        <v>43080</v>
      </c>
      <c r="C21661" s="171" t="s">
        <v>39933</v>
      </c>
      <c r="D21661" s="171" t="s">
        <v>80</v>
      </c>
      <c r="E21661" s="11">
        <v>45413</v>
      </c>
      <c r="F21661">
        <v>3</v>
      </c>
      <c r="G21661">
        <v>1</v>
      </c>
      <c r="I21661">
        <v>13</v>
      </c>
      <c r="J21661">
        <v>12</v>
      </c>
      <c r="L21661">
        <v>4</v>
      </c>
      <c r="N21661">
        <v>11</v>
      </c>
      <c r="P21661">
        <v>0</v>
      </c>
      <c r="Q21661">
        <v>2</v>
      </c>
      <c r="S21661">
        <v>2</v>
      </c>
    </row>
    <row r="21662" spans="1:19" x14ac:dyDescent="0.3">
      <c r="A21662" t="s">
        <v>43081</v>
      </c>
      <c r="B21662" s="171" t="s">
        <v>43082</v>
      </c>
      <c r="C21662" s="171" t="s">
        <v>39936</v>
      </c>
      <c r="D21662" s="171" t="s">
        <v>80</v>
      </c>
      <c r="E21662" s="11">
        <v>45413</v>
      </c>
      <c r="F21662">
        <v>0</v>
      </c>
      <c r="G21662">
        <v>1</v>
      </c>
      <c r="I21662">
        <v>0</v>
      </c>
      <c r="J21662">
        <v>0</v>
      </c>
      <c r="L21662">
        <v>4</v>
      </c>
      <c r="N21662">
        <v>0</v>
      </c>
      <c r="P21662">
        <v>0</v>
      </c>
      <c r="Q21662">
        <v>0</v>
      </c>
      <c r="S21662">
        <v>0</v>
      </c>
    </row>
    <row r="21663" spans="1:19" x14ac:dyDescent="0.3">
      <c r="A21663" t="s">
        <v>43083</v>
      </c>
      <c r="B21663" s="171" t="s">
        <v>43084</v>
      </c>
      <c r="C21663" s="171" t="s">
        <v>39939</v>
      </c>
      <c r="D21663" s="171" t="s">
        <v>80</v>
      </c>
      <c r="E21663" s="11">
        <v>45413</v>
      </c>
      <c r="F21663">
        <v>1</v>
      </c>
      <c r="G21663">
        <v>1</v>
      </c>
      <c r="I21663">
        <v>5</v>
      </c>
      <c r="J21663">
        <v>4</v>
      </c>
      <c r="L21663">
        <v>4</v>
      </c>
      <c r="N21663">
        <v>5</v>
      </c>
      <c r="P21663">
        <v>0</v>
      </c>
      <c r="Q21663">
        <v>0</v>
      </c>
      <c r="S21663">
        <v>0</v>
      </c>
    </row>
    <row r="21664" spans="1:19" x14ac:dyDescent="0.3">
      <c r="A21664" t="s">
        <v>43085</v>
      </c>
      <c r="B21664" s="171" t="s">
        <v>43086</v>
      </c>
      <c r="C21664" s="171" t="s">
        <v>39942</v>
      </c>
      <c r="D21664" s="171" t="s">
        <v>80</v>
      </c>
      <c r="E21664" s="11">
        <v>45413</v>
      </c>
      <c r="F21664">
        <v>1</v>
      </c>
      <c r="G21664">
        <v>3</v>
      </c>
      <c r="I21664">
        <v>8</v>
      </c>
      <c r="J21664">
        <v>4</v>
      </c>
      <c r="L21664">
        <v>12</v>
      </c>
      <c r="N21664">
        <v>8</v>
      </c>
      <c r="P21664">
        <v>0</v>
      </c>
      <c r="Q21664">
        <v>0</v>
      </c>
      <c r="S21664">
        <v>0</v>
      </c>
    </row>
    <row r="21665" spans="1:19" x14ac:dyDescent="0.3">
      <c r="A21665" t="s">
        <v>43087</v>
      </c>
      <c r="B21665" s="171" t="s">
        <v>43088</v>
      </c>
      <c r="C21665" s="171" t="s">
        <v>18137</v>
      </c>
      <c r="D21665" s="171" t="s">
        <v>80</v>
      </c>
      <c r="E21665" s="11">
        <v>45413</v>
      </c>
      <c r="F21665">
        <v>0</v>
      </c>
      <c r="G21665">
        <v>0</v>
      </c>
      <c r="I21665">
        <v>0</v>
      </c>
      <c r="J21665">
        <v>0</v>
      </c>
      <c r="L21665">
        <v>0</v>
      </c>
      <c r="N21665">
        <v>0</v>
      </c>
      <c r="P21665">
        <v>0</v>
      </c>
      <c r="Q21665">
        <v>0</v>
      </c>
      <c r="S21665">
        <v>0</v>
      </c>
    </row>
    <row r="21666" spans="1:19" x14ac:dyDescent="0.3">
      <c r="A21666" t="s">
        <v>43089</v>
      </c>
      <c r="B21666" s="171" t="s">
        <v>43090</v>
      </c>
      <c r="C21666" s="171" t="s">
        <v>18140</v>
      </c>
      <c r="D21666" s="171" t="s">
        <v>80</v>
      </c>
      <c r="E21666" s="11">
        <v>45413</v>
      </c>
      <c r="F21666">
        <v>2</v>
      </c>
      <c r="G21666">
        <v>4</v>
      </c>
      <c r="I21666">
        <v>6</v>
      </c>
      <c r="J21666">
        <v>10</v>
      </c>
      <c r="L21666">
        <v>20</v>
      </c>
      <c r="N21666">
        <v>5</v>
      </c>
      <c r="P21666">
        <v>3</v>
      </c>
      <c r="Q21666">
        <v>3</v>
      </c>
      <c r="S21666">
        <v>1</v>
      </c>
    </row>
    <row r="21667" spans="1:19" x14ac:dyDescent="0.3">
      <c r="A21667" t="s">
        <v>43091</v>
      </c>
      <c r="B21667" s="171" t="s">
        <v>43092</v>
      </c>
      <c r="C21667" s="171" t="s">
        <v>236</v>
      </c>
      <c r="D21667" s="171" t="s">
        <v>80</v>
      </c>
      <c r="E21667" s="11">
        <v>45413</v>
      </c>
      <c r="F21667">
        <v>0</v>
      </c>
      <c r="G21667">
        <v>0</v>
      </c>
      <c r="I21667">
        <v>0</v>
      </c>
      <c r="J21667">
        <v>0</v>
      </c>
      <c r="L21667">
        <v>0</v>
      </c>
      <c r="N21667">
        <v>0</v>
      </c>
      <c r="P21667">
        <v>0</v>
      </c>
      <c r="Q21667">
        <v>0</v>
      </c>
      <c r="S21667">
        <v>0</v>
      </c>
    </row>
    <row r="21668" spans="1:19" x14ac:dyDescent="0.3">
      <c r="A21668" t="s">
        <v>43093</v>
      </c>
      <c r="B21668" s="171" t="s">
        <v>43094</v>
      </c>
      <c r="C21668" s="171" t="s">
        <v>239</v>
      </c>
      <c r="D21668" s="171" t="s">
        <v>80</v>
      </c>
      <c r="E21668" s="11">
        <v>45413</v>
      </c>
      <c r="F21668">
        <v>0</v>
      </c>
      <c r="G21668">
        <v>0</v>
      </c>
      <c r="I21668">
        <v>0</v>
      </c>
      <c r="J21668">
        <v>0</v>
      </c>
      <c r="L21668">
        <v>0</v>
      </c>
      <c r="N21668">
        <v>0</v>
      </c>
      <c r="P21668">
        <v>0</v>
      </c>
      <c r="Q21668">
        <v>0</v>
      </c>
      <c r="S21668">
        <v>0</v>
      </c>
    </row>
    <row r="21669" spans="1:19" x14ac:dyDescent="0.3">
      <c r="A21669" t="s">
        <v>43095</v>
      </c>
      <c r="B21669" s="171" t="s">
        <v>43096</v>
      </c>
      <c r="C21669" s="171" t="s">
        <v>176</v>
      </c>
      <c r="D21669" s="171" t="s">
        <v>80</v>
      </c>
      <c r="E21669" s="11">
        <v>45413</v>
      </c>
      <c r="F21669">
        <v>2</v>
      </c>
      <c r="G21669">
        <v>2</v>
      </c>
      <c r="I21669">
        <v>7</v>
      </c>
      <c r="J21669">
        <v>11</v>
      </c>
      <c r="L21669">
        <v>11</v>
      </c>
      <c r="N21669">
        <v>7</v>
      </c>
      <c r="P21669">
        <v>0</v>
      </c>
      <c r="Q21669">
        <v>2</v>
      </c>
      <c r="S21669">
        <v>0</v>
      </c>
    </row>
    <row r="21670" spans="1:19" x14ac:dyDescent="0.3">
      <c r="A21670" t="s">
        <v>43097</v>
      </c>
      <c r="B21670" s="171" t="s">
        <v>43098</v>
      </c>
      <c r="C21670" s="171" t="s">
        <v>206</v>
      </c>
      <c r="D21670" s="171" t="s">
        <v>80</v>
      </c>
      <c r="E21670" s="11">
        <v>45413</v>
      </c>
      <c r="F21670">
        <v>1.5</v>
      </c>
      <c r="G21670">
        <v>2</v>
      </c>
      <c r="I21670">
        <v>1</v>
      </c>
      <c r="J21670">
        <v>7</v>
      </c>
      <c r="L21670">
        <v>8</v>
      </c>
      <c r="N21670">
        <v>1</v>
      </c>
      <c r="P21670">
        <v>0</v>
      </c>
      <c r="Q21670">
        <v>0</v>
      </c>
      <c r="S21670">
        <v>0</v>
      </c>
    </row>
    <row r="21671" spans="1:19" x14ac:dyDescent="0.3">
      <c r="A21671" t="s">
        <v>43099</v>
      </c>
      <c r="B21671" s="171" t="s">
        <v>43100</v>
      </c>
      <c r="C21671" s="171" t="s">
        <v>176</v>
      </c>
      <c r="D21671" s="171" t="s">
        <v>15341</v>
      </c>
      <c r="E21671" s="11">
        <v>45413</v>
      </c>
      <c r="F21671">
        <v>0</v>
      </c>
      <c r="G21671">
        <v>0</v>
      </c>
      <c r="I21671">
        <v>0</v>
      </c>
      <c r="J21671">
        <v>0</v>
      </c>
      <c r="L21671">
        <v>0</v>
      </c>
      <c r="N21671">
        <v>0</v>
      </c>
      <c r="P21671">
        <v>0</v>
      </c>
      <c r="Q21671">
        <v>0</v>
      </c>
      <c r="S21671">
        <v>0</v>
      </c>
    </row>
    <row r="21672" spans="1:19" x14ac:dyDescent="0.3">
      <c r="A21672" t="s">
        <v>43101</v>
      </c>
      <c r="B21672" s="171" t="s">
        <v>43102</v>
      </c>
      <c r="C21672" s="171" t="s">
        <v>206</v>
      </c>
      <c r="D21672" s="171" t="s">
        <v>15341</v>
      </c>
      <c r="E21672" s="11">
        <v>45413</v>
      </c>
      <c r="F21672">
        <v>0</v>
      </c>
      <c r="G21672">
        <v>0</v>
      </c>
      <c r="I21672">
        <v>0</v>
      </c>
      <c r="J21672">
        <v>0</v>
      </c>
      <c r="L21672">
        <v>0</v>
      </c>
      <c r="N21672">
        <v>0</v>
      </c>
      <c r="P21672">
        <v>0</v>
      </c>
      <c r="Q21672">
        <v>0</v>
      </c>
      <c r="S21672">
        <v>0</v>
      </c>
    </row>
    <row r="21673" spans="1:19" x14ac:dyDescent="0.3">
      <c r="A21673" t="s">
        <v>43103</v>
      </c>
      <c r="B21673" s="171" t="s">
        <v>43104</v>
      </c>
      <c r="C21673" s="171" t="s">
        <v>16544</v>
      </c>
      <c r="D21673" s="171" t="s">
        <v>15341</v>
      </c>
      <c r="E21673" s="11">
        <v>45413</v>
      </c>
      <c r="F21673">
        <v>0</v>
      </c>
      <c r="G21673">
        <v>0</v>
      </c>
      <c r="I21673">
        <v>0</v>
      </c>
      <c r="J21673">
        <v>0</v>
      </c>
      <c r="L21673">
        <v>0</v>
      </c>
      <c r="N21673">
        <v>0</v>
      </c>
      <c r="P21673">
        <v>0</v>
      </c>
      <c r="Q21673">
        <v>0</v>
      </c>
      <c r="S21673">
        <v>0</v>
      </c>
    </row>
    <row r="21674" spans="1:19" x14ac:dyDescent="0.3">
      <c r="A21674" t="s">
        <v>43105</v>
      </c>
      <c r="B21674" s="171" t="s">
        <v>43106</v>
      </c>
      <c r="C21674" s="171" t="s">
        <v>16544</v>
      </c>
      <c r="D21674" s="171" t="s">
        <v>80</v>
      </c>
      <c r="E21674" s="11">
        <v>45413</v>
      </c>
      <c r="F21674">
        <v>0</v>
      </c>
      <c r="G21674">
        <v>0</v>
      </c>
      <c r="I21674">
        <v>0</v>
      </c>
      <c r="J21674">
        <v>0</v>
      </c>
      <c r="L21674">
        <v>0</v>
      </c>
      <c r="N21674">
        <v>0</v>
      </c>
      <c r="P21674">
        <v>0</v>
      </c>
      <c r="Q21674">
        <v>0</v>
      </c>
      <c r="S21674">
        <v>0</v>
      </c>
    </row>
    <row r="21675" spans="1:19" x14ac:dyDescent="0.3">
      <c r="A21675" t="s">
        <v>43107</v>
      </c>
      <c r="B21675" s="171" t="s">
        <v>43108</v>
      </c>
      <c r="C21675" s="171" t="s">
        <v>24315</v>
      </c>
      <c r="D21675" s="171" t="s">
        <v>15341</v>
      </c>
      <c r="E21675" s="11">
        <v>45413</v>
      </c>
      <c r="F21675">
        <v>0</v>
      </c>
      <c r="G21675">
        <v>0</v>
      </c>
      <c r="I21675">
        <v>0</v>
      </c>
      <c r="J21675">
        <v>0</v>
      </c>
      <c r="L21675">
        <v>0</v>
      </c>
      <c r="N21675">
        <v>0</v>
      </c>
      <c r="P21675">
        <v>0</v>
      </c>
      <c r="Q21675">
        <v>0</v>
      </c>
      <c r="S21675">
        <v>0</v>
      </c>
    </row>
    <row r="21676" spans="1:19" x14ac:dyDescent="0.3">
      <c r="A21676" t="s">
        <v>43109</v>
      </c>
      <c r="B21676" s="171" t="s">
        <v>43110</v>
      </c>
      <c r="C21676" s="171" t="s">
        <v>24315</v>
      </c>
      <c r="D21676" s="171" t="s">
        <v>80</v>
      </c>
      <c r="E21676" s="11">
        <v>45413</v>
      </c>
      <c r="F21676">
        <v>0</v>
      </c>
      <c r="G21676">
        <v>0</v>
      </c>
      <c r="I21676">
        <v>0</v>
      </c>
      <c r="J21676">
        <v>0</v>
      </c>
      <c r="L21676">
        <v>0</v>
      </c>
      <c r="N21676">
        <v>0</v>
      </c>
      <c r="P21676">
        <v>0</v>
      </c>
      <c r="Q21676">
        <v>0</v>
      </c>
      <c r="S21676">
        <v>0</v>
      </c>
    </row>
    <row r="21677" spans="1:19" x14ac:dyDescent="0.3">
      <c r="A21677" t="s">
        <v>43111</v>
      </c>
      <c r="B21677" s="171" t="s">
        <v>43112</v>
      </c>
      <c r="C21677" s="171" t="s">
        <v>34833</v>
      </c>
      <c r="D21677" s="171" t="s">
        <v>80</v>
      </c>
      <c r="E21677" s="11">
        <v>45413</v>
      </c>
      <c r="F21677">
        <v>1.5</v>
      </c>
      <c r="G21677">
        <v>2</v>
      </c>
      <c r="I21677">
        <v>2</v>
      </c>
      <c r="J21677">
        <v>9</v>
      </c>
      <c r="L21677">
        <v>11</v>
      </c>
      <c r="N21677">
        <v>2</v>
      </c>
      <c r="P21677">
        <v>1</v>
      </c>
      <c r="Q21677">
        <v>1</v>
      </c>
      <c r="S21677">
        <v>0</v>
      </c>
    </row>
    <row r="21678" spans="1:19" x14ac:dyDescent="0.3">
      <c r="A21678" t="s">
        <v>43113</v>
      </c>
      <c r="B21678" s="171" t="s">
        <v>43114</v>
      </c>
      <c r="C21678" s="171" t="s">
        <v>34836</v>
      </c>
      <c r="D21678" s="171" t="s">
        <v>80</v>
      </c>
      <c r="E21678" s="11">
        <v>45413</v>
      </c>
      <c r="F21678">
        <v>1.5</v>
      </c>
      <c r="G21678">
        <v>1.5</v>
      </c>
      <c r="I21678">
        <v>2</v>
      </c>
      <c r="J21678">
        <v>7</v>
      </c>
      <c r="L21678">
        <v>7</v>
      </c>
      <c r="N21678">
        <v>2</v>
      </c>
      <c r="P21678">
        <v>0</v>
      </c>
      <c r="Q21678">
        <v>0</v>
      </c>
      <c r="S21678">
        <v>0</v>
      </c>
    </row>
    <row r="21679" spans="1:19" x14ac:dyDescent="0.3">
      <c r="A21679" t="s">
        <v>43115</v>
      </c>
      <c r="B21679" s="171" t="s">
        <v>43116</v>
      </c>
      <c r="C21679" s="171" t="s">
        <v>113</v>
      </c>
      <c r="D21679" s="171" t="s">
        <v>80</v>
      </c>
      <c r="E21679" s="11">
        <v>45413</v>
      </c>
      <c r="F21679">
        <v>0</v>
      </c>
      <c r="G21679">
        <v>0</v>
      </c>
      <c r="I21679">
        <v>0</v>
      </c>
      <c r="J21679">
        <v>0</v>
      </c>
      <c r="L21679">
        <v>0</v>
      </c>
      <c r="N21679">
        <v>0</v>
      </c>
      <c r="P21679">
        <v>0</v>
      </c>
      <c r="Q21679">
        <v>0</v>
      </c>
      <c r="S21679">
        <v>0</v>
      </c>
    </row>
    <row r="21680" spans="1:19" x14ac:dyDescent="0.3">
      <c r="A21680" t="s">
        <v>43117</v>
      </c>
      <c r="B21680" s="171" t="s">
        <v>43118</v>
      </c>
      <c r="C21680" s="171" t="s">
        <v>131</v>
      </c>
      <c r="D21680" s="171" t="s">
        <v>80</v>
      </c>
      <c r="E21680" s="11">
        <v>45413</v>
      </c>
      <c r="F21680">
        <v>0</v>
      </c>
      <c r="G21680">
        <v>0</v>
      </c>
      <c r="I21680">
        <v>0</v>
      </c>
      <c r="J21680">
        <v>0</v>
      </c>
      <c r="L21680">
        <v>0</v>
      </c>
      <c r="N21680">
        <v>0</v>
      </c>
      <c r="P21680">
        <v>0</v>
      </c>
      <c r="Q21680">
        <v>0</v>
      </c>
      <c r="S21680">
        <v>0</v>
      </c>
    </row>
    <row r="21681" spans="1:19" x14ac:dyDescent="0.3">
      <c r="A21681" t="s">
        <v>43119</v>
      </c>
      <c r="B21681" s="171" t="s">
        <v>43120</v>
      </c>
      <c r="C21681" s="171" t="s">
        <v>14843</v>
      </c>
      <c r="D21681" s="171" t="s">
        <v>80</v>
      </c>
      <c r="E21681" s="11">
        <v>45413</v>
      </c>
      <c r="F21681">
        <v>0</v>
      </c>
      <c r="G21681">
        <v>0</v>
      </c>
      <c r="I21681">
        <v>0</v>
      </c>
      <c r="J21681">
        <v>0</v>
      </c>
      <c r="L21681">
        <v>0</v>
      </c>
      <c r="N21681">
        <v>0</v>
      </c>
      <c r="P21681">
        <v>0</v>
      </c>
      <c r="Q21681">
        <v>0</v>
      </c>
      <c r="S21681">
        <v>0</v>
      </c>
    </row>
    <row r="21682" spans="1:19" x14ac:dyDescent="0.3">
      <c r="A21682" t="s">
        <v>43121</v>
      </c>
      <c r="B21682" s="171" t="s">
        <v>43122</v>
      </c>
      <c r="C21682" s="171" t="s">
        <v>155</v>
      </c>
      <c r="D21682" s="171" t="s">
        <v>80</v>
      </c>
      <c r="E21682" s="11">
        <v>45413</v>
      </c>
      <c r="F21682">
        <v>6</v>
      </c>
      <c r="G21682">
        <v>7</v>
      </c>
      <c r="I21682">
        <v>11</v>
      </c>
      <c r="J21682">
        <v>34</v>
      </c>
      <c r="L21682">
        <v>37</v>
      </c>
      <c r="N21682">
        <v>9</v>
      </c>
      <c r="P21682">
        <v>0</v>
      </c>
      <c r="Q21682">
        <v>1</v>
      </c>
      <c r="S21682">
        <v>2</v>
      </c>
    </row>
    <row r="21683" spans="1:19" x14ac:dyDescent="0.3">
      <c r="A21683" t="s">
        <v>43123</v>
      </c>
      <c r="B21683" s="171" t="s">
        <v>43124</v>
      </c>
      <c r="C21683" s="171" t="s">
        <v>16232</v>
      </c>
      <c r="D21683" s="171" t="s">
        <v>80</v>
      </c>
      <c r="E21683" s="11">
        <v>45413</v>
      </c>
      <c r="F21683">
        <v>3</v>
      </c>
      <c r="G21683">
        <v>4</v>
      </c>
      <c r="I21683">
        <v>7</v>
      </c>
      <c r="J21683">
        <v>18</v>
      </c>
      <c r="L21683">
        <v>24</v>
      </c>
      <c r="N21683">
        <v>7</v>
      </c>
      <c r="P21683">
        <v>2</v>
      </c>
      <c r="Q21683">
        <v>2</v>
      </c>
      <c r="S21683">
        <v>0</v>
      </c>
    </row>
    <row r="21684" spans="1:19" x14ac:dyDescent="0.3">
      <c r="A21684" t="s">
        <v>43125</v>
      </c>
      <c r="B21684" s="171" t="s">
        <v>43126</v>
      </c>
      <c r="C21684" s="171" t="s">
        <v>16557</v>
      </c>
      <c r="D21684" s="171" t="s">
        <v>80</v>
      </c>
      <c r="E21684" s="11">
        <v>45413</v>
      </c>
      <c r="F21684">
        <v>0</v>
      </c>
      <c r="G21684">
        <v>0</v>
      </c>
      <c r="I21684">
        <v>0</v>
      </c>
      <c r="J21684">
        <v>0</v>
      </c>
      <c r="L21684">
        <v>0</v>
      </c>
      <c r="N21684">
        <v>0</v>
      </c>
      <c r="P21684">
        <v>0</v>
      </c>
      <c r="Q21684">
        <v>0</v>
      </c>
      <c r="S21684">
        <v>0</v>
      </c>
    </row>
    <row r="21685" spans="1:19" x14ac:dyDescent="0.3">
      <c r="A21685" t="s">
        <v>43127</v>
      </c>
      <c r="B21685" s="171" t="s">
        <v>43128</v>
      </c>
      <c r="C21685" s="171" t="s">
        <v>188</v>
      </c>
      <c r="D21685" s="171" t="s">
        <v>80</v>
      </c>
      <c r="E21685" s="11">
        <v>45413</v>
      </c>
      <c r="F21685">
        <v>1</v>
      </c>
      <c r="G21685">
        <v>3</v>
      </c>
      <c r="I21685">
        <v>3</v>
      </c>
      <c r="J21685">
        <v>6</v>
      </c>
      <c r="L21685">
        <v>17</v>
      </c>
      <c r="N21685">
        <v>3</v>
      </c>
      <c r="P21685">
        <v>0</v>
      </c>
      <c r="Q21685">
        <v>0</v>
      </c>
      <c r="S21685">
        <v>0</v>
      </c>
    </row>
    <row r="21686" spans="1:19" x14ac:dyDescent="0.3">
      <c r="A21686" t="s">
        <v>43129</v>
      </c>
      <c r="B21686" s="171" t="s">
        <v>43130</v>
      </c>
      <c r="C21686" s="171" t="s">
        <v>227</v>
      </c>
      <c r="D21686" s="171" t="s">
        <v>80</v>
      </c>
      <c r="E21686" s="11">
        <v>45413</v>
      </c>
      <c r="F21686">
        <v>0</v>
      </c>
      <c r="G21686">
        <v>0</v>
      </c>
      <c r="I21686">
        <v>0</v>
      </c>
      <c r="J21686">
        <v>0</v>
      </c>
      <c r="L21686">
        <v>0</v>
      </c>
      <c r="N21686">
        <v>0</v>
      </c>
      <c r="P21686">
        <v>0</v>
      </c>
      <c r="Q21686">
        <v>0</v>
      </c>
      <c r="S21686">
        <v>0</v>
      </c>
    </row>
    <row r="21687" spans="1:19" x14ac:dyDescent="0.3">
      <c r="A21687" t="s">
        <v>43131</v>
      </c>
      <c r="B21687" s="171" t="s">
        <v>43132</v>
      </c>
      <c r="C21687" s="171" t="s">
        <v>116</v>
      </c>
      <c r="D21687" s="171" t="s">
        <v>80</v>
      </c>
      <c r="E21687" s="11">
        <v>45413</v>
      </c>
      <c r="F21687">
        <v>0</v>
      </c>
      <c r="G21687">
        <v>0</v>
      </c>
      <c r="I21687">
        <v>0</v>
      </c>
      <c r="J21687">
        <v>0</v>
      </c>
      <c r="L21687">
        <v>0</v>
      </c>
      <c r="N21687">
        <v>0</v>
      </c>
      <c r="P21687">
        <v>0</v>
      </c>
      <c r="Q21687">
        <v>0</v>
      </c>
      <c r="S21687">
        <v>0</v>
      </c>
    </row>
    <row r="21688" spans="1:19" x14ac:dyDescent="0.3">
      <c r="A21688" t="s">
        <v>43133</v>
      </c>
      <c r="B21688" s="171" t="s">
        <v>43134</v>
      </c>
      <c r="C21688" s="171" t="s">
        <v>9862</v>
      </c>
      <c r="D21688" s="171" t="s">
        <v>80</v>
      </c>
      <c r="E21688" s="11">
        <v>45413</v>
      </c>
      <c r="F21688">
        <v>0</v>
      </c>
      <c r="G21688">
        <v>0</v>
      </c>
      <c r="I21688">
        <v>0</v>
      </c>
      <c r="J21688">
        <v>0</v>
      </c>
      <c r="L21688">
        <v>0</v>
      </c>
      <c r="N21688">
        <v>0</v>
      </c>
      <c r="P21688">
        <v>0</v>
      </c>
      <c r="Q21688">
        <v>0</v>
      </c>
      <c r="S21688">
        <v>0</v>
      </c>
    </row>
    <row r="21689" spans="1:19" x14ac:dyDescent="0.3">
      <c r="A21689" t="s">
        <v>43135</v>
      </c>
      <c r="B21689" s="171" t="s">
        <v>43136</v>
      </c>
      <c r="C21689" s="171" t="s">
        <v>140</v>
      </c>
      <c r="D21689" s="171" t="s">
        <v>80</v>
      </c>
      <c r="E21689" s="11">
        <v>45413</v>
      </c>
      <c r="F21689">
        <v>0</v>
      </c>
      <c r="G21689">
        <v>0</v>
      </c>
      <c r="I21689">
        <v>0</v>
      </c>
      <c r="J21689">
        <v>0</v>
      </c>
      <c r="L21689">
        <v>0</v>
      </c>
      <c r="N21689">
        <v>0</v>
      </c>
      <c r="P21689">
        <v>0</v>
      </c>
      <c r="Q21689">
        <v>0</v>
      </c>
      <c r="S21689">
        <v>0</v>
      </c>
    </row>
    <row r="21690" spans="1:19" x14ac:dyDescent="0.3">
      <c r="A21690" t="s">
        <v>43137</v>
      </c>
      <c r="B21690" s="171" t="s">
        <v>43138</v>
      </c>
      <c r="C21690" s="171" t="s">
        <v>8590</v>
      </c>
      <c r="D21690" s="171" t="s">
        <v>80</v>
      </c>
      <c r="E21690" s="11">
        <v>45413</v>
      </c>
      <c r="F21690">
        <v>0</v>
      </c>
      <c r="G21690">
        <v>0</v>
      </c>
      <c r="I21690">
        <v>0</v>
      </c>
      <c r="J21690">
        <v>0</v>
      </c>
      <c r="L21690">
        <v>0</v>
      </c>
      <c r="N21690">
        <v>0</v>
      </c>
      <c r="P21690">
        <v>0</v>
      </c>
      <c r="Q21690">
        <v>0</v>
      </c>
      <c r="S21690">
        <v>0</v>
      </c>
    </row>
    <row r="21691" spans="1:19" x14ac:dyDescent="0.3">
      <c r="A21691" t="s">
        <v>43139</v>
      </c>
      <c r="B21691" s="171" t="s">
        <v>43140</v>
      </c>
      <c r="C21691" s="171" t="s">
        <v>170</v>
      </c>
      <c r="D21691" s="171" t="s">
        <v>80</v>
      </c>
      <c r="E21691" s="11">
        <v>45413</v>
      </c>
      <c r="F21691">
        <v>2.5</v>
      </c>
      <c r="G21691">
        <v>3.5</v>
      </c>
      <c r="I21691">
        <v>13</v>
      </c>
      <c r="J21691">
        <v>35</v>
      </c>
      <c r="L21691">
        <v>49</v>
      </c>
      <c r="N21691">
        <v>13</v>
      </c>
      <c r="P21691">
        <v>0</v>
      </c>
      <c r="Q21691">
        <v>0</v>
      </c>
      <c r="S21691">
        <v>0</v>
      </c>
    </row>
    <row r="21692" spans="1:19" x14ac:dyDescent="0.3">
      <c r="A21692" t="s">
        <v>43141</v>
      </c>
      <c r="B21692" s="171" t="s">
        <v>43142</v>
      </c>
      <c r="C21692" s="171" t="s">
        <v>182</v>
      </c>
      <c r="D21692" s="171" t="s">
        <v>80</v>
      </c>
      <c r="E21692" s="11">
        <v>45413</v>
      </c>
      <c r="F21692">
        <v>8</v>
      </c>
      <c r="G21692">
        <v>11</v>
      </c>
      <c r="I21692">
        <v>32</v>
      </c>
      <c r="J21692">
        <v>91</v>
      </c>
      <c r="L21692">
        <v>124</v>
      </c>
      <c r="N21692">
        <v>32</v>
      </c>
      <c r="P21692">
        <v>0</v>
      </c>
      <c r="Q21692">
        <v>0</v>
      </c>
      <c r="S21692">
        <v>0</v>
      </c>
    </row>
    <row r="21693" spans="1:19" x14ac:dyDescent="0.3">
      <c r="A21693" t="s">
        <v>43143</v>
      </c>
      <c r="B21693" s="171" t="s">
        <v>43144</v>
      </c>
      <c r="C21693" s="171" t="s">
        <v>197</v>
      </c>
      <c r="D21693" s="171" t="s">
        <v>80</v>
      </c>
      <c r="E21693" s="11">
        <v>45413</v>
      </c>
      <c r="F21693">
        <v>8</v>
      </c>
      <c r="G21693">
        <v>8</v>
      </c>
      <c r="I21693">
        <v>87</v>
      </c>
      <c r="J21693">
        <v>80</v>
      </c>
      <c r="K21693">
        <v>80</v>
      </c>
      <c r="L21693">
        <v>80</v>
      </c>
      <c r="N21693">
        <v>68</v>
      </c>
      <c r="P21693">
        <v>1</v>
      </c>
      <c r="Q21693">
        <v>2</v>
      </c>
      <c r="S21693">
        <v>19</v>
      </c>
    </row>
    <row r="21694" spans="1:19" x14ac:dyDescent="0.3">
      <c r="A21694" t="s">
        <v>43145</v>
      </c>
      <c r="B21694" s="171" t="s">
        <v>43146</v>
      </c>
      <c r="C21694" s="171" t="s">
        <v>218</v>
      </c>
      <c r="D21694" s="171" t="s">
        <v>80</v>
      </c>
      <c r="E21694" s="11">
        <v>45413</v>
      </c>
      <c r="F21694">
        <v>0</v>
      </c>
      <c r="G21694">
        <v>0</v>
      </c>
      <c r="I21694">
        <v>0</v>
      </c>
      <c r="J21694">
        <v>0</v>
      </c>
      <c r="L21694">
        <v>0</v>
      </c>
      <c r="N21694">
        <v>0</v>
      </c>
      <c r="P21694">
        <v>0</v>
      </c>
      <c r="Q21694">
        <v>0</v>
      </c>
      <c r="S21694">
        <v>0</v>
      </c>
    </row>
    <row r="21695" spans="1:19" x14ac:dyDescent="0.3">
      <c r="A21695" t="s">
        <v>43147</v>
      </c>
      <c r="B21695" s="171" t="s">
        <v>43148</v>
      </c>
      <c r="C21695" s="171" t="s">
        <v>34871</v>
      </c>
      <c r="D21695" s="171" t="s">
        <v>80</v>
      </c>
      <c r="E21695" s="11">
        <v>45413</v>
      </c>
      <c r="F21695">
        <v>2</v>
      </c>
      <c r="G21695">
        <v>4</v>
      </c>
      <c r="I21695">
        <v>18</v>
      </c>
      <c r="J21695">
        <v>22</v>
      </c>
      <c r="L21695">
        <v>44</v>
      </c>
      <c r="N21695">
        <v>18</v>
      </c>
      <c r="P21695">
        <v>0</v>
      </c>
      <c r="Q21695">
        <v>0</v>
      </c>
      <c r="S21695">
        <v>0</v>
      </c>
    </row>
    <row r="21696" spans="1:19" x14ac:dyDescent="0.3">
      <c r="A21696" t="s">
        <v>43149</v>
      </c>
      <c r="B21696" s="171" t="s">
        <v>43150</v>
      </c>
      <c r="C21696" s="171" t="s">
        <v>230</v>
      </c>
      <c r="D21696" s="171" t="s">
        <v>80</v>
      </c>
      <c r="E21696" s="11">
        <v>45413</v>
      </c>
      <c r="F21696">
        <v>0</v>
      </c>
      <c r="G21696">
        <v>0</v>
      </c>
      <c r="I21696">
        <v>0</v>
      </c>
      <c r="J21696">
        <v>0</v>
      </c>
      <c r="L21696">
        <v>0</v>
      </c>
      <c r="N21696">
        <v>0</v>
      </c>
      <c r="P21696">
        <v>0</v>
      </c>
      <c r="Q21696">
        <v>0</v>
      </c>
      <c r="S21696">
        <v>0</v>
      </c>
    </row>
    <row r="21697" spans="1:19" x14ac:dyDescent="0.3">
      <c r="A21697" t="s">
        <v>43151</v>
      </c>
      <c r="B21697" s="171" t="s">
        <v>43152</v>
      </c>
      <c r="C21697" s="171" t="s">
        <v>8193</v>
      </c>
      <c r="D21697" s="171" t="s">
        <v>80</v>
      </c>
      <c r="E21697" s="11">
        <v>45413</v>
      </c>
      <c r="F21697">
        <v>2</v>
      </c>
      <c r="G21697">
        <v>3</v>
      </c>
      <c r="I21697">
        <v>24</v>
      </c>
      <c r="J21697">
        <v>22</v>
      </c>
      <c r="L21697">
        <v>33</v>
      </c>
      <c r="N21697">
        <v>22</v>
      </c>
      <c r="P21697">
        <v>0</v>
      </c>
      <c r="Q21697">
        <v>0</v>
      </c>
      <c r="S21697">
        <v>2</v>
      </c>
    </row>
    <row r="21698" spans="1:19" x14ac:dyDescent="0.3">
      <c r="A21698" t="s">
        <v>43153</v>
      </c>
      <c r="B21698" s="171" t="s">
        <v>43154</v>
      </c>
      <c r="C21698" s="171" t="s">
        <v>10522</v>
      </c>
      <c r="D21698" s="171" t="s">
        <v>80</v>
      </c>
      <c r="E21698" s="11">
        <v>45413</v>
      </c>
      <c r="F21698">
        <v>0</v>
      </c>
      <c r="G21698">
        <v>0</v>
      </c>
      <c r="I21698">
        <v>0</v>
      </c>
      <c r="J21698">
        <v>0</v>
      </c>
      <c r="L21698">
        <v>0</v>
      </c>
      <c r="N21698">
        <v>0</v>
      </c>
      <c r="P21698">
        <v>0</v>
      </c>
      <c r="Q21698">
        <v>0</v>
      </c>
      <c r="S21698">
        <v>0</v>
      </c>
    </row>
    <row r="21699" spans="1:19" x14ac:dyDescent="0.3">
      <c r="A21699" t="s">
        <v>43155</v>
      </c>
      <c r="B21699" s="171" t="s">
        <v>43156</v>
      </c>
      <c r="C21699" s="171" t="s">
        <v>10525</v>
      </c>
      <c r="D21699" s="171" t="s">
        <v>80</v>
      </c>
      <c r="E21699" s="11">
        <v>45413</v>
      </c>
      <c r="F21699">
        <v>0</v>
      </c>
      <c r="G21699">
        <v>0</v>
      </c>
      <c r="I21699">
        <v>0</v>
      </c>
      <c r="J21699">
        <v>0</v>
      </c>
      <c r="L21699">
        <v>0</v>
      </c>
      <c r="N21699">
        <v>0</v>
      </c>
      <c r="P21699">
        <v>0</v>
      </c>
      <c r="Q21699">
        <v>0</v>
      </c>
      <c r="S21699">
        <v>0</v>
      </c>
    </row>
    <row r="21700" spans="1:19" x14ac:dyDescent="0.3">
      <c r="A21700" t="s">
        <v>43157</v>
      </c>
      <c r="B21700" s="171" t="s">
        <v>43158</v>
      </c>
      <c r="C21700" s="171" t="s">
        <v>10528</v>
      </c>
      <c r="D21700" s="171" t="s">
        <v>80</v>
      </c>
      <c r="E21700" s="11">
        <v>45413</v>
      </c>
      <c r="F21700">
        <v>0</v>
      </c>
      <c r="G21700">
        <v>0</v>
      </c>
      <c r="I21700">
        <v>0</v>
      </c>
      <c r="J21700">
        <v>0</v>
      </c>
      <c r="L21700">
        <v>0</v>
      </c>
      <c r="N21700">
        <v>0</v>
      </c>
      <c r="P21700">
        <v>0</v>
      </c>
      <c r="Q21700">
        <v>0</v>
      </c>
      <c r="S21700">
        <v>0</v>
      </c>
    </row>
    <row r="21701" spans="1:19" x14ac:dyDescent="0.3">
      <c r="A21701" t="s">
        <v>43159</v>
      </c>
      <c r="B21701" s="171" t="s">
        <v>43160</v>
      </c>
      <c r="C21701" s="171" t="s">
        <v>10531</v>
      </c>
      <c r="D21701" s="171" t="s">
        <v>80</v>
      </c>
      <c r="E21701" s="11">
        <v>45413</v>
      </c>
      <c r="F21701">
        <v>0</v>
      </c>
      <c r="G21701">
        <v>0</v>
      </c>
      <c r="I21701">
        <v>0</v>
      </c>
      <c r="J21701">
        <v>0</v>
      </c>
      <c r="L21701">
        <v>0</v>
      </c>
      <c r="N21701">
        <v>0</v>
      </c>
      <c r="P21701">
        <v>0</v>
      </c>
      <c r="Q21701">
        <v>0</v>
      </c>
      <c r="S21701">
        <v>0</v>
      </c>
    </row>
    <row r="21702" spans="1:19" x14ac:dyDescent="0.3">
      <c r="A21702" t="s">
        <v>43161</v>
      </c>
      <c r="B21702" s="171" t="s">
        <v>43162</v>
      </c>
      <c r="C21702" s="171" t="s">
        <v>14880</v>
      </c>
      <c r="D21702" s="171" t="s">
        <v>80</v>
      </c>
      <c r="E21702" s="11">
        <v>45413</v>
      </c>
      <c r="F21702">
        <v>0</v>
      </c>
      <c r="G21702">
        <v>0</v>
      </c>
      <c r="I21702">
        <v>0</v>
      </c>
      <c r="J21702">
        <v>0</v>
      </c>
      <c r="L21702">
        <v>0</v>
      </c>
      <c r="N21702">
        <v>0</v>
      </c>
      <c r="P21702">
        <v>0</v>
      </c>
      <c r="Q21702">
        <v>0</v>
      </c>
      <c r="S21702">
        <v>0</v>
      </c>
    </row>
    <row r="21703" spans="1:19" x14ac:dyDescent="0.3">
      <c r="A21703" t="s">
        <v>43163</v>
      </c>
      <c r="B21703" s="171" t="s">
        <v>43164</v>
      </c>
      <c r="C21703" s="171" t="s">
        <v>10534</v>
      </c>
      <c r="D21703" s="171" t="s">
        <v>80</v>
      </c>
      <c r="E21703" s="11">
        <v>45413</v>
      </c>
      <c r="F21703">
        <v>2</v>
      </c>
      <c r="G21703">
        <v>3</v>
      </c>
      <c r="I21703">
        <v>4</v>
      </c>
      <c r="J21703">
        <v>11</v>
      </c>
      <c r="L21703">
        <v>17</v>
      </c>
      <c r="N21703">
        <v>4</v>
      </c>
      <c r="P21703">
        <v>1</v>
      </c>
      <c r="Q21703">
        <v>1</v>
      </c>
      <c r="S21703">
        <v>0</v>
      </c>
    </row>
    <row r="21704" spans="1:19" x14ac:dyDescent="0.3">
      <c r="A21704" t="s">
        <v>43165</v>
      </c>
      <c r="B21704" s="171" t="s">
        <v>43166</v>
      </c>
      <c r="C21704" s="171" t="s">
        <v>10537</v>
      </c>
      <c r="D21704" s="171" t="s">
        <v>80</v>
      </c>
      <c r="E21704" s="11">
        <v>45413</v>
      </c>
      <c r="F21704">
        <v>0.5</v>
      </c>
      <c r="G21704">
        <v>2</v>
      </c>
      <c r="I21704">
        <v>3</v>
      </c>
      <c r="J21704">
        <v>3</v>
      </c>
      <c r="L21704">
        <v>11</v>
      </c>
      <c r="N21704">
        <v>3</v>
      </c>
      <c r="P21704">
        <v>0</v>
      </c>
      <c r="Q21704">
        <v>0</v>
      </c>
      <c r="S21704">
        <v>0</v>
      </c>
    </row>
    <row r="21705" spans="1:19" x14ac:dyDescent="0.3">
      <c r="A21705" t="s">
        <v>43167</v>
      </c>
      <c r="B21705" s="171" t="s">
        <v>43168</v>
      </c>
      <c r="C21705" s="171" t="s">
        <v>34754</v>
      </c>
      <c r="D21705" s="171" t="s">
        <v>4</v>
      </c>
      <c r="E21705" s="11">
        <v>45413</v>
      </c>
      <c r="F21705">
        <v>0.5</v>
      </c>
      <c r="G21705">
        <v>0.5</v>
      </c>
      <c r="I21705">
        <v>2</v>
      </c>
      <c r="J21705">
        <v>2</v>
      </c>
      <c r="L21705">
        <v>2</v>
      </c>
      <c r="N21705">
        <v>2</v>
      </c>
      <c r="P21705">
        <v>0</v>
      </c>
      <c r="Q21705">
        <v>0</v>
      </c>
      <c r="S21705">
        <v>0</v>
      </c>
    </row>
    <row r="21706" spans="1:19" x14ac:dyDescent="0.3">
      <c r="A21706" t="s">
        <v>43169</v>
      </c>
      <c r="B21706" s="171" t="s">
        <v>43170</v>
      </c>
      <c r="C21706" s="171" t="s">
        <v>34757</v>
      </c>
      <c r="D21706" s="171" t="s">
        <v>4</v>
      </c>
      <c r="E21706" s="11">
        <v>45413</v>
      </c>
      <c r="F21706">
        <v>1</v>
      </c>
      <c r="G21706">
        <v>1.5</v>
      </c>
      <c r="I21706">
        <v>1</v>
      </c>
      <c r="J21706">
        <v>4</v>
      </c>
      <c r="L21706">
        <v>6</v>
      </c>
      <c r="N21706">
        <v>1</v>
      </c>
      <c r="P21706">
        <v>0</v>
      </c>
      <c r="Q21706">
        <v>0</v>
      </c>
      <c r="S21706">
        <v>0</v>
      </c>
    </row>
    <row r="21707" spans="1:19" x14ac:dyDescent="0.3">
      <c r="A21707" t="s">
        <v>43171</v>
      </c>
      <c r="B21707" s="171" t="s">
        <v>43172</v>
      </c>
      <c r="C21707" s="171" t="s">
        <v>34760</v>
      </c>
      <c r="D21707" s="171" t="s">
        <v>4</v>
      </c>
      <c r="E21707" s="11">
        <v>45413</v>
      </c>
      <c r="F21707">
        <v>1</v>
      </c>
      <c r="G21707">
        <v>1</v>
      </c>
      <c r="I21707">
        <v>0</v>
      </c>
      <c r="J21707">
        <v>4</v>
      </c>
      <c r="L21707">
        <v>4</v>
      </c>
      <c r="N21707">
        <v>0</v>
      </c>
      <c r="P21707">
        <v>0</v>
      </c>
      <c r="Q21707">
        <v>0</v>
      </c>
      <c r="S21707">
        <v>0</v>
      </c>
    </row>
    <row r="21708" spans="1:19" x14ac:dyDescent="0.3">
      <c r="A21708" t="s">
        <v>43173</v>
      </c>
      <c r="B21708" s="171" t="s">
        <v>43174</v>
      </c>
      <c r="C21708" s="171" t="s">
        <v>34763</v>
      </c>
      <c r="D21708" s="171" t="s">
        <v>4</v>
      </c>
      <c r="E21708" s="11">
        <v>45413</v>
      </c>
      <c r="F21708">
        <v>0.5</v>
      </c>
      <c r="G21708">
        <v>0.5</v>
      </c>
      <c r="I21708">
        <v>3</v>
      </c>
      <c r="J21708">
        <v>2</v>
      </c>
      <c r="L21708">
        <v>2</v>
      </c>
      <c r="N21708">
        <v>3</v>
      </c>
      <c r="P21708">
        <v>0</v>
      </c>
      <c r="Q21708">
        <v>0</v>
      </c>
      <c r="S21708">
        <v>0</v>
      </c>
    </row>
    <row r="21709" spans="1:19" x14ac:dyDescent="0.3">
      <c r="A21709" t="s">
        <v>43175</v>
      </c>
      <c r="B21709" s="171" t="s">
        <v>43176</v>
      </c>
      <c r="C21709" s="171" t="s">
        <v>34766</v>
      </c>
      <c r="D21709" s="171" t="s">
        <v>4</v>
      </c>
      <c r="E21709" s="11">
        <v>45413</v>
      </c>
      <c r="F21709">
        <v>0.5</v>
      </c>
      <c r="G21709">
        <v>0.5</v>
      </c>
      <c r="I21709">
        <v>2</v>
      </c>
      <c r="J21709">
        <v>2</v>
      </c>
      <c r="L21709">
        <v>2</v>
      </c>
      <c r="N21709">
        <v>2</v>
      </c>
      <c r="P21709">
        <v>0</v>
      </c>
      <c r="Q21709">
        <v>0</v>
      </c>
      <c r="S21709">
        <v>0</v>
      </c>
    </row>
    <row r="21710" spans="1:19" x14ac:dyDescent="0.3">
      <c r="A21710" t="s">
        <v>43177</v>
      </c>
      <c r="B21710" s="171" t="s">
        <v>43178</v>
      </c>
      <c r="C21710" s="171" t="s">
        <v>119</v>
      </c>
      <c r="D21710" s="171" t="s">
        <v>4</v>
      </c>
      <c r="E21710" s="11">
        <v>45413</v>
      </c>
      <c r="F21710">
        <v>0</v>
      </c>
      <c r="G21710">
        <v>0</v>
      </c>
      <c r="I21710">
        <v>0</v>
      </c>
      <c r="J21710">
        <v>0</v>
      </c>
      <c r="L21710">
        <v>0</v>
      </c>
      <c r="N21710">
        <v>0</v>
      </c>
      <c r="P21710">
        <v>0</v>
      </c>
      <c r="Q21710">
        <v>0</v>
      </c>
      <c r="S21710">
        <v>0</v>
      </c>
    </row>
    <row r="21711" spans="1:19" x14ac:dyDescent="0.3">
      <c r="A21711" t="s">
        <v>43179</v>
      </c>
      <c r="B21711" s="171" t="s">
        <v>43180</v>
      </c>
      <c r="C21711" s="171" t="s">
        <v>143</v>
      </c>
      <c r="D21711" s="171" t="s">
        <v>4</v>
      </c>
      <c r="E21711" s="11">
        <v>45413</v>
      </c>
      <c r="F21711">
        <v>0</v>
      </c>
      <c r="G21711">
        <v>0</v>
      </c>
      <c r="I21711">
        <v>0</v>
      </c>
      <c r="J21711">
        <v>0</v>
      </c>
      <c r="L21711">
        <v>0</v>
      </c>
      <c r="N21711">
        <v>0</v>
      </c>
      <c r="P21711">
        <v>0</v>
      </c>
      <c r="Q21711">
        <v>0</v>
      </c>
      <c r="S21711">
        <v>0</v>
      </c>
    </row>
    <row r="21712" spans="1:19" x14ac:dyDescent="0.3">
      <c r="A21712" t="s">
        <v>43181</v>
      </c>
      <c r="B21712" s="171" t="s">
        <v>43182</v>
      </c>
      <c r="C21712" s="171" t="s">
        <v>158</v>
      </c>
      <c r="D21712" s="171" t="s">
        <v>4</v>
      </c>
      <c r="E21712" s="11">
        <v>45413</v>
      </c>
      <c r="F21712">
        <v>0</v>
      </c>
      <c r="G21712">
        <v>0</v>
      </c>
      <c r="I21712">
        <v>0</v>
      </c>
      <c r="J21712">
        <v>0</v>
      </c>
      <c r="L21712">
        <v>0</v>
      </c>
      <c r="N21712">
        <v>0</v>
      </c>
      <c r="P21712">
        <v>0</v>
      </c>
      <c r="Q21712">
        <v>0</v>
      </c>
      <c r="S21712">
        <v>0</v>
      </c>
    </row>
    <row r="21713" spans="1:19" x14ac:dyDescent="0.3">
      <c r="A21713" t="s">
        <v>43183</v>
      </c>
      <c r="B21713" s="171" t="s">
        <v>43184</v>
      </c>
      <c r="C21713" s="171" t="s">
        <v>209</v>
      </c>
      <c r="D21713" s="171" t="s">
        <v>4</v>
      </c>
      <c r="E21713" s="11">
        <v>45413</v>
      </c>
      <c r="F21713">
        <v>0</v>
      </c>
      <c r="G21713">
        <v>0</v>
      </c>
      <c r="I21713">
        <v>0</v>
      </c>
      <c r="J21713">
        <v>0</v>
      </c>
      <c r="L21713">
        <v>0</v>
      </c>
      <c r="N21713">
        <v>0</v>
      </c>
      <c r="P21713">
        <v>0</v>
      </c>
      <c r="Q21713">
        <v>0</v>
      </c>
      <c r="S21713">
        <v>0</v>
      </c>
    </row>
    <row r="21714" spans="1:19" x14ac:dyDescent="0.3">
      <c r="A21714" t="s">
        <v>43185</v>
      </c>
      <c r="B21714" s="171" t="s">
        <v>43186</v>
      </c>
      <c r="C21714" s="171" t="s">
        <v>76</v>
      </c>
      <c r="D21714" s="171" t="s">
        <v>4</v>
      </c>
      <c r="E21714" s="11">
        <v>45413</v>
      </c>
      <c r="F21714">
        <v>0</v>
      </c>
      <c r="G21714">
        <v>0</v>
      </c>
      <c r="I21714">
        <v>0</v>
      </c>
      <c r="J21714">
        <v>0</v>
      </c>
      <c r="L21714">
        <v>0</v>
      </c>
      <c r="N21714">
        <v>0</v>
      </c>
      <c r="P21714">
        <v>0</v>
      </c>
      <c r="Q21714">
        <v>0</v>
      </c>
      <c r="S21714">
        <v>0</v>
      </c>
    </row>
    <row r="21715" spans="1:19" x14ac:dyDescent="0.3">
      <c r="A21715" t="s">
        <v>43187</v>
      </c>
      <c r="B21715" s="171" t="s">
        <v>43188</v>
      </c>
      <c r="C21715" s="171" t="s">
        <v>15344</v>
      </c>
      <c r="D21715" s="171" t="s">
        <v>4</v>
      </c>
      <c r="E21715" s="11">
        <v>45413</v>
      </c>
      <c r="F21715">
        <v>0</v>
      </c>
      <c r="G21715">
        <v>0</v>
      </c>
      <c r="I21715">
        <v>0</v>
      </c>
      <c r="J21715">
        <v>0</v>
      </c>
      <c r="L21715">
        <v>0</v>
      </c>
      <c r="N21715">
        <v>0</v>
      </c>
      <c r="P21715">
        <v>0</v>
      </c>
      <c r="Q21715">
        <v>0</v>
      </c>
      <c r="S21715">
        <v>0</v>
      </c>
    </row>
    <row r="21716" spans="1:19" x14ac:dyDescent="0.3">
      <c r="A21716" t="s">
        <v>43189</v>
      </c>
      <c r="B21716" s="171" t="s">
        <v>43190</v>
      </c>
      <c r="C21716" s="171" t="s">
        <v>24281</v>
      </c>
      <c r="D21716" s="171" t="s">
        <v>4</v>
      </c>
      <c r="E21716" s="11">
        <v>45413</v>
      </c>
      <c r="F21716">
        <v>0</v>
      </c>
      <c r="G21716">
        <v>0</v>
      </c>
      <c r="I21716">
        <v>0</v>
      </c>
      <c r="J21716">
        <v>0</v>
      </c>
      <c r="L21716">
        <v>0</v>
      </c>
      <c r="N21716">
        <v>0</v>
      </c>
      <c r="P21716">
        <v>0</v>
      </c>
      <c r="Q21716">
        <v>0</v>
      </c>
      <c r="S21716">
        <v>0</v>
      </c>
    </row>
    <row r="21717" spans="1:19" x14ac:dyDescent="0.3">
      <c r="A21717" t="s">
        <v>43191</v>
      </c>
      <c r="B21717" s="171" t="s">
        <v>43192</v>
      </c>
      <c r="C21717" s="171" t="s">
        <v>24284</v>
      </c>
      <c r="D21717" s="171" t="s">
        <v>4</v>
      </c>
      <c r="E21717" s="11">
        <v>45413</v>
      </c>
      <c r="F21717">
        <v>2</v>
      </c>
      <c r="G21717">
        <v>3</v>
      </c>
      <c r="I21717">
        <v>6</v>
      </c>
      <c r="J21717">
        <v>12</v>
      </c>
      <c r="L21717">
        <v>17</v>
      </c>
      <c r="N21717">
        <v>5</v>
      </c>
      <c r="P21717">
        <v>0</v>
      </c>
      <c r="Q21717">
        <v>0</v>
      </c>
      <c r="S21717">
        <v>1</v>
      </c>
    </row>
    <row r="21718" spans="1:19" x14ac:dyDescent="0.3">
      <c r="A21718" t="s">
        <v>43193</v>
      </c>
      <c r="B21718" s="171" t="s">
        <v>43194</v>
      </c>
      <c r="C21718" s="171" t="s">
        <v>18126</v>
      </c>
      <c r="D21718" s="171" t="s">
        <v>4</v>
      </c>
      <c r="E21718" s="11">
        <v>45413</v>
      </c>
      <c r="F21718">
        <v>0</v>
      </c>
      <c r="G21718">
        <v>0</v>
      </c>
      <c r="I21718">
        <v>0</v>
      </c>
      <c r="J21718">
        <v>0</v>
      </c>
      <c r="L21718">
        <v>0</v>
      </c>
      <c r="N21718">
        <v>0</v>
      </c>
      <c r="P21718">
        <v>0</v>
      </c>
      <c r="Q21718">
        <v>0</v>
      </c>
      <c r="S21718">
        <v>0</v>
      </c>
    </row>
    <row r="21719" spans="1:19" x14ac:dyDescent="0.3">
      <c r="A21719" t="s">
        <v>43195</v>
      </c>
      <c r="B21719" s="171" t="s">
        <v>43196</v>
      </c>
      <c r="C21719" s="171" t="s">
        <v>128</v>
      </c>
      <c r="D21719" s="171" t="s">
        <v>4</v>
      </c>
      <c r="E21719" s="11">
        <v>45413</v>
      </c>
      <c r="F21719">
        <v>0</v>
      </c>
      <c r="G21719">
        <v>0</v>
      </c>
      <c r="I21719">
        <v>0</v>
      </c>
      <c r="J21719">
        <v>0</v>
      </c>
      <c r="L21719">
        <v>0</v>
      </c>
      <c r="N21719">
        <v>0</v>
      </c>
      <c r="P21719">
        <v>0</v>
      </c>
      <c r="Q21719">
        <v>0</v>
      </c>
      <c r="S21719">
        <v>0</v>
      </c>
    </row>
    <row r="21720" spans="1:19" x14ac:dyDescent="0.3">
      <c r="A21720" t="s">
        <v>43197</v>
      </c>
      <c r="B21720" s="171" t="s">
        <v>43198</v>
      </c>
      <c r="C21720" s="171" t="s">
        <v>14824</v>
      </c>
      <c r="D21720" s="171" t="s">
        <v>4</v>
      </c>
      <c r="E21720" s="11">
        <v>45413</v>
      </c>
      <c r="F21720">
        <v>0</v>
      </c>
      <c r="G21720">
        <v>0</v>
      </c>
      <c r="I21720">
        <v>0</v>
      </c>
      <c r="J21720">
        <v>0</v>
      </c>
      <c r="L21720">
        <v>0</v>
      </c>
      <c r="N21720">
        <v>0</v>
      </c>
      <c r="P21720">
        <v>0</v>
      </c>
      <c r="Q21720">
        <v>0</v>
      </c>
      <c r="S21720">
        <v>0</v>
      </c>
    </row>
    <row r="21721" spans="1:19" x14ac:dyDescent="0.3">
      <c r="A21721" t="s">
        <v>43199</v>
      </c>
      <c r="B21721" s="171" t="s">
        <v>43200</v>
      </c>
      <c r="C21721" s="171" t="s">
        <v>152</v>
      </c>
      <c r="D21721" s="171" t="s">
        <v>4</v>
      </c>
      <c r="E21721" s="11">
        <v>45413</v>
      </c>
      <c r="F21721">
        <v>0</v>
      </c>
      <c r="G21721">
        <v>0</v>
      </c>
      <c r="I21721">
        <v>0</v>
      </c>
      <c r="J21721">
        <v>0</v>
      </c>
      <c r="L21721">
        <v>0</v>
      </c>
      <c r="N21721">
        <v>0</v>
      </c>
      <c r="P21721">
        <v>0</v>
      </c>
      <c r="Q21721">
        <v>0</v>
      </c>
      <c r="S21721">
        <v>0</v>
      </c>
    </row>
    <row r="21722" spans="1:19" x14ac:dyDescent="0.3">
      <c r="A21722" t="s">
        <v>43201</v>
      </c>
      <c r="B21722" s="171" t="s">
        <v>43202</v>
      </c>
      <c r="C21722" s="171" t="s">
        <v>194</v>
      </c>
      <c r="D21722" s="171" t="s">
        <v>4</v>
      </c>
      <c r="E21722" s="11">
        <v>45413</v>
      </c>
      <c r="F21722">
        <v>3</v>
      </c>
      <c r="G21722">
        <v>5</v>
      </c>
      <c r="I21722">
        <v>16</v>
      </c>
      <c r="J21722">
        <v>18</v>
      </c>
      <c r="L21722">
        <v>27</v>
      </c>
      <c r="N21722">
        <v>14</v>
      </c>
      <c r="P21722">
        <v>3</v>
      </c>
      <c r="Q21722">
        <v>3</v>
      </c>
      <c r="S21722">
        <v>2</v>
      </c>
    </row>
    <row r="21723" spans="1:19" x14ac:dyDescent="0.3">
      <c r="A21723" t="s">
        <v>43203</v>
      </c>
      <c r="B21723" s="171" t="s">
        <v>43204</v>
      </c>
      <c r="C21723" s="171" t="s">
        <v>39930</v>
      </c>
      <c r="D21723" s="171" t="s">
        <v>4</v>
      </c>
      <c r="E21723" s="11">
        <v>45413</v>
      </c>
      <c r="F21723">
        <v>6</v>
      </c>
      <c r="G21723">
        <v>7</v>
      </c>
      <c r="I21723">
        <v>20</v>
      </c>
      <c r="J21723">
        <v>24</v>
      </c>
      <c r="L21723">
        <v>28</v>
      </c>
      <c r="N21723">
        <v>10</v>
      </c>
      <c r="P21723">
        <v>8</v>
      </c>
      <c r="Q21723">
        <v>8</v>
      </c>
      <c r="S21723">
        <v>10</v>
      </c>
    </row>
    <row r="21724" spans="1:19" x14ac:dyDescent="0.3">
      <c r="A21724" t="s">
        <v>43205</v>
      </c>
      <c r="B21724" s="171" t="s">
        <v>43206</v>
      </c>
      <c r="C21724" s="171" t="s">
        <v>39933</v>
      </c>
      <c r="D21724" s="171" t="s">
        <v>4</v>
      </c>
      <c r="E21724" s="11">
        <v>45413</v>
      </c>
      <c r="F21724">
        <v>3</v>
      </c>
      <c r="G21724">
        <v>1</v>
      </c>
      <c r="I21724">
        <v>13</v>
      </c>
      <c r="J21724">
        <v>12</v>
      </c>
      <c r="L21724">
        <v>4</v>
      </c>
      <c r="N21724">
        <v>11</v>
      </c>
      <c r="P21724">
        <v>0</v>
      </c>
      <c r="Q21724">
        <v>2</v>
      </c>
      <c r="S21724">
        <v>2</v>
      </c>
    </row>
    <row r="21725" spans="1:19" x14ac:dyDescent="0.3">
      <c r="A21725" t="s">
        <v>43207</v>
      </c>
      <c r="B21725" s="171" t="s">
        <v>43208</v>
      </c>
      <c r="C21725" s="171" t="s">
        <v>39936</v>
      </c>
      <c r="D21725" s="171" t="s">
        <v>4</v>
      </c>
      <c r="E21725" s="11">
        <v>45413</v>
      </c>
      <c r="F21725">
        <v>0</v>
      </c>
      <c r="G21725">
        <v>1</v>
      </c>
      <c r="I21725">
        <v>0</v>
      </c>
      <c r="J21725">
        <v>0</v>
      </c>
      <c r="L21725">
        <v>4</v>
      </c>
      <c r="N21725">
        <v>0</v>
      </c>
      <c r="P21725">
        <v>0</v>
      </c>
      <c r="Q21725">
        <v>0</v>
      </c>
      <c r="S21725">
        <v>0</v>
      </c>
    </row>
    <row r="21726" spans="1:19" x14ac:dyDescent="0.3">
      <c r="A21726" t="s">
        <v>43209</v>
      </c>
      <c r="B21726" s="171" t="s">
        <v>43210</v>
      </c>
      <c r="C21726" s="171" t="s">
        <v>39939</v>
      </c>
      <c r="D21726" s="171" t="s">
        <v>4</v>
      </c>
      <c r="E21726" s="11">
        <v>45413</v>
      </c>
      <c r="F21726">
        <v>1</v>
      </c>
      <c r="G21726">
        <v>1</v>
      </c>
      <c r="I21726">
        <v>5</v>
      </c>
      <c r="J21726">
        <v>4</v>
      </c>
      <c r="L21726">
        <v>4</v>
      </c>
      <c r="N21726">
        <v>5</v>
      </c>
      <c r="P21726">
        <v>0</v>
      </c>
      <c r="Q21726">
        <v>0</v>
      </c>
      <c r="S21726">
        <v>0</v>
      </c>
    </row>
    <row r="21727" spans="1:19" x14ac:dyDescent="0.3">
      <c r="A21727" t="s">
        <v>43211</v>
      </c>
      <c r="B21727" s="171" t="s">
        <v>43212</v>
      </c>
      <c r="C21727" s="171" t="s">
        <v>39942</v>
      </c>
      <c r="D21727" s="171" t="s">
        <v>4</v>
      </c>
      <c r="E21727" s="11">
        <v>45413</v>
      </c>
      <c r="F21727">
        <v>1</v>
      </c>
      <c r="G21727">
        <v>3</v>
      </c>
      <c r="I21727">
        <v>8</v>
      </c>
      <c r="J21727">
        <v>4</v>
      </c>
      <c r="L21727">
        <v>12</v>
      </c>
      <c r="N21727">
        <v>8</v>
      </c>
      <c r="P21727">
        <v>0</v>
      </c>
      <c r="Q21727">
        <v>0</v>
      </c>
      <c r="S21727">
        <v>0</v>
      </c>
    </row>
    <row r="21728" spans="1:19" x14ac:dyDescent="0.3">
      <c r="A21728" t="s">
        <v>43213</v>
      </c>
      <c r="B21728" s="171" t="s">
        <v>43214</v>
      </c>
      <c r="C21728" s="171" t="s">
        <v>18137</v>
      </c>
      <c r="D21728" s="171" t="s">
        <v>4</v>
      </c>
      <c r="E21728" s="11">
        <v>45413</v>
      </c>
      <c r="F21728">
        <v>0</v>
      </c>
      <c r="G21728">
        <v>0</v>
      </c>
      <c r="I21728">
        <v>0</v>
      </c>
      <c r="J21728">
        <v>0</v>
      </c>
      <c r="L21728">
        <v>0</v>
      </c>
      <c r="N21728">
        <v>0</v>
      </c>
      <c r="P21728">
        <v>0</v>
      </c>
      <c r="Q21728">
        <v>0</v>
      </c>
      <c r="S21728">
        <v>0</v>
      </c>
    </row>
    <row r="21729" spans="1:19" x14ac:dyDescent="0.3">
      <c r="A21729" t="s">
        <v>43215</v>
      </c>
      <c r="B21729" s="171" t="s">
        <v>43216</v>
      </c>
      <c r="C21729" s="171" t="s">
        <v>18140</v>
      </c>
      <c r="D21729" s="171" t="s">
        <v>4</v>
      </c>
      <c r="E21729" s="11">
        <v>45413</v>
      </c>
      <c r="F21729">
        <v>2</v>
      </c>
      <c r="G21729">
        <v>4</v>
      </c>
      <c r="I21729">
        <v>6</v>
      </c>
      <c r="J21729">
        <v>10</v>
      </c>
      <c r="L21729">
        <v>20</v>
      </c>
      <c r="N21729">
        <v>5</v>
      </c>
      <c r="P21729">
        <v>3</v>
      </c>
      <c r="Q21729">
        <v>3</v>
      </c>
      <c r="S21729">
        <v>1</v>
      </c>
    </row>
    <row r="21730" spans="1:19" x14ac:dyDescent="0.3">
      <c r="A21730" t="s">
        <v>43217</v>
      </c>
      <c r="B21730" s="171" t="s">
        <v>43218</v>
      </c>
      <c r="C21730" s="171" t="s">
        <v>236</v>
      </c>
      <c r="D21730" s="171" t="s">
        <v>4</v>
      </c>
      <c r="E21730" s="11">
        <v>45413</v>
      </c>
      <c r="F21730">
        <v>0</v>
      </c>
      <c r="G21730">
        <v>0</v>
      </c>
      <c r="I21730">
        <v>0</v>
      </c>
      <c r="J21730">
        <v>0</v>
      </c>
      <c r="L21730">
        <v>0</v>
      </c>
      <c r="N21730">
        <v>0</v>
      </c>
      <c r="P21730">
        <v>0</v>
      </c>
      <c r="Q21730">
        <v>0</v>
      </c>
      <c r="S21730">
        <v>0</v>
      </c>
    </row>
    <row r="21731" spans="1:19" x14ac:dyDescent="0.3">
      <c r="A21731" t="s">
        <v>43219</v>
      </c>
      <c r="B21731" s="171" t="s">
        <v>43220</v>
      </c>
      <c r="C21731" s="171" t="s">
        <v>239</v>
      </c>
      <c r="D21731" s="171" t="s">
        <v>4</v>
      </c>
      <c r="E21731" s="11">
        <v>45413</v>
      </c>
      <c r="F21731">
        <v>0</v>
      </c>
      <c r="G21731">
        <v>0</v>
      </c>
      <c r="I21731">
        <v>0</v>
      </c>
      <c r="J21731">
        <v>0</v>
      </c>
      <c r="L21731">
        <v>0</v>
      </c>
      <c r="N21731">
        <v>0</v>
      </c>
      <c r="P21731">
        <v>0</v>
      </c>
      <c r="Q21731">
        <v>0</v>
      </c>
      <c r="S21731">
        <v>0</v>
      </c>
    </row>
    <row r="21732" spans="1:19" x14ac:dyDescent="0.3">
      <c r="A21732" t="s">
        <v>43221</v>
      </c>
      <c r="B21732" s="171" t="s">
        <v>43222</v>
      </c>
      <c r="C21732" s="171" t="s">
        <v>24315</v>
      </c>
      <c r="D21732" s="171" t="s">
        <v>4</v>
      </c>
      <c r="E21732" s="11">
        <v>45413</v>
      </c>
      <c r="F21732">
        <v>0</v>
      </c>
      <c r="G21732">
        <v>0</v>
      </c>
      <c r="I21732">
        <v>0</v>
      </c>
      <c r="J21732">
        <v>0</v>
      </c>
      <c r="L21732">
        <v>0</v>
      </c>
      <c r="N21732">
        <v>0</v>
      </c>
      <c r="P21732">
        <v>0</v>
      </c>
      <c r="Q21732">
        <v>0</v>
      </c>
      <c r="S21732">
        <v>0</v>
      </c>
    </row>
    <row r="21733" spans="1:19" x14ac:dyDescent="0.3">
      <c r="A21733" t="s">
        <v>43223</v>
      </c>
      <c r="B21733" s="171" t="s">
        <v>43224</v>
      </c>
      <c r="C21733" s="171" t="s">
        <v>34833</v>
      </c>
      <c r="D21733" s="171" t="s">
        <v>4</v>
      </c>
      <c r="E21733" s="11">
        <v>45413</v>
      </c>
      <c r="F21733">
        <v>1.5</v>
      </c>
      <c r="G21733">
        <v>2</v>
      </c>
      <c r="I21733">
        <v>2</v>
      </c>
      <c r="J21733">
        <v>9</v>
      </c>
      <c r="L21733">
        <v>11</v>
      </c>
      <c r="N21733">
        <v>2</v>
      </c>
      <c r="P21733">
        <v>1</v>
      </c>
      <c r="Q21733">
        <v>1</v>
      </c>
      <c r="S21733">
        <v>0</v>
      </c>
    </row>
    <row r="21734" spans="1:19" x14ac:dyDescent="0.3">
      <c r="A21734" t="s">
        <v>43225</v>
      </c>
      <c r="B21734" s="171" t="s">
        <v>43226</v>
      </c>
      <c r="C21734" s="171" t="s">
        <v>34836</v>
      </c>
      <c r="D21734" s="171" t="s">
        <v>4</v>
      </c>
      <c r="E21734" s="11">
        <v>45413</v>
      </c>
      <c r="F21734">
        <v>1.5</v>
      </c>
      <c r="G21734">
        <v>1.5</v>
      </c>
      <c r="I21734">
        <v>2</v>
      </c>
      <c r="J21734">
        <v>7</v>
      </c>
      <c r="L21734">
        <v>7</v>
      </c>
      <c r="N21734">
        <v>2</v>
      </c>
      <c r="P21734">
        <v>0</v>
      </c>
      <c r="Q21734">
        <v>0</v>
      </c>
      <c r="S21734">
        <v>0</v>
      </c>
    </row>
    <row r="21735" spans="1:19" x14ac:dyDescent="0.3">
      <c r="A21735" t="s">
        <v>43227</v>
      </c>
      <c r="B21735" s="171" t="s">
        <v>43228</v>
      </c>
      <c r="C21735" s="171" t="s">
        <v>113</v>
      </c>
      <c r="D21735" s="171" t="s">
        <v>4</v>
      </c>
      <c r="E21735" s="11">
        <v>45413</v>
      </c>
      <c r="F21735">
        <v>0</v>
      </c>
      <c r="G21735">
        <v>0</v>
      </c>
      <c r="I21735">
        <v>0</v>
      </c>
      <c r="J21735">
        <v>0</v>
      </c>
      <c r="L21735">
        <v>0</v>
      </c>
      <c r="N21735">
        <v>0</v>
      </c>
      <c r="P21735">
        <v>0</v>
      </c>
      <c r="Q21735">
        <v>0</v>
      </c>
      <c r="S21735">
        <v>0</v>
      </c>
    </row>
    <row r="21736" spans="1:19" x14ac:dyDescent="0.3">
      <c r="A21736" t="s">
        <v>43229</v>
      </c>
      <c r="B21736" s="171" t="s">
        <v>43230</v>
      </c>
      <c r="C21736" s="171" t="s">
        <v>131</v>
      </c>
      <c r="D21736" s="171" t="s">
        <v>4</v>
      </c>
      <c r="E21736" s="11">
        <v>45413</v>
      </c>
      <c r="F21736">
        <v>0</v>
      </c>
      <c r="G21736">
        <v>0</v>
      </c>
      <c r="I21736">
        <v>0</v>
      </c>
      <c r="J21736">
        <v>0</v>
      </c>
      <c r="L21736">
        <v>0</v>
      </c>
      <c r="N21736">
        <v>0</v>
      </c>
      <c r="P21736">
        <v>0</v>
      </c>
      <c r="Q21736">
        <v>0</v>
      </c>
      <c r="S21736">
        <v>0</v>
      </c>
    </row>
    <row r="21737" spans="1:19" x14ac:dyDescent="0.3">
      <c r="A21737" t="s">
        <v>43231</v>
      </c>
      <c r="B21737" s="171" t="s">
        <v>43232</v>
      </c>
      <c r="C21737" s="171" t="s">
        <v>14843</v>
      </c>
      <c r="D21737" s="171" t="s">
        <v>4</v>
      </c>
      <c r="E21737" s="11">
        <v>45413</v>
      </c>
      <c r="F21737">
        <v>0</v>
      </c>
      <c r="G21737">
        <v>0</v>
      </c>
      <c r="I21737">
        <v>0</v>
      </c>
      <c r="J21737">
        <v>0</v>
      </c>
      <c r="L21737">
        <v>0</v>
      </c>
      <c r="N21737">
        <v>0</v>
      </c>
      <c r="P21737">
        <v>0</v>
      </c>
      <c r="Q21737">
        <v>0</v>
      </c>
      <c r="S21737">
        <v>0</v>
      </c>
    </row>
    <row r="21738" spans="1:19" x14ac:dyDescent="0.3">
      <c r="A21738" t="s">
        <v>43233</v>
      </c>
      <c r="B21738" s="171" t="s">
        <v>43234</v>
      </c>
      <c r="C21738" s="171" t="s">
        <v>155</v>
      </c>
      <c r="D21738" s="171" t="s">
        <v>4</v>
      </c>
      <c r="E21738" s="11">
        <v>45413</v>
      </c>
      <c r="F21738">
        <v>6</v>
      </c>
      <c r="G21738">
        <v>7</v>
      </c>
      <c r="I21738">
        <v>11</v>
      </c>
      <c r="J21738">
        <v>34</v>
      </c>
      <c r="L21738">
        <v>37</v>
      </c>
      <c r="N21738">
        <v>9</v>
      </c>
      <c r="P21738">
        <v>0</v>
      </c>
      <c r="Q21738">
        <v>1</v>
      </c>
      <c r="S21738">
        <v>2</v>
      </c>
    </row>
    <row r="21739" spans="1:19" x14ac:dyDescent="0.3">
      <c r="A21739" t="s">
        <v>43235</v>
      </c>
      <c r="B21739" s="171" t="s">
        <v>43236</v>
      </c>
      <c r="C21739" s="171" t="s">
        <v>16232</v>
      </c>
      <c r="D21739" s="171" t="s">
        <v>4</v>
      </c>
      <c r="E21739" s="11">
        <v>45413</v>
      </c>
      <c r="F21739">
        <v>3</v>
      </c>
      <c r="G21739">
        <v>4</v>
      </c>
      <c r="I21739">
        <v>7</v>
      </c>
      <c r="J21739">
        <v>18</v>
      </c>
      <c r="L21739">
        <v>24</v>
      </c>
      <c r="N21739">
        <v>7</v>
      </c>
      <c r="P21739">
        <v>2</v>
      </c>
      <c r="Q21739">
        <v>2</v>
      </c>
      <c r="S21739">
        <v>0</v>
      </c>
    </row>
    <row r="21740" spans="1:19" x14ac:dyDescent="0.3">
      <c r="A21740" t="s">
        <v>43237</v>
      </c>
      <c r="B21740" s="171" t="s">
        <v>43238</v>
      </c>
      <c r="C21740" s="171" t="s">
        <v>16557</v>
      </c>
      <c r="D21740" s="171" t="s">
        <v>4</v>
      </c>
      <c r="E21740" s="11">
        <v>45413</v>
      </c>
      <c r="F21740">
        <v>0</v>
      </c>
      <c r="G21740">
        <v>0</v>
      </c>
      <c r="I21740">
        <v>0</v>
      </c>
      <c r="J21740">
        <v>0</v>
      </c>
      <c r="L21740">
        <v>0</v>
      </c>
      <c r="N21740">
        <v>0</v>
      </c>
      <c r="P21740">
        <v>0</v>
      </c>
      <c r="Q21740">
        <v>0</v>
      </c>
      <c r="S21740">
        <v>0</v>
      </c>
    </row>
    <row r="21741" spans="1:19" x14ac:dyDescent="0.3">
      <c r="A21741" t="s">
        <v>43239</v>
      </c>
      <c r="B21741" s="171" t="s">
        <v>43240</v>
      </c>
      <c r="C21741" s="171" t="s">
        <v>188</v>
      </c>
      <c r="D21741" s="171" t="s">
        <v>4</v>
      </c>
      <c r="E21741" s="11">
        <v>45413</v>
      </c>
      <c r="F21741">
        <v>1</v>
      </c>
      <c r="G21741">
        <v>3</v>
      </c>
      <c r="I21741">
        <v>3</v>
      </c>
      <c r="J21741">
        <v>6</v>
      </c>
      <c r="L21741">
        <v>17</v>
      </c>
      <c r="N21741">
        <v>3</v>
      </c>
      <c r="P21741">
        <v>0</v>
      </c>
      <c r="Q21741">
        <v>0</v>
      </c>
      <c r="S21741">
        <v>0</v>
      </c>
    </row>
    <row r="21742" spans="1:19" x14ac:dyDescent="0.3">
      <c r="A21742" t="s">
        <v>43241</v>
      </c>
      <c r="B21742" s="171" t="s">
        <v>43242</v>
      </c>
      <c r="C21742" s="171" t="s">
        <v>227</v>
      </c>
      <c r="D21742" s="171" t="s">
        <v>4</v>
      </c>
      <c r="E21742" s="11">
        <v>45413</v>
      </c>
      <c r="F21742">
        <v>0</v>
      </c>
      <c r="G21742">
        <v>0</v>
      </c>
      <c r="I21742">
        <v>0</v>
      </c>
      <c r="J21742">
        <v>0</v>
      </c>
      <c r="L21742">
        <v>0</v>
      </c>
      <c r="N21742">
        <v>0</v>
      </c>
      <c r="P21742">
        <v>0</v>
      </c>
      <c r="Q21742">
        <v>0</v>
      </c>
      <c r="S21742">
        <v>0</v>
      </c>
    </row>
    <row r="21743" spans="1:19" x14ac:dyDescent="0.3">
      <c r="A21743" t="s">
        <v>43243</v>
      </c>
      <c r="B21743" s="171" t="s">
        <v>43244</v>
      </c>
      <c r="C21743" s="171" t="s">
        <v>116</v>
      </c>
      <c r="D21743" s="171" t="s">
        <v>4</v>
      </c>
      <c r="E21743" s="11">
        <v>45413</v>
      </c>
      <c r="F21743">
        <v>0</v>
      </c>
      <c r="G21743">
        <v>0</v>
      </c>
      <c r="I21743">
        <v>0</v>
      </c>
      <c r="J21743">
        <v>0</v>
      </c>
      <c r="L21743">
        <v>0</v>
      </c>
      <c r="N21743">
        <v>0</v>
      </c>
      <c r="P21743">
        <v>0</v>
      </c>
      <c r="Q21743">
        <v>0</v>
      </c>
      <c r="S21743">
        <v>0</v>
      </c>
    </row>
    <row r="21744" spans="1:19" x14ac:dyDescent="0.3">
      <c r="A21744" t="s">
        <v>43245</v>
      </c>
      <c r="B21744" s="171" t="s">
        <v>43246</v>
      </c>
      <c r="C21744" s="171" t="s">
        <v>9862</v>
      </c>
      <c r="D21744" s="171" t="s">
        <v>4</v>
      </c>
      <c r="E21744" s="11">
        <v>45413</v>
      </c>
      <c r="F21744">
        <v>0</v>
      </c>
      <c r="G21744">
        <v>0</v>
      </c>
      <c r="I21744">
        <v>0</v>
      </c>
      <c r="J21744">
        <v>0</v>
      </c>
      <c r="L21744">
        <v>0</v>
      </c>
      <c r="N21744">
        <v>0</v>
      </c>
      <c r="P21744">
        <v>0</v>
      </c>
      <c r="Q21744">
        <v>0</v>
      </c>
      <c r="S21744">
        <v>0</v>
      </c>
    </row>
    <row r="21745" spans="1:19" x14ac:dyDescent="0.3">
      <c r="A21745" t="s">
        <v>43247</v>
      </c>
      <c r="B21745" s="171" t="s">
        <v>43248</v>
      </c>
      <c r="C21745" s="171" t="s">
        <v>140</v>
      </c>
      <c r="D21745" s="171" t="s">
        <v>4</v>
      </c>
      <c r="E21745" s="11">
        <v>45413</v>
      </c>
      <c r="F21745">
        <v>0</v>
      </c>
      <c r="G21745">
        <v>0</v>
      </c>
      <c r="I21745">
        <v>0</v>
      </c>
      <c r="J21745">
        <v>0</v>
      </c>
      <c r="L21745">
        <v>0</v>
      </c>
      <c r="N21745">
        <v>0</v>
      </c>
      <c r="P21745">
        <v>0</v>
      </c>
      <c r="Q21745">
        <v>0</v>
      </c>
      <c r="S21745">
        <v>0</v>
      </c>
    </row>
    <row r="21746" spans="1:19" x14ac:dyDescent="0.3">
      <c r="A21746" t="s">
        <v>43249</v>
      </c>
      <c r="B21746" s="171" t="s">
        <v>43250</v>
      </c>
      <c r="C21746" s="171" t="s">
        <v>8590</v>
      </c>
      <c r="D21746" s="171" t="s">
        <v>4</v>
      </c>
      <c r="E21746" s="11">
        <v>45413</v>
      </c>
      <c r="F21746">
        <v>0</v>
      </c>
      <c r="G21746">
        <v>0</v>
      </c>
      <c r="I21746">
        <v>0</v>
      </c>
      <c r="J21746">
        <v>0</v>
      </c>
      <c r="L21746">
        <v>0</v>
      </c>
      <c r="N21746">
        <v>0</v>
      </c>
      <c r="P21746">
        <v>0</v>
      </c>
      <c r="Q21746">
        <v>0</v>
      </c>
      <c r="S21746">
        <v>0</v>
      </c>
    </row>
    <row r="21747" spans="1:19" x14ac:dyDescent="0.3">
      <c r="A21747" t="s">
        <v>43251</v>
      </c>
      <c r="B21747" s="171" t="s">
        <v>43252</v>
      </c>
      <c r="C21747" s="171" t="s">
        <v>170</v>
      </c>
      <c r="D21747" s="171" t="s">
        <v>4</v>
      </c>
      <c r="E21747" s="11">
        <v>45413</v>
      </c>
      <c r="F21747">
        <v>2.5</v>
      </c>
      <c r="G21747">
        <v>3.5</v>
      </c>
      <c r="I21747">
        <v>13</v>
      </c>
      <c r="J21747">
        <v>35</v>
      </c>
      <c r="L21747">
        <v>49</v>
      </c>
      <c r="N21747">
        <v>13</v>
      </c>
      <c r="P21747">
        <v>0</v>
      </c>
      <c r="Q21747">
        <v>0</v>
      </c>
      <c r="S21747">
        <v>0</v>
      </c>
    </row>
    <row r="21748" spans="1:19" x14ac:dyDescent="0.3">
      <c r="A21748" t="s">
        <v>43253</v>
      </c>
      <c r="B21748" s="171" t="s">
        <v>43254</v>
      </c>
      <c r="C21748" s="171" t="s">
        <v>182</v>
      </c>
      <c r="D21748" s="171" t="s">
        <v>4</v>
      </c>
      <c r="E21748" s="11">
        <v>45413</v>
      </c>
      <c r="F21748">
        <v>8</v>
      </c>
      <c r="G21748">
        <v>11</v>
      </c>
      <c r="I21748">
        <v>32</v>
      </c>
      <c r="J21748">
        <v>91</v>
      </c>
      <c r="L21748">
        <v>124</v>
      </c>
      <c r="N21748">
        <v>32</v>
      </c>
      <c r="P21748">
        <v>0</v>
      </c>
      <c r="Q21748">
        <v>0</v>
      </c>
      <c r="S21748">
        <v>0</v>
      </c>
    </row>
    <row r="21749" spans="1:19" x14ac:dyDescent="0.3">
      <c r="A21749" t="s">
        <v>43255</v>
      </c>
      <c r="B21749" s="171" t="s">
        <v>43256</v>
      </c>
      <c r="C21749" s="171" t="s">
        <v>197</v>
      </c>
      <c r="D21749" s="171" t="s">
        <v>4</v>
      </c>
      <c r="E21749" s="11">
        <v>45413</v>
      </c>
      <c r="F21749">
        <v>8</v>
      </c>
      <c r="G21749">
        <v>8</v>
      </c>
      <c r="I21749">
        <v>87</v>
      </c>
      <c r="J21749">
        <v>80</v>
      </c>
      <c r="L21749">
        <v>80</v>
      </c>
      <c r="N21749">
        <v>68</v>
      </c>
      <c r="P21749">
        <v>1</v>
      </c>
      <c r="Q21749">
        <v>2</v>
      </c>
      <c r="S21749">
        <v>19</v>
      </c>
    </row>
    <row r="21750" spans="1:19" x14ac:dyDescent="0.3">
      <c r="A21750" t="s">
        <v>43257</v>
      </c>
      <c r="B21750" s="171" t="s">
        <v>43258</v>
      </c>
      <c r="C21750" s="171" t="s">
        <v>218</v>
      </c>
      <c r="D21750" s="171" t="s">
        <v>4</v>
      </c>
      <c r="E21750" s="11">
        <v>45413</v>
      </c>
      <c r="F21750">
        <v>0</v>
      </c>
      <c r="G21750">
        <v>0</v>
      </c>
      <c r="I21750">
        <v>0</v>
      </c>
      <c r="J21750">
        <v>0</v>
      </c>
      <c r="L21750">
        <v>0</v>
      </c>
      <c r="N21750">
        <v>0</v>
      </c>
      <c r="P21750">
        <v>0</v>
      </c>
      <c r="Q21750">
        <v>0</v>
      </c>
      <c r="S21750">
        <v>0</v>
      </c>
    </row>
    <row r="21751" spans="1:19" x14ac:dyDescent="0.3">
      <c r="A21751" t="s">
        <v>43259</v>
      </c>
      <c r="B21751" s="171" t="s">
        <v>43260</v>
      </c>
      <c r="C21751" s="171" t="s">
        <v>34871</v>
      </c>
      <c r="D21751" s="171" t="s">
        <v>4</v>
      </c>
      <c r="E21751" s="11">
        <v>45413</v>
      </c>
      <c r="F21751">
        <v>2</v>
      </c>
      <c r="G21751">
        <v>4</v>
      </c>
      <c r="I21751">
        <v>18</v>
      </c>
      <c r="J21751">
        <v>22</v>
      </c>
      <c r="L21751">
        <v>44</v>
      </c>
      <c r="N21751">
        <v>18</v>
      </c>
      <c r="P21751">
        <v>0</v>
      </c>
      <c r="Q21751">
        <v>0</v>
      </c>
      <c r="S21751">
        <v>0</v>
      </c>
    </row>
    <row r="21752" spans="1:19" x14ac:dyDescent="0.3">
      <c r="A21752" t="s">
        <v>43261</v>
      </c>
      <c r="B21752" s="171" t="s">
        <v>43262</v>
      </c>
      <c r="C21752" s="171" t="s">
        <v>230</v>
      </c>
      <c r="D21752" s="171" t="s">
        <v>4</v>
      </c>
      <c r="E21752" s="11">
        <v>45413</v>
      </c>
      <c r="F21752">
        <v>0</v>
      </c>
      <c r="G21752">
        <v>0</v>
      </c>
      <c r="I21752">
        <v>0</v>
      </c>
      <c r="J21752">
        <v>0</v>
      </c>
      <c r="L21752">
        <v>0</v>
      </c>
      <c r="N21752">
        <v>0</v>
      </c>
      <c r="P21752">
        <v>0</v>
      </c>
      <c r="Q21752">
        <v>0</v>
      </c>
      <c r="S21752">
        <v>0</v>
      </c>
    </row>
    <row r="21753" spans="1:19" x14ac:dyDescent="0.3">
      <c r="A21753" t="s">
        <v>43263</v>
      </c>
      <c r="B21753" s="171" t="s">
        <v>43264</v>
      </c>
      <c r="C21753" s="171" t="s">
        <v>8193</v>
      </c>
      <c r="D21753" s="171" t="s">
        <v>4</v>
      </c>
      <c r="E21753" s="11">
        <v>45413</v>
      </c>
      <c r="F21753">
        <v>2</v>
      </c>
      <c r="G21753">
        <v>3</v>
      </c>
      <c r="I21753">
        <v>24</v>
      </c>
      <c r="J21753">
        <v>22</v>
      </c>
      <c r="L21753">
        <v>33</v>
      </c>
      <c r="N21753">
        <v>22</v>
      </c>
      <c r="P21753">
        <v>0</v>
      </c>
      <c r="Q21753">
        <v>0</v>
      </c>
      <c r="S21753">
        <v>2</v>
      </c>
    </row>
    <row r="21754" spans="1:19" x14ac:dyDescent="0.3">
      <c r="A21754" t="s">
        <v>43265</v>
      </c>
      <c r="B21754" s="171" t="s">
        <v>43266</v>
      </c>
      <c r="C21754" s="171" t="s">
        <v>10522</v>
      </c>
      <c r="D21754" s="171" t="s">
        <v>4</v>
      </c>
      <c r="E21754" s="11">
        <v>45413</v>
      </c>
      <c r="F21754">
        <v>0</v>
      </c>
      <c r="G21754">
        <v>0</v>
      </c>
      <c r="I21754">
        <v>0</v>
      </c>
      <c r="J21754">
        <v>0</v>
      </c>
      <c r="L21754">
        <v>0</v>
      </c>
      <c r="N21754">
        <v>0</v>
      </c>
      <c r="P21754">
        <v>0</v>
      </c>
      <c r="Q21754">
        <v>0</v>
      </c>
      <c r="S21754">
        <v>0</v>
      </c>
    </row>
    <row r="21755" spans="1:19" x14ac:dyDescent="0.3">
      <c r="A21755" t="s">
        <v>43267</v>
      </c>
      <c r="B21755" s="171" t="s">
        <v>43268</v>
      </c>
      <c r="C21755" s="171" t="s">
        <v>10525</v>
      </c>
      <c r="D21755" s="171" t="s">
        <v>4</v>
      </c>
      <c r="E21755" s="11">
        <v>45413</v>
      </c>
      <c r="F21755">
        <v>0</v>
      </c>
      <c r="G21755">
        <v>0</v>
      </c>
      <c r="I21755">
        <v>0</v>
      </c>
      <c r="J21755">
        <v>0</v>
      </c>
      <c r="L21755">
        <v>0</v>
      </c>
      <c r="N21755">
        <v>0</v>
      </c>
      <c r="P21755">
        <v>0</v>
      </c>
      <c r="Q21755">
        <v>0</v>
      </c>
      <c r="S21755">
        <v>0</v>
      </c>
    </row>
    <row r="21756" spans="1:19" x14ac:dyDescent="0.3">
      <c r="A21756" t="s">
        <v>43269</v>
      </c>
      <c r="B21756" s="171" t="s">
        <v>43270</v>
      </c>
      <c r="C21756" s="171" t="s">
        <v>10528</v>
      </c>
      <c r="D21756" s="171" t="s">
        <v>4</v>
      </c>
      <c r="E21756" s="11">
        <v>45413</v>
      </c>
      <c r="F21756">
        <v>0</v>
      </c>
      <c r="G21756">
        <v>0</v>
      </c>
      <c r="I21756">
        <v>0</v>
      </c>
      <c r="J21756">
        <v>0</v>
      </c>
      <c r="L21756">
        <v>0</v>
      </c>
      <c r="N21756">
        <v>0</v>
      </c>
      <c r="P21756">
        <v>0</v>
      </c>
      <c r="Q21756">
        <v>0</v>
      </c>
      <c r="S21756">
        <v>0</v>
      </c>
    </row>
    <row r="21757" spans="1:19" x14ac:dyDescent="0.3">
      <c r="A21757" t="s">
        <v>43271</v>
      </c>
      <c r="B21757" s="171" t="s">
        <v>43272</v>
      </c>
      <c r="C21757" s="171" t="s">
        <v>10531</v>
      </c>
      <c r="D21757" s="171" t="s">
        <v>4</v>
      </c>
      <c r="E21757" s="11">
        <v>45413</v>
      </c>
      <c r="F21757">
        <v>0</v>
      </c>
      <c r="G21757">
        <v>0</v>
      </c>
      <c r="I21757">
        <v>0</v>
      </c>
      <c r="J21757">
        <v>0</v>
      </c>
      <c r="L21757">
        <v>0</v>
      </c>
      <c r="N21757">
        <v>0</v>
      </c>
      <c r="P21757">
        <v>0</v>
      </c>
      <c r="Q21757">
        <v>0</v>
      </c>
      <c r="S21757">
        <v>0</v>
      </c>
    </row>
    <row r="21758" spans="1:19" x14ac:dyDescent="0.3">
      <c r="A21758" t="s">
        <v>43273</v>
      </c>
      <c r="B21758" s="171" t="s">
        <v>43274</v>
      </c>
      <c r="C21758" s="171" t="s">
        <v>14880</v>
      </c>
      <c r="D21758" s="171" t="s">
        <v>4</v>
      </c>
      <c r="E21758" s="11">
        <v>45413</v>
      </c>
      <c r="F21758">
        <v>0</v>
      </c>
      <c r="G21758">
        <v>0</v>
      </c>
      <c r="I21758">
        <v>0</v>
      </c>
      <c r="J21758">
        <v>0</v>
      </c>
      <c r="L21758">
        <v>0</v>
      </c>
      <c r="N21758">
        <v>0</v>
      </c>
      <c r="P21758">
        <v>0</v>
      </c>
      <c r="Q21758">
        <v>0</v>
      </c>
      <c r="S21758">
        <v>0</v>
      </c>
    </row>
    <row r="21759" spans="1:19" x14ac:dyDescent="0.3">
      <c r="A21759" t="s">
        <v>43275</v>
      </c>
      <c r="B21759" s="171" t="s">
        <v>43276</v>
      </c>
      <c r="C21759" s="171" t="s">
        <v>10534</v>
      </c>
      <c r="D21759" s="171" t="s">
        <v>4</v>
      </c>
      <c r="E21759" s="11">
        <v>45413</v>
      </c>
      <c r="F21759">
        <v>2</v>
      </c>
      <c r="G21759">
        <v>3</v>
      </c>
      <c r="I21759">
        <v>4</v>
      </c>
      <c r="J21759">
        <v>11</v>
      </c>
      <c r="L21759">
        <v>17</v>
      </c>
      <c r="N21759">
        <v>4</v>
      </c>
      <c r="P21759">
        <v>1</v>
      </c>
      <c r="Q21759">
        <v>1</v>
      </c>
      <c r="S21759">
        <v>0</v>
      </c>
    </row>
    <row r="21760" spans="1:19" x14ac:dyDescent="0.3">
      <c r="A21760" t="s">
        <v>43277</v>
      </c>
      <c r="B21760" s="171" t="s">
        <v>43278</v>
      </c>
      <c r="C21760" s="171" t="s">
        <v>10537</v>
      </c>
      <c r="D21760" s="171" t="s">
        <v>4</v>
      </c>
      <c r="E21760" s="11">
        <v>45413</v>
      </c>
      <c r="F21760">
        <v>0.5</v>
      </c>
      <c r="G21760">
        <v>2</v>
      </c>
      <c r="I21760">
        <v>3</v>
      </c>
      <c r="J21760">
        <v>3</v>
      </c>
      <c r="L21760">
        <v>11</v>
      </c>
      <c r="N21760">
        <v>3</v>
      </c>
      <c r="P21760">
        <v>0</v>
      </c>
      <c r="Q21760">
        <v>0</v>
      </c>
      <c r="S21760">
        <v>0</v>
      </c>
    </row>
    <row r="21761" spans="1:19" x14ac:dyDescent="0.3">
      <c r="A21761" t="s">
        <v>43279</v>
      </c>
      <c r="B21761" s="171" t="s">
        <v>43280</v>
      </c>
      <c r="C21761" s="171" t="s">
        <v>15347</v>
      </c>
      <c r="D21761" s="171" t="s">
        <v>4</v>
      </c>
      <c r="E21761" s="11">
        <v>45413</v>
      </c>
      <c r="F21761">
        <v>1</v>
      </c>
      <c r="G21761">
        <v>1</v>
      </c>
      <c r="I21761">
        <v>0</v>
      </c>
      <c r="J21761">
        <v>6</v>
      </c>
      <c r="L21761">
        <v>6</v>
      </c>
      <c r="N21761">
        <v>0</v>
      </c>
      <c r="P21761">
        <v>0</v>
      </c>
      <c r="Q21761">
        <v>0</v>
      </c>
      <c r="S21761">
        <v>0</v>
      </c>
    </row>
    <row r="21762" spans="1:19" x14ac:dyDescent="0.3">
      <c r="A21762" t="s">
        <v>43281</v>
      </c>
      <c r="B21762" s="171" t="s">
        <v>43282</v>
      </c>
      <c r="C21762" s="171" t="s">
        <v>203</v>
      </c>
      <c r="D21762" s="171" t="s">
        <v>4</v>
      </c>
      <c r="E21762" s="11">
        <v>45413</v>
      </c>
      <c r="F21762">
        <v>3</v>
      </c>
      <c r="G21762">
        <v>3</v>
      </c>
      <c r="I21762">
        <v>3</v>
      </c>
      <c r="J21762">
        <v>15</v>
      </c>
      <c r="L21762">
        <v>15</v>
      </c>
      <c r="N21762">
        <v>3</v>
      </c>
      <c r="P21762">
        <v>0</v>
      </c>
      <c r="Q21762">
        <v>0</v>
      </c>
      <c r="S21762">
        <v>0</v>
      </c>
    </row>
    <row r="21763" spans="1:19" x14ac:dyDescent="0.3">
      <c r="A21763" t="s">
        <v>43283</v>
      </c>
      <c r="B21763" s="171" t="s">
        <v>43284</v>
      </c>
      <c r="C21763" s="171" t="s">
        <v>15340</v>
      </c>
      <c r="D21763" s="171" t="s">
        <v>4</v>
      </c>
      <c r="E21763" s="11">
        <v>45413</v>
      </c>
      <c r="F21763">
        <v>0</v>
      </c>
      <c r="G21763">
        <v>0</v>
      </c>
      <c r="I21763">
        <v>0</v>
      </c>
      <c r="J21763">
        <v>0</v>
      </c>
      <c r="L21763">
        <v>0</v>
      </c>
      <c r="N21763">
        <v>0</v>
      </c>
      <c r="P21763">
        <v>0</v>
      </c>
      <c r="Q21763">
        <v>0</v>
      </c>
      <c r="S21763">
        <v>0</v>
      </c>
    </row>
    <row r="21764" spans="1:19" x14ac:dyDescent="0.3">
      <c r="A21764" t="s">
        <v>43285</v>
      </c>
      <c r="B21764" s="171" t="s">
        <v>43286</v>
      </c>
      <c r="C21764" s="171" t="s">
        <v>16544</v>
      </c>
      <c r="D21764" s="171" t="s">
        <v>4</v>
      </c>
      <c r="E21764" s="11">
        <v>45413</v>
      </c>
      <c r="F21764">
        <v>0</v>
      </c>
      <c r="G21764">
        <v>0</v>
      </c>
      <c r="I21764">
        <v>0</v>
      </c>
      <c r="J21764">
        <v>0</v>
      </c>
      <c r="L21764">
        <v>0</v>
      </c>
      <c r="N21764">
        <v>0</v>
      </c>
      <c r="P21764">
        <v>0</v>
      </c>
      <c r="Q21764">
        <v>0</v>
      </c>
      <c r="S21764">
        <v>0</v>
      </c>
    </row>
    <row r="21765" spans="1:19" x14ac:dyDescent="0.3">
      <c r="A21765" t="s">
        <v>43287</v>
      </c>
      <c r="B21765" s="171" t="s">
        <v>43288</v>
      </c>
      <c r="C21765" s="171" t="s">
        <v>176</v>
      </c>
      <c r="D21765" s="171" t="s">
        <v>4</v>
      </c>
      <c r="E21765" s="11">
        <v>45413</v>
      </c>
      <c r="F21765">
        <v>2</v>
      </c>
      <c r="G21765">
        <v>2</v>
      </c>
      <c r="I21765">
        <v>7</v>
      </c>
      <c r="J21765">
        <v>11</v>
      </c>
      <c r="L21765">
        <v>11</v>
      </c>
      <c r="N21765">
        <v>7</v>
      </c>
      <c r="P21765">
        <v>0</v>
      </c>
      <c r="Q21765">
        <v>2</v>
      </c>
      <c r="S21765">
        <v>0</v>
      </c>
    </row>
    <row r="21766" spans="1:19" x14ac:dyDescent="0.3">
      <c r="A21766" t="s">
        <v>43289</v>
      </c>
      <c r="B21766" s="171" t="s">
        <v>43290</v>
      </c>
      <c r="C21766" s="171" t="s">
        <v>206</v>
      </c>
      <c r="D21766" s="171" t="s">
        <v>4</v>
      </c>
      <c r="E21766" s="11">
        <v>45413</v>
      </c>
      <c r="F21766">
        <v>1.5</v>
      </c>
      <c r="G21766">
        <v>2</v>
      </c>
      <c r="I21766">
        <v>1</v>
      </c>
      <c r="J21766">
        <v>7</v>
      </c>
      <c r="L21766">
        <v>8</v>
      </c>
      <c r="N21766">
        <v>1</v>
      </c>
      <c r="P21766">
        <v>0</v>
      </c>
      <c r="Q21766">
        <v>0</v>
      </c>
      <c r="S21766">
        <v>0</v>
      </c>
    </row>
    <row r="21767" spans="1:19" x14ac:dyDescent="0.3">
      <c r="A21767" t="s">
        <v>43065</v>
      </c>
      <c r="B21767" s="171" t="s">
        <v>43066</v>
      </c>
      <c r="C21767" s="171" t="s">
        <v>24284</v>
      </c>
      <c r="D21767" s="171" t="s">
        <v>80</v>
      </c>
      <c r="E21767" s="11">
        <v>45413</v>
      </c>
      <c r="F21767">
        <v>8</v>
      </c>
      <c r="G21767">
        <v>10</v>
      </c>
      <c r="I21767">
        <v>26</v>
      </c>
      <c r="J21767">
        <v>36</v>
      </c>
      <c r="L21767">
        <v>45</v>
      </c>
      <c r="N21767">
        <v>15</v>
      </c>
      <c r="P21767">
        <v>8</v>
      </c>
      <c r="Q21767">
        <v>8</v>
      </c>
      <c r="S21767">
        <v>11</v>
      </c>
    </row>
    <row r="21768" spans="1:19" x14ac:dyDescent="0.3">
      <c r="A21768" t="s">
        <v>43291</v>
      </c>
      <c r="B21768" s="171" t="s">
        <v>43292</v>
      </c>
      <c r="C21768" s="171" t="s">
        <v>18229</v>
      </c>
      <c r="D21768" s="171" t="s">
        <v>80</v>
      </c>
      <c r="E21768" s="11">
        <v>45413</v>
      </c>
      <c r="F21768">
        <v>0</v>
      </c>
      <c r="G21768">
        <v>0</v>
      </c>
      <c r="I21768">
        <v>0</v>
      </c>
      <c r="J21768">
        <v>0</v>
      </c>
      <c r="L21768">
        <v>0</v>
      </c>
      <c r="N21768">
        <v>0</v>
      </c>
      <c r="P21768">
        <v>0</v>
      </c>
      <c r="Q21768">
        <v>0</v>
      </c>
      <c r="S21768">
        <v>0</v>
      </c>
    </row>
    <row r="21769" spans="1:19" x14ac:dyDescent="0.3">
      <c r="A21769" t="s">
        <v>43293</v>
      </c>
      <c r="B21769" s="171" t="s">
        <v>43294</v>
      </c>
      <c r="C21769" s="171" t="s">
        <v>9887</v>
      </c>
      <c r="D21769" s="171" t="s">
        <v>80</v>
      </c>
      <c r="E21769" s="11">
        <v>45413</v>
      </c>
      <c r="F21769">
        <v>0</v>
      </c>
      <c r="G21769">
        <v>0</v>
      </c>
      <c r="I21769">
        <v>0</v>
      </c>
      <c r="J21769">
        <v>0</v>
      </c>
      <c r="L21769">
        <v>0</v>
      </c>
      <c r="N21769">
        <v>0</v>
      </c>
      <c r="P21769">
        <v>0</v>
      </c>
      <c r="Q21769">
        <v>0</v>
      </c>
      <c r="S21769">
        <v>0</v>
      </c>
    </row>
    <row r="21770" spans="1:19" x14ac:dyDescent="0.3">
      <c r="A21770" t="s">
        <v>43295</v>
      </c>
      <c r="B21770" s="171" t="s">
        <v>43296</v>
      </c>
      <c r="C21770" s="171" t="s">
        <v>35010</v>
      </c>
      <c r="D21770" s="171" t="s">
        <v>80</v>
      </c>
      <c r="E21770" s="11">
        <v>45413</v>
      </c>
      <c r="F21770">
        <v>0.5</v>
      </c>
      <c r="G21770">
        <v>0.5</v>
      </c>
      <c r="I21770">
        <v>2</v>
      </c>
      <c r="J21770">
        <v>2</v>
      </c>
      <c r="L21770">
        <v>2</v>
      </c>
      <c r="N21770">
        <v>2</v>
      </c>
      <c r="P21770">
        <v>0</v>
      </c>
      <c r="Q21770">
        <v>0</v>
      </c>
      <c r="S21770">
        <v>0</v>
      </c>
    </row>
    <row r="21771" spans="1:19" x14ac:dyDescent="0.3">
      <c r="A21771" t="s">
        <v>43297</v>
      </c>
      <c r="B21771" s="171" t="s">
        <v>43298</v>
      </c>
      <c r="C21771" s="171" t="s">
        <v>11260</v>
      </c>
      <c r="D21771" s="171" t="s">
        <v>80</v>
      </c>
      <c r="E21771" s="11">
        <v>45413</v>
      </c>
      <c r="F21771">
        <v>0</v>
      </c>
      <c r="G21771">
        <v>0</v>
      </c>
      <c r="I21771">
        <v>0</v>
      </c>
      <c r="J21771">
        <v>0</v>
      </c>
      <c r="L21771">
        <v>0</v>
      </c>
      <c r="N21771">
        <v>0</v>
      </c>
      <c r="P21771">
        <v>0</v>
      </c>
      <c r="Q21771">
        <v>0</v>
      </c>
      <c r="S21771">
        <v>0</v>
      </c>
    </row>
    <row r="21772" spans="1:19" x14ac:dyDescent="0.3">
      <c r="A21772" t="s">
        <v>43299</v>
      </c>
      <c r="B21772" s="171" t="s">
        <v>43300</v>
      </c>
      <c r="C21772" s="171" t="s">
        <v>21284</v>
      </c>
      <c r="D21772" s="171" t="s">
        <v>80</v>
      </c>
      <c r="E21772" s="11">
        <v>45413</v>
      </c>
      <c r="F21772">
        <v>0</v>
      </c>
      <c r="G21772">
        <v>0</v>
      </c>
      <c r="I21772">
        <v>0</v>
      </c>
      <c r="J21772">
        <v>0</v>
      </c>
      <c r="L21772">
        <v>0</v>
      </c>
      <c r="N21772">
        <v>0</v>
      </c>
      <c r="P21772">
        <v>0</v>
      </c>
      <c r="Q21772">
        <v>0</v>
      </c>
      <c r="S21772">
        <v>0</v>
      </c>
    </row>
    <row r="21773" spans="1:19" x14ac:dyDescent="0.3">
      <c r="A21773" t="s">
        <v>43301</v>
      </c>
      <c r="B21773" s="171" t="s">
        <v>43302</v>
      </c>
      <c r="C21773" s="171" t="s">
        <v>125</v>
      </c>
      <c r="D21773" s="171" t="s">
        <v>80</v>
      </c>
      <c r="E21773" s="11">
        <v>45413</v>
      </c>
      <c r="F21773">
        <v>0</v>
      </c>
      <c r="G21773">
        <v>0</v>
      </c>
      <c r="I21773">
        <v>0</v>
      </c>
      <c r="J21773">
        <v>0</v>
      </c>
      <c r="L21773">
        <v>0</v>
      </c>
      <c r="N21773">
        <v>0</v>
      </c>
      <c r="P21773">
        <v>0</v>
      </c>
      <c r="Q21773">
        <v>0</v>
      </c>
      <c r="S21773">
        <v>0</v>
      </c>
    </row>
    <row r="21774" spans="1:19" x14ac:dyDescent="0.3">
      <c r="A21774" t="s">
        <v>43303</v>
      </c>
      <c r="B21774" s="171" t="s">
        <v>43304</v>
      </c>
      <c r="C21774" s="171" t="s">
        <v>14899</v>
      </c>
      <c r="D21774" s="171" t="s">
        <v>80</v>
      </c>
      <c r="E21774" s="11">
        <v>45413</v>
      </c>
      <c r="F21774">
        <v>0</v>
      </c>
      <c r="G21774">
        <v>0</v>
      </c>
      <c r="I21774">
        <v>0</v>
      </c>
      <c r="J21774">
        <v>0</v>
      </c>
      <c r="L21774">
        <v>0</v>
      </c>
      <c r="N21774">
        <v>0</v>
      </c>
      <c r="P21774">
        <v>0</v>
      </c>
      <c r="Q21774">
        <v>0</v>
      </c>
      <c r="S21774">
        <v>0</v>
      </c>
    </row>
    <row r="21775" spans="1:19" x14ac:dyDescent="0.3">
      <c r="A21775" t="s">
        <v>43305</v>
      </c>
      <c r="B21775" s="171" t="s">
        <v>43306</v>
      </c>
      <c r="C21775" s="171" t="s">
        <v>137</v>
      </c>
      <c r="D21775" s="171" t="s">
        <v>80</v>
      </c>
      <c r="E21775" s="11">
        <v>45413</v>
      </c>
      <c r="F21775">
        <v>0</v>
      </c>
      <c r="G21775">
        <v>0</v>
      </c>
      <c r="I21775">
        <v>0</v>
      </c>
      <c r="J21775">
        <v>0</v>
      </c>
      <c r="L21775">
        <v>0</v>
      </c>
      <c r="N21775">
        <v>0</v>
      </c>
      <c r="P21775">
        <v>0</v>
      </c>
      <c r="Q21775">
        <v>0</v>
      </c>
      <c r="S21775">
        <v>0</v>
      </c>
    </row>
    <row r="21776" spans="1:19" x14ac:dyDescent="0.3">
      <c r="A21776" t="s">
        <v>43307</v>
      </c>
      <c r="B21776" s="171" t="s">
        <v>43308</v>
      </c>
      <c r="C21776" s="171" t="s">
        <v>8615</v>
      </c>
      <c r="D21776" s="171" t="s">
        <v>80</v>
      </c>
      <c r="E21776" s="11">
        <v>45413</v>
      </c>
      <c r="F21776">
        <v>0</v>
      </c>
      <c r="G21776">
        <v>0</v>
      </c>
      <c r="I21776">
        <v>0</v>
      </c>
      <c r="J21776">
        <v>0</v>
      </c>
      <c r="L21776">
        <v>0</v>
      </c>
      <c r="N21776">
        <v>0</v>
      </c>
      <c r="P21776">
        <v>0</v>
      </c>
      <c r="Q21776">
        <v>0</v>
      </c>
      <c r="S21776">
        <v>0</v>
      </c>
    </row>
    <row r="21777" spans="1:19" x14ac:dyDescent="0.3">
      <c r="A21777" t="s">
        <v>43309</v>
      </c>
      <c r="B21777" s="171" t="s">
        <v>43310</v>
      </c>
      <c r="C21777" s="171" t="s">
        <v>35025</v>
      </c>
      <c r="D21777" s="171" t="s">
        <v>80</v>
      </c>
      <c r="E21777" s="11">
        <v>45413</v>
      </c>
      <c r="F21777">
        <v>1</v>
      </c>
      <c r="G21777">
        <v>1.5</v>
      </c>
      <c r="I21777">
        <v>1</v>
      </c>
      <c r="J21777">
        <v>4</v>
      </c>
      <c r="L21777">
        <v>6</v>
      </c>
      <c r="N21777">
        <v>1</v>
      </c>
      <c r="P21777">
        <v>0</v>
      </c>
      <c r="Q21777">
        <v>0</v>
      </c>
      <c r="S21777">
        <v>0</v>
      </c>
    </row>
    <row r="21778" spans="1:19" x14ac:dyDescent="0.3">
      <c r="A21778" t="s">
        <v>43311</v>
      </c>
      <c r="B21778" s="171" t="s">
        <v>43312</v>
      </c>
      <c r="C21778" s="171" t="s">
        <v>146</v>
      </c>
      <c r="D21778" s="171" t="s">
        <v>80</v>
      </c>
      <c r="E21778" s="11">
        <v>45413</v>
      </c>
      <c r="F21778">
        <v>11</v>
      </c>
      <c r="G21778">
        <v>11</v>
      </c>
      <c r="I21778">
        <v>28</v>
      </c>
      <c r="J21778">
        <v>57</v>
      </c>
      <c r="L21778">
        <v>58</v>
      </c>
      <c r="N21778">
        <v>24</v>
      </c>
      <c r="P21778">
        <v>1</v>
      </c>
      <c r="Q21778">
        <v>4</v>
      </c>
      <c r="S21778">
        <v>4</v>
      </c>
    </row>
    <row r="21779" spans="1:19" x14ac:dyDescent="0.3">
      <c r="A21779" t="s">
        <v>43313</v>
      </c>
      <c r="B21779" s="171" t="s">
        <v>43314</v>
      </c>
      <c r="C21779" s="171" t="s">
        <v>161</v>
      </c>
      <c r="D21779" s="171" t="s">
        <v>80</v>
      </c>
      <c r="E21779" s="11">
        <v>45413</v>
      </c>
      <c r="F21779">
        <v>3</v>
      </c>
      <c r="G21779">
        <v>4</v>
      </c>
      <c r="I21779">
        <v>7</v>
      </c>
      <c r="J21779">
        <v>18</v>
      </c>
      <c r="L21779">
        <v>24</v>
      </c>
      <c r="N21779">
        <v>7</v>
      </c>
      <c r="P21779">
        <v>2</v>
      </c>
      <c r="Q21779">
        <v>2</v>
      </c>
      <c r="S21779">
        <v>0</v>
      </c>
    </row>
    <row r="21780" spans="1:19" x14ac:dyDescent="0.3">
      <c r="A21780" t="s">
        <v>43315</v>
      </c>
      <c r="B21780" s="171" t="s">
        <v>43316</v>
      </c>
      <c r="C21780" s="171" t="s">
        <v>18252</v>
      </c>
      <c r="D21780" s="171" t="s">
        <v>80</v>
      </c>
      <c r="E21780" s="11">
        <v>45413</v>
      </c>
      <c r="F21780">
        <v>0</v>
      </c>
      <c r="G21780">
        <v>0</v>
      </c>
      <c r="I21780">
        <v>0</v>
      </c>
      <c r="J21780">
        <v>0</v>
      </c>
      <c r="L21780">
        <v>0</v>
      </c>
      <c r="N21780">
        <v>0</v>
      </c>
      <c r="P21780">
        <v>0</v>
      </c>
      <c r="Q21780">
        <v>0</v>
      </c>
      <c r="S21780">
        <v>0</v>
      </c>
    </row>
    <row r="21781" spans="1:19" x14ac:dyDescent="0.3">
      <c r="A21781" t="s">
        <v>43317</v>
      </c>
      <c r="B21781" s="171" t="s">
        <v>43318</v>
      </c>
      <c r="C21781" s="171" t="s">
        <v>167</v>
      </c>
      <c r="D21781" s="171" t="s">
        <v>80</v>
      </c>
      <c r="E21781" s="11">
        <v>45413</v>
      </c>
      <c r="F21781">
        <v>2.5</v>
      </c>
      <c r="G21781">
        <v>4.5</v>
      </c>
      <c r="I21781">
        <v>13</v>
      </c>
      <c r="J21781">
        <v>35</v>
      </c>
      <c r="L21781">
        <v>53</v>
      </c>
      <c r="N21781">
        <v>13</v>
      </c>
      <c r="P21781">
        <v>0</v>
      </c>
      <c r="Q21781">
        <v>0</v>
      </c>
      <c r="S21781">
        <v>0</v>
      </c>
    </row>
    <row r="21782" spans="1:19" x14ac:dyDescent="0.3">
      <c r="A21782" t="s">
        <v>43319</v>
      </c>
      <c r="B21782" s="171" t="s">
        <v>43320</v>
      </c>
      <c r="C21782" s="171" t="s">
        <v>179</v>
      </c>
      <c r="D21782" s="171" t="s">
        <v>80</v>
      </c>
      <c r="E21782" s="11">
        <v>45413</v>
      </c>
      <c r="F21782">
        <v>11</v>
      </c>
      <c r="G21782">
        <v>16</v>
      </c>
      <c r="I21782">
        <v>43</v>
      </c>
      <c r="J21782">
        <v>105</v>
      </c>
      <c r="L21782">
        <v>148</v>
      </c>
      <c r="N21782">
        <v>42</v>
      </c>
      <c r="P21782">
        <v>3</v>
      </c>
      <c r="Q21782">
        <v>3</v>
      </c>
      <c r="S21782">
        <v>1</v>
      </c>
    </row>
    <row r="21783" spans="1:19" x14ac:dyDescent="0.3">
      <c r="A21783" t="s">
        <v>43321</v>
      </c>
      <c r="B21783" s="171" t="s">
        <v>43322</v>
      </c>
      <c r="C21783" s="171" t="s">
        <v>185</v>
      </c>
      <c r="D21783" s="171" t="s">
        <v>80</v>
      </c>
      <c r="E21783" s="11">
        <v>45413</v>
      </c>
      <c r="F21783">
        <v>2.5</v>
      </c>
      <c r="G21783">
        <v>8</v>
      </c>
      <c r="I21783">
        <v>14</v>
      </c>
      <c r="J21783">
        <v>13</v>
      </c>
      <c r="L21783">
        <v>40</v>
      </c>
      <c r="N21783">
        <v>14</v>
      </c>
      <c r="P21783">
        <v>0</v>
      </c>
      <c r="Q21783">
        <v>0</v>
      </c>
      <c r="S21783">
        <v>0</v>
      </c>
    </row>
    <row r="21784" spans="1:19" x14ac:dyDescent="0.3">
      <c r="A21784" t="s">
        <v>43323</v>
      </c>
      <c r="B21784" s="171" t="s">
        <v>43324</v>
      </c>
      <c r="C21784" s="171" t="s">
        <v>191</v>
      </c>
      <c r="D21784" s="171" t="s">
        <v>80</v>
      </c>
      <c r="E21784" s="11">
        <v>45413</v>
      </c>
      <c r="F21784">
        <v>11</v>
      </c>
      <c r="G21784">
        <v>13</v>
      </c>
      <c r="I21784">
        <v>103</v>
      </c>
      <c r="J21784">
        <v>98</v>
      </c>
      <c r="L21784">
        <v>107</v>
      </c>
      <c r="N21784">
        <v>82</v>
      </c>
      <c r="P21784">
        <v>4</v>
      </c>
      <c r="Q21784">
        <v>5</v>
      </c>
      <c r="S21784">
        <v>21</v>
      </c>
    </row>
    <row r="21785" spans="1:19" x14ac:dyDescent="0.3">
      <c r="A21785" t="s">
        <v>43325</v>
      </c>
      <c r="B21785" s="171" t="s">
        <v>43326</v>
      </c>
      <c r="C21785" s="171" t="s">
        <v>212</v>
      </c>
      <c r="D21785" s="171" t="s">
        <v>80</v>
      </c>
      <c r="E21785" s="11">
        <v>45413</v>
      </c>
      <c r="F21785">
        <v>0</v>
      </c>
      <c r="G21785">
        <v>0</v>
      </c>
      <c r="I21785">
        <v>0</v>
      </c>
      <c r="J21785">
        <v>0</v>
      </c>
      <c r="L21785">
        <v>0</v>
      </c>
      <c r="N21785">
        <v>0</v>
      </c>
      <c r="P21785">
        <v>0</v>
      </c>
      <c r="Q21785">
        <v>0</v>
      </c>
      <c r="S21785">
        <v>0</v>
      </c>
    </row>
    <row r="21786" spans="1:19" x14ac:dyDescent="0.3">
      <c r="A21786" t="s">
        <v>40183</v>
      </c>
      <c r="B21786" s="171" t="s">
        <v>43327</v>
      </c>
      <c r="C21786" s="171" t="s">
        <v>215</v>
      </c>
      <c r="D21786" s="171" t="s">
        <v>80</v>
      </c>
      <c r="E21786" s="11">
        <v>45413</v>
      </c>
      <c r="F21786">
        <v>0</v>
      </c>
      <c r="G21786">
        <v>0</v>
      </c>
      <c r="I21786">
        <v>0</v>
      </c>
      <c r="J21786">
        <v>0</v>
      </c>
      <c r="L21786">
        <v>0</v>
      </c>
      <c r="N21786">
        <v>0</v>
      </c>
      <c r="P21786">
        <v>0</v>
      </c>
      <c r="Q21786">
        <v>0</v>
      </c>
      <c r="S21786">
        <v>0</v>
      </c>
    </row>
    <row r="21787" spans="1:19" x14ac:dyDescent="0.3">
      <c r="A21787" t="s">
        <v>40183</v>
      </c>
      <c r="B21787" s="171" t="s">
        <v>43327</v>
      </c>
      <c r="C21787" s="171" t="s">
        <v>215</v>
      </c>
      <c r="D21787" s="171" t="s">
        <v>80</v>
      </c>
      <c r="E21787" s="11">
        <v>45413</v>
      </c>
      <c r="F21787">
        <v>2</v>
      </c>
      <c r="G21787">
        <v>4</v>
      </c>
      <c r="I21787">
        <v>18</v>
      </c>
      <c r="J21787">
        <v>22</v>
      </c>
      <c r="L21787">
        <v>44</v>
      </c>
      <c r="N21787">
        <v>18</v>
      </c>
      <c r="P21787">
        <v>0</v>
      </c>
      <c r="Q21787">
        <v>0</v>
      </c>
      <c r="S21787">
        <v>0</v>
      </c>
    </row>
    <row r="21788" spans="1:19" x14ac:dyDescent="0.3">
      <c r="A21788" t="s">
        <v>43328</v>
      </c>
      <c r="B21788" s="171" t="s">
        <v>43329</v>
      </c>
      <c r="C21788" s="171" t="s">
        <v>221</v>
      </c>
      <c r="D21788" s="171" t="s">
        <v>80</v>
      </c>
      <c r="E21788" s="11">
        <v>45413</v>
      </c>
      <c r="F21788">
        <v>0</v>
      </c>
      <c r="G21788">
        <v>0</v>
      </c>
      <c r="I21788">
        <v>0</v>
      </c>
      <c r="J21788">
        <v>0</v>
      </c>
      <c r="L21788">
        <v>0</v>
      </c>
      <c r="N21788">
        <v>0</v>
      </c>
      <c r="P21788">
        <v>0</v>
      </c>
      <c r="Q21788">
        <v>0</v>
      </c>
      <c r="S21788">
        <v>0</v>
      </c>
    </row>
    <row r="21789" spans="1:19" x14ac:dyDescent="0.3">
      <c r="A21789" t="s">
        <v>43330</v>
      </c>
      <c r="B21789" s="171" t="s">
        <v>43331</v>
      </c>
      <c r="C21789" s="171" t="s">
        <v>8233</v>
      </c>
      <c r="D21789" s="171" t="s">
        <v>80</v>
      </c>
      <c r="E21789" s="11">
        <v>45413</v>
      </c>
      <c r="F21789">
        <v>2</v>
      </c>
      <c r="G21789">
        <v>3</v>
      </c>
      <c r="I21789">
        <v>24</v>
      </c>
      <c r="J21789">
        <v>22</v>
      </c>
      <c r="L21789">
        <v>33</v>
      </c>
      <c r="N21789">
        <v>22</v>
      </c>
      <c r="P21789">
        <v>0</v>
      </c>
      <c r="Q21789">
        <v>0</v>
      </c>
      <c r="S21789">
        <v>2</v>
      </c>
    </row>
    <row r="21790" spans="1:19" x14ac:dyDescent="0.3">
      <c r="A21790" t="s">
        <v>43332</v>
      </c>
      <c r="B21790" s="171" t="s">
        <v>43333</v>
      </c>
      <c r="C21790" s="171" t="s">
        <v>233</v>
      </c>
      <c r="D21790" s="171" t="s">
        <v>80</v>
      </c>
      <c r="E21790" s="11">
        <v>45413</v>
      </c>
      <c r="F21790">
        <v>0</v>
      </c>
      <c r="G21790">
        <v>0</v>
      </c>
      <c r="I21790">
        <v>0</v>
      </c>
      <c r="J21790">
        <v>0</v>
      </c>
      <c r="L21790">
        <v>0</v>
      </c>
      <c r="N21790">
        <v>0</v>
      </c>
      <c r="P21790">
        <v>0</v>
      </c>
      <c r="Q21790">
        <v>0</v>
      </c>
      <c r="S21790">
        <v>0</v>
      </c>
    </row>
    <row r="21791" spans="1:19" x14ac:dyDescent="0.3">
      <c r="A21791" t="s">
        <v>43334</v>
      </c>
      <c r="B21791" s="171" t="s">
        <v>43335</v>
      </c>
      <c r="C21791" s="171" t="s">
        <v>24508</v>
      </c>
      <c r="D21791" s="171" t="s">
        <v>15341</v>
      </c>
      <c r="E21791" s="11">
        <v>45413</v>
      </c>
      <c r="F21791">
        <v>0</v>
      </c>
      <c r="G21791">
        <v>0</v>
      </c>
      <c r="I21791">
        <v>0</v>
      </c>
      <c r="J21791">
        <v>0</v>
      </c>
      <c r="L21791">
        <v>0</v>
      </c>
      <c r="N21791">
        <v>0</v>
      </c>
      <c r="P21791">
        <v>0</v>
      </c>
      <c r="Q21791">
        <v>0</v>
      </c>
      <c r="S21791">
        <v>0</v>
      </c>
    </row>
    <row r="21792" spans="1:19" x14ac:dyDescent="0.3">
      <c r="A21792" t="s">
        <v>43336</v>
      </c>
      <c r="B21792" s="171" t="s">
        <v>43337</v>
      </c>
      <c r="C21792" s="171" t="s">
        <v>24508</v>
      </c>
      <c r="D21792" s="171" t="s">
        <v>80</v>
      </c>
      <c r="E21792" s="11">
        <v>45413</v>
      </c>
      <c r="F21792">
        <v>0.5</v>
      </c>
      <c r="G21792">
        <v>0.5</v>
      </c>
      <c r="I21792">
        <v>3</v>
      </c>
      <c r="J21792">
        <v>2</v>
      </c>
      <c r="L21792">
        <v>2</v>
      </c>
      <c r="N21792">
        <v>3</v>
      </c>
      <c r="P21792">
        <v>0</v>
      </c>
      <c r="Q21792">
        <v>0</v>
      </c>
      <c r="S21792">
        <v>0</v>
      </c>
    </row>
    <row r="21793" spans="1:19" x14ac:dyDescent="0.3">
      <c r="A21793" t="s">
        <v>43338</v>
      </c>
      <c r="B21793" s="171" t="s">
        <v>43339</v>
      </c>
      <c r="C21793" s="171" t="s">
        <v>107</v>
      </c>
      <c r="D21793" s="171" t="s">
        <v>80</v>
      </c>
      <c r="E21793" s="11">
        <v>45413</v>
      </c>
      <c r="F21793">
        <v>0</v>
      </c>
      <c r="G21793">
        <v>0</v>
      </c>
      <c r="I21793">
        <v>0</v>
      </c>
      <c r="J21793">
        <v>0</v>
      </c>
      <c r="L21793">
        <v>0</v>
      </c>
      <c r="N21793">
        <v>0</v>
      </c>
      <c r="P21793">
        <v>0</v>
      </c>
      <c r="Q21793">
        <v>0</v>
      </c>
      <c r="S21793">
        <v>0</v>
      </c>
    </row>
    <row r="21794" spans="1:19" x14ac:dyDescent="0.3">
      <c r="A21794" t="s">
        <v>43340</v>
      </c>
      <c r="B21794" s="171" t="s">
        <v>43341</v>
      </c>
      <c r="C21794" s="171" t="s">
        <v>107</v>
      </c>
      <c r="D21794" s="171" t="s">
        <v>15341</v>
      </c>
      <c r="E21794" s="11">
        <v>45413</v>
      </c>
      <c r="F21794">
        <v>0</v>
      </c>
      <c r="G21794">
        <v>0</v>
      </c>
      <c r="I21794">
        <v>0</v>
      </c>
      <c r="J21794">
        <v>0</v>
      </c>
      <c r="L21794">
        <v>0</v>
      </c>
      <c r="N21794">
        <v>0</v>
      </c>
      <c r="P21794">
        <v>0</v>
      </c>
      <c r="Q21794">
        <v>0</v>
      </c>
      <c r="S21794">
        <v>0</v>
      </c>
    </row>
    <row r="21795" spans="1:19" x14ac:dyDescent="0.3">
      <c r="A21795" t="s">
        <v>43342</v>
      </c>
      <c r="B21795" s="171" t="s">
        <v>43343</v>
      </c>
      <c r="C21795" s="171" t="s">
        <v>173</v>
      </c>
      <c r="D21795" s="171" t="s">
        <v>80</v>
      </c>
      <c r="E21795" s="11">
        <v>45413</v>
      </c>
      <c r="F21795">
        <v>5.5</v>
      </c>
      <c r="G21795">
        <v>6</v>
      </c>
      <c r="I21795">
        <v>9</v>
      </c>
      <c r="J21795">
        <v>30</v>
      </c>
      <c r="L21795">
        <v>32</v>
      </c>
      <c r="N21795">
        <v>9</v>
      </c>
      <c r="P21795">
        <v>1</v>
      </c>
      <c r="Q21795">
        <v>3</v>
      </c>
      <c r="S21795">
        <v>0</v>
      </c>
    </row>
    <row r="21796" spans="1:19" x14ac:dyDescent="0.3">
      <c r="A21796" t="s">
        <v>43344</v>
      </c>
      <c r="B21796" s="171" t="s">
        <v>43345</v>
      </c>
      <c r="C21796" s="171" t="s">
        <v>173</v>
      </c>
      <c r="D21796" s="171" t="s">
        <v>15341</v>
      </c>
      <c r="E21796" s="11">
        <v>45413</v>
      </c>
      <c r="F21796">
        <v>0</v>
      </c>
      <c r="G21796">
        <v>0</v>
      </c>
      <c r="I21796">
        <v>0</v>
      </c>
      <c r="J21796">
        <v>0</v>
      </c>
      <c r="L21796">
        <v>0</v>
      </c>
      <c r="N21796">
        <v>0</v>
      </c>
      <c r="P21796">
        <v>0</v>
      </c>
      <c r="Q21796">
        <v>0</v>
      </c>
      <c r="S21796">
        <v>0</v>
      </c>
    </row>
    <row r="21797" spans="1:19" x14ac:dyDescent="0.3">
      <c r="A21797" t="s">
        <v>43346</v>
      </c>
      <c r="B21797" s="171" t="s">
        <v>43347</v>
      </c>
      <c r="C21797" s="171" t="s">
        <v>200</v>
      </c>
      <c r="D21797" s="171" t="s">
        <v>80</v>
      </c>
      <c r="E21797" s="11">
        <v>45413</v>
      </c>
      <c r="F21797">
        <v>6.5</v>
      </c>
      <c r="G21797">
        <v>7</v>
      </c>
      <c r="I21797">
        <v>8</v>
      </c>
      <c r="J21797">
        <v>31</v>
      </c>
      <c r="L21797">
        <v>32</v>
      </c>
      <c r="N21797">
        <v>8</v>
      </c>
      <c r="P21797">
        <v>0</v>
      </c>
      <c r="Q21797">
        <v>0</v>
      </c>
      <c r="S21797">
        <v>0</v>
      </c>
    </row>
    <row r="21798" spans="1:19" x14ac:dyDescent="0.3">
      <c r="A21798" t="s">
        <v>43348</v>
      </c>
      <c r="B21798" s="171" t="s">
        <v>43349</v>
      </c>
      <c r="C21798" s="171" t="s">
        <v>200</v>
      </c>
      <c r="D21798" s="171" t="s">
        <v>15341</v>
      </c>
      <c r="E21798" s="11">
        <v>45413</v>
      </c>
      <c r="F21798">
        <v>0</v>
      </c>
      <c r="G21798">
        <v>0</v>
      </c>
      <c r="I21798">
        <v>0</v>
      </c>
      <c r="J21798">
        <v>0</v>
      </c>
      <c r="L21798">
        <v>0</v>
      </c>
      <c r="N21798">
        <v>0</v>
      </c>
      <c r="P21798">
        <v>0</v>
      </c>
      <c r="Q21798">
        <v>0</v>
      </c>
      <c r="S21798">
        <v>0</v>
      </c>
    </row>
    <row r="21799" spans="1:19" x14ac:dyDescent="0.3">
      <c r="A21799" t="s">
        <v>43350</v>
      </c>
      <c r="B21799" s="171" t="s">
        <v>43351</v>
      </c>
      <c r="C21799" s="171" t="s">
        <v>73</v>
      </c>
      <c r="D21799" s="171" t="s">
        <v>4</v>
      </c>
      <c r="E21799" s="11">
        <v>45413</v>
      </c>
      <c r="F21799">
        <v>0</v>
      </c>
      <c r="G21799">
        <v>0</v>
      </c>
      <c r="I21799">
        <v>0</v>
      </c>
      <c r="J21799">
        <v>0</v>
      </c>
      <c r="L21799">
        <v>0</v>
      </c>
      <c r="N21799">
        <v>0</v>
      </c>
      <c r="P21799">
        <v>0</v>
      </c>
      <c r="Q21799">
        <v>0</v>
      </c>
      <c r="S21799">
        <v>0</v>
      </c>
    </row>
    <row r="21800" spans="1:19" x14ac:dyDescent="0.3">
      <c r="A21800" t="s">
        <v>43352</v>
      </c>
      <c r="B21800" s="171" t="s">
        <v>43353</v>
      </c>
      <c r="C21800" s="171" t="s">
        <v>24891</v>
      </c>
      <c r="D21800" s="171" t="s">
        <v>4</v>
      </c>
      <c r="E21800" s="11">
        <v>45413</v>
      </c>
      <c r="F21800">
        <v>8</v>
      </c>
      <c r="G21800">
        <v>10</v>
      </c>
      <c r="I21800">
        <v>26</v>
      </c>
      <c r="J21800">
        <v>36</v>
      </c>
      <c r="L21800">
        <v>45</v>
      </c>
      <c r="N21800">
        <v>15</v>
      </c>
      <c r="P21800">
        <v>8</v>
      </c>
      <c r="Q21800">
        <v>8</v>
      </c>
      <c r="S21800">
        <v>11</v>
      </c>
    </row>
    <row r="21801" spans="1:19" x14ac:dyDescent="0.3">
      <c r="A21801" t="s">
        <v>43354</v>
      </c>
      <c r="B21801" s="171" t="s">
        <v>43355</v>
      </c>
      <c r="C21801" s="171" t="s">
        <v>18229</v>
      </c>
      <c r="D21801" s="171" t="s">
        <v>4</v>
      </c>
      <c r="E21801" s="11">
        <v>45413</v>
      </c>
      <c r="F21801">
        <v>0</v>
      </c>
      <c r="G21801">
        <v>0</v>
      </c>
      <c r="I21801">
        <v>0</v>
      </c>
      <c r="J21801">
        <v>0</v>
      </c>
      <c r="L21801">
        <v>0</v>
      </c>
      <c r="N21801">
        <v>0</v>
      </c>
      <c r="P21801">
        <v>0</v>
      </c>
      <c r="Q21801">
        <v>0</v>
      </c>
      <c r="S21801">
        <v>0</v>
      </c>
    </row>
    <row r="21802" spans="1:19" x14ac:dyDescent="0.3">
      <c r="A21802" t="s">
        <v>43356</v>
      </c>
      <c r="B21802" s="171" t="s">
        <v>43357</v>
      </c>
      <c r="C21802" s="171" t="s">
        <v>107</v>
      </c>
      <c r="D21802" s="171" t="s">
        <v>4</v>
      </c>
      <c r="E21802" s="11">
        <v>45413</v>
      </c>
      <c r="F21802">
        <v>0</v>
      </c>
      <c r="G21802">
        <v>0</v>
      </c>
      <c r="I21802">
        <v>0</v>
      </c>
      <c r="J21802">
        <v>0</v>
      </c>
      <c r="L21802">
        <v>0</v>
      </c>
      <c r="N21802">
        <v>0</v>
      </c>
      <c r="P21802">
        <v>0</v>
      </c>
      <c r="Q21802">
        <v>0</v>
      </c>
      <c r="S21802">
        <v>0</v>
      </c>
    </row>
    <row r="21803" spans="1:19" x14ac:dyDescent="0.3">
      <c r="A21803" t="s">
        <v>43358</v>
      </c>
      <c r="B21803" s="171" t="s">
        <v>43359</v>
      </c>
      <c r="C21803" s="171" t="s">
        <v>9887</v>
      </c>
      <c r="D21803" s="171" t="s">
        <v>4</v>
      </c>
      <c r="E21803" s="11">
        <v>45413</v>
      </c>
      <c r="F21803">
        <v>0</v>
      </c>
      <c r="G21803">
        <v>0</v>
      </c>
      <c r="I21803">
        <v>0</v>
      </c>
      <c r="J21803">
        <v>0</v>
      </c>
      <c r="L21803">
        <v>0</v>
      </c>
      <c r="N21803">
        <v>0</v>
      </c>
      <c r="P21803">
        <v>0</v>
      </c>
      <c r="Q21803">
        <v>0</v>
      </c>
      <c r="S21803">
        <v>0</v>
      </c>
    </row>
    <row r="21804" spans="1:19" x14ac:dyDescent="0.3">
      <c r="A21804" t="s">
        <v>43360</v>
      </c>
      <c r="B21804" s="171" t="s">
        <v>43361</v>
      </c>
      <c r="C21804" s="171" t="s">
        <v>35078</v>
      </c>
      <c r="D21804" s="171" t="s">
        <v>4</v>
      </c>
      <c r="E21804" s="11">
        <v>45413</v>
      </c>
      <c r="F21804">
        <v>0</v>
      </c>
      <c r="G21804">
        <v>0</v>
      </c>
      <c r="I21804">
        <v>0</v>
      </c>
      <c r="J21804">
        <v>0</v>
      </c>
      <c r="L21804">
        <v>0</v>
      </c>
      <c r="N21804">
        <v>0</v>
      </c>
      <c r="P21804">
        <v>0</v>
      </c>
      <c r="Q21804">
        <v>0</v>
      </c>
      <c r="S21804">
        <v>0</v>
      </c>
    </row>
    <row r="21805" spans="1:19" x14ac:dyDescent="0.3">
      <c r="A21805" t="s">
        <v>43362</v>
      </c>
      <c r="B21805" s="171" t="s">
        <v>43363</v>
      </c>
      <c r="C21805" s="171" t="s">
        <v>11260</v>
      </c>
      <c r="D21805" s="171" t="s">
        <v>4</v>
      </c>
      <c r="E21805" s="11">
        <v>45413</v>
      </c>
      <c r="F21805">
        <v>0</v>
      </c>
      <c r="G21805">
        <v>0</v>
      </c>
      <c r="I21805">
        <v>0</v>
      </c>
      <c r="J21805">
        <v>0</v>
      </c>
      <c r="L21805">
        <v>0</v>
      </c>
      <c r="N21805">
        <v>0</v>
      </c>
      <c r="P21805">
        <v>0</v>
      </c>
      <c r="Q21805">
        <v>0</v>
      </c>
      <c r="S21805">
        <v>0</v>
      </c>
    </row>
    <row r="21806" spans="1:19" x14ac:dyDescent="0.3">
      <c r="A21806" t="s">
        <v>43364</v>
      </c>
      <c r="B21806" s="171" t="s">
        <v>43365</v>
      </c>
      <c r="C21806" s="171" t="s">
        <v>122</v>
      </c>
      <c r="D21806" s="171" t="s">
        <v>4</v>
      </c>
      <c r="E21806" s="11">
        <v>45413</v>
      </c>
      <c r="F21806">
        <v>0</v>
      </c>
      <c r="G21806">
        <v>0</v>
      </c>
      <c r="I21806">
        <v>0</v>
      </c>
      <c r="J21806">
        <v>0</v>
      </c>
      <c r="L21806">
        <v>0</v>
      </c>
      <c r="N21806">
        <v>0</v>
      </c>
      <c r="P21806">
        <v>0</v>
      </c>
      <c r="Q21806">
        <v>0</v>
      </c>
      <c r="S21806">
        <v>0</v>
      </c>
    </row>
    <row r="21807" spans="1:19" x14ac:dyDescent="0.3">
      <c r="A21807" t="s">
        <v>43366</v>
      </c>
      <c r="B21807" s="171" t="s">
        <v>43367</v>
      </c>
      <c r="C21807" s="171" t="s">
        <v>125</v>
      </c>
      <c r="D21807" s="171" t="s">
        <v>4</v>
      </c>
      <c r="E21807" s="11">
        <v>45413</v>
      </c>
      <c r="F21807">
        <v>0</v>
      </c>
      <c r="G21807">
        <v>0</v>
      </c>
      <c r="I21807">
        <v>0</v>
      </c>
      <c r="J21807">
        <v>0</v>
      </c>
      <c r="L21807">
        <v>0</v>
      </c>
      <c r="N21807">
        <v>0</v>
      </c>
      <c r="P21807">
        <v>0</v>
      </c>
      <c r="Q21807">
        <v>0</v>
      </c>
      <c r="S21807">
        <v>0</v>
      </c>
    </row>
    <row r="21808" spans="1:19" x14ac:dyDescent="0.3">
      <c r="A21808" t="s">
        <v>43368</v>
      </c>
      <c r="B21808" s="171" t="s">
        <v>43369</v>
      </c>
      <c r="C21808" s="171" t="s">
        <v>14899</v>
      </c>
      <c r="D21808" s="171" t="s">
        <v>4</v>
      </c>
      <c r="E21808" s="11">
        <v>45413</v>
      </c>
      <c r="F21808">
        <v>0</v>
      </c>
      <c r="G21808">
        <v>0</v>
      </c>
      <c r="I21808">
        <v>0</v>
      </c>
      <c r="J21808">
        <v>0</v>
      </c>
      <c r="L21808">
        <v>0</v>
      </c>
      <c r="N21808">
        <v>0</v>
      </c>
      <c r="P21808">
        <v>0</v>
      </c>
      <c r="Q21808">
        <v>0</v>
      </c>
      <c r="S21808">
        <v>0</v>
      </c>
    </row>
    <row r="21809" spans="1:19" x14ac:dyDescent="0.3">
      <c r="A21809" t="s">
        <v>43370</v>
      </c>
      <c r="B21809" s="171" t="s">
        <v>43371</v>
      </c>
      <c r="C21809" s="171" t="s">
        <v>137</v>
      </c>
      <c r="D21809" s="171" t="s">
        <v>4</v>
      </c>
      <c r="E21809" s="11">
        <v>45413</v>
      </c>
      <c r="F21809">
        <v>0</v>
      </c>
      <c r="G21809">
        <v>0</v>
      </c>
      <c r="I21809">
        <v>0</v>
      </c>
      <c r="J21809">
        <v>0</v>
      </c>
      <c r="L21809">
        <v>0</v>
      </c>
      <c r="N21809">
        <v>0</v>
      </c>
      <c r="P21809">
        <v>0</v>
      </c>
      <c r="Q21809">
        <v>0</v>
      </c>
      <c r="S21809">
        <v>0</v>
      </c>
    </row>
    <row r="21810" spans="1:19" x14ac:dyDescent="0.3">
      <c r="A21810" t="s">
        <v>43372</v>
      </c>
      <c r="B21810" s="171" t="s">
        <v>43373</v>
      </c>
      <c r="C21810" s="171" t="s">
        <v>8615</v>
      </c>
      <c r="D21810" s="171" t="s">
        <v>4</v>
      </c>
      <c r="E21810" s="11">
        <v>45413</v>
      </c>
      <c r="F21810">
        <v>0</v>
      </c>
      <c r="G21810">
        <v>0</v>
      </c>
      <c r="I21810">
        <v>0</v>
      </c>
      <c r="J21810">
        <v>0</v>
      </c>
      <c r="L21810">
        <v>0</v>
      </c>
      <c r="N21810">
        <v>0</v>
      </c>
      <c r="P21810">
        <v>0</v>
      </c>
      <c r="Q21810">
        <v>0</v>
      </c>
      <c r="S21810">
        <v>0</v>
      </c>
    </row>
    <row r="21811" spans="1:19" x14ac:dyDescent="0.3">
      <c r="A21811" t="s">
        <v>43374</v>
      </c>
      <c r="B21811" s="171" t="s">
        <v>43375</v>
      </c>
      <c r="C21811" s="171" t="s">
        <v>35025</v>
      </c>
      <c r="D21811" s="171" t="s">
        <v>4</v>
      </c>
      <c r="E21811" s="11">
        <v>45413</v>
      </c>
      <c r="F21811">
        <v>1</v>
      </c>
      <c r="G21811">
        <v>1.5</v>
      </c>
      <c r="I21811">
        <v>1</v>
      </c>
      <c r="J21811">
        <v>4</v>
      </c>
      <c r="L21811">
        <v>6</v>
      </c>
      <c r="N21811">
        <v>1</v>
      </c>
      <c r="P21811">
        <v>0</v>
      </c>
      <c r="Q21811">
        <v>0</v>
      </c>
      <c r="S21811">
        <v>0</v>
      </c>
    </row>
    <row r="21812" spans="1:19" x14ac:dyDescent="0.3">
      <c r="A21812" t="s">
        <v>43376</v>
      </c>
      <c r="B21812" s="171" t="s">
        <v>43377</v>
      </c>
      <c r="C21812" s="171" t="s">
        <v>146</v>
      </c>
      <c r="D21812" s="171" t="s">
        <v>4</v>
      </c>
      <c r="E21812" s="11">
        <v>45413</v>
      </c>
      <c r="F21812">
        <v>11</v>
      </c>
      <c r="G21812">
        <v>11</v>
      </c>
      <c r="I21812">
        <v>28</v>
      </c>
      <c r="J21812">
        <v>57</v>
      </c>
      <c r="L21812">
        <v>58</v>
      </c>
      <c r="N21812">
        <v>24</v>
      </c>
      <c r="P21812">
        <v>1</v>
      </c>
      <c r="Q21812">
        <v>4</v>
      </c>
      <c r="S21812">
        <v>4</v>
      </c>
    </row>
    <row r="21813" spans="1:19" x14ac:dyDescent="0.3">
      <c r="A21813" t="s">
        <v>43378</v>
      </c>
      <c r="B21813" s="171" t="s">
        <v>43379</v>
      </c>
      <c r="C21813" s="171" t="s">
        <v>161</v>
      </c>
      <c r="D21813" s="171" t="s">
        <v>4</v>
      </c>
      <c r="E21813" s="11">
        <v>45413</v>
      </c>
      <c r="F21813">
        <v>3</v>
      </c>
      <c r="G21813">
        <v>4</v>
      </c>
      <c r="I21813">
        <v>7</v>
      </c>
      <c r="J21813">
        <v>18</v>
      </c>
      <c r="L21813">
        <v>24</v>
      </c>
      <c r="N21813">
        <v>7</v>
      </c>
      <c r="P21813">
        <v>2</v>
      </c>
      <c r="Q21813">
        <v>2</v>
      </c>
      <c r="S21813">
        <v>0</v>
      </c>
    </row>
    <row r="21814" spans="1:19" x14ac:dyDescent="0.3">
      <c r="A21814" t="s">
        <v>43380</v>
      </c>
      <c r="B21814" s="171" t="s">
        <v>43381</v>
      </c>
      <c r="C21814" s="171" t="s">
        <v>18252</v>
      </c>
      <c r="D21814" s="171" t="s">
        <v>4</v>
      </c>
      <c r="E21814" s="11">
        <v>45413</v>
      </c>
      <c r="F21814">
        <v>0</v>
      </c>
      <c r="G21814">
        <v>0</v>
      </c>
      <c r="I21814">
        <v>0</v>
      </c>
      <c r="J21814">
        <v>0</v>
      </c>
      <c r="L21814">
        <v>0</v>
      </c>
      <c r="N21814">
        <v>0</v>
      </c>
      <c r="P21814">
        <v>0</v>
      </c>
      <c r="Q21814">
        <v>0</v>
      </c>
      <c r="S21814">
        <v>0</v>
      </c>
    </row>
    <row r="21815" spans="1:19" x14ac:dyDescent="0.3">
      <c r="A21815" t="s">
        <v>43382</v>
      </c>
      <c r="B21815" s="171" t="s">
        <v>43383</v>
      </c>
      <c r="C21815" s="171" t="s">
        <v>167</v>
      </c>
      <c r="D21815" s="171" t="s">
        <v>4</v>
      </c>
      <c r="E21815" s="11">
        <v>45413</v>
      </c>
      <c r="F21815">
        <v>2.5</v>
      </c>
      <c r="G21815">
        <v>4.5</v>
      </c>
      <c r="I21815">
        <v>13</v>
      </c>
      <c r="J21815">
        <v>35</v>
      </c>
      <c r="L21815">
        <v>53</v>
      </c>
      <c r="N21815">
        <v>13</v>
      </c>
      <c r="P21815">
        <v>0</v>
      </c>
      <c r="Q21815">
        <v>0</v>
      </c>
      <c r="S21815">
        <v>0</v>
      </c>
    </row>
    <row r="21816" spans="1:19" x14ac:dyDescent="0.3">
      <c r="A21816" t="s">
        <v>43384</v>
      </c>
      <c r="B21816" s="171" t="s">
        <v>43385</v>
      </c>
      <c r="C21816" s="171" t="s">
        <v>173</v>
      </c>
      <c r="D21816" s="171" t="s">
        <v>4</v>
      </c>
      <c r="E21816" s="11">
        <v>45413</v>
      </c>
      <c r="F21816">
        <v>5.5</v>
      </c>
      <c r="G21816">
        <v>6</v>
      </c>
      <c r="I21816">
        <v>9</v>
      </c>
      <c r="J21816">
        <v>30</v>
      </c>
      <c r="L21816">
        <v>32</v>
      </c>
      <c r="N21816">
        <v>9</v>
      </c>
      <c r="P21816">
        <v>1</v>
      </c>
      <c r="Q21816">
        <v>3</v>
      </c>
      <c r="S21816">
        <v>0</v>
      </c>
    </row>
    <row r="21817" spans="1:19" x14ac:dyDescent="0.3">
      <c r="A21817" t="s">
        <v>43386</v>
      </c>
      <c r="B21817" s="171" t="s">
        <v>43387</v>
      </c>
      <c r="C21817" s="171" t="s">
        <v>179</v>
      </c>
      <c r="D21817" s="171" t="s">
        <v>4</v>
      </c>
      <c r="E21817" s="11">
        <v>45413</v>
      </c>
      <c r="F21817">
        <v>11</v>
      </c>
      <c r="G21817">
        <v>16</v>
      </c>
      <c r="I21817">
        <v>43</v>
      </c>
      <c r="J21817">
        <v>105</v>
      </c>
      <c r="L21817">
        <v>148</v>
      </c>
      <c r="N21817">
        <v>42</v>
      </c>
      <c r="P21817">
        <v>3</v>
      </c>
      <c r="Q21817">
        <v>3</v>
      </c>
      <c r="S21817">
        <v>1</v>
      </c>
    </row>
    <row r="21818" spans="1:19" x14ac:dyDescent="0.3">
      <c r="A21818" t="s">
        <v>43388</v>
      </c>
      <c r="B21818" s="171" t="s">
        <v>43389</v>
      </c>
      <c r="C21818" s="171" t="s">
        <v>185</v>
      </c>
      <c r="D21818" s="171" t="s">
        <v>4</v>
      </c>
      <c r="E21818" s="11">
        <v>45413</v>
      </c>
      <c r="F21818">
        <v>2.5</v>
      </c>
      <c r="G21818">
        <v>8</v>
      </c>
      <c r="I21818">
        <v>14</v>
      </c>
      <c r="J21818">
        <v>13</v>
      </c>
      <c r="L21818">
        <v>40</v>
      </c>
      <c r="N21818">
        <v>14</v>
      </c>
      <c r="P21818">
        <v>0</v>
      </c>
      <c r="Q21818">
        <v>0</v>
      </c>
      <c r="S21818">
        <v>0</v>
      </c>
    </row>
    <row r="21819" spans="1:19" x14ac:dyDescent="0.3">
      <c r="A21819" t="s">
        <v>43390</v>
      </c>
      <c r="B21819" s="171" t="s">
        <v>43391</v>
      </c>
      <c r="C21819" s="171" t="s">
        <v>24508</v>
      </c>
      <c r="D21819" s="171" t="s">
        <v>4</v>
      </c>
      <c r="E21819" s="11">
        <v>45413</v>
      </c>
      <c r="F21819">
        <v>0.5</v>
      </c>
      <c r="G21819">
        <v>0.5</v>
      </c>
      <c r="I21819">
        <v>3</v>
      </c>
      <c r="J21819">
        <v>2</v>
      </c>
      <c r="L21819">
        <v>2</v>
      </c>
      <c r="N21819">
        <v>3</v>
      </c>
      <c r="P21819">
        <v>0</v>
      </c>
      <c r="Q21819">
        <v>0</v>
      </c>
      <c r="S21819">
        <v>0</v>
      </c>
    </row>
    <row r="21820" spans="1:19" x14ac:dyDescent="0.3">
      <c r="A21820" t="s">
        <v>43392</v>
      </c>
      <c r="B21820" s="171" t="s">
        <v>43393</v>
      </c>
      <c r="C21820" s="171" t="s">
        <v>191</v>
      </c>
      <c r="D21820" s="171" t="s">
        <v>4</v>
      </c>
      <c r="E21820" s="11">
        <v>45413</v>
      </c>
      <c r="F21820">
        <v>11</v>
      </c>
      <c r="G21820">
        <v>13</v>
      </c>
      <c r="I21820">
        <v>103</v>
      </c>
      <c r="J21820">
        <v>98</v>
      </c>
      <c r="L21820">
        <v>107</v>
      </c>
      <c r="N21820">
        <v>82</v>
      </c>
      <c r="P21820">
        <v>4</v>
      </c>
      <c r="Q21820">
        <v>5</v>
      </c>
      <c r="S21820">
        <v>21</v>
      </c>
    </row>
    <row r="21821" spans="1:19" x14ac:dyDescent="0.3">
      <c r="A21821" t="s">
        <v>43394</v>
      </c>
      <c r="B21821" s="171" t="s">
        <v>43395</v>
      </c>
      <c r="C21821" s="171" t="s">
        <v>200</v>
      </c>
      <c r="D21821" s="171" t="s">
        <v>4</v>
      </c>
      <c r="E21821" s="11">
        <v>45413</v>
      </c>
      <c r="F21821">
        <v>6.5</v>
      </c>
      <c r="G21821">
        <v>7</v>
      </c>
      <c r="I21821">
        <v>8</v>
      </c>
      <c r="J21821">
        <v>31</v>
      </c>
      <c r="L21821">
        <v>32</v>
      </c>
      <c r="N21821">
        <v>8</v>
      </c>
      <c r="P21821">
        <v>0</v>
      </c>
      <c r="Q21821">
        <v>0</v>
      </c>
      <c r="S21821">
        <v>0</v>
      </c>
    </row>
    <row r="21822" spans="1:19" x14ac:dyDescent="0.3">
      <c r="A21822" t="s">
        <v>43396</v>
      </c>
      <c r="B21822" s="171" t="s">
        <v>43397</v>
      </c>
      <c r="C21822" s="171" t="s">
        <v>212</v>
      </c>
      <c r="D21822" s="171" t="s">
        <v>4</v>
      </c>
      <c r="E21822" s="11">
        <v>45413</v>
      </c>
      <c r="F21822">
        <v>0</v>
      </c>
      <c r="G21822">
        <v>0</v>
      </c>
      <c r="I21822">
        <v>0</v>
      </c>
      <c r="J21822">
        <v>0</v>
      </c>
      <c r="L21822">
        <v>0</v>
      </c>
      <c r="N21822">
        <v>0</v>
      </c>
      <c r="P21822">
        <v>0</v>
      </c>
      <c r="Q21822">
        <v>0</v>
      </c>
      <c r="S21822">
        <v>0</v>
      </c>
    </row>
    <row r="21823" spans="1:19" x14ac:dyDescent="0.3">
      <c r="A21823" t="s">
        <v>43398</v>
      </c>
      <c r="B21823" s="171" t="s">
        <v>43399</v>
      </c>
      <c r="C21823" s="171" t="s">
        <v>215</v>
      </c>
      <c r="D21823" s="171" t="s">
        <v>4</v>
      </c>
      <c r="E21823" s="11">
        <v>45413</v>
      </c>
      <c r="F21823">
        <v>0</v>
      </c>
      <c r="G21823">
        <v>0</v>
      </c>
      <c r="I21823">
        <v>0</v>
      </c>
      <c r="J21823">
        <v>0</v>
      </c>
      <c r="L21823">
        <v>0</v>
      </c>
      <c r="N21823">
        <v>0</v>
      </c>
      <c r="P21823">
        <v>0</v>
      </c>
      <c r="Q21823">
        <v>0</v>
      </c>
      <c r="S21823">
        <v>0</v>
      </c>
    </row>
    <row r="21824" spans="1:19" x14ac:dyDescent="0.3">
      <c r="A21824" t="s">
        <v>43400</v>
      </c>
      <c r="B21824" s="171" t="s">
        <v>43401</v>
      </c>
      <c r="C21824" s="171" t="s">
        <v>35119</v>
      </c>
      <c r="D21824" s="171" t="s">
        <v>4</v>
      </c>
      <c r="E21824" s="11">
        <v>45413</v>
      </c>
      <c r="F21824">
        <v>2</v>
      </c>
      <c r="G21824">
        <v>4</v>
      </c>
      <c r="I21824">
        <v>18</v>
      </c>
      <c r="J21824">
        <v>22</v>
      </c>
      <c r="L21824">
        <v>44</v>
      </c>
      <c r="N21824">
        <v>18</v>
      </c>
      <c r="P21824">
        <v>0</v>
      </c>
      <c r="Q21824">
        <v>0</v>
      </c>
      <c r="S21824">
        <v>0</v>
      </c>
    </row>
    <row r="21825" spans="1:19" x14ac:dyDescent="0.3">
      <c r="A21825" t="s">
        <v>43402</v>
      </c>
      <c r="B21825" s="171" t="s">
        <v>43403</v>
      </c>
      <c r="C21825" s="171" t="s">
        <v>221</v>
      </c>
      <c r="D21825" s="171" t="s">
        <v>4</v>
      </c>
      <c r="E21825" s="11">
        <v>45413</v>
      </c>
      <c r="F21825">
        <v>0</v>
      </c>
      <c r="G21825">
        <v>0</v>
      </c>
      <c r="I21825">
        <v>0</v>
      </c>
      <c r="J21825">
        <v>0</v>
      </c>
      <c r="L21825">
        <v>0</v>
      </c>
      <c r="N21825">
        <v>0</v>
      </c>
      <c r="P21825">
        <v>0</v>
      </c>
      <c r="Q21825">
        <v>0</v>
      </c>
      <c r="S21825">
        <v>0</v>
      </c>
    </row>
    <row r="21826" spans="1:19" x14ac:dyDescent="0.3">
      <c r="A21826" t="s">
        <v>43404</v>
      </c>
      <c r="B21826" s="171" t="s">
        <v>43405</v>
      </c>
      <c r="C21826" s="171" t="s">
        <v>8233</v>
      </c>
      <c r="D21826" s="171" t="s">
        <v>4</v>
      </c>
      <c r="E21826" s="11">
        <v>45413</v>
      </c>
      <c r="F21826">
        <v>2</v>
      </c>
      <c r="G21826">
        <v>3</v>
      </c>
      <c r="I21826">
        <v>24</v>
      </c>
      <c r="J21826">
        <v>22</v>
      </c>
      <c r="L21826">
        <v>33</v>
      </c>
      <c r="N21826">
        <v>22</v>
      </c>
      <c r="P21826">
        <v>0</v>
      </c>
      <c r="Q21826">
        <v>0</v>
      </c>
      <c r="S21826">
        <v>2</v>
      </c>
    </row>
    <row r="21827" spans="1:19" x14ac:dyDescent="0.3">
      <c r="A21827" t="s">
        <v>43406</v>
      </c>
      <c r="B21827" s="171" t="s">
        <v>43407</v>
      </c>
      <c r="C21827" s="171" t="s">
        <v>233</v>
      </c>
      <c r="D21827" s="171" t="s">
        <v>4</v>
      </c>
      <c r="E21827" s="11">
        <v>45413</v>
      </c>
      <c r="F21827">
        <v>0</v>
      </c>
      <c r="G21827">
        <v>0</v>
      </c>
      <c r="I21827">
        <v>0</v>
      </c>
      <c r="J21827">
        <v>0</v>
      </c>
      <c r="L21827">
        <v>0</v>
      </c>
      <c r="N21827">
        <v>0</v>
      </c>
      <c r="P21827">
        <v>0</v>
      </c>
      <c r="Q21827">
        <v>0</v>
      </c>
      <c r="S21827">
        <v>0</v>
      </c>
    </row>
    <row r="21828" spans="1:19" x14ac:dyDescent="0.3">
      <c r="A21828" t="s">
        <v>43408</v>
      </c>
      <c r="B21828" s="171" t="s">
        <v>43409</v>
      </c>
      <c r="C21828" s="171" t="s">
        <v>35128</v>
      </c>
      <c r="D21828" s="171" t="s">
        <v>80</v>
      </c>
      <c r="E21828" s="11">
        <v>45413</v>
      </c>
      <c r="F21828">
        <v>3.5</v>
      </c>
      <c r="G21828">
        <v>4</v>
      </c>
      <c r="I21828">
        <v>8</v>
      </c>
      <c r="J21828">
        <v>14</v>
      </c>
      <c r="L21828">
        <v>16</v>
      </c>
      <c r="N21828">
        <v>8</v>
      </c>
      <c r="P21828">
        <v>0</v>
      </c>
      <c r="Q21828">
        <v>0</v>
      </c>
      <c r="S21828">
        <v>0</v>
      </c>
    </row>
    <row r="21829" spans="1:19" x14ac:dyDescent="0.3">
      <c r="A21829" t="s">
        <v>43410</v>
      </c>
      <c r="B21829" s="171" t="s">
        <v>43411</v>
      </c>
      <c r="C21829" s="171" t="s">
        <v>35128</v>
      </c>
      <c r="D21829" s="171" t="s">
        <v>4</v>
      </c>
      <c r="E21829" s="11">
        <v>45413</v>
      </c>
      <c r="F21829">
        <v>3.5</v>
      </c>
      <c r="G21829">
        <v>4</v>
      </c>
      <c r="I21829">
        <v>8</v>
      </c>
      <c r="J21829">
        <v>14</v>
      </c>
      <c r="L21829">
        <v>16</v>
      </c>
      <c r="N21829">
        <v>8</v>
      </c>
      <c r="P21829">
        <v>0</v>
      </c>
      <c r="Q21829">
        <v>0</v>
      </c>
      <c r="S21829">
        <v>0</v>
      </c>
    </row>
    <row r="21830" spans="1:19" x14ac:dyDescent="0.3">
      <c r="A21830" t="s">
        <v>43412</v>
      </c>
      <c r="B21830" s="171" t="s">
        <v>43413</v>
      </c>
      <c r="C21830" s="171" t="s">
        <v>79</v>
      </c>
      <c r="D21830" s="171" t="s">
        <v>80</v>
      </c>
      <c r="E21830" s="11">
        <v>45413</v>
      </c>
      <c r="F21830">
        <v>0</v>
      </c>
      <c r="G21830">
        <v>0</v>
      </c>
      <c r="I21830">
        <v>0</v>
      </c>
      <c r="J21830">
        <v>0</v>
      </c>
      <c r="L21830">
        <v>0</v>
      </c>
      <c r="N21830">
        <v>0</v>
      </c>
      <c r="P21830">
        <v>0</v>
      </c>
      <c r="Q21830">
        <v>0</v>
      </c>
      <c r="S21830">
        <v>0</v>
      </c>
    </row>
    <row r="21831" spans="1:19" x14ac:dyDescent="0.3">
      <c r="A21831" t="s">
        <v>43414</v>
      </c>
      <c r="B21831" s="171" t="s">
        <v>43415</v>
      </c>
      <c r="C21831" s="171" t="s">
        <v>79</v>
      </c>
      <c r="D21831" s="171" t="s">
        <v>4</v>
      </c>
      <c r="E21831" s="11">
        <v>45413</v>
      </c>
      <c r="F21831">
        <v>0</v>
      </c>
      <c r="G21831">
        <v>0</v>
      </c>
      <c r="I21831">
        <v>0</v>
      </c>
      <c r="J21831">
        <v>0</v>
      </c>
      <c r="L21831">
        <v>0</v>
      </c>
      <c r="N21831">
        <v>0</v>
      </c>
      <c r="P21831">
        <v>0</v>
      </c>
      <c r="Q21831">
        <v>0</v>
      </c>
      <c r="S21831">
        <v>0</v>
      </c>
    </row>
    <row r="21832" spans="1:19" x14ac:dyDescent="0.3">
      <c r="A21832" t="s">
        <v>43416</v>
      </c>
      <c r="B21832" s="171" t="s">
        <v>43417</v>
      </c>
      <c r="C21832" s="171" t="s">
        <v>83</v>
      </c>
      <c r="D21832" s="171" t="s">
        <v>80</v>
      </c>
      <c r="E21832" s="11">
        <v>45413</v>
      </c>
      <c r="F21832">
        <v>4</v>
      </c>
      <c r="G21832">
        <v>4</v>
      </c>
      <c r="I21832">
        <v>3</v>
      </c>
      <c r="J21832">
        <v>21</v>
      </c>
      <c r="L21832">
        <v>21</v>
      </c>
      <c r="N21832">
        <v>3</v>
      </c>
      <c r="P21832">
        <v>0</v>
      </c>
      <c r="Q21832">
        <v>0</v>
      </c>
      <c r="S21832">
        <v>0</v>
      </c>
    </row>
    <row r="21833" spans="1:19" x14ac:dyDescent="0.3">
      <c r="A21833" t="s">
        <v>43418</v>
      </c>
      <c r="B21833" s="171" t="s">
        <v>43419</v>
      </c>
      <c r="C21833" s="171" t="s">
        <v>83</v>
      </c>
      <c r="D21833" s="171" t="s">
        <v>15341</v>
      </c>
      <c r="E21833" s="11">
        <v>45413</v>
      </c>
      <c r="F21833">
        <v>0</v>
      </c>
      <c r="G21833">
        <v>0</v>
      </c>
      <c r="I21833">
        <v>0</v>
      </c>
      <c r="J21833">
        <v>0</v>
      </c>
      <c r="L21833">
        <v>0</v>
      </c>
      <c r="N21833">
        <v>0</v>
      </c>
      <c r="P21833">
        <v>0</v>
      </c>
      <c r="Q21833">
        <v>0</v>
      </c>
      <c r="S21833">
        <v>0</v>
      </c>
    </row>
    <row r="21834" spans="1:19" x14ac:dyDescent="0.3">
      <c r="A21834" t="s">
        <v>43420</v>
      </c>
      <c r="B21834" s="171" t="s">
        <v>43421</v>
      </c>
      <c r="C21834" s="171" t="s">
        <v>83</v>
      </c>
      <c r="D21834" s="171" t="s">
        <v>4</v>
      </c>
      <c r="E21834" s="11">
        <v>45413</v>
      </c>
      <c r="F21834">
        <v>4</v>
      </c>
      <c r="G21834">
        <v>4</v>
      </c>
      <c r="I21834">
        <v>3</v>
      </c>
      <c r="J21834">
        <v>21</v>
      </c>
      <c r="L21834">
        <v>21</v>
      </c>
      <c r="N21834">
        <v>3</v>
      </c>
      <c r="P21834">
        <v>0</v>
      </c>
      <c r="Q21834">
        <v>0</v>
      </c>
      <c r="S21834">
        <v>0</v>
      </c>
    </row>
    <row r="21835" spans="1:19" x14ac:dyDescent="0.3">
      <c r="A21835" t="s">
        <v>43422</v>
      </c>
      <c r="B21835" s="171" t="s">
        <v>43423</v>
      </c>
      <c r="C21835" s="171" t="s">
        <v>86</v>
      </c>
      <c r="D21835" s="171" t="s">
        <v>80</v>
      </c>
      <c r="E21835" s="11">
        <v>45413</v>
      </c>
      <c r="F21835">
        <v>5</v>
      </c>
      <c r="G21835">
        <v>8</v>
      </c>
      <c r="I21835">
        <v>22</v>
      </c>
      <c r="J21835">
        <v>30</v>
      </c>
      <c r="L21835">
        <v>44</v>
      </c>
      <c r="N21835">
        <v>19</v>
      </c>
      <c r="P21835">
        <v>3</v>
      </c>
      <c r="Q21835">
        <v>3</v>
      </c>
      <c r="S21835">
        <v>3</v>
      </c>
    </row>
    <row r="21836" spans="1:19" x14ac:dyDescent="0.3">
      <c r="A21836" t="s">
        <v>43424</v>
      </c>
      <c r="B21836" s="171" t="s">
        <v>43425</v>
      </c>
      <c r="C21836" s="171" t="s">
        <v>86</v>
      </c>
      <c r="D21836" s="171" t="s">
        <v>4</v>
      </c>
      <c r="E21836" s="11">
        <v>45413</v>
      </c>
      <c r="F21836">
        <v>5</v>
      </c>
      <c r="G21836">
        <v>8</v>
      </c>
      <c r="I21836">
        <v>22</v>
      </c>
      <c r="J21836">
        <v>30</v>
      </c>
      <c r="L21836">
        <v>44</v>
      </c>
      <c r="N21836">
        <v>19</v>
      </c>
      <c r="P21836">
        <v>3</v>
      </c>
      <c r="Q21836">
        <v>3</v>
      </c>
      <c r="S21836">
        <v>3</v>
      </c>
    </row>
    <row r="21837" spans="1:19" x14ac:dyDescent="0.3">
      <c r="A21837" t="s">
        <v>43426</v>
      </c>
      <c r="B21837" s="171" t="s">
        <v>43427</v>
      </c>
      <c r="C21837" s="171" t="s">
        <v>40284</v>
      </c>
      <c r="D21837" s="171" t="s">
        <v>80</v>
      </c>
      <c r="E21837" s="11">
        <v>45413</v>
      </c>
      <c r="F21837">
        <v>11</v>
      </c>
      <c r="G21837">
        <v>13</v>
      </c>
      <c r="I21837">
        <v>46</v>
      </c>
      <c r="J21837">
        <v>44</v>
      </c>
      <c r="L21837">
        <v>52</v>
      </c>
      <c r="N21837">
        <v>34</v>
      </c>
      <c r="P21837">
        <v>8</v>
      </c>
      <c r="Q21837">
        <v>10</v>
      </c>
      <c r="S21837">
        <v>12</v>
      </c>
    </row>
    <row r="21838" spans="1:19" x14ac:dyDescent="0.3">
      <c r="A21838" t="s">
        <v>43428</v>
      </c>
      <c r="B21838" s="171" t="s">
        <v>43429</v>
      </c>
      <c r="C21838" s="171" t="s">
        <v>40284</v>
      </c>
      <c r="D21838" s="171" t="s">
        <v>4</v>
      </c>
      <c r="E21838" s="11">
        <v>45413</v>
      </c>
      <c r="F21838">
        <v>11</v>
      </c>
      <c r="G21838">
        <v>13</v>
      </c>
      <c r="I21838">
        <v>46</v>
      </c>
      <c r="J21838">
        <v>44</v>
      </c>
      <c r="L21838">
        <v>52</v>
      </c>
      <c r="N21838">
        <v>34</v>
      </c>
      <c r="P21838">
        <v>8</v>
      </c>
      <c r="Q21838">
        <v>10</v>
      </c>
      <c r="S21838">
        <v>12</v>
      </c>
    </row>
    <row r="21839" spans="1:19" x14ac:dyDescent="0.3">
      <c r="A21839" t="s">
        <v>43430</v>
      </c>
      <c r="B21839" s="171" t="s">
        <v>43431</v>
      </c>
      <c r="C21839" s="171" t="s">
        <v>89</v>
      </c>
      <c r="D21839" s="171" t="s">
        <v>80</v>
      </c>
      <c r="E21839" s="11">
        <v>45413</v>
      </c>
      <c r="F21839">
        <v>2</v>
      </c>
      <c r="G21839">
        <v>4</v>
      </c>
      <c r="I21839">
        <v>6</v>
      </c>
      <c r="J21839">
        <v>10</v>
      </c>
      <c r="L21839">
        <v>20</v>
      </c>
      <c r="N21839">
        <v>5</v>
      </c>
      <c r="P21839">
        <v>3</v>
      </c>
      <c r="Q21839">
        <v>3</v>
      </c>
      <c r="S21839">
        <v>1</v>
      </c>
    </row>
    <row r="21840" spans="1:19" x14ac:dyDescent="0.3">
      <c r="A21840" t="s">
        <v>43432</v>
      </c>
      <c r="B21840" s="171" t="s">
        <v>43433</v>
      </c>
      <c r="C21840" s="171" t="s">
        <v>89</v>
      </c>
      <c r="D21840" s="171" t="s">
        <v>4</v>
      </c>
      <c r="E21840" s="11">
        <v>45413</v>
      </c>
      <c r="F21840">
        <v>2</v>
      </c>
      <c r="G21840">
        <v>4</v>
      </c>
      <c r="I21840">
        <v>6</v>
      </c>
      <c r="J21840">
        <v>10</v>
      </c>
      <c r="L21840">
        <v>20</v>
      </c>
      <c r="N21840">
        <v>5</v>
      </c>
      <c r="P21840">
        <v>3</v>
      </c>
      <c r="Q21840">
        <v>3</v>
      </c>
      <c r="S21840">
        <v>1</v>
      </c>
    </row>
    <row r="21841" spans="1:19" x14ac:dyDescent="0.3">
      <c r="A21841" t="s">
        <v>43434</v>
      </c>
      <c r="B21841" s="171" t="s">
        <v>43435</v>
      </c>
      <c r="C21841" s="171" t="s">
        <v>92</v>
      </c>
      <c r="D21841" s="171" t="s">
        <v>80</v>
      </c>
      <c r="E21841" s="11">
        <v>45413</v>
      </c>
      <c r="F21841">
        <v>0</v>
      </c>
      <c r="G21841">
        <v>0</v>
      </c>
      <c r="I21841">
        <v>0</v>
      </c>
      <c r="J21841">
        <v>0</v>
      </c>
      <c r="L21841">
        <v>0</v>
      </c>
      <c r="N21841">
        <v>0</v>
      </c>
      <c r="P21841">
        <v>0</v>
      </c>
      <c r="Q21841">
        <v>0</v>
      </c>
      <c r="S21841">
        <v>0</v>
      </c>
    </row>
    <row r="21842" spans="1:19" x14ac:dyDescent="0.3">
      <c r="A21842" t="s">
        <v>43436</v>
      </c>
      <c r="B21842" s="171" t="s">
        <v>43437</v>
      </c>
      <c r="C21842" s="171" t="s">
        <v>92</v>
      </c>
      <c r="D21842" s="171" t="s">
        <v>4</v>
      </c>
      <c r="E21842" s="11">
        <v>45413</v>
      </c>
      <c r="F21842">
        <v>0</v>
      </c>
      <c r="G21842">
        <v>0</v>
      </c>
      <c r="I21842">
        <v>0</v>
      </c>
      <c r="J21842">
        <v>0</v>
      </c>
      <c r="L21842">
        <v>0</v>
      </c>
      <c r="N21842">
        <v>0</v>
      </c>
      <c r="P21842">
        <v>0</v>
      </c>
      <c r="Q21842">
        <v>0</v>
      </c>
      <c r="S21842">
        <v>0</v>
      </c>
    </row>
    <row r="21843" spans="1:19" x14ac:dyDescent="0.3">
      <c r="A21843" t="s">
        <v>43438</v>
      </c>
      <c r="B21843" s="171" t="s">
        <v>43439</v>
      </c>
      <c r="C21843" s="171" t="s">
        <v>95</v>
      </c>
      <c r="D21843" s="171" t="s">
        <v>80</v>
      </c>
      <c r="E21843" s="11">
        <v>45413</v>
      </c>
      <c r="F21843">
        <v>3.5</v>
      </c>
      <c r="G21843">
        <v>4</v>
      </c>
      <c r="I21843">
        <v>8</v>
      </c>
      <c r="J21843">
        <v>18</v>
      </c>
      <c r="L21843">
        <v>19</v>
      </c>
      <c r="N21843">
        <v>8</v>
      </c>
      <c r="P21843">
        <v>0</v>
      </c>
      <c r="Q21843">
        <v>2</v>
      </c>
      <c r="S21843">
        <v>0</v>
      </c>
    </row>
    <row r="21844" spans="1:19" x14ac:dyDescent="0.3">
      <c r="A21844" t="s">
        <v>43440</v>
      </c>
      <c r="B21844" s="171" t="s">
        <v>43441</v>
      </c>
      <c r="C21844" s="171" t="s">
        <v>95</v>
      </c>
      <c r="D21844" s="171" t="s">
        <v>15341</v>
      </c>
      <c r="E21844" s="11">
        <v>45413</v>
      </c>
      <c r="F21844">
        <v>0</v>
      </c>
      <c r="G21844">
        <v>0</v>
      </c>
      <c r="I21844">
        <v>0</v>
      </c>
      <c r="J21844">
        <v>0</v>
      </c>
      <c r="L21844">
        <v>0</v>
      </c>
      <c r="N21844">
        <v>0</v>
      </c>
      <c r="P21844">
        <v>0</v>
      </c>
      <c r="Q21844">
        <v>0</v>
      </c>
      <c r="S21844">
        <v>0</v>
      </c>
    </row>
    <row r="21845" spans="1:19" x14ac:dyDescent="0.3">
      <c r="A21845" t="s">
        <v>43442</v>
      </c>
      <c r="B21845" s="171" t="s">
        <v>43443</v>
      </c>
      <c r="C21845" s="171" t="s">
        <v>95</v>
      </c>
      <c r="D21845" s="171" t="s">
        <v>4</v>
      </c>
      <c r="E21845" s="11">
        <v>45413</v>
      </c>
      <c r="F21845">
        <v>3.5</v>
      </c>
      <c r="G21845">
        <v>4</v>
      </c>
      <c r="I21845">
        <v>8</v>
      </c>
      <c r="J21845">
        <v>18</v>
      </c>
      <c r="L21845">
        <v>19</v>
      </c>
      <c r="N21845">
        <v>8</v>
      </c>
      <c r="P21845">
        <v>0</v>
      </c>
      <c r="Q21845">
        <v>2</v>
      </c>
      <c r="S21845">
        <v>0</v>
      </c>
    </row>
    <row r="21846" spans="1:19" x14ac:dyDescent="0.3">
      <c r="A21846" t="s">
        <v>43444</v>
      </c>
      <c r="B21846" s="171" t="s">
        <v>43445</v>
      </c>
      <c r="C21846" s="171" t="s">
        <v>35161</v>
      </c>
      <c r="D21846" s="171" t="s">
        <v>80</v>
      </c>
      <c r="E21846" s="11">
        <v>45413</v>
      </c>
      <c r="F21846">
        <v>3</v>
      </c>
      <c r="G21846">
        <v>3.5</v>
      </c>
      <c r="I21846">
        <v>4</v>
      </c>
      <c r="J21846">
        <v>16</v>
      </c>
      <c r="L21846">
        <v>18</v>
      </c>
      <c r="N21846">
        <v>4</v>
      </c>
      <c r="P21846">
        <v>1</v>
      </c>
      <c r="Q21846">
        <v>1</v>
      </c>
      <c r="S21846">
        <v>0</v>
      </c>
    </row>
    <row r="21847" spans="1:19" x14ac:dyDescent="0.3">
      <c r="A21847" t="s">
        <v>43446</v>
      </c>
      <c r="B21847" s="171" t="s">
        <v>43447</v>
      </c>
      <c r="C21847" s="171" t="s">
        <v>35161</v>
      </c>
      <c r="D21847" s="171" t="s">
        <v>4</v>
      </c>
      <c r="E21847" s="11">
        <v>45413</v>
      </c>
      <c r="F21847">
        <v>3</v>
      </c>
      <c r="G21847">
        <v>3.5</v>
      </c>
      <c r="I21847">
        <v>4</v>
      </c>
      <c r="J21847">
        <v>16</v>
      </c>
      <c r="L21847">
        <v>18</v>
      </c>
      <c r="N21847">
        <v>4</v>
      </c>
      <c r="P21847">
        <v>1</v>
      </c>
      <c r="Q21847">
        <v>1</v>
      </c>
      <c r="S21847">
        <v>0</v>
      </c>
    </row>
    <row r="21848" spans="1:19" x14ac:dyDescent="0.3">
      <c r="A21848" t="s">
        <v>43448</v>
      </c>
      <c r="B21848" s="171" t="s">
        <v>43449</v>
      </c>
      <c r="C21848" s="171" t="s">
        <v>19659</v>
      </c>
      <c r="D21848" s="171" t="s">
        <v>80</v>
      </c>
      <c r="E21848" s="11">
        <v>45413</v>
      </c>
      <c r="F21848">
        <v>0</v>
      </c>
      <c r="G21848">
        <v>0</v>
      </c>
      <c r="I21848">
        <v>0</v>
      </c>
      <c r="J21848">
        <v>0</v>
      </c>
      <c r="L21848">
        <v>0</v>
      </c>
      <c r="N21848">
        <v>0</v>
      </c>
      <c r="P21848">
        <v>0</v>
      </c>
      <c r="Q21848">
        <v>0</v>
      </c>
      <c r="S21848">
        <v>0</v>
      </c>
    </row>
    <row r="21849" spans="1:19" x14ac:dyDescent="0.3">
      <c r="A21849" t="s">
        <v>43450</v>
      </c>
      <c r="B21849" s="171" t="s">
        <v>43451</v>
      </c>
      <c r="C21849" s="171" t="s">
        <v>19659</v>
      </c>
      <c r="D21849" s="171" t="s">
        <v>4</v>
      </c>
      <c r="E21849" s="11">
        <v>45413</v>
      </c>
      <c r="F21849">
        <v>0</v>
      </c>
      <c r="G21849">
        <v>0</v>
      </c>
      <c r="I21849">
        <v>0</v>
      </c>
      <c r="J21849">
        <v>0</v>
      </c>
      <c r="L21849">
        <v>0</v>
      </c>
      <c r="N21849">
        <v>0</v>
      </c>
      <c r="P21849">
        <v>0</v>
      </c>
      <c r="Q21849">
        <v>0</v>
      </c>
      <c r="S21849">
        <v>0</v>
      </c>
    </row>
    <row r="21850" spans="1:19" x14ac:dyDescent="0.3">
      <c r="A21850" t="s">
        <v>43452</v>
      </c>
      <c r="B21850" s="171" t="s">
        <v>43453</v>
      </c>
      <c r="C21850" s="171" t="s">
        <v>98</v>
      </c>
      <c r="D21850" s="171" t="s">
        <v>80</v>
      </c>
      <c r="E21850" s="11">
        <v>45413</v>
      </c>
      <c r="F21850">
        <v>10</v>
      </c>
      <c r="G21850">
        <v>14</v>
      </c>
      <c r="I21850">
        <v>21</v>
      </c>
      <c r="J21850">
        <v>58</v>
      </c>
      <c r="L21850">
        <v>78</v>
      </c>
      <c r="N21850">
        <v>19</v>
      </c>
      <c r="P21850">
        <v>2</v>
      </c>
      <c r="Q21850">
        <v>3</v>
      </c>
      <c r="S21850">
        <v>2</v>
      </c>
    </row>
    <row r="21851" spans="1:19" x14ac:dyDescent="0.3">
      <c r="A21851" t="s">
        <v>43454</v>
      </c>
      <c r="B21851" s="171" t="s">
        <v>43455</v>
      </c>
      <c r="C21851" s="171" t="s">
        <v>98</v>
      </c>
      <c r="D21851" s="171" t="s">
        <v>4</v>
      </c>
      <c r="E21851" s="11">
        <v>45413</v>
      </c>
      <c r="F21851">
        <v>10</v>
      </c>
      <c r="G21851">
        <v>14</v>
      </c>
      <c r="I21851">
        <v>21</v>
      </c>
      <c r="J21851">
        <v>58</v>
      </c>
      <c r="L21851">
        <v>78</v>
      </c>
      <c r="N21851">
        <v>19</v>
      </c>
      <c r="P21851">
        <v>2</v>
      </c>
      <c r="Q21851">
        <v>3</v>
      </c>
      <c r="S21851">
        <v>2</v>
      </c>
    </row>
    <row r="21852" spans="1:19" x14ac:dyDescent="0.3">
      <c r="A21852" t="s">
        <v>43456</v>
      </c>
      <c r="B21852" s="171" t="s">
        <v>43457</v>
      </c>
      <c r="C21852" s="171" t="s">
        <v>101</v>
      </c>
      <c r="D21852" s="171" t="s">
        <v>80</v>
      </c>
      <c r="E21852" s="11">
        <v>45413</v>
      </c>
      <c r="F21852">
        <v>22.5</v>
      </c>
      <c r="G21852">
        <v>29.5</v>
      </c>
      <c r="I21852">
        <v>174</v>
      </c>
      <c r="J21852">
        <v>250</v>
      </c>
      <c r="L21852">
        <v>330</v>
      </c>
      <c r="N21852">
        <v>153</v>
      </c>
      <c r="P21852">
        <v>1</v>
      </c>
      <c r="Q21852">
        <v>2</v>
      </c>
      <c r="S21852">
        <v>21</v>
      </c>
    </row>
    <row r="21853" spans="1:19" x14ac:dyDescent="0.3">
      <c r="A21853" t="s">
        <v>43458</v>
      </c>
      <c r="B21853" s="171" t="s">
        <v>43459</v>
      </c>
      <c r="C21853" s="171" t="s">
        <v>101</v>
      </c>
      <c r="D21853" s="171" t="s">
        <v>4</v>
      </c>
      <c r="E21853" s="11">
        <v>45413</v>
      </c>
      <c r="F21853">
        <v>22.5</v>
      </c>
      <c r="G21853">
        <v>29.5</v>
      </c>
      <c r="I21853">
        <v>174</v>
      </c>
      <c r="J21853">
        <v>250</v>
      </c>
      <c r="L21853">
        <v>330</v>
      </c>
      <c r="N21853">
        <v>153</v>
      </c>
      <c r="P21853">
        <v>1</v>
      </c>
      <c r="Q21853">
        <v>2</v>
      </c>
      <c r="S21853">
        <v>21</v>
      </c>
    </row>
    <row r="21854" spans="1:19" x14ac:dyDescent="0.3">
      <c r="A21854" t="s">
        <v>43460</v>
      </c>
      <c r="B21854" s="171" t="s">
        <v>43461</v>
      </c>
      <c r="C21854" s="171" t="s">
        <v>6843</v>
      </c>
      <c r="D21854" s="171" t="s">
        <v>80</v>
      </c>
      <c r="E21854" s="11">
        <v>45413</v>
      </c>
      <c r="F21854">
        <v>2.5</v>
      </c>
      <c r="G21854">
        <v>5</v>
      </c>
      <c r="I21854">
        <v>7</v>
      </c>
      <c r="J21854">
        <v>14</v>
      </c>
      <c r="L21854">
        <v>28</v>
      </c>
      <c r="N21854">
        <v>7</v>
      </c>
      <c r="P21854">
        <v>1</v>
      </c>
      <c r="Q21854">
        <v>1</v>
      </c>
      <c r="S21854">
        <v>0</v>
      </c>
    </row>
    <row r="21855" spans="1:19" x14ac:dyDescent="0.3">
      <c r="A21855" t="s">
        <v>43462</v>
      </c>
      <c r="B21855" s="171" t="s">
        <v>43463</v>
      </c>
      <c r="C21855" s="171" t="s">
        <v>6843</v>
      </c>
      <c r="D21855" s="171" t="s">
        <v>4</v>
      </c>
      <c r="E21855" s="11">
        <v>45413</v>
      </c>
      <c r="F21855">
        <v>2.5</v>
      </c>
      <c r="G21855">
        <v>5</v>
      </c>
      <c r="I21855">
        <v>7</v>
      </c>
      <c r="J21855">
        <v>14</v>
      </c>
      <c r="L21855">
        <v>28</v>
      </c>
      <c r="N21855">
        <v>7</v>
      </c>
      <c r="P21855">
        <v>1</v>
      </c>
      <c r="Q21855">
        <v>1</v>
      </c>
      <c r="S21855">
        <v>0</v>
      </c>
    </row>
    <row r="21856" spans="1:19" x14ac:dyDescent="0.3">
      <c r="A21856" t="s">
        <v>43464</v>
      </c>
      <c r="B21856" s="171" t="s">
        <v>43465</v>
      </c>
      <c r="C21856" s="171" t="s">
        <v>12995</v>
      </c>
      <c r="D21856" s="171" t="s">
        <v>80</v>
      </c>
      <c r="E21856" s="11">
        <v>45413</v>
      </c>
      <c r="F21856">
        <v>67</v>
      </c>
      <c r="G21856">
        <v>89</v>
      </c>
      <c r="I21856">
        <v>299</v>
      </c>
      <c r="J21856">
        <v>475</v>
      </c>
      <c r="L21856">
        <v>626</v>
      </c>
      <c r="N21856">
        <v>260</v>
      </c>
      <c r="O21856" t="s">
        <v>16361</v>
      </c>
      <c r="P21856">
        <v>19</v>
      </c>
      <c r="Q21856">
        <v>25</v>
      </c>
      <c r="S21856">
        <v>39</v>
      </c>
    </row>
    <row r="21857" spans="1:19" x14ac:dyDescent="0.3">
      <c r="A21857" t="s">
        <v>43466</v>
      </c>
      <c r="B21857" s="171" t="s">
        <v>43467</v>
      </c>
      <c r="C21857" s="171" t="s">
        <v>15504</v>
      </c>
      <c r="D21857" s="171" t="s">
        <v>15341</v>
      </c>
      <c r="E21857" s="11">
        <v>45413</v>
      </c>
      <c r="F21857">
        <v>0</v>
      </c>
      <c r="G21857">
        <v>0</v>
      </c>
      <c r="I21857">
        <v>0</v>
      </c>
      <c r="J21857">
        <v>0</v>
      </c>
      <c r="L21857">
        <v>0</v>
      </c>
      <c r="N21857">
        <v>0</v>
      </c>
      <c r="O21857" t="s">
        <v>16361</v>
      </c>
      <c r="P21857">
        <v>0</v>
      </c>
      <c r="Q21857">
        <v>0</v>
      </c>
      <c r="S21857">
        <v>0</v>
      </c>
    </row>
    <row r="21858" spans="1:19" x14ac:dyDescent="0.3">
      <c r="A21858" t="s">
        <v>43468</v>
      </c>
      <c r="B21858" s="171" t="s">
        <v>43469</v>
      </c>
      <c r="C21858" s="171" t="s">
        <v>15511</v>
      </c>
      <c r="D21858" s="171" t="s">
        <v>80</v>
      </c>
      <c r="E21858" s="11">
        <v>45413</v>
      </c>
      <c r="F21858">
        <v>20.5</v>
      </c>
      <c r="G21858">
        <v>25.5</v>
      </c>
      <c r="H21858">
        <v>201</v>
      </c>
      <c r="I21858">
        <v>36</v>
      </c>
      <c r="J21858">
        <v>113</v>
      </c>
      <c r="L21858">
        <v>136</v>
      </c>
      <c r="N21858">
        <v>34</v>
      </c>
      <c r="P21858">
        <v>2</v>
      </c>
      <c r="Q21858">
        <v>6</v>
      </c>
      <c r="S21858">
        <v>2</v>
      </c>
    </row>
    <row r="21859" spans="1:19" x14ac:dyDescent="0.3">
      <c r="A21859" t="s">
        <v>43470</v>
      </c>
      <c r="B21859" s="171" t="s">
        <v>43471</v>
      </c>
      <c r="C21859" s="171" t="s">
        <v>15511</v>
      </c>
      <c r="D21859" s="171" t="s">
        <v>15341</v>
      </c>
      <c r="E21859" s="11">
        <v>45413</v>
      </c>
      <c r="F21859">
        <v>0</v>
      </c>
      <c r="G21859">
        <v>0</v>
      </c>
      <c r="I21859">
        <v>0</v>
      </c>
      <c r="J21859">
        <v>0</v>
      </c>
      <c r="L21859">
        <v>0</v>
      </c>
      <c r="N21859">
        <v>0</v>
      </c>
      <c r="P21859">
        <v>0</v>
      </c>
      <c r="Q21859">
        <v>0</v>
      </c>
      <c r="S21859">
        <v>0</v>
      </c>
    </row>
    <row r="21860" spans="1:19" x14ac:dyDescent="0.3">
      <c r="A21860" t="s">
        <v>43472</v>
      </c>
      <c r="B21860" s="171" t="s">
        <v>43473</v>
      </c>
      <c r="C21860" s="171" t="s">
        <v>15511</v>
      </c>
      <c r="D21860" s="171" t="s">
        <v>4</v>
      </c>
      <c r="E21860" s="11">
        <v>45413</v>
      </c>
      <c r="F21860">
        <v>20.5</v>
      </c>
      <c r="G21860">
        <v>25.5</v>
      </c>
      <c r="I21860">
        <v>36</v>
      </c>
      <c r="J21860">
        <v>113</v>
      </c>
      <c r="L21860">
        <v>136</v>
      </c>
      <c r="N21860">
        <v>34</v>
      </c>
      <c r="P21860">
        <v>2</v>
      </c>
      <c r="Q21860">
        <v>6</v>
      </c>
      <c r="S21860">
        <v>2</v>
      </c>
    </row>
    <row r="21861" spans="1:19" x14ac:dyDescent="0.3">
      <c r="A21861" t="str">
        <f>C21861&amp;" "&amp;D21861&amp;"May-24"</f>
        <v>AllAll CombinedMay-24</v>
      </c>
      <c r="B21861" s="171" t="s">
        <v>43474</v>
      </c>
      <c r="C21861" s="171" t="s">
        <v>104</v>
      </c>
      <c r="D21861" s="171" t="s">
        <v>4</v>
      </c>
      <c r="E21861" s="11">
        <v>45413</v>
      </c>
      <c r="F21861">
        <v>67</v>
      </c>
      <c r="G21861">
        <v>89</v>
      </c>
      <c r="I21861">
        <v>299</v>
      </c>
      <c r="J21861">
        <v>475</v>
      </c>
      <c r="L21861">
        <v>626</v>
      </c>
      <c r="N21861">
        <v>260</v>
      </c>
      <c r="P21861">
        <v>19</v>
      </c>
      <c r="Q21861">
        <v>25</v>
      </c>
      <c r="S21861">
        <v>39</v>
      </c>
    </row>
    <row r="21862" spans="1:19" ht="15.6" x14ac:dyDescent="0.3">
      <c r="A21862" t="str">
        <f>C21862&amp;" "&amp;D21862&amp;"Jun-24"</f>
        <v>DBH Parent SupportABC FFJun-24</v>
      </c>
      <c r="B21862" s="172" t="s">
        <v>43475</v>
      </c>
      <c r="C21862" s="172" t="s">
        <v>34754</v>
      </c>
      <c r="D21862" s="172" t="s">
        <v>80</v>
      </c>
      <c r="E21862" s="173">
        <v>45444</v>
      </c>
      <c r="F21862" s="168">
        <v>0.5</v>
      </c>
      <c r="G21862" s="168">
        <v>0.5</v>
      </c>
      <c r="H21862" s="168"/>
      <c r="I21862" s="168">
        <v>0</v>
      </c>
      <c r="J21862" s="169">
        <v>2</v>
      </c>
      <c r="K21862" s="168"/>
      <c r="L21862" s="168">
        <v>2</v>
      </c>
      <c r="M21862" s="168"/>
      <c r="N21862" s="168">
        <v>0</v>
      </c>
      <c r="O21862" s="170"/>
      <c r="P21862" s="168">
        <v>0</v>
      </c>
      <c r="Q21862" s="168">
        <v>0</v>
      </c>
      <c r="R21862" s="168"/>
      <c r="S21862" s="168">
        <v>0</v>
      </c>
    </row>
    <row r="21863" spans="1:19" ht="15.6" x14ac:dyDescent="0.3">
      <c r="A21863" t="str">
        <f t="shared" ref="A21863:A21926" si="3">C21863&amp;" "&amp;D21863&amp;"Jun-24"</f>
        <v>Healthy FuturesABC FFJun-24</v>
      </c>
      <c r="B21863" s="172" t="s">
        <v>43476</v>
      </c>
      <c r="C21863" s="172" t="s">
        <v>34757</v>
      </c>
      <c r="D21863" s="172" t="s">
        <v>80</v>
      </c>
      <c r="E21863" s="173">
        <v>45444</v>
      </c>
      <c r="F21863" s="168">
        <v>1</v>
      </c>
      <c r="G21863" s="168">
        <v>1.5</v>
      </c>
      <c r="H21863" s="168"/>
      <c r="I21863" s="168">
        <v>0</v>
      </c>
      <c r="J21863" s="169">
        <v>4</v>
      </c>
      <c r="K21863" s="168"/>
      <c r="L21863" s="168">
        <v>6</v>
      </c>
      <c r="M21863" s="168"/>
      <c r="N21863" s="168">
        <v>0</v>
      </c>
      <c r="O21863" s="170"/>
      <c r="P21863" s="168">
        <v>0</v>
      </c>
      <c r="Q21863" s="168">
        <v>0</v>
      </c>
      <c r="R21863" s="168"/>
      <c r="S21863" s="168">
        <v>0</v>
      </c>
    </row>
    <row r="21864" spans="1:19" ht="15.6" x14ac:dyDescent="0.3">
      <c r="A21864" t="str">
        <f t="shared" si="3"/>
        <v>Marys CenterABC FFJun-24</v>
      </c>
      <c r="B21864" s="172" t="s">
        <v>43477</v>
      </c>
      <c r="C21864" s="172" t="s">
        <v>34760</v>
      </c>
      <c r="D21864" s="172" t="s">
        <v>80</v>
      </c>
      <c r="E21864" s="173">
        <v>45444</v>
      </c>
      <c r="F21864" s="168">
        <v>1</v>
      </c>
      <c r="G21864" s="168">
        <v>1</v>
      </c>
      <c r="H21864" s="168"/>
      <c r="I21864" s="168">
        <v>0</v>
      </c>
      <c r="J21864" s="169">
        <v>4</v>
      </c>
      <c r="K21864" s="168"/>
      <c r="L21864" s="168">
        <v>4</v>
      </c>
      <c r="M21864" s="168"/>
      <c r="N21864" s="168">
        <v>0</v>
      </c>
      <c r="O21864" s="170"/>
      <c r="P21864" s="168">
        <v>0</v>
      </c>
      <c r="Q21864" s="168">
        <v>0</v>
      </c>
      <c r="R21864" s="168"/>
      <c r="S21864" s="168">
        <v>0</v>
      </c>
    </row>
    <row r="21865" spans="1:19" ht="15.6" x14ac:dyDescent="0.3">
      <c r="A21865" t="str">
        <f t="shared" si="3"/>
        <v>Medstar GeorgetownABC FFJun-24</v>
      </c>
      <c r="B21865" s="172" t="s">
        <v>43478</v>
      </c>
      <c r="C21865" s="172" t="s">
        <v>34763</v>
      </c>
      <c r="D21865" s="172" t="s">
        <v>80</v>
      </c>
      <c r="E21865" s="173">
        <v>45444</v>
      </c>
      <c r="F21865" s="168">
        <v>0.5</v>
      </c>
      <c r="G21865" s="168">
        <v>0.5</v>
      </c>
      <c r="H21865" s="168"/>
      <c r="I21865" s="168">
        <v>2</v>
      </c>
      <c r="J21865" s="169">
        <v>2</v>
      </c>
      <c r="K21865" s="168"/>
      <c r="L21865" s="168">
        <v>2</v>
      </c>
      <c r="M21865" s="168"/>
      <c r="N21865" s="168">
        <v>2</v>
      </c>
      <c r="O21865" s="170"/>
      <c r="P21865" s="168">
        <v>0</v>
      </c>
      <c r="Q21865" s="168">
        <v>0</v>
      </c>
      <c r="R21865" s="168"/>
      <c r="S21865" s="168">
        <v>0</v>
      </c>
    </row>
    <row r="21866" spans="1:19" ht="15.6" x14ac:dyDescent="0.3">
      <c r="A21866" t="str">
        <f t="shared" si="3"/>
        <v>PIECEABC FFJun-24</v>
      </c>
      <c r="B21866" s="172" t="s">
        <v>43479</v>
      </c>
      <c r="C21866" s="172" t="s">
        <v>34766</v>
      </c>
      <c r="D21866" s="172" t="s">
        <v>80</v>
      </c>
      <c r="E21866" s="173">
        <v>45444</v>
      </c>
      <c r="F21866" s="168">
        <v>0.5</v>
      </c>
      <c r="G21866" s="168">
        <v>0.5</v>
      </c>
      <c r="H21866" s="168"/>
      <c r="I21866" s="168">
        <v>0</v>
      </c>
      <c r="J21866" s="169">
        <v>2</v>
      </c>
      <c r="K21866" s="168"/>
      <c r="L21866" s="168">
        <v>2</v>
      </c>
      <c r="M21866" s="168"/>
      <c r="N21866" s="168">
        <v>0</v>
      </c>
      <c r="O21866" s="170"/>
      <c r="P21866" s="168">
        <v>0</v>
      </c>
      <c r="Q21866" s="168">
        <v>0</v>
      </c>
      <c r="R21866" s="168"/>
      <c r="S21866" s="168">
        <v>0</v>
      </c>
    </row>
    <row r="21867" spans="1:19" ht="15.6" x14ac:dyDescent="0.3">
      <c r="A21867" t="str">
        <f t="shared" si="3"/>
        <v>Federal CityA-CRA FFJun-24</v>
      </c>
      <c r="B21867" s="172" t="s">
        <v>43480</v>
      </c>
      <c r="C21867" s="172" t="s">
        <v>119</v>
      </c>
      <c r="D21867" s="172" t="s">
        <v>80</v>
      </c>
      <c r="E21867" s="173">
        <v>45444</v>
      </c>
      <c r="F21867" s="168">
        <v>0</v>
      </c>
      <c r="G21867" s="168">
        <v>0</v>
      </c>
      <c r="H21867" s="168"/>
      <c r="I21867" s="168">
        <v>0</v>
      </c>
      <c r="J21867" s="168">
        <v>0</v>
      </c>
      <c r="K21867" s="168"/>
      <c r="L21867" s="168">
        <v>0</v>
      </c>
      <c r="M21867" s="168"/>
      <c r="N21867" s="168">
        <v>0</v>
      </c>
      <c r="O21867" s="170"/>
      <c r="P21867" s="168">
        <v>0</v>
      </c>
      <c r="Q21867" s="168">
        <v>0</v>
      </c>
      <c r="R21867" s="168"/>
      <c r="S21867" s="168">
        <v>0</v>
      </c>
    </row>
    <row r="21868" spans="1:19" ht="15.6" x14ac:dyDescent="0.3">
      <c r="A21868" t="str">
        <f t="shared" si="3"/>
        <v>HillcrestA-CRA FFJun-24</v>
      </c>
      <c r="B21868" s="172" t="s">
        <v>43481</v>
      </c>
      <c r="C21868" s="172" t="s">
        <v>143</v>
      </c>
      <c r="D21868" s="172" t="s">
        <v>80</v>
      </c>
      <c r="E21868" s="173">
        <v>45444</v>
      </c>
      <c r="F21868" s="168">
        <v>0</v>
      </c>
      <c r="G21868" s="168">
        <v>0</v>
      </c>
      <c r="H21868" s="168"/>
      <c r="I21868" s="168">
        <v>0</v>
      </c>
      <c r="J21868" s="169">
        <v>0</v>
      </c>
      <c r="K21868" s="168"/>
      <c r="L21868" s="168">
        <v>0</v>
      </c>
      <c r="M21868" s="168"/>
      <c r="N21868" s="168">
        <v>0</v>
      </c>
      <c r="O21868" s="170"/>
      <c r="P21868" s="168">
        <v>0</v>
      </c>
      <c r="Q21868" s="168">
        <v>0</v>
      </c>
      <c r="R21868" s="168"/>
      <c r="S21868" s="168">
        <v>0</v>
      </c>
    </row>
    <row r="21869" spans="1:19" ht="15.6" x14ac:dyDescent="0.3">
      <c r="A21869" t="str">
        <f t="shared" si="3"/>
        <v>LAYCA-CRA FFJun-24</v>
      </c>
      <c r="B21869" s="172" t="s">
        <v>43482</v>
      </c>
      <c r="C21869" s="172" t="s">
        <v>158</v>
      </c>
      <c r="D21869" s="172" t="s">
        <v>80</v>
      </c>
      <c r="E21869" s="173">
        <v>45444</v>
      </c>
      <c r="F21869" s="168">
        <v>0</v>
      </c>
      <c r="G21869" s="168">
        <v>0</v>
      </c>
      <c r="H21869" s="168"/>
      <c r="I21869" s="168">
        <v>0</v>
      </c>
      <c r="J21869" s="169">
        <v>0</v>
      </c>
      <c r="K21869" s="168"/>
      <c r="L21869" s="168">
        <v>0</v>
      </c>
      <c r="M21869" s="168"/>
      <c r="N21869" s="168">
        <v>0</v>
      </c>
      <c r="O21869" s="170"/>
      <c r="P21869" s="168">
        <v>0</v>
      </c>
      <c r="Q21869" s="168">
        <v>0</v>
      </c>
      <c r="R21869" s="168"/>
      <c r="S21869" s="168">
        <v>0</v>
      </c>
    </row>
    <row r="21870" spans="1:19" ht="15.6" x14ac:dyDescent="0.3">
      <c r="A21870" t="str">
        <f t="shared" si="3"/>
        <v>RiversideA-CRA FFJun-24</v>
      </c>
      <c r="B21870" s="172" t="s">
        <v>43483</v>
      </c>
      <c r="C21870" s="172" t="s">
        <v>209</v>
      </c>
      <c r="D21870" s="172" t="s">
        <v>80</v>
      </c>
      <c r="E21870" s="173">
        <v>45444</v>
      </c>
      <c r="F21870" s="168">
        <v>0</v>
      </c>
      <c r="G21870" s="168">
        <v>0</v>
      </c>
      <c r="H21870" s="168"/>
      <c r="I21870" s="168">
        <v>0</v>
      </c>
      <c r="J21870" s="169">
        <v>0</v>
      </c>
      <c r="K21870" s="168"/>
      <c r="L21870" s="168">
        <v>0</v>
      </c>
      <c r="M21870" s="168"/>
      <c r="N21870" s="168">
        <v>0</v>
      </c>
      <c r="O21870" s="170"/>
      <c r="P21870" s="168">
        <v>0</v>
      </c>
      <c r="Q21870" s="168">
        <v>0</v>
      </c>
      <c r="R21870" s="168"/>
      <c r="S21870" s="168">
        <v>0</v>
      </c>
    </row>
    <row r="21871" spans="1:19" ht="15.6" x14ac:dyDescent="0.3">
      <c r="A21871" t="str">
        <f t="shared" si="3"/>
        <v>Adoptions TogetherCPP-FV FFJun-24</v>
      </c>
      <c r="B21871" s="172" t="s">
        <v>43484</v>
      </c>
      <c r="C21871" s="172" t="s">
        <v>76</v>
      </c>
      <c r="D21871" s="172" t="s">
        <v>80</v>
      </c>
      <c r="E21871" s="173">
        <v>45444</v>
      </c>
      <c r="F21871" s="168">
        <v>0</v>
      </c>
      <c r="G21871" s="168">
        <v>0</v>
      </c>
      <c r="H21871" s="168"/>
      <c r="I21871" s="168">
        <v>0</v>
      </c>
      <c r="J21871" s="169">
        <v>0</v>
      </c>
      <c r="K21871" s="168"/>
      <c r="L21871" s="168">
        <v>0</v>
      </c>
      <c r="M21871" s="168"/>
      <c r="N21871" s="168">
        <v>0</v>
      </c>
      <c r="O21871" s="170"/>
      <c r="P21871" s="168">
        <v>0</v>
      </c>
      <c r="Q21871" s="168">
        <v>0</v>
      </c>
      <c r="R21871" s="168"/>
      <c r="S21871" s="168">
        <v>0</v>
      </c>
    </row>
    <row r="21872" spans="1:19" ht="15.6" x14ac:dyDescent="0.3">
      <c r="A21872" t="str">
        <f t="shared" si="3"/>
        <v>Community ConnectionsCPP-FV DCSJun-24</v>
      </c>
      <c r="B21872" s="172" t="s">
        <v>43485</v>
      </c>
      <c r="C21872" s="172" t="s">
        <v>15340</v>
      </c>
      <c r="D21872" s="172" t="s">
        <v>15341</v>
      </c>
      <c r="E21872" s="173">
        <v>45444</v>
      </c>
      <c r="F21872" s="168">
        <v>0</v>
      </c>
      <c r="G21872" s="168">
        <v>0</v>
      </c>
      <c r="H21872" s="168"/>
      <c r="I21872" s="168">
        <v>0</v>
      </c>
      <c r="J21872" s="169">
        <v>0</v>
      </c>
      <c r="K21872" s="168"/>
      <c r="L21872" s="168">
        <v>0</v>
      </c>
      <c r="M21872" s="168"/>
      <c r="N21872" s="168">
        <v>0</v>
      </c>
      <c r="O21872" s="170"/>
      <c r="P21872" s="168">
        <v>0</v>
      </c>
      <c r="Q21872" s="168">
        <v>0</v>
      </c>
      <c r="R21872" s="168"/>
      <c r="S21872" s="168">
        <v>0</v>
      </c>
    </row>
    <row r="21873" spans="1:19" ht="15.6" x14ac:dyDescent="0.3">
      <c r="A21873" t="str">
        <f t="shared" si="3"/>
        <v>Community ConnectionsCPP-FV FFJun-24</v>
      </c>
      <c r="B21873" s="172" t="s">
        <v>43486</v>
      </c>
      <c r="C21873" s="172" t="s">
        <v>15340</v>
      </c>
      <c r="D21873" s="172" t="s">
        <v>80</v>
      </c>
      <c r="E21873" s="173">
        <v>45444</v>
      </c>
      <c r="F21873" s="168">
        <v>0</v>
      </c>
      <c r="G21873" s="168">
        <v>0</v>
      </c>
      <c r="H21873" s="168"/>
      <c r="I21873" s="168">
        <v>0</v>
      </c>
      <c r="J21873" s="169">
        <v>0</v>
      </c>
      <c r="K21873" s="168"/>
      <c r="L21873" s="168">
        <v>0</v>
      </c>
      <c r="M21873" s="168"/>
      <c r="N21873" s="168">
        <v>0</v>
      </c>
      <c r="O21873" s="170"/>
      <c r="P21873" s="168">
        <v>0</v>
      </c>
      <c r="Q21873" s="168">
        <v>0</v>
      </c>
      <c r="R21873" s="168"/>
      <c r="S21873" s="168">
        <v>0</v>
      </c>
    </row>
    <row r="21874" spans="1:19" ht="15.6" x14ac:dyDescent="0.3">
      <c r="A21874" t="str">
        <f t="shared" si="3"/>
        <v>Foundations for Home &amp; CommunityCPP-FV DCSJun-24</v>
      </c>
      <c r="B21874" s="172" t="s">
        <v>43487</v>
      </c>
      <c r="C21874" s="172" t="s">
        <v>15344</v>
      </c>
      <c r="D21874" s="172" t="s">
        <v>15341</v>
      </c>
      <c r="E21874" s="173">
        <v>45444</v>
      </c>
      <c r="F21874" s="168">
        <v>0</v>
      </c>
      <c r="G21874" s="168">
        <v>0</v>
      </c>
      <c r="H21874" s="168"/>
      <c r="I21874" s="168">
        <v>0</v>
      </c>
      <c r="J21874" s="169">
        <v>0</v>
      </c>
      <c r="K21874" s="168"/>
      <c r="L21874" s="168">
        <v>0</v>
      </c>
      <c r="M21874" s="168"/>
      <c r="N21874" s="168">
        <v>0</v>
      </c>
      <c r="O21874" s="170"/>
      <c r="P21874" s="168">
        <v>0</v>
      </c>
      <c r="Q21874" s="168">
        <v>0</v>
      </c>
      <c r="R21874" s="168"/>
      <c r="S21874" s="168">
        <v>0</v>
      </c>
    </row>
    <row r="21875" spans="1:19" ht="15.6" x14ac:dyDescent="0.3">
      <c r="A21875" t="str">
        <f t="shared" si="3"/>
        <v>Marys CenterCPP-FV DCSJun-24</v>
      </c>
      <c r="B21875" s="172" t="s">
        <v>43488</v>
      </c>
      <c r="C21875" s="172" t="s">
        <v>15347</v>
      </c>
      <c r="D21875" s="172" t="s">
        <v>15341</v>
      </c>
      <c r="E21875" s="173">
        <v>45444</v>
      </c>
      <c r="F21875" s="168">
        <v>0</v>
      </c>
      <c r="G21875" s="168">
        <v>0</v>
      </c>
      <c r="H21875" s="168"/>
      <c r="I21875" s="168">
        <v>0</v>
      </c>
      <c r="J21875" s="169">
        <v>0</v>
      </c>
      <c r="K21875" s="168"/>
      <c r="L21875" s="168">
        <v>0</v>
      </c>
      <c r="M21875" s="168"/>
      <c r="N21875" s="168">
        <v>0</v>
      </c>
      <c r="O21875" s="170"/>
      <c r="P21875" s="168">
        <v>0</v>
      </c>
      <c r="Q21875" s="168">
        <v>0</v>
      </c>
      <c r="R21875" s="168"/>
      <c r="S21875" s="168">
        <v>0</v>
      </c>
    </row>
    <row r="21876" spans="1:19" ht="15.6" x14ac:dyDescent="0.3">
      <c r="A21876" t="str">
        <f t="shared" si="3"/>
        <v>Marys CenterCPP-FV FFJun-24</v>
      </c>
      <c r="B21876" s="172" t="s">
        <v>43489</v>
      </c>
      <c r="C21876" s="172" t="s">
        <v>15347</v>
      </c>
      <c r="D21876" s="172" t="s">
        <v>80</v>
      </c>
      <c r="E21876" s="173">
        <v>45444</v>
      </c>
      <c r="F21876" s="168">
        <v>1.5</v>
      </c>
      <c r="G21876" s="168">
        <v>1</v>
      </c>
      <c r="H21876" s="168"/>
      <c r="I21876" s="168">
        <v>0</v>
      </c>
      <c r="J21876" s="169">
        <v>9</v>
      </c>
      <c r="K21876" s="169"/>
      <c r="L21876" s="169">
        <v>6</v>
      </c>
      <c r="M21876" s="168"/>
      <c r="N21876" s="168">
        <v>3</v>
      </c>
      <c r="O21876" s="170"/>
      <c r="P21876" s="168">
        <v>0</v>
      </c>
      <c r="Q21876" s="168">
        <v>0</v>
      </c>
      <c r="R21876" s="168"/>
      <c r="S21876" s="168">
        <v>2</v>
      </c>
    </row>
    <row r="21877" spans="1:19" ht="15.6" x14ac:dyDescent="0.3">
      <c r="A21877" t="str">
        <f t="shared" si="3"/>
        <v>PIECECPP-FV DCSJun-24</v>
      </c>
      <c r="B21877" s="172" t="s">
        <v>43490</v>
      </c>
      <c r="C21877" s="172" t="s">
        <v>203</v>
      </c>
      <c r="D21877" s="172" t="s">
        <v>15341</v>
      </c>
      <c r="E21877" s="173">
        <v>45444</v>
      </c>
      <c r="F21877" s="168">
        <v>0</v>
      </c>
      <c r="G21877" s="168">
        <v>0</v>
      </c>
      <c r="H21877" s="168"/>
      <c r="I21877" s="168">
        <v>0</v>
      </c>
      <c r="J21877" s="169">
        <v>0</v>
      </c>
      <c r="K21877" s="169"/>
      <c r="L21877" s="169">
        <v>0</v>
      </c>
      <c r="M21877" s="168"/>
      <c r="N21877" s="168">
        <v>0</v>
      </c>
      <c r="O21877" s="170"/>
      <c r="P21877" s="168">
        <v>0</v>
      </c>
      <c r="Q21877" s="168">
        <v>0</v>
      </c>
      <c r="R21877" s="168"/>
      <c r="S21877" s="168">
        <v>0</v>
      </c>
    </row>
    <row r="21878" spans="1:19" ht="15.6" x14ac:dyDescent="0.3">
      <c r="A21878" t="str">
        <f t="shared" si="3"/>
        <v>PIECECPP-FV FFJun-24</v>
      </c>
      <c r="B21878" s="172" t="s">
        <v>43491</v>
      </c>
      <c r="C21878" s="172" t="s">
        <v>203</v>
      </c>
      <c r="D21878" s="172" t="s">
        <v>80</v>
      </c>
      <c r="E21878" s="173">
        <v>45444</v>
      </c>
      <c r="F21878" s="168">
        <v>3</v>
      </c>
      <c r="G21878" s="168">
        <v>3</v>
      </c>
      <c r="H21878" s="168"/>
      <c r="I21878" s="168">
        <v>3</v>
      </c>
      <c r="J21878" s="169">
        <v>15</v>
      </c>
      <c r="K21878" s="169"/>
      <c r="L21878" s="168">
        <v>15</v>
      </c>
      <c r="M21878" s="168"/>
      <c r="N21878" s="168">
        <v>3</v>
      </c>
      <c r="O21878" s="170"/>
      <c r="P21878" s="168">
        <v>0</v>
      </c>
      <c r="Q21878" s="168">
        <v>0</v>
      </c>
      <c r="R21878" s="168"/>
      <c r="S21878" s="168">
        <v>0</v>
      </c>
    </row>
    <row r="21879" spans="1:19" ht="15.6" x14ac:dyDescent="0.3">
      <c r="A21879" t="str">
        <f t="shared" si="3"/>
        <v>Medstar GeorgetownCPP-FV DCSJun-24</v>
      </c>
      <c r="B21879" s="172" t="s">
        <v>43492</v>
      </c>
      <c r="C21879" s="172" t="s">
        <v>24281</v>
      </c>
      <c r="D21879" s="172" t="s">
        <v>15341</v>
      </c>
      <c r="E21879" s="173">
        <v>45444</v>
      </c>
      <c r="F21879" s="168">
        <v>0</v>
      </c>
      <c r="G21879" s="168">
        <v>0</v>
      </c>
      <c r="H21879" s="168"/>
      <c r="I21879" s="168">
        <v>0</v>
      </c>
      <c r="J21879" s="169">
        <v>0</v>
      </c>
      <c r="K21879" s="169"/>
      <c r="L21879" s="168">
        <v>0</v>
      </c>
      <c r="M21879" s="168"/>
      <c r="N21879" s="168">
        <v>0</v>
      </c>
      <c r="O21879" s="170"/>
      <c r="P21879" s="168">
        <v>0</v>
      </c>
      <c r="Q21879" s="168">
        <v>0</v>
      </c>
      <c r="R21879" s="168"/>
      <c r="S21879" s="168">
        <v>0</v>
      </c>
    </row>
    <row r="21880" spans="1:19" ht="15.6" x14ac:dyDescent="0.3">
      <c r="A21880" t="str">
        <f t="shared" si="3"/>
        <v>Medstar GeorgetownCPP-FV FFJun-24</v>
      </c>
      <c r="B21880" s="172" t="s">
        <v>43493</v>
      </c>
      <c r="C21880" s="172" t="s">
        <v>24281</v>
      </c>
      <c r="D21880" s="172" t="s">
        <v>80</v>
      </c>
      <c r="E21880" s="173">
        <v>45444</v>
      </c>
      <c r="F21880" s="168">
        <v>0</v>
      </c>
      <c r="G21880" s="168">
        <v>0</v>
      </c>
      <c r="H21880" s="168"/>
      <c r="I21880" s="168">
        <v>0</v>
      </c>
      <c r="J21880" s="169">
        <v>0</v>
      </c>
      <c r="K21880" s="169"/>
      <c r="L21880" s="169">
        <v>0</v>
      </c>
      <c r="M21880" s="168"/>
      <c r="N21880" s="168">
        <v>0</v>
      </c>
      <c r="O21880" s="170"/>
      <c r="P21880" s="168">
        <v>0</v>
      </c>
      <c r="Q21880" s="168">
        <v>0</v>
      </c>
      <c r="R21880" s="168"/>
      <c r="S21880" s="168">
        <v>0</v>
      </c>
    </row>
    <row r="21881" spans="1:19" ht="15.6" x14ac:dyDescent="0.3">
      <c r="A21881" t="str">
        <f t="shared" si="3"/>
        <v>Better MorningsFFT FFJun-24</v>
      </c>
      <c r="B21881" s="172" t="s">
        <v>43494</v>
      </c>
      <c r="C21881" s="172" t="s">
        <v>24284</v>
      </c>
      <c r="D21881" s="172" t="s">
        <v>80</v>
      </c>
      <c r="E21881" s="173">
        <v>45444</v>
      </c>
      <c r="F21881" s="168">
        <v>2</v>
      </c>
      <c r="G21881" s="168">
        <v>3</v>
      </c>
      <c r="H21881" s="168"/>
      <c r="I21881" s="168">
        <v>6</v>
      </c>
      <c r="J21881" s="169">
        <v>12</v>
      </c>
      <c r="K21881" s="169"/>
      <c r="L21881" s="169">
        <v>17</v>
      </c>
      <c r="M21881" s="168"/>
      <c r="N21881" s="168">
        <v>6</v>
      </c>
      <c r="O21881" s="170"/>
      <c r="P21881" s="168">
        <v>0</v>
      </c>
      <c r="Q21881" s="168">
        <v>0</v>
      </c>
      <c r="R21881" s="168"/>
      <c r="S21881" s="168">
        <v>0</v>
      </c>
    </row>
    <row r="21882" spans="1:19" ht="15.6" x14ac:dyDescent="0.3">
      <c r="A21882" t="str">
        <f t="shared" si="3"/>
        <v>CatholicFFT FFJun-24</v>
      </c>
      <c r="B21882" s="172" t="s">
        <v>43495</v>
      </c>
      <c r="C21882" s="172" t="s">
        <v>18126</v>
      </c>
      <c r="D21882" s="172" t="s">
        <v>80</v>
      </c>
      <c r="E21882" s="173">
        <v>45444</v>
      </c>
      <c r="F21882" s="168">
        <v>0</v>
      </c>
      <c r="G21882" s="168">
        <v>0</v>
      </c>
      <c r="H21882" s="168"/>
      <c r="I21882" s="168">
        <v>0</v>
      </c>
      <c r="J21882" s="169">
        <v>0</v>
      </c>
      <c r="K21882" s="169"/>
      <c r="L21882" s="169">
        <v>0</v>
      </c>
      <c r="M21882" s="168"/>
      <c r="N21882" s="168">
        <v>0</v>
      </c>
      <c r="O21882" s="170"/>
      <c r="P21882" s="168">
        <v>0</v>
      </c>
      <c r="Q21882" s="168">
        <v>0</v>
      </c>
      <c r="R21882" s="168"/>
      <c r="S21882" s="168">
        <v>0</v>
      </c>
    </row>
    <row r="21883" spans="1:19" ht="15.6" x14ac:dyDescent="0.3">
      <c r="A21883" t="str">
        <f t="shared" si="3"/>
        <v>First Home CareFFT FFJun-24</v>
      </c>
      <c r="B21883" s="172" t="s">
        <v>43496</v>
      </c>
      <c r="C21883" s="172" t="s">
        <v>128</v>
      </c>
      <c r="D21883" s="172" t="s">
        <v>80</v>
      </c>
      <c r="E21883" s="173">
        <v>45444</v>
      </c>
      <c r="F21883" s="168">
        <v>0</v>
      </c>
      <c r="G21883" s="168">
        <v>0</v>
      </c>
      <c r="H21883" s="168"/>
      <c r="I21883" s="168">
        <v>0</v>
      </c>
      <c r="J21883" s="168">
        <v>0</v>
      </c>
      <c r="K21883" s="169"/>
      <c r="L21883" s="169">
        <v>0</v>
      </c>
      <c r="M21883" s="168"/>
      <c r="N21883" s="168">
        <v>0</v>
      </c>
      <c r="O21883" s="168"/>
      <c r="P21883" s="168">
        <v>0</v>
      </c>
      <c r="Q21883" s="168">
        <v>0</v>
      </c>
      <c r="R21883" s="168"/>
      <c r="S21883" s="168">
        <v>0</v>
      </c>
    </row>
    <row r="21884" spans="1:19" ht="15.6" x14ac:dyDescent="0.3">
      <c r="A21884" t="str">
        <f t="shared" si="3"/>
        <v>Foundations for Home &amp; CommunityFFT FFJun-24</v>
      </c>
      <c r="B21884" s="172" t="s">
        <v>43497</v>
      </c>
      <c r="C21884" s="172" t="s">
        <v>14824</v>
      </c>
      <c r="D21884" s="172" t="s">
        <v>80</v>
      </c>
      <c r="E21884" s="173">
        <v>45444</v>
      </c>
      <c r="F21884" s="168">
        <v>0</v>
      </c>
      <c r="G21884" s="168">
        <v>0</v>
      </c>
      <c r="H21884" s="168"/>
      <c r="I21884" s="168">
        <v>0</v>
      </c>
      <c r="J21884" s="169">
        <v>0</v>
      </c>
      <c r="K21884" s="169"/>
      <c r="L21884" s="169">
        <v>0</v>
      </c>
      <c r="M21884" s="168"/>
      <c r="N21884" s="168">
        <v>0</v>
      </c>
      <c r="O21884" s="170"/>
      <c r="P21884" s="168">
        <v>0</v>
      </c>
      <c r="Q21884" s="168">
        <v>0</v>
      </c>
      <c r="R21884" s="168"/>
      <c r="S21884" s="168">
        <v>0</v>
      </c>
    </row>
    <row r="21885" spans="1:19" ht="15.6" x14ac:dyDescent="0.3">
      <c r="A21885" t="str">
        <f t="shared" si="3"/>
        <v>HillcrestFFT FFJun-24</v>
      </c>
      <c r="B21885" s="172" t="s">
        <v>43498</v>
      </c>
      <c r="C21885" s="172" t="s">
        <v>152</v>
      </c>
      <c r="D21885" s="172" t="s">
        <v>80</v>
      </c>
      <c r="E21885" s="173">
        <v>45444</v>
      </c>
      <c r="F21885" s="168">
        <v>0</v>
      </c>
      <c r="G21885" s="168">
        <v>0</v>
      </c>
      <c r="H21885" s="168"/>
      <c r="I21885" s="168">
        <v>0</v>
      </c>
      <c r="J21885" s="169">
        <v>0</v>
      </c>
      <c r="K21885" s="169"/>
      <c r="L21885" s="169">
        <v>0</v>
      </c>
      <c r="M21885" s="168"/>
      <c r="N21885" s="168">
        <v>0</v>
      </c>
      <c r="O21885" s="170"/>
      <c r="P21885" s="168">
        <v>0</v>
      </c>
      <c r="Q21885" s="168">
        <v>0</v>
      </c>
      <c r="R21885" s="168"/>
      <c r="S21885" s="168">
        <v>0</v>
      </c>
    </row>
    <row r="21886" spans="1:19" ht="15.6" x14ac:dyDescent="0.3">
      <c r="A21886" t="str">
        <f t="shared" si="3"/>
        <v>PASSFFT FFJun-24</v>
      </c>
      <c r="B21886" s="172" t="s">
        <v>43499</v>
      </c>
      <c r="C21886" s="172" t="s">
        <v>194</v>
      </c>
      <c r="D21886" s="172" t="s">
        <v>80</v>
      </c>
      <c r="E21886" s="173">
        <v>45444</v>
      </c>
      <c r="F21886" s="168">
        <v>2</v>
      </c>
      <c r="G21886" s="168">
        <v>5</v>
      </c>
      <c r="H21886" s="168"/>
      <c r="I21886" s="168">
        <v>12</v>
      </c>
      <c r="J21886" s="169">
        <v>12</v>
      </c>
      <c r="K21886" s="169"/>
      <c r="L21886" s="169">
        <v>27</v>
      </c>
      <c r="M21886" s="168"/>
      <c r="N21886" s="168">
        <v>12</v>
      </c>
      <c r="O21886" s="170"/>
      <c r="P21886" s="168">
        <v>4</v>
      </c>
      <c r="Q21886" s="168">
        <v>4</v>
      </c>
      <c r="R21886" s="168"/>
      <c r="S21886" s="168">
        <v>0</v>
      </c>
    </row>
    <row r="21887" spans="1:19" ht="15.6" x14ac:dyDescent="0.3">
      <c r="A21887" t="str">
        <f t="shared" si="3"/>
        <v>Better MorningsIHCBS FFJun-24</v>
      </c>
      <c r="B21887" s="172" t="s">
        <v>43500</v>
      </c>
      <c r="C21887" s="172" t="s">
        <v>39930</v>
      </c>
      <c r="D21887" s="172" t="s">
        <v>80</v>
      </c>
      <c r="E21887" s="173">
        <v>45444</v>
      </c>
      <c r="F21887" s="168">
        <v>6</v>
      </c>
      <c r="G21887" s="168">
        <v>7</v>
      </c>
      <c r="H21887" s="168"/>
      <c r="I21887" s="168">
        <v>27</v>
      </c>
      <c r="J21887" s="169">
        <v>24</v>
      </c>
      <c r="K21887" s="169"/>
      <c r="L21887" s="169">
        <v>28</v>
      </c>
      <c r="M21887" s="168"/>
      <c r="N21887" s="168">
        <v>21</v>
      </c>
      <c r="O21887" s="170"/>
      <c r="P21887" s="168">
        <v>5</v>
      </c>
      <c r="Q21887" s="168">
        <v>5</v>
      </c>
      <c r="R21887" s="168"/>
      <c r="S21887" s="168">
        <v>6</v>
      </c>
    </row>
    <row r="21888" spans="1:19" ht="15.6" x14ac:dyDescent="0.3">
      <c r="A21888" t="str">
        <f t="shared" si="3"/>
        <v>HillcrestIHCBS FFJun-24</v>
      </c>
      <c r="B21888" s="172" t="s">
        <v>43501</v>
      </c>
      <c r="C21888" s="172" t="s">
        <v>39933</v>
      </c>
      <c r="D21888" s="172" t="s">
        <v>80</v>
      </c>
      <c r="E21888" s="173">
        <v>45444</v>
      </c>
      <c r="F21888" s="168">
        <v>3</v>
      </c>
      <c r="G21888" s="168">
        <v>1</v>
      </c>
      <c r="H21888" s="168"/>
      <c r="I21888" s="168">
        <v>18</v>
      </c>
      <c r="J21888" s="169">
        <v>12</v>
      </c>
      <c r="K21888" s="169"/>
      <c r="L21888" s="169">
        <v>4</v>
      </c>
      <c r="M21888" s="168"/>
      <c r="N21888" s="168">
        <v>15</v>
      </c>
      <c r="O21888" s="170"/>
      <c r="P21888" s="168">
        <v>0</v>
      </c>
      <c r="Q21888" s="168">
        <v>1</v>
      </c>
      <c r="R21888" s="168"/>
      <c r="S21888" s="168">
        <v>3</v>
      </c>
    </row>
    <row r="21889" spans="1:19" ht="15.6" x14ac:dyDescent="0.3">
      <c r="A21889" t="str">
        <f t="shared" si="3"/>
        <v>LESIHCBS FFJun-24</v>
      </c>
      <c r="B21889" s="172" t="s">
        <v>43502</v>
      </c>
      <c r="C21889" s="172" t="s">
        <v>39936</v>
      </c>
      <c r="D21889" s="172" t="s">
        <v>80</v>
      </c>
      <c r="E21889" s="173">
        <v>45444</v>
      </c>
      <c r="F21889" s="168">
        <v>0</v>
      </c>
      <c r="G21889" s="168">
        <v>1</v>
      </c>
      <c r="H21889" s="168"/>
      <c r="I21889" s="168">
        <v>0</v>
      </c>
      <c r="J21889" s="169">
        <v>0</v>
      </c>
      <c r="K21889" s="169"/>
      <c r="L21889" s="169">
        <v>4</v>
      </c>
      <c r="M21889" s="168"/>
      <c r="N21889" s="168">
        <v>0</v>
      </c>
      <c r="O21889" s="170"/>
      <c r="P21889" s="168">
        <v>0</v>
      </c>
      <c r="Q21889" s="168">
        <v>0</v>
      </c>
      <c r="R21889" s="168"/>
      <c r="S21889" s="168">
        <v>0</v>
      </c>
    </row>
    <row r="21890" spans="1:19" ht="15.6" x14ac:dyDescent="0.3">
      <c r="A21890" t="str">
        <f t="shared" si="3"/>
        <v>MBI HSIHCBS FFJun-24</v>
      </c>
      <c r="B21890" s="172" t="s">
        <v>43503</v>
      </c>
      <c r="C21890" s="172" t="s">
        <v>39939</v>
      </c>
      <c r="D21890" s="172" t="s">
        <v>80</v>
      </c>
      <c r="E21890" s="173">
        <v>45444</v>
      </c>
      <c r="F21890" s="168">
        <v>1</v>
      </c>
      <c r="G21890" s="168">
        <v>1</v>
      </c>
      <c r="H21890" s="168"/>
      <c r="I21890" s="168">
        <v>6</v>
      </c>
      <c r="J21890" s="168">
        <v>4</v>
      </c>
      <c r="K21890" s="169"/>
      <c r="L21890" s="168">
        <v>4</v>
      </c>
      <c r="M21890" s="168"/>
      <c r="N21890" s="168">
        <v>5</v>
      </c>
      <c r="O21890" s="170"/>
      <c r="P21890" s="168">
        <v>1</v>
      </c>
      <c r="Q21890" s="168">
        <v>1</v>
      </c>
      <c r="R21890" s="168"/>
      <c r="S21890" s="168">
        <v>1</v>
      </c>
    </row>
    <row r="21891" spans="1:19" ht="15.6" x14ac:dyDescent="0.3">
      <c r="A21891" t="str">
        <f t="shared" si="3"/>
        <v>MD Family ResourcesIHCBS FFJun-24</v>
      </c>
      <c r="B21891" s="172" t="s">
        <v>43504</v>
      </c>
      <c r="C21891" s="172" t="s">
        <v>39942</v>
      </c>
      <c r="D21891" s="172" t="s">
        <v>80</v>
      </c>
      <c r="E21891" s="173">
        <v>45444</v>
      </c>
      <c r="F21891" s="168">
        <v>1</v>
      </c>
      <c r="G21891" s="168">
        <v>3</v>
      </c>
      <c r="H21891" s="168"/>
      <c r="I21891" s="168">
        <v>2</v>
      </c>
      <c r="J21891" s="168">
        <v>4</v>
      </c>
      <c r="K21891" s="169"/>
      <c r="L21891" s="168">
        <v>12</v>
      </c>
      <c r="M21891" s="168"/>
      <c r="N21891" s="168">
        <v>2</v>
      </c>
      <c r="O21891" s="170"/>
      <c r="P21891" s="168">
        <v>0</v>
      </c>
      <c r="Q21891" s="168">
        <v>0</v>
      </c>
      <c r="R21891" s="168"/>
      <c r="S21891" s="168">
        <v>0</v>
      </c>
    </row>
    <row r="21892" spans="1:19" ht="15.6" x14ac:dyDescent="0.3">
      <c r="A21892" t="str">
        <f t="shared" si="3"/>
        <v>LCSMST FFJun-24</v>
      </c>
      <c r="B21892" s="172" t="s">
        <v>43505</v>
      </c>
      <c r="C21892" s="172" t="s">
        <v>18137</v>
      </c>
      <c r="D21892" s="172" t="s">
        <v>80</v>
      </c>
      <c r="E21892" s="173">
        <v>45444</v>
      </c>
      <c r="F21892" s="168">
        <v>0</v>
      </c>
      <c r="G21892" s="168">
        <v>0</v>
      </c>
      <c r="H21892" s="168"/>
      <c r="I21892" s="168">
        <v>0</v>
      </c>
      <c r="J21892" s="168">
        <v>0</v>
      </c>
      <c r="K21892" s="169"/>
      <c r="L21892" s="168">
        <v>0</v>
      </c>
      <c r="M21892" s="168"/>
      <c r="N21892" s="168">
        <v>0</v>
      </c>
      <c r="O21892" s="170"/>
      <c r="P21892" s="168">
        <v>0</v>
      </c>
      <c r="Q21892" s="168">
        <v>0</v>
      </c>
      <c r="R21892" s="168"/>
      <c r="S21892" s="168">
        <v>0</v>
      </c>
    </row>
    <row r="21893" spans="1:19" ht="15.6" x14ac:dyDescent="0.3">
      <c r="A21893" t="str">
        <f t="shared" si="3"/>
        <v>MBI HSMST FFJun-24</v>
      </c>
      <c r="B21893" s="172" t="s">
        <v>43506</v>
      </c>
      <c r="C21893" s="172" t="s">
        <v>18140</v>
      </c>
      <c r="D21893" s="172" t="s">
        <v>80</v>
      </c>
      <c r="E21893" s="173">
        <v>45444</v>
      </c>
      <c r="F21893" s="168">
        <v>2</v>
      </c>
      <c r="G21893" s="168">
        <v>4</v>
      </c>
      <c r="H21893" s="168"/>
      <c r="I21893" s="168">
        <v>6</v>
      </c>
      <c r="J21893" s="168">
        <v>10</v>
      </c>
      <c r="K21893" s="169"/>
      <c r="L21893" s="168">
        <v>20</v>
      </c>
      <c r="M21893" s="168"/>
      <c r="N21893" s="168">
        <v>3</v>
      </c>
      <c r="O21893" s="170"/>
      <c r="P21893" s="168">
        <v>2</v>
      </c>
      <c r="Q21893" s="168">
        <v>3</v>
      </c>
      <c r="R21893" s="168"/>
      <c r="S21893" s="168">
        <v>3</v>
      </c>
    </row>
    <row r="21894" spans="1:19" ht="15.6" x14ac:dyDescent="0.3">
      <c r="A21894" t="str">
        <f t="shared" si="3"/>
        <v>Youth VillagesMST FFJun-24</v>
      </c>
      <c r="B21894" s="172" t="s">
        <v>43507</v>
      </c>
      <c r="C21894" s="172" t="s">
        <v>236</v>
      </c>
      <c r="D21894" s="172" t="s">
        <v>80</v>
      </c>
      <c r="E21894" s="173">
        <v>45444</v>
      </c>
      <c r="F21894" s="168">
        <v>0</v>
      </c>
      <c r="G21894" s="168">
        <v>0</v>
      </c>
      <c r="H21894" s="168"/>
      <c r="I21894" s="168">
        <v>0</v>
      </c>
      <c r="J21894" s="168">
        <v>0</v>
      </c>
      <c r="K21894" s="169"/>
      <c r="L21894" s="168">
        <v>0</v>
      </c>
      <c r="M21894" s="168"/>
      <c r="N21894" s="168">
        <v>0</v>
      </c>
      <c r="O21894" s="170"/>
      <c r="P21894" s="168">
        <v>0</v>
      </c>
      <c r="Q21894" s="168">
        <v>0</v>
      </c>
      <c r="R21894" s="168"/>
      <c r="S21894" s="168">
        <v>0</v>
      </c>
    </row>
    <row r="21895" spans="1:19" ht="15.6" x14ac:dyDescent="0.3">
      <c r="A21895" t="str">
        <f t="shared" si="3"/>
        <v>Youth VillagesMST-PSB FFJun-24</v>
      </c>
      <c r="B21895" s="172" t="s">
        <v>43508</v>
      </c>
      <c r="C21895" s="172" t="s">
        <v>239</v>
      </c>
      <c r="D21895" s="172" t="s">
        <v>80</v>
      </c>
      <c r="E21895" s="173">
        <v>45444</v>
      </c>
      <c r="F21895" s="168">
        <v>0</v>
      </c>
      <c r="G21895" s="168">
        <v>0</v>
      </c>
      <c r="H21895" s="168"/>
      <c r="I21895" s="168">
        <v>0</v>
      </c>
      <c r="J21895" s="168">
        <v>0</v>
      </c>
      <c r="K21895" s="169"/>
      <c r="L21895" s="168">
        <v>0</v>
      </c>
      <c r="M21895" s="168"/>
      <c r="N21895" s="168">
        <v>0</v>
      </c>
      <c r="O21895" s="170"/>
      <c r="P21895" s="168">
        <v>0</v>
      </c>
      <c r="Q21895" s="168">
        <v>0</v>
      </c>
      <c r="R21895" s="168"/>
      <c r="S21895" s="168">
        <v>0</v>
      </c>
    </row>
    <row r="21896" spans="1:19" ht="15.6" x14ac:dyDescent="0.3">
      <c r="A21896" t="str">
        <f t="shared" si="3"/>
        <v>Marys CenterPCIT FFJun-24</v>
      </c>
      <c r="B21896" s="172" t="s">
        <v>43509</v>
      </c>
      <c r="C21896" s="172" t="s">
        <v>176</v>
      </c>
      <c r="D21896" s="172" t="s">
        <v>80</v>
      </c>
      <c r="E21896" s="173">
        <v>45444</v>
      </c>
      <c r="F21896" s="168">
        <v>2</v>
      </c>
      <c r="G21896" s="168">
        <v>2</v>
      </c>
      <c r="H21896" s="168"/>
      <c r="I21896" s="168">
        <v>7</v>
      </c>
      <c r="J21896" s="168">
        <v>11</v>
      </c>
      <c r="K21896" s="169"/>
      <c r="L21896" s="168">
        <v>11</v>
      </c>
      <c r="M21896" s="168"/>
      <c r="N21896" s="168">
        <v>7</v>
      </c>
      <c r="O21896" s="170"/>
      <c r="P21896" s="168">
        <v>0</v>
      </c>
      <c r="Q21896" s="168">
        <v>0</v>
      </c>
      <c r="R21896" s="168"/>
      <c r="S21896" s="168">
        <v>0</v>
      </c>
    </row>
    <row r="21897" spans="1:19" ht="15.6" x14ac:dyDescent="0.3">
      <c r="A21897" t="str">
        <f t="shared" si="3"/>
        <v>PIECEPCIT FFJun-24</v>
      </c>
      <c r="B21897" s="172" t="s">
        <v>43510</v>
      </c>
      <c r="C21897" s="172" t="s">
        <v>206</v>
      </c>
      <c r="D21897" s="172" t="s">
        <v>80</v>
      </c>
      <c r="E21897" s="173">
        <v>45444</v>
      </c>
      <c r="F21897" s="168">
        <v>1.5</v>
      </c>
      <c r="G21897" s="168">
        <v>2</v>
      </c>
      <c r="H21897" s="168"/>
      <c r="I21897" s="168">
        <v>1</v>
      </c>
      <c r="J21897" s="168">
        <v>7</v>
      </c>
      <c r="K21897" s="169"/>
      <c r="L21897" s="168">
        <v>8</v>
      </c>
      <c r="M21897" s="168"/>
      <c r="N21897" s="168">
        <v>1</v>
      </c>
      <c r="O21897" s="170"/>
      <c r="P21897" s="168">
        <v>0</v>
      </c>
      <c r="Q21897" s="168">
        <v>0</v>
      </c>
      <c r="R21897" s="168"/>
      <c r="S21897" s="168">
        <v>0</v>
      </c>
    </row>
    <row r="21898" spans="1:19" ht="15.6" x14ac:dyDescent="0.3">
      <c r="A21898" t="str">
        <f t="shared" si="3"/>
        <v>Marys CenterPCIT DCSJun-24</v>
      </c>
      <c r="B21898" s="172" t="s">
        <v>43511</v>
      </c>
      <c r="C21898" s="172" t="s">
        <v>176</v>
      </c>
      <c r="D21898" s="172" t="s">
        <v>15341</v>
      </c>
      <c r="E21898" s="173">
        <v>45444</v>
      </c>
      <c r="F21898" s="168">
        <v>0</v>
      </c>
      <c r="G21898" s="168">
        <v>0</v>
      </c>
      <c r="H21898" s="168"/>
      <c r="I21898" s="168">
        <v>0</v>
      </c>
      <c r="J21898" s="168">
        <v>0</v>
      </c>
      <c r="K21898" s="169"/>
      <c r="L21898" s="168">
        <v>0</v>
      </c>
      <c r="M21898" s="168"/>
      <c r="N21898" s="168">
        <v>0</v>
      </c>
      <c r="O21898" s="170"/>
      <c r="P21898" s="168">
        <v>0</v>
      </c>
      <c r="Q21898" s="168">
        <v>0</v>
      </c>
      <c r="R21898" s="168"/>
      <c r="S21898" s="168">
        <v>0</v>
      </c>
    </row>
    <row r="21899" spans="1:19" ht="15.6" x14ac:dyDescent="0.3">
      <c r="A21899" t="str">
        <f t="shared" si="3"/>
        <v>PIECEPCIT DCSJun-24</v>
      </c>
      <c r="B21899" s="172" t="s">
        <v>43512</v>
      </c>
      <c r="C21899" s="172" t="s">
        <v>206</v>
      </c>
      <c r="D21899" s="172" t="s">
        <v>15341</v>
      </c>
      <c r="E21899" s="173">
        <v>45444</v>
      </c>
      <c r="F21899" s="168">
        <v>0</v>
      </c>
      <c r="G21899" s="168">
        <v>0</v>
      </c>
      <c r="H21899" s="168"/>
      <c r="I21899" s="168">
        <v>0</v>
      </c>
      <c r="J21899" s="168">
        <v>0</v>
      </c>
      <c r="K21899" s="169"/>
      <c r="L21899" s="168">
        <v>0</v>
      </c>
      <c r="M21899" s="168"/>
      <c r="N21899" s="168">
        <v>0</v>
      </c>
      <c r="O21899" s="170"/>
      <c r="P21899" s="168">
        <v>0</v>
      </c>
      <c r="Q21899" s="168">
        <v>0</v>
      </c>
      <c r="R21899" s="168"/>
      <c r="S21899" s="168">
        <v>0</v>
      </c>
    </row>
    <row r="21900" spans="1:19" ht="15.6" x14ac:dyDescent="0.3">
      <c r="A21900" t="str">
        <f t="shared" si="3"/>
        <v>Community ConnectionsPCIT DCSJun-24</v>
      </c>
      <c r="B21900" s="172" t="s">
        <v>43513</v>
      </c>
      <c r="C21900" s="172" t="s">
        <v>16544</v>
      </c>
      <c r="D21900" s="172" t="s">
        <v>15341</v>
      </c>
      <c r="E21900" s="173">
        <v>45444</v>
      </c>
      <c r="F21900" s="168">
        <v>0</v>
      </c>
      <c r="G21900" s="168">
        <v>0</v>
      </c>
      <c r="H21900" s="168"/>
      <c r="I21900" s="168">
        <v>0</v>
      </c>
      <c r="J21900" s="168">
        <v>0</v>
      </c>
      <c r="K21900" s="169"/>
      <c r="L21900" s="168">
        <v>0</v>
      </c>
      <c r="M21900" s="168"/>
      <c r="N21900" s="168">
        <v>0</v>
      </c>
      <c r="O21900" s="170"/>
      <c r="P21900" s="168">
        <v>0</v>
      </c>
      <c r="Q21900" s="168">
        <v>0</v>
      </c>
      <c r="R21900" s="168"/>
      <c r="S21900" s="168">
        <v>0</v>
      </c>
    </row>
    <row r="21901" spans="1:19" ht="15.6" x14ac:dyDescent="0.3">
      <c r="A21901" t="str">
        <f t="shared" si="3"/>
        <v>Community ConnectionsPCIT FFJun-24</v>
      </c>
      <c r="B21901" s="172" t="s">
        <v>43514</v>
      </c>
      <c r="C21901" s="172" t="s">
        <v>16544</v>
      </c>
      <c r="D21901" s="172" t="s">
        <v>80</v>
      </c>
      <c r="E21901" s="173">
        <v>45444</v>
      </c>
      <c r="F21901" s="168">
        <v>0</v>
      </c>
      <c r="G21901" s="168">
        <v>0</v>
      </c>
      <c r="H21901" s="168"/>
      <c r="I21901" s="168">
        <v>0</v>
      </c>
      <c r="J21901" s="168">
        <v>0</v>
      </c>
      <c r="K21901" s="169"/>
      <c r="L21901" s="168">
        <v>0</v>
      </c>
      <c r="M21901" s="168"/>
      <c r="N21901" s="168">
        <v>0</v>
      </c>
      <c r="O21901" s="170"/>
      <c r="P21901" s="168">
        <v>0</v>
      </c>
      <c r="Q21901" s="168">
        <v>0</v>
      </c>
      <c r="R21901" s="168"/>
      <c r="S21901" s="168">
        <v>0</v>
      </c>
    </row>
    <row r="21902" spans="1:19" ht="15.6" x14ac:dyDescent="0.3">
      <c r="A21902" t="str">
        <f t="shared" si="3"/>
        <v>Medstar GeorgetownPCIT DCSJun-24</v>
      </c>
      <c r="B21902" s="172" t="s">
        <v>43515</v>
      </c>
      <c r="C21902" s="172" t="s">
        <v>24315</v>
      </c>
      <c r="D21902" s="172" t="s">
        <v>15341</v>
      </c>
      <c r="E21902" s="173">
        <v>45444</v>
      </c>
      <c r="F21902" s="168">
        <v>0</v>
      </c>
      <c r="G21902" s="168">
        <v>0</v>
      </c>
      <c r="H21902" s="168"/>
      <c r="I21902" s="168">
        <v>0</v>
      </c>
      <c r="J21902" s="168">
        <v>0</v>
      </c>
      <c r="K21902" s="169"/>
      <c r="L21902" s="168">
        <v>0</v>
      </c>
      <c r="M21902" s="168"/>
      <c r="N21902" s="168">
        <v>0</v>
      </c>
      <c r="O21902" s="170"/>
      <c r="P21902" s="168">
        <v>0</v>
      </c>
      <c r="Q21902" s="168">
        <v>0</v>
      </c>
      <c r="R21902" s="168"/>
      <c r="S21902" s="168">
        <v>0</v>
      </c>
    </row>
    <row r="21903" spans="1:19" ht="15.6" x14ac:dyDescent="0.3">
      <c r="A21903" t="str">
        <f t="shared" si="3"/>
        <v>Medstar GeorgetownPCIT FFJun-24</v>
      </c>
      <c r="B21903" s="172" t="s">
        <v>43516</v>
      </c>
      <c r="C21903" s="172" t="s">
        <v>24315</v>
      </c>
      <c r="D21903" s="172" t="s">
        <v>80</v>
      </c>
      <c r="E21903" s="173">
        <v>45444</v>
      </c>
      <c r="F21903" s="168">
        <v>0</v>
      </c>
      <c r="G21903" s="168">
        <v>0</v>
      </c>
      <c r="H21903" s="168"/>
      <c r="I21903" s="168">
        <v>0</v>
      </c>
      <c r="J21903" s="168">
        <v>0</v>
      </c>
      <c r="K21903" s="169"/>
      <c r="L21903" s="168">
        <v>0</v>
      </c>
      <c r="M21903" s="168"/>
      <c r="N21903" s="168">
        <v>0</v>
      </c>
      <c r="O21903" s="170"/>
      <c r="P21903" s="168">
        <v>0</v>
      </c>
      <c r="Q21903" s="168">
        <v>0</v>
      </c>
      <c r="R21903" s="168"/>
      <c r="S21903" s="168">
        <v>0</v>
      </c>
    </row>
    <row r="21904" spans="1:19" ht="15.6" x14ac:dyDescent="0.3">
      <c r="A21904" t="str">
        <f t="shared" si="3"/>
        <v>Marys CenterPCIT-T FFJun-24</v>
      </c>
      <c r="B21904" s="172" t="s">
        <v>43517</v>
      </c>
      <c r="C21904" s="172" t="s">
        <v>34833</v>
      </c>
      <c r="D21904" s="172" t="s">
        <v>80</v>
      </c>
      <c r="E21904" s="173">
        <v>45444</v>
      </c>
      <c r="F21904" s="168">
        <v>1.5</v>
      </c>
      <c r="G21904" s="168">
        <v>2</v>
      </c>
      <c r="H21904" s="168"/>
      <c r="I21904" s="168">
        <v>2</v>
      </c>
      <c r="J21904" s="168">
        <v>9</v>
      </c>
      <c r="K21904" s="168"/>
      <c r="L21904" s="168">
        <v>11</v>
      </c>
      <c r="M21904" s="168"/>
      <c r="N21904" s="168">
        <v>2</v>
      </c>
      <c r="O21904" s="170"/>
      <c r="P21904" s="168">
        <v>0</v>
      </c>
      <c r="Q21904" s="168">
        <v>0</v>
      </c>
      <c r="R21904" s="168"/>
      <c r="S21904" s="168">
        <v>0</v>
      </c>
    </row>
    <row r="21905" spans="1:19" ht="15.6" x14ac:dyDescent="0.3">
      <c r="A21905" t="str">
        <f t="shared" si="3"/>
        <v>PIECEPCIT-T FFJun-24</v>
      </c>
      <c r="B21905" s="172" t="s">
        <v>43518</v>
      </c>
      <c r="C21905" s="172" t="s">
        <v>34836</v>
      </c>
      <c r="D21905" s="172" t="s">
        <v>80</v>
      </c>
      <c r="E21905" s="173">
        <v>45444</v>
      </c>
      <c r="F21905" s="168">
        <v>1.5</v>
      </c>
      <c r="G21905" s="168">
        <v>1.5</v>
      </c>
      <c r="H21905" s="168"/>
      <c r="I21905" s="168">
        <v>2</v>
      </c>
      <c r="J21905" s="168">
        <v>7</v>
      </c>
      <c r="K21905" s="168"/>
      <c r="L21905" s="168">
        <v>7</v>
      </c>
      <c r="M21905" s="168"/>
      <c r="N21905" s="168">
        <v>1</v>
      </c>
      <c r="O21905" s="170"/>
      <c r="P21905" s="168">
        <v>0</v>
      </c>
      <c r="Q21905" s="168">
        <v>1</v>
      </c>
      <c r="R21905" s="168"/>
      <c r="S21905" s="168">
        <v>0</v>
      </c>
    </row>
    <row r="21906" spans="1:19" ht="15.6" x14ac:dyDescent="0.3">
      <c r="A21906" t="str">
        <f t="shared" si="3"/>
        <v>Community ConnectionsTF-CBT FFJun-24</v>
      </c>
      <c r="B21906" s="172" t="s">
        <v>43519</v>
      </c>
      <c r="C21906" s="172" t="s">
        <v>113</v>
      </c>
      <c r="D21906" s="172" t="s">
        <v>80</v>
      </c>
      <c r="E21906" s="173">
        <v>45444</v>
      </c>
      <c r="F21906" s="168">
        <v>0</v>
      </c>
      <c r="G21906" s="168">
        <v>0</v>
      </c>
      <c r="H21906" s="168"/>
      <c r="I21906" s="168">
        <v>0</v>
      </c>
      <c r="J21906" s="168">
        <v>0</v>
      </c>
      <c r="K21906" s="168"/>
      <c r="L21906" s="168">
        <v>0</v>
      </c>
      <c r="M21906" s="168"/>
      <c r="N21906" s="168">
        <v>0</v>
      </c>
      <c r="O21906" s="170"/>
      <c r="P21906" s="168">
        <v>0</v>
      </c>
      <c r="Q21906" s="168">
        <v>0</v>
      </c>
      <c r="R21906" s="168"/>
      <c r="S21906" s="168">
        <v>0</v>
      </c>
    </row>
    <row r="21907" spans="1:19" ht="15.6" x14ac:dyDescent="0.3">
      <c r="A21907" t="str">
        <f t="shared" si="3"/>
        <v>First Home CareTF-CBT FFJun-24</v>
      </c>
      <c r="B21907" s="172" t="s">
        <v>43520</v>
      </c>
      <c r="C21907" s="172" t="s">
        <v>131</v>
      </c>
      <c r="D21907" s="172" t="s">
        <v>80</v>
      </c>
      <c r="E21907" s="173">
        <v>45444</v>
      </c>
      <c r="F21907" s="168">
        <v>0</v>
      </c>
      <c r="G21907" s="168">
        <v>0</v>
      </c>
      <c r="H21907" s="168"/>
      <c r="I21907" s="168">
        <v>0</v>
      </c>
      <c r="J21907" s="168">
        <v>0</v>
      </c>
      <c r="K21907" s="168"/>
      <c r="L21907" s="168">
        <v>0</v>
      </c>
      <c r="M21907" s="168"/>
      <c r="N21907" s="168">
        <v>0</v>
      </c>
      <c r="O21907" s="170"/>
      <c r="P21907" s="168">
        <v>0</v>
      </c>
      <c r="Q21907" s="168">
        <v>0</v>
      </c>
      <c r="R21907" s="168"/>
      <c r="S21907" s="168">
        <v>0</v>
      </c>
    </row>
    <row r="21908" spans="1:19" ht="15.6" x14ac:dyDescent="0.3">
      <c r="A21908" t="str">
        <f t="shared" si="3"/>
        <v>Foundations for Home &amp; CommunityTF-CBT FFJun-24</v>
      </c>
      <c r="B21908" s="172" t="s">
        <v>43521</v>
      </c>
      <c r="C21908" s="172" t="s">
        <v>14843</v>
      </c>
      <c r="D21908" s="172" t="s">
        <v>80</v>
      </c>
      <c r="E21908" s="173">
        <v>45444</v>
      </c>
      <c r="F21908" s="168">
        <v>0</v>
      </c>
      <c r="G21908" s="168">
        <v>0</v>
      </c>
      <c r="H21908" s="168"/>
      <c r="I21908" s="168">
        <v>0</v>
      </c>
      <c r="J21908" s="168">
        <v>0</v>
      </c>
      <c r="K21908" s="168"/>
      <c r="L21908" s="168">
        <v>0</v>
      </c>
      <c r="M21908" s="168"/>
      <c r="N21908" s="168">
        <v>0</v>
      </c>
      <c r="O21908" s="170"/>
      <c r="P21908" s="168">
        <v>0</v>
      </c>
      <c r="Q21908" s="168">
        <v>0</v>
      </c>
      <c r="R21908" s="168"/>
      <c r="S21908" s="168">
        <v>0</v>
      </c>
    </row>
    <row r="21909" spans="1:19" ht="15.6" x14ac:dyDescent="0.3">
      <c r="A21909" t="str">
        <f t="shared" si="3"/>
        <v>HillcrestTF-CBT FFJun-24</v>
      </c>
      <c r="B21909" s="172" t="s">
        <v>43522</v>
      </c>
      <c r="C21909" s="172" t="s">
        <v>155</v>
      </c>
      <c r="D21909" s="172" t="s">
        <v>80</v>
      </c>
      <c r="E21909" s="173">
        <v>45444</v>
      </c>
      <c r="F21909" s="168">
        <v>3</v>
      </c>
      <c r="G21909" s="168">
        <v>7</v>
      </c>
      <c r="H21909" s="168"/>
      <c r="I21909" s="168">
        <v>11</v>
      </c>
      <c r="J21909" s="168">
        <v>17</v>
      </c>
      <c r="K21909" s="168"/>
      <c r="L21909" s="168">
        <v>37</v>
      </c>
      <c r="M21909" s="168"/>
      <c r="N21909" s="168">
        <v>7</v>
      </c>
      <c r="O21909" s="170"/>
      <c r="P21909" s="168">
        <v>1</v>
      </c>
      <c r="Q21909" s="168">
        <v>4</v>
      </c>
      <c r="R21909" s="168"/>
      <c r="S21909" s="168">
        <v>0</v>
      </c>
    </row>
    <row r="21910" spans="1:19" ht="15.6" x14ac:dyDescent="0.3">
      <c r="A21910" t="str">
        <f t="shared" si="3"/>
        <v>LAYCTF-CBT FFJun-24</v>
      </c>
      <c r="B21910" s="172" t="s">
        <v>43523</v>
      </c>
      <c r="C21910" s="172" t="s">
        <v>16232</v>
      </c>
      <c r="D21910" s="172" t="s">
        <v>80</v>
      </c>
      <c r="E21910" s="173">
        <v>45444</v>
      </c>
      <c r="F21910" s="168">
        <v>2</v>
      </c>
      <c r="G21910" s="168">
        <v>4</v>
      </c>
      <c r="H21910" s="168"/>
      <c r="I21910" s="168">
        <v>7</v>
      </c>
      <c r="J21910" s="168">
        <v>12</v>
      </c>
      <c r="K21910" s="168"/>
      <c r="L21910" s="168">
        <v>24</v>
      </c>
      <c r="M21910" s="168"/>
      <c r="N21910" s="168">
        <v>5</v>
      </c>
      <c r="O21910" s="170"/>
      <c r="P21910" s="168">
        <v>0</v>
      </c>
      <c r="Q21910" s="168">
        <v>1</v>
      </c>
      <c r="R21910" s="168"/>
      <c r="S21910" s="168">
        <v>0</v>
      </c>
    </row>
    <row r="21911" spans="1:19" ht="15.6" x14ac:dyDescent="0.3">
      <c r="A21911" t="str">
        <f t="shared" si="3"/>
        <v>LESTF-CBT FFJun-24</v>
      </c>
      <c r="B21911" s="172" t="s">
        <v>43524</v>
      </c>
      <c r="C21911" s="172" t="s">
        <v>16557</v>
      </c>
      <c r="D21911" s="172" t="s">
        <v>80</v>
      </c>
      <c r="E21911" s="173">
        <v>45444</v>
      </c>
      <c r="F21911" s="168">
        <v>0</v>
      </c>
      <c r="G21911" s="168">
        <v>0</v>
      </c>
      <c r="H21911" s="168"/>
      <c r="I21911" s="168">
        <v>0</v>
      </c>
      <c r="J21911" s="168">
        <v>0</v>
      </c>
      <c r="K21911" s="168"/>
      <c r="L21911" s="168">
        <v>0</v>
      </c>
      <c r="M21911" s="168"/>
      <c r="N21911" s="168">
        <v>0</v>
      </c>
      <c r="O21911" s="170"/>
      <c r="P21911" s="168">
        <v>0</v>
      </c>
      <c r="Q21911" s="168">
        <v>0</v>
      </c>
      <c r="R21911" s="168"/>
      <c r="S21911" s="168">
        <v>0</v>
      </c>
    </row>
    <row r="21912" spans="1:19" ht="15.6" x14ac:dyDescent="0.3">
      <c r="A21912" t="str">
        <f t="shared" si="3"/>
        <v>MD Family ResourcesTF-CBT FFJun-24</v>
      </c>
      <c r="B21912" s="172" t="s">
        <v>43525</v>
      </c>
      <c r="C21912" s="172" t="s">
        <v>188</v>
      </c>
      <c r="D21912" s="172" t="s">
        <v>80</v>
      </c>
      <c r="E21912" s="173">
        <v>45444</v>
      </c>
      <c r="F21912" s="168">
        <v>1</v>
      </c>
      <c r="G21912" s="168">
        <v>3</v>
      </c>
      <c r="H21912" s="168"/>
      <c r="I21912" s="168">
        <v>3</v>
      </c>
      <c r="J21912" s="168">
        <v>6</v>
      </c>
      <c r="K21912" s="168"/>
      <c r="L21912" s="168">
        <v>17</v>
      </c>
      <c r="M21912" s="168"/>
      <c r="N21912" s="168">
        <v>3</v>
      </c>
      <c r="O21912" s="170"/>
      <c r="P21912" s="168">
        <v>0</v>
      </c>
      <c r="Q21912" s="168">
        <v>0</v>
      </c>
      <c r="R21912" s="168"/>
      <c r="S21912" s="168">
        <v>0</v>
      </c>
    </row>
    <row r="21913" spans="1:19" ht="15.6" x14ac:dyDescent="0.3">
      <c r="A21913" t="str">
        <f t="shared" si="3"/>
        <v>UniversalTF-CBT FFJun-24</v>
      </c>
      <c r="B21913" s="172" t="s">
        <v>43526</v>
      </c>
      <c r="C21913" s="172" t="s">
        <v>227</v>
      </c>
      <c r="D21913" s="172" t="s">
        <v>80</v>
      </c>
      <c r="E21913" s="173">
        <v>45444</v>
      </c>
      <c r="F21913" s="168">
        <v>0</v>
      </c>
      <c r="G21913" s="168">
        <v>0</v>
      </c>
      <c r="H21913" s="168"/>
      <c r="I21913" s="168">
        <v>0</v>
      </c>
      <c r="J21913" s="168">
        <v>0</v>
      </c>
      <c r="K21913" s="168"/>
      <c r="L21913" s="168">
        <v>0</v>
      </c>
      <c r="M21913" s="168"/>
      <c r="N21913" s="168">
        <v>0</v>
      </c>
      <c r="O21913" s="170"/>
      <c r="P21913" s="168">
        <v>0</v>
      </c>
      <c r="Q21913" s="168">
        <v>0</v>
      </c>
      <c r="R21913" s="168"/>
      <c r="S21913" s="168">
        <v>0</v>
      </c>
    </row>
    <row r="21914" spans="1:19" ht="15.6" x14ac:dyDescent="0.3">
      <c r="A21914" t="str">
        <f t="shared" si="3"/>
        <v>Community ConnectionsTIP FFJun-24</v>
      </c>
      <c r="B21914" s="172" t="s">
        <v>43527</v>
      </c>
      <c r="C21914" s="172" t="s">
        <v>116</v>
      </c>
      <c r="D21914" s="172" t="s">
        <v>80</v>
      </c>
      <c r="E21914" s="173">
        <v>45444</v>
      </c>
      <c r="F21914" s="168">
        <v>0</v>
      </c>
      <c r="G21914" s="168">
        <v>0</v>
      </c>
      <c r="H21914" s="168"/>
      <c r="I21914" s="168">
        <v>0</v>
      </c>
      <c r="J21914" s="168">
        <v>0</v>
      </c>
      <c r="K21914" s="168"/>
      <c r="L21914" s="168">
        <v>0</v>
      </c>
      <c r="M21914" s="168"/>
      <c r="N21914" s="168">
        <v>0</v>
      </c>
      <c r="O21914" s="170"/>
      <c r="P21914" s="168">
        <v>0</v>
      </c>
      <c r="Q21914" s="168">
        <v>0</v>
      </c>
      <c r="R21914" s="168"/>
      <c r="S21914" s="168">
        <v>0</v>
      </c>
    </row>
    <row r="21915" spans="1:19" ht="15.6" x14ac:dyDescent="0.3">
      <c r="A21915" t="str">
        <f t="shared" si="3"/>
        <v>ContemporaryTIP FFJun-24</v>
      </c>
      <c r="B21915" s="172" t="s">
        <v>43528</v>
      </c>
      <c r="C21915" s="172" t="s">
        <v>9862</v>
      </c>
      <c r="D21915" s="172" t="s">
        <v>80</v>
      </c>
      <c r="E21915" s="173">
        <v>45444</v>
      </c>
      <c r="F21915" s="168">
        <v>0</v>
      </c>
      <c r="G21915" s="168">
        <v>0</v>
      </c>
      <c r="H21915" s="168"/>
      <c r="I21915" s="168">
        <v>0</v>
      </c>
      <c r="J21915" s="168">
        <v>0</v>
      </c>
      <c r="K21915" s="168"/>
      <c r="L21915" s="168">
        <v>0</v>
      </c>
      <c r="M21915" s="168"/>
      <c r="N21915" s="168">
        <v>0</v>
      </c>
      <c r="O21915" s="170"/>
      <c r="P21915" s="168">
        <v>0</v>
      </c>
      <c r="Q21915" s="168">
        <v>0</v>
      </c>
      <c r="R21915" s="168"/>
      <c r="S21915" s="168">
        <v>0</v>
      </c>
    </row>
    <row r="21916" spans="1:19" x14ac:dyDescent="0.3">
      <c r="A21916" t="str">
        <f t="shared" si="3"/>
        <v>FPSTIP FFJun-24</v>
      </c>
      <c r="B21916" s="171" t="s">
        <v>43529</v>
      </c>
      <c r="C21916" s="171" t="s">
        <v>140</v>
      </c>
      <c r="D21916" s="171" t="s">
        <v>80</v>
      </c>
      <c r="E21916" s="11">
        <v>45444</v>
      </c>
      <c r="F21916">
        <v>0</v>
      </c>
      <c r="G21916">
        <v>0</v>
      </c>
      <c r="I21916">
        <v>0</v>
      </c>
      <c r="J21916">
        <v>0</v>
      </c>
      <c r="L21916">
        <v>0</v>
      </c>
      <c r="N21916">
        <v>0</v>
      </c>
      <c r="P21916">
        <v>0</v>
      </c>
      <c r="Q21916">
        <v>0</v>
      </c>
      <c r="S21916">
        <v>0</v>
      </c>
    </row>
    <row r="21917" spans="1:19" x14ac:dyDescent="0.3">
      <c r="A21917" t="str">
        <f t="shared" si="3"/>
        <v>Green DoorTIP FFJun-24</v>
      </c>
      <c r="B21917" s="171" t="s">
        <v>43530</v>
      </c>
      <c r="C21917" s="171" t="s">
        <v>8590</v>
      </c>
      <c r="D21917" s="171" t="s">
        <v>80</v>
      </c>
      <c r="E21917" s="11">
        <v>45444</v>
      </c>
      <c r="F21917">
        <v>0</v>
      </c>
      <c r="G21917">
        <v>0</v>
      </c>
      <c r="I21917">
        <v>0</v>
      </c>
      <c r="J21917">
        <v>0</v>
      </c>
      <c r="L21917">
        <v>0</v>
      </c>
      <c r="N21917">
        <v>0</v>
      </c>
      <c r="P21917">
        <v>0</v>
      </c>
      <c r="Q21917">
        <v>0</v>
      </c>
      <c r="S21917">
        <v>0</v>
      </c>
    </row>
    <row r="21918" spans="1:19" x14ac:dyDescent="0.3">
      <c r="A21918" t="str">
        <f t="shared" si="3"/>
        <v>LESTIP FFJun-24</v>
      </c>
      <c r="B21918" s="171" t="s">
        <v>43531</v>
      </c>
      <c r="C21918" s="171" t="s">
        <v>170</v>
      </c>
      <c r="D21918" s="171" t="s">
        <v>80</v>
      </c>
      <c r="E21918" s="11">
        <v>45444</v>
      </c>
      <c r="F21918">
        <v>2.5</v>
      </c>
      <c r="G21918">
        <v>3.5</v>
      </c>
      <c r="I21918">
        <v>13</v>
      </c>
      <c r="J21918">
        <v>35</v>
      </c>
      <c r="L21918">
        <v>49</v>
      </c>
      <c r="N21918">
        <v>13</v>
      </c>
      <c r="P21918">
        <v>0</v>
      </c>
      <c r="Q21918">
        <v>0</v>
      </c>
      <c r="S21918">
        <v>0</v>
      </c>
    </row>
    <row r="21919" spans="1:19" x14ac:dyDescent="0.3">
      <c r="A21919" t="str">
        <f t="shared" si="3"/>
        <v>MBI HSTIP FFJun-24</v>
      </c>
      <c r="B21919" s="171" t="s">
        <v>43532</v>
      </c>
      <c r="C21919" s="171" t="s">
        <v>182</v>
      </c>
      <c r="D21919" s="171" t="s">
        <v>80</v>
      </c>
      <c r="E21919" s="11">
        <v>45444</v>
      </c>
      <c r="F21919">
        <v>8</v>
      </c>
      <c r="G21919">
        <v>11</v>
      </c>
      <c r="I21919">
        <v>32</v>
      </c>
      <c r="J21919">
        <v>91</v>
      </c>
      <c r="L21919">
        <v>124</v>
      </c>
      <c r="N21919">
        <v>32</v>
      </c>
      <c r="P21919">
        <v>0</v>
      </c>
      <c r="Q21919">
        <v>0</v>
      </c>
      <c r="S21919">
        <v>0</v>
      </c>
    </row>
    <row r="21920" spans="1:19" x14ac:dyDescent="0.3">
      <c r="A21920" t="str">
        <f t="shared" si="3"/>
        <v>PASSTIP FFJun-24</v>
      </c>
      <c r="B21920" s="171" t="s">
        <v>43533</v>
      </c>
      <c r="C21920" s="171" t="s">
        <v>197</v>
      </c>
      <c r="D21920" s="171" t="s">
        <v>80</v>
      </c>
      <c r="E21920" s="11">
        <v>45444</v>
      </c>
      <c r="F21920">
        <v>8</v>
      </c>
      <c r="G21920">
        <v>8</v>
      </c>
      <c r="I21920">
        <v>87</v>
      </c>
      <c r="J21920">
        <v>80</v>
      </c>
      <c r="K21920">
        <v>80</v>
      </c>
      <c r="L21920">
        <v>80</v>
      </c>
      <c r="N21920">
        <v>91</v>
      </c>
      <c r="P21920">
        <v>6</v>
      </c>
      <c r="Q21920">
        <v>9</v>
      </c>
      <c r="S21920">
        <v>14</v>
      </c>
    </row>
    <row r="21921" spans="1:19" x14ac:dyDescent="0.3">
      <c r="A21921" t="str">
        <f t="shared" si="3"/>
        <v>TFCCTIP FFJun-24</v>
      </c>
      <c r="B21921" s="171" t="s">
        <v>43534</v>
      </c>
      <c r="C21921" s="171" t="s">
        <v>218</v>
      </c>
      <c r="D21921" s="171" t="s">
        <v>80</v>
      </c>
      <c r="E21921" s="11">
        <v>45444</v>
      </c>
      <c r="F21921">
        <v>0</v>
      </c>
      <c r="G21921">
        <v>0</v>
      </c>
      <c r="I21921">
        <v>0</v>
      </c>
      <c r="J21921">
        <v>0</v>
      </c>
      <c r="L21921">
        <v>0</v>
      </c>
      <c r="N21921">
        <v>0</v>
      </c>
      <c r="P21921">
        <v>0</v>
      </c>
      <c r="Q21921">
        <v>0</v>
      </c>
      <c r="S21921">
        <v>0</v>
      </c>
    </row>
    <row r="21922" spans="1:19" x14ac:dyDescent="0.3">
      <c r="A21922" t="str">
        <f t="shared" si="3"/>
        <v>UmbrellaTIP FFJun-24</v>
      </c>
      <c r="B21922" s="171" t="s">
        <v>43535</v>
      </c>
      <c r="C21922" s="171" t="s">
        <v>34871</v>
      </c>
      <c r="D21922" s="171" t="s">
        <v>80</v>
      </c>
      <c r="E21922" s="11">
        <v>45444</v>
      </c>
      <c r="F21922">
        <v>2</v>
      </c>
      <c r="G21922">
        <v>4</v>
      </c>
      <c r="I21922">
        <v>18</v>
      </c>
      <c r="J21922">
        <v>22</v>
      </c>
      <c r="L21922">
        <v>44</v>
      </c>
      <c r="N21922">
        <v>18</v>
      </c>
      <c r="P21922">
        <v>0</v>
      </c>
      <c r="Q21922">
        <v>0</v>
      </c>
      <c r="S21922">
        <v>0</v>
      </c>
    </row>
    <row r="21923" spans="1:19" x14ac:dyDescent="0.3">
      <c r="A21923" t="str">
        <f t="shared" si="3"/>
        <v>UniversalTIP FFJun-24</v>
      </c>
      <c r="B21923" s="171" t="s">
        <v>43536</v>
      </c>
      <c r="C21923" s="171" t="s">
        <v>230</v>
      </c>
      <c r="D21923" s="171" t="s">
        <v>80</v>
      </c>
      <c r="E21923" s="11">
        <v>45444</v>
      </c>
      <c r="F21923">
        <v>0</v>
      </c>
      <c r="G21923">
        <v>0</v>
      </c>
      <c r="I21923">
        <v>0</v>
      </c>
      <c r="J21923">
        <v>0</v>
      </c>
      <c r="L21923">
        <v>0</v>
      </c>
      <c r="N21923">
        <v>0</v>
      </c>
      <c r="P21923">
        <v>0</v>
      </c>
      <c r="Q21923">
        <v>0</v>
      </c>
      <c r="S21923">
        <v>0</v>
      </c>
    </row>
    <row r="21924" spans="1:19" x14ac:dyDescent="0.3">
      <c r="A21924" t="str">
        <f t="shared" si="3"/>
        <v>Wayne PlaceTIP FFJun-24</v>
      </c>
      <c r="B21924" s="171" t="s">
        <v>43537</v>
      </c>
      <c r="C21924" s="171" t="s">
        <v>8193</v>
      </c>
      <c r="D21924" s="171" t="s">
        <v>80</v>
      </c>
      <c r="E21924" s="11">
        <v>45444</v>
      </c>
      <c r="F21924">
        <v>2</v>
      </c>
      <c r="G21924">
        <v>3</v>
      </c>
      <c r="I21924">
        <v>24</v>
      </c>
      <c r="J21924">
        <v>22</v>
      </c>
      <c r="L21924">
        <v>33</v>
      </c>
      <c r="N21924">
        <v>21</v>
      </c>
      <c r="P21924">
        <v>1</v>
      </c>
      <c r="Q21924">
        <v>2</v>
      </c>
      <c r="S21924">
        <v>0</v>
      </c>
    </row>
    <row r="21925" spans="1:19" x14ac:dyDescent="0.3">
      <c r="A21925" t="str">
        <f t="shared" si="3"/>
        <v>Adoptions TogetherTST FFJun-24</v>
      </c>
      <c r="B21925" s="171" t="s">
        <v>43538</v>
      </c>
      <c r="C21925" s="171" t="s">
        <v>10522</v>
      </c>
      <c r="D21925" s="171" t="s">
        <v>80</v>
      </c>
      <c r="E21925" s="11">
        <v>45444</v>
      </c>
      <c r="F21925">
        <v>0</v>
      </c>
      <c r="G21925">
        <v>0</v>
      </c>
      <c r="I21925">
        <v>0</v>
      </c>
      <c r="J21925">
        <v>0</v>
      </c>
      <c r="L21925">
        <v>0</v>
      </c>
      <c r="N21925">
        <v>0</v>
      </c>
      <c r="P21925">
        <v>0</v>
      </c>
      <c r="Q21925">
        <v>0</v>
      </c>
      <c r="S21925">
        <v>0</v>
      </c>
    </row>
    <row r="21926" spans="1:19" x14ac:dyDescent="0.3">
      <c r="A21926" t="str">
        <f t="shared" si="3"/>
        <v>ContemporaryTST FFJun-24</v>
      </c>
      <c r="B21926" s="171" t="s">
        <v>43539</v>
      </c>
      <c r="C21926" s="171" t="s">
        <v>10525</v>
      </c>
      <c r="D21926" s="171" t="s">
        <v>80</v>
      </c>
      <c r="E21926" s="11">
        <v>45444</v>
      </c>
      <c r="F21926">
        <v>0</v>
      </c>
      <c r="G21926">
        <v>0</v>
      </c>
      <c r="I21926">
        <v>0</v>
      </c>
      <c r="J21926">
        <v>0</v>
      </c>
      <c r="L21926">
        <v>0</v>
      </c>
      <c r="N21926">
        <v>0</v>
      </c>
      <c r="P21926">
        <v>0</v>
      </c>
      <c r="Q21926">
        <v>0</v>
      </c>
      <c r="S21926">
        <v>0</v>
      </c>
    </row>
    <row r="21927" spans="1:19" x14ac:dyDescent="0.3">
      <c r="A21927" t="str">
        <f t="shared" ref="A21927:A21990" si="4">C21927&amp;" "&amp;D21927&amp;"Jun-24"</f>
        <v>Family MattersTST FFJun-24</v>
      </c>
      <c r="B21927" s="171" t="s">
        <v>43540</v>
      </c>
      <c r="C21927" s="171" t="s">
        <v>10528</v>
      </c>
      <c r="D21927" s="171" t="s">
        <v>80</v>
      </c>
      <c r="E21927" s="11">
        <v>45444</v>
      </c>
      <c r="F21927">
        <v>0</v>
      </c>
      <c r="G21927">
        <v>0</v>
      </c>
      <c r="I21927">
        <v>0</v>
      </c>
      <c r="J21927">
        <v>0</v>
      </c>
      <c r="L21927">
        <v>0</v>
      </c>
      <c r="N21927">
        <v>0</v>
      </c>
      <c r="P21927">
        <v>0</v>
      </c>
      <c r="Q21927">
        <v>0</v>
      </c>
      <c r="S21927">
        <v>0</v>
      </c>
    </row>
    <row r="21928" spans="1:19" x14ac:dyDescent="0.3">
      <c r="A21928" t="str">
        <f t="shared" si="4"/>
        <v>First Home CareTST FFJun-24</v>
      </c>
      <c r="B21928" s="171" t="s">
        <v>43541</v>
      </c>
      <c r="C21928" s="171" t="s">
        <v>10531</v>
      </c>
      <c r="D21928" s="171" t="s">
        <v>80</v>
      </c>
      <c r="E21928" s="11">
        <v>45444</v>
      </c>
      <c r="F21928">
        <v>0</v>
      </c>
      <c r="G21928">
        <v>0</v>
      </c>
      <c r="I21928">
        <v>0</v>
      </c>
      <c r="J21928">
        <v>0</v>
      </c>
      <c r="L21928">
        <v>0</v>
      </c>
      <c r="N21928">
        <v>0</v>
      </c>
      <c r="P21928">
        <v>0</v>
      </c>
      <c r="Q21928">
        <v>0</v>
      </c>
      <c r="S21928">
        <v>0</v>
      </c>
    </row>
    <row r="21929" spans="1:19" x14ac:dyDescent="0.3">
      <c r="A21929" t="str">
        <f t="shared" si="4"/>
        <v>Foundations for Home &amp; CommunityTST FFJun-24</v>
      </c>
      <c r="B21929" s="171" t="s">
        <v>43542</v>
      </c>
      <c r="C21929" s="171" t="s">
        <v>14880</v>
      </c>
      <c r="D21929" s="171" t="s">
        <v>80</v>
      </c>
      <c r="E21929" s="11">
        <v>45444</v>
      </c>
      <c r="F21929">
        <v>0</v>
      </c>
      <c r="G21929">
        <v>0</v>
      </c>
      <c r="I21929">
        <v>0</v>
      </c>
      <c r="J21929">
        <v>0</v>
      </c>
      <c r="L21929">
        <v>0</v>
      </c>
      <c r="N21929">
        <v>0</v>
      </c>
      <c r="P21929">
        <v>0</v>
      </c>
      <c r="Q21929">
        <v>0</v>
      </c>
      <c r="S21929">
        <v>0</v>
      </c>
    </row>
    <row r="21930" spans="1:19" x14ac:dyDescent="0.3">
      <c r="A21930" t="str">
        <f t="shared" si="4"/>
        <v>HillcrestTST FFJun-24</v>
      </c>
      <c r="B21930" s="171" t="s">
        <v>43543</v>
      </c>
      <c r="C21930" s="171" t="s">
        <v>10534</v>
      </c>
      <c r="D21930" s="171" t="s">
        <v>80</v>
      </c>
      <c r="E21930" s="11">
        <v>45444</v>
      </c>
      <c r="F21930">
        <v>2</v>
      </c>
      <c r="G21930">
        <v>3</v>
      </c>
      <c r="I21930">
        <v>4</v>
      </c>
      <c r="J21930">
        <v>11</v>
      </c>
      <c r="L21930">
        <v>17</v>
      </c>
      <c r="N21930">
        <v>2</v>
      </c>
      <c r="P21930">
        <v>2</v>
      </c>
      <c r="Q21930">
        <v>2</v>
      </c>
      <c r="S21930">
        <v>0</v>
      </c>
    </row>
    <row r="21931" spans="1:19" x14ac:dyDescent="0.3">
      <c r="A21931" t="str">
        <f t="shared" si="4"/>
        <v>MD Family ResourcesTST FFJun-24</v>
      </c>
      <c r="B21931" s="171" t="s">
        <v>43544</v>
      </c>
      <c r="C21931" s="171" t="s">
        <v>10537</v>
      </c>
      <c r="D21931" s="171" t="s">
        <v>80</v>
      </c>
      <c r="E21931" s="11">
        <v>45444</v>
      </c>
      <c r="F21931">
        <v>0.5</v>
      </c>
      <c r="G21931">
        <v>2</v>
      </c>
      <c r="I21931">
        <v>3</v>
      </c>
      <c r="J21931">
        <v>3</v>
      </c>
      <c r="L21931">
        <v>11</v>
      </c>
      <c r="N21931">
        <v>3</v>
      </c>
      <c r="P21931">
        <v>0</v>
      </c>
      <c r="Q21931">
        <v>0</v>
      </c>
      <c r="S21931">
        <v>0</v>
      </c>
    </row>
    <row r="21932" spans="1:19" x14ac:dyDescent="0.3">
      <c r="A21932" t="str">
        <f t="shared" si="4"/>
        <v>DBH Parent SupportABC CombinedJun-24</v>
      </c>
      <c r="B21932" s="171" t="s">
        <v>43545</v>
      </c>
      <c r="C21932" s="171" t="s">
        <v>34754</v>
      </c>
      <c r="D21932" s="171" t="s">
        <v>4</v>
      </c>
      <c r="E21932" s="11">
        <v>45444</v>
      </c>
      <c r="F21932">
        <v>0.5</v>
      </c>
      <c r="G21932">
        <v>0.5</v>
      </c>
      <c r="I21932">
        <v>0</v>
      </c>
      <c r="J21932">
        <v>2</v>
      </c>
      <c r="L21932">
        <v>2</v>
      </c>
      <c r="N21932">
        <v>0</v>
      </c>
      <c r="P21932">
        <v>0</v>
      </c>
      <c r="Q21932">
        <v>0</v>
      </c>
      <c r="S21932">
        <v>0</v>
      </c>
    </row>
    <row r="21933" spans="1:19" x14ac:dyDescent="0.3">
      <c r="A21933" t="str">
        <f t="shared" si="4"/>
        <v>Healthy FuturesABC CombinedJun-24</v>
      </c>
      <c r="B21933" s="171" t="s">
        <v>43546</v>
      </c>
      <c r="C21933" s="171" t="s">
        <v>34757</v>
      </c>
      <c r="D21933" s="171" t="s">
        <v>4</v>
      </c>
      <c r="E21933" s="11">
        <v>45444</v>
      </c>
      <c r="F21933">
        <v>1</v>
      </c>
      <c r="G21933">
        <v>1.5</v>
      </c>
      <c r="I21933">
        <v>0</v>
      </c>
      <c r="J21933">
        <v>4</v>
      </c>
      <c r="L21933">
        <v>6</v>
      </c>
      <c r="N21933">
        <v>0</v>
      </c>
      <c r="P21933">
        <v>0</v>
      </c>
      <c r="Q21933">
        <v>0</v>
      </c>
      <c r="S21933">
        <v>0</v>
      </c>
    </row>
    <row r="21934" spans="1:19" x14ac:dyDescent="0.3">
      <c r="A21934" t="str">
        <f t="shared" si="4"/>
        <v>Marys CenterABC CombinedJun-24</v>
      </c>
      <c r="B21934" s="171" t="s">
        <v>43547</v>
      </c>
      <c r="C21934" s="171" t="s">
        <v>34760</v>
      </c>
      <c r="D21934" s="171" t="s">
        <v>4</v>
      </c>
      <c r="E21934" s="11">
        <v>45444</v>
      </c>
      <c r="F21934">
        <v>1</v>
      </c>
      <c r="G21934">
        <v>1</v>
      </c>
      <c r="I21934">
        <v>0</v>
      </c>
      <c r="J21934">
        <v>4</v>
      </c>
      <c r="L21934">
        <v>4</v>
      </c>
      <c r="N21934">
        <v>0</v>
      </c>
      <c r="P21934">
        <v>0</v>
      </c>
      <c r="Q21934">
        <v>0</v>
      </c>
      <c r="S21934">
        <v>0</v>
      </c>
    </row>
    <row r="21935" spans="1:19" x14ac:dyDescent="0.3">
      <c r="A21935" t="str">
        <f t="shared" si="4"/>
        <v>Medstar GeorgetownABC CombinedJun-24</v>
      </c>
      <c r="B21935" s="171" t="s">
        <v>43548</v>
      </c>
      <c r="C21935" s="171" t="s">
        <v>34763</v>
      </c>
      <c r="D21935" s="171" t="s">
        <v>4</v>
      </c>
      <c r="E21935" s="11">
        <v>45444</v>
      </c>
      <c r="F21935">
        <v>0.5</v>
      </c>
      <c r="G21935">
        <v>0.5</v>
      </c>
      <c r="I21935">
        <v>2</v>
      </c>
      <c r="J21935">
        <v>2</v>
      </c>
      <c r="L21935">
        <v>2</v>
      </c>
      <c r="N21935">
        <v>2</v>
      </c>
      <c r="P21935">
        <v>0</v>
      </c>
      <c r="Q21935">
        <v>0</v>
      </c>
      <c r="S21935">
        <v>0</v>
      </c>
    </row>
    <row r="21936" spans="1:19" x14ac:dyDescent="0.3">
      <c r="A21936" t="str">
        <f t="shared" si="4"/>
        <v>PIECEABC CombinedJun-24</v>
      </c>
      <c r="B21936" s="171" t="s">
        <v>43549</v>
      </c>
      <c r="C21936" s="171" t="s">
        <v>34766</v>
      </c>
      <c r="D21936" s="171" t="s">
        <v>4</v>
      </c>
      <c r="E21936" s="11">
        <v>45444</v>
      </c>
      <c r="F21936">
        <v>0.5</v>
      </c>
      <c r="G21936">
        <v>0.5</v>
      </c>
      <c r="I21936">
        <v>0</v>
      </c>
      <c r="J21936">
        <v>2</v>
      </c>
      <c r="L21936">
        <v>2</v>
      </c>
      <c r="N21936">
        <v>0</v>
      </c>
      <c r="P21936">
        <v>0</v>
      </c>
      <c r="Q21936">
        <v>0</v>
      </c>
      <c r="S21936">
        <v>0</v>
      </c>
    </row>
    <row r="21937" spans="1:19" x14ac:dyDescent="0.3">
      <c r="A21937" t="str">
        <f t="shared" si="4"/>
        <v>Federal CityA-CRA CombinedJun-24</v>
      </c>
      <c r="B21937" s="171" t="s">
        <v>43550</v>
      </c>
      <c r="C21937" s="171" t="s">
        <v>119</v>
      </c>
      <c r="D21937" s="171" t="s">
        <v>4</v>
      </c>
      <c r="E21937" s="11">
        <v>45444</v>
      </c>
      <c r="F21937">
        <v>0</v>
      </c>
      <c r="G21937">
        <v>0</v>
      </c>
      <c r="I21937">
        <v>0</v>
      </c>
      <c r="J21937">
        <v>0</v>
      </c>
      <c r="L21937">
        <v>0</v>
      </c>
      <c r="N21937">
        <v>0</v>
      </c>
      <c r="P21937">
        <v>0</v>
      </c>
      <c r="Q21937">
        <v>0</v>
      </c>
      <c r="S21937">
        <v>0</v>
      </c>
    </row>
    <row r="21938" spans="1:19" x14ac:dyDescent="0.3">
      <c r="A21938" t="str">
        <f t="shared" si="4"/>
        <v>HillcrestA-CRA CombinedJun-24</v>
      </c>
      <c r="B21938" s="171" t="s">
        <v>43551</v>
      </c>
      <c r="C21938" s="171" t="s">
        <v>143</v>
      </c>
      <c r="D21938" s="171" t="s">
        <v>4</v>
      </c>
      <c r="E21938" s="11">
        <v>45444</v>
      </c>
      <c r="F21938">
        <v>0</v>
      </c>
      <c r="G21938">
        <v>0</v>
      </c>
      <c r="I21938">
        <v>0</v>
      </c>
      <c r="J21938">
        <v>0</v>
      </c>
      <c r="L21938">
        <v>0</v>
      </c>
      <c r="N21938">
        <v>0</v>
      </c>
      <c r="P21938">
        <v>0</v>
      </c>
      <c r="Q21938">
        <v>0</v>
      </c>
      <c r="S21938">
        <v>0</v>
      </c>
    </row>
    <row r="21939" spans="1:19" x14ac:dyDescent="0.3">
      <c r="A21939" t="str">
        <f t="shared" si="4"/>
        <v>LAYCA-CRA CombinedJun-24</v>
      </c>
      <c r="B21939" s="171" t="s">
        <v>43552</v>
      </c>
      <c r="C21939" s="171" t="s">
        <v>158</v>
      </c>
      <c r="D21939" s="171" t="s">
        <v>4</v>
      </c>
      <c r="E21939" s="11">
        <v>45444</v>
      </c>
      <c r="F21939">
        <v>0</v>
      </c>
      <c r="G21939">
        <v>0</v>
      </c>
      <c r="I21939">
        <v>0</v>
      </c>
      <c r="J21939">
        <v>0</v>
      </c>
      <c r="L21939">
        <v>0</v>
      </c>
      <c r="N21939">
        <v>0</v>
      </c>
      <c r="P21939">
        <v>0</v>
      </c>
      <c r="Q21939">
        <v>0</v>
      </c>
      <c r="S21939">
        <v>0</v>
      </c>
    </row>
    <row r="21940" spans="1:19" x14ac:dyDescent="0.3">
      <c r="A21940" t="str">
        <f t="shared" si="4"/>
        <v>RiversideA-CRA CombinedJun-24</v>
      </c>
      <c r="B21940" s="171" t="s">
        <v>43553</v>
      </c>
      <c r="C21940" s="171" t="s">
        <v>209</v>
      </c>
      <c r="D21940" s="171" t="s">
        <v>4</v>
      </c>
      <c r="E21940" s="11">
        <v>45444</v>
      </c>
      <c r="F21940">
        <v>0</v>
      </c>
      <c r="G21940">
        <v>0</v>
      </c>
      <c r="I21940">
        <v>0</v>
      </c>
      <c r="J21940">
        <v>0</v>
      </c>
      <c r="L21940">
        <v>0</v>
      </c>
      <c r="N21940">
        <v>0</v>
      </c>
      <c r="P21940">
        <v>0</v>
      </c>
      <c r="Q21940">
        <v>0</v>
      </c>
      <c r="S21940">
        <v>0</v>
      </c>
    </row>
    <row r="21941" spans="1:19" x14ac:dyDescent="0.3">
      <c r="A21941" t="str">
        <f t="shared" si="4"/>
        <v>Adoptions TogetherCPP-FV CombinedJun-24</v>
      </c>
      <c r="B21941" s="171" t="s">
        <v>43554</v>
      </c>
      <c r="C21941" s="171" t="s">
        <v>76</v>
      </c>
      <c r="D21941" s="171" t="s">
        <v>4</v>
      </c>
      <c r="E21941" s="11">
        <v>45444</v>
      </c>
      <c r="F21941">
        <v>0</v>
      </c>
      <c r="G21941">
        <v>0</v>
      </c>
      <c r="I21941">
        <v>0</v>
      </c>
      <c r="J21941">
        <v>0</v>
      </c>
      <c r="L21941">
        <v>0</v>
      </c>
      <c r="N21941">
        <v>0</v>
      </c>
      <c r="P21941">
        <v>0</v>
      </c>
      <c r="Q21941">
        <v>0</v>
      </c>
      <c r="S21941">
        <v>0</v>
      </c>
    </row>
    <row r="21942" spans="1:19" x14ac:dyDescent="0.3">
      <c r="A21942" t="str">
        <f t="shared" si="4"/>
        <v>Foundations for Home &amp; CommunityCPP-FV CombinedJun-24</v>
      </c>
      <c r="B21942" s="171" t="s">
        <v>43555</v>
      </c>
      <c r="C21942" s="171" t="s">
        <v>15344</v>
      </c>
      <c r="D21942" s="171" t="s">
        <v>4</v>
      </c>
      <c r="E21942" s="11">
        <v>45444</v>
      </c>
      <c r="F21942">
        <v>0</v>
      </c>
      <c r="G21942">
        <v>0</v>
      </c>
      <c r="I21942">
        <v>0</v>
      </c>
      <c r="J21942">
        <v>0</v>
      </c>
      <c r="L21942">
        <v>0</v>
      </c>
      <c r="N21942">
        <v>0</v>
      </c>
      <c r="P21942">
        <v>0</v>
      </c>
      <c r="Q21942">
        <v>0</v>
      </c>
      <c r="S21942">
        <v>0</v>
      </c>
    </row>
    <row r="21943" spans="1:19" x14ac:dyDescent="0.3">
      <c r="A21943" t="str">
        <f t="shared" si="4"/>
        <v>Medstar GeorgetownCPP-FV CombinedJun-24</v>
      </c>
      <c r="B21943" s="171" t="s">
        <v>43556</v>
      </c>
      <c r="C21943" s="171" t="s">
        <v>24281</v>
      </c>
      <c r="D21943" s="171" t="s">
        <v>4</v>
      </c>
      <c r="E21943" s="11">
        <v>45444</v>
      </c>
      <c r="F21943">
        <v>0</v>
      </c>
      <c r="G21943">
        <v>0</v>
      </c>
      <c r="I21943">
        <v>0</v>
      </c>
      <c r="J21943">
        <v>0</v>
      </c>
      <c r="L21943">
        <v>0</v>
      </c>
      <c r="N21943">
        <v>0</v>
      </c>
      <c r="P21943">
        <v>0</v>
      </c>
      <c r="Q21943">
        <v>0</v>
      </c>
      <c r="S21943">
        <v>0</v>
      </c>
    </row>
    <row r="21944" spans="1:19" x14ac:dyDescent="0.3">
      <c r="A21944" t="str">
        <f t="shared" si="4"/>
        <v>Better MorningsFFT CombinedJun-24</v>
      </c>
      <c r="B21944" s="171" t="s">
        <v>43557</v>
      </c>
      <c r="C21944" s="171" t="s">
        <v>24284</v>
      </c>
      <c r="D21944" s="171" t="s">
        <v>4</v>
      </c>
      <c r="E21944" s="11">
        <v>45444</v>
      </c>
      <c r="F21944">
        <v>2</v>
      </c>
      <c r="G21944">
        <v>3</v>
      </c>
      <c r="I21944">
        <v>6</v>
      </c>
      <c r="J21944">
        <v>12</v>
      </c>
      <c r="L21944">
        <v>17</v>
      </c>
      <c r="N21944">
        <v>6</v>
      </c>
      <c r="P21944">
        <v>0</v>
      </c>
      <c r="Q21944">
        <v>0</v>
      </c>
      <c r="S21944">
        <v>0</v>
      </c>
    </row>
    <row r="21945" spans="1:19" x14ac:dyDescent="0.3">
      <c r="A21945" t="str">
        <f t="shared" si="4"/>
        <v>CatholicFFT CombinedJun-24</v>
      </c>
      <c r="B21945" s="171" t="s">
        <v>43558</v>
      </c>
      <c r="C21945" s="171" t="s">
        <v>18126</v>
      </c>
      <c r="D21945" s="171" t="s">
        <v>4</v>
      </c>
      <c r="E21945" s="11">
        <v>45444</v>
      </c>
      <c r="F21945">
        <v>0</v>
      </c>
      <c r="G21945">
        <v>0</v>
      </c>
      <c r="I21945">
        <v>0</v>
      </c>
      <c r="J21945">
        <v>0</v>
      </c>
      <c r="L21945">
        <v>0</v>
      </c>
      <c r="N21945">
        <v>0</v>
      </c>
      <c r="P21945">
        <v>0</v>
      </c>
      <c r="Q21945">
        <v>0</v>
      </c>
      <c r="S21945">
        <v>0</v>
      </c>
    </row>
    <row r="21946" spans="1:19" x14ac:dyDescent="0.3">
      <c r="A21946" t="str">
        <f t="shared" si="4"/>
        <v>First Home CareFFT CombinedJun-24</v>
      </c>
      <c r="B21946" s="171" t="s">
        <v>43559</v>
      </c>
      <c r="C21946" s="171" t="s">
        <v>128</v>
      </c>
      <c r="D21946" s="171" t="s">
        <v>4</v>
      </c>
      <c r="E21946" s="11">
        <v>45444</v>
      </c>
      <c r="F21946">
        <v>0</v>
      </c>
      <c r="G21946">
        <v>0</v>
      </c>
      <c r="I21946">
        <v>0</v>
      </c>
      <c r="J21946">
        <v>0</v>
      </c>
      <c r="L21946">
        <v>0</v>
      </c>
      <c r="N21946">
        <v>0</v>
      </c>
      <c r="P21946">
        <v>0</v>
      </c>
      <c r="Q21946">
        <v>0</v>
      </c>
      <c r="S21946">
        <v>0</v>
      </c>
    </row>
    <row r="21947" spans="1:19" x14ac:dyDescent="0.3">
      <c r="A21947" t="str">
        <f t="shared" si="4"/>
        <v>Foundations for Home &amp; CommunityFFT CombinedJun-24</v>
      </c>
      <c r="B21947" s="171" t="s">
        <v>43560</v>
      </c>
      <c r="C21947" s="171" t="s">
        <v>14824</v>
      </c>
      <c r="D21947" s="171" t="s">
        <v>4</v>
      </c>
      <c r="E21947" s="11">
        <v>45444</v>
      </c>
      <c r="F21947">
        <v>0</v>
      </c>
      <c r="G21947">
        <v>0</v>
      </c>
      <c r="I21947">
        <v>0</v>
      </c>
      <c r="J21947">
        <v>0</v>
      </c>
      <c r="L21947">
        <v>0</v>
      </c>
      <c r="N21947">
        <v>0</v>
      </c>
      <c r="P21947">
        <v>0</v>
      </c>
      <c r="Q21947">
        <v>0</v>
      </c>
      <c r="S21947">
        <v>0</v>
      </c>
    </row>
    <row r="21948" spans="1:19" x14ac:dyDescent="0.3">
      <c r="A21948" t="str">
        <f t="shared" si="4"/>
        <v>HillcrestFFT CombinedJun-24</v>
      </c>
      <c r="B21948" s="171" t="s">
        <v>43561</v>
      </c>
      <c r="C21948" s="171" t="s">
        <v>152</v>
      </c>
      <c r="D21948" s="171" t="s">
        <v>4</v>
      </c>
      <c r="E21948" s="11">
        <v>45444</v>
      </c>
      <c r="F21948">
        <v>0</v>
      </c>
      <c r="G21948">
        <v>0</v>
      </c>
      <c r="I21948">
        <v>0</v>
      </c>
      <c r="J21948">
        <v>0</v>
      </c>
      <c r="L21948">
        <v>0</v>
      </c>
      <c r="N21948">
        <v>0</v>
      </c>
      <c r="P21948">
        <v>0</v>
      </c>
      <c r="Q21948">
        <v>0</v>
      </c>
      <c r="S21948">
        <v>0</v>
      </c>
    </row>
    <row r="21949" spans="1:19" x14ac:dyDescent="0.3">
      <c r="A21949" t="str">
        <f t="shared" si="4"/>
        <v>PASSFFT CombinedJun-24</v>
      </c>
      <c r="B21949" s="171" t="s">
        <v>43562</v>
      </c>
      <c r="C21949" s="171" t="s">
        <v>194</v>
      </c>
      <c r="D21949" s="171" t="s">
        <v>4</v>
      </c>
      <c r="E21949" s="11">
        <v>45444</v>
      </c>
      <c r="F21949">
        <v>2</v>
      </c>
      <c r="G21949">
        <v>5</v>
      </c>
      <c r="I21949">
        <v>12</v>
      </c>
      <c r="J21949">
        <v>12</v>
      </c>
      <c r="L21949">
        <v>27</v>
      </c>
      <c r="N21949">
        <v>12</v>
      </c>
      <c r="P21949">
        <v>4</v>
      </c>
      <c r="Q21949">
        <v>4</v>
      </c>
      <c r="S21949">
        <v>0</v>
      </c>
    </row>
    <row r="21950" spans="1:19" x14ac:dyDescent="0.3">
      <c r="A21950" t="str">
        <f t="shared" si="4"/>
        <v>Better MorningsIHCBS CombinedJun-24</v>
      </c>
      <c r="B21950" s="171" t="s">
        <v>43563</v>
      </c>
      <c r="C21950" s="171" t="s">
        <v>39930</v>
      </c>
      <c r="D21950" s="171" t="s">
        <v>4</v>
      </c>
      <c r="E21950" s="11">
        <v>45444</v>
      </c>
      <c r="F21950">
        <v>6</v>
      </c>
      <c r="G21950">
        <v>7</v>
      </c>
      <c r="I21950">
        <v>27</v>
      </c>
      <c r="J21950">
        <v>24</v>
      </c>
      <c r="L21950">
        <v>28</v>
      </c>
      <c r="N21950">
        <v>21</v>
      </c>
      <c r="P21950">
        <v>5</v>
      </c>
      <c r="Q21950">
        <v>5</v>
      </c>
      <c r="S21950">
        <v>6</v>
      </c>
    </row>
    <row r="21951" spans="1:19" x14ac:dyDescent="0.3">
      <c r="A21951" t="str">
        <f t="shared" si="4"/>
        <v>HillcrestIHCBS CombinedJun-24</v>
      </c>
      <c r="B21951" s="171" t="s">
        <v>43564</v>
      </c>
      <c r="C21951" s="171" t="s">
        <v>39933</v>
      </c>
      <c r="D21951" s="171" t="s">
        <v>4</v>
      </c>
      <c r="E21951" s="11">
        <v>45444</v>
      </c>
      <c r="F21951">
        <v>3</v>
      </c>
      <c r="G21951">
        <v>1</v>
      </c>
      <c r="I21951">
        <v>18</v>
      </c>
      <c r="J21951">
        <v>12</v>
      </c>
      <c r="L21951">
        <v>4</v>
      </c>
      <c r="N21951">
        <v>15</v>
      </c>
      <c r="P21951">
        <v>0</v>
      </c>
      <c r="Q21951">
        <v>1</v>
      </c>
      <c r="S21951">
        <v>3</v>
      </c>
    </row>
    <row r="21952" spans="1:19" x14ac:dyDescent="0.3">
      <c r="A21952" t="str">
        <f t="shared" si="4"/>
        <v>LESIHCBS CombinedJun-24</v>
      </c>
      <c r="B21952" s="171" t="s">
        <v>43565</v>
      </c>
      <c r="C21952" s="171" t="s">
        <v>39936</v>
      </c>
      <c r="D21952" s="171" t="s">
        <v>4</v>
      </c>
      <c r="E21952" s="11">
        <v>45444</v>
      </c>
      <c r="F21952">
        <v>0</v>
      </c>
      <c r="G21952">
        <v>1</v>
      </c>
      <c r="I21952">
        <v>0</v>
      </c>
      <c r="J21952">
        <v>0</v>
      </c>
      <c r="L21952">
        <v>4</v>
      </c>
      <c r="N21952">
        <v>0</v>
      </c>
      <c r="P21952">
        <v>0</v>
      </c>
      <c r="Q21952">
        <v>0</v>
      </c>
      <c r="S21952">
        <v>0</v>
      </c>
    </row>
    <row r="21953" spans="1:19" x14ac:dyDescent="0.3">
      <c r="A21953" t="str">
        <f t="shared" si="4"/>
        <v>MBI HSIHCBS CombinedJun-24</v>
      </c>
      <c r="B21953" s="171" t="s">
        <v>43566</v>
      </c>
      <c r="C21953" s="171" t="s">
        <v>39939</v>
      </c>
      <c r="D21953" s="171" t="s">
        <v>4</v>
      </c>
      <c r="E21953" s="11">
        <v>45444</v>
      </c>
      <c r="F21953">
        <v>1</v>
      </c>
      <c r="G21953">
        <v>1</v>
      </c>
      <c r="I21953">
        <v>6</v>
      </c>
      <c r="J21953">
        <v>4</v>
      </c>
      <c r="L21953">
        <v>4</v>
      </c>
      <c r="N21953">
        <v>5</v>
      </c>
      <c r="P21953">
        <v>1</v>
      </c>
      <c r="Q21953">
        <v>1</v>
      </c>
      <c r="S21953">
        <v>1</v>
      </c>
    </row>
    <row r="21954" spans="1:19" x14ac:dyDescent="0.3">
      <c r="A21954" t="str">
        <f t="shared" si="4"/>
        <v>MD Family ResourcesIHCBS CombinedJun-24</v>
      </c>
      <c r="B21954" s="171" t="s">
        <v>43567</v>
      </c>
      <c r="C21954" s="171" t="s">
        <v>39942</v>
      </c>
      <c r="D21954" s="171" t="s">
        <v>4</v>
      </c>
      <c r="E21954" s="11">
        <v>45444</v>
      </c>
      <c r="F21954">
        <v>1</v>
      </c>
      <c r="G21954">
        <v>3</v>
      </c>
      <c r="I21954">
        <v>2</v>
      </c>
      <c r="J21954">
        <v>4</v>
      </c>
      <c r="L21954">
        <v>12</v>
      </c>
      <c r="N21954">
        <v>2</v>
      </c>
      <c r="P21954">
        <v>0</v>
      </c>
      <c r="Q21954">
        <v>0</v>
      </c>
      <c r="S21954">
        <v>0</v>
      </c>
    </row>
    <row r="21955" spans="1:19" x14ac:dyDescent="0.3">
      <c r="A21955" t="str">
        <f t="shared" si="4"/>
        <v>LCSMST CombinedJun-24</v>
      </c>
      <c r="B21955" s="171" t="s">
        <v>43568</v>
      </c>
      <c r="C21955" s="171" t="s">
        <v>18137</v>
      </c>
      <c r="D21955" s="171" t="s">
        <v>4</v>
      </c>
      <c r="E21955" s="11">
        <v>45444</v>
      </c>
      <c r="F21955">
        <v>0</v>
      </c>
      <c r="G21955">
        <v>0</v>
      </c>
      <c r="I21955">
        <v>0</v>
      </c>
      <c r="J21955">
        <v>0</v>
      </c>
      <c r="L21955">
        <v>0</v>
      </c>
      <c r="N21955">
        <v>0</v>
      </c>
      <c r="P21955">
        <v>0</v>
      </c>
      <c r="Q21955">
        <v>0</v>
      </c>
      <c r="S21955">
        <v>0</v>
      </c>
    </row>
    <row r="21956" spans="1:19" x14ac:dyDescent="0.3">
      <c r="A21956" t="str">
        <f t="shared" si="4"/>
        <v>MBI HSMST CombinedJun-24</v>
      </c>
      <c r="B21956" s="171" t="s">
        <v>43569</v>
      </c>
      <c r="C21956" s="171" t="s">
        <v>18140</v>
      </c>
      <c r="D21956" s="171" t="s">
        <v>4</v>
      </c>
      <c r="E21956" s="11">
        <v>45444</v>
      </c>
      <c r="F21956">
        <v>2</v>
      </c>
      <c r="G21956">
        <v>4</v>
      </c>
      <c r="I21956">
        <v>6</v>
      </c>
      <c r="J21956">
        <v>10</v>
      </c>
      <c r="L21956">
        <v>20</v>
      </c>
      <c r="N21956">
        <v>3</v>
      </c>
      <c r="P21956">
        <v>2</v>
      </c>
      <c r="Q21956">
        <v>3</v>
      </c>
      <c r="S21956">
        <v>3</v>
      </c>
    </row>
    <row r="21957" spans="1:19" x14ac:dyDescent="0.3">
      <c r="A21957" t="str">
        <f t="shared" si="4"/>
        <v>Youth VillagesMST CombinedJun-24</v>
      </c>
      <c r="B21957" s="171" t="s">
        <v>43570</v>
      </c>
      <c r="C21957" s="171" t="s">
        <v>236</v>
      </c>
      <c r="D21957" s="171" t="s">
        <v>4</v>
      </c>
      <c r="E21957" s="11">
        <v>45444</v>
      </c>
      <c r="F21957">
        <v>0</v>
      </c>
      <c r="G21957">
        <v>0</v>
      </c>
      <c r="I21957">
        <v>0</v>
      </c>
      <c r="J21957">
        <v>0</v>
      </c>
      <c r="L21957">
        <v>0</v>
      </c>
      <c r="N21957">
        <v>0</v>
      </c>
      <c r="P21957">
        <v>0</v>
      </c>
      <c r="Q21957">
        <v>0</v>
      </c>
      <c r="S21957">
        <v>0</v>
      </c>
    </row>
    <row r="21958" spans="1:19" x14ac:dyDescent="0.3">
      <c r="A21958" t="str">
        <f t="shared" si="4"/>
        <v>Youth VillagesMST-PSB CombinedJun-24</v>
      </c>
      <c r="B21958" s="171" t="s">
        <v>43571</v>
      </c>
      <c r="C21958" s="171" t="s">
        <v>239</v>
      </c>
      <c r="D21958" s="171" t="s">
        <v>4</v>
      </c>
      <c r="E21958" s="11">
        <v>45444</v>
      </c>
      <c r="F21958">
        <v>0</v>
      </c>
      <c r="G21958">
        <v>0</v>
      </c>
      <c r="I21958">
        <v>0</v>
      </c>
      <c r="J21958">
        <v>0</v>
      </c>
      <c r="L21958">
        <v>0</v>
      </c>
      <c r="N21958">
        <v>0</v>
      </c>
      <c r="P21958">
        <v>0</v>
      </c>
      <c r="Q21958">
        <v>0</v>
      </c>
      <c r="S21958">
        <v>0</v>
      </c>
    </row>
    <row r="21959" spans="1:19" x14ac:dyDescent="0.3">
      <c r="A21959" t="str">
        <f t="shared" si="4"/>
        <v>Medstar GeorgetownPCIT CombinedJun-24</v>
      </c>
      <c r="B21959" s="171" t="s">
        <v>43572</v>
      </c>
      <c r="C21959" s="171" t="s">
        <v>24315</v>
      </c>
      <c r="D21959" s="171" t="s">
        <v>4</v>
      </c>
      <c r="E21959" s="11">
        <v>45444</v>
      </c>
      <c r="F21959">
        <v>0</v>
      </c>
      <c r="G21959">
        <v>0</v>
      </c>
      <c r="I21959">
        <v>0</v>
      </c>
      <c r="J21959">
        <v>0</v>
      </c>
      <c r="L21959">
        <v>0</v>
      </c>
      <c r="N21959">
        <v>0</v>
      </c>
      <c r="P21959">
        <v>0</v>
      </c>
      <c r="Q21959">
        <v>0</v>
      </c>
      <c r="S21959">
        <v>0</v>
      </c>
    </row>
    <row r="21960" spans="1:19" x14ac:dyDescent="0.3">
      <c r="A21960" t="str">
        <f t="shared" si="4"/>
        <v>Marys CenterPCIT-T CombinedJun-24</v>
      </c>
      <c r="B21960" s="171" t="s">
        <v>43573</v>
      </c>
      <c r="C21960" s="171" t="s">
        <v>34833</v>
      </c>
      <c r="D21960" s="171" t="s">
        <v>4</v>
      </c>
      <c r="E21960" s="11">
        <v>45444</v>
      </c>
      <c r="F21960">
        <v>1.5</v>
      </c>
      <c r="G21960">
        <v>2</v>
      </c>
      <c r="I21960">
        <v>2</v>
      </c>
      <c r="J21960">
        <v>9</v>
      </c>
      <c r="L21960">
        <v>11</v>
      </c>
      <c r="N21960">
        <v>2</v>
      </c>
      <c r="P21960">
        <v>0</v>
      </c>
      <c r="Q21960">
        <v>0</v>
      </c>
      <c r="S21960">
        <v>0</v>
      </c>
    </row>
    <row r="21961" spans="1:19" x14ac:dyDescent="0.3">
      <c r="A21961" t="str">
        <f t="shared" si="4"/>
        <v>PIECEPCIT-T CombinedJun-24</v>
      </c>
      <c r="B21961" s="171" t="s">
        <v>43574</v>
      </c>
      <c r="C21961" s="171" t="s">
        <v>34836</v>
      </c>
      <c r="D21961" s="171" t="s">
        <v>4</v>
      </c>
      <c r="E21961" s="11">
        <v>45444</v>
      </c>
      <c r="F21961">
        <v>1.5</v>
      </c>
      <c r="G21961">
        <v>1.5</v>
      </c>
      <c r="I21961">
        <v>2</v>
      </c>
      <c r="J21961">
        <v>7</v>
      </c>
      <c r="L21961">
        <v>7</v>
      </c>
      <c r="N21961">
        <v>2</v>
      </c>
      <c r="P21961">
        <v>0</v>
      </c>
      <c r="Q21961">
        <v>1</v>
      </c>
      <c r="S21961">
        <v>0</v>
      </c>
    </row>
    <row r="21962" spans="1:19" x14ac:dyDescent="0.3">
      <c r="A21962" t="str">
        <f t="shared" si="4"/>
        <v>Community ConnectionsTF-CBT CombinedJun-24</v>
      </c>
      <c r="B21962" s="171" t="s">
        <v>43575</v>
      </c>
      <c r="C21962" s="171" t="s">
        <v>113</v>
      </c>
      <c r="D21962" s="171" t="s">
        <v>4</v>
      </c>
      <c r="E21962" s="11">
        <v>45444</v>
      </c>
      <c r="F21962">
        <v>0</v>
      </c>
      <c r="G21962">
        <v>0</v>
      </c>
      <c r="I21962">
        <v>0</v>
      </c>
      <c r="J21962">
        <v>0</v>
      </c>
      <c r="L21962">
        <v>0</v>
      </c>
      <c r="N21962">
        <v>0</v>
      </c>
      <c r="P21962">
        <v>0</v>
      </c>
      <c r="Q21962">
        <v>0</v>
      </c>
      <c r="S21962">
        <v>0</v>
      </c>
    </row>
    <row r="21963" spans="1:19" x14ac:dyDescent="0.3">
      <c r="A21963" t="str">
        <f t="shared" si="4"/>
        <v>First Home CareTF-CBT CombinedJun-24</v>
      </c>
      <c r="B21963" s="171" t="s">
        <v>43576</v>
      </c>
      <c r="C21963" s="171" t="s">
        <v>131</v>
      </c>
      <c r="D21963" s="171" t="s">
        <v>4</v>
      </c>
      <c r="E21963" s="11">
        <v>45444</v>
      </c>
      <c r="F21963">
        <v>0</v>
      </c>
      <c r="G21963">
        <v>0</v>
      </c>
      <c r="I21963">
        <v>0</v>
      </c>
      <c r="J21963">
        <v>0</v>
      </c>
      <c r="L21963">
        <v>0</v>
      </c>
      <c r="N21963">
        <v>0</v>
      </c>
      <c r="P21963">
        <v>0</v>
      </c>
      <c r="Q21963">
        <v>0</v>
      </c>
      <c r="S21963">
        <v>0</v>
      </c>
    </row>
    <row r="21964" spans="1:19" x14ac:dyDescent="0.3">
      <c r="A21964" t="str">
        <f t="shared" si="4"/>
        <v>Foundations for Home &amp; CommunityTF-CBT CombinedJun-24</v>
      </c>
      <c r="B21964" s="171" t="s">
        <v>43577</v>
      </c>
      <c r="C21964" s="171" t="s">
        <v>14843</v>
      </c>
      <c r="D21964" s="171" t="s">
        <v>4</v>
      </c>
      <c r="E21964" s="11">
        <v>45444</v>
      </c>
      <c r="F21964">
        <v>0</v>
      </c>
      <c r="G21964">
        <v>0</v>
      </c>
      <c r="I21964">
        <v>0</v>
      </c>
      <c r="J21964">
        <v>0</v>
      </c>
      <c r="L21964">
        <v>0</v>
      </c>
      <c r="N21964">
        <v>0</v>
      </c>
      <c r="P21964">
        <v>0</v>
      </c>
      <c r="Q21964">
        <v>0</v>
      </c>
      <c r="S21964">
        <v>0</v>
      </c>
    </row>
    <row r="21965" spans="1:19" x14ac:dyDescent="0.3">
      <c r="A21965" t="str">
        <f t="shared" si="4"/>
        <v>HillcrestTF-CBT CombinedJun-24</v>
      </c>
      <c r="B21965" s="171" t="s">
        <v>43578</v>
      </c>
      <c r="C21965" s="171" t="s">
        <v>155</v>
      </c>
      <c r="D21965" s="171" t="s">
        <v>4</v>
      </c>
      <c r="E21965" s="11">
        <v>45444</v>
      </c>
      <c r="F21965">
        <v>3</v>
      </c>
      <c r="G21965">
        <v>7</v>
      </c>
      <c r="I21965">
        <v>11</v>
      </c>
      <c r="J21965">
        <v>17</v>
      </c>
      <c r="L21965">
        <v>37</v>
      </c>
      <c r="N21965">
        <v>11</v>
      </c>
      <c r="P21965">
        <v>1</v>
      </c>
      <c r="Q21965">
        <v>4</v>
      </c>
      <c r="S21965">
        <v>0</v>
      </c>
    </row>
    <row r="21966" spans="1:19" x14ac:dyDescent="0.3">
      <c r="A21966" t="str">
        <f t="shared" si="4"/>
        <v>LAYCTF-CBT CombinedJun-24</v>
      </c>
      <c r="B21966" s="171" t="s">
        <v>43579</v>
      </c>
      <c r="C21966" s="171" t="s">
        <v>16232</v>
      </c>
      <c r="D21966" s="171" t="s">
        <v>4</v>
      </c>
      <c r="E21966" s="11">
        <v>45444</v>
      </c>
      <c r="F21966">
        <v>2</v>
      </c>
      <c r="G21966">
        <v>4</v>
      </c>
      <c r="I21966">
        <v>7</v>
      </c>
      <c r="J21966">
        <v>12</v>
      </c>
      <c r="L21966">
        <v>24</v>
      </c>
      <c r="N21966">
        <v>7</v>
      </c>
      <c r="P21966">
        <v>0</v>
      </c>
      <c r="Q21966">
        <v>1</v>
      </c>
      <c r="S21966">
        <v>0</v>
      </c>
    </row>
    <row r="21967" spans="1:19" x14ac:dyDescent="0.3">
      <c r="A21967" t="str">
        <f t="shared" si="4"/>
        <v>LESTF-CBT CombinedJun-24</v>
      </c>
      <c r="B21967" s="171" t="s">
        <v>43580</v>
      </c>
      <c r="C21967" s="171" t="s">
        <v>16557</v>
      </c>
      <c r="D21967" s="171" t="s">
        <v>4</v>
      </c>
      <c r="E21967" s="11">
        <v>45444</v>
      </c>
      <c r="F21967">
        <v>0</v>
      </c>
      <c r="G21967">
        <v>0</v>
      </c>
      <c r="I21967">
        <v>0</v>
      </c>
      <c r="J21967">
        <v>0</v>
      </c>
      <c r="L21967">
        <v>0</v>
      </c>
      <c r="N21967">
        <v>0</v>
      </c>
      <c r="P21967">
        <v>0</v>
      </c>
      <c r="Q21967">
        <v>0</v>
      </c>
      <c r="S21967">
        <v>0</v>
      </c>
    </row>
    <row r="21968" spans="1:19" x14ac:dyDescent="0.3">
      <c r="A21968" t="str">
        <f t="shared" si="4"/>
        <v>MD Family ResourcesTF-CBT CombinedJun-24</v>
      </c>
      <c r="B21968" s="171" t="s">
        <v>43581</v>
      </c>
      <c r="C21968" s="171" t="s">
        <v>188</v>
      </c>
      <c r="D21968" s="171" t="s">
        <v>4</v>
      </c>
      <c r="E21968" s="11">
        <v>45444</v>
      </c>
      <c r="F21968">
        <v>1</v>
      </c>
      <c r="G21968">
        <v>3</v>
      </c>
      <c r="I21968">
        <v>3</v>
      </c>
      <c r="J21968">
        <v>6</v>
      </c>
      <c r="L21968">
        <v>17</v>
      </c>
      <c r="N21968">
        <v>3</v>
      </c>
      <c r="P21968">
        <v>0</v>
      </c>
      <c r="Q21968">
        <v>0</v>
      </c>
      <c r="S21968">
        <v>0</v>
      </c>
    </row>
    <row r="21969" spans="1:19" x14ac:dyDescent="0.3">
      <c r="A21969" t="str">
        <f t="shared" si="4"/>
        <v>UniversalTF-CBT CombinedJun-24</v>
      </c>
      <c r="B21969" s="171" t="s">
        <v>43582</v>
      </c>
      <c r="C21969" s="171" t="s">
        <v>227</v>
      </c>
      <c r="D21969" s="171" t="s">
        <v>4</v>
      </c>
      <c r="E21969" s="11">
        <v>45444</v>
      </c>
      <c r="F21969">
        <v>0</v>
      </c>
      <c r="G21969">
        <v>0</v>
      </c>
      <c r="I21969">
        <v>0</v>
      </c>
      <c r="J21969">
        <v>0</v>
      </c>
      <c r="L21969">
        <v>0</v>
      </c>
      <c r="N21969">
        <v>0</v>
      </c>
      <c r="P21969">
        <v>0</v>
      </c>
      <c r="Q21969">
        <v>0</v>
      </c>
      <c r="S21969">
        <v>0</v>
      </c>
    </row>
    <row r="21970" spans="1:19" x14ac:dyDescent="0.3">
      <c r="A21970" t="str">
        <f t="shared" si="4"/>
        <v>Community ConnectionsTIP CombinedJun-24</v>
      </c>
      <c r="B21970" s="171" t="s">
        <v>43583</v>
      </c>
      <c r="C21970" s="171" t="s">
        <v>116</v>
      </c>
      <c r="D21970" s="171" t="s">
        <v>4</v>
      </c>
      <c r="E21970" s="11">
        <v>45444</v>
      </c>
      <c r="F21970">
        <v>0</v>
      </c>
      <c r="G21970">
        <v>0</v>
      </c>
      <c r="I21970">
        <v>0</v>
      </c>
      <c r="J21970">
        <v>0</v>
      </c>
      <c r="L21970">
        <v>0</v>
      </c>
      <c r="N21970">
        <v>0</v>
      </c>
      <c r="P21970">
        <v>0</v>
      </c>
      <c r="Q21970">
        <v>0</v>
      </c>
      <c r="S21970">
        <v>0</v>
      </c>
    </row>
    <row r="21971" spans="1:19" x14ac:dyDescent="0.3">
      <c r="A21971" t="str">
        <f t="shared" si="4"/>
        <v>ContemporaryTIP CombinedJun-24</v>
      </c>
      <c r="B21971" s="171" t="s">
        <v>43584</v>
      </c>
      <c r="C21971" s="171" t="s">
        <v>9862</v>
      </c>
      <c r="D21971" s="171" t="s">
        <v>4</v>
      </c>
      <c r="E21971" s="11">
        <v>45444</v>
      </c>
      <c r="F21971">
        <v>0</v>
      </c>
      <c r="G21971">
        <v>0</v>
      </c>
      <c r="I21971">
        <v>0</v>
      </c>
      <c r="J21971">
        <v>0</v>
      </c>
      <c r="L21971">
        <v>0</v>
      </c>
      <c r="N21971">
        <v>0</v>
      </c>
      <c r="P21971">
        <v>0</v>
      </c>
      <c r="Q21971">
        <v>0</v>
      </c>
      <c r="S21971">
        <v>0</v>
      </c>
    </row>
    <row r="21972" spans="1:19" x14ac:dyDescent="0.3">
      <c r="A21972" t="str">
        <f t="shared" si="4"/>
        <v>FPSTIP CombinedJun-24</v>
      </c>
      <c r="B21972" s="171" t="s">
        <v>43585</v>
      </c>
      <c r="C21972" s="171" t="s">
        <v>140</v>
      </c>
      <c r="D21972" s="171" t="s">
        <v>4</v>
      </c>
      <c r="E21972" s="11">
        <v>45444</v>
      </c>
      <c r="F21972">
        <v>0</v>
      </c>
      <c r="G21972">
        <v>0</v>
      </c>
      <c r="I21972">
        <v>0</v>
      </c>
      <c r="J21972">
        <v>0</v>
      </c>
      <c r="L21972">
        <v>0</v>
      </c>
      <c r="N21972">
        <v>0</v>
      </c>
      <c r="P21972">
        <v>0</v>
      </c>
      <c r="Q21972">
        <v>0</v>
      </c>
      <c r="S21972">
        <v>0</v>
      </c>
    </row>
    <row r="21973" spans="1:19" x14ac:dyDescent="0.3">
      <c r="A21973" t="str">
        <f t="shared" si="4"/>
        <v>Green DoorTIP CombinedJun-24</v>
      </c>
      <c r="B21973" s="171" t="s">
        <v>43586</v>
      </c>
      <c r="C21973" s="171" t="s">
        <v>8590</v>
      </c>
      <c r="D21973" s="171" t="s">
        <v>4</v>
      </c>
      <c r="E21973" s="11">
        <v>45444</v>
      </c>
      <c r="F21973">
        <v>0</v>
      </c>
      <c r="G21973">
        <v>0</v>
      </c>
      <c r="I21973">
        <v>0</v>
      </c>
      <c r="J21973">
        <v>0</v>
      </c>
      <c r="L21973">
        <v>0</v>
      </c>
      <c r="N21973">
        <v>0</v>
      </c>
      <c r="P21973">
        <v>0</v>
      </c>
      <c r="Q21973">
        <v>0</v>
      </c>
      <c r="S21973">
        <v>0</v>
      </c>
    </row>
    <row r="21974" spans="1:19" x14ac:dyDescent="0.3">
      <c r="A21974" t="str">
        <f t="shared" si="4"/>
        <v>LESTIP CombinedJun-24</v>
      </c>
      <c r="B21974" s="171" t="s">
        <v>43587</v>
      </c>
      <c r="C21974" s="171" t="s">
        <v>170</v>
      </c>
      <c r="D21974" s="171" t="s">
        <v>4</v>
      </c>
      <c r="E21974" s="11">
        <v>45444</v>
      </c>
      <c r="F21974">
        <v>2.5</v>
      </c>
      <c r="G21974">
        <v>3.5</v>
      </c>
      <c r="I21974">
        <v>13</v>
      </c>
      <c r="J21974">
        <v>35</v>
      </c>
      <c r="L21974">
        <v>49</v>
      </c>
      <c r="N21974">
        <v>13</v>
      </c>
      <c r="P21974">
        <v>0</v>
      </c>
      <c r="Q21974">
        <v>0</v>
      </c>
      <c r="S21974">
        <v>0</v>
      </c>
    </row>
    <row r="21975" spans="1:19" x14ac:dyDescent="0.3">
      <c r="A21975" t="str">
        <f t="shared" si="4"/>
        <v>MBI HSTIP CombinedJun-24</v>
      </c>
      <c r="B21975" s="171" t="s">
        <v>43588</v>
      </c>
      <c r="C21975" s="171" t="s">
        <v>182</v>
      </c>
      <c r="D21975" s="171" t="s">
        <v>4</v>
      </c>
      <c r="E21975" s="11">
        <v>45444</v>
      </c>
      <c r="F21975">
        <v>8</v>
      </c>
      <c r="G21975">
        <v>11</v>
      </c>
      <c r="I21975">
        <v>32</v>
      </c>
      <c r="J21975">
        <v>91</v>
      </c>
      <c r="L21975">
        <v>124</v>
      </c>
      <c r="N21975">
        <v>32</v>
      </c>
      <c r="P21975">
        <v>0</v>
      </c>
      <c r="Q21975">
        <v>0</v>
      </c>
      <c r="S21975">
        <v>0</v>
      </c>
    </row>
    <row r="21976" spans="1:19" x14ac:dyDescent="0.3">
      <c r="A21976" t="str">
        <f t="shared" si="4"/>
        <v>PASSTIP CombinedJun-24</v>
      </c>
      <c r="B21976" s="171" t="s">
        <v>43589</v>
      </c>
      <c r="C21976" s="171" t="s">
        <v>197</v>
      </c>
      <c r="D21976" s="171" t="s">
        <v>4</v>
      </c>
      <c r="E21976" s="11">
        <v>45444</v>
      </c>
      <c r="F21976">
        <v>8</v>
      </c>
      <c r="G21976">
        <v>8</v>
      </c>
      <c r="I21976">
        <v>87</v>
      </c>
      <c r="J21976">
        <v>80</v>
      </c>
      <c r="L21976">
        <v>80</v>
      </c>
      <c r="N21976">
        <v>73</v>
      </c>
      <c r="P21976">
        <v>6</v>
      </c>
      <c r="Q21976">
        <v>9</v>
      </c>
      <c r="S21976">
        <v>14</v>
      </c>
    </row>
    <row r="21977" spans="1:19" x14ac:dyDescent="0.3">
      <c r="A21977" t="str">
        <f t="shared" si="4"/>
        <v>TFCCTIP CombinedJun-24</v>
      </c>
      <c r="B21977" s="171" t="s">
        <v>43590</v>
      </c>
      <c r="C21977" s="171" t="s">
        <v>218</v>
      </c>
      <c r="D21977" s="171" t="s">
        <v>4</v>
      </c>
      <c r="E21977" s="11">
        <v>45444</v>
      </c>
      <c r="F21977">
        <v>0</v>
      </c>
      <c r="G21977">
        <v>0</v>
      </c>
      <c r="I21977">
        <v>0</v>
      </c>
      <c r="J21977">
        <v>0</v>
      </c>
      <c r="L21977">
        <v>0</v>
      </c>
      <c r="N21977">
        <v>0</v>
      </c>
      <c r="P21977">
        <v>0</v>
      </c>
      <c r="Q21977">
        <v>0</v>
      </c>
      <c r="S21977">
        <v>0</v>
      </c>
    </row>
    <row r="21978" spans="1:19" x14ac:dyDescent="0.3">
      <c r="A21978" t="str">
        <f t="shared" si="4"/>
        <v>UmbrellaTIP CombinedJun-24</v>
      </c>
      <c r="B21978" s="171" t="s">
        <v>43591</v>
      </c>
      <c r="C21978" s="171" t="s">
        <v>34871</v>
      </c>
      <c r="D21978" s="171" t="s">
        <v>4</v>
      </c>
      <c r="E21978" s="11">
        <v>45444</v>
      </c>
      <c r="F21978">
        <v>2</v>
      </c>
      <c r="G21978">
        <v>4</v>
      </c>
      <c r="I21978">
        <v>18</v>
      </c>
      <c r="J21978">
        <v>22</v>
      </c>
      <c r="L21978">
        <v>44</v>
      </c>
      <c r="N21978">
        <v>18</v>
      </c>
      <c r="P21978">
        <v>0</v>
      </c>
      <c r="Q21978">
        <v>0</v>
      </c>
      <c r="S21978">
        <v>0</v>
      </c>
    </row>
    <row r="21979" spans="1:19" x14ac:dyDescent="0.3">
      <c r="A21979" t="str">
        <f t="shared" si="4"/>
        <v>UniversalTIP CombinedJun-24</v>
      </c>
      <c r="B21979" s="171" t="s">
        <v>43592</v>
      </c>
      <c r="C21979" s="171" t="s">
        <v>230</v>
      </c>
      <c r="D21979" s="171" t="s">
        <v>4</v>
      </c>
      <c r="E21979" s="11">
        <v>45444</v>
      </c>
      <c r="F21979">
        <v>0</v>
      </c>
      <c r="G21979">
        <v>0</v>
      </c>
      <c r="I21979">
        <v>0</v>
      </c>
      <c r="J21979">
        <v>0</v>
      </c>
      <c r="L21979">
        <v>0</v>
      </c>
      <c r="N21979">
        <v>0</v>
      </c>
      <c r="P21979">
        <v>0</v>
      </c>
      <c r="Q21979">
        <v>0</v>
      </c>
      <c r="S21979">
        <v>0</v>
      </c>
    </row>
    <row r="21980" spans="1:19" x14ac:dyDescent="0.3">
      <c r="A21980" t="str">
        <f t="shared" si="4"/>
        <v>Wayne PlaceTIP CombinedJun-24</v>
      </c>
      <c r="B21980" s="171" t="s">
        <v>43593</v>
      </c>
      <c r="C21980" s="171" t="s">
        <v>8193</v>
      </c>
      <c r="D21980" s="171" t="s">
        <v>4</v>
      </c>
      <c r="E21980" s="11">
        <v>45444</v>
      </c>
      <c r="F21980">
        <v>2</v>
      </c>
      <c r="G21980">
        <v>3</v>
      </c>
      <c r="I21980">
        <v>24</v>
      </c>
      <c r="J21980">
        <v>22</v>
      </c>
      <c r="L21980">
        <v>33</v>
      </c>
      <c r="N21980">
        <v>24</v>
      </c>
      <c r="P21980">
        <v>1</v>
      </c>
      <c r="Q21980">
        <v>2</v>
      </c>
      <c r="S21980">
        <v>0</v>
      </c>
    </row>
    <row r="21981" spans="1:19" x14ac:dyDescent="0.3">
      <c r="A21981" t="str">
        <f t="shared" si="4"/>
        <v>Adoptions TogetherTST CombinedJun-24</v>
      </c>
      <c r="B21981" s="171" t="s">
        <v>43594</v>
      </c>
      <c r="C21981" s="171" t="s">
        <v>10522</v>
      </c>
      <c r="D21981" s="171" t="s">
        <v>4</v>
      </c>
      <c r="E21981" s="11">
        <v>45444</v>
      </c>
      <c r="F21981">
        <v>0</v>
      </c>
      <c r="G21981">
        <v>0</v>
      </c>
      <c r="I21981">
        <v>0</v>
      </c>
      <c r="J21981">
        <v>0</v>
      </c>
      <c r="L21981">
        <v>0</v>
      </c>
      <c r="N21981">
        <v>0</v>
      </c>
      <c r="P21981">
        <v>0</v>
      </c>
      <c r="Q21981">
        <v>0</v>
      </c>
      <c r="S21981">
        <v>0</v>
      </c>
    </row>
    <row r="21982" spans="1:19" x14ac:dyDescent="0.3">
      <c r="A21982" t="str">
        <f t="shared" si="4"/>
        <v>ContemporaryTST CombinedJun-24</v>
      </c>
      <c r="B21982" s="171" t="s">
        <v>43595</v>
      </c>
      <c r="C21982" s="171" t="s">
        <v>10525</v>
      </c>
      <c r="D21982" s="171" t="s">
        <v>4</v>
      </c>
      <c r="E21982" s="11">
        <v>45444</v>
      </c>
      <c r="F21982">
        <v>0</v>
      </c>
      <c r="G21982">
        <v>0</v>
      </c>
      <c r="I21982">
        <v>0</v>
      </c>
      <c r="J21982">
        <v>0</v>
      </c>
      <c r="L21982">
        <v>0</v>
      </c>
      <c r="N21982">
        <v>0</v>
      </c>
      <c r="P21982">
        <v>0</v>
      </c>
      <c r="Q21982">
        <v>0</v>
      </c>
      <c r="S21982">
        <v>0</v>
      </c>
    </row>
    <row r="21983" spans="1:19" x14ac:dyDescent="0.3">
      <c r="A21983" t="str">
        <f t="shared" si="4"/>
        <v>Family MattersTST CombinedJun-24</v>
      </c>
      <c r="B21983" s="171" t="s">
        <v>43596</v>
      </c>
      <c r="C21983" s="171" t="s">
        <v>10528</v>
      </c>
      <c r="D21983" s="171" t="s">
        <v>4</v>
      </c>
      <c r="E21983" s="11">
        <v>45444</v>
      </c>
      <c r="F21983">
        <v>0</v>
      </c>
      <c r="G21983">
        <v>0</v>
      </c>
      <c r="I21983">
        <v>0</v>
      </c>
      <c r="J21983">
        <v>0</v>
      </c>
      <c r="L21983">
        <v>0</v>
      </c>
      <c r="N21983">
        <v>0</v>
      </c>
      <c r="P21983">
        <v>0</v>
      </c>
      <c r="Q21983">
        <v>0</v>
      </c>
      <c r="S21983">
        <v>0</v>
      </c>
    </row>
    <row r="21984" spans="1:19" x14ac:dyDescent="0.3">
      <c r="A21984" t="str">
        <f t="shared" si="4"/>
        <v>First Home CareTST CombinedJun-24</v>
      </c>
      <c r="B21984" s="171" t="s">
        <v>43597</v>
      </c>
      <c r="C21984" s="171" t="s">
        <v>10531</v>
      </c>
      <c r="D21984" s="171" t="s">
        <v>4</v>
      </c>
      <c r="E21984" s="11">
        <v>45444</v>
      </c>
      <c r="F21984">
        <v>0</v>
      </c>
      <c r="G21984">
        <v>0</v>
      </c>
      <c r="I21984">
        <v>0</v>
      </c>
      <c r="J21984">
        <v>0</v>
      </c>
      <c r="L21984">
        <v>0</v>
      </c>
      <c r="N21984">
        <v>0</v>
      </c>
      <c r="P21984">
        <v>0</v>
      </c>
      <c r="Q21984">
        <v>0</v>
      </c>
      <c r="S21984">
        <v>0</v>
      </c>
    </row>
    <row r="21985" spans="1:19" x14ac:dyDescent="0.3">
      <c r="A21985" t="str">
        <f t="shared" si="4"/>
        <v>Foundations for Home &amp; CommunityTST CombinedJun-24</v>
      </c>
      <c r="B21985" s="171" t="s">
        <v>43598</v>
      </c>
      <c r="C21985" s="171" t="s">
        <v>14880</v>
      </c>
      <c r="D21985" s="171" t="s">
        <v>4</v>
      </c>
      <c r="E21985" s="11">
        <v>45444</v>
      </c>
      <c r="F21985">
        <v>0</v>
      </c>
      <c r="G21985">
        <v>0</v>
      </c>
      <c r="I21985">
        <v>0</v>
      </c>
      <c r="J21985">
        <v>0</v>
      </c>
      <c r="L21985">
        <v>0</v>
      </c>
      <c r="N21985">
        <v>0</v>
      </c>
      <c r="P21985">
        <v>0</v>
      </c>
      <c r="Q21985">
        <v>0</v>
      </c>
      <c r="S21985">
        <v>0</v>
      </c>
    </row>
    <row r="21986" spans="1:19" x14ac:dyDescent="0.3">
      <c r="A21986" t="str">
        <f t="shared" si="4"/>
        <v>HillcrestTST CombinedJun-24</v>
      </c>
      <c r="B21986" s="171" t="s">
        <v>43599</v>
      </c>
      <c r="C21986" s="171" t="s">
        <v>10534</v>
      </c>
      <c r="D21986" s="171" t="s">
        <v>4</v>
      </c>
      <c r="E21986" s="11">
        <v>45444</v>
      </c>
      <c r="F21986">
        <v>2</v>
      </c>
      <c r="G21986">
        <v>3</v>
      </c>
      <c r="I21986">
        <v>4</v>
      </c>
      <c r="J21986">
        <v>11</v>
      </c>
      <c r="L21986">
        <v>17</v>
      </c>
      <c r="N21986">
        <v>4</v>
      </c>
      <c r="P21986">
        <v>2</v>
      </c>
      <c r="Q21986">
        <v>2</v>
      </c>
      <c r="S21986">
        <v>0</v>
      </c>
    </row>
    <row r="21987" spans="1:19" x14ac:dyDescent="0.3">
      <c r="A21987" t="str">
        <f t="shared" si="4"/>
        <v>MD Family ResourcesTST CombinedJun-24</v>
      </c>
      <c r="B21987" s="171" t="s">
        <v>43600</v>
      </c>
      <c r="C21987" s="171" t="s">
        <v>10537</v>
      </c>
      <c r="D21987" s="171" t="s">
        <v>4</v>
      </c>
      <c r="E21987" s="11">
        <v>45444</v>
      </c>
      <c r="F21987">
        <v>0.5</v>
      </c>
      <c r="G21987">
        <v>2</v>
      </c>
      <c r="I21987">
        <v>3</v>
      </c>
      <c r="J21987">
        <v>3</v>
      </c>
      <c r="L21987">
        <v>11</v>
      </c>
      <c r="N21987">
        <v>3</v>
      </c>
      <c r="P21987">
        <v>0</v>
      </c>
      <c r="Q21987">
        <v>0</v>
      </c>
      <c r="S21987">
        <v>0</v>
      </c>
    </row>
    <row r="21988" spans="1:19" x14ac:dyDescent="0.3">
      <c r="A21988" t="str">
        <f t="shared" si="4"/>
        <v>Marys CenterCPP-FV CombinedJun-24</v>
      </c>
      <c r="B21988" s="171" t="s">
        <v>43601</v>
      </c>
      <c r="C21988" s="171" t="s">
        <v>15347</v>
      </c>
      <c r="D21988" s="171" t="s">
        <v>4</v>
      </c>
      <c r="E21988" s="11">
        <v>45444</v>
      </c>
      <c r="F21988">
        <v>1.5</v>
      </c>
      <c r="G21988">
        <v>1</v>
      </c>
      <c r="I21988">
        <v>0</v>
      </c>
      <c r="J21988">
        <v>9</v>
      </c>
      <c r="L21988">
        <v>6</v>
      </c>
      <c r="N21988">
        <v>-2</v>
      </c>
      <c r="P21988">
        <v>0</v>
      </c>
      <c r="Q21988">
        <v>0</v>
      </c>
      <c r="S21988">
        <v>2</v>
      </c>
    </row>
    <row r="21989" spans="1:19" x14ac:dyDescent="0.3">
      <c r="A21989" t="str">
        <f t="shared" si="4"/>
        <v>PIECECPP-FV CombinedJun-24</v>
      </c>
      <c r="B21989" s="171" t="s">
        <v>43602</v>
      </c>
      <c r="C21989" s="171" t="s">
        <v>203</v>
      </c>
      <c r="D21989" s="171" t="s">
        <v>4</v>
      </c>
      <c r="E21989" s="11">
        <v>45444</v>
      </c>
      <c r="F21989">
        <v>3</v>
      </c>
      <c r="G21989">
        <v>3</v>
      </c>
      <c r="I21989">
        <v>3</v>
      </c>
      <c r="J21989">
        <v>15</v>
      </c>
      <c r="L21989">
        <v>15</v>
      </c>
      <c r="N21989">
        <v>3</v>
      </c>
      <c r="P21989">
        <v>0</v>
      </c>
      <c r="Q21989">
        <v>0</v>
      </c>
      <c r="S21989">
        <v>0</v>
      </c>
    </row>
    <row r="21990" spans="1:19" x14ac:dyDescent="0.3">
      <c r="A21990" t="str">
        <f t="shared" si="4"/>
        <v>Community ConnectionsCPP-FV CombinedJun-24</v>
      </c>
      <c r="B21990" s="171" t="s">
        <v>43603</v>
      </c>
      <c r="C21990" s="171" t="s">
        <v>15340</v>
      </c>
      <c r="D21990" s="171" t="s">
        <v>4</v>
      </c>
      <c r="E21990" s="11">
        <v>45444</v>
      </c>
      <c r="F21990">
        <v>0</v>
      </c>
      <c r="G21990">
        <v>0</v>
      </c>
      <c r="I21990">
        <v>0</v>
      </c>
      <c r="J21990">
        <v>0</v>
      </c>
      <c r="L21990">
        <v>0</v>
      </c>
      <c r="N21990">
        <v>0</v>
      </c>
      <c r="P21990">
        <v>0</v>
      </c>
      <c r="Q21990">
        <v>0</v>
      </c>
      <c r="S21990">
        <v>0</v>
      </c>
    </row>
    <row r="21991" spans="1:19" x14ac:dyDescent="0.3">
      <c r="A21991" t="str">
        <f t="shared" ref="A21991:A22054" si="5">C21991&amp;" "&amp;D21991&amp;"Jun-24"</f>
        <v>Community ConnectionsPCIT CombinedJun-24</v>
      </c>
      <c r="B21991" s="171" t="s">
        <v>43604</v>
      </c>
      <c r="C21991" s="171" t="s">
        <v>16544</v>
      </c>
      <c r="D21991" s="171" t="s">
        <v>4</v>
      </c>
      <c r="E21991" s="11">
        <v>45444</v>
      </c>
      <c r="F21991">
        <v>0</v>
      </c>
      <c r="G21991">
        <v>0</v>
      </c>
      <c r="I21991">
        <v>0</v>
      </c>
      <c r="J21991">
        <v>0</v>
      </c>
      <c r="L21991">
        <v>0</v>
      </c>
      <c r="N21991">
        <v>0</v>
      </c>
      <c r="P21991">
        <v>0</v>
      </c>
      <c r="Q21991">
        <v>0</v>
      </c>
      <c r="S21991">
        <v>0</v>
      </c>
    </row>
    <row r="21992" spans="1:19" x14ac:dyDescent="0.3">
      <c r="A21992" t="str">
        <f t="shared" si="5"/>
        <v>Marys CenterPCIT CombinedJun-24</v>
      </c>
      <c r="B21992" s="171" t="s">
        <v>43605</v>
      </c>
      <c r="C21992" s="171" t="s">
        <v>176</v>
      </c>
      <c r="D21992" s="171" t="s">
        <v>4</v>
      </c>
      <c r="E21992" s="11">
        <v>45444</v>
      </c>
      <c r="F21992">
        <v>2</v>
      </c>
      <c r="G21992">
        <v>2</v>
      </c>
      <c r="I21992">
        <v>7</v>
      </c>
      <c r="J21992">
        <v>11</v>
      </c>
      <c r="L21992">
        <v>11</v>
      </c>
      <c r="N21992">
        <v>7</v>
      </c>
      <c r="P21992">
        <v>0</v>
      </c>
      <c r="Q21992">
        <v>0</v>
      </c>
      <c r="S21992">
        <v>0</v>
      </c>
    </row>
    <row r="21993" spans="1:19" x14ac:dyDescent="0.3">
      <c r="A21993" t="str">
        <f t="shared" si="5"/>
        <v>PIECEPCIT CombinedJun-24</v>
      </c>
      <c r="B21993" s="171" t="s">
        <v>43606</v>
      </c>
      <c r="C21993" s="171" t="s">
        <v>206</v>
      </c>
      <c r="D21993" s="171" t="s">
        <v>4</v>
      </c>
      <c r="E21993" s="11">
        <v>45444</v>
      </c>
      <c r="F21993">
        <v>1.5</v>
      </c>
      <c r="G21993">
        <v>2</v>
      </c>
      <c r="I21993">
        <v>1</v>
      </c>
      <c r="J21993">
        <v>7</v>
      </c>
      <c r="L21993">
        <v>8</v>
      </c>
      <c r="N21993">
        <v>1</v>
      </c>
      <c r="P21993">
        <v>0</v>
      </c>
      <c r="Q21993">
        <v>0</v>
      </c>
      <c r="S21993">
        <v>0</v>
      </c>
    </row>
    <row r="21994" spans="1:19" x14ac:dyDescent="0.3">
      <c r="A21994" t="str">
        <f t="shared" si="5"/>
        <v>Better MorningsFFT FFJun-24</v>
      </c>
      <c r="B21994" s="171" t="s">
        <v>43494</v>
      </c>
      <c r="C21994" s="171" t="s">
        <v>24284</v>
      </c>
      <c r="D21994" s="171" t="s">
        <v>80</v>
      </c>
      <c r="E21994" s="11">
        <v>45444</v>
      </c>
      <c r="F21994">
        <v>8</v>
      </c>
      <c r="G21994">
        <v>10</v>
      </c>
      <c r="I21994">
        <v>33</v>
      </c>
      <c r="J21994">
        <v>36</v>
      </c>
      <c r="L21994">
        <v>45</v>
      </c>
      <c r="N21994">
        <v>27</v>
      </c>
      <c r="P21994">
        <v>5</v>
      </c>
      <c r="Q21994">
        <v>5</v>
      </c>
      <c r="S21994">
        <v>6</v>
      </c>
    </row>
    <row r="21995" spans="1:19" x14ac:dyDescent="0.3">
      <c r="A21995" t="str">
        <f t="shared" si="5"/>
        <v>CatholicAll FFJun-24</v>
      </c>
      <c r="B21995" s="171" t="s">
        <v>43607</v>
      </c>
      <c r="C21995" s="171" t="s">
        <v>18229</v>
      </c>
      <c r="D21995" s="171" t="s">
        <v>80</v>
      </c>
      <c r="E21995" s="11">
        <v>45444</v>
      </c>
      <c r="F21995">
        <v>0</v>
      </c>
      <c r="G21995">
        <v>0</v>
      </c>
      <c r="I21995">
        <v>0</v>
      </c>
      <c r="J21995">
        <v>0</v>
      </c>
      <c r="L21995">
        <v>0</v>
      </c>
      <c r="N21995">
        <v>0</v>
      </c>
      <c r="P21995">
        <v>0</v>
      </c>
      <c r="Q21995">
        <v>0</v>
      </c>
      <c r="S21995">
        <v>0</v>
      </c>
    </row>
    <row r="21996" spans="1:19" x14ac:dyDescent="0.3">
      <c r="A21996" t="str">
        <f t="shared" si="5"/>
        <v>ContemporaryAll FFJun-24</v>
      </c>
      <c r="B21996" s="171" t="s">
        <v>43608</v>
      </c>
      <c r="C21996" s="171" t="s">
        <v>9887</v>
      </c>
      <c r="D21996" s="171" t="s">
        <v>80</v>
      </c>
      <c r="E21996" s="11">
        <v>45444</v>
      </c>
      <c r="F21996">
        <v>0</v>
      </c>
      <c r="G21996">
        <v>0</v>
      </c>
      <c r="I21996">
        <v>0</v>
      </c>
      <c r="J21996">
        <v>0</v>
      </c>
      <c r="L21996">
        <v>0</v>
      </c>
      <c r="N21996">
        <v>0</v>
      </c>
      <c r="P21996">
        <v>0</v>
      </c>
      <c r="Q21996">
        <v>0</v>
      </c>
      <c r="S21996">
        <v>0</v>
      </c>
    </row>
    <row r="21997" spans="1:19" x14ac:dyDescent="0.3">
      <c r="A21997" t="str">
        <f t="shared" si="5"/>
        <v>DBH Parent SupportAll FFJun-24</v>
      </c>
      <c r="B21997" s="171" t="s">
        <v>43609</v>
      </c>
      <c r="C21997" s="171" t="s">
        <v>35010</v>
      </c>
      <c r="D21997" s="171" t="s">
        <v>80</v>
      </c>
      <c r="E21997" s="11">
        <v>45444</v>
      </c>
      <c r="F21997">
        <v>0.5</v>
      </c>
      <c r="G21997">
        <v>0.5</v>
      </c>
      <c r="I21997">
        <v>0</v>
      </c>
      <c r="J21997">
        <v>2</v>
      </c>
      <c r="L21997">
        <v>2</v>
      </c>
      <c r="N21997">
        <v>0</v>
      </c>
      <c r="P21997">
        <v>0</v>
      </c>
      <c r="Q21997">
        <v>0</v>
      </c>
      <c r="S21997">
        <v>0</v>
      </c>
    </row>
    <row r="21998" spans="1:19" x14ac:dyDescent="0.3">
      <c r="A21998" t="str">
        <f t="shared" si="5"/>
        <v>Family MattersAll FFJun-24</v>
      </c>
      <c r="B21998" s="171" t="s">
        <v>43610</v>
      </c>
      <c r="C21998" s="171" t="s">
        <v>11260</v>
      </c>
      <c r="D21998" s="171" t="s">
        <v>80</v>
      </c>
      <c r="E21998" s="11">
        <v>45444</v>
      </c>
      <c r="F21998">
        <v>0</v>
      </c>
      <c r="G21998">
        <v>0</v>
      </c>
      <c r="I21998">
        <v>0</v>
      </c>
      <c r="J21998">
        <v>0</v>
      </c>
      <c r="L21998">
        <v>0</v>
      </c>
      <c r="N21998">
        <v>0</v>
      </c>
      <c r="P21998">
        <v>0</v>
      </c>
      <c r="Q21998">
        <v>0</v>
      </c>
      <c r="S21998">
        <v>0</v>
      </c>
    </row>
    <row r="21999" spans="1:19" x14ac:dyDescent="0.3">
      <c r="A21999" t="str">
        <f t="shared" si="5"/>
        <v>Federal City All FFJun-24</v>
      </c>
      <c r="B21999" s="171" t="s">
        <v>43611</v>
      </c>
      <c r="C21999" s="171" t="s">
        <v>21284</v>
      </c>
      <c r="D21999" s="171" t="s">
        <v>80</v>
      </c>
      <c r="E21999" s="11">
        <v>45444</v>
      </c>
      <c r="F21999">
        <v>0</v>
      </c>
      <c r="G21999">
        <v>0</v>
      </c>
      <c r="I21999">
        <v>0</v>
      </c>
      <c r="J21999">
        <v>0</v>
      </c>
      <c r="L21999">
        <v>0</v>
      </c>
      <c r="N21999">
        <v>0</v>
      </c>
      <c r="P21999">
        <v>0</v>
      </c>
      <c r="Q21999">
        <v>0</v>
      </c>
      <c r="S21999">
        <v>0</v>
      </c>
    </row>
    <row r="22000" spans="1:19" x14ac:dyDescent="0.3">
      <c r="A22000" t="str">
        <f t="shared" si="5"/>
        <v>First Home CareAll FFJun-24</v>
      </c>
      <c r="B22000" s="171" t="s">
        <v>43612</v>
      </c>
      <c r="C22000" s="171" t="s">
        <v>125</v>
      </c>
      <c r="D22000" s="171" t="s">
        <v>80</v>
      </c>
      <c r="E22000" s="11">
        <v>45444</v>
      </c>
      <c r="F22000">
        <v>0</v>
      </c>
      <c r="G22000">
        <v>0</v>
      </c>
      <c r="I22000">
        <v>0</v>
      </c>
      <c r="J22000">
        <v>0</v>
      </c>
      <c r="L22000">
        <v>0</v>
      </c>
      <c r="N22000">
        <v>0</v>
      </c>
      <c r="P22000">
        <v>0</v>
      </c>
      <c r="Q22000">
        <v>0</v>
      </c>
      <c r="S22000">
        <v>0</v>
      </c>
    </row>
    <row r="22001" spans="1:19" x14ac:dyDescent="0.3">
      <c r="A22001" t="str">
        <f t="shared" si="5"/>
        <v>Foundations for Home &amp; CommunityAll FFJun-24</v>
      </c>
      <c r="B22001" s="171" t="s">
        <v>43613</v>
      </c>
      <c r="C22001" s="171" t="s">
        <v>14899</v>
      </c>
      <c r="D22001" s="171" t="s">
        <v>80</v>
      </c>
      <c r="E22001" s="11">
        <v>45444</v>
      </c>
      <c r="F22001">
        <v>0</v>
      </c>
      <c r="G22001">
        <v>0</v>
      </c>
      <c r="I22001">
        <v>0</v>
      </c>
      <c r="J22001">
        <v>0</v>
      </c>
      <c r="L22001">
        <v>0</v>
      </c>
      <c r="N22001">
        <v>0</v>
      </c>
      <c r="P22001">
        <v>0</v>
      </c>
      <c r="Q22001">
        <v>0</v>
      </c>
      <c r="S22001">
        <v>0</v>
      </c>
    </row>
    <row r="22002" spans="1:19" x14ac:dyDescent="0.3">
      <c r="A22002" t="str">
        <f t="shared" si="5"/>
        <v>FPSAll FFJun-24</v>
      </c>
      <c r="B22002" s="171" t="s">
        <v>43614</v>
      </c>
      <c r="C22002" s="171" t="s">
        <v>137</v>
      </c>
      <c r="D22002" s="171" t="s">
        <v>80</v>
      </c>
      <c r="E22002" s="11">
        <v>45444</v>
      </c>
      <c r="F22002">
        <v>0</v>
      </c>
      <c r="G22002">
        <v>0</v>
      </c>
      <c r="I22002">
        <v>0</v>
      </c>
      <c r="J22002">
        <v>0</v>
      </c>
      <c r="L22002">
        <v>0</v>
      </c>
      <c r="N22002">
        <v>0</v>
      </c>
      <c r="P22002">
        <v>0</v>
      </c>
      <c r="Q22002">
        <v>0</v>
      </c>
      <c r="S22002">
        <v>0</v>
      </c>
    </row>
    <row r="22003" spans="1:19" x14ac:dyDescent="0.3">
      <c r="A22003" t="str">
        <f t="shared" si="5"/>
        <v>Green DoorAll FFJun-24</v>
      </c>
      <c r="B22003" s="171" t="s">
        <v>43615</v>
      </c>
      <c r="C22003" s="171" t="s">
        <v>8615</v>
      </c>
      <c r="D22003" s="171" t="s">
        <v>80</v>
      </c>
      <c r="E22003" s="11">
        <v>45444</v>
      </c>
      <c r="F22003">
        <v>0</v>
      </c>
      <c r="G22003">
        <v>0</v>
      </c>
      <c r="I22003">
        <v>0</v>
      </c>
      <c r="J22003">
        <v>0</v>
      </c>
      <c r="L22003">
        <v>0</v>
      </c>
      <c r="N22003">
        <v>0</v>
      </c>
      <c r="P22003">
        <v>0</v>
      </c>
      <c r="Q22003">
        <v>0</v>
      </c>
      <c r="S22003">
        <v>0</v>
      </c>
    </row>
    <row r="22004" spans="1:19" x14ac:dyDescent="0.3">
      <c r="A22004" t="str">
        <f t="shared" si="5"/>
        <v>Healthy FuturesAll FFJun-24</v>
      </c>
      <c r="B22004" s="171" t="s">
        <v>43616</v>
      </c>
      <c r="C22004" s="171" t="s">
        <v>35025</v>
      </c>
      <c r="D22004" s="171" t="s">
        <v>80</v>
      </c>
      <c r="E22004" s="11">
        <v>45444</v>
      </c>
      <c r="F22004">
        <v>1</v>
      </c>
      <c r="G22004">
        <v>1.5</v>
      </c>
      <c r="I22004">
        <v>0</v>
      </c>
      <c r="J22004">
        <v>4</v>
      </c>
      <c r="L22004">
        <v>6</v>
      </c>
      <c r="N22004">
        <v>0</v>
      </c>
      <c r="P22004">
        <v>0</v>
      </c>
      <c r="Q22004">
        <v>0</v>
      </c>
      <c r="S22004">
        <v>0</v>
      </c>
    </row>
    <row r="22005" spans="1:19" x14ac:dyDescent="0.3">
      <c r="A22005" t="str">
        <f t="shared" si="5"/>
        <v>HillcrestAll FFJun-24</v>
      </c>
      <c r="B22005" s="171" t="s">
        <v>43617</v>
      </c>
      <c r="C22005" s="171" t="s">
        <v>146</v>
      </c>
      <c r="D22005" s="171" t="s">
        <v>80</v>
      </c>
      <c r="E22005" s="11">
        <v>45444</v>
      </c>
      <c r="F22005">
        <v>8</v>
      </c>
      <c r="G22005">
        <v>11</v>
      </c>
      <c r="I22005">
        <v>33</v>
      </c>
      <c r="J22005">
        <v>40</v>
      </c>
      <c r="L22005">
        <v>58</v>
      </c>
      <c r="N22005">
        <v>24</v>
      </c>
      <c r="P22005">
        <v>3</v>
      </c>
      <c r="Q22005">
        <v>7</v>
      </c>
      <c r="S22005">
        <v>3</v>
      </c>
    </row>
    <row r="22006" spans="1:19" x14ac:dyDescent="0.3">
      <c r="A22006" t="str">
        <f t="shared" si="5"/>
        <v>LAYCAll FFJun-24</v>
      </c>
      <c r="B22006" s="171" t="s">
        <v>43618</v>
      </c>
      <c r="C22006" s="171" t="s">
        <v>161</v>
      </c>
      <c r="D22006" s="171" t="s">
        <v>80</v>
      </c>
      <c r="E22006" s="11">
        <v>45444</v>
      </c>
      <c r="F22006">
        <v>2</v>
      </c>
      <c r="G22006">
        <v>4</v>
      </c>
      <c r="I22006">
        <v>7</v>
      </c>
      <c r="J22006">
        <v>12</v>
      </c>
      <c r="L22006">
        <v>24</v>
      </c>
      <c r="N22006">
        <v>5</v>
      </c>
      <c r="P22006">
        <v>0</v>
      </c>
      <c r="Q22006">
        <v>1</v>
      </c>
      <c r="S22006">
        <v>0</v>
      </c>
    </row>
    <row r="22007" spans="1:19" x14ac:dyDescent="0.3">
      <c r="A22007" t="str">
        <f t="shared" si="5"/>
        <v>LCSAll FFJun-24</v>
      </c>
      <c r="B22007" s="171" t="s">
        <v>43619</v>
      </c>
      <c r="C22007" s="171" t="s">
        <v>18252</v>
      </c>
      <c r="D22007" s="171" t="s">
        <v>80</v>
      </c>
      <c r="E22007" s="11">
        <v>45444</v>
      </c>
      <c r="F22007">
        <v>0</v>
      </c>
      <c r="G22007">
        <v>0</v>
      </c>
      <c r="I22007">
        <v>0</v>
      </c>
      <c r="J22007">
        <v>0</v>
      </c>
      <c r="L22007">
        <v>0</v>
      </c>
      <c r="N22007">
        <v>0</v>
      </c>
      <c r="P22007">
        <v>0</v>
      </c>
      <c r="Q22007">
        <v>0</v>
      </c>
      <c r="S22007">
        <v>0</v>
      </c>
    </row>
    <row r="22008" spans="1:19" x14ac:dyDescent="0.3">
      <c r="A22008" t="str">
        <f t="shared" si="5"/>
        <v>LESAll FFJun-24</v>
      </c>
      <c r="B22008" s="171" t="s">
        <v>43620</v>
      </c>
      <c r="C22008" s="171" t="s">
        <v>167</v>
      </c>
      <c r="D22008" s="171" t="s">
        <v>80</v>
      </c>
      <c r="E22008" s="11">
        <v>45444</v>
      </c>
      <c r="F22008">
        <v>2.5</v>
      </c>
      <c r="G22008">
        <v>4.5</v>
      </c>
      <c r="I22008">
        <v>13</v>
      </c>
      <c r="J22008">
        <v>35</v>
      </c>
      <c r="L22008">
        <v>53</v>
      </c>
      <c r="N22008">
        <v>13</v>
      </c>
      <c r="P22008">
        <v>0</v>
      </c>
      <c r="Q22008">
        <v>0</v>
      </c>
      <c r="S22008">
        <v>0</v>
      </c>
    </row>
    <row r="22009" spans="1:19" x14ac:dyDescent="0.3">
      <c r="A22009" t="str">
        <f t="shared" si="5"/>
        <v>MBI HSAll FFJun-24</v>
      </c>
      <c r="B22009" s="171" t="s">
        <v>43621</v>
      </c>
      <c r="C22009" s="171" t="s">
        <v>179</v>
      </c>
      <c r="D22009" s="171" t="s">
        <v>80</v>
      </c>
      <c r="E22009" s="11">
        <v>45444</v>
      </c>
      <c r="F22009">
        <v>11</v>
      </c>
      <c r="G22009">
        <v>16</v>
      </c>
      <c r="I22009">
        <v>44</v>
      </c>
      <c r="J22009">
        <v>105</v>
      </c>
      <c r="L22009">
        <v>148</v>
      </c>
      <c r="N22009">
        <v>40</v>
      </c>
      <c r="P22009">
        <v>3</v>
      </c>
      <c r="Q22009">
        <v>4</v>
      </c>
      <c r="S22009">
        <v>4</v>
      </c>
    </row>
    <row r="22010" spans="1:19" x14ac:dyDescent="0.3">
      <c r="A22010" t="str">
        <f t="shared" si="5"/>
        <v>MD Family ResourcesAll FFJun-24</v>
      </c>
      <c r="B22010" s="171" t="s">
        <v>43622</v>
      </c>
      <c r="C22010" s="171" t="s">
        <v>185</v>
      </c>
      <c r="D22010" s="171" t="s">
        <v>80</v>
      </c>
      <c r="E22010" s="11">
        <v>45444</v>
      </c>
      <c r="F22010">
        <v>2.5</v>
      </c>
      <c r="G22010">
        <v>8</v>
      </c>
      <c r="I22010">
        <v>8</v>
      </c>
      <c r="J22010">
        <v>13</v>
      </c>
      <c r="L22010">
        <v>40</v>
      </c>
      <c r="N22010">
        <v>8</v>
      </c>
      <c r="P22010">
        <v>0</v>
      </c>
      <c r="Q22010">
        <v>0</v>
      </c>
      <c r="S22010">
        <v>0</v>
      </c>
    </row>
    <row r="22011" spans="1:19" x14ac:dyDescent="0.3">
      <c r="A22011" t="str">
        <f t="shared" si="5"/>
        <v>PASSAll FFJun-24</v>
      </c>
      <c r="B22011" s="171" t="s">
        <v>43623</v>
      </c>
      <c r="C22011" s="171" t="s">
        <v>191</v>
      </c>
      <c r="D22011" s="171" t="s">
        <v>80</v>
      </c>
      <c r="E22011" s="11">
        <v>45444</v>
      </c>
      <c r="F22011">
        <v>10</v>
      </c>
      <c r="G22011">
        <v>13</v>
      </c>
      <c r="I22011">
        <v>99</v>
      </c>
      <c r="J22011">
        <v>92</v>
      </c>
      <c r="L22011">
        <v>107</v>
      </c>
      <c r="N22011">
        <v>103</v>
      </c>
      <c r="P22011">
        <v>10</v>
      </c>
      <c r="Q22011">
        <v>13</v>
      </c>
      <c r="S22011">
        <v>14</v>
      </c>
    </row>
    <row r="22012" spans="1:19" x14ac:dyDescent="0.3">
      <c r="A22012" t="str">
        <f t="shared" si="5"/>
        <v>RiversideAll FFJun-24</v>
      </c>
      <c r="B22012" s="171" t="s">
        <v>43624</v>
      </c>
      <c r="C22012" s="171" t="s">
        <v>212</v>
      </c>
      <c r="D22012" s="171" t="s">
        <v>80</v>
      </c>
      <c r="E22012" s="11">
        <v>45444</v>
      </c>
      <c r="F22012">
        <v>0</v>
      </c>
      <c r="G22012">
        <v>0</v>
      </c>
      <c r="I22012">
        <v>0</v>
      </c>
      <c r="J22012">
        <v>0</v>
      </c>
      <c r="L22012">
        <v>0</v>
      </c>
      <c r="N22012">
        <v>0</v>
      </c>
      <c r="P22012">
        <v>0</v>
      </c>
      <c r="Q22012">
        <v>0</v>
      </c>
      <c r="S22012">
        <v>0</v>
      </c>
    </row>
    <row r="22013" spans="1:19" x14ac:dyDescent="0.3">
      <c r="A22013" t="str">
        <f t="shared" si="5"/>
        <v>TFCCAll FFJun-24</v>
      </c>
      <c r="B22013" s="171" t="s">
        <v>43625</v>
      </c>
      <c r="C22013" s="171" t="s">
        <v>215</v>
      </c>
      <c r="D22013" s="171" t="s">
        <v>80</v>
      </c>
      <c r="E22013" s="11">
        <v>45444</v>
      </c>
      <c r="F22013">
        <v>0</v>
      </c>
      <c r="G22013">
        <v>0</v>
      </c>
      <c r="I22013">
        <v>0</v>
      </c>
      <c r="J22013">
        <v>0</v>
      </c>
      <c r="L22013">
        <v>0</v>
      </c>
      <c r="N22013">
        <v>0</v>
      </c>
      <c r="P22013">
        <v>0</v>
      </c>
      <c r="Q22013">
        <v>0</v>
      </c>
      <c r="S22013">
        <v>0</v>
      </c>
    </row>
    <row r="22014" spans="1:19" x14ac:dyDescent="0.3">
      <c r="A22014" t="str">
        <f t="shared" si="5"/>
        <v>TFCCAll FFJun-24</v>
      </c>
      <c r="B22014" s="171" t="s">
        <v>43625</v>
      </c>
      <c r="C22014" s="171" t="s">
        <v>215</v>
      </c>
      <c r="D22014" s="171" t="s">
        <v>80</v>
      </c>
      <c r="E22014" s="11">
        <v>45444</v>
      </c>
      <c r="F22014">
        <v>2</v>
      </c>
      <c r="G22014">
        <v>4</v>
      </c>
      <c r="I22014">
        <v>18</v>
      </c>
      <c r="J22014">
        <v>22</v>
      </c>
      <c r="L22014">
        <v>44</v>
      </c>
      <c r="N22014">
        <v>18</v>
      </c>
      <c r="P22014">
        <v>0</v>
      </c>
      <c r="Q22014">
        <v>0</v>
      </c>
      <c r="S22014">
        <v>0</v>
      </c>
    </row>
    <row r="22015" spans="1:19" x14ac:dyDescent="0.3">
      <c r="A22015" t="str">
        <f t="shared" si="5"/>
        <v>UniversalAll FFJun-24</v>
      </c>
      <c r="B22015" s="171" t="s">
        <v>43626</v>
      </c>
      <c r="C22015" s="171" t="s">
        <v>221</v>
      </c>
      <c r="D22015" s="171" t="s">
        <v>80</v>
      </c>
      <c r="E22015" s="11">
        <v>45444</v>
      </c>
      <c r="F22015">
        <v>0</v>
      </c>
      <c r="G22015">
        <v>0</v>
      </c>
      <c r="I22015">
        <v>0</v>
      </c>
      <c r="J22015">
        <v>0</v>
      </c>
      <c r="L22015">
        <v>0</v>
      </c>
      <c r="N22015">
        <v>0</v>
      </c>
      <c r="P22015">
        <v>0</v>
      </c>
      <c r="Q22015">
        <v>0</v>
      </c>
      <c r="S22015">
        <v>0</v>
      </c>
    </row>
    <row r="22016" spans="1:19" x14ac:dyDescent="0.3">
      <c r="A22016" t="str">
        <f t="shared" si="5"/>
        <v>Wayne PlaceAll FFJun-24</v>
      </c>
      <c r="B22016" s="171" t="s">
        <v>43627</v>
      </c>
      <c r="C22016" s="171" t="s">
        <v>8233</v>
      </c>
      <c r="D22016" s="171" t="s">
        <v>80</v>
      </c>
      <c r="E22016" s="11">
        <v>45444</v>
      </c>
      <c r="F22016">
        <v>2</v>
      </c>
      <c r="G22016">
        <v>3</v>
      </c>
      <c r="I22016">
        <v>24</v>
      </c>
      <c r="J22016">
        <v>22</v>
      </c>
      <c r="L22016">
        <v>33</v>
      </c>
      <c r="N22016">
        <v>21</v>
      </c>
      <c r="P22016">
        <v>1</v>
      </c>
      <c r="Q22016">
        <v>2</v>
      </c>
      <c r="S22016">
        <v>0</v>
      </c>
    </row>
    <row r="22017" spans="1:19" x14ac:dyDescent="0.3">
      <c r="A22017" t="str">
        <f t="shared" si="5"/>
        <v>Youth VillagesAll FFJun-24</v>
      </c>
      <c r="B22017" s="171" t="s">
        <v>43628</v>
      </c>
      <c r="C22017" s="171" t="s">
        <v>233</v>
      </c>
      <c r="D22017" s="171" t="s">
        <v>80</v>
      </c>
      <c r="E22017" s="11">
        <v>45444</v>
      </c>
      <c r="F22017">
        <v>0</v>
      </c>
      <c r="G22017">
        <v>0</v>
      </c>
      <c r="I22017">
        <v>0</v>
      </c>
      <c r="J22017">
        <v>0</v>
      </c>
      <c r="L22017">
        <v>0</v>
      </c>
      <c r="N22017">
        <v>0</v>
      </c>
      <c r="P22017">
        <v>0</v>
      </c>
      <c r="Q22017">
        <v>0</v>
      </c>
      <c r="S22017">
        <v>0</v>
      </c>
    </row>
    <row r="22018" spans="1:19" x14ac:dyDescent="0.3">
      <c r="A22018" t="str">
        <f t="shared" si="5"/>
        <v>Medstar GeorgetownAll DCSJun-24</v>
      </c>
      <c r="B22018" s="171" t="s">
        <v>43629</v>
      </c>
      <c r="C22018" s="171" t="s">
        <v>24508</v>
      </c>
      <c r="D22018" s="171" t="s">
        <v>15341</v>
      </c>
      <c r="E22018" s="11">
        <v>45444</v>
      </c>
      <c r="F22018">
        <v>0</v>
      </c>
      <c r="G22018">
        <v>0</v>
      </c>
      <c r="I22018">
        <v>0</v>
      </c>
      <c r="J22018">
        <v>0</v>
      </c>
      <c r="L22018">
        <v>0</v>
      </c>
      <c r="N22018">
        <v>0</v>
      </c>
      <c r="P22018">
        <v>0</v>
      </c>
      <c r="Q22018">
        <v>0</v>
      </c>
      <c r="S22018">
        <v>0</v>
      </c>
    </row>
    <row r="22019" spans="1:19" x14ac:dyDescent="0.3">
      <c r="A22019" t="str">
        <f t="shared" si="5"/>
        <v>Medstar GeorgetownAll FFJun-24</v>
      </c>
      <c r="B22019" s="171" t="s">
        <v>43630</v>
      </c>
      <c r="C22019" s="171" t="s">
        <v>24508</v>
      </c>
      <c r="D22019" s="171" t="s">
        <v>80</v>
      </c>
      <c r="E22019" s="11">
        <v>45444</v>
      </c>
      <c r="F22019">
        <v>0.5</v>
      </c>
      <c r="G22019">
        <v>0.5</v>
      </c>
      <c r="I22019">
        <v>2</v>
      </c>
      <c r="J22019">
        <v>2</v>
      </c>
      <c r="L22019">
        <v>2</v>
      </c>
      <c r="N22019">
        <v>2</v>
      </c>
      <c r="P22019">
        <v>0</v>
      </c>
      <c r="Q22019">
        <v>0</v>
      </c>
      <c r="S22019">
        <v>0</v>
      </c>
    </row>
    <row r="22020" spans="1:19" x14ac:dyDescent="0.3">
      <c r="A22020" t="str">
        <f t="shared" si="5"/>
        <v>Community ConnectionsAll FFJun-24</v>
      </c>
      <c r="B22020" s="171" t="s">
        <v>43631</v>
      </c>
      <c r="C22020" s="171" t="s">
        <v>107</v>
      </c>
      <c r="D22020" s="171" t="s">
        <v>80</v>
      </c>
      <c r="E22020" s="11">
        <v>45444</v>
      </c>
      <c r="F22020">
        <v>0</v>
      </c>
      <c r="G22020">
        <v>0</v>
      </c>
      <c r="I22020">
        <v>0</v>
      </c>
      <c r="J22020">
        <v>0</v>
      </c>
      <c r="L22020">
        <v>0</v>
      </c>
      <c r="N22020">
        <v>0</v>
      </c>
      <c r="P22020">
        <v>0</v>
      </c>
      <c r="Q22020">
        <v>0</v>
      </c>
      <c r="S22020">
        <v>0</v>
      </c>
    </row>
    <row r="22021" spans="1:19" x14ac:dyDescent="0.3">
      <c r="A22021" t="str">
        <f t="shared" si="5"/>
        <v>Community ConnectionsAll DCSJun-24</v>
      </c>
      <c r="B22021" s="171" t="s">
        <v>43632</v>
      </c>
      <c r="C22021" s="171" t="s">
        <v>107</v>
      </c>
      <c r="D22021" s="171" t="s">
        <v>15341</v>
      </c>
      <c r="E22021" s="11">
        <v>45444</v>
      </c>
      <c r="F22021">
        <v>0</v>
      </c>
      <c r="G22021">
        <v>0</v>
      </c>
      <c r="I22021">
        <v>0</v>
      </c>
      <c r="J22021">
        <v>0</v>
      </c>
      <c r="L22021">
        <v>0</v>
      </c>
      <c r="N22021">
        <v>0</v>
      </c>
      <c r="P22021">
        <v>0</v>
      </c>
      <c r="Q22021">
        <v>0</v>
      </c>
      <c r="S22021">
        <v>0</v>
      </c>
    </row>
    <row r="22022" spans="1:19" x14ac:dyDescent="0.3">
      <c r="A22022" t="str">
        <f t="shared" si="5"/>
        <v>Marys CenterAll FFJun-24</v>
      </c>
      <c r="B22022" s="171" t="s">
        <v>43633</v>
      </c>
      <c r="C22022" s="171" t="s">
        <v>173</v>
      </c>
      <c r="D22022" s="171" t="s">
        <v>80</v>
      </c>
      <c r="E22022" s="11">
        <v>45444</v>
      </c>
      <c r="F22022">
        <v>6</v>
      </c>
      <c r="G22022">
        <v>6</v>
      </c>
      <c r="I22022">
        <v>9</v>
      </c>
      <c r="J22022">
        <v>33</v>
      </c>
      <c r="L22022">
        <v>32</v>
      </c>
      <c r="N22022">
        <v>7</v>
      </c>
      <c r="P22022">
        <v>0</v>
      </c>
      <c r="Q22022">
        <v>0</v>
      </c>
      <c r="S22022">
        <v>2</v>
      </c>
    </row>
    <row r="22023" spans="1:19" x14ac:dyDescent="0.3">
      <c r="A22023" t="str">
        <f t="shared" si="5"/>
        <v>Marys CenterAll DCSJun-24</v>
      </c>
      <c r="B22023" s="171" t="s">
        <v>43634</v>
      </c>
      <c r="C22023" s="171" t="s">
        <v>173</v>
      </c>
      <c r="D22023" s="171" t="s">
        <v>15341</v>
      </c>
      <c r="E22023" s="11">
        <v>45444</v>
      </c>
      <c r="F22023">
        <v>0</v>
      </c>
      <c r="G22023">
        <v>0</v>
      </c>
      <c r="I22023">
        <v>0</v>
      </c>
      <c r="J22023">
        <v>0</v>
      </c>
      <c r="L22023">
        <v>0</v>
      </c>
      <c r="N22023">
        <v>0</v>
      </c>
      <c r="P22023">
        <v>0</v>
      </c>
      <c r="Q22023">
        <v>0</v>
      </c>
      <c r="S22023">
        <v>0</v>
      </c>
    </row>
    <row r="22024" spans="1:19" x14ac:dyDescent="0.3">
      <c r="A22024" t="str">
        <f t="shared" si="5"/>
        <v>PIECEAll FFJun-24</v>
      </c>
      <c r="B22024" s="171" t="s">
        <v>43635</v>
      </c>
      <c r="C22024" s="171" t="s">
        <v>200</v>
      </c>
      <c r="D22024" s="171" t="s">
        <v>80</v>
      </c>
      <c r="E22024" s="11">
        <v>45444</v>
      </c>
      <c r="F22024">
        <v>6.5</v>
      </c>
      <c r="G22024">
        <v>7</v>
      </c>
      <c r="I22024">
        <v>6</v>
      </c>
      <c r="J22024">
        <v>31</v>
      </c>
      <c r="L22024">
        <v>32</v>
      </c>
      <c r="N22024">
        <v>6</v>
      </c>
      <c r="P22024">
        <v>0</v>
      </c>
      <c r="Q22024">
        <v>1</v>
      </c>
      <c r="S22024">
        <v>0</v>
      </c>
    </row>
    <row r="22025" spans="1:19" x14ac:dyDescent="0.3">
      <c r="A22025" t="str">
        <f t="shared" si="5"/>
        <v>PIECEAll DCSJun-24</v>
      </c>
      <c r="B22025" s="171" t="s">
        <v>43636</v>
      </c>
      <c r="C22025" s="171" t="s">
        <v>200</v>
      </c>
      <c r="D22025" s="171" t="s">
        <v>15341</v>
      </c>
      <c r="E22025" s="11">
        <v>45444</v>
      </c>
      <c r="F22025">
        <v>0</v>
      </c>
      <c r="G22025">
        <v>0</v>
      </c>
      <c r="I22025">
        <v>0</v>
      </c>
      <c r="J22025">
        <v>0</v>
      </c>
      <c r="L22025">
        <v>0</v>
      </c>
      <c r="N22025">
        <v>0</v>
      </c>
      <c r="P22025">
        <v>0</v>
      </c>
      <c r="Q22025">
        <v>0</v>
      </c>
      <c r="S22025">
        <v>0</v>
      </c>
    </row>
    <row r="22026" spans="1:19" x14ac:dyDescent="0.3">
      <c r="A22026" t="str">
        <f t="shared" si="5"/>
        <v>Adoptions TogetherAll CombinedJun-24</v>
      </c>
      <c r="B22026" s="171" t="s">
        <v>43637</v>
      </c>
      <c r="C22026" s="171" t="s">
        <v>73</v>
      </c>
      <c r="D22026" s="171" t="s">
        <v>4</v>
      </c>
      <c r="E22026" s="11">
        <v>45444</v>
      </c>
      <c r="F22026">
        <v>0</v>
      </c>
      <c r="G22026">
        <v>0</v>
      </c>
      <c r="I22026">
        <v>0</v>
      </c>
      <c r="J22026">
        <v>0</v>
      </c>
      <c r="L22026">
        <v>0</v>
      </c>
      <c r="N22026">
        <v>0</v>
      </c>
      <c r="P22026">
        <v>0</v>
      </c>
      <c r="Q22026">
        <v>0</v>
      </c>
      <c r="S22026">
        <v>0</v>
      </c>
    </row>
    <row r="22027" spans="1:19" x14ac:dyDescent="0.3">
      <c r="A22027" t="str">
        <f t="shared" si="5"/>
        <v>Better MorningsAll CombinedJun-24</v>
      </c>
      <c r="B22027" s="171" t="s">
        <v>43638</v>
      </c>
      <c r="C22027" s="171" t="s">
        <v>24891</v>
      </c>
      <c r="D22027" s="171" t="s">
        <v>4</v>
      </c>
      <c r="E22027" s="11">
        <v>45444</v>
      </c>
      <c r="F22027">
        <v>8</v>
      </c>
      <c r="G22027">
        <v>10</v>
      </c>
      <c r="I22027">
        <v>33</v>
      </c>
      <c r="J22027">
        <v>36</v>
      </c>
      <c r="L22027">
        <v>45</v>
      </c>
      <c r="N22027">
        <v>27</v>
      </c>
      <c r="P22027">
        <v>5</v>
      </c>
      <c r="Q22027">
        <v>5</v>
      </c>
      <c r="S22027">
        <v>6</v>
      </c>
    </row>
    <row r="22028" spans="1:19" x14ac:dyDescent="0.3">
      <c r="A22028" t="str">
        <f t="shared" si="5"/>
        <v>CatholicAll CombinedJun-24</v>
      </c>
      <c r="B22028" s="171" t="s">
        <v>43639</v>
      </c>
      <c r="C22028" s="171" t="s">
        <v>18229</v>
      </c>
      <c r="D22028" s="171" t="s">
        <v>4</v>
      </c>
      <c r="E22028" s="11">
        <v>45444</v>
      </c>
      <c r="F22028">
        <v>0</v>
      </c>
      <c r="G22028">
        <v>0</v>
      </c>
      <c r="I22028">
        <v>0</v>
      </c>
      <c r="J22028">
        <v>0</v>
      </c>
      <c r="L22028">
        <v>0</v>
      </c>
      <c r="N22028">
        <v>0</v>
      </c>
      <c r="P22028">
        <v>0</v>
      </c>
      <c r="Q22028">
        <v>0</v>
      </c>
      <c r="S22028">
        <v>0</v>
      </c>
    </row>
    <row r="22029" spans="1:19" x14ac:dyDescent="0.3">
      <c r="A22029" t="str">
        <f t="shared" si="5"/>
        <v>Community ConnectionsAll CombinedJun-24</v>
      </c>
      <c r="B22029" s="171" t="s">
        <v>43640</v>
      </c>
      <c r="C22029" s="171" t="s">
        <v>107</v>
      </c>
      <c r="D22029" s="171" t="s">
        <v>4</v>
      </c>
      <c r="E22029" s="11">
        <v>45444</v>
      </c>
      <c r="F22029">
        <v>0</v>
      </c>
      <c r="G22029">
        <v>0</v>
      </c>
      <c r="I22029">
        <v>0</v>
      </c>
      <c r="J22029">
        <v>0</v>
      </c>
      <c r="L22029">
        <v>0</v>
      </c>
      <c r="N22029">
        <v>0</v>
      </c>
      <c r="P22029">
        <v>0</v>
      </c>
      <c r="Q22029">
        <v>0</v>
      </c>
      <c r="S22029">
        <v>0</v>
      </c>
    </row>
    <row r="22030" spans="1:19" x14ac:dyDescent="0.3">
      <c r="A22030" t="str">
        <f t="shared" si="5"/>
        <v>ContemporaryAll CombinedJun-24</v>
      </c>
      <c r="B22030" s="171" t="s">
        <v>43641</v>
      </c>
      <c r="C22030" s="171" t="s">
        <v>9887</v>
      </c>
      <c r="D22030" s="171" t="s">
        <v>4</v>
      </c>
      <c r="E22030" s="11">
        <v>45444</v>
      </c>
      <c r="F22030">
        <v>0</v>
      </c>
      <c r="G22030">
        <v>0</v>
      </c>
      <c r="I22030">
        <v>0</v>
      </c>
      <c r="J22030">
        <v>0</v>
      </c>
      <c r="L22030">
        <v>0</v>
      </c>
      <c r="N22030">
        <v>0</v>
      </c>
      <c r="P22030">
        <v>0</v>
      </c>
      <c r="Q22030">
        <v>0</v>
      </c>
      <c r="S22030">
        <v>0</v>
      </c>
    </row>
    <row r="22031" spans="1:19" x14ac:dyDescent="0.3">
      <c r="A22031" t="str">
        <f t="shared" si="5"/>
        <v>DBH Family SupportAll CombinedJun-24</v>
      </c>
      <c r="B22031" s="171" t="s">
        <v>43642</v>
      </c>
      <c r="C22031" s="171" t="s">
        <v>35078</v>
      </c>
      <c r="D22031" s="171" t="s">
        <v>4</v>
      </c>
      <c r="E22031" s="11">
        <v>45444</v>
      </c>
      <c r="F22031">
        <v>0</v>
      </c>
      <c r="G22031">
        <v>0</v>
      </c>
      <c r="I22031">
        <v>0</v>
      </c>
      <c r="J22031">
        <v>0</v>
      </c>
      <c r="L22031">
        <v>0</v>
      </c>
      <c r="N22031">
        <v>0</v>
      </c>
      <c r="P22031">
        <v>0</v>
      </c>
      <c r="Q22031">
        <v>0</v>
      </c>
      <c r="S22031">
        <v>0</v>
      </c>
    </row>
    <row r="22032" spans="1:19" x14ac:dyDescent="0.3">
      <c r="A22032" t="str">
        <f t="shared" si="5"/>
        <v>Family MattersAll CombinedJun-24</v>
      </c>
      <c r="B22032" s="171" t="s">
        <v>43643</v>
      </c>
      <c r="C22032" s="171" t="s">
        <v>11260</v>
      </c>
      <c r="D22032" s="171" t="s">
        <v>4</v>
      </c>
      <c r="E22032" s="11">
        <v>45444</v>
      </c>
      <c r="F22032">
        <v>0</v>
      </c>
      <c r="G22032">
        <v>0</v>
      </c>
      <c r="I22032">
        <v>0</v>
      </c>
      <c r="J22032">
        <v>0</v>
      </c>
      <c r="L22032">
        <v>0</v>
      </c>
      <c r="N22032">
        <v>0</v>
      </c>
      <c r="P22032">
        <v>0</v>
      </c>
      <c r="Q22032">
        <v>0</v>
      </c>
      <c r="S22032">
        <v>0</v>
      </c>
    </row>
    <row r="22033" spans="1:19" x14ac:dyDescent="0.3">
      <c r="A22033" t="str">
        <f t="shared" si="5"/>
        <v>Federal CityAll CombinedJun-24</v>
      </c>
      <c r="B22033" s="171" t="s">
        <v>43644</v>
      </c>
      <c r="C22033" s="171" t="s">
        <v>122</v>
      </c>
      <c r="D22033" s="171" t="s">
        <v>4</v>
      </c>
      <c r="E22033" s="11">
        <v>45444</v>
      </c>
      <c r="F22033">
        <v>0</v>
      </c>
      <c r="G22033">
        <v>0</v>
      </c>
      <c r="I22033">
        <v>0</v>
      </c>
      <c r="J22033">
        <v>0</v>
      </c>
      <c r="L22033">
        <v>0</v>
      </c>
      <c r="N22033">
        <v>0</v>
      </c>
      <c r="P22033">
        <v>0</v>
      </c>
      <c r="Q22033">
        <v>0</v>
      </c>
      <c r="S22033">
        <v>0</v>
      </c>
    </row>
    <row r="22034" spans="1:19" x14ac:dyDescent="0.3">
      <c r="A22034" t="str">
        <f t="shared" si="5"/>
        <v>First Home CareAll CombinedJun-24</v>
      </c>
      <c r="B22034" s="171" t="s">
        <v>43645</v>
      </c>
      <c r="C22034" s="171" t="s">
        <v>125</v>
      </c>
      <c r="D22034" s="171" t="s">
        <v>4</v>
      </c>
      <c r="E22034" s="11">
        <v>45444</v>
      </c>
      <c r="F22034">
        <v>0</v>
      </c>
      <c r="G22034">
        <v>0</v>
      </c>
      <c r="I22034">
        <v>0</v>
      </c>
      <c r="J22034">
        <v>0</v>
      </c>
      <c r="L22034">
        <v>0</v>
      </c>
      <c r="N22034">
        <v>0</v>
      </c>
      <c r="P22034">
        <v>0</v>
      </c>
      <c r="Q22034">
        <v>0</v>
      </c>
      <c r="S22034">
        <v>0</v>
      </c>
    </row>
    <row r="22035" spans="1:19" x14ac:dyDescent="0.3">
      <c r="A22035" t="str">
        <f t="shared" si="5"/>
        <v>Foundations for Home &amp; CommunityAll CombinedJun-24</v>
      </c>
      <c r="B22035" s="171" t="s">
        <v>43646</v>
      </c>
      <c r="C22035" s="171" t="s">
        <v>14899</v>
      </c>
      <c r="D22035" s="171" t="s">
        <v>4</v>
      </c>
      <c r="E22035" s="11">
        <v>45444</v>
      </c>
      <c r="F22035">
        <v>0</v>
      </c>
      <c r="G22035">
        <v>0</v>
      </c>
      <c r="I22035">
        <v>0</v>
      </c>
      <c r="J22035">
        <v>0</v>
      </c>
      <c r="L22035">
        <v>0</v>
      </c>
      <c r="N22035">
        <v>0</v>
      </c>
      <c r="P22035">
        <v>0</v>
      </c>
      <c r="Q22035">
        <v>0</v>
      </c>
      <c r="S22035">
        <v>0</v>
      </c>
    </row>
    <row r="22036" spans="1:19" x14ac:dyDescent="0.3">
      <c r="A22036" t="str">
        <f t="shared" si="5"/>
        <v>FPSAll CombinedJun-24</v>
      </c>
      <c r="B22036" s="171" t="s">
        <v>43647</v>
      </c>
      <c r="C22036" s="171" t="s">
        <v>137</v>
      </c>
      <c r="D22036" s="171" t="s">
        <v>4</v>
      </c>
      <c r="E22036" s="11">
        <v>45444</v>
      </c>
      <c r="F22036">
        <v>0</v>
      </c>
      <c r="G22036">
        <v>0</v>
      </c>
      <c r="I22036">
        <v>0</v>
      </c>
      <c r="J22036">
        <v>0</v>
      </c>
      <c r="L22036">
        <v>0</v>
      </c>
      <c r="N22036">
        <v>0</v>
      </c>
      <c r="P22036">
        <v>0</v>
      </c>
      <c r="Q22036">
        <v>0</v>
      </c>
      <c r="S22036">
        <v>0</v>
      </c>
    </row>
    <row r="22037" spans="1:19" x14ac:dyDescent="0.3">
      <c r="A22037" t="str">
        <f t="shared" si="5"/>
        <v>Green DoorAll CombinedJun-24</v>
      </c>
      <c r="B22037" s="171" t="s">
        <v>43648</v>
      </c>
      <c r="C22037" s="171" t="s">
        <v>8615</v>
      </c>
      <c r="D22037" s="171" t="s">
        <v>4</v>
      </c>
      <c r="E22037" s="11">
        <v>45444</v>
      </c>
      <c r="F22037">
        <v>0</v>
      </c>
      <c r="G22037">
        <v>0</v>
      </c>
      <c r="I22037">
        <v>0</v>
      </c>
      <c r="J22037">
        <v>0</v>
      </c>
      <c r="L22037">
        <v>0</v>
      </c>
      <c r="N22037">
        <v>0</v>
      </c>
      <c r="P22037">
        <v>0</v>
      </c>
      <c r="Q22037">
        <v>0</v>
      </c>
      <c r="S22037">
        <v>0</v>
      </c>
    </row>
    <row r="22038" spans="1:19" x14ac:dyDescent="0.3">
      <c r="A22038" t="str">
        <f t="shared" si="5"/>
        <v>Healthy FuturesAll CombinedJun-24</v>
      </c>
      <c r="B22038" s="171" t="s">
        <v>43649</v>
      </c>
      <c r="C22038" s="171" t="s">
        <v>35025</v>
      </c>
      <c r="D22038" s="171" t="s">
        <v>4</v>
      </c>
      <c r="E22038" s="11">
        <v>45444</v>
      </c>
      <c r="F22038">
        <v>1</v>
      </c>
      <c r="G22038">
        <v>1.5</v>
      </c>
      <c r="I22038">
        <v>0</v>
      </c>
      <c r="J22038">
        <v>4</v>
      </c>
      <c r="L22038">
        <v>6</v>
      </c>
      <c r="N22038">
        <v>0</v>
      </c>
      <c r="P22038">
        <v>0</v>
      </c>
      <c r="Q22038">
        <v>0</v>
      </c>
      <c r="S22038">
        <v>0</v>
      </c>
    </row>
    <row r="22039" spans="1:19" x14ac:dyDescent="0.3">
      <c r="A22039" t="str">
        <f t="shared" si="5"/>
        <v>HillcrestAll CombinedJun-24</v>
      </c>
      <c r="B22039" s="171" t="s">
        <v>43650</v>
      </c>
      <c r="C22039" s="171" t="s">
        <v>146</v>
      </c>
      <c r="D22039" s="171" t="s">
        <v>4</v>
      </c>
      <c r="E22039" s="11">
        <v>45444</v>
      </c>
      <c r="F22039">
        <v>8</v>
      </c>
      <c r="G22039">
        <v>11</v>
      </c>
      <c r="I22039">
        <v>33</v>
      </c>
      <c r="J22039">
        <v>40</v>
      </c>
      <c r="L22039">
        <v>58</v>
      </c>
      <c r="N22039">
        <v>24</v>
      </c>
      <c r="P22039">
        <v>3</v>
      </c>
      <c r="Q22039">
        <v>7</v>
      </c>
      <c r="S22039">
        <v>3</v>
      </c>
    </row>
    <row r="22040" spans="1:19" x14ac:dyDescent="0.3">
      <c r="A22040" t="str">
        <f t="shared" si="5"/>
        <v>LAYCAll CombinedJun-24</v>
      </c>
      <c r="B22040" s="171" t="s">
        <v>43651</v>
      </c>
      <c r="C22040" s="171" t="s">
        <v>161</v>
      </c>
      <c r="D22040" s="171" t="s">
        <v>4</v>
      </c>
      <c r="E22040" s="11">
        <v>45444</v>
      </c>
      <c r="F22040">
        <v>2</v>
      </c>
      <c r="G22040">
        <v>4</v>
      </c>
      <c r="I22040">
        <v>7</v>
      </c>
      <c r="J22040">
        <v>12</v>
      </c>
      <c r="L22040">
        <v>24</v>
      </c>
      <c r="N22040">
        <v>5</v>
      </c>
      <c r="P22040">
        <v>0</v>
      </c>
      <c r="Q22040">
        <v>1</v>
      </c>
      <c r="S22040">
        <v>0</v>
      </c>
    </row>
    <row r="22041" spans="1:19" x14ac:dyDescent="0.3">
      <c r="A22041" t="str">
        <f t="shared" si="5"/>
        <v>LCSAll CombinedJun-24</v>
      </c>
      <c r="B22041" s="171" t="s">
        <v>43652</v>
      </c>
      <c r="C22041" s="171" t="s">
        <v>18252</v>
      </c>
      <c r="D22041" s="171" t="s">
        <v>4</v>
      </c>
      <c r="E22041" s="11">
        <v>45444</v>
      </c>
      <c r="F22041">
        <v>0</v>
      </c>
      <c r="G22041">
        <v>0</v>
      </c>
      <c r="I22041">
        <v>0</v>
      </c>
      <c r="J22041">
        <v>0</v>
      </c>
      <c r="L22041">
        <v>0</v>
      </c>
      <c r="N22041">
        <v>0</v>
      </c>
      <c r="P22041">
        <v>0</v>
      </c>
      <c r="Q22041">
        <v>0</v>
      </c>
      <c r="S22041">
        <v>0</v>
      </c>
    </row>
    <row r="22042" spans="1:19" x14ac:dyDescent="0.3">
      <c r="A22042" t="str">
        <f t="shared" si="5"/>
        <v>LESAll CombinedJun-24</v>
      </c>
      <c r="B22042" s="171" t="s">
        <v>43653</v>
      </c>
      <c r="C22042" s="171" t="s">
        <v>167</v>
      </c>
      <c r="D22042" s="171" t="s">
        <v>4</v>
      </c>
      <c r="E22042" s="11">
        <v>45444</v>
      </c>
      <c r="F22042">
        <v>2.5</v>
      </c>
      <c r="G22042">
        <v>4.5</v>
      </c>
      <c r="I22042">
        <v>13</v>
      </c>
      <c r="J22042">
        <v>35</v>
      </c>
      <c r="L22042">
        <v>53</v>
      </c>
      <c r="N22042">
        <v>13</v>
      </c>
      <c r="P22042">
        <v>0</v>
      </c>
      <c r="Q22042">
        <v>0</v>
      </c>
      <c r="S22042">
        <v>0</v>
      </c>
    </row>
    <row r="22043" spans="1:19" x14ac:dyDescent="0.3">
      <c r="A22043" t="str">
        <f t="shared" si="5"/>
        <v>Marys CenterAll CombinedJun-24</v>
      </c>
      <c r="B22043" s="171" t="s">
        <v>43654</v>
      </c>
      <c r="C22043" s="171" t="s">
        <v>173</v>
      </c>
      <c r="D22043" s="171" t="s">
        <v>4</v>
      </c>
      <c r="E22043" s="11">
        <v>45444</v>
      </c>
      <c r="F22043">
        <v>6</v>
      </c>
      <c r="G22043">
        <v>6</v>
      </c>
      <c r="I22043">
        <v>9</v>
      </c>
      <c r="J22043">
        <v>33</v>
      </c>
      <c r="L22043">
        <v>32</v>
      </c>
      <c r="N22043">
        <v>12</v>
      </c>
      <c r="P22043">
        <v>0</v>
      </c>
      <c r="Q22043">
        <v>0</v>
      </c>
      <c r="S22043">
        <v>2</v>
      </c>
    </row>
    <row r="22044" spans="1:19" x14ac:dyDescent="0.3">
      <c r="A22044" t="str">
        <f t="shared" si="5"/>
        <v>MBI HSAll CombinedJun-24</v>
      </c>
      <c r="B22044" s="171" t="s">
        <v>43655</v>
      </c>
      <c r="C22044" s="171" t="s">
        <v>179</v>
      </c>
      <c r="D22044" s="171" t="s">
        <v>4</v>
      </c>
      <c r="E22044" s="11">
        <v>45444</v>
      </c>
      <c r="F22044">
        <v>11</v>
      </c>
      <c r="G22044">
        <v>16</v>
      </c>
      <c r="I22044">
        <v>44</v>
      </c>
      <c r="J22044">
        <v>105</v>
      </c>
      <c r="L22044">
        <v>148</v>
      </c>
      <c r="N22044">
        <v>40</v>
      </c>
      <c r="P22044">
        <v>3</v>
      </c>
      <c r="Q22044">
        <v>4</v>
      </c>
      <c r="S22044">
        <v>4</v>
      </c>
    </row>
    <row r="22045" spans="1:19" x14ac:dyDescent="0.3">
      <c r="A22045" t="str">
        <f t="shared" si="5"/>
        <v>MD Family ResourcesAll CombinedJun-24</v>
      </c>
      <c r="B22045" s="171" t="s">
        <v>43656</v>
      </c>
      <c r="C22045" s="171" t="s">
        <v>185</v>
      </c>
      <c r="D22045" s="171" t="s">
        <v>4</v>
      </c>
      <c r="E22045" s="11">
        <v>45444</v>
      </c>
      <c r="F22045">
        <v>2.5</v>
      </c>
      <c r="G22045">
        <v>8</v>
      </c>
      <c r="I22045">
        <v>8</v>
      </c>
      <c r="J22045">
        <v>13</v>
      </c>
      <c r="L22045">
        <v>40</v>
      </c>
      <c r="N22045">
        <v>8</v>
      </c>
      <c r="P22045">
        <v>0</v>
      </c>
      <c r="Q22045">
        <v>0</v>
      </c>
      <c r="S22045">
        <v>0</v>
      </c>
    </row>
    <row r="22046" spans="1:19" x14ac:dyDescent="0.3">
      <c r="A22046" t="str">
        <f t="shared" si="5"/>
        <v>Medstar GeorgetownAll CombinedJun-24</v>
      </c>
      <c r="B22046" s="171" t="s">
        <v>43657</v>
      </c>
      <c r="C22046" s="171" t="s">
        <v>24508</v>
      </c>
      <c r="D22046" s="171" t="s">
        <v>4</v>
      </c>
      <c r="E22046" s="11">
        <v>45444</v>
      </c>
      <c r="F22046">
        <v>0.5</v>
      </c>
      <c r="G22046">
        <v>0.5</v>
      </c>
      <c r="I22046">
        <v>2</v>
      </c>
      <c r="J22046">
        <v>2</v>
      </c>
      <c r="L22046">
        <v>2</v>
      </c>
      <c r="N22046">
        <v>2</v>
      </c>
      <c r="P22046">
        <v>0</v>
      </c>
      <c r="Q22046">
        <v>0</v>
      </c>
      <c r="S22046">
        <v>0</v>
      </c>
    </row>
    <row r="22047" spans="1:19" x14ac:dyDescent="0.3">
      <c r="A22047" t="str">
        <f t="shared" si="5"/>
        <v>PASSAll CombinedJun-24</v>
      </c>
      <c r="B22047" s="171" t="s">
        <v>43658</v>
      </c>
      <c r="C22047" s="171" t="s">
        <v>191</v>
      </c>
      <c r="D22047" s="171" t="s">
        <v>4</v>
      </c>
      <c r="E22047" s="11">
        <v>45444</v>
      </c>
      <c r="F22047">
        <v>10</v>
      </c>
      <c r="G22047">
        <v>13</v>
      </c>
      <c r="I22047">
        <v>99</v>
      </c>
      <c r="J22047">
        <v>92</v>
      </c>
      <c r="L22047">
        <v>107</v>
      </c>
      <c r="N22047">
        <v>103</v>
      </c>
      <c r="P22047">
        <v>10</v>
      </c>
      <c r="Q22047">
        <v>13</v>
      </c>
      <c r="S22047">
        <v>14</v>
      </c>
    </row>
    <row r="22048" spans="1:19" x14ac:dyDescent="0.3">
      <c r="A22048" t="str">
        <f t="shared" si="5"/>
        <v>PIECEAll CombinedJun-24</v>
      </c>
      <c r="B22048" s="171" t="s">
        <v>43659</v>
      </c>
      <c r="C22048" s="171" t="s">
        <v>200</v>
      </c>
      <c r="D22048" s="171" t="s">
        <v>4</v>
      </c>
      <c r="E22048" s="11">
        <v>45444</v>
      </c>
      <c r="F22048">
        <v>6.5</v>
      </c>
      <c r="G22048">
        <v>7</v>
      </c>
      <c r="I22048">
        <v>6</v>
      </c>
      <c r="J22048">
        <v>31</v>
      </c>
      <c r="L22048">
        <v>32</v>
      </c>
      <c r="N22048">
        <v>5</v>
      </c>
      <c r="P22048">
        <v>0</v>
      </c>
      <c r="Q22048">
        <v>1</v>
      </c>
      <c r="S22048">
        <v>0</v>
      </c>
    </row>
    <row r="22049" spans="1:19" x14ac:dyDescent="0.3">
      <c r="A22049" t="str">
        <f t="shared" si="5"/>
        <v>RiversideAll CombinedJun-24</v>
      </c>
      <c r="B22049" s="171" t="s">
        <v>43660</v>
      </c>
      <c r="C22049" s="171" t="s">
        <v>212</v>
      </c>
      <c r="D22049" s="171" t="s">
        <v>4</v>
      </c>
      <c r="E22049" s="11">
        <v>45444</v>
      </c>
      <c r="F22049">
        <v>0</v>
      </c>
      <c r="G22049">
        <v>0</v>
      </c>
      <c r="I22049">
        <v>0</v>
      </c>
      <c r="J22049">
        <v>0</v>
      </c>
      <c r="L22049">
        <v>0</v>
      </c>
      <c r="N22049">
        <v>0</v>
      </c>
      <c r="P22049">
        <v>0</v>
      </c>
      <c r="Q22049">
        <v>0</v>
      </c>
      <c r="S22049">
        <v>0</v>
      </c>
    </row>
    <row r="22050" spans="1:19" x14ac:dyDescent="0.3">
      <c r="A22050" t="str">
        <f t="shared" si="5"/>
        <v>TFCCAll CombinedJun-24</v>
      </c>
      <c r="B22050" s="171" t="s">
        <v>43661</v>
      </c>
      <c r="C22050" s="171" t="s">
        <v>215</v>
      </c>
      <c r="D22050" s="171" t="s">
        <v>4</v>
      </c>
      <c r="E22050" s="11">
        <v>45444</v>
      </c>
      <c r="F22050">
        <v>0</v>
      </c>
      <c r="G22050">
        <v>0</v>
      </c>
      <c r="I22050">
        <v>0</v>
      </c>
      <c r="J22050">
        <v>0</v>
      </c>
      <c r="L22050">
        <v>0</v>
      </c>
      <c r="N22050">
        <v>0</v>
      </c>
      <c r="P22050">
        <v>0</v>
      </c>
      <c r="Q22050">
        <v>0</v>
      </c>
      <c r="S22050">
        <v>0</v>
      </c>
    </row>
    <row r="22051" spans="1:19" x14ac:dyDescent="0.3">
      <c r="A22051" t="str">
        <f t="shared" si="5"/>
        <v>UmbrellaAll CombinedJun-24</v>
      </c>
      <c r="B22051" s="171" t="s">
        <v>43662</v>
      </c>
      <c r="C22051" s="171" t="s">
        <v>35119</v>
      </c>
      <c r="D22051" s="171" t="s">
        <v>4</v>
      </c>
      <c r="E22051" s="11">
        <v>45444</v>
      </c>
      <c r="F22051">
        <v>2</v>
      </c>
      <c r="G22051">
        <v>4</v>
      </c>
      <c r="I22051">
        <v>18</v>
      </c>
      <c r="J22051">
        <v>22</v>
      </c>
      <c r="L22051">
        <v>44</v>
      </c>
      <c r="N22051">
        <v>18</v>
      </c>
      <c r="P22051">
        <v>0</v>
      </c>
      <c r="Q22051">
        <v>0</v>
      </c>
      <c r="S22051">
        <v>0</v>
      </c>
    </row>
    <row r="22052" spans="1:19" x14ac:dyDescent="0.3">
      <c r="A22052" t="str">
        <f t="shared" si="5"/>
        <v>UniversalAll CombinedJun-24</v>
      </c>
      <c r="B22052" s="171" t="s">
        <v>43663</v>
      </c>
      <c r="C22052" s="171" t="s">
        <v>221</v>
      </c>
      <c r="D22052" s="171" t="s">
        <v>4</v>
      </c>
      <c r="E22052" s="11">
        <v>45444</v>
      </c>
      <c r="F22052">
        <v>0</v>
      </c>
      <c r="G22052">
        <v>0</v>
      </c>
      <c r="I22052">
        <v>0</v>
      </c>
      <c r="J22052">
        <v>0</v>
      </c>
      <c r="L22052">
        <v>0</v>
      </c>
      <c r="N22052">
        <v>0</v>
      </c>
      <c r="P22052">
        <v>0</v>
      </c>
      <c r="Q22052">
        <v>0</v>
      </c>
      <c r="S22052">
        <v>0</v>
      </c>
    </row>
    <row r="22053" spans="1:19" x14ac:dyDescent="0.3">
      <c r="A22053" t="str">
        <f t="shared" si="5"/>
        <v>Wayne PlaceAll CombinedJun-24</v>
      </c>
      <c r="B22053" s="171" t="s">
        <v>43664</v>
      </c>
      <c r="C22053" s="171" t="s">
        <v>8233</v>
      </c>
      <c r="D22053" s="171" t="s">
        <v>4</v>
      </c>
      <c r="E22053" s="11">
        <v>45444</v>
      </c>
      <c r="F22053">
        <v>2</v>
      </c>
      <c r="G22053">
        <v>3</v>
      </c>
      <c r="I22053">
        <v>24</v>
      </c>
      <c r="J22053">
        <v>22</v>
      </c>
      <c r="L22053">
        <v>33</v>
      </c>
      <c r="N22053">
        <v>21</v>
      </c>
      <c r="P22053">
        <v>1</v>
      </c>
      <c r="Q22053">
        <v>2</v>
      </c>
      <c r="S22053">
        <v>0</v>
      </c>
    </row>
    <row r="22054" spans="1:19" x14ac:dyDescent="0.3">
      <c r="A22054" t="str">
        <f t="shared" si="5"/>
        <v>Youth VillagesAll CombinedJun-24</v>
      </c>
      <c r="B22054" s="171" t="s">
        <v>43665</v>
      </c>
      <c r="C22054" s="171" t="s">
        <v>233</v>
      </c>
      <c r="D22054" s="171" t="s">
        <v>4</v>
      </c>
      <c r="E22054" s="11">
        <v>45444</v>
      </c>
      <c r="F22054">
        <v>0</v>
      </c>
      <c r="G22054">
        <v>0</v>
      </c>
      <c r="I22054">
        <v>0</v>
      </c>
      <c r="J22054">
        <v>0</v>
      </c>
      <c r="L22054">
        <v>0</v>
      </c>
      <c r="N22054">
        <v>0</v>
      </c>
      <c r="P22054">
        <v>0</v>
      </c>
      <c r="Q22054">
        <v>0</v>
      </c>
      <c r="S22054">
        <v>0</v>
      </c>
    </row>
    <row r="22055" spans="1:19" x14ac:dyDescent="0.3">
      <c r="A22055" t="str">
        <f t="shared" ref="A22055:A22087" si="6">C22055&amp;" "&amp;D22055&amp;"Jun-24"</f>
        <v>All ABC ProvidersABC FFJun-24</v>
      </c>
      <c r="B22055" s="171" t="s">
        <v>43666</v>
      </c>
      <c r="C22055" s="171" t="s">
        <v>35128</v>
      </c>
      <c r="D22055" s="171" t="s">
        <v>80</v>
      </c>
      <c r="E22055" s="11">
        <v>45444</v>
      </c>
      <c r="F22055">
        <v>3.5</v>
      </c>
      <c r="G22055">
        <v>4</v>
      </c>
      <c r="I22055">
        <v>2</v>
      </c>
      <c r="J22055">
        <v>14</v>
      </c>
      <c r="L22055">
        <v>16</v>
      </c>
      <c r="N22055">
        <v>2</v>
      </c>
      <c r="P22055">
        <v>0</v>
      </c>
      <c r="Q22055">
        <v>0</v>
      </c>
      <c r="S22055">
        <v>0</v>
      </c>
    </row>
    <row r="22056" spans="1:19" x14ac:dyDescent="0.3">
      <c r="A22056" t="str">
        <f t="shared" si="6"/>
        <v>All ABC ProvidersABC CombinedJun-24</v>
      </c>
      <c r="B22056" s="171" t="s">
        <v>43667</v>
      </c>
      <c r="C22056" s="171" t="s">
        <v>35128</v>
      </c>
      <c r="D22056" s="171" t="s">
        <v>4</v>
      </c>
      <c r="E22056" s="11">
        <v>45444</v>
      </c>
      <c r="F22056">
        <v>3.5</v>
      </c>
      <c r="G22056">
        <v>4</v>
      </c>
      <c r="I22056">
        <v>2</v>
      </c>
      <c r="J22056">
        <v>14</v>
      </c>
      <c r="L22056">
        <v>16</v>
      </c>
      <c r="N22056">
        <v>2</v>
      </c>
      <c r="P22056">
        <v>0</v>
      </c>
      <c r="Q22056">
        <v>0</v>
      </c>
      <c r="S22056">
        <v>0</v>
      </c>
    </row>
    <row r="22057" spans="1:19" x14ac:dyDescent="0.3">
      <c r="A22057" t="str">
        <f t="shared" si="6"/>
        <v>All A-CRA ProvidersA-CRA FFJun-24</v>
      </c>
      <c r="B22057" s="171" t="s">
        <v>43668</v>
      </c>
      <c r="C22057" s="171" t="s">
        <v>79</v>
      </c>
      <c r="D22057" s="171" t="s">
        <v>80</v>
      </c>
      <c r="E22057" s="11">
        <v>45444</v>
      </c>
      <c r="F22057">
        <v>0</v>
      </c>
      <c r="G22057">
        <v>0</v>
      </c>
      <c r="I22057">
        <v>0</v>
      </c>
      <c r="J22057">
        <v>0</v>
      </c>
      <c r="L22057">
        <v>0</v>
      </c>
      <c r="N22057">
        <v>0</v>
      </c>
      <c r="P22057">
        <v>0</v>
      </c>
      <c r="Q22057">
        <v>0</v>
      </c>
      <c r="S22057">
        <v>0</v>
      </c>
    </row>
    <row r="22058" spans="1:19" x14ac:dyDescent="0.3">
      <c r="A22058" t="str">
        <f t="shared" si="6"/>
        <v>All A-CRA ProvidersA-CRA CombinedJun-24</v>
      </c>
      <c r="B22058" s="171" t="s">
        <v>43669</v>
      </c>
      <c r="C22058" s="171" t="s">
        <v>79</v>
      </c>
      <c r="D22058" s="171" t="s">
        <v>4</v>
      </c>
      <c r="E22058" s="11">
        <v>45444</v>
      </c>
      <c r="F22058">
        <v>0</v>
      </c>
      <c r="G22058">
        <v>0</v>
      </c>
      <c r="I22058">
        <v>0</v>
      </c>
      <c r="J22058">
        <v>0</v>
      </c>
      <c r="L22058">
        <v>0</v>
      </c>
      <c r="N22058">
        <v>0</v>
      </c>
      <c r="P22058">
        <v>0</v>
      </c>
      <c r="Q22058">
        <v>0</v>
      </c>
      <c r="S22058">
        <v>0</v>
      </c>
    </row>
    <row r="22059" spans="1:19" x14ac:dyDescent="0.3">
      <c r="A22059" t="str">
        <f t="shared" si="6"/>
        <v>All CPP-FV ProvidersCPP-FV FFJun-24</v>
      </c>
      <c r="B22059" s="171" t="s">
        <v>43670</v>
      </c>
      <c r="C22059" s="171" t="s">
        <v>83</v>
      </c>
      <c r="D22059" s="171" t="s">
        <v>80</v>
      </c>
      <c r="E22059" s="11">
        <v>45444</v>
      </c>
      <c r="F22059">
        <v>4.5</v>
      </c>
      <c r="G22059">
        <v>4</v>
      </c>
      <c r="I22059">
        <v>3</v>
      </c>
      <c r="J22059">
        <v>24</v>
      </c>
      <c r="L22059">
        <v>21</v>
      </c>
      <c r="N22059">
        <v>6</v>
      </c>
      <c r="P22059">
        <v>0</v>
      </c>
      <c r="Q22059">
        <v>0</v>
      </c>
      <c r="S22059">
        <v>2</v>
      </c>
    </row>
    <row r="22060" spans="1:19" x14ac:dyDescent="0.3">
      <c r="A22060" t="str">
        <f t="shared" si="6"/>
        <v>All CPP-FV ProvidersCPP-FV DCSJun-24</v>
      </c>
      <c r="B22060" s="171" t="s">
        <v>43671</v>
      </c>
      <c r="C22060" s="171" t="s">
        <v>83</v>
      </c>
      <c r="D22060" s="171" t="s">
        <v>15341</v>
      </c>
      <c r="E22060" s="11">
        <v>45444</v>
      </c>
      <c r="F22060">
        <v>0</v>
      </c>
      <c r="G22060">
        <v>0</v>
      </c>
      <c r="I22060">
        <v>0</v>
      </c>
      <c r="J22060">
        <v>0</v>
      </c>
      <c r="L22060">
        <v>0</v>
      </c>
      <c r="N22060">
        <v>0</v>
      </c>
      <c r="P22060">
        <v>0</v>
      </c>
      <c r="Q22060">
        <v>0</v>
      </c>
      <c r="S22060">
        <v>0</v>
      </c>
    </row>
    <row r="22061" spans="1:19" x14ac:dyDescent="0.3">
      <c r="A22061" t="str">
        <f t="shared" si="6"/>
        <v>All CPP-FV ProvidersCPP-FV CombinedJun-24</v>
      </c>
      <c r="B22061" s="171" t="s">
        <v>43672</v>
      </c>
      <c r="C22061" s="171" t="s">
        <v>83</v>
      </c>
      <c r="D22061" s="171" t="s">
        <v>4</v>
      </c>
      <c r="E22061" s="11">
        <v>45444</v>
      </c>
      <c r="F22061">
        <v>4.5</v>
      </c>
      <c r="G22061">
        <v>4</v>
      </c>
      <c r="I22061">
        <v>3</v>
      </c>
      <c r="J22061">
        <v>24</v>
      </c>
      <c r="L22061">
        <v>21</v>
      </c>
      <c r="N22061">
        <v>6</v>
      </c>
      <c r="P22061">
        <v>0</v>
      </c>
      <c r="Q22061">
        <v>0</v>
      </c>
      <c r="S22061">
        <v>2</v>
      </c>
    </row>
    <row r="22062" spans="1:19" x14ac:dyDescent="0.3">
      <c r="A22062" t="str">
        <f t="shared" si="6"/>
        <v>All FFT ProvidersFFT FFJun-24</v>
      </c>
      <c r="B22062" s="171" t="s">
        <v>43673</v>
      </c>
      <c r="C22062" s="171" t="s">
        <v>86</v>
      </c>
      <c r="D22062" s="171" t="s">
        <v>80</v>
      </c>
      <c r="E22062" s="11">
        <v>45444</v>
      </c>
      <c r="F22062">
        <v>4</v>
      </c>
      <c r="G22062">
        <v>8</v>
      </c>
      <c r="I22062">
        <v>18</v>
      </c>
      <c r="J22062">
        <v>24</v>
      </c>
      <c r="L22062">
        <v>44</v>
      </c>
      <c r="N22062">
        <v>18</v>
      </c>
      <c r="P22062">
        <v>4</v>
      </c>
      <c r="Q22062">
        <v>4</v>
      </c>
      <c r="S22062">
        <v>0</v>
      </c>
    </row>
    <row r="22063" spans="1:19" x14ac:dyDescent="0.3">
      <c r="A22063" t="str">
        <f t="shared" si="6"/>
        <v>All FFT ProvidersFFT CombinedJun-24</v>
      </c>
      <c r="B22063" s="171" t="s">
        <v>43674</v>
      </c>
      <c r="C22063" s="171" t="s">
        <v>86</v>
      </c>
      <c r="D22063" s="171" t="s">
        <v>4</v>
      </c>
      <c r="E22063" s="11">
        <v>45444</v>
      </c>
      <c r="F22063">
        <v>4</v>
      </c>
      <c r="G22063">
        <v>8</v>
      </c>
      <c r="I22063">
        <v>18</v>
      </c>
      <c r="J22063">
        <v>24</v>
      </c>
      <c r="L22063">
        <v>44</v>
      </c>
      <c r="N22063">
        <v>18</v>
      </c>
      <c r="P22063">
        <v>4</v>
      </c>
      <c r="Q22063">
        <v>4</v>
      </c>
      <c r="S22063">
        <v>0</v>
      </c>
    </row>
    <row r="22064" spans="1:19" x14ac:dyDescent="0.3">
      <c r="A22064" t="str">
        <f t="shared" si="6"/>
        <v>All IHCBS ProvidersIHCBS FFJun-24</v>
      </c>
      <c r="B22064" s="171" t="s">
        <v>43675</v>
      </c>
      <c r="C22064" s="171" t="s">
        <v>40284</v>
      </c>
      <c r="D22064" s="171" t="s">
        <v>80</v>
      </c>
      <c r="E22064" s="11">
        <v>45444</v>
      </c>
      <c r="F22064">
        <v>11</v>
      </c>
      <c r="G22064">
        <v>13</v>
      </c>
      <c r="I22064">
        <v>53</v>
      </c>
      <c r="J22064">
        <v>44</v>
      </c>
      <c r="L22064">
        <v>52</v>
      </c>
      <c r="N22064">
        <v>43</v>
      </c>
      <c r="P22064">
        <v>6</v>
      </c>
      <c r="Q22064">
        <v>7</v>
      </c>
      <c r="S22064">
        <v>10</v>
      </c>
    </row>
    <row r="22065" spans="1:19" x14ac:dyDescent="0.3">
      <c r="A22065" t="str">
        <f t="shared" si="6"/>
        <v>All IHCBS ProvidersIHCBS CombinedJun-24</v>
      </c>
      <c r="B22065" s="171" t="s">
        <v>43676</v>
      </c>
      <c r="C22065" s="171" t="s">
        <v>40284</v>
      </c>
      <c r="D22065" s="171" t="s">
        <v>4</v>
      </c>
      <c r="E22065" s="11">
        <v>45444</v>
      </c>
      <c r="F22065">
        <v>11</v>
      </c>
      <c r="G22065">
        <v>13</v>
      </c>
      <c r="I22065">
        <v>53</v>
      </c>
      <c r="J22065">
        <v>44</v>
      </c>
      <c r="L22065">
        <v>52</v>
      </c>
      <c r="N22065">
        <v>43</v>
      </c>
      <c r="P22065">
        <v>6</v>
      </c>
      <c r="Q22065">
        <v>7</v>
      </c>
      <c r="S22065">
        <v>10</v>
      </c>
    </row>
    <row r="22066" spans="1:19" x14ac:dyDescent="0.3">
      <c r="A22066" t="str">
        <f t="shared" si="6"/>
        <v>All MST ProvidersMST FFJun-24</v>
      </c>
      <c r="B22066" s="171" t="s">
        <v>43677</v>
      </c>
      <c r="C22066" s="171" t="s">
        <v>89</v>
      </c>
      <c r="D22066" s="171" t="s">
        <v>80</v>
      </c>
      <c r="E22066" s="11">
        <v>45444</v>
      </c>
      <c r="F22066">
        <v>2</v>
      </c>
      <c r="G22066">
        <v>4</v>
      </c>
      <c r="I22066">
        <v>6</v>
      </c>
      <c r="J22066">
        <v>10</v>
      </c>
      <c r="L22066">
        <v>20</v>
      </c>
      <c r="N22066">
        <v>3</v>
      </c>
      <c r="P22066">
        <v>2</v>
      </c>
      <c r="Q22066">
        <v>3</v>
      </c>
      <c r="S22066">
        <v>3</v>
      </c>
    </row>
    <row r="22067" spans="1:19" x14ac:dyDescent="0.3">
      <c r="A22067" t="str">
        <f t="shared" si="6"/>
        <v>All MST ProvidersMST CombinedJun-24</v>
      </c>
      <c r="B22067" s="171" t="s">
        <v>43678</v>
      </c>
      <c r="C22067" s="171" t="s">
        <v>89</v>
      </c>
      <c r="D22067" s="171" t="s">
        <v>4</v>
      </c>
      <c r="E22067" s="11">
        <v>45444</v>
      </c>
      <c r="F22067">
        <v>2</v>
      </c>
      <c r="G22067">
        <v>4</v>
      </c>
      <c r="I22067">
        <v>6</v>
      </c>
      <c r="J22067">
        <v>10</v>
      </c>
      <c r="L22067">
        <v>20</v>
      </c>
      <c r="N22067">
        <v>3</v>
      </c>
      <c r="P22067">
        <v>2</v>
      </c>
      <c r="Q22067">
        <v>3</v>
      </c>
      <c r="S22067">
        <v>3</v>
      </c>
    </row>
    <row r="22068" spans="1:19" x14ac:dyDescent="0.3">
      <c r="A22068" t="str">
        <f t="shared" si="6"/>
        <v>All MST-PSB ProvidersMST-PSB FFJun-24</v>
      </c>
      <c r="B22068" s="171" t="s">
        <v>43679</v>
      </c>
      <c r="C22068" s="171" t="s">
        <v>92</v>
      </c>
      <c r="D22068" s="171" t="s">
        <v>80</v>
      </c>
      <c r="E22068" s="11">
        <v>45444</v>
      </c>
      <c r="F22068">
        <v>0</v>
      </c>
      <c r="G22068">
        <v>0</v>
      </c>
      <c r="I22068">
        <v>0</v>
      </c>
      <c r="J22068">
        <v>0</v>
      </c>
      <c r="L22068">
        <v>0</v>
      </c>
      <c r="N22068">
        <v>0</v>
      </c>
      <c r="P22068">
        <v>0</v>
      </c>
      <c r="Q22068">
        <v>0</v>
      </c>
      <c r="S22068">
        <v>0</v>
      </c>
    </row>
    <row r="22069" spans="1:19" x14ac:dyDescent="0.3">
      <c r="A22069" t="str">
        <f t="shared" si="6"/>
        <v>All MST-PSB ProvidersMST-PSB CombinedJun-24</v>
      </c>
      <c r="B22069" s="171" t="s">
        <v>43680</v>
      </c>
      <c r="C22069" s="171" t="s">
        <v>92</v>
      </c>
      <c r="D22069" s="171" t="s">
        <v>4</v>
      </c>
      <c r="E22069" s="11">
        <v>45444</v>
      </c>
      <c r="F22069">
        <v>0</v>
      </c>
      <c r="G22069">
        <v>0</v>
      </c>
      <c r="I22069">
        <v>0</v>
      </c>
      <c r="J22069">
        <v>0</v>
      </c>
      <c r="L22069">
        <v>0</v>
      </c>
      <c r="N22069">
        <v>0</v>
      </c>
      <c r="P22069">
        <v>0</v>
      </c>
      <c r="Q22069">
        <v>0</v>
      </c>
      <c r="S22069">
        <v>0</v>
      </c>
    </row>
    <row r="22070" spans="1:19" x14ac:dyDescent="0.3">
      <c r="A22070" t="str">
        <f t="shared" si="6"/>
        <v>All PCIT ProvidersPCIT FFJun-24</v>
      </c>
      <c r="B22070" s="171" t="s">
        <v>43681</v>
      </c>
      <c r="C22070" s="171" t="s">
        <v>95</v>
      </c>
      <c r="D22070" s="171" t="s">
        <v>80</v>
      </c>
      <c r="E22070" s="11">
        <v>45444</v>
      </c>
      <c r="F22070">
        <v>3.5</v>
      </c>
      <c r="G22070">
        <v>4</v>
      </c>
      <c r="I22070">
        <v>8</v>
      </c>
      <c r="J22070">
        <v>18</v>
      </c>
      <c r="L22070">
        <v>19</v>
      </c>
      <c r="N22070">
        <v>8</v>
      </c>
      <c r="P22070">
        <v>0</v>
      </c>
      <c r="Q22070">
        <v>0</v>
      </c>
      <c r="S22070">
        <v>0</v>
      </c>
    </row>
    <row r="22071" spans="1:19" x14ac:dyDescent="0.3">
      <c r="A22071" t="str">
        <f t="shared" si="6"/>
        <v>All PCIT ProvidersPCIT DCSJun-24</v>
      </c>
      <c r="B22071" s="171" t="s">
        <v>43682</v>
      </c>
      <c r="C22071" s="171" t="s">
        <v>95</v>
      </c>
      <c r="D22071" s="171" t="s">
        <v>15341</v>
      </c>
      <c r="E22071" s="11">
        <v>45444</v>
      </c>
      <c r="F22071">
        <v>0</v>
      </c>
      <c r="G22071">
        <v>0</v>
      </c>
      <c r="I22071">
        <v>0</v>
      </c>
      <c r="J22071">
        <v>0</v>
      </c>
      <c r="L22071">
        <v>0</v>
      </c>
      <c r="N22071">
        <v>0</v>
      </c>
      <c r="P22071">
        <v>0</v>
      </c>
      <c r="Q22071">
        <v>0</v>
      </c>
      <c r="S22071">
        <v>0</v>
      </c>
    </row>
    <row r="22072" spans="1:19" x14ac:dyDescent="0.3">
      <c r="A22072" t="str">
        <f t="shared" si="6"/>
        <v>All PCIT ProvidersPCIT CombinedJun-24</v>
      </c>
      <c r="B22072" s="171" t="s">
        <v>43683</v>
      </c>
      <c r="C22072" s="171" t="s">
        <v>95</v>
      </c>
      <c r="D22072" s="171" t="s">
        <v>4</v>
      </c>
      <c r="E22072" s="11">
        <v>45444</v>
      </c>
      <c r="F22072">
        <v>3.5</v>
      </c>
      <c r="G22072">
        <v>4</v>
      </c>
      <c r="I22072">
        <v>8</v>
      </c>
      <c r="J22072">
        <v>18</v>
      </c>
      <c r="L22072">
        <v>19</v>
      </c>
      <c r="N22072">
        <v>8</v>
      </c>
      <c r="P22072">
        <v>0</v>
      </c>
      <c r="Q22072">
        <v>0</v>
      </c>
      <c r="S22072">
        <v>0</v>
      </c>
    </row>
    <row r="22073" spans="1:19" x14ac:dyDescent="0.3">
      <c r="A22073" t="str">
        <f t="shared" si="6"/>
        <v>All PCIT-T ProvidersPCIT-T FFJun-24</v>
      </c>
      <c r="B22073" s="171" t="s">
        <v>43684</v>
      </c>
      <c r="C22073" s="171" t="s">
        <v>35161</v>
      </c>
      <c r="D22073" s="171" t="s">
        <v>80</v>
      </c>
      <c r="E22073" s="11">
        <v>45444</v>
      </c>
      <c r="F22073">
        <v>3</v>
      </c>
      <c r="G22073">
        <v>3.5</v>
      </c>
      <c r="I22073">
        <v>4</v>
      </c>
      <c r="J22073">
        <v>16</v>
      </c>
      <c r="L22073">
        <v>18</v>
      </c>
      <c r="N22073">
        <v>3</v>
      </c>
      <c r="P22073">
        <v>0</v>
      </c>
      <c r="Q22073">
        <v>1</v>
      </c>
      <c r="S22073">
        <v>0</v>
      </c>
    </row>
    <row r="22074" spans="1:19" x14ac:dyDescent="0.3">
      <c r="A22074" t="str">
        <f t="shared" si="6"/>
        <v>All PCIT-T ProvidersPCIT-T CombinedJun-24</v>
      </c>
      <c r="B22074" s="171" t="s">
        <v>43685</v>
      </c>
      <c r="C22074" s="171" t="s">
        <v>35161</v>
      </c>
      <c r="D22074" s="171" t="s">
        <v>4</v>
      </c>
      <c r="E22074" s="11">
        <v>45444</v>
      </c>
      <c r="F22074">
        <v>3</v>
      </c>
      <c r="G22074">
        <v>3.5</v>
      </c>
      <c r="I22074">
        <v>4</v>
      </c>
      <c r="J22074">
        <v>16</v>
      </c>
      <c r="L22074">
        <v>18</v>
      </c>
      <c r="N22074">
        <v>3</v>
      </c>
      <c r="P22074">
        <v>0</v>
      </c>
      <c r="Q22074">
        <v>1</v>
      </c>
      <c r="S22074">
        <v>0</v>
      </c>
    </row>
    <row r="22075" spans="1:19" x14ac:dyDescent="0.3">
      <c r="A22075" t="str">
        <f t="shared" si="6"/>
        <v>All SFCR ProvidersSFCR FFJun-24</v>
      </c>
      <c r="B22075" s="171" t="s">
        <v>43686</v>
      </c>
      <c r="C22075" s="171" t="s">
        <v>19659</v>
      </c>
      <c r="D22075" s="171" t="s">
        <v>80</v>
      </c>
      <c r="E22075" s="11">
        <v>45444</v>
      </c>
      <c r="F22075">
        <v>0</v>
      </c>
      <c r="G22075">
        <v>0</v>
      </c>
      <c r="I22075">
        <v>0</v>
      </c>
      <c r="J22075">
        <v>0</v>
      </c>
      <c r="L22075">
        <v>0</v>
      </c>
      <c r="N22075">
        <v>0</v>
      </c>
      <c r="P22075">
        <v>0</v>
      </c>
      <c r="Q22075">
        <v>0</v>
      </c>
      <c r="S22075">
        <v>0</v>
      </c>
    </row>
    <row r="22076" spans="1:19" x14ac:dyDescent="0.3">
      <c r="A22076" t="str">
        <f t="shared" si="6"/>
        <v>All SFCR ProvidersSFCR CombinedJun-24</v>
      </c>
      <c r="B22076" s="171" t="s">
        <v>43687</v>
      </c>
      <c r="C22076" s="171" t="s">
        <v>19659</v>
      </c>
      <c r="D22076" s="171" t="s">
        <v>4</v>
      </c>
      <c r="E22076" s="11">
        <v>45444</v>
      </c>
      <c r="F22076">
        <v>0</v>
      </c>
      <c r="G22076">
        <v>0</v>
      </c>
      <c r="I22076">
        <v>0</v>
      </c>
      <c r="J22076">
        <v>0</v>
      </c>
      <c r="L22076">
        <v>0</v>
      </c>
      <c r="N22076">
        <v>0</v>
      </c>
      <c r="P22076">
        <v>0</v>
      </c>
      <c r="Q22076">
        <v>0</v>
      </c>
      <c r="S22076">
        <v>0</v>
      </c>
    </row>
    <row r="22077" spans="1:19" x14ac:dyDescent="0.3">
      <c r="A22077" t="str">
        <f t="shared" si="6"/>
        <v>All TF-CBT ProvidersTF-CBT FFJun-24</v>
      </c>
      <c r="B22077" s="171" t="s">
        <v>43688</v>
      </c>
      <c r="C22077" s="171" t="s">
        <v>98</v>
      </c>
      <c r="D22077" s="171" t="s">
        <v>80</v>
      </c>
      <c r="E22077" s="11">
        <v>45444</v>
      </c>
      <c r="F22077">
        <v>6</v>
      </c>
      <c r="G22077">
        <v>14</v>
      </c>
      <c r="I22077">
        <v>21</v>
      </c>
      <c r="J22077">
        <v>35</v>
      </c>
      <c r="L22077">
        <v>78</v>
      </c>
      <c r="N22077">
        <v>15</v>
      </c>
      <c r="P22077">
        <v>1</v>
      </c>
      <c r="Q22077">
        <v>5</v>
      </c>
      <c r="S22077">
        <v>0</v>
      </c>
    </row>
    <row r="22078" spans="1:19" x14ac:dyDescent="0.3">
      <c r="A22078" t="str">
        <f t="shared" si="6"/>
        <v>All TF-CBT ProvidersTF-CBT CombinedJun-24</v>
      </c>
      <c r="B22078" s="171" t="s">
        <v>43689</v>
      </c>
      <c r="C22078" s="171" t="s">
        <v>98</v>
      </c>
      <c r="D22078" s="171" t="s">
        <v>4</v>
      </c>
      <c r="E22078" s="11">
        <v>45444</v>
      </c>
      <c r="F22078">
        <v>6</v>
      </c>
      <c r="G22078">
        <v>14</v>
      </c>
      <c r="I22078">
        <v>21</v>
      </c>
      <c r="J22078">
        <v>35</v>
      </c>
      <c r="L22078">
        <v>78</v>
      </c>
      <c r="N22078">
        <v>15</v>
      </c>
      <c r="P22078">
        <v>1</v>
      </c>
      <c r="Q22078">
        <v>5</v>
      </c>
      <c r="S22078">
        <v>0</v>
      </c>
    </row>
    <row r="22079" spans="1:19" x14ac:dyDescent="0.3">
      <c r="A22079" t="str">
        <f t="shared" si="6"/>
        <v>All TIP ProvidersTIP FFJun-24</v>
      </c>
      <c r="B22079" s="171" t="s">
        <v>43690</v>
      </c>
      <c r="C22079" s="171" t="s">
        <v>101</v>
      </c>
      <c r="D22079" s="171" t="s">
        <v>80</v>
      </c>
      <c r="E22079" s="11">
        <v>45444</v>
      </c>
      <c r="F22079">
        <v>22.5</v>
      </c>
      <c r="G22079">
        <v>29.5</v>
      </c>
      <c r="I22079">
        <v>174</v>
      </c>
      <c r="J22079">
        <v>250</v>
      </c>
      <c r="L22079">
        <v>330</v>
      </c>
      <c r="N22079">
        <v>175</v>
      </c>
      <c r="P22079">
        <v>7</v>
      </c>
      <c r="Q22079">
        <v>11</v>
      </c>
      <c r="S22079">
        <v>14</v>
      </c>
    </row>
    <row r="22080" spans="1:19" x14ac:dyDescent="0.3">
      <c r="A22080" t="str">
        <f t="shared" si="6"/>
        <v>All TIP ProvidersTIP CombinedJun-24</v>
      </c>
      <c r="B22080" s="171" t="s">
        <v>43691</v>
      </c>
      <c r="C22080" s="171" t="s">
        <v>101</v>
      </c>
      <c r="D22080" s="171" t="s">
        <v>4</v>
      </c>
      <c r="E22080" s="11">
        <v>45444</v>
      </c>
      <c r="F22080">
        <v>22.5</v>
      </c>
      <c r="G22080">
        <v>29.5</v>
      </c>
      <c r="I22080">
        <v>174</v>
      </c>
      <c r="J22080">
        <v>250</v>
      </c>
      <c r="L22080">
        <v>330</v>
      </c>
      <c r="N22080">
        <v>175</v>
      </c>
      <c r="P22080">
        <v>7</v>
      </c>
      <c r="Q22080">
        <v>11</v>
      </c>
      <c r="S22080">
        <v>14</v>
      </c>
    </row>
    <row r="22081" spans="1:19" x14ac:dyDescent="0.3">
      <c r="A22081" t="str">
        <f t="shared" si="6"/>
        <v>All TST ProvidersTST FFJun-24</v>
      </c>
      <c r="B22081" s="171" t="s">
        <v>43692</v>
      </c>
      <c r="C22081" s="171" t="s">
        <v>6843</v>
      </c>
      <c r="D22081" s="171" t="s">
        <v>80</v>
      </c>
      <c r="E22081" s="11">
        <v>45444</v>
      </c>
      <c r="F22081">
        <v>2.5</v>
      </c>
      <c r="G22081">
        <v>5</v>
      </c>
      <c r="I22081">
        <v>7</v>
      </c>
      <c r="J22081">
        <v>14</v>
      </c>
      <c r="L22081">
        <v>28</v>
      </c>
      <c r="N22081">
        <v>5</v>
      </c>
      <c r="P22081">
        <v>2</v>
      </c>
      <c r="Q22081">
        <v>2</v>
      </c>
      <c r="S22081">
        <v>0</v>
      </c>
    </row>
    <row r="22082" spans="1:19" x14ac:dyDescent="0.3">
      <c r="A22082" t="str">
        <f t="shared" si="6"/>
        <v>All TST ProvidersTST CombinedJun-24</v>
      </c>
      <c r="B22082" s="171" t="s">
        <v>43693</v>
      </c>
      <c r="C22082" s="171" t="s">
        <v>6843</v>
      </c>
      <c r="D22082" s="171" t="s">
        <v>4</v>
      </c>
      <c r="E22082" s="11">
        <v>45444</v>
      </c>
      <c r="F22082">
        <v>2.5</v>
      </c>
      <c r="G22082">
        <v>5</v>
      </c>
      <c r="I22082">
        <v>7</v>
      </c>
      <c r="J22082">
        <v>14</v>
      </c>
      <c r="L22082">
        <v>28</v>
      </c>
      <c r="N22082">
        <v>5</v>
      </c>
      <c r="P22082">
        <v>2</v>
      </c>
      <c r="Q22082">
        <v>2</v>
      </c>
      <c r="S22082">
        <v>0</v>
      </c>
    </row>
    <row r="22083" spans="1:19" x14ac:dyDescent="0.3">
      <c r="A22083" t="str">
        <f t="shared" si="6"/>
        <v>Families First ProvidersAll FFJun-24</v>
      </c>
      <c r="B22083" s="171" t="s">
        <v>43694</v>
      </c>
      <c r="C22083" s="171" t="s">
        <v>12995</v>
      </c>
      <c r="D22083" s="171" t="s">
        <v>80</v>
      </c>
      <c r="E22083" s="11">
        <v>45444</v>
      </c>
      <c r="F22083">
        <v>62.5</v>
      </c>
      <c r="G22083">
        <v>89</v>
      </c>
      <c r="I22083">
        <v>296</v>
      </c>
      <c r="J22083">
        <v>449</v>
      </c>
      <c r="L22083">
        <v>626</v>
      </c>
      <c r="N22083">
        <v>278</v>
      </c>
      <c r="O22083" t="s">
        <v>16361</v>
      </c>
      <c r="P22083">
        <v>22</v>
      </c>
      <c r="Q22083">
        <v>33</v>
      </c>
      <c r="S22083">
        <v>29</v>
      </c>
    </row>
    <row r="22084" spans="1:19" x14ac:dyDescent="0.3">
      <c r="A22084" t="str">
        <f t="shared" si="6"/>
        <v>DC Seed ProvidersAll DCSJun-24</v>
      </c>
      <c r="B22084" s="171" t="s">
        <v>43695</v>
      </c>
      <c r="C22084" s="171" t="s">
        <v>15504</v>
      </c>
      <c r="D22084" s="171" t="s">
        <v>15341</v>
      </c>
      <c r="E22084" s="11">
        <v>45444</v>
      </c>
      <c r="F22084">
        <v>0</v>
      </c>
      <c r="G22084">
        <v>0</v>
      </c>
      <c r="I22084">
        <v>0</v>
      </c>
      <c r="J22084">
        <v>0</v>
      </c>
      <c r="L22084">
        <v>0</v>
      </c>
      <c r="N22084">
        <v>0</v>
      </c>
      <c r="O22084" t="s">
        <v>16361</v>
      </c>
      <c r="P22084">
        <v>0</v>
      </c>
      <c r="Q22084">
        <v>0</v>
      </c>
      <c r="S22084">
        <v>0</v>
      </c>
    </row>
    <row r="22085" spans="1:19" x14ac:dyDescent="0.3">
      <c r="A22085" t="str">
        <f t="shared" si="6"/>
        <v>Trauma ProvidersAll FFJun-24</v>
      </c>
      <c r="B22085" s="171" t="s">
        <v>43696</v>
      </c>
      <c r="C22085" s="171" t="s">
        <v>15511</v>
      </c>
      <c r="D22085" s="171" t="s">
        <v>80</v>
      </c>
      <c r="E22085" s="11">
        <v>45444</v>
      </c>
      <c r="F22085">
        <v>17</v>
      </c>
      <c r="G22085">
        <v>25.5</v>
      </c>
      <c r="H22085">
        <v>201</v>
      </c>
      <c r="I22085">
        <v>36</v>
      </c>
      <c r="J22085">
        <v>93</v>
      </c>
      <c r="L22085">
        <v>136</v>
      </c>
      <c r="N22085">
        <v>32</v>
      </c>
      <c r="P22085">
        <v>1</v>
      </c>
      <c r="Q22085">
        <v>6</v>
      </c>
      <c r="S22085">
        <v>2</v>
      </c>
    </row>
    <row r="22086" spans="1:19" x14ac:dyDescent="0.3">
      <c r="A22086" t="str">
        <f t="shared" si="6"/>
        <v>Trauma ProvidersAll DCSJun-24</v>
      </c>
      <c r="B22086" s="171" t="s">
        <v>43697</v>
      </c>
      <c r="C22086" s="171" t="s">
        <v>15511</v>
      </c>
      <c r="D22086" s="171" t="s">
        <v>15341</v>
      </c>
      <c r="E22086" s="11">
        <v>45444</v>
      </c>
      <c r="F22086">
        <v>0</v>
      </c>
      <c r="G22086">
        <v>0</v>
      </c>
      <c r="I22086">
        <v>0</v>
      </c>
      <c r="J22086">
        <v>0</v>
      </c>
      <c r="L22086">
        <v>0</v>
      </c>
      <c r="N22086">
        <v>0</v>
      </c>
      <c r="P22086">
        <v>0</v>
      </c>
      <c r="Q22086">
        <v>0</v>
      </c>
      <c r="S22086">
        <v>0</v>
      </c>
    </row>
    <row r="22087" spans="1:19" x14ac:dyDescent="0.3">
      <c r="A22087" t="str">
        <f t="shared" si="6"/>
        <v>Trauma ProvidersAll CombinedJun-24</v>
      </c>
      <c r="B22087" s="171" t="s">
        <v>43698</v>
      </c>
      <c r="C22087" s="171" t="s">
        <v>15511</v>
      </c>
      <c r="D22087" s="171" t="s">
        <v>4</v>
      </c>
      <c r="E22087" s="11">
        <v>45444</v>
      </c>
      <c r="F22087">
        <v>17</v>
      </c>
      <c r="G22087">
        <v>25.5</v>
      </c>
      <c r="I22087">
        <v>36</v>
      </c>
      <c r="J22087">
        <v>93</v>
      </c>
      <c r="L22087">
        <v>136</v>
      </c>
      <c r="N22087">
        <v>32</v>
      </c>
      <c r="P22087">
        <v>1</v>
      </c>
      <c r="Q22087">
        <v>6</v>
      </c>
      <c r="S22087">
        <v>2</v>
      </c>
    </row>
    <row r="22088" spans="1:19" x14ac:dyDescent="0.3">
      <c r="A22088" t="str">
        <f>C22088&amp;" "&amp;D22088&amp;"Jun-24"</f>
        <v>AllAll CombinedJun-24</v>
      </c>
      <c r="B22088" s="171" t="s">
        <v>43699</v>
      </c>
      <c r="C22088" s="171" t="s">
        <v>104</v>
      </c>
      <c r="D22088" s="171" t="s">
        <v>4</v>
      </c>
      <c r="E22088" s="11">
        <v>45444</v>
      </c>
      <c r="F22088">
        <v>62.5</v>
      </c>
      <c r="G22088">
        <v>89</v>
      </c>
      <c r="I22088">
        <v>296</v>
      </c>
      <c r="J22088">
        <v>449</v>
      </c>
      <c r="L22088">
        <v>626</v>
      </c>
      <c r="N22088">
        <v>278</v>
      </c>
      <c r="P22088">
        <v>22</v>
      </c>
      <c r="Q22088">
        <v>33</v>
      </c>
      <c r="S22088">
        <v>29</v>
      </c>
    </row>
    <row r="22089" spans="1:19" x14ac:dyDescent="0.3">
      <c r="A22089" t="str">
        <f>C22089&amp;" "&amp;D22089&amp;"Jul-24"</f>
        <v>DBH Parent SupportABC FFJul-24</v>
      </c>
      <c r="B22089" s="171" t="s">
        <v>43700</v>
      </c>
      <c r="C22089" s="171" t="s">
        <v>34754</v>
      </c>
      <c r="D22089" s="171" t="s">
        <v>80</v>
      </c>
      <c r="E22089" s="11">
        <v>45474</v>
      </c>
      <c r="F22089">
        <v>0</v>
      </c>
      <c r="G22089">
        <v>0</v>
      </c>
      <c r="I22089">
        <v>0</v>
      </c>
      <c r="J22089">
        <v>0</v>
      </c>
      <c r="L22089">
        <v>0</v>
      </c>
      <c r="N22089">
        <v>0</v>
      </c>
      <c r="P22089">
        <v>0</v>
      </c>
      <c r="Q22089">
        <v>0</v>
      </c>
      <c r="S22089">
        <v>0</v>
      </c>
    </row>
    <row r="22090" spans="1:19" x14ac:dyDescent="0.3">
      <c r="A22090" t="str">
        <f t="shared" ref="A22090:A22153" si="7">C22090&amp;" "&amp;D22090&amp;"Jul-24"</f>
        <v>Healthy FuturesABC FFJul-24</v>
      </c>
      <c r="B22090" s="171" t="s">
        <v>43701</v>
      </c>
      <c r="C22090" s="171" t="s">
        <v>34757</v>
      </c>
      <c r="D22090" s="171" t="s">
        <v>80</v>
      </c>
      <c r="E22090" s="11">
        <v>45474</v>
      </c>
      <c r="F22090">
        <v>0</v>
      </c>
      <c r="G22090">
        <v>0</v>
      </c>
      <c r="I22090">
        <v>0</v>
      </c>
      <c r="J22090">
        <v>0</v>
      </c>
      <c r="L22090">
        <v>0</v>
      </c>
      <c r="N22090">
        <v>0</v>
      </c>
      <c r="P22090">
        <v>0</v>
      </c>
      <c r="Q22090">
        <v>0</v>
      </c>
      <c r="S22090">
        <v>0</v>
      </c>
    </row>
    <row r="22091" spans="1:19" x14ac:dyDescent="0.3">
      <c r="A22091" t="str">
        <f t="shared" si="7"/>
        <v>Marys CenterABC FFJul-24</v>
      </c>
      <c r="B22091" s="171" t="s">
        <v>43702</v>
      </c>
      <c r="C22091" s="171" t="s">
        <v>34760</v>
      </c>
      <c r="D22091" s="171" t="s">
        <v>80</v>
      </c>
      <c r="E22091" s="11">
        <v>45474</v>
      </c>
      <c r="F22091">
        <v>0</v>
      </c>
      <c r="G22091">
        <v>0</v>
      </c>
      <c r="I22091">
        <v>0</v>
      </c>
      <c r="J22091">
        <v>0</v>
      </c>
      <c r="L22091">
        <v>0</v>
      </c>
      <c r="N22091">
        <v>0</v>
      </c>
      <c r="P22091">
        <v>0</v>
      </c>
      <c r="Q22091">
        <v>0</v>
      </c>
      <c r="S22091">
        <v>0</v>
      </c>
    </row>
    <row r="22092" spans="1:19" x14ac:dyDescent="0.3">
      <c r="A22092" t="str">
        <f t="shared" si="7"/>
        <v>Medstar GeorgetownABC FFJul-24</v>
      </c>
      <c r="B22092" s="171" t="s">
        <v>43703</v>
      </c>
      <c r="C22092" s="171" t="s">
        <v>34763</v>
      </c>
      <c r="D22092" s="171" t="s">
        <v>80</v>
      </c>
      <c r="E22092" s="11">
        <v>45474</v>
      </c>
      <c r="F22092">
        <v>0</v>
      </c>
      <c r="G22092">
        <v>0</v>
      </c>
      <c r="I22092">
        <v>0</v>
      </c>
      <c r="J22092">
        <v>0</v>
      </c>
      <c r="L22092">
        <v>0</v>
      </c>
      <c r="N22092">
        <v>0</v>
      </c>
      <c r="P22092">
        <v>0</v>
      </c>
      <c r="Q22092">
        <v>0</v>
      </c>
      <c r="S22092">
        <v>0</v>
      </c>
    </row>
    <row r="22093" spans="1:19" x14ac:dyDescent="0.3">
      <c r="A22093" t="str">
        <f t="shared" si="7"/>
        <v>PIECEABC FFJul-24</v>
      </c>
      <c r="B22093" s="171" t="s">
        <v>43704</v>
      </c>
      <c r="C22093" s="171" t="s">
        <v>34766</v>
      </c>
      <c r="D22093" s="171" t="s">
        <v>80</v>
      </c>
      <c r="E22093" s="11">
        <v>45474</v>
      </c>
      <c r="F22093">
        <v>0</v>
      </c>
      <c r="G22093">
        <v>0</v>
      </c>
      <c r="I22093">
        <v>0</v>
      </c>
      <c r="J22093">
        <v>0</v>
      </c>
      <c r="L22093">
        <v>0</v>
      </c>
      <c r="N22093">
        <v>0</v>
      </c>
      <c r="P22093">
        <v>0</v>
      </c>
      <c r="Q22093">
        <v>0</v>
      </c>
      <c r="S22093">
        <v>0</v>
      </c>
    </row>
    <row r="22094" spans="1:19" x14ac:dyDescent="0.3">
      <c r="A22094" t="str">
        <f t="shared" si="7"/>
        <v>Federal CityA-CRA FFJul-24</v>
      </c>
      <c r="B22094" s="171" t="s">
        <v>43705</v>
      </c>
      <c r="C22094" s="171" t="s">
        <v>119</v>
      </c>
      <c r="D22094" s="171" t="s">
        <v>80</v>
      </c>
      <c r="E22094" s="11">
        <v>45474</v>
      </c>
      <c r="F22094">
        <v>0</v>
      </c>
      <c r="G22094">
        <v>0</v>
      </c>
      <c r="I22094">
        <v>0</v>
      </c>
      <c r="J22094">
        <v>0</v>
      </c>
      <c r="L22094">
        <v>0</v>
      </c>
      <c r="N22094">
        <v>0</v>
      </c>
      <c r="P22094">
        <v>0</v>
      </c>
      <c r="Q22094">
        <v>0</v>
      </c>
      <c r="S22094">
        <v>0</v>
      </c>
    </row>
    <row r="22095" spans="1:19" x14ac:dyDescent="0.3">
      <c r="A22095" t="str">
        <f t="shared" si="7"/>
        <v>HillcrestA-CRA FFJul-24</v>
      </c>
      <c r="B22095" s="171" t="s">
        <v>43706</v>
      </c>
      <c r="C22095" s="171" t="s">
        <v>143</v>
      </c>
      <c r="D22095" s="171" t="s">
        <v>80</v>
      </c>
      <c r="E22095" s="11">
        <v>45474</v>
      </c>
      <c r="F22095">
        <v>0</v>
      </c>
      <c r="G22095">
        <v>0</v>
      </c>
      <c r="I22095">
        <v>0</v>
      </c>
      <c r="J22095">
        <v>0</v>
      </c>
      <c r="L22095">
        <v>0</v>
      </c>
      <c r="N22095">
        <v>0</v>
      </c>
      <c r="P22095">
        <v>0</v>
      </c>
      <c r="Q22095">
        <v>0</v>
      </c>
      <c r="S22095">
        <v>0</v>
      </c>
    </row>
    <row r="22096" spans="1:19" x14ac:dyDescent="0.3">
      <c r="A22096" t="str">
        <f t="shared" si="7"/>
        <v>LAYCA-CRA FFJul-24</v>
      </c>
      <c r="B22096" s="171" t="s">
        <v>43707</v>
      </c>
      <c r="C22096" s="171" t="s">
        <v>158</v>
      </c>
      <c r="D22096" s="171" t="s">
        <v>80</v>
      </c>
      <c r="E22096" s="11">
        <v>45474</v>
      </c>
      <c r="F22096">
        <v>0</v>
      </c>
      <c r="G22096">
        <v>0</v>
      </c>
      <c r="I22096">
        <v>0</v>
      </c>
      <c r="J22096">
        <v>0</v>
      </c>
      <c r="L22096">
        <v>0</v>
      </c>
      <c r="N22096">
        <v>0</v>
      </c>
      <c r="P22096">
        <v>0</v>
      </c>
      <c r="Q22096">
        <v>0</v>
      </c>
      <c r="S22096">
        <v>0</v>
      </c>
    </row>
    <row r="22097" spans="1:19" x14ac:dyDescent="0.3">
      <c r="A22097" t="str">
        <f t="shared" si="7"/>
        <v>RiversideA-CRA FFJul-24</v>
      </c>
      <c r="B22097" s="171" t="s">
        <v>43708</v>
      </c>
      <c r="C22097" s="171" t="s">
        <v>209</v>
      </c>
      <c r="D22097" s="171" t="s">
        <v>80</v>
      </c>
      <c r="E22097" s="11">
        <v>45474</v>
      </c>
      <c r="F22097">
        <v>0</v>
      </c>
      <c r="G22097">
        <v>0</v>
      </c>
      <c r="I22097">
        <v>0</v>
      </c>
      <c r="J22097">
        <v>0</v>
      </c>
      <c r="L22097">
        <v>0</v>
      </c>
      <c r="N22097">
        <v>0</v>
      </c>
      <c r="P22097">
        <v>0</v>
      </c>
      <c r="Q22097">
        <v>0</v>
      </c>
      <c r="S22097">
        <v>0</v>
      </c>
    </row>
    <row r="22098" spans="1:19" x14ac:dyDescent="0.3">
      <c r="A22098" t="str">
        <f t="shared" si="7"/>
        <v>Adoptions TogetherCPP-FV FFJul-24</v>
      </c>
      <c r="B22098" s="171" t="s">
        <v>43709</v>
      </c>
      <c r="C22098" s="171" t="s">
        <v>76</v>
      </c>
      <c r="D22098" s="171" t="s">
        <v>80</v>
      </c>
      <c r="E22098" s="11">
        <v>45474</v>
      </c>
      <c r="F22098">
        <v>0</v>
      </c>
      <c r="G22098">
        <v>0</v>
      </c>
      <c r="I22098">
        <v>0</v>
      </c>
      <c r="J22098">
        <v>0</v>
      </c>
      <c r="L22098">
        <v>0</v>
      </c>
      <c r="N22098">
        <v>0</v>
      </c>
      <c r="P22098">
        <v>0</v>
      </c>
      <c r="Q22098">
        <v>0</v>
      </c>
      <c r="S22098">
        <v>0</v>
      </c>
    </row>
    <row r="22099" spans="1:19" x14ac:dyDescent="0.3">
      <c r="A22099" t="str">
        <f t="shared" si="7"/>
        <v>Community ConnectionsCPP-FV DCSJul-24</v>
      </c>
      <c r="B22099" s="171" t="s">
        <v>43710</v>
      </c>
      <c r="C22099" s="171" t="s">
        <v>15340</v>
      </c>
      <c r="D22099" s="171" t="s">
        <v>15341</v>
      </c>
      <c r="E22099" s="11">
        <v>45474</v>
      </c>
      <c r="F22099">
        <v>0</v>
      </c>
      <c r="G22099">
        <v>0</v>
      </c>
      <c r="I22099">
        <v>0</v>
      </c>
      <c r="J22099">
        <v>0</v>
      </c>
      <c r="L22099">
        <v>0</v>
      </c>
      <c r="N22099">
        <v>0</v>
      </c>
      <c r="P22099">
        <v>0</v>
      </c>
      <c r="Q22099">
        <v>0</v>
      </c>
      <c r="S22099">
        <v>0</v>
      </c>
    </row>
    <row r="22100" spans="1:19" x14ac:dyDescent="0.3">
      <c r="A22100" t="str">
        <f t="shared" si="7"/>
        <v>Community ConnectionsCPP-FV FFJul-24</v>
      </c>
      <c r="B22100" s="171" t="s">
        <v>43711</v>
      </c>
      <c r="C22100" s="171" t="s">
        <v>15340</v>
      </c>
      <c r="D22100" s="171" t="s">
        <v>80</v>
      </c>
      <c r="E22100" s="11">
        <v>45474</v>
      </c>
      <c r="F22100">
        <v>0</v>
      </c>
      <c r="G22100">
        <v>0</v>
      </c>
      <c r="I22100">
        <v>0</v>
      </c>
      <c r="J22100">
        <v>0</v>
      </c>
      <c r="L22100">
        <v>0</v>
      </c>
      <c r="N22100">
        <v>0</v>
      </c>
      <c r="P22100">
        <v>0</v>
      </c>
      <c r="Q22100">
        <v>0</v>
      </c>
      <c r="S22100">
        <v>0</v>
      </c>
    </row>
    <row r="22101" spans="1:19" x14ac:dyDescent="0.3">
      <c r="A22101" t="str">
        <f t="shared" si="7"/>
        <v>Foundations for Home &amp; CommunityCPP-FV DCSJul-24</v>
      </c>
      <c r="B22101" s="171" t="s">
        <v>43712</v>
      </c>
      <c r="C22101" s="171" t="s">
        <v>15344</v>
      </c>
      <c r="D22101" s="171" t="s">
        <v>15341</v>
      </c>
      <c r="E22101" s="11">
        <v>45474</v>
      </c>
      <c r="F22101">
        <v>0</v>
      </c>
      <c r="G22101">
        <v>0</v>
      </c>
      <c r="I22101">
        <v>0</v>
      </c>
      <c r="J22101">
        <v>0</v>
      </c>
      <c r="L22101">
        <v>0</v>
      </c>
      <c r="N22101">
        <v>0</v>
      </c>
      <c r="P22101">
        <v>0</v>
      </c>
      <c r="Q22101">
        <v>0</v>
      </c>
      <c r="S22101">
        <v>0</v>
      </c>
    </row>
    <row r="22102" spans="1:19" x14ac:dyDescent="0.3">
      <c r="A22102" t="str">
        <f t="shared" si="7"/>
        <v>Marys CenterCPP-FV DCSJul-24</v>
      </c>
      <c r="B22102" s="171" t="s">
        <v>43713</v>
      </c>
      <c r="C22102" s="171" t="s">
        <v>15347</v>
      </c>
      <c r="D22102" s="171" t="s">
        <v>15341</v>
      </c>
      <c r="E22102" s="11">
        <v>45474</v>
      </c>
      <c r="F22102">
        <v>0</v>
      </c>
      <c r="G22102">
        <v>0</v>
      </c>
      <c r="I22102">
        <v>0</v>
      </c>
      <c r="J22102">
        <v>0</v>
      </c>
      <c r="L22102">
        <v>0</v>
      </c>
      <c r="N22102">
        <v>0</v>
      </c>
      <c r="P22102">
        <v>0</v>
      </c>
      <c r="Q22102">
        <v>0</v>
      </c>
      <c r="S22102">
        <v>0</v>
      </c>
    </row>
    <row r="22103" spans="1:19" x14ac:dyDescent="0.3">
      <c r="A22103" t="str">
        <f t="shared" si="7"/>
        <v>Marys CenterCPP-FV FFJul-24</v>
      </c>
      <c r="B22103" s="171" t="s">
        <v>43714</v>
      </c>
      <c r="C22103" s="171" t="s">
        <v>15347</v>
      </c>
      <c r="D22103" s="171" t="s">
        <v>80</v>
      </c>
      <c r="E22103" s="11">
        <v>45474</v>
      </c>
      <c r="F22103">
        <v>1.5</v>
      </c>
      <c r="G22103">
        <v>1</v>
      </c>
      <c r="I22103">
        <v>5</v>
      </c>
      <c r="J22103">
        <v>9</v>
      </c>
      <c r="L22103">
        <v>6</v>
      </c>
      <c r="N22103">
        <v>5</v>
      </c>
      <c r="P22103">
        <v>0</v>
      </c>
      <c r="Q22103">
        <v>0</v>
      </c>
      <c r="S22103">
        <v>0</v>
      </c>
    </row>
    <row r="22104" spans="1:19" x14ac:dyDescent="0.3">
      <c r="A22104" t="str">
        <f t="shared" si="7"/>
        <v>PIECECPP-FV DCSJul-24</v>
      </c>
      <c r="B22104" s="171" t="s">
        <v>43715</v>
      </c>
      <c r="C22104" s="171" t="s">
        <v>203</v>
      </c>
      <c r="D22104" s="171" t="s">
        <v>15341</v>
      </c>
      <c r="E22104" s="11">
        <v>45474</v>
      </c>
      <c r="F22104">
        <v>0</v>
      </c>
      <c r="G22104">
        <v>0</v>
      </c>
      <c r="I22104">
        <v>0</v>
      </c>
      <c r="J22104">
        <v>0</v>
      </c>
      <c r="L22104">
        <v>0</v>
      </c>
      <c r="N22104">
        <v>0</v>
      </c>
      <c r="P22104">
        <v>0</v>
      </c>
      <c r="Q22104">
        <v>0</v>
      </c>
      <c r="S22104">
        <v>0</v>
      </c>
    </row>
    <row r="22105" spans="1:19" x14ac:dyDescent="0.3">
      <c r="A22105" t="str">
        <f t="shared" si="7"/>
        <v>PIECECPP-FV FFJul-24</v>
      </c>
      <c r="B22105" s="171" t="s">
        <v>43716</v>
      </c>
      <c r="C22105" s="171" t="s">
        <v>203</v>
      </c>
      <c r="D22105" s="171" t="s">
        <v>80</v>
      </c>
      <c r="E22105" s="11">
        <v>45474</v>
      </c>
      <c r="F22105">
        <v>3</v>
      </c>
      <c r="G22105">
        <v>3</v>
      </c>
      <c r="I22105">
        <v>4</v>
      </c>
      <c r="J22105">
        <v>15</v>
      </c>
      <c r="L22105">
        <v>15</v>
      </c>
      <c r="N22105">
        <v>3</v>
      </c>
      <c r="P22105">
        <v>0</v>
      </c>
      <c r="Q22105">
        <v>0</v>
      </c>
      <c r="S22105">
        <v>1</v>
      </c>
    </row>
    <row r="22106" spans="1:19" x14ac:dyDescent="0.3">
      <c r="A22106" t="str">
        <f t="shared" si="7"/>
        <v>Medstar GeorgetownCPP-FV DCSJul-24</v>
      </c>
      <c r="B22106" s="171" t="s">
        <v>43717</v>
      </c>
      <c r="C22106" s="171" t="s">
        <v>24281</v>
      </c>
      <c r="D22106" s="171" t="s">
        <v>15341</v>
      </c>
      <c r="E22106" s="11">
        <v>45474</v>
      </c>
      <c r="F22106">
        <v>0</v>
      </c>
      <c r="G22106">
        <v>0</v>
      </c>
      <c r="I22106">
        <v>0</v>
      </c>
      <c r="J22106">
        <v>0</v>
      </c>
      <c r="L22106">
        <v>0</v>
      </c>
      <c r="N22106">
        <v>0</v>
      </c>
      <c r="P22106">
        <v>0</v>
      </c>
      <c r="Q22106">
        <v>0</v>
      </c>
      <c r="S22106">
        <v>0</v>
      </c>
    </row>
    <row r="22107" spans="1:19" x14ac:dyDescent="0.3">
      <c r="A22107" t="str">
        <f t="shared" si="7"/>
        <v>Medstar GeorgetownCPP-FV FFJul-24</v>
      </c>
      <c r="B22107" s="171" t="s">
        <v>43718</v>
      </c>
      <c r="C22107" s="171" t="s">
        <v>24281</v>
      </c>
      <c r="D22107" s="171" t="s">
        <v>80</v>
      </c>
      <c r="E22107" s="11">
        <v>45474</v>
      </c>
      <c r="F22107">
        <v>0</v>
      </c>
      <c r="G22107">
        <v>0</v>
      </c>
      <c r="I22107">
        <v>0</v>
      </c>
      <c r="J22107">
        <v>0</v>
      </c>
      <c r="L22107">
        <v>0</v>
      </c>
      <c r="N22107">
        <v>0</v>
      </c>
      <c r="P22107">
        <v>0</v>
      </c>
      <c r="Q22107">
        <v>0</v>
      </c>
      <c r="S22107">
        <v>0</v>
      </c>
    </row>
    <row r="22108" spans="1:19" x14ac:dyDescent="0.3">
      <c r="A22108" t="str">
        <f t="shared" si="7"/>
        <v>Better MorningsFFT FFJul-24</v>
      </c>
      <c r="B22108" s="171" t="s">
        <v>43719</v>
      </c>
      <c r="C22108" s="171" t="s">
        <v>24284</v>
      </c>
      <c r="D22108" s="171" t="s">
        <v>80</v>
      </c>
      <c r="E22108" s="11">
        <v>45474</v>
      </c>
      <c r="F22108">
        <v>2</v>
      </c>
      <c r="G22108">
        <v>3</v>
      </c>
      <c r="I22108">
        <v>11</v>
      </c>
      <c r="J22108">
        <v>12</v>
      </c>
      <c r="L22108">
        <v>17</v>
      </c>
      <c r="N22108">
        <v>5</v>
      </c>
      <c r="P22108">
        <v>0</v>
      </c>
      <c r="Q22108">
        <v>0</v>
      </c>
      <c r="S22108">
        <v>6</v>
      </c>
    </row>
    <row r="22109" spans="1:19" x14ac:dyDescent="0.3">
      <c r="A22109" t="str">
        <f t="shared" si="7"/>
        <v>CatholicFFT FFJul-24</v>
      </c>
      <c r="B22109" s="171" t="s">
        <v>43720</v>
      </c>
      <c r="C22109" s="171" t="s">
        <v>18126</v>
      </c>
      <c r="D22109" s="171" t="s">
        <v>80</v>
      </c>
      <c r="E22109" s="11">
        <v>45474</v>
      </c>
      <c r="F22109">
        <v>0</v>
      </c>
      <c r="G22109">
        <v>0</v>
      </c>
      <c r="I22109">
        <v>0</v>
      </c>
      <c r="J22109">
        <v>0</v>
      </c>
      <c r="L22109">
        <v>0</v>
      </c>
      <c r="N22109">
        <v>0</v>
      </c>
      <c r="P22109">
        <v>0</v>
      </c>
      <c r="Q22109">
        <v>0</v>
      </c>
      <c r="S22109">
        <v>0</v>
      </c>
    </row>
    <row r="22110" spans="1:19" x14ac:dyDescent="0.3">
      <c r="A22110" t="str">
        <f t="shared" si="7"/>
        <v>First Home CareFFT FFJul-24</v>
      </c>
      <c r="B22110" s="171" t="s">
        <v>43721</v>
      </c>
      <c r="C22110" s="171" t="s">
        <v>128</v>
      </c>
      <c r="D22110" s="171" t="s">
        <v>80</v>
      </c>
      <c r="E22110" s="11">
        <v>45474</v>
      </c>
      <c r="F22110">
        <v>0</v>
      </c>
      <c r="G22110">
        <v>0</v>
      </c>
      <c r="I22110">
        <v>0</v>
      </c>
      <c r="J22110">
        <v>0</v>
      </c>
      <c r="L22110">
        <v>0</v>
      </c>
      <c r="N22110">
        <v>0</v>
      </c>
      <c r="P22110">
        <v>0</v>
      </c>
      <c r="Q22110">
        <v>0</v>
      </c>
      <c r="S22110">
        <v>0</v>
      </c>
    </row>
    <row r="22111" spans="1:19" x14ac:dyDescent="0.3">
      <c r="A22111" t="str">
        <f t="shared" si="7"/>
        <v>Foundations for Home &amp; CommunityFFT FFJul-24</v>
      </c>
      <c r="B22111" s="171" t="s">
        <v>43722</v>
      </c>
      <c r="C22111" s="171" t="s">
        <v>14824</v>
      </c>
      <c r="D22111" s="171" t="s">
        <v>80</v>
      </c>
      <c r="E22111" s="11">
        <v>45474</v>
      </c>
      <c r="F22111">
        <v>0</v>
      </c>
      <c r="G22111">
        <v>0</v>
      </c>
      <c r="I22111">
        <v>0</v>
      </c>
      <c r="J22111">
        <v>0</v>
      </c>
      <c r="L22111">
        <v>0</v>
      </c>
      <c r="N22111">
        <v>0</v>
      </c>
      <c r="P22111">
        <v>0</v>
      </c>
      <c r="Q22111">
        <v>0</v>
      </c>
      <c r="S22111">
        <v>0</v>
      </c>
    </row>
    <row r="22112" spans="1:19" x14ac:dyDescent="0.3">
      <c r="A22112" t="str">
        <f t="shared" si="7"/>
        <v>HillcrestFFT FFJul-24</v>
      </c>
      <c r="B22112" s="171" t="s">
        <v>43723</v>
      </c>
      <c r="C22112" s="171" t="s">
        <v>152</v>
      </c>
      <c r="D22112" s="171" t="s">
        <v>80</v>
      </c>
      <c r="E22112" s="11">
        <v>45474</v>
      </c>
      <c r="F22112">
        <v>0</v>
      </c>
      <c r="G22112">
        <v>0</v>
      </c>
      <c r="I22112">
        <v>0</v>
      </c>
      <c r="J22112">
        <v>0</v>
      </c>
      <c r="L22112">
        <v>0</v>
      </c>
      <c r="N22112">
        <v>0</v>
      </c>
      <c r="P22112">
        <v>0</v>
      </c>
      <c r="Q22112">
        <v>0</v>
      </c>
      <c r="S22112">
        <v>0</v>
      </c>
    </row>
    <row r="22113" spans="1:19" x14ac:dyDescent="0.3">
      <c r="A22113" t="str">
        <f t="shared" si="7"/>
        <v>PASSFFT FFJul-24</v>
      </c>
      <c r="B22113" s="171" t="s">
        <v>43724</v>
      </c>
      <c r="C22113" s="171" t="s">
        <v>194</v>
      </c>
      <c r="D22113" s="171" t="s">
        <v>80</v>
      </c>
      <c r="E22113" s="11">
        <v>45474</v>
      </c>
      <c r="F22113">
        <v>2</v>
      </c>
      <c r="G22113">
        <v>5</v>
      </c>
      <c r="I22113">
        <v>11</v>
      </c>
      <c r="J22113">
        <v>12</v>
      </c>
      <c r="L22113">
        <v>27</v>
      </c>
      <c r="N22113">
        <v>8</v>
      </c>
      <c r="P22113">
        <v>2</v>
      </c>
      <c r="Q22113">
        <v>2</v>
      </c>
      <c r="S22113">
        <v>0</v>
      </c>
    </row>
    <row r="22114" spans="1:19" x14ac:dyDescent="0.3">
      <c r="A22114" t="str">
        <f t="shared" si="7"/>
        <v>Better MorningsIHCBS FFJul-24</v>
      </c>
      <c r="B22114" s="171" t="s">
        <v>43725</v>
      </c>
      <c r="C22114" s="171" t="s">
        <v>39930</v>
      </c>
      <c r="D22114" s="171" t="s">
        <v>80</v>
      </c>
      <c r="E22114" s="11">
        <v>45474</v>
      </c>
      <c r="F22114">
        <v>6</v>
      </c>
      <c r="G22114">
        <v>7</v>
      </c>
      <c r="I22114">
        <v>18</v>
      </c>
      <c r="J22114">
        <v>24</v>
      </c>
      <c r="L22114">
        <v>28</v>
      </c>
      <c r="N22114">
        <v>12</v>
      </c>
      <c r="P22114">
        <v>9</v>
      </c>
      <c r="Q22114">
        <v>9</v>
      </c>
      <c r="S22114">
        <v>6</v>
      </c>
    </row>
    <row r="22115" spans="1:19" x14ac:dyDescent="0.3">
      <c r="A22115" t="str">
        <f t="shared" si="7"/>
        <v>HillcrestIHCBS FFJul-24</v>
      </c>
      <c r="B22115" s="171" t="s">
        <v>43726</v>
      </c>
      <c r="C22115" s="171" t="s">
        <v>39933</v>
      </c>
      <c r="D22115" s="171" t="s">
        <v>80</v>
      </c>
      <c r="E22115" s="11">
        <v>45474</v>
      </c>
      <c r="F22115">
        <v>3</v>
      </c>
      <c r="G22115">
        <v>1</v>
      </c>
      <c r="I22115">
        <v>15</v>
      </c>
      <c r="J22115">
        <v>12</v>
      </c>
      <c r="L22115">
        <v>4</v>
      </c>
      <c r="N22115">
        <v>15</v>
      </c>
      <c r="P22115">
        <v>0</v>
      </c>
      <c r="Q22115">
        <v>1</v>
      </c>
      <c r="S22115">
        <v>0</v>
      </c>
    </row>
    <row r="22116" spans="1:19" x14ac:dyDescent="0.3">
      <c r="A22116" t="str">
        <f t="shared" si="7"/>
        <v>LESIHCBS FFJul-24</v>
      </c>
      <c r="B22116" s="171" t="s">
        <v>43727</v>
      </c>
      <c r="C22116" s="171" t="s">
        <v>39936</v>
      </c>
      <c r="D22116" s="171" t="s">
        <v>80</v>
      </c>
      <c r="E22116" s="11">
        <v>45474</v>
      </c>
      <c r="F22116">
        <v>0</v>
      </c>
      <c r="G22116">
        <v>1</v>
      </c>
      <c r="I22116">
        <v>0</v>
      </c>
      <c r="J22116">
        <v>0</v>
      </c>
      <c r="L22116">
        <v>4</v>
      </c>
      <c r="N22116">
        <v>0</v>
      </c>
      <c r="P22116">
        <v>0</v>
      </c>
      <c r="Q22116">
        <v>0</v>
      </c>
      <c r="S22116">
        <v>0</v>
      </c>
    </row>
    <row r="22117" spans="1:19" x14ac:dyDescent="0.3">
      <c r="A22117" t="str">
        <f t="shared" si="7"/>
        <v>MBI HSIHCBS FFJul-24</v>
      </c>
      <c r="B22117" s="171" t="s">
        <v>43728</v>
      </c>
      <c r="C22117" s="171" t="s">
        <v>39939</v>
      </c>
      <c r="D22117" s="171" t="s">
        <v>80</v>
      </c>
      <c r="E22117" s="11">
        <v>45474</v>
      </c>
      <c r="F22117">
        <v>1</v>
      </c>
      <c r="G22117">
        <v>1</v>
      </c>
      <c r="I22117">
        <v>6</v>
      </c>
      <c r="J22117">
        <v>4</v>
      </c>
      <c r="L22117">
        <v>4</v>
      </c>
      <c r="N22117">
        <v>5</v>
      </c>
      <c r="P22117">
        <v>0</v>
      </c>
      <c r="Q22117">
        <v>0</v>
      </c>
      <c r="S22117">
        <v>1</v>
      </c>
    </row>
    <row r="22118" spans="1:19" x14ac:dyDescent="0.3">
      <c r="A22118" t="str">
        <f t="shared" si="7"/>
        <v>MD Family ResourcesIHCBS FFJul-24</v>
      </c>
      <c r="B22118" s="171" t="s">
        <v>43729</v>
      </c>
      <c r="C22118" s="171" t="s">
        <v>39942</v>
      </c>
      <c r="D22118" s="171" t="s">
        <v>80</v>
      </c>
      <c r="E22118" s="11">
        <v>45474</v>
      </c>
      <c r="F22118">
        <v>1</v>
      </c>
      <c r="G22118">
        <v>3</v>
      </c>
      <c r="I22118">
        <v>1</v>
      </c>
      <c r="J22118">
        <v>4</v>
      </c>
      <c r="L22118">
        <v>12</v>
      </c>
      <c r="N22118">
        <v>1</v>
      </c>
      <c r="P22118">
        <v>0</v>
      </c>
      <c r="Q22118">
        <v>0</v>
      </c>
      <c r="S22118">
        <v>0</v>
      </c>
    </row>
    <row r="22119" spans="1:19" x14ac:dyDescent="0.3">
      <c r="A22119" t="str">
        <f t="shared" si="7"/>
        <v>LCSMST FFJul-24</v>
      </c>
      <c r="B22119" s="171" t="s">
        <v>43730</v>
      </c>
      <c r="C22119" s="171" t="s">
        <v>18137</v>
      </c>
      <c r="D22119" s="171" t="s">
        <v>80</v>
      </c>
      <c r="E22119" s="11">
        <v>45474</v>
      </c>
      <c r="F22119">
        <v>0</v>
      </c>
      <c r="G22119">
        <v>0</v>
      </c>
      <c r="I22119">
        <v>0</v>
      </c>
      <c r="J22119">
        <v>0</v>
      </c>
      <c r="L22119">
        <v>0</v>
      </c>
      <c r="N22119">
        <v>0</v>
      </c>
      <c r="P22119">
        <v>0</v>
      </c>
      <c r="Q22119">
        <v>0</v>
      </c>
      <c r="S22119">
        <v>0</v>
      </c>
    </row>
    <row r="22120" spans="1:19" x14ac:dyDescent="0.3">
      <c r="A22120" t="str">
        <f t="shared" si="7"/>
        <v>MBI HSMST FFJul-24</v>
      </c>
      <c r="B22120" s="171" t="s">
        <v>43731</v>
      </c>
      <c r="C22120" s="171" t="s">
        <v>18140</v>
      </c>
      <c r="D22120" s="171" t="s">
        <v>80</v>
      </c>
      <c r="E22120" s="11">
        <v>45474</v>
      </c>
      <c r="F22120">
        <v>2</v>
      </c>
      <c r="G22120">
        <v>4</v>
      </c>
      <c r="I22120">
        <v>7</v>
      </c>
      <c r="J22120">
        <v>10</v>
      </c>
      <c r="L22120">
        <v>20</v>
      </c>
      <c r="N22120">
        <v>6</v>
      </c>
      <c r="P22120">
        <v>0</v>
      </c>
      <c r="Q22120">
        <v>0</v>
      </c>
      <c r="S22120">
        <v>1</v>
      </c>
    </row>
    <row r="22121" spans="1:19" x14ac:dyDescent="0.3">
      <c r="A22121" t="str">
        <f t="shared" si="7"/>
        <v>Youth VillagesMST FFJul-24</v>
      </c>
      <c r="B22121" s="171" t="s">
        <v>43732</v>
      </c>
      <c r="C22121" s="171" t="s">
        <v>236</v>
      </c>
      <c r="D22121" s="171" t="s">
        <v>80</v>
      </c>
      <c r="E22121" s="11">
        <v>45474</v>
      </c>
      <c r="F22121">
        <v>0</v>
      </c>
      <c r="G22121">
        <v>0</v>
      </c>
      <c r="I22121">
        <v>0</v>
      </c>
      <c r="J22121">
        <v>0</v>
      </c>
      <c r="L22121">
        <v>0</v>
      </c>
      <c r="N22121">
        <v>0</v>
      </c>
      <c r="P22121">
        <v>0</v>
      </c>
      <c r="Q22121">
        <v>0</v>
      </c>
      <c r="S22121">
        <v>0</v>
      </c>
    </row>
    <row r="22122" spans="1:19" x14ac:dyDescent="0.3">
      <c r="A22122" t="str">
        <f t="shared" si="7"/>
        <v>Youth VillagesMST-PSB FFJul-24</v>
      </c>
      <c r="B22122" s="171" t="s">
        <v>43733</v>
      </c>
      <c r="C22122" s="171" t="s">
        <v>239</v>
      </c>
      <c r="D22122" s="171" t="s">
        <v>80</v>
      </c>
      <c r="E22122" s="11">
        <v>45474</v>
      </c>
      <c r="F22122">
        <v>0</v>
      </c>
      <c r="G22122">
        <v>0</v>
      </c>
      <c r="I22122">
        <v>0</v>
      </c>
      <c r="J22122">
        <v>0</v>
      </c>
      <c r="L22122">
        <v>0</v>
      </c>
      <c r="N22122">
        <v>0</v>
      </c>
      <c r="P22122">
        <v>0</v>
      </c>
      <c r="Q22122">
        <v>0</v>
      </c>
      <c r="S22122">
        <v>0</v>
      </c>
    </row>
    <row r="22123" spans="1:19" x14ac:dyDescent="0.3">
      <c r="A22123" t="str">
        <f t="shared" si="7"/>
        <v>Marys CenterPCIT FFJul-24</v>
      </c>
      <c r="B22123" s="171" t="s">
        <v>43734</v>
      </c>
      <c r="C22123" s="171" t="s">
        <v>176</v>
      </c>
      <c r="D22123" s="171" t="s">
        <v>80</v>
      </c>
      <c r="E22123" s="11">
        <v>45474</v>
      </c>
      <c r="F22123">
        <v>2</v>
      </c>
      <c r="G22123">
        <v>2</v>
      </c>
      <c r="I22123">
        <v>6</v>
      </c>
      <c r="J22123">
        <v>11</v>
      </c>
      <c r="L22123">
        <v>11</v>
      </c>
      <c r="N22123">
        <v>6</v>
      </c>
      <c r="P22123">
        <v>0</v>
      </c>
      <c r="Q22123">
        <v>0</v>
      </c>
      <c r="S22123">
        <v>6</v>
      </c>
    </row>
    <row r="22124" spans="1:19" x14ac:dyDescent="0.3">
      <c r="A22124" t="str">
        <f t="shared" si="7"/>
        <v>PIECEPCIT FFJul-24</v>
      </c>
      <c r="B22124" s="171" t="s">
        <v>43735</v>
      </c>
      <c r="C22124" s="171" t="s">
        <v>206</v>
      </c>
      <c r="D22124" s="171" t="s">
        <v>80</v>
      </c>
      <c r="E22124" s="11">
        <v>45474</v>
      </c>
      <c r="F22124">
        <v>1.5</v>
      </c>
      <c r="G22124">
        <v>2</v>
      </c>
      <c r="I22124">
        <v>1</v>
      </c>
      <c r="J22124">
        <v>7</v>
      </c>
      <c r="L22124">
        <v>8</v>
      </c>
      <c r="N22124">
        <v>1</v>
      </c>
      <c r="P22124">
        <v>0</v>
      </c>
      <c r="Q22124">
        <v>0</v>
      </c>
      <c r="S22124">
        <v>1</v>
      </c>
    </row>
    <row r="22125" spans="1:19" x14ac:dyDescent="0.3">
      <c r="A22125" t="str">
        <f t="shared" si="7"/>
        <v>Marys CenterPCIT DCSJul-24</v>
      </c>
      <c r="B22125" s="171" t="s">
        <v>43736</v>
      </c>
      <c r="C22125" s="171" t="s">
        <v>176</v>
      </c>
      <c r="D22125" s="171" t="s">
        <v>15341</v>
      </c>
      <c r="E22125" s="11">
        <v>45474</v>
      </c>
      <c r="F22125">
        <v>0</v>
      </c>
      <c r="G22125">
        <v>0</v>
      </c>
      <c r="I22125">
        <v>0</v>
      </c>
      <c r="J22125">
        <v>0</v>
      </c>
      <c r="L22125">
        <v>0</v>
      </c>
      <c r="N22125">
        <v>0</v>
      </c>
      <c r="P22125">
        <v>0</v>
      </c>
      <c r="Q22125">
        <v>0</v>
      </c>
      <c r="S22125">
        <v>0</v>
      </c>
    </row>
    <row r="22126" spans="1:19" x14ac:dyDescent="0.3">
      <c r="A22126" t="str">
        <f t="shared" si="7"/>
        <v>PIECEPCIT DCSJul-24</v>
      </c>
      <c r="B22126" s="171" t="s">
        <v>43737</v>
      </c>
      <c r="C22126" s="171" t="s">
        <v>206</v>
      </c>
      <c r="D22126" s="171" t="s">
        <v>15341</v>
      </c>
      <c r="E22126" s="11">
        <v>45474</v>
      </c>
      <c r="F22126">
        <v>0</v>
      </c>
      <c r="G22126">
        <v>0</v>
      </c>
      <c r="I22126">
        <v>0</v>
      </c>
      <c r="J22126">
        <v>0</v>
      </c>
      <c r="L22126">
        <v>0</v>
      </c>
      <c r="N22126">
        <v>0</v>
      </c>
      <c r="P22126">
        <v>0</v>
      </c>
      <c r="Q22126">
        <v>0</v>
      </c>
      <c r="S22126">
        <v>0</v>
      </c>
    </row>
    <row r="22127" spans="1:19" x14ac:dyDescent="0.3">
      <c r="A22127" t="str">
        <f t="shared" si="7"/>
        <v>Community ConnectionsPCIT DCSJul-24</v>
      </c>
      <c r="B22127" s="171" t="s">
        <v>43738</v>
      </c>
      <c r="C22127" s="171" t="s">
        <v>16544</v>
      </c>
      <c r="D22127" s="171" t="s">
        <v>15341</v>
      </c>
      <c r="E22127" s="11">
        <v>45474</v>
      </c>
      <c r="F22127">
        <v>0</v>
      </c>
      <c r="G22127">
        <v>0</v>
      </c>
      <c r="I22127">
        <v>0</v>
      </c>
      <c r="J22127">
        <v>0</v>
      </c>
      <c r="L22127">
        <v>0</v>
      </c>
      <c r="N22127">
        <v>0</v>
      </c>
      <c r="P22127">
        <v>0</v>
      </c>
      <c r="Q22127">
        <v>0</v>
      </c>
      <c r="S22127">
        <v>0</v>
      </c>
    </row>
    <row r="22128" spans="1:19" x14ac:dyDescent="0.3">
      <c r="A22128" t="str">
        <f t="shared" si="7"/>
        <v>Community ConnectionsPCIT FFJul-24</v>
      </c>
      <c r="B22128" s="171" t="s">
        <v>43739</v>
      </c>
      <c r="C22128" s="171" t="s">
        <v>16544</v>
      </c>
      <c r="D22128" s="171" t="s">
        <v>80</v>
      </c>
      <c r="E22128" s="11">
        <v>45474</v>
      </c>
      <c r="F22128">
        <v>0</v>
      </c>
      <c r="G22128">
        <v>0</v>
      </c>
      <c r="I22128">
        <v>0</v>
      </c>
      <c r="J22128">
        <v>0</v>
      </c>
      <c r="L22128">
        <v>0</v>
      </c>
      <c r="N22128">
        <v>0</v>
      </c>
      <c r="P22128">
        <v>0</v>
      </c>
      <c r="Q22128">
        <v>0</v>
      </c>
      <c r="S22128">
        <v>0</v>
      </c>
    </row>
    <row r="22129" spans="1:19" x14ac:dyDescent="0.3">
      <c r="A22129" t="str">
        <f t="shared" si="7"/>
        <v>Medstar GeorgetownPCIT DCSJul-24</v>
      </c>
      <c r="B22129" s="171" t="s">
        <v>43740</v>
      </c>
      <c r="C22129" s="171" t="s">
        <v>24315</v>
      </c>
      <c r="D22129" s="171" t="s">
        <v>15341</v>
      </c>
      <c r="E22129" s="11">
        <v>45474</v>
      </c>
      <c r="F22129">
        <v>0</v>
      </c>
      <c r="G22129">
        <v>0</v>
      </c>
      <c r="I22129">
        <v>0</v>
      </c>
      <c r="J22129">
        <v>0</v>
      </c>
      <c r="L22129">
        <v>0</v>
      </c>
      <c r="N22129">
        <v>0</v>
      </c>
      <c r="P22129">
        <v>0</v>
      </c>
      <c r="Q22129">
        <v>0</v>
      </c>
      <c r="S22129">
        <v>0</v>
      </c>
    </row>
    <row r="22130" spans="1:19" x14ac:dyDescent="0.3">
      <c r="A22130" t="str">
        <f t="shared" si="7"/>
        <v>Medstar GeorgetownPCIT FFJul-24</v>
      </c>
      <c r="B22130" s="171" t="s">
        <v>43741</v>
      </c>
      <c r="C22130" s="171" t="s">
        <v>24315</v>
      </c>
      <c r="D22130" s="171" t="s">
        <v>80</v>
      </c>
      <c r="E22130" s="11">
        <v>45474</v>
      </c>
      <c r="F22130">
        <v>0</v>
      </c>
      <c r="G22130">
        <v>0</v>
      </c>
      <c r="I22130">
        <v>0</v>
      </c>
      <c r="J22130">
        <v>0</v>
      </c>
      <c r="L22130">
        <v>0</v>
      </c>
      <c r="N22130">
        <v>0</v>
      </c>
      <c r="P22130">
        <v>0</v>
      </c>
      <c r="Q22130">
        <v>0</v>
      </c>
      <c r="S22130">
        <v>0</v>
      </c>
    </row>
    <row r="22131" spans="1:19" x14ac:dyDescent="0.3">
      <c r="A22131" t="str">
        <f t="shared" si="7"/>
        <v>Marys CenterPCIT-T FFJul-24</v>
      </c>
      <c r="B22131" s="171" t="s">
        <v>43742</v>
      </c>
      <c r="C22131" s="171" t="s">
        <v>34833</v>
      </c>
      <c r="D22131" s="171" t="s">
        <v>80</v>
      </c>
      <c r="E22131" s="11">
        <v>45474</v>
      </c>
      <c r="F22131">
        <v>1.5</v>
      </c>
      <c r="G22131">
        <v>2</v>
      </c>
      <c r="I22131">
        <v>2</v>
      </c>
      <c r="J22131">
        <v>9</v>
      </c>
      <c r="L22131">
        <v>11</v>
      </c>
      <c r="N22131">
        <v>2</v>
      </c>
      <c r="P22131">
        <v>0</v>
      </c>
      <c r="Q22131">
        <v>0</v>
      </c>
      <c r="S22131">
        <v>0</v>
      </c>
    </row>
    <row r="22132" spans="1:19" x14ac:dyDescent="0.3">
      <c r="A22132" t="str">
        <f t="shared" si="7"/>
        <v>PIECEPCIT-T FFJul-24</v>
      </c>
      <c r="B22132" s="171" t="s">
        <v>43743</v>
      </c>
      <c r="C22132" s="171" t="s">
        <v>34836</v>
      </c>
      <c r="D22132" s="171" t="s">
        <v>80</v>
      </c>
      <c r="E22132" s="11">
        <v>45474</v>
      </c>
      <c r="F22132">
        <v>1.5</v>
      </c>
      <c r="G22132">
        <v>1.5</v>
      </c>
      <c r="I22132">
        <v>1</v>
      </c>
      <c r="J22132">
        <v>7</v>
      </c>
      <c r="L22132">
        <v>7</v>
      </c>
      <c r="N22132">
        <v>1</v>
      </c>
      <c r="P22132">
        <v>0</v>
      </c>
      <c r="Q22132">
        <v>0</v>
      </c>
      <c r="S22132">
        <v>0</v>
      </c>
    </row>
    <row r="22133" spans="1:19" x14ac:dyDescent="0.3">
      <c r="A22133" t="str">
        <f t="shared" si="7"/>
        <v>Community ConnectionsTF-CBT FFJul-24</v>
      </c>
      <c r="B22133" s="171" t="s">
        <v>43744</v>
      </c>
      <c r="C22133" s="171" t="s">
        <v>113</v>
      </c>
      <c r="D22133" s="171" t="s">
        <v>80</v>
      </c>
      <c r="E22133" s="11">
        <v>45474</v>
      </c>
      <c r="F22133">
        <v>0</v>
      </c>
      <c r="G22133">
        <v>0</v>
      </c>
      <c r="I22133">
        <v>0</v>
      </c>
      <c r="J22133">
        <v>0</v>
      </c>
      <c r="L22133">
        <v>0</v>
      </c>
      <c r="N22133">
        <v>0</v>
      </c>
      <c r="P22133">
        <v>0</v>
      </c>
      <c r="Q22133">
        <v>0</v>
      </c>
      <c r="S22133">
        <v>0</v>
      </c>
    </row>
    <row r="22134" spans="1:19" x14ac:dyDescent="0.3">
      <c r="A22134" t="str">
        <f t="shared" si="7"/>
        <v>First Home CareTF-CBT FFJul-24</v>
      </c>
      <c r="B22134" s="171" t="s">
        <v>43745</v>
      </c>
      <c r="C22134" s="171" t="s">
        <v>131</v>
      </c>
      <c r="D22134" s="171" t="s">
        <v>80</v>
      </c>
      <c r="E22134" s="11">
        <v>45474</v>
      </c>
      <c r="F22134">
        <v>0</v>
      </c>
      <c r="G22134">
        <v>0</v>
      </c>
      <c r="I22134">
        <v>0</v>
      </c>
      <c r="J22134">
        <v>0</v>
      </c>
      <c r="L22134">
        <v>0</v>
      </c>
      <c r="N22134">
        <v>0</v>
      </c>
      <c r="P22134">
        <v>0</v>
      </c>
      <c r="Q22134">
        <v>0</v>
      </c>
      <c r="S22134">
        <v>0</v>
      </c>
    </row>
    <row r="22135" spans="1:19" x14ac:dyDescent="0.3">
      <c r="A22135" t="str">
        <f t="shared" si="7"/>
        <v>Foundations for Home &amp; CommunityTF-CBT FFJul-24</v>
      </c>
      <c r="B22135" s="171" t="s">
        <v>43746</v>
      </c>
      <c r="C22135" s="171" t="s">
        <v>14843</v>
      </c>
      <c r="D22135" s="171" t="s">
        <v>80</v>
      </c>
      <c r="E22135" s="11">
        <v>45474</v>
      </c>
      <c r="F22135">
        <v>0</v>
      </c>
      <c r="G22135">
        <v>0</v>
      </c>
      <c r="I22135">
        <v>0</v>
      </c>
      <c r="J22135">
        <v>0</v>
      </c>
      <c r="L22135">
        <v>0</v>
      </c>
      <c r="N22135">
        <v>0</v>
      </c>
      <c r="P22135">
        <v>0</v>
      </c>
      <c r="Q22135">
        <v>0</v>
      </c>
      <c r="S22135">
        <v>0</v>
      </c>
    </row>
    <row r="22136" spans="1:19" x14ac:dyDescent="0.3">
      <c r="A22136" t="str">
        <f t="shared" si="7"/>
        <v>HillcrestTF-CBT FFJul-24</v>
      </c>
      <c r="B22136" s="171" t="s">
        <v>43747</v>
      </c>
      <c r="C22136" s="171" t="s">
        <v>155</v>
      </c>
      <c r="D22136" s="171" t="s">
        <v>80</v>
      </c>
      <c r="E22136" s="11">
        <v>45474</v>
      </c>
      <c r="F22136">
        <v>3.5</v>
      </c>
      <c r="G22136">
        <v>7</v>
      </c>
      <c r="I22136">
        <v>7</v>
      </c>
      <c r="J22136">
        <v>20</v>
      </c>
      <c r="L22136">
        <v>37</v>
      </c>
      <c r="N22136">
        <v>7</v>
      </c>
      <c r="P22136">
        <v>0</v>
      </c>
      <c r="Q22136">
        <v>1</v>
      </c>
      <c r="S22136">
        <v>0</v>
      </c>
    </row>
    <row r="22137" spans="1:19" x14ac:dyDescent="0.3">
      <c r="A22137" t="str">
        <f t="shared" si="7"/>
        <v>LAYCTF-CBT FFJul-24</v>
      </c>
      <c r="B22137" s="171" t="s">
        <v>43748</v>
      </c>
      <c r="C22137" s="171" t="s">
        <v>16232</v>
      </c>
      <c r="D22137" s="171" t="s">
        <v>80</v>
      </c>
      <c r="E22137" s="11">
        <v>45474</v>
      </c>
      <c r="F22137">
        <v>2</v>
      </c>
      <c r="G22137">
        <v>4</v>
      </c>
      <c r="I22137">
        <v>5</v>
      </c>
      <c r="J22137">
        <v>12</v>
      </c>
      <c r="L22137">
        <v>24</v>
      </c>
      <c r="N22137">
        <v>4</v>
      </c>
      <c r="P22137">
        <v>1</v>
      </c>
      <c r="Q22137">
        <v>1</v>
      </c>
      <c r="S22137">
        <v>1</v>
      </c>
    </row>
    <row r="22138" spans="1:19" x14ac:dyDescent="0.3">
      <c r="A22138" t="str">
        <f t="shared" si="7"/>
        <v>LESTF-CBT FFJul-24</v>
      </c>
      <c r="B22138" s="171" t="s">
        <v>43749</v>
      </c>
      <c r="C22138" s="171" t="s">
        <v>16557</v>
      </c>
      <c r="D22138" s="171" t="s">
        <v>80</v>
      </c>
      <c r="E22138" s="11">
        <v>45474</v>
      </c>
      <c r="F22138">
        <v>0</v>
      </c>
      <c r="G22138">
        <v>0</v>
      </c>
      <c r="I22138">
        <v>0</v>
      </c>
      <c r="J22138">
        <v>0</v>
      </c>
      <c r="L22138">
        <v>0</v>
      </c>
      <c r="N22138">
        <v>0</v>
      </c>
      <c r="P22138">
        <v>0</v>
      </c>
      <c r="Q22138">
        <v>0</v>
      </c>
      <c r="S22138">
        <v>0</v>
      </c>
    </row>
    <row r="22139" spans="1:19" x14ac:dyDescent="0.3">
      <c r="A22139" t="str">
        <f t="shared" si="7"/>
        <v>MD Family ResourcesTF-CBT FFJul-24</v>
      </c>
      <c r="B22139" s="171" t="s">
        <v>43750</v>
      </c>
      <c r="C22139" s="171" t="s">
        <v>188</v>
      </c>
      <c r="D22139" s="171" t="s">
        <v>80</v>
      </c>
      <c r="E22139" s="11">
        <v>45474</v>
      </c>
      <c r="F22139">
        <v>1</v>
      </c>
      <c r="G22139">
        <v>3</v>
      </c>
      <c r="I22139">
        <v>3</v>
      </c>
      <c r="J22139">
        <v>6</v>
      </c>
      <c r="L22139">
        <v>17</v>
      </c>
      <c r="N22139">
        <v>3</v>
      </c>
      <c r="P22139">
        <v>0</v>
      </c>
      <c r="Q22139">
        <v>0</v>
      </c>
      <c r="S22139">
        <v>0</v>
      </c>
    </row>
    <row r="22140" spans="1:19" x14ac:dyDescent="0.3">
      <c r="A22140" t="str">
        <f t="shared" si="7"/>
        <v>UniversalTF-CBT FFJul-24</v>
      </c>
      <c r="B22140" s="171" t="s">
        <v>43751</v>
      </c>
      <c r="C22140" s="171" t="s">
        <v>227</v>
      </c>
      <c r="D22140" s="171" t="s">
        <v>80</v>
      </c>
      <c r="E22140" s="11">
        <v>45474</v>
      </c>
      <c r="F22140">
        <v>0</v>
      </c>
      <c r="G22140">
        <v>0</v>
      </c>
      <c r="I22140">
        <v>0</v>
      </c>
      <c r="J22140">
        <v>0</v>
      </c>
      <c r="L22140">
        <v>0</v>
      </c>
      <c r="N22140">
        <v>0</v>
      </c>
      <c r="P22140">
        <v>0</v>
      </c>
      <c r="Q22140">
        <v>0</v>
      </c>
      <c r="S22140">
        <v>0</v>
      </c>
    </row>
    <row r="22141" spans="1:19" x14ac:dyDescent="0.3">
      <c r="A22141" t="str">
        <f t="shared" si="7"/>
        <v>Community ConnectionsTIP FFJul-24</v>
      </c>
      <c r="B22141" s="171" t="s">
        <v>43752</v>
      </c>
      <c r="C22141" s="171" t="s">
        <v>116</v>
      </c>
      <c r="D22141" s="171" t="s">
        <v>80</v>
      </c>
      <c r="E22141" s="11">
        <v>45474</v>
      </c>
      <c r="F22141">
        <v>0</v>
      </c>
      <c r="G22141">
        <v>0</v>
      </c>
      <c r="I22141">
        <v>0</v>
      </c>
      <c r="J22141">
        <v>0</v>
      </c>
      <c r="L22141">
        <v>0</v>
      </c>
      <c r="N22141">
        <v>0</v>
      </c>
      <c r="P22141">
        <v>0</v>
      </c>
      <c r="Q22141">
        <v>0</v>
      </c>
      <c r="S22141">
        <v>0</v>
      </c>
    </row>
    <row r="22142" spans="1:19" x14ac:dyDescent="0.3">
      <c r="A22142" t="str">
        <f t="shared" si="7"/>
        <v>ContemporaryTIP FFJul-24</v>
      </c>
      <c r="B22142" s="171" t="s">
        <v>43753</v>
      </c>
      <c r="C22142" s="171" t="s">
        <v>9862</v>
      </c>
      <c r="D22142" s="171" t="s">
        <v>80</v>
      </c>
      <c r="E22142" s="11">
        <v>45474</v>
      </c>
      <c r="F22142">
        <v>0</v>
      </c>
      <c r="G22142">
        <v>0</v>
      </c>
      <c r="I22142">
        <v>0</v>
      </c>
      <c r="J22142">
        <v>0</v>
      </c>
      <c r="L22142">
        <v>0</v>
      </c>
      <c r="N22142">
        <v>0</v>
      </c>
      <c r="P22142">
        <v>0</v>
      </c>
      <c r="Q22142">
        <v>0</v>
      </c>
      <c r="S22142">
        <v>0</v>
      </c>
    </row>
    <row r="22143" spans="1:19" x14ac:dyDescent="0.3">
      <c r="A22143" t="str">
        <f t="shared" si="7"/>
        <v>FPSTIP FFJul-24</v>
      </c>
      <c r="B22143" s="171" t="s">
        <v>43754</v>
      </c>
      <c r="C22143" s="171" t="s">
        <v>140</v>
      </c>
      <c r="D22143" s="171" t="s">
        <v>80</v>
      </c>
      <c r="E22143" s="11">
        <v>45474</v>
      </c>
      <c r="F22143">
        <v>0</v>
      </c>
      <c r="G22143">
        <v>0</v>
      </c>
      <c r="I22143">
        <v>0</v>
      </c>
      <c r="J22143">
        <v>0</v>
      </c>
      <c r="L22143">
        <v>0</v>
      </c>
      <c r="N22143">
        <v>0</v>
      </c>
      <c r="P22143">
        <v>0</v>
      </c>
      <c r="Q22143">
        <v>0</v>
      </c>
      <c r="S22143">
        <v>0</v>
      </c>
    </row>
    <row r="22144" spans="1:19" x14ac:dyDescent="0.3">
      <c r="A22144" t="str">
        <f t="shared" si="7"/>
        <v>Green DoorTIP FFJul-24</v>
      </c>
      <c r="B22144" s="171" t="s">
        <v>43755</v>
      </c>
      <c r="C22144" s="171" t="s">
        <v>8590</v>
      </c>
      <c r="D22144" s="171" t="s">
        <v>80</v>
      </c>
      <c r="E22144" s="11">
        <v>45474</v>
      </c>
      <c r="F22144">
        <v>0</v>
      </c>
      <c r="G22144">
        <v>0</v>
      </c>
      <c r="I22144">
        <v>0</v>
      </c>
      <c r="J22144">
        <v>0</v>
      </c>
      <c r="L22144">
        <v>0</v>
      </c>
      <c r="N22144">
        <v>0</v>
      </c>
      <c r="P22144">
        <v>0</v>
      </c>
      <c r="Q22144">
        <v>0</v>
      </c>
      <c r="S22144">
        <v>0</v>
      </c>
    </row>
    <row r="22145" spans="1:19" x14ac:dyDescent="0.3">
      <c r="A22145" t="str">
        <f t="shared" si="7"/>
        <v>LESTIP FFJul-24</v>
      </c>
      <c r="B22145" s="171" t="s">
        <v>43756</v>
      </c>
      <c r="C22145" s="171" t="s">
        <v>170</v>
      </c>
      <c r="D22145" s="171" t="s">
        <v>80</v>
      </c>
      <c r="E22145" s="11">
        <v>45474</v>
      </c>
      <c r="F22145">
        <v>2.5</v>
      </c>
      <c r="G22145">
        <v>3.5</v>
      </c>
      <c r="I22145">
        <v>12</v>
      </c>
      <c r="J22145">
        <v>35</v>
      </c>
      <c r="L22145">
        <v>49</v>
      </c>
      <c r="N22145">
        <v>12</v>
      </c>
      <c r="P22145">
        <v>0</v>
      </c>
      <c r="Q22145">
        <v>0</v>
      </c>
      <c r="S22145">
        <v>0</v>
      </c>
    </row>
    <row r="22146" spans="1:19" x14ac:dyDescent="0.3">
      <c r="A22146" t="str">
        <f t="shared" si="7"/>
        <v>MBI HSTIP FFJul-24</v>
      </c>
      <c r="B22146" s="171" t="s">
        <v>43757</v>
      </c>
      <c r="C22146" s="171" t="s">
        <v>182</v>
      </c>
      <c r="D22146" s="171" t="s">
        <v>80</v>
      </c>
      <c r="E22146" s="11">
        <v>45474</v>
      </c>
      <c r="F22146">
        <v>8</v>
      </c>
      <c r="G22146">
        <v>11</v>
      </c>
      <c r="I22146">
        <v>32</v>
      </c>
      <c r="J22146">
        <v>91</v>
      </c>
      <c r="L22146">
        <v>124</v>
      </c>
      <c r="N22146">
        <v>32</v>
      </c>
      <c r="P22146">
        <v>0</v>
      </c>
      <c r="Q22146">
        <v>0</v>
      </c>
      <c r="S22146">
        <v>0</v>
      </c>
    </row>
    <row r="22147" spans="1:19" x14ac:dyDescent="0.3">
      <c r="A22147" t="str">
        <f t="shared" si="7"/>
        <v>PASSTIP FFJul-24</v>
      </c>
      <c r="B22147" s="171" t="s">
        <v>43758</v>
      </c>
      <c r="C22147" s="171" t="s">
        <v>197</v>
      </c>
      <c r="D22147" s="171" t="s">
        <v>80</v>
      </c>
      <c r="E22147" s="11">
        <v>45474</v>
      </c>
      <c r="F22147">
        <v>8</v>
      </c>
      <c r="G22147">
        <v>8</v>
      </c>
      <c r="I22147">
        <v>80</v>
      </c>
      <c r="J22147">
        <v>80</v>
      </c>
      <c r="K22147">
        <v>80</v>
      </c>
      <c r="L22147">
        <v>80</v>
      </c>
      <c r="N22147">
        <v>71</v>
      </c>
      <c r="P22147">
        <v>15</v>
      </c>
      <c r="Q22147">
        <v>20</v>
      </c>
      <c r="S22147">
        <v>9</v>
      </c>
    </row>
    <row r="22148" spans="1:19" x14ac:dyDescent="0.3">
      <c r="A22148" t="str">
        <f t="shared" si="7"/>
        <v>TFCCTIP FFJul-24</v>
      </c>
      <c r="B22148" s="171" t="s">
        <v>43759</v>
      </c>
      <c r="C22148" s="171" t="s">
        <v>218</v>
      </c>
      <c r="D22148" s="171" t="s">
        <v>80</v>
      </c>
      <c r="E22148" s="11">
        <v>45474</v>
      </c>
      <c r="F22148">
        <v>0</v>
      </c>
      <c r="G22148">
        <v>0</v>
      </c>
      <c r="I22148">
        <v>0</v>
      </c>
      <c r="J22148">
        <v>0</v>
      </c>
      <c r="L22148">
        <v>0</v>
      </c>
      <c r="N22148">
        <v>0</v>
      </c>
      <c r="P22148">
        <v>0</v>
      </c>
      <c r="Q22148">
        <v>0</v>
      </c>
      <c r="S22148">
        <v>0</v>
      </c>
    </row>
    <row r="22149" spans="1:19" x14ac:dyDescent="0.3">
      <c r="A22149" t="str">
        <f t="shared" si="7"/>
        <v>UmbrellaTIP FFJul-24</v>
      </c>
      <c r="B22149" s="171" t="s">
        <v>43760</v>
      </c>
      <c r="C22149" s="171" t="s">
        <v>34871</v>
      </c>
      <c r="D22149" s="171" t="s">
        <v>80</v>
      </c>
      <c r="E22149" s="11">
        <v>45474</v>
      </c>
      <c r="F22149">
        <v>4</v>
      </c>
      <c r="G22149">
        <v>4</v>
      </c>
      <c r="I22149">
        <v>29</v>
      </c>
      <c r="J22149">
        <v>44</v>
      </c>
      <c r="L22149">
        <v>44</v>
      </c>
      <c r="N22149">
        <v>18</v>
      </c>
      <c r="P22149">
        <v>0</v>
      </c>
      <c r="Q22149">
        <v>0</v>
      </c>
      <c r="S22149">
        <v>11</v>
      </c>
    </row>
    <row r="22150" spans="1:19" x14ac:dyDescent="0.3">
      <c r="A22150" t="str">
        <f t="shared" si="7"/>
        <v>UniversalTIP FFJul-24</v>
      </c>
      <c r="B22150" s="171" t="s">
        <v>43761</v>
      </c>
      <c r="C22150" s="171" t="s">
        <v>230</v>
      </c>
      <c r="D22150" s="171" t="s">
        <v>80</v>
      </c>
      <c r="E22150" s="11">
        <v>45474</v>
      </c>
      <c r="F22150">
        <v>0</v>
      </c>
      <c r="G22150">
        <v>0</v>
      </c>
      <c r="I22150">
        <v>0</v>
      </c>
      <c r="J22150">
        <v>0</v>
      </c>
      <c r="L22150">
        <v>0</v>
      </c>
      <c r="N22150">
        <v>0</v>
      </c>
      <c r="P22150">
        <v>0</v>
      </c>
      <c r="Q22150">
        <v>0</v>
      </c>
      <c r="S22150">
        <v>0</v>
      </c>
    </row>
    <row r="22151" spans="1:19" x14ac:dyDescent="0.3">
      <c r="A22151" t="str">
        <f t="shared" si="7"/>
        <v>Wayne PlaceTIP FFJul-24</v>
      </c>
      <c r="B22151" s="171" t="s">
        <v>43762</v>
      </c>
      <c r="C22151" s="171" t="s">
        <v>8193</v>
      </c>
      <c r="D22151" s="171" t="s">
        <v>80</v>
      </c>
      <c r="E22151" s="11">
        <v>45474</v>
      </c>
      <c r="F22151">
        <v>2</v>
      </c>
      <c r="G22151">
        <v>3</v>
      </c>
      <c r="I22151">
        <v>21</v>
      </c>
      <c r="J22151">
        <v>22</v>
      </c>
      <c r="L22151">
        <v>33</v>
      </c>
      <c r="N22151">
        <v>21</v>
      </c>
      <c r="P22151">
        <v>0</v>
      </c>
      <c r="Q22151">
        <v>0</v>
      </c>
      <c r="S22151">
        <v>0</v>
      </c>
    </row>
    <row r="22152" spans="1:19" x14ac:dyDescent="0.3">
      <c r="A22152" t="str">
        <f t="shared" si="7"/>
        <v>Adoptions TogetherTST FFJul-24</v>
      </c>
      <c r="B22152" s="171" t="s">
        <v>43763</v>
      </c>
      <c r="C22152" s="171" t="s">
        <v>10522</v>
      </c>
      <c r="D22152" s="171" t="s">
        <v>80</v>
      </c>
      <c r="E22152" s="11">
        <v>45474</v>
      </c>
      <c r="F22152">
        <v>0</v>
      </c>
      <c r="G22152">
        <v>0</v>
      </c>
      <c r="I22152">
        <v>0</v>
      </c>
      <c r="J22152">
        <v>0</v>
      </c>
      <c r="L22152">
        <v>0</v>
      </c>
      <c r="N22152">
        <v>0</v>
      </c>
      <c r="P22152">
        <v>0</v>
      </c>
      <c r="Q22152">
        <v>0</v>
      </c>
      <c r="S22152">
        <v>0</v>
      </c>
    </row>
    <row r="22153" spans="1:19" x14ac:dyDescent="0.3">
      <c r="A22153" t="str">
        <f t="shared" si="7"/>
        <v>ContemporaryTST FFJul-24</v>
      </c>
      <c r="B22153" s="171" t="s">
        <v>43764</v>
      </c>
      <c r="C22153" s="171" t="s">
        <v>10525</v>
      </c>
      <c r="D22153" s="171" t="s">
        <v>80</v>
      </c>
      <c r="E22153" s="11">
        <v>45474</v>
      </c>
      <c r="F22153">
        <v>0</v>
      </c>
      <c r="G22153">
        <v>0</v>
      </c>
      <c r="I22153">
        <v>0</v>
      </c>
      <c r="J22153">
        <v>0</v>
      </c>
      <c r="L22153">
        <v>0</v>
      </c>
      <c r="N22153">
        <v>0</v>
      </c>
      <c r="P22153">
        <v>0</v>
      </c>
      <c r="Q22153">
        <v>0</v>
      </c>
      <c r="S22153">
        <v>0</v>
      </c>
    </row>
    <row r="22154" spans="1:19" x14ac:dyDescent="0.3">
      <c r="A22154" t="str">
        <f t="shared" ref="A22154:A22217" si="8">C22154&amp;" "&amp;D22154&amp;"Jul-24"</f>
        <v>Family MattersTST FFJul-24</v>
      </c>
      <c r="B22154" s="171" t="s">
        <v>43765</v>
      </c>
      <c r="C22154" s="171" t="s">
        <v>10528</v>
      </c>
      <c r="D22154" s="171" t="s">
        <v>80</v>
      </c>
      <c r="E22154" s="11">
        <v>45474</v>
      </c>
      <c r="F22154">
        <v>0</v>
      </c>
      <c r="G22154">
        <v>0</v>
      </c>
      <c r="I22154">
        <v>0</v>
      </c>
      <c r="J22154">
        <v>0</v>
      </c>
      <c r="L22154">
        <v>0</v>
      </c>
      <c r="N22154">
        <v>0</v>
      </c>
      <c r="P22154">
        <v>0</v>
      </c>
      <c r="Q22154">
        <v>0</v>
      </c>
      <c r="S22154">
        <v>0</v>
      </c>
    </row>
    <row r="22155" spans="1:19" x14ac:dyDescent="0.3">
      <c r="A22155" t="str">
        <f t="shared" si="8"/>
        <v>First Home CareTST FFJul-24</v>
      </c>
      <c r="B22155" s="171" t="s">
        <v>43766</v>
      </c>
      <c r="C22155" s="171" t="s">
        <v>10531</v>
      </c>
      <c r="D22155" s="171" t="s">
        <v>80</v>
      </c>
      <c r="E22155" s="11">
        <v>45474</v>
      </c>
      <c r="F22155">
        <v>0</v>
      </c>
      <c r="G22155">
        <v>0</v>
      </c>
      <c r="I22155">
        <v>0</v>
      </c>
      <c r="J22155">
        <v>0</v>
      </c>
      <c r="L22155">
        <v>0</v>
      </c>
      <c r="N22155">
        <v>0</v>
      </c>
      <c r="P22155">
        <v>0</v>
      </c>
      <c r="Q22155">
        <v>0</v>
      </c>
      <c r="S22155">
        <v>0</v>
      </c>
    </row>
    <row r="22156" spans="1:19" x14ac:dyDescent="0.3">
      <c r="A22156" t="str">
        <f t="shared" si="8"/>
        <v>Foundations for Home &amp; CommunityTST FFJul-24</v>
      </c>
      <c r="B22156" s="171" t="s">
        <v>43767</v>
      </c>
      <c r="C22156" s="171" t="s">
        <v>14880</v>
      </c>
      <c r="D22156" s="171" t="s">
        <v>80</v>
      </c>
      <c r="E22156" s="11">
        <v>45474</v>
      </c>
      <c r="F22156">
        <v>0</v>
      </c>
      <c r="G22156">
        <v>0</v>
      </c>
      <c r="I22156">
        <v>0</v>
      </c>
      <c r="J22156">
        <v>0</v>
      </c>
      <c r="L22156">
        <v>0</v>
      </c>
      <c r="N22156">
        <v>0</v>
      </c>
      <c r="P22156">
        <v>0</v>
      </c>
      <c r="Q22156">
        <v>0</v>
      </c>
      <c r="S22156">
        <v>0</v>
      </c>
    </row>
    <row r="22157" spans="1:19" x14ac:dyDescent="0.3">
      <c r="A22157" t="str">
        <f t="shared" si="8"/>
        <v>HillcrestTST FFJul-24</v>
      </c>
      <c r="B22157" s="171" t="s">
        <v>43768</v>
      </c>
      <c r="C22157" s="171" t="s">
        <v>10534</v>
      </c>
      <c r="D22157" s="171" t="s">
        <v>80</v>
      </c>
      <c r="E22157" s="11">
        <v>45474</v>
      </c>
      <c r="F22157">
        <v>2</v>
      </c>
      <c r="G22157">
        <v>3</v>
      </c>
      <c r="I22157">
        <v>5</v>
      </c>
      <c r="J22157">
        <v>11</v>
      </c>
      <c r="L22157">
        <v>17</v>
      </c>
      <c r="N22157">
        <v>3</v>
      </c>
      <c r="P22157">
        <v>0</v>
      </c>
      <c r="Q22157">
        <v>0</v>
      </c>
      <c r="S22157">
        <v>2</v>
      </c>
    </row>
    <row r="22158" spans="1:19" x14ac:dyDescent="0.3">
      <c r="A22158" t="str">
        <f t="shared" si="8"/>
        <v>MD Family ResourcesTST FFJul-24</v>
      </c>
      <c r="B22158" s="171" t="s">
        <v>43769</v>
      </c>
      <c r="C22158" s="171" t="s">
        <v>10537</v>
      </c>
      <c r="D22158" s="171" t="s">
        <v>80</v>
      </c>
      <c r="E22158" s="11">
        <v>45474</v>
      </c>
      <c r="F22158">
        <v>0.5</v>
      </c>
      <c r="G22158">
        <v>2</v>
      </c>
      <c r="I22158">
        <v>0</v>
      </c>
      <c r="J22158">
        <v>3</v>
      </c>
      <c r="L22158">
        <v>11</v>
      </c>
      <c r="N22158">
        <v>0</v>
      </c>
      <c r="P22158">
        <v>0</v>
      </c>
      <c r="Q22158">
        <v>1</v>
      </c>
      <c r="S22158">
        <v>0</v>
      </c>
    </row>
    <row r="22159" spans="1:19" x14ac:dyDescent="0.3">
      <c r="A22159" t="str">
        <f t="shared" si="8"/>
        <v>DBH Parent SupportABC CombinedJul-24</v>
      </c>
      <c r="B22159" s="171" t="s">
        <v>43770</v>
      </c>
      <c r="C22159" s="171" t="s">
        <v>34754</v>
      </c>
      <c r="D22159" s="171" t="s">
        <v>4</v>
      </c>
      <c r="E22159" s="11">
        <v>45474</v>
      </c>
      <c r="F22159">
        <v>0</v>
      </c>
      <c r="G22159">
        <v>0</v>
      </c>
      <c r="I22159">
        <v>0</v>
      </c>
      <c r="J22159">
        <v>0</v>
      </c>
      <c r="L22159">
        <v>0</v>
      </c>
      <c r="N22159">
        <v>0</v>
      </c>
      <c r="P22159">
        <v>0</v>
      </c>
      <c r="Q22159">
        <v>0</v>
      </c>
      <c r="S22159">
        <v>0</v>
      </c>
    </row>
    <row r="22160" spans="1:19" x14ac:dyDescent="0.3">
      <c r="A22160" t="str">
        <f t="shared" si="8"/>
        <v>Healthy FuturesABC CombinedJul-24</v>
      </c>
      <c r="B22160" s="171" t="s">
        <v>43771</v>
      </c>
      <c r="C22160" s="171" t="s">
        <v>34757</v>
      </c>
      <c r="D22160" s="171" t="s">
        <v>4</v>
      </c>
      <c r="E22160" s="11">
        <v>45474</v>
      </c>
      <c r="F22160">
        <v>0</v>
      </c>
      <c r="G22160">
        <v>0</v>
      </c>
      <c r="I22160">
        <v>0</v>
      </c>
      <c r="J22160">
        <v>0</v>
      </c>
      <c r="L22160">
        <v>0</v>
      </c>
      <c r="N22160">
        <v>0</v>
      </c>
      <c r="P22160">
        <v>0</v>
      </c>
      <c r="Q22160">
        <v>0</v>
      </c>
      <c r="S22160">
        <v>0</v>
      </c>
    </row>
    <row r="22161" spans="1:19" x14ac:dyDescent="0.3">
      <c r="A22161" t="str">
        <f t="shared" si="8"/>
        <v>Marys CenterABC CombinedJul-24</v>
      </c>
      <c r="B22161" s="171" t="s">
        <v>43772</v>
      </c>
      <c r="C22161" s="171" t="s">
        <v>34760</v>
      </c>
      <c r="D22161" s="171" t="s">
        <v>4</v>
      </c>
      <c r="E22161" s="11">
        <v>45474</v>
      </c>
      <c r="F22161">
        <v>0</v>
      </c>
      <c r="G22161">
        <v>0</v>
      </c>
      <c r="I22161">
        <v>0</v>
      </c>
      <c r="J22161">
        <v>0</v>
      </c>
      <c r="L22161">
        <v>0</v>
      </c>
      <c r="N22161">
        <v>0</v>
      </c>
      <c r="P22161">
        <v>0</v>
      </c>
      <c r="Q22161">
        <v>0</v>
      </c>
      <c r="S22161">
        <v>0</v>
      </c>
    </row>
    <row r="22162" spans="1:19" x14ac:dyDescent="0.3">
      <c r="A22162" t="str">
        <f t="shared" si="8"/>
        <v>Medstar GeorgetownABC CombinedJul-24</v>
      </c>
      <c r="B22162" s="171" t="s">
        <v>43773</v>
      </c>
      <c r="C22162" s="171" t="s">
        <v>34763</v>
      </c>
      <c r="D22162" s="171" t="s">
        <v>4</v>
      </c>
      <c r="E22162" s="11">
        <v>45474</v>
      </c>
      <c r="F22162">
        <v>0</v>
      </c>
      <c r="G22162">
        <v>0</v>
      </c>
      <c r="I22162">
        <v>0</v>
      </c>
      <c r="J22162">
        <v>0</v>
      </c>
      <c r="L22162">
        <v>0</v>
      </c>
      <c r="N22162">
        <v>0</v>
      </c>
      <c r="P22162">
        <v>0</v>
      </c>
      <c r="Q22162">
        <v>0</v>
      </c>
      <c r="S22162">
        <v>0</v>
      </c>
    </row>
    <row r="22163" spans="1:19" x14ac:dyDescent="0.3">
      <c r="A22163" t="str">
        <f t="shared" si="8"/>
        <v>PIECEABC CombinedJul-24</v>
      </c>
      <c r="B22163" s="171" t="s">
        <v>43774</v>
      </c>
      <c r="C22163" s="171" t="s">
        <v>34766</v>
      </c>
      <c r="D22163" s="171" t="s">
        <v>4</v>
      </c>
      <c r="E22163" s="11">
        <v>45474</v>
      </c>
      <c r="F22163">
        <v>0</v>
      </c>
      <c r="G22163">
        <v>0</v>
      </c>
      <c r="I22163">
        <v>0</v>
      </c>
      <c r="J22163">
        <v>0</v>
      </c>
      <c r="L22163">
        <v>0</v>
      </c>
      <c r="N22163">
        <v>0</v>
      </c>
      <c r="P22163">
        <v>0</v>
      </c>
      <c r="Q22163">
        <v>0</v>
      </c>
      <c r="S22163">
        <v>0</v>
      </c>
    </row>
    <row r="22164" spans="1:19" x14ac:dyDescent="0.3">
      <c r="A22164" t="str">
        <f t="shared" si="8"/>
        <v>Federal CityA-CRA CombinedJul-24</v>
      </c>
      <c r="B22164" s="171" t="s">
        <v>43775</v>
      </c>
      <c r="C22164" s="171" t="s">
        <v>119</v>
      </c>
      <c r="D22164" s="171" t="s">
        <v>4</v>
      </c>
      <c r="E22164" s="11">
        <v>45474</v>
      </c>
      <c r="F22164">
        <v>0</v>
      </c>
      <c r="G22164">
        <v>0</v>
      </c>
      <c r="I22164">
        <v>0</v>
      </c>
      <c r="J22164">
        <v>0</v>
      </c>
      <c r="L22164">
        <v>0</v>
      </c>
      <c r="N22164">
        <v>0</v>
      </c>
      <c r="P22164">
        <v>0</v>
      </c>
      <c r="Q22164">
        <v>0</v>
      </c>
      <c r="S22164">
        <v>0</v>
      </c>
    </row>
    <row r="22165" spans="1:19" x14ac:dyDescent="0.3">
      <c r="A22165" t="str">
        <f t="shared" si="8"/>
        <v>HillcrestA-CRA CombinedJul-24</v>
      </c>
      <c r="B22165" s="171" t="s">
        <v>43776</v>
      </c>
      <c r="C22165" s="171" t="s">
        <v>143</v>
      </c>
      <c r="D22165" s="171" t="s">
        <v>4</v>
      </c>
      <c r="E22165" s="11">
        <v>45474</v>
      </c>
      <c r="F22165">
        <v>0</v>
      </c>
      <c r="G22165">
        <v>0</v>
      </c>
      <c r="I22165">
        <v>0</v>
      </c>
      <c r="J22165">
        <v>0</v>
      </c>
      <c r="L22165">
        <v>0</v>
      </c>
      <c r="N22165">
        <v>0</v>
      </c>
      <c r="P22165">
        <v>0</v>
      </c>
      <c r="Q22165">
        <v>0</v>
      </c>
      <c r="S22165">
        <v>0</v>
      </c>
    </row>
    <row r="22166" spans="1:19" x14ac:dyDescent="0.3">
      <c r="A22166" t="str">
        <f t="shared" si="8"/>
        <v>LAYCA-CRA CombinedJul-24</v>
      </c>
      <c r="B22166" s="171" t="s">
        <v>43777</v>
      </c>
      <c r="C22166" s="171" t="s">
        <v>158</v>
      </c>
      <c r="D22166" s="171" t="s">
        <v>4</v>
      </c>
      <c r="E22166" s="11">
        <v>45474</v>
      </c>
      <c r="F22166">
        <v>0</v>
      </c>
      <c r="G22166">
        <v>0</v>
      </c>
      <c r="I22166">
        <v>0</v>
      </c>
      <c r="J22166">
        <v>0</v>
      </c>
      <c r="L22166">
        <v>0</v>
      </c>
      <c r="N22166">
        <v>0</v>
      </c>
      <c r="P22166">
        <v>0</v>
      </c>
      <c r="Q22166">
        <v>0</v>
      </c>
      <c r="S22166">
        <v>0</v>
      </c>
    </row>
    <row r="22167" spans="1:19" x14ac:dyDescent="0.3">
      <c r="A22167" t="str">
        <f t="shared" si="8"/>
        <v>RiversideA-CRA CombinedJul-24</v>
      </c>
      <c r="B22167" s="171" t="s">
        <v>43778</v>
      </c>
      <c r="C22167" s="171" t="s">
        <v>209</v>
      </c>
      <c r="D22167" s="171" t="s">
        <v>4</v>
      </c>
      <c r="E22167" s="11">
        <v>45474</v>
      </c>
      <c r="F22167">
        <v>0</v>
      </c>
      <c r="G22167">
        <v>0</v>
      </c>
      <c r="I22167">
        <v>0</v>
      </c>
      <c r="J22167">
        <v>0</v>
      </c>
      <c r="L22167">
        <v>0</v>
      </c>
      <c r="N22167">
        <v>0</v>
      </c>
      <c r="P22167">
        <v>0</v>
      </c>
      <c r="Q22167">
        <v>0</v>
      </c>
      <c r="S22167">
        <v>0</v>
      </c>
    </row>
    <row r="22168" spans="1:19" x14ac:dyDescent="0.3">
      <c r="A22168" t="str">
        <f t="shared" si="8"/>
        <v>Adoptions TogetherCPP-FV CombinedJul-24</v>
      </c>
      <c r="B22168" s="171" t="s">
        <v>43779</v>
      </c>
      <c r="C22168" s="171" t="s">
        <v>76</v>
      </c>
      <c r="D22168" s="171" t="s">
        <v>4</v>
      </c>
      <c r="E22168" s="11">
        <v>45474</v>
      </c>
      <c r="F22168">
        <v>0</v>
      </c>
      <c r="G22168">
        <v>0</v>
      </c>
      <c r="I22168">
        <v>0</v>
      </c>
      <c r="J22168">
        <v>0</v>
      </c>
      <c r="L22168">
        <v>0</v>
      </c>
      <c r="N22168">
        <v>0</v>
      </c>
      <c r="P22168">
        <v>0</v>
      </c>
      <c r="Q22168">
        <v>0</v>
      </c>
      <c r="S22168">
        <v>0</v>
      </c>
    </row>
    <row r="22169" spans="1:19" x14ac:dyDescent="0.3">
      <c r="A22169" t="str">
        <f t="shared" si="8"/>
        <v>Foundations for Home &amp; CommunityCPP-FV CombinedJul-24</v>
      </c>
      <c r="B22169" s="171" t="s">
        <v>43780</v>
      </c>
      <c r="C22169" s="171" t="s">
        <v>15344</v>
      </c>
      <c r="D22169" s="171" t="s">
        <v>4</v>
      </c>
      <c r="E22169" s="11">
        <v>45474</v>
      </c>
      <c r="F22169">
        <v>0</v>
      </c>
      <c r="G22169">
        <v>0</v>
      </c>
      <c r="I22169">
        <v>0</v>
      </c>
      <c r="J22169">
        <v>0</v>
      </c>
      <c r="L22169">
        <v>0</v>
      </c>
      <c r="N22169">
        <v>0</v>
      </c>
      <c r="P22169">
        <v>0</v>
      </c>
      <c r="Q22169">
        <v>0</v>
      </c>
      <c r="S22169">
        <v>0</v>
      </c>
    </row>
    <row r="22170" spans="1:19" x14ac:dyDescent="0.3">
      <c r="A22170" t="str">
        <f t="shared" si="8"/>
        <v>Medstar GeorgetownCPP-FV CombinedJul-24</v>
      </c>
      <c r="B22170" s="171" t="s">
        <v>43781</v>
      </c>
      <c r="C22170" s="171" t="s">
        <v>24281</v>
      </c>
      <c r="D22170" s="171" t="s">
        <v>4</v>
      </c>
      <c r="E22170" s="11">
        <v>45474</v>
      </c>
      <c r="F22170">
        <v>0</v>
      </c>
      <c r="G22170">
        <v>0</v>
      </c>
      <c r="I22170">
        <v>0</v>
      </c>
      <c r="J22170">
        <v>0</v>
      </c>
      <c r="L22170">
        <v>0</v>
      </c>
      <c r="N22170">
        <v>0</v>
      </c>
      <c r="P22170">
        <v>0</v>
      </c>
      <c r="Q22170">
        <v>0</v>
      </c>
      <c r="S22170">
        <v>0</v>
      </c>
    </row>
    <row r="22171" spans="1:19" x14ac:dyDescent="0.3">
      <c r="A22171" t="str">
        <f t="shared" si="8"/>
        <v>Better MorningsFFT CombinedJul-24</v>
      </c>
      <c r="B22171" s="171" t="s">
        <v>43782</v>
      </c>
      <c r="C22171" s="171" t="s">
        <v>24284</v>
      </c>
      <c r="D22171" s="171" t="s">
        <v>4</v>
      </c>
      <c r="E22171" s="11">
        <v>45474</v>
      </c>
      <c r="F22171">
        <v>2</v>
      </c>
      <c r="G22171">
        <v>3</v>
      </c>
      <c r="I22171">
        <v>11</v>
      </c>
      <c r="J22171">
        <v>12</v>
      </c>
      <c r="L22171">
        <v>17</v>
      </c>
      <c r="N22171">
        <v>5</v>
      </c>
      <c r="P22171">
        <v>0</v>
      </c>
      <c r="Q22171">
        <v>0</v>
      </c>
      <c r="S22171">
        <v>6</v>
      </c>
    </row>
    <row r="22172" spans="1:19" x14ac:dyDescent="0.3">
      <c r="A22172" t="str">
        <f t="shared" si="8"/>
        <v>CatholicFFT CombinedJul-24</v>
      </c>
      <c r="B22172" s="171" t="s">
        <v>43783</v>
      </c>
      <c r="C22172" s="171" t="s">
        <v>18126</v>
      </c>
      <c r="D22172" s="171" t="s">
        <v>4</v>
      </c>
      <c r="E22172" s="11">
        <v>45474</v>
      </c>
      <c r="F22172">
        <v>0</v>
      </c>
      <c r="G22172">
        <v>0</v>
      </c>
      <c r="I22172">
        <v>0</v>
      </c>
      <c r="J22172">
        <v>0</v>
      </c>
      <c r="L22172">
        <v>0</v>
      </c>
      <c r="N22172">
        <v>0</v>
      </c>
      <c r="P22172">
        <v>0</v>
      </c>
      <c r="Q22172">
        <v>0</v>
      </c>
      <c r="S22172">
        <v>0</v>
      </c>
    </row>
    <row r="22173" spans="1:19" x14ac:dyDescent="0.3">
      <c r="A22173" t="str">
        <f t="shared" si="8"/>
        <v>First Home CareFFT CombinedJul-24</v>
      </c>
      <c r="B22173" s="171" t="s">
        <v>43784</v>
      </c>
      <c r="C22173" s="171" t="s">
        <v>128</v>
      </c>
      <c r="D22173" s="171" t="s">
        <v>4</v>
      </c>
      <c r="E22173" s="11">
        <v>45474</v>
      </c>
      <c r="F22173">
        <v>0</v>
      </c>
      <c r="G22173">
        <v>0</v>
      </c>
      <c r="I22173">
        <v>0</v>
      </c>
      <c r="J22173">
        <v>0</v>
      </c>
      <c r="L22173">
        <v>0</v>
      </c>
      <c r="N22173">
        <v>0</v>
      </c>
      <c r="P22173">
        <v>0</v>
      </c>
      <c r="Q22173">
        <v>0</v>
      </c>
      <c r="S22173">
        <v>0</v>
      </c>
    </row>
    <row r="22174" spans="1:19" x14ac:dyDescent="0.3">
      <c r="A22174" t="str">
        <f t="shared" si="8"/>
        <v>Foundations for Home &amp; CommunityFFT CombinedJul-24</v>
      </c>
      <c r="B22174" s="171" t="s">
        <v>43785</v>
      </c>
      <c r="C22174" s="171" t="s">
        <v>14824</v>
      </c>
      <c r="D22174" s="171" t="s">
        <v>4</v>
      </c>
      <c r="E22174" s="11">
        <v>45474</v>
      </c>
      <c r="F22174">
        <v>0</v>
      </c>
      <c r="G22174">
        <v>0</v>
      </c>
      <c r="I22174">
        <v>0</v>
      </c>
      <c r="J22174">
        <v>0</v>
      </c>
      <c r="L22174">
        <v>0</v>
      </c>
      <c r="N22174">
        <v>0</v>
      </c>
      <c r="P22174">
        <v>0</v>
      </c>
      <c r="Q22174">
        <v>0</v>
      </c>
      <c r="S22174">
        <v>0</v>
      </c>
    </row>
    <row r="22175" spans="1:19" x14ac:dyDescent="0.3">
      <c r="A22175" t="str">
        <f t="shared" si="8"/>
        <v>HillcrestFFT CombinedJul-24</v>
      </c>
      <c r="B22175" s="171" t="s">
        <v>43786</v>
      </c>
      <c r="C22175" s="171" t="s">
        <v>152</v>
      </c>
      <c r="D22175" s="171" t="s">
        <v>4</v>
      </c>
      <c r="E22175" s="11">
        <v>45474</v>
      </c>
      <c r="F22175">
        <v>0</v>
      </c>
      <c r="G22175">
        <v>0</v>
      </c>
      <c r="I22175">
        <v>0</v>
      </c>
      <c r="J22175">
        <v>0</v>
      </c>
      <c r="L22175">
        <v>0</v>
      </c>
      <c r="N22175">
        <v>0</v>
      </c>
      <c r="P22175">
        <v>0</v>
      </c>
      <c r="Q22175">
        <v>0</v>
      </c>
      <c r="S22175">
        <v>0</v>
      </c>
    </row>
    <row r="22176" spans="1:19" x14ac:dyDescent="0.3">
      <c r="A22176" t="str">
        <f t="shared" si="8"/>
        <v>PASSFFT CombinedJul-24</v>
      </c>
      <c r="B22176" s="171" t="s">
        <v>43787</v>
      </c>
      <c r="C22176" s="171" t="s">
        <v>194</v>
      </c>
      <c r="D22176" s="171" t="s">
        <v>4</v>
      </c>
      <c r="E22176" s="11">
        <v>45474</v>
      </c>
      <c r="F22176">
        <v>2</v>
      </c>
      <c r="G22176">
        <v>5</v>
      </c>
      <c r="I22176">
        <v>11</v>
      </c>
      <c r="J22176">
        <v>12</v>
      </c>
      <c r="L22176">
        <v>27</v>
      </c>
      <c r="N22176">
        <v>11</v>
      </c>
      <c r="P22176">
        <v>2</v>
      </c>
      <c r="Q22176">
        <v>2</v>
      </c>
      <c r="S22176">
        <v>0</v>
      </c>
    </row>
    <row r="22177" spans="1:19" x14ac:dyDescent="0.3">
      <c r="A22177" t="str">
        <f t="shared" si="8"/>
        <v>Better MorningsIHCBS CombinedJul-24</v>
      </c>
      <c r="B22177" s="171" t="s">
        <v>43788</v>
      </c>
      <c r="C22177" s="171" t="s">
        <v>39930</v>
      </c>
      <c r="D22177" s="171" t="s">
        <v>4</v>
      </c>
      <c r="E22177" s="11">
        <v>45474</v>
      </c>
      <c r="F22177">
        <v>6</v>
      </c>
      <c r="G22177">
        <v>7</v>
      </c>
      <c r="I22177">
        <v>18</v>
      </c>
      <c r="J22177">
        <v>24</v>
      </c>
      <c r="L22177">
        <v>28</v>
      </c>
      <c r="N22177">
        <v>12</v>
      </c>
      <c r="P22177">
        <v>9</v>
      </c>
      <c r="Q22177">
        <v>9</v>
      </c>
      <c r="S22177">
        <v>6</v>
      </c>
    </row>
    <row r="22178" spans="1:19" x14ac:dyDescent="0.3">
      <c r="A22178" t="str">
        <f t="shared" si="8"/>
        <v>HillcrestIHCBS CombinedJul-24</v>
      </c>
      <c r="B22178" s="171" t="s">
        <v>43789</v>
      </c>
      <c r="C22178" s="171" t="s">
        <v>39933</v>
      </c>
      <c r="D22178" s="171" t="s">
        <v>4</v>
      </c>
      <c r="E22178" s="11">
        <v>45474</v>
      </c>
      <c r="F22178">
        <v>3</v>
      </c>
      <c r="G22178">
        <v>1</v>
      </c>
      <c r="I22178">
        <v>15</v>
      </c>
      <c r="J22178">
        <v>12</v>
      </c>
      <c r="L22178">
        <v>4</v>
      </c>
      <c r="N22178">
        <v>15</v>
      </c>
      <c r="P22178">
        <v>0</v>
      </c>
      <c r="Q22178">
        <v>1</v>
      </c>
      <c r="S22178">
        <v>0</v>
      </c>
    </row>
    <row r="22179" spans="1:19" x14ac:dyDescent="0.3">
      <c r="A22179" t="str">
        <f t="shared" si="8"/>
        <v>LESIHCBS CombinedJul-24</v>
      </c>
      <c r="B22179" s="171" t="s">
        <v>43790</v>
      </c>
      <c r="C22179" s="171" t="s">
        <v>39936</v>
      </c>
      <c r="D22179" s="171" t="s">
        <v>4</v>
      </c>
      <c r="E22179" s="11">
        <v>45474</v>
      </c>
      <c r="F22179">
        <v>0</v>
      </c>
      <c r="G22179">
        <v>1</v>
      </c>
      <c r="I22179">
        <v>0</v>
      </c>
      <c r="J22179">
        <v>0</v>
      </c>
      <c r="L22179">
        <v>4</v>
      </c>
      <c r="N22179">
        <v>0</v>
      </c>
      <c r="P22179">
        <v>0</v>
      </c>
      <c r="Q22179">
        <v>0</v>
      </c>
      <c r="S22179">
        <v>0</v>
      </c>
    </row>
    <row r="22180" spans="1:19" x14ac:dyDescent="0.3">
      <c r="A22180" t="str">
        <f t="shared" si="8"/>
        <v>MBI HSIHCBS CombinedJul-24</v>
      </c>
      <c r="B22180" s="171" t="s">
        <v>43791</v>
      </c>
      <c r="C22180" s="171" t="s">
        <v>39939</v>
      </c>
      <c r="D22180" s="171" t="s">
        <v>4</v>
      </c>
      <c r="E22180" s="11">
        <v>45474</v>
      </c>
      <c r="F22180">
        <v>1</v>
      </c>
      <c r="G22180">
        <v>1</v>
      </c>
      <c r="I22180">
        <v>6</v>
      </c>
      <c r="J22180">
        <v>4</v>
      </c>
      <c r="L22180">
        <v>4</v>
      </c>
      <c r="N22180">
        <v>5</v>
      </c>
      <c r="P22180">
        <v>0</v>
      </c>
      <c r="Q22180">
        <v>0</v>
      </c>
      <c r="S22180">
        <v>1</v>
      </c>
    </row>
    <row r="22181" spans="1:19" x14ac:dyDescent="0.3">
      <c r="A22181" t="str">
        <f t="shared" si="8"/>
        <v>MD Family ResourcesIHCBS CombinedJul-24</v>
      </c>
      <c r="B22181" s="171" t="s">
        <v>43792</v>
      </c>
      <c r="C22181" s="171" t="s">
        <v>39942</v>
      </c>
      <c r="D22181" s="171" t="s">
        <v>4</v>
      </c>
      <c r="E22181" s="11">
        <v>45474</v>
      </c>
      <c r="F22181">
        <v>1</v>
      </c>
      <c r="G22181">
        <v>3</v>
      </c>
      <c r="I22181">
        <v>1</v>
      </c>
      <c r="J22181">
        <v>4</v>
      </c>
      <c r="L22181">
        <v>12</v>
      </c>
      <c r="N22181">
        <v>1</v>
      </c>
      <c r="P22181">
        <v>0</v>
      </c>
      <c r="Q22181">
        <v>0</v>
      </c>
      <c r="S22181">
        <v>0</v>
      </c>
    </row>
    <row r="22182" spans="1:19" x14ac:dyDescent="0.3">
      <c r="A22182" t="str">
        <f t="shared" si="8"/>
        <v>LCSMST CombinedJul-24</v>
      </c>
      <c r="B22182" s="171" t="s">
        <v>43793</v>
      </c>
      <c r="C22182" s="171" t="s">
        <v>18137</v>
      </c>
      <c r="D22182" s="171" t="s">
        <v>4</v>
      </c>
      <c r="E22182" s="11">
        <v>45474</v>
      </c>
      <c r="F22182">
        <v>0</v>
      </c>
      <c r="G22182">
        <v>0</v>
      </c>
      <c r="I22182">
        <v>0</v>
      </c>
      <c r="J22182">
        <v>0</v>
      </c>
      <c r="L22182">
        <v>0</v>
      </c>
      <c r="N22182">
        <v>0</v>
      </c>
      <c r="P22182">
        <v>0</v>
      </c>
      <c r="Q22182">
        <v>0</v>
      </c>
      <c r="S22182">
        <v>0</v>
      </c>
    </row>
    <row r="22183" spans="1:19" x14ac:dyDescent="0.3">
      <c r="A22183" t="str">
        <f t="shared" si="8"/>
        <v>MBI HSMST CombinedJul-24</v>
      </c>
      <c r="B22183" s="171" t="s">
        <v>43794</v>
      </c>
      <c r="C22183" s="171" t="s">
        <v>18140</v>
      </c>
      <c r="D22183" s="171" t="s">
        <v>4</v>
      </c>
      <c r="E22183" s="11">
        <v>45474</v>
      </c>
      <c r="F22183">
        <v>2</v>
      </c>
      <c r="G22183">
        <v>4</v>
      </c>
      <c r="I22183">
        <v>7</v>
      </c>
      <c r="J22183">
        <v>10</v>
      </c>
      <c r="L22183">
        <v>20</v>
      </c>
      <c r="N22183">
        <v>6</v>
      </c>
      <c r="P22183">
        <v>0</v>
      </c>
      <c r="Q22183">
        <v>0</v>
      </c>
      <c r="S22183">
        <v>1</v>
      </c>
    </row>
    <row r="22184" spans="1:19" x14ac:dyDescent="0.3">
      <c r="A22184" t="str">
        <f t="shared" si="8"/>
        <v>Youth VillagesMST CombinedJul-24</v>
      </c>
      <c r="B22184" s="171" t="s">
        <v>43795</v>
      </c>
      <c r="C22184" s="171" t="s">
        <v>236</v>
      </c>
      <c r="D22184" s="171" t="s">
        <v>4</v>
      </c>
      <c r="E22184" s="11">
        <v>45474</v>
      </c>
      <c r="F22184">
        <v>0</v>
      </c>
      <c r="G22184">
        <v>0</v>
      </c>
      <c r="I22184">
        <v>0</v>
      </c>
      <c r="J22184">
        <v>0</v>
      </c>
      <c r="L22184">
        <v>0</v>
      </c>
      <c r="N22184">
        <v>0</v>
      </c>
      <c r="P22184">
        <v>0</v>
      </c>
      <c r="Q22184">
        <v>0</v>
      </c>
      <c r="S22184">
        <v>0</v>
      </c>
    </row>
    <row r="22185" spans="1:19" x14ac:dyDescent="0.3">
      <c r="A22185" t="str">
        <f t="shared" si="8"/>
        <v>Youth VillagesMST-PSB CombinedJul-24</v>
      </c>
      <c r="B22185" s="171" t="s">
        <v>43796</v>
      </c>
      <c r="C22185" s="171" t="s">
        <v>239</v>
      </c>
      <c r="D22185" s="171" t="s">
        <v>4</v>
      </c>
      <c r="E22185" s="11">
        <v>45474</v>
      </c>
      <c r="F22185">
        <v>0</v>
      </c>
      <c r="G22185">
        <v>0</v>
      </c>
      <c r="I22185">
        <v>0</v>
      </c>
      <c r="J22185">
        <v>0</v>
      </c>
      <c r="L22185">
        <v>0</v>
      </c>
      <c r="N22185">
        <v>0</v>
      </c>
      <c r="P22185">
        <v>0</v>
      </c>
      <c r="Q22185">
        <v>0</v>
      </c>
      <c r="S22185">
        <v>0</v>
      </c>
    </row>
    <row r="22186" spans="1:19" x14ac:dyDescent="0.3">
      <c r="A22186" t="str">
        <f t="shared" si="8"/>
        <v>Medstar GeorgetownPCIT CombinedJul-24</v>
      </c>
      <c r="B22186" s="171" t="s">
        <v>43797</v>
      </c>
      <c r="C22186" s="171" t="s">
        <v>24315</v>
      </c>
      <c r="D22186" s="171" t="s">
        <v>4</v>
      </c>
      <c r="E22186" s="11">
        <v>45474</v>
      </c>
      <c r="F22186">
        <v>0</v>
      </c>
      <c r="G22186">
        <v>0</v>
      </c>
      <c r="I22186">
        <v>0</v>
      </c>
      <c r="J22186">
        <v>0</v>
      </c>
      <c r="L22186">
        <v>0</v>
      </c>
      <c r="N22186">
        <v>0</v>
      </c>
      <c r="P22186">
        <v>0</v>
      </c>
      <c r="Q22186">
        <v>0</v>
      </c>
      <c r="S22186">
        <v>0</v>
      </c>
    </row>
    <row r="22187" spans="1:19" x14ac:dyDescent="0.3">
      <c r="A22187" t="str">
        <f t="shared" si="8"/>
        <v>Marys CenterPCIT-T CombinedJul-24</v>
      </c>
      <c r="B22187" s="171" t="s">
        <v>43798</v>
      </c>
      <c r="C22187" s="171" t="s">
        <v>34833</v>
      </c>
      <c r="D22187" s="171" t="s">
        <v>4</v>
      </c>
      <c r="E22187" s="11">
        <v>45474</v>
      </c>
      <c r="F22187">
        <v>1.5</v>
      </c>
      <c r="G22187">
        <v>2</v>
      </c>
      <c r="I22187">
        <v>2</v>
      </c>
      <c r="J22187">
        <v>9</v>
      </c>
      <c r="L22187">
        <v>11</v>
      </c>
      <c r="N22187">
        <v>2</v>
      </c>
      <c r="P22187">
        <v>0</v>
      </c>
      <c r="Q22187">
        <v>0</v>
      </c>
      <c r="S22187">
        <v>0</v>
      </c>
    </row>
    <row r="22188" spans="1:19" x14ac:dyDescent="0.3">
      <c r="A22188" t="str">
        <f t="shared" si="8"/>
        <v>PIECEPCIT-T CombinedJul-24</v>
      </c>
      <c r="B22188" s="171" t="s">
        <v>43799</v>
      </c>
      <c r="C22188" s="171" t="s">
        <v>34836</v>
      </c>
      <c r="D22188" s="171" t="s">
        <v>4</v>
      </c>
      <c r="E22188" s="11">
        <v>45474</v>
      </c>
      <c r="F22188">
        <v>1.5</v>
      </c>
      <c r="G22188">
        <v>1.5</v>
      </c>
      <c r="I22188">
        <v>1</v>
      </c>
      <c r="J22188">
        <v>7</v>
      </c>
      <c r="L22188">
        <v>7</v>
      </c>
      <c r="N22188">
        <v>1</v>
      </c>
      <c r="P22188">
        <v>0</v>
      </c>
      <c r="Q22188">
        <v>0</v>
      </c>
      <c r="S22188">
        <v>0</v>
      </c>
    </row>
    <row r="22189" spans="1:19" x14ac:dyDescent="0.3">
      <c r="A22189" t="str">
        <f t="shared" si="8"/>
        <v>Community ConnectionsTF-CBT CombinedJul-24</v>
      </c>
      <c r="B22189" s="171" t="s">
        <v>43800</v>
      </c>
      <c r="C22189" s="171" t="s">
        <v>113</v>
      </c>
      <c r="D22189" s="171" t="s">
        <v>4</v>
      </c>
      <c r="E22189" s="11">
        <v>45474</v>
      </c>
      <c r="F22189">
        <v>0</v>
      </c>
      <c r="G22189">
        <v>0</v>
      </c>
      <c r="I22189">
        <v>0</v>
      </c>
      <c r="J22189">
        <v>0</v>
      </c>
      <c r="L22189">
        <v>0</v>
      </c>
      <c r="N22189">
        <v>0</v>
      </c>
      <c r="P22189">
        <v>0</v>
      </c>
      <c r="Q22189">
        <v>0</v>
      </c>
      <c r="S22189">
        <v>0</v>
      </c>
    </row>
    <row r="22190" spans="1:19" x14ac:dyDescent="0.3">
      <c r="A22190" t="str">
        <f t="shared" si="8"/>
        <v>First Home CareTF-CBT CombinedJul-24</v>
      </c>
      <c r="B22190" s="171" t="s">
        <v>43801</v>
      </c>
      <c r="C22190" s="171" t="s">
        <v>131</v>
      </c>
      <c r="D22190" s="171" t="s">
        <v>4</v>
      </c>
      <c r="E22190" s="11">
        <v>45474</v>
      </c>
      <c r="F22190">
        <v>0</v>
      </c>
      <c r="G22190">
        <v>0</v>
      </c>
      <c r="I22190">
        <v>0</v>
      </c>
      <c r="J22190">
        <v>0</v>
      </c>
      <c r="L22190">
        <v>0</v>
      </c>
      <c r="N22190">
        <v>0</v>
      </c>
      <c r="P22190">
        <v>0</v>
      </c>
      <c r="Q22190">
        <v>0</v>
      </c>
      <c r="S22190">
        <v>0</v>
      </c>
    </row>
    <row r="22191" spans="1:19" x14ac:dyDescent="0.3">
      <c r="A22191" t="str">
        <f t="shared" si="8"/>
        <v>Foundations for Home &amp; CommunityTF-CBT CombinedJul-24</v>
      </c>
      <c r="B22191" s="171" t="s">
        <v>43802</v>
      </c>
      <c r="C22191" s="171" t="s">
        <v>14843</v>
      </c>
      <c r="D22191" s="171" t="s">
        <v>4</v>
      </c>
      <c r="E22191" s="11">
        <v>45474</v>
      </c>
      <c r="F22191">
        <v>0</v>
      </c>
      <c r="G22191">
        <v>0</v>
      </c>
      <c r="I22191">
        <v>0</v>
      </c>
      <c r="J22191">
        <v>0</v>
      </c>
      <c r="L22191">
        <v>0</v>
      </c>
      <c r="N22191">
        <v>0</v>
      </c>
      <c r="P22191">
        <v>0</v>
      </c>
      <c r="Q22191">
        <v>0</v>
      </c>
      <c r="S22191">
        <v>0</v>
      </c>
    </row>
    <row r="22192" spans="1:19" x14ac:dyDescent="0.3">
      <c r="A22192" t="str">
        <f t="shared" si="8"/>
        <v>HillcrestTF-CBT CombinedJul-24</v>
      </c>
      <c r="B22192" s="171" t="s">
        <v>43803</v>
      </c>
      <c r="C22192" s="171" t="s">
        <v>155</v>
      </c>
      <c r="D22192" s="171" t="s">
        <v>4</v>
      </c>
      <c r="E22192" s="11">
        <v>45474</v>
      </c>
      <c r="F22192">
        <v>3.5</v>
      </c>
      <c r="G22192">
        <v>7</v>
      </c>
      <c r="I22192">
        <v>7</v>
      </c>
      <c r="J22192">
        <v>20</v>
      </c>
      <c r="L22192">
        <v>37</v>
      </c>
      <c r="N22192">
        <v>7</v>
      </c>
      <c r="P22192">
        <v>0</v>
      </c>
      <c r="Q22192">
        <v>1</v>
      </c>
      <c r="S22192">
        <v>0</v>
      </c>
    </row>
    <row r="22193" spans="1:19" x14ac:dyDescent="0.3">
      <c r="A22193" t="str">
        <f t="shared" si="8"/>
        <v>LAYCTF-CBT CombinedJul-24</v>
      </c>
      <c r="B22193" s="171" t="s">
        <v>43804</v>
      </c>
      <c r="C22193" s="171" t="s">
        <v>16232</v>
      </c>
      <c r="D22193" s="171" t="s">
        <v>4</v>
      </c>
      <c r="E22193" s="11">
        <v>45474</v>
      </c>
      <c r="F22193">
        <v>2</v>
      </c>
      <c r="G22193">
        <v>4</v>
      </c>
      <c r="I22193">
        <v>5</v>
      </c>
      <c r="J22193">
        <v>12</v>
      </c>
      <c r="L22193">
        <v>24</v>
      </c>
      <c r="N22193">
        <v>4</v>
      </c>
      <c r="P22193">
        <v>1</v>
      </c>
      <c r="Q22193">
        <v>1</v>
      </c>
      <c r="S22193">
        <v>1</v>
      </c>
    </row>
    <row r="22194" spans="1:19" x14ac:dyDescent="0.3">
      <c r="A22194" t="str">
        <f t="shared" si="8"/>
        <v>LESTF-CBT CombinedJul-24</v>
      </c>
      <c r="B22194" s="171" t="s">
        <v>43805</v>
      </c>
      <c r="C22194" s="171" t="s">
        <v>16557</v>
      </c>
      <c r="D22194" s="171" t="s">
        <v>4</v>
      </c>
      <c r="E22194" s="11">
        <v>45474</v>
      </c>
      <c r="F22194">
        <v>0</v>
      </c>
      <c r="G22194">
        <v>0</v>
      </c>
      <c r="I22194">
        <v>0</v>
      </c>
      <c r="J22194">
        <v>0</v>
      </c>
      <c r="L22194">
        <v>0</v>
      </c>
      <c r="N22194">
        <v>0</v>
      </c>
      <c r="P22194">
        <v>0</v>
      </c>
      <c r="Q22194">
        <v>0</v>
      </c>
      <c r="S22194">
        <v>0</v>
      </c>
    </row>
    <row r="22195" spans="1:19" x14ac:dyDescent="0.3">
      <c r="A22195" t="str">
        <f t="shared" si="8"/>
        <v>MD Family ResourcesTF-CBT CombinedJul-24</v>
      </c>
      <c r="B22195" s="171" t="s">
        <v>43806</v>
      </c>
      <c r="C22195" s="171" t="s">
        <v>188</v>
      </c>
      <c r="D22195" s="171" t="s">
        <v>4</v>
      </c>
      <c r="E22195" s="11">
        <v>45474</v>
      </c>
      <c r="F22195">
        <v>1</v>
      </c>
      <c r="G22195">
        <v>3</v>
      </c>
      <c r="I22195">
        <v>3</v>
      </c>
      <c r="J22195">
        <v>6</v>
      </c>
      <c r="L22195">
        <v>17</v>
      </c>
      <c r="N22195">
        <v>3</v>
      </c>
      <c r="P22195">
        <v>0</v>
      </c>
      <c r="Q22195">
        <v>0</v>
      </c>
      <c r="S22195">
        <v>0</v>
      </c>
    </row>
    <row r="22196" spans="1:19" x14ac:dyDescent="0.3">
      <c r="A22196" t="str">
        <f t="shared" si="8"/>
        <v>UniversalTF-CBT CombinedJul-24</v>
      </c>
      <c r="B22196" s="171" t="s">
        <v>43807</v>
      </c>
      <c r="C22196" s="171" t="s">
        <v>227</v>
      </c>
      <c r="D22196" s="171" t="s">
        <v>4</v>
      </c>
      <c r="E22196" s="11">
        <v>45474</v>
      </c>
      <c r="F22196">
        <v>0</v>
      </c>
      <c r="G22196">
        <v>0</v>
      </c>
      <c r="I22196">
        <v>0</v>
      </c>
      <c r="J22196">
        <v>0</v>
      </c>
      <c r="L22196">
        <v>0</v>
      </c>
      <c r="N22196">
        <v>0</v>
      </c>
      <c r="P22196">
        <v>0</v>
      </c>
      <c r="Q22196">
        <v>0</v>
      </c>
      <c r="S22196">
        <v>0</v>
      </c>
    </row>
    <row r="22197" spans="1:19" x14ac:dyDescent="0.3">
      <c r="A22197" t="str">
        <f t="shared" si="8"/>
        <v>Community ConnectionsTIP CombinedJul-24</v>
      </c>
      <c r="B22197" s="171" t="s">
        <v>43808</v>
      </c>
      <c r="C22197" s="171" t="s">
        <v>116</v>
      </c>
      <c r="D22197" s="171" t="s">
        <v>4</v>
      </c>
      <c r="E22197" s="11">
        <v>45474</v>
      </c>
      <c r="F22197">
        <v>0</v>
      </c>
      <c r="G22197">
        <v>0</v>
      </c>
      <c r="I22197">
        <v>0</v>
      </c>
      <c r="J22197">
        <v>0</v>
      </c>
      <c r="L22197">
        <v>0</v>
      </c>
      <c r="N22197">
        <v>0</v>
      </c>
      <c r="P22197">
        <v>0</v>
      </c>
      <c r="Q22197">
        <v>0</v>
      </c>
      <c r="S22197">
        <v>0</v>
      </c>
    </row>
    <row r="22198" spans="1:19" x14ac:dyDescent="0.3">
      <c r="A22198" t="str">
        <f t="shared" si="8"/>
        <v>ContemporaryTIP CombinedJul-24</v>
      </c>
      <c r="B22198" s="171" t="s">
        <v>43809</v>
      </c>
      <c r="C22198" s="171" t="s">
        <v>9862</v>
      </c>
      <c r="D22198" s="171" t="s">
        <v>4</v>
      </c>
      <c r="E22198" s="11">
        <v>45474</v>
      </c>
      <c r="F22198">
        <v>0</v>
      </c>
      <c r="G22198">
        <v>0</v>
      </c>
      <c r="I22198">
        <v>0</v>
      </c>
      <c r="J22198">
        <v>0</v>
      </c>
      <c r="L22198">
        <v>0</v>
      </c>
      <c r="N22198">
        <v>0</v>
      </c>
      <c r="P22198">
        <v>0</v>
      </c>
      <c r="Q22198">
        <v>0</v>
      </c>
      <c r="S22198">
        <v>0</v>
      </c>
    </row>
    <row r="22199" spans="1:19" x14ac:dyDescent="0.3">
      <c r="A22199" t="str">
        <f t="shared" si="8"/>
        <v>FPSTIP CombinedJul-24</v>
      </c>
      <c r="B22199" s="171" t="s">
        <v>43810</v>
      </c>
      <c r="C22199" s="171" t="s">
        <v>140</v>
      </c>
      <c r="D22199" s="171" t="s">
        <v>4</v>
      </c>
      <c r="E22199" s="11">
        <v>45474</v>
      </c>
      <c r="F22199">
        <v>0</v>
      </c>
      <c r="G22199">
        <v>0</v>
      </c>
      <c r="I22199">
        <v>0</v>
      </c>
      <c r="J22199">
        <v>0</v>
      </c>
      <c r="L22199">
        <v>0</v>
      </c>
      <c r="N22199">
        <v>0</v>
      </c>
      <c r="P22199">
        <v>0</v>
      </c>
      <c r="Q22199">
        <v>0</v>
      </c>
      <c r="S22199">
        <v>0</v>
      </c>
    </row>
    <row r="22200" spans="1:19" x14ac:dyDescent="0.3">
      <c r="A22200" t="str">
        <f t="shared" si="8"/>
        <v>Green DoorTIP CombinedJul-24</v>
      </c>
      <c r="B22200" s="171" t="s">
        <v>43811</v>
      </c>
      <c r="C22200" s="171" t="s">
        <v>8590</v>
      </c>
      <c r="D22200" s="171" t="s">
        <v>4</v>
      </c>
      <c r="E22200" s="11">
        <v>45474</v>
      </c>
      <c r="F22200">
        <v>0</v>
      </c>
      <c r="G22200">
        <v>0</v>
      </c>
      <c r="I22200">
        <v>0</v>
      </c>
      <c r="J22200">
        <v>0</v>
      </c>
      <c r="L22200">
        <v>0</v>
      </c>
      <c r="N22200">
        <v>0</v>
      </c>
      <c r="P22200">
        <v>0</v>
      </c>
      <c r="Q22200">
        <v>0</v>
      </c>
      <c r="S22200">
        <v>0</v>
      </c>
    </row>
    <row r="22201" spans="1:19" x14ac:dyDescent="0.3">
      <c r="A22201" t="str">
        <f t="shared" si="8"/>
        <v>LESTIP CombinedJul-24</v>
      </c>
      <c r="B22201" s="171" t="s">
        <v>43812</v>
      </c>
      <c r="C22201" s="171" t="s">
        <v>170</v>
      </c>
      <c r="D22201" s="171" t="s">
        <v>4</v>
      </c>
      <c r="E22201" s="11">
        <v>45474</v>
      </c>
      <c r="F22201">
        <v>2.5</v>
      </c>
      <c r="G22201">
        <v>3.5</v>
      </c>
      <c r="I22201">
        <v>12</v>
      </c>
      <c r="J22201">
        <v>35</v>
      </c>
      <c r="L22201">
        <v>49</v>
      </c>
      <c r="N22201">
        <v>12</v>
      </c>
      <c r="P22201">
        <v>0</v>
      </c>
      <c r="Q22201">
        <v>0</v>
      </c>
      <c r="S22201">
        <v>0</v>
      </c>
    </row>
    <row r="22202" spans="1:19" x14ac:dyDescent="0.3">
      <c r="A22202" t="str">
        <f t="shared" si="8"/>
        <v>MBI HSTIP CombinedJul-24</v>
      </c>
      <c r="B22202" s="171" t="s">
        <v>43813</v>
      </c>
      <c r="C22202" s="171" t="s">
        <v>182</v>
      </c>
      <c r="D22202" s="171" t="s">
        <v>4</v>
      </c>
      <c r="E22202" s="11">
        <v>45474</v>
      </c>
      <c r="F22202">
        <v>8</v>
      </c>
      <c r="G22202">
        <v>11</v>
      </c>
      <c r="I22202">
        <v>32</v>
      </c>
      <c r="J22202">
        <v>91</v>
      </c>
      <c r="L22202">
        <v>124</v>
      </c>
      <c r="N22202">
        <v>32</v>
      </c>
      <c r="P22202">
        <v>0</v>
      </c>
      <c r="Q22202">
        <v>0</v>
      </c>
      <c r="S22202">
        <v>0</v>
      </c>
    </row>
    <row r="22203" spans="1:19" x14ac:dyDescent="0.3">
      <c r="A22203" t="str">
        <f t="shared" si="8"/>
        <v>PASSTIP CombinedJul-24</v>
      </c>
      <c r="B22203" s="171" t="s">
        <v>43814</v>
      </c>
      <c r="C22203" s="171" t="s">
        <v>197</v>
      </c>
      <c r="D22203" s="171" t="s">
        <v>4</v>
      </c>
      <c r="E22203" s="11">
        <v>45474</v>
      </c>
      <c r="F22203">
        <v>8</v>
      </c>
      <c r="G22203">
        <v>8</v>
      </c>
      <c r="I22203">
        <v>80</v>
      </c>
      <c r="J22203">
        <v>80</v>
      </c>
      <c r="L22203">
        <v>80</v>
      </c>
      <c r="N22203">
        <v>71</v>
      </c>
      <c r="P22203">
        <v>15</v>
      </c>
      <c r="Q22203">
        <v>20</v>
      </c>
      <c r="S22203">
        <v>9</v>
      </c>
    </row>
    <row r="22204" spans="1:19" x14ac:dyDescent="0.3">
      <c r="A22204" t="str">
        <f t="shared" si="8"/>
        <v>TFCCTIP CombinedJul-24</v>
      </c>
      <c r="B22204" s="171" t="s">
        <v>43815</v>
      </c>
      <c r="C22204" s="171" t="s">
        <v>218</v>
      </c>
      <c r="D22204" s="171" t="s">
        <v>4</v>
      </c>
      <c r="E22204" s="11">
        <v>45474</v>
      </c>
      <c r="F22204">
        <v>0</v>
      </c>
      <c r="G22204">
        <v>0</v>
      </c>
      <c r="I22204">
        <v>0</v>
      </c>
      <c r="J22204">
        <v>0</v>
      </c>
      <c r="L22204">
        <v>0</v>
      </c>
      <c r="N22204">
        <v>0</v>
      </c>
      <c r="P22204">
        <v>0</v>
      </c>
      <c r="Q22204">
        <v>0</v>
      </c>
      <c r="S22204">
        <v>0</v>
      </c>
    </row>
    <row r="22205" spans="1:19" x14ac:dyDescent="0.3">
      <c r="A22205" t="str">
        <f t="shared" si="8"/>
        <v>UmbrellaTIP CombinedJul-24</v>
      </c>
      <c r="B22205" s="171" t="s">
        <v>43816</v>
      </c>
      <c r="C22205" s="171" t="s">
        <v>34871</v>
      </c>
      <c r="D22205" s="171" t="s">
        <v>4</v>
      </c>
      <c r="E22205" s="11">
        <v>45474</v>
      </c>
      <c r="F22205">
        <v>4</v>
      </c>
      <c r="G22205">
        <v>4</v>
      </c>
      <c r="I22205">
        <v>29</v>
      </c>
      <c r="J22205">
        <v>44</v>
      </c>
      <c r="L22205">
        <v>44</v>
      </c>
      <c r="N22205">
        <v>18</v>
      </c>
      <c r="P22205">
        <v>0</v>
      </c>
      <c r="Q22205">
        <v>0</v>
      </c>
      <c r="S22205">
        <v>11</v>
      </c>
    </row>
    <row r="22206" spans="1:19" x14ac:dyDescent="0.3">
      <c r="A22206" t="str">
        <f t="shared" si="8"/>
        <v>UniversalTIP CombinedJul-24</v>
      </c>
      <c r="B22206" s="171" t="s">
        <v>43817</v>
      </c>
      <c r="C22206" s="171" t="s">
        <v>230</v>
      </c>
      <c r="D22206" s="171" t="s">
        <v>4</v>
      </c>
      <c r="E22206" s="11">
        <v>45474</v>
      </c>
      <c r="F22206">
        <v>0</v>
      </c>
      <c r="G22206">
        <v>0</v>
      </c>
      <c r="I22206">
        <v>0</v>
      </c>
      <c r="J22206">
        <v>0</v>
      </c>
      <c r="L22206">
        <v>0</v>
      </c>
      <c r="N22206">
        <v>0</v>
      </c>
      <c r="P22206">
        <v>0</v>
      </c>
      <c r="Q22206">
        <v>0</v>
      </c>
      <c r="S22206">
        <v>0</v>
      </c>
    </row>
    <row r="22207" spans="1:19" x14ac:dyDescent="0.3">
      <c r="A22207" t="str">
        <f t="shared" si="8"/>
        <v>Wayne PlaceTIP CombinedJul-24</v>
      </c>
      <c r="B22207" s="171" t="s">
        <v>43818</v>
      </c>
      <c r="C22207" s="171" t="s">
        <v>8193</v>
      </c>
      <c r="D22207" s="171" t="s">
        <v>4</v>
      </c>
      <c r="E22207" s="11">
        <v>45474</v>
      </c>
      <c r="F22207">
        <v>2</v>
      </c>
      <c r="G22207">
        <v>3</v>
      </c>
      <c r="I22207">
        <v>21</v>
      </c>
      <c r="J22207">
        <v>22</v>
      </c>
      <c r="L22207">
        <v>33</v>
      </c>
      <c r="N22207">
        <v>21</v>
      </c>
      <c r="P22207">
        <v>0</v>
      </c>
      <c r="Q22207">
        <v>0</v>
      </c>
      <c r="S22207">
        <v>0</v>
      </c>
    </row>
    <row r="22208" spans="1:19" x14ac:dyDescent="0.3">
      <c r="A22208" t="str">
        <f t="shared" si="8"/>
        <v>Adoptions TogetherTST CombinedJul-24</v>
      </c>
      <c r="B22208" s="171" t="s">
        <v>43819</v>
      </c>
      <c r="C22208" s="171" t="s">
        <v>10522</v>
      </c>
      <c r="D22208" s="171" t="s">
        <v>4</v>
      </c>
      <c r="E22208" s="11">
        <v>45474</v>
      </c>
      <c r="F22208">
        <v>0</v>
      </c>
      <c r="G22208">
        <v>0</v>
      </c>
      <c r="I22208">
        <v>0</v>
      </c>
      <c r="J22208">
        <v>0</v>
      </c>
      <c r="L22208">
        <v>0</v>
      </c>
      <c r="N22208">
        <v>0</v>
      </c>
      <c r="P22208">
        <v>0</v>
      </c>
      <c r="Q22208">
        <v>0</v>
      </c>
      <c r="S22208">
        <v>0</v>
      </c>
    </row>
    <row r="22209" spans="1:19" x14ac:dyDescent="0.3">
      <c r="A22209" t="str">
        <f t="shared" si="8"/>
        <v>ContemporaryTST CombinedJul-24</v>
      </c>
      <c r="B22209" s="171" t="s">
        <v>43820</v>
      </c>
      <c r="C22209" s="171" t="s">
        <v>10525</v>
      </c>
      <c r="D22209" s="171" t="s">
        <v>4</v>
      </c>
      <c r="E22209" s="11">
        <v>45474</v>
      </c>
      <c r="F22209">
        <v>0</v>
      </c>
      <c r="G22209">
        <v>0</v>
      </c>
      <c r="I22209">
        <v>0</v>
      </c>
      <c r="J22209">
        <v>0</v>
      </c>
      <c r="L22209">
        <v>0</v>
      </c>
      <c r="N22209">
        <v>0</v>
      </c>
      <c r="P22209">
        <v>0</v>
      </c>
      <c r="Q22209">
        <v>0</v>
      </c>
      <c r="S22209">
        <v>0</v>
      </c>
    </row>
    <row r="22210" spans="1:19" x14ac:dyDescent="0.3">
      <c r="A22210" t="str">
        <f t="shared" si="8"/>
        <v>Family MattersTST CombinedJul-24</v>
      </c>
      <c r="B22210" s="171" t="s">
        <v>43821</v>
      </c>
      <c r="C22210" s="171" t="s">
        <v>10528</v>
      </c>
      <c r="D22210" s="171" t="s">
        <v>4</v>
      </c>
      <c r="E22210" s="11">
        <v>45474</v>
      </c>
      <c r="F22210">
        <v>0</v>
      </c>
      <c r="G22210">
        <v>0</v>
      </c>
      <c r="I22210">
        <v>0</v>
      </c>
      <c r="J22210">
        <v>0</v>
      </c>
      <c r="L22210">
        <v>0</v>
      </c>
      <c r="N22210">
        <v>0</v>
      </c>
      <c r="P22210">
        <v>0</v>
      </c>
      <c r="Q22210">
        <v>0</v>
      </c>
      <c r="S22210">
        <v>0</v>
      </c>
    </row>
    <row r="22211" spans="1:19" x14ac:dyDescent="0.3">
      <c r="A22211" t="str">
        <f t="shared" si="8"/>
        <v>First Home CareTST CombinedJul-24</v>
      </c>
      <c r="B22211" s="171" t="s">
        <v>43822</v>
      </c>
      <c r="C22211" s="171" t="s">
        <v>10531</v>
      </c>
      <c r="D22211" s="171" t="s">
        <v>4</v>
      </c>
      <c r="E22211" s="11">
        <v>45474</v>
      </c>
      <c r="F22211">
        <v>0</v>
      </c>
      <c r="G22211">
        <v>0</v>
      </c>
      <c r="I22211">
        <v>0</v>
      </c>
      <c r="J22211">
        <v>0</v>
      </c>
      <c r="L22211">
        <v>0</v>
      </c>
      <c r="N22211">
        <v>0</v>
      </c>
      <c r="P22211">
        <v>0</v>
      </c>
      <c r="Q22211">
        <v>0</v>
      </c>
      <c r="S22211">
        <v>0</v>
      </c>
    </row>
    <row r="22212" spans="1:19" x14ac:dyDescent="0.3">
      <c r="A22212" t="str">
        <f t="shared" si="8"/>
        <v>Foundations for Home &amp; CommunityTST CombinedJul-24</v>
      </c>
      <c r="B22212" s="171" t="s">
        <v>43823</v>
      </c>
      <c r="C22212" s="171" t="s">
        <v>14880</v>
      </c>
      <c r="D22212" s="171" t="s">
        <v>4</v>
      </c>
      <c r="E22212" s="11">
        <v>45474</v>
      </c>
      <c r="F22212">
        <v>0</v>
      </c>
      <c r="G22212">
        <v>0</v>
      </c>
      <c r="I22212">
        <v>0</v>
      </c>
      <c r="J22212">
        <v>0</v>
      </c>
      <c r="L22212">
        <v>0</v>
      </c>
      <c r="N22212">
        <v>0</v>
      </c>
      <c r="P22212">
        <v>0</v>
      </c>
      <c r="Q22212">
        <v>0</v>
      </c>
      <c r="S22212">
        <v>0</v>
      </c>
    </row>
    <row r="22213" spans="1:19" x14ac:dyDescent="0.3">
      <c r="A22213" t="str">
        <f t="shared" si="8"/>
        <v>HillcrestTST CombinedJul-24</v>
      </c>
      <c r="B22213" s="171" t="s">
        <v>43824</v>
      </c>
      <c r="C22213" s="171" t="s">
        <v>10534</v>
      </c>
      <c r="D22213" s="171" t="s">
        <v>4</v>
      </c>
      <c r="E22213" s="11">
        <v>45474</v>
      </c>
      <c r="F22213">
        <v>2</v>
      </c>
      <c r="G22213">
        <v>3</v>
      </c>
      <c r="I22213">
        <v>5</v>
      </c>
      <c r="J22213">
        <v>11</v>
      </c>
      <c r="L22213">
        <v>17</v>
      </c>
      <c r="N22213">
        <v>3</v>
      </c>
      <c r="P22213">
        <v>0</v>
      </c>
      <c r="Q22213">
        <v>0</v>
      </c>
      <c r="S22213">
        <v>2</v>
      </c>
    </row>
    <row r="22214" spans="1:19" x14ac:dyDescent="0.3">
      <c r="A22214" t="str">
        <f t="shared" si="8"/>
        <v>MD Family ResourcesTST CombinedJul-24</v>
      </c>
      <c r="B22214" s="171" t="s">
        <v>43825</v>
      </c>
      <c r="C22214" s="171" t="s">
        <v>10537</v>
      </c>
      <c r="D22214" s="171" t="s">
        <v>4</v>
      </c>
      <c r="E22214" s="11">
        <v>45474</v>
      </c>
      <c r="F22214">
        <v>0.5</v>
      </c>
      <c r="G22214">
        <v>2</v>
      </c>
      <c r="I22214">
        <v>0</v>
      </c>
      <c r="J22214">
        <v>3</v>
      </c>
      <c r="L22214">
        <v>11</v>
      </c>
      <c r="N22214">
        <v>0</v>
      </c>
      <c r="P22214">
        <v>0</v>
      </c>
      <c r="Q22214">
        <v>1</v>
      </c>
      <c r="S22214">
        <v>0</v>
      </c>
    </row>
    <row r="22215" spans="1:19" x14ac:dyDescent="0.3">
      <c r="A22215" t="str">
        <f t="shared" si="8"/>
        <v>Marys CenterCPP-FV CombinedJul-24</v>
      </c>
      <c r="B22215" s="171" t="s">
        <v>43826</v>
      </c>
      <c r="C22215" s="171" t="s">
        <v>15347</v>
      </c>
      <c r="D22215" s="171" t="s">
        <v>4</v>
      </c>
      <c r="E22215" s="11">
        <v>45474</v>
      </c>
      <c r="F22215">
        <v>1.5</v>
      </c>
      <c r="G22215">
        <v>1</v>
      </c>
      <c r="I22215">
        <v>5</v>
      </c>
      <c r="J22215">
        <v>9</v>
      </c>
      <c r="L22215">
        <v>6</v>
      </c>
      <c r="N22215">
        <v>5</v>
      </c>
      <c r="P22215">
        <v>0</v>
      </c>
      <c r="Q22215">
        <v>0</v>
      </c>
      <c r="S22215">
        <v>0</v>
      </c>
    </row>
    <row r="22216" spans="1:19" x14ac:dyDescent="0.3">
      <c r="A22216" t="str">
        <f t="shared" si="8"/>
        <v>PIECECPP-FV CombinedJul-24</v>
      </c>
      <c r="B22216" s="171" t="s">
        <v>43827</v>
      </c>
      <c r="C22216" s="171" t="s">
        <v>203</v>
      </c>
      <c r="D22216" s="171" t="s">
        <v>4</v>
      </c>
      <c r="E22216" s="11">
        <v>45474</v>
      </c>
      <c r="F22216">
        <v>3</v>
      </c>
      <c r="G22216">
        <v>3</v>
      </c>
      <c r="I22216">
        <v>4</v>
      </c>
      <c r="J22216">
        <v>15</v>
      </c>
      <c r="L22216">
        <v>15</v>
      </c>
      <c r="N22216">
        <v>3</v>
      </c>
      <c r="P22216">
        <v>0</v>
      </c>
      <c r="Q22216">
        <v>0</v>
      </c>
      <c r="S22216">
        <v>1</v>
      </c>
    </row>
    <row r="22217" spans="1:19" x14ac:dyDescent="0.3">
      <c r="A22217" t="str">
        <f t="shared" si="8"/>
        <v>Community ConnectionsCPP-FV CombinedJul-24</v>
      </c>
      <c r="B22217" s="171" t="s">
        <v>43828</v>
      </c>
      <c r="C22217" s="171" t="s">
        <v>15340</v>
      </c>
      <c r="D22217" s="171" t="s">
        <v>4</v>
      </c>
      <c r="E22217" s="11">
        <v>45474</v>
      </c>
      <c r="F22217">
        <v>0</v>
      </c>
      <c r="G22217">
        <v>0</v>
      </c>
      <c r="I22217">
        <v>0</v>
      </c>
      <c r="J22217">
        <v>0</v>
      </c>
      <c r="L22217">
        <v>0</v>
      </c>
      <c r="N22217">
        <v>0</v>
      </c>
      <c r="P22217">
        <v>0</v>
      </c>
      <c r="Q22217">
        <v>0</v>
      </c>
      <c r="S22217">
        <v>0</v>
      </c>
    </row>
    <row r="22218" spans="1:19" x14ac:dyDescent="0.3">
      <c r="A22218" t="str">
        <f t="shared" ref="A22218:A22281" si="9">C22218&amp;" "&amp;D22218&amp;"Jul-24"</f>
        <v>Community ConnectionsPCIT CombinedJul-24</v>
      </c>
      <c r="B22218" s="171" t="s">
        <v>43829</v>
      </c>
      <c r="C22218" s="171" t="s">
        <v>16544</v>
      </c>
      <c r="D22218" s="171" t="s">
        <v>4</v>
      </c>
      <c r="E22218" s="11">
        <v>45474</v>
      </c>
      <c r="F22218">
        <v>0</v>
      </c>
      <c r="G22218">
        <v>0</v>
      </c>
      <c r="I22218">
        <v>0</v>
      </c>
      <c r="J22218">
        <v>0</v>
      </c>
      <c r="L22218">
        <v>0</v>
      </c>
      <c r="N22218">
        <v>0</v>
      </c>
      <c r="P22218">
        <v>0</v>
      </c>
      <c r="Q22218">
        <v>0</v>
      </c>
      <c r="S22218">
        <v>0</v>
      </c>
    </row>
    <row r="22219" spans="1:19" x14ac:dyDescent="0.3">
      <c r="A22219" t="str">
        <f t="shared" si="9"/>
        <v>Marys CenterPCIT CombinedJul-24</v>
      </c>
      <c r="B22219" s="171" t="s">
        <v>43830</v>
      </c>
      <c r="C22219" s="171" t="s">
        <v>176</v>
      </c>
      <c r="D22219" s="171" t="s">
        <v>4</v>
      </c>
      <c r="E22219" s="11">
        <v>45474</v>
      </c>
      <c r="F22219">
        <v>2</v>
      </c>
      <c r="G22219">
        <v>2</v>
      </c>
      <c r="I22219">
        <v>6</v>
      </c>
      <c r="J22219">
        <v>11</v>
      </c>
      <c r="L22219">
        <v>11</v>
      </c>
      <c r="N22219">
        <v>0</v>
      </c>
      <c r="P22219">
        <v>0</v>
      </c>
      <c r="Q22219">
        <v>0</v>
      </c>
      <c r="S22219">
        <v>6</v>
      </c>
    </row>
    <row r="22220" spans="1:19" x14ac:dyDescent="0.3">
      <c r="A22220" t="str">
        <f t="shared" si="9"/>
        <v>PIECEPCIT CombinedJul-24</v>
      </c>
      <c r="B22220" s="171" t="s">
        <v>43831</v>
      </c>
      <c r="C22220" s="171" t="s">
        <v>206</v>
      </c>
      <c r="D22220" s="171" t="s">
        <v>4</v>
      </c>
      <c r="E22220" s="11">
        <v>45474</v>
      </c>
      <c r="F22220">
        <v>1.5</v>
      </c>
      <c r="G22220">
        <v>2</v>
      </c>
      <c r="I22220">
        <v>1</v>
      </c>
      <c r="J22220">
        <v>7</v>
      </c>
      <c r="L22220">
        <v>8</v>
      </c>
      <c r="N22220">
        <v>0</v>
      </c>
      <c r="P22220">
        <v>0</v>
      </c>
      <c r="Q22220">
        <v>0</v>
      </c>
      <c r="S22220">
        <v>1</v>
      </c>
    </row>
    <row r="22221" spans="1:19" x14ac:dyDescent="0.3">
      <c r="A22221" t="str">
        <f t="shared" si="9"/>
        <v>Better MorningsFFT FFJul-24</v>
      </c>
      <c r="B22221" s="171" t="s">
        <v>43719</v>
      </c>
      <c r="C22221" s="171" t="s">
        <v>24284</v>
      </c>
      <c r="D22221" s="171" t="s">
        <v>80</v>
      </c>
      <c r="E22221" s="11">
        <v>45474</v>
      </c>
      <c r="F22221">
        <v>8</v>
      </c>
      <c r="G22221">
        <v>10</v>
      </c>
      <c r="I22221">
        <v>29</v>
      </c>
      <c r="J22221">
        <v>36</v>
      </c>
      <c r="L22221">
        <v>45</v>
      </c>
      <c r="N22221">
        <v>17</v>
      </c>
      <c r="P22221">
        <v>9</v>
      </c>
      <c r="Q22221">
        <v>0</v>
      </c>
      <c r="S22221">
        <v>12</v>
      </c>
    </row>
    <row r="22222" spans="1:19" x14ac:dyDescent="0.3">
      <c r="A22222" t="str">
        <f t="shared" si="9"/>
        <v>CatholicAll FFJul-24</v>
      </c>
      <c r="B22222" s="171" t="s">
        <v>43832</v>
      </c>
      <c r="C22222" s="171" t="s">
        <v>18229</v>
      </c>
      <c r="D22222" s="171" t="s">
        <v>80</v>
      </c>
      <c r="E22222" s="11">
        <v>45474</v>
      </c>
      <c r="F22222">
        <v>0</v>
      </c>
      <c r="G22222">
        <v>0</v>
      </c>
      <c r="I22222">
        <v>0</v>
      </c>
      <c r="J22222">
        <v>0</v>
      </c>
      <c r="L22222">
        <v>0</v>
      </c>
      <c r="N22222">
        <v>0</v>
      </c>
      <c r="P22222">
        <v>0</v>
      </c>
      <c r="Q22222">
        <v>0</v>
      </c>
      <c r="S22222">
        <v>0</v>
      </c>
    </row>
    <row r="22223" spans="1:19" x14ac:dyDescent="0.3">
      <c r="A22223" t="str">
        <f t="shared" si="9"/>
        <v>ContemporaryAll FFJul-24</v>
      </c>
      <c r="B22223" s="171" t="s">
        <v>43833</v>
      </c>
      <c r="C22223" s="171" t="s">
        <v>9887</v>
      </c>
      <c r="D22223" s="171" t="s">
        <v>80</v>
      </c>
      <c r="E22223" s="11">
        <v>45474</v>
      </c>
      <c r="F22223">
        <v>0</v>
      </c>
      <c r="G22223">
        <v>0</v>
      </c>
      <c r="I22223">
        <v>0</v>
      </c>
      <c r="J22223">
        <v>0</v>
      </c>
      <c r="L22223">
        <v>0</v>
      </c>
      <c r="N22223">
        <v>0</v>
      </c>
      <c r="P22223">
        <v>0</v>
      </c>
      <c r="Q22223">
        <v>0</v>
      </c>
      <c r="S22223">
        <v>0</v>
      </c>
    </row>
    <row r="22224" spans="1:19" x14ac:dyDescent="0.3">
      <c r="A22224" t="str">
        <f t="shared" si="9"/>
        <v>DBH Parent SupportAll FFJul-24</v>
      </c>
      <c r="B22224" s="171" t="s">
        <v>43834</v>
      </c>
      <c r="C22224" s="171" t="s">
        <v>35010</v>
      </c>
      <c r="D22224" s="171" t="s">
        <v>80</v>
      </c>
      <c r="E22224" s="11">
        <v>45474</v>
      </c>
      <c r="F22224">
        <v>0</v>
      </c>
      <c r="G22224">
        <v>0</v>
      </c>
      <c r="I22224">
        <v>0</v>
      </c>
      <c r="J22224">
        <v>0</v>
      </c>
      <c r="L22224">
        <v>0</v>
      </c>
      <c r="N22224">
        <v>0</v>
      </c>
      <c r="P22224">
        <v>0</v>
      </c>
      <c r="Q22224">
        <v>0</v>
      </c>
      <c r="S22224">
        <v>0</v>
      </c>
    </row>
    <row r="22225" spans="1:19" x14ac:dyDescent="0.3">
      <c r="A22225" t="str">
        <f t="shared" si="9"/>
        <v>Family MattersAll FFJul-24</v>
      </c>
      <c r="B22225" s="171" t="s">
        <v>43835</v>
      </c>
      <c r="C22225" s="171" t="s">
        <v>11260</v>
      </c>
      <c r="D22225" s="171" t="s">
        <v>80</v>
      </c>
      <c r="E22225" s="11">
        <v>45474</v>
      </c>
      <c r="F22225">
        <v>0</v>
      </c>
      <c r="G22225">
        <v>0</v>
      </c>
      <c r="I22225">
        <v>0</v>
      </c>
      <c r="J22225">
        <v>0</v>
      </c>
      <c r="L22225">
        <v>0</v>
      </c>
      <c r="N22225">
        <v>0</v>
      </c>
      <c r="P22225">
        <v>0</v>
      </c>
      <c r="Q22225">
        <v>0</v>
      </c>
      <c r="S22225">
        <v>0</v>
      </c>
    </row>
    <row r="22226" spans="1:19" x14ac:dyDescent="0.3">
      <c r="A22226" t="str">
        <f t="shared" si="9"/>
        <v>Federal City All FFJul-24</v>
      </c>
      <c r="B22226" s="171" t="s">
        <v>43836</v>
      </c>
      <c r="C22226" s="171" t="s">
        <v>21284</v>
      </c>
      <c r="D22226" s="171" t="s">
        <v>80</v>
      </c>
      <c r="E22226" s="11">
        <v>45474</v>
      </c>
      <c r="F22226">
        <v>0</v>
      </c>
      <c r="G22226">
        <v>0</v>
      </c>
      <c r="I22226">
        <v>0</v>
      </c>
      <c r="J22226">
        <v>0</v>
      </c>
      <c r="L22226">
        <v>0</v>
      </c>
      <c r="N22226">
        <v>0</v>
      </c>
      <c r="P22226">
        <v>0</v>
      </c>
      <c r="Q22226">
        <v>0</v>
      </c>
      <c r="S22226">
        <v>0</v>
      </c>
    </row>
    <row r="22227" spans="1:19" x14ac:dyDescent="0.3">
      <c r="A22227" t="str">
        <f t="shared" si="9"/>
        <v>First Home CareAll FFJul-24</v>
      </c>
      <c r="B22227" s="171" t="s">
        <v>43837</v>
      </c>
      <c r="C22227" s="171" t="s">
        <v>125</v>
      </c>
      <c r="D22227" s="171" t="s">
        <v>80</v>
      </c>
      <c r="E22227" s="11">
        <v>45474</v>
      </c>
      <c r="F22227">
        <v>0</v>
      </c>
      <c r="G22227">
        <v>0</v>
      </c>
      <c r="I22227">
        <v>0</v>
      </c>
      <c r="J22227">
        <v>0</v>
      </c>
      <c r="L22227">
        <v>0</v>
      </c>
      <c r="N22227">
        <v>0</v>
      </c>
      <c r="P22227">
        <v>0</v>
      </c>
      <c r="Q22227">
        <v>0</v>
      </c>
      <c r="S22227">
        <v>0</v>
      </c>
    </row>
    <row r="22228" spans="1:19" x14ac:dyDescent="0.3">
      <c r="A22228" t="str">
        <f t="shared" si="9"/>
        <v>Foundations for Home &amp; CommunityAll FFJul-24</v>
      </c>
      <c r="B22228" s="171" t="s">
        <v>43838</v>
      </c>
      <c r="C22228" s="171" t="s">
        <v>14899</v>
      </c>
      <c r="D22228" s="171" t="s">
        <v>80</v>
      </c>
      <c r="E22228" s="11">
        <v>45474</v>
      </c>
      <c r="F22228">
        <v>0</v>
      </c>
      <c r="G22228">
        <v>0</v>
      </c>
      <c r="I22228">
        <v>0</v>
      </c>
      <c r="J22228">
        <v>0</v>
      </c>
      <c r="L22228">
        <v>0</v>
      </c>
      <c r="N22228">
        <v>0</v>
      </c>
      <c r="P22228">
        <v>0</v>
      </c>
      <c r="Q22228">
        <v>0</v>
      </c>
      <c r="S22228">
        <v>0</v>
      </c>
    </row>
    <row r="22229" spans="1:19" x14ac:dyDescent="0.3">
      <c r="A22229" t="str">
        <f t="shared" si="9"/>
        <v>FPSAll FFJul-24</v>
      </c>
      <c r="B22229" s="171" t="s">
        <v>43839</v>
      </c>
      <c r="C22229" s="171" t="s">
        <v>137</v>
      </c>
      <c r="D22229" s="171" t="s">
        <v>80</v>
      </c>
      <c r="E22229" s="11">
        <v>45474</v>
      </c>
      <c r="F22229">
        <v>0</v>
      </c>
      <c r="G22229">
        <v>0</v>
      </c>
      <c r="I22229">
        <v>0</v>
      </c>
      <c r="J22229">
        <v>0</v>
      </c>
      <c r="L22229">
        <v>0</v>
      </c>
      <c r="N22229">
        <v>0</v>
      </c>
      <c r="P22229">
        <v>0</v>
      </c>
      <c r="Q22229">
        <v>0</v>
      </c>
      <c r="S22229">
        <v>0</v>
      </c>
    </row>
    <row r="22230" spans="1:19" x14ac:dyDescent="0.3">
      <c r="A22230" t="str">
        <f t="shared" si="9"/>
        <v>Green DoorAll FFJul-24</v>
      </c>
      <c r="B22230" s="171" t="s">
        <v>43840</v>
      </c>
      <c r="C22230" s="171" t="s">
        <v>8615</v>
      </c>
      <c r="D22230" s="171" t="s">
        <v>80</v>
      </c>
      <c r="E22230" s="11">
        <v>45474</v>
      </c>
      <c r="F22230">
        <v>0</v>
      </c>
      <c r="G22230">
        <v>0</v>
      </c>
      <c r="I22230">
        <v>0</v>
      </c>
      <c r="J22230">
        <v>0</v>
      </c>
      <c r="L22230">
        <v>0</v>
      </c>
      <c r="N22230">
        <v>0</v>
      </c>
      <c r="P22230">
        <v>0</v>
      </c>
      <c r="Q22230">
        <v>0</v>
      </c>
      <c r="S22230">
        <v>0</v>
      </c>
    </row>
    <row r="22231" spans="1:19" x14ac:dyDescent="0.3">
      <c r="A22231" t="str">
        <f t="shared" si="9"/>
        <v>Healthy FuturesAll FFJul-24</v>
      </c>
      <c r="B22231" s="171" t="s">
        <v>43841</v>
      </c>
      <c r="C22231" s="171" t="s">
        <v>35025</v>
      </c>
      <c r="D22231" s="171" t="s">
        <v>80</v>
      </c>
      <c r="E22231" s="11">
        <v>45474</v>
      </c>
      <c r="F22231">
        <v>0</v>
      </c>
      <c r="G22231">
        <v>0</v>
      </c>
      <c r="I22231">
        <v>0</v>
      </c>
      <c r="J22231">
        <v>0</v>
      </c>
      <c r="L22231">
        <v>0</v>
      </c>
      <c r="N22231">
        <v>0</v>
      </c>
      <c r="P22231">
        <v>0</v>
      </c>
      <c r="Q22231">
        <v>0</v>
      </c>
      <c r="S22231">
        <v>0</v>
      </c>
    </row>
    <row r="22232" spans="1:19" x14ac:dyDescent="0.3">
      <c r="A22232" t="str">
        <f t="shared" si="9"/>
        <v>HillcrestAll FFJul-24</v>
      </c>
      <c r="B22232" s="171" t="s">
        <v>43842</v>
      </c>
      <c r="C22232" s="171" t="s">
        <v>146</v>
      </c>
      <c r="D22232" s="171" t="s">
        <v>80</v>
      </c>
      <c r="E22232" s="11">
        <v>45474</v>
      </c>
      <c r="F22232">
        <v>8.5</v>
      </c>
      <c r="G22232">
        <v>11</v>
      </c>
      <c r="I22232">
        <v>27</v>
      </c>
      <c r="J22232">
        <v>43</v>
      </c>
      <c r="L22232">
        <v>58</v>
      </c>
      <c r="N22232">
        <v>25</v>
      </c>
      <c r="P22232">
        <v>0</v>
      </c>
      <c r="Q22232">
        <v>2</v>
      </c>
      <c r="S22232">
        <v>2</v>
      </c>
    </row>
    <row r="22233" spans="1:19" x14ac:dyDescent="0.3">
      <c r="A22233" t="str">
        <f t="shared" si="9"/>
        <v>LAYCAll FFJul-24</v>
      </c>
      <c r="B22233" s="171" t="s">
        <v>43843</v>
      </c>
      <c r="C22233" s="171" t="s">
        <v>161</v>
      </c>
      <c r="D22233" s="171" t="s">
        <v>80</v>
      </c>
      <c r="E22233" s="11">
        <v>45474</v>
      </c>
      <c r="F22233">
        <v>2</v>
      </c>
      <c r="G22233">
        <v>4</v>
      </c>
      <c r="I22233">
        <v>5</v>
      </c>
      <c r="J22233">
        <v>12</v>
      </c>
      <c r="L22233">
        <v>24</v>
      </c>
      <c r="N22233">
        <v>4</v>
      </c>
      <c r="P22233">
        <v>1</v>
      </c>
      <c r="Q22233">
        <v>0</v>
      </c>
      <c r="S22233">
        <v>1</v>
      </c>
    </row>
    <row r="22234" spans="1:19" x14ac:dyDescent="0.3">
      <c r="A22234" t="str">
        <f t="shared" si="9"/>
        <v>LCSAll FFJul-24</v>
      </c>
      <c r="B22234" s="171" t="s">
        <v>43844</v>
      </c>
      <c r="C22234" s="171" t="s">
        <v>18252</v>
      </c>
      <c r="D22234" s="171" t="s">
        <v>80</v>
      </c>
      <c r="E22234" s="11">
        <v>45474</v>
      </c>
      <c r="F22234">
        <v>0</v>
      </c>
      <c r="G22234">
        <v>0</v>
      </c>
      <c r="I22234">
        <v>0</v>
      </c>
      <c r="J22234">
        <v>0</v>
      </c>
      <c r="L22234">
        <v>0</v>
      </c>
      <c r="N22234">
        <v>0</v>
      </c>
      <c r="P22234">
        <v>0</v>
      </c>
      <c r="Q22234">
        <v>0</v>
      </c>
      <c r="S22234">
        <v>0</v>
      </c>
    </row>
    <row r="22235" spans="1:19" x14ac:dyDescent="0.3">
      <c r="A22235" t="str">
        <f t="shared" si="9"/>
        <v>LESAll FFJul-24</v>
      </c>
      <c r="B22235" s="171" t="s">
        <v>43845</v>
      </c>
      <c r="C22235" s="171" t="s">
        <v>167</v>
      </c>
      <c r="D22235" s="171" t="s">
        <v>80</v>
      </c>
      <c r="E22235" s="11">
        <v>45474</v>
      </c>
      <c r="F22235">
        <v>2.5</v>
      </c>
      <c r="G22235">
        <v>4.5</v>
      </c>
      <c r="I22235">
        <v>12</v>
      </c>
      <c r="J22235">
        <v>35</v>
      </c>
      <c r="L22235">
        <v>53</v>
      </c>
      <c r="N22235">
        <v>12</v>
      </c>
      <c r="P22235">
        <v>0</v>
      </c>
      <c r="Q22235">
        <v>0</v>
      </c>
      <c r="S22235">
        <v>0</v>
      </c>
    </row>
    <row r="22236" spans="1:19" x14ac:dyDescent="0.3">
      <c r="A22236" t="str">
        <f t="shared" si="9"/>
        <v>MBI HSAll FFJul-24</v>
      </c>
      <c r="B22236" s="171" t="s">
        <v>43846</v>
      </c>
      <c r="C22236" s="171" t="s">
        <v>179</v>
      </c>
      <c r="D22236" s="171" t="s">
        <v>80</v>
      </c>
      <c r="E22236" s="11">
        <v>45474</v>
      </c>
      <c r="F22236">
        <v>11</v>
      </c>
      <c r="G22236">
        <v>16</v>
      </c>
      <c r="I22236">
        <v>45</v>
      </c>
      <c r="J22236">
        <v>105</v>
      </c>
      <c r="L22236">
        <v>148</v>
      </c>
      <c r="N22236">
        <v>43</v>
      </c>
      <c r="P22236">
        <v>0</v>
      </c>
      <c r="Q22236">
        <v>0</v>
      </c>
      <c r="S22236">
        <v>2</v>
      </c>
    </row>
    <row r="22237" spans="1:19" x14ac:dyDescent="0.3">
      <c r="A22237" t="str">
        <f t="shared" si="9"/>
        <v>MD Family ResourcesAll FFJul-24</v>
      </c>
      <c r="B22237" s="171" t="s">
        <v>43847</v>
      </c>
      <c r="C22237" s="171" t="s">
        <v>185</v>
      </c>
      <c r="D22237" s="171" t="s">
        <v>80</v>
      </c>
      <c r="E22237" s="11">
        <v>45474</v>
      </c>
      <c r="F22237">
        <v>2.5</v>
      </c>
      <c r="G22237">
        <v>8</v>
      </c>
      <c r="I22237">
        <v>4</v>
      </c>
      <c r="J22237">
        <v>13</v>
      </c>
      <c r="L22237">
        <v>40</v>
      </c>
      <c r="N22237">
        <v>4</v>
      </c>
      <c r="P22237">
        <v>0</v>
      </c>
      <c r="Q22237">
        <v>1</v>
      </c>
      <c r="S22237">
        <v>0</v>
      </c>
    </row>
    <row r="22238" spans="1:19" x14ac:dyDescent="0.3">
      <c r="A22238" t="str">
        <f t="shared" si="9"/>
        <v>PASSAll FFJul-24</v>
      </c>
      <c r="B22238" s="171" t="s">
        <v>43848</v>
      </c>
      <c r="C22238" s="171" t="s">
        <v>191</v>
      </c>
      <c r="D22238" s="171" t="s">
        <v>80</v>
      </c>
      <c r="E22238" s="11">
        <v>45474</v>
      </c>
      <c r="F22238">
        <v>10</v>
      </c>
      <c r="G22238">
        <v>13</v>
      </c>
      <c r="I22238">
        <v>91</v>
      </c>
      <c r="J22238">
        <v>92</v>
      </c>
      <c r="L22238">
        <v>107</v>
      </c>
      <c r="N22238">
        <v>79</v>
      </c>
      <c r="P22238">
        <v>17</v>
      </c>
      <c r="Q22238">
        <v>22</v>
      </c>
      <c r="S22238">
        <v>9</v>
      </c>
    </row>
    <row r="22239" spans="1:19" x14ac:dyDescent="0.3">
      <c r="A22239" t="str">
        <f t="shared" si="9"/>
        <v>RiversideAll FFJul-24</v>
      </c>
      <c r="B22239" s="171" t="s">
        <v>43849</v>
      </c>
      <c r="C22239" s="171" t="s">
        <v>212</v>
      </c>
      <c r="D22239" s="171" t="s">
        <v>80</v>
      </c>
      <c r="E22239" s="11">
        <v>45474</v>
      </c>
      <c r="F22239">
        <v>0</v>
      </c>
      <c r="G22239">
        <v>0</v>
      </c>
      <c r="I22239">
        <v>0</v>
      </c>
      <c r="J22239">
        <v>0</v>
      </c>
      <c r="L22239">
        <v>0</v>
      </c>
      <c r="N22239">
        <v>0</v>
      </c>
      <c r="P22239">
        <v>0</v>
      </c>
      <c r="Q22239">
        <v>0</v>
      </c>
      <c r="S22239">
        <v>0</v>
      </c>
    </row>
    <row r="22240" spans="1:19" x14ac:dyDescent="0.3">
      <c r="A22240" t="str">
        <f t="shared" si="9"/>
        <v>TFCCAll FFJul-24</v>
      </c>
      <c r="B22240" s="171" t="s">
        <v>43850</v>
      </c>
      <c r="C22240" s="171" t="s">
        <v>215</v>
      </c>
      <c r="D22240" s="171" t="s">
        <v>80</v>
      </c>
      <c r="E22240" s="11">
        <v>45474</v>
      </c>
      <c r="F22240">
        <v>0</v>
      </c>
      <c r="G22240">
        <v>0</v>
      </c>
      <c r="I22240">
        <v>0</v>
      </c>
      <c r="J22240">
        <v>0</v>
      </c>
      <c r="L22240">
        <v>0</v>
      </c>
      <c r="N22240">
        <v>0</v>
      </c>
      <c r="P22240">
        <v>0</v>
      </c>
      <c r="Q22240">
        <v>0</v>
      </c>
      <c r="S22240">
        <v>0</v>
      </c>
    </row>
    <row r="22241" spans="1:19" x14ac:dyDescent="0.3">
      <c r="A22241" t="str">
        <f t="shared" si="9"/>
        <v>TFCCAll FFJul-24</v>
      </c>
      <c r="B22241" s="171" t="s">
        <v>43850</v>
      </c>
      <c r="C22241" s="171" t="s">
        <v>215</v>
      </c>
      <c r="D22241" s="171" t="s">
        <v>80</v>
      </c>
      <c r="E22241" s="11">
        <v>45474</v>
      </c>
      <c r="F22241">
        <v>4</v>
      </c>
      <c r="G22241">
        <v>4</v>
      </c>
      <c r="I22241">
        <v>29</v>
      </c>
      <c r="J22241">
        <v>44</v>
      </c>
      <c r="L22241">
        <v>44</v>
      </c>
      <c r="N22241">
        <v>18</v>
      </c>
      <c r="P22241">
        <v>0</v>
      </c>
      <c r="Q22241">
        <v>0</v>
      </c>
      <c r="S22241">
        <v>11</v>
      </c>
    </row>
    <row r="22242" spans="1:19" x14ac:dyDescent="0.3">
      <c r="A22242" t="str">
        <f t="shared" si="9"/>
        <v>UniversalAll FFJul-24</v>
      </c>
      <c r="B22242" s="171" t="s">
        <v>43851</v>
      </c>
      <c r="C22242" s="171" t="s">
        <v>221</v>
      </c>
      <c r="D22242" s="171" t="s">
        <v>80</v>
      </c>
      <c r="E22242" s="11">
        <v>45474</v>
      </c>
      <c r="F22242">
        <v>0</v>
      </c>
      <c r="G22242">
        <v>0</v>
      </c>
      <c r="I22242">
        <v>0</v>
      </c>
      <c r="J22242">
        <v>0</v>
      </c>
      <c r="L22242">
        <v>0</v>
      </c>
      <c r="N22242">
        <v>0</v>
      </c>
      <c r="P22242">
        <v>0</v>
      </c>
      <c r="Q22242">
        <v>0</v>
      </c>
      <c r="S22242">
        <v>0</v>
      </c>
    </row>
    <row r="22243" spans="1:19" x14ac:dyDescent="0.3">
      <c r="A22243" t="str">
        <f t="shared" si="9"/>
        <v>Wayne PlaceAll FFJul-24</v>
      </c>
      <c r="B22243" s="171" t="s">
        <v>43852</v>
      </c>
      <c r="C22243" s="171" t="s">
        <v>8233</v>
      </c>
      <c r="D22243" s="171" t="s">
        <v>80</v>
      </c>
      <c r="E22243" s="11">
        <v>45474</v>
      </c>
      <c r="F22243">
        <v>2</v>
      </c>
      <c r="G22243">
        <v>3</v>
      </c>
      <c r="I22243">
        <v>21</v>
      </c>
      <c r="J22243">
        <v>22</v>
      </c>
      <c r="L22243">
        <v>33</v>
      </c>
      <c r="N22243">
        <v>21</v>
      </c>
      <c r="P22243">
        <v>0</v>
      </c>
      <c r="Q22243">
        <v>0</v>
      </c>
      <c r="S22243">
        <v>0</v>
      </c>
    </row>
    <row r="22244" spans="1:19" x14ac:dyDescent="0.3">
      <c r="A22244" t="str">
        <f t="shared" si="9"/>
        <v>Youth VillagesAll FFJul-24</v>
      </c>
      <c r="B22244" s="171" t="s">
        <v>43853</v>
      </c>
      <c r="C22244" s="171" t="s">
        <v>233</v>
      </c>
      <c r="D22244" s="171" t="s">
        <v>80</v>
      </c>
      <c r="E22244" s="11">
        <v>45474</v>
      </c>
      <c r="F22244">
        <v>0</v>
      </c>
      <c r="G22244">
        <v>0</v>
      </c>
      <c r="I22244">
        <v>0</v>
      </c>
      <c r="J22244">
        <v>0</v>
      </c>
      <c r="L22244">
        <v>0</v>
      </c>
      <c r="N22244">
        <v>0</v>
      </c>
      <c r="P22244">
        <v>0</v>
      </c>
      <c r="Q22244">
        <v>0</v>
      </c>
      <c r="S22244">
        <v>0</v>
      </c>
    </row>
    <row r="22245" spans="1:19" x14ac:dyDescent="0.3">
      <c r="A22245" t="str">
        <f t="shared" si="9"/>
        <v>Medstar GeorgetownAll DCSJul-24</v>
      </c>
      <c r="B22245" s="171" t="s">
        <v>43854</v>
      </c>
      <c r="C22245" s="171" t="s">
        <v>24508</v>
      </c>
      <c r="D22245" s="171" t="s">
        <v>15341</v>
      </c>
      <c r="E22245" s="11">
        <v>45474</v>
      </c>
      <c r="F22245">
        <v>0</v>
      </c>
      <c r="G22245">
        <v>0</v>
      </c>
      <c r="I22245">
        <v>0</v>
      </c>
      <c r="J22245">
        <v>0</v>
      </c>
      <c r="L22245">
        <v>0</v>
      </c>
      <c r="N22245">
        <v>0</v>
      </c>
      <c r="P22245">
        <v>0</v>
      </c>
      <c r="Q22245">
        <v>0</v>
      </c>
      <c r="S22245">
        <v>0</v>
      </c>
    </row>
    <row r="22246" spans="1:19" x14ac:dyDescent="0.3">
      <c r="A22246" t="str">
        <f t="shared" si="9"/>
        <v>Medstar GeorgetownAll FFJul-24</v>
      </c>
      <c r="B22246" s="171" t="s">
        <v>43855</v>
      </c>
      <c r="C22246" s="171" t="s">
        <v>24508</v>
      </c>
      <c r="D22246" s="171" t="s">
        <v>80</v>
      </c>
      <c r="E22246" s="11">
        <v>45474</v>
      </c>
      <c r="F22246">
        <v>0</v>
      </c>
      <c r="G22246">
        <v>0</v>
      </c>
      <c r="I22246">
        <v>0</v>
      </c>
      <c r="J22246">
        <v>0</v>
      </c>
      <c r="L22246">
        <v>0</v>
      </c>
      <c r="N22246">
        <v>0</v>
      </c>
      <c r="P22246">
        <v>0</v>
      </c>
      <c r="Q22246">
        <v>0</v>
      </c>
      <c r="S22246">
        <v>0</v>
      </c>
    </row>
    <row r="22247" spans="1:19" x14ac:dyDescent="0.3">
      <c r="A22247" t="str">
        <f t="shared" si="9"/>
        <v>Community ConnectionsAll FFJul-24</v>
      </c>
      <c r="B22247" s="171" t="s">
        <v>43856</v>
      </c>
      <c r="C22247" s="171" t="s">
        <v>107</v>
      </c>
      <c r="D22247" s="171" t="s">
        <v>80</v>
      </c>
      <c r="E22247" s="11">
        <v>45474</v>
      </c>
      <c r="F22247">
        <v>0</v>
      </c>
      <c r="G22247">
        <v>0</v>
      </c>
      <c r="I22247">
        <v>0</v>
      </c>
      <c r="J22247">
        <v>0</v>
      </c>
      <c r="L22247">
        <v>0</v>
      </c>
      <c r="N22247">
        <v>0</v>
      </c>
      <c r="P22247">
        <v>0</v>
      </c>
      <c r="Q22247">
        <v>0</v>
      </c>
      <c r="S22247">
        <v>0</v>
      </c>
    </row>
    <row r="22248" spans="1:19" x14ac:dyDescent="0.3">
      <c r="A22248" t="str">
        <f t="shared" si="9"/>
        <v>Community ConnectionsAll DCSJul-24</v>
      </c>
      <c r="B22248" s="171" t="s">
        <v>43857</v>
      </c>
      <c r="C22248" s="171" t="s">
        <v>107</v>
      </c>
      <c r="D22248" s="171" t="s">
        <v>15341</v>
      </c>
      <c r="E22248" s="11">
        <v>45474</v>
      </c>
      <c r="F22248">
        <v>0</v>
      </c>
      <c r="G22248">
        <v>0</v>
      </c>
      <c r="I22248">
        <v>0</v>
      </c>
      <c r="J22248">
        <v>0</v>
      </c>
      <c r="L22248">
        <v>0</v>
      </c>
      <c r="N22248">
        <v>0</v>
      </c>
      <c r="P22248">
        <v>0</v>
      </c>
      <c r="Q22248">
        <v>0</v>
      </c>
      <c r="S22248">
        <v>0</v>
      </c>
    </row>
    <row r="22249" spans="1:19" x14ac:dyDescent="0.3">
      <c r="A22249" t="str">
        <f t="shared" si="9"/>
        <v>Marys CenterAll FFJul-24</v>
      </c>
      <c r="B22249" s="171" t="s">
        <v>43858</v>
      </c>
      <c r="C22249" s="171" t="s">
        <v>173</v>
      </c>
      <c r="D22249" s="171" t="s">
        <v>80</v>
      </c>
      <c r="E22249" s="11">
        <v>45474</v>
      </c>
      <c r="F22249">
        <v>5</v>
      </c>
      <c r="G22249">
        <v>5</v>
      </c>
      <c r="I22249">
        <v>13</v>
      </c>
      <c r="J22249">
        <v>29</v>
      </c>
      <c r="L22249">
        <v>28</v>
      </c>
      <c r="N22249">
        <v>7</v>
      </c>
      <c r="P22249">
        <v>0</v>
      </c>
      <c r="Q22249">
        <v>0</v>
      </c>
      <c r="S22249">
        <v>6</v>
      </c>
    </row>
    <row r="22250" spans="1:19" x14ac:dyDescent="0.3">
      <c r="A22250" t="str">
        <f t="shared" si="9"/>
        <v>Marys CenterAll DCSJul-24</v>
      </c>
      <c r="B22250" s="171" t="s">
        <v>43859</v>
      </c>
      <c r="C22250" s="171" t="s">
        <v>173</v>
      </c>
      <c r="D22250" s="171" t="s">
        <v>15341</v>
      </c>
      <c r="E22250" s="11">
        <v>45474</v>
      </c>
      <c r="F22250">
        <v>0</v>
      </c>
      <c r="G22250">
        <v>0</v>
      </c>
      <c r="I22250">
        <v>0</v>
      </c>
      <c r="J22250">
        <v>0</v>
      </c>
      <c r="L22250">
        <v>0</v>
      </c>
      <c r="N22250">
        <v>0</v>
      </c>
      <c r="P22250">
        <v>0</v>
      </c>
      <c r="Q22250">
        <v>0</v>
      </c>
      <c r="S22250">
        <v>0</v>
      </c>
    </row>
    <row r="22251" spans="1:19" x14ac:dyDescent="0.3">
      <c r="A22251" t="str">
        <f t="shared" si="9"/>
        <v>PIECEAll FFJul-24</v>
      </c>
      <c r="B22251" s="171" t="s">
        <v>43860</v>
      </c>
      <c r="C22251" s="171" t="s">
        <v>200</v>
      </c>
      <c r="D22251" s="171" t="s">
        <v>80</v>
      </c>
      <c r="E22251" s="11">
        <v>45474</v>
      </c>
      <c r="F22251">
        <v>6</v>
      </c>
      <c r="G22251">
        <v>6.5</v>
      </c>
      <c r="I22251">
        <v>6</v>
      </c>
      <c r="J22251">
        <v>29</v>
      </c>
      <c r="L22251">
        <v>30</v>
      </c>
      <c r="N22251">
        <v>4</v>
      </c>
      <c r="P22251">
        <v>0</v>
      </c>
      <c r="Q22251">
        <v>0</v>
      </c>
      <c r="S22251">
        <v>2</v>
      </c>
    </row>
    <row r="22252" spans="1:19" x14ac:dyDescent="0.3">
      <c r="A22252" t="str">
        <f t="shared" si="9"/>
        <v>PIECEAll DCSJul-24</v>
      </c>
      <c r="B22252" s="171" t="s">
        <v>43861</v>
      </c>
      <c r="C22252" s="171" t="s">
        <v>200</v>
      </c>
      <c r="D22252" s="171" t="s">
        <v>15341</v>
      </c>
      <c r="E22252" s="11">
        <v>45474</v>
      </c>
      <c r="F22252">
        <v>0</v>
      </c>
      <c r="G22252">
        <v>0</v>
      </c>
      <c r="I22252">
        <v>0</v>
      </c>
      <c r="J22252">
        <v>0</v>
      </c>
      <c r="L22252">
        <v>0</v>
      </c>
      <c r="N22252">
        <v>0</v>
      </c>
      <c r="P22252">
        <v>0</v>
      </c>
      <c r="Q22252">
        <v>0</v>
      </c>
      <c r="S22252">
        <v>0</v>
      </c>
    </row>
    <row r="22253" spans="1:19" x14ac:dyDescent="0.3">
      <c r="A22253" t="str">
        <f t="shared" si="9"/>
        <v>Adoptions TogetherAll CombinedJul-24</v>
      </c>
      <c r="B22253" s="171" t="s">
        <v>43862</v>
      </c>
      <c r="C22253" s="171" t="s">
        <v>73</v>
      </c>
      <c r="D22253" s="171" t="s">
        <v>4</v>
      </c>
      <c r="E22253" s="11">
        <v>45474</v>
      </c>
      <c r="F22253">
        <v>0</v>
      </c>
      <c r="G22253">
        <v>0</v>
      </c>
      <c r="I22253">
        <v>0</v>
      </c>
      <c r="J22253">
        <v>0</v>
      </c>
      <c r="L22253">
        <v>0</v>
      </c>
      <c r="N22253">
        <v>0</v>
      </c>
      <c r="P22253">
        <v>0</v>
      </c>
      <c r="Q22253">
        <v>0</v>
      </c>
      <c r="S22253">
        <v>0</v>
      </c>
    </row>
    <row r="22254" spans="1:19" x14ac:dyDescent="0.3">
      <c r="A22254" t="str">
        <f t="shared" si="9"/>
        <v>Better MorningsAll CombinedJul-24</v>
      </c>
      <c r="B22254" s="171" t="s">
        <v>43863</v>
      </c>
      <c r="C22254" s="171" t="s">
        <v>24891</v>
      </c>
      <c r="D22254" s="171" t="s">
        <v>4</v>
      </c>
      <c r="E22254" s="11">
        <v>45474</v>
      </c>
      <c r="F22254">
        <v>8</v>
      </c>
      <c r="G22254">
        <v>10</v>
      </c>
      <c r="I22254">
        <v>29</v>
      </c>
      <c r="J22254">
        <v>36</v>
      </c>
      <c r="L22254">
        <v>45</v>
      </c>
      <c r="N22254">
        <v>17</v>
      </c>
      <c r="P22254">
        <v>9</v>
      </c>
      <c r="Q22254">
        <v>0</v>
      </c>
      <c r="S22254">
        <v>12</v>
      </c>
    </row>
    <row r="22255" spans="1:19" x14ac:dyDescent="0.3">
      <c r="A22255" t="str">
        <f t="shared" si="9"/>
        <v>CatholicAll CombinedJul-24</v>
      </c>
      <c r="B22255" s="171" t="s">
        <v>43864</v>
      </c>
      <c r="C22255" s="171" t="s">
        <v>18229</v>
      </c>
      <c r="D22255" s="171" t="s">
        <v>4</v>
      </c>
      <c r="E22255" s="11">
        <v>45474</v>
      </c>
      <c r="F22255">
        <v>0</v>
      </c>
      <c r="G22255">
        <v>0</v>
      </c>
      <c r="I22255">
        <v>0</v>
      </c>
      <c r="J22255">
        <v>0</v>
      </c>
      <c r="L22255">
        <v>0</v>
      </c>
      <c r="N22255">
        <v>0</v>
      </c>
      <c r="P22255">
        <v>0</v>
      </c>
      <c r="Q22255">
        <v>0</v>
      </c>
      <c r="S22255">
        <v>0</v>
      </c>
    </row>
    <row r="22256" spans="1:19" x14ac:dyDescent="0.3">
      <c r="A22256" t="str">
        <f t="shared" si="9"/>
        <v>Community ConnectionsAll CombinedJul-24</v>
      </c>
      <c r="B22256" s="171" t="s">
        <v>43865</v>
      </c>
      <c r="C22256" s="171" t="s">
        <v>107</v>
      </c>
      <c r="D22256" s="171" t="s">
        <v>4</v>
      </c>
      <c r="E22256" s="11">
        <v>45474</v>
      </c>
      <c r="F22256">
        <v>0</v>
      </c>
      <c r="G22256">
        <v>0</v>
      </c>
      <c r="I22256">
        <v>0</v>
      </c>
      <c r="J22256">
        <v>0</v>
      </c>
      <c r="L22256">
        <v>0</v>
      </c>
      <c r="N22256">
        <v>0</v>
      </c>
      <c r="P22256">
        <v>0</v>
      </c>
      <c r="Q22256">
        <v>0</v>
      </c>
      <c r="S22256">
        <v>0</v>
      </c>
    </row>
    <row r="22257" spans="1:19" x14ac:dyDescent="0.3">
      <c r="A22257" t="str">
        <f t="shared" si="9"/>
        <v>ContemporaryAll CombinedJul-24</v>
      </c>
      <c r="B22257" s="171" t="s">
        <v>43866</v>
      </c>
      <c r="C22257" s="171" t="s">
        <v>9887</v>
      </c>
      <c r="D22257" s="171" t="s">
        <v>4</v>
      </c>
      <c r="E22257" s="11">
        <v>45474</v>
      </c>
      <c r="F22257">
        <v>0</v>
      </c>
      <c r="G22257">
        <v>0</v>
      </c>
      <c r="I22257">
        <v>0</v>
      </c>
      <c r="J22257">
        <v>0</v>
      </c>
      <c r="L22257">
        <v>0</v>
      </c>
      <c r="N22257">
        <v>0</v>
      </c>
      <c r="P22257">
        <v>0</v>
      </c>
      <c r="Q22257">
        <v>0</v>
      </c>
      <c r="S22257">
        <v>0</v>
      </c>
    </row>
    <row r="22258" spans="1:19" x14ac:dyDescent="0.3">
      <c r="A22258" t="str">
        <f t="shared" si="9"/>
        <v>DBH Family SupportAll CombinedJul-24</v>
      </c>
      <c r="B22258" s="171" t="s">
        <v>43867</v>
      </c>
      <c r="C22258" s="171" t="s">
        <v>35078</v>
      </c>
      <c r="D22258" s="171" t="s">
        <v>4</v>
      </c>
      <c r="E22258" s="11">
        <v>45474</v>
      </c>
      <c r="F22258">
        <v>0</v>
      </c>
      <c r="G22258">
        <v>0</v>
      </c>
      <c r="I22258">
        <v>0</v>
      </c>
      <c r="J22258">
        <v>0</v>
      </c>
      <c r="L22258">
        <v>0</v>
      </c>
      <c r="N22258">
        <v>0</v>
      </c>
      <c r="P22258">
        <v>0</v>
      </c>
      <c r="Q22258">
        <v>0</v>
      </c>
      <c r="S22258">
        <v>0</v>
      </c>
    </row>
    <row r="22259" spans="1:19" x14ac:dyDescent="0.3">
      <c r="A22259" t="str">
        <f t="shared" si="9"/>
        <v>Family MattersAll CombinedJul-24</v>
      </c>
      <c r="B22259" s="171" t="s">
        <v>43868</v>
      </c>
      <c r="C22259" s="171" t="s">
        <v>11260</v>
      </c>
      <c r="D22259" s="171" t="s">
        <v>4</v>
      </c>
      <c r="E22259" s="11">
        <v>45474</v>
      </c>
      <c r="F22259">
        <v>0</v>
      </c>
      <c r="G22259">
        <v>0</v>
      </c>
      <c r="I22259">
        <v>0</v>
      </c>
      <c r="J22259">
        <v>0</v>
      </c>
      <c r="L22259">
        <v>0</v>
      </c>
      <c r="N22259">
        <v>0</v>
      </c>
      <c r="P22259">
        <v>0</v>
      </c>
      <c r="Q22259">
        <v>0</v>
      </c>
      <c r="S22259">
        <v>0</v>
      </c>
    </row>
    <row r="22260" spans="1:19" x14ac:dyDescent="0.3">
      <c r="A22260" t="str">
        <f t="shared" si="9"/>
        <v>Federal CityAll CombinedJul-24</v>
      </c>
      <c r="B22260" s="171" t="s">
        <v>43869</v>
      </c>
      <c r="C22260" s="171" t="s">
        <v>122</v>
      </c>
      <c r="D22260" s="171" t="s">
        <v>4</v>
      </c>
      <c r="E22260" s="11">
        <v>45474</v>
      </c>
      <c r="F22260">
        <v>0</v>
      </c>
      <c r="G22260">
        <v>0</v>
      </c>
      <c r="I22260">
        <v>0</v>
      </c>
      <c r="J22260">
        <v>0</v>
      </c>
      <c r="L22260">
        <v>0</v>
      </c>
      <c r="N22260">
        <v>0</v>
      </c>
      <c r="P22260">
        <v>0</v>
      </c>
      <c r="Q22260">
        <v>0</v>
      </c>
      <c r="S22260">
        <v>0</v>
      </c>
    </row>
    <row r="22261" spans="1:19" x14ac:dyDescent="0.3">
      <c r="A22261" t="str">
        <f t="shared" si="9"/>
        <v>First Home CareAll CombinedJul-24</v>
      </c>
      <c r="B22261" s="171" t="s">
        <v>43870</v>
      </c>
      <c r="C22261" s="171" t="s">
        <v>125</v>
      </c>
      <c r="D22261" s="171" t="s">
        <v>4</v>
      </c>
      <c r="E22261" s="11">
        <v>45474</v>
      </c>
      <c r="F22261">
        <v>0</v>
      </c>
      <c r="G22261">
        <v>0</v>
      </c>
      <c r="I22261">
        <v>0</v>
      </c>
      <c r="J22261">
        <v>0</v>
      </c>
      <c r="L22261">
        <v>0</v>
      </c>
      <c r="N22261">
        <v>0</v>
      </c>
      <c r="P22261">
        <v>0</v>
      </c>
      <c r="Q22261">
        <v>0</v>
      </c>
      <c r="S22261">
        <v>0</v>
      </c>
    </row>
    <row r="22262" spans="1:19" x14ac:dyDescent="0.3">
      <c r="A22262" t="str">
        <f t="shared" si="9"/>
        <v>Foundations for Home &amp; CommunityAll CombinedJul-24</v>
      </c>
      <c r="B22262" s="171" t="s">
        <v>43871</v>
      </c>
      <c r="C22262" s="171" t="s">
        <v>14899</v>
      </c>
      <c r="D22262" s="171" t="s">
        <v>4</v>
      </c>
      <c r="E22262" s="11">
        <v>45474</v>
      </c>
      <c r="F22262">
        <v>0</v>
      </c>
      <c r="G22262">
        <v>0</v>
      </c>
      <c r="I22262">
        <v>0</v>
      </c>
      <c r="J22262">
        <v>0</v>
      </c>
      <c r="L22262">
        <v>0</v>
      </c>
      <c r="N22262">
        <v>0</v>
      </c>
      <c r="P22262">
        <v>0</v>
      </c>
      <c r="Q22262">
        <v>0</v>
      </c>
      <c r="S22262">
        <v>0</v>
      </c>
    </row>
    <row r="22263" spans="1:19" x14ac:dyDescent="0.3">
      <c r="A22263" t="str">
        <f t="shared" si="9"/>
        <v>FPSAll CombinedJul-24</v>
      </c>
      <c r="B22263" s="171" t="s">
        <v>43872</v>
      </c>
      <c r="C22263" s="171" t="s">
        <v>137</v>
      </c>
      <c r="D22263" s="171" t="s">
        <v>4</v>
      </c>
      <c r="E22263" s="11">
        <v>45474</v>
      </c>
      <c r="F22263">
        <v>0</v>
      </c>
      <c r="G22263">
        <v>0</v>
      </c>
      <c r="I22263">
        <v>0</v>
      </c>
      <c r="J22263">
        <v>0</v>
      </c>
      <c r="L22263">
        <v>0</v>
      </c>
      <c r="N22263">
        <v>0</v>
      </c>
      <c r="P22263">
        <v>0</v>
      </c>
      <c r="Q22263">
        <v>0</v>
      </c>
      <c r="S22263">
        <v>0</v>
      </c>
    </row>
    <row r="22264" spans="1:19" x14ac:dyDescent="0.3">
      <c r="A22264" t="str">
        <f t="shared" si="9"/>
        <v>Green DoorAll CombinedJul-24</v>
      </c>
      <c r="B22264" s="171" t="s">
        <v>43873</v>
      </c>
      <c r="C22264" s="171" t="s">
        <v>8615</v>
      </c>
      <c r="D22264" s="171" t="s">
        <v>4</v>
      </c>
      <c r="E22264" s="11">
        <v>45474</v>
      </c>
      <c r="F22264">
        <v>0</v>
      </c>
      <c r="G22264">
        <v>0</v>
      </c>
      <c r="I22264">
        <v>0</v>
      </c>
      <c r="J22264">
        <v>0</v>
      </c>
      <c r="L22264">
        <v>0</v>
      </c>
      <c r="N22264">
        <v>0</v>
      </c>
      <c r="P22264">
        <v>0</v>
      </c>
      <c r="Q22264">
        <v>0</v>
      </c>
      <c r="S22264">
        <v>0</v>
      </c>
    </row>
    <row r="22265" spans="1:19" x14ac:dyDescent="0.3">
      <c r="A22265" t="str">
        <f t="shared" si="9"/>
        <v>Healthy FuturesAll CombinedJul-24</v>
      </c>
      <c r="B22265" s="171" t="s">
        <v>43874</v>
      </c>
      <c r="C22265" s="171" t="s">
        <v>35025</v>
      </c>
      <c r="D22265" s="171" t="s">
        <v>4</v>
      </c>
      <c r="E22265" s="11">
        <v>45474</v>
      </c>
      <c r="F22265">
        <v>0</v>
      </c>
      <c r="G22265">
        <v>0</v>
      </c>
      <c r="I22265">
        <v>0</v>
      </c>
      <c r="J22265">
        <v>0</v>
      </c>
      <c r="L22265">
        <v>0</v>
      </c>
      <c r="N22265">
        <v>0</v>
      </c>
      <c r="P22265">
        <v>0</v>
      </c>
      <c r="Q22265">
        <v>0</v>
      </c>
      <c r="S22265">
        <v>0</v>
      </c>
    </row>
    <row r="22266" spans="1:19" x14ac:dyDescent="0.3">
      <c r="A22266" t="str">
        <f t="shared" si="9"/>
        <v>HillcrestAll CombinedJul-24</v>
      </c>
      <c r="B22266" s="171" t="s">
        <v>43875</v>
      </c>
      <c r="C22266" s="171" t="s">
        <v>146</v>
      </c>
      <c r="D22266" s="171" t="s">
        <v>4</v>
      </c>
      <c r="E22266" s="11">
        <v>45474</v>
      </c>
      <c r="F22266">
        <v>8.5</v>
      </c>
      <c r="G22266">
        <v>11</v>
      </c>
      <c r="I22266">
        <v>27</v>
      </c>
      <c r="J22266">
        <v>43</v>
      </c>
      <c r="L22266">
        <v>58</v>
      </c>
      <c r="N22266">
        <v>25</v>
      </c>
      <c r="P22266">
        <v>0</v>
      </c>
      <c r="Q22266">
        <v>2</v>
      </c>
      <c r="S22266">
        <v>2</v>
      </c>
    </row>
    <row r="22267" spans="1:19" x14ac:dyDescent="0.3">
      <c r="A22267" t="str">
        <f t="shared" si="9"/>
        <v>LAYCAll CombinedJul-24</v>
      </c>
      <c r="B22267" s="171" t="s">
        <v>43876</v>
      </c>
      <c r="C22267" s="171" t="s">
        <v>161</v>
      </c>
      <c r="D22267" s="171" t="s">
        <v>4</v>
      </c>
      <c r="E22267" s="11">
        <v>45474</v>
      </c>
      <c r="F22267">
        <v>2</v>
      </c>
      <c r="G22267">
        <v>4</v>
      </c>
      <c r="I22267">
        <v>5</v>
      </c>
      <c r="J22267">
        <v>12</v>
      </c>
      <c r="L22267">
        <v>24</v>
      </c>
      <c r="N22267">
        <v>4</v>
      </c>
      <c r="P22267">
        <v>1</v>
      </c>
      <c r="Q22267">
        <v>1</v>
      </c>
      <c r="S22267">
        <v>1</v>
      </c>
    </row>
    <row r="22268" spans="1:19" x14ac:dyDescent="0.3">
      <c r="A22268" t="str">
        <f t="shared" si="9"/>
        <v>LCSAll CombinedJul-24</v>
      </c>
      <c r="B22268" s="171" t="s">
        <v>43877</v>
      </c>
      <c r="C22268" s="171" t="s">
        <v>18252</v>
      </c>
      <c r="D22268" s="171" t="s">
        <v>4</v>
      </c>
      <c r="E22268" s="11">
        <v>45474</v>
      </c>
      <c r="F22268">
        <v>0</v>
      </c>
      <c r="G22268">
        <v>0</v>
      </c>
      <c r="I22268">
        <v>0</v>
      </c>
      <c r="J22268">
        <v>0</v>
      </c>
      <c r="L22268">
        <v>0</v>
      </c>
      <c r="N22268">
        <v>0</v>
      </c>
      <c r="P22268">
        <v>0</v>
      </c>
      <c r="Q22268">
        <v>0</v>
      </c>
      <c r="S22268">
        <v>0</v>
      </c>
    </row>
    <row r="22269" spans="1:19" x14ac:dyDescent="0.3">
      <c r="A22269" t="str">
        <f t="shared" si="9"/>
        <v>LESAll CombinedJul-24</v>
      </c>
      <c r="B22269" s="171" t="s">
        <v>43878</v>
      </c>
      <c r="C22269" s="171" t="s">
        <v>167</v>
      </c>
      <c r="D22269" s="171" t="s">
        <v>4</v>
      </c>
      <c r="E22269" s="11">
        <v>45474</v>
      </c>
      <c r="F22269">
        <v>2.5</v>
      </c>
      <c r="G22269">
        <v>4.5</v>
      </c>
      <c r="I22269">
        <v>12</v>
      </c>
      <c r="J22269">
        <v>35</v>
      </c>
      <c r="L22269">
        <v>53</v>
      </c>
      <c r="N22269">
        <v>12</v>
      </c>
      <c r="P22269">
        <v>0</v>
      </c>
      <c r="Q22269">
        <v>0</v>
      </c>
      <c r="S22269">
        <v>0</v>
      </c>
    </row>
    <row r="22270" spans="1:19" x14ac:dyDescent="0.3">
      <c r="A22270" t="str">
        <f t="shared" si="9"/>
        <v>Marys CenterAll CombinedJul-24</v>
      </c>
      <c r="B22270" s="171" t="s">
        <v>43879</v>
      </c>
      <c r="C22270" s="171" t="s">
        <v>173</v>
      </c>
      <c r="D22270" s="171" t="s">
        <v>4</v>
      </c>
      <c r="E22270" s="11">
        <v>45474</v>
      </c>
      <c r="F22270">
        <v>5</v>
      </c>
      <c r="G22270">
        <v>5</v>
      </c>
      <c r="I22270">
        <v>13</v>
      </c>
      <c r="J22270">
        <v>29</v>
      </c>
      <c r="L22270">
        <v>28</v>
      </c>
      <c r="N22270">
        <v>13</v>
      </c>
      <c r="P22270">
        <v>0</v>
      </c>
      <c r="Q22270">
        <v>0</v>
      </c>
      <c r="S22270">
        <v>6</v>
      </c>
    </row>
    <row r="22271" spans="1:19" x14ac:dyDescent="0.3">
      <c r="A22271" t="str">
        <f t="shared" si="9"/>
        <v>MBI HSAll CombinedJul-24</v>
      </c>
      <c r="B22271" s="171" t="s">
        <v>43880</v>
      </c>
      <c r="C22271" s="171" t="s">
        <v>179</v>
      </c>
      <c r="D22271" s="171" t="s">
        <v>4</v>
      </c>
      <c r="E22271" s="11">
        <v>45474</v>
      </c>
      <c r="F22271">
        <v>11</v>
      </c>
      <c r="G22271">
        <v>16</v>
      </c>
      <c r="I22271">
        <v>45</v>
      </c>
      <c r="J22271">
        <v>105</v>
      </c>
      <c r="L22271">
        <v>148</v>
      </c>
      <c r="N22271">
        <v>43</v>
      </c>
      <c r="P22271">
        <v>0</v>
      </c>
      <c r="Q22271">
        <v>0</v>
      </c>
      <c r="S22271">
        <v>2</v>
      </c>
    </row>
    <row r="22272" spans="1:19" x14ac:dyDescent="0.3">
      <c r="A22272" t="str">
        <f t="shared" si="9"/>
        <v>MD Family ResourcesAll CombinedJul-24</v>
      </c>
      <c r="B22272" s="171" t="s">
        <v>43881</v>
      </c>
      <c r="C22272" s="171" t="s">
        <v>185</v>
      </c>
      <c r="D22272" s="171" t="s">
        <v>4</v>
      </c>
      <c r="E22272" s="11">
        <v>45474</v>
      </c>
      <c r="F22272">
        <v>2.5</v>
      </c>
      <c r="G22272">
        <v>8</v>
      </c>
      <c r="I22272">
        <v>4</v>
      </c>
      <c r="J22272">
        <v>13</v>
      </c>
      <c r="L22272">
        <v>40</v>
      </c>
      <c r="N22272">
        <v>4</v>
      </c>
      <c r="P22272">
        <v>0</v>
      </c>
      <c r="Q22272">
        <v>1</v>
      </c>
      <c r="S22272">
        <v>0</v>
      </c>
    </row>
    <row r="22273" spans="1:19" x14ac:dyDescent="0.3">
      <c r="A22273" t="str">
        <f t="shared" si="9"/>
        <v>Medstar GeorgetownAll CombinedJul-24</v>
      </c>
      <c r="B22273" s="171" t="s">
        <v>43882</v>
      </c>
      <c r="C22273" s="171" t="s">
        <v>24508</v>
      </c>
      <c r="D22273" s="171" t="s">
        <v>4</v>
      </c>
      <c r="E22273" s="11">
        <v>45474</v>
      </c>
      <c r="F22273">
        <v>0</v>
      </c>
      <c r="G22273">
        <v>0</v>
      </c>
      <c r="I22273">
        <v>0</v>
      </c>
      <c r="J22273">
        <v>0</v>
      </c>
      <c r="L22273">
        <v>0</v>
      </c>
      <c r="N22273">
        <v>0</v>
      </c>
      <c r="P22273">
        <v>0</v>
      </c>
      <c r="Q22273">
        <v>0</v>
      </c>
      <c r="S22273">
        <v>0</v>
      </c>
    </row>
    <row r="22274" spans="1:19" x14ac:dyDescent="0.3">
      <c r="A22274" t="str">
        <f t="shared" si="9"/>
        <v>PASSAll CombinedJul-24</v>
      </c>
      <c r="B22274" s="171" t="s">
        <v>43883</v>
      </c>
      <c r="C22274" s="171" t="s">
        <v>191</v>
      </c>
      <c r="D22274" s="171" t="s">
        <v>4</v>
      </c>
      <c r="E22274" s="11">
        <v>45474</v>
      </c>
      <c r="F22274">
        <v>10</v>
      </c>
      <c r="G22274">
        <v>13</v>
      </c>
      <c r="I22274">
        <v>91</v>
      </c>
      <c r="J22274">
        <v>92</v>
      </c>
      <c r="L22274">
        <v>107</v>
      </c>
      <c r="N22274">
        <v>79</v>
      </c>
      <c r="P22274">
        <v>17</v>
      </c>
      <c r="Q22274">
        <v>22</v>
      </c>
      <c r="S22274">
        <v>9</v>
      </c>
    </row>
    <row r="22275" spans="1:19" x14ac:dyDescent="0.3">
      <c r="A22275" t="str">
        <f t="shared" si="9"/>
        <v>PIECEAll CombinedJul-24</v>
      </c>
      <c r="B22275" s="171" t="s">
        <v>43884</v>
      </c>
      <c r="C22275" s="171" t="s">
        <v>200</v>
      </c>
      <c r="D22275" s="171" t="s">
        <v>4</v>
      </c>
      <c r="E22275" s="11">
        <v>45474</v>
      </c>
      <c r="F22275">
        <v>6</v>
      </c>
      <c r="G22275">
        <v>6.5</v>
      </c>
      <c r="I22275">
        <v>6</v>
      </c>
      <c r="J22275">
        <v>29</v>
      </c>
      <c r="L22275">
        <v>30</v>
      </c>
      <c r="N22275">
        <v>5</v>
      </c>
      <c r="P22275">
        <v>0</v>
      </c>
      <c r="Q22275">
        <v>0</v>
      </c>
      <c r="S22275">
        <v>2</v>
      </c>
    </row>
    <row r="22276" spans="1:19" x14ac:dyDescent="0.3">
      <c r="A22276" t="str">
        <f t="shared" si="9"/>
        <v>RiversideAll CombinedJul-24</v>
      </c>
      <c r="B22276" s="171" t="s">
        <v>43885</v>
      </c>
      <c r="C22276" s="171" t="s">
        <v>212</v>
      </c>
      <c r="D22276" s="171" t="s">
        <v>4</v>
      </c>
      <c r="E22276" s="11">
        <v>45474</v>
      </c>
      <c r="F22276">
        <v>0</v>
      </c>
      <c r="G22276">
        <v>0</v>
      </c>
      <c r="I22276">
        <v>0</v>
      </c>
      <c r="J22276">
        <v>0</v>
      </c>
      <c r="L22276">
        <v>0</v>
      </c>
      <c r="N22276">
        <v>0</v>
      </c>
      <c r="P22276">
        <v>0</v>
      </c>
      <c r="Q22276">
        <v>0</v>
      </c>
      <c r="S22276">
        <v>0</v>
      </c>
    </row>
    <row r="22277" spans="1:19" x14ac:dyDescent="0.3">
      <c r="A22277" t="str">
        <f t="shared" si="9"/>
        <v>TFCCAll CombinedJul-24</v>
      </c>
      <c r="B22277" s="171" t="s">
        <v>43886</v>
      </c>
      <c r="C22277" s="171" t="s">
        <v>215</v>
      </c>
      <c r="D22277" s="171" t="s">
        <v>4</v>
      </c>
      <c r="E22277" s="11">
        <v>45474</v>
      </c>
      <c r="F22277">
        <v>0</v>
      </c>
      <c r="G22277">
        <v>0</v>
      </c>
      <c r="I22277">
        <v>0</v>
      </c>
      <c r="J22277">
        <v>0</v>
      </c>
      <c r="L22277">
        <v>0</v>
      </c>
      <c r="N22277">
        <v>0</v>
      </c>
      <c r="P22277">
        <v>0</v>
      </c>
      <c r="Q22277">
        <v>0</v>
      </c>
      <c r="S22277">
        <v>0</v>
      </c>
    </row>
    <row r="22278" spans="1:19" x14ac:dyDescent="0.3">
      <c r="A22278" t="str">
        <f t="shared" si="9"/>
        <v>UmbrellaAll CombinedJul-24</v>
      </c>
      <c r="B22278" s="171" t="s">
        <v>43887</v>
      </c>
      <c r="C22278" s="171" t="s">
        <v>35119</v>
      </c>
      <c r="D22278" s="171" t="s">
        <v>4</v>
      </c>
      <c r="E22278" s="11">
        <v>45474</v>
      </c>
      <c r="F22278">
        <v>4</v>
      </c>
      <c r="G22278">
        <v>4</v>
      </c>
      <c r="I22278">
        <v>29</v>
      </c>
      <c r="J22278">
        <v>44</v>
      </c>
      <c r="L22278">
        <v>44</v>
      </c>
      <c r="N22278">
        <v>18</v>
      </c>
      <c r="P22278">
        <v>0</v>
      </c>
      <c r="Q22278">
        <v>0</v>
      </c>
      <c r="S22278">
        <v>11</v>
      </c>
    </row>
    <row r="22279" spans="1:19" x14ac:dyDescent="0.3">
      <c r="A22279" t="str">
        <f t="shared" si="9"/>
        <v>UniversalAll CombinedJul-24</v>
      </c>
      <c r="B22279" s="171" t="s">
        <v>43888</v>
      </c>
      <c r="C22279" s="171" t="s">
        <v>221</v>
      </c>
      <c r="D22279" s="171" t="s">
        <v>4</v>
      </c>
      <c r="E22279" s="11">
        <v>45474</v>
      </c>
      <c r="F22279">
        <v>0</v>
      </c>
      <c r="G22279">
        <v>0</v>
      </c>
      <c r="I22279">
        <v>0</v>
      </c>
      <c r="J22279">
        <v>0</v>
      </c>
      <c r="L22279">
        <v>0</v>
      </c>
      <c r="N22279">
        <v>0</v>
      </c>
      <c r="P22279">
        <v>0</v>
      </c>
      <c r="Q22279">
        <v>0</v>
      </c>
      <c r="S22279">
        <v>0</v>
      </c>
    </row>
    <row r="22280" spans="1:19" x14ac:dyDescent="0.3">
      <c r="A22280" t="str">
        <f t="shared" si="9"/>
        <v>Wayne PlaceAll CombinedJul-24</v>
      </c>
      <c r="B22280" s="171" t="s">
        <v>43889</v>
      </c>
      <c r="C22280" s="171" t="s">
        <v>8233</v>
      </c>
      <c r="D22280" s="171" t="s">
        <v>4</v>
      </c>
      <c r="E22280" s="11">
        <v>45474</v>
      </c>
      <c r="F22280">
        <v>2</v>
      </c>
      <c r="G22280">
        <v>3</v>
      </c>
      <c r="I22280">
        <v>21</v>
      </c>
      <c r="J22280">
        <v>22</v>
      </c>
      <c r="L22280">
        <v>33</v>
      </c>
      <c r="N22280">
        <v>21</v>
      </c>
      <c r="P22280">
        <v>0</v>
      </c>
      <c r="Q22280">
        <v>0</v>
      </c>
      <c r="S22280">
        <v>0</v>
      </c>
    </row>
    <row r="22281" spans="1:19" x14ac:dyDescent="0.3">
      <c r="A22281" t="str">
        <f t="shared" si="9"/>
        <v>Youth VillagesAll CombinedJul-24</v>
      </c>
      <c r="B22281" s="171" t="s">
        <v>43890</v>
      </c>
      <c r="C22281" s="171" t="s">
        <v>233</v>
      </c>
      <c r="D22281" s="171" t="s">
        <v>4</v>
      </c>
      <c r="E22281" s="11">
        <v>45474</v>
      </c>
      <c r="F22281">
        <v>0</v>
      </c>
      <c r="G22281">
        <v>0</v>
      </c>
      <c r="I22281">
        <v>0</v>
      </c>
      <c r="J22281">
        <v>0</v>
      </c>
      <c r="L22281">
        <v>0</v>
      </c>
      <c r="N22281">
        <v>0</v>
      </c>
      <c r="P22281">
        <v>0</v>
      </c>
      <c r="Q22281">
        <v>0</v>
      </c>
      <c r="S22281">
        <v>0</v>
      </c>
    </row>
    <row r="22282" spans="1:19" x14ac:dyDescent="0.3">
      <c r="A22282" t="str">
        <f t="shared" ref="A22282:A22315" si="10">C22282&amp;" "&amp;D22282&amp;"Jul-24"</f>
        <v>All ABC ProvidersABC FFJul-24</v>
      </c>
      <c r="B22282" s="171" t="s">
        <v>43891</v>
      </c>
      <c r="C22282" s="171" t="s">
        <v>35128</v>
      </c>
      <c r="D22282" s="171" t="s">
        <v>80</v>
      </c>
      <c r="E22282" s="11">
        <v>45474</v>
      </c>
      <c r="F22282">
        <v>0</v>
      </c>
      <c r="G22282">
        <v>0</v>
      </c>
      <c r="I22282">
        <v>0</v>
      </c>
      <c r="J22282">
        <v>0</v>
      </c>
      <c r="L22282">
        <v>0</v>
      </c>
      <c r="N22282">
        <v>0</v>
      </c>
      <c r="P22282">
        <v>0</v>
      </c>
      <c r="Q22282">
        <v>0</v>
      </c>
      <c r="S22282">
        <v>0</v>
      </c>
    </row>
    <row r="22283" spans="1:19" x14ac:dyDescent="0.3">
      <c r="A22283" t="str">
        <f t="shared" si="10"/>
        <v>All ABC ProvidersABC CombinedJul-24</v>
      </c>
      <c r="B22283" s="171" t="s">
        <v>43892</v>
      </c>
      <c r="C22283" s="171" t="s">
        <v>35128</v>
      </c>
      <c r="D22283" s="171" t="s">
        <v>4</v>
      </c>
      <c r="E22283" s="11">
        <v>45474</v>
      </c>
      <c r="F22283">
        <v>0</v>
      </c>
      <c r="G22283">
        <v>0</v>
      </c>
      <c r="I22283">
        <v>0</v>
      </c>
      <c r="J22283">
        <v>0</v>
      </c>
      <c r="L22283">
        <v>0</v>
      </c>
      <c r="N22283">
        <v>0</v>
      </c>
      <c r="P22283">
        <v>0</v>
      </c>
      <c r="Q22283">
        <v>0</v>
      </c>
      <c r="S22283">
        <v>0</v>
      </c>
    </row>
    <row r="22284" spans="1:19" x14ac:dyDescent="0.3">
      <c r="A22284" t="str">
        <f t="shared" si="10"/>
        <v>All A-CRA ProvidersA-CRA FFJul-24</v>
      </c>
      <c r="B22284" s="171" t="s">
        <v>43893</v>
      </c>
      <c r="C22284" s="171" t="s">
        <v>79</v>
      </c>
      <c r="D22284" s="171" t="s">
        <v>80</v>
      </c>
      <c r="E22284" s="11">
        <v>45474</v>
      </c>
      <c r="F22284">
        <v>0</v>
      </c>
      <c r="G22284">
        <v>0</v>
      </c>
      <c r="I22284">
        <v>0</v>
      </c>
      <c r="J22284">
        <v>0</v>
      </c>
      <c r="L22284">
        <v>0</v>
      </c>
      <c r="N22284">
        <v>0</v>
      </c>
      <c r="P22284">
        <v>0</v>
      </c>
      <c r="Q22284">
        <v>0</v>
      </c>
      <c r="S22284">
        <v>0</v>
      </c>
    </row>
    <row r="22285" spans="1:19" x14ac:dyDescent="0.3">
      <c r="A22285" t="str">
        <f t="shared" si="10"/>
        <v>All A-CRA ProvidersA-CRA CombinedJul-24</v>
      </c>
      <c r="B22285" s="171" t="s">
        <v>43894</v>
      </c>
      <c r="C22285" s="171" t="s">
        <v>79</v>
      </c>
      <c r="D22285" s="171" t="s">
        <v>4</v>
      </c>
      <c r="E22285" s="11">
        <v>45474</v>
      </c>
      <c r="F22285">
        <v>0</v>
      </c>
      <c r="G22285">
        <v>0</v>
      </c>
      <c r="I22285">
        <v>0</v>
      </c>
      <c r="J22285">
        <v>0</v>
      </c>
      <c r="L22285">
        <v>0</v>
      </c>
      <c r="N22285">
        <v>0</v>
      </c>
      <c r="P22285">
        <v>0</v>
      </c>
      <c r="Q22285">
        <v>0</v>
      </c>
      <c r="S22285">
        <v>0</v>
      </c>
    </row>
    <row r="22286" spans="1:19" x14ac:dyDescent="0.3">
      <c r="A22286" t="str">
        <f t="shared" si="10"/>
        <v>All CPP-FV ProvidersCPP-FV FFJul-24</v>
      </c>
      <c r="B22286" s="171" t="s">
        <v>43895</v>
      </c>
      <c r="C22286" s="171" t="s">
        <v>83</v>
      </c>
      <c r="D22286" s="171" t="s">
        <v>80</v>
      </c>
      <c r="E22286" s="11">
        <v>45474</v>
      </c>
      <c r="F22286">
        <v>4.5</v>
      </c>
      <c r="G22286">
        <v>4</v>
      </c>
      <c r="I22286">
        <v>9</v>
      </c>
      <c r="J22286">
        <v>24</v>
      </c>
      <c r="L22286">
        <v>21</v>
      </c>
      <c r="N22286">
        <v>8</v>
      </c>
      <c r="P22286">
        <v>0</v>
      </c>
      <c r="Q22286">
        <v>0</v>
      </c>
      <c r="S22286">
        <v>1</v>
      </c>
    </row>
    <row r="22287" spans="1:19" x14ac:dyDescent="0.3">
      <c r="A22287" t="str">
        <f t="shared" si="10"/>
        <v>All CPP-FV ProvidersCPP-FV DCSJul-24</v>
      </c>
      <c r="B22287" s="171" t="s">
        <v>43896</v>
      </c>
      <c r="C22287" s="171" t="s">
        <v>83</v>
      </c>
      <c r="D22287" s="171" t="s">
        <v>15341</v>
      </c>
      <c r="E22287" s="11">
        <v>45474</v>
      </c>
      <c r="F22287">
        <v>0</v>
      </c>
      <c r="G22287">
        <v>0</v>
      </c>
      <c r="I22287">
        <v>0</v>
      </c>
      <c r="J22287">
        <v>0</v>
      </c>
      <c r="L22287">
        <v>0</v>
      </c>
      <c r="N22287">
        <v>0</v>
      </c>
      <c r="P22287">
        <v>0</v>
      </c>
      <c r="Q22287">
        <v>0</v>
      </c>
      <c r="S22287">
        <v>0</v>
      </c>
    </row>
    <row r="22288" spans="1:19" x14ac:dyDescent="0.3">
      <c r="A22288" t="str">
        <f t="shared" si="10"/>
        <v>All CPP-FV ProvidersCPP-FV CombinedJul-24</v>
      </c>
      <c r="B22288" s="171" t="s">
        <v>43897</v>
      </c>
      <c r="C22288" s="171" t="s">
        <v>83</v>
      </c>
      <c r="D22288" s="171" t="s">
        <v>4</v>
      </c>
      <c r="E22288" s="11">
        <v>45474</v>
      </c>
      <c r="F22288">
        <v>4.5</v>
      </c>
      <c r="G22288">
        <v>4</v>
      </c>
      <c r="I22288">
        <v>9</v>
      </c>
      <c r="J22288">
        <v>24</v>
      </c>
      <c r="L22288">
        <v>21</v>
      </c>
      <c r="N22288">
        <v>8</v>
      </c>
      <c r="P22288">
        <v>0</v>
      </c>
      <c r="Q22288">
        <v>0</v>
      </c>
      <c r="S22288">
        <v>1</v>
      </c>
    </row>
    <row r="22289" spans="1:19" x14ac:dyDescent="0.3">
      <c r="A22289" t="str">
        <f t="shared" si="10"/>
        <v>All FFT ProvidersFFT FFJul-24</v>
      </c>
      <c r="B22289" s="171" t="s">
        <v>43898</v>
      </c>
      <c r="C22289" s="171" t="s">
        <v>86</v>
      </c>
      <c r="D22289" s="171" t="s">
        <v>80</v>
      </c>
      <c r="E22289" s="11">
        <v>45474</v>
      </c>
      <c r="F22289">
        <v>4</v>
      </c>
      <c r="G22289">
        <v>8</v>
      </c>
      <c r="I22289">
        <v>22</v>
      </c>
      <c r="J22289">
        <v>24</v>
      </c>
      <c r="L22289">
        <v>44</v>
      </c>
      <c r="N22289">
        <v>13</v>
      </c>
      <c r="P22289">
        <v>2</v>
      </c>
      <c r="Q22289">
        <v>2</v>
      </c>
      <c r="S22289">
        <v>6</v>
      </c>
    </row>
    <row r="22290" spans="1:19" x14ac:dyDescent="0.3">
      <c r="A22290" t="str">
        <f t="shared" si="10"/>
        <v>All FFT ProvidersFFT CombinedJul-24</v>
      </c>
      <c r="B22290" s="171" t="s">
        <v>43899</v>
      </c>
      <c r="C22290" s="171" t="s">
        <v>86</v>
      </c>
      <c r="D22290" s="171" t="s">
        <v>4</v>
      </c>
      <c r="E22290" s="11">
        <v>45474</v>
      </c>
      <c r="F22290">
        <v>4</v>
      </c>
      <c r="G22290">
        <v>8</v>
      </c>
      <c r="I22290">
        <v>22</v>
      </c>
      <c r="J22290">
        <v>24</v>
      </c>
      <c r="L22290">
        <v>44</v>
      </c>
      <c r="N22290">
        <v>13</v>
      </c>
      <c r="P22290">
        <v>2</v>
      </c>
      <c r="Q22290">
        <v>2</v>
      </c>
      <c r="S22290">
        <v>6</v>
      </c>
    </row>
    <row r="22291" spans="1:19" x14ac:dyDescent="0.3">
      <c r="A22291" t="str">
        <f t="shared" si="10"/>
        <v>All IHCBS ProvidersIHCBS FFJul-24</v>
      </c>
      <c r="B22291" s="171" t="s">
        <v>43900</v>
      </c>
      <c r="C22291" s="171" t="s">
        <v>40284</v>
      </c>
      <c r="D22291" s="171" t="s">
        <v>80</v>
      </c>
      <c r="E22291" s="11">
        <v>45474</v>
      </c>
      <c r="F22291">
        <v>11</v>
      </c>
      <c r="G22291">
        <v>13</v>
      </c>
      <c r="I22291">
        <v>40</v>
      </c>
      <c r="J22291">
        <v>44</v>
      </c>
      <c r="L22291">
        <v>52</v>
      </c>
      <c r="N22291">
        <v>33</v>
      </c>
      <c r="P22291">
        <v>9</v>
      </c>
      <c r="Q22291">
        <v>10</v>
      </c>
      <c r="S22291">
        <v>7</v>
      </c>
    </row>
    <row r="22292" spans="1:19" x14ac:dyDescent="0.3">
      <c r="A22292" t="str">
        <f t="shared" si="10"/>
        <v>All IHCBS ProvidersIHCBS CombinedJul-24</v>
      </c>
      <c r="B22292" s="171" t="s">
        <v>43901</v>
      </c>
      <c r="C22292" s="171" t="s">
        <v>40284</v>
      </c>
      <c r="D22292" s="171" t="s">
        <v>4</v>
      </c>
      <c r="E22292" s="11">
        <v>45474</v>
      </c>
      <c r="F22292">
        <v>11</v>
      </c>
      <c r="G22292">
        <v>13</v>
      </c>
      <c r="I22292">
        <v>40</v>
      </c>
      <c r="J22292">
        <v>44</v>
      </c>
      <c r="L22292">
        <v>52</v>
      </c>
      <c r="N22292">
        <v>33</v>
      </c>
      <c r="P22292">
        <v>9</v>
      </c>
      <c r="Q22292">
        <v>10</v>
      </c>
      <c r="S22292">
        <v>7</v>
      </c>
    </row>
    <row r="22293" spans="1:19" x14ac:dyDescent="0.3">
      <c r="A22293" t="str">
        <f t="shared" si="10"/>
        <v>All MST ProvidersMST FFJul-24</v>
      </c>
      <c r="B22293" s="171" t="s">
        <v>43902</v>
      </c>
      <c r="C22293" s="171" t="s">
        <v>89</v>
      </c>
      <c r="D22293" s="171" t="s">
        <v>80</v>
      </c>
      <c r="E22293" s="11">
        <v>45474</v>
      </c>
      <c r="F22293">
        <v>2</v>
      </c>
      <c r="G22293">
        <v>4</v>
      </c>
      <c r="I22293">
        <v>7</v>
      </c>
      <c r="J22293">
        <v>10</v>
      </c>
      <c r="L22293">
        <v>20</v>
      </c>
      <c r="N22293">
        <v>6</v>
      </c>
      <c r="P22293">
        <v>0</v>
      </c>
      <c r="Q22293">
        <v>0</v>
      </c>
      <c r="S22293">
        <v>1</v>
      </c>
    </row>
    <row r="22294" spans="1:19" x14ac:dyDescent="0.3">
      <c r="A22294" t="str">
        <f t="shared" si="10"/>
        <v>All MST ProvidersMST CombinedJul-24</v>
      </c>
      <c r="B22294" s="171" t="s">
        <v>43903</v>
      </c>
      <c r="C22294" s="171" t="s">
        <v>89</v>
      </c>
      <c r="D22294" s="171" t="s">
        <v>4</v>
      </c>
      <c r="E22294" s="11">
        <v>45474</v>
      </c>
      <c r="F22294">
        <v>2</v>
      </c>
      <c r="G22294">
        <v>4</v>
      </c>
      <c r="I22294">
        <v>7</v>
      </c>
      <c r="J22294">
        <v>10</v>
      </c>
      <c r="L22294">
        <v>20</v>
      </c>
      <c r="N22294">
        <v>6</v>
      </c>
      <c r="P22294">
        <v>0</v>
      </c>
      <c r="Q22294">
        <v>0</v>
      </c>
      <c r="S22294">
        <v>1</v>
      </c>
    </row>
    <row r="22295" spans="1:19" x14ac:dyDescent="0.3">
      <c r="A22295" t="str">
        <f t="shared" si="10"/>
        <v>All MST-PSB ProvidersMST-PSB FFJul-24</v>
      </c>
      <c r="B22295" s="171" t="s">
        <v>43904</v>
      </c>
      <c r="C22295" s="171" t="s">
        <v>92</v>
      </c>
      <c r="D22295" s="171" t="s">
        <v>80</v>
      </c>
      <c r="E22295" s="11">
        <v>45474</v>
      </c>
      <c r="F22295">
        <v>0</v>
      </c>
      <c r="G22295">
        <v>0</v>
      </c>
      <c r="I22295">
        <v>0</v>
      </c>
      <c r="J22295">
        <v>0</v>
      </c>
      <c r="L22295">
        <v>0</v>
      </c>
      <c r="N22295">
        <v>0</v>
      </c>
      <c r="P22295">
        <v>0</v>
      </c>
      <c r="Q22295">
        <v>0</v>
      </c>
      <c r="S22295">
        <v>0</v>
      </c>
    </row>
    <row r="22296" spans="1:19" x14ac:dyDescent="0.3">
      <c r="A22296" t="str">
        <f t="shared" si="10"/>
        <v>All MST-PSB ProvidersMST-PSB CombinedJul-24</v>
      </c>
      <c r="B22296" s="171" t="s">
        <v>43905</v>
      </c>
      <c r="C22296" s="171" t="s">
        <v>92</v>
      </c>
      <c r="D22296" s="171" t="s">
        <v>4</v>
      </c>
      <c r="E22296" s="11">
        <v>45474</v>
      </c>
      <c r="F22296">
        <v>0</v>
      </c>
      <c r="G22296">
        <v>0</v>
      </c>
      <c r="I22296">
        <v>0</v>
      </c>
      <c r="J22296">
        <v>0</v>
      </c>
      <c r="L22296">
        <v>0</v>
      </c>
      <c r="N22296">
        <v>0</v>
      </c>
      <c r="P22296">
        <v>0</v>
      </c>
      <c r="Q22296">
        <v>0</v>
      </c>
      <c r="S22296">
        <v>0</v>
      </c>
    </row>
    <row r="22297" spans="1:19" x14ac:dyDescent="0.3">
      <c r="A22297" t="str">
        <f t="shared" si="10"/>
        <v>All PCIT ProvidersPCIT FFJul-24</v>
      </c>
      <c r="B22297" s="171" t="s">
        <v>43906</v>
      </c>
      <c r="C22297" s="171" t="s">
        <v>95</v>
      </c>
      <c r="D22297" s="171" t="s">
        <v>80</v>
      </c>
      <c r="E22297" s="11">
        <v>45474</v>
      </c>
      <c r="F22297">
        <v>3.5</v>
      </c>
      <c r="G22297">
        <v>4</v>
      </c>
      <c r="I22297">
        <v>7</v>
      </c>
      <c r="J22297">
        <v>18</v>
      </c>
      <c r="L22297">
        <v>19</v>
      </c>
      <c r="N22297">
        <v>7</v>
      </c>
      <c r="P22297">
        <v>0</v>
      </c>
      <c r="Q22297">
        <v>0</v>
      </c>
      <c r="S22297">
        <v>7</v>
      </c>
    </row>
    <row r="22298" spans="1:19" x14ac:dyDescent="0.3">
      <c r="A22298" t="str">
        <f t="shared" si="10"/>
        <v>All PCIT ProvidersPCIT DCSJul-24</v>
      </c>
      <c r="B22298" s="171" t="s">
        <v>43907</v>
      </c>
      <c r="C22298" s="171" t="s">
        <v>95</v>
      </c>
      <c r="D22298" s="171" t="s">
        <v>15341</v>
      </c>
      <c r="E22298" s="11">
        <v>45474</v>
      </c>
      <c r="F22298">
        <v>0</v>
      </c>
      <c r="G22298">
        <v>0</v>
      </c>
      <c r="I22298">
        <v>0</v>
      </c>
      <c r="J22298">
        <v>0</v>
      </c>
      <c r="L22298">
        <v>0</v>
      </c>
      <c r="N22298">
        <v>0</v>
      </c>
      <c r="P22298">
        <v>0</v>
      </c>
      <c r="Q22298">
        <v>0</v>
      </c>
      <c r="S22298">
        <v>0</v>
      </c>
    </row>
    <row r="22299" spans="1:19" x14ac:dyDescent="0.3">
      <c r="A22299" t="str">
        <f t="shared" si="10"/>
        <v>All PCIT ProvidersPCIT CombinedJul-24</v>
      </c>
      <c r="B22299" s="171" t="s">
        <v>43908</v>
      </c>
      <c r="C22299" s="171" t="s">
        <v>95</v>
      </c>
      <c r="D22299" s="171" t="s">
        <v>4</v>
      </c>
      <c r="E22299" s="11">
        <v>45474</v>
      </c>
      <c r="F22299">
        <v>3.5</v>
      </c>
      <c r="G22299">
        <v>4</v>
      </c>
      <c r="I22299">
        <v>7</v>
      </c>
      <c r="J22299">
        <v>18</v>
      </c>
      <c r="L22299">
        <v>19</v>
      </c>
      <c r="N22299">
        <v>7</v>
      </c>
      <c r="P22299">
        <v>0</v>
      </c>
      <c r="Q22299">
        <v>0</v>
      </c>
      <c r="S22299">
        <v>0</v>
      </c>
    </row>
    <row r="22300" spans="1:19" x14ac:dyDescent="0.3">
      <c r="A22300" t="str">
        <f t="shared" si="10"/>
        <v>All PCIT-T ProvidersPCIT-T FFJul-24</v>
      </c>
      <c r="B22300" s="171" t="s">
        <v>43909</v>
      </c>
      <c r="C22300" s="171" t="s">
        <v>35161</v>
      </c>
      <c r="D22300" s="171" t="s">
        <v>80</v>
      </c>
      <c r="E22300" s="11">
        <v>45474</v>
      </c>
      <c r="F22300">
        <v>3</v>
      </c>
      <c r="G22300">
        <v>3.5</v>
      </c>
      <c r="I22300">
        <v>3</v>
      </c>
      <c r="J22300">
        <v>16</v>
      </c>
      <c r="L22300">
        <v>18</v>
      </c>
      <c r="N22300">
        <v>3</v>
      </c>
      <c r="P22300">
        <v>0</v>
      </c>
      <c r="Q22300">
        <v>0</v>
      </c>
      <c r="S22300">
        <v>0</v>
      </c>
    </row>
    <row r="22301" spans="1:19" x14ac:dyDescent="0.3">
      <c r="A22301" t="str">
        <f t="shared" si="10"/>
        <v>All PCIT-T ProvidersPCIT-T CombinedJul-24</v>
      </c>
      <c r="B22301" s="171" t="s">
        <v>43910</v>
      </c>
      <c r="C22301" s="171" t="s">
        <v>35161</v>
      </c>
      <c r="D22301" s="171" t="s">
        <v>4</v>
      </c>
      <c r="E22301" s="11">
        <v>45474</v>
      </c>
      <c r="F22301">
        <v>3</v>
      </c>
      <c r="G22301">
        <v>3.5</v>
      </c>
      <c r="I22301">
        <v>3</v>
      </c>
      <c r="J22301">
        <v>16</v>
      </c>
      <c r="L22301">
        <v>18</v>
      </c>
      <c r="N22301">
        <v>3</v>
      </c>
      <c r="P22301">
        <v>0</v>
      </c>
      <c r="Q22301">
        <v>0</v>
      </c>
      <c r="S22301">
        <v>0</v>
      </c>
    </row>
    <row r="22302" spans="1:19" x14ac:dyDescent="0.3">
      <c r="A22302" t="str">
        <f t="shared" si="10"/>
        <v>All SFCR ProvidersSFCR FFJul-24</v>
      </c>
      <c r="B22302" s="171" t="s">
        <v>43911</v>
      </c>
      <c r="C22302" s="171" t="s">
        <v>19659</v>
      </c>
      <c r="D22302" s="171" t="s">
        <v>80</v>
      </c>
      <c r="E22302" s="11">
        <v>45474</v>
      </c>
      <c r="F22302">
        <v>0</v>
      </c>
      <c r="G22302">
        <v>0</v>
      </c>
      <c r="I22302">
        <v>0</v>
      </c>
      <c r="J22302">
        <v>0</v>
      </c>
      <c r="L22302">
        <v>0</v>
      </c>
      <c r="N22302">
        <v>0</v>
      </c>
      <c r="P22302">
        <v>0</v>
      </c>
      <c r="Q22302">
        <v>0</v>
      </c>
      <c r="S22302">
        <v>0</v>
      </c>
    </row>
    <row r="22303" spans="1:19" x14ac:dyDescent="0.3">
      <c r="A22303" t="str">
        <f t="shared" si="10"/>
        <v>All SFCR ProvidersSFCR CombinedJul-24</v>
      </c>
      <c r="B22303" s="171" t="s">
        <v>43912</v>
      </c>
      <c r="C22303" s="171" t="s">
        <v>19659</v>
      </c>
      <c r="D22303" s="171" t="s">
        <v>4</v>
      </c>
      <c r="E22303" s="11">
        <v>45474</v>
      </c>
      <c r="F22303">
        <v>0</v>
      </c>
      <c r="G22303">
        <v>0</v>
      </c>
      <c r="I22303">
        <v>0</v>
      </c>
      <c r="J22303">
        <v>0</v>
      </c>
      <c r="L22303">
        <v>0</v>
      </c>
      <c r="N22303">
        <v>0</v>
      </c>
      <c r="P22303">
        <v>0</v>
      </c>
      <c r="Q22303">
        <v>0</v>
      </c>
      <c r="S22303">
        <v>0</v>
      </c>
    </row>
    <row r="22304" spans="1:19" x14ac:dyDescent="0.3">
      <c r="A22304" t="str">
        <f t="shared" si="10"/>
        <v>All TF-CBT ProvidersTF-CBT FFJul-24</v>
      </c>
      <c r="B22304" s="171" t="s">
        <v>43913</v>
      </c>
      <c r="C22304" s="171" t="s">
        <v>98</v>
      </c>
      <c r="D22304" s="171" t="s">
        <v>80</v>
      </c>
      <c r="E22304" s="11">
        <v>45474</v>
      </c>
      <c r="F22304">
        <v>6.5</v>
      </c>
      <c r="G22304">
        <v>14</v>
      </c>
      <c r="I22304">
        <v>15</v>
      </c>
      <c r="J22304">
        <v>38</v>
      </c>
      <c r="L22304">
        <v>78</v>
      </c>
      <c r="N22304">
        <v>14</v>
      </c>
      <c r="P22304">
        <v>1</v>
      </c>
      <c r="Q22304">
        <v>1</v>
      </c>
      <c r="S22304">
        <v>1</v>
      </c>
    </row>
    <row r="22305" spans="1:19" x14ac:dyDescent="0.3">
      <c r="A22305" t="str">
        <f t="shared" si="10"/>
        <v>All TF-CBT ProvidersTF-CBT CombinedJul-24</v>
      </c>
      <c r="B22305" s="171" t="s">
        <v>43914</v>
      </c>
      <c r="C22305" s="171" t="s">
        <v>98</v>
      </c>
      <c r="D22305" s="171" t="s">
        <v>4</v>
      </c>
      <c r="E22305" s="11">
        <v>45474</v>
      </c>
      <c r="F22305">
        <v>6.5</v>
      </c>
      <c r="G22305">
        <v>14</v>
      </c>
      <c r="I22305">
        <v>15</v>
      </c>
      <c r="J22305">
        <v>38</v>
      </c>
      <c r="L22305">
        <v>78</v>
      </c>
      <c r="N22305">
        <v>14</v>
      </c>
      <c r="P22305">
        <v>1</v>
      </c>
      <c r="Q22305">
        <v>1</v>
      </c>
      <c r="S22305">
        <v>1</v>
      </c>
    </row>
    <row r="22306" spans="1:19" x14ac:dyDescent="0.3">
      <c r="A22306" t="str">
        <f t="shared" si="10"/>
        <v>All TIP ProvidersTIP FFJul-24</v>
      </c>
      <c r="B22306" s="171" t="s">
        <v>43915</v>
      </c>
      <c r="C22306" s="171" t="s">
        <v>101</v>
      </c>
      <c r="D22306" s="171" t="s">
        <v>80</v>
      </c>
      <c r="E22306" s="11">
        <v>45474</v>
      </c>
      <c r="F22306">
        <v>24.5</v>
      </c>
      <c r="G22306">
        <v>29.5</v>
      </c>
      <c r="I22306">
        <v>174</v>
      </c>
      <c r="J22306">
        <v>272</v>
      </c>
      <c r="L22306">
        <v>330</v>
      </c>
      <c r="N22306">
        <v>154</v>
      </c>
      <c r="P22306">
        <v>15</v>
      </c>
      <c r="Q22306">
        <v>20</v>
      </c>
      <c r="S22306">
        <v>20</v>
      </c>
    </row>
    <row r="22307" spans="1:19" x14ac:dyDescent="0.3">
      <c r="A22307" t="str">
        <f t="shared" si="10"/>
        <v>All TIP ProvidersTIP CombinedJul-24</v>
      </c>
      <c r="B22307" s="171" t="s">
        <v>43916</v>
      </c>
      <c r="C22307" s="171" t="s">
        <v>101</v>
      </c>
      <c r="D22307" s="171" t="s">
        <v>4</v>
      </c>
      <c r="E22307" s="11">
        <v>45474</v>
      </c>
      <c r="F22307">
        <v>24.5</v>
      </c>
      <c r="G22307">
        <v>29.5</v>
      </c>
      <c r="I22307">
        <v>174</v>
      </c>
      <c r="J22307">
        <v>272</v>
      </c>
      <c r="L22307">
        <v>330</v>
      </c>
      <c r="N22307">
        <v>154</v>
      </c>
      <c r="P22307">
        <v>15</v>
      </c>
      <c r="Q22307">
        <v>20</v>
      </c>
      <c r="S22307">
        <v>20</v>
      </c>
    </row>
    <row r="22308" spans="1:19" x14ac:dyDescent="0.3">
      <c r="A22308" t="str">
        <f t="shared" si="10"/>
        <v>All TST ProvidersTST FFJul-24</v>
      </c>
      <c r="B22308" s="171" t="s">
        <v>43917</v>
      </c>
      <c r="C22308" s="171" t="s">
        <v>6843</v>
      </c>
      <c r="D22308" s="171" t="s">
        <v>80</v>
      </c>
      <c r="E22308" s="11">
        <v>45474</v>
      </c>
      <c r="F22308">
        <v>2.5</v>
      </c>
      <c r="G22308">
        <v>5</v>
      </c>
      <c r="I22308">
        <v>5</v>
      </c>
      <c r="J22308">
        <v>14</v>
      </c>
      <c r="L22308">
        <v>28</v>
      </c>
      <c r="N22308">
        <v>3</v>
      </c>
      <c r="P22308">
        <v>0</v>
      </c>
      <c r="Q22308">
        <v>1</v>
      </c>
      <c r="S22308">
        <v>2</v>
      </c>
    </row>
    <row r="22309" spans="1:19" x14ac:dyDescent="0.3">
      <c r="A22309" t="str">
        <f t="shared" si="10"/>
        <v>All TST ProvidersTST CombinedJul-24</v>
      </c>
      <c r="B22309" s="171" t="s">
        <v>43918</v>
      </c>
      <c r="C22309" s="171" t="s">
        <v>6843</v>
      </c>
      <c r="D22309" s="171" t="s">
        <v>4</v>
      </c>
      <c r="E22309" s="11">
        <v>45474</v>
      </c>
      <c r="F22309">
        <v>2.5</v>
      </c>
      <c r="G22309">
        <v>5</v>
      </c>
      <c r="I22309">
        <v>5</v>
      </c>
      <c r="J22309">
        <v>14</v>
      </c>
      <c r="L22309">
        <v>28</v>
      </c>
      <c r="N22309">
        <v>3</v>
      </c>
      <c r="P22309">
        <v>0</v>
      </c>
      <c r="Q22309">
        <v>1</v>
      </c>
      <c r="S22309">
        <v>2</v>
      </c>
    </row>
    <row r="22310" spans="1:19" x14ac:dyDescent="0.3">
      <c r="A22310" t="str">
        <f t="shared" si="10"/>
        <v>Families First ProvidersAll FFJul-24</v>
      </c>
      <c r="B22310" s="171" t="s">
        <v>43919</v>
      </c>
      <c r="C22310" s="171" t="s">
        <v>12995</v>
      </c>
      <c r="D22310" s="171" t="s">
        <v>80</v>
      </c>
      <c r="E22310" s="11">
        <v>45474</v>
      </c>
      <c r="F22310">
        <v>61.5</v>
      </c>
      <c r="G22310">
        <v>85</v>
      </c>
      <c r="I22310">
        <v>282</v>
      </c>
      <c r="J22310">
        <v>460</v>
      </c>
      <c r="L22310">
        <v>626</v>
      </c>
      <c r="N22310">
        <v>237</v>
      </c>
      <c r="O22310" t="s">
        <v>16361</v>
      </c>
      <c r="P22310">
        <v>27</v>
      </c>
      <c r="Q22310">
        <v>34</v>
      </c>
      <c r="S22310">
        <v>45</v>
      </c>
    </row>
    <row r="22311" spans="1:19" x14ac:dyDescent="0.3">
      <c r="A22311" t="str">
        <f t="shared" si="10"/>
        <v>DC Seed ProvidersAll DCSJul-24</v>
      </c>
      <c r="B22311" s="171" t="s">
        <v>43920</v>
      </c>
      <c r="C22311" s="171" t="s">
        <v>15504</v>
      </c>
      <c r="D22311" s="171" t="s">
        <v>15341</v>
      </c>
      <c r="E22311" s="11">
        <v>45474</v>
      </c>
      <c r="F22311">
        <v>0</v>
      </c>
      <c r="G22311">
        <v>0</v>
      </c>
      <c r="I22311">
        <v>0</v>
      </c>
      <c r="J22311">
        <v>0</v>
      </c>
      <c r="L22311">
        <v>0</v>
      </c>
      <c r="N22311">
        <v>0</v>
      </c>
      <c r="O22311" t="s">
        <v>16361</v>
      </c>
      <c r="P22311">
        <v>0</v>
      </c>
      <c r="Q22311">
        <v>0</v>
      </c>
      <c r="S22311">
        <v>0</v>
      </c>
    </row>
    <row r="22312" spans="1:19" x14ac:dyDescent="0.3">
      <c r="A22312" t="str">
        <f t="shared" si="10"/>
        <v>Trauma ProvidersAll FFJul-24</v>
      </c>
      <c r="B22312" s="171" t="s">
        <v>43921</v>
      </c>
      <c r="C22312" s="171" t="s">
        <v>15511</v>
      </c>
      <c r="D22312" s="171" t="s">
        <v>80</v>
      </c>
      <c r="E22312" s="11">
        <v>45474</v>
      </c>
      <c r="F22312">
        <v>17.5</v>
      </c>
      <c r="G22312">
        <v>25.5</v>
      </c>
      <c r="H22312">
        <v>201</v>
      </c>
      <c r="I22312">
        <v>34</v>
      </c>
      <c r="J22312">
        <v>96</v>
      </c>
      <c r="L22312">
        <v>136</v>
      </c>
      <c r="N22312">
        <v>32</v>
      </c>
      <c r="P22312">
        <v>1</v>
      </c>
      <c r="Q22312">
        <v>1</v>
      </c>
      <c r="S22312">
        <v>9</v>
      </c>
    </row>
    <row r="22313" spans="1:19" x14ac:dyDescent="0.3">
      <c r="A22313" t="str">
        <f t="shared" si="10"/>
        <v>Trauma ProvidersAll DCSJul-24</v>
      </c>
      <c r="B22313" s="171" t="s">
        <v>43922</v>
      </c>
      <c r="C22313" s="171" t="s">
        <v>15511</v>
      </c>
      <c r="D22313" s="171" t="s">
        <v>15341</v>
      </c>
      <c r="E22313" s="11">
        <v>45474</v>
      </c>
      <c r="F22313">
        <v>0</v>
      </c>
      <c r="G22313">
        <v>0</v>
      </c>
      <c r="I22313">
        <v>0</v>
      </c>
      <c r="J22313">
        <v>0</v>
      </c>
      <c r="L22313">
        <v>0</v>
      </c>
      <c r="N22313">
        <v>0</v>
      </c>
      <c r="P22313">
        <v>0</v>
      </c>
      <c r="Q22313">
        <v>0</v>
      </c>
      <c r="S22313">
        <v>0</v>
      </c>
    </row>
    <row r="22314" spans="1:19" x14ac:dyDescent="0.3">
      <c r="A22314" t="str">
        <f t="shared" si="10"/>
        <v>Trauma ProvidersAll CombinedJul-24</v>
      </c>
      <c r="B22314" s="171" t="s">
        <v>43923</v>
      </c>
      <c r="C22314" s="171" t="s">
        <v>15511</v>
      </c>
      <c r="D22314" s="171" t="s">
        <v>4</v>
      </c>
      <c r="E22314" s="11">
        <v>45474</v>
      </c>
      <c r="F22314">
        <v>17.5</v>
      </c>
      <c r="G22314">
        <v>25.5</v>
      </c>
      <c r="I22314">
        <v>34</v>
      </c>
      <c r="J22314">
        <v>96</v>
      </c>
      <c r="L22314">
        <v>136</v>
      </c>
      <c r="N22314">
        <v>32</v>
      </c>
      <c r="P22314">
        <v>1</v>
      </c>
      <c r="Q22314">
        <v>1</v>
      </c>
      <c r="S22314">
        <v>9</v>
      </c>
    </row>
    <row r="22315" spans="1:19" x14ac:dyDescent="0.3">
      <c r="A22315" t="str">
        <f t="shared" si="10"/>
        <v>AllAll CombinedJul-24</v>
      </c>
      <c r="B22315" s="171" t="s">
        <v>43924</v>
      </c>
      <c r="C22315" s="171" t="s">
        <v>104</v>
      </c>
      <c r="D22315" s="171" t="s">
        <v>4</v>
      </c>
      <c r="E22315" s="11">
        <v>45474</v>
      </c>
      <c r="F22315">
        <v>61.5</v>
      </c>
      <c r="G22315">
        <v>85</v>
      </c>
      <c r="I22315">
        <v>282</v>
      </c>
      <c r="J22315">
        <v>460</v>
      </c>
      <c r="L22315">
        <v>610</v>
      </c>
      <c r="N22315">
        <v>241</v>
      </c>
      <c r="P22315">
        <v>27</v>
      </c>
      <c r="Q22315">
        <v>35</v>
      </c>
      <c r="S22315">
        <v>45</v>
      </c>
    </row>
    <row r="22316" spans="1:19" x14ac:dyDescent="0.3">
      <c r="A22316" t="str">
        <f>C22316&amp;" "&amp;D22316&amp;"Aug-24"</f>
        <v>DBH Parent SupportABC FFAug-24</v>
      </c>
      <c r="B22316" s="171" t="s">
        <v>43925</v>
      </c>
      <c r="C22316" s="171" t="s">
        <v>34754</v>
      </c>
      <c r="D22316" s="171" t="s">
        <v>80</v>
      </c>
      <c r="E22316" s="11">
        <v>45505</v>
      </c>
      <c r="F22316">
        <v>0</v>
      </c>
      <c r="G22316">
        <v>0</v>
      </c>
      <c r="I22316">
        <v>0</v>
      </c>
      <c r="J22316">
        <v>0</v>
      </c>
      <c r="L22316">
        <v>0</v>
      </c>
      <c r="N22316">
        <v>0</v>
      </c>
      <c r="P22316">
        <v>0</v>
      </c>
      <c r="Q22316">
        <v>0</v>
      </c>
      <c r="S22316">
        <v>0</v>
      </c>
    </row>
    <row r="22317" spans="1:19" x14ac:dyDescent="0.3">
      <c r="A22317" t="str">
        <f t="shared" ref="A22317:A22380" si="11">C22317&amp;" "&amp;D22317&amp;"Aug-24"</f>
        <v>Healthy FuturesABC FFAug-24</v>
      </c>
      <c r="B22317" s="171" t="s">
        <v>43926</v>
      </c>
      <c r="C22317" s="171" t="s">
        <v>34757</v>
      </c>
      <c r="D22317" s="171" t="s">
        <v>80</v>
      </c>
      <c r="E22317" s="11">
        <v>45505</v>
      </c>
      <c r="F22317">
        <v>0</v>
      </c>
      <c r="G22317">
        <v>0</v>
      </c>
      <c r="I22317">
        <v>0</v>
      </c>
      <c r="J22317">
        <v>0</v>
      </c>
      <c r="L22317">
        <v>0</v>
      </c>
      <c r="N22317">
        <v>0</v>
      </c>
      <c r="P22317">
        <v>0</v>
      </c>
      <c r="Q22317">
        <v>0</v>
      </c>
      <c r="S22317">
        <v>0</v>
      </c>
    </row>
    <row r="22318" spans="1:19" x14ac:dyDescent="0.3">
      <c r="A22318" t="str">
        <f t="shared" si="11"/>
        <v>Marys CenterABC FFAug-24</v>
      </c>
      <c r="B22318" s="171" t="s">
        <v>43927</v>
      </c>
      <c r="C22318" s="171" t="s">
        <v>34760</v>
      </c>
      <c r="D22318" s="171" t="s">
        <v>80</v>
      </c>
      <c r="E22318" s="11">
        <v>45505</v>
      </c>
      <c r="F22318">
        <v>0</v>
      </c>
      <c r="G22318">
        <v>0</v>
      </c>
      <c r="I22318">
        <v>0</v>
      </c>
      <c r="J22318">
        <v>0</v>
      </c>
      <c r="L22318">
        <v>0</v>
      </c>
      <c r="N22318">
        <v>0</v>
      </c>
      <c r="P22318">
        <v>0</v>
      </c>
      <c r="Q22318">
        <v>0</v>
      </c>
      <c r="S22318">
        <v>0</v>
      </c>
    </row>
    <row r="22319" spans="1:19" x14ac:dyDescent="0.3">
      <c r="A22319" t="str">
        <f t="shared" si="11"/>
        <v>Medstar GeorgetownABC FFAug-24</v>
      </c>
      <c r="B22319" s="171" t="s">
        <v>43928</v>
      </c>
      <c r="C22319" s="171" t="s">
        <v>34763</v>
      </c>
      <c r="D22319" s="171" t="s">
        <v>80</v>
      </c>
      <c r="E22319" s="11">
        <v>45505</v>
      </c>
      <c r="F22319">
        <v>0</v>
      </c>
      <c r="G22319">
        <v>0</v>
      </c>
      <c r="I22319">
        <v>0</v>
      </c>
      <c r="J22319">
        <v>0</v>
      </c>
      <c r="L22319">
        <v>0</v>
      </c>
      <c r="N22319">
        <v>0</v>
      </c>
      <c r="P22319">
        <v>0</v>
      </c>
      <c r="Q22319">
        <v>0</v>
      </c>
      <c r="S22319">
        <v>0</v>
      </c>
    </row>
    <row r="22320" spans="1:19" x14ac:dyDescent="0.3">
      <c r="A22320" t="str">
        <f t="shared" si="11"/>
        <v>PIECEABC FFAug-24</v>
      </c>
      <c r="B22320" s="171" t="s">
        <v>43929</v>
      </c>
      <c r="C22320" s="171" t="s">
        <v>34766</v>
      </c>
      <c r="D22320" s="171" t="s">
        <v>80</v>
      </c>
      <c r="E22320" s="11">
        <v>45505</v>
      </c>
      <c r="F22320">
        <v>0</v>
      </c>
      <c r="G22320">
        <v>0</v>
      </c>
      <c r="I22320">
        <v>0</v>
      </c>
      <c r="J22320">
        <v>0</v>
      </c>
      <c r="L22320">
        <v>0</v>
      </c>
      <c r="N22320">
        <v>0</v>
      </c>
      <c r="P22320">
        <v>0</v>
      </c>
      <c r="Q22320">
        <v>0</v>
      </c>
      <c r="S22320">
        <v>0</v>
      </c>
    </row>
    <row r="22321" spans="1:19" x14ac:dyDescent="0.3">
      <c r="A22321" t="str">
        <f t="shared" si="11"/>
        <v>Federal CityA-CRA FFAug-24</v>
      </c>
      <c r="B22321" s="171" t="s">
        <v>43930</v>
      </c>
      <c r="C22321" s="171" t="s">
        <v>119</v>
      </c>
      <c r="D22321" s="171" t="s">
        <v>80</v>
      </c>
      <c r="E22321" s="11">
        <v>45505</v>
      </c>
      <c r="F22321">
        <v>0</v>
      </c>
      <c r="G22321">
        <v>0</v>
      </c>
      <c r="I22321">
        <v>0</v>
      </c>
      <c r="J22321">
        <v>0</v>
      </c>
      <c r="L22321">
        <v>0</v>
      </c>
      <c r="N22321">
        <v>0</v>
      </c>
      <c r="P22321">
        <v>0</v>
      </c>
      <c r="Q22321">
        <v>0</v>
      </c>
      <c r="S22321">
        <v>0</v>
      </c>
    </row>
    <row r="22322" spans="1:19" x14ac:dyDescent="0.3">
      <c r="A22322" t="str">
        <f t="shared" si="11"/>
        <v>HillcrestA-CRA FFAug-24</v>
      </c>
      <c r="B22322" s="171" t="s">
        <v>43931</v>
      </c>
      <c r="C22322" s="171" t="s">
        <v>143</v>
      </c>
      <c r="D22322" s="171" t="s">
        <v>80</v>
      </c>
      <c r="E22322" s="11">
        <v>45505</v>
      </c>
      <c r="F22322">
        <v>0</v>
      </c>
      <c r="G22322">
        <v>0</v>
      </c>
      <c r="I22322">
        <v>0</v>
      </c>
      <c r="J22322">
        <v>0</v>
      </c>
      <c r="L22322">
        <v>0</v>
      </c>
      <c r="N22322">
        <v>0</v>
      </c>
      <c r="P22322">
        <v>0</v>
      </c>
      <c r="Q22322">
        <v>0</v>
      </c>
      <c r="S22322">
        <v>0</v>
      </c>
    </row>
    <row r="22323" spans="1:19" x14ac:dyDescent="0.3">
      <c r="A22323" t="str">
        <f t="shared" si="11"/>
        <v>LAYCA-CRA FFAug-24</v>
      </c>
      <c r="B22323" s="171" t="s">
        <v>43932</v>
      </c>
      <c r="C22323" s="171" t="s">
        <v>158</v>
      </c>
      <c r="D22323" s="171" t="s">
        <v>80</v>
      </c>
      <c r="E22323" s="11">
        <v>45505</v>
      </c>
      <c r="F22323">
        <v>0</v>
      </c>
      <c r="G22323">
        <v>0</v>
      </c>
      <c r="I22323">
        <v>0</v>
      </c>
      <c r="J22323">
        <v>0</v>
      </c>
      <c r="L22323">
        <v>0</v>
      </c>
      <c r="N22323">
        <v>0</v>
      </c>
      <c r="P22323">
        <v>0</v>
      </c>
      <c r="Q22323">
        <v>0</v>
      </c>
      <c r="S22323">
        <v>0</v>
      </c>
    </row>
    <row r="22324" spans="1:19" x14ac:dyDescent="0.3">
      <c r="A22324" t="str">
        <f t="shared" si="11"/>
        <v>RiversideA-CRA FFAug-24</v>
      </c>
      <c r="B22324" s="171" t="s">
        <v>43933</v>
      </c>
      <c r="C22324" s="171" t="s">
        <v>209</v>
      </c>
      <c r="D22324" s="171" t="s">
        <v>80</v>
      </c>
      <c r="E22324" s="11">
        <v>45505</v>
      </c>
      <c r="F22324">
        <v>0</v>
      </c>
      <c r="G22324">
        <v>0</v>
      </c>
      <c r="I22324">
        <v>0</v>
      </c>
      <c r="J22324">
        <v>0</v>
      </c>
      <c r="L22324">
        <v>0</v>
      </c>
      <c r="N22324">
        <v>0</v>
      </c>
      <c r="P22324">
        <v>0</v>
      </c>
      <c r="Q22324">
        <v>0</v>
      </c>
      <c r="S22324">
        <v>0</v>
      </c>
    </row>
    <row r="22325" spans="1:19" x14ac:dyDescent="0.3">
      <c r="A22325" t="str">
        <f t="shared" si="11"/>
        <v>Adoptions TogetherCPP-FV FFAug-24</v>
      </c>
      <c r="B22325" s="171" t="s">
        <v>43934</v>
      </c>
      <c r="C22325" s="171" t="s">
        <v>76</v>
      </c>
      <c r="D22325" s="171" t="s">
        <v>80</v>
      </c>
      <c r="E22325" s="11">
        <v>45505</v>
      </c>
      <c r="F22325">
        <v>0</v>
      </c>
      <c r="G22325">
        <v>0</v>
      </c>
      <c r="I22325">
        <v>0</v>
      </c>
      <c r="J22325">
        <v>0</v>
      </c>
      <c r="L22325">
        <v>0</v>
      </c>
      <c r="N22325">
        <v>0</v>
      </c>
      <c r="P22325">
        <v>0</v>
      </c>
      <c r="Q22325">
        <v>0</v>
      </c>
      <c r="S22325">
        <v>0</v>
      </c>
    </row>
    <row r="22326" spans="1:19" x14ac:dyDescent="0.3">
      <c r="A22326" t="str">
        <f t="shared" si="11"/>
        <v>Community ConnectionsCPP-FV DCSAug-24</v>
      </c>
      <c r="B22326" s="171" t="s">
        <v>43935</v>
      </c>
      <c r="C22326" s="171" t="s">
        <v>15340</v>
      </c>
      <c r="D22326" s="171" t="s">
        <v>15341</v>
      </c>
      <c r="E22326" s="11">
        <v>45505</v>
      </c>
      <c r="F22326">
        <v>0</v>
      </c>
      <c r="G22326">
        <v>0</v>
      </c>
      <c r="I22326">
        <v>0</v>
      </c>
      <c r="J22326">
        <v>0</v>
      </c>
      <c r="L22326">
        <v>0</v>
      </c>
      <c r="N22326">
        <v>0</v>
      </c>
      <c r="P22326">
        <v>0</v>
      </c>
      <c r="Q22326">
        <v>0</v>
      </c>
      <c r="S22326">
        <v>0</v>
      </c>
    </row>
    <row r="22327" spans="1:19" x14ac:dyDescent="0.3">
      <c r="A22327" t="str">
        <f t="shared" si="11"/>
        <v>Community ConnectionsCPP-FV FFAug-24</v>
      </c>
      <c r="B22327" s="171" t="s">
        <v>43936</v>
      </c>
      <c r="C22327" s="171" t="s">
        <v>15340</v>
      </c>
      <c r="D22327" s="171" t="s">
        <v>80</v>
      </c>
      <c r="E22327" s="11">
        <v>45505</v>
      </c>
      <c r="F22327">
        <v>0</v>
      </c>
      <c r="G22327">
        <v>0</v>
      </c>
      <c r="I22327">
        <v>0</v>
      </c>
      <c r="J22327">
        <v>0</v>
      </c>
      <c r="L22327">
        <v>0</v>
      </c>
      <c r="N22327">
        <v>0</v>
      </c>
      <c r="P22327">
        <v>0</v>
      </c>
      <c r="Q22327">
        <v>0</v>
      </c>
      <c r="S22327">
        <v>0</v>
      </c>
    </row>
    <row r="22328" spans="1:19" x14ac:dyDescent="0.3">
      <c r="A22328" t="str">
        <f t="shared" si="11"/>
        <v>Foundations for Home &amp; CommunityCPP-FV DCSAug-24</v>
      </c>
      <c r="B22328" s="171" t="s">
        <v>43937</v>
      </c>
      <c r="C22328" s="171" t="s">
        <v>15344</v>
      </c>
      <c r="D22328" s="171" t="s">
        <v>15341</v>
      </c>
      <c r="E22328" s="11">
        <v>45505</v>
      </c>
      <c r="F22328">
        <v>0</v>
      </c>
      <c r="G22328">
        <v>0</v>
      </c>
      <c r="I22328">
        <v>0</v>
      </c>
      <c r="J22328">
        <v>0</v>
      </c>
      <c r="L22328">
        <v>0</v>
      </c>
      <c r="N22328">
        <v>0</v>
      </c>
      <c r="P22328">
        <v>0</v>
      </c>
      <c r="Q22328">
        <v>0</v>
      </c>
      <c r="S22328">
        <v>0</v>
      </c>
    </row>
    <row r="22329" spans="1:19" x14ac:dyDescent="0.3">
      <c r="A22329" t="str">
        <f t="shared" si="11"/>
        <v>Marys CenterCPP-FV DCSAug-24</v>
      </c>
      <c r="B22329" s="171" t="s">
        <v>43938</v>
      </c>
      <c r="C22329" s="171" t="s">
        <v>15347</v>
      </c>
      <c r="D22329" s="171" t="s">
        <v>15341</v>
      </c>
      <c r="E22329" s="11">
        <v>45505</v>
      </c>
      <c r="F22329">
        <v>0</v>
      </c>
      <c r="G22329">
        <v>0</v>
      </c>
      <c r="I22329">
        <v>0</v>
      </c>
      <c r="J22329">
        <v>0</v>
      </c>
      <c r="L22329">
        <v>0</v>
      </c>
      <c r="N22329">
        <v>0</v>
      </c>
      <c r="P22329">
        <v>0</v>
      </c>
      <c r="Q22329">
        <v>0</v>
      </c>
      <c r="S22329">
        <v>0</v>
      </c>
    </row>
    <row r="22330" spans="1:19" x14ac:dyDescent="0.3">
      <c r="A22330" t="str">
        <f t="shared" si="11"/>
        <v>Marys CenterCPP-FV FFAug-24</v>
      </c>
      <c r="B22330" s="171" t="s">
        <v>43939</v>
      </c>
      <c r="C22330" s="171" t="s">
        <v>15347</v>
      </c>
      <c r="D22330" s="171" t="s">
        <v>80</v>
      </c>
      <c r="E22330" s="11">
        <v>45505</v>
      </c>
      <c r="F22330">
        <v>1.5</v>
      </c>
      <c r="G22330">
        <v>1</v>
      </c>
      <c r="I22330">
        <v>5</v>
      </c>
      <c r="J22330">
        <v>9</v>
      </c>
      <c r="L22330">
        <v>6</v>
      </c>
      <c r="N22330">
        <v>5</v>
      </c>
      <c r="P22330">
        <v>0</v>
      </c>
      <c r="Q22330">
        <v>0</v>
      </c>
      <c r="S22330">
        <v>0</v>
      </c>
    </row>
    <row r="22331" spans="1:19" x14ac:dyDescent="0.3">
      <c r="A22331" t="str">
        <f t="shared" si="11"/>
        <v>PIECECPP-FV DCSAug-24</v>
      </c>
      <c r="B22331" s="171" t="s">
        <v>43940</v>
      </c>
      <c r="C22331" s="171" t="s">
        <v>203</v>
      </c>
      <c r="D22331" s="171" t="s">
        <v>15341</v>
      </c>
      <c r="E22331" s="11">
        <v>45505</v>
      </c>
      <c r="F22331">
        <v>0</v>
      </c>
      <c r="G22331">
        <v>0</v>
      </c>
      <c r="I22331">
        <v>0</v>
      </c>
      <c r="J22331">
        <v>0</v>
      </c>
      <c r="L22331">
        <v>0</v>
      </c>
      <c r="N22331">
        <v>0</v>
      </c>
      <c r="P22331">
        <v>0</v>
      </c>
      <c r="Q22331">
        <v>0</v>
      </c>
      <c r="S22331">
        <v>0</v>
      </c>
    </row>
    <row r="22332" spans="1:19" x14ac:dyDescent="0.3">
      <c r="A22332" t="str">
        <f t="shared" si="11"/>
        <v>PIECECPP-FV FFAug-24</v>
      </c>
      <c r="B22332" s="171" t="s">
        <v>43941</v>
      </c>
      <c r="C22332" s="171" t="s">
        <v>203</v>
      </c>
      <c r="D22332" s="171" t="s">
        <v>80</v>
      </c>
      <c r="E22332" s="11">
        <v>45505</v>
      </c>
      <c r="F22332">
        <v>3</v>
      </c>
      <c r="G22332">
        <v>3</v>
      </c>
      <c r="I22332">
        <v>3</v>
      </c>
      <c r="J22332">
        <v>15</v>
      </c>
      <c r="L22332">
        <v>15</v>
      </c>
      <c r="N22332">
        <v>2</v>
      </c>
      <c r="P22332">
        <v>2</v>
      </c>
      <c r="Q22332">
        <v>2</v>
      </c>
      <c r="S22332">
        <v>1</v>
      </c>
    </row>
    <row r="22333" spans="1:19" x14ac:dyDescent="0.3">
      <c r="A22333" t="str">
        <f t="shared" si="11"/>
        <v>Medstar GeorgetownCPP-FV DCSAug-24</v>
      </c>
      <c r="B22333" s="171" t="s">
        <v>43942</v>
      </c>
      <c r="C22333" s="171" t="s">
        <v>24281</v>
      </c>
      <c r="D22333" s="171" t="s">
        <v>15341</v>
      </c>
      <c r="E22333" s="11">
        <v>45505</v>
      </c>
      <c r="F22333">
        <v>0</v>
      </c>
      <c r="G22333">
        <v>0</v>
      </c>
      <c r="I22333">
        <v>0</v>
      </c>
      <c r="J22333">
        <v>0</v>
      </c>
      <c r="L22333">
        <v>0</v>
      </c>
      <c r="N22333">
        <v>0</v>
      </c>
      <c r="P22333">
        <v>0</v>
      </c>
      <c r="Q22333">
        <v>0</v>
      </c>
      <c r="S22333">
        <v>0</v>
      </c>
    </row>
    <row r="22334" spans="1:19" x14ac:dyDescent="0.3">
      <c r="A22334" t="str">
        <f t="shared" si="11"/>
        <v>Medstar GeorgetownCPP-FV FFAug-24</v>
      </c>
      <c r="B22334" s="171" t="s">
        <v>43943</v>
      </c>
      <c r="C22334" s="171" t="s">
        <v>24281</v>
      </c>
      <c r="D22334" s="171" t="s">
        <v>80</v>
      </c>
      <c r="E22334" s="11">
        <v>45505</v>
      </c>
      <c r="F22334">
        <v>0</v>
      </c>
      <c r="G22334">
        <v>0</v>
      </c>
      <c r="I22334">
        <v>0</v>
      </c>
      <c r="J22334">
        <v>0</v>
      </c>
      <c r="L22334">
        <v>0</v>
      </c>
      <c r="N22334">
        <v>0</v>
      </c>
      <c r="P22334">
        <v>0</v>
      </c>
      <c r="Q22334">
        <v>0</v>
      </c>
      <c r="S22334">
        <v>0</v>
      </c>
    </row>
    <row r="22335" spans="1:19" x14ac:dyDescent="0.3">
      <c r="A22335" t="str">
        <f t="shared" si="11"/>
        <v>Better MorningsFFT FFAug-24</v>
      </c>
      <c r="B22335" s="171" t="s">
        <v>43944</v>
      </c>
      <c r="C22335" s="171" t="s">
        <v>24284</v>
      </c>
      <c r="D22335" s="171" t="s">
        <v>80</v>
      </c>
      <c r="E22335" s="11">
        <v>45505</v>
      </c>
      <c r="F22335">
        <v>3</v>
      </c>
      <c r="G22335">
        <v>3</v>
      </c>
      <c r="I22335">
        <v>10</v>
      </c>
      <c r="J22335">
        <v>18</v>
      </c>
      <c r="L22335">
        <v>17</v>
      </c>
      <c r="N22335">
        <v>9</v>
      </c>
      <c r="P22335">
        <v>1</v>
      </c>
      <c r="Q22335">
        <v>2</v>
      </c>
      <c r="S22335">
        <v>1</v>
      </c>
    </row>
    <row r="22336" spans="1:19" x14ac:dyDescent="0.3">
      <c r="A22336" t="str">
        <f t="shared" si="11"/>
        <v>CatholicFFT FFAug-24</v>
      </c>
      <c r="B22336" s="171" t="s">
        <v>43945</v>
      </c>
      <c r="C22336" s="171" t="s">
        <v>18126</v>
      </c>
      <c r="D22336" s="171" t="s">
        <v>80</v>
      </c>
      <c r="E22336" s="11">
        <v>45505</v>
      </c>
      <c r="F22336">
        <v>0</v>
      </c>
      <c r="G22336">
        <v>0</v>
      </c>
      <c r="I22336">
        <v>0</v>
      </c>
      <c r="J22336">
        <v>0</v>
      </c>
      <c r="L22336">
        <v>0</v>
      </c>
      <c r="N22336">
        <v>0</v>
      </c>
      <c r="P22336">
        <v>0</v>
      </c>
      <c r="Q22336">
        <v>0</v>
      </c>
      <c r="S22336">
        <v>0</v>
      </c>
    </row>
    <row r="22337" spans="1:19" x14ac:dyDescent="0.3">
      <c r="A22337" t="str">
        <f t="shared" si="11"/>
        <v>First Home CareFFT FFAug-24</v>
      </c>
      <c r="B22337" s="171" t="s">
        <v>43946</v>
      </c>
      <c r="C22337" s="171" t="s">
        <v>128</v>
      </c>
      <c r="D22337" s="171" t="s">
        <v>80</v>
      </c>
      <c r="E22337" s="11">
        <v>45505</v>
      </c>
      <c r="F22337">
        <v>0</v>
      </c>
      <c r="G22337">
        <v>0</v>
      </c>
      <c r="I22337">
        <v>0</v>
      </c>
      <c r="J22337">
        <v>0</v>
      </c>
      <c r="L22337">
        <v>0</v>
      </c>
      <c r="N22337">
        <v>0</v>
      </c>
      <c r="P22337">
        <v>0</v>
      </c>
      <c r="Q22337">
        <v>0</v>
      </c>
      <c r="S22337">
        <v>0</v>
      </c>
    </row>
    <row r="22338" spans="1:19" x14ac:dyDescent="0.3">
      <c r="A22338" t="str">
        <f t="shared" si="11"/>
        <v>Foundations for Home &amp; CommunityFFT FFAug-24</v>
      </c>
      <c r="B22338" s="171" t="s">
        <v>43947</v>
      </c>
      <c r="C22338" s="171" t="s">
        <v>14824</v>
      </c>
      <c r="D22338" s="171" t="s">
        <v>80</v>
      </c>
      <c r="E22338" s="11">
        <v>45505</v>
      </c>
      <c r="F22338">
        <v>0</v>
      </c>
      <c r="G22338">
        <v>0</v>
      </c>
      <c r="I22338">
        <v>0</v>
      </c>
      <c r="J22338">
        <v>0</v>
      </c>
      <c r="L22338">
        <v>0</v>
      </c>
      <c r="N22338">
        <v>0</v>
      </c>
      <c r="P22338">
        <v>0</v>
      </c>
      <c r="Q22338">
        <v>0</v>
      </c>
      <c r="S22338">
        <v>0</v>
      </c>
    </row>
    <row r="22339" spans="1:19" x14ac:dyDescent="0.3">
      <c r="A22339" t="str">
        <f t="shared" si="11"/>
        <v>HillcrestFFT FFAug-24</v>
      </c>
      <c r="B22339" s="171" t="s">
        <v>43948</v>
      </c>
      <c r="C22339" s="171" t="s">
        <v>152</v>
      </c>
      <c r="D22339" s="171" t="s">
        <v>80</v>
      </c>
      <c r="E22339" s="11">
        <v>45505</v>
      </c>
      <c r="F22339">
        <v>0</v>
      </c>
      <c r="G22339">
        <v>0</v>
      </c>
      <c r="I22339">
        <v>0</v>
      </c>
      <c r="J22339">
        <v>0</v>
      </c>
      <c r="L22339">
        <v>0</v>
      </c>
      <c r="N22339">
        <v>0</v>
      </c>
      <c r="P22339">
        <v>0</v>
      </c>
      <c r="Q22339">
        <v>0</v>
      </c>
      <c r="S22339">
        <v>0</v>
      </c>
    </row>
    <row r="22340" spans="1:19" x14ac:dyDescent="0.3">
      <c r="A22340" t="str">
        <f t="shared" si="11"/>
        <v>PASSFFT FFAug-24</v>
      </c>
      <c r="B22340" s="171" t="s">
        <v>43949</v>
      </c>
      <c r="C22340" s="171" t="s">
        <v>194</v>
      </c>
      <c r="D22340" s="171" t="s">
        <v>80</v>
      </c>
      <c r="E22340" s="11">
        <v>45505</v>
      </c>
      <c r="F22340">
        <v>2</v>
      </c>
      <c r="G22340">
        <v>5</v>
      </c>
      <c r="I22340">
        <v>12</v>
      </c>
      <c r="J22340">
        <v>12</v>
      </c>
      <c r="L22340">
        <v>27</v>
      </c>
      <c r="N22340">
        <v>10</v>
      </c>
      <c r="P22340">
        <v>0</v>
      </c>
      <c r="Q22340">
        <v>1</v>
      </c>
      <c r="S22340">
        <v>2</v>
      </c>
    </row>
    <row r="22341" spans="1:19" x14ac:dyDescent="0.3">
      <c r="A22341" t="str">
        <f t="shared" si="11"/>
        <v>Better MorningsIHCBS FFAug-24</v>
      </c>
      <c r="B22341" s="171" t="s">
        <v>43950</v>
      </c>
      <c r="C22341" s="171" t="s">
        <v>39930</v>
      </c>
      <c r="D22341" s="171" t="s">
        <v>80</v>
      </c>
      <c r="E22341" s="11">
        <v>45505</v>
      </c>
      <c r="F22341">
        <v>4</v>
      </c>
      <c r="G22341">
        <v>7</v>
      </c>
      <c r="I22341">
        <v>14</v>
      </c>
      <c r="J22341">
        <v>16</v>
      </c>
      <c r="L22341">
        <v>28</v>
      </c>
      <c r="N22341">
        <v>9</v>
      </c>
      <c r="P22341">
        <v>6</v>
      </c>
      <c r="Q22341">
        <v>9</v>
      </c>
      <c r="S22341">
        <v>5</v>
      </c>
    </row>
    <row r="22342" spans="1:19" x14ac:dyDescent="0.3">
      <c r="A22342" t="str">
        <f t="shared" si="11"/>
        <v>HillcrestIHCBS FFAug-24</v>
      </c>
      <c r="B22342" s="171" t="s">
        <v>43951</v>
      </c>
      <c r="C22342" s="171" t="s">
        <v>39933</v>
      </c>
      <c r="D22342" s="171" t="s">
        <v>80</v>
      </c>
      <c r="E22342" s="11">
        <v>45505</v>
      </c>
      <c r="F22342">
        <v>3</v>
      </c>
      <c r="G22342">
        <v>1</v>
      </c>
      <c r="I22342">
        <v>16</v>
      </c>
      <c r="J22342">
        <v>12</v>
      </c>
      <c r="L22342">
        <v>4</v>
      </c>
      <c r="N22342">
        <v>15</v>
      </c>
      <c r="P22342">
        <v>0</v>
      </c>
      <c r="Q22342">
        <v>0</v>
      </c>
      <c r="S22342">
        <v>1</v>
      </c>
    </row>
    <row r="22343" spans="1:19" x14ac:dyDescent="0.3">
      <c r="A22343" t="str">
        <f t="shared" si="11"/>
        <v>LESIHCBS FFAug-24</v>
      </c>
      <c r="B22343" s="171" t="s">
        <v>43952</v>
      </c>
      <c r="C22343" s="171" t="s">
        <v>39936</v>
      </c>
      <c r="D22343" s="171" t="s">
        <v>80</v>
      </c>
      <c r="E22343" s="11">
        <v>45505</v>
      </c>
      <c r="F22343">
        <v>0</v>
      </c>
      <c r="G22343">
        <v>1</v>
      </c>
      <c r="I22343">
        <v>0</v>
      </c>
      <c r="J22343">
        <v>0</v>
      </c>
      <c r="L22343">
        <v>4</v>
      </c>
      <c r="N22343">
        <v>0</v>
      </c>
      <c r="P22343">
        <v>0</v>
      </c>
      <c r="Q22343">
        <v>0</v>
      </c>
      <c r="S22343">
        <v>0</v>
      </c>
    </row>
    <row r="22344" spans="1:19" x14ac:dyDescent="0.3">
      <c r="A22344" t="str">
        <f t="shared" si="11"/>
        <v>MBI HSIHCBS FFAug-24</v>
      </c>
      <c r="B22344" s="171" t="s">
        <v>43953</v>
      </c>
      <c r="C22344" s="171" t="s">
        <v>39939</v>
      </c>
      <c r="D22344" s="171" t="s">
        <v>80</v>
      </c>
      <c r="E22344" s="11">
        <v>45505</v>
      </c>
      <c r="F22344">
        <v>1</v>
      </c>
      <c r="G22344">
        <v>1</v>
      </c>
      <c r="I22344">
        <v>6</v>
      </c>
      <c r="J22344">
        <v>4</v>
      </c>
      <c r="L22344">
        <v>4</v>
      </c>
      <c r="N22344">
        <v>6</v>
      </c>
      <c r="P22344">
        <v>0</v>
      </c>
      <c r="Q22344">
        <v>0</v>
      </c>
      <c r="S22344">
        <v>0</v>
      </c>
    </row>
    <row r="22345" spans="1:19" x14ac:dyDescent="0.3">
      <c r="A22345" t="str">
        <f t="shared" si="11"/>
        <v>MD Family ResourcesIHCBS FFAug-24</v>
      </c>
      <c r="B22345" s="171" t="s">
        <v>43954</v>
      </c>
      <c r="C22345" s="171" t="s">
        <v>39942</v>
      </c>
      <c r="D22345" s="171" t="s">
        <v>80</v>
      </c>
      <c r="E22345" s="11">
        <v>45505</v>
      </c>
      <c r="F22345">
        <v>0</v>
      </c>
      <c r="G22345">
        <v>3</v>
      </c>
      <c r="I22345">
        <v>1</v>
      </c>
      <c r="J22345">
        <v>0</v>
      </c>
      <c r="L22345">
        <v>12</v>
      </c>
      <c r="N22345">
        <v>1</v>
      </c>
      <c r="P22345">
        <v>0</v>
      </c>
      <c r="Q22345">
        <v>0</v>
      </c>
      <c r="S22345">
        <v>0</v>
      </c>
    </row>
    <row r="22346" spans="1:19" x14ac:dyDescent="0.3">
      <c r="A22346" t="str">
        <f t="shared" si="11"/>
        <v>LCSMST FFAug-24</v>
      </c>
      <c r="B22346" s="171" t="s">
        <v>43955</v>
      </c>
      <c r="C22346" s="171" t="s">
        <v>18137</v>
      </c>
      <c r="D22346" s="171" t="s">
        <v>80</v>
      </c>
      <c r="E22346" s="11">
        <v>45505</v>
      </c>
      <c r="F22346">
        <v>0</v>
      </c>
      <c r="G22346">
        <v>0</v>
      </c>
      <c r="I22346">
        <v>0</v>
      </c>
      <c r="J22346">
        <v>0</v>
      </c>
      <c r="L22346">
        <v>0</v>
      </c>
      <c r="N22346">
        <v>0</v>
      </c>
      <c r="P22346">
        <v>0</v>
      </c>
      <c r="Q22346">
        <v>0</v>
      </c>
      <c r="S22346">
        <v>0</v>
      </c>
    </row>
    <row r="22347" spans="1:19" x14ac:dyDescent="0.3">
      <c r="A22347" t="str">
        <f t="shared" si="11"/>
        <v>MBI HSMST FFAug-24</v>
      </c>
      <c r="B22347" s="171" t="s">
        <v>43956</v>
      </c>
      <c r="C22347" s="171" t="s">
        <v>18140</v>
      </c>
      <c r="D22347" s="171" t="s">
        <v>80</v>
      </c>
      <c r="E22347" s="11">
        <v>45505</v>
      </c>
      <c r="F22347">
        <v>2</v>
      </c>
      <c r="G22347">
        <v>4</v>
      </c>
      <c r="I22347">
        <v>12</v>
      </c>
      <c r="J22347">
        <v>10</v>
      </c>
      <c r="L22347">
        <v>20</v>
      </c>
      <c r="N22347">
        <v>7</v>
      </c>
      <c r="P22347">
        <v>2</v>
      </c>
      <c r="Q22347">
        <v>2</v>
      </c>
      <c r="S22347">
        <v>5</v>
      </c>
    </row>
    <row r="22348" spans="1:19" x14ac:dyDescent="0.3">
      <c r="A22348" t="str">
        <f t="shared" si="11"/>
        <v>Youth VillagesMST FFAug-24</v>
      </c>
      <c r="B22348" s="171" t="s">
        <v>43957</v>
      </c>
      <c r="C22348" s="171" t="s">
        <v>236</v>
      </c>
      <c r="D22348" s="171" t="s">
        <v>80</v>
      </c>
      <c r="E22348" s="11">
        <v>45505</v>
      </c>
      <c r="F22348">
        <v>0</v>
      </c>
      <c r="G22348">
        <v>0</v>
      </c>
      <c r="I22348">
        <v>0</v>
      </c>
      <c r="J22348">
        <v>0</v>
      </c>
      <c r="L22348">
        <v>0</v>
      </c>
      <c r="N22348">
        <v>0</v>
      </c>
      <c r="P22348">
        <v>0</v>
      </c>
      <c r="Q22348">
        <v>0</v>
      </c>
      <c r="S22348">
        <v>0</v>
      </c>
    </row>
    <row r="22349" spans="1:19" x14ac:dyDescent="0.3">
      <c r="A22349" t="str">
        <f t="shared" si="11"/>
        <v>Youth VillagesMST-PSB FFAug-24</v>
      </c>
      <c r="B22349" s="171" t="s">
        <v>43958</v>
      </c>
      <c r="C22349" s="171" t="s">
        <v>239</v>
      </c>
      <c r="D22349" s="171" t="s">
        <v>80</v>
      </c>
      <c r="E22349" s="11">
        <v>45505</v>
      </c>
      <c r="F22349">
        <v>0</v>
      </c>
      <c r="G22349">
        <v>0</v>
      </c>
      <c r="I22349">
        <v>0</v>
      </c>
      <c r="J22349">
        <v>0</v>
      </c>
      <c r="L22349">
        <v>0</v>
      </c>
      <c r="N22349">
        <v>0</v>
      </c>
      <c r="P22349">
        <v>0</v>
      </c>
      <c r="Q22349">
        <v>0</v>
      </c>
      <c r="S22349">
        <v>0</v>
      </c>
    </row>
    <row r="22350" spans="1:19" x14ac:dyDescent="0.3">
      <c r="A22350" t="str">
        <f t="shared" si="11"/>
        <v>Marys CenterPCIT FFAug-24</v>
      </c>
      <c r="B22350" s="171" t="s">
        <v>43959</v>
      </c>
      <c r="C22350" s="171" t="s">
        <v>176</v>
      </c>
      <c r="D22350" s="171" t="s">
        <v>80</v>
      </c>
      <c r="E22350" s="11">
        <v>45505</v>
      </c>
      <c r="F22350">
        <v>2</v>
      </c>
      <c r="G22350">
        <v>2</v>
      </c>
      <c r="I22350">
        <v>6</v>
      </c>
      <c r="J22350">
        <v>11</v>
      </c>
      <c r="L22350">
        <v>11</v>
      </c>
      <c r="N22350">
        <v>6</v>
      </c>
      <c r="P22350">
        <v>0</v>
      </c>
      <c r="Q22350">
        <v>0</v>
      </c>
      <c r="S22350">
        <v>0</v>
      </c>
    </row>
    <row r="22351" spans="1:19" x14ac:dyDescent="0.3">
      <c r="A22351" t="str">
        <f t="shared" si="11"/>
        <v>PIECEPCIT FFAug-24</v>
      </c>
      <c r="B22351" s="171" t="s">
        <v>43960</v>
      </c>
      <c r="C22351" s="171" t="s">
        <v>206</v>
      </c>
      <c r="D22351" s="171" t="s">
        <v>80</v>
      </c>
      <c r="E22351" s="11">
        <v>45505</v>
      </c>
      <c r="F22351">
        <v>1.5</v>
      </c>
      <c r="G22351">
        <v>2</v>
      </c>
      <c r="I22351">
        <v>1</v>
      </c>
      <c r="J22351">
        <v>7</v>
      </c>
      <c r="L22351">
        <v>8</v>
      </c>
      <c r="N22351">
        <v>1</v>
      </c>
      <c r="P22351">
        <v>0</v>
      </c>
      <c r="Q22351">
        <v>0</v>
      </c>
      <c r="S22351">
        <v>0</v>
      </c>
    </row>
    <row r="22352" spans="1:19" x14ac:dyDescent="0.3">
      <c r="A22352" t="str">
        <f t="shared" si="11"/>
        <v>Marys CenterPCIT DCSAug-24</v>
      </c>
      <c r="B22352" s="171" t="s">
        <v>43961</v>
      </c>
      <c r="C22352" s="171" t="s">
        <v>176</v>
      </c>
      <c r="D22352" s="171" t="s">
        <v>15341</v>
      </c>
      <c r="E22352" s="11">
        <v>45505</v>
      </c>
      <c r="F22352">
        <v>0</v>
      </c>
      <c r="G22352">
        <v>0</v>
      </c>
      <c r="I22352">
        <v>0</v>
      </c>
      <c r="J22352">
        <v>0</v>
      </c>
      <c r="L22352">
        <v>0</v>
      </c>
      <c r="N22352">
        <v>0</v>
      </c>
      <c r="P22352">
        <v>0</v>
      </c>
      <c r="Q22352">
        <v>0</v>
      </c>
      <c r="S22352">
        <v>0</v>
      </c>
    </row>
    <row r="22353" spans="1:19" x14ac:dyDescent="0.3">
      <c r="A22353" t="str">
        <f t="shared" si="11"/>
        <v>PIECEPCIT DCSAug-24</v>
      </c>
      <c r="B22353" s="171" t="s">
        <v>43962</v>
      </c>
      <c r="C22353" s="171" t="s">
        <v>206</v>
      </c>
      <c r="D22353" s="171" t="s">
        <v>15341</v>
      </c>
      <c r="E22353" s="11">
        <v>45505</v>
      </c>
      <c r="F22353">
        <v>0</v>
      </c>
      <c r="G22353">
        <v>0</v>
      </c>
      <c r="I22353">
        <v>0</v>
      </c>
      <c r="J22353">
        <v>0</v>
      </c>
      <c r="L22353">
        <v>0</v>
      </c>
      <c r="N22353">
        <v>0</v>
      </c>
      <c r="P22353">
        <v>0</v>
      </c>
      <c r="Q22353">
        <v>0</v>
      </c>
      <c r="S22353">
        <v>0</v>
      </c>
    </row>
    <row r="22354" spans="1:19" x14ac:dyDescent="0.3">
      <c r="A22354" t="str">
        <f t="shared" si="11"/>
        <v>Community ConnectionsPCIT DCSAug-24</v>
      </c>
      <c r="B22354" s="171" t="s">
        <v>43963</v>
      </c>
      <c r="C22354" s="171" t="s">
        <v>16544</v>
      </c>
      <c r="D22354" s="171" t="s">
        <v>15341</v>
      </c>
      <c r="E22354" s="11">
        <v>45505</v>
      </c>
      <c r="F22354">
        <v>0</v>
      </c>
      <c r="G22354">
        <v>0</v>
      </c>
      <c r="I22354">
        <v>0</v>
      </c>
      <c r="J22354">
        <v>0</v>
      </c>
      <c r="L22354">
        <v>0</v>
      </c>
      <c r="N22354">
        <v>0</v>
      </c>
      <c r="P22354">
        <v>0</v>
      </c>
      <c r="Q22354">
        <v>0</v>
      </c>
      <c r="S22354">
        <v>0</v>
      </c>
    </row>
    <row r="22355" spans="1:19" x14ac:dyDescent="0.3">
      <c r="A22355" t="str">
        <f t="shared" si="11"/>
        <v>Community ConnectionsPCIT FFAug-24</v>
      </c>
      <c r="B22355" s="171" t="s">
        <v>43964</v>
      </c>
      <c r="C22355" s="171" t="s">
        <v>16544</v>
      </c>
      <c r="D22355" s="171" t="s">
        <v>80</v>
      </c>
      <c r="E22355" s="11">
        <v>45505</v>
      </c>
      <c r="F22355">
        <v>0</v>
      </c>
      <c r="G22355">
        <v>0</v>
      </c>
      <c r="I22355">
        <v>0</v>
      </c>
      <c r="J22355">
        <v>0</v>
      </c>
      <c r="L22355">
        <v>0</v>
      </c>
      <c r="N22355">
        <v>0</v>
      </c>
      <c r="P22355">
        <v>0</v>
      </c>
      <c r="Q22355">
        <v>0</v>
      </c>
      <c r="S22355">
        <v>0</v>
      </c>
    </row>
    <row r="22356" spans="1:19" x14ac:dyDescent="0.3">
      <c r="A22356" t="str">
        <f t="shared" si="11"/>
        <v>Medstar GeorgetownPCIT DCSAug-24</v>
      </c>
      <c r="B22356" s="171" t="s">
        <v>43965</v>
      </c>
      <c r="C22356" s="171" t="s">
        <v>24315</v>
      </c>
      <c r="D22356" s="171" t="s">
        <v>15341</v>
      </c>
      <c r="E22356" s="11">
        <v>45505</v>
      </c>
      <c r="F22356">
        <v>0</v>
      </c>
      <c r="G22356">
        <v>0</v>
      </c>
      <c r="I22356">
        <v>0</v>
      </c>
      <c r="J22356">
        <v>0</v>
      </c>
      <c r="L22356">
        <v>0</v>
      </c>
      <c r="N22356">
        <v>0</v>
      </c>
      <c r="P22356">
        <v>0</v>
      </c>
      <c r="Q22356">
        <v>0</v>
      </c>
      <c r="S22356">
        <v>0</v>
      </c>
    </row>
    <row r="22357" spans="1:19" x14ac:dyDescent="0.3">
      <c r="A22357" t="str">
        <f t="shared" si="11"/>
        <v>Medstar GeorgetownPCIT FFAug-24</v>
      </c>
      <c r="B22357" s="171" t="s">
        <v>43966</v>
      </c>
      <c r="C22357" s="171" t="s">
        <v>24315</v>
      </c>
      <c r="D22357" s="171" t="s">
        <v>80</v>
      </c>
      <c r="E22357" s="11">
        <v>45505</v>
      </c>
      <c r="F22357">
        <v>0</v>
      </c>
      <c r="G22357">
        <v>0</v>
      </c>
      <c r="I22357">
        <v>0</v>
      </c>
      <c r="J22357">
        <v>0</v>
      </c>
      <c r="L22357">
        <v>0</v>
      </c>
      <c r="N22357">
        <v>0</v>
      </c>
      <c r="P22357">
        <v>0</v>
      </c>
      <c r="Q22357">
        <v>0</v>
      </c>
      <c r="S22357">
        <v>0</v>
      </c>
    </row>
    <row r="22358" spans="1:19" x14ac:dyDescent="0.3">
      <c r="A22358" t="str">
        <f t="shared" si="11"/>
        <v>Marys CenterPCIT-T FFAug-24</v>
      </c>
      <c r="B22358" s="171" t="s">
        <v>43967</v>
      </c>
      <c r="C22358" s="171" t="s">
        <v>34833</v>
      </c>
      <c r="D22358" s="171" t="s">
        <v>80</v>
      </c>
      <c r="E22358" s="11">
        <v>45505</v>
      </c>
      <c r="F22358">
        <v>1.5</v>
      </c>
      <c r="G22358">
        <v>2</v>
      </c>
      <c r="I22358">
        <v>1</v>
      </c>
      <c r="J22358">
        <v>9</v>
      </c>
      <c r="L22358">
        <v>11</v>
      </c>
      <c r="N22358">
        <v>1</v>
      </c>
      <c r="P22358">
        <v>1</v>
      </c>
      <c r="Q22358">
        <v>1</v>
      </c>
      <c r="S22358">
        <v>0</v>
      </c>
    </row>
    <row r="22359" spans="1:19" x14ac:dyDescent="0.3">
      <c r="A22359" t="str">
        <f t="shared" si="11"/>
        <v>PIECEPCIT-T FFAug-24</v>
      </c>
      <c r="B22359" s="171" t="s">
        <v>43968</v>
      </c>
      <c r="C22359" s="171" t="s">
        <v>34836</v>
      </c>
      <c r="D22359" s="171" t="s">
        <v>80</v>
      </c>
      <c r="E22359" s="11">
        <v>45505</v>
      </c>
      <c r="F22359">
        <v>1.5</v>
      </c>
      <c r="G22359">
        <v>1.5</v>
      </c>
      <c r="I22359">
        <v>1</v>
      </c>
      <c r="J22359">
        <v>7</v>
      </c>
      <c r="L22359">
        <v>7</v>
      </c>
      <c r="N22359">
        <v>1</v>
      </c>
      <c r="P22359">
        <v>0</v>
      </c>
      <c r="Q22359">
        <v>0</v>
      </c>
      <c r="S22359">
        <v>0</v>
      </c>
    </row>
    <row r="22360" spans="1:19" x14ac:dyDescent="0.3">
      <c r="A22360" t="str">
        <f t="shared" si="11"/>
        <v>Community ConnectionsTF-CBT FFAug-24</v>
      </c>
      <c r="B22360" s="171" t="s">
        <v>43969</v>
      </c>
      <c r="C22360" s="171" t="s">
        <v>113</v>
      </c>
      <c r="D22360" s="171" t="s">
        <v>80</v>
      </c>
      <c r="E22360" s="11">
        <v>45505</v>
      </c>
      <c r="F22360">
        <v>0</v>
      </c>
      <c r="G22360">
        <v>0</v>
      </c>
      <c r="I22360">
        <v>0</v>
      </c>
      <c r="J22360">
        <v>0</v>
      </c>
      <c r="L22360">
        <v>0</v>
      </c>
      <c r="N22360">
        <v>0</v>
      </c>
      <c r="P22360">
        <v>0</v>
      </c>
      <c r="Q22360">
        <v>0</v>
      </c>
      <c r="S22360">
        <v>0</v>
      </c>
    </row>
    <row r="22361" spans="1:19" x14ac:dyDescent="0.3">
      <c r="A22361" t="str">
        <f t="shared" si="11"/>
        <v>First Home CareTF-CBT FFAug-24</v>
      </c>
      <c r="B22361" s="171" t="s">
        <v>43970</v>
      </c>
      <c r="C22361" s="171" t="s">
        <v>131</v>
      </c>
      <c r="D22361" s="171" t="s">
        <v>80</v>
      </c>
      <c r="E22361" s="11">
        <v>45505</v>
      </c>
      <c r="F22361">
        <v>0</v>
      </c>
      <c r="G22361">
        <v>0</v>
      </c>
      <c r="I22361">
        <v>0</v>
      </c>
      <c r="J22361">
        <v>0</v>
      </c>
      <c r="L22361">
        <v>0</v>
      </c>
      <c r="N22361">
        <v>0</v>
      </c>
      <c r="P22361">
        <v>0</v>
      </c>
      <c r="Q22361">
        <v>0</v>
      </c>
      <c r="S22361">
        <v>0</v>
      </c>
    </row>
    <row r="22362" spans="1:19" x14ac:dyDescent="0.3">
      <c r="A22362" t="str">
        <f t="shared" si="11"/>
        <v>Foundations for Home &amp; CommunityTF-CBT FFAug-24</v>
      </c>
      <c r="B22362" s="171" t="s">
        <v>43971</v>
      </c>
      <c r="C22362" s="171" t="s">
        <v>14843</v>
      </c>
      <c r="D22362" s="171" t="s">
        <v>80</v>
      </c>
      <c r="E22362" s="11">
        <v>45505</v>
      </c>
      <c r="F22362">
        <v>0</v>
      </c>
      <c r="G22362">
        <v>0</v>
      </c>
      <c r="I22362">
        <v>0</v>
      </c>
      <c r="J22362">
        <v>0</v>
      </c>
      <c r="L22362">
        <v>0</v>
      </c>
      <c r="N22362">
        <v>0</v>
      </c>
      <c r="P22362">
        <v>0</v>
      </c>
      <c r="Q22362">
        <v>0</v>
      </c>
      <c r="S22362">
        <v>0</v>
      </c>
    </row>
    <row r="22363" spans="1:19" x14ac:dyDescent="0.3">
      <c r="A22363" t="str">
        <f t="shared" si="11"/>
        <v>HillcrestTF-CBT FFAug-24</v>
      </c>
      <c r="B22363" s="171" t="s">
        <v>43972</v>
      </c>
      <c r="C22363" s="171" t="s">
        <v>155</v>
      </c>
      <c r="D22363" s="171" t="s">
        <v>80</v>
      </c>
      <c r="E22363" s="11">
        <v>45505</v>
      </c>
      <c r="F22363">
        <v>3.5</v>
      </c>
      <c r="G22363">
        <v>7</v>
      </c>
      <c r="I22363">
        <v>7</v>
      </c>
      <c r="J22363">
        <v>20</v>
      </c>
      <c r="L22363">
        <v>37</v>
      </c>
      <c r="N22363">
        <v>5</v>
      </c>
      <c r="P22363">
        <v>1</v>
      </c>
      <c r="Q22363">
        <v>2</v>
      </c>
      <c r="S22363">
        <v>2</v>
      </c>
    </row>
    <row r="22364" spans="1:19" x14ac:dyDescent="0.3">
      <c r="A22364" t="str">
        <f t="shared" si="11"/>
        <v>LAYCTF-CBT FFAug-24</v>
      </c>
      <c r="B22364" s="171" t="s">
        <v>43973</v>
      </c>
      <c r="C22364" s="171" t="s">
        <v>16232</v>
      </c>
      <c r="D22364" s="171" t="s">
        <v>80</v>
      </c>
      <c r="E22364" s="11">
        <v>45505</v>
      </c>
      <c r="F22364">
        <v>2</v>
      </c>
      <c r="G22364">
        <v>4</v>
      </c>
      <c r="I22364">
        <v>5</v>
      </c>
      <c r="J22364">
        <v>12</v>
      </c>
      <c r="L22364">
        <v>24</v>
      </c>
      <c r="N22364">
        <v>5</v>
      </c>
      <c r="P22364">
        <v>0</v>
      </c>
      <c r="Q22364">
        <v>0</v>
      </c>
      <c r="S22364">
        <v>0</v>
      </c>
    </row>
    <row r="22365" spans="1:19" x14ac:dyDescent="0.3">
      <c r="A22365" t="str">
        <f t="shared" si="11"/>
        <v>LESTF-CBT FFAug-24</v>
      </c>
      <c r="B22365" s="171" t="s">
        <v>43974</v>
      </c>
      <c r="C22365" s="171" t="s">
        <v>16557</v>
      </c>
      <c r="D22365" s="171" t="s">
        <v>80</v>
      </c>
      <c r="E22365" s="11">
        <v>45505</v>
      </c>
      <c r="F22365">
        <v>0</v>
      </c>
      <c r="G22365">
        <v>0</v>
      </c>
      <c r="I22365">
        <v>0</v>
      </c>
      <c r="J22365">
        <v>0</v>
      </c>
      <c r="L22365">
        <v>0</v>
      </c>
      <c r="N22365">
        <v>0</v>
      </c>
      <c r="P22365">
        <v>0</v>
      </c>
      <c r="Q22365">
        <v>0</v>
      </c>
      <c r="S22365">
        <v>0</v>
      </c>
    </row>
    <row r="22366" spans="1:19" x14ac:dyDescent="0.3">
      <c r="A22366" t="str">
        <f t="shared" si="11"/>
        <v>MD Family ResourcesTF-CBT FFAug-24</v>
      </c>
      <c r="B22366" s="171" t="s">
        <v>43975</v>
      </c>
      <c r="C22366" s="171" t="s">
        <v>188</v>
      </c>
      <c r="D22366" s="171" t="s">
        <v>80</v>
      </c>
      <c r="E22366" s="11">
        <v>45505</v>
      </c>
      <c r="F22366">
        <v>1.5</v>
      </c>
      <c r="G22366">
        <v>3</v>
      </c>
      <c r="I22366">
        <v>4</v>
      </c>
      <c r="J22366">
        <v>8</v>
      </c>
      <c r="L22366">
        <v>17</v>
      </c>
      <c r="N22366">
        <v>3</v>
      </c>
      <c r="P22366">
        <v>1</v>
      </c>
      <c r="Q22366">
        <v>1</v>
      </c>
      <c r="S22366">
        <v>2</v>
      </c>
    </row>
    <row r="22367" spans="1:19" x14ac:dyDescent="0.3">
      <c r="A22367" t="str">
        <f t="shared" si="11"/>
        <v>UniversalTF-CBT FFAug-24</v>
      </c>
      <c r="B22367" s="171" t="s">
        <v>43976</v>
      </c>
      <c r="C22367" s="171" t="s">
        <v>227</v>
      </c>
      <c r="D22367" s="171" t="s">
        <v>80</v>
      </c>
      <c r="E22367" s="11">
        <v>45505</v>
      </c>
      <c r="F22367">
        <v>0</v>
      </c>
      <c r="G22367">
        <v>0</v>
      </c>
      <c r="I22367">
        <v>0</v>
      </c>
      <c r="J22367">
        <v>0</v>
      </c>
      <c r="L22367">
        <v>0</v>
      </c>
      <c r="N22367">
        <v>0</v>
      </c>
      <c r="P22367">
        <v>0</v>
      </c>
      <c r="Q22367">
        <v>0</v>
      </c>
      <c r="S22367">
        <v>0</v>
      </c>
    </row>
    <row r="22368" spans="1:19" x14ac:dyDescent="0.3">
      <c r="A22368" t="str">
        <f t="shared" si="11"/>
        <v>Community ConnectionsTIP FFAug-24</v>
      </c>
      <c r="B22368" s="171" t="s">
        <v>43977</v>
      </c>
      <c r="C22368" s="171" t="s">
        <v>116</v>
      </c>
      <c r="D22368" s="171" t="s">
        <v>80</v>
      </c>
      <c r="E22368" s="11">
        <v>45505</v>
      </c>
      <c r="F22368">
        <v>0</v>
      </c>
      <c r="G22368">
        <v>0</v>
      </c>
      <c r="I22368">
        <v>0</v>
      </c>
      <c r="J22368">
        <v>0</v>
      </c>
      <c r="L22368">
        <v>0</v>
      </c>
      <c r="N22368">
        <v>0</v>
      </c>
      <c r="P22368">
        <v>0</v>
      </c>
      <c r="Q22368">
        <v>0</v>
      </c>
      <c r="S22368">
        <v>0</v>
      </c>
    </row>
    <row r="22369" spans="1:19" x14ac:dyDescent="0.3">
      <c r="A22369" t="str">
        <f t="shared" si="11"/>
        <v>ContemporaryTIP FFAug-24</v>
      </c>
      <c r="B22369" s="171" t="s">
        <v>43978</v>
      </c>
      <c r="C22369" s="171" t="s">
        <v>9862</v>
      </c>
      <c r="D22369" s="171" t="s">
        <v>80</v>
      </c>
      <c r="E22369" s="11">
        <v>45505</v>
      </c>
      <c r="F22369">
        <v>0</v>
      </c>
      <c r="G22369">
        <v>0</v>
      </c>
      <c r="I22369">
        <v>0</v>
      </c>
      <c r="J22369">
        <v>0</v>
      </c>
      <c r="L22369">
        <v>0</v>
      </c>
      <c r="N22369">
        <v>0</v>
      </c>
      <c r="P22369">
        <v>0</v>
      </c>
      <c r="Q22369">
        <v>0</v>
      </c>
      <c r="S22369">
        <v>0</v>
      </c>
    </row>
    <row r="22370" spans="1:19" x14ac:dyDescent="0.3">
      <c r="A22370" t="str">
        <f t="shared" si="11"/>
        <v>FPSTIP FFAug-24</v>
      </c>
      <c r="B22370" s="171" t="s">
        <v>43979</v>
      </c>
      <c r="C22370" s="171" t="s">
        <v>140</v>
      </c>
      <c r="D22370" s="171" t="s">
        <v>80</v>
      </c>
      <c r="E22370" s="11">
        <v>45505</v>
      </c>
      <c r="F22370">
        <v>0</v>
      </c>
      <c r="G22370">
        <v>0</v>
      </c>
      <c r="I22370">
        <v>0</v>
      </c>
      <c r="J22370">
        <v>0</v>
      </c>
      <c r="L22370">
        <v>0</v>
      </c>
      <c r="N22370">
        <v>0</v>
      </c>
      <c r="P22370">
        <v>0</v>
      </c>
      <c r="Q22370">
        <v>0</v>
      </c>
      <c r="S22370">
        <v>0</v>
      </c>
    </row>
    <row r="22371" spans="1:19" x14ac:dyDescent="0.3">
      <c r="A22371" t="str">
        <f t="shared" si="11"/>
        <v>Green DoorTIP FFAug-24</v>
      </c>
      <c r="B22371" s="171" t="s">
        <v>43980</v>
      </c>
      <c r="C22371" s="171" t="s">
        <v>8590</v>
      </c>
      <c r="D22371" s="171" t="s">
        <v>80</v>
      </c>
      <c r="E22371" s="11">
        <v>45505</v>
      </c>
      <c r="F22371">
        <v>0</v>
      </c>
      <c r="G22371">
        <v>0</v>
      </c>
      <c r="I22371">
        <v>0</v>
      </c>
      <c r="J22371">
        <v>0</v>
      </c>
      <c r="L22371">
        <v>0</v>
      </c>
      <c r="N22371">
        <v>0</v>
      </c>
      <c r="P22371">
        <v>0</v>
      </c>
      <c r="Q22371">
        <v>0</v>
      </c>
      <c r="S22371">
        <v>0</v>
      </c>
    </row>
    <row r="22372" spans="1:19" x14ac:dyDescent="0.3">
      <c r="A22372" t="str">
        <f t="shared" si="11"/>
        <v>LESTIP FFAug-24</v>
      </c>
      <c r="B22372" s="171" t="s">
        <v>43981</v>
      </c>
      <c r="C22372" s="171" t="s">
        <v>170</v>
      </c>
      <c r="D22372" s="171" t="s">
        <v>80</v>
      </c>
      <c r="E22372" s="11">
        <v>45505</v>
      </c>
      <c r="F22372">
        <v>2.5</v>
      </c>
      <c r="G22372">
        <v>3.5</v>
      </c>
      <c r="I22372">
        <v>12</v>
      </c>
      <c r="J22372">
        <v>35</v>
      </c>
      <c r="L22372">
        <v>49</v>
      </c>
      <c r="N22372">
        <v>12</v>
      </c>
      <c r="P22372">
        <v>0</v>
      </c>
      <c r="Q22372">
        <v>0</v>
      </c>
      <c r="S22372">
        <v>0</v>
      </c>
    </row>
    <row r="22373" spans="1:19" x14ac:dyDescent="0.3">
      <c r="A22373" t="str">
        <f t="shared" si="11"/>
        <v>MBI HSTIP FFAug-24</v>
      </c>
      <c r="B22373" s="171" t="s">
        <v>43982</v>
      </c>
      <c r="C22373" s="171" t="s">
        <v>182</v>
      </c>
      <c r="D22373" s="171" t="s">
        <v>80</v>
      </c>
      <c r="E22373" s="11">
        <v>45505</v>
      </c>
      <c r="F22373">
        <v>8</v>
      </c>
      <c r="G22373">
        <v>11</v>
      </c>
      <c r="I22373">
        <v>37</v>
      </c>
      <c r="J22373">
        <v>91</v>
      </c>
      <c r="L22373">
        <v>124</v>
      </c>
      <c r="N22373">
        <v>35</v>
      </c>
      <c r="P22373">
        <v>0</v>
      </c>
      <c r="Q22373">
        <v>0</v>
      </c>
      <c r="S22373">
        <v>2</v>
      </c>
    </row>
    <row r="22374" spans="1:19" x14ac:dyDescent="0.3">
      <c r="A22374" t="str">
        <f t="shared" si="11"/>
        <v>PASSTIP FFAug-24</v>
      </c>
      <c r="B22374" s="171" t="s">
        <v>43983</v>
      </c>
      <c r="C22374" s="171" t="s">
        <v>197</v>
      </c>
      <c r="D22374" s="171" t="s">
        <v>80</v>
      </c>
      <c r="E22374" s="11">
        <v>45505</v>
      </c>
      <c r="F22374">
        <v>8</v>
      </c>
      <c r="G22374">
        <v>8</v>
      </c>
      <c r="I22374">
        <v>75</v>
      </c>
      <c r="J22374">
        <v>80</v>
      </c>
      <c r="K22374">
        <v>80</v>
      </c>
      <c r="L22374">
        <v>80</v>
      </c>
      <c r="N22374">
        <v>68</v>
      </c>
      <c r="P22374">
        <v>7</v>
      </c>
      <c r="Q22374">
        <v>12</v>
      </c>
      <c r="S22374">
        <v>7</v>
      </c>
    </row>
    <row r="22375" spans="1:19" x14ac:dyDescent="0.3">
      <c r="A22375" t="str">
        <f t="shared" si="11"/>
        <v>TFCCTIP FFAug-24</v>
      </c>
      <c r="B22375" s="171" t="s">
        <v>43984</v>
      </c>
      <c r="C22375" s="171" t="s">
        <v>218</v>
      </c>
      <c r="D22375" s="171" t="s">
        <v>80</v>
      </c>
      <c r="E22375" s="11">
        <v>45505</v>
      </c>
      <c r="F22375">
        <v>0</v>
      </c>
      <c r="G22375">
        <v>0</v>
      </c>
      <c r="I22375">
        <v>0</v>
      </c>
      <c r="J22375">
        <v>0</v>
      </c>
      <c r="L22375">
        <v>0</v>
      </c>
      <c r="N22375">
        <v>0</v>
      </c>
      <c r="P22375">
        <v>0</v>
      </c>
      <c r="Q22375">
        <v>0</v>
      </c>
      <c r="S22375">
        <v>0</v>
      </c>
    </row>
    <row r="22376" spans="1:19" x14ac:dyDescent="0.3">
      <c r="A22376" t="str">
        <f t="shared" si="11"/>
        <v>UmbrellaTIP FFAug-24</v>
      </c>
      <c r="B22376" s="171" t="s">
        <v>43985</v>
      </c>
      <c r="C22376" s="171" t="s">
        <v>34871</v>
      </c>
      <c r="D22376" s="171" t="s">
        <v>80</v>
      </c>
      <c r="E22376" s="11">
        <v>45505</v>
      </c>
      <c r="F22376">
        <v>6</v>
      </c>
      <c r="G22376">
        <v>4</v>
      </c>
      <c r="I22376">
        <v>38</v>
      </c>
      <c r="J22376">
        <v>66</v>
      </c>
      <c r="L22376">
        <v>44</v>
      </c>
      <c r="N22376">
        <v>29</v>
      </c>
      <c r="P22376">
        <v>0</v>
      </c>
      <c r="Q22376">
        <v>0</v>
      </c>
      <c r="S22376">
        <v>9</v>
      </c>
    </row>
    <row r="22377" spans="1:19" x14ac:dyDescent="0.3">
      <c r="A22377" t="str">
        <f t="shared" si="11"/>
        <v>UniversalTIP FFAug-24</v>
      </c>
      <c r="B22377" s="171" t="s">
        <v>43986</v>
      </c>
      <c r="C22377" s="171" t="s">
        <v>230</v>
      </c>
      <c r="D22377" s="171" t="s">
        <v>80</v>
      </c>
      <c r="E22377" s="11">
        <v>45505</v>
      </c>
      <c r="F22377">
        <v>0</v>
      </c>
      <c r="G22377">
        <v>0</v>
      </c>
      <c r="I22377">
        <v>0</v>
      </c>
      <c r="J22377">
        <v>0</v>
      </c>
      <c r="L22377">
        <v>0</v>
      </c>
      <c r="N22377">
        <v>0</v>
      </c>
      <c r="P22377">
        <v>0</v>
      </c>
      <c r="Q22377">
        <v>0</v>
      </c>
      <c r="S22377">
        <v>0</v>
      </c>
    </row>
    <row r="22378" spans="1:19" x14ac:dyDescent="0.3">
      <c r="A22378" t="str">
        <f t="shared" si="11"/>
        <v>Wayne PlaceTIP FFAug-24</v>
      </c>
      <c r="B22378" s="171" t="s">
        <v>43987</v>
      </c>
      <c r="C22378" s="171" t="s">
        <v>8193</v>
      </c>
      <c r="D22378" s="171" t="s">
        <v>80</v>
      </c>
      <c r="E22378" s="11">
        <v>45505</v>
      </c>
      <c r="F22378">
        <v>2</v>
      </c>
      <c r="G22378">
        <v>3</v>
      </c>
      <c r="I22378">
        <v>18</v>
      </c>
      <c r="J22378">
        <v>22</v>
      </c>
      <c r="L22378">
        <v>33</v>
      </c>
      <c r="N22378">
        <v>18</v>
      </c>
      <c r="P22378">
        <v>1</v>
      </c>
      <c r="Q22378">
        <v>3</v>
      </c>
      <c r="S22378">
        <v>0</v>
      </c>
    </row>
    <row r="22379" spans="1:19" x14ac:dyDescent="0.3">
      <c r="A22379" t="str">
        <f t="shared" si="11"/>
        <v>Adoptions TogetherTST FFAug-24</v>
      </c>
      <c r="B22379" s="171" t="s">
        <v>43988</v>
      </c>
      <c r="C22379" s="171" t="s">
        <v>10522</v>
      </c>
      <c r="D22379" s="171" t="s">
        <v>80</v>
      </c>
      <c r="E22379" s="11">
        <v>45505</v>
      </c>
      <c r="F22379">
        <v>0</v>
      </c>
      <c r="G22379">
        <v>0</v>
      </c>
      <c r="I22379">
        <v>0</v>
      </c>
      <c r="J22379">
        <v>0</v>
      </c>
      <c r="L22379">
        <v>0</v>
      </c>
      <c r="N22379">
        <v>0</v>
      </c>
      <c r="P22379">
        <v>0</v>
      </c>
      <c r="Q22379">
        <v>0</v>
      </c>
      <c r="S22379">
        <v>0</v>
      </c>
    </row>
    <row r="22380" spans="1:19" x14ac:dyDescent="0.3">
      <c r="A22380" t="str">
        <f t="shared" si="11"/>
        <v>ContemporaryTST FFAug-24</v>
      </c>
      <c r="B22380" s="171" t="s">
        <v>43989</v>
      </c>
      <c r="C22380" s="171" t="s">
        <v>10525</v>
      </c>
      <c r="D22380" s="171" t="s">
        <v>80</v>
      </c>
      <c r="E22380" s="11">
        <v>45505</v>
      </c>
      <c r="F22380">
        <v>0</v>
      </c>
      <c r="G22380">
        <v>0</v>
      </c>
      <c r="I22380">
        <v>0</v>
      </c>
      <c r="J22380">
        <v>0</v>
      </c>
      <c r="L22380">
        <v>0</v>
      </c>
      <c r="N22380">
        <v>0</v>
      </c>
      <c r="P22380">
        <v>0</v>
      </c>
      <c r="Q22380">
        <v>0</v>
      </c>
      <c r="S22380">
        <v>0</v>
      </c>
    </row>
    <row r="22381" spans="1:19" x14ac:dyDescent="0.3">
      <c r="A22381" t="str">
        <f t="shared" ref="A22381:A22444" si="12">C22381&amp;" "&amp;D22381&amp;"Aug-24"</f>
        <v>Family MattersTST FFAug-24</v>
      </c>
      <c r="B22381" s="171" t="s">
        <v>43990</v>
      </c>
      <c r="C22381" s="171" t="s">
        <v>10528</v>
      </c>
      <c r="D22381" s="171" t="s">
        <v>80</v>
      </c>
      <c r="E22381" s="11">
        <v>45505</v>
      </c>
      <c r="F22381">
        <v>0</v>
      </c>
      <c r="G22381">
        <v>0</v>
      </c>
      <c r="I22381">
        <v>0</v>
      </c>
      <c r="J22381">
        <v>0</v>
      </c>
      <c r="L22381">
        <v>0</v>
      </c>
      <c r="N22381">
        <v>0</v>
      </c>
      <c r="P22381">
        <v>0</v>
      </c>
      <c r="Q22381">
        <v>0</v>
      </c>
      <c r="S22381">
        <v>0</v>
      </c>
    </row>
    <row r="22382" spans="1:19" x14ac:dyDescent="0.3">
      <c r="A22382" t="str">
        <f t="shared" si="12"/>
        <v>First Home CareTST FFAug-24</v>
      </c>
      <c r="B22382" s="171" t="s">
        <v>43991</v>
      </c>
      <c r="C22382" s="171" t="s">
        <v>10531</v>
      </c>
      <c r="D22382" s="171" t="s">
        <v>80</v>
      </c>
      <c r="E22382" s="11">
        <v>45505</v>
      </c>
      <c r="F22382">
        <v>0</v>
      </c>
      <c r="G22382">
        <v>0</v>
      </c>
      <c r="I22382">
        <v>0</v>
      </c>
      <c r="J22382">
        <v>0</v>
      </c>
      <c r="L22382">
        <v>0</v>
      </c>
      <c r="N22382">
        <v>0</v>
      </c>
      <c r="P22382">
        <v>0</v>
      </c>
      <c r="Q22382">
        <v>0</v>
      </c>
      <c r="S22382">
        <v>0</v>
      </c>
    </row>
    <row r="22383" spans="1:19" x14ac:dyDescent="0.3">
      <c r="A22383" t="str">
        <f t="shared" si="12"/>
        <v>Foundations for Home &amp; CommunityTST FFAug-24</v>
      </c>
      <c r="B22383" s="171" t="s">
        <v>43992</v>
      </c>
      <c r="C22383" s="171" t="s">
        <v>14880</v>
      </c>
      <c r="D22383" s="171" t="s">
        <v>80</v>
      </c>
      <c r="E22383" s="11">
        <v>45505</v>
      </c>
      <c r="F22383">
        <v>0</v>
      </c>
      <c r="G22383">
        <v>0</v>
      </c>
      <c r="I22383">
        <v>0</v>
      </c>
      <c r="J22383">
        <v>0</v>
      </c>
      <c r="L22383">
        <v>0</v>
      </c>
      <c r="N22383">
        <v>0</v>
      </c>
      <c r="P22383">
        <v>0</v>
      </c>
      <c r="Q22383">
        <v>0</v>
      </c>
      <c r="S22383">
        <v>0</v>
      </c>
    </row>
    <row r="22384" spans="1:19" x14ac:dyDescent="0.3">
      <c r="A22384" t="str">
        <f t="shared" si="12"/>
        <v>HillcrestTST FFAug-24</v>
      </c>
      <c r="B22384" s="171" t="s">
        <v>43993</v>
      </c>
      <c r="C22384" s="171" t="s">
        <v>10534</v>
      </c>
      <c r="D22384" s="171" t="s">
        <v>80</v>
      </c>
      <c r="E22384" s="11">
        <v>45505</v>
      </c>
      <c r="F22384">
        <v>1.5</v>
      </c>
      <c r="G22384">
        <v>3</v>
      </c>
      <c r="I22384">
        <v>5</v>
      </c>
      <c r="J22384">
        <v>8</v>
      </c>
      <c r="L22384">
        <v>17</v>
      </c>
      <c r="N22384">
        <v>5</v>
      </c>
      <c r="P22384">
        <v>0</v>
      </c>
      <c r="Q22384">
        <v>0</v>
      </c>
      <c r="S22384">
        <v>0</v>
      </c>
    </row>
    <row r="22385" spans="1:19" x14ac:dyDescent="0.3">
      <c r="A22385" t="str">
        <f t="shared" si="12"/>
        <v>MD Family ResourcesTST FFAug-24</v>
      </c>
      <c r="B22385" s="171" t="s">
        <v>43994</v>
      </c>
      <c r="C22385" s="171" t="s">
        <v>10537</v>
      </c>
      <c r="D22385" s="171" t="s">
        <v>80</v>
      </c>
      <c r="E22385" s="11">
        <v>45505</v>
      </c>
      <c r="F22385">
        <v>0</v>
      </c>
      <c r="G22385">
        <v>2</v>
      </c>
      <c r="I22385">
        <v>0</v>
      </c>
      <c r="J22385">
        <v>0</v>
      </c>
      <c r="L22385">
        <v>11</v>
      </c>
      <c r="N22385">
        <v>0</v>
      </c>
      <c r="P22385">
        <v>0</v>
      </c>
      <c r="Q22385">
        <v>0</v>
      </c>
      <c r="S22385">
        <v>0</v>
      </c>
    </row>
    <row r="22386" spans="1:19" x14ac:dyDescent="0.3">
      <c r="A22386" t="str">
        <f t="shared" si="12"/>
        <v>DBH Parent SupportABC CombinedAug-24</v>
      </c>
      <c r="B22386" s="171" t="s">
        <v>43995</v>
      </c>
      <c r="C22386" s="171" t="s">
        <v>34754</v>
      </c>
      <c r="D22386" s="171" t="s">
        <v>4</v>
      </c>
      <c r="E22386" s="11">
        <v>45505</v>
      </c>
      <c r="F22386">
        <v>0</v>
      </c>
      <c r="G22386">
        <v>0</v>
      </c>
      <c r="I22386">
        <v>0</v>
      </c>
      <c r="J22386">
        <v>0</v>
      </c>
      <c r="L22386">
        <v>0</v>
      </c>
      <c r="N22386">
        <v>0</v>
      </c>
      <c r="P22386">
        <v>0</v>
      </c>
      <c r="Q22386">
        <v>0</v>
      </c>
      <c r="S22386">
        <v>0</v>
      </c>
    </row>
    <row r="22387" spans="1:19" x14ac:dyDescent="0.3">
      <c r="A22387" t="str">
        <f t="shared" si="12"/>
        <v>Healthy FuturesABC CombinedAug-24</v>
      </c>
      <c r="B22387" s="171" t="s">
        <v>43996</v>
      </c>
      <c r="C22387" s="171" t="s">
        <v>34757</v>
      </c>
      <c r="D22387" s="171" t="s">
        <v>4</v>
      </c>
      <c r="E22387" s="11">
        <v>45505</v>
      </c>
      <c r="F22387">
        <v>0</v>
      </c>
      <c r="G22387">
        <v>0</v>
      </c>
      <c r="I22387">
        <v>0</v>
      </c>
      <c r="J22387">
        <v>0</v>
      </c>
      <c r="L22387">
        <v>0</v>
      </c>
      <c r="N22387">
        <v>0</v>
      </c>
      <c r="P22387">
        <v>0</v>
      </c>
      <c r="Q22387">
        <v>0</v>
      </c>
      <c r="S22387">
        <v>0</v>
      </c>
    </row>
    <row r="22388" spans="1:19" x14ac:dyDescent="0.3">
      <c r="A22388" t="str">
        <f t="shared" si="12"/>
        <v>Marys CenterABC CombinedAug-24</v>
      </c>
      <c r="B22388" s="171" t="s">
        <v>43997</v>
      </c>
      <c r="C22388" s="171" t="s">
        <v>34760</v>
      </c>
      <c r="D22388" s="171" t="s">
        <v>4</v>
      </c>
      <c r="E22388" s="11">
        <v>45505</v>
      </c>
      <c r="F22388">
        <v>0</v>
      </c>
      <c r="G22388">
        <v>0</v>
      </c>
      <c r="I22388">
        <v>0</v>
      </c>
      <c r="J22388">
        <v>0</v>
      </c>
      <c r="L22388">
        <v>0</v>
      </c>
      <c r="N22388">
        <v>0</v>
      </c>
      <c r="P22388">
        <v>0</v>
      </c>
      <c r="Q22388">
        <v>0</v>
      </c>
      <c r="S22388">
        <v>0</v>
      </c>
    </row>
    <row r="22389" spans="1:19" x14ac:dyDescent="0.3">
      <c r="A22389" t="str">
        <f t="shared" si="12"/>
        <v>Medstar GeorgetownABC CombinedAug-24</v>
      </c>
      <c r="B22389" s="171" t="s">
        <v>43998</v>
      </c>
      <c r="C22389" s="171" t="s">
        <v>34763</v>
      </c>
      <c r="D22389" s="171" t="s">
        <v>4</v>
      </c>
      <c r="E22389" s="11">
        <v>45505</v>
      </c>
      <c r="F22389">
        <v>0</v>
      </c>
      <c r="G22389">
        <v>0</v>
      </c>
      <c r="I22389">
        <v>0</v>
      </c>
      <c r="J22389">
        <v>0</v>
      </c>
      <c r="L22389">
        <v>0</v>
      </c>
      <c r="N22389">
        <v>0</v>
      </c>
      <c r="P22389">
        <v>0</v>
      </c>
      <c r="Q22389">
        <v>0</v>
      </c>
      <c r="S22389">
        <v>0</v>
      </c>
    </row>
    <row r="22390" spans="1:19" x14ac:dyDescent="0.3">
      <c r="A22390" t="str">
        <f t="shared" si="12"/>
        <v>PIECEABC CombinedAug-24</v>
      </c>
      <c r="B22390" s="171" t="s">
        <v>43999</v>
      </c>
      <c r="C22390" s="171" t="s">
        <v>34766</v>
      </c>
      <c r="D22390" s="171" t="s">
        <v>4</v>
      </c>
      <c r="E22390" s="11">
        <v>45505</v>
      </c>
      <c r="F22390">
        <v>0</v>
      </c>
      <c r="G22390">
        <v>0</v>
      </c>
      <c r="I22390">
        <v>0</v>
      </c>
      <c r="J22390">
        <v>0</v>
      </c>
      <c r="L22390">
        <v>0</v>
      </c>
      <c r="N22390">
        <v>0</v>
      </c>
      <c r="P22390">
        <v>0</v>
      </c>
      <c r="Q22390">
        <v>0</v>
      </c>
      <c r="S22390">
        <v>0</v>
      </c>
    </row>
    <row r="22391" spans="1:19" x14ac:dyDescent="0.3">
      <c r="A22391" t="str">
        <f t="shared" si="12"/>
        <v>Federal CityA-CRA CombinedAug-24</v>
      </c>
      <c r="B22391" s="171" t="s">
        <v>44000</v>
      </c>
      <c r="C22391" s="171" t="s">
        <v>119</v>
      </c>
      <c r="D22391" s="171" t="s">
        <v>4</v>
      </c>
      <c r="E22391" s="11">
        <v>45505</v>
      </c>
      <c r="F22391">
        <v>0</v>
      </c>
      <c r="G22391">
        <v>0</v>
      </c>
      <c r="I22391">
        <v>0</v>
      </c>
      <c r="J22391">
        <v>0</v>
      </c>
      <c r="L22391">
        <v>0</v>
      </c>
      <c r="N22391">
        <v>0</v>
      </c>
      <c r="P22391">
        <v>0</v>
      </c>
      <c r="Q22391">
        <v>0</v>
      </c>
      <c r="S22391">
        <v>0</v>
      </c>
    </row>
    <row r="22392" spans="1:19" x14ac:dyDescent="0.3">
      <c r="A22392" t="str">
        <f t="shared" si="12"/>
        <v>HillcrestA-CRA CombinedAug-24</v>
      </c>
      <c r="B22392" s="171" t="s">
        <v>44001</v>
      </c>
      <c r="C22392" s="171" t="s">
        <v>143</v>
      </c>
      <c r="D22392" s="171" t="s">
        <v>4</v>
      </c>
      <c r="E22392" s="11">
        <v>45505</v>
      </c>
      <c r="F22392">
        <v>0</v>
      </c>
      <c r="G22392">
        <v>0</v>
      </c>
      <c r="I22392">
        <v>0</v>
      </c>
      <c r="J22392">
        <v>0</v>
      </c>
      <c r="L22392">
        <v>0</v>
      </c>
      <c r="N22392">
        <v>0</v>
      </c>
      <c r="P22392">
        <v>0</v>
      </c>
      <c r="Q22392">
        <v>0</v>
      </c>
      <c r="S22392">
        <v>0</v>
      </c>
    </row>
    <row r="22393" spans="1:19" x14ac:dyDescent="0.3">
      <c r="A22393" t="str">
        <f t="shared" si="12"/>
        <v>LAYCA-CRA CombinedAug-24</v>
      </c>
      <c r="B22393" s="171" t="s">
        <v>44002</v>
      </c>
      <c r="C22393" s="171" t="s">
        <v>158</v>
      </c>
      <c r="D22393" s="171" t="s">
        <v>4</v>
      </c>
      <c r="E22393" s="11">
        <v>45505</v>
      </c>
      <c r="F22393">
        <v>0</v>
      </c>
      <c r="G22393">
        <v>0</v>
      </c>
      <c r="I22393">
        <v>0</v>
      </c>
      <c r="J22393">
        <v>0</v>
      </c>
      <c r="L22393">
        <v>0</v>
      </c>
      <c r="N22393">
        <v>0</v>
      </c>
      <c r="P22393">
        <v>0</v>
      </c>
      <c r="Q22393">
        <v>0</v>
      </c>
      <c r="S22393">
        <v>0</v>
      </c>
    </row>
    <row r="22394" spans="1:19" x14ac:dyDescent="0.3">
      <c r="A22394" t="str">
        <f t="shared" si="12"/>
        <v>RiversideA-CRA CombinedAug-24</v>
      </c>
      <c r="B22394" s="171" t="s">
        <v>44003</v>
      </c>
      <c r="C22394" s="171" t="s">
        <v>209</v>
      </c>
      <c r="D22394" s="171" t="s">
        <v>4</v>
      </c>
      <c r="E22394" s="11">
        <v>45505</v>
      </c>
      <c r="F22394">
        <v>0</v>
      </c>
      <c r="G22394">
        <v>0</v>
      </c>
      <c r="I22394">
        <v>0</v>
      </c>
      <c r="J22394">
        <v>0</v>
      </c>
      <c r="L22394">
        <v>0</v>
      </c>
      <c r="N22394">
        <v>0</v>
      </c>
      <c r="P22394">
        <v>0</v>
      </c>
      <c r="Q22394">
        <v>0</v>
      </c>
      <c r="S22394">
        <v>0</v>
      </c>
    </row>
    <row r="22395" spans="1:19" x14ac:dyDescent="0.3">
      <c r="A22395" t="str">
        <f t="shared" si="12"/>
        <v>Adoptions TogetherCPP-FV CombinedAug-24</v>
      </c>
      <c r="B22395" s="171" t="s">
        <v>44004</v>
      </c>
      <c r="C22395" s="171" t="s">
        <v>76</v>
      </c>
      <c r="D22395" s="171" t="s">
        <v>4</v>
      </c>
      <c r="E22395" s="11">
        <v>45505</v>
      </c>
      <c r="F22395">
        <v>0</v>
      </c>
      <c r="G22395">
        <v>0</v>
      </c>
      <c r="I22395">
        <v>0</v>
      </c>
      <c r="J22395">
        <v>0</v>
      </c>
      <c r="L22395">
        <v>0</v>
      </c>
      <c r="N22395">
        <v>0</v>
      </c>
      <c r="P22395">
        <v>0</v>
      </c>
      <c r="Q22395">
        <v>0</v>
      </c>
      <c r="S22395">
        <v>0</v>
      </c>
    </row>
    <row r="22396" spans="1:19" x14ac:dyDescent="0.3">
      <c r="A22396" t="str">
        <f t="shared" si="12"/>
        <v>Foundations for Home &amp; CommunityCPP-FV CombinedAug-24</v>
      </c>
      <c r="B22396" s="171" t="s">
        <v>44005</v>
      </c>
      <c r="C22396" s="171" t="s">
        <v>15344</v>
      </c>
      <c r="D22396" s="171" t="s">
        <v>4</v>
      </c>
      <c r="E22396" s="11">
        <v>45505</v>
      </c>
      <c r="F22396">
        <v>0</v>
      </c>
      <c r="G22396">
        <v>0</v>
      </c>
      <c r="I22396">
        <v>0</v>
      </c>
      <c r="J22396">
        <v>0</v>
      </c>
      <c r="L22396">
        <v>0</v>
      </c>
      <c r="N22396">
        <v>0</v>
      </c>
      <c r="P22396">
        <v>0</v>
      </c>
      <c r="Q22396">
        <v>0</v>
      </c>
      <c r="S22396">
        <v>0</v>
      </c>
    </row>
    <row r="22397" spans="1:19" x14ac:dyDescent="0.3">
      <c r="A22397" t="str">
        <f t="shared" si="12"/>
        <v>Medstar GeorgetownCPP-FV CombinedAug-24</v>
      </c>
      <c r="B22397" s="171" t="s">
        <v>44006</v>
      </c>
      <c r="C22397" s="171" t="s">
        <v>24281</v>
      </c>
      <c r="D22397" s="171" t="s">
        <v>4</v>
      </c>
      <c r="E22397" s="11">
        <v>45505</v>
      </c>
      <c r="F22397">
        <v>0</v>
      </c>
      <c r="G22397">
        <v>0</v>
      </c>
      <c r="I22397">
        <v>0</v>
      </c>
      <c r="J22397">
        <v>0</v>
      </c>
      <c r="L22397">
        <v>0</v>
      </c>
      <c r="N22397">
        <v>0</v>
      </c>
      <c r="P22397">
        <v>0</v>
      </c>
      <c r="Q22397">
        <v>0</v>
      </c>
      <c r="S22397">
        <v>0</v>
      </c>
    </row>
    <row r="22398" spans="1:19" x14ac:dyDescent="0.3">
      <c r="A22398" t="str">
        <f t="shared" si="12"/>
        <v>Better MorningsFFT CombinedAug-24</v>
      </c>
      <c r="B22398" s="171" t="s">
        <v>44007</v>
      </c>
      <c r="C22398" s="171" t="s">
        <v>24284</v>
      </c>
      <c r="D22398" s="171" t="s">
        <v>4</v>
      </c>
      <c r="E22398" s="11">
        <v>45505</v>
      </c>
      <c r="F22398">
        <v>3</v>
      </c>
      <c r="G22398">
        <v>3</v>
      </c>
      <c r="I22398">
        <v>10</v>
      </c>
      <c r="J22398">
        <v>18</v>
      </c>
      <c r="L22398">
        <v>17</v>
      </c>
      <c r="N22398">
        <v>9</v>
      </c>
      <c r="P22398">
        <v>1</v>
      </c>
      <c r="Q22398">
        <v>2</v>
      </c>
      <c r="S22398">
        <v>1</v>
      </c>
    </row>
    <row r="22399" spans="1:19" x14ac:dyDescent="0.3">
      <c r="A22399" t="str">
        <f t="shared" si="12"/>
        <v>CatholicFFT CombinedAug-24</v>
      </c>
      <c r="B22399" s="171" t="s">
        <v>44008</v>
      </c>
      <c r="C22399" s="171" t="s">
        <v>18126</v>
      </c>
      <c r="D22399" s="171" t="s">
        <v>4</v>
      </c>
      <c r="E22399" s="11">
        <v>45505</v>
      </c>
      <c r="F22399">
        <v>0</v>
      </c>
      <c r="G22399">
        <v>0</v>
      </c>
      <c r="I22399">
        <v>0</v>
      </c>
      <c r="J22399">
        <v>0</v>
      </c>
      <c r="L22399">
        <v>0</v>
      </c>
      <c r="N22399">
        <v>0</v>
      </c>
      <c r="P22399">
        <v>0</v>
      </c>
      <c r="Q22399">
        <v>0</v>
      </c>
      <c r="S22399">
        <v>0</v>
      </c>
    </row>
    <row r="22400" spans="1:19" x14ac:dyDescent="0.3">
      <c r="A22400" t="str">
        <f t="shared" si="12"/>
        <v>First Home CareFFT CombinedAug-24</v>
      </c>
      <c r="B22400" s="171" t="s">
        <v>44009</v>
      </c>
      <c r="C22400" s="171" t="s">
        <v>128</v>
      </c>
      <c r="D22400" s="171" t="s">
        <v>4</v>
      </c>
      <c r="E22400" s="11">
        <v>45505</v>
      </c>
      <c r="F22400">
        <v>0</v>
      </c>
      <c r="G22400">
        <v>0</v>
      </c>
      <c r="I22400">
        <v>0</v>
      </c>
      <c r="J22400">
        <v>0</v>
      </c>
      <c r="L22400">
        <v>0</v>
      </c>
      <c r="N22400">
        <v>0</v>
      </c>
      <c r="P22400">
        <v>0</v>
      </c>
      <c r="Q22400">
        <v>0</v>
      </c>
      <c r="S22400">
        <v>0</v>
      </c>
    </row>
    <row r="22401" spans="1:19" x14ac:dyDescent="0.3">
      <c r="A22401" t="str">
        <f t="shared" si="12"/>
        <v>Foundations for Home &amp; CommunityFFT CombinedAug-24</v>
      </c>
      <c r="B22401" s="171" t="s">
        <v>44010</v>
      </c>
      <c r="C22401" s="171" t="s">
        <v>14824</v>
      </c>
      <c r="D22401" s="171" t="s">
        <v>4</v>
      </c>
      <c r="E22401" s="11">
        <v>45505</v>
      </c>
      <c r="F22401">
        <v>0</v>
      </c>
      <c r="G22401">
        <v>0</v>
      </c>
      <c r="I22401">
        <v>0</v>
      </c>
      <c r="J22401">
        <v>0</v>
      </c>
      <c r="L22401">
        <v>0</v>
      </c>
      <c r="N22401">
        <v>0</v>
      </c>
      <c r="P22401">
        <v>0</v>
      </c>
      <c r="Q22401">
        <v>0</v>
      </c>
      <c r="S22401">
        <v>0</v>
      </c>
    </row>
    <row r="22402" spans="1:19" x14ac:dyDescent="0.3">
      <c r="A22402" t="str">
        <f t="shared" si="12"/>
        <v>HillcrestFFT CombinedAug-24</v>
      </c>
      <c r="B22402" s="171" t="s">
        <v>44011</v>
      </c>
      <c r="C22402" s="171" t="s">
        <v>152</v>
      </c>
      <c r="D22402" s="171" t="s">
        <v>4</v>
      </c>
      <c r="E22402" s="11">
        <v>45505</v>
      </c>
      <c r="F22402">
        <v>0</v>
      </c>
      <c r="G22402">
        <v>0</v>
      </c>
      <c r="I22402">
        <v>0</v>
      </c>
      <c r="J22402">
        <v>0</v>
      </c>
      <c r="L22402">
        <v>0</v>
      </c>
      <c r="N22402">
        <v>0</v>
      </c>
      <c r="P22402">
        <v>0</v>
      </c>
      <c r="Q22402">
        <v>0</v>
      </c>
      <c r="S22402">
        <v>0</v>
      </c>
    </row>
    <row r="22403" spans="1:19" x14ac:dyDescent="0.3">
      <c r="A22403" t="str">
        <f t="shared" si="12"/>
        <v>PASSFFT CombinedAug-24</v>
      </c>
      <c r="B22403" s="171" t="s">
        <v>44012</v>
      </c>
      <c r="C22403" s="171" t="s">
        <v>194</v>
      </c>
      <c r="D22403" s="171" t="s">
        <v>4</v>
      </c>
      <c r="E22403" s="11">
        <v>45505</v>
      </c>
      <c r="F22403">
        <v>2</v>
      </c>
      <c r="G22403">
        <v>5</v>
      </c>
      <c r="I22403">
        <v>12</v>
      </c>
      <c r="J22403">
        <v>12</v>
      </c>
      <c r="L22403">
        <v>27</v>
      </c>
      <c r="N22403">
        <v>10</v>
      </c>
      <c r="P22403">
        <v>0</v>
      </c>
      <c r="Q22403">
        <v>1</v>
      </c>
      <c r="S22403">
        <v>2</v>
      </c>
    </row>
    <row r="22404" spans="1:19" x14ac:dyDescent="0.3">
      <c r="A22404" t="str">
        <f t="shared" si="12"/>
        <v>Better MorningsIHCBS CombinedAug-24</v>
      </c>
      <c r="B22404" s="171" t="s">
        <v>44013</v>
      </c>
      <c r="C22404" s="171" t="s">
        <v>39930</v>
      </c>
      <c r="D22404" s="171" t="s">
        <v>4</v>
      </c>
      <c r="E22404" s="11">
        <v>45505</v>
      </c>
      <c r="F22404">
        <v>4</v>
      </c>
      <c r="G22404">
        <v>7</v>
      </c>
      <c r="I22404">
        <v>14</v>
      </c>
      <c r="J22404">
        <v>16</v>
      </c>
      <c r="L22404">
        <v>28</v>
      </c>
      <c r="N22404">
        <v>9</v>
      </c>
      <c r="P22404">
        <v>6</v>
      </c>
      <c r="Q22404">
        <v>9</v>
      </c>
      <c r="S22404">
        <v>5</v>
      </c>
    </row>
    <row r="22405" spans="1:19" x14ac:dyDescent="0.3">
      <c r="A22405" t="str">
        <f t="shared" si="12"/>
        <v>HillcrestIHCBS CombinedAug-24</v>
      </c>
      <c r="B22405" s="171" t="s">
        <v>44014</v>
      </c>
      <c r="C22405" s="171" t="s">
        <v>39933</v>
      </c>
      <c r="D22405" s="171" t="s">
        <v>4</v>
      </c>
      <c r="E22405" s="11">
        <v>45505</v>
      </c>
      <c r="F22405">
        <v>3</v>
      </c>
      <c r="G22405">
        <v>1</v>
      </c>
      <c r="I22405">
        <v>16</v>
      </c>
      <c r="J22405">
        <v>12</v>
      </c>
      <c r="L22405">
        <v>4</v>
      </c>
      <c r="N22405">
        <v>15</v>
      </c>
      <c r="P22405">
        <v>0</v>
      </c>
      <c r="Q22405">
        <v>0</v>
      </c>
      <c r="S22405">
        <v>1</v>
      </c>
    </row>
    <row r="22406" spans="1:19" x14ac:dyDescent="0.3">
      <c r="A22406" t="str">
        <f t="shared" si="12"/>
        <v>LESIHCBS CombinedAug-24</v>
      </c>
      <c r="B22406" s="171" t="s">
        <v>44015</v>
      </c>
      <c r="C22406" s="171" t="s">
        <v>39936</v>
      </c>
      <c r="D22406" s="171" t="s">
        <v>4</v>
      </c>
      <c r="E22406" s="11">
        <v>45505</v>
      </c>
      <c r="F22406">
        <v>0</v>
      </c>
      <c r="G22406">
        <v>1</v>
      </c>
      <c r="I22406">
        <v>0</v>
      </c>
      <c r="J22406">
        <v>0</v>
      </c>
      <c r="L22406">
        <v>4</v>
      </c>
      <c r="N22406">
        <v>0</v>
      </c>
      <c r="P22406">
        <v>0</v>
      </c>
      <c r="Q22406">
        <v>0</v>
      </c>
      <c r="S22406">
        <v>0</v>
      </c>
    </row>
    <row r="22407" spans="1:19" x14ac:dyDescent="0.3">
      <c r="A22407" t="str">
        <f t="shared" si="12"/>
        <v>MBI HSIHCBS CombinedAug-24</v>
      </c>
      <c r="B22407" s="171" t="s">
        <v>44016</v>
      </c>
      <c r="C22407" s="171" t="s">
        <v>39939</v>
      </c>
      <c r="D22407" s="171" t="s">
        <v>4</v>
      </c>
      <c r="E22407" s="11">
        <v>45505</v>
      </c>
      <c r="F22407">
        <v>1</v>
      </c>
      <c r="G22407">
        <v>1</v>
      </c>
      <c r="I22407">
        <v>6</v>
      </c>
      <c r="J22407">
        <v>4</v>
      </c>
      <c r="L22407">
        <v>4</v>
      </c>
      <c r="N22407">
        <v>6</v>
      </c>
      <c r="P22407">
        <v>0</v>
      </c>
      <c r="Q22407">
        <v>0</v>
      </c>
      <c r="S22407">
        <v>0</v>
      </c>
    </row>
    <row r="22408" spans="1:19" x14ac:dyDescent="0.3">
      <c r="A22408" t="str">
        <f t="shared" si="12"/>
        <v>MD Family ResourcesIHCBS CombinedAug-24</v>
      </c>
      <c r="B22408" s="171" t="s">
        <v>44017</v>
      </c>
      <c r="C22408" s="171" t="s">
        <v>39942</v>
      </c>
      <c r="D22408" s="171" t="s">
        <v>4</v>
      </c>
      <c r="E22408" s="11">
        <v>45505</v>
      </c>
      <c r="F22408">
        <v>0</v>
      </c>
      <c r="G22408">
        <v>3</v>
      </c>
      <c r="I22408">
        <v>1</v>
      </c>
      <c r="J22408">
        <v>0</v>
      </c>
      <c r="L22408">
        <v>12</v>
      </c>
      <c r="N22408">
        <v>1</v>
      </c>
      <c r="P22408">
        <v>0</v>
      </c>
      <c r="Q22408">
        <v>0</v>
      </c>
      <c r="S22408">
        <v>0</v>
      </c>
    </row>
    <row r="22409" spans="1:19" x14ac:dyDescent="0.3">
      <c r="A22409" t="str">
        <f t="shared" si="12"/>
        <v>LCSMST CombinedAug-24</v>
      </c>
      <c r="B22409" s="171" t="s">
        <v>44018</v>
      </c>
      <c r="C22409" s="171" t="s">
        <v>18137</v>
      </c>
      <c r="D22409" s="171" t="s">
        <v>4</v>
      </c>
      <c r="E22409" s="11">
        <v>45505</v>
      </c>
      <c r="F22409">
        <v>0</v>
      </c>
      <c r="G22409">
        <v>0</v>
      </c>
      <c r="I22409">
        <v>0</v>
      </c>
      <c r="J22409">
        <v>0</v>
      </c>
      <c r="L22409">
        <v>0</v>
      </c>
      <c r="N22409">
        <v>0</v>
      </c>
      <c r="P22409">
        <v>0</v>
      </c>
      <c r="Q22409">
        <v>0</v>
      </c>
      <c r="S22409">
        <v>0</v>
      </c>
    </row>
    <row r="22410" spans="1:19" x14ac:dyDescent="0.3">
      <c r="A22410" t="str">
        <f t="shared" si="12"/>
        <v>MBI HSMST CombinedAug-24</v>
      </c>
      <c r="B22410" s="171" t="s">
        <v>44019</v>
      </c>
      <c r="C22410" s="171" t="s">
        <v>18140</v>
      </c>
      <c r="D22410" s="171" t="s">
        <v>4</v>
      </c>
      <c r="E22410" s="11">
        <v>45505</v>
      </c>
      <c r="F22410">
        <v>2</v>
      </c>
      <c r="G22410">
        <v>4</v>
      </c>
      <c r="I22410">
        <v>12</v>
      </c>
      <c r="J22410">
        <v>10</v>
      </c>
      <c r="L22410">
        <v>20</v>
      </c>
      <c r="N22410">
        <v>7</v>
      </c>
      <c r="P22410">
        <v>2</v>
      </c>
      <c r="Q22410">
        <v>2</v>
      </c>
      <c r="S22410">
        <v>5</v>
      </c>
    </row>
    <row r="22411" spans="1:19" x14ac:dyDescent="0.3">
      <c r="A22411" t="str">
        <f t="shared" si="12"/>
        <v>Youth VillagesMST CombinedAug-24</v>
      </c>
      <c r="B22411" s="171" t="s">
        <v>44020</v>
      </c>
      <c r="C22411" s="171" t="s">
        <v>236</v>
      </c>
      <c r="D22411" s="171" t="s">
        <v>4</v>
      </c>
      <c r="E22411" s="11">
        <v>45505</v>
      </c>
      <c r="F22411">
        <v>0</v>
      </c>
      <c r="G22411">
        <v>0</v>
      </c>
      <c r="I22411">
        <v>0</v>
      </c>
      <c r="J22411">
        <v>0</v>
      </c>
      <c r="L22411">
        <v>0</v>
      </c>
      <c r="N22411">
        <v>0</v>
      </c>
      <c r="P22411">
        <v>0</v>
      </c>
      <c r="Q22411">
        <v>0</v>
      </c>
      <c r="S22411">
        <v>0</v>
      </c>
    </row>
    <row r="22412" spans="1:19" x14ac:dyDescent="0.3">
      <c r="A22412" t="str">
        <f t="shared" si="12"/>
        <v>Youth VillagesMST-PSB CombinedAug-24</v>
      </c>
      <c r="B22412" s="171" t="s">
        <v>44021</v>
      </c>
      <c r="C22412" s="171" t="s">
        <v>239</v>
      </c>
      <c r="D22412" s="171" t="s">
        <v>4</v>
      </c>
      <c r="E22412" s="11">
        <v>45505</v>
      </c>
      <c r="F22412">
        <v>0</v>
      </c>
      <c r="G22412">
        <v>0</v>
      </c>
      <c r="I22412">
        <v>0</v>
      </c>
      <c r="J22412">
        <v>0</v>
      </c>
      <c r="L22412">
        <v>0</v>
      </c>
      <c r="N22412">
        <v>0</v>
      </c>
      <c r="P22412">
        <v>0</v>
      </c>
      <c r="Q22412">
        <v>0</v>
      </c>
      <c r="S22412">
        <v>0</v>
      </c>
    </row>
    <row r="22413" spans="1:19" x14ac:dyDescent="0.3">
      <c r="A22413" t="str">
        <f t="shared" si="12"/>
        <v>Medstar GeorgetownPCIT CombinedAug-24</v>
      </c>
      <c r="B22413" s="171" t="s">
        <v>44022</v>
      </c>
      <c r="C22413" s="171" t="s">
        <v>24315</v>
      </c>
      <c r="D22413" s="171" t="s">
        <v>4</v>
      </c>
      <c r="E22413" s="11">
        <v>45505</v>
      </c>
      <c r="F22413">
        <v>0</v>
      </c>
      <c r="G22413">
        <v>0</v>
      </c>
      <c r="I22413">
        <v>0</v>
      </c>
      <c r="J22413">
        <v>0</v>
      </c>
      <c r="L22413">
        <v>0</v>
      </c>
      <c r="N22413">
        <v>0</v>
      </c>
      <c r="P22413">
        <v>0</v>
      </c>
      <c r="Q22413">
        <v>0</v>
      </c>
      <c r="S22413">
        <v>0</v>
      </c>
    </row>
    <row r="22414" spans="1:19" x14ac:dyDescent="0.3">
      <c r="A22414" t="str">
        <f t="shared" si="12"/>
        <v>Marys CenterPCIT-T CombinedAug-24</v>
      </c>
      <c r="B22414" s="171" t="s">
        <v>44023</v>
      </c>
      <c r="C22414" s="171" t="s">
        <v>34833</v>
      </c>
      <c r="D22414" s="171" t="s">
        <v>4</v>
      </c>
      <c r="E22414" s="11">
        <v>45505</v>
      </c>
      <c r="F22414">
        <v>1.5</v>
      </c>
      <c r="G22414">
        <v>2</v>
      </c>
      <c r="I22414">
        <v>1</v>
      </c>
      <c r="J22414">
        <v>9</v>
      </c>
      <c r="L22414">
        <v>11</v>
      </c>
      <c r="N22414">
        <v>1</v>
      </c>
      <c r="P22414">
        <v>1</v>
      </c>
      <c r="Q22414">
        <v>1</v>
      </c>
      <c r="S22414">
        <v>0</v>
      </c>
    </row>
    <row r="22415" spans="1:19" x14ac:dyDescent="0.3">
      <c r="A22415" t="str">
        <f t="shared" si="12"/>
        <v>PIECEPCIT-T CombinedAug-24</v>
      </c>
      <c r="B22415" s="171" t="s">
        <v>44024</v>
      </c>
      <c r="C22415" s="171" t="s">
        <v>34836</v>
      </c>
      <c r="D22415" s="171" t="s">
        <v>4</v>
      </c>
      <c r="E22415" s="11">
        <v>45505</v>
      </c>
      <c r="F22415">
        <v>1.5</v>
      </c>
      <c r="G22415">
        <v>1.5</v>
      </c>
      <c r="I22415">
        <v>1</v>
      </c>
      <c r="J22415">
        <v>7</v>
      </c>
      <c r="L22415">
        <v>7</v>
      </c>
      <c r="N22415">
        <v>1</v>
      </c>
      <c r="P22415">
        <v>0</v>
      </c>
      <c r="Q22415">
        <v>0</v>
      </c>
      <c r="S22415">
        <v>0</v>
      </c>
    </row>
    <row r="22416" spans="1:19" x14ac:dyDescent="0.3">
      <c r="A22416" t="str">
        <f t="shared" si="12"/>
        <v>Community ConnectionsTF-CBT CombinedAug-24</v>
      </c>
      <c r="B22416" s="171" t="s">
        <v>44025</v>
      </c>
      <c r="C22416" s="171" t="s">
        <v>113</v>
      </c>
      <c r="D22416" s="171" t="s">
        <v>4</v>
      </c>
      <c r="E22416" s="11">
        <v>45505</v>
      </c>
      <c r="F22416">
        <v>0</v>
      </c>
      <c r="G22416">
        <v>0</v>
      </c>
      <c r="I22416">
        <v>0</v>
      </c>
      <c r="J22416">
        <v>0</v>
      </c>
      <c r="L22416">
        <v>0</v>
      </c>
      <c r="N22416">
        <v>0</v>
      </c>
      <c r="P22416">
        <v>0</v>
      </c>
      <c r="Q22416">
        <v>0</v>
      </c>
      <c r="S22416">
        <v>0</v>
      </c>
    </row>
    <row r="22417" spans="1:19" x14ac:dyDescent="0.3">
      <c r="A22417" t="str">
        <f t="shared" si="12"/>
        <v>First Home CareTF-CBT CombinedAug-24</v>
      </c>
      <c r="B22417" s="171" t="s">
        <v>44026</v>
      </c>
      <c r="C22417" s="171" t="s">
        <v>131</v>
      </c>
      <c r="D22417" s="171" t="s">
        <v>4</v>
      </c>
      <c r="E22417" s="11">
        <v>45505</v>
      </c>
      <c r="F22417">
        <v>0</v>
      </c>
      <c r="G22417">
        <v>0</v>
      </c>
      <c r="I22417">
        <v>0</v>
      </c>
      <c r="J22417">
        <v>0</v>
      </c>
      <c r="L22417">
        <v>0</v>
      </c>
      <c r="N22417">
        <v>0</v>
      </c>
      <c r="P22417">
        <v>0</v>
      </c>
      <c r="Q22417">
        <v>0</v>
      </c>
      <c r="S22417">
        <v>0</v>
      </c>
    </row>
    <row r="22418" spans="1:19" x14ac:dyDescent="0.3">
      <c r="A22418" t="str">
        <f t="shared" si="12"/>
        <v>Foundations for Home &amp; CommunityTF-CBT CombinedAug-24</v>
      </c>
      <c r="B22418" s="171" t="s">
        <v>44027</v>
      </c>
      <c r="C22418" s="171" t="s">
        <v>14843</v>
      </c>
      <c r="D22418" s="171" t="s">
        <v>4</v>
      </c>
      <c r="E22418" s="11">
        <v>45505</v>
      </c>
      <c r="F22418">
        <v>0</v>
      </c>
      <c r="G22418">
        <v>0</v>
      </c>
      <c r="I22418">
        <v>0</v>
      </c>
      <c r="J22418">
        <v>0</v>
      </c>
      <c r="L22418">
        <v>0</v>
      </c>
      <c r="N22418">
        <v>0</v>
      </c>
      <c r="P22418">
        <v>0</v>
      </c>
      <c r="Q22418">
        <v>0</v>
      </c>
      <c r="S22418">
        <v>0</v>
      </c>
    </row>
    <row r="22419" spans="1:19" x14ac:dyDescent="0.3">
      <c r="A22419" t="str">
        <f t="shared" si="12"/>
        <v>HillcrestTF-CBT CombinedAug-24</v>
      </c>
      <c r="B22419" s="171" t="s">
        <v>44028</v>
      </c>
      <c r="C22419" s="171" t="s">
        <v>155</v>
      </c>
      <c r="D22419" s="171" t="s">
        <v>4</v>
      </c>
      <c r="E22419" s="11">
        <v>45505</v>
      </c>
      <c r="F22419">
        <v>3.5</v>
      </c>
      <c r="G22419">
        <v>7</v>
      </c>
      <c r="I22419">
        <v>7</v>
      </c>
      <c r="J22419">
        <v>20</v>
      </c>
      <c r="L22419">
        <v>37</v>
      </c>
      <c r="N22419">
        <v>5</v>
      </c>
      <c r="P22419">
        <v>1</v>
      </c>
      <c r="Q22419">
        <v>2</v>
      </c>
      <c r="S22419">
        <v>2</v>
      </c>
    </row>
    <row r="22420" spans="1:19" x14ac:dyDescent="0.3">
      <c r="A22420" t="str">
        <f t="shared" si="12"/>
        <v>LAYCTF-CBT CombinedAug-24</v>
      </c>
      <c r="B22420" s="171" t="s">
        <v>44029</v>
      </c>
      <c r="C22420" s="171" t="s">
        <v>16232</v>
      </c>
      <c r="D22420" s="171" t="s">
        <v>4</v>
      </c>
      <c r="E22420" s="11">
        <v>45505</v>
      </c>
      <c r="F22420">
        <v>2</v>
      </c>
      <c r="G22420">
        <v>4</v>
      </c>
      <c r="I22420">
        <v>5</v>
      </c>
      <c r="J22420">
        <v>12</v>
      </c>
      <c r="L22420">
        <v>24</v>
      </c>
      <c r="N22420">
        <v>5</v>
      </c>
      <c r="P22420">
        <v>0</v>
      </c>
      <c r="Q22420">
        <v>0</v>
      </c>
      <c r="S22420">
        <v>0</v>
      </c>
    </row>
    <row r="22421" spans="1:19" x14ac:dyDescent="0.3">
      <c r="A22421" t="str">
        <f t="shared" si="12"/>
        <v>LESTF-CBT CombinedAug-24</v>
      </c>
      <c r="B22421" s="171" t="s">
        <v>44030</v>
      </c>
      <c r="C22421" s="171" t="s">
        <v>16557</v>
      </c>
      <c r="D22421" s="171" t="s">
        <v>4</v>
      </c>
      <c r="E22421" s="11">
        <v>45505</v>
      </c>
      <c r="F22421">
        <v>0</v>
      </c>
      <c r="G22421">
        <v>0</v>
      </c>
      <c r="I22421">
        <v>0</v>
      </c>
      <c r="J22421">
        <v>0</v>
      </c>
      <c r="L22421">
        <v>0</v>
      </c>
      <c r="N22421">
        <v>0</v>
      </c>
      <c r="P22421">
        <v>0</v>
      </c>
      <c r="Q22421">
        <v>0</v>
      </c>
      <c r="S22421">
        <v>0</v>
      </c>
    </row>
    <row r="22422" spans="1:19" x14ac:dyDescent="0.3">
      <c r="A22422" t="str">
        <f t="shared" si="12"/>
        <v>MD Family ResourcesTF-CBT CombinedAug-24</v>
      </c>
      <c r="B22422" s="171" t="s">
        <v>44031</v>
      </c>
      <c r="C22422" s="171" t="s">
        <v>188</v>
      </c>
      <c r="D22422" s="171" t="s">
        <v>4</v>
      </c>
      <c r="E22422" s="11">
        <v>45505</v>
      </c>
      <c r="F22422">
        <v>1.5</v>
      </c>
      <c r="G22422">
        <v>3</v>
      </c>
      <c r="I22422">
        <v>4</v>
      </c>
      <c r="J22422">
        <v>8</v>
      </c>
      <c r="L22422">
        <v>17</v>
      </c>
      <c r="N22422">
        <v>2</v>
      </c>
      <c r="P22422">
        <v>1</v>
      </c>
      <c r="Q22422">
        <v>1</v>
      </c>
      <c r="S22422">
        <v>2</v>
      </c>
    </row>
    <row r="22423" spans="1:19" x14ac:dyDescent="0.3">
      <c r="A22423" t="str">
        <f t="shared" si="12"/>
        <v>UniversalTF-CBT CombinedAug-24</v>
      </c>
      <c r="B22423" s="171" t="s">
        <v>44032</v>
      </c>
      <c r="C22423" s="171" t="s">
        <v>227</v>
      </c>
      <c r="D22423" s="171" t="s">
        <v>4</v>
      </c>
      <c r="E22423" s="11">
        <v>45505</v>
      </c>
      <c r="F22423">
        <v>0</v>
      </c>
      <c r="G22423">
        <v>0</v>
      </c>
      <c r="I22423">
        <v>0</v>
      </c>
      <c r="J22423">
        <v>0</v>
      </c>
      <c r="L22423">
        <v>0</v>
      </c>
      <c r="N22423">
        <v>0</v>
      </c>
      <c r="P22423">
        <v>0</v>
      </c>
      <c r="Q22423">
        <v>0</v>
      </c>
      <c r="S22423">
        <v>0</v>
      </c>
    </row>
    <row r="22424" spans="1:19" x14ac:dyDescent="0.3">
      <c r="A22424" t="str">
        <f t="shared" si="12"/>
        <v>Community ConnectionsTIP CombinedAug-24</v>
      </c>
      <c r="B22424" s="171" t="s">
        <v>44033</v>
      </c>
      <c r="C22424" s="171" t="s">
        <v>116</v>
      </c>
      <c r="D22424" s="171" t="s">
        <v>4</v>
      </c>
      <c r="E22424" s="11">
        <v>45505</v>
      </c>
      <c r="F22424">
        <v>0</v>
      </c>
      <c r="G22424">
        <v>0</v>
      </c>
      <c r="I22424">
        <v>0</v>
      </c>
      <c r="J22424">
        <v>0</v>
      </c>
      <c r="L22424">
        <v>0</v>
      </c>
      <c r="N22424">
        <v>0</v>
      </c>
      <c r="P22424">
        <v>0</v>
      </c>
      <c r="Q22424">
        <v>0</v>
      </c>
      <c r="S22424">
        <v>0</v>
      </c>
    </row>
    <row r="22425" spans="1:19" x14ac:dyDescent="0.3">
      <c r="A22425" t="str">
        <f t="shared" si="12"/>
        <v>ContemporaryTIP CombinedAug-24</v>
      </c>
      <c r="B22425" s="171" t="s">
        <v>44034</v>
      </c>
      <c r="C22425" s="171" t="s">
        <v>9862</v>
      </c>
      <c r="D22425" s="171" t="s">
        <v>4</v>
      </c>
      <c r="E22425" s="11">
        <v>45505</v>
      </c>
      <c r="F22425">
        <v>0</v>
      </c>
      <c r="G22425">
        <v>0</v>
      </c>
      <c r="I22425">
        <v>0</v>
      </c>
      <c r="J22425">
        <v>0</v>
      </c>
      <c r="L22425">
        <v>0</v>
      </c>
      <c r="N22425">
        <v>0</v>
      </c>
      <c r="P22425">
        <v>0</v>
      </c>
      <c r="Q22425">
        <v>0</v>
      </c>
      <c r="S22425">
        <v>0</v>
      </c>
    </row>
    <row r="22426" spans="1:19" x14ac:dyDescent="0.3">
      <c r="A22426" t="str">
        <f t="shared" si="12"/>
        <v>FPSTIP CombinedAug-24</v>
      </c>
      <c r="B22426" s="171" t="s">
        <v>44035</v>
      </c>
      <c r="C22426" s="171" t="s">
        <v>140</v>
      </c>
      <c r="D22426" s="171" t="s">
        <v>4</v>
      </c>
      <c r="E22426" s="11">
        <v>45505</v>
      </c>
      <c r="F22426">
        <v>0</v>
      </c>
      <c r="G22426">
        <v>0</v>
      </c>
      <c r="I22426">
        <v>0</v>
      </c>
      <c r="J22426">
        <v>0</v>
      </c>
      <c r="L22426">
        <v>0</v>
      </c>
      <c r="N22426">
        <v>0</v>
      </c>
      <c r="P22426">
        <v>0</v>
      </c>
      <c r="Q22426">
        <v>0</v>
      </c>
      <c r="S22426">
        <v>0</v>
      </c>
    </row>
    <row r="22427" spans="1:19" x14ac:dyDescent="0.3">
      <c r="A22427" t="str">
        <f t="shared" si="12"/>
        <v>Green DoorTIP CombinedAug-24</v>
      </c>
      <c r="B22427" s="171" t="s">
        <v>44036</v>
      </c>
      <c r="C22427" s="171" t="s">
        <v>8590</v>
      </c>
      <c r="D22427" s="171" t="s">
        <v>4</v>
      </c>
      <c r="E22427" s="11">
        <v>45505</v>
      </c>
      <c r="F22427">
        <v>0</v>
      </c>
      <c r="G22427">
        <v>0</v>
      </c>
      <c r="I22427">
        <v>0</v>
      </c>
      <c r="J22427">
        <v>0</v>
      </c>
      <c r="L22427">
        <v>0</v>
      </c>
      <c r="N22427">
        <v>0</v>
      </c>
      <c r="P22427">
        <v>0</v>
      </c>
      <c r="Q22427">
        <v>0</v>
      </c>
      <c r="S22427">
        <v>0</v>
      </c>
    </row>
    <row r="22428" spans="1:19" x14ac:dyDescent="0.3">
      <c r="A22428" t="str">
        <f t="shared" si="12"/>
        <v>LESTIP CombinedAug-24</v>
      </c>
      <c r="B22428" s="171" t="s">
        <v>44037</v>
      </c>
      <c r="C22428" s="171" t="s">
        <v>170</v>
      </c>
      <c r="D22428" s="171" t="s">
        <v>4</v>
      </c>
      <c r="E22428" s="11">
        <v>45505</v>
      </c>
      <c r="F22428">
        <v>2.5</v>
      </c>
      <c r="G22428">
        <v>3.5</v>
      </c>
      <c r="I22428">
        <v>12</v>
      </c>
      <c r="J22428">
        <v>35</v>
      </c>
      <c r="L22428">
        <v>49</v>
      </c>
      <c r="N22428">
        <v>12</v>
      </c>
      <c r="P22428">
        <v>0</v>
      </c>
      <c r="Q22428">
        <v>0</v>
      </c>
      <c r="S22428">
        <v>0</v>
      </c>
    </row>
    <row r="22429" spans="1:19" x14ac:dyDescent="0.3">
      <c r="A22429" t="str">
        <f t="shared" si="12"/>
        <v>MBI HSTIP CombinedAug-24</v>
      </c>
      <c r="B22429" s="171" t="s">
        <v>44038</v>
      </c>
      <c r="C22429" s="171" t="s">
        <v>182</v>
      </c>
      <c r="D22429" s="171" t="s">
        <v>4</v>
      </c>
      <c r="E22429" s="11">
        <v>45505</v>
      </c>
      <c r="F22429">
        <v>8</v>
      </c>
      <c r="G22429">
        <v>11</v>
      </c>
      <c r="I22429">
        <v>37</v>
      </c>
      <c r="J22429">
        <v>91</v>
      </c>
      <c r="L22429">
        <v>124</v>
      </c>
      <c r="N22429">
        <v>35</v>
      </c>
      <c r="P22429">
        <v>0</v>
      </c>
      <c r="Q22429">
        <v>0</v>
      </c>
      <c r="S22429">
        <v>2</v>
      </c>
    </row>
    <row r="22430" spans="1:19" x14ac:dyDescent="0.3">
      <c r="A22430" t="str">
        <f t="shared" si="12"/>
        <v>PASSTIP CombinedAug-24</v>
      </c>
      <c r="B22430" s="171" t="s">
        <v>44039</v>
      </c>
      <c r="C22430" s="171" t="s">
        <v>197</v>
      </c>
      <c r="D22430" s="171" t="s">
        <v>4</v>
      </c>
      <c r="E22430" s="11">
        <v>45505</v>
      </c>
      <c r="F22430">
        <v>8</v>
      </c>
      <c r="G22430">
        <v>8</v>
      </c>
      <c r="I22430">
        <v>75</v>
      </c>
      <c r="J22430">
        <v>80</v>
      </c>
      <c r="L22430">
        <v>80</v>
      </c>
      <c r="N22430">
        <v>68</v>
      </c>
      <c r="P22430">
        <v>7</v>
      </c>
      <c r="Q22430">
        <v>12</v>
      </c>
      <c r="S22430">
        <v>7</v>
      </c>
    </row>
    <row r="22431" spans="1:19" x14ac:dyDescent="0.3">
      <c r="A22431" t="str">
        <f t="shared" si="12"/>
        <v>TFCCTIP CombinedAug-24</v>
      </c>
      <c r="B22431" s="171" t="s">
        <v>44040</v>
      </c>
      <c r="C22431" s="171" t="s">
        <v>218</v>
      </c>
      <c r="D22431" s="171" t="s">
        <v>4</v>
      </c>
      <c r="E22431" s="11">
        <v>45505</v>
      </c>
      <c r="F22431">
        <v>0</v>
      </c>
      <c r="G22431">
        <v>0</v>
      </c>
      <c r="I22431">
        <v>0</v>
      </c>
      <c r="J22431">
        <v>0</v>
      </c>
      <c r="L22431">
        <v>0</v>
      </c>
      <c r="N22431">
        <v>0</v>
      </c>
      <c r="P22431">
        <v>0</v>
      </c>
      <c r="Q22431">
        <v>0</v>
      </c>
      <c r="S22431">
        <v>0</v>
      </c>
    </row>
    <row r="22432" spans="1:19" x14ac:dyDescent="0.3">
      <c r="A22432" t="str">
        <f t="shared" si="12"/>
        <v>UmbrellaTIP CombinedAug-24</v>
      </c>
      <c r="B22432" s="171" t="s">
        <v>44041</v>
      </c>
      <c r="C22432" s="171" t="s">
        <v>34871</v>
      </c>
      <c r="D22432" s="171" t="s">
        <v>4</v>
      </c>
      <c r="E22432" s="11">
        <v>45505</v>
      </c>
      <c r="F22432">
        <v>6</v>
      </c>
      <c r="G22432">
        <v>4</v>
      </c>
      <c r="I22432">
        <v>38</v>
      </c>
      <c r="J22432">
        <v>66</v>
      </c>
      <c r="L22432">
        <v>44</v>
      </c>
      <c r="N22432">
        <v>29</v>
      </c>
      <c r="P22432">
        <v>0</v>
      </c>
      <c r="Q22432">
        <v>0</v>
      </c>
      <c r="S22432">
        <v>9</v>
      </c>
    </row>
    <row r="22433" spans="1:19" x14ac:dyDescent="0.3">
      <c r="A22433" t="str">
        <f t="shared" si="12"/>
        <v>UniversalTIP CombinedAug-24</v>
      </c>
      <c r="B22433" s="171" t="s">
        <v>44042</v>
      </c>
      <c r="C22433" s="171" t="s">
        <v>230</v>
      </c>
      <c r="D22433" s="171" t="s">
        <v>4</v>
      </c>
      <c r="E22433" s="11">
        <v>45505</v>
      </c>
      <c r="F22433">
        <v>0</v>
      </c>
      <c r="G22433">
        <v>0</v>
      </c>
      <c r="I22433">
        <v>0</v>
      </c>
      <c r="J22433">
        <v>0</v>
      </c>
      <c r="L22433">
        <v>0</v>
      </c>
      <c r="N22433">
        <v>0</v>
      </c>
      <c r="P22433">
        <v>0</v>
      </c>
      <c r="Q22433">
        <v>0</v>
      </c>
      <c r="S22433">
        <v>0</v>
      </c>
    </row>
    <row r="22434" spans="1:19" x14ac:dyDescent="0.3">
      <c r="A22434" t="str">
        <f t="shared" si="12"/>
        <v>Wayne PlaceTIP CombinedAug-24</v>
      </c>
      <c r="B22434" s="171" t="s">
        <v>44043</v>
      </c>
      <c r="C22434" s="171" t="s">
        <v>8193</v>
      </c>
      <c r="D22434" s="171" t="s">
        <v>4</v>
      </c>
      <c r="E22434" s="11">
        <v>45505</v>
      </c>
      <c r="F22434">
        <v>2</v>
      </c>
      <c r="G22434">
        <v>3</v>
      </c>
      <c r="I22434">
        <v>18</v>
      </c>
      <c r="J22434">
        <v>22</v>
      </c>
      <c r="L22434">
        <v>33</v>
      </c>
      <c r="N22434">
        <v>18</v>
      </c>
      <c r="P22434">
        <v>1</v>
      </c>
      <c r="Q22434">
        <v>3</v>
      </c>
      <c r="S22434">
        <v>0</v>
      </c>
    </row>
    <row r="22435" spans="1:19" x14ac:dyDescent="0.3">
      <c r="A22435" t="str">
        <f t="shared" si="12"/>
        <v>Adoptions TogetherTST CombinedAug-24</v>
      </c>
      <c r="B22435" s="171" t="s">
        <v>44044</v>
      </c>
      <c r="C22435" s="171" t="s">
        <v>10522</v>
      </c>
      <c r="D22435" s="171" t="s">
        <v>4</v>
      </c>
      <c r="E22435" s="11">
        <v>45505</v>
      </c>
      <c r="F22435">
        <v>0</v>
      </c>
      <c r="G22435">
        <v>0</v>
      </c>
      <c r="I22435">
        <v>0</v>
      </c>
      <c r="J22435">
        <v>0</v>
      </c>
      <c r="L22435">
        <v>0</v>
      </c>
      <c r="N22435">
        <v>0</v>
      </c>
      <c r="P22435">
        <v>0</v>
      </c>
      <c r="Q22435">
        <v>0</v>
      </c>
      <c r="S22435">
        <v>0</v>
      </c>
    </row>
    <row r="22436" spans="1:19" x14ac:dyDescent="0.3">
      <c r="A22436" t="str">
        <f t="shared" si="12"/>
        <v>ContemporaryTST CombinedAug-24</v>
      </c>
      <c r="B22436" s="171" t="s">
        <v>44045</v>
      </c>
      <c r="C22436" s="171" t="s">
        <v>10525</v>
      </c>
      <c r="D22436" s="171" t="s">
        <v>4</v>
      </c>
      <c r="E22436" s="11">
        <v>45505</v>
      </c>
      <c r="F22436">
        <v>0</v>
      </c>
      <c r="G22436">
        <v>0</v>
      </c>
      <c r="I22436">
        <v>0</v>
      </c>
      <c r="J22436">
        <v>0</v>
      </c>
      <c r="L22436">
        <v>0</v>
      </c>
      <c r="N22436">
        <v>0</v>
      </c>
      <c r="P22436">
        <v>0</v>
      </c>
      <c r="Q22436">
        <v>0</v>
      </c>
      <c r="S22436">
        <v>0</v>
      </c>
    </row>
    <row r="22437" spans="1:19" x14ac:dyDescent="0.3">
      <c r="A22437" t="str">
        <f t="shared" si="12"/>
        <v>Family MattersTST CombinedAug-24</v>
      </c>
      <c r="B22437" s="171" t="s">
        <v>44046</v>
      </c>
      <c r="C22437" s="171" t="s">
        <v>10528</v>
      </c>
      <c r="D22437" s="171" t="s">
        <v>4</v>
      </c>
      <c r="E22437" s="11">
        <v>45505</v>
      </c>
      <c r="F22437">
        <v>0</v>
      </c>
      <c r="G22437">
        <v>0</v>
      </c>
      <c r="I22437">
        <v>0</v>
      </c>
      <c r="J22437">
        <v>0</v>
      </c>
      <c r="L22437">
        <v>0</v>
      </c>
      <c r="N22437">
        <v>0</v>
      </c>
      <c r="P22437">
        <v>0</v>
      </c>
      <c r="Q22437">
        <v>0</v>
      </c>
      <c r="S22437">
        <v>0</v>
      </c>
    </row>
    <row r="22438" spans="1:19" x14ac:dyDescent="0.3">
      <c r="A22438" t="str">
        <f t="shared" si="12"/>
        <v>First Home CareTST CombinedAug-24</v>
      </c>
      <c r="B22438" s="171" t="s">
        <v>44047</v>
      </c>
      <c r="C22438" s="171" t="s">
        <v>10531</v>
      </c>
      <c r="D22438" s="171" t="s">
        <v>4</v>
      </c>
      <c r="E22438" s="11">
        <v>45505</v>
      </c>
      <c r="F22438">
        <v>0</v>
      </c>
      <c r="G22438">
        <v>0</v>
      </c>
      <c r="I22438">
        <v>0</v>
      </c>
      <c r="J22438">
        <v>0</v>
      </c>
      <c r="L22438">
        <v>0</v>
      </c>
      <c r="N22438">
        <v>0</v>
      </c>
      <c r="P22438">
        <v>0</v>
      </c>
      <c r="Q22438">
        <v>0</v>
      </c>
      <c r="S22438">
        <v>0</v>
      </c>
    </row>
    <row r="22439" spans="1:19" x14ac:dyDescent="0.3">
      <c r="A22439" t="str">
        <f t="shared" si="12"/>
        <v>Foundations for Home &amp; CommunityTST CombinedAug-24</v>
      </c>
      <c r="B22439" s="171" t="s">
        <v>44048</v>
      </c>
      <c r="C22439" s="171" t="s">
        <v>14880</v>
      </c>
      <c r="D22439" s="171" t="s">
        <v>4</v>
      </c>
      <c r="E22439" s="11">
        <v>45505</v>
      </c>
      <c r="F22439">
        <v>0</v>
      </c>
      <c r="G22439">
        <v>0</v>
      </c>
      <c r="I22439">
        <v>0</v>
      </c>
      <c r="J22439">
        <v>0</v>
      </c>
      <c r="L22439">
        <v>0</v>
      </c>
      <c r="N22439">
        <v>0</v>
      </c>
      <c r="P22439">
        <v>0</v>
      </c>
      <c r="Q22439">
        <v>0</v>
      </c>
      <c r="S22439">
        <v>0</v>
      </c>
    </row>
    <row r="22440" spans="1:19" x14ac:dyDescent="0.3">
      <c r="A22440" t="str">
        <f t="shared" si="12"/>
        <v>HillcrestTST CombinedAug-24</v>
      </c>
      <c r="B22440" s="171" t="s">
        <v>44049</v>
      </c>
      <c r="C22440" s="171" t="s">
        <v>10534</v>
      </c>
      <c r="D22440" s="171" t="s">
        <v>4</v>
      </c>
      <c r="E22440" s="11">
        <v>45505</v>
      </c>
      <c r="F22440">
        <v>1.5</v>
      </c>
      <c r="G22440">
        <v>3</v>
      </c>
      <c r="I22440">
        <v>5</v>
      </c>
      <c r="J22440">
        <v>8</v>
      </c>
      <c r="L22440">
        <v>17</v>
      </c>
      <c r="N22440">
        <v>5</v>
      </c>
      <c r="P22440">
        <v>0</v>
      </c>
      <c r="Q22440">
        <v>0</v>
      </c>
      <c r="S22440">
        <v>0</v>
      </c>
    </row>
    <row r="22441" spans="1:19" x14ac:dyDescent="0.3">
      <c r="A22441" t="str">
        <f t="shared" si="12"/>
        <v>MD Family ResourcesTST CombinedAug-24</v>
      </c>
      <c r="B22441" s="171" t="s">
        <v>44050</v>
      </c>
      <c r="C22441" s="171" t="s">
        <v>10537</v>
      </c>
      <c r="D22441" s="171" t="s">
        <v>4</v>
      </c>
      <c r="E22441" s="11">
        <v>45505</v>
      </c>
      <c r="F22441">
        <v>0</v>
      </c>
      <c r="G22441">
        <v>2</v>
      </c>
      <c r="I22441">
        <v>0</v>
      </c>
      <c r="J22441">
        <v>0</v>
      </c>
      <c r="L22441">
        <v>11</v>
      </c>
      <c r="N22441">
        <v>0</v>
      </c>
      <c r="P22441">
        <v>0</v>
      </c>
      <c r="Q22441">
        <v>0</v>
      </c>
      <c r="S22441">
        <v>0</v>
      </c>
    </row>
    <row r="22442" spans="1:19" x14ac:dyDescent="0.3">
      <c r="A22442" t="str">
        <f t="shared" si="12"/>
        <v>Marys CenterCPP-FV CombinedAug-24</v>
      </c>
      <c r="B22442" s="171" t="s">
        <v>44051</v>
      </c>
      <c r="C22442" s="171" t="s">
        <v>15347</v>
      </c>
      <c r="D22442" s="171" t="s">
        <v>4</v>
      </c>
      <c r="E22442" s="11">
        <v>45505</v>
      </c>
      <c r="F22442">
        <v>1.5</v>
      </c>
      <c r="G22442">
        <v>1</v>
      </c>
      <c r="I22442">
        <v>5</v>
      </c>
      <c r="J22442">
        <v>9</v>
      </c>
      <c r="L22442">
        <v>6</v>
      </c>
      <c r="N22442">
        <v>5</v>
      </c>
      <c r="P22442">
        <v>0</v>
      </c>
      <c r="Q22442">
        <v>0</v>
      </c>
      <c r="S22442">
        <v>0</v>
      </c>
    </row>
    <row r="22443" spans="1:19" x14ac:dyDescent="0.3">
      <c r="A22443" t="str">
        <f t="shared" si="12"/>
        <v>PIECECPP-FV CombinedAug-24</v>
      </c>
      <c r="B22443" s="171" t="s">
        <v>44052</v>
      </c>
      <c r="C22443" s="171" t="s">
        <v>203</v>
      </c>
      <c r="D22443" s="171" t="s">
        <v>4</v>
      </c>
      <c r="E22443" s="11">
        <v>45505</v>
      </c>
      <c r="F22443">
        <v>3</v>
      </c>
      <c r="G22443">
        <v>3</v>
      </c>
      <c r="I22443">
        <v>3</v>
      </c>
      <c r="J22443">
        <v>15</v>
      </c>
      <c r="L22443">
        <v>15</v>
      </c>
      <c r="N22443">
        <v>2</v>
      </c>
      <c r="P22443">
        <v>2</v>
      </c>
      <c r="Q22443">
        <v>2</v>
      </c>
      <c r="S22443">
        <v>1</v>
      </c>
    </row>
    <row r="22444" spans="1:19" x14ac:dyDescent="0.3">
      <c r="A22444" t="str">
        <f t="shared" si="12"/>
        <v>Community ConnectionsCPP-FV CombinedAug-24</v>
      </c>
      <c r="B22444" s="171" t="s">
        <v>44053</v>
      </c>
      <c r="C22444" s="171" t="s">
        <v>15340</v>
      </c>
      <c r="D22444" s="171" t="s">
        <v>4</v>
      </c>
      <c r="E22444" s="11">
        <v>45505</v>
      </c>
      <c r="F22444">
        <v>0</v>
      </c>
      <c r="G22444">
        <v>0</v>
      </c>
      <c r="I22444">
        <v>0</v>
      </c>
      <c r="J22444">
        <v>0</v>
      </c>
      <c r="L22444">
        <v>0</v>
      </c>
      <c r="N22444">
        <v>0</v>
      </c>
      <c r="P22444">
        <v>0</v>
      </c>
      <c r="Q22444">
        <v>0</v>
      </c>
      <c r="S22444">
        <v>0</v>
      </c>
    </row>
    <row r="22445" spans="1:19" x14ac:dyDescent="0.3">
      <c r="A22445" t="str">
        <f t="shared" ref="A22445:A22508" si="13">C22445&amp;" "&amp;D22445&amp;"Aug-24"</f>
        <v>Community ConnectionsPCIT CombinedAug-24</v>
      </c>
      <c r="B22445" s="171" t="s">
        <v>44054</v>
      </c>
      <c r="C22445" s="171" t="s">
        <v>16544</v>
      </c>
      <c r="D22445" s="171" t="s">
        <v>4</v>
      </c>
      <c r="E22445" s="11">
        <v>45505</v>
      </c>
      <c r="F22445">
        <v>0</v>
      </c>
      <c r="G22445">
        <v>0</v>
      </c>
      <c r="I22445">
        <v>0</v>
      </c>
      <c r="J22445">
        <v>0</v>
      </c>
      <c r="L22445">
        <v>0</v>
      </c>
      <c r="N22445">
        <v>0</v>
      </c>
      <c r="P22445">
        <v>0</v>
      </c>
      <c r="Q22445">
        <v>0</v>
      </c>
      <c r="S22445">
        <v>0</v>
      </c>
    </row>
    <row r="22446" spans="1:19" x14ac:dyDescent="0.3">
      <c r="A22446" t="str">
        <f t="shared" si="13"/>
        <v>Marys CenterPCIT CombinedAug-24</v>
      </c>
      <c r="B22446" s="171" t="s">
        <v>44055</v>
      </c>
      <c r="C22446" s="171" t="s">
        <v>176</v>
      </c>
      <c r="D22446" s="171" t="s">
        <v>4</v>
      </c>
      <c r="E22446" s="11">
        <v>45505</v>
      </c>
      <c r="F22446">
        <v>2</v>
      </c>
      <c r="G22446">
        <v>2</v>
      </c>
      <c r="I22446">
        <v>6</v>
      </c>
      <c r="J22446">
        <v>11</v>
      </c>
      <c r="L22446">
        <v>11</v>
      </c>
      <c r="N22446">
        <v>6</v>
      </c>
      <c r="P22446">
        <v>0</v>
      </c>
      <c r="Q22446">
        <v>0</v>
      </c>
      <c r="S22446">
        <v>0</v>
      </c>
    </row>
    <row r="22447" spans="1:19" x14ac:dyDescent="0.3">
      <c r="A22447" t="str">
        <f t="shared" si="13"/>
        <v>PIECEPCIT CombinedAug-24</v>
      </c>
      <c r="B22447" s="171" t="s">
        <v>44056</v>
      </c>
      <c r="C22447" s="171" t="s">
        <v>206</v>
      </c>
      <c r="D22447" s="171" t="s">
        <v>4</v>
      </c>
      <c r="E22447" s="11">
        <v>45505</v>
      </c>
      <c r="F22447">
        <v>1.5</v>
      </c>
      <c r="G22447">
        <v>2</v>
      </c>
      <c r="I22447">
        <v>1</v>
      </c>
      <c r="J22447">
        <v>7</v>
      </c>
      <c r="L22447">
        <v>8</v>
      </c>
      <c r="N22447">
        <v>1</v>
      </c>
      <c r="P22447">
        <v>0</v>
      </c>
      <c r="Q22447">
        <v>0</v>
      </c>
      <c r="S22447">
        <v>0</v>
      </c>
    </row>
    <row r="22448" spans="1:19" x14ac:dyDescent="0.3">
      <c r="A22448" t="str">
        <f t="shared" si="13"/>
        <v>Better MorningsFFT FFAug-24</v>
      </c>
      <c r="B22448" s="171" t="s">
        <v>43944</v>
      </c>
      <c r="C22448" s="171" t="s">
        <v>24284</v>
      </c>
      <c r="D22448" s="171" t="s">
        <v>80</v>
      </c>
      <c r="E22448" s="11">
        <v>45505</v>
      </c>
      <c r="F22448">
        <v>7</v>
      </c>
      <c r="G22448">
        <v>10</v>
      </c>
      <c r="I22448">
        <v>24</v>
      </c>
      <c r="J22448">
        <v>34</v>
      </c>
      <c r="L22448">
        <v>45</v>
      </c>
      <c r="N22448">
        <v>18</v>
      </c>
      <c r="P22448">
        <v>7</v>
      </c>
      <c r="Q22448">
        <v>11</v>
      </c>
      <c r="S22448">
        <v>6</v>
      </c>
    </row>
    <row r="22449" spans="1:19" x14ac:dyDescent="0.3">
      <c r="A22449" t="str">
        <f t="shared" si="13"/>
        <v>CatholicAll FFAug-24</v>
      </c>
      <c r="B22449" s="171" t="s">
        <v>44057</v>
      </c>
      <c r="C22449" s="171" t="s">
        <v>18229</v>
      </c>
      <c r="D22449" s="171" t="s">
        <v>80</v>
      </c>
      <c r="E22449" s="11">
        <v>45505</v>
      </c>
      <c r="F22449">
        <v>0</v>
      </c>
      <c r="G22449">
        <v>0</v>
      </c>
      <c r="I22449">
        <v>0</v>
      </c>
      <c r="J22449">
        <v>0</v>
      </c>
      <c r="L22449">
        <v>0</v>
      </c>
      <c r="N22449">
        <v>0</v>
      </c>
      <c r="P22449">
        <v>0</v>
      </c>
      <c r="Q22449">
        <v>0</v>
      </c>
      <c r="S22449">
        <v>0</v>
      </c>
    </row>
    <row r="22450" spans="1:19" x14ac:dyDescent="0.3">
      <c r="A22450" t="str">
        <f t="shared" si="13"/>
        <v>ContemporaryAll FFAug-24</v>
      </c>
      <c r="B22450" s="171" t="s">
        <v>44058</v>
      </c>
      <c r="C22450" s="171" t="s">
        <v>9887</v>
      </c>
      <c r="D22450" s="171" t="s">
        <v>80</v>
      </c>
      <c r="E22450" s="11">
        <v>45505</v>
      </c>
      <c r="F22450">
        <v>0</v>
      </c>
      <c r="G22450">
        <v>0</v>
      </c>
      <c r="I22450">
        <v>0</v>
      </c>
      <c r="J22450">
        <v>0</v>
      </c>
      <c r="L22450">
        <v>0</v>
      </c>
      <c r="N22450">
        <v>0</v>
      </c>
      <c r="P22450">
        <v>0</v>
      </c>
      <c r="Q22450">
        <v>0</v>
      </c>
      <c r="S22450">
        <v>0</v>
      </c>
    </row>
    <row r="22451" spans="1:19" x14ac:dyDescent="0.3">
      <c r="A22451" t="str">
        <f t="shared" si="13"/>
        <v>DBH Parent SupportAll FFAug-24</v>
      </c>
      <c r="B22451" s="171" t="s">
        <v>44059</v>
      </c>
      <c r="C22451" s="171" t="s">
        <v>35010</v>
      </c>
      <c r="D22451" s="171" t="s">
        <v>80</v>
      </c>
      <c r="E22451" s="11">
        <v>45505</v>
      </c>
      <c r="F22451">
        <v>0</v>
      </c>
      <c r="G22451">
        <v>0</v>
      </c>
      <c r="I22451">
        <v>0</v>
      </c>
      <c r="J22451">
        <v>0</v>
      </c>
      <c r="L22451">
        <v>0</v>
      </c>
      <c r="N22451">
        <v>0</v>
      </c>
      <c r="P22451">
        <v>0</v>
      </c>
      <c r="Q22451">
        <v>0</v>
      </c>
      <c r="S22451">
        <v>0</v>
      </c>
    </row>
    <row r="22452" spans="1:19" x14ac:dyDescent="0.3">
      <c r="A22452" t="str">
        <f t="shared" si="13"/>
        <v>Family MattersAll FFAug-24</v>
      </c>
      <c r="B22452" s="171" t="s">
        <v>44060</v>
      </c>
      <c r="C22452" s="171" t="s">
        <v>11260</v>
      </c>
      <c r="D22452" s="171" t="s">
        <v>80</v>
      </c>
      <c r="E22452" s="11">
        <v>45505</v>
      </c>
      <c r="F22452">
        <v>0</v>
      </c>
      <c r="G22452">
        <v>0</v>
      </c>
      <c r="I22452">
        <v>0</v>
      </c>
      <c r="J22452">
        <v>0</v>
      </c>
      <c r="L22452">
        <v>0</v>
      </c>
      <c r="N22452">
        <v>0</v>
      </c>
      <c r="P22452">
        <v>0</v>
      </c>
      <c r="Q22452">
        <v>0</v>
      </c>
      <c r="S22452">
        <v>0</v>
      </c>
    </row>
    <row r="22453" spans="1:19" x14ac:dyDescent="0.3">
      <c r="A22453" t="str">
        <f t="shared" si="13"/>
        <v>Federal City All FFAug-24</v>
      </c>
      <c r="B22453" s="171" t="s">
        <v>44061</v>
      </c>
      <c r="C22453" s="171" t="s">
        <v>21284</v>
      </c>
      <c r="D22453" s="171" t="s">
        <v>80</v>
      </c>
      <c r="E22453" s="11">
        <v>45505</v>
      </c>
      <c r="F22453">
        <v>0</v>
      </c>
      <c r="G22453">
        <v>0</v>
      </c>
      <c r="I22453">
        <v>0</v>
      </c>
      <c r="J22453">
        <v>0</v>
      </c>
      <c r="L22453">
        <v>0</v>
      </c>
      <c r="N22453">
        <v>0</v>
      </c>
      <c r="P22453">
        <v>0</v>
      </c>
      <c r="Q22453">
        <v>0</v>
      </c>
      <c r="S22453">
        <v>0</v>
      </c>
    </row>
    <row r="22454" spans="1:19" x14ac:dyDescent="0.3">
      <c r="A22454" t="str">
        <f t="shared" si="13"/>
        <v>First Home CareAll FFAug-24</v>
      </c>
      <c r="B22454" s="171" t="s">
        <v>44062</v>
      </c>
      <c r="C22454" s="171" t="s">
        <v>125</v>
      </c>
      <c r="D22454" s="171" t="s">
        <v>80</v>
      </c>
      <c r="E22454" s="11">
        <v>45505</v>
      </c>
      <c r="F22454">
        <v>0</v>
      </c>
      <c r="G22454">
        <v>0</v>
      </c>
      <c r="I22454">
        <v>0</v>
      </c>
      <c r="J22454">
        <v>0</v>
      </c>
      <c r="L22454">
        <v>0</v>
      </c>
      <c r="N22454">
        <v>0</v>
      </c>
      <c r="P22454">
        <v>0</v>
      </c>
      <c r="Q22454">
        <v>0</v>
      </c>
      <c r="S22454">
        <v>0</v>
      </c>
    </row>
    <row r="22455" spans="1:19" x14ac:dyDescent="0.3">
      <c r="A22455" t="str">
        <f t="shared" si="13"/>
        <v>Foundations for Home &amp; CommunityAll FFAug-24</v>
      </c>
      <c r="B22455" s="171" t="s">
        <v>44063</v>
      </c>
      <c r="C22455" s="171" t="s">
        <v>14899</v>
      </c>
      <c r="D22455" s="171" t="s">
        <v>80</v>
      </c>
      <c r="E22455" s="11">
        <v>45505</v>
      </c>
      <c r="F22455">
        <v>0</v>
      </c>
      <c r="G22455">
        <v>0</v>
      </c>
      <c r="I22455">
        <v>0</v>
      </c>
      <c r="J22455">
        <v>0</v>
      </c>
      <c r="L22455">
        <v>0</v>
      </c>
      <c r="N22455">
        <v>0</v>
      </c>
      <c r="P22455">
        <v>0</v>
      </c>
      <c r="Q22455">
        <v>0</v>
      </c>
      <c r="S22455">
        <v>0</v>
      </c>
    </row>
    <row r="22456" spans="1:19" x14ac:dyDescent="0.3">
      <c r="A22456" t="str">
        <f t="shared" si="13"/>
        <v>FPSAll FFAug-24</v>
      </c>
      <c r="B22456" s="171" t="s">
        <v>44064</v>
      </c>
      <c r="C22456" s="171" t="s">
        <v>137</v>
      </c>
      <c r="D22456" s="171" t="s">
        <v>80</v>
      </c>
      <c r="E22456" s="11">
        <v>45505</v>
      </c>
      <c r="F22456">
        <v>0</v>
      </c>
      <c r="G22456">
        <v>0</v>
      </c>
      <c r="I22456">
        <v>0</v>
      </c>
      <c r="J22456">
        <v>0</v>
      </c>
      <c r="L22456">
        <v>0</v>
      </c>
      <c r="N22456">
        <v>0</v>
      </c>
      <c r="P22456">
        <v>0</v>
      </c>
      <c r="Q22456">
        <v>0</v>
      </c>
      <c r="S22456">
        <v>0</v>
      </c>
    </row>
    <row r="22457" spans="1:19" x14ac:dyDescent="0.3">
      <c r="A22457" t="str">
        <f t="shared" si="13"/>
        <v>Green DoorAll FFAug-24</v>
      </c>
      <c r="B22457" s="171" t="s">
        <v>44065</v>
      </c>
      <c r="C22457" s="171" t="s">
        <v>8615</v>
      </c>
      <c r="D22457" s="171" t="s">
        <v>80</v>
      </c>
      <c r="E22457" s="11">
        <v>45505</v>
      </c>
      <c r="F22457">
        <v>0</v>
      </c>
      <c r="G22457">
        <v>0</v>
      </c>
      <c r="I22457">
        <v>0</v>
      </c>
      <c r="J22457">
        <v>0</v>
      </c>
      <c r="L22457">
        <v>0</v>
      </c>
      <c r="N22457">
        <v>0</v>
      </c>
      <c r="P22457">
        <v>0</v>
      </c>
      <c r="Q22457">
        <v>0</v>
      </c>
      <c r="S22457">
        <v>0</v>
      </c>
    </row>
    <row r="22458" spans="1:19" x14ac:dyDescent="0.3">
      <c r="A22458" t="str">
        <f t="shared" si="13"/>
        <v>Healthy FuturesAll FFAug-24</v>
      </c>
      <c r="B22458" s="171" t="s">
        <v>44066</v>
      </c>
      <c r="C22458" s="171" t="s">
        <v>35025</v>
      </c>
      <c r="D22458" s="171" t="s">
        <v>80</v>
      </c>
      <c r="E22458" s="11">
        <v>45505</v>
      </c>
      <c r="F22458">
        <v>0</v>
      </c>
      <c r="G22458">
        <v>0</v>
      </c>
      <c r="I22458">
        <v>0</v>
      </c>
      <c r="J22458">
        <v>0</v>
      </c>
      <c r="L22458">
        <v>0</v>
      </c>
      <c r="N22458">
        <v>0</v>
      </c>
      <c r="P22458">
        <v>0</v>
      </c>
      <c r="Q22458">
        <v>0</v>
      </c>
      <c r="S22458">
        <v>0</v>
      </c>
    </row>
    <row r="22459" spans="1:19" x14ac:dyDescent="0.3">
      <c r="A22459" t="str">
        <f t="shared" si="13"/>
        <v>HillcrestAll FFAug-24</v>
      </c>
      <c r="B22459" s="171" t="s">
        <v>44067</v>
      </c>
      <c r="C22459" s="171" t="s">
        <v>146</v>
      </c>
      <c r="D22459" s="171" t="s">
        <v>80</v>
      </c>
      <c r="E22459" s="11">
        <v>45505</v>
      </c>
      <c r="F22459">
        <v>8</v>
      </c>
      <c r="G22459">
        <v>11</v>
      </c>
      <c r="I22459">
        <v>28</v>
      </c>
      <c r="J22459">
        <v>40</v>
      </c>
      <c r="L22459">
        <v>58</v>
      </c>
      <c r="N22459">
        <v>25</v>
      </c>
      <c r="P22459">
        <v>1</v>
      </c>
      <c r="Q22459">
        <v>2</v>
      </c>
      <c r="S22459">
        <v>3</v>
      </c>
    </row>
    <row r="22460" spans="1:19" x14ac:dyDescent="0.3">
      <c r="A22460" t="str">
        <f t="shared" si="13"/>
        <v>LAYCAll FFAug-24</v>
      </c>
      <c r="B22460" s="171" t="s">
        <v>44068</v>
      </c>
      <c r="C22460" s="171" t="s">
        <v>161</v>
      </c>
      <c r="D22460" s="171" t="s">
        <v>80</v>
      </c>
      <c r="E22460" s="11">
        <v>45505</v>
      </c>
      <c r="F22460">
        <v>2</v>
      </c>
      <c r="G22460">
        <v>4</v>
      </c>
      <c r="I22460">
        <v>5</v>
      </c>
      <c r="J22460">
        <v>12</v>
      </c>
      <c r="L22460">
        <v>24</v>
      </c>
      <c r="N22460">
        <v>5</v>
      </c>
      <c r="P22460">
        <v>0</v>
      </c>
      <c r="Q22460">
        <v>0</v>
      </c>
      <c r="S22460">
        <v>0</v>
      </c>
    </row>
    <row r="22461" spans="1:19" x14ac:dyDescent="0.3">
      <c r="A22461" t="str">
        <f t="shared" si="13"/>
        <v>LCSAll FFAug-24</v>
      </c>
      <c r="B22461" s="171" t="s">
        <v>44069</v>
      </c>
      <c r="C22461" s="171" t="s">
        <v>18252</v>
      </c>
      <c r="D22461" s="171" t="s">
        <v>80</v>
      </c>
      <c r="E22461" s="11">
        <v>45505</v>
      </c>
      <c r="F22461">
        <v>0</v>
      </c>
      <c r="G22461">
        <v>0</v>
      </c>
      <c r="I22461">
        <v>0</v>
      </c>
      <c r="J22461">
        <v>0</v>
      </c>
      <c r="L22461">
        <v>0</v>
      </c>
      <c r="N22461">
        <v>0</v>
      </c>
      <c r="P22461">
        <v>0</v>
      </c>
      <c r="Q22461">
        <v>0</v>
      </c>
      <c r="S22461">
        <v>0</v>
      </c>
    </row>
    <row r="22462" spans="1:19" x14ac:dyDescent="0.3">
      <c r="A22462" t="str">
        <f t="shared" si="13"/>
        <v>LESAll FFAug-24</v>
      </c>
      <c r="B22462" s="171" t="s">
        <v>44070</v>
      </c>
      <c r="C22462" s="171" t="s">
        <v>167</v>
      </c>
      <c r="D22462" s="171" t="s">
        <v>80</v>
      </c>
      <c r="E22462" s="11">
        <v>45505</v>
      </c>
      <c r="F22462">
        <v>2.5</v>
      </c>
      <c r="G22462">
        <v>4.5</v>
      </c>
      <c r="I22462">
        <v>12</v>
      </c>
      <c r="J22462">
        <v>35</v>
      </c>
      <c r="L22462">
        <v>53</v>
      </c>
      <c r="N22462">
        <v>12</v>
      </c>
      <c r="P22462">
        <v>0</v>
      </c>
      <c r="Q22462">
        <v>0</v>
      </c>
      <c r="S22462">
        <v>0</v>
      </c>
    </row>
    <row r="22463" spans="1:19" x14ac:dyDescent="0.3">
      <c r="A22463" t="str">
        <f t="shared" si="13"/>
        <v>MBI HSAll FFAug-24</v>
      </c>
      <c r="B22463" s="171" t="s">
        <v>44071</v>
      </c>
      <c r="C22463" s="171" t="s">
        <v>179</v>
      </c>
      <c r="D22463" s="171" t="s">
        <v>80</v>
      </c>
      <c r="E22463" s="11">
        <v>45505</v>
      </c>
      <c r="F22463">
        <v>11</v>
      </c>
      <c r="G22463">
        <v>16</v>
      </c>
      <c r="I22463">
        <v>55</v>
      </c>
      <c r="J22463">
        <v>105</v>
      </c>
      <c r="L22463">
        <v>148</v>
      </c>
      <c r="N22463">
        <v>48</v>
      </c>
      <c r="P22463">
        <v>2</v>
      </c>
      <c r="Q22463">
        <v>2</v>
      </c>
      <c r="S22463">
        <v>7</v>
      </c>
    </row>
    <row r="22464" spans="1:19" x14ac:dyDescent="0.3">
      <c r="A22464" t="str">
        <f t="shared" si="13"/>
        <v>MD Family ResourcesAll FFAug-24</v>
      </c>
      <c r="B22464" s="171" t="s">
        <v>44072</v>
      </c>
      <c r="C22464" s="171" t="s">
        <v>185</v>
      </c>
      <c r="D22464" s="171" t="s">
        <v>80</v>
      </c>
      <c r="E22464" s="11">
        <v>45505</v>
      </c>
      <c r="F22464">
        <v>1.5</v>
      </c>
      <c r="G22464">
        <v>8</v>
      </c>
      <c r="I22464">
        <v>5</v>
      </c>
      <c r="J22464">
        <v>8</v>
      </c>
      <c r="L22464">
        <v>40</v>
      </c>
      <c r="N22464">
        <v>4</v>
      </c>
      <c r="P22464">
        <v>1</v>
      </c>
      <c r="Q22464">
        <v>1</v>
      </c>
      <c r="S22464">
        <v>2</v>
      </c>
    </row>
    <row r="22465" spans="1:19" x14ac:dyDescent="0.3">
      <c r="A22465" t="str">
        <f t="shared" si="13"/>
        <v>PASSAll FFAug-24</v>
      </c>
      <c r="B22465" s="171" t="s">
        <v>44073</v>
      </c>
      <c r="C22465" s="171" t="s">
        <v>191</v>
      </c>
      <c r="D22465" s="171" t="s">
        <v>80</v>
      </c>
      <c r="E22465" s="11">
        <v>45505</v>
      </c>
      <c r="F22465">
        <v>10</v>
      </c>
      <c r="G22465">
        <v>13</v>
      </c>
      <c r="I22465">
        <v>87</v>
      </c>
      <c r="J22465">
        <v>92</v>
      </c>
      <c r="L22465">
        <v>107</v>
      </c>
      <c r="N22465">
        <v>78</v>
      </c>
      <c r="P22465">
        <v>7</v>
      </c>
      <c r="Q22465">
        <v>13</v>
      </c>
      <c r="S22465">
        <v>9</v>
      </c>
    </row>
    <row r="22466" spans="1:19" x14ac:dyDescent="0.3">
      <c r="A22466" t="str">
        <f t="shared" si="13"/>
        <v>RiversideAll FFAug-24</v>
      </c>
      <c r="B22466" s="171" t="s">
        <v>44074</v>
      </c>
      <c r="C22466" s="171" t="s">
        <v>212</v>
      </c>
      <c r="D22466" s="171" t="s">
        <v>80</v>
      </c>
      <c r="E22466" s="11">
        <v>45505</v>
      </c>
      <c r="F22466">
        <v>0</v>
      </c>
      <c r="G22466">
        <v>0</v>
      </c>
      <c r="I22466">
        <v>0</v>
      </c>
      <c r="J22466">
        <v>0</v>
      </c>
      <c r="L22466">
        <v>0</v>
      </c>
      <c r="N22466">
        <v>0</v>
      </c>
      <c r="P22466">
        <v>0</v>
      </c>
      <c r="Q22466">
        <v>0</v>
      </c>
      <c r="S22466">
        <v>0</v>
      </c>
    </row>
    <row r="22467" spans="1:19" x14ac:dyDescent="0.3">
      <c r="A22467" t="str">
        <f t="shared" si="13"/>
        <v>TFCCAll FFAug-24</v>
      </c>
      <c r="B22467" s="171" t="s">
        <v>44075</v>
      </c>
      <c r="C22467" s="171" t="s">
        <v>215</v>
      </c>
      <c r="D22467" s="171" t="s">
        <v>80</v>
      </c>
      <c r="E22467" s="11">
        <v>45505</v>
      </c>
      <c r="F22467">
        <v>0</v>
      </c>
      <c r="G22467">
        <v>0</v>
      </c>
      <c r="I22467">
        <v>0</v>
      </c>
      <c r="J22467">
        <v>0</v>
      </c>
      <c r="L22467">
        <v>0</v>
      </c>
      <c r="N22467">
        <v>0</v>
      </c>
      <c r="P22467">
        <v>0</v>
      </c>
      <c r="Q22467">
        <v>0</v>
      </c>
      <c r="S22467">
        <v>0</v>
      </c>
    </row>
    <row r="22468" spans="1:19" x14ac:dyDescent="0.3">
      <c r="A22468" t="str">
        <f t="shared" si="13"/>
        <v>TFCCAll FFAug-24</v>
      </c>
      <c r="B22468" s="171" t="s">
        <v>44075</v>
      </c>
      <c r="C22468" s="171" t="s">
        <v>215</v>
      </c>
      <c r="D22468" s="171" t="s">
        <v>80</v>
      </c>
      <c r="E22468" s="11">
        <v>45505</v>
      </c>
      <c r="F22468">
        <v>6</v>
      </c>
      <c r="G22468">
        <v>4</v>
      </c>
      <c r="I22468">
        <v>38</v>
      </c>
      <c r="J22468">
        <v>66</v>
      </c>
      <c r="L22468">
        <v>44</v>
      </c>
      <c r="N22468">
        <v>29</v>
      </c>
      <c r="P22468">
        <v>0</v>
      </c>
      <c r="Q22468">
        <v>0</v>
      </c>
      <c r="S22468">
        <v>9</v>
      </c>
    </row>
    <row r="22469" spans="1:19" x14ac:dyDescent="0.3">
      <c r="A22469" t="str">
        <f t="shared" si="13"/>
        <v>UniversalAll FFAug-24</v>
      </c>
      <c r="B22469" s="171" t="s">
        <v>44076</v>
      </c>
      <c r="C22469" s="171" t="s">
        <v>221</v>
      </c>
      <c r="D22469" s="171" t="s">
        <v>80</v>
      </c>
      <c r="E22469" s="11">
        <v>45505</v>
      </c>
      <c r="F22469">
        <v>0</v>
      </c>
      <c r="G22469">
        <v>0</v>
      </c>
      <c r="I22469">
        <v>0</v>
      </c>
      <c r="J22469">
        <v>0</v>
      </c>
      <c r="L22469">
        <v>0</v>
      </c>
      <c r="N22469">
        <v>0</v>
      </c>
      <c r="P22469">
        <v>0</v>
      </c>
      <c r="Q22469">
        <v>0</v>
      </c>
      <c r="S22469">
        <v>0</v>
      </c>
    </row>
    <row r="22470" spans="1:19" x14ac:dyDescent="0.3">
      <c r="A22470" t="str">
        <f t="shared" si="13"/>
        <v>Wayne PlaceAll FFAug-24</v>
      </c>
      <c r="B22470" s="171" t="s">
        <v>44077</v>
      </c>
      <c r="C22470" s="171" t="s">
        <v>8233</v>
      </c>
      <c r="D22470" s="171" t="s">
        <v>80</v>
      </c>
      <c r="E22470" s="11">
        <v>45505</v>
      </c>
      <c r="F22470">
        <v>2</v>
      </c>
      <c r="G22470">
        <v>3</v>
      </c>
      <c r="I22470">
        <v>18</v>
      </c>
      <c r="J22470">
        <v>22</v>
      </c>
      <c r="L22470">
        <v>33</v>
      </c>
      <c r="N22470">
        <v>18</v>
      </c>
      <c r="P22470">
        <v>1</v>
      </c>
      <c r="Q22470">
        <v>3</v>
      </c>
      <c r="S22470">
        <v>0</v>
      </c>
    </row>
    <row r="22471" spans="1:19" x14ac:dyDescent="0.3">
      <c r="A22471" t="str">
        <f t="shared" si="13"/>
        <v>Youth VillagesAll FFAug-24</v>
      </c>
      <c r="B22471" s="171" t="s">
        <v>44078</v>
      </c>
      <c r="C22471" s="171" t="s">
        <v>233</v>
      </c>
      <c r="D22471" s="171" t="s">
        <v>80</v>
      </c>
      <c r="E22471" s="11">
        <v>45505</v>
      </c>
      <c r="F22471">
        <v>0</v>
      </c>
      <c r="G22471">
        <v>0</v>
      </c>
      <c r="I22471">
        <v>0</v>
      </c>
      <c r="J22471">
        <v>0</v>
      </c>
      <c r="L22471">
        <v>0</v>
      </c>
      <c r="N22471">
        <v>0</v>
      </c>
      <c r="P22471">
        <v>0</v>
      </c>
      <c r="Q22471">
        <v>0</v>
      </c>
      <c r="S22471">
        <v>0</v>
      </c>
    </row>
    <row r="22472" spans="1:19" x14ac:dyDescent="0.3">
      <c r="A22472" t="str">
        <f t="shared" si="13"/>
        <v>Medstar GeorgetownAll DCSAug-24</v>
      </c>
      <c r="B22472" s="171" t="s">
        <v>44079</v>
      </c>
      <c r="C22472" s="171" t="s">
        <v>24508</v>
      </c>
      <c r="D22472" s="171" t="s">
        <v>15341</v>
      </c>
      <c r="E22472" s="11">
        <v>45505</v>
      </c>
      <c r="F22472">
        <v>0</v>
      </c>
      <c r="G22472">
        <v>0</v>
      </c>
      <c r="I22472">
        <v>0</v>
      </c>
      <c r="J22472">
        <v>0</v>
      </c>
      <c r="L22472">
        <v>0</v>
      </c>
      <c r="N22472">
        <v>0</v>
      </c>
      <c r="P22472">
        <v>0</v>
      </c>
      <c r="Q22472">
        <v>0</v>
      </c>
      <c r="S22472">
        <v>0</v>
      </c>
    </row>
    <row r="22473" spans="1:19" x14ac:dyDescent="0.3">
      <c r="A22473" t="str">
        <f t="shared" si="13"/>
        <v>Medstar GeorgetownAll FFAug-24</v>
      </c>
      <c r="B22473" s="171" t="s">
        <v>44080</v>
      </c>
      <c r="C22473" s="171" t="s">
        <v>24508</v>
      </c>
      <c r="D22473" s="171" t="s">
        <v>80</v>
      </c>
      <c r="E22473" s="11">
        <v>45505</v>
      </c>
      <c r="F22473">
        <v>0</v>
      </c>
      <c r="G22473">
        <v>0</v>
      </c>
      <c r="I22473">
        <v>0</v>
      </c>
      <c r="J22473">
        <v>0</v>
      </c>
      <c r="L22473">
        <v>0</v>
      </c>
      <c r="N22473">
        <v>0</v>
      </c>
      <c r="P22473">
        <v>0</v>
      </c>
      <c r="Q22473">
        <v>0</v>
      </c>
      <c r="S22473">
        <v>0</v>
      </c>
    </row>
    <row r="22474" spans="1:19" x14ac:dyDescent="0.3">
      <c r="A22474" t="str">
        <f t="shared" si="13"/>
        <v>Community ConnectionsAll FFAug-24</v>
      </c>
      <c r="B22474" s="171" t="s">
        <v>44081</v>
      </c>
      <c r="C22474" s="171" t="s">
        <v>107</v>
      </c>
      <c r="D22474" s="171" t="s">
        <v>80</v>
      </c>
      <c r="E22474" s="11">
        <v>45505</v>
      </c>
      <c r="F22474">
        <v>0</v>
      </c>
      <c r="G22474">
        <v>0</v>
      </c>
      <c r="I22474">
        <v>0</v>
      </c>
      <c r="J22474">
        <v>0</v>
      </c>
      <c r="L22474">
        <v>0</v>
      </c>
      <c r="N22474">
        <v>0</v>
      </c>
      <c r="P22474">
        <v>0</v>
      </c>
      <c r="Q22474">
        <v>0</v>
      </c>
      <c r="S22474">
        <v>0</v>
      </c>
    </row>
    <row r="22475" spans="1:19" x14ac:dyDescent="0.3">
      <c r="A22475" t="str">
        <f t="shared" si="13"/>
        <v>Community ConnectionsAll DCSAug-24</v>
      </c>
      <c r="B22475" s="171" t="s">
        <v>44082</v>
      </c>
      <c r="C22475" s="171" t="s">
        <v>107</v>
      </c>
      <c r="D22475" s="171" t="s">
        <v>15341</v>
      </c>
      <c r="E22475" s="11">
        <v>45505</v>
      </c>
      <c r="F22475">
        <v>0</v>
      </c>
      <c r="G22475">
        <v>0</v>
      </c>
      <c r="I22475">
        <v>0</v>
      </c>
      <c r="J22475">
        <v>0</v>
      </c>
      <c r="L22475">
        <v>0</v>
      </c>
      <c r="N22475">
        <v>0</v>
      </c>
      <c r="P22475">
        <v>0</v>
      </c>
      <c r="Q22475">
        <v>0</v>
      </c>
      <c r="S22475">
        <v>0</v>
      </c>
    </row>
    <row r="22476" spans="1:19" x14ac:dyDescent="0.3">
      <c r="A22476" t="str">
        <f t="shared" si="13"/>
        <v>Marys CenterAll FFAug-24</v>
      </c>
      <c r="B22476" s="171" t="s">
        <v>44083</v>
      </c>
      <c r="C22476" s="171" t="s">
        <v>173</v>
      </c>
      <c r="D22476" s="171" t="s">
        <v>80</v>
      </c>
      <c r="E22476" s="11">
        <v>45505</v>
      </c>
      <c r="F22476">
        <v>5</v>
      </c>
      <c r="G22476">
        <v>5</v>
      </c>
      <c r="I22476">
        <v>12</v>
      </c>
      <c r="J22476">
        <v>29</v>
      </c>
      <c r="L22476">
        <v>28</v>
      </c>
      <c r="N22476">
        <v>12</v>
      </c>
      <c r="P22476">
        <v>1</v>
      </c>
      <c r="Q22476">
        <v>1</v>
      </c>
      <c r="S22476">
        <v>0</v>
      </c>
    </row>
    <row r="22477" spans="1:19" x14ac:dyDescent="0.3">
      <c r="A22477" t="str">
        <f t="shared" si="13"/>
        <v>Marys CenterAll DCSAug-24</v>
      </c>
      <c r="B22477" s="171" t="s">
        <v>44084</v>
      </c>
      <c r="C22477" s="171" t="s">
        <v>173</v>
      </c>
      <c r="D22477" s="171" t="s">
        <v>15341</v>
      </c>
      <c r="E22477" s="11">
        <v>45505</v>
      </c>
      <c r="F22477">
        <v>0</v>
      </c>
      <c r="G22477">
        <v>0</v>
      </c>
      <c r="I22477">
        <v>0</v>
      </c>
      <c r="J22477">
        <v>0</v>
      </c>
      <c r="L22477">
        <v>0</v>
      </c>
      <c r="N22477">
        <v>0</v>
      </c>
      <c r="P22477">
        <v>0</v>
      </c>
      <c r="Q22477">
        <v>0</v>
      </c>
      <c r="S22477">
        <v>0</v>
      </c>
    </row>
    <row r="22478" spans="1:19" x14ac:dyDescent="0.3">
      <c r="A22478" t="str">
        <f t="shared" si="13"/>
        <v>PIECEAll FFAug-24</v>
      </c>
      <c r="B22478" s="171" t="s">
        <v>44085</v>
      </c>
      <c r="C22478" s="171" t="s">
        <v>200</v>
      </c>
      <c r="D22478" s="171" t="s">
        <v>80</v>
      </c>
      <c r="E22478" s="11">
        <v>45505</v>
      </c>
      <c r="F22478">
        <v>6</v>
      </c>
      <c r="G22478">
        <v>6.5</v>
      </c>
      <c r="I22478">
        <v>5</v>
      </c>
      <c r="J22478">
        <v>29</v>
      </c>
      <c r="L22478">
        <v>30</v>
      </c>
      <c r="N22478">
        <v>4</v>
      </c>
      <c r="P22478">
        <v>2</v>
      </c>
      <c r="Q22478">
        <v>2</v>
      </c>
      <c r="S22478">
        <v>1</v>
      </c>
    </row>
    <row r="22479" spans="1:19" x14ac:dyDescent="0.3">
      <c r="A22479" t="str">
        <f t="shared" si="13"/>
        <v>PIECEAll DCSAug-24</v>
      </c>
      <c r="B22479" s="171" t="s">
        <v>44086</v>
      </c>
      <c r="C22479" s="171" t="s">
        <v>200</v>
      </c>
      <c r="D22479" s="171" t="s">
        <v>15341</v>
      </c>
      <c r="E22479" s="11">
        <v>45505</v>
      </c>
      <c r="F22479">
        <v>0</v>
      </c>
      <c r="G22479">
        <v>0</v>
      </c>
      <c r="I22479">
        <v>0</v>
      </c>
      <c r="J22479">
        <v>0</v>
      </c>
      <c r="L22479">
        <v>0</v>
      </c>
      <c r="N22479">
        <v>0</v>
      </c>
      <c r="P22479">
        <v>0</v>
      </c>
      <c r="Q22479">
        <v>0</v>
      </c>
      <c r="S22479">
        <v>0</v>
      </c>
    </row>
    <row r="22480" spans="1:19" x14ac:dyDescent="0.3">
      <c r="A22480" t="str">
        <f t="shared" si="13"/>
        <v>Adoptions TogetherAll CombinedAug-24</v>
      </c>
      <c r="B22480" s="171" t="s">
        <v>44087</v>
      </c>
      <c r="C22480" s="171" t="s">
        <v>73</v>
      </c>
      <c r="D22480" s="171" t="s">
        <v>4</v>
      </c>
      <c r="E22480" s="11">
        <v>45505</v>
      </c>
      <c r="F22480">
        <v>0</v>
      </c>
      <c r="G22480">
        <v>0</v>
      </c>
      <c r="I22480">
        <v>0</v>
      </c>
      <c r="J22480">
        <v>0</v>
      </c>
      <c r="L22480">
        <v>0</v>
      </c>
      <c r="N22480">
        <v>0</v>
      </c>
      <c r="P22480">
        <v>0</v>
      </c>
      <c r="Q22480">
        <v>0</v>
      </c>
      <c r="S22480">
        <v>0</v>
      </c>
    </row>
    <row r="22481" spans="1:19" x14ac:dyDescent="0.3">
      <c r="A22481" t="str">
        <f t="shared" si="13"/>
        <v>Better MorningsAll CombinedAug-24</v>
      </c>
      <c r="B22481" s="171" t="s">
        <v>44088</v>
      </c>
      <c r="C22481" s="171" t="s">
        <v>24891</v>
      </c>
      <c r="D22481" s="171" t="s">
        <v>4</v>
      </c>
      <c r="E22481" s="11">
        <v>45505</v>
      </c>
      <c r="F22481">
        <v>7</v>
      </c>
      <c r="G22481">
        <v>10</v>
      </c>
      <c r="I22481">
        <v>24</v>
      </c>
      <c r="J22481">
        <v>34</v>
      </c>
      <c r="L22481">
        <v>45</v>
      </c>
      <c r="N22481">
        <v>18</v>
      </c>
      <c r="P22481">
        <v>7</v>
      </c>
      <c r="Q22481">
        <v>11</v>
      </c>
      <c r="S22481">
        <v>6</v>
      </c>
    </row>
    <row r="22482" spans="1:19" x14ac:dyDescent="0.3">
      <c r="A22482" t="str">
        <f t="shared" si="13"/>
        <v>CatholicAll CombinedAug-24</v>
      </c>
      <c r="B22482" s="171" t="s">
        <v>44089</v>
      </c>
      <c r="C22482" s="171" t="s">
        <v>18229</v>
      </c>
      <c r="D22482" s="171" t="s">
        <v>4</v>
      </c>
      <c r="E22482" s="11">
        <v>45505</v>
      </c>
      <c r="F22482">
        <v>0</v>
      </c>
      <c r="G22482">
        <v>0</v>
      </c>
      <c r="I22482">
        <v>0</v>
      </c>
      <c r="J22482">
        <v>0</v>
      </c>
      <c r="L22482">
        <v>0</v>
      </c>
      <c r="N22482">
        <v>0</v>
      </c>
      <c r="P22482">
        <v>0</v>
      </c>
      <c r="Q22482">
        <v>0</v>
      </c>
      <c r="S22482">
        <v>0</v>
      </c>
    </row>
    <row r="22483" spans="1:19" x14ac:dyDescent="0.3">
      <c r="A22483" t="str">
        <f t="shared" si="13"/>
        <v>Community ConnectionsAll CombinedAug-24</v>
      </c>
      <c r="B22483" s="171" t="s">
        <v>44090</v>
      </c>
      <c r="C22483" s="171" t="s">
        <v>107</v>
      </c>
      <c r="D22483" s="171" t="s">
        <v>4</v>
      </c>
      <c r="E22483" s="11">
        <v>45505</v>
      </c>
      <c r="F22483">
        <v>0</v>
      </c>
      <c r="G22483">
        <v>0</v>
      </c>
      <c r="I22483">
        <v>0</v>
      </c>
      <c r="J22483">
        <v>0</v>
      </c>
      <c r="L22483">
        <v>0</v>
      </c>
      <c r="N22483">
        <v>0</v>
      </c>
      <c r="P22483">
        <v>0</v>
      </c>
      <c r="Q22483">
        <v>0</v>
      </c>
      <c r="S22483">
        <v>0</v>
      </c>
    </row>
    <row r="22484" spans="1:19" x14ac:dyDescent="0.3">
      <c r="A22484" t="str">
        <f t="shared" si="13"/>
        <v>ContemporaryAll CombinedAug-24</v>
      </c>
      <c r="B22484" s="171" t="s">
        <v>44091</v>
      </c>
      <c r="C22484" s="171" t="s">
        <v>9887</v>
      </c>
      <c r="D22484" s="171" t="s">
        <v>4</v>
      </c>
      <c r="E22484" s="11">
        <v>45505</v>
      </c>
      <c r="F22484">
        <v>0</v>
      </c>
      <c r="G22484">
        <v>0</v>
      </c>
      <c r="I22484">
        <v>0</v>
      </c>
      <c r="J22484">
        <v>0</v>
      </c>
      <c r="L22484">
        <v>0</v>
      </c>
      <c r="N22484">
        <v>0</v>
      </c>
      <c r="P22484">
        <v>0</v>
      </c>
      <c r="Q22484">
        <v>0</v>
      </c>
      <c r="S22484">
        <v>0</v>
      </c>
    </row>
    <row r="22485" spans="1:19" x14ac:dyDescent="0.3">
      <c r="A22485" t="str">
        <f t="shared" si="13"/>
        <v>DBH Family SupportAll CombinedAug-24</v>
      </c>
      <c r="B22485" s="171" t="s">
        <v>44092</v>
      </c>
      <c r="C22485" s="171" t="s">
        <v>35078</v>
      </c>
      <c r="D22485" s="171" t="s">
        <v>4</v>
      </c>
      <c r="E22485" s="11">
        <v>45505</v>
      </c>
      <c r="F22485">
        <v>0</v>
      </c>
      <c r="G22485">
        <v>0</v>
      </c>
      <c r="I22485">
        <v>0</v>
      </c>
      <c r="J22485">
        <v>0</v>
      </c>
      <c r="L22485">
        <v>0</v>
      </c>
      <c r="N22485">
        <v>0</v>
      </c>
      <c r="P22485">
        <v>0</v>
      </c>
      <c r="Q22485">
        <v>0</v>
      </c>
      <c r="S22485">
        <v>0</v>
      </c>
    </row>
    <row r="22486" spans="1:19" x14ac:dyDescent="0.3">
      <c r="A22486" t="str">
        <f t="shared" si="13"/>
        <v>Family MattersAll CombinedAug-24</v>
      </c>
      <c r="B22486" s="171" t="s">
        <v>44093</v>
      </c>
      <c r="C22486" s="171" t="s">
        <v>11260</v>
      </c>
      <c r="D22486" s="171" t="s">
        <v>4</v>
      </c>
      <c r="E22486" s="11">
        <v>45505</v>
      </c>
      <c r="F22486">
        <v>0</v>
      </c>
      <c r="G22486">
        <v>0</v>
      </c>
      <c r="I22486">
        <v>0</v>
      </c>
      <c r="J22486">
        <v>0</v>
      </c>
      <c r="L22486">
        <v>0</v>
      </c>
      <c r="N22486">
        <v>0</v>
      </c>
      <c r="P22486">
        <v>0</v>
      </c>
      <c r="Q22486">
        <v>0</v>
      </c>
      <c r="S22486">
        <v>0</v>
      </c>
    </row>
    <row r="22487" spans="1:19" x14ac:dyDescent="0.3">
      <c r="A22487" t="str">
        <f t="shared" si="13"/>
        <v>Federal CityAll CombinedAug-24</v>
      </c>
      <c r="B22487" s="171" t="s">
        <v>44094</v>
      </c>
      <c r="C22487" s="171" t="s">
        <v>122</v>
      </c>
      <c r="D22487" s="171" t="s">
        <v>4</v>
      </c>
      <c r="E22487" s="11">
        <v>45505</v>
      </c>
      <c r="F22487">
        <v>0</v>
      </c>
      <c r="G22487">
        <v>0</v>
      </c>
      <c r="I22487">
        <v>0</v>
      </c>
      <c r="J22487">
        <v>0</v>
      </c>
      <c r="L22487">
        <v>0</v>
      </c>
      <c r="N22487">
        <v>0</v>
      </c>
      <c r="P22487">
        <v>0</v>
      </c>
      <c r="Q22487">
        <v>0</v>
      </c>
      <c r="S22487">
        <v>0</v>
      </c>
    </row>
    <row r="22488" spans="1:19" x14ac:dyDescent="0.3">
      <c r="A22488" t="str">
        <f t="shared" si="13"/>
        <v>First Home CareAll CombinedAug-24</v>
      </c>
      <c r="B22488" s="171" t="s">
        <v>44095</v>
      </c>
      <c r="C22488" s="171" t="s">
        <v>125</v>
      </c>
      <c r="D22488" s="171" t="s">
        <v>4</v>
      </c>
      <c r="E22488" s="11">
        <v>45505</v>
      </c>
      <c r="F22488">
        <v>0</v>
      </c>
      <c r="G22488">
        <v>0</v>
      </c>
      <c r="I22488">
        <v>0</v>
      </c>
      <c r="J22488">
        <v>0</v>
      </c>
      <c r="L22488">
        <v>0</v>
      </c>
      <c r="N22488">
        <v>0</v>
      </c>
      <c r="P22488">
        <v>0</v>
      </c>
      <c r="Q22488">
        <v>0</v>
      </c>
      <c r="S22488">
        <v>0</v>
      </c>
    </row>
    <row r="22489" spans="1:19" x14ac:dyDescent="0.3">
      <c r="A22489" t="str">
        <f t="shared" si="13"/>
        <v>Foundations for Home &amp; CommunityAll CombinedAug-24</v>
      </c>
      <c r="B22489" s="171" t="s">
        <v>44096</v>
      </c>
      <c r="C22489" s="171" t="s">
        <v>14899</v>
      </c>
      <c r="D22489" s="171" t="s">
        <v>4</v>
      </c>
      <c r="E22489" s="11">
        <v>45505</v>
      </c>
      <c r="F22489">
        <v>0</v>
      </c>
      <c r="G22489">
        <v>0</v>
      </c>
      <c r="I22489">
        <v>0</v>
      </c>
      <c r="J22489">
        <v>0</v>
      </c>
      <c r="L22489">
        <v>0</v>
      </c>
      <c r="N22489">
        <v>0</v>
      </c>
      <c r="P22489">
        <v>0</v>
      </c>
      <c r="Q22489">
        <v>0</v>
      </c>
      <c r="S22489">
        <v>0</v>
      </c>
    </row>
    <row r="22490" spans="1:19" x14ac:dyDescent="0.3">
      <c r="A22490" t="str">
        <f t="shared" si="13"/>
        <v>FPSAll CombinedAug-24</v>
      </c>
      <c r="B22490" s="171" t="s">
        <v>44097</v>
      </c>
      <c r="C22490" s="171" t="s">
        <v>137</v>
      </c>
      <c r="D22490" s="171" t="s">
        <v>4</v>
      </c>
      <c r="E22490" s="11">
        <v>45505</v>
      </c>
      <c r="F22490">
        <v>0</v>
      </c>
      <c r="G22490">
        <v>0</v>
      </c>
      <c r="I22490">
        <v>0</v>
      </c>
      <c r="J22490">
        <v>0</v>
      </c>
      <c r="L22490">
        <v>0</v>
      </c>
      <c r="N22490">
        <v>0</v>
      </c>
      <c r="P22490">
        <v>0</v>
      </c>
      <c r="Q22490">
        <v>0</v>
      </c>
      <c r="S22490">
        <v>0</v>
      </c>
    </row>
    <row r="22491" spans="1:19" x14ac:dyDescent="0.3">
      <c r="A22491" t="str">
        <f t="shared" si="13"/>
        <v>Green DoorAll CombinedAug-24</v>
      </c>
      <c r="B22491" s="171" t="s">
        <v>44098</v>
      </c>
      <c r="C22491" s="171" t="s">
        <v>8615</v>
      </c>
      <c r="D22491" s="171" t="s">
        <v>4</v>
      </c>
      <c r="E22491" s="11">
        <v>45505</v>
      </c>
      <c r="F22491">
        <v>0</v>
      </c>
      <c r="G22491">
        <v>0</v>
      </c>
      <c r="I22491">
        <v>0</v>
      </c>
      <c r="J22491">
        <v>0</v>
      </c>
      <c r="L22491">
        <v>0</v>
      </c>
      <c r="N22491">
        <v>0</v>
      </c>
      <c r="P22491">
        <v>0</v>
      </c>
      <c r="Q22491">
        <v>0</v>
      </c>
      <c r="S22491">
        <v>0</v>
      </c>
    </row>
    <row r="22492" spans="1:19" x14ac:dyDescent="0.3">
      <c r="A22492" t="str">
        <f t="shared" si="13"/>
        <v>Healthy FuturesAll CombinedAug-24</v>
      </c>
      <c r="B22492" s="171" t="s">
        <v>44099</v>
      </c>
      <c r="C22492" s="171" t="s">
        <v>35025</v>
      </c>
      <c r="D22492" s="171" t="s">
        <v>4</v>
      </c>
      <c r="E22492" s="11">
        <v>45505</v>
      </c>
      <c r="F22492">
        <v>0</v>
      </c>
      <c r="G22492">
        <v>0</v>
      </c>
      <c r="I22492">
        <v>0</v>
      </c>
      <c r="J22492">
        <v>0</v>
      </c>
      <c r="L22492">
        <v>0</v>
      </c>
      <c r="N22492">
        <v>0</v>
      </c>
      <c r="P22492">
        <v>0</v>
      </c>
      <c r="Q22492">
        <v>0</v>
      </c>
      <c r="S22492">
        <v>0</v>
      </c>
    </row>
    <row r="22493" spans="1:19" x14ac:dyDescent="0.3">
      <c r="A22493" t="str">
        <f t="shared" si="13"/>
        <v>HillcrestAll CombinedAug-24</v>
      </c>
      <c r="B22493" s="171" t="s">
        <v>44100</v>
      </c>
      <c r="C22493" s="171" t="s">
        <v>146</v>
      </c>
      <c r="D22493" s="171" t="s">
        <v>4</v>
      </c>
      <c r="E22493" s="11">
        <v>45505</v>
      </c>
      <c r="F22493">
        <v>8</v>
      </c>
      <c r="G22493">
        <v>11</v>
      </c>
      <c r="I22493">
        <v>28</v>
      </c>
      <c r="J22493">
        <v>40</v>
      </c>
      <c r="L22493">
        <v>58</v>
      </c>
      <c r="N22493">
        <v>25</v>
      </c>
      <c r="P22493">
        <v>1</v>
      </c>
      <c r="Q22493">
        <v>2</v>
      </c>
      <c r="S22493">
        <v>3</v>
      </c>
    </row>
    <row r="22494" spans="1:19" x14ac:dyDescent="0.3">
      <c r="A22494" t="str">
        <f t="shared" si="13"/>
        <v>LAYCAll CombinedAug-24</v>
      </c>
      <c r="B22494" s="171" t="s">
        <v>44101</v>
      </c>
      <c r="C22494" s="171" t="s">
        <v>161</v>
      </c>
      <c r="D22494" s="171" t="s">
        <v>4</v>
      </c>
      <c r="E22494" s="11">
        <v>45505</v>
      </c>
      <c r="F22494">
        <v>2</v>
      </c>
      <c r="G22494">
        <v>4</v>
      </c>
      <c r="I22494">
        <v>5</v>
      </c>
      <c r="J22494">
        <v>12</v>
      </c>
      <c r="L22494">
        <v>24</v>
      </c>
      <c r="N22494">
        <v>5</v>
      </c>
      <c r="P22494">
        <v>0</v>
      </c>
      <c r="Q22494">
        <v>0</v>
      </c>
      <c r="S22494">
        <v>0</v>
      </c>
    </row>
    <row r="22495" spans="1:19" x14ac:dyDescent="0.3">
      <c r="A22495" t="str">
        <f t="shared" si="13"/>
        <v>LCSAll CombinedAug-24</v>
      </c>
      <c r="B22495" s="171" t="s">
        <v>44102</v>
      </c>
      <c r="C22495" s="171" t="s">
        <v>18252</v>
      </c>
      <c r="D22495" s="171" t="s">
        <v>4</v>
      </c>
      <c r="E22495" s="11">
        <v>45505</v>
      </c>
      <c r="F22495">
        <v>0</v>
      </c>
      <c r="G22495">
        <v>0</v>
      </c>
      <c r="I22495">
        <v>0</v>
      </c>
      <c r="J22495">
        <v>0</v>
      </c>
      <c r="L22495">
        <v>0</v>
      </c>
      <c r="N22495">
        <v>0</v>
      </c>
      <c r="P22495">
        <v>0</v>
      </c>
      <c r="Q22495">
        <v>0</v>
      </c>
      <c r="S22495">
        <v>0</v>
      </c>
    </row>
    <row r="22496" spans="1:19" x14ac:dyDescent="0.3">
      <c r="A22496" t="str">
        <f t="shared" si="13"/>
        <v>LESAll CombinedAug-24</v>
      </c>
      <c r="B22496" s="171" t="s">
        <v>44103</v>
      </c>
      <c r="C22496" s="171" t="s">
        <v>167</v>
      </c>
      <c r="D22496" s="171" t="s">
        <v>4</v>
      </c>
      <c r="E22496" s="11">
        <v>45505</v>
      </c>
      <c r="F22496">
        <v>2.5</v>
      </c>
      <c r="G22496">
        <v>4.5</v>
      </c>
      <c r="I22496">
        <v>12</v>
      </c>
      <c r="J22496">
        <v>35</v>
      </c>
      <c r="L22496">
        <v>53</v>
      </c>
      <c r="N22496">
        <v>12</v>
      </c>
      <c r="P22496">
        <v>0</v>
      </c>
      <c r="Q22496">
        <v>0</v>
      </c>
      <c r="S22496">
        <v>0</v>
      </c>
    </row>
    <row r="22497" spans="1:19" x14ac:dyDescent="0.3">
      <c r="A22497" t="str">
        <f t="shared" si="13"/>
        <v>Marys CenterAll CombinedAug-24</v>
      </c>
      <c r="B22497" s="171" t="s">
        <v>44104</v>
      </c>
      <c r="C22497" s="171" t="s">
        <v>173</v>
      </c>
      <c r="D22497" s="171" t="s">
        <v>4</v>
      </c>
      <c r="E22497" s="11">
        <v>45505</v>
      </c>
      <c r="F22497">
        <v>5</v>
      </c>
      <c r="G22497">
        <v>5</v>
      </c>
      <c r="I22497">
        <v>12</v>
      </c>
      <c r="J22497">
        <v>29</v>
      </c>
      <c r="L22497">
        <v>28</v>
      </c>
      <c r="N22497">
        <v>12</v>
      </c>
      <c r="P22497">
        <v>1</v>
      </c>
      <c r="Q22497">
        <v>1</v>
      </c>
      <c r="S22497">
        <v>0</v>
      </c>
    </row>
    <row r="22498" spans="1:19" x14ac:dyDescent="0.3">
      <c r="A22498" t="str">
        <f t="shared" si="13"/>
        <v>MBI HSAll CombinedAug-24</v>
      </c>
      <c r="B22498" s="171" t="s">
        <v>44105</v>
      </c>
      <c r="C22498" s="171" t="s">
        <v>179</v>
      </c>
      <c r="D22498" s="171" t="s">
        <v>4</v>
      </c>
      <c r="E22498" s="11">
        <v>45505</v>
      </c>
      <c r="F22498">
        <v>11</v>
      </c>
      <c r="G22498">
        <v>16</v>
      </c>
      <c r="I22498">
        <v>55</v>
      </c>
      <c r="J22498">
        <v>105</v>
      </c>
      <c r="L22498">
        <v>148</v>
      </c>
      <c r="N22498">
        <v>48</v>
      </c>
      <c r="P22498">
        <v>2</v>
      </c>
      <c r="Q22498">
        <v>2</v>
      </c>
      <c r="S22498">
        <v>7</v>
      </c>
    </row>
    <row r="22499" spans="1:19" x14ac:dyDescent="0.3">
      <c r="A22499" t="str">
        <f t="shared" si="13"/>
        <v>MD Family ResourcesAll CombinedAug-24</v>
      </c>
      <c r="B22499" s="171" t="s">
        <v>44106</v>
      </c>
      <c r="C22499" s="171" t="s">
        <v>185</v>
      </c>
      <c r="D22499" s="171" t="s">
        <v>4</v>
      </c>
      <c r="E22499" s="11">
        <v>45505</v>
      </c>
      <c r="F22499">
        <v>1.5</v>
      </c>
      <c r="G22499">
        <v>8</v>
      </c>
      <c r="I22499">
        <v>5</v>
      </c>
      <c r="J22499">
        <v>8</v>
      </c>
      <c r="L22499">
        <v>40</v>
      </c>
      <c r="N22499">
        <v>4</v>
      </c>
      <c r="P22499">
        <v>1</v>
      </c>
      <c r="Q22499">
        <v>1</v>
      </c>
      <c r="S22499">
        <v>2</v>
      </c>
    </row>
    <row r="22500" spans="1:19" x14ac:dyDescent="0.3">
      <c r="A22500" t="str">
        <f t="shared" si="13"/>
        <v>Medstar GeorgetownAll CombinedAug-24</v>
      </c>
      <c r="B22500" s="171" t="s">
        <v>44107</v>
      </c>
      <c r="C22500" s="171" t="s">
        <v>24508</v>
      </c>
      <c r="D22500" s="171" t="s">
        <v>4</v>
      </c>
      <c r="E22500" s="11">
        <v>45505</v>
      </c>
      <c r="F22500">
        <v>0</v>
      </c>
      <c r="G22500">
        <v>0</v>
      </c>
      <c r="I22500">
        <v>0</v>
      </c>
      <c r="J22500">
        <v>0</v>
      </c>
      <c r="L22500">
        <v>0</v>
      </c>
      <c r="N22500">
        <v>0</v>
      </c>
      <c r="P22500">
        <v>0</v>
      </c>
      <c r="Q22500">
        <v>0</v>
      </c>
      <c r="S22500">
        <v>0</v>
      </c>
    </row>
    <row r="22501" spans="1:19" x14ac:dyDescent="0.3">
      <c r="A22501" t="str">
        <f t="shared" si="13"/>
        <v>PASSAll CombinedAug-24</v>
      </c>
      <c r="B22501" s="171" t="s">
        <v>44108</v>
      </c>
      <c r="C22501" s="171" t="s">
        <v>191</v>
      </c>
      <c r="D22501" s="171" t="s">
        <v>4</v>
      </c>
      <c r="E22501" s="11">
        <v>45505</v>
      </c>
      <c r="F22501">
        <v>10</v>
      </c>
      <c r="G22501">
        <v>13</v>
      </c>
      <c r="I22501">
        <v>87</v>
      </c>
      <c r="J22501">
        <v>92</v>
      </c>
      <c r="L22501">
        <v>107</v>
      </c>
      <c r="N22501">
        <v>78</v>
      </c>
      <c r="P22501">
        <v>7</v>
      </c>
      <c r="Q22501">
        <v>13</v>
      </c>
      <c r="S22501">
        <v>9</v>
      </c>
    </row>
    <row r="22502" spans="1:19" x14ac:dyDescent="0.3">
      <c r="A22502" t="str">
        <f t="shared" si="13"/>
        <v>PIECEAll CombinedAug-24</v>
      </c>
      <c r="B22502" s="171" t="s">
        <v>44109</v>
      </c>
      <c r="C22502" s="171" t="s">
        <v>200</v>
      </c>
      <c r="D22502" s="171" t="s">
        <v>4</v>
      </c>
      <c r="E22502" s="11">
        <v>45505</v>
      </c>
      <c r="F22502">
        <v>6</v>
      </c>
      <c r="G22502">
        <v>6.5</v>
      </c>
      <c r="I22502">
        <v>5</v>
      </c>
      <c r="J22502">
        <v>29</v>
      </c>
      <c r="L22502">
        <v>30</v>
      </c>
      <c r="N22502">
        <v>4</v>
      </c>
      <c r="P22502">
        <v>2</v>
      </c>
      <c r="Q22502">
        <v>2</v>
      </c>
      <c r="S22502">
        <v>1</v>
      </c>
    </row>
    <row r="22503" spans="1:19" x14ac:dyDescent="0.3">
      <c r="A22503" t="str">
        <f t="shared" si="13"/>
        <v>RiversideAll CombinedAug-24</v>
      </c>
      <c r="B22503" s="171" t="s">
        <v>44110</v>
      </c>
      <c r="C22503" s="171" t="s">
        <v>212</v>
      </c>
      <c r="D22503" s="171" t="s">
        <v>4</v>
      </c>
      <c r="E22503" s="11">
        <v>45505</v>
      </c>
      <c r="F22503">
        <v>0</v>
      </c>
      <c r="G22503">
        <v>0</v>
      </c>
      <c r="I22503">
        <v>0</v>
      </c>
      <c r="J22503">
        <v>0</v>
      </c>
      <c r="L22503">
        <v>0</v>
      </c>
      <c r="N22503">
        <v>0</v>
      </c>
      <c r="P22503">
        <v>0</v>
      </c>
      <c r="Q22503">
        <v>0</v>
      </c>
      <c r="S22503">
        <v>0</v>
      </c>
    </row>
    <row r="22504" spans="1:19" x14ac:dyDescent="0.3">
      <c r="A22504" t="str">
        <f t="shared" si="13"/>
        <v>TFCCAll CombinedAug-24</v>
      </c>
      <c r="B22504" s="171" t="s">
        <v>44111</v>
      </c>
      <c r="C22504" s="171" t="s">
        <v>215</v>
      </c>
      <c r="D22504" s="171" t="s">
        <v>4</v>
      </c>
      <c r="E22504" s="11">
        <v>45505</v>
      </c>
      <c r="F22504">
        <v>0</v>
      </c>
      <c r="G22504">
        <v>0</v>
      </c>
      <c r="I22504">
        <v>0</v>
      </c>
      <c r="J22504">
        <v>0</v>
      </c>
      <c r="L22504">
        <v>0</v>
      </c>
      <c r="N22504">
        <v>0</v>
      </c>
      <c r="P22504">
        <v>0</v>
      </c>
      <c r="Q22504">
        <v>0</v>
      </c>
      <c r="S22504">
        <v>0</v>
      </c>
    </row>
    <row r="22505" spans="1:19" x14ac:dyDescent="0.3">
      <c r="A22505" t="str">
        <f t="shared" si="13"/>
        <v>UmbrellaAll CombinedAug-24</v>
      </c>
      <c r="B22505" s="171" t="s">
        <v>44112</v>
      </c>
      <c r="C22505" s="171" t="s">
        <v>35119</v>
      </c>
      <c r="D22505" s="171" t="s">
        <v>4</v>
      </c>
      <c r="E22505" s="11">
        <v>45505</v>
      </c>
      <c r="F22505">
        <v>6</v>
      </c>
      <c r="G22505">
        <v>4</v>
      </c>
      <c r="I22505">
        <v>38</v>
      </c>
      <c r="J22505">
        <v>66</v>
      </c>
      <c r="L22505">
        <v>44</v>
      </c>
      <c r="N22505">
        <v>29</v>
      </c>
      <c r="P22505">
        <v>0</v>
      </c>
      <c r="Q22505">
        <v>0</v>
      </c>
      <c r="S22505">
        <v>9</v>
      </c>
    </row>
    <row r="22506" spans="1:19" x14ac:dyDescent="0.3">
      <c r="A22506" t="str">
        <f t="shared" si="13"/>
        <v>UniversalAll CombinedAug-24</v>
      </c>
      <c r="B22506" s="171" t="s">
        <v>44113</v>
      </c>
      <c r="C22506" s="171" t="s">
        <v>221</v>
      </c>
      <c r="D22506" s="171" t="s">
        <v>4</v>
      </c>
      <c r="E22506" s="11">
        <v>45505</v>
      </c>
      <c r="F22506">
        <v>0</v>
      </c>
      <c r="G22506">
        <v>0</v>
      </c>
      <c r="I22506">
        <v>0</v>
      </c>
      <c r="J22506">
        <v>0</v>
      </c>
      <c r="L22506">
        <v>0</v>
      </c>
      <c r="N22506">
        <v>0</v>
      </c>
      <c r="P22506">
        <v>0</v>
      </c>
      <c r="Q22506">
        <v>0</v>
      </c>
      <c r="S22506">
        <v>0</v>
      </c>
    </row>
    <row r="22507" spans="1:19" x14ac:dyDescent="0.3">
      <c r="A22507" t="str">
        <f t="shared" si="13"/>
        <v>Wayne PlaceAll CombinedAug-24</v>
      </c>
      <c r="B22507" s="171" t="s">
        <v>44114</v>
      </c>
      <c r="C22507" s="171" t="s">
        <v>8233</v>
      </c>
      <c r="D22507" s="171" t="s">
        <v>4</v>
      </c>
      <c r="E22507" s="11">
        <v>45505</v>
      </c>
      <c r="F22507">
        <v>2</v>
      </c>
      <c r="G22507">
        <v>3</v>
      </c>
      <c r="I22507">
        <v>18</v>
      </c>
      <c r="J22507">
        <v>22</v>
      </c>
      <c r="L22507">
        <v>33</v>
      </c>
      <c r="N22507">
        <v>18</v>
      </c>
      <c r="P22507">
        <v>1</v>
      </c>
      <c r="Q22507">
        <v>3</v>
      </c>
      <c r="S22507">
        <v>0</v>
      </c>
    </row>
    <row r="22508" spans="1:19" x14ac:dyDescent="0.3">
      <c r="A22508" t="str">
        <f t="shared" si="13"/>
        <v>Youth VillagesAll CombinedAug-24</v>
      </c>
      <c r="B22508" s="171" t="s">
        <v>44115</v>
      </c>
      <c r="C22508" s="171" t="s">
        <v>233</v>
      </c>
      <c r="D22508" s="171" t="s">
        <v>4</v>
      </c>
      <c r="E22508" s="11">
        <v>45505</v>
      </c>
      <c r="F22508">
        <v>0</v>
      </c>
      <c r="G22508">
        <v>0</v>
      </c>
      <c r="I22508">
        <v>0</v>
      </c>
      <c r="J22508">
        <v>0</v>
      </c>
      <c r="L22508">
        <v>0</v>
      </c>
      <c r="N22508">
        <v>0</v>
      </c>
      <c r="P22508">
        <v>0</v>
      </c>
      <c r="Q22508">
        <v>0</v>
      </c>
      <c r="S22508">
        <v>0</v>
      </c>
    </row>
    <row r="22509" spans="1:19" x14ac:dyDescent="0.3">
      <c r="A22509" t="str">
        <f t="shared" ref="A22509:A22542" si="14">C22509&amp;" "&amp;D22509&amp;"Aug-24"</f>
        <v>All ABC ProvidersABC FFAug-24</v>
      </c>
      <c r="B22509" s="171" t="s">
        <v>44116</v>
      </c>
      <c r="C22509" s="171" t="s">
        <v>35128</v>
      </c>
      <c r="D22509" s="171" t="s">
        <v>80</v>
      </c>
      <c r="E22509" s="11">
        <v>45505</v>
      </c>
      <c r="F22509">
        <v>0</v>
      </c>
      <c r="G22509">
        <v>0</v>
      </c>
      <c r="I22509">
        <v>0</v>
      </c>
      <c r="J22509">
        <v>0</v>
      </c>
      <c r="L22509">
        <v>0</v>
      </c>
      <c r="N22509">
        <v>0</v>
      </c>
      <c r="P22509">
        <v>0</v>
      </c>
      <c r="Q22509">
        <v>0</v>
      </c>
      <c r="S22509">
        <v>0</v>
      </c>
    </row>
    <row r="22510" spans="1:19" x14ac:dyDescent="0.3">
      <c r="A22510" t="str">
        <f t="shared" si="14"/>
        <v>All ABC ProvidersABC CombinedAug-24</v>
      </c>
      <c r="B22510" s="171" t="s">
        <v>44117</v>
      </c>
      <c r="C22510" s="171" t="s">
        <v>35128</v>
      </c>
      <c r="D22510" s="171" t="s">
        <v>4</v>
      </c>
      <c r="E22510" s="11">
        <v>45505</v>
      </c>
      <c r="F22510">
        <v>0</v>
      </c>
      <c r="G22510">
        <v>0</v>
      </c>
      <c r="I22510">
        <v>0</v>
      </c>
      <c r="J22510">
        <v>0</v>
      </c>
      <c r="L22510">
        <v>0</v>
      </c>
      <c r="N22510">
        <v>0</v>
      </c>
      <c r="P22510">
        <v>0</v>
      </c>
      <c r="Q22510">
        <v>0</v>
      </c>
      <c r="S22510">
        <v>0</v>
      </c>
    </row>
    <row r="22511" spans="1:19" x14ac:dyDescent="0.3">
      <c r="A22511" t="str">
        <f t="shared" si="14"/>
        <v>All A-CRA ProvidersA-CRA FFAug-24</v>
      </c>
      <c r="B22511" s="171" t="s">
        <v>44118</v>
      </c>
      <c r="C22511" s="171" t="s">
        <v>79</v>
      </c>
      <c r="D22511" s="171" t="s">
        <v>80</v>
      </c>
      <c r="E22511" s="11">
        <v>45505</v>
      </c>
      <c r="F22511">
        <v>0</v>
      </c>
      <c r="G22511">
        <v>0</v>
      </c>
      <c r="I22511">
        <v>0</v>
      </c>
      <c r="J22511">
        <v>0</v>
      </c>
      <c r="L22511">
        <v>0</v>
      </c>
      <c r="N22511">
        <v>0</v>
      </c>
      <c r="P22511">
        <v>0</v>
      </c>
      <c r="Q22511">
        <v>0</v>
      </c>
      <c r="S22511">
        <v>0</v>
      </c>
    </row>
    <row r="22512" spans="1:19" x14ac:dyDescent="0.3">
      <c r="A22512" t="str">
        <f t="shared" si="14"/>
        <v>All A-CRA ProvidersA-CRA CombinedAug-24</v>
      </c>
      <c r="B22512" s="171" t="s">
        <v>44119</v>
      </c>
      <c r="C22512" s="171" t="s">
        <v>79</v>
      </c>
      <c r="D22512" s="171" t="s">
        <v>4</v>
      </c>
      <c r="E22512" s="11">
        <v>45505</v>
      </c>
      <c r="F22512">
        <v>0</v>
      </c>
      <c r="G22512">
        <v>0</v>
      </c>
      <c r="I22512">
        <v>0</v>
      </c>
      <c r="J22512">
        <v>0</v>
      </c>
      <c r="L22512">
        <v>0</v>
      </c>
      <c r="N22512">
        <v>0</v>
      </c>
      <c r="P22512">
        <v>0</v>
      </c>
      <c r="Q22512">
        <v>0</v>
      </c>
      <c r="S22512">
        <v>0</v>
      </c>
    </row>
    <row r="22513" spans="1:19" x14ac:dyDescent="0.3">
      <c r="A22513" t="str">
        <f t="shared" si="14"/>
        <v>All CPP-FV ProvidersCPP-FV FFAug-24</v>
      </c>
      <c r="B22513" s="171" t="s">
        <v>44120</v>
      </c>
      <c r="C22513" s="171" t="s">
        <v>83</v>
      </c>
      <c r="D22513" s="171" t="s">
        <v>80</v>
      </c>
      <c r="E22513" s="11">
        <v>45505</v>
      </c>
      <c r="F22513">
        <v>4.5</v>
      </c>
      <c r="G22513">
        <v>4</v>
      </c>
      <c r="I22513">
        <v>8</v>
      </c>
      <c r="J22513">
        <v>24</v>
      </c>
      <c r="L22513">
        <v>21</v>
      </c>
      <c r="N22513">
        <v>7</v>
      </c>
      <c r="P22513">
        <v>2</v>
      </c>
      <c r="Q22513">
        <v>2</v>
      </c>
      <c r="S22513">
        <v>1</v>
      </c>
    </row>
    <row r="22514" spans="1:19" x14ac:dyDescent="0.3">
      <c r="A22514" t="str">
        <f t="shared" si="14"/>
        <v>All CPP-FV ProvidersCPP-FV DCSAug-24</v>
      </c>
      <c r="B22514" s="171" t="s">
        <v>44121</v>
      </c>
      <c r="C22514" s="171" t="s">
        <v>83</v>
      </c>
      <c r="D22514" s="171" t="s">
        <v>15341</v>
      </c>
      <c r="E22514" s="11">
        <v>45505</v>
      </c>
      <c r="F22514">
        <v>0</v>
      </c>
      <c r="G22514">
        <v>0</v>
      </c>
      <c r="I22514">
        <v>0</v>
      </c>
      <c r="J22514">
        <v>0</v>
      </c>
      <c r="L22514">
        <v>0</v>
      </c>
      <c r="N22514">
        <v>0</v>
      </c>
      <c r="P22514">
        <v>0</v>
      </c>
      <c r="Q22514">
        <v>0</v>
      </c>
      <c r="S22514">
        <v>0</v>
      </c>
    </row>
    <row r="22515" spans="1:19" x14ac:dyDescent="0.3">
      <c r="A22515" t="str">
        <f t="shared" si="14"/>
        <v>All CPP-FV ProvidersCPP-FV CombinedAug-24</v>
      </c>
      <c r="B22515" s="171" t="s">
        <v>44122</v>
      </c>
      <c r="C22515" s="171" t="s">
        <v>83</v>
      </c>
      <c r="D22515" s="171" t="s">
        <v>4</v>
      </c>
      <c r="E22515" s="11">
        <v>45505</v>
      </c>
      <c r="F22515">
        <v>4.5</v>
      </c>
      <c r="G22515">
        <v>4</v>
      </c>
      <c r="I22515">
        <v>8</v>
      </c>
      <c r="J22515">
        <v>24</v>
      </c>
      <c r="L22515">
        <v>21</v>
      </c>
      <c r="N22515">
        <v>7</v>
      </c>
      <c r="P22515">
        <v>2</v>
      </c>
      <c r="Q22515">
        <v>2</v>
      </c>
      <c r="S22515">
        <v>1</v>
      </c>
    </row>
    <row r="22516" spans="1:19" x14ac:dyDescent="0.3">
      <c r="A22516" t="str">
        <f t="shared" si="14"/>
        <v>All FFT ProvidersFFT FFAug-24</v>
      </c>
      <c r="B22516" s="171" t="s">
        <v>44123</v>
      </c>
      <c r="C22516" s="171" t="s">
        <v>86</v>
      </c>
      <c r="D22516" s="171" t="s">
        <v>80</v>
      </c>
      <c r="E22516" s="11">
        <v>45505</v>
      </c>
      <c r="F22516">
        <v>5</v>
      </c>
      <c r="G22516">
        <v>8</v>
      </c>
      <c r="I22516">
        <v>22</v>
      </c>
      <c r="J22516">
        <v>30</v>
      </c>
      <c r="L22516">
        <v>44</v>
      </c>
      <c r="N22516">
        <v>19</v>
      </c>
      <c r="P22516">
        <v>1</v>
      </c>
      <c r="Q22516">
        <v>3</v>
      </c>
      <c r="S22516">
        <v>3</v>
      </c>
    </row>
    <row r="22517" spans="1:19" x14ac:dyDescent="0.3">
      <c r="A22517" t="str">
        <f t="shared" si="14"/>
        <v>All FFT ProvidersFFT CombinedAug-24</v>
      </c>
      <c r="B22517" s="171" t="s">
        <v>44124</v>
      </c>
      <c r="C22517" s="171" t="s">
        <v>86</v>
      </c>
      <c r="D22517" s="171" t="s">
        <v>4</v>
      </c>
      <c r="E22517" s="11">
        <v>45505</v>
      </c>
      <c r="F22517">
        <v>5</v>
      </c>
      <c r="G22517">
        <v>8</v>
      </c>
      <c r="I22517">
        <v>22</v>
      </c>
      <c r="J22517">
        <v>30</v>
      </c>
      <c r="L22517">
        <v>44</v>
      </c>
      <c r="N22517">
        <v>19</v>
      </c>
      <c r="P22517">
        <v>1</v>
      </c>
      <c r="Q22517">
        <v>3</v>
      </c>
      <c r="S22517">
        <v>3</v>
      </c>
    </row>
    <row r="22518" spans="1:19" x14ac:dyDescent="0.3">
      <c r="A22518" t="str">
        <f t="shared" si="14"/>
        <v>All IHCBS ProvidersIHCBS FFAug-24</v>
      </c>
      <c r="B22518" s="171" t="s">
        <v>44125</v>
      </c>
      <c r="C22518" s="171" t="s">
        <v>40284</v>
      </c>
      <c r="D22518" s="171" t="s">
        <v>80</v>
      </c>
      <c r="E22518" s="11">
        <v>45505</v>
      </c>
      <c r="F22518">
        <v>8</v>
      </c>
      <c r="G22518">
        <v>13</v>
      </c>
      <c r="I22518">
        <v>37</v>
      </c>
      <c r="J22518">
        <v>32</v>
      </c>
      <c r="L22518">
        <v>52</v>
      </c>
      <c r="N22518">
        <v>31</v>
      </c>
      <c r="P22518">
        <v>6</v>
      </c>
      <c r="Q22518">
        <v>9</v>
      </c>
      <c r="S22518">
        <v>6</v>
      </c>
    </row>
    <row r="22519" spans="1:19" x14ac:dyDescent="0.3">
      <c r="A22519" t="str">
        <f t="shared" si="14"/>
        <v>All IHCBS ProvidersIHCBS CombinedAug-24</v>
      </c>
      <c r="B22519" s="171" t="s">
        <v>44126</v>
      </c>
      <c r="C22519" s="171" t="s">
        <v>40284</v>
      </c>
      <c r="D22519" s="171" t="s">
        <v>4</v>
      </c>
      <c r="E22519" s="11">
        <v>45505</v>
      </c>
      <c r="F22519">
        <v>8</v>
      </c>
      <c r="G22519">
        <v>13</v>
      </c>
      <c r="I22519">
        <v>37</v>
      </c>
      <c r="J22519">
        <v>32</v>
      </c>
      <c r="L22519">
        <v>52</v>
      </c>
      <c r="N22519">
        <v>31</v>
      </c>
      <c r="P22519">
        <v>6</v>
      </c>
      <c r="Q22519">
        <v>9</v>
      </c>
      <c r="S22519">
        <v>6</v>
      </c>
    </row>
    <row r="22520" spans="1:19" x14ac:dyDescent="0.3">
      <c r="A22520" t="str">
        <f t="shared" si="14"/>
        <v>All MST ProvidersMST FFAug-24</v>
      </c>
      <c r="B22520" s="171" t="s">
        <v>44127</v>
      </c>
      <c r="C22520" s="171" t="s">
        <v>89</v>
      </c>
      <c r="D22520" s="171" t="s">
        <v>80</v>
      </c>
      <c r="E22520" s="11">
        <v>45505</v>
      </c>
      <c r="F22520">
        <v>2</v>
      </c>
      <c r="G22520">
        <v>4</v>
      </c>
      <c r="I22520">
        <v>12</v>
      </c>
      <c r="J22520">
        <v>10</v>
      </c>
      <c r="L22520">
        <v>20</v>
      </c>
      <c r="N22520">
        <v>7</v>
      </c>
      <c r="P22520">
        <v>2</v>
      </c>
      <c r="Q22520">
        <v>2</v>
      </c>
      <c r="S22520">
        <v>5</v>
      </c>
    </row>
    <row r="22521" spans="1:19" x14ac:dyDescent="0.3">
      <c r="A22521" t="str">
        <f t="shared" si="14"/>
        <v>All MST ProvidersMST CombinedAug-24</v>
      </c>
      <c r="B22521" s="171" t="s">
        <v>44128</v>
      </c>
      <c r="C22521" s="171" t="s">
        <v>89</v>
      </c>
      <c r="D22521" s="171" t="s">
        <v>4</v>
      </c>
      <c r="E22521" s="11">
        <v>45505</v>
      </c>
      <c r="F22521">
        <v>2</v>
      </c>
      <c r="G22521">
        <v>4</v>
      </c>
      <c r="I22521">
        <v>12</v>
      </c>
      <c r="J22521">
        <v>10</v>
      </c>
      <c r="L22521">
        <v>20</v>
      </c>
      <c r="N22521">
        <v>7</v>
      </c>
      <c r="P22521">
        <v>2</v>
      </c>
      <c r="Q22521">
        <v>2</v>
      </c>
      <c r="S22521">
        <v>5</v>
      </c>
    </row>
    <row r="22522" spans="1:19" x14ac:dyDescent="0.3">
      <c r="A22522" t="str">
        <f t="shared" si="14"/>
        <v>All MST-PSB ProvidersMST-PSB FFAug-24</v>
      </c>
      <c r="B22522" s="171" t="s">
        <v>44129</v>
      </c>
      <c r="C22522" s="171" t="s">
        <v>92</v>
      </c>
      <c r="D22522" s="171" t="s">
        <v>80</v>
      </c>
      <c r="E22522" s="11">
        <v>45505</v>
      </c>
      <c r="F22522">
        <v>0</v>
      </c>
      <c r="G22522">
        <v>0</v>
      </c>
      <c r="I22522">
        <v>0</v>
      </c>
      <c r="J22522">
        <v>0</v>
      </c>
      <c r="L22522">
        <v>0</v>
      </c>
      <c r="N22522">
        <v>0</v>
      </c>
      <c r="P22522">
        <v>0</v>
      </c>
      <c r="Q22522">
        <v>0</v>
      </c>
      <c r="S22522">
        <v>0</v>
      </c>
    </row>
    <row r="22523" spans="1:19" x14ac:dyDescent="0.3">
      <c r="A22523" t="str">
        <f t="shared" si="14"/>
        <v>All MST-PSB ProvidersMST-PSB CombinedAug-24</v>
      </c>
      <c r="B22523" s="171" t="s">
        <v>44130</v>
      </c>
      <c r="C22523" s="171" t="s">
        <v>92</v>
      </c>
      <c r="D22523" s="171" t="s">
        <v>4</v>
      </c>
      <c r="E22523" s="11">
        <v>45505</v>
      </c>
      <c r="F22523">
        <v>0</v>
      </c>
      <c r="G22523">
        <v>0</v>
      </c>
      <c r="I22523">
        <v>0</v>
      </c>
      <c r="J22523">
        <v>0</v>
      </c>
      <c r="L22523">
        <v>0</v>
      </c>
      <c r="N22523">
        <v>0</v>
      </c>
      <c r="P22523">
        <v>0</v>
      </c>
      <c r="Q22523">
        <v>0</v>
      </c>
      <c r="S22523">
        <v>0</v>
      </c>
    </row>
    <row r="22524" spans="1:19" x14ac:dyDescent="0.3">
      <c r="A22524" t="str">
        <f t="shared" si="14"/>
        <v>All PCIT ProvidersPCIT FFAug-24</v>
      </c>
      <c r="B22524" s="171" t="s">
        <v>44131</v>
      </c>
      <c r="C22524" s="171" t="s">
        <v>95</v>
      </c>
      <c r="D22524" s="171" t="s">
        <v>80</v>
      </c>
      <c r="E22524" s="11">
        <v>45505</v>
      </c>
      <c r="F22524">
        <v>3.5</v>
      </c>
      <c r="G22524">
        <v>4</v>
      </c>
      <c r="I22524">
        <v>7</v>
      </c>
      <c r="J22524">
        <v>18</v>
      </c>
      <c r="L22524">
        <v>19</v>
      </c>
      <c r="N22524">
        <v>7</v>
      </c>
      <c r="P22524">
        <v>0</v>
      </c>
      <c r="Q22524">
        <v>0</v>
      </c>
      <c r="S22524">
        <v>0</v>
      </c>
    </row>
    <row r="22525" spans="1:19" x14ac:dyDescent="0.3">
      <c r="A22525" t="str">
        <f t="shared" si="14"/>
        <v>All PCIT ProvidersPCIT DCSAug-24</v>
      </c>
      <c r="B22525" s="171" t="s">
        <v>44132</v>
      </c>
      <c r="C22525" s="171" t="s">
        <v>95</v>
      </c>
      <c r="D22525" s="171" t="s">
        <v>15341</v>
      </c>
      <c r="E22525" s="11">
        <v>45505</v>
      </c>
      <c r="F22525">
        <v>0</v>
      </c>
      <c r="G22525">
        <v>0</v>
      </c>
      <c r="I22525">
        <v>0</v>
      </c>
      <c r="J22525">
        <v>0</v>
      </c>
      <c r="L22525">
        <v>0</v>
      </c>
      <c r="N22525">
        <v>0</v>
      </c>
      <c r="P22525">
        <v>0</v>
      </c>
      <c r="Q22525">
        <v>0</v>
      </c>
      <c r="S22525">
        <v>0</v>
      </c>
    </row>
    <row r="22526" spans="1:19" x14ac:dyDescent="0.3">
      <c r="A22526" t="str">
        <f t="shared" si="14"/>
        <v>All PCIT ProvidersPCIT CombinedAug-24</v>
      </c>
      <c r="B22526" s="171" t="s">
        <v>44133</v>
      </c>
      <c r="C22526" s="171" t="s">
        <v>95</v>
      </c>
      <c r="D22526" s="171" t="s">
        <v>4</v>
      </c>
      <c r="E22526" s="11">
        <v>45505</v>
      </c>
      <c r="F22526">
        <v>3.5</v>
      </c>
      <c r="G22526">
        <v>4</v>
      </c>
      <c r="I22526">
        <v>7</v>
      </c>
      <c r="J22526">
        <v>18</v>
      </c>
      <c r="L22526">
        <v>19</v>
      </c>
      <c r="N22526">
        <v>7</v>
      </c>
      <c r="P22526">
        <v>0</v>
      </c>
      <c r="Q22526">
        <v>0</v>
      </c>
      <c r="S22526">
        <v>0</v>
      </c>
    </row>
    <row r="22527" spans="1:19" x14ac:dyDescent="0.3">
      <c r="A22527" t="str">
        <f t="shared" si="14"/>
        <v>All PCIT-T ProvidersPCIT-T FFAug-24</v>
      </c>
      <c r="B22527" s="171" t="s">
        <v>44134</v>
      </c>
      <c r="C22527" s="171" t="s">
        <v>35161</v>
      </c>
      <c r="D22527" s="171" t="s">
        <v>80</v>
      </c>
      <c r="E22527" s="11">
        <v>45505</v>
      </c>
      <c r="F22527">
        <v>3</v>
      </c>
      <c r="G22527">
        <v>3.5</v>
      </c>
      <c r="I22527">
        <v>2</v>
      </c>
      <c r="J22527">
        <v>16</v>
      </c>
      <c r="L22527">
        <v>18</v>
      </c>
      <c r="N22527">
        <v>2</v>
      </c>
      <c r="P22527">
        <v>1</v>
      </c>
      <c r="Q22527">
        <v>1</v>
      </c>
      <c r="S22527">
        <v>0</v>
      </c>
    </row>
    <row r="22528" spans="1:19" x14ac:dyDescent="0.3">
      <c r="A22528" t="str">
        <f t="shared" si="14"/>
        <v>All PCIT-T ProvidersPCIT-T CombinedAug-24</v>
      </c>
      <c r="B22528" s="171" t="s">
        <v>44135</v>
      </c>
      <c r="C22528" s="171" t="s">
        <v>35161</v>
      </c>
      <c r="D22528" s="171" t="s">
        <v>4</v>
      </c>
      <c r="E22528" s="11">
        <v>45505</v>
      </c>
      <c r="F22528">
        <v>3</v>
      </c>
      <c r="G22528">
        <v>3.5</v>
      </c>
      <c r="I22528">
        <v>2</v>
      </c>
      <c r="J22528">
        <v>16</v>
      </c>
      <c r="L22528">
        <v>18</v>
      </c>
      <c r="N22528">
        <v>2</v>
      </c>
      <c r="P22528">
        <v>1</v>
      </c>
      <c r="Q22528">
        <v>1</v>
      </c>
      <c r="S22528">
        <v>0</v>
      </c>
    </row>
    <row r="22529" spans="1:19" x14ac:dyDescent="0.3">
      <c r="A22529" t="str">
        <f t="shared" si="14"/>
        <v>All SFCR ProvidersSFCR FFAug-24</v>
      </c>
      <c r="B22529" s="171" t="s">
        <v>44136</v>
      </c>
      <c r="C22529" s="171" t="s">
        <v>19659</v>
      </c>
      <c r="D22529" s="171" t="s">
        <v>80</v>
      </c>
      <c r="E22529" s="11">
        <v>45505</v>
      </c>
      <c r="F22529">
        <v>0</v>
      </c>
      <c r="G22529">
        <v>0</v>
      </c>
      <c r="I22529">
        <v>0</v>
      </c>
      <c r="J22529">
        <v>0</v>
      </c>
      <c r="L22529">
        <v>0</v>
      </c>
      <c r="N22529">
        <v>0</v>
      </c>
      <c r="P22529">
        <v>0</v>
      </c>
      <c r="Q22529">
        <v>0</v>
      </c>
      <c r="S22529">
        <v>0</v>
      </c>
    </row>
    <row r="22530" spans="1:19" x14ac:dyDescent="0.3">
      <c r="A22530" t="str">
        <f t="shared" si="14"/>
        <v>All SFCR ProvidersSFCR CombinedAug-24</v>
      </c>
      <c r="B22530" s="171" t="s">
        <v>44137</v>
      </c>
      <c r="C22530" s="171" t="s">
        <v>19659</v>
      </c>
      <c r="D22530" s="171" t="s">
        <v>4</v>
      </c>
      <c r="E22530" s="11">
        <v>45505</v>
      </c>
      <c r="F22530">
        <v>0</v>
      </c>
      <c r="G22530">
        <v>0</v>
      </c>
      <c r="I22530">
        <v>0</v>
      </c>
      <c r="J22530">
        <v>0</v>
      </c>
      <c r="L22530">
        <v>0</v>
      </c>
      <c r="N22530">
        <v>0</v>
      </c>
      <c r="P22530">
        <v>0</v>
      </c>
      <c r="Q22530">
        <v>0</v>
      </c>
      <c r="S22530">
        <v>0</v>
      </c>
    </row>
    <row r="22531" spans="1:19" x14ac:dyDescent="0.3">
      <c r="A22531" t="str">
        <f t="shared" si="14"/>
        <v>All TF-CBT ProvidersTF-CBT FFAug-24</v>
      </c>
      <c r="B22531" s="171" t="s">
        <v>44138</v>
      </c>
      <c r="C22531" s="171" t="s">
        <v>98</v>
      </c>
      <c r="D22531" s="171" t="s">
        <v>80</v>
      </c>
      <c r="E22531" s="11">
        <v>45505</v>
      </c>
      <c r="F22531">
        <v>7</v>
      </c>
      <c r="G22531">
        <v>14</v>
      </c>
      <c r="I22531">
        <v>16</v>
      </c>
      <c r="J22531">
        <v>40</v>
      </c>
      <c r="L22531">
        <v>78</v>
      </c>
      <c r="N22531">
        <v>13</v>
      </c>
      <c r="P22531">
        <v>2</v>
      </c>
      <c r="Q22531">
        <v>3</v>
      </c>
      <c r="S22531">
        <v>4</v>
      </c>
    </row>
    <row r="22532" spans="1:19" x14ac:dyDescent="0.3">
      <c r="A22532" t="str">
        <f t="shared" si="14"/>
        <v>All TF-CBT ProvidersTF-CBT CombinedAug-24</v>
      </c>
      <c r="B22532" s="171" t="s">
        <v>44139</v>
      </c>
      <c r="C22532" s="171" t="s">
        <v>98</v>
      </c>
      <c r="D22532" s="171" t="s">
        <v>4</v>
      </c>
      <c r="E22532" s="11">
        <v>45505</v>
      </c>
      <c r="F22532">
        <v>7</v>
      </c>
      <c r="G22532">
        <v>14</v>
      </c>
      <c r="I22532">
        <v>16</v>
      </c>
      <c r="J22532">
        <v>40</v>
      </c>
      <c r="L22532">
        <v>78</v>
      </c>
      <c r="N22532">
        <v>13</v>
      </c>
      <c r="P22532">
        <v>2</v>
      </c>
      <c r="Q22532">
        <v>3</v>
      </c>
      <c r="S22532">
        <v>4</v>
      </c>
    </row>
    <row r="22533" spans="1:19" x14ac:dyDescent="0.3">
      <c r="A22533" t="str">
        <f t="shared" si="14"/>
        <v>All TIP ProvidersTIP FFAug-24</v>
      </c>
      <c r="B22533" s="171" t="s">
        <v>44140</v>
      </c>
      <c r="C22533" s="171" t="s">
        <v>101</v>
      </c>
      <c r="D22533" s="171" t="s">
        <v>80</v>
      </c>
      <c r="E22533" s="11">
        <v>45505</v>
      </c>
      <c r="F22533">
        <v>26.5</v>
      </c>
      <c r="G22533">
        <v>29.5</v>
      </c>
      <c r="I22533">
        <v>180</v>
      </c>
      <c r="J22533">
        <v>294</v>
      </c>
      <c r="L22533">
        <v>330</v>
      </c>
      <c r="N22533">
        <v>162</v>
      </c>
      <c r="P22533">
        <v>8</v>
      </c>
      <c r="Q22533">
        <v>15</v>
      </c>
      <c r="S22533">
        <v>18</v>
      </c>
    </row>
    <row r="22534" spans="1:19" x14ac:dyDescent="0.3">
      <c r="A22534" t="str">
        <f t="shared" si="14"/>
        <v>All TIP ProvidersTIP CombinedAug-24</v>
      </c>
      <c r="B22534" s="171" t="s">
        <v>44141</v>
      </c>
      <c r="C22534" s="171" t="s">
        <v>101</v>
      </c>
      <c r="D22534" s="171" t="s">
        <v>4</v>
      </c>
      <c r="E22534" s="11">
        <v>45505</v>
      </c>
      <c r="F22534">
        <v>26.5</v>
      </c>
      <c r="G22534">
        <v>29.5</v>
      </c>
      <c r="I22534">
        <v>180</v>
      </c>
      <c r="J22534">
        <v>294</v>
      </c>
      <c r="L22534">
        <v>330</v>
      </c>
      <c r="N22534">
        <v>162</v>
      </c>
      <c r="P22534">
        <v>8</v>
      </c>
      <c r="Q22534">
        <v>15</v>
      </c>
      <c r="S22534">
        <v>18</v>
      </c>
    </row>
    <row r="22535" spans="1:19" x14ac:dyDescent="0.3">
      <c r="A22535" t="str">
        <f t="shared" si="14"/>
        <v>All TST ProvidersTST FFAug-24</v>
      </c>
      <c r="B22535" s="171" t="s">
        <v>44142</v>
      </c>
      <c r="C22535" s="171" t="s">
        <v>6843</v>
      </c>
      <c r="D22535" s="171" t="s">
        <v>80</v>
      </c>
      <c r="E22535" s="11">
        <v>45505</v>
      </c>
      <c r="F22535">
        <v>1.5</v>
      </c>
      <c r="G22535">
        <v>5</v>
      </c>
      <c r="I22535">
        <v>5</v>
      </c>
      <c r="J22535">
        <v>8</v>
      </c>
      <c r="L22535">
        <v>28</v>
      </c>
      <c r="N22535">
        <v>5</v>
      </c>
      <c r="P22535">
        <v>0</v>
      </c>
      <c r="Q22535">
        <v>0</v>
      </c>
      <c r="S22535">
        <v>0</v>
      </c>
    </row>
    <row r="22536" spans="1:19" x14ac:dyDescent="0.3">
      <c r="A22536" t="str">
        <f t="shared" si="14"/>
        <v>All TST ProvidersTST CombinedAug-24</v>
      </c>
      <c r="B22536" s="171" t="s">
        <v>44143</v>
      </c>
      <c r="C22536" s="171" t="s">
        <v>6843</v>
      </c>
      <c r="D22536" s="171" t="s">
        <v>4</v>
      </c>
      <c r="E22536" s="11">
        <v>45505</v>
      </c>
      <c r="F22536">
        <v>1.5</v>
      </c>
      <c r="G22536">
        <v>5</v>
      </c>
      <c r="I22536">
        <v>5</v>
      </c>
      <c r="J22536">
        <v>8</v>
      </c>
      <c r="L22536">
        <v>28</v>
      </c>
      <c r="N22536">
        <v>5</v>
      </c>
      <c r="P22536">
        <v>0</v>
      </c>
      <c r="Q22536">
        <v>0</v>
      </c>
      <c r="S22536">
        <v>0</v>
      </c>
    </row>
    <row r="22537" spans="1:19" x14ac:dyDescent="0.3">
      <c r="A22537" t="str">
        <f t="shared" si="14"/>
        <v>Families First ProvidersAll FFAug-24</v>
      </c>
      <c r="B22537" s="171" t="s">
        <v>44144</v>
      </c>
      <c r="C22537" s="171" t="s">
        <v>12995</v>
      </c>
      <c r="D22537" s="171" t="s">
        <v>80</v>
      </c>
      <c r="E22537" s="11">
        <v>45505</v>
      </c>
      <c r="F22537">
        <v>61</v>
      </c>
      <c r="G22537">
        <v>85</v>
      </c>
      <c r="I22537">
        <v>289</v>
      </c>
      <c r="J22537">
        <v>472</v>
      </c>
      <c r="L22537">
        <v>610</v>
      </c>
      <c r="N22537">
        <v>253</v>
      </c>
      <c r="O22537" t="s">
        <v>16361</v>
      </c>
      <c r="P22537">
        <v>22</v>
      </c>
      <c r="Q22537">
        <v>35</v>
      </c>
      <c r="S22537">
        <v>37</v>
      </c>
    </row>
    <row r="22538" spans="1:19" x14ac:dyDescent="0.3">
      <c r="A22538" t="str">
        <f t="shared" si="14"/>
        <v>DC Seed ProvidersAll DCSAug-24</v>
      </c>
      <c r="B22538" s="171" t="s">
        <v>44145</v>
      </c>
      <c r="C22538" s="171" t="s">
        <v>15504</v>
      </c>
      <c r="D22538" s="171" t="s">
        <v>15341</v>
      </c>
      <c r="E22538" s="11">
        <v>45505</v>
      </c>
      <c r="F22538">
        <v>0</v>
      </c>
      <c r="G22538">
        <v>0</v>
      </c>
      <c r="I22538">
        <v>0</v>
      </c>
      <c r="J22538">
        <v>0</v>
      </c>
      <c r="L22538">
        <v>0</v>
      </c>
      <c r="N22538">
        <v>0</v>
      </c>
      <c r="O22538" t="s">
        <v>16361</v>
      </c>
      <c r="P22538">
        <v>0</v>
      </c>
      <c r="Q22538">
        <v>0</v>
      </c>
      <c r="S22538">
        <v>0</v>
      </c>
    </row>
    <row r="22539" spans="1:19" x14ac:dyDescent="0.3">
      <c r="A22539" t="str">
        <f t="shared" si="14"/>
        <v>Trauma ProvidersAll FFAug-24</v>
      </c>
      <c r="B22539" s="171" t="s">
        <v>44146</v>
      </c>
      <c r="C22539" s="171" t="s">
        <v>15511</v>
      </c>
      <c r="D22539" s="171" t="s">
        <v>80</v>
      </c>
      <c r="E22539" s="11">
        <v>45505</v>
      </c>
      <c r="F22539">
        <v>18</v>
      </c>
      <c r="G22539">
        <v>25.5</v>
      </c>
      <c r="H22539">
        <v>201</v>
      </c>
      <c r="I22539">
        <v>33</v>
      </c>
      <c r="J22539">
        <v>98</v>
      </c>
      <c r="L22539">
        <v>136</v>
      </c>
      <c r="N22539">
        <v>29</v>
      </c>
      <c r="P22539">
        <v>4</v>
      </c>
      <c r="Q22539">
        <v>6</v>
      </c>
      <c r="S22539">
        <v>5</v>
      </c>
    </row>
    <row r="22540" spans="1:19" x14ac:dyDescent="0.3">
      <c r="A22540" t="str">
        <f t="shared" si="14"/>
        <v>Trauma ProvidersAll DCSAug-24</v>
      </c>
      <c r="B22540" s="171" t="s">
        <v>44147</v>
      </c>
      <c r="C22540" s="171" t="s">
        <v>15511</v>
      </c>
      <c r="D22540" s="171" t="s">
        <v>15341</v>
      </c>
      <c r="E22540" s="11">
        <v>45505</v>
      </c>
      <c r="F22540">
        <v>0</v>
      </c>
      <c r="G22540">
        <v>0</v>
      </c>
      <c r="I22540">
        <v>0</v>
      </c>
      <c r="J22540">
        <v>0</v>
      </c>
      <c r="L22540">
        <v>0</v>
      </c>
      <c r="N22540">
        <v>0</v>
      </c>
      <c r="P22540">
        <v>0</v>
      </c>
      <c r="Q22540">
        <v>0</v>
      </c>
      <c r="S22540">
        <v>0</v>
      </c>
    </row>
    <row r="22541" spans="1:19" x14ac:dyDescent="0.3">
      <c r="A22541" t="str">
        <f t="shared" si="14"/>
        <v>Trauma ProvidersAll CombinedAug-24</v>
      </c>
      <c r="B22541" s="171" t="s">
        <v>44148</v>
      </c>
      <c r="C22541" s="171" t="s">
        <v>15511</v>
      </c>
      <c r="D22541" s="171" t="s">
        <v>4</v>
      </c>
      <c r="E22541" s="11">
        <v>45505</v>
      </c>
      <c r="F22541">
        <v>18</v>
      </c>
      <c r="G22541">
        <v>25.5</v>
      </c>
      <c r="I22541">
        <v>33</v>
      </c>
      <c r="J22541">
        <v>98</v>
      </c>
      <c r="L22541">
        <v>136</v>
      </c>
      <c r="N22541">
        <v>29</v>
      </c>
      <c r="P22541">
        <v>4</v>
      </c>
      <c r="Q22541">
        <v>6</v>
      </c>
      <c r="S22541">
        <v>5</v>
      </c>
    </row>
    <row r="22542" spans="1:19" x14ac:dyDescent="0.3">
      <c r="A22542" t="str">
        <f t="shared" si="14"/>
        <v>AllAll CombinedAug-24</v>
      </c>
      <c r="B22542" s="171" t="s">
        <v>44149</v>
      </c>
      <c r="C22542" s="171" t="s">
        <v>104</v>
      </c>
      <c r="D22542" s="171" t="s">
        <v>4</v>
      </c>
      <c r="E22542" s="11">
        <v>45505</v>
      </c>
      <c r="F22542">
        <v>61</v>
      </c>
      <c r="G22542">
        <v>85</v>
      </c>
      <c r="I22542">
        <v>289</v>
      </c>
      <c r="J22542">
        <v>472</v>
      </c>
      <c r="L22542">
        <v>610</v>
      </c>
      <c r="N22542">
        <v>253</v>
      </c>
      <c r="P22542">
        <v>22</v>
      </c>
      <c r="Q22542">
        <v>35</v>
      </c>
      <c r="S22542">
        <v>37</v>
      </c>
    </row>
  </sheetData>
  <autoFilter ref="A1:S22542"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defaultColWidth="8.6640625" defaultRowHeight="14.4" x14ac:dyDescent="0.3"/>
  <cols>
    <col min="1" max="1" width="21.109375" bestFit="1" customWidth="1"/>
    <col min="2" max="2" width="20.109375" bestFit="1" customWidth="1"/>
  </cols>
  <sheetData>
    <row r="1" spans="1:4" x14ac:dyDescent="0.3">
      <c r="A1" t="s">
        <v>39877</v>
      </c>
      <c r="B1" t="s">
        <v>39877</v>
      </c>
      <c r="C1" t="str">
        <f>IF(A1=B1,"Ok","Problem")</f>
        <v>Ok</v>
      </c>
      <c r="D1">
        <f>VLOOKUP(B1,data2!B:F,5,FALSE)</f>
        <v>61</v>
      </c>
    </row>
    <row r="2" spans="1:4" x14ac:dyDescent="0.3">
      <c r="A2" t="s">
        <v>39876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workbookViewId="0">
      <selection activeCell="G57" sqref="G57"/>
    </sheetView>
  </sheetViews>
  <sheetFormatPr defaultColWidth="8.6640625" defaultRowHeight="14.4" x14ac:dyDescent="0.3"/>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664062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x14ac:dyDescent="0.5">
      <c r="A1" s="269" t="s">
        <v>44150</v>
      </c>
      <c r="B1" s="270"/>
      <c r="C1" s="270"/>
      <c r="D1" s="270"/>
      <c r="E1" s="270"/>
      <c r="F1" s="270"/>
      <c r="G1" s="270"/>
      <c r="H1" s="270"/>
      <c r="I1" s="270"/>
      <c r="J1" s="270"/>
      <c r="K1" s="270"/>
      <c r="L1" s="270"/>
      <c r="M1" s="270"/>
      <c r="N1" s="270"/>
      <c r="O1" s="270"/>
      <c r="P1" s="74"/>
      <c r="Q1" s="108"/>
      <c r="R1" s="108"/>
      <c r="S1" s="73"/>
      <c r="T1" s="260" t="s">
        <v>44151</v>
      </c>
      <c r="U1" s="261"/>
      <c r="V1" s="261"/>
      <c r="W1" s="261"/>
      <c r="X1" s="261"/>
      <c r="Y1" s="261"/>
      <c r="Z1" s="261"/>
      <c r="AA1" s="261"/>
      <c r="AB1" s="261"/>
      <c r="AC1" s="261"/>
      <c r="AD1" s="261"/>
      <c r="AE1" s="261"/>
      <c r="AF1" s="261"/>
      <c r="AG1" s="261"/>
      <c r="AH1" s="262"/>
    </row>
    <row r="3" spans="1:34" x14ac:dyDescent="0.3">
      <c r="A3" s="6" t="s">
        <v>44152</v>
      </c>
      <c r="B3" s="266" t="str">
        <f>display!E$3</f>
        <v>Combined</v>
      </c>
      <c r="C3" s="267"/>
      <c r="D3" s="268"/>
      <c r="F3" s="6" t="s">
        <v>44153</v>
      </c>
      <c r="G3" s="266" t="str">
        <f>display!L$3</f>
        <v>All</v>
      </c>
      <c r="H3" s="267"/>
      <c r="I3" s="268"/>
      <c r="K3" t="s">
        <v>44154</v>
      </c>
      <c r="L3" s="266" t="str">
        <f>display!E$4</f>
        <v>All</v>
      </c>
      <c r="M3" s="267"/>
      <c r="N3" s="268"/>
      <c r="T3" s="6" t="s">
        <v>44152</v>
      </c>
      <c r="U3" s="263" t="str">
        <f>display!W3</f>
        <v>Combined</v>
      </c>
      <c r="V3" s="264"/>
      <c r="W3" s="265"/>
      <c r="Y3" s="6" t="s">
        <v>44153</v>
      </c>
      <c r="Z3" s="263" t="str">
        <f>display!AD3</f>
        <v>All</v>
      </c>
      <c r="AA3" s="264"/>
      <c r="AB3" s="265"/>
      <c r="AD3" t="s">
        <v>44154</v>
      </c>
      <c r="AE3" s="263" t="str">
        <f>display!W4</f>
        <v>All</v>
      </c>
      <c r="AF3" s="264"/>
      <c r="AG3" s="265"/>
    </row>
    <row r="5" spans="1:34" x14ac:dyDescent="0.3">
      <c r="A5" s="58" t="s">
        <v>44155</v>
      </c>
      <c r="B5" s="267" t="s">
        <v>44156</v>
      </c>
      <c r="C5" s="267"/>
      <c r="D5" s="268"/>
      <c r="T5" s="59" t="s">
        <v>44155</v>
      </c>
      <c r="U5" s="264" t="s">
        <v>44156</v>
      </c>
      <c r="V5" s="264"/>
      <c r="W5" s="265"/>
    </row>
    <row r="6" spans="1:34" x14ac:dyDescent="0.3">
      <c r="A6" s="6">
        <v>1</v>
      </c>
      <c r="B6" s="259" t="str">
        <f>IF(VLOOKUP(calculations!$G$3&amp;A6,lists!C$4:D$5290,2,FALSE)=0,"",VLOOKUP(calculations!$G$3&amp;A6,lists!C$4:D$5290,2,FALSE))</f>
        <v>All</v>
      </c>
      <c r="C6" s="259"/>
      <c r="D6" s="259"/>
      <c r="T6" s="6">
        <v>1</v>
      </c>
      <c r="U6" s="259" t="str">
        <f>IF(VLOOKUP(calculations!$Z$3&amp;T6,lists!C$4:D$5290,2,FALSE)=0,"",VLOOKUP(calculations!$Z$3&amp;T6,lists!C$4:D$5290,2,FALSE))</f>
        <v>All</v>
      </c>
      <c r="V6" s="259"/>
      <c r="W6" s="259"/>
    </row>
    <row r="7" spans="1:34" x14ac:dyDescent="0.3">
      <c r="A7" s="6">
        <v>2</v>
      </c>
      <c r="B7" s="259" t="str">
        <f>IF(VLOOKUP(calculations!$G$3&amp;A7,lists!C$4:D$5290,2,FALSE)=0,"",VLOOKUP(calculations!$G$3&amp;A7,lists!C$4:D$5290,2,FALSE))</f>
        <v>DC Seed Providers</v>
      </c>
      <c r="C7" s="259"/>
      <c r="D7" s="259"/>
      <c r="T7" s="6">
        <v>2</v>
      </c>
      <c r="U7" s="259" t="str">
        <f>IF(VLOOKUP(calculations!$Z$3&amp;T7,lists!C$4:D$5290,2,FALSE)=0,"",VLOOKUP(calculations!$Z$3&amp;T7,lists!C$4:D$5290,2,FALSE))</f>
        <v>DC Seed Providers</v>
      </c>
      <c r="V7" s="259"/>
      <c r="W7" s="259"/>
    </row>
    <row r="8" spans="1:34" x14ac:dyDescent="0.3">
      <c r="A8" s="6">
        <v>3</v>
      </c>
      <c r="B8" s="259" t="str">
        <f>IF(VLOOKUP(calculations!$G$3&amp;A8,lists!C$4:D$5290,2,FALSE)=0,"",VLOOKUP(calculations!$G$3&amp;A8,lists!C$4:D$5290,2,FALSE))</f>
        <v>Families First Providers</v>
      </c>
      <c r="C8" s="259"/>
      <c r="D8" s="259"/>
      <c r="T8" s="6">
        <v>3</v>
      </c>
      <c r="U8" s="259" t="str">
        <f>IF(VLOOKUP(calculations!$Z$3&amp;T8,lists!C$4:D$5290,2,FALSE)=0,"",VLOOKUP(calculations!$Z$3&amp;T8,lists!C$4:D$5290,2,FALSE))</f>
        <v>Families First Providers</v>
      </c>
      <c r="V8" s="259"/>
      <c r="W8" s="259"/>
    </row>
    <row r="9" spans="1:34" x14ac:dyDescent="0.3">
      <c r="A9" s="6">
        <v>4</v>
      </c>
      <c r="B9" s="259" t="str">
        <f>IF(VLOOKUP(calculations!$G$3&amp;A9,lists!C$4:D$5290,2,FALSE)=0,"",VLOOKUP(calculations!$G$3&amp;A9,lists!C$4:D$5290,2,FALSE))</f>
        <v>Trauma Providers</v>
      </c>
      <c r="C9" s="259"/>
      <c r="D9" s="259"/>
      <c r="T9" s="6">
        <v>4</v>
      </c>
      <c r="U9" s="259" t="str">
        <f>IF(VLOOKUP(calculations!$Z$3&amp;T9,lists!C$4:D$5290,2,FALSE)=0,"",VLOOKUP(calculations!$Z$3&amp;T9,lists!C$4:D$5290,2,FALSE))</f>
        <v>Trauma Providers</v>
      </c>
      <c r="V9" s="259"/>
      <c r="W9" s="259"/>
    </row>
    <row r="10" spans="1:34" x14ac:dyDescent="0.3">
      <c r="A10" s="6">
        <v>5</v>
      </c>
      <c r="B10" s="259" t="str">
        <f>IF(VLOOKUP(calculations!$G$3&amp;A10,lists!C$4:D$5290,2,FALSE)=0,"",VLOOKUP(calculations!$G$3&amp;A10,lists!C$4:D$5290,2,FALSE))</f>
        <v>Adoptions Together</v>
      </c>
      <c r="C10" s="259"/>
      <c r="D10" s="259"/>
      <c r="T10" s="6">
        <v>5</v>
      </c>
      <c r="U10" s="259" t="str">
        <f>IF(VLOOKUP(calculations!$Z$3&amp;T10,lists!C$4:D$5290,2,FALSE)=0,"",VLOOKUP(calculations!$Z$3&amp;T10,lists!C$4:D$5290,2,FALSE))</f>
        <v>Adoptions Together</v>
      </c>
      <c r="V10" s="259"/>
      <c r="W10" s="259"/>
    </row>
    <row r="11" spans="1:34" x14ac:dyDescent="0.3">
      <c r="A11" s="6">
        <v>6</v>
      </c>
      <c r="B11" s="259" t="str">
        <f>IF(VLOOKUP(calculations!$G$3&amp;A11,lists!C$4:D$5290,2,FALSE)=0,"",VLOOKUP(calculations!$G$3&amp;A11,lists!C$4:D$5290,2,FALSE))</f>
        <v>Better Mornings</v>
      </c>
      <c r="C11" s="259"/>
      <c r="D11" s="259"/>
      <c r="T11" s="6">
        <v>6</v>
      </c>
      <c r="U11" s="259" t="str">
        <f>IF(VLOOKUP(calculations!$Z$3&amp;T11,lists!C$4:D$5290,2,FALSE)=0,"",VLOOKUP(calculations!$Z$3&amp;T11,lists!C$4:D$5290,2,FALSE))</f>
        <v>Better Mornings</v>
      </c>
      <c r="V11" s="259"/>
      <c r="W11" s="259"/>
    </row>
    <row r="12" spans="1:34" x14ac:dyDescent="0.3">
      <c r="A12" s="6">
        <v>7</v>
      </c>
      <c r="B12" s="259" t="str">
        <f>IF(VLOOKUP(calculations!$G$3&amp;A12,lists!C$4:D$5290,2,FALSE)=0,"",VLOOKUP(calculations!$G$3&amp;A12,lists!C$4:D$5290,2,FALSE))</f>
        <v>Catholic</v>
      </c>
      <c r="C12" s="259"/>
      <c r="D12" s="259"/>
      <c r="T12" s="6">
        <v>7</v>
      </c>
      <c r="U12" s="259" t="str">
        <f>IF(VLOOKUP(calculations!$Z$3&amp;T12,lists!C$4:D$5290,2,FALSE)=0,"",VLOOKUP(calculations!$Z$3&amp;T12,lists!C$4:D$5290,2,FALSE))</f>
        <v>Catholic</v>
      </c>
      <c r="V12" s="259"/>
      <c r="W12" s="259"/>
    </row>
    <row r="13" spans="1:34" x14ac:dyDescent="0.3">
      <c r="A13" s="6">
        <v>8</v>
      </c>
      <c r="B13" s="259" t="str">
        <f>IF(VLOOKUP(calculations!$G$3&amp;A13,lists!C$4:D$5290,2,FALSE)=0,"",VLOOKUP(calculations!$G$3&amp;A13,lists!C$4:D$5290,2,FALSE))</f>
        <v>CFS</v>
      </c>
      <c r="C13" s="259"/>
      <c r="D13" s="259"/>
      <c r="T13" s="6">
        <v>8</v>
      </c>
      <c r="U13" s="259" t="str">
        <f>IF(VLOOKUP(calculations!$Z$3&amp;T13,lists!C$4:D$5290,2,FALSE)=0,"",VLOOKUP(calculations!$Z$3&amp;T13,lists!C$4:D$5290,2,FALSE))</f>
        <v>CFS</v>
      </c>
      <c r="V13" s="259"/>
      <c r="W13" s="259"/>
    </row>
    <row r="14" spans="1:34" x14ac:dyDescent="0.3">
      <c r="A14" s="6">
        <v>9</v>
      </c>
      <c r="B14" s="259" t="str">
        <f>IF(VLOOKUP(calculations!$G$3&amp;A14,lists!C$4:D$5290,2,FALSE)=0,"",VLOOKUP(calculations!$G$3&amp;A14,lists!C$4:D$5290,2,FALSE))</f>
        <v>Community Connections</v>
      </c>
      <c r="C14" s="259"/>
      <c r="D14" s="259"/>
      <c r="T14" s="6">
        <v>9</v>
      </c>
      <c r="U14" s="259" t="str">
        <f>IF(VLOOKUP(calculations!$Z$3&amp;T14,lists!C$4:D$5290,2,FALSE)=0,"",VLOOKUP(calculations!$Z$3&amp;T14,lists!C$4:D$5290,2,FALSE))</f>
        <v>Community Connections</v>
      </c>
      <c r="V14" s="259"/>
      <c r="W14" s="259"/>
    </row>
    <row r="15" spans="1:34" x14ac:dyDescent="0.3">
      <c r="A15" s="6">
        <v>10</v>
      </c>
      <c r="B15" s="259" t="str">
        <f>IF(VLOOKUP(calculations!$G$3&amp;A15,lists!C$4:D$5290,2,FALSE)=0,"",VLOOKUP(calculations!$G$3&amp;A15,lists!C$4:D$5290,2,FALSE))</f>
        <v>Contemporary</v>
      </c>
      <c r="C15" s="259"/>
      <c r="D15" s="259"/>
      <c r="T15" s="6">
        <v>10</v>
      </c>
      <c r="U15" s="259" t="str">
        <f>IF(VLOOKUP(calculations!$Z$3&amp;T15,lists!C$4:D$5290,2,FALSE)=0,"",VLOOKUP(calculations!$Z$3&amp;T15,lists!C$4:D$5290,2,FALSE))</f>
        <v>Contemporary</v>
      </c>
      <c r="V15" s="259"/>
      <c r="W15" s="259"/>
    </row>
    <row r="16" spans="1:34" x14ac:dyDescent="0.3">
      <c r="A16" s="6">
        <v>11</v>
      </c>
      <c r="B16" s="259" t="str">
        <f>IF(VLOOKUP(calculations!$G$3&amp;A16,lists!C$4:D$5290,2,FALSE)=0,"",VLOOKUP(calculations!$G$3&amp;A16,lists!C$4:D$5290,2,FALSE))</f>
        <v>Federal City</v>
      </c>
      <c r="C16" s="259"/>
      <c r="D16" s="259"/>
      <c r="T16" s="6">
        <v>11</v>
      </c>
      <c r="U16" s="259" t="str">
        <f>IF(VLOOKUP(calculations!$Z$3&amp;T16,lists!C$4:D$5290,2,FALSE)=0,"",VLOOKUP(calculations!$Z$3&amp;T16,lists!C$4:D$5290,2,FALSE))</f>
        <v>Federal City</v>
      </c>
      <c r="V16" s="259"/>
      <c r="W16" s="259"/>
    </row>
    <row r="17" spans="1:23" x14ac:dyDescent="0.3">
      <c r="A17" s="6">
        <v>12</v>
      </c>
      <c r="B17" s="259" t="str">
        <f>IF(VLOOKUP(calculations!$G$3&amp;A17,lists!C$4:D$5290,2,FALSE)=0,"",VLOOKUP(calculations!$G$3&amp;A17,lists!C$4:D$5290,2,FALSE))</f>
        <v>First Home Care</v>
      </c>
      <c r="C17" s="259"/>
      <c r="D17" s="259"/>
      <c r="T17" s="6">
        <v>12</v>
      </c>
      <c r="U17" s="259" t="str">
        <f>IF(VLOOKUP(calculations!$Z$3&amp;T17,lists!C$4:D$5290,2,FALSE)=0,"",VLOOKUP(calculations!$Z$3&amp;T17,lists!C$4:D$5290,2,FALSE))</f>
        <v>First Home Care</v>
      </c>
      <c r="V17" s="259"/>
      <c r="W17" s="259"/>
    </row>
    <row r="18" spans="1:23" x14ac:dyDescent="0.3">
      <c r="A18" s="6">
        <v>13</v>
      </c>
      <c r="B18" s="259" t="str">
        <f>IF(VLOOKUP(calculations!$G$3&amp;A18,lists!C$4:D$5290,2,FALSE)=0,"",VLOOKUP(calculations!$G$3&amp;A18,lists!C$4:D$5290,2,FALSE))</f>
        <v>Foundations for Home &amp; Community</v>
      </c>
      <c r="C18" s="259"/>
      <c r="D18" s="259"/>
      <c r="T18" s="6">
        <v>13</v>
      </c>
      <c r="U18" s="259" t="str">
        <f>IF(VLOOKUP(calculations!$Z$3&amp;T18,lists!C$4:D$5290,2,FALSE)=0,"",VLOOKUP(calculations!$Z$3&amp;T18,lists!C$4:D$5290,2,FALSE))</f>
        <v>Foundations for Home &amp; Community</v>
      </c>
      <c r="V18" s="259"/>
      <c r="W18" s="259"/>
    </row>
    <row r="19" spans="1:23" x14ac:dyDescent="0.3">
      <c r="A19" s="6">
        <v>14</v>
      </c>
      <c r="B19" s="259" t="str">
        <f>IF(VLOOKUP(calculations!$G$3&amp;A19,lists!C$4:D$5290,2,FALSE)=0,"",VLOOKUP(calculations!$G$3&amp;A19,lists!C$4:D$5290,2,FALSE))</f>
        <v>FPS</v>
      </c>
      <c r="C19" s="259"/>
      <c r="D19" s="259"/>
      <c r="T19" s="6">
        <v>14</v>
      </c>
      <c r="U19" s="259" t="str">
        <f>IF(VLOOKUP(calculations!$Z$3&amp;T19,lists!C$4:D$5290,2,FALSE)=0,"",VLOOKUP(calculations!$Z$3&amp;T19,lists!C$4:D$5290,2,FALSE))</f>
        <v>FPS</v>
      </c>
      <c r="V19" s="259"/>
      <c r="W19" s="259"/>
    </row>
    <row r="20" spans="1:23" x14ac:dyDescent="0.3">
      <c r="A20" s="6">
        <v>15</v>
      </c>
      <c r="B20" s="259" t="str">
        <f>IF(VLOOKUP(calculations!$G$3&amp;A20,lists!C$4:D$5290,2,FALSE)=0,"",VLOOKUP(calculations!$G$3&amp;A20,lists!C$4:D$5290,2,FALSE))</f>
        <v>FWC</v>
      </c>
      <c r="C20" s="259"/>
      <c r="D20" s="259"/>
      <c r="T20" s="6">
        <v>15</v>
      </c>
      <c r="U20" s="259" t="str">
        <f>IF(VLOOKUP(calculations!$Z$3&amp;T20,lists!C$4:D$5290,2,FALSE)=0,"",VLOOKUP(calculations!$Z$3&amp;T20,lists!C$4:D$5290,2,FALSE))</f>
        <v>FWC</v>
      </c>
      <c r="V20" s="259"/>
      <c r="W20" s="259"/>
    </row>
    <row r="21" spans="1:23" x14ac:dyDescent="0.3">
      <c r="A21" s="6">
        <v>16</v>
      </c>
      <c r="B21" s="259" t="str">
        <f>IF(VLOOKUP(calculations!$G$3&amp;A21,lists!C$4:D$5290,2,FALSE)=0,"",VLOOKUP(calculations!$G$3&amp;A21,lists!C$4:D$5290,2,FALSE))</f>
        <v>Green Door</v>
      </c>
      <c r="C21" s="259"/>
      <c r="D21" s="259"/>
      <c r="T21" s="6">
        <v>16</v>
      </c>
      <c r="U21" s="259" t="str">
        <f>IF(VLOOKUP(calculations!$Z$3&amp;T21,lists!C$4:D$5290,2,FALSE)=0,"",VLOOKUP(calculations!$Z$3&amp;T21,lists!C$4:D$5290,2,FALSE))</f>
        <v>Green Door</v>
      </c>
      <c r="V21" s="259"/>
      <c r="W21" s="259"/>
    </row>
    <row r="22" spans="1:23" x14ac:dyDescent="0.3">
      <c r="A22" s="6">
        <v>17</v>
      </c>
      <c r="B22" s="259" t="str">
        <f>IF(VLOOKUP(calculations!$G$3&amp;A22,lists!C$4:D$5290,2,FALSE)=0,"",VLOOKUP(calculations!$G$3&amp;A22,lists!C$4:D$5290,2,FALSE))</f>
        <v>Hillcrest</v>
      </c>
      <c r="C22" s="259"/>
      <c r="D22" s="259"/>
      <c r="T22" s="6">
        <v>17</v>
      </c>
      <c r="U22" s="259" t="str">
        <f>IF(VLOOKUP(calculations!$Z$3&amp;T22,lists!C$4:D$5290,2,FALSE)=0,"",VLOOKUP(calculations!$Z$3&amp;T22,lists!C$4:D$5290,2,FALSE))</f>
        <v>Hillcrest</v>
      </c>
      <c r="V22" s="259"/>
      <c r="W22" s="259"/>
    </row>
    <row r="23" spans="1:23" x14ac:dyDescent="0.3">
      <c r="A23" s="6">
        <v>18</v>
      </c>
      <c r="B23" s="259" t="str">
        <f>IF(VLOOKUP(calculations!$G$3&amp;A23,lists!C$4:D$5290,2,FALSE)=0,"",VLOOKUP(calculations!$G$3&amp;A23,lists!C$4:D$5290,2,FALSE))</f>
        <v>LAYC</v>
      </c>
      <c r="C23" s="259"/>
      <c r="D23" s="259"/>
      <c r="T23" s="6">
        <v>18</v>
      </c>
      <c r="U23" s="259" t="str">
        <f>IF(VLOOKUP(calculations!$Z$3&amp;T23,lists!C$4:D$5290,2,FALSE)=0,"",VLOOKUP(calculations!$Z$3&amp;T23,lists!C$4:D$5290,2,FALSE))</f>
        <v>LAYC</v>
      </c>
      <c r="V23" s="259"/>
      <c r="W23" s="259"/>
    </row>
    <row r="24" spans="1:23" x14ac:dyDescent="0.3">
      <c r="A24" s="6">
        <v>19</v>
      </c>
      <c r="B24" s="259" t="str">
        <f>IF(VLOOKUP(calculations!$G$3&amp;A24,lists!C$4:D$5290,2,FALSE)=0,"",VLOOKUP(calculations!$G$3&amp;A24,lists!C$4:D$5290,2,FALSE))</f>
        <v>LCS</v>
      </c>
      <c r="C24" s="259"/>
      <c r="D24" s="259"/>
      <c r="T24" s="6">
        <v>19</v>
      </c>
      <c r="U24" s="259" t="str">
        <f>IF(VLOOKUP(calculations!$Z$3&amp;T24,lists!C$4:D$5290,2,FALSE)=0,"",VLOOKUP(calculations!$Z$3&amp;T24,lists!C$4:D$5290,2,FALSE))</f>
        <v>LCS</v>
      </c>
      <c r="V24" s="259"/>
      <c r="W24" s="259"/>
    </row>
    <row r="25" spans="1:23" x14ac:dyDescent="0.3">
      <c r="A25" s="6">
        <v>20</v>
      </c>
      <c r="B25" s="259" t="str">
        <f>IF(VLOOKUP(calculations!$G$3&amp;A25,lists!C$4:D$5290,2,FALSE)=0,"",VLOOKUP(calculations!$G$3&amp;A25,lists!C$4:D$5290,2,FALSE))</f>
        <v>LES</v>
      </c>
      <c r="C25" s="259"/>
      <c r="D25" s="259"/>
      <c r="T25" s="6">
        <v>20</v>
      </c>
      <c r="U25" s="259" t="str">
        <f>IF(VLOOKUP(calculations!$Z$3&amp;T25,lists!C$4:D$5290,2,FALSE)=0,"",VLOOKUP(calculations!$Z$3&amp;T25,lists!C$4:D$5290,2,FALSE))</f>
        <v>LES</v>
      </c>
      <c r="V25" s="259"/>
      <c r="W25" s="259"/>
    </row>
    <row r="26" spans="1:23" x14ac:dyDescent="0.3">
      <c r="A26" s="6">
        <v>21</v>
      </c>
      <c r="B26" s="259" t="str">
        <f>IF(VLOOKUP(calculations!$G$3&amp;A26,lists!C$4:D$5290,2,FALSE)=0,"",VLOOKUP(calculations!$G$3&amp;A26,lists!C$4:D$5290,2,FALSE))</f>
        <v>Marys Center (FF)</v>
      </c>
      <c r="C26" s="259"/>
      <c r="D26" s="259"/>
      <c r="T26" s="6">
        <v>21</v>
      </c>
      <c r="U26" s="259" t="str">
        <f>IF(VLOOKUP(calculations!$Z$3&amp;T26,lists!C$4:D$5290,2,FALSE)=0,"",VLOOKUP(calculations!$Z$3&amp;T26,lists!C$4:D$5290,2,FALSE))</f>
        <v>Marys Center (FF)</v>
      </c>
      <c r="V26" s="259"/>
      <c r="W26" s="259"/>
    </row>
    <row r="27" spans="1:23" x14ac:dyDescent="0.3">
      <c r="A27" s="6">
        <v>22</v>
      </c>
      <c r="B27" s="259" t="str">
        <f>IF(VLOOKUP(calculations!$G$3&amp;A27,lists!C$4:D$5290,2,FALSE)=0,"",VLOOKUP(calculations!$G$3&amp;A27,lists!C$4:D$5290,2,FALSE))</f>
        <v>Marys Center DC Seed</v>
      </c>
      <c r="C27" s="259"/>
      <c r="D27" s="259"/>
      <c r="T27" s="6">
        <v>22</v>
      </c>
      <c r="U27" s="259" t="str">
        <f>IF(VLOOKUP(calculations!$Z$3&amp;T27,lists!C$4:D$5290,2,FALSE)=0,"",VLOOKUP(calculations!$Z$3&amp;T27,lists!C$4:D$5290,2,FALSE))</f>
        <v>Marys Center DC Seed</v>
      </c>
      <c r="V27" s="259"/>
      <c r="W27" s="259"/>
    </row>
    <row r="28" spans="1:23" x14ac:dyDescent="0.3">
      <c r="A28" s="6">
        <v>23</v>
      </c>
      <c r="B28" s="259" t="str">
        <f>IF(VLOOKUP(calculations!$G$3&amp;A28,lists!C$4:D$5290,2,FALSE)=0,"",VLOOKUP(calculations!$G$3&amp;A28,lists!C$4:D$5290,2,FALSE))</f>
        <v>Marys Center (FF &amp; DCS)</v>
      </c>
      <c r="C28" s="259"/>
      <c r="D28" s="259"/>
      <c r="T28" s="6">
        <v>23</v>
      </c>
      <c r="U28" s="259" t="str">
        <f>IF(VLOOKUP(calculations!$Z$3&amp;T28,lists!C$4:D$5290,2,FALSE)=0,"",VLOOKUP(calculations!$Z$3&amp;T28,lists!C$4:D$5290,2,FALSE))</f>
        <v>Marys Center (FF &amp; DCS)</v>
      </c>
      <c r="V28" s="259"/>
      <c r="W28" s="259"/>
    </row>
    <row r="29" spans="1:23" x14ac:dyDescent="0.3">
      <c r="A29" s="6">
        <v>24</v>
      </c>
      <c r="B29" s="259" t="str">
        <f>IF(VLOOKUP(calculations!$G$3&amp;A29,lists!C$4:D$5290,2,FALSE)=0,"",VLOOKUP(calculations!$G$3&amp;A29,lists!C$4:D$5290,2,FALSE))</f>
        <v>MBI HS</v>
      </c>
      <c r="C29" s="259"/>
      <c r="D29" s="259"/>
      <c r="T29" s="6">
        <v>24</v>
      </c>
      <c r="U29" s="259" t="str">
        <f>IF(VLOOKUP(calculations!$Z$3&amp;T29,lists!C$4:D$5290,2,FALSE)=0,"",VLOOKUP(calculations!$Z$3&amp;T29,lists!C$4:D$5290,2,FALSE))</f>
        <v>MBI HS</v>
      </c>
      <c r="V29" s="259"/>
      <c r="W29" s="259"/>
    </row>
    <row r="30" spans="1:23" x14ac:dyDescent="0.3">
      <c r="A30" s="6">
        <v>25</v>
      </c>
      <c r="B30" s="259" t="str">
        <f>IF(VLOOKUP(calculations!$G$3&amp;A30,lists!C$4:D$5290,2,FALSE)=0,"",VLOOKUP(calculations!$G$3&amp;A30,lists!C$4:D$5290,2,FALSE))</f>
        <v>MD Family Resources</v>
      </c>
      <c r="C30" s="259"/>
      <c r="D30" s="259"/>
      <c r="T30" s="6">
        <v>25</v>
      </c>
      <c r="U30" s="259" t="str">
        <f>IF(VLOOKUP(calculations!$Z$3&amp;T30,lists!C$4:D$5290,2,FALSE)=0,"",VLOOKUP(calculations!$Z$3&amp;T30,lists!C$4:D$5290,2,FALSE))</f>
        <v>MD Family Resources</v>
      </c>
      <c r="V30" s="259"/>
      <c r="W30" s="259"/>
    </row>
    <row r="31" spans="1:23" x14ac:dyDescent="0.3">
      <c r="A31" s="6">
        <v>26</v>
      </c>
      <c r="B31" s="259" t="str">
        <f>IF(VLOOKUP(calculations!$G$3&amp;A31,lists!C$4:D$5290,2,FALSE)=0,"",VLOOKUP(calculations!$G$3&amp;A31,lists!C$4:D$5290,2,FALSE))</f>
        <v>MedStar Georgetown</v>
      </c>
      <c r="C31" s="259"/>
      <c r="D31" s="259"/>
      <c r="T31" s="6">
        <v>26</v>
      </c>
      <c r="U31" s="259" t="str">
        <f>IF(VLOOKUP(calculations!$Z$3&amp;T31,lists!C$4:D$5290,2,FALSE)=0,"",VLOOKUP(calculations!$Z$3&amp;T31,lists!C$4:D$5290,2,FALSE))</f>
        <v>MedStar Georgetown</v>
      </c>
      <c r="V31" s="259"/>
      <c r="W31" s="259"/>
    </row>
    <row r="32" spans="1:23" x14ac:dyDescent="0.3">
      <c r="A32" s="6">
        <v>27</v>
      </c>
      <c r="B32" s="259" t="str">
        <f>IF(VLOOKUP(calculations!$G$3&amp;A32,lists!C$4:D$5290,2,FALSE)=0,"",VLOOKUP(calculations!$G$3&amp;A32,lists!C$4:D$5290,2,FALSE))</f>
        <v>PASS</v>
      </c>
      <c r="C32" s="259"/>
      <c r="D32" s="259"/>
      <c r="T32" s="6">
        <v>27</v>
      </c>
      <c r="U32" s="259" t="str">
        <f>IF(VLOOKUP(calculations!$Z$3&amp;T32,lists!C$4:D$5290,2,FALSE)=0,"",VLOOKUP(calculations!$Z$3&amp;T32,lists!C$4:D$5290,2,FALSE))</f>
        <v>PASS</v>
      </c>
      <c r="V32" s="259"/>
      <c r="W32" s="259"/>
    </row>
    <row r="33" spans="1:34" x14ac:dyDescent="0.3">
      <c r="A33" s="6">
        <v>28</v>
      </c>
      <c r="B33" s="259" t="str">
        <f>IF(VLOOKUP(calculations!$G$3&amp;A33,lists!C$4:D$5290,2,FALSE)=0,"",VLOOKUP(calculations!$G$3&amp;A33,lists!C$4:D$5290,2,FALSE))</f>
        <v>PIECE (FF)</v>
      </c>
      <c r="C33" s="259"/>
      <c r="D33" s="259"/>
      <c r="T33" s="6">
        <v>28</v>
      </c>
      <c r="U33" s="259" t="str">
        <f>IF(VLOOKUP(calculations!$Z$3&amp;T33,lists!C$4:D$5290,2,FALSE)=0,"",VLOOKUP(calculations!$Z$3&amp;T33,lists!C$4:D$5290,2,FALSE))</f>
        <v>PIECE (FF)</v>
      </c>
      <c r="V33" s="259"/>
      <c r="W33" s="259"/>
    </row>
    <row r="34" spans="1:34" x14ac:dyDescent="0.3">
      <c r="A34" s="6">
        <v>29</v>
      </c>
      <c r="B34" s="259" t="str">
        <f>IF(VLOOKUP(calculations!$G$3&amp;A34,lists!C$4:D$5290,2,FALSE)=0,"",VLOOKUP(calculations!$G$3&amp;A34,lists!C$4:D$5290,2,FALSE))</f>
        <v>PIECE DC Seed</v>
      </c>
      <c r="C34" s="259"/>
      <c r="D34" s="259"/>
      <c r="T34" s="6">
        <v>29</v>
      </c>
      <c r="U34" s="259" t="str">
        <f>IF(VLOOKUP(calculations!$Z$3&amp;T34,lists!C$4:D$5290,2,FALSE)=0,"",VLOOKUP(calculations!$Z$3&amp;T34,lists!C$4:D$5290,2,FALSE))</f>
        <v>PIECE DC Seed</v>
      </c>
      <c r="V34" s="259"/>
      <c r="W34" s="259"/>
    </row>
    <row r="35" spans="1:34" x14ac:dyDescent="0.3">
      <c r="A35" s="6">
        <v>30</v>
      </c>
      <c r="B35" s="259" t="str">
        <f>IF(VLOOKUP(calculations!$G$3&amp;A35,lists!C$4:D$5290,2,FALSE)=0,"",VLOOKUP(calculations!$G$3&amp;A35,lists!C$4:D$5290,2,FALSE))</f>
        <v>PIECE (FF &amp; DCS)</v>
      </c>
      <c r="C35" s="259"/>
      <c r="D35" s="259"/>
      <c r="T35" s="6">
        <v>30</v>
      </c>
      <c r="U35" s="259" t="str">
        <f>IF(VLOOKUP(calculations!$Z$3&amp;T35,lists!C$4:D$5290,2,FALSE)=0,"",VLOOKUP(calculations!$Z$3&amp;T35,lists!C$4:D$5290,2,FALSE))</f>
        <v>PIECE (FF &amp; DCS)</v>
      </c>
      <c r="V35" s="259"/>
      <c r="W35" s="259"/>
    </row>
    <row r="36" spans="1:34" x14ac:dyDescent="0.3">
      <c r="A36" s="6">
        <v>31</v>
      </c>
      <c r="B36" s="259" t="str">
        <f>IF(VLOOKUP(calculations!$G$3&amp;A36,lists!C$4:D$5290,2,FALSE)=0,"",VLOOKUP(calculations!$G$3&amp;A36,lists!C$4:D$5290,2,FALSE))</f>
        <v>PSI Family Services</v>
      </c>
      <c r="C36" s="259"/>
      <c r="D36" s="259"/>
      <c r="T36" s="6">
        <v>31</v>
      </c>
      <c r="U36" s="259" t="str">
        <f>IF(VLOOKUP(calculations!$Z$3&amp;T36,lists!C$4:D$5290,2,FALSE)=0,"",VLOOKUP(calculations!$Z$3&amp;T36,lists!C$4:D$5290,2,FALSE))</f>
        <v>PSI Family Services</v>
      </c>
      <c r="V36" s="259"/>
      <c r="W36" s="259"/>
    </row>
    <row r="37" spans="1:34" x14ac:dyDescent="0.3">
      <c r="A37" s="6">
        <v>32</v>
      </c>
      <c r="B37" s="259" t="str">
        <f>IF(VLOOKUP(calculations!$G$3&amp;A37,lists!C$4:D$5290,2,FALSE)=0,"",VLOOKUP(calculations!$G$3&amp;A37,lists!C$4:D$5290,2,FALSE))</f>
        <v>Riverside</v>
      </c>
      <c r="C37" s="259"/>
      <c r="D37" s="259"/>
      <c r="T37" s="6">
        <v>32</v>
      </c>
      <c r="U37" s="259" t="str">
        <f>IF(VLOOKUP(calculations!$Z$3&amp;T37,lists!C$4:D$5290,2,FALSE)=0,"",VLOOKUP(calculations!$Z$3&amp;T37,lists!C$4:D$5290,2,FALSE))</f>
        <v>Riverside</v>
      </c>
      <c r="V37" s="259"/>
      <c r="W37" s="259"/>
    </row>
    <row r="38" spans="1:34" x14ac:dyDescent="0.3">
      <c r="A38" s="6">
        <v>33</v>
      </c>
      <c r="B38" s="259" t="str">
        <f>IF(VLOOKUP(calculations!$G$3&amp;A38,lists!C$4:D$5290,2,FALSE)=0,"",VLOOKUP(calculations!$G$3&amp;A38,lists!C$4:D$5290,2,FALSE))</f>
        <v>TFCC</v>
      </c>
      <c r="C38" s="259"/>
      <c r="D38" s="259"/>
      <c r="T38" s="6">
        <v>33</v>
      </c>
      <c r="U38" s="259" t="str">
        <f>IF(VLOOKUP(calculations!$Z$3&amp;T38,lists!C$4:D$5290,2,FALSE)=0,"",VLOOKUP(calculations!$Z$3&amp;T38,lists!C$4:D$5290,2,FALSE))</f>
        <v>TFCC</v>
      </c>
      <c r="V38" s="259"/>
      <c r="W38" s="259"/>
    </row>
    <row r="39" spans="1:34" x14ac:dyDescent="0.3">
      <c r="A39" s="6">
        <v>34</v>
      </c>
      <c r="B39" s="259" t="str">
        <f>IF(VLOOKUP(calculations!$G$3&amp;A39,lists!C$4:D$5290,2,FALSE)=0,"",VLOOKUP(calculations!$G$3&amp;A39,lists!C$4:D$5290,2,FALSE))</f>
        <v>Umbrella</v>
      </c>
      <c r="C39" s="259"/>
      <c r="D39" s="259"/>
      <c r="T39" s="6">
        <v>34</v>
      </c>
      <c r="U39" s="259" t="str">
        <f>IF(VLOOKUP(calculations!$Z$3&amp;T39,lists!C$4:D$5290,2,FALSE)=0,"",VLOOKUP(calculations!$Z$3&amp;T39,lists!C$4:D$5290,2,FALSE))</f>
        <v>Umbrella</v>
      </c>
      <c r="V39" s="259"/>
      <c r="W39" s="259"/>
    </row>
    <row r="40" spans="1:34" x14ac:dyDescent="0.3">
      <c r="A40" s="6">
        <v>35</v>
      </c>
      <c r="B40" s="259" t="str">
        <f>IF(VLOOKUP(calculations!$G$3&amp;A40,lists!C$4:D$5290,2,FALSE)=0,"",VLOOKUP(calculations!$G$3&amp;A40,lists!C$4:D$5290,2,FALSE))</f>
        <v>Universal</v>
      </c>
      <c r="C40" s="259"/>
      <c r="D40" s="259"/>
      <c r="T40" s="6">
        <v>35</v>
      </c>
      <c r="U40" s="259" t="str">
        <f>IF(VLOOKUP(calculations!$Z$3&amp;T40,lists!C$4:D$5290,2,FALSE)=0,"",VLOOKUP(calculations!$Z$3&amp;T40,lists!C$4:D$5290,2,FALSE))</f>
        <v>Universal</v>
      </c>
      <c r="V40" s="259"/>
      <c r="W40" s="259"/>
    </row>
    <row r="41" spans="1:34" x14ac:dyDescent="0.3">
      <c r="A41" s="6">
        <v>36</v>
      </c>
      <c r="B41" s="259" t="str">
        <f>IF(VLOOKUP(calculations!$G$3&amp;A41,lists!C$4:D$5290,2,FALSE)=0,"",VLOOKUP(calculations!$G$3&amp;A41,lists!C$4:D$5290,2,FALSE))</f>
        <v>Wayne Place</v>
      </c>
      <c r="C41" s="259"/>
      <c r="D41" s="259"/>
      <c r="T41" s="6">
        <v>36</v>
      </c>
      <c r="U41" s="259" t="str">
        <f>IF(VLOOKUP(calculations!$Z$3&amp;T41,lists!C$4:D$5290,2,FALSE)=0,"",VLOOKUP(calculations!$Z$3&amp;T41,lists!C$4:D$5290,2,FALSE))</f>
        <v>Wayne Place</v>
      </c>
      <c r="V41" s="259"/>
      <c r="W41" s="259"/>
    </row>
    <row r="42" spans="1:34" x14ac:dyDescent="0.3">
      <c r="A42" s="6">
        <v>37</v>
      </c>
      <c r="B42" s="259" t="str">
        <f>IF(VLOOKUP(calculations!$G$3&amp;A42,lists!C$4:D$5290,2,FALSE)=0,"",VLOOKUP(calculations!$G$3&amp;A42,lists!C$4:D$5290,2,FALSE))</f>
        <v>Youth Villages</v>
      </c>
      <c r="C42" s="259"/>
      <c r="D42" s="259"/>
      <c r="T42" s="6">
        <v>37</v>
      </c>
      <c r="U42" s="259" t="str">
        <f>IF(VLOOKUP(calculations!$Z$3&amp;T42,lists!C$4:D$5290,2,FALSE)=0,"",VLOOKUP(calculations!$Z$3&amp;T42,lists!C$4:D$5290,2,FALSE))</f>
        <v>Youth Villages</v>
      </c>
      <c r="V42" s="259"/>
      <c r="W42" s="259"/>
    </row>
    <row r="43" spans="1:34" x14ac:dyDescent="0.3">
      <c r="A43" s="6">
        <v>38</v>
      </c>
      <c r="B43" s="259" t="str">
        <f>IF(VLOOKUP(calculations!$G$3&amp;A43,lists!C$4:D$5290,2,FALSE)=0,"",VLOOKUP(calculations!$G$3&amp;A43,lists!C$4:D$5290,2,FALSE))</f>
        <v/>
      </c>
      <c r="C43" s="259"/>
      <c r="D43" s="259"/>
      <c r="T43" s="6">
        <v>38</v>
      </c>
      <c r="U43" s="259" t="str">
        <f>IF(VLOOKUP(calculations!$Z$3&amp;T43,lists!C$4:D$5290,2,FALSE)=0,"",VLOOKUP(calculations!$Z$3&amp;T43,lists!C$4:D$5290,2,FALSE))</f>
        <v/>
      </c>
      <c r="V43" s="259"/>
      <c r="W43" s="259"/>
    </row>
    <row r="44" spans="1:34" x14ac:dyDescent="0.3">
      <c r="A44" s="6">
        <v>39</v>
      </c>
      <c r="B44" s="259" t="str">
        <f>IF(VLOOKUP(calculations!$G$3&amp;A44,lists!C$4:D$5290,2,FALSE)=0,"",VLOOKUP(calculations!$G$3&amp;A44,lists!C$4:D$5290,2,FALSE))</f>
        <v/>
      </c>
      <c r="C44" s="259"/>
      <c r="D44" s="259"/>
      <c r="T44" s="6">
        <v>39</v>
      </c>
      <c r="U44" s="259" t="str">
        <f>IF(VLOOKUP(calculations!$Z$3&amp;T44,lists!C$4:D$5290,2,FALSE)=0,"",VLOOKUP(calculations!$Z$3&amp;T44,lists!C$4:D$5290,2,FALSE))</f>
        <v/>
      </c>
      <c r="V44" s="259"/>
      <c r="W44" s="259"/>
    </row>
    <row r="45" spans="1:34" x14ac:dyDescent="0.3">
      <c r="A45" s="6">
        <v>40</v>
      </c>
      <c r="B45" s="259" t="str">
        <f>IF(VLOOKUP(calculations!$G$3&amp;A45,lists!C$4:D$5290,2,FALSE)=0,"",VLOOKUP(calculations!$G$3&amp;A45,lists!C$4:D$5290,2,FALSE))</f>
        <v/>
      </c>
      <c r="C45" s="259"/>
      <c r="D45" s="259"/>
      <c r="T45" s="6">
        <v>40</v>
      </c>
      <c r="U45" s="259" t="str">
        <f>IF(VLOOKUP(calculations!$Z$3&amp;T45,lists!C$4:D$5290,2,FALSE)=0,"",VLOOKUP(calculations!$Z$3&amp;T45,lists!C$4:D$5290,2,FALSE))</f>
        <v/>
      </c>
      <c r="V45" s="259"/>
      <c r="W45" s="259"/>
    </row>
    <row r="46" spans="1:34" x14ac:dyDescent="0.3">
      <c r="A46" t="str">
        <f>calculations!$L$3&amp;calculations!$G$3&amp;" "&amp;calculations!$B$3&amp;calculations!$B46</f>
        <v>AllAll Combined45139</v>
      </c>
      <c r="B46" s="17">
        <f>IF(B48="","",INDEX(lists!F$5:H$200,MATCH(B48,lists!H$5:H$200,1)-1,3))</f>
        <v>45139</v>
      </c>
      <c r="F46" s="14">
        <f>SUMIF(data2!$B$2:$B$40000,calculations!$A46,data2!$I$2:$I$40000)</f>
        <v>205</v>
      </c>
      <c r="N46" s="14">
        <f>SUMIF(data2!$B$2:$B$40000,calculations!$A46,data2!S$2:S$40000)</f>
        <v>12</v>
      </c>
      <c r="O46" s="14">
        <f>SUMIF(data2!$B$2:$B$40000,calculations!$A46,data2!N$2:N$40000)</f>
        <v>193</v>
      </c>
      <c r="T46" t="str">
        <f>calculations!$AE$3&amp;calculations!$Z$3&amp;" "&amp;calculations!$U$3&amp;calculations!$U46</f>
        <v>AllAll Combined44774</v>
      </c>
      <c r="U46" s="17">
        <f>IF(U48="","",INDEX(lists!F$5:H$200,MATCH(U48,lists!H$5:H$200,1)-1,3))</f>
        <v>44774</v>
      </c>
      <c r="Y46" s="14">
        <f>SUMIF(data2!$B$2:$B$40000,calculations!$T46,data2!I$2:I$40000)</f>
        <v>350</v>
      </c>
      <c r="AG46" s="14">
        <f>SUMIF(data2!$B$2:$B$40000,calculations!$T46,data2!S$2:S$40000)</f>
        <v>52</v>
      </c>
      <c r="AH46" s="14">
        <f>SUMIF(data2!$B$2:$B$40000,calculations!$T46,data2!N$2:N$40000)</f>
        <v>298</v>
      </c>
    </row>
    <row r="47" spans="1:34" ht="28.8" x14ac:dyDescent="0.3">
      <c r="A47" s="61" t="s">
        <v>44157</v>
      </c>
      <c r="B47" s="62" t="s">
        <v>25</v>
      </c>
      <c r="C47" s="62" t="s">
        <v>44158</v>
      </c>
      <c r="D47" s="62" t="s">
        <v>44159</v>
      </c>
      <c r="E47" s="62" t="s">
        <v>44160</v>
      </c>
      <c r="F47" s="62" t="s">
        <v>60</v>
      </c>
      <c r="G47" s="62" t="s">
        <v>61</v>
      </c>
      <c r="H47" s="62" t="s">
        <v>44161</v>
      </c>
      <c r="I47" s="62" t="s">
        <v>44162</v>
      </c>
      <c r="J47" s="62" t="s">
        <v>44163</v>
      </c>
      <c r="K47" s="62" t="s">
        <v>44164</v>
      </c>
      <c r="L47" s="62" t="s">
        <v>44165</v>
      </c>
      <c r="M47" s="62" t="s">
        <v>69</v>
      </c>
      <c r="N47" s="62" t="s">
        <v>44166</v>
      </c>
      <c r="O47" s="63" t="s">
        <v>44167</v>
      </c>
      <c r="T47" s="68" t="s">
        <v>44157</v>
      </c>
      <c r="U47" s="69" t="s">
        <v>25</v>
      </c>
      <c r="V47" s="69" t="s">
        <v>44168</v>
      </c>
      <c r="W47" s="69" t="s">
        <v>44169</v>
      </c>
      <c r="X47" s="69" t="s">
        <v>44160</v>
      </c>
      <c r="Y47" s="69" t="s">
        <v>60</v>
      </c>
      <c r="Z47" s="69" t="s">
        <v>61</v>
      </c>
      <c r="AA47" s="69" t="s">
        <v>44161</v>
      </c>
      <c r="AB47" s="69" t="s">
        <v>44162</v>
      </c>
      <c r="AC47" s="69" t="s">
        <v>44163</v>
      </c>
      <c r="AD47" s="69" t="s">
        <v>44164</v>
      </c>
      <c r="AE47" s="69" t="s">
        <v>44165</v>
      </c>
      <c r="AF47" s="69" t="s">
        <v>69</v>
      </c>
      <c r="AG47" s="69" t="s">
        <v>44166</v>
      </c>
      <c r="AH47" s="70" t="s">
        <v>44167</v>
      </c>
    </row>
    <row r="48" spans="1:34" x14ac:dyDescent="0.3">
      <c r="A48" t="str">
        <f>calculations!$L$3&amp;calculations!$G$3&amp;" "&amp;calculations!$B$3&amp;calculations!$B48</f>
        <v>AllAll Combined45170</v>
      </c>
      <c r="B48" s="17">
        <f>VLOOKUP(display!G5,lists!G5:H200,2,FALSE)</f>
        <v>45170</v>
      </c>
      <c r="C48" s="14">
        <f>IF(B48="","",IF(SUMIF(data2!$B$2:$B$40003,calculations!$A48,data2!F$2:F$40003)=0,"",SUMIF(data2!$B$2:$B$40003,calculations!$A48,data2!F$2:F$40003)))</f>
        <v>61</v>
      </c>
      <c r="D48" s="14">
        <f>IF(B48="","",IF(SUMIF(data2!$B$2:$B$40003,calculations!$A48,data2!G$2:G$40003)=0,"",SUMIF(data2!$B$2:$B$40003,calculations!$A48,data2!G$2:G$40003)))</f>
        <v>69.5</v>
      </c>
      <c r="E48" s="8">
        <f t="shared" ref="E48:E59" si="0">IF(B48="","",IF(D48="","",C48/D48))</f>
        <v>0.87769784172661869</v>
      </c>
      <c r="F48" s="14">
        <f>IF($B48="","",IF(SUMIF(data2!$B$2:$B$40003,calculations!$A48,data2!I$2:I$40003)=0,0,SUMIF(data2!$B$2:$B$40003,calculations!$A48,data2!I$2:I$40003)))</f>
        <v>220</v>
      </c>
      <c r="G48" s="14">
        <f>IF($B48="","",IF(SUMIF(data2!$B$2:$B$40003,calculations!$A48,data2!J$2:J$40003)=0,"",SUMIF(data2!$B$2:$B$40003,calculations!$A48,data2!J$2:J$40003)))</f>
        <v>472</v>
      </c>
      <c r="H48" s="8">
        <f t="shared" ref="H48:H60" si="1">F48/G48</f>
        <v>0.46610169491525422</v>
      </c>
      <c r="I48" s="14">
        <f>IF($B48="","",IF(SUMIF(data2!$B$2:$B$40003,calculations!$A48,data2!L$2:L$40003)=0,"",SUMIF(data2!$B$2:$B$40003,calculations!$A48,data2!L$2:L$40003)))</f>
        <v>523</v>
      </c>
      <c r="J48" s="8">
        <f t="shared" ref="J48:J59" si="2">IF(G48="","",IF(I48="","",G48/I48))</f>
        <v>0.90248565965583172</v>
      </c>
      <c r="K48" s="14">
        <f>IF($B48="","",IF(SUMIF(data2!$B$2:$B$40003,calculations!$A48,data2!P$2:P$40003)=0,IF(L48="","",0),SUMIF(data2!$B$2:$B$40003,calculations!$A48,data2!P$2:P$40003)))</f>
        <v>33</v>
      </c>
      <c r="L48" s="14">
        <f>IF($B48="","",IF(SUMIF(data2!$B$2:$B$40003,calculations!$A48,data2!Q$2:Q$40003)=0,0,SUMIF(data2!$B$2:$B$40003,calculations!$A48,data2!Q$2:Q$40003)))</f>
        <v>39</v>
      </c>
      <c r="M48" s="8">
        <f t="shared" ref="M48:M61" si="3">IF(B48="","",IF(L48="","",IFERROR(K48/L48,0)))</f>
        <v>0.84615384615384615</v>
      </c>
      <c r="N48" s="14">
        <f>IF(B48="","",SUMIF(data2!$B$2:$B$40003,calculations!$A48,data2!S$2:S$40003))</f>
        <v>23</v>
      </c>
      <c r="O48" s="14">
        <f>IF(B48="","",SUMIF(data2!$B$2:$B$40003,calculations!$A48,data2!N$2:N$40003))</f>
        <v>198</v>
      </c>
      <c r="T48" t="str">
        <f>calculations!$AE$3&amp;calculations!$Z$3&amp;" "&amp;calculations!$U$3&amp;calculations!$U48</f>
        <v>AllAll Combined44805</v>
      </c>
      <c r="U48" s="17">
        <f>VLOOKUP(display!Y5,lists!G5:H200,2,FALSE)</f>
        <v>44805</v>
      </c>
      <c r="V48" s="14">
        <f>IF(U48="","",IF(SUMIF(data2!$B$2:$B$40003,calculations!$T48,data2!F$2:F$40003)=0,"",SUMIF(data2!$B$2:$B$40003,calculations!$T48,data2!F$2:F$40003)))</f>
        <v>56</v>
      </c>
      <c r="W48" s="14">
        <f>IF(U48="","",IF(SUMIF(data2!$B$2:$B$40003,calculations!$T48,data2!G$2:G$40003)=0,"",SUMIF(data2!$B$2:$B$40003,calculations!$T48,data2!G$2:G$40003)))</f>
        <v>70</v>
      </c>
      <c r="X48" s="8">
        <f t="shared" ref="X48:X59" si="4">IF(U48="","",IF(W48="","",V48/W48))</f>
        <v>0.8</v>
      </c>
      <c r="Y48" s="14">
        <f>IF($U48="","",IF(SUMIF(data2!$B$2:$B$40003,calculations!$T48,data2!I$2:I$40003)=0,"",SUMIF(data2!$B$2:$B$40003,calculations!$T48,data2!I$2:I$40003)))</f>
        <v>342</v>
      </c>
      <c r="Z48" s="14">
        <f>IF($U48="","",IF(SUMIF(data2!$B$2:$B$40003,calculations!$T48,data2!J$2:J$40003)=0,"",SUMIF(data2!$B$2:$B$40003,calculations!$T48,data2!J$2:J$40003)))</f>
        <v>474</v>
      </c>
      <c r="AA48" s="8">
        <f t="shared" ref="AA48:AA59" si="5">IF(X48="","",IF(Z48=0,"",Y48/Z48))</f>
        <v>0.72151898734177211</v>
      </c>
      <c r="AB48" s="14">
        <f>IF($U48="","",IF(SUMIF(data2!$B$2:$B$40003,calculations!$T48,data2!L$2:L$40003)=0,"",SUMIF(data2!$B$2:$B$40003,calculations!$T48,data2!L$2:L$40003)))</f>
        <v>550</v>
      </c>
      <c r="AC48" s="8">
        <f t="shared" ref="AC48:AC59" si="6">IF(Z48="","",Z48/AB48)</f>
        <v>0.86181818181818182</v>
      </c>
      <c r="AD48" s="14">
        <f>IF($U48="","",IF(SUMIF(data2!$B$2:$B$40003,calculations!$T48,data2!P$2:P$40003)=0,IF(AE48="","",0),SUMIF(data2!$B$2:$B$40003,calculations!$T48,data2!P$2:P$40003)))</f>
        <v>29</v>
      </c>
      <c r="AE48" s="14">
        <f>IF($U48="","",IF(SUMIF(data2!$B$2:$B$40003,calculations!$T48,data2!Q$2:Q$40003)=0,0,SUMIF(data2!$B$2:$B$40003,calculations!$T48,data2!Q$2:Q$40003)))</f>
        <v>38</v>
      </c>
      <c r="AF48" s="8">
        <f>IF(U48="","",IF(AE48="","",AD48/AE48))</f>
        <v>0.76315789473684215</v>
      </c>
      <c r="AG48" s="14">
        <f>IF(U48="","",SUMIF(data2!$B$2:$B$40003,calculations!$T48,data2!S$2:S$40003))</f>
        <v>31</v>
      </c>
      <c r="AH48" s="14">
        <f>IF(U48="","",SUMIF(data2!$B$2:$B$40003,calculations!$T48,data2!N$2:N$40003))</f>
        <v>311</v>
      </c>
    </row>
    <row r="49" spans="1:34" x14ac:dyDescent="0.3">
      <c r="A49" t="str">
        <f>calculations!$L$3&amp;calculations!$G$3&amp;" "&amp;calculations!$B$3&amp;calculations!$B49</f>
        <v>AllAll Combined45200</v>
      </c>
      <c r="B49" s="17">
        <f>IFERROR(IF(INDEX(lists!F$5:H$200,MATCH(B48,lists!H$5:H$200,1)+1,3)&gt;VLOOKUP(display!$L$5,lists!G$5:I$200,2,FALSE),"",INDEX(lists!F$5:H$200,MATCH(B48,lists!H$5:H$200,1)+1,3)),"")</f>
        <v>45200</v>
      </c>
      <c r="C49" s="14">
        <f>IF(B49="","",IF(SUMIF(data2!$B$2:$B$40003,calculations!$A49,data2!F$2:F$40003)=0,"",SUMIF(data2!$B$2:$B$40003,calculations!$A49,data2!F$2:F$40003)))</f>
        <v>74</v>
      </c>
      <c r="D49" s="14">
        <f>IF(B49="","",IF(SUMIF(data2!$B$2:$B$40003,calculations!$A49,data2!G$2:G$40003)=0,"",SUMIF(data2!$B$2:$B$40003,calculations!$A49,data2!G$2:G$40003)))</f>
        <v>86.5</v>
      </c>
      <c r="E49" s="8">
        <f t="shared" si="0"/>
        <v>0.8554913294797688</v>
      </c>
      <c r="F49" s="14">
        <f>IF($B49="","",IF(SUMIF(data2!$B$2:$B$40003,calculations!$A49,data2!I$2:I$40003)=0,0,SUMIF(data2!$B$2:$B$40003,calculations!$A49,data2!I$2:I$40003)))</f>
        <v>226</v>
      </c>
      <c r="G49" s="14">
        <f>IF($B49="","",IF(SUMIF(data2!$B$2:$B$40003,calculations!$A49,data2!J$2:J$40003)=0,"",SUMIF(data2!$B$2:$B$40003,calculations!$A49,data2!J$2:J$40003)))</f>
        <v>532</v>
      </c>
      <c r="H49" s="8">
        <f t="shared" si="1"/>
        <v>0.42481203007518797</v>
      </c>
      <c r="I49" s="14">
        <f>IF($B49="","",IF(SUMIF(data2!$B$2:$B$40003,calculations!$A49,data2!L$2:L$40003)=0,"",SUMIF(data2!$B$2:$B$40003,calculations!$A49,data2!L$2:L$40003)))</f>
        <v>612</v>
      </c>
      <c r="J49" s="8">
        <f t="shared" si="2"/>
        <v>0.86928104575163401</v>
      </c>
      <c r="K49" s="14">
        <f>IF($B49="","",IF(SUMIF(data2!$B$2:$B$40003,calculations!$A49,data2!P$2:P$40003)=0,IF(L49="","",0),SUMIF(data2!$B$2:$B$40003,calculations!$A49,data2!P$2:P$40003)))</f>
        <v>22</v>
      </c>
      <c r="L49" s="14">
        <f>IF($B49="","",IF(SUMIF(data2!$B$2:$B$40003,calculations!$A49,data2!Q$2:Q$40003)=0,0,SUMIF(data2!$B$2:$B$40003,calculations!$A49,data2!Q$2:Q$40003)))</f>
        <v>28</v>
      </c>
      <c r="M49" s="8">
        <f t="shared" si="3"/>
        <v>0.7857142857142857</v>
      </c>
      <c r="N49" s="14">
        <f>IF(B49="","",SUMIF(data2!$B$2:$B$40003,calculations!$A49,data2!S$2:S$40003))</f>
        <v>69</v>
      </c>
      <c r="O49" s="14">
        <f>IF(B49="","",SUMIF(data2!$B$2:$B$40003,calculations!$A49,data2!N$2:N$40003))</f>
        <v>247</v>
      </c>
      <c r="T49" t="str">
        <f>calculations!$AE$3&amp;calculations!$Z$3&amp;" "&amp;calculations!$U$3&amp;calculations!$U49</f>
        <v>AllAll Combined44835</v>
      </c>
      <c r="U49" s="17">
        <f>IFERROR(IF(INDEX(lists!F$5:H$200,MATCH(U48,lists!H$5:H$200,1)+1,3)&gt;VLOOKUP(display!$AD$5,lists!G$5:I$200,2,FALSE),"",INDEX(lists!F$5:H$200,MATCH(U48,lists!H$5:H$200,1)+1,3)),"")</f>
        <v>44835</v>
      </c>
      <c r="V49" s="14">
        <f>IF(U49="","",IF(SUMIF(data2!$B$2:$B$40003,calculations!$T49,data2!F$2:F$40003)=0,"",SUMIF(data2!$B$2:$B$40003,calculations!$T49,data2!F$2:F$40003)))</f>
        <v>66</v>
      </c>
      <c r="W49" s="14">
        <f>IF(U49="","",IF(SUMIF(data2!$B$2:$B$40003,calculations!$T49,data2!G$2:G$40003)=0,"",SUMIF(data2!$B$2:$B$40003,calculations!$T49,data2!G$2:G$40003)))</f>
        <v>76</v>
      </c>
      <c r="X49" s="8">
        <f t="shared" si="4"/>
        <v>0.86842105263157898</v>
      </c>
      <c r="Y49" s="14">
        <f>IF($U49="","",IF(SUMIF(data2!$B$2:$B$40003,calculations!$T49,data2!I$2:I$40003)=0,"",SUMIF(data2!$B$2:$B$40003,calculations!$T49,data2!I$2:I$40003)))</f>
        <v>350</v>
      </c>
      <c r="Z49" s="14">
        <f>IF($U49="","",IF(SUMIF(data2!$B$2:$B$40003,calculations!$T49,data2!J$2:J$40003)=0,"",SUMIF(data2!$B$2:$B$40003,calculations!$T49,data2!J$2:J$40003)))</f>
        <v>530</v>
      </c>
      <c r="AA49" s="8">
        <f t="shared" si="5"/>
        <v>0.660377358490566</v>
      </c>
      <c r="AB49" s="14">
        <f>IF($U49="","",IF(SUMIF(data2!$B$2:$B$40003,calculations!$T49,data2!L$2:L$40003)=0,"",SUMIF(data2!$B$2:$B$40003,calculations!$T49,data2!L$2:L$40003)))</f>
        <v>607</v>
      </c>
      <c r="AC49" s="8">
        <f t="shared" si="6"/>
        <v>0.87314662273476107</v>
      </c>
      <c r="AD49" s="14">
        <f>IF($U49="","",IF(SUMIF(data2!$B$2:$B$40003,calculations!$T49,data2!P$2:P$40003)=0,IF(AE49="","",0),SUMIF(data2!$B$2:$B$40003,calculations!$T49,data2!P$2:P$40003)))</f>
        <v>17</v>
      </c>
      <c r="AE49" s="14">
        <f>IF($U49="","",IF(SUMIF(data2!$B$2:$B$40003,calculations!$T49,data2!Q$2:Q$40003)=0,0,SUMIF(data2!$B$2:$B$40003,calculations!$T49,data2!Q$2:Q$40003)))</f>
        <v>28</v>
      </c>
      <c r="AF49" s="8">
        <f t="shared" ref="AF49:AF59" si="7">IF(U49="","",IF(AE49="","",AD49/AE49))</f>
        <v>0.6071428571428571</v>
      </c>
      <c r="AG49" s="14">
        <f>IF(U49="","",SUMIF(data2!$B$2:$B$40003,calculations!$T49,data2!S$2:S$40003))</f>
        <v>25</v>
      </c>
      <c r="AH49" s="14">
        <f>IF(U49="","",SUMIF(data2!$B$2:$B$40003,calculations!$T49,data2!N$2:N$40003))</f>
        <v>325</v>
      </c>
    </row>
    <row r="50" spans="1:34" x14ac:dyDescent="0.3">
      <c r="A50" t="str">
        <f>calculations!$L$3&amp;calculations!$G$3&amp;" "&amp;calculations!$B$3&amp;calculations!$B50</f>
        <v>AllAll Combined45231</v>
      </c>
      <c r="B50" s="17">
        <f>IFERROR(IF(INDEX(lists!F$5:H$200,MATCH(B49,lists!H$5:H$200,1)+1,3)&gt;VLOOKUP(display!$L$5,lists!G$5:I$200,2,FALSE),"",INDEX(lists!F$5:H$200,MATCH(B49,lists!H$5:H$200,1)+1,3)),"")</f>
        <v>45231</v>
      </c>
      <c r="C50" s="14">
        <f>IF(B50="","",IF(SUMIF(data2!$B$2:$B$40003,calculations!$A50,data2!F$2:F$40003)=0,"",SUMIF(data2!$B$2:$B$40003,calculations!$A50,data2!F$2:F$40003)))</f>
        <v>72</v>
      </c>
      <c r="D50" s="14">
        <f>IF(B50="","",IF(SUMIF(data2!$B$2:$B$40003,calculations!$A50,data2!G$2:G$40003)=0,"",SUMIF(data2!$B$2:$B$40003,calculations!$A50,data2!G$2:G$40003)))</f>
        <v>86.5</v>
      </c>
      <c r="E50" s="8">
        <f t="shared" si="0"/>
        <v>0.83236994219653182</v>
      </c>
      <c r="F50" s="14">
        <f>IF($B50="","",IF(SUMIF(data2!$B$2:$B$40003,calculations!$A50,data2!I$2:I$40003)=0,0,SUMIF(data2!$B$2:$B$40003,calculations!$A50,data2!I$2:I$40003)))</f>
        <v>256</v>
      </c>
      <c r="G50" s="14">
        <f>IF($B50="","",IF(SUMIF(data2!$B$2:$B$40003,calculations!$A50,data2!J$2:J$40003)=0,"",SUMIF(data2!$B$2:$B$40003,calculations!$A50,data2!J$2:J$40003)))</f>
        <v>512</v>
      </c>
      <c r="H50" s="8">
        <f t="shared" si="1"/>
        <v>0.5</v>
      </c>
      <c r="I50" s="14">
        <f>IF($B50="","",IF(SUMIF(data2!$B$2:$B$40003,calculations!$A50,data2!L$2:L$40003)=0,"",SUMIF(data2!$B$2:$B$40003,calculations!$A50,data2!L$2:L$40003)))</f>
        <v>612</v>
      </c>
      <c r="J50" s="8">
        <f t="shared" si="2"/>
        <v>0.83660130718954251</v>
      </c>
      <c r="K50" s="14">
        <f>IF($B50="","",IF(SUMIF(data2!$B$2:$B$40003,calculations!$A50,data2!P$2:P$40003)=0,IF(L50="","",0),SUMIF(data2!$B$2:$B$40003,calculations!$A50,data2!P$2:P$40003)))</f>
        <v>25</v>
      </c>
      <c r="L50" s="14">
        <f>IF($B50="","",IF(SUMIF(data2!$B$2:$B$40003,calculations!$A50,data2!Q$2:Q$40003)=0,0,SUMIF(data2!$B$2:$B$40003,calculations!$A50,data2!Q$2:Q$40003)))</f>
        <v>37</v>
      </c>
      <c r="M50" s="8">
        <f t="shared" si="3"/>
        <v>0.67567567567567566</v>
      </c>
      <c r="N50" s="14">
        <f>IF(B50="","",SUMIF(data2!$B$2:$B$40003,calculations!$A50,data2!S$2:S$40003))</f>
        <v>31</v>
      </c>
      <c r="O50" s="14">
        <f>IF(B50="","",SUMIF(data2!$B$2:$B$40003,calculations!$A50,data2!N$2:N$40003))</f>
        <v>225</v>
      </c>
      <c r="T50" t="str">
        <f>calculations!$AE$3&amp;calculations!$Z$3&amp;" "&amp;calculations!$U$3&amp;calculations!$U50</f>
        <v>AllAll Combined44866</v>
      </c>
      <c r="U50" s="17">
        <f>IFERROR(IF(INDEX(lists!F$5:H$200,MATCH(U49,lists!H$5:H$200,1)+1,3)&gt;VLOOKUP(display!$AD$5,lists!G$5:I$200,2,FALSE),"",INDEX(lists!F$5:H$200,MATCH(U49,lists!H$5:H$200,1)+1,3)),"")</f>
        <v>44866</v>
      </c>
      <c r="V50" s="14">
        <f>IF(U50="","",IF(SUMIF(data2!$B$2:$B$40003,calculations!$T50,data2!F$2:F$40003)=0,"",SUMIF(data2!$B$2:$B$40003,calculations!$T50,data2!F$2:F$40003)))</f>
        <v>66</v>
      </c>
      <c r="W50" s="14">
        <f>IF(U50="","",IF(SUMIF(data2!$B$2:$B$40003,calculations!$T50,data2!G$2:G$40003)=0,"",SUMIF(data2!$B$2:$B$40003,calculations!$T50,data2!G$2:G$40003)))</f>
        <v>76</v>
      </c>
      <c r="X50" s="8">
        <f t="shared" si="4"/>
        <v>0.86842105263157898</v>
      </c>
      <c r="Y50" s="14">
        <f>IF($U50="","",IF(SUMIF(data2!$B$2:$B$40003,calculations!$T50,data2!I$2:I$40003)=0,"",SUMIF(data2!$B$2:$B$40003,calculations!$T50,data2!I$2:I$40003)))</f>
        <v>320</v>
      </c>
      <c r="Z50" s="14">
        <f>IF($U50="","",IF(SUMIF(data2!$B$2:$B$40003,calculations!$T50,data2!J$2:J$40003)=0,"",SUMIF(data2!$B$2:$B$40003,calculations!$T50,data2!J$2:J$40003)))</f>
        <v>528</v>
      </c>
      <c r="AA50" s="8">
        <f t="shared" si="5"/>
        <v>0.60606060606060608</v>
      </c>
      <c r="AB50" s="14">
        <f>IF($U50="","",IF(SUMIF(data2!$B$2:$B$40003,calculations!$T50,data2!L$2:L$40003)=0,"",SUMIF(data2!$B$2:$B$40003,calculations!$T50,data2!L$2:L$40003)))</f>
        <v>607</v>
      </c>
      <c r="AC50" s="8">
        <f t="shared" si="6"/>
        <v>0.86985172981878089</v>
      </c>
      <c r="AD50" s="14">
        <f>IF($U50="","",IF(SUMIF(data2!$B$2:$B$40003,calculations!$T50,data2!P$2:P$40003)=0,IF(AE50="","",0),SUMIF(data2!$B$2:$B$40003,calculations!$T50,data2!P$2:P$40003)))</f>
        <v>18</v>
      </c>
      <c r="AE50" s="14">
        <f>IF($U50="","",IF(SUMIF(data2!$B$2:$B$40003,calculations!$T50,data2!Q$2:Q$40003)=0,0,SUMIF(data2!$B$2:$B$40003,calculations!$T50,data2!Q$2:Q$40003)))</f>
        <v>33</v>
      </c>
      <c r="AF50" s="8">
        <f t="shared" si="7"/>
        <v>0.54545454545454541</v>
      </c>
      <c r="AG50" s="14">
        <f>IF(U50="","",SUMIF(data2!$B$2:$B$40003,calculations!$T50,data2!S$2:S$40003))</f>
        <v>9</v>
      </c>
      <c r="AH50" s="14">
        <f>IF(U50="","",SUMIF(data2!$B$2:$B$40003,calculations!$T50,data2!N$2:N$40003))</f>
        <v>311</v>
      </c>
    </row>
    <row r="51" spans="1:34" x14ac:dyDescent="0.3">
      <c r="A51" t="str">
        <f>calculations!$L$3&amp;calculations!$G$3&amp;" "&amp;calculations!$B$3&amp;calculations!$B51</f>
        <v>AllAll Combined45261</v>
      </c>
      <c r="B51" s="17">
        <f>IFERROR(IF(INDEX(lists!F$5:H$200,MATCH(B50,lists!H$5:H$200,1)+1,3)&gt;VLOOKUP(display!$L$5,lists!G$5:I$200,2,FALSE),"",INDEX(lists!F$5:H$200,MATCH(B50,lists!H$5:H$200,1)+1,3)),"")</f>
        <v>45261</v>
      </c>
      <c r="C51" s="14">
        <f>IF(B51="","",IF(SUMIF(data2!$B$2:$B$40003,calculations!$A51,data2!F$2:F$40003)=0,"",SUMIF(data2!$B$2:$B$40003,calculations!$A51,data2!F$2:F$40003)))</f>
        <v>68.5</v>
      </c>
      <c r="D51" s="14">
        <f>IF(B51="","",IF(SUMIF(data2!$B$2:$B$40003,calculations!$A51,data2!G$2:G$40003)=0,"",SUMIF(data2!$B$2:$B$40003,calculations!$A51,data2!G$2:G$40003)))</f>
        <v>86.5</v>
      </c>
      <c r="E51" s="8">
        <f t="shared" si="0"/>
        <v>0.79190751445086704</v>
      </c>
      <c r="F51" s="14">
        <f>IF($B51="","",IF(SUMIF(data2!$B$2:$B$40003,calculations!$A51,data2!I$2:I$40003)=0,0,SUMIF(data2!$B$2:$B$40003,calculations!$A51,data2!I$2:I$40003)))</f>
        <v>249</v>
      </c>
      <c r="G51" s="14">
        <f>IF($B51="","",IF(SUMIF(data2!$B$2:$B$40003,calculations!$A51,data2!J$2:J$40003)=0,"",SUMIF(data2!$B$2:$B$40003,calculations!$A51,data2!J$2:J$40003)))</f>
        <v>484</v>
      </c>
      <c r="H51" s="8">
        <f t="shared" si="1"/>
        <v>0.51446280991735538</v>
      </c>
      <c r="I51" s="14">
        <f>IF($B51="","",IF(SUMIF(data2!$B$2:$B$40003,calculations!$A51,data2!L$2:L$40003)=0,"",SUMIF(data2!$B$2:$B$40003,calculations!$A51,data2!L$2:L$40003)))</f>
        <v>612</v>
      </c>
      <c r="J51" s="8">
        <f t="shared" si="2"/>
        <v>0.79084967320261434</v>
      </c>
      <c r="K51" s="14">
        <f>IF($B51="","",IF(SUMIF(data2!$B$2:$B$40003,calculations!$A51,data2!P$2:P$40003)=0,IF(L51="","",0),SUMIF(data2!$B$2:$B$40003,calculations!$A51,data2!P$2:P$40003)))</f>
        <v>23</v>
      </c>
      <c r="L51" s="14">
        <f>IF($B51="","",IF(SUMIF(data2!$B$2:$B$40003,calculations!$A51,data2!Q$2:Q$40003)=0,0,SUMIF(data2!$B$2:$B$40003,calculations!$A51,data2!Q$2:Q$40003)))</f>
        <v>36</v>
      </c>
      <c r="M51" s="8">
        <f t="shared" si="3"/>
        <v>0.63888888888888884</v>
      </c>
      <c r="N51" s="14">
        <f>IF(B51="","",SUMIF(data2!$B$2:$B$40003,calculations!$A51,data2!S$2:S$40003))</f>
        <v>24</v>
      </c>
      <c r="O51" s="14">
        <f>IF(B51="","",SUMIF(data2!$B$2:$B$40003,calculations!$A51,data2!N$2:N$40003))</f>
        <v>225</v>
      </c>
      <c r="T51" t="str">
        <f>calculations!$AE$3&amp;calculations!$Z$3&amp;" "&amp;calculations!$U$3&amp;calculations!$U51</f>
        <v>AllAll Combined44896</v>
      </c>
      <c r="U51" s="17">
        <f>IFERROR(IF(INDEX(lists!F$5:H$200,MATCH(U50,lists!H$5:H$200,1)+1,3)&gt;VLOOKUP(display!$AD$5,lists!G$5:I$200,2,FALSE),"",INDEX(lists!F$5:H$200,MATCH(U50,lists!H$5:H$200,1)+1,3)),"")</f>
        <v>44896</v>
      </c>
      <c r="V51" s="14">
        <f>IF(U51="","",IF(SUMIF(data2!$B$2:$B$40003,calculations!$T51,data2!F$2:F$40003)=0,"",SUMIF(data2!$B$2:$B$40003,calculations!$T51,data2!F$2:F$40003)))</f>
        <v>65.5</v>
      </c>
      <c r="W51" s="14">
        <f>IF(U51="","",IF(SUMIF(data2!$B$2:$B$40003,calculations!$T51,data2!G$2:G$40003)=0,"",SUMIF(data2!$B$2:$B$40003,calculations!$T51,data2!G$2:G$40003)))</f>
        <v>76</v>
      </c>
      <c r="X51" s="8">
        <f t="shared" si="4"/>
        <v>0.86184210526315785</v>
      </c>
      <c r="Y51" s="14">
        <f>IF($U51="","",IF(SUMIF(data2!$B$2:$B$40003,calculations!$T51,data2!I$2:I$40003)=0,"",SUMIF(data2!$B$2:$B$40003,calculations!$T51,data2!I$2:I$40003)))</f>
        <v>305</v>
      </c>
      <c r="Z51" s="14">
        <f>IF($U51="","",IF(SUMIF(data2!$B$2:$B$40003,calculations!$T51,data2!J$2:J$40003)=0,"",SUMIF(data2!$B$2:$B$40003,calculations!$T51,data2!J$2:J$40003)))</f>
        <v>525</v>
      </c>
      <c r="AA51" s="8">
        <f t="shared" si="5"/>
        <v>0.580952380952381</v>
      </c>
      <c r="AB51" s="14">
        <f>IF($U51="","",IF(SUMIF(data2!$B$2:$B$40003,calculations!$T51,data2!L$2:L$40003)=0,"",SUMIF(data2!$B$2:$B$40003,calculations!$T51,data2!L$2:L$40003)))</f>
        <v>607</v>
      </c>
      <c r="AC51" s="8">
        <f t="shared" si="6"/>
        <v>0.86490939044481052</v>
      </c>
      <c r="AD51" s="14">
        <f>IF($U51="","",IF(SUMIF(data2!$B$2:$B$40003,calculations!$T51,data2!P$2:P$40003)=0,IF(AE51="","",0),SUMIF(data2!$B$2:$B$40003,calculations!$T51,data2!P$2:P$40003)))</f>
        <v>21</v>
      </c>
      <c r="AE51" s="14">
        <f>IF($U51="","",IF(SUMIF(data2!$B$2:$B$40003,calculations!$T51,data2!Q$2:Q$40003)=0,0,SUMIF(data2!$B$2:$B$40003,calculations!$T51,data2!Q$2:Q$40003)))</f>
        <v>43</v>
      </c>
      <c r="AF51" s="8">
        <f t="shared" si="7"/>
        <v>0.48837209302325579</v>
      </c>
      <c r="AG51" s="14">
        <f>IF(U51="","",SUMIF(data2!$B$2:$B$40003,calculations!$T51,data2!S$2:S$40003))</f>
        <v>24</v>
      </c>
      <c r="AH51" s="14">
        <f>IF(U51="","",SUMIF(data2!$B$2:$B$40003,calculations!$T51,data2!N$2:N$40003))</f>
        <v>281</v>
      </c>
    </row>
    <row r="52" spans="1:34" x14ac:dyDescent="0.3">
      <c r="A52" t="str">
        <f>calculations!$L$3&amp;calculations!$G$3&amp;" "&amp;calculations!$B$3&amp;calculations!$B52</f>
        <v>AllAll Combined45292</v>
      </c>
      <c r="B52" s="17">
        <f>IFERROR(IF(INDEX(lists!F$5:H$200,MATCH(B51,lists!H$5:H$200,1)+1,3)&gt;VLOOKUP(display!$L$5,lists!G$5:I$200,2,FALSE),"",INDEX(lists!F$5:H$200,MATCH(B51,lists!H$5:H$200,1)+1,3)),"")</f>
        <v>45292</v>
      </c>
      <c r="C52" s="14">
        <f>IF(B52="","",IF(SUMIF(data2!$B$2:$B$40003,calculations!$A52,data2!F$2:F$40003)=0,"",SUMIF(data2!$B$2:$B$40003,calculations!$A52,data2!F$2:F$40003)))</f>
        <v>69.5</v>
      </c>
      <c r="D52" s="14">
        <f>IF(B52="","",IF(SUMIF(data2!$B$2:$B$40003,calculations!$A52,data2!G$2:G$40003)=0,"",SUMIF(data2!$B$2:$B$40003,calculations!$A52,data2!G$2:G$40003)))</f>
        <v>87.5</v>
      </c>
      <c r="E52" s="8">
        <f t="shared" si="0"/>
        <v>0.79428571428571426</v>
      </c>
      <c r="F52" s="14">
        <f>IF($B52="","",IF(SUMIF(data2!$B$2:$B$40003,calculations!$A52,data2!I$2:I$40003)=0,"",SUMIF(data2!$B$2:$B$40003,calculations!$A52,data2!I$2:I$40003)))</f>
        <v>255</v>
      </c>
      <c r="G52" s="14">
        <f>IF($B52="","",IF(SUMIF(data2!$B$2:$B$40003,calculations!$A52,data2!J$2:J$40003)=0,"",SUMIF(data2!$B$2:$B$40003,calculations!$A52,data2!J$2:J$40003)))</f>
        <v>488</v>
      </c>
      <c r="H52" s="8">
        <f t="shared" si="1"/>
        <v>0.52254098360655743</v>
      </c>
      <c r="I52" s="14">
        <f>IF($B52="","",IF(SUMIF(data2!$B$2:$B$40003,calculations!$A52,data2!L$2:L$40003)=0,"",SUMIF(data2!$B$2:$B$40003,calculations!$A52,data2!L$2:L$40003)))</f>
        <v>618</v>
      </c>
      <c r="J52" s="8">
        <f t="shared" si="2"/>
        <v>0.78964401294498376</v>
      </c>
      <c r="K52" s="14">
        <f>IF($B52="","",IF(SUMIF(data2!$B$2:$B$40003,calculations!$A52,data2!P$2:P$40003)=0,IF(L52="","",0),SUMIF(data2!$B$2:$B$40003,calculations!$A52,data2!P$2:P$40003)))</f>
        <v>22</v>
      </c>
      <c r="L52" s="14">
        <f>IF($B52="","",IF(SUMIF(data2!$B$2:$B$40003,calculations!$A52,data2!Q$2:Q$40003)=0,0,SUMIF(data2!$B$2:$B$40003,calculations!$A52,data2!Q$2:Q$40003)))</f>
        <v>28</v>
      </c>
      <c r="M52" s="8">
        <f t="shared" si="3"/>
        <v>0.7857142857142857</v>
      </c>
      <c r="N52" s="14">
        <f>IF(B52="","",SUMIF(data2!$B$2:$B$40003,calculations!$A52,data2!S$2:S$40003))</f>
        <v>32</v>
      </c>
      <c r="O52" s="14">
        <f>IF(B52="","",SUMIF(data2!$B$2:$B$40003,calculations!$A52,data2!N$2:N$40003))</f>
        <v>223</v>
      </c>
      <c r="T52" t="str">
        <f>calculations!$AE$3&amp;calculations!$Z$3&amp;" "&amp;calculations!$U$3&amp;calculations!$U52</f>
        <v>AllAll Combined44927</v>
      </c>
      <c r="U52" s="17">
        <f>IFERROR(IF(INDEX(lists!F$5:H$200,MATCH(U51,lists!H$5:H$200,1)+1,3)&gt;VLOOKUP(display!$AD$5,lists!G$5:I$200,2,FALSE),"",INDEX(lists!F$5:H$200,MATCH(U51,lists!H$5:H$200,1)+1,3)),"")</f>
        <v>44927</v>
      </c>
      <c r="V52" s="14">
        <f>IF(U52="","",IF(SUMIF(data2!$B$2:$B$40003,calculations!$T52,data2!F$2:F$40003)=0,"",SUMIF(data2!$B$2:$B$40003,calculations!$T52,data2!F$2:F$40003)))</f>
        <v>64.5</v>
      </c>
      <c r="W52" s="14">
        <f>IF(U52="","",IF(SUMIF(data2!$B$2:$B$40003,calculations!$T52,data2!G$2:G$40003)=0,"",SUMIF(data2!$B$2:$B$40003,calculations!$T52,data2!G$2:G$40003)))</f>
        <v>76</v>
      </c>
      <c r="X52" s="8">
        <f t="shared" si="4"/>
        <v>0.84868421052631582</v>
      </c>
      <c r="Y52" s="14">
        <f>IF($U52="","",IF(SUMIF(data2!$B$2:$B$40003,calculations!$T52,data2!I$2:I$40003)=0,"",SUMIF(data2!$B$2:$B$40003,calculations!$T52,data2!I$2:I$40003)))</f>
        <v>293</v>
      </c>
      <c r="Z52" s="14">
        <f>IF($U52="","",IF(SUMIF(data2!$B$2:$B$40003,calculations!$T52,data2!J$2:J$40003)=0,"",SUMIF(data2!$B$2:$B$40003,calculations!$T52,data2!J$2:J$40003)))</f>
        <v>519</v>
      </c>
      <c r="AA52" s="8">
        <f t="shared" si="5"/>
        <v>0.56454720616570331</v>
      </c>
      <c r="AB52" s="14">
        <f>IF($U52="","",IF(SUMIF(data2!$B$2:$B$40003,calculations!$T52,data2!L$2:L$40003)=0,"",SUMIF(data2!$B$2:$B$40003,calculations!$T52,data2!L$2:L$40003)))</f>
        <v>607</v>
      </c>
      <c r="AC52" s="8">
        <f t="shared" si="6"/>
        <v>0.85502471169686989</v>
      </c>
      <c r="AD52" s="14">
        <f>IF($U52="","",IF(SUMIF(data2!$B$2:$B$40003,calculations!$T52,data2!P$2:P$40003)=0,IF(AE52="","",0),SUMIF(data2!$B$2:$B$40003,calculations!$T52,data2!P$2:P$40003)))</f>
        <v>31</v>
      </c>
      <c r="AE52" s="14">
        <f>IF($U52="","",IF(SUMIF(data2!$B$2:$B$40003,calculations!$T52,data2!Q$2:Q$40003)=0,0,SUMIF(data2!$B$2:$B$40003,calculations!$T52,data2!Q$2:Q$40003)))</f>
        <v>42</v>
      </c>
      <c r="AF52" s="8">
        <f t="shared" si="7"/>
        <v>0.73809523809523814</v>
      </c>
      <c r="AG52" s="14">
        <f>IF(U52="","",SUMIF(data2!$B$2:$B$40003,calculations!$T52,data2!S$2:S$40003))</f>
        <v>32</v>
      </c>
      <c r="AH52" s="14">
        <f>IF(U52="","",SUMIF(data2!$B$2:$B$40003,calculations!$T52,data2!N$2:N$40003))</f>
        <v>261</v>
      </c>
    </row>
    <row r="53" spans="1:34" x14ac:dyDescent="0.3">
      <c r="A53" t="str">
        <f>calculations!$L$3&amp;calculations!$G$3&amp;" "&amp;calculations!$B$3&amp;calculations!$B53</f>
        <v>AllAll Combined45323</v>
      </c>
      <c r="B53" s="17">
        <f>IFERROR(IF(INDEX(lists!F$5:H$200,MATCH(B52,lists!H$5:H$200,1)+1,3)&gt;VLOOKUP(display!$L$5,lists!G$5:I$200,2,FALSE),"",INDEX(lists!F$5:H$200,MATCH(B52,lists!H$5:H$200,1)+1,3)),"")</f>
        <v>45323</v>
      </c>
      <c r="C53" s="14">
        <f>IF(B53="","",IF(SUMIF(data2!$B$2:$B$40003,calculations!$A53,data2!F$2:F$40003)=0,"",SUMIF(data2!$B$2:$B$40003,calculations!$A53,data2!F$2:F$40003)))</f>
        <v>71</v>
      </c>
      <c r="D53" s="14">
        <f>IF(B53="","",IF(SUMIF(data2!$B$2:$B$40003,calculations!$A53,data2!G$2:G$40003)=0,"",SUMIF(data2!$B$2:$B$40003,calculations!$A53,data2!G$2:G$40003)))</f>
        <v>87.5</v>
      </c>
      <c r="E53" s="8">
        <f t="shared" si="0"/>
        <v>0.81142857142857139</v>
      </c>
      <c r="F53" s="14">
        <f>IF($B53="","",IF(SUMIF(data2!$B$2:$B$40003,calculations!$A53,data2!I$2:I$40003)=0,"",SUMIF(data2!$B$2:$B$40003,calculations!$A53,data2!I$2:I$40003)))</f>
        <v>289</v>
      </c>
      <c r="G53" s="14">
        <f>IF($B53="","",IF(SUMIF(data2!$B$2:$B$40003,calculations!$A53,data2!J$2:J$40003)=0,"",SUMIF(data2!$B$2:$B$40003,calculations!$A53,data2!J$2:J$40003)))</f>
        <v>493</v>
      </c>
      <c r="H53" s="8">
        <f t="shared" si="1"/>
        <v>0.58620689655172409</v>
      </c>
      <c r="I53" s="14">
        <f>IF($B53="","",IF(SUMIF(data2!$B$2:$B$40003,calculations!$A53,data2!L$2:L$40003)=0,"",SUMIF(data2!$B$2:$B$40003,calculations!$A53,data2!L$2:L$40003)))</f>
        <v>618</v>
      </c>
      <c r="J53" s="8">
        <f t="shared" si="2"/>
        <v>0.79773462783171523</v>
      </c>
      <c r="K53" s="14">
        <f>IF($B53="","",IF(SUMIF(data2!$B$2:$B$40003,calculations!$A53,data2!P$2:P$40003)=0,IF(L53="","",0),SUMIF(data2!$B$2:$B$40003,calculations!$A53,data2!P$2:P$40003)))</f>
        <v>16</v>
      </c>
      <c r="L53" s="14">
        <f>IF($B53="","",IF(SUMIF(data2!$B$2:$B$40003,calculations!$A53,data2!Q$2:Q$40003)=0,0,SUMIF(data2!$B$2:$B$40003,calculations!$A53,data2!Q$2:Q$40003)))</f>
        <v>27</v>
      </c>
      <c r="M53" s="8">
        <f t="shared" si="3"/>
        <v>0.59259259259259256</v>
      </c>
      <c r="N53" s="14">
        <f>IF(B53="","",SUMIF(data2!$B$2:$B$40003,calculations!$A53,data2!S$2:S$40003))</f>
        <v>54</v>
      </c>
      <c r="O53" s="14">
        <f>IF(B53="","",SUMIF(data2!$B$2:$B$40003,calculations!$A53,data2!N$2:N$40003))</f>
        <v>235</v>
      </c>
      <c r="T53" t="str">
        <f>calculations!$AE$3&amp;calculations!$Z$3&amp;" "&amp;calculations!$U$3&amp;calculations!$U53</f>
        <v>AllAll Combined44958</v>
      </c>
      <c r="U53" s="17">
        <f>IFERROR(IF(INDEX(lists!F$5:H$200,MATCH(U52,lists!H$5:H$200,1)+1,3)&gt;VLOOKUP(display!$AD$5,lists!G$5:I$200,2,FALSE),"",INDEX(lists!F$5:H$200,MATCH(U52,lists!H$5:H$200,1)+1,3)),"")</f>
        <v>44958</v>
      </c>
      <c r="V53" s="14">
        <f>IF(U53="","",IF(SUMIF(data2!$B$2:$B$40003,calculations!$T53,data2!F$2:F$40003)=0,"",SUMIF(data2!$B$2:$B$40003,calculations!$T53,data2!F$2:F$40003)))</f>
        <v>69</v>
      </c>
      <c r="W53" s="14">
        <f>IF(U53="","",IF(SUMIF(data2!$B$2:$B$40003,calculations!$T53,data2!G$2:G$40003)=0,"",SUMIF(data2!$B$2:$B$40003,calculations!$T53,data2!G$2:G$40003)))</f>
        <v>76</v>
      </c>
      <c r="X53" s="8">
        <f t="shared" si="4"/>
        <v>0.90789473684210531</v>
      </c>
      <c r="Y53" s="14">
        <f>IF($U53="","",IF(SUMIF(data2!$B$2:$B$40003,calculations!$T53,data2!I$2:I$40003)=0,"",SUMIF(data2!$B$2:$B$40003,calculations!$T53,data2!I$2:I$40003)))</f>
        <v>279</v>
      </c>
      <c r="Z53" s="14">
        <f>IF($U53="","",IF(SUMIF(data2!$B$2:$B$40003,calculations!$T53,data2!J$2:J$40003)=0,"",SUMIF(data2!$B$2:$B$40003,calculations!$T53,data2!J$2:J$40003)))</f>
        <v>568</v>
      </c>
      <c r="AA53" s="8">
        <f t="shared" si="5"/>
        <v>0.49119718309859156</v>
      </c>
      <c r="AB53" s="14">
        <f>IF($U53="","",IF(SUMIF(data2!$B$2:$B$40003,calculations!$T53,data2!L$2:L$40003)=0,"",SUMIF(data2!$B$2:$B$40003,calculations!$T53,data2!L$2:L$40003)))</f>
        <v>607</v>
      </c>
      <c r="AC53" s="8">
        <f t="shared" si="6"/>
        <v>0.93574958813838549</v>
      </c>
      <c r="AD53" s="14">
        <f>IF($U53="","",IF(SUMIF(data2!$B$2:$B$40003,calculations!$T53,data2!P$2:P$40003)=0,IF(AE53="","",0),SUMIF(data2!$B$2:$B$40003,calculations!$T53,data2!P$2:P$40003)))</f>
        <v>16</v>
      </c>
      <c r="AE53" s="14">
        <f>IF($U53="","",IF(SUMIF(data2!$B$2:$B$40003,calculations!$T53,data2!Q$2:Q$40003)=0,0,SUMIF(data2!$B$2:$B$40003,calculations!$T53,data2!Q$2:Q$40003)))</f>
        <v>32</v>
      </c>
      <c r="AF53" s="8">
        <f t="shared" si="7"/>
        <v>0.5</v>
      </c>
      <c r="AG53" s="14">
        <f>IF(U53="","",SUMIF(data2!$B$2:$B$40003,calculations!$T53,data2!S$2:S$40003))</f>
        <v>22</v>
      </c>
      <c r="AH53" s="14">
        <f>IF(U53="","",SUMIF(data2!$B$2:$B$40003,calculations!$T53,data2!N$2:N$40003))</f>
        <v>257</v>
      </c>
    </row>
    <row r="54" spans="1:34" x14ac:dyDescent="0.3">
      <c r="A54" t="str">
        <f>calculations!$L$3&amp;calculations!$G$3&amp;" "&amp;calculations!$B$3&amp;calculations!$B54</f>
        <v>AllAll Combined45352</v>
      </c>
      <c r="B54" s="17">
        <f>IFERROR(IF(INDEX(lists!F$5:H$200,MATCH(B53,lists!H$5:H$200,1)+1,3)&gt;VLOOKUP(display!$L$5,lists!G$5:I$200,2,FALSE),"",INDEX(lists!F$5:H$200,MATCH(B53,lists!H$5:H$200,1)+1,3)),"")</f>
        <v>45352</v>
      </c>
      <c r="C54" s="14">
        <f>IF(B54="","",IF(SUMIF(data2!$B$2:$B$40003,calculations!$A54,data2!F$2:F$40003)=0,"",SUMIF(data2!$B$2:$B$40003,calculations!$A54,data2!F$2:F$40003)))</f>
        <v>68.5</v>
      </c>
      <c r="D54" s="14">
        <f>IF(B54="","",IF(SUMIF(data2!$B$2:$B$40003,calculations!$A54,data2!G$2:G$40003)=0,"",SUMIF(data2!$B$2:$B$40003,calculations!$A54,data2!G$2:G$40003)))</f>
        <v>87.5</v>
      </c>
      <c r="E54" s="8">
        <f t="shared" si="0"/>
        <v>0.78285714285714281</v>
      </c>
      <c r="F54" s="14">
        <f>IF($B54="","",IF(SUMIF(data2!$B$2:$B$40003,calculations!$A54,data2!I$2:I$40003)=0,"",SUMIF(data2!$B$2:$B$40003,calculations!$A54,data2!I$2:I$40003)))</f>
        <v>292</v>
      </c>
      <c r="G54" s="14">
        <f>IF($B54="","",IF(SUMIF(data2!$B$2:$B$40003,calculations!$A54,data2!J$2:J$40003)=0,"",SUMIF(data2!$B$2:$B$40003,calculations!$A54,data2!J$2:J$40003)))</f>
        <v>487</v>
      </c>
      <c r="H54" s="8">
        <f t="shared" si="1"/>
        <v>0.59958932238193019</v>
      </c>
      <c r="I54" s="14">
        <f>IF($B54="","",IF(SUMIF(data2!$B$2:$B$40003,calculations!$A54,data2!L$2:L$40003)=0,"",SUMIF(data2!$B$2:$B$40003,calculations!$A54,data2!L$2:L$40003)))</f>
        <v>618</v>
      </c>
      <c r="J54" s="8">
        <f t="shared" si="2"/>
        <v>0.78802588996763756</v>
      </c>
      <c r="K54" s="14">
        <f>IF($B54="","",IF(SUMIF(data2!$B$2:$B$40003,calculations!$A54,data2!P$2:P$40003)=0,IF(L54="","",0),SUMIF(data2!$B$2:$B$40003,calculations!$A54,data2!P$2:P$40003)))</f>
        <v>26</v>
      </c>
      <c r="L54" s="14">
        <f>IF($B54="","",IF(SUMIF(data2!$B$2:$B$40003,calculations!$A54,data2!Q$2:Q$40003)=0,0,SUMIF(data2!$B$2:$B$40003,calculations!$A54,data2!Q$2:Q$40003)))</f>
        <v>41</v>
      </c>
      <c r="M54" s="8">
        <f t="shared" si="3"/>
        <v>0.63414634146341464</v>
      </c>
      <c r="N54" s="14">
        <f>IF(B54="","",SUMIF(data2!$B$2:$B$40003,calculations!$A54,data2!S$2:S$40003))</f>
        <v>45</v>
      </c>
      <c r="O54" s="14">
        <f>IF(B54="","",SUMIF(data2!$B$2:$B$40003,calculations!$A54,data2!N$2:N$40003))</f>
        <v>247</v>
      </c>
      <c r="T54" t="str">
        <f>calculations!$AE$3&amp;calculations!$Z$3&amp;" "&amp;calculations!$U$3&amp;calculations!$U54</f>
        <v>AllAll Combined44986</v>
      </c>
      <c r="U54" s="17">
        <f>IFERROR(IF(INDEX(lists!F$5:H$200,MATCH(U53,lists!H$5:H$200,1)+1,3)&gt;VLOOKUP(display!$AD$5,lists!G$5:I$200,2,FALSE),"",INDEX(lists!F$5:H$200,MATCH(U53,lists!H$5:H$200,1)+1,3)),"")</f>
        <v>44986</v>
      </c>
      <c r="V54" s="14">
        <f>IF(U54="","",IF(SUMIF(data2!$B$2:$B$40003,calculations!$T54,data2!F$2:F$40003)=0,"",SUMIF(data2!$B$2:$B$40003,calculations!$T54,data2!F$2:F$40003)))</f>
        <v>70.5</v>
      </c>
      <c r="W54" s="14">
        <f>IF(U54="","",IF(SUMIF(data2!$B$2:$B$40003,calculations!$T54,data2!G$2:G$40003)=0,"",SUMIF(data2!$B$2:$B$40003,calculations!$T54,data2!G$2:G$40003)))</f>
        <v>76</v>
      </c>
      <c r="X54" s="8">
        <f t="shared" si="4"/>
        <v>0.92763157894736847</v>
      </c>
      <c r="Y54" s="14">
        <f>IF($U54="","",IF(SUMIF(data2!$B$2:$B$40003,calculations!$T54,data2!I$2:I$40003)=0,"",SUMIF(data2!$B$2:$B$40003,calculations!$T54,data2!I$2:I$40003)))</f>
        <v>286</v>
      </c>
      <c r="Z54" s="14">
        <f>IF($U54="","",IF(SUMIF(data2!$B$2:$B$40003,calculations!$T54,data2!J$2:J$40003)=0,"",SUMIF(data2!$B$2:$B$40003,calculations!$T54,data2!J$2:J$40003)))</f>
        <v>577</v>
      </c>
      <c r="AA54" s="8">
        <f t="shared" si="5"/>
        <v>0.49566724436741766</v>
      </c>
      <c r="AB54" s="14">
        <f>IF($U54="","",IF(SUMIF(data2!$B$2:$B$40003,calculations!$T54,data2!L$2:L$40003)=0,"",SUMIF(data2!$B$2:$B$40003,calculations!$T54,data2!L$2:L$40003)))</f>
        <v>607</v>
      </c>
      <c r="AC54" s="8">
        <f t="shared" si="6"/>
        <v>0.9505766062602965</v>
      </c>
      <c r="AD54" s="14">
        <f>IF($U54="","",IF(SUMIF(data2!$B$2:$B$40003,calculations!$T54,data2!P$2:P$40003)=0,IF(AE54="","",0),SUMIF(data2!$B$2:$B$40003,calculations!$T54,data2!P$2:P$40003)))</f>
        <v>24</v>
      </c>
      <c r="AE54" s="14">
        <f>IF($U54="","",IF(SUMIF(data2!$B$2:$B$40003,calculations!$T54,data2!Q$2:Q$40003)=0,0,SUMIF(data2!$B$2:$B$40003,calculations!$T54,data2!Q$2:Q$40003)))</f>
        <v>35</v>
      </c>
      <c r="AF54" s="8">
        <f t="shared" si="7"/>
        <v>0.68571428571428572</v>
      </c>
      <c r="AG54" s="14">
        <f>IF(U54="","",SUMIF(data2!$B$2:$B$40003,calculations!$T54,data2!S$2:S$40003))</f>
        <v>39</v>
      </c>
      <c r="AH54" s="14">
        <f>IF(U54="","",SUMIF(data2!$B$2:$B$40003,calculations!$T54,data2!N$2:N$40003))</f>
        <v>247</v>
      </c>
    </row>
    <row r="55" spans="1:34" x14ac:dyDescent="0.3">
      <c r="A55" t="str">
        <f>calculations!$L$3&amp;calculations!$G$3&amp;" "&amp;calculations!$B$3&amp;calculations!$B55</f>
        <v>AllAll Combined45383</v>
      </c>
      <c r="B55" s="17">
        <f>IFERROR(IF(INDEX(lists!F$5:H$200,MATCH(B54,lists!H$5:H$200,1)+1,3)&gt;VLOOKUP(display!$L$5,lists!G$5:I$200,2,FALSE),"",INDEX(lists!F$5:H$200,MATCH(B54,lists!H$5:H$200,1)+1,3)),"")</f>
        <v>45383</v>
      </c>
      <c r="C55" s="14">
        <f>IF(B55="","",IF(SUMIF(data2!$B$2:$B$40003,calculations!$A55,data2!F$2:F$40003)=0,"",SUMIF(data2!$B$2:$B$40003,calculations!$A55,data2!F$2:F$40003)))</f>
        <v>68.5</v>
      </c>
      <c r="D55" s="14">
        <f>IF(B55="","",IF(SUMIF(data2!$B$2:$B$40003,calculations!$A55,data2!G$2:G$40003)=0,"",SUMIF(data2!$B$2:$B$40003,calculations!$A55,data2!G$2:G$40003)))</f>
        <v>89</v>
      </c>
      <c r="E55" s="8">
        <f t="shared" si="0"/>
        <v>0.7696629213483146</v>
      </c>
      <c r="F55" s="14">
        <f>IF($B55="","",IF(SUMIF(data2!$B$2:$B$40003,calculations!$A55,data2!I$2:I$40003)=0,"",SUMIF(data2!$B$2:$B$40003,calculations!$A55,data2!I$2:I$40003)))</f>
        <v>282</v>
      </c>
      <c r="G55" s="14">
        <f>IF($B55="","",IF(SUMIF(data2!$B$2:$B$40003,calculations!$A55,data2!J$2:J$40003)=0,"",SUMIF(data2!$B$2:$B$40003,calculations!$A55,data2!J$2:J$40003)))</f>
        <v>479</v>
      </c>
      <c r="H55" s="8">
        <f t="shared" si="1"/>
        <v>0.58872651356993733</v>
      </c>
      <c r="I55" s="14">
        <f>IF($B55="","",IF(SUMIF(data2!$B$2:$B$40003,calculations!$A55,data2!L$2:L$40003)=0,"",SUMIF(data2!$B$2:$B$40003,calculations!$A55,data2!L$2:L$40003)))</f>
        <v>626</v>
      </c>
      <c r="J55" s="8">
        <f t="shared" si="2"/>
        <v>0.76517571884984026</v>
      </c>
      <c r="K55" s="14">
        <f>IF($B55="","",IF(SUMIF(data2!$B$2:$B$40003,calculations!$A55,data2!P$2:P$40003)=0,IF(L55="","",0),SUMIF(data2!$B$2:$B$40003,calculations!$A55,data2!P$2:P$40003)))</f>
        <v>21</v>
      </c>
      <c r="L55" s="14">
        <f>IF($B55="","",IF(SUMIF(data2!$B$2:$B$40003,calculations!$A55,data2!Q$2:Q$40003)=0,0,SUMIF(data2!$B$2:$B$40003,calculations!$A55,data2!Q$2:Q$40003)))</f>
        <v>33</v>
      </c>
      <c r="M55" s="8">
        <f t="shared" si="3"/>
        <v>0.63636363636363635</v>
      </c>
      <c r="N55" s="14">
        <f>IF(B55="","",SUMIF(data2!$B$2:$B$40003,calculations!$A55,data2!S$2:S$40003))</f>
        <v>23</v>
      </c>
      <c r="O55" s="14">
        <f>IF(B55="","",SUMIF(data2!$B$2:$B$40003,calculations!$A55,data2!N$2:N$40003))</f>
        <v>259</v>
      </c>
      <c r="T55" t="str">
        <f>calculations!$AE$3&amp;calculations!$Z$3&amp;" "&amp;calculations!$U$3&amp;calculations!$U55</f>
        <v>AllAll Combined45017</v>
      </c>
      <c r="U55" s="17">
        <f>IFERROR(IF(INDEX(lists!F$5:H$200,MATCH(U54,lists!H$5:H$200,1)+1,3)&gt;VLOOKUP(display!$AD$5,lists!G$5:I$200,2,FALSE),"",INDEX(lists!F$5:H$200,MATCH(U54,lists!H$5:H$200,1)+1,3)),"")</f>
        <v>45017</v>
      </c>
      <c r="V55" s="14">
        <f>IF(U55="","",IF(SUMIF(data2!$B$2:$B$40003,calculations!$T55,data2!F$2:F$40003)=0,"",SUMIF(data2!$B$2:$B$40003,calculations!$T55,data2!F$2:F$40003)))</f>
        <v>70</v>
      </c>
      <c r="W55" s="14">
        <f>IF(U55="","",IF(SUMIF(data2!$B$2:$B$40003,calculations!$T55,data2!G$2:G$40003)=0,"",SUMIF(data2!$B$2:$B$40003,calculations!$T55,data2!G$2:G$40003)))</f>
        <v>77.5</v>
      </c>
      <c r="X55" s="8">
        <f t="shared" si="4"/>
        <v>0.90322580645161288</v>
      </c>
      <c r="Y55" s="14">
        <f>IF($U55="","",IF(SUMIF(data2!$B$2:$B$40003,calculations!$T55,data2!I$2:I$40003)=0,"",SUMIF(data2!$B$2:$B$40003,calculations!$T55,data2!I$2:I$40003)))</f>
        <v>286</v>
      </c>
      <c r="Z55" s="14">
        <f>IF($U55="","",IF(SUMIF(data2!$B$2:$B$40003,calculations!$T55,data2!J$2:J$40003)=0,"",SUMIF(data2!$B$2:$B$40003,calculations!$T55,data2!J$2:J$40003)))</f>
        <v>573</v>
      </c>
      <c r="AA55" s="8">
        <f t="shared" si="5"/>
        <v>0.49912739965095987</v>
      </c>
      <c r="AB55" s="14">
        <f>IF($U55="","",IF(SUMIF(data2!$B$2:$B$40003,calculations!$T55,data2!L$2:L$40003)=0,"",SUMIF(data2!$B$2:$B$40003,calculations!$T55,data2!L$2:L$40003)))</f>
        <v>607</v>
      </c>
      <c r="AC55" s="8">
        <f t="shared" si="6"/>
        <v>0.94398682042833604</v>
      </c>
      <c r="AD55" s="14">
        <f>IF($U55="","",IF(SUMIF(data2!$B$2:$B$40003,calculations!$T55,data2!P$2:P$40003)=0,IF(AE55="","",0),SUMIF(data2!$B$2:$B$40003,calculations!$T55,data2!P$2:P$40003)))</f>
        <v>13</v>
      </c>
      <c r="AE55" s="14">
        <f>IF($U55="","",IF(SUMIF(data2!$B$2:$B$40003,calculations!$T55,data2!Q$2:Q$40003)=0,0,SUMIF(data2!$B$2:$B$40003,calculations!$T55,data2!Q$2:Q$40003)))</f>
        <v>30</v>
      </c>
      <c r="AF55" s="8">
        <f t="shared" si="7"/>
        <v>0.43333333333333335</v>
      </c>
      <c r="AG55" s="14">
        <f>IF(U55="","",SUMIF(data2!$B$2:$B$40003,calculations!$T55,data2!S$2:S$40003))</f>
        <v>36</v>
      </c>
      <c r="AH55" s="14">
        <f>IF(U55="","",SUMIF(data2!$B$2:$B$40003,calculations!$T55,data2!N$2:N$40003))</f>
        <v>250</v>
      </c>
    </row>
    <row r="56" spans="1:34" x14ac:dyDescent="0.3">
      <c r="A56" t="str">
        <f>calculations!$L$3&amp;calculations!$G$3&amp;" "&amp;calculations!$B$3&amp;calculations!$B56</f>
        <v>AllAll Combined45413</v>
      </c>
      <c r="B56" s="17">
        <f>IFERROR(IF(INDEX(lists!F$5:H$200,MATCH(B55,lists!H$5:H$200,1)+1,3)&gt;VLOOKUP(display!$L$5,lists!G$5:I$200,2,FALSE),"",INDEX(lists!F$5:H$200,MATCH(B55,lists!H$5:H$200,1)+1,3)),"")</f>
        <v>45413</v>
      </c>
      <c r="C56" s="14">
        <f>IF(B56="","",IF(SUMIF(data2!$B$2:$B$40003,calculations!$A56,data2!F$2:F$40003)=0,"",SUMIF(data2!$B$2:$B$40003,calculations!$A56,data2!F$2:F$40003)))</f>
        <v>67</v>
      </c>
      <c r="D56" s="14">
        <f>IF(B56="","",IF(SUMIF(data2!$B$2:$B$40003,calculations!$A56,data2!G$2:G$40003)=0,"",SUMIF(data2!$B$2:$B$40003,calculations!$A56,data2!G$2:G$40003)))</f>
        <v>89</v>
      </c>
      <c r="E56" s="8">
        <f t="shared" si="0"/>
        <v>0.7528089887640449</v>
      </c>
      <c r="F56" s="14">
        <f>IF($B56="","",IF(SUMIF(data2!$B$2:$B$40003,calculations!$A56,data2!I$2:I$40003)=0,"",SUMIF(data2!$B$2:$B$40003,calculations!$A56,data2!I$2:I$40003)))</f>
        <v>299</v>
      </c>
      <c r="G56" s="14">
        <f>IF($B56="","",IF(SUMIF(data2!$B$2:$B$40003,calculations!$A56,data2!J$2:J$40003)=0,"",SUMIF(data2!$B$2:$B$40003,calculations!$A56,data2!J$2:J$40003)))</f>
        <v>475</v>
      </c>
      <c r="H56" s="8">
        <f t="shared" si="1"/>
        <v>0.6294736842105263</v>
      </c>
      <c r="I56" s="14">
        <f>IF($B56="","",IF(SUMIF(data2!$B$2:$B$40003,calculations!$A56,data2!L$2:L$40003)=0,"",SUMIF(data2!$B$2:$B$40003,calculations!$A56,data2!L$2:L$40003)))</f>
        <v>626</v>
      </c>
      <c r="J56" s="8">
        <f t="shared" si="2"/>
        <v>0.75878594249201281</v>
      </c>
      <c r="K56" s="14">
        <f>IF($B56="","",IF(SUMIF(data2!$B$2:$B$40003,calculations!$A56,data2!P$2:P$40003)=0,IF(L56="","",0),SUMIF(data2!$B$2:$B$40003,calculations!$A56,data2!P$2:P$40003)))</f>
        <v>19</v>
      </c>
      <c r="L56" s="14">
        <f>IF($B56="","",IF(SUMIF(data2!$B$2:$B$40003,calculations!$A56,data2!Q$2:Q$40003)=0,0,SUMIF(data2!$B$2:$B$40003,calculations!$A56,data2!Q$2:Q$40003)))</f>
        <v>25</v>
      </c>
      <c r="M56" s="8">
        <f t="shared" si="3"/>
        <v>0.76</v>
      </c>
      <c r="N56" s="14">
        <f>IF(B56="","",SUMIF(data2!$B$2:$B$40003,calculations!$A56,data2!S$2:S$40003))</f>
        <v>39</v>
      </c>
      <c r="O56" s="14">
        <f>IF(B56="","",SUMIF(data2!$B$2:$B$40003,calculations!$A56,data2!N$2:N$40003))</f>
        <v>260</v>
      </c>
      <c r="T56" t="str">
        <f>calculations!$AE$3&amp;calculations!$Z$3&amp;" "&amp;calculations!$U$3&amp;calculations!$U56</f>
        <v>AllAll Combined45047</v>
      </c>
      <c r="U56" s="17">
        <f>IFERROR(IF(INDEX(lists!F$5:H$200,MATCH(U55,lists!H$5:H$200,1)+1,3)&gt;VLOOKUP(display!$AD$5,lists!G$5:I$200,2,FALSE),"",INDEX(lists!F$5:H$200,MATCH(U55,lists!H$5:H$200,1)+1,3)),"")</f>
        <v>45047</v>
      </c>
      <c r="V56" s="14">
        <f>IF(U56="","",IF(SUMIF(data2!$B$2:$B$40003,calculations!$T56,data2!F$2:F$40003)=0,"",SUMIF(data2!$B$2:$B$40003,calculations!$T56,data2!F$2:F$40003)))</f>
        <v>66.5</v>
      </c>
      <c r="W56" s="14">
        <f>IF(U56="","",IF(SUMIF(data2!$B$2:$B$40003,calculations!$T56,data2!G$2:G$40003)=0,"",SUMIF(data2!$B$2:$B$40003,calculations!$T56,data2!G$2:G$40003)))</f>
        <v>77.5</v>
      </c>
      <c r="X56" s="8">
        <f t="shared" si="4"/>
        <v>0.85806451612903223</v>
      </c>
      <c r="Y56" s="14">
        <f>IF($U56="","",IF(SUMIF(data2!$B$2:$B$40003,calculations!$T56,data2!I$2:I$40003)=0,"",SUMIF(data2!$B$2:$B$40003,calculations!$T56,data2!I$2:I$40003)))</f>
        <v>278</v>
      </c>
      <c r="Z56" s="14">
        <f>IF($U56="","",IF(SUMIF(data2!$B$2:$B$40003,calculations!$T56,data2!J$2:J$40003)=0,"",SUMIF(data2!$B$2:$B$40003,calculations!$T56,data2!J$2:J$40003)))</f>
        <v>538</v>
      </c>
      <c r="AA56" s="8">
        <f t="shared" si="5"/>
        <v>0.51672862453531598</v>
      </c>
      <c r="AB56" s="14">
        <f>IF($U56="","",IF(SUMIF(data2!$B$2:$B$40003,calculations!$T56,data2!L$2:L$40003)=0,"",SUMIF(data2!$B$2:$B$40003,calculations!$T56,data2!L$2:L$40003)))</f>
        <v>607</v>
      </c>
      <c r="AC56" s="8">
        <f t="shared" si="6"/>
        <v>0.88632619439868199</v>
      </c>
      <c r="AD56" s="14">
        <f>IF($U56="","",IF(SUMIF(data2!$B$2:$B$40003,calculations!$T56,data2!P$2:P$40003)=0,IF(AE56="","",0),SUMIF(data2!$B$2:$B$40003,calculations!$T56,data2!P$2:P$40003)))</f>
        <v>12</v>
      </c>
      <c r="AE56" s="14">
        <f>IF($U56="","",IF(SUMIF(data2!$B$2:$B$40003,calculations!$T56,data2!Q$2:Q$40003)=0,0,SUMIF(data2!$B$2:$B$40003,calculations!$T56,data2!Q$2:Q$40003)))</f>
        <v>21</v>
      </c>
      <c r="AF56" s="8">
        <f t="shared" si="7"/>
        <v>0.5714285714285714</v>
      </c>
      <c r="AG56" s="14">
        <f>IF(U56="","",SUMIF(data2!$B$2:$B$40003,calculations!$T56,data2!S$2:S$40003))</f>
        <v>15</v>
      </c>
      <c r="AH56" s="14">
        <f>IF(U56="","",SUMIF(data2!$B$2:$B$40003,calculations!$T56,data2!N$2:N$40003))</f>
        <v>263</v>
      </c>
    </row>
    <row r="57" spans="1:34" x14ac:dyDescent="0.3">
      <c r="A57" t="str">
        <f>calculations!$L$3&amp;calculations!$G$3&amp;" "&amp;calculations!$B$3&amp;calculations!$B57</f>
        <v>AllAll Combined45444</v>
      </c>
      <c r="B57" s="17">
        <f>IFERROR(IF(INDEX(lists!F$5:H$200,MATCH(B56,lists!H$5:H$200,1)+1,3)&gt;VLOOKUP(display!$L$5,lists!G$5:I$200,2,FALSE),"",INDEX(lists!F$5:H$200,MATCH(B56,lists!H$5:H$200,1)+1,3)),"")</f>
        <v>45444</v>
      </c>
      <c r="C57" s="14">
        <f>IF(B57="","",IF(SUMIF(data2!$B$2:$B$40003,calculations!$A57,data2!F$2:F$40003)=0,"",SUMIF(data2!$B$2:$B$40003,calculations!$A57,data2!F$2:F$40003)))</f>
        <v>62.5</v>
      </c>
      <c r="D57" s="14">
        <f>IF(B57="","",IF(SUMIF(data2!$B$2:$B$40003,calculations!$A57,data2!G$2:G$40003)=0,"",SUMIF(data2!$B$2:$B$40003,calculations!$A57,data2!G$2:G$40003)))</f>
        <v>89</v>
      </c>
      <c r="E57" s="8">
        <f t="shared" si="0"/>
        <v>0.702247191011236</v>
      </c>
      <c r="F57" s="14">
        <f>IF($B57="","",IF(SUMIF(data2!$B$2:$B$40003,calculations!$A57,data2!I$2:I$40003)=0,"",SUMIF(data2!$B$2:$B$40003,calculations!$A57,data2!I$2:I$40003)))</f>
        <v>296</v>
      </c>
      <c r="G57" s="14">
        <f>IF($B57="","",IF(SUMIF(data2!$B$2:$B$40003,calculations!$A57,data2!J$2:J$40003)=0,"",SUMIF(data2!$B$2:$B$40003,calculations!$A57,data2!J$2:J$40003)))</f>
        <v>449</v>
      </c>
      <c r="H57" s="8">
        <f t="shared" si="1"/>
        <v>0.65924276169265028</v>
      </c>
      <c r="I57" s="14">
        <f>IF($B57="","",IF(SUMIF(data2!$B$2:$B$40003,calculations!$A57,data2!L$2:L$40003)=0,"",SUMIF(data2!$B$2:$B$40003,calculations!$A57,data2!L$2:L$40003)))</f>
        <v>626</v>
      </c>
      <c r="J57" s="8">
        <f t="shared" si="2"/>
        <v>0.71725239616613423</v>
      </c>
      <c r="K57" s="14">
        <f>IF($B57="","",IF(SUMIF(data2!$B$2:$B$40003,calculations!$A57,data2!P$2:P$40003)=0,IF(L57="","",0),SUMIF(data2!$B$2:$B$40003,calculations!$A57,data2!P$2:P$40003)))</f>
        <v>22</v>
      </c>
      <c r="L57" s="14">
        <f>IF($B57="","",IF(SUMIF(data2!$B$2:$B$40003,calculations!$A57,data2!Q$2:Q$40003)=0,0,SUMIF(data2!$B$2:$B$40003,calculations!$A57,data2!Q$2:Q$40003)))</f>
        <v>33</v>
      </c>
      <c r="M57" s="8">
        <f t="shared" si="3"/>
        <v>0.66666666666666663</v>
      </c>
      <c r="N57" s="14">
        <f>IF(B57="","",SUMIF(data2!$B$2:$B$40003,calculations!$A57,data2!S$2:S$40003))</f>
        <v>29</v>
      </c>
      <c r="O57" s="14">
        <f>IF(B57="","",SUMIF(data2!$B$2:$B$40003,calculations!$A57,data2!N$2:N$40003))</f>
        <v>278</v>
      </c>
      <c r="T57" t="str">
        <f>calculations!$AE$3&amp;calculations!$Z$3&amp;" "&amp;calculations!$U$3&amp;calculations!$U57</f>
        <v>AllAll Combined45078</v>
      </c>
      <c r="U57" s="17">
        <f>IFERROR(IF(INDEX(lists!F$5:H$200,MATCH(U56,lists!H$5:H$200,1)+1,3)&gt;VLOOKUP(display!$AD$5,lists!G$5:I$200,2,FALSE),"",INDEX(lists!F$5:H$200,MATCH(U56,lists!H$5:H$200,1)+1,3)),"")</f>
        <v>45078</v>
      </c>
      <c r="V57" s="14">
        <f>IF(U57="","",IF(SUMIF(data2!$B$2:$B$40003,calculations!$T57,data2!F$2:F$40003)=0,"",SUMIF(data2!$B$2:$B$40003,calculations!$T57,data2!F$2:F$40003)))</f>
        <v>66.5</v>
      </c>
      <c r="W57" s="14">
        <f>IF(U57="","",IF(SUMIF(data2!$B$2:$B$40003,calculations!$T57,data2!G$2:G$40003)=0,"",SUMIF(data2!$B$2:$B$40003,calculations!$T57,data2!G$2:G$40003)))</f>
        <v>77.5</v>
      </c>
      <c r="X57" s="8">
        <f t="shared" si="4"/>
        <v>0.85806451612903223</v>
      </c>
      <c r="Y57" s="14">
        <f>IF($U57="","",IF(SUMIF(data2!$B$2:$B$40003,calculations!$T57,data2!I$2:I$40003)=0,"",SUMIF(data2!$B$2:$B$40003,calculations!$T57,data2!I$2:I$40003)))</f>
        <v>250</v>
      </c>
      <c r="Z57" s="14">
        <f>IF($U57="","",IF(SUMIF(data2!$B$2:$B$40003,calculations!$T57,data2!J$2:J$40003)=0,"",SUMIF(data2!$B$2:$B$40003,calculations!$T57,data2!J$2:J$40003)))</f>
        <v>533</v>
      </c>
      <c r="AA57" s="8">
        <f t="shared" si="5"/>
        <v>0.46904315196998125</v>
      </c>
      <c r="AB57" s="14">
        <f>IF($U57="","",IF(SUMIF(data2!$B$2:$B$40003,calculations!$T57,data2!L$2:L$40003)=0,"",SUMIF(data2!$B$2:$B$40003,calculations!$T57,data2!L$2:L$40003)))</f>
        <v>607</v>
      </c>
      <c r="AC57" s="8">
        <f t="shared" si="6"/>
        <v>0.87808896210873144</v>
      </c>
      <c r="AD57" s="14">
        <f>IF($U57="","",IF(SUMIF(data2!$B$2:$B$40003,calculations!$T57,data2!P$2:P$40003)=0,IF(AE57="","",0),SUMIF(data2!$B$2:$B$40003,calculations!$T57,data2!P$2:P$40003)))</f>
        <v>17</v>
      </c>
      <c r="AE57" s="14">
        <f>IF($U57="","",IF(SUMIF(data2!$B$2:$B$40003,calculations!$T57,data2!Q$2:Q$40003)=0,0,SUMIF(data2!$B$2:$B$40003,calculations!$T57,data2!Q$2:Q$40003)))</f>
        <v>25</v>
      </c>
      <c r="AF57" s="8">
        <f t="shared" si="7"/>
        <v>0.68</v>
      </c>
      <c r="AG57" s="14">
        <f>IF(U57="","",SUMIF(data2!$B$2:$B$40003,calculations!$T57,data2!S$2:S$40003))</f>
        <v>7</v>
      </c>
      <c r="AH57" s="14">
        <f>IF(U57="","",SUMIF(data2!$B$2:$B$40003,calculations!$T57,data2!N$2:N$40003))</f>
        <v>243</v>
      </c>
    </row>
    <row r="58" spans="1:34" x14ac:dyDescent="0.3">
      <c r="A58" t="str">
        <f>calculations!$L$3&amp;calculations!$G$3&amp;" "&amp;calculations!$B$3&amp;calculations!$B58</f>
        <v>AllAll Combined45474</v>
      </c>
      <c r="B58" s="17">
        <f>IFERROR(IF(INDEX(lists!F$5:H$200,MATCH(B57,lists!H$5:H$200,1)+1,3)&gt;VLOOKUP(display!$L$5,lists!G$5:I$200,2,FALSE),"",INDEX(lists!F$5:H$200,MATCH(B57,lists!H$5:H$200,1)+1,3)),"")</f>
        <v>45474</v>
      </c>
      <c r="C58" s="14">
        <f>IF(B58="","",IF(SUMIF(data2!$B$2:$B$40003,calculations!$A58,data2!F$2:F$40003)=0,"",SUMIF(data2!$B$2:$B$40003,calculations!$A58,data2!F$2:F$40003)))</f>
        <v>61.5</v>
      </c>
      <c r="D58" s="14">
        <f>IF(B58="","",IF(SUMIF(data2!$B$2:$B$40003,calculations!$A58,data2!G$2:G$40003)=0,"",SUMIF(data2!$B$2:$B$40003,calculations!$A58,data2!G$2:G$40003)))</f>
        <v>85</v>
      </c>
      <c r="E58" s="8">
        <f t="shared" si="0"/>
        <v>0.72352941176470587</v>
      </c>
      <c r="F58" s="14">
        <f>IF($B58="","",IF(SUMIF(data2!$B$2:$B$40003,calculations!$A58,data2!I$2:I$40003)=0,"",SUMIF(data2!$B$2:$B$40003,calculations!$A58,data2!I$2:I$40003)))</f>
        <v>282</v>
      </c>
      <c r="G58" s="14">
        <f>IF($B58="","",IF(SUMIF(data2!$B$2:$B$40003,calculations!$A58,data2!J$2:J$40003)=0,"",SUMIF(data2!$B$2:$B$40003,calculations!$A58,data2!J$2:J$40003)))</f>
        <v>460</v>
      </c>
      <c r="H58" s="8">
        <f t="shared" si="1"/>
        <v>0.61304347826086958</v>
      </c>
      <c r="I58" s="14">
        <f>IF($B58="","",IF(SUMIF(data2!$B$2:$B$40003,calculations!$A58,data2!L$2:L$40003)=0,"",SUMIF(data2!$B$2:$B$40003,calculations!$A58,data2!L$2:L$40003)))</f>
        <v>610</v>
      </c>
      <c r="J58" s="8">
        <f t="shared" si="2"/>
        <v>0.75409836065573765</v>
      </c>
      <c r="K58" s="14">
        <f>IF($B58="","",IF(SUMIF(data2!$B$2:$B$40003,calculations!$A58,data2!P$2:P$40003)=0,IF(L58="","",0),SUMIF(data2!$B$2:$B$40003,calculations!$A58,data2!P$2:P$40003)))</f>
        <v>27</v>
      </c>
      <c r="L58" s="14">
        <f>IF($B58="","",IF(SUMIF(data2!$B$2:$B$40003,calculations!$A58,data2!Q$2:Q$40003)=0,0,SUMIF(data2!$B$2:$B$40003,calculations!$A58,data2!Q$2:Q$40003)))</f>
        <v>35</v>
      </c>
      <c r="M58" s="8">
        <f t="shared" si="3"/>
        <v>0.77142857142857146</v>
      </c>
      <c r="N58" s="14">
        <f>IF(B58="","",SUMIF(data2!$B$2:$B$40003,calculations!$A58,data2!S$2:S$40003))</f>
        <v>45</v>
      </c>
      <c r="O58" s="14">
        <f>IF(B58="","",SUMIF(data2!$B$2:$B$40003,calculations!$A58,data2!N$2:N$40003))</f>
        <v>241</v>
      </c>
      <c r="T58" t="str">
        <f>calculations!$AE$3&amp;calculations!$Z$3&amp;" "&amp;calculations!$U$3&amp;calculations!$U58</f>
        <v>AllAll Combined45108</v>
      </c>
      <c r="U58" s="17">
        <f>IFERROR(IF(INDEX(lists!F$5:H$200,MATCH(U57,lists!H$5:H$200,1)+1,3)&gt;VLOOKUP(display!$AD$5,lists!G$5:I$200,2,FALSE),"",INDEX(lists!F$5:H$200,MATCH(U57,lists!H$5:H$200,1)+1,3)),"")</f>
        <v>45108</v>
      </c>
      <c r="V58" s="14">
        <f>IF(U58="","",IF(SUMIF(data2!$B$2:$B$40003,calculations!$T58,data2!F$2:F$40003)=0,"",SUMIF(data2!$B$2:$B$40003,calculations!$T58,data2!F$2:F$40003)))</f>
        <v>67.5</v>
      </c>
      <c r="W58" s="14">
        <f>IF(U58="","",IF(SUMIF(data2!$B$2:$B$40003,calculations!$T58,data2!G$2:G$40003)=0,"",SUMIF(data2!$B$2:$B$40003,calculations!$T58,data2!G$2:G$40003)))</f>
        <v>77.5</v>
      </c>
      <c r="X58" s="8">
        <f t="shared" si="4"/>
        <v>0.87096774193548387</v>
      </c>
      <c r="Y58" s="14">
        <f>IF($U58="","",IF(SUMIF(data2!$B$2:$B$40003,calculations!$T58,data2!I$2:I$40003)=0,"",SUMIF(data2!$B$2:$B$40003,calculations!$T58,data2!I$2:I$40003)))</f>
        <v>233</v>
      </c>
      <c r="Z58" s="14">
        <f>IF($U58="","",IF(SUMIF(data2!$B$2:$B$40003,calculations!$T58,data2!J$2:J$40003)=0,"",SUMIF(data2!$B$2:$B$40003,calculations!$T58,data2!J$2:J$40003)))</f>
        <v>538</v>
      </c>
      <c r="AA58" s="8">
        <f t="shared" si="5"/>
        <v>0.43308550185873607</v>
      </c>
      <c r="AB58" s="14">
        <f>IF($U58="","",IF(SUMIF(data2!$B$2:$B$40003,calculations!$T58,data2!L$2:L$40003)=0,"",SUMIF(data2!$B$2:$B$40003,calculations!$T58,data2!L$2:L$40003)))</f>
        <v>607</v>
      </c>
      <c r="AC58" s="8">
        <f t="shared" si="6"/>
        <v>0.88632619439868199</v>
      </c>
      <c r="AD58" s="14">
        <f>IF($U58="","",IF(SUMIF(data2!$B$2:$B$40003,calculations!$T58,data2!P$2:P$40003)=0,IF(AE58="","",0),SUMIF(data2!$B$2:$B$40003,calculations!$T58,data2!P$2:P$40003)))</f>
        <v>15</v>
      </c>
      <c r="AE58" s="14">
        <f>IF($U58="","",IF(SUMIF(data2!$B$2:$B$40003,calculations!$T58,data2!Q$2:Q$40003)=0,0,SUMIF(data2!$B$2:$B$40003,calculations!$T58,data2!Q$2:Q$40003)))</f>
        <v>28</v>
      </c>
      <c r="AF58" s="8">
        <f t="shared" si="7"/>
        <v>0.5357142857142857</v>
      </c>
      <c r="AG58" s="14">
        <f>IF(U58="","",SUMIF(data2!$B$2:$B$40003,calculations!$T58,data2!S$2:S$40003))</f>
        <v>13</v>
      </c>
      <c r="AH58" s="14">
        <f>IF(U58="","",SUMIF(data2!$B$2:$B$40003,calculations!$T58,data2!N$2:N$40003))</f>
        <v>220</v>
      </c>
    </row>
    <row r="59" spans="1:34" x14ac:dyDescent="0.3">
      <c r="A59" t="str">
        <f>calculations!$L$3&amp;calculations!$G$3&amp;" "&amp;calculations!$B$3&amp;calculations!$B59</f>
        <v>AllAll Combined45505</v>
      </c>
      <c r="B59" s="17">
        <f>IFERROR(IF(INDEX(lists!F$5:H$200,MATCH(B58,lists!H$5:H$200,1)+1,3)&gt;VLOOKUP(display!$L$5,lists!G$5:I$200,2,FALSE),"",INDEX(lists!F$5:H$200,MATCH(B58,lists!H$5:H$200,1)+1,3)),"")</f>
        <v>45505</v>
      </c>
      <c r="C59" s="14">
        <f>IF(B59="","",IF(SUMIF(data2!$B$2:$B$40003,calculations!$A59,data2!F$2:F$40003)=0,"",SUMIF(data2!$B$2:$B$40003,calculations!$A59,data2!F$2:F$40003)))</f>
        <v>61</v>
      </c>
      <c r="D59" s="14">
        <f>IF(B59="","",IF(SUMIF(data2!$B$2:$B$40003,calculations!$A59,data2!G$2:G$40003)=0,"",SUMIF(data2!$B$2:$B$40003,calculations!$A59,data2!G$2:G$40003)))</f>
        <v>85</v>
      </c>
      <c r="E59" s="8">
        <f t="shared" si="0"/>
        <v>0.71764705882352942</v>
      </c>
      <c r="F59" s="14">
        <f>IF($B59="","",IF(SUMIF(data2!$B$2:$B$40003,calculations!$A59,data2!I$2:I$40003)=0,"",SUMIF(data2!$B$2:$B$40003,calculations!$A59,data2!I$2:I$40003)))</f>
        <v>289</v>
      </c>
      <c r="G59" s="14">
        <f>IF($B59="","",IF(SUMIF(data2!$B$2:$B$40003,calculations!$A59,data2!J$2:J$40003)=0,"",SUMIF(data2!$B$2:$B$40003,calculations!$A59,data2!J$2:J$40003)))</f>
        <v>472</v>
      </c>
      <c r="H59" s="8">
        <f t="shared" si="1"/>
        <v>0.61228813559322037</v>
      </c>
      <c r="I59" s="14">
        <f>IF($B59="","",IF(SUMIF(data2!$B$2:$B$40003,calculations!$A59,data2!L$2:L$40003)=0,"",SUMIF(data2!$B$2:$B$40003,calculations!$A59,data2!L$2:L$40003)))</f>
        <v>610</v>
      </c>
      <c r="J59" s="8">
        <f t="shared" si="2"/>
        <v>0.77377049180327873</v>
      </c>
      <c r="K59" s="14">
        <f>IF($B59="","",IF(SUMIF(data2!$B$2:$B$40003,calculations!$A59,data2!P$2:P$40003)=0,IF(L59="","",0),SUMIF(data2!$B$2:$B$40003,calculations!$A59,data2!P$2:P$40003)))</f>
        <v>22</v>
      </c>
      <c r="L59" s="14">
        <f>IF($B59="","",IF(SUMIF(data2!$B$2:$B$40003,calculations!$A59,data2!Q$2:Q$40003)=0,0,SUMIF(data2!$B$2:$B$40003,calculations!$A59,data2!Q$2:Q$40003)))</f>
        <v>35</v>
      </c>
      <c r="M59" s="8">
        <f t="shared" si="3"/>
        <v>0.62857142857142856</v>
      </c>
      <c r="N59" s="14">
        <f>IF(B59="","",SUMIF(data2!$B$2:$B$40003,calculations!$A59,data2!S$2:S$40003))</f>
        <v>37</v>
      </c>
      <c r="O59" s="14">
        <f>IF(B59="","",SUMIF(data2!$B$2:$B$40003,calculations!$A59,data2!N$2:N$40003))</f>
        <v>253</v>
      </c>
      <c r="T59" t="str">
        <f>calculations!$AE$3&amp;calculations!$Z$3&amp;" "&amp;calculations!$U$3&amp;calculations!$U59</f>
        <v>AllAll Combined45139</v>
      </c>
      <c r="U59" s="17">
        <f>IFERROR(IF(INDEX(lists!F$5:H$200,MATCH(U58,lists!H$5:H$200,1)+1,3)&gt;VLOOKUP(display!$AD$5,lists!G$5:I$200,2,FALSE),"",INDEX(lists!F$5:H$200,MATCH(U58,lists!H$5:H$200,1)+1,3)),"")</f>
        <v>45139</v>
      </c>
      <c r="V59" s="14">
        <f>IF(U59="","",IF(SUMIF(data2!$B$2:$B$40003,calculations!$T59,data2!F$2:F$40003)=0,"",SUMIF(data2!$B$2:$B$40003,calculations!$T59,data2!F$2:F$40003)))</f>
        <v>66.5</v>
      </c>
      <c r="W59" s="14">
        <f>IF(U59="","",IF(SUMIF(data2!$B$2:$B$40003,calculations!$T59,data2!G$2:G$40003)=0,"",SUMIF(data2!$B$2:$B$40003,calculations!$T59,data2!G$2:G$40003)))</f>
        <v>77.5</v>
      </c>
      <c r="X59" s="8">
        <f t="shared" si="4"/>
        <v>0.85806451612903223</v>
      </c>
      <c r="Y59" s="14">
        <f>IF($U59="","",IF(SUMIF(data2!$B$2:$B$40003,calculations!$T59,data2!I$2:I$40003)=0,"",SUMIF(data2!$B$2:$B$40003,calculations!$T59,data2!I$2:I$40003)))</f>
        <v>205</v>
      </c>
      <c r="Z59" s="14">
        <f>IF($U59="","",IF(SUMIF(data2!$B$2:$B$40003,calculations!$T59,data2!J$2:J$40003)=0,"",SUMIF(data2!$B$2:$B$40003,calculations!$T59,data2!J$2:J$40003)))</f>
        <v>531</v>
      </c>
      <c r="AA59" s="8">
        <f t="shared" si="5"/>
        <v>0.38606403013182672</v>
      </c>
      <c r="AB59" s="14">
        <f>IF($U59="","",IF(SUMIF(data2!$B$2:$B$40003,calculations!$T59,data2!L$2:L$40003)=0,"",SUMIF(data2!$B$2:$B$40003,calculations!$T59,data2!L$2:L$40003)))</f>
        <v>607</v>
      </c>
      <c r="AC59" s="8">
        <f t="shared" si="6"/>
        <v>0.87479406919275127</v>
      </c>
      <c r="AD59" s="14">
        <f>IF($U59="","",IF(SUMIF(data2!$B$2:$B$40003,calculations!$T59,data2!P$2:P$40003)=0,IF(AE59="","",0),SUMIF(data2!$B$2:$B$40003,calculations!$T59,data2!P$2:P$40003)))</f>
        <v>9</v>
      </c>
      <c r="AE59" s="14">
        <f>IF($U59="","",IF(SUMIF(data2!$B$2:$B$40003,calculations!$T59,data2!Q$2:Q$40003)=0,0,SUMIF(data2!$B$2:$B$40003,calculations!$T59,data2!Q$2:Q$40003)))</f>
        <v>13</v>
      </c>
      <c r="AF59" s="8">
        <f t="shared" si="7"/>
        <v>0.69230769230769229</v>
      </c>
      <c r="AG59" s="14">
        <f>IF(U59="","",SUMIF(data2!$B$2:$B$40003,calculations!$T59,data2!S$2:S$40003))</f>
        <v>12</v>
      </c>
      <c r="AH59" s="14">
        <f>IF(U59="","",SUMIF(data2!$B$2:$B$40003,calculations!$T59,data2!N$2:N$40003))</f>
        <v>193</v>
      </c>
    </row>
    <row r="60" spans="1:34" x14ac:dyDescent="0.3">
      <c r="A60" t="s">
        <v>44170</v>
      </c>
      <c r="B60" s="6" t="s">
        <v>44171</v>
      </c>
      <c r="C60" s="39">
        <f>AVERAGE(C48:C59)</f>
        <v>67.083333333333329</v>
      </c>
      <c r="D60" s="39">
        <f>AVERAGE(D48:D59)</f>
        <v>85.708333333333329</v>
      </c>
      <c r="E60" s="8">
        <f>C60/D60</f>
        <v>0.78269324258629069</v>
      </c>
      <c r="F60" s="39">
        <f>AVERAGE(F48:F59)</f>
        <v>269.58333333333331</v>
      </c>
      <c r="G60" s="39">
        <f>AVERAGE(G48:G59)</f>
        <v>483.58333333333331</v>
      </c>
      <c r="H60" s="8">
        <f t="shared" si="1"/>
        <v>0.55747027399620885</v>
      </c>
      <c r="I60" s="39">
        <f>AVERAGE(I48:I59)</f>
        <v>609.25</v>
      </c>
      <c r="J60" s="8">
        <f>G60/I60</f>
        <v>0.79373546710436327</v>
      </c>
      <c r="K60" s="39">
        <f>AVERAGE(K48:K59)</f>
        <v>23.166666666666668</v>
      </c>
      <c r="L60" s="39">
        <f>AVERAGE(L48:L59)</f>
        <v>33.083333333333336</v>
      </c>
      <c r="M60" s="8">
        <f t="shared" si="3"/>
        <v>0.70025188916876568</v>
      </c>
      <c r="N60" s="39">
        <f>AVERAGE(N48:N59)</f>
        <v>37.583333333333336</v>
      </c>
      <c r="O60" s="39">
        <f>AVERAGE(O48:O59)</f>
        <v>240.91666666666666</v>
      </c>
      <c r="T60" t="s">
        <v>44170</v>
      </c>
      <c r="U60" s="6" t="s">
        <v>44172</v>
      </c>
      <c r="V60" s="39">
        <f>AVERAGE(V48:V59)</f>
        <v>66.208333333333329</v>
      </c>
      <c r="W60" s="39">
        <f>AVERAGE(W48:W59)</f>
        <v>76.125</v>
      </c>
      <c r="X60" s="8">
        <f>V60/W60</f>
        <v>0.86973180076628342</v>
      </c>
      <c r="Y60" s="39">
        <f>AVERAGE(Y48:Y59)</f>
        <v>285.58333333333331</v>
      </c>
      <c r="Z60" s="39">
        <f>AVERAGE(Z48:Z59)</f>
        <v>536.16666666666663</v>
      </c>
      <c r="AA60" s="8">
        <f>Y60/Z60</f>
        <v>0.53263910475598386</v>
      </c>
      <c r="AB60" s="39">
        <f>AVERAGE(AB48:AB59)</f>
        <v>602.25</v>
      </c>
      <c r="AC60" s="8">
        <f>Z60/AB60</f>
        <v>0.89027258890272587</v>
      </c>
      <c r="AD60" s="39">
        <f>AVERAGE(AD48:AD59)</f>
        <v>18.5</v>
      </c>
      <c r="AE60" s="39">
        <f>AVERAGE(AE48:AE59)</f>
        <v>30.666666666666668</v>
      </c>
      <c r="AF60" s="8">
        <f>IF(U60="","",IF(AE60="","",AD60/AE60))</f>
        <v>0.60326086956521741</v>
      </c>
      <c r="AG60" s="39">
        <f>AVERAGE(AG48:AG59)</f>
        <v>22.083333333333332</v>
      </c>
      <c r="AH60" s="39">
        <f>AVERAGE(AH48:AH59)</f>
        <v>263.5</v>
      </c>
    </row>
    <row r="61" spans="1:34" ht="15" thickBot="1" x14ac:dyDescent="0.35">
      <c r="A61" t="s">
        <v>44173</v>
      </c>
      <c r="B61" s="6" t="s">
        <v>44174</v>
      </c>
      <c r="C61" s="39"/>
      <c r="D61" s="39"/>
      <c r="E61" s="8"/>
      <c r="F61" s="39"/>
      <c r="G61" s="39"/>
      <c r="H61" s="8"/>
      <c r="I61" s="39"/>
      <c r="J61" s="8"/>
      <c r="K61" s="39">
        <f>SUM(K48:K59)</f>
        <v>278</v>
      </c>
      <c r="L61" s="39">
        <f>SUM(L48:L59)</f>
        <v>397</v>
      </c>
      <c r="M61" s="8">
        <f t="shared" si="3"/>
        <v>0.7002518891687658</v>
      </c>
      <c r="N61" s="39">
        <f>SUM(N48:N59)</f>
        <v>451</v>
      </c>
      <c r="O61" s="39"/>
      <c r="T61" t="s">
        <v>44173</v>
      </c>
      <c r="U61" s="6" t="s">
        <v>44174</v>
      </c>
      <c r="V61" s="39"/>
      <c r="W61" s="39"/>
      <c r="X61" s="8"/>
      <c r="Y61" s="39"/>
      <c r="Z61" s="39"/>
      <c r="AA61" s="8"/>
      <c r="AB61" s="39"/>
      <c r="AC61" s="8"/>
      <c r="AD61" s="39">
        <f>SUM(AD48:AD59)</f>
        <v>222</v>
      </c>
      <c r="AE61" s="39">
        <f>SUM(AE48:AE59)</f>
        <v>368</v>
      </c>
      <c r="AF61" s="8"/>
      <c r="AG61" s="39">
        <f>SUM(AG48:AG59)</f>
        <v>265</v>
      </c>
      <c r="AH61" s="39"/>
    </row>
    <row r="62" spans="1:34" ht="15" thickBot="1" x14ac:dyDescent="0.35">
      <c r="A62" s="32" t="s">
        <v>44175</v>
      </c>
      <c r="B62" s="40"/>
      <c r="C62" s="40"/>
      <c r="D62" s="40"/>
      <c r="E62" s="33">
        <f>IF(4*(AVERAGE(E51:E53))&gt;4,4,4*(AVERAGE(E51:E53)))</f>
        <v>3.1968290668868704</v>
      </c>
      <c r="F62" s="40"/>
      <c r="G62" s="40"/>
      <c r="H62" s="33">
        <f>IF(4*(AVERAGE(H51:H53))&gt;4,4,4*(AVERAGE(H51:H53)))</f>
        <v>2.164280920100849</v>
      </c>
      <c r="I62" s="40"/>
      <c r="J62" s="33">
        <f>IF(4*(AVERAGE(J51:J53))&gt;4,4,4*(AVERAGE(J51:J53)))</f>
        <v>3.1709710853057511</v>
      </c>
      <c r="K62" s="40"/>
      <c r="L62" s="40"/>
      <c r="M62" s="64">
        <f>IF(SUM(calculations!L51:L53)=0,0,4*(SUM(K51:K53)/SUM(L51:L53)))</f>
        <v>2.6813186813186811</v>
      </c>
      <c r="N62" s="40"/>
      <c r="O62" s="66"/>
      <c r="T62" s="32" t="s">
        <v>44175</v>
      </c>
      <c r="U62" s="40"/>
      <c r="V62" s="40"/>
      <c r="W62" s="40"/>
      <c r="X62" s="33">
        <f>IF(4*(AVERAGE(X51:X53))&gt;4,4,4*(AVERAGE(X51:X53)))</f>
        <v>3.4912280701754383</v>
      </c>
      <c r="Y62" s="40"/>
      <c r="Z62" s="40"/>
      <c r="AA62" s="33">
        <f>IF(4*(AVERAGE(AA51:AA53))&gt;4,4,4*(AVERAGE(AA51:AA53)))</f>
        <v>2.1822623602889011</v>
      </c>
      <c r="AB62" s="40"/>
      <c r="AC62" s="33">
        <f>IF(4*(AVERAGE(AC51:AC53))&gt;4,4,4*(AVERAGE(AC51:AC53)))</f>
        <v>3.5409115870400876</v>
      </c>
      <c r="AD62" s="40"/>
      <c r="AE62" s="40"/>
      <c r="AF62" s="64">
        <f>IF(SUM(calculations!AE51:AE53)=0,0,4*(SUM(AD51:AD53)/SUM(AE51:AE53)))</f>
        <v>2.324786324786325</v>
      </c>
      <c r="AG62" s="40"/>
      <c r="AH62" s="66"/>
    </row>
    <row r="63" spans="1:34" ht="15" thickBot="1" x14ac:dyDescent="0.35">
      <c r="A63" s="34" t="s">
        <v>44176</v>
      </c>
      <c r="B63" s="41"/>
      <c r="C63" s="41"/>
      <c r="D63" s="41"/>
      <c r="E63" s="35">
        <f>IF(4*(AVERAGE(E48:E50))&gt;4,4,4*(AVERAGE(E48:E50)))</f>
        <v>3.420745484537226</v>
      </c>
      <c r="F63" s="41"/>
      <c r="G63" s="41"/>
      <c r="H63" s="35">
        <f>IF(4*(AVERAGE(H48:H50))&gt;4,4,4*(AVERAGE(H48:H50)))</f>
        <v>1.8545516333205896</v>
      </c>
      <c r="I63" s="41"/>
      <c r="J63" s="35">
        <f>IF(4*(AVERAGE(J48:J50))&gt;4,4,4*(AVERAGE(J48:J50)))</f>
        <v>3.4778240167960113</v>
      </c>
      <c r="K63" s="41"/>
      <c r="L63" s="41"/>
      <c r="M63" s="65">
        <f>IF(SUM(calculations!L48:L50)=0,0,4*(SUM(K48:K50)/SUM(L48:L50)))</f>
        <v>3.0769230769230771</v>
      </c>
      <c r="N63" s="41"/>
      <c r="O63" s="67"/>
      <c r="T63" s="34" t="s">
        <v>44176</v>
      </c>
      <c r="U63" s="41"/>
      <c r="V63" s="41"/>
      <c r="W63" s="41"/>
      <c r="X63" s="35">
        <f>IF(4*(AVERAGE(X48:X50))&gt;4,4,4*(AVERAGE(X48:X50)))</f>
        <v>3.3824561403508775</v>
      </c>
      <c r="Y63" s="41"/>
      <c r="Z63" s="41"/>
      <c r="AA63" s="35">
        <f>IF(4*(AVERAGE(AA48:AA50))&gt;4,4,4*(AVERAGE(AA48:AA50)))</f>
        <v>2.6506092691905923</v>
      </c>
      <c r="AB63" s="41"/>
      <c r="AC63" s="35">
        <f>IF(4*(AVERAGE(AC48:AC50))&gt;4,4,4*(AVERAGE(AC48:AC50)))</f>
        <v>3.4730887124956316</v>
      </c>
      <c r="AD63" s="41"/>
      <c r="AE63" s="41"/>
      <c r="AF63" s="65">
        <f>IF(SUM(calculations!AE48:AE50)=0,0,4*(SUM(AD48:AD50)/SUM(AE48:AE50)))</f>
        <v>2.5858585858585861</v>
      </c>
      <c r="AG63" s="41"/>
      <c r="AH63" s="67"/>
    </row>
    <row r="65" spans="1:37" x14ac:dyDescent="0.3">
      <c r="A65" t="s">
        <v>44177</v>
      </c>
    </row>
    <row r="66" spans="1:37" ht="57.6" x14ac:dyDescent="0.3">
      <c r="C66" s="22" t="s">
        <v>44159</v>
      </c>
      <c r="D66" s="22" t="s">
        <v>44158</v>
      </c>
      <c r="E66" s="22" t="s">
        <v>44178</v>
      </c>
      <c r="F66" s="22" t="str">
        <f>G47</f>
        <v>Current Capacity</v>
      </c>
      <c r="G66" s="22" t="s">
        <v>44179</v>
      </c>
      <c r="H66" s="22" t="s">
        <v>63</v>
      </c>
      <c r="I66" s="22" t="s">
        <v>60</v>
      </c>
      <c r="J66" s="22" t="s">
        <v>44180</v>
      </c>
      <c r="K66" s="22" t="s">
        <v>44181</v>
      </c>
      <c r="L66" s="22" t="s">
        <v>44182</v>
      </c>
      <c r="M66" s="22" t="s">
        <v>44183</v>
      </c>
      <c r="N66" s="22" t="s">
        <v>44184</v>
      </c>
      <c r="O66" s="22" t="s">
        <v>44185</v>
      </c>
      <c r="P66" s="22" t="s">
        <v>44186</v>
      </c>
      <c r="Q66" s="22" t="s">
        <v>44187</v>
      </c>
      <c r="R66" s="22" t="s">
        <v>44188</v>
      </c>
      <c r="V66" s="22" t="s">
        <v>44169</v>
      </c>
      <c r="W66" s="22" t="s">
        <v>44158</v>
      </c>
      <c r="X66" s="22" t="s">
        <v>44178</v>
      </c>
      <c r="Y66" s="22" t="str">
        <f>Z47</f>
        <v>Current Capacity</v>
      </c>
      <c r="Z66" s="22" t="s">
        <v>44189</v>
      </c>
      <c r="AA66" s="22" t="s">
        <v>63</v>
      </c>
      <c r="AB66" s="22" t="s">
        <v>60</v>
      </c>
      <c r="AC66" s="22" t="s">
        <v>44180</v>
      </c>
      <c r="AD66" s="22" t="s">
        <v>44190</v>
      </c>
      <c r="AE66" s="22" t="s">
        <v>44182</v>
      </c>
      <c r="AF66" s="22" t="s">
        <v>44191</v>
      </c>
      <c r="AG66" s="22" t="s">
        <v>44184</v>
      </c>
      <c r="AH66" s="22" t="s">
        <v>44185</v>
      </c>
      <c r="AI66" s="22" t="s">
        <v>44186</v>
      </c>
      <c r="AJ66" s="22" t="s">
        <v>44187</v>
      </c>
      <c r="AK66" s="22" t="s">
        <v>44188</v>
      </c>
    </row>
    <row r="67" spans="1:37" x14ac:dyDescent="0.3">
      <c r="A67" t="s">
        <v>19</v>
      </c>
      <c r="B67" s="9">
        <f t="shared" ref="B67:B78" si="8">IF(B48="","",B48)</f>
        <v>45170</v>
      </c>
      <c r="C67" s="100">
        <f t="shared" ref="C67:C78" si="9">IF(B48="","",D48)</f>
        <v>69.5</v>
      </c>
      <c r="D67">
        <f t="shared" ref="D67:D78" si="10">IF(B48="","",C48)</f>
        <v>61</v>
      </c>
      <c r="E67">
        <f t="shared" ref="E67:E78" si="11">IF(B48="","",C67-D67)</f>
        <v>8.5</v>
      </c>
      <c r="F67">
        <f t="shared" ref="F67:F78" si="12">IF(B48="","",G48)</f>
        <v>472</v>
      </c>
      <c r="G67">
        <f>H67-F67</f>
        <v>51</v>
      </c>
      <c r="H67">
        <f>IF(B48="","",I48)</f>
        <v>523</v>
      </c>
      <c r="I67">
        <f>IF(C48="","",F48)</f>
        <v>220</v>
      </c>
      <c r="J67">
        <f>F67-I67</f>
        <v>252</v>
      </c>
      <c r="K67">
        <f>IF(E48="","",K48)</f>
        <v>33</v>
      </c>
      <c r="L67">
        <f>IF(F48="","",L48)</f>
        <v>39</v>
      </c>
      <c r="M67">
        <f>L67-K67</f>
        <v>6</v>
      </c>
      <c r="N67">
        <f>IF(F48="","",F46)</f>
        <v>205</v>
      </c>
      <c r="O67">
        <f>IF(F48="","",N48)</f>
        <v>23</v>
      </c>
      <c r="P67">
        <f t="shared" ref="P67:P78" si="13">IF(B67="","",N67+O67)</f>
        <v>228</v>
      </c>
      <c r="Q67">
        <f>IF(B67="","",IF(N68="",R66-N67,P67-L67-N68))</f>
        <v>-31</v>
      </c>
      <c r="R67">
        <f t="shared" ref="R67:R78" si="14">IF(D67="","",P67-Q67-L67)</f>
        <v>220</v>
      </c>
      <c r="T67" t="s">
        <v>19</v>
      </c>
      <c r="U67" s="9">
        <f t="shared" ref="U67:U78" si="15">IF(U48="","",U48)</f>
        <v>44805</v>
      </c>
      <c r="V67" s="100">
        <f t="shared" ref="V67:V78" si="16">IF(U48="","",W48)</f>
        <v>70</v>
      </c>
      <c r="W67">
        <f t="shared" ref="W67:W78" si="17">IF(U48="","",V48)</f>
        <v>56</v>
      </c>
      <c r="X67">
        <f t="shared" ref="X67:X78" si="18">IF(U48="","",V67-W67)</f>
        <v>14</v>
      </c>
      <c r="Y67">
        <f t="shared" ref="Y67:Y78" si="19">IF(U48="","",Z48)</f>
        <v>474</v>
      </c>
      <c r="Z67">
        <f>AA67-Y67</f>
        <v>76</v>
      </c>
      <c r="AA67">
        <f>IF(U48="","",AB48)</f>
        <v>550</v>
      </c>
      <c r="AB67">
        <f t="shared" ref="AB67:AB72" si="20">IF(U48="","",Y48)</f>
        <v>342</v>
      </c>
      <c r="AC67">
        <f>Y67-AB67</f>
        <v>132</v>
      </c>
      <c r="AD67">
        <f>IF(X48="","",AD48)</f>
        <v>29</v>
      </c>
      <c r="AE67">
        <f>IF(Y48="","",AE48)</f>
        <v>38</v>
      </c>
      <c r="AF67">
        <f>AE67-AD67</f>
        <v>9</v>
      </c>
      <c r="AG67">
        <f>IF(Y48="","",Y46)</f>
        <v>350</v>
      </c>
      <c r="AH67">
        <f>IF(Y48="","",AG48)</f>
        <v>31</v>
      </c>
      <c r="AI67">
        <f>IF(U67="","",AG67+AH67)</f>
        <v>381</v>
      </c>
      <c r="AJ67">
        <f>IF(U67="","",IF(AG68="",AK66-AG67,AI67-AE67-AG68))</f>
        <v>1</v>
      </c>
      <c r="AK67">
        <f t="shared" ref="AK67:AK78" si="21">IF(W67="","",AI67-AJ67-AE67)</f>
        <v>342</v>
      </c>
    </row>
    <row r="68" spans="1:37" x14ac:dyDescent="0.3">
      <c r="B68" s="9">
        <f t="shared" si="8"/>
        <v>45200</v>
      </c>
      <c r="C68" s="100">
        <f t="shared" si="9"/>
        <v>86.5</v>
      </c>
      <c r="D68">
        <f t="shared" si="10"/>
        <v>74</v>
      </c>
      <c r="E68">
        <f t="shared" si="11"/>
        <v>12.5</v>
      </c>
      <c r="F68">
        <f t="shared" si="12"/>
        <v>532</v>
      </c>
      <c r="G68">
        <f t="shared" ref="G68:G78" si="22">H68-F68</f>
        <v>80</v>
      </c>
      <c r="H68">
        <f t="shared" ref="H68:H78" si="23">IF(B49="","",I49)</f>
        <v>612</v>
      </c>
      <c r="I68">
        <f t="shared" ref="I68:I78" si="24">IF(C49="","",F49)</f>
        <v>226</v>
      </c>
      <c r="J68">
        <f t="shared" ref="J68:J78" si="25">F68-I68</f>
        <v>306</v>
      </c>
      <c r="K68">
        <f>IF(E49="",0,K49)</f>
        <v>22</v>
      </c>
      <c r="L68">
        <f t="shared" ref="L68" si="26">IF(F49="","",L49)</f>
        <v>28</v>
      </c>
      <c r="M68">
        <f>IFERROR(L68-K68,0)</f>
        <v>6</v>
      </c>
      <c r="N68">
        <f>IF(F49="","",F48)</f>
        <v>220</v>
      </c>
      <c r="O68">
        <f t="shared" ref="O68:O78" si="27">IF(F49="","",N49)</f>
        <v>69</v>
      </c>
      <c r="P68">
        <f t="shared" si="13"/>
        <v>289</v>
      </c>
      <c r="Q68">
        <f t="shared" ref="Q68:Q77" si="28">IF(B68="","",IF(N69="",R67-N68,P68-L68-N69))</f>
        <v>35</v>
      </c>
      <c r="R68">
        <f t="shared" si="14"/>
        <v>226</v>
      </c>
      <c r="U68" s="9">
        <f t="shared" si="15"/>
        <v>44835</v>
      </c>
      <c r="V68" s="100">
        <f t="shared" si="16"/>
        <v>76</v>
      </c>
      <c r="W68">
        <f t="shared" si="17"/>
        <v>66</v>
      </c>
      <c r="X68">
        <f t="shared" si="18"/>
        <v>10</v>
      </c>
      <c r="Y68">
        <f t="shared" si="19"/>
        <v>530</v>
      </c>
      <c r="Z68">
        <f t="shared" ref="Z68:Z78" si="29">AA68-Y68</f>
        <v>77</v>
      </c>
      <c r="AA68">
        <f t="shared" ref="AA68:AA78" si="30">IF(U49="","",AB49)</f>
        <v>607</v>
      </c>
      <c r="AB68">
        <f t="shared" si="20"/>
        <v>350</v>
      </c>
      <c r="AC68">
        <f t="shared" ref="AC68:AC78" si="31">Y68-AB68</f>
        <v>180</v>
      </c>
      <c r="AD68">
        <f t="shared" ref="AD68:AD78" si="32">IF(X49="","",AD49)</f>
        <v>17</v>
      </c>
      <c r="AE68">
        <f t="shared" ref="AE68:AE78" si="33">IF(Y49="","",AE49)</f>
        <v>28</v>
      </c>
      <c r="AF68">
        <f t="shared" ref="AF68:AF78" si="34">AE68-AD68</f>
        <v>11</v>
      </c>
      <c r="AG68">
        <f>IF(Y49="","",Y48)</f>
        <v>342</v>
      </c>
      <c r="AH68">
        <f t="shared" ref="AH68:AH78" si="35">IF(Y49="","",AG49)</f>
        <v>25</v>
      </c>
      <c r="AI68">
        <f t="shared" ref="AI68:AI79" si="36">IF(U68="","",AG68+AH68)</f>
        <v>367</v>
      </c>
      <c r="AJ68">
        <f t="shared" ref="AJ68:AJ77" si="37">IF(U68="","",IF(AG69="",AK67-AG68,AI68-AE68-AG69))</f>
        <v>-11</v>
      </c>
      <c r="AK68">
        <f t="shared" si="21"/>
        <v>350</v>
      </c>
    </row>
    <row r="69" spans="1:37" x14ac:dyDescent="0.3">
      <c r="A69" t="s">
        <v>17</v>
      </c>
      <c r="B69" s="9">
        <f t="shared" si="8"/>
        <v>45231</v>
      </c>
      <c r="C69" s="100">
        <f t="shared" si="9"/>
        <v>86.5</v>
      </c>
      <c r="D69">
        <f t="shared" si="10"/>
        <v>72</v>
      </c>
      <c r="E69">
        <f t="shared" si="11"/>
        <v>14.5</v>
      </c>
      <c r="F69">
        <f t="shared" si="12"/>
        <v>512</v>
      </c>
      <c r="G69">
        <f t="shared" si="22"/>
        <v>100</v>
      </c>
      <c r="H69">
        <f t="shared" si="23"/>
        <v>612</v>
      </c>
      <c r="I69">
        <f t="shared" si="24"/>
        <v>256</v>
      </c>
      <c r="J69">
        <f t="shared" si="25"/>
        <v>256</v>
      </c>
      <c r="K69">
        <f t="shared" ref="K69:L69" si="38">IF(E50="","",K50)</f>
        <v>25</v>
      </c>
      <c r="L69">
        <f t="shared" si="38"/>
        <v>37</v>
      </c>
      <c r="M69">
        <f t="shared" ref="M69:M78" si="39">L69-K69</f>
        <v>12</v>
      </c>
      <c r="N69">
        <f t="shared" ref="N69:N78" si="40">IF(F50="","",F49)</f>
        <v>226</v>
      </c>
      <c r="O69">
        <f t="shared" si="27"/>
        <v>31</v>
      </c>
      <c r="P69">
        <f t="shared" si="13"/>
        <v>257</v>
      </c>
      <c r="Q69">
        <f t="shared" si="28"/>
        <v>-36</v>
      </c>
      <c r="R69">
        <f t="shared" si="14"/>
        <v>256</v>
      </c>
      <c r="T69" t="s">
        <v>17</v>
      </c>
      <c r="U69" s="9">
        <f t="shared" si="15"/>
        <v>44866</v>
      </c>
      <c r="V69" s="100">
        <f t="shared" si="16"/>
        <v>76</v>
      </c>
      <c r="W69">
        <f t="shared" si="17"/>
        <v>66</v>
      </c>
      <c r="X69">
        <f t="shared" si="18"/>
        <v>10</v>
      </c>
      <c r="Y69">
        <f t="shared" si="19"/>
        <v>528</v>
      </c>
      <c r="Z69">
        <f t="shared" si="29"/>
        <v>79</v>
      </c>
      <c r="AA69">
        <f t="shared" si="30"/>
        <v>607</v>
      </c>
      <c r="AB69">
        <f t="shared" si="20"/>
        <v>320</v>
      </c>
      <c r="AC69">
        <f t="shared" si="31"/>
        <v>208</v>
      </c>
      <c r="AD69">
        <f t="shared" si="32"/>
        <v>18</v>
      </c>
      <c r="AE69">
        <f t="shared" si="33"/>
        <v>33</v>
      </c>
      <c r="AF69">
        <f t="shared" si="34"/>
        <v>15</v>
      </c>
      <c r="AG69">
        <f t="shared" ref="AG69:AG78" si="41">IF(Y50="","",Y49)</f>
        <v>350</v>
      </c>
      <c r="AH69">
        <f t="shared" si="35"/>
        <v>9</v>
      </c>
      <c r="AI69">
        <f t="shared" si="36"/>
        <v>359</v>
      </c>
      <c r="AJ69">
        <f t="shared" si="37"/>
        <v>6</v>
      </c>
      <c r="AK69">
        <f t="shared" si="21"/>
        <v>320</v>
      </c>
    </row>
    <row r="70" spans="1:37" x14ac:dyDescent="0.3">
      <c r="B70" s="9">
        <f t="shared" si="8"/>
        <v>45261</v>
      </c>
      <c r="C70" s="100">
        <f t="shared" si="9"/>
        <v>86.5</v>
      </c>
      <c r="D70">
        <f t="shared" si="10"/>
        <v>68.5</v>
      </c>
      <c r="E70">
        <f t="shared" si="11"/>
        <v>18</v>
      </c>
      <c r="F70">
        <f t="shared" si="12"/>
        <v>484</v>
      </c>
      <c r="G70">
        <f t="shared" si="22"/>
        <v>128</v>
      </c>
      <c r="H70">
        <f t="shared" si="23"/>
        <v>612</v>
      </c>
      <c r="I70">
        <f t="shared" si="24"/>
        <v>249</v>
      </c>
      <c r="J70">
        <f t="shared" si="25"/>
        <v>235</v>
      </c>
      <c r="K70">
        <f t="shared" ref="K70:L70" si="42">IF(E51="","",K51)</f>
        <v>23</v>
      </c>
      <c r="L70">
        <f t="shared" si="42"/>
        <v>36</v>
      </c>
      <c r="M70">
        <f t="shared" si="39"/>
        <v>13</v>
      </c>
      <c r="N70">
        <f t="shared" si="40"/>
        <v>256</v>
      </c>
      <c r="O70">
        <f t="shared" si="27"/>
        <v>24</v>
      </c>
      <c r="P70">
        <f t="shared" si="13"/>
        <v>280</v>
      </c>
      <c r="Q70">
        <f t="shared" si="28"/>
        <v>-5</v>
      </c>
      <c r="R70">
        <f t="shared" si="14"/>
        <v>249</v>
      </c>
      <c r="U70" s="9">
        <f t="shared" si="15"/>
        <v>44896</v>
      </c>
      <c r="V70" s="100">
        <f t="shared" si="16"/>
        <v>76</v>
      </c>
      <c r="W70">
        <f t="shared" si="17"/>
        <v>65.5</v>
      </c>
      <c r="X70">
        <f t="shared" si="18"/>
        <v>10.5</v>
      </c>
      <c r="Y70">
        <f t="shared" si="19"/>
        <v>525</v>
      </c>
      <c r="Z70">
        <f t="shared" si="29"/>
        <v>82</v>
      </c>
      <c r="AA70">
        <f t="shared" si="30"/>
        <v>607</v>
      </c>
      <c r="AB70">
        <f t="shared" si="20"/>
        <v>305</v>
      </c>
      <c r="AC70">
        <f t="shared" si="31"/>
        <v>220</v>
      </c>
      <c r="AD70">
        <f t="shared" si="32"/>
        <v>21</v>
      </c>
      <c r="AE70">
        <f t="shared" si="33"/>
        <v>43</v>
      </c>
      <c r="AF70">
        <f t="shared" si="34"/>
        <v>22</v>
      </c>
      <c r="AG70">
        <f t="shared" si="41"/>
        <v>320</v>
      </c>
      <c r="AH70">
        <f t="shared" si="35"/>
        <v>24</v>
      </c>
      <c r="AI70">
        <f t="shared" si="36"/>
        <v>344</v>
      </c>
      <c r="AJ70">
        <f t="shared" si="37"/>
        <v>-4</v>
      </c>
      <c r="AK70">
        <f t="shared" si="21"/>
        <v>305</v>
      </c>
    </row>
    <row r="71" spans="1:37" x14ac:dyDescent="0.3">
      <c r="A71" t="s">
        <v>21</v>
      </c>
      <c r="B71" s="9">
        <f t="shared" si="8"/>
        <v>45292</v>
      </c>
      <c r="C71" s="100">
        <f t="shared" si="9"/>
        <v>87.5</v>
      </c>
      <c r="D71">
        <f t="shared" si="10"/>
        <v>69.5</v>
      </c>
      <c r="E71">
        <f t="shared" si="11"/>
        <v>18</v>
      </c>
      <c r="F71">
        <f t="shared" si="12"/>
        <v>488</v>
      </c>
      <c r="G71">
        <f t="shared" si="22"/>
        <v>130</v>
      </c>
      <c r="H71">
        <f t="shared" si="23"/>
        <v>618</v>
      </c>
      <c r="I71">
        <f t="shared" si="24"/>
        <v>255</v>
      </c>
      <c r="J71">
        <f t="shared" si="25"/>
        <v>233</v>
      </c>
      <c r="K71">
        <f t="shared" ref="K71:L71" si="43">IF(E52="","",K52)</f>
        <v>22</v>
      </c>
      <c r="L71">
        <f t="shared" si="43"/>
        <v>28</v>
      </c>
      <c r="M71">
        <f t="shared" si="39"/>
        <v>6</v>
      </c>
      <c r="N71">
        <f t="shared" si="40"/>
        <v>249</v>
      </c>
      <c r="O71">
        <f t="shared" si="27"/>
        <v>32</v>
      </c>
      <c r="P71">
        <f t="shared" si="13"/>
        <v>281</v>
      </c>
      <c r="Q71">
        <f t="shared" si="28"/>
        <v>-2</v>
      </c>
      <c r="R71">
        <f t="shared" si="14"/>
        <v>255</v>
      </c>
      <c r="T71" t="s">
        <v>21</v>
      </c>
      <c r="U71" s="9">
        <f t="shared" si="15"/>
        <v>44927</v>
      </c>
      <c r="V71" s="100">
        <f t="shared" si="16"/>
        <v>76</v>
      </c>
      <c r="W71">
        <f t="shared" si="17"/>
        <v>64.5</v>
      </c>
      <c r="X71">
        <f t="shared" si="18"/>
        <v>11.5</v>
      </c>
      <c r="Y71">
        <f t="shared" si="19"/>
        <v>519</v>
      </c>
      <c r="Z71">
        <f t="shared" si="29"/>
        <v>88</v>
      </c>
      <c r="AA71">
        <f t="shared" si="30"/>
        <v>607</v>
      </c>
      <c r="AB71">
        <f t="shared" si="20"/>
        <v>293</v>
      </c>
      <c r="AC71">
        <f t="shared" si="31"/>
        <v>226</v>
      </c>
      <c r="AD71">
        <f t="shared" si="32"/>
        <v>31</v>
      </c>
      <c r="AE71">
        <f t="shared" si="33"/>
        <v>42</v>
      </c>
      <c r="AF71">
        <f t="shared" si="34"/>
        <v>11</v>
      </c>
      <c r="AG71">
        <f t="shared" si="41"/>
        <v>305</v>
      </c>
      <c r="AH71">
        <f t="shared" si="35"/>
        <v>32</v>
      </c>
      <c r="AI71">
        <f t="shared" si="36"/>
        <v>337</v>
      </c>
      <c r="AJ71">
        <f t="shared" si="37"/>
        <v>2</v>
      </c>
      <c r="AK71">
        <f t="shared" si="21"/>
        <v>293</v>
      </c>
    </row>
    <row r="72" spans="1:37" x14ac:dyDescent="0.3">
      <c r="B72" s="9">
        <f t="shared" si="8"/>
        <v>45323</v>
      </c>
      <c r="C72" s="100">
        <f t="shared" si="9"/>
        <v>87.5</v>
      </c>
      <c r="D72">
        <f t="shared" si="10"/>
        <v>71</v>
      </c>
      <c r="E72">
        <f t="shared" si="11"/>
        <v>16.5</v>
      </c>
      <c r="F72">
        <f t="shared" si="12"/>
        <v>493</v>
      </c>
      <c r="G72">
        <f t="shared" si="22"/>
        <v>125</v>
      </c>
      <c r="H72">
        <f t="shared" si="23"/>
        <v>618</v>
      </c>
      <c r="I72">
        <f t="shared" si="24"/>
        <v>289</v>
      </c>
      <c r="J72">
        <f t="shared" si="25"/>
        <v>204</v>
      </c>
      <c r="K72">
        <f t="shared" ref="K72:L72" si="44">IF(E53="","",K53)</f>
        <v>16</v>
      </c>
      <c r="L72">
        <f t="shared" si="44"/>
        <v>27</v>
      </c>
      <c r="M72">
        <f t="shared" si="39"/>
        <v>11</v>
      </c>
      <c r="N72">
        <f t="shared" si="40"/>
        <v>255</v>
      </c>
      <c r="O72">
        <f t="shared" si="27"/>
        <v>54</v>
      </c>
      <c r="P72">
        <f t="shared" si="13"/>
        <v>309</v>
      </c>
      <c r="Q72">
        <f t="shared" si="28"/>
        <v>-7</v>
      </c>
      <c r="R72">
        <f t="shared" si="14"/>
        <v>289</v>
      </c>
      <c r="U72" s="9">
        <f t="shared" si="15"/>
        <v>44958</v>
      </c>
      <c r="V72" s="100">
        <f t="shared" si="16"/>
        <v>76</v>
      </c>
      <c r="W72">
        <f t="shared" si="17"/>
        <v>69</v>
      </c>
      <c r="X72">
        <f t="shared" si="18"/>
        <v>7</v>
      </c>
      <c r="Y72">
        <f t="shared" si="19"/>
        <v>568</v>
      </c>
      <c r="Z72">
        <f t="shared" si="29"/>
        <v>39</v>
      </c>
      <c r="AA72">
        <f t="shared" si="30"/>
        <v>607</v>
      </c>
      <c r="AB72">
        <f t="shared" si="20"/>
        <v>279</v>
      </c>
      <c r="AC72">
        <f t="shared" si="31"/>
        <v>289</v>
      </c>
      <c r="AD72">
        <f t="shared" si="32"/>
        <v>16</v>
      </c>
      <c r="AE72">
        <f t="shared" si="33"/>
        <v>32</v>
      </c>
      <c r="AF72">
        <f t="shared" si="34"/>
        <v>16</v>
      </c>
      <c r="AG72">
        <f t="shared" si="41"/>
        <v>293</v>
      </c>
      <c r="AH72">
        <f t="shared" si="35"/>
        <v>22</v>
      </c>
      <c r="AI72">
        <f t="shared" si="36"/>
        <v>315</v>
      </c>
      <c r="AJ72">
        <f t="shared" si="37"/>
        <v>4</v>
      </c>
      <c r="AK72">
        <f t="shared" si="21"/>
        <v>279</v>
      </c>
    </row>
    <row r="73" spans="1:37" x14ac:dyDescent="0.3">
      <c r="A73" t="s">
        <v>22</v>
      </c>
      <c r="B73" s="9">
        <f t="shared" si="8"/>
        <v>45352</v>
      </c>
      <c r="C73" s="100">
        <f t="shared" si="9"/>
        <v>87.5</v>
      </c>
      <c r="D73">
        <f t="shared" si="10"/>
        <v>68.5</v>
      </c>
      <c r="E73">
        <f t="shared" si="11"/>
        <v>19</v>
      </c>
      <c r="F73">
        <f t="shared" si="12"/>
        <v>487</v>
      </c>
      <c r="G73">
        <f t="shared" si="22"/>
        <v>131</v>
      </c>
      <c r="H73">
        <f t="shared" si="23"/>
        <v>618</v>
      </c>
      <c r="I73">
        <f t="shared" si="24"/>
        <v>292</v>
      </c>
      <c r="J73">
        <f t="shared" si="25"/>
        <v>195</v>
      </c>
      <c r="K73">
        <f t="shared" ref="K73:L73" si="45">IF(E54="","",K54)</f>
        <v>26</v>
      </c>
      <c r="L73">
        <f t="shared" si="45"/>
        <v>41</v>
      </c>
      <c r="M73">
        <f t="shared" si="39"/>
        <v>15</v>
      </c>
      <c r="N73">
        <f t="shared" si="40"/>
        <v>289</v>
      </c>
      <c r="O73">
        <f t="shared" si="27"/>
        <v>45</v>
      </c>
      <c r="P73">
        <f t="shared" si="13"/>
        <v>334</v>
      </c>
      <c r="Q73">
        <f t="shared" si="28"/>
        <v>1</v>
      </c>
      <c r="R73">
        <f t="shared" si="14"/>
        <v>292</v>
      </c>
      <c r="T73" t="s">
        <v>22</v>
      </c>
      <c r="U73" s="9">
        <f t="shared" si="15"/>
        <v>44986</v>
      </c>
      <c r="V73" s="100">
        <f t="shared" si="16"/>
        <v>76</v>
      </c>
      <c r="W73">
        <f t="shared" si="17"/>
        <v>70.5</v>
      </c>
      <c r="X73">
        <f t="shared" si="18"/>
        <v>5.5</v>
      </c>
      <c r="Y73">
        <f t="shared" si="19"/>
        <v>577</v>
      </c>
      <c r="Z73">
        <f t="shared" si="29"/>
        <v>30</v>
      </c>
      <c r="AA73">
        <f t="shared" si="30"/>
        <v>607</v>
      </c>
      <c r="AB73">
        <f>IF(U54="","",Y54)</f>
        <v>286</v>
      </c>
      <c r="AC73">
        <f t="shared" si="31"/>
        <v>291</v>
      </c>
      <c r="AD73">
        <f t="shared" si="32"/>
        <v>24</v>
      </c>
      <c r="AE73">
        <f t="shared" si="33"/>
        <v>35</v>
      </c>
      <c r="AF73">
        <f t="shared" si="34"/>
        <v>11</v>
      </c>
      <c r="AG73">
        <f t="shared" si="41"/>
        <v>279</v>
      </c>
      <c r="AH73">
        <f t="shared" si="35"/>
        <v>39</v>
      </c>
      <c r="AI73">
        <f t="shared" si="36"/>
        <v>318</v>
      </c>
      <c r="AJ73">
        <f t="shared" si="37"/>
        <v>-3</v>
      </c>
      <c r="AK73">
        <f t="shared" si="21"/>
        <v>286</v>
      </c>
    </row>
    <row r="74" spans="1:37" x14ac:dyDescent="0.3">
      <c r="B74" s="9">
        <f t="shared" si="8"/>
        <v>45383</v>
      </c>
      <c r="C74" s="100">
        <f t="shared" si="9"/>
        <v>89</v>
      </c>
      <c r="D74">
        <f t="shared" si="10"/>
        <v>68.5</v>
      </c>
      <c r="E74">
        <f t="shared" si="11"/>
        <v>20.5</v>
      </c>
      <c r="F74">
        <f t="shared" si="12"/>
        <v>479</v>
      </c>
      <c r="G74">
        <f t="shared" si="22"/>
        <v>147</v>
      </c>
      <c r="H74">
        <f t="shared" si="23"/>
        <v>626</v>
      </c>
      <c r="I74">
        <f t="shared" si="24"/>
        <v>282</v>
      </c>
      <c r="J74">
        <f t="shared" si="25"/>
        <v>197</v>
      </c>
      <c r="K74">
        <f t="shared" ref="K74:L74" si="46">IF(E55="","",K55)</f>
        <v>21</v>
      </c>
      <c r="L74">
        <f t="shared" si="46"/>
        <v>33</v>
      </c>
      <c r="M74">
        <f t="shared" si="39"/>
        <v>12</v>
      </c>
      <c r="N74">
        <f t="shared" si="40"/>
        <v>292</v>
      </c>
      <c r="O74">
        <f t="shared" si="27"/>
        <v>23</v>
      </c>
      <c r="P74">
        <f t="shared" si="13"/>
        <v>315</v>
      </c>
      <c r="Q74">
        <f t="shared" si="28"/>
        <v>0</v>
      </c>
      <c r="R74">
        <f t="shared" si="14"/>
        <v>282</v>
      </c>
      <c r="U74" s="9">
        <f t="shared" si="15"/>
        <v>45017</v>
      </c>
      <c r="V74" s="100">
        <f t="shared" si="16"/>
        <v>77.5</v>
      </c>
      <c r="W74">
        <f t="shared" si="17"/>
        <v>70</v>
      </c>
      <c r="X74">
        <f t="shared" si="18"/>
        <v>7.5</v>
      </c>
      <c r="Y74">
        <f t="shared" si="19"/>
        <v>573</v>
      </c>
      <c r="Z74">
        <f t="shared" si="29"/>
        <v>34</v>
      </c>
      <c r="AA74">
        <f t="shared" si="30"/>
        <v>607</v>
      </c>
      <c r="AB74">
        <f t="shared" ref="AB74:AB78" si="47">IF(U55="","",Y55)</f>
        <v>286</v>
      </c>
      <c r="AC74">
        <f t="shared" si="31"/>
        <v>287</v>
      </c>
      <c r="AD74">
        <f t="shared" si="32"/>
        <v>13</v>
      </c>
      <c r="AE74">
        <f t="shared" si="33"/>
        <v>30</v>
      </c>
      <c r="AF74">
        <f t="shared" si="34"/>
        <v>17</v>
      </c>
      <c r="AG74">
        <f t="shared" si="41"/>
        <v>286</v>
      </c>
      <c r="AH74">
        <f t="shared" si="35"/>
        <v>36</v>
      </c>
      <c r="AI74">
        <f t="shared" si="36"/>
        <v>322</v>
      </c>
      <c r="AJ74">
        <f t="shared" si="37"/>
        <v>6</v>
      </c>
      <c r="AK74">
        <f t="shared" si="21"/>
        <v>286</v>
      </c>
    </row>
    <row r="75" spans="1:37" x14ac:dyDescent="0.3">
      <c r="A75" t="s">
        <v>23</v>
      </c>
      <c r="B75" s="9">
        <f t="shared" si="8"/>
        <v>45413</v>
      </c>
      <c r="C75" s="100">
        <f t="shared" si="9"/>
        <v>89</v>
      </c>
      <c r="D75">
        <f t="shared" si="10"/>
        <v>67</v>
      </c>
      <c r="E75">
        <f t="shared" si="11"/>
        <v>22</v>
      </c>
      <c r="F75">
        <f t="shared" si="12"/>
        <v>475</v>
      </c>
      <c r="G75">
        <f t="shared" si="22"/>
        <v>151</v>
      </c>
      <c r="H75">
        <f t="shared" si="23"/>
        <v>626</v>
      </c>
      <c r="I75">
        <f t="shared" si="24"/>
        <v>299</v>
      </c>
      <c r="J75">
        <f t="shared" si="25"/>
        <v>176</v>
      </c>
      <c r="K75">
        <f t="shared" ref="K75:L75" si="48">IF(E56="","",K56)</f>
        <v>19</v>
      </c>
      <c r="L75">
        <f t="shared" si="48"/>
        <v>25</v>
      </c>
      <c r="M75">
        <f t="shared" si="39"/>
        <v>6</v>
      </c>
      <c r="N75">
        <f t="shared" si="40"/>
        <v>282</v>
      </c>
      <c r="O75">
        <f t="shared" si="27"/>
        <v>39</v>
      </c>
      <c r="P75">
        <f t="shared" si="13"/>
        <v>321</v>
      </c>
      <c r="Q75">
        <f t="shared" si="28"/>
        <v>-3</v>
      </c>
      <c r="R75">
        <f t="shared" si="14"/>
        <v>299</v>
      </c>
      <c r="T75" t="s">
        <v>23</v>
      </c>
      <c r="U75" s="9">
        <f t="shared" si="15"/>
        <v>45047</v>
      </c>
      <c r="V75" s="100">
        <f t="shared" si="16"/>
        <v>77.5</v>
      </c>
      <c r="W75">
        <f t="shared" si="17"/>
        <v>66.5</v>
      </c>
      <c r="X75">
        <f t="shared" si="18"/>
        <v>11</v>
      </c>
      <c r="Y75">
        <f t="shared" si="19"/>
        <v>538</v>
      </c>
      <c r="Z75">
        <f t="shared" si="29"/>
        <v>69</v>
      </c>
      <c r="AA75">
        <f t="shared" si="30"/>
        <v>607</v>
      </c>
      <c r="AB75">
        <f t="shared" si="47"/>
        <v>278</v>
      </c>
      <c r="AC75">
        <f t="shared" si="31"/>
        <v>260</v>
      </c>
      <c r="AD75">
        <f t="shared" si="32"/>
        <v>12</v>
      </c>
      <c r="AE75">
        <f t="shared" si="33"/>
        <v>21</v>
      </c>
      <c r="AF75">
        <f t="shared" si="34"/>
        <v>9</v>
      </c>
      <c r="AG75">
        <f t="shared" si="41"/>
        <v>286</v>
      </c>
      <c r="AH75">
        <f t="shared" si="35"/>
        <v>15</v>
      </c>
      <c r="AI75">
        <f t="shared" si="36"/>
        <v>301</v>
      </c>
      <c r="AJ75">
        <f t="shared" si="37"/>
        <v>2</v>
      </c>
      <c r="AK75">
        <f t="shared" si="21"/>
        <v>278</v>
      </c>
    </row>
    <row r="76" spans="1:37" x14ac:dyDescent="0.3">
      <c r="B76" s="9">
        <f t="shared" si="8"/>
        <v>45444</v>
      </c>
      <c r="C76" s="100">
        <f t="shared" si="9"/>
        <v>89</v>
      </c>
      <c r="D76">
        <f t="shared" si="10"/>
        <v>62.5</v>
      </c>
      <c r="E76">
        <f t="shared" si="11"/>
        <v>26.5</v>
      </c>
      <c r="F76">
        <f t="shared" si="12"/>
        <v>449</v>
      </c>
      <c r="G76">
        <f t="shared" si="22"/>
        <v>177</v>
      </c>
      <c r="H76">
        <f t="shared" si="23"/>
        <v>626</v>
      </c>
      <c r="I76">
        <f t="shared" si="24"/>
        <v>296</v>
      </c>
      <c r="J76">
        <f t="shared" si="25"/>
        <v>153</v>
      </c>
      <c r="K76">
        <f t="shared" ref="K76:L76" si="49">IF(E57="","",K57)</f>
        <v>22</v>
      </c>
      <c r="L76">
        <f t="shared" si="49"/>
        <v>33</v>
      </c>
      <c r="M76">
        <f t="shared" si="39"/>
        <v>11</v>
      </c>
      <c r="N76">
        <f t="shared" si="40"/>
        <v>299</v>
      </c>
      <c r="O76">
        <f t="shared" si="27"/>
        <v>29</v>
      </c>
      <c r="P76">
        <f t="shared" si="13"/>
        <v>328</v>
      </c>
      <c r="Q76">
        <f t="shared" si="28"/>
        <v>-1</v>
      </c>
      <c r="R76">
        <f t="shared" si="14"/>
        <v>296</v>
      </c>
      <c r="U76" s="9">
        <f t="shared" si="15"/>
        <v>45078</v>
      </c>
      <c r="V76" s="100">
        <f t="shared" si="16"/>
        <v>77.5</v>
      </c>
      <c r="W76">
        <f t="shared" si="17"/>
        <v>66.5</v>
      </c>
      <c r="X76">
        <f t="shared" si="18"/>
        <v>11</v>
      </c>
      <c r="Y76">
        <f t="shared" si="19"/>
        <v>533</v>
      </c>
      <c r="Z76">
        <f t="shared" si="29"/>
        <v>74</v>
      </c>
      <c r="AA76">
        <f t="shared" si="30"/>
        <v>607</v>
      </c>
      <c r="AB76">
        <f t="shared" si="47"/>
        <v>250</v>
      </c>
      <c r="AC76">
        <f t="shared" si="31"/>
        <v>283</v>
      </c>
      <c r="AD76">
        <f t="shared" si="32"/>
        <v>17</v>
      </c>
      <c r="AE76">
        <f t="shared" si="33"/>
        <v>25</v>
      </c>
      <c r="AF76">
        <f t="shared" si="34"/>
        <v>8</v>
      </c>
      <c r="AG76">
        <f t="shared" si="41"/>
        <v>278</v>
      </c>
      <c r="AH76">
        <f t="shared" si="35"/>
        <v>7</v>
      </c>
      <c r="AI76">
        <f t="shared" si="36"/>
        <v>285</v>
      </c>
      <c r="AJ76">
        <f t="shared" si="37"/>
        <v>10</v>
      </c>
      <c r="AK76">
        <f t="shared" si="21"/>
        <v>250</v>
      </c>
    </row>
    <row r="77" spans="1:37" x14ac:dyDescent="0.3">
      <c r="B77" s="9">
        <f t="shared" si="8"/>
        <v>45474</v>
      </c>
      <c r="C77" s="100">
        <f t="shared" si="9"/>
        <v>85</v>
      </c>
      <c r="D77">
        <f t="shared" si="10"/>
        <v>61.5</v>
      </c>
      <c r="E77">
        <f t="shared" si="11"/>
        <v>23.5</v>
      </c>
      <c r="F77">
        <f t="shared" si="12"/>
        <v>460</v>
      </c>
      <c r="G77">
        <f t="shared" si="22"/>
        <v>150</v>
      </c>
      <c r="H77">
        <f t="shared" si="23"/>
        <v>610</v>
      </c>
      <c r="I77">
        <f t="shared" si="24"/>
        <v>282</v>
      </c>
      <c r="J77">
        <f t="shared" si="25"/>
        <v>178</v>
      </c>
      <c r="K77">
        <f>IF(E58="",0,K58)</f>
        <v>27</v>
      </c>
      <c r="L77">
        <f t="shared" ref="L77" si="50">IF(F58="","",L58)</f>
        <v>35</v>
      </c>
      <c r="M77">
        <f t="shared" si="39"/>
        <v>8</v>
      </c>
      <c r="N77">
        <f t="shared" si="40"/>
        <v>296</v>
      </c>
      <c r="O77">
        <f t="shared" si="27"/>
        <v>45</v>
      </c>
      <c r="P77">
        <f t="shared" si="13"/>
        <v>341</v>
      </c>
      <c r="Q77">
        <f t="shared" si="28"/>
        <v>24</v>
      </c>
      <c r="R77">
        <f t="shared" si="14"/>
        <v>282</v>
      </c>
      <c r="U77" s="9">
        <f t="shared" si="15"/>
        <v>45108</v>
      </c>
      <c r="V77" s="100">
        <f t="shared" si="16"/>
        <v>77.5</v>
      </c>
      <c r="W77">
        <f t="shared" si="17"/>
        <v>67.5</v>
      </c>
      <c r="X77">
        <f t="shared" si="18"/>
        <v>10</v>
      </c>
      <c r="Y77">
        <f t="shared" si="19"/>
        <v>538</v>
      </c>
      <c r="Z77">
        <f t="shared" si="29"/>
        <v>69</v>
      </c>
      <c r="AA77">
        <f t="shared" si="30"/>
        <v>607</v>
      </c>
      <c r="AB77">
        <f t="shared" si="47"/>
        <v>233</v>
      </c>
      <c r="AC77">
        <f t="shared" si="31"/>
        <v>305</v>
      </c>
      <c r="AD77">
        <f t="shared" si="32"/>
        <v>15</v>
      </c>
      <c r="AE77">
        <f t="shared" si="33"/>
        <v>28</v>
      </c>
      <c r="AF77">
        <f t="shared" si="34"/>
        <v>13</v>
      </c>
      <c r="AG77">
        <f t="shared" si="41"/>
        <v>250</v>
      </c>
      <c r="AH77">
        <f t="shared" si="35"/>
        <v>13</v>
      </c>
      <c r="AI77">
        <f t="shared" si="36"/>
        <v>263</v>
      </c>
      <c r="AJ77">
        <f t="shared" si="37"/>
        <v>2</v>
      </c>
      <c r="AK77">
        <f t="shared" si="21"/>
        <v>233</v>
      </c>
    </row>
    <row r="78" spans="1:37" x14ac:dyDescent="0.3">
      <c r="B78" s="9">
        <f t="shared" si="8"/>
        <v>45505</v>
      </c>
      <c r="C78" s="100">
        <f t="shared" si="9"/>
        <v>85</v>
      </c>
      <c r="D78">
        <f t="shared" si="10"/>
        <v>61</v>
      </c>
      <c r="E78">
        <f t="shared" si="11"/>
        <v>24</v>
      </c>
      <c r="F78">
        <f t="shared" si="12"/>
        <v>472</v>
      </c>
      <c r="G78">
        <f t="shared" si="22"/>
        <v>138</v>
      </c>
      <c r="H78">
        <f t="shared" si="23"/>
        <v>610</v>
      </c>
      <c r="I78">
        <f t="shared" si="24"/>
        <v>289</v>
      </c>
      <c r="J78">
        <f t="shared" si="25"/>
        <v>183</v>
      </c>
      <c r="K78">
        <f t="shared" ref="K78:L78" si="51">IF(E59="","",K59)</f>
        <v>22</v>
      </c>
      <c r="L78">
        <f t="shared" si="51"/>
        <v>35</v>
      </c>
      <c r="M78">
        <f t="shared" si="39"/>
        <v>13</v>
      </c>
      <c r="N78">
        <f t="shared" si="40"/>
        <v>282</v>
      </c>
      <c r="O78">
        <f t="shared" si="27"/>
        <v>37</v>
      </c>
      <c r="P78">
        <f t="shared" si="13"/>
        <v>319</v>
      </c>
      <c r="Q78">
        <f>IF(B78="","",P78-L78-I78)</f>
        <v>-5</v>
      </c>
      <c r="R78">
        <f t="shared" si="14"/>
        <v>289</v>
      </c>
      <c r="U78" s="9">
        <f t="shared" si="15"/>
        <v>45139</v>
      </c>
      <c r="V78" s="100">
        <f t="shared" si="16"/>
        <v>77.5</v>
      </c>
      <c r="W78">
        <f t="shared" si="17"/>
        <v>66.5</v>
      </c>
      <c r="X78">
        <f t="shared" si="18"/>
        <v>11</v>
      </c>
      <c r="Y78">
        <f t="shared" si="19"/>
        <v>531</v>
      </c>
      <c r="Z78">
        <f t="shared" si="29"/>
        <v>76</v>
      </c>
      <c r="AA78">
        <f t="shared" si="30"/>
        <v>607</v>
      </c>
      <c r="AB78">
        <f t="shared" si="47"/>
        <v>205</v>
      </c>
      <c r="AC78">
        <f t="shared" si="31"/>
        <v>326</v>
      </c>
      <c r="AD78">
        <f t="shared" si="32"/>
        <v>9</v>
      </c>
      <c r="AE78">
        <f t="shared" si="33"/>
        <v>13</v>
      </c>
      <c r="AF78">
        <f t="shared" si="34"/>
        <v>4</v>
      </c>
      <c r="AG78">
        <f t="shared" si="41"/>
        <v>233</v>
      </c>
      <c r="AH78">
        <f t="shared" si="35"/>
        <v>12</v>
      </c>
      <c r="AI78">
        <f t="shared" si="36"/>
        <v>245</v>
      </c>
      <c r="AJ78">
        <f>IF(U78="","",AI78-AE78-AB78)</f>
        <v>27</v>
      </c>
      <c r="AK78">
        <f t="shared" si="21"/>
        <v>205</v>
      </c>
    </row>
    <row r="79" spans="1:37" x14ac:dyDescent="0.3">
      <c r="A79" t="s">
        <v>44192</v>
      </c>
      <c r="B79" t="s">
        <v>24</v>
      </c>
      <c r="C79" s="100">
        <f t="shared" ref="C79:R79" si="52">AVERAGE(C67:C78)</f>
        <v>85.708333333333329</v>
      </c>
      <c r="D79" s="100">
        <f t="shared" si="52"/>
        <v>67.083333333333329</v>
      </c>
      <c r="E79" s="100">
        <f t="shared" si="52"/>
        <v>18.625</v>
      </c>
      <c r="F79" s="100">
        <f t="shared" si="52"/>
        <v>483.58333333333331</v>
      </c>
      <c r="G79" s="100">
        <f t="shared" si="52"/>
        <v>125.66666666666667</v>
      </c>
      <c r="H79" s="100">
        <f t="shared" si="52"/>
        <v>609.25</v>
      </c>
      <c r="I79" s="100">
        <f t="shared" si="52"/>
        <v>269.58333333333331</v>
      </c>
      <c r="J79" s="100">
        <f t="shared" si="52"/>
        <v>214</v>
      </c>
      <c r="K79" s="100">
        <f t="shared" si="52"/>
        <v>23.166666666666668</v>
      </c>
      <c r="L79" s="100">
        <f t="shared" si="52"/>
        <v>33.083333333333336</v>
      </c>
      <c r="M79" s="100">
        <f t="shared" si="52"/>
        <v>9.9166666666666661</v>
      </c>
      <c r="N79" s="100">
        <f t="shared" si="52"/>
        <v>262.58333333333331</v>
      </c>
      <c r="O79" s="100">
        <f t="shared" si="52"/>
        <v>37.583333333333336</v>
      </c>
      <c r="P79" s="100">
        <f t="shared" si="52"/>
        <v>300.16666666666669</v>
      </c>
      <c r="Q79" s="100">
        <f>AVERAGE(Q67:Q78)</f>
        <v>-2.5</v>
      </c>
      <c r="R79" s="100">
        <f t="shared" si="52"/>
        <v>269.58333333333331</v>
      </c>
      <c r="T79" t="s">
        <v>44192</v>
      </c>
      <c r="U79" t="s">
        <v>24</v>
      </c>
      <c r="V79" s="100">
        <f t="shared" ref="V79" si="53">AVERAGE(V67:V78)</f>
        <v>76.125</v>
      </c>
      <c r="W79" s="100">
        <f t="shared" ref="W79" si="54">AVERAGE(W67:W78)</f>
        <v>66.208333333333329</v>
      </c>
      <c r="X79" s="100">
        <f t="shared" ref="X79" si="55">AVERAGE(X67:X78)</f>
        <v>9.9166666666666661</v>
      </c>
      <c r="Y79" s="100">
        <f t="shared" ref="Y79" si="56">AVERAGE(Y67:Y78)</f>
        <v>536.16666666666663</v>
      </c>
      <c r="Z79" s="100">
        <f t="shared" ref="Z79" si="57">AVERAGE(Z67:Z78)</f>
        <v>66.083333333333329</v>
      </c>
      <c r="AA79" s="100">
        <f t="shared" ref="AA79" si="58">AVERAGE(AA67:AA78)</f>
        <v>602.25</v>
      </c>
      <c r="AB79" s="100">
        <f t="shared" ref="AB79" si="59">AVERAGE(AB67:AB78)</f>
        <v>285.58333333333331</v>
      </c>
      <c r="AC79" s="100">
        <f t="shared" ref="AC79" si="60">AVERAGE(AC67:AC78)</f>
        <v>250.58333333333334</v>
      </c>
      <c r="AD79" s="100">
        <f t="shared" ref="AD79" si="61">AVERAGE(AD67:AD78)</f>
        <v>18.5</v>
      </c>
      <c r="AE79" s="100">
        <f t="shared" ref="AE79" si="62">AVERAGE(AE67:AE78)</f>
        <v>30.666666666666668</v>
      </c>
      <c r="AF79" s="100">
        <f t="shared" ref="AF79" si="63">AVERAGE(AF67:AF78)</f>
        <v>12.166666666666666</v>
      </c>
      <c r="AG79" s="100">
        <f t="shared" ref="AG79" si="64">AVERAGE(AG67:AG78)</f>
        <v>297.66666666666669</v>
      </c>
      <c r="AH79" s="100">
        <f t="shared" ref="AH79" si="65">AVERAGE(AH67:AH78)</f>
        <v>22.083333333333332</v>
      </c>
      <c r="AI79">
        <f t="shared" si="36"/>
        <v>319.75</v>
      </c>
      <c r="AJ79" s="100">
        <f>AVERAGE(AJ67:AJ78)</f>
        <v>3.5</v>
      </c>
      <c r="AK79" s="100">
        <f t="shared" ref="AK79" si="66">AVERAGE(AK67:AK78)</f>
        <v>285.58333333333331</v>
      </c>
    </row>
    <row r="80" spans="1:37" x14ac:dyDescent="0.3">
      <c r="A80" s="101">
        <f>IF(A81="staffing",1,IF(A81="capacity",2,IF(A81="utilization",3,IF(A81="outcomes",4,5))))</f>
        <v>2</v>
      </c>
      <c r="T80" s="101">
        <f>IF(T81="staffing",1,IF(T81="capacity",2,IF(T81="utilization",3,IF(T81="outcomes",4,5))))</f>
        <v>2</v>
      </c>
    </row>
    <row r="81" spans="1:28" x14ac:dyDescent="0.3">
      <c r="A81" t="str">
        <f>display!P8</f>
        <v>Capacity</v>
      </c>
      <c r="B81" s="259" t="s">
        <v>44193</v>
      </c>
      <c r="C81" s="259"/>
      <c r="D81" s="259"/>
      <c r="E81" s="259"/>
      <c r="F81" s="259"/>
      <c r="T81" t="str">
        <f>display!P8</f>
        <v>Capacity</v>
      </c>
      <c r="U81" s="259" t="s">
        <v>44193</v>
      </c>
      <c r="V81" s="259"/>
      <c r="W81" s="259"/>
      <c r="X81" s="259"/>
      <c r="Y81" s="259"/>
    </row>
    <row r="82" spans="1:28" s="22" customFormat="1" ht="28.8" x14ac:dyDescent="0.3">
      <c r="A82" s="22">
        <f>IF(A81=A67,E60,IF(A81=A69,J60,IF(A81=A71,H60,IF(A81=A73,M60,""))))</f>
        <v>0.79373546710436327</v>
      </c>
      <c r="D82" s="22" t="s">
        <v>44194</v>
      </c>
      <c r="E82" s="22" t="s">
        <v>44195</v>
      </c>
      <c r="F82" s="22" t="s">
        <v>44196</v>
      </c>
      <c r="G82" s="22" t="s">
        <v>44197</v>
      </c>
      <c r="H82" s="22" t="s">
        <v>44198</v>
      </c>
      <c r="I82" s="22" t="s">
        <v>44199</v>
      </c>
      <c r="W82" s="22" t="s">
        <v>44194</v>
      </c>
      <c r="X82" s="22" t="s">
        <v>44195</v>
      </c>
      <c r="Y82" s="22" t="s">
        <v>44196</v>
      </c>
      <c r="Z82" s="22" t="s">
        <v>44197</v>
      </c>
      <c r="AA82" s="22" t="s">
        <v>44198</v>
      </c>
      <c r="AB82" s="22" t="s">
        <v>44199</v>
      </c>
    </row>
    <row r="83" spans="1:28" s="22" customFormat="1" ht="27.45" customHeight="1" x14ac:dyDescent="0.3">
      <c r="B83" s="22" t="s">
        <v>25</v>
      </c>
      <c r="D83" s="22" t="str">
        <f t="shared" ref="D83:D95" si="67">IF($A$80=1,D66,IF($A$80=2,F66,IF($A$80=3,I66,IF($A$80=4,K66,IF($A$80=5,N66,"Error")))))</f>
        <v>Current Capacity</v>
      </c>
      <c r="E83" s="22" t="str">
        <f>IF($A$80=1,E66,IF($A$80=2,G66,IF($A$80=3,"Unused Current Capacity",IF($A$80=4,M66,IF($A$80=5,O66,"Error")))))</f>
        <v>Unused Designed Capacity</v>
      </c>
      <c r="F83" s="22" t="str">
        <f t="shared" ref="F83:F95" si="68">IF($A$80=1,C66,IF($A$80=2,H66,IF($A$80=3,F66,IF($A$80=4,L66,IF($A$80=5,P66,"Error")))))</f>
        <v>Designed Capacity</v>
      </c>
      <c r="G83" s="22" t="str">
        <f t="shared" ref="G83:G96" si="69">IF($A$80=1,"",IF($A$80=2,"",IF($A$80=3,"",IF($A$80=4,"",IF($A$80=5,L66,"Error")))))</f>
        <v/>
      </c>
      <c r="H83" s="22" t="str">
        <f>IF($A$80=1,"",IF($A$80=2,"",IF($A$80=3,"",IF($A$80=4,"",IF($A$80=5,Q66,"Error")))))</f>
        <v/>
      </c>
      <c r="I83" s="22" t="str">
        <f>IF($A$80=1,"",IF($A$80=2,"",IF($A$80=3,"",IF($A$80=4,"",IF($A$80=5,R66,"Error")))))</f>
        <v/>
      </c>
      <c r="U83" s="22" t="s">
        <v>25</v>
      </c>
      <c r="W83" s="22" t="str">
        <f t="shared" ref="W83:AB83" si="70">D83</f>
        <v>Current Capacity</v>
      </c>
      <c r="X83" s="22" t="str">
        <f t="shared" si="70"/>
        <v>Unused Designed Capacity</v>
      </c>
      <c r="Y83" s="22" t="str">
        <f t="shared" si="70"/>
        <v>Designed Capacity</v>
      </c>
      <c r="Z83" s="22" t="str">
        <f t="shared" si="70"/>
        <v/>
      </c>
      <c r="AA83" s="22" t="str">
        <f t="shared" si="70"/>
        <v/>
      </c>
      <c r="AB83" s="22" t="str">
        <f t="shared" si="70"/>
        <v/>
      </c>
    </row>
    <row r="84" spans="1:28" x14ac:dyDescent="0.3">
      <c r="B84" s="9">
        <f>B67</f>
        <v>45170</v>
      </c>
      <c r="C84" s="102">
        <f>IFERROR(IF(A$81="Youth Seen","",D84/(D84+E84)),"")</f>
        <v>0.90248565965583172</v>
      </c>
      <c r="D84">
        <f t="shared" si="67"/>
        <v>472</v>
      </c>
      <c r="E84">
        <f>IF($A$80=1,E67,IF($A$80=2,G67,IF($A$80=3,F67-I67,IF($A$80=4,M67,IF($A$80=5,O67,"Error")))))</f>
        <v>51</v>
      </c>
      <c r="F84">
        <f t="shared" si="68"/>
        <v>523</v>
      </c>
      <c r="G84" t="str">
        <f t="shared" si="69"/>
        <v/>
      </c>
      <c r="H84" t="str">
        <f>IF($A$80=1,"",IF($A$80=2,"",IF($A$80=3,"",IF($A$80=4,"",IF($A$80=5,Q67,"Error")))))</f>
        <v/>
      </c>
      <c r="I84" t="str">
        <f>IF($A$80=1,"",IF($A$80=2,"",IF($A$80=3,"",IF($A$80=4,"",IF($A$80=5,R67,"Error")))))</f>
        <v/>
      </c>
      <c r="Q84">
        <f>VLOOKUP(display!$AD$5,lists!G:H,2,FALSE)</f>
        <v>45139</v>
      </c>
      <c r="R84">
        <f t="shared" ref="R84:R95" si="71">U84</f>
        <v>44805</v>
      </c>
      <c r="S84" t="str">
        <f>IF(R84&gt;Q84,"omit","incl")</f>
        <v>incl</v>
      </c>
      <c r="T84" s="9">
        <f t="shared" ref="T84:T95" si="72">IF(S84="omit"," ",U84)</f>
        <v>44805</v>
      </c>
      <c r="U84" s="9">
        <f>U67</f>
        <v>44805</v>
      </c>
      <c r="V84" s="102">
        <f>IFERROR(IF(A$81="Youth Seen","",W84/(W84+X84)),"")</f>
        <v>0.86181818181818182</v>
      </c>
      <c r="W84">
        <f t="shared" ref="W84:W95" si="73">IF($S84="omit","",IF($A$80=1,W67,IF($A$80=2,Y67,IF($A$80=3,AB67,IF($A$80=4,AD67,IF($A$80=5,AG67,"Error"))))))</f>
        <v>474</v>
      </c>
      <c r="X84">
        <f t="shared" ref="X84:X95" si="74">IF($S84="omit","",IF($A$80=1,X67,IF($A$80=2,Z67,IF($A$80=3,AC67,IF($A$80=4,AF67,IF($A$80=5,AH67,"Error"))))))</f>
        <v>76</v>
      </c>
      <c r="Y84">
        <f t="shared" ref="Y84:Y95" si="75">IF($S84="omit","",IF($A$80=1,V67,IF($A$80=2,AA67,IF($A$80=3,Y67,IF($A$80=4,AE67,IF($A$80=5,AI67,"Error"))))))</f>
        <v>550</v>
      </c>
      <c r="Z84" t="str">
        <f t="shared" ref="Z84:Z95" si="76">IF($S84="omit","",IF($A$80=1,"",IF($A$80=2,"",IF($A$80=3,"",IF($A$80=4,"",IF($A$80=5,AE67,"Error"))))))</f>
        <v/>
      </c>
      <c r="AA84" t="str">
        <f t="shared" ref="AA84:AA95" si="77">IF($S84="omit","",IF($A$80=1,"",IF($A$80=2,"",IF($A$80=3,"",IF($A$80=4,"",IF($A$80=5,AJ67,"Error"))))))</f>
        <v/>
      </c>
      <c r="AB84" t="str">
        <f t="shared" ref="AB84:AB95" si="78">IF($S84="omit","",IF($A$80=1,"",IF($A$80=2,"",IF($A$80=3,"",IF($A$80=4,"",IF($A$80=5,AK67,"Error"))))))</f>
        <v/>
      </c>
    </row>
    <row r="85" spans="1:28" x14ac:dyDescent="0.3">
      <c r="B85" s="9">
        <f t="shared" ref="B85:B95" si="79">B68</f>
        <v>45200</v>
      </c>
      <c r="C85" s="102">
        <f t="shared" ref="C85:C96" si="80">IFERROR(IF(A$81="Youth Seen","",D85/(D85+E85)),"")</f>
        <v>0.86928104575163401</v>
      </c>
      <c r="D85">
        <f t="shared" si="67"/>
        <v>532</v>
      </c>
      <c r="E85">
        <f t="shared" ref="E85:E95" si="81">IF($A$80=1,E68,IF($A$80=2,G68,IF($A$80=3,F68-I68,IF($A$80=4,M68,IF($A$80=5,O68,"Error")))))</f>
        <v>80</v>
      </c>
      <c r="F85">
        <f t="shared" si="68"/>
        <v>612</v>
      </c>
      <c r="G85" t="str">
        <f t="shared" si="69"/>
        <v/>
      </c>
      <c r="H85" t="str">
        <f t="shared" ref="H85:H96" si="82">IF($A$80=1,"",IF($A$80=2,"",IF($A$80=3,"",IF($A$80=4,"",IF($A$80=5,Q68,"Error")))))</f>
        <v/>
      </c>
      <c r="I85" t="str">
        <f t="shared" ref="I85:I96" si="83">IF($A$80=1,"",IF($A$80=2,"",IF($A$80=3,"",IF($A$80=4,"",IF($A$80=5,R68,"Error")))))</f>
        <v/>
      </c>
      <c r="Q85">
        <f>VLOOKUP(display!$AD$5,lists!G:H,2,FALSE)</f>
        <v>45139</v>
      </c>
      <c r="R85">
        <f t="shared" si="71"/>
        <v>44835</v>
      </c>
      <c r="S85" t="str">
        <f t="shared" ref="S85:S94" si="84">IF(R85&gt;Q85,"omit","incl")</f>
        <v>incl</v>
      </c>
      <c r="T85" s="9">
        <f t="shared" si="72"/>
        <v>44835</v>
      </c>
      <c r="U85" s="9">
        <f t="shared" ref="U85:U95" si="85">U68</f>
        <v>44835</v>
      </c>
      <c r="V85" s="102">
        <f t="shared" ref="V85:V96" si="86">IFERROR(IF(A$81="Youth Seen","",W85/(W85+X85)),"")</f>
        <v>0.87314662273476107</v>
      </c>
      <c r="W85">
        <f t="shared" si="73"/>
        <v>530</v>
      </c>
      <c r="X85">
        <f t="shared" si="74"/>
        <v>77</v>
      </c>
      <c r="Y85">
        <f t="shared" si="75"/>
        <v>607</v>
      </c>
      <c r="Z85" t="str">
        <f t="shared" si="76"/>
        <v/>
      </c>
      <c r="AA85" t="str">
        <f t="shared" si="77"/>
        <v/>
      </c>
      <c r="AB85" t="str">
        <f t="shared" si="78"/>
        <v/>
      </c>
    </row>
    <row r="86" spans="1:28" x14ac:dyDescent="0.3">
      <c r="B86" s="9">
        <f t="shared" si="79"/>
        <v>45231</v>
      </c>
      <c r="C86" s="102">
        <f t="shared" si="80"/>
        <v>0.83660130718954251</v>
      </c>
      <c r="D86">
        <f t="shared" si="67"/>
        <v>512</v>
      </c>
      <c r="E86">
        <f t="shared" si="81"/>
        <v>100</v>
      </c>
      <c r="F86">
        <f t="shared" si="68"/>
        <v>612</v>
      </c>
      <c r="G86" t="str">
        <f t="shared" si="69"/>
        <v/>
      </c>
      <c r="H86" t="str">
        <f t="shared" si="82"/>
        <v/>
      </c>
      <c r="I86" t="str">
        <f t="shared" si="83"/>
        <v/>
      </c>
      <c r="N86" t="s">
        <v>44200</v>
      </c>
      <c r="Q86">
        <f>VLOOKUP(display!$AD$5,lists!G:H,2,FALSE)</f>
        <v>45139</v>
      </c>
      <c r="R86">
        <f t="shared" si="71"/>
        <v>44866</v>
      </c>
      <c r="S86" t="str">
        <f t="shared" si="84"/>
        <v>incl</v>
      </c>
      <c r="T86" s="9">
        <f t="shared" si="72"/>
        <v>44866</v>
      </c>
      <c r="U86" s="9">
        <f t="shared" si="85"/>
        <v>44866</v>
      </c>
      <c r="V86" s="102">
        <f t="shared" si="86"/>
        <v>0.86985172981878089</v>
      </c>
      <c r="W86">
        <f t="shared" si="73"/>
        <v>528</v>
      </c>
      <c r="X86">
        <f t="shared" si="74"/>
        <v>79</v>
      </c>
      <c r="Y86">
        <f t="shared" si="75"/>
        <v>607</v>
      </c>
      <c r="Z86" t="str">
        <f t="shared" si="76"/>
        <v/>
      </c>
      <c r="AA86" t="str">
        <f t="shared" si="77"/>
        <v/>
      </c>
      <c r="AB86" t="str">
        <f t="shared" si="78"/>
        <v/>
      </c>
    </row>
    <row r="87" spans="1:28" x14ac:dyDescent="0.3">
      <c r="B87" s="9">
        <f t="shared" si="79"/>
        <v>45261</v>
      </c>
      <c r="C87" s="102">
        <f t="shared" si="80"/>
        <v>0.79084967320261434</v>
      </c>
      <c r="D87">
        <f t="shared" si="67"/>
        <v>484</v>
      </c>
      <c r="E87">
        <f t="shared" si="81"/>
        <v>128</v>
      </c>
      <c r="F87">
        <f t="shared" si="68"/>
        <v>612</v>
      </c>
      <c r="G87" t="str">
        <f t="shared" si="69"/>
        <v/>
      </c>
      <c r="H87" t="str">
        <f t="shared" si="82"/>
        <v/>
      </c>
      <c r="I87" t="str">
        <f t="shared" si="83"/>
        <v/>
      </c>
      <c r="N87" t="s">
        <v>44201</v>
      </c>
      <c r="Q87">
        <f>VLOOKUP(display!$AD$5,lists!G:H,2,FALSE)</f>
        <v>45139</v>
      </c>
      <c r="R87">
        <f t="shared" si="71"/>
        <v>44896</v>
      </c>
      <c r="S87" t="str">
        <f t="shared" si="84"/>
        <v>incl</v>
      </c>
      <c r="T87" s="9">
        <f t="shared" si="72"/>
        <v>44896</v>
      </c>
      <c r="U87" s="9">
        <f t="shared" si="85"/>
        <v>44896</v>
      </c>
      <c r="V87" s="102">
        <f t="shared" si="86"/>
        <v>0.86490939044481052</v>
      </c>
      <c r="W87">
        <f t="shared" si="73"/>
        <v>525</v>
      </c>
      <c r="X87">
        <f t="shared" si="74"/>
        <v>82</v>
      </c>
      <c r="Y87">
        <f t="shared" si="75"/>
        <v>607</v>
      </c>
      <c r="Z87" t="str">
        <f t="shared" si="76"/>
        <v/>
      </c>
      <c r="AA87" t="str">
        <f t="shared" si="77"/>
        <v/>
      </c>
      <c r="AB87" t="str">
        <f t="shared" si="78"/>
        <v/>
      </c>
    </row>
    <row r="88" spans="1:28" x14ac:dyDescent="0.3">
      <c r="B88" s="9">
        <f t="shared" si="79"/>
        <v>45292</v>
      </c>
      <c r="C88" s="102">
        <f t="shared" si="80"/>
        <v>0.78964401294498376</v>
      </c>
      <c r="D88">
        <f t="shared" si="67"/>
        <v>488</v>
      </c>
      <c r="E88">
        <f t="shared" si="81"/>
        <v>130</v>
      </c>
      <c r="F88">
        <f t="shared" si="68"/>
        <v>618</v>
      </c>
      <c r="G88" t="str">
        <f t="shared" si="69"/>
        <v/>
      </c>
      <c r="H88" t="str">
        <f t="shared" si="82"/>
        <v/>
      </c>
      <c r="I88" t="str">
        <f t="shared" si="83"/>
        <v/>
      </c>
      <c r="N88" t="s">
        <v>44202</v>
      </c>
      <c r="Q88">
        <f>VLOOKUP(display!$AD$5,lists!G:H,2,FALSE)</f>
        <v>45139</v>
      </c>
      <c r="R88">
        <f t="shared" si="71"/>
        <v>44927</v>
      </c>
      <c r="S88" t="str">
        <f t="shared" si="84"/>
        <v>incl</v>
      </c>
      <c r="T88" s="9">
        <f t="shared" si="72"/>
        <v>44927</v>
      </c>
      <c r="U88" s="9">
        <f t="shared" si="85"/>
        <v>44927</v>
      </c>
      <c r="V88" s="102">
        <f t="shared" si="86"/>
        <v>0.85502471169686989</v>
      </c>
      <c r="W88">
        <f t="shared" si="73"/>
        <v>519</v>
      </c>
      <c r="X88">
        <f t="shared" si="74"/>
        <v>88</v>
      </c>
      <c r="Y88">
        <f t="shared" si="75"/>
        <v>607</v>
      </c>
      <c r="Z88" t="str">
        <f t="shared" si="76"/>
        <v/>
      </c>
      <c r="AA88" t="str">
        <f t="shared" si="77"/>
        <v/>
      </c>
      <c r="AB88" t="str">
        <f t="shared" si="78"/>
        <v/>
      </c>
    </row>
    <row r="89" spans="1:28" x14ac:dyDescent="0.3">
      <c r="B89" s="9">
        <f t="shared" si="79"/>
        <v>45323</v>
      </c>
      <c r="C89" s="102">
        <f t="shared" si="80"/>
        <v>0.79773462783171523</v>
      </c>
      <c r="D89">
        <f t="shared" si="67"/>
        <v>493</v>
      </c>
      <c r="E89">
        <f t="shared" si="81"/>
        <v>125</v>
      </c>
      <c r="F89">
        <f t="shared" si="68"/>
        <v>618</v>
      </c>
      <c r="G89" t="str">
        <f t="shared" si="69"/>
        <v/>
      </c>
      <c r="H89" t="str">
        <f t="shared" si="82"/>
        <v/>
      </c>
      <c r="I89" t="str">
        <f t="shared" si="83"/>
        <v/>
      </c>
      <c r="N89" t="s">
        <v>44203</v>
      </c>
      <c r="Q89">
        <f>VLOOKUP(display!$AD$5,lists!G:H,2,FALSE)</f>
        <v>45139</v>
      </c>
      <c r="R89">
        <f t="shared" si="71"/>
        <v>44958</v>
      </c>
      <c r="S89" t="str">
        <f t="shared" si="84"/>
        <v>incl</v>
      </c>
      <c r="T89" s="9">
        <f t="shared" si="72"/>
        <v>44958</v>
      </c>
      <c r="U89" s="9">
        <f t="shared" si="85"/>
        <v>44958</v>
      </c>
      <c r="V89" s="102">
        <f t="shared" si="86"/>
        <v>0.93574958813838549</v>
      </c>
      <c r="W89">
        <f t="shared" si="73"/>
        <v>568</v>
      </c>
      <c r="X89">
        <f t="shared" si="74"/>
        <v>39</v>
      </c>
      <c r="Y89">
        <f t="shared" si="75"/>
        <v>607</v>
      </c>
      <c r="Z89" t="str">
        <f t="shared" si="76"/>
        <v/>
      </c>
      <c r="AA89" t="str">
        <f t="shared" si="77"/>
        <v/>
      </c>
      <c r="AB89" t="str">
        <f t="shared" si="78"/>
        <v/>
      </c>
    </row>
    <row r="90" spans="1:28" x14ac:dyDescent="0.3">
      <c r="B90" s="9">
        <f t="shared" si="79"/>
        <v>45352</v>
      </c>
      <c r="C90" s="102">
        <f t="shared" si="80"/>
        <v>0.78802588996763756</v>
      </c>
      <c r="D90">
        <f t="shared" si="67"/>
        <v>487</v>
      </c>
      <c r="E90">
        <f t="shared" si="81"/>
        <v>131</v>
      </c>
      <c r="F90">
        <f t="shared" si="68"/>
        <v>618</v>
      </c>
      <c r="G90" t="str">
        <f t="shared" si="69"/>
        <v/>
      </c>
      <c r="H90" t="str">
        <f t="shared" si="82"/>
        <v/>
      </c>
      <c r="I90" t="str">
        <f t="shared" si="83"/>
        <v/>
      </c>
      <c r="N90" t="s">
        <v>44204</v>
      </c>
      <c r="Q90">
        <f>VLOOKUP(display!$AD$5,lists!G:H,2,FALSE)</f>
        <v>45139</v>
      </c>
      <c r="R90">
        <f t="shared" si="71"/>
        <v>44986</v>
      </c>
      <c r="S90" t="str">
        <f t="shared" si="84"/>
        <v>incl</v>
      </c>
      <c r="T90" s="9">
        <f t="shared" si="72"/>
        <v>44986</v>
      </c>
      <c r="U90" s="9">
        <f t="shared" si="85"/>
        <v>44986</v>
      </c>
      <c r="V90" s="102">
        <f t="shared" si="86"/>
        <v>0.9505766062602965</v>
      </c>
      <c r="W90">
        <f t="shared" si="73"/>
        <v>577</v>
      </c>
      <c r="X90">
        <f t="shared" si="74"/>
        <v>30</v>
      </c>
      <c r="Y90">
        <f t="shared" si="75"/>
        <v>607</v>
      </c>
      <c r="Z90" t="str">
        <f t="shared" si="76"/>
        <v/>
      </c>
      <c r="AA90" t="str">
        <f t="shared" si="77"/>
        <v/>
      </c>
      <c r="AB90" t="str">
        <f t="shared" si="78"/>
        <v/>
      </c>
    </row>
    <row r="91" spans="1:28" x14ac:dyDescent="0.3">
      <c r="B91" s="9">
        <f t="shared" si="79"/>
        <v>45383</v>
      </c>
      <c r="C91" s="102">
        <f t="shared" si="80"/>
        <v>0.76517571884984026</v>
      </c>
      <c r="D91">
        <f t="shared" si="67"/>
        <v>479</v>
      </c>
      <c r="E91">
        <f t="shared" si="81"/>
        <v>147</v>
      </c>
      <c r="F91">
        <f t="shared" si="68"/>
        <v>626</v>
      </c>
      <c r="G91" t="str">
        <f t="shared" si="69"/>
        <v/>
      </c>
      <c r="H91" t="str">
        <f t="shared" si="82"/>
        <v/>
      </c>
      <c r="I91" t="str">
        <f t="shared" si="83"/>
        <v/>
      </c>
      <c r="N91" t="s">
        <v>44205</v>
      </c>
      <c r="Q91">
        <f>VLOOKUP(display!$AD$5,lists!G:H,2,FALSE)</f>
        <v>45139</v>
      </c>
      <c r="R91">
        <f t="shared" si="71"/>
        <v>45017</v>
      </c>
      <c r="S91" t="str">
        <f t="shared" si="84"/>
        <v>incl</v>
      </c>
      <c r="T91" s="9">
        <f t="shared" si="72"/>
        <v>45017</v>
      </c>
      <c r="U91" s="9">
        <f t="shared" si="85"/>
        <v>45017</v>
      </c>
      <c r="V91" s="102">
        <f t="shared" si="86"/>
        <v>0.94398682042833604</v>
      </c>
      <c r="W91">
        <f t="shared" si="73"/>
        <v>573</v>
      </c>
      <c r="X91">
        <f t="shared" si="74"/>
        <v>34</v>
      </c>
      <c r="Y91">
        <f t="shared" si="75"/>
        <v>607</v>
      </c>
      <c r="Z91" t="str">
        <f t="shared" si="76"/>
        <v/>
      </c>
      <c r="AA91" t="str">
        <f t="shared" si="77"/>
        <v/>
      </c>
      <c r="AB91" t="str">
        <f t="shared" si="78"/>
        <v/>
      </c>
    </row>
    <row r="92" spans="1:28" x14ac:dyDescent="0.3">
      <c r="B92" s="9">
        <f t="shared" si="79"/>
        <v>45413</v>
      </c>
      <c r="C92" s="102">
        <f t="shared" si="80"/>
        <v>0.75878594249201281</v>
      </c>
      <c r="D92">
        <f t="shared" si="67"/>
        <v>475</v>
      </c>
      <c r="E92">
        <f t="shared" si="81"/>
        <v>151</v>
      </c>
      <c r="F92">
        <f t="shared" si="68"/>
        <v>626</v>
      </c>
      <c r="G92" t="str">
        <f t="shared" si="69"/>
        <v/>
      </c>
      <c r="H92" t="str">
        <f t="shared" si="82"/>
        <v/>
      </c>
      <c r="I92" t="str">
        <f t="shared" si="83"/>
        <v/>
      </c>
      <c r="Q92">
        <f>VLOOKUP(display!$AD$5,lists!G:H,2,FALSE)</f>
        <v>45139</v>
      </c>
      <c r="R92">
        <f t="shared" si="71"/>
        <v>45047</v>
      </c>
      <c r="S92" t="str">
        <f t="shared" si="84"/>
        <v>incl</v>
      </c>
      <c r="T92" s="9">
        <f t="shared" si="72"/>
        <v>45047</v>
      </c>
      <c r="U92" s="9">
        <f t="shared" si="85"/>
        <v>45047</v>
      </c>
      <c r="V92" s="102">
        <f t="shared" si="86"/>
        <v>0.88632619439868199</v>
      </c>
      <c r="W92">
        <f t="shared" si="73"/>
        <v>538</v>
      </c>
      <c r="X92">
        <f t="shared" si="74"/>
        <v>69</v>
      </c>
      <c r="Y92">
        <f t="shared" si="75"/>
        <v>607</v>
      </c>
      <c r="Z92" t="str">
        <f t="shared" si="76"/>
        <v/>
      </c>
      <c r="AA92" t="str">
        <f t="shared" si="77"/>
        <v/>
      </c>
      <c r="AB92" t="str">
        <f t="shared" si="78"/>
        <v/>
      </c>
    </row>
    <row r="93" spans="1:28" x14ac:dyDescent="0.3">
      <c r="B93" s="9">
        <f t="shared" si="79"/>
        <v>45444</v>
      </c>
      <c r="C93" s="102">
        <f t="shared" si="80"/>
        <v>0.71725239616613423</v>
      </c>
      <c r="D93">
        <f t="shared" si="67"/>
        <v>449</v>
      </c>
      <c r="E93">
        <f t="shared" si="81"/>
        <v>177</v>
      </c>
      <c r="F93">
        <f t="shared" si="68"/>
        <v>626</v>
      </c>
      <c r="G93" t="str">
        <f t="shared" si="69"/>
        <v/>
      </c>
      <c r="H93" t="str">
        <f t="shared" si="82"/>
        <v/>
      </c>
      <c r="I93" t="str">
        <f t="shared" si="83"/>
        <v/>
      </c>
      <c r="Q93">
        <f>VLOOKUP(display!$AD$5,lists!G:H,2,FALSE)</f>
        <v>45139</v>
      </c>
      <c r="R93">
        <f t="shared" si="71"/>
        <v>45078</v>
      </c>
      <c r="S93" t="str">
        <f t="shared" si="84"/>
        <v>incl</v>
      </c>
      <c r="T93" s="9">
        <f t="shared" si="72"/>
        <v>45078</v>
      </c>
      <c r="U93" s="9">
        <f t="shared" si="85"/>
        <v>45078</v>
      </c>
      <c r="V93" s="102">
        <f t="shared" si="86"/>
        <v>0.87808896210873144</v>
      </c>
      <c r="W93">
        <f t="shared" si="73"/>
        <v>533</v>
      </c>
      <c r="X93">
        <f t="shared" si="74"/>
        <v>74</v>
      </c>
      <c r="Y93">
        <f t="shared" si="75"/>
        <v>607</v>
      </c>
      <c r="Z93" t="str">
        <f t="shared" si="76"/>
        <v/>
      </c>
      <c r="AA93" t="str">
        <f t="shared" si="77"/>
        <v/>
      </c>
      <c r="AB93" t="str">
        <f t="shared" si="78"/>
        <v/>
      </c>
    </row>
    <row r="94" spans="1:28" x14ac:dyDescent="0.3">
      <c r="B94" s="9">
        <f t="shared" si="79"/>
        <v>45474</v>
      </c>
      <c r="C94" s="102">
        <f t="shared" si="80"/>
        <v>0.75409836065573765</v>
      </c>
      <c r="D94">
        <f t="shared" si="67"/>
        <v>460</v>
      </c>
      <c r="E94">
        <f t="shared" si="81"/>
        <v>150</v>
      </c>
      <c r="F94">
        <f t="shared" si="68"/>
        <v>610</v>
      </c>
      <c r="G94" t="str">
        <f t="shared" si="69"/>
        <v/>
      </c>
      <c r="H94" t="str">
        <f t="shared" si="82"/>
        <v/>
      </c>
      <c r="I94" t="str">
        <f t="shared" si="83"/>
        <v/>
      </c>
      <c r="Q94">
        <f>VLOOKUP(display!$AD$5,lists!G:H,2,FALSE)</f>
        <v>45139</v>
      </c>
      <c r="R94">
        <f t="shared" si="71"/>
        <v>45108</v>
      </c>
      <c r="S94" t="str">
        <f t="shared" si="84"/>
        <v>incl</v>
      </c>
      <c r="T94" s="9">
        <f t="shared" si="72"/>
        <v>45108</v>
      </c>
      <c r="U94" s="9">
        <f t="shared" si="85"/>
        <v>45108</v>
      </c>
      <c r="V94" s="102">
        <f t="shared" si="86"/>
        <v>0.88632619439868199</v>
      </c>
      <c r="W94">
        <f t="shared" si="73"/>
        <v>538</v>
      </c>
      <c r="X94">
        <f t="shared" si="74"/>
        <v>69</v>
      </c>
      <c r="Y94">
        <f t="shared" si="75"/>
        <v>607</v>
      </c>
      <c r="Z94" t="str">
        <f t="shared" si="76"/>
        <v/>
      </c>
      <c r="AA94" t="str">
        <f t="shared" si="77"/>
        <v/>
      </c>
      <c r="AB94" t="str">
        <f t="shared" si="78"/>
        <v/>
      </c>
    </row>
    <row r="95" spans="1:28" x14ac:dyDescent="0.3">
      <c r="B95" s="9">
        <f t="shared" si="79"/>
        <v>45505</v>
      </c>
      <c r="C95" s="102">
        <f t="shared" si="80"/>
        <v>0.77377049180327873</v>
      </c>
      <c r="D95">
        <f t="shared" si="67"/>
        <v>472</v>
      </c>
      <c r="E95">
        <f t="shared" si="81"/>
        <v>138</v>
      </c>
      <c r="F95">
        <f t="shared" si="68"/>
        <v>610</v>
      </c>
      <c r="G95" t="str">
        <f t="shared" si="69"/>
        <v/>
      </c>
      <c r="H95" t="str">
        <f t="shared" si="82"/>
        <v/>
      </c>
      <c r="I95" t="str">
        <f t="shared" si="83"/>
        <v/>
      </c>
      <c r="Q95">
        <f>VLOOKUP(display!$AD$5,lists!G:H,2,FALSE)</f>
        <v>45139</v>
      </c>
      <c r="R95">
        <f t="shared" si="71"/>
        <v>45139</v>
      </c>
      <c r="S95" t="str">
        <f>IF(R95&gt;Q95,"omit","incl")</f>
        <v>incl</v>
      </c>
      <c r="T95" s="9">
        <f t="shared" si="72"/>
        <v>45139</v>
      </c>
      <c r="U95" s="9">
        <f t="shared" si="85"/>
        <v>45139</v>
      </c>
      <c r="V95" s="102">
        <f t="shared" si="86"/>
        <v>0.87479406919275127</v>
      </c>
      <c r="W95">
        <f t="shared" si="73"/>
        <v>531</v>
      </c>
      <c r="X95">
        <f t="shared" si="74"/>
        <v>76</v>
      </c>
      <c r="Y95">
        <f t="shared" si="75"/>
        <v>607</v>
      </c>
      <c r="Z95" t="str">
        <f t="shared" si="76"/>
        <v/>
      </c>
      <c r="AA95" t="str">
        <f t="shared" si="77"/>
        <v/>
      </c>
      <c r="AB95" t="str">
        <f t="shared" si="78"/>
        <v/>
      </c>
    </row>
    <row r="96" spans="1:28" x14ac:dyDescent="0.3">
      <c r="B96" t="str">
        <f>B79</f>
        <v>Ave</v>
      </c>
      <c r="C96" s="102">
        <f t="shared" si="80"/>
        <v>0.79369768586903</v>
      </c>
      <c r="D96">
        <f>ROUND(AVERAGE(D84:D95),1)</f>
        <v>483.6</v>
      </c>
      <c r="E96">
        <f>ROUND(IF($A$80=1,E79,IF($A$80=2,G79,IF($A$80=3,F79-I79,IF($A$80=4,M79,IF($A$80=5,O79,"Error"))))),1)</f>
        <v>125.7</v>
      </c>
      <c r="F96">
        <f>ROUND(IF($A$80=1,C79,IF($A$80=2,H79,IF($A$80=3,F79,IF($A$80=4,L79,IF($A$80=5,P79,"Error"))))),1)</f>
        <v>609.29999999999995</v>
      </c>
      <c r="G96" t="str">
        <f t="shared" si="69"/>
        <v/>
      </c>
      <c r="H96" t="str">
        <f t="shared" si="82"/>
        <v/>
      </c>
      <c r="I96" t="str">
        <f t="shared" si="83"/>
        <v/>
      </c>
      <c r="T96" t="s">
        <v>24</v>
      </c>
      <c r="U96" t="s">
        <v>24</v>
      </c>
      <c r="V96" s="102">
        <f t="shared" si="86"/>
        <v>0.89025402623277439</v>
      </c>
      <c r="W96">
        <f>ROUND(AVERAGE(W84:W95),1)</f>
        <v>536.20000000000005</v>
      </c>
      <c r="X96">
        <f>ROUND(AVERAGE(X84:X95),1)</f>
        <v>66.099999999999994</v>
      </c>
      <c r="Y96">
        <f>IF($A$80=1,V79,IF($A$80=2,AA79,IF($A$80=3,Y79,IF($A$80=4,AE79,IF($A$80=5,AI79,"Error")))))</f>
        <v>602.25</v>
      </c>
      <c r="Z96" t="str">
        <f t="shared" ref="Z96" si="87">IF($A$80=1,"",IF($A$80=2,"",IF($A$80=3,"",IF($A$80=4,"",IF($A$80=5,AE79,"Error")))))</f>
        <v/>
      </c>
      <c r="AA96" t="str">
        <f t="shared" ref="AA96" si="88">IF($A$80=1,"",IF($A$80=2,"",IF($A$80=3,"",IF($A$80=4,"",IF($A$80=5,AJ79,"Error")))))</f>
        <v/>
      </c>
      <c r="AB96" t="str">
        <f t="shared" ref="AB96" si="89">IF($A$80=1,"",IF($A$80=2,"",IF($A$80=3,"",IF($A$80=4,"",IF($A$80=5,AK79,"Error")))))</f>
        <v/>
      </c>
    </row>
  </sheetData>
  <mergeCells count="92">
    <mergeCell ref="U34:W34"/>
    <mergeCell ref="U35:W35"/>
    <mergeCell ref="U28:W28"/>
    <mergeCell ref="U29:W29"/>
    <mergeCell ref="U30:W30"/>
    <mergeCell ref="U31:W31"/>
    <mergeCell ref="U32:W32"/>
    <mergeCell ref="U33:W33"/>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B5:D5"/>
    <mergeCell ref="U5:W5"/>
    <mergeCell ref="U6:W6"/>
    <mergeCell ref="U7:W7"/>
    <mergeCell ref="U8:W8"/>
    <mergeCell ref="U9:W9"/>
    <mergeCell ref="B6:D6"/>
    <mergeCell ref="B7:D7"/>
    <mergeCell ref="B8:D8"/>
    <mergeCell ref="B9:D9"/>
    <mergeCell ref="B10:D10"/>
    <mergeCell ref="B11:D11"/>
    <mergeCell ref="U10:W10"/>
    <mergeCell ref="U11:W11"/>
    <mergeCell ref="U12:W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T1:AH1"/>
    <mergeCell ref="Z3:AB3"/>
    <mergeCell ref="AE3:AG3"/>
    <mergeCell ref="B3:D3"/>
    <mergeCell ref="G3:I3"/>
    <mergeCell ref="L3:N3"/>
    <mergeCell ref="U3:W3"/>
    <mergeCell ref="A1:O1"/>
    <mergeCell ref="B36:D36"/>
    <mergeCell ref="B37:D37"/>
    <mergeCell ref="B38:D38"/>
    <mergeCell ref="B39:D39"/>
    <mergeCell ref="B40:D40"/>
    <mergeCell ref="U36:W36"/>
    <mergeCell ref="U37:W37"/>
    <mergeCell ref="U38:W38"/>
    <mergeCell ref="U39:W39"/>
    <mergeCell ref="U40:W40"/>
    <mergeCell ref="B81:F81"/>
    <mergeCell ref="U41:W41"/>
    <mergeCell ref="U42:W42"/>
    <mergeCell ref="U43:W43"/>
    <mergeCell ref="U44:W44"/>
    <mergeCell ref="U45:W45"/>
    <mergeCell ref="B41:D41"/>
    <mergeCell ref="B42:D42"/>
    <mergeCell ref="B43:D43"/>
    <mergeCell ref="B44:D44"/>
    <mergeCell ref="B45:D45"/>
    <mergeCell ref="U81:Y81"/>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workbookViewId="0">
      <selection activeCell="A35" sqref="A35"/>
    </sheetView>
  </sheetViews>
  <sheetFormatPr defaultColWidth="8.6640625" defaultRowHeight="14.4" x14ac:dyDescent="0.3"/>
  <cols>
    <col min="1" max="1" width="17.33203125" bestFit="1" customWidth="1"/>
    <col min="3" max="3" width="19.44140625" style="6" customWidth="1"/>
    <col min="4" max="4" width="34.109375" bestFit="1" customWidth="1"/>
    <col min="9" max="9" width="11.44140625" bestFit="1" customWidth="1"/>
  </cols>
  <sheetData>
    <row r="1" spans="1:19" ht="23.4" x14ac:dyDescent="0.45">
      <c r="A1" s="271" t="s">
        <v>44206</v>
      </c>
      <c r="B1" s="271"/>
      <c r="C1" s="271"/>
      <c r="D1" s="271"/>
      <c r="E1" s="271"/>
      <c r="F1" s="271"/>
      <c r="G1" s="271"/>
      <c r="H1" s="271"/>
      <c r="I1" s="271"/>
      <c r="J1" s="271"/>
      <c r="K1" s="271"/>
      <c r="L1" s="271"/>
      <c r="M1" s="271"/>
      <c r="N1" s="271"/>
      <c r="O1" s="271"/>
      <c r="P1" s="271"/>
      <c r="Q1" s="271"/>
      <c r="R1" s="271"/>
      <c r="S1" s="271"/>
    </row>
    <row r="2" spans="1:19" x14ac:dyDescent="0.3">
      <c r="B2" s="272" t="s">
        <v>44207</v>
      </c>
    </row>
    <row r="3" spans="1:19" x14ac:dyDescent="0.3">
      <c r="A3" s="56" t="s">
        <v>44153</v>
      </c>
      <c r="B3" s="273"/>
      <c r="C3" s="263" t="s">
        <v>44154</v>
      </c>
      <c r="D3" s="265"/>
      <c r="F3" s="263" t="s">
        <v>44208</v>
      </c>
      <c r="G3" s="264"/>
      <c r="H3" s="264"/>
      <c r="I3" s="265"/>
    </row>
    <row r="4" spans="1:19" x14ac:dyDescent="0.3">
      <c r="A4" t="s">
        <v>6</v>
      </c>
      <c r="B4" t="s">
        <v>44209</v>
      </c>
      <c r="C4" s="57" t="s">
        <v>44210</v>
      </c>
      <c r="D4" t="s">
        <v>6</v>
      </c>
      <c r="F4" s="60" t="s">
        <v>44155</v>
      </c>
      <c r="G4" s="60" t="s">
        <v>44211</v>
      </c>
      <c r="H4" s="60" t="s">
        <v>44212</v>
      </c>
      <c r="I4" s="60" t="s">
        <v>44213</v>
      </c>
    </row>
    <row r="5" spans="1:19" x14ac:dyDescent="0.3">
      <c r="A5" t="s">
        <v>44209</v>
      </c>
      <c r="B5" t="s">
        <v>44214</v>
      </c>
      <c r="C5" s="57" t="s">
        <v>44215</v>
      </c>
      <c r="D5" t="s">
        <v>44216</v>
      </c>
      <c r="F5" s="6">
        <v>1</v>
      </c>
      <c r="G5" s="38" t="s">
        <v>44217</v>
      </c>
      <c r="H5" s="17">
        <v>41000</v>
      </c>
      <c r="I5" s="17" t="str">
        <f t="shared" ref="I5:I36" si="0">G5</f>
        <v>Apr-12</v>
      </c>
    </row>
    <row r="6" spans="1:19" x14ac:dyDescent="0.3">
      <c r="A6" t="s">
        <v>44214</v>
      </c>
      <c r="B6" t="s">
        <v>44218</v>
      </c>
      <c r="C6" s="57" t="s">
        <v>44219</v>
      </c>
      <c r="D6" t="s">
        <v>44220</v>
      </c>
      <c r="F6" s="6">
        <v>2</v>
      </c>
      <c r="G6" s="38" t="s">
        <v>44221</v>
      </c>
      <c r="H6" s="17">
        <v>41030</v>
      </c>
      <c r="I6" s="17" t="str">
        <f t="shared" si="0"/>
        <v>May-12</v>
      </c>
    </row>
    <row r="7" spans="1:19" x14ac:dyDescent="0.3">
      <c r="A7" t="s">
        <v>44218</v>
      </c>
      <c r="B7" t="s">
        <v>44222</v>
      </c>
      <c r="C7" s="57" t="s">
        <v>44223</v>
      </c>
      <c r="D7" t="s">
        <v>44224</v>
      </c>
      <c r="F7" s="6">
        <v>3</v>
      </c>
      <c r="G7" s="38" t="s">
        <v>44225</v>
      </c>
      <c r="H7" s="17">
        <v>41061</v>
      </c>
      <c r="I7" s="17" t="str">
        <f t="shared" si="0"/>
        <v>Jun-12</v>
      </c>
    </row>
    <row r="8" spans="1:19" x14ac:dyDescent="0.3">
      <c r="A8" t="s">
        <v>44222</v>
      </c>
      <c r="B8" t="s">
        <v>44226</v>
      </c>
      <c r="C8" s="57" t="s">
        <v>44227</v>
      </c>
      <c r="D8" t="s">
        <v>44228</v>
      </c>
      <c r="F8" s="6">
        <v>4</v>
      </c>
      <c r="G8" s="38" t="s">
        <v>44229</v>
      </c>
      <c r="H8" s="17">
        <v>41091</v>
      </c>
      <c r="I8" s="17" t="str">
        <f t="shared" si="0"/>
        <v>Jul-12</v>
      </c>
    </row>
    <row r="9" spans="1:19" x14ac:dyDescent="0.3">
      <c r="A9" t="s">
        <v>44226</v>
      </c>
      <c r="B9" t="s">
        <v>44230</v>
      </c>
      <c r="C9" s="57" t="s">
        <v>44231</v>
      </c>
      <c r="D9" t="s">
        <v>44232</v>
      </c>
      <c r="F9" s="6">
        <v>5</v>
      </c>
      <c r="G9" s="38" t="s">
        <v>44233</v>
      </c>
      <c r="H9" s="17">
        <v>41122</v>
      </c>
      <c r="I9" s="17" t="str">
        <f t="shared" si="0"/>
        <v>Aug-12</v>
      </c>
    </row>
    <row r="10" spans="1:19" x14ac:dyDescent="0.3">
      <c r="A10" t="s">
        <v>44230</v>
      </c>
      <c r="B10" t="s">
        <v>44234</v>
      </c>
      <c r="C10" s="57" t="s">
        <v>44235</v>
      </c>
      <c r="D10" t="s">
        <v>44236</v>
      </c>
      <c r="F10" s="6">
        <v>6</v>
      </c>
      <c r="G10" s="38" t="s">
        <v>44237</v>
      </c>
      <c r="H10" s="17">
        <v>41153</v>
      </c>
      <c r="I10" s="17" t="str">
        <f t="shared" si="0"/>
        <v>Sep-12</v>
      </c>
    </row>
    <row r="11" spans="1:19" x14ac:dyDescent="0.3">
      <c r="A11" t="s">
        <v>44234</v>
      </c>
      <c r="B11" t="s">
        <v>44238</v>
      </c>
      <c r="C11" s="57" t="s">
        <v>44239</v>
      </c>
      <c r="D11" t="s">
        <v>44240</v>
      </c>
      <c r="F11" s="6">
        <v>7</v>
      </c>
      <c r="G11" s="38" t="s">
        <v>44241</v>
      </c>
      <c r="H11" s="17">
        <v>41183</v>
      </c>
      <c r="I11" s="17" t="str">
        <f t="shared" si="0"/>
        <v>Oct-12</v>
      </c>
    </row>
    <row r="12" spans="1:19" x14ac:dyDescent="0.3">
      <c r="A12" t="s">
        <v>44238</v>
      </c>
      <c r="B12" t="s">
        <v>44242</v>
      </c>
      <c r="C12" s="57" t="s">
        <v>44243</v>
      </c>
      <c r="D12" t="s">
        <v>44244</v>
      </c>
      <c r="F12" s="6">
        <v>8</v>
      </c>
      <c r="G12" s="38" t="s">
        <v>44245</v>
      </c>
      <c r="H12" s="17">
        <v>41214</v>
      </c>
      <c r="I12" s="17" t="str">
        <f t="shared" si="0"/>
        <v>Nov-12</v>
      </c>
    </row>
    <row r="13" spans="1:19" x14ac:dyDescent="0.3">
      <c r="A13" t="s">
        <v>44242</v>
      </c>
      <c r="B13" t="s">
        <v>44246</v>
      </c>
      <c r="C13" s="57" t="s">
        <v>44247</v>
      </c>
      <c r="D13" t="s">
        <v>44248</v>
      </c>
      <c r="F13" s="6">
        <v>9</v>
      </c>
      <c r="G13" s="38" t="s">
        <v>44249</v>
      </c>
      <c r="H13" s="17">
        <v>41244</v>
      </c>
      <c r="I13" s="17" t="str">
        <f t="shared" si="0"/>
        <v>Dec-12</v>
      </c>
    </row>
    <row r="14" spans="1:19" x14ac:dyDescent="0.3">
      <c r="A14" t="s">
        <v>44246</v>
      </c>
      <c r="B14" t="s">
        <v>44250</v>
      </c>
      <c r="C14" s="57" t="s">
        <v>44251</v>
      </c>
      <c r="D14" t="s">
        <v>44252</v>
      </c>
      <c r="F14" s="6">
        <v>10</v>
      </c>
      <c r="G14" s="38" t="s">
        <v>44253</v>
      </c>
      <c r="H14" s="17">
        <v>41275</v>
      </c>
      <c r="I14" s="17" t="str">
        <f t="shared" si="0"/>
        <v>Jan-13</v>
      </c>
    </row>
    <row r="15" spans="1:19" x14ac:dyDescent="0.3">
      <c r="A15" t="s">
        <v>44250</v>
      </c>
      <c r="B15" t="s">
        <v>44254</v>
      </c>
      <c r="C15" s="57" t="s">
        <v>44255</v>
      </c>
      <c r="D15" t="s">
        <v>44256</v>
      </c>
      <c r="F15" s="6">
        <v>11</v>
      </c>
      <c r="G15" s="38" t="s">
        <v>44257</v>
      </c>
      <c r="H15" s="17">
        <v>41306</v>
      </c>
      <c r="I15" s="17" t="str">
        <f t="shared" si="0"/>
        <v>Feb-13</v>
      </c>
    </row>
    <row r="16" spans="1:19" x14ac:dyDescent="0.3">
      <c r="A16" t="s">
        <v>44254</v>
      </c>
      <c r="B16" t="s">
        <v>44258</v>
      </c>
      <c r="C16" s="57" t="s">
        <v>44259</v>
      </c>
      <c r="D16" t="s">
        <v>44260</v>
      </c>
      <c r="F16" s="6">
        <v>12</v>
      </c>
      <c r="G16" s="38" t="s">
        <v>44261</v>
      </c>
      <c r="H16" s="17">
        <v>41334</v>
      </c>
      <c r="I16" s="17" t="str">
        <f t="shared" si="0"/>
        <v>Mar-13</v>
      </c>
    </row>
    <row r="17" spans="1:9" x14ac:dyDescent="0.3">
      <c r="A17" t="s">
        <v>44258</v>
      </c>
      <c r="C17" s="57" t="s">
        <v>44262</v>
      </c>
      <c r="D17" t="s">
        <v>44263</v>
      </c>
      <c r="F17" s="6">
        <v>13</v>
      </c>
      <c r="G17" s="38" t="s">
        <v>44264</v>
      </c>
      <c r="H17" s="17">
        <v>41365</v>
      </c>
      <c r="I17" s="17" t="str">
        <f t="shared" si="0"/>
        <v>Apr-13</v>
      </c>
    </row>
    <row r="18" spans="1:9" x14ac:dyDescent="0.3">
      <c r="C18" s="57" t="s">
        <v>44265</v>
      </c>
      <c r="D18" t="s">
        <v>44266</v>
      </c>
      <c r="F18" s="6">
        <v>14</v>
      </c>
      <c r="G18" s="38" t="s">
        <v>44267</v>
      </c>
      <c r="H18" s="17">
        <v>41395</v>
      </c>
      <c r="I18" s="17" t="str">
        <f t="shared" si="0"/>
        <v>May-13</v>
      </c>
    </row>
    <row r="19" spans="1:9" x14ac:dyDescent="0.3">
      <c r="C19" s="57" t="s">
        <v>44268</v>
      </c>
      <c r="D19" t="s">
        <v>44269</v>
      </c>
      <c r="F19" s="6">
        <v>15</v>
      </c>
      <c r="G19" s="38" t="s">
        <v>44270</v>
      </c>
      <c r="H19" s="17">
        <v>41426</v>
      </c>
      <c r="I19" s="17" t="str">
        <f t="shared" si="0"/>
        <v>Jun-13</v>
      </c>
    </row>
    <row r="20" spans="1:9" x14ac:dyDescent="0.3">
      <c r="C20" s="57" t="s">
        <v>44271</v>
      </c>
      <c r="D20" t="s">
        <v>44272</v>
      </c>
      <c r="F20" s="6">
        <v>16</v>
      </c>
      <c r="G20" s="38" t="s">
        <v>44273</v>
      </c>
      <c r="H20" s="17">
        <v>41456</v>
      </c>
      <c r="I20" s="17" t="str">
        <f t="shared" si="0"/>
        <v>Jul-13</v>
      </c>
    </row>
    <row r="21" spans="1:9" x14ac:dyDescent="0.3">
      <c r="C21" s="57" t="s">
        <v>44274</v>
      </c>
      <c r="D21" t="s">
        <v>44275</v>
      </c>
      <c r="F21" s="6">
        <v>17</v>
      </c>
      <c r="G21" s="38" t="s">
        <v>44276</v>
      </c>
      <c r="H21" s="17">
        <v>41487</v>
      </c>
      <c r="I21" s="17" t="str">
        <f t="shared" si="0"/>
        <v>Aug-13</v>
      </c>
    </row>
    <row r="22" spans="1:9" x14ac:dyDescent="0.3">
      <c r="C22" s="57" t="s">
        <v>44277</v>
      </c>
      <c r="D22" t="s">
        <v>44278</v>
      </c>
      <c r="F22" s="6">
        <v>18</v>
      </c>
      <c r="G22" s="38" t="s">
        <v>44279</v>
      </c>
      <c r="H22" s="17">
        <v>41518</v>
      </c>
      <c r="I22" s="17" t="str">
        <f t="shared" si="0"/>
        <v>Sep-13</v>
      </c>
    </row>
    <row r="23" spans="1:9" x14ac:dyDescent="0.3">
      <c r="C23" s="57" t="s">
        <v>44280</v>
      </c>
      <c r="D23" t="s">
        <v>44281</v>
      </c>
      <c r="F23" s="6">
        <v>19</v>
      </c>
      <c r="G23" s="38" t="s">
        <v>44282</v>
      </c>
      <c r="H23" s="17">
        <v>41548</v>
      </c>
      <c r="I23" s="17" t="str">
        <f t="shared" si="0"/>
        <v>Oct-13</v>
      </c>
    </row>
    <row r="24" spans="1:9" x14ac:dyDescent="0.3">
      <c r="A24" s="56" t="s">
        <v>44152</v>
      </c>
      <c r="C24" s="57" t="s">
        <v>44283</v>
      </c>
      <c r="D24" t="s">
        <v>44284</v>
      </c>
      <c r="F24" s="6">
        <v>20</v>
      </c>
      <c r="G24" s="38" t="s">
        <v>44285</v>
      </c>
      <c r="H24" s="17">
        <v>41579</v>
      </c>
      <c r="I24" s="17" t="str">
        <f t="shared" si="0"/>
        <v>Nov-13</v>
      </c>
    </row>
    <row r="25" spans="1:9" x14ac:dyDescent="0.3">
      <c r="A25" t="s">
        <v>4</v>
      </c>
      <c r="C25" s="57" t="s">
        <v>44286</v>
      </c>
      <c r="D25" t="s">
        <v>44287</v>
      </c>
      <c r="F25" s="6">
        <v>21</v>
      </c>
      <c r="G25" s="38" t="s">
        <v>44288</v>
      </c>
      <c r="H25" s="17">
        <v>41609</v>
      </c>
      <c r="I25" s="17" t="str">
        <f t="shared" si="0"/>
        <v>Dec-13</v>
      </c>
    </row>
    <row r="26" spans="1:9" x14ac:dyDescent="0.3">
      <c r="A26" t="s">
        <v>80</v>
      </c>
      <c r="C26" s="57" t="s">
        <v>44289</v>
      </c>
      <c r="D26" t="s">
        <v>44290</v>
      </c>
      <c r="F26" s="6">
        <v>22</v>
      </c>
      <c r="G26" s="38" t="s">
        <v>44291</v>
      </c>
      <c r="H26" s="17">
        <v>41640</v>
      </c>
      <c r="I26" s="17" t="str">
        <f t="shared" si="0"/>
        <v>Jan-14</v>
      </c>
    </row>
    <row r="27" spans="1:9" x14ac:dyDescent="0.3">
      <c r="A27" t="s">
        <v>15341</v>
      </c>
      <c r="C27" s="57" t="s">
        <v>44292</v>
      </c>
      <c r="D27" t="s">
        <v>44293</v>
      </c>
      <c r="F27" s="6">
        <v>23</v>
      </c>
      <c r="G27" s="38" t="s">
        <v>44294</v>
      </c>
      <c r="H27" s="17">
        <v>41671</v>
      </c>
      <c r="I27" s="17" t="str">
        <f t="shared" si="0"/>
        <v>Feb-14</v>
      </c>
    </row>
    <row r="28" spans="1:9" x14ac:dyDescent="0.3">
      <c r="C28" s="57" t="s">
        <v>44295</v>
      </c>
      <c r="D28" t="s">
        <v>44296</v>
      </c>
      <c r="F28" s="6">
        <v>24</v>
      </c>
      <c r="G28" s="38" t="s">
        <v>44297</v>
      </c>
      <c r="H28" s="17">
        <v>41699</v>
      </c>
      <c r="I28" s="17" t="str">
        <f t="shared" si="0"/>
        <v>Mar-14</v>
      </c>
    </row>
    <row r="29" spans="1:9" x14ac:dyDescent="0.3">
      <c r="A29" s="56" t="s">
        <v>44298</v>
      </c>
      <c r="C29" s="57" t="s">
        <v>44299</v>
      </c>
      <c r="D29" t="s">
        <v>44300</v>
      </c>
      <c r="F29" s="6">
        <v>25</v>
      </c>
      <c r="G29" s="38" t="s">
        <v>44301</v>
      </c>
      <c r="H29" s="17">
        <v>41730</v>
      </c>
      <c r="I29" s="17" t="str">
        <f t="shared" si="0"/>
        <v>Apr-14</v>
      </c>
    </row>
    <row r="30" spans="1:9" x14ac:dyDescent="0.3">
      <c r="A30" t="s">
        <v>19</v>
      </c>
      <c r="C30" s="57" t="s">
        <v>44302</v>
      </c>
      <c r="D30" t="s">
        <v>44303</v>
      </c>
      <c r="F30" s="6">
        <v>26</v>
      </c>
      <c r="G30" s="38" t="s">
        <v>44304</v>
      </c>
      <c r="H30" s="17">
        <v>41760</v>
      </c>
      <c r="I30" s="17" t="str">
        <f t="shared" si="0"/>
        <v>May-14</v>
      </c>
    </row>
    <row r="31" spans="1:9" x14ac:dyDescent="0.3">
      <c r="A31" t="s">
        <v>17</v>
      </c>
      <c r="C31" s="57" t="s">
        <v>44305</v>
      </c>
      <c r="D31" t="s">
        <v>44306</v>
      </c>
      <c r="F31" s="6">
        <v>27</v>
      </c>
      <c r="G31" s="38" t="s">
        <v>44307</v>
      </c>
      <c r="H31" s="17">
        <v>41791</v>
      </c>
      <c r="I31" s="17" t="str">
        <f t="shared" si="0"/>
        <v>Jun-14</v>
      </c>
    </row>
    <row r="32" spans="1:9" x14ac:dyDescent="0.3">
      <c r="A32" t="s">
        <v>21</v>
      </c>
      <c r="C32" s="57" t="s">
        <v>44308</v>
      </c>
      <c r="D32" t="s">
        <v>44309</v>
      </c>
      <c r="F32" s="6">
        <v>28</v>
      </c>
      <c r="G32" s="38" t="s">
        <v>44310</v>
      </c>
      <c r="H32" s="17">
        <v>41821</v>
      </c>
      <c r="I32" s="17" t="str">
        <f t="shared" si="0"/>
        <v>Jul-14</v>
      </c>
    </row>
    <row r="33" spans="1:9" x14ac:dyDescent="0.3">
      <c r="A33" t="s">
        <v>22</v>
      </c>
      <c r="C33" s="57" t="s">
        <v>44311</v>
      </c>
      <c r="D33" t="s">
        <v>44312</v>
      </c>
      <c r="F33" s="6">
        <v>29</v>
      </c>
      <c r="G33" s="38" t="s">
        <v>44313</v>
      </c>
      <c r="H33" s="17">
        <v>41852</v>
      </c>
      <c r="I33" s="17" t="str">
        <f t="shared" si="0"/>
        <v>Aug-14</v>
      </c>
    </row>
    <row r="34" spans="1:9" x14ac:dyDescent="0.3">
      <c r="A34" t="s">
        <v>23</v>
      </c>
      <c r="C34" s="57" t="s">
        <v>44314</v>
      </c>
      <c r="D34" t="s">
        <v>44315</v>
      </c>
      <c r="F34" s="6">
        <v>30</v>
      </c>
      <c r="G34" s="38" t="s">
        <v>44316</v>
      </c>
      <c r="H34" s="17">
        <v>41883</v>
      </c>
      <c r="I34" s="17" t="str">
        <f t="shared" si="0"/>
        <v>Sep-14</v>
      </c>
    </row>
    <row r="35" spans="1:9" x14ac:dyDescent="0.3">
      <c r="C35" s="57" t="s">
        <v>44317</v>
      </c>
      <c r="D35" t="s">
        <v>44318</v>
      </c>
      <c r="F35" s="6">
        <v>31</v>
      </c>
      <c r="G35" s="38" t="s">
        <v>44319</v>
      </c>
      <c r="H35" s="17">
        <v>41913</v>
      </c>
      <c r="I35" s="17" t="str">
        <f t="shared" si="0"/>
        <v>Oct-14</v>
      </c>
    </row>
    <row r="36" spans="1:9" x14ac:dyDescent="0.3">
      <c r="C36" s="57" t="s">
        <v>44320</v>
      </c>
      <c r="D36" t="s">
        <v>44321</v>
      </c>
      <c r="F36" s="6">
        <v>32</v>
      </c>
      <c r="G36" s="38" t="s">
        <v>44322</v>
      </c>
      <c r="H36" s="17">
        <v>41944</v>
      </c>
      <c r="I36" s="17" t="str">
        <f t="shared" si="0"/>
        <v>Nov-14</v>
      </c>
    </row>
    <row r="37" spans="1:9" x14ac:dyDescent="0.3">
      <c r="C37" s="57" t="s">
        <v>44323</v>
      </c>
      <c r="D37" t="s">
        <v>44324</v>
      </c>
      <c r="F37" s="6">
        <v>33</v>
      </c>
      <c r="G37" s="38" t="s">
        <v>44325</v>
      </c>
      <c r="H37" s="17">
        <v>41974</v>
      </c>
      <c r="I37" s="17" t="str">
        <f t="shared" ref="I37:I68" si="1">G37</f>
        <v>Dec-14</v>
      </c>
    </row>
    <row r="38" spans="1:9" x14ac:dyDescent="0.3">
      <c r="C38" s="57" t="s">
        <v>44326</v>
      </c>
      <c r="D38" t="s">
        <v>44327</v>
      </c>
      <c r="F38" s="6">
        <v>34</v>
      </c>
      <c r="G38" s="38" t="s">
        <v>44328</v>
      </c>
      <c r="H38" s="17">
        <v>42005</v>
      </c>
      <c r="I38" s="17" t="str">
        <f t="shared" si="1"/>
        <v>Jan-15</v>
      </c>
    </row>
    <row r="39" spans="1:9" x14ac:dyDescent="0.3">
      <c r="C39" s="57" t="s">
        <v>44329</v>
      </c>
      <c r="D39" t="s">
        <v>44330</v>
      </c>
      <c r="F39" s="6">
        <v>35</v>
      </c>
      <c r="G39" s="38" t="s">
        <v>44331</v>
      </c>
      <c r="H39" s="17">
        <v>42036</v>
      </c>
      <c r="I39" s="17" t="str">
        <f t="shared" si="1"/>
        <v>Feb-15</v>
      </c>
    </row>
    <row r="40" spans="1:9" x14ac:dyDescent="0.3">
      <c r="C40" s="57" t="s">
        <v>44332</v>
      </c>
      <c r="D40" t="s">
        <v>44333</v>
      </c>
      <c r="F40" s="6">
        <v>36</v>
      </c>
      <c r="G40" s="38" t="s">
        <v>44334</v>
      </c>
      <c r="H40" s="17">
        <v>42064</v>
      </c>
      <c r="I40" s="17" t="str">
        <f t="shared" si="1"/>
        <v>Mar-15</v>
      </c>
    </row>
    <row r="41" spans="1:9" x14ac:dyDescent="0.3">
      <c r="C41" s="57" t="s">
        <v>44335</v>
      </c>
      <c r="F41" s="6">
        <v>37</v>
      </c>
      <c r="G41" s="38" t="s">
        <v>44336</v>
      </c>
      <c r="H41" s="17">
        <v>42095</v>
      </c>
      <c r="I41" s="17" t="str">
        <f t="shared" si="1"/>
        <v>Apr-15</v>
      </c>
    </row>
    <row r="42" spans="1:9" x14ac:dyDescent="0.3">
      <c r="C42" s="57" t="s">
        <v>44337</v>
      </c>
      <c r="F42" s="6">
        <v>38</v>
      </c>
      <c r="G42" s="38" t="s">
        <v>44338</v>
      </c>
      <c r="H42" s="17">
        <v>42125</v>
      </c>
      <c r="I42" s="17" t="str">
        <f t="shared" si="1"/>
        <v>May-15</v>
      </c>
    </row>
    <row r="43" spans="1:9" x14ac:dyDescent="0.3">
      <c r="C43" s="57" t="s">
        <v>44339</v>
      </c>
      <c r="F43" s="6">
        <v>39</v>
      </c>
      <c r="G43" s="38" t="s">
        <v>44340</v>
      </c>
      <c r="H43" s="17">
        <v>42156</v>
      </c>
      <c r="I43" s="17" t="str">
        <f t="shared" si="1"/>
        <v>Jun-15</v>
      </c>
    </row>
    <row r="44" spans="1:9" x14ac:dyDescent="0.3">
      <c r="C44" s="57" t="s">
        <v>44341</v>
      </c>
      <c r="D44" t="s">
        <v>44342</v>
      </c>
      <c r="F44" s="6">
        <v>40</v>
      </c>
      <c r="G44" s="38" t="s">
        <v>44343</v>
      </c>
      <c r="H44" s="17">
        <v>42186</v>
      </c>
      <c r="I44" s="17" t="str">
        <f t="shared" si="1"/>
        <v>Jul-15</v>
      </c>
    </row>
    <row r="45" spans="1:9" x14ac:dyDescent="0.3">
      <c r="C45" s="57" t="s">
        <v>44344</v>
      </c>
      <c r="D45" t="s">
        <v>44345</v>
      </c>
      <c r="F45" s="6">
        <v>41</v>
      </c>
      <c r="G45" s="38" t="s">
        <v>44346</v>
      </c>
      <c r="H45" s="17">
        <v>42217</v>
      </c>
      <c r="I45" s="17" t="str">
        <f t="shared" si="1"/>
        <v>Aug-15</v>
      </c>
    </row>
    <row r="46" spans="1:9" x14ac:dyDescent="0.3">
      <c r="C46" s="57" t="s">
        <v>44347</v>
      </c>
      <c r="D46" t="s">
        <v>44348</v>
      </c>
      <c r="F46" s="6">
        <v>42</v>
      </c>
      <c r="G46" s="38" t="s">
        <v>44349</v>
      </c>
      <c r="H46" s="17">
        <v>42248</v>
      </c>
      <c r="I46" s="17" t="str">
        <f t="shared" si="1"/>
        <v>Sep-15</v>
      </c>
    </row>
    <row r="47" spans="1:9" x14ac:dyDescent="0.3">
      <c r="C47" s="57" t="s">
        <v>44350</v>
      </c>
      <c r="D47" t="s">
        <v>44351</v>
      </c>
      <c r="F47" s="6">
        <v>43</v>
      </c>
      <c r="G47" s="38" t="s">
        <v>44352</v>
      </c>
      <c r="H47" s="17">
        <v>42278</v>
      </c>
      <c r="I47" s="17" t="str">
        <f t="shared" si="1"/>
        <v>Oct-15</v>
      </c>
    </row>
    <row r="48" spans="1:9" x14ac:dyDescent="0.3">
      <c r="C48" s="57" t="s">
        <v>44353</v>
      </c>
      <c r="D48" t="s">
        <v>44300</v>
      </c>
      <c r="F48" s="6">
        <v>44</v>
      </c>
      <c r="G48" s="38" t="s">
        <v>44354</v>
      </c>
      <c r="H48" s="17">
        <v>42309</v>
      </c>
      <c r="I48" s="17" t="str">
        <f t="shared" si="1"/>
        <v>Nov-15</v>
      </c>
    </row>
    <row r="49" spans="3:9" x14ac:dyDescent="0.3">
      <c r="C49" s="57" t="s">
        <v>44355</v>
      </c>
      <c r="D49" t="s">
        <v>44356</v>
      </c>
      <c r="F49" s="6">
        <v>45</v>
      </c>
      <c r="G49" s="38" t="s">
        <v>44357</v>
      </c>
      <c r="H49" s="17">
        <v>42339</v>
      </c>
      <c r="I49" s="17" t="str">
        <f t="shared" si="1"/>
        <v>Dec-15</v>
      </c>
    </row>
    <row r="50" spans="3:9" x14ac:dyDescent="0.3">
      <c r="C50" s="57" t="s">
        <v>44358</v>
      </c>
      <c r="F50" s="6">
        <v>46</v>
      </c>
      <c r="G50" s="38" t="s">
        <v>44359</v>
      </c>
      <c r="H50" s="17">
        <v>42370</v>
      </c>
      <c r="I50" s="17" t="str">
        <f t="shared" si="1"/>
        <v>Jan-16</v>
      </c>
    </row>
    <row r="51" spans="3:9" x14ac:dyDescent="0.3">
      <c r="C51" s="57" t="s">
        <v>44360</v>
      </c>
      <c r="F51" s="6">
        <v>47</v>
      </c>
      <c r="G51" s="38" t="s">
        <v>44361</v>
      </c>
      <c r="H51" s="17">
        <v>42401</v>
      </c>
      <c r="I51" s="17" t="str">
        <f t="shared" si="1"/>
        <v>Feb-16</v>
      </c>
    </row>
    <row r="52" spans="3:9" x14ac:dyDescent="0.3">
      <c r="C52" s="57" t="s">
        <v>44362</v>
      </c>
      <c r="F52" s="6">
        <v>48</v>
      </c>
      <c r="G52" s="38" t="s">
        <v>44363</v>
      </c>
      <c r="H52" s="17">
        <v>42430</v>
      </c>
      <c r="I52" s="17" t="str">
        <f t="shared" si="1"/>
        <v>Mar-16</v>
      </c>
    </row>
    <row r="53" spans="3:9" x14ac:dyDescent="0.3">
      <c r="C53" s="57" t="s">
        <v>44364</v>
      </c>
      <c r="F53" s="6">
        <v>49</v>
      </c>
      <c r="G53" s="38" t="s">
        <v>44365</v>
      </c>
      <c r="H53" s="17">
        <v>42461</v>
      </c>
      <c r="I53" s="17" t="str">
        <f t="shared" si="1"/>
        <v>Apr-16</v>
      </c>
    </row>
    <row r="54" spans="3:9" x14ac:dyDescent="0.3">
      <c r="C54" s="57" t="s">
        <v>44366</v>
      </c>
      <c r="F54" s="6">
        <v>50</v>
      </c>
      <c r="G54" s="38" t="s">
        <v>44367</v>
      </c>
      <c r="H54" s="17">
        <v>42491</v>
      </c>
      <c r="I54" s="17" t="str">
        <f t="shared" si="1"/>
        <v>May-16</v>
      </c>
    </row>
    <row r="55" spans="3:9" x14ac:dyDescent="0.3">
      <c r="C55" s="57" t="s">
        <v>44368</v>
      </c>
      <c r="F55" s="6">
        <v>51</v>
      </c>
      <c r="G55" s="38" t="s">
        <v>44369</v>
      </c>
      <c r="H55" s="17">
        <v>42522</v>
      </c>
      <c r="I55" s="17" t="str">
        <f t="shared" si="1"/>
        <v>Jun-16</v>
      </c>
    </row>
    <row r="56" spans="3:9" x14ac:dyDescent="0.3">
      <c r="C56" s="57" t="s">
        <v>44370</v>
      </c>
      <c r="F56" s="6">
        <v>52</v>
      </c>
      <c r="G56" s="38" t="s">
        <v>44371</v>
      </c>
      <c r="H56" s="17">
        <v>42552</v>
      </c>
      <c r="I56" s="17" t="str">
        <f t="shared" si="1"/>
        <v>Jul-16</v>
      </c>
    </row>
    <row r="57" spans="3:9" x14ac:dyDescent="0.3">
      <c r="C57" s="57" t="s">
        <v>44372</v>
      </c>
      <c r="F57" s="6">
        <v>53</v>
      </c>
      <c r="G57" s="38" t="s">
        <v>44373</v>
      </c>
      <c r="H57" s="17">
        <v>42583</v>
      </c>
      <c r="I57" s="17" t="str">
        <f t="shared" si="1"/>
        <v>Aug-16</v>
      </c>
    </row>
    <row r="58" spans="3:9" x14ac:dyDescent="0.3">
      <c r="C58" s="57" t="s">
        <v>44374</v>
      </c>
      <c r="F58" s="6">
        <v>54</v>
      </c>
      <c r="G58" s="38" t="s">
        <v>44375</v>
      </c>
      <c r="H58" s="17">
        <v>42614</v>
      </c>
      <c r="I58" s="17" t="str">
        <f t="shared" si="1"/>
        <v>Sep-16</v>
      </c>
    </row>
    <row r="59" spans="3:9" x14ac:dyDescent="0.3">
      <c r="C59" s="57" t="s">
        <v>44376</v>
      </c>
      <c r="F59" s="6">
        <v>55</v>
      </c>
      <c r="G59" s="38" t="s">
        <v>44377</v>
      </c>
      <c r="H59" s="17">
        <v>42644</v>
      </c>
      <c r="I59" s="17" t="str">
        <f t="shared" si="1"/>
        <v>Oct-16</v>
      </c>
    </row>
    <row r="60" spans="3:9" x14ac:dyDescent="0.3">
      <c r="C60" s="57" t="s">
        <v>44378</v>
      </c>
      <c r="F60" s="6">
        <v>56</v>
      </c>
      <c r="G60" s="38" t="s">
        <v>44379</v>
      </c>
      <c r="H60" s="17">
        <v>42675</v>
      </c>
      <c r="I60" s="17" t="str">
        <f t="shared" si="1"/>
        <v>Nov-16</v>
      </c>
    </row>
    <row r="61" spans="3:9" x14ac:dyDescent="0.3">
      <c r="C61" s="57" t="s">
        <v>44380</v>
      </c>
      <c r="F61" s="6">
        <v>57</v>
      </c>
      <c r="G61" s="38" t="s">
        <v>44381</v>
      </c>
      <c r="H61" s="17">
        <v>42705</v>
      </c>
      <c r="I61" s="17" t="str">
        <f t="shared" si="1"/>
        <v>Dec-16</v>
      </c>
    </row>
    <row r="62" spans="3:9" x14ac:dyDescent="0.3">
      <c r="C62" s="57" t="s">
        <v>44382</v>
      </c>
      <c r="F62" s="6">
        <v>58</v>
      </c>
      <c r="G62" s="38" t="s">
        <v>44383</v>
      </c>
      <c r="H62" s="17">
        <v>42736</v>
      </c>
      <c r="I62" s="17" t="str">
        <f t="shared" si="1"/>
        <v>Jan-17</v>
      </c>
    </row>
    <row r="63" spans="3:9" x14ac:dyDescent="0.3">
      <c r="C63" s="57" t="s">
        <v>44384</v>
      </c>
      <c r="F63" s="6">
        <v>59</v>
      </c>
      <c r="G63" s="38" t="s">
        <v>44385</v>
      </c>
      <c r="H63" s="17">
        <v>42767</v>
      </c>
      <c r="I63" s="17" t="str">
        <f t="shared" si="1"/>
        <v>Feb-17</v>
      </c>
    </row>
    <row r="64" spans="3:9" x14ac:dyDescent="0.3">
      <c r="C64" s="57" t="s">
        <v>44386</v>
      </c>
      <c r="F64" s="6">
        <v>60</v>
      </c>
      <c r="G64" s="38" t="s">
        <v>44387</v>
      </c>
      <c r="H64" s="17">
        <v>42795</v>
      </c>
      <c r="I64" s="17" t="str">
        <f t="shared" si="1"/>
        <v>Mar-17</v>
      </c>
    </row>
    <row r="65" spans="3:9" x14ac:dyDescent="0.3">
      <c r="C65" s="57" t="s">
        <v>44388</v>
      </c>
      <c r="F65" s="6">
        <v>61</v>
      </c>
      <c r="G65" s="38" t="s">
        <v>44389</v>
      </c>
      <c r="H65" s="9">
        <v>42826</v>
      </c>
      <c r="I65" s="17" t="str">
        <f t="shared" si="1"/>
        <v>Apr-17</v>
      </c>
    </row>
    <row r="66" spans="3:9" x14ac:dyDescent="0.3">
      <c r="C66" s="57" t="s">
        <v>44390</v>
      </c>
      <c r="F66" s="6">
        <v>62</v>
      </c>
      <c r="G66" s="38" t="s">
        <v>44391</v>
      </c>
      <c r="H66" s="9">
        <v>42856</v>
      </c>
      <c r="I66" s="17" t="str">
        <f t="shared" si="1"/>
        <v>May-17</v>
      </c>
    </row>
    <row r="67" spans="3:9" x14ac:dyDescent="0.3">
      <c r="C67" s="57" t="s">
        <v>44392</v>
      </c>
      <c r="F67" s="6">
        <v>63</v>
      </c>
      <c r="G67" s="38" t="s">
        <v>44393</v>
      </c>
      <c r="H67" s="9">
        <v>42887</v>
      </c>
      <c r="I67" s="17" t="str">
        <f t="shared" si="1"/>
        <v>Jun-17</v>
      </c>
    </row>
    <row r="68" spans="3:9" x14ac:dyDescent="0.3">
      <c r="C68" s="57" t="s">
        <v>44394</v>
      </c>
      <c r="F68" s="6">
        <v>64</v>
      </c>
      <c r="G68" s="38" t="s">
        <v>44395</v>
      </c>
      <c r="H68" s="9">
        <v>42917</v>
      </c>
      <c r="I68" s="17" t="str">
        <f t="shared" si="1"/>
        <v>Jul-17</v>
      </c>
    </row>
    <row r="69" spans="3:9" x14ac:dyDescent="0.3">
      <c r="C69" s="57" t="s">
        <v>44396</v>
      </c>
      <c r="F69" s="6">
        <v>65</v>
      </c>
      <c r="G69" s="38" t="s">
        <v>44397</v>
      </c>
      <c r="H69" s="9">
        <v>42948</v>
      </c>
      <c r="I69" s="17" t="str">
        <f t="shared" ref="I69:I82" si="2">G69</f>
        <v>Aug-17</v>
      </c>
    </row>
    <row r="70" spans="3:9" x14ac:dyDescent="0.3">
      <c r="C70" s="57" t="s">
        <v>44398</v>
      </c>
      <c r="F70" s="6">
        <v>66</v>
      </c>
      <c r="G70" s="38" t="s">
        <v>44399</v>
      </c>
      <c r="H70" s="9">
        <v>42979</v>
      </c>
      <c r="I70" s="17" t="str">
        <f t="shared" si="2"/>
        <v>Sep-17</v>
      </c>
    </row>
    <row r="71" spans="3:9" x14ac:dyDescent="0.3">
      <c r="C71" s="57" t="s">
        <v>44400</v>
      </c>
      <c r="F71" s="6">
        <v>67</v>
      </c>
      <c r="G71" s="38" t="s">
        <v>44401</v>
      </c>
      <c r="H71" s="9">
        <v>43009</v>
      </c>
      <c r="I71" s="17" t="str">
        <f t="shared" si="2"/>
        <v>Oct-17</v>
      </c>
    </row>
    <row r="72" spans="3:9" x14ac:dyDescent="0.3">
      <c r="C72" s="57" t="s">
        <v>44402</v>
      </c>
      <c r="F72" s="6">
        <v>68</v>
      </c>
      <c r="G72" s="38" t="s">
        <v>44403</v>
      </c>
      <c r="H72" s="9">
        <v>43040</v>
      </c>
      <c r="I72" s="17" t="str">
        <f t="shared" si="2"/>
        <v>Nov-17</v>
      </c>
    </row>
    <row r="73" spans="3:9" x14ac:dyDescent="0.3">
      <c r="C73" s="57" t="s">
        <v>44404</v>
      </c>
      <c r="F73" s="6">
        <v>69</v>
      </c>
      <c r="G73" s="38" t="s">
        <v>44405</v>
      </c>
      <c r="H73" s="9">
        <v>43070</v>
      </c>
      <c r="I73" s="17" t="str">
        <f t="shared" si="2"/>
        <v>Dec-17</v>
      </c>
    </row>
    <row r="74" spans="3:9" x14ac:dyDescent="0.3">
      <c r="C74" s="57" t="s">
        <v>44406</v>
      </c>
      <c r="F74" s="6">
        <v>70</v>
      </c>
      <c r="G74" s="38" t="s">
        <v>44407</v>
      </c>
      <c r="H74" s="9">
        <v>43101</v>
      </c>
      <c r="I74" s="17" t="str">
        <f t="shared" si="2"/>
        <v>Jan-18</v>
      </c>
    </row>
    <row r="75" spans="3:9" x14ac:dyDescent="0.3">
      <c r="C75" s="57" t="s">
        <v>44408</v>
      </c>
      <c r="F75" s="6">
        <v>71</v>
      </c>
      <c r="G75" s="38" t="s">
        <v>44409</v>
      </c>
      <c r="H75" s="9">
        <v>43132</v>
      </c>
      <c r="I75" s="17" t="str">
        <f t="shared" si="2"/>
        <v>Feb-18</v>
      </c>
    </row>
    <row r="76" spans="3:9" x14ac:dyDescent="0.3">
      <c r="C76" s="57" t="s">
        <v>44410</v>
      </c>
      <c r="F76" s="6">
        <v>72</v>
      </c>
      <c r="G76" s="38" t="s">
        <v>44411</v>
      </c>
      <c r="H76" s="9">
        <v>43160</v>
      </c>
      <c r="I76" s="17" t="str">
        <f t="shared" si="2"/>
        <v>Mar-18</v>
      </c>
    </row>
    <row r="77" spans="3:9" x14ac:dyDescent="0.3">
      <c r="C77" s="57" t="s">
        <v>44412</v>
      </c>
      <c r="F77" s="6">
        <v>73</v>
      </c>
      <c r="G77" s="38" t="s">
        <v>44413</v>
      </c>
      <c r="H77" s="9">
        <v>43191</v>
      </c>
      <c r="I77" s="17" t="str">
        <f t="shared" si="2"/>
        <v>Apr-18</v>
      </c>
    </row>
    <row r="78" spans="3:9" x14ac:dyDescent="0.3">
      <c r="C78" s="57" t="s">
        <v>44414</v>
      </c>
      <c r="F78" s="6">
        <v>74</v>
      </c>
      <c r="G78" s="38" t="s">
        <v>44415</v>
      </c>
      <c r="H78" s="9">
        <v>43221</v>
      </c>
      <c r="I78" s="17" t="str">
        <f t="shared" si="2"/>
        <v>May-18</v>
      </c>
    </row>
    <row r="79" spans="3:9" x14ac:dyDescent="0.3">
      <c r="C79" s="57" t="s">
        <v>44416</v>
      </c>
      <c r="F79" s="6">
        <v>75</v>
      </c>
      <c r="G79" s="38" t="s">
        <v>44417</v>
      </c>
      <c r="H79" s="9">
        <v>43252</v>
      </c>
      <c r="I79" s="17" t="str">
        <f t="shared" si="2"/>
        <v>Jun-18</v>
      </c>
    </row>
    <row r="80" spans="3:9" x14ac:dyDescent="0.3">
      <c r="C80" s="57" t="s">
        <v>44418</v>
      </c>
      <c r="F80" s="6">
        <v>76</v>
      </c>
      <c r="G80" s="38" t="s">
        <v>44419</v>
      </c>
      <c r="H80" s="9">
        <v>43282</v>
      </c>
      <c r="I80" s="17" t="str">
        <f t="shared" si="2"/>
        <v>Jul-18</v>
      </c>
    </row>
    <row r="81" spans="3:9" x14ac:dyDescent="0.3">
      <c r="C81" s="57" t="s">
        <v>44420</v>
      </c>
      <c r="F81" s="6">
        <v>77</v>
      </c>
      <c r="G81" s="38" t="s">
        <v>44421</v>
      </c>
      <c r="H81" s="9">
        <v>43313</v>
      </c>
      <c r="I81" s="17" t="str">
        <f t="shared" si="2"/>
        <v>Aug-18</v>
      </c>
    </row>
    <row r="82" spans="3:9" x14ac:dyDescent="0.3">
      <c r="C82" s="57" t="s">
        <v>44422</v>
      </c>
      <c r="F82" s="6">
        <v>78</v>
      </c>
      <c r="G82" s="38" t="s">
        <v>44423</v>
      </c>
      <c r="H82" s="9">
        <v>43344</v>
      </c>
      <c r="I82" s="17" t="str">
        <f t="shared" si="2"/>
        <v>Sep-18</v>
      </c>
    </row>
    <row r="83" spans="3:9" x14ac:dyDescent="0.3">
      <c r="C83" s="57" t="s">
        <v>44424</v>
      </c>
      <c r="F83" s="6">
        <v>79</v>
      </c>
      <c r="G83" s="38" t="s">
        <v>44425</v>
      </c>
      <c r="H83" s="9">
        <v>43374</v>
      </c>
      <c r="I83" s="17" t="str">
        <f t="shared" ref="I83:I146" si="3">G83</f>
        <v>Oct-18</v>
      </c>
    </row>
    <row r="84" spans="3:9" x14ac:dyDescent="0.3">
      <c r="C84" s="6" t="s">
        <v>44426</v>
      </c>
      <c r="D84" t="s">
        <v>44427</v>
      </c>
      <c r="F84" s="6">
        <v>80</v>
      </c>
      <c r="G84" s="38" t="s">
        <v>44428</v>
      </c>
      <c r="H84" s="9">
        <v>43405</v>
      </c>
      <c r="I84" s="17" t="str">
        <f t="shared" si="3"/>
        <v>Nov-18</v>
      </c>
    </row>
    <row r="85" spans="3:9" x14ac:dyDescent="0.3">
      <c r="C85" s="6" t="s">
        <v>44429</v>
      </c>
      <c r="D85" t="s">
        <v>44252</v>
      </c>
      <c r="F85" s="6">
        <v>81</v>
      </c>
      <c r="G85" s="38" t="s">
        <v>44430</v>
      </c>
      <c r="H85" s="9">
        <v>43435</v>
      </c>
      <c r="I85" s="17" t="str">
        <f t="shared" si="3"/>
        <v>Dec-18</v>
      </c>
    </row>
    <row r="86" spans="3:9" x14ac:dyDescent="0.3">
      <c r="C86" s="6" t="s">
        <v>44431</v>
      </c>
      <c r="D86" t="s">
        <v>44272</v>
      </c>
      <c r="F86" s="6">
        <v>82</v>
      </c>
      <c r="G86" s="38" t="s">
        <v>44432</v>
      </c>
      <c r="H86" s="9">
        <v>43466</v>
      </c>
      <c r="I86" s="17" t="str">
        <f t="shared" si="3"/>
        <v>Jan-19</v>
      </c>
    </row>
    <row r="87" spans="3:9" x14ac:dyDescent="0.3">
      <c r="C87" s="6" t="s">
        <v>44433</v>
      </c>
      <c r="D87" t="s">
        <v>44275</v>
      </c>
      <c r="F87" s="6">
        <v>83</v>
      </c>
      <c r="G87" s="38" t="s">
        <v>44434</v>
      </c>
      <c r="H87" s="9">
        <v>43497</v>
      </c>
      <c r="I87" s="17" t="str">
        <f t="shared" si="3"/>
        <v>Feb-19</v>
      </c>
    </row>
    <row r="88" spans="3:9" x14ac:dyDescent="0.3">
      <c r="C88" s="6" t="s">
        <v>44435</v>
      </c>
      <c r="D88" t="s">
        <v>44318</v>
      </c>
      <c r="F88" s="6">
        <v>84</v>
      </c>
      <c r="G88" s="38" t="s">
        <v>44436</v>
      </c>
      <c r="H88" s="9">
        <v>43525</v>
      </c>
      <c r="I88" s="17" t="str">
        <f t="shared" si="3"/>
        <v>Mar-19</v>
      </c>
    </row>
    <row r="89" spans="3:9" x14ac:dyDescent="0.3">
      <c r="C89" s="6" t="s">
        <v>44437</v>
      </c>
      <c r="D89" t="s">
        <v>44438</v>
      </c>
      <c r="F89" s="6">
        <v>85</v>
      </c>
      <c r="G89" s="38" t="s">
        <v>44439</v>
      </c>
      <c r="H89" s="9">
        <v>43556</v>
      </c>
      <c r="I89" s="17" t="str">
        <f t="shared" si="3"/>
        <v>Apr-19</v>
      </c>
    </row>
    <row r="90" spans="3:9" x14ac:dyDescent="0.3">
      <c r="C90" s="6" t="s">
        <v>44440</v>
      </c>
      <c r="D90" t="s">
        <v>44438</v>
      </c>
      <c r="F90" s="6">
        <v>86</v>
      </c>
      <c r="G90" s="38" t="s">
        <v>44441</v>
      </c>
      <c r="H90" s="9">
        <v>43586</v>
      </c>
      <c r="I90" s="17" t="str">
        <f t="shared" si="3"/>
        <v>May-19</v>
      </c>
    </row>
    <row r="91" spans="3:9" x14ac:dyDescent="0.3">
      <c r="C91" s="6" t="s">
        <v>44442</v>
      </c>
      <c r="D91" t="s">
        <v>44438</v>
      </c>
      <c r="F91" s="6">
        <v>87</v>
      </c>
      <c r="G91" s="38" t="s">
        <v>44443</v>
      </c>
      <c r="H91" s="9">
        <v>43617</v>
      </c>
      <c r="I91" s="17" t="str">
        <f t="shared" si="3"/>
        <v>Jun-19</v>
      </c>
    </row>
    <row r="92" spans="3:9" x14ac:dyDescent="0.3">
      <c r="C92" s="6" t="s">
        <v>44444</v>
      </c>
      <c r="D92" t="s">
        <v>44438</v>
      </c>
      <c r="F92" s="6">
        <v>88</v>
      </c>
      <c r="G92" s="38" t="s">
        <v>44445</v>
      </c>
      <c r="H92" s="9">
        <v>43647</v>
      </c>
      <c r="I92" s="17" t="str">
        <f t="shared" si="3"/>
        <v>Jul-19</v>
      </c>
    </row>
    <row r="93" spans="3:9" x14ac:dyDescent="0.3">
      <c r="C93" s="6" t="s">
        <v>44446</v>
      </c>
      <c r="D93" t="s">
        <v>44438</v>
      </c>
      <c r="F93" s="6">
        <v>89</v>
      </c>
      <c r="G93" s="38" t="s">
        <v>44447</v>
      </c>
      <c r="H93" s="9">
        <v>43678</v>
      </c>
      <c r="I93" s="17" t="str">
        <f t="shared" si="3"/>
        <v>Aug-19</v>
      </c>
    </row>
    <row r="94" spans="3:9" x14ac:dyDescent="0.3">
      <c r="C94" s="6" t="s">
        <v>44448</v>
      </c>
      <c r="D94" t="s">
        <v>44438</v>
      </c>
      <c r="F94" s="6">
        <v>90</v>
      </c>
      <c r="G94" s="38" t="s">
        <v>44449</v>
      </c>
      <c r="H94" s="9">
        <v>43709</v>
      </c>
      <c r="I94" s="17" t="str">
        <f t="shared" si="3"/>
        <v>Sep-19</v>
      </c>
    </row>
    <row r="95" spans="3:9" x14ac:dyDescent="0.3">
      <c r="C95" s="6" t="s">
        <v>44450</v>
      </c>
      <c r="D95" t="s">
        <v>44438</v>
      </c>
      <c r="F95" s="6">
        <v>91</v>
      </c>
      <c r="G95" s="38" t="s">
        <v>44451</v>
      </c>
      <c r="H95" s="9">
        <v>43739</v>
      </c>
      <c r="I95" s="17" t="str">
        <f t="shared" si="3"/>
        <v>Oct-19</v>
      </c>
    </row>
    <row r="96" spans="3:9" x14ac:dyDescent="0.3">
      <c r="C96" s="6" t="s">
        <v>44452</v>
      </c>
      <c r="D96" t="s">
        <v>44438</v>
      </c>
      <c r="F96" s="6">
        <v>92</v>
      </c>
      <c r="G96" s="38" t="s">
        <v>44453</v>
      </c>
      <c r="H96" s="9">
        <v>43770</v>
      </c>
      <c r="I96" s="17" t="str">
        <f t="shared" si="3"/>
        <v>Nov-19</v>
      </c>
    </row>
    <row r="97" spans="3:9" x14ac:dyDescent="0.3">
      <c r="C97" s="6" t="s">
        <v>44454</v>
      </c>
      <c r="D97" t="s">
        <v>44438</v>
      </c>
      <c r="F97" s="6">
        <v>93</v>
      </c>
      <c r="G97" s="38" t="s">
        <v>44455</v>
      </c>
      <c r="H97" s="9">
        <v>43800</v>
      </c>
      <c r="I97" s="17" t="str">
        <f t="shared" si="3"/>
        <v>Dec-19</v>
      </c>
    </row>
    <row r="98" spans="3:9" x14ac:dyDescent="0.3">
      <c r="C98" s="6" t="s">
        <v>44456</v>
      </c>
      <c r="D98" t="s">
        <v>44438</v>
      </c>
      <c r="F98" s="6">
        <v>94</v>
      </c>
      <c r="G98" s="38" t="s">
        <v>44457</v>
      </c>
      <c r="H98" s="9">
        <v>43831</v>
      </c>
      <c r="I98" s="17" t="str">
        <f t="shared" si="3"/>
        <v>Jan-20</v>
      </c>
    </row>
    <row r="99" spans="3:9" x14ac:dyDescent="0.3">
      <c r="C99" s="6" t="s">
        <v>44458</v>
      </c>
      <c r="D99" t="s">
        <v>44438</v>
      </c>
      <c r="F99" s="6">
        <v>95</v>
      </c>
      <c r="G99" s="38" t="s">
        <v>44459</v>
      </c>
      <c r="H99" s="9">
        <v>43862</v>
      </c>
      <c r="I99" s="17" t="str">
        <f t="shared" si="3"/>
        <v>Feb-20</v>
      </c>
    </row>
    <row r="100" spans="3:9" x14ac:dyDescent="0.3">
      <c r="C100" s="6" t="s">
        <v>44460</v>
      </c>
      <c r="D100" t="s">
        <v>44438</v>
      </c>
      <c r="F100" s="6">
        <v>96</v>
      </c>
      <c r="G100" s="38" t="s">
        <v>44461</v>
      </c>
      <c r="H100" s="9">
        <v>43891</v>
      </c>
      <c r="I100" s="17" t="str">
        <f t="shared" si="3"/>
        <v>Mar-20</v>
      </c>
    </row>
    <row r="101" spans="3:9" x14ac:dyDescent="0.3">
      <c r="C101" s="6" t="s">
        <v>44462</v>
      </c>
      <c r="D101" t="s">
        <v>44438</v>
      </c>
      <c r="F101" s="6">
        <v>97</v>
      </c>
      <c r="G101" s="38" t="s">
        <v>44463</v>
      </c>
      <c r="H101" s="9">
        <v>43922</v>
      </c>
      <c r="I101" s="17" t="str">
        <f t="shared" si="3"/>
        <v>Apr-20</v>
      </c>
    </row>
    <row r="102" spans="3:9" x14ac:dyDescent="0.3">
      <c r="C102" s="6" t="s">
        <v>44464</v>
      </c>
      <c r="D102" t="s">
        <v>44438</v>
      </c>
      <c r="F102" s="6">
        <v>98</v>
      </c>
      <c r="G102" s="38" t="s">
        <v>44465</v>
      </c>
      <c r="H102" s="9">
        <v>43952</v>
      </c>
      <c r="I102" s="17" t="str">
        <f t="shared" si="3"/>
        <v>May-20</v>
      </c>
    </row>
    <row r="103" spans="3:9" x14ac:dyDescent="0.3">
      <c r="C103" s="6" t="s">
        <v>44466</v>
      </c>
      <c r="D103" t="s">
        <v>44438</v>
      </c>
      <c r="F103" s="6">
        <v>99</v>
      </c>
      <c r="G103" s="38" t="s">
        <v>44467</v>
      </c>
      <c r="H103" s="9">
        <v>43983</v>
      </c>
      <c r="I103" s="17" t="str">
        <f t="shared" si="3"/>
        <v>Jun-20</v>
      </c>
    </row>
    <row r="104" spans="3:9" x14ac:dyDescent="0.3">
      <c r="C104" s="6" t="s">
        <v>44468</v>
      </c>
      <c r="D104" t="s">
        <v>44438</v>
      </c>
      <c r="F104" s="6">
        <v>100</v>
      </c>
      <c r="G104" s="38" t="s">
        <v>44469</v>
      </c>
      <c r="H104" s="9">
        <v>44013</v>
      </c>
      <c r="I104" s="17" t="str">
        <f t="shared" si="3"/>
        <v>Jul-20</v>
      </c>
    </row>
    <row r="105" spans="3:9" x14ac:dyDescent="0.3">
      <c r="C105" s="6" t="s">
        <v>44470</v>
      </c>
      <c r="D105" t="s">
        <v>44438</v>
      </c>
      <c r="F105" s="6">
        <v>101</v>
      </c>
      <c r="G105" s="38" t="s">
        <v>44471</v>
      </c>
      <c r="H105" s="9">
        <v>44044</v>
      </c>
      <c r="I105" s="17" t="str">
        <f t="shared" si="3"/>
        <v>Aug-20</v>
      </c>
    </row>
    <row r="106" spans="3:9" x14ac:dyDescent="0.3">
      <c r="C106" s="6" t="s">
        <v>44472</v>
      </c>
      <c r="D106" t="s">
        <v>44438</v>
      </c>
      <c r="F106" s="6">
        <v>102</v>
      </c>
      <c r="G106" s="38" t="s">
        <v>44473</v>
      </c>
      <c r="H106" s="9">
        <v>44075</v>
      </c>
      <c r="I106" s="17" t="str">
        <f t="shared" si="3"/>
        <v>Sep-20</v>
      </c>
    </row>
    <row r="107" spans="3:9" x14ac:dyDescent="0.3">
      <c r="C107" s="6" t="s">
        <v>44474</v>
      </c>
      <c r="D107" t="s">
        <v>44438</v>
      </c>
      <c r="F107" s="6">
        <v>103</v>
      </c>
      <c r="G107" s="38" t="s">
        <v>44475</v>
      </c>
      <c r="H107" s="9">
        <v>44105</v>
      </c>
      <c r="I107" s="17" t="str">
        <f t="shared" si="3"/>
        <v>Oct-20</v>
      </c>
    </row>
    <row r="108" spans="3:9" x14ac:dyDescent="0.3">
      <c r="C108" s="6" t="s">
        <v>44476</v>
      </c>
      <c r="D108" t="s">
        <v>44438</v>
      </c>
      <c r="F108" s="6">
        <v>104</v>
      </c>
      <c r="G108" s="38" t="s">
        <v>44477</v>
      </c>
      <c r="H108" s="9">
        <v>44136</v>
      </c>
      <c r="I108" s="17" t="str">
        <f t="shared" si="3"/>
        <v>Nov-20</v>
      </c>
    </row>
    <row r="109" spans="3:9" x14ac:dyDescent="0.3">
      <c r="C109" s="6" t="s">
        <v>44478</v>
      </c>
      <c r="D109" t="s">
        <v>44438</v>
      </c>
      <c r="F109" s="6">
        <v>105</v>
      </c>
      <c r="G109" s="38" t="s">
        <v>44479</v>
      </c>
      <c r="H109" s="9">
        <v>44166</v>
      </c>
      <c r="I109" s="17" t="str">
        <f t="shared" si="3"/>
        <v>Dec-20</v>
      </c>
    </row>
    <row r="110" spans="3:9" x14ac:dyDescent="0.3">
      <c r="C110" s="6" t="s">
        <v>44480</v>
      </c>
      <c r="D110" t="s">
        <v>44438</v>
      </c>
      <c r="F110" s="6">
        <v>106</v>
      </c>
      <c r="G110" s="38" t="s">
        <v>44481</v>
      </c>
      <c r="H110" s="9">
        <v>44197</v>
      </c>
      <c r="I110" s="17" t="str">
        <f t="shared" si="3"/>
        <v>Jan-21</v>
      </c>
    </row>
    <row r="111" spans="3:9" x14ac:dyDescent="0.3">
      <c r="C111" s="6" t="s">
        <v>44482</v>
      </c>
      <c r="D111" t="s">
        <v>44438</v>
      </c>
      <c r="F111" s="6">
        <v>107</v>
      </c>
      <c r="G111" s="38" t="s">
        <v>44483</v>
      </c>
      <c r="H111" s="9">
        <v>44228</v>
      </c>
      <c r="I111" s="17" t="str">
        <f t="shared" si="3"/>
        <v>Feb-21</v>
      </c>
    </row>
    <row r="112" spans="3:9" x14ac:dyDescent="0.3">
      <c r="C112" s="6" t="s">
        <v>44484</v>
      </c>
      <c r="D112" t="s">
        <v>44438</v>
      </c>
      <c r="F112" s="6">
        <v>108</v>
      </c>
      <c r="G112" s="38" t="s">
        <v>44485</v>
      </c>
      <c r="H112" s="9">
        <v>44256</v>
      </c>
      <c r="I112" s="17" t="str">
        <f t="shared" si="3"/>
        <v>Mar-21</v>
      </c>
    </row>
    <row r="113" spans="3:9" x14ac:dyDescent="0.3">
      <c r="C113" s="6" t="s">
        <v>44486</v>
      </c>
      <c r="D113" t="s">
        <v>44438</v>
      </c>
      <c r="F113" s="6">
        <v>109</v>
      </c>
      <c r="G113" s="38" t="s">
        <v>44487</v>
      </c>
      <c r="H113" s="9">
        <v>44287</v>
      </c>
      <c r="I113" s="17" t="str">
        <f t="shared" si="3"/>
        <v>Apr-21</v>
      </c>
    </row>
    <row r="114" spans="3:9" x14ac:dyDescent="0.3">
      <c r="C114" s="6" t="s">
        <v>44488</v>
      </c>
      <c r="F114" s="6">
        <v>110</v>
      </c>
      <c r="G114" s="38" t="s">
        <v>44489</v>
      </c>
      <c r="H114" s="9">
        <v>44317</v>
      </c>
      <c r="I114" s="17" t="str">
        <f t="shared" si="3"/>
        <v>May-21</v>
      </c>
    </row>
    <row r="115" spans="3:9" x14ac:dyDescent="0.3">
      <c r="C115" s="6" t="s">
        <v>44490</v>
      </c>
      <c r="F115" s="6">
        <v>111</v>
      </c>
      <c r="G115" s="38" t="s">
        <v>44491</v>
      </c>
      <c r="H115" s="9">
        <v>44348</v>
      </c>
      <c r="I115" s="17" t="str">
        <f t="shared" si="3"/>
        <v>Jun-21</v>
      </c>
    </row>
    <row r="116" spans="3:9" x14ac:dyDescent="0.3">
      <c r="C116" s="6" t="s">
        <v>44492</v>
      </c>
      <c r="F116" s="6">
        <v>112</v>
      </c>
      <c r="G116" s="38" t="s">
        <v>44493</v>
      </c>
      <c r="H116" s="9">
        <v>44378</v>
      </c>
      <c r="I116" s="17" t="str">
        <f t="shared" si="3"/>
        <v>Jul-21</v>
      </c>
    </row>
    <row r="117" spans="3:9" x14ac:dyDescent="0.3">
      <c r="C117" s="6" t="s">
        <v>44494</v>
      </c>
      <c r="F117" s="6">
        <v>113</v>
      </c>
      <c r="G117" s="38" t="s">
        <v>44495</v>
      </c>
      <c r="H117" s="9">
        <v>44409</v>
      </c>
      <c r="I117" s="17" t="str">
        <f t="shared" si="3"/>
        <v>Aug-21</v>
      </c>
    </row>
    <row r="118" spans="3:9" x14ac:dyDescent="0.3">
      <c r="C118" s="6" t="s">
        <v>44496</v>
      </c>
      <c r="F118" s="6">
        <v>114</v>
      </c>
      <c r="G118" s="38" t="s">
        <v>44497</v>
      </c>
      <c r="H118" s="9">
        <v>44440</v>
      </c>
      <c r="I118" s="17" t="str">
        <f t="shared" si="3"/>
        <v>Sep-21</v>
      </c>
    </row>
    <row r="119" spans="3:9" x14ac:dyDescent="0.3">
      <c r="C119" s="6" t="s">
        <v>44498</v>
      </c>
      <c r="F119" s="6">
        <v>115</v>
      </c>
      <c r="G119" s="38" t="s">
        <v>44499</v>
      </c>
      <c r="H119" s="9">
        <v>44470</v>
      </c>
      <c r="I119" s="17" t="str">
        <f t="shared" si="3"/>
        <v>Oct-21</v>
      </c>
    </row>
    <row r="120" spans="3:9" x14ac:dyDescent="0.3">
      <c r="C120" s="6" t="s">
        <v>44500</v>
      </c>
      <c r="F120" s="6">
        <v>116</v>
      </c>
      <c r="G120" s="38" t="s">
        <v>44501</v>
      </c>
      <c r="H120" s="9">
        <v>44501</v>
      </c>
      <c r="I120" s="17" t="str">
        <f t="shared" si="3"/>
        <v>Nov-21</v>
      </c>
    </row>
    <row r="121" spans="3:9" x14ac:dyDescent="0.3">
      <c r="C121" s="6" t="s">
        <v>44502</v>
      </c>
      <c r="F121" s="6">
        <v>117</v>
      </c>
      <c r="G121" s="38" t="s">
        <v>44503</v>
      </c>
      <c r="H121" s="9">
        <v>44531</v>
      </c>
      <c r="I121" s="17" t="str">
        <f t="shared" si="3"/>
        <v>Dec-21</v>
      </c>
    </row>
    <row r="122" spans="3:9" x14ac:dyDescent="0.3">
      <c r="C122" s="6" t="s">
        <v>44504</v>
      </c>
      <c r="F122" s="6">
        <v>118</v>
      </c>
      <c r="G122" s="38" t="s">
        <v>44505</v>
      </c>
      <c r="H122" s="9">
        <v>44562</v>
      </c>
      <c r="I122" s="17" t="str">
        <f t="shared" si="3"/>
        <v>Jan-22</v>
      </c>
    </row>
    <row r="123" spans="3:9" x14ac:dyDescent="0.3">
      <c r="C123" s="6" t="s">
        <v>44506</v>
      </c>
      <c r="F123" s="6">
        <v>119</v>
      </c>
      <c r="G123" s="38" t="s">
        <v>44507</v>
      </c>
      <c r="H123" s="9">
        <v>44593</v>
      </c>
      <c r="I123" s="17" t="str">
        <f t="shared" si="3"/>
        <v>Feb-22</v>
      </c>
    </row>
    <row r="124" spans="3:9" x14ac:dyDescent="0.3">
      <c r="C124" s="6" t="s">
        <v>44508</v>
      </c>
      <c r="D124" t="s">
        <v>44509</v>
      </c>
      <c r="F124" s="6">
        <v>120</v>
      </c>
      <c r="G124" s="38" t="s">
        <v>44510</v>
      </c>
      <c r="H124" s="9">
        <v>44621</v>
      </c>
      <c r="I124" s="17" t="str">
        <f t="shared" si="3"/>
        <v>Mar-22</v>
      </c>
    </row>
    <row r="125" spans="3:9" x14ac:dyDescent="0.3">
      <c r="C125" s="6" t="s">
        <v>44511</v>
      </c>
      <c r="D125" t="s">
        <v>44228</v>
      </c>
      <c r="F125" s="6">
        <v>121</v>
      </c>
      <c r="G125" s="38" t="s">
        <v>44512</v>
      </c>
      <c r="H125" s="9">
        <v>44652</v>
      </c>
      <c r="I125" s="17" t="str">
        <f t="shared" si="3"/>
        <v>Apr-22</v>
      </c>
    </row>
    <row r="126" spans="3:9" x14ac:dyDescent="0.3">
      <c r="C126" s="6" t="s">
        <v>44513</v>
      </c>
      <c r="D126" t="s">
        <v>44244</v>
      </c>
      <c r="F126" s="6">
        <v>122</v>
      </c>
      <c r="G126" s="38" t="s">
        <v>44514</v>
      </c>
      <c r="H126" s="9">
        <v>44682</v>
      </c>
      <c r="I126" s="17" t="str">
        <f t="shared" si="3"/>
        <v>May-22</v>
      </c>
    </row>
    <row r="127" spans="3:9" x14ac:dyDescent="0.3">
      <c r="C127" s="6" t="s">
        <v>44515</v>
      </c>
      <c r="D127" t="s">
        <v>44256</v>
      </c>
      <c r="F127" s="6">
        <v>123</v>
      </c>
      <c r="G127" s="38" t="s">
        <v>44516</v>
      </c>
      <c r="H127" s="9">
        <v>44713</v>
      </c>
      <c r="I127" s="17" t="str">
        <f t="shared" si="3"/>
        <v>Jun-22</v>
      </c>
    </row>
    <row r="128" spans="3:9" x14ac:dyDescent="0.3">
      <c r="C128" s="6" t="s">
        <v>44517</v>
      </c>
      <c r="D128" t="s">
        <v>44260</v>
      </c>
      <c r="F128" s="6">
        <v>124</v>
      </c>
      <c r="G128" s="38" t="s">
        <v>44518</v>
      </c>
      <c r="H128" s="9">
        <v>44743</v>
      </c>
      <c r="I128" s="17" t="str">
        <f t="shared" si="3"/>
        <v>Jul-22</v>
      </c>
    </row>
    <row r="129" spans="3:9" x14ac:dyDescent="0.3">
      <c r="C129" s="6" t="s">
        <v>44519</v>
      </c>
      <c r="D129" t="s">
        <v>44275</v>
      </c>
      <c r="F129" s="6">
        <v>125</v>
      </c>
      <c r="G129" s="38" t="s">
        <v>44520</v>
      </c>
      <c r="H129" s="9">
        <v>44774</v>
      </c>
      <c r="I129" s="17" t="str">
        <f t="shared" si="3"/>
        <v>Aug-22</v>
      </c>
    </row>
    <row r="130" spans="3:9" x14ac:dyDescent="0.3">
      <c r="C130" s="6" t="s">
        <v>44521</v>
      </c>
      <c r="D130" t="s">
        <v>44351</v>
      </c>
      <c r="F130" s="6">
        <v>126</v>
      </c>
      <c r="G130" s="38" t="s">
        <v>14</v>
      </c>
      <c r="H130" s="9">
        <v>44805</v>
      </c>
      <c r="I130" s="17" t="str">
        <f t="shared" si="3"/>
        <v>Sep-22</v>
      </c>
    </row>
    <row r="131" spans="3:9" x14ac:dyDescent="0.3">
      <c r="C131" s="6" t="s">
        <v>44522</v>
      </c>
      <c r="D131" t="s">
        <v>44300</v>
      </c>
      <c r="F131" s="6">
        <v>127</v>
      </c>
      <c r="G131" s="38" t="s">
        <v>44523</v>
      </c>
      <c r="H131" s="9">
        <v>44835</v>
      </c>
      <c r="I131" s="17" t="str">
        <f t="shared" si="3"/>
        <v>Oct-22</v>
      </c>
    </row>
    <row r="132" spans="3:9" x14ac:dyDescent="0.3">
      <c r="C132" s="6" t="s">
        <v>44524</v>
      </c>
      <c r="D132" t="s">
        <v>44356</v>
      </c>
      <c r="F132" s="6">
        <v>128</v>
      </c>
      <c r="G132" s="38" t="s">
        <v>44525</v>
      </c>
      <c r="H132" s="9">
        <v>44866</v>
      </c>
      <c r="I132" s="17" t="str">
        <f t="shared" si="3"/>
        <v>Nov-22</v>
      </c>
    </row>
    <row r="133" spans="3:9" x14ac:dyDescent="0.3">
      <c r="C133" s="6" t="s">
        <v>44526</v>
      </c>
      <c r="D133" t="s">
        <v>44438</v>
      </c>
      <c r="F133" s="6">
        <v>129</v>
      </c>
      <c r="G133" s="38" t="s">
        <v>44527</v>
      </c>
      <c r="H133" s="9">
        <v>44896</v>
      </c>
      <c r="I133" s="17" t="str">
        <f t="shared" si="3"/>
        <v>Dec-22</v>
      </c>
    </row>
    <row r="134" spans="3:9" x14ac:dyDescent="0.3">
      <c r="C134" s="6" t="s">
        <v>44528</v>
      </c>
      <c r="D134" t="s">
        <v>44438</v>
      </c>
      <c r="F134" s="6">
        <v>130</v>
      </c>
      <c r="G134" s="38" t="s">
        <v>44529</v>
      </c>
      <c r="H134" s="9">
        <v>44927</v>
      </c>
      <c r="I134" s="17" t="str">
        <f t="shared" si="3"/>
        <v>Jan-23</v>
      </c>
    </row>
    <row r="135" spans="3:9" x14ac:dyDescent="0.3">
      <c r="C135" s="6" t="s">
        <v>44530</v>
      </c>
      <c r="D135" t="s">
        <v>44438</v>
      </c>
      <c r="F135" s="6">
        <v>131</v>
      </c>
      <c r="G135" s="38" t="s">
        <v>44531</v>
      </c>
      <c r="H135" s="9">
        <v>44958</v>
      </c>
      <c r="I135" s="17" t="str">
        <f t="shared" si="3"/>
        <v>Feb-23</v>
      </c>
    </row>
    <row r="136" spans="3:9" x14ac:dyDescent="0.3">
      <c r="C136" s="6" t="s">
        <v>44532</v>
      </c>
      <c r="D136" t="s">
        <v>44438</v>
      </c>
      <c r="F136" s="6">
        <v>132</v>
      </c>
      <c r="G136" s="38" t="s">
        <v>44533</v>
      </c>
      <c r="H136" s="9">
        <v>44986</v>
      </c>
      <c r="I136" s="17" t="str">
        <f t="shared" si="3"/>
        <v>Mar-23</v>
      </c>
    </row>
    <row r="137" spans="3:9" x14ac:dyDescent="0.3">
      <c r="C137" s="6" t="s">
        <v>44534</v>
      </c>
      <c r="D137" t="s">
        <v>44438</v>
      </c>
      <c r="F137" s="6">
        <v>133</v>
      </c>
      <c r="G137" s="38" t="s">
        <v>44535</v>
      </c>
      <c r="H137" s="9">
        <v>45017</v>
      </c>
      <c r="I137" s="17" t="str">
        <f t="shared" si="3"/>
        <v>Apr-23</v>
      </c>
    </row>
    <row r="138" spans="3:9" x14ac:dyDescent="0.3">
      <c r="C138" s="6" t="s">
        <v>44536</v>
      </c>
      <c r="D138" t="s">
        <v>44438</v>
      </c>
      <c r="F138" s="6">
        <v>134</v>
      </c>
      <c r="G138" s="38" t="s">
        <v>44537</v>
      </c>
      <c r="H138" s="9">
        <v>45047</v>
      </c>
      <c r="I138" s="17" t="str">
        <f t="shared" si="3"/>
        <v>May-23</v>
      </c>
    </row>
    <row r="139" spans="3:9" x14ac:dyDescent="0.3">
      <c r="C139" s="6" t="s">
        <v>44538</v>
      </c>
      <c r="D139" t="s">
        <v>44438</v>
      </c>
      <c r="F139" s="6">
        <v>135</v>
      </c>
      <c r="G139" s="38" t="s">
        <v>44539</v>
      </c>
      <c r="H139" s="9">
        <v>45078</v>
      </c>
      <c r="I139" s="17" t="str">
        <f t="shared" si="3"/>
        <v>Jun-23</v>
      </c>
    </row>
    <row r="140" spans="3:9" x14ac:dyDescent="0.3">
      <c r="C140" s="6" t="s">
        <v>44540</v>
      </c>
      <c r="D140" t="s">
        <v>44438</v>
      </c>
      <c r="F140" s="6">
        <v>136</v>
      </c>
      <c r="G140" s="38" t="s">
        <v>44541</v>
      </c>
      <c r="H140" s="9">
        <v>45108</v>
      </c>
      <c r="I140" s="17" t="str">
        <f t="shared" si="3"/>
        <v>Jul-23</v>
      </c>
    </row>
    <row r="141" spans="3:9" x14ac:dyDescent="0.3">
      <c r="C141" s="6" t="s">
        <v>44542</v>
      </c>
      <c r="D141" t="s">
        <v>44438</v>
      </c>
      <c r="F141" s="6">
        <v>137</v>
      </c>
      <c r="G141" s="38" t="s">
        <v>15</v>
      </c>
      <c r="H141" s="9">
        <v>45139</v>
      </c>
      <c r="I141" s="17" t="str">
        <f t="shared" si="3"/>
        <v>Aug-23</v>
      </c>
    </row>
    <row r="142" spans="3:9" x14ac:dyDescent="0.3">
      <c r="C142" s="6" t="s">
        <v>44543</v>
      </c>
      <c r="D142" t="s">
        <v>44438</v>
      </c>
      <c r="F142" s="6">
        <v>138</v>
      </c>
      <c r="G142" s="38" t="s">
        <v>11</v>
      </c>
      <c r="H142" s="9">
        <v>45170</v>
      </c>
      <c r="I142" s="17" t="str">
        <f t="shared" si="3"/>
        <v>Sep-23</v>
      </c>
    </row>
    <row r="143" spans="3:9" x14ac:dyDescent="0.3">
      <c r="C143" s="6" t="s">
        <v>44544</v>
      </c>
      <c r="D143" t="s">
        <v>44438</v>
      </c>
      <c r="F143" s="6">
        <v>139</v>
      </c>
      <c r="G143" s="38" t="s">
        <v>44545</v>
      </c>
      <c r="H143" s="9">
        <v>45200</v>
      </c>
      <c r="I143" s="17" t="str">
        <f t="shared" si="3"/>
        <v>Oct-23</v>
      </c>
    </row>
    <row r="144" spans="3:9" x14ac:dyDescent="0.3">
      <c r="C144" s="6" t="s">
        <v>44546</v>
      </c>
      <c r="D144" t="s">
        <v>44438</v>
      </c>
      <c r="F144" s="6">
        <v>140</v>
      </c>
      <c r="G144" s="38" t="s">
        <v>44547</v>
      </c>
      <c r="H144" s="9">
        <v>45231</v>
      </c>
      <c r="I144" s="17" t="str">
        <f t="shared" si="3"/>
        <v>Nov-23</v>
      </c>
    </row>
    <row r="145" spans="3:9" x14ac:dyDescent="0.3">
      <c r="C145" s="6" t="s">
        <v>44548</v>
      </c>
      <c r="D145" t="s">
        <v>44438</v>
      </c>
      <c r="F145" s="6">
        <v>141</v>
      </c>
      <c r="G145" s="38" t="s">
        <v>44549</v>
      </c>
      <c r="H145" s="9">
        <v>45261</v>
      </c>
      <c r="I145" s="17" t="str">
        <f t="shared" si="3"/>
        <v>Dec-23</v>
      </c>
    </row>
    <row r="146" spans="3:9" x14ac:dyDescent="0.3">
      <c r="C146" s="6" t="s">
        <v>44550</v>
      </c>
      <c r="D146" t="s">
        <v>44438</v>
      </c>
      <c r="F146" s="6">
        <v>142</v>
      </c>
      <c r="G146" s="38" t="s">
        <v>44551</v>
      </c>
      <c r="H146" s="9">
        <v>45292</v>
      </c>
      <c r="I146" s="17" t="str">
        <f t="shared" si="3"/>
        <v>Jan-24</v>
      </c>
    </row>
    <row r="147" spans="3:9" x14ac:dyDescent="0.3">
      <c r="C147" s="6" t="s">
        <v>44552</v>
      </c>
      <c r="D147" t="s">
        <v>44438</v>
      </c>
      <c r="F147" s="6">
        <v>143</v>
      </c>
      <c r="G147" s="38" t="s">
        <v>44553</v>
      </c>
      <c r="H147" s="9">
        <v>45323</v>
      </c>
      <c r="I147" s="17" t="str">
        <f t="shared" ref="I147:I169" si="4">G147</f>
        <v>Feb-24</v>
      </c>
    </row>
    <row r="148" spans="3:9" x14ac:dyDescent="0.3">
      <c r="C148" s="6" t="s">
        <v>44554</v>
      </c>
      <c r="D148" t="s">
        <v>44438</v>
      </c>
      <c r="F148" s="6">
        <v>144</v>
      </c>
      <c r="G148" s="38" t="s">
        <v>44555</v>
      </c>
      <c r="H148" s="9">
        <v>45352</v>
      </c>
      <c r="I148" s="17" t="str">
        <f t="shared" si="4"/>
        <v>Mar-24</v>
      </c>
    </row>
    <row r="149" spans="3:9" x14ac:dyDescent="0.3">
      <c r="C149" s="6" t="s">
        <v>44556</v>
      </c>
      <c r="D149" t="s">
        <v>44438</v>
      </c>
      <c r="F149" s="6">
        <v>145</v>
      </c>
      <c r="G149" s="38" t="s">
        <v>44557</v>
      </c>
      <c r="H149" s="9">
        <v>45383</v>
      </c>
      <c r="I149" s="17" t="str">
        <f t="shared" si="4"/>
        <v>Apr-24</v>
      </c>
    </row>
    <row r="150" spans="3:9" x14ac:dyDescent="0.3">
      <c r="C150" s="6" t="s">
        <v>44558</v>
      </c>
      <c r="D150" t="s">
        <v>44438</v>
      </c>
      <c r="F150" s="6">
        <v>146</v>
      </c>
      <c r="G150" s="38" t="s">
        <v>44559</v>
      </c>
      <c r="H150" s="9">
        <v>45413</v>
      </c>
      <c r="I150" s="17" t="str">
        <f t="shared" si="4"/>
        <v>May-24</v>
      </c>
    </row>
    <row r="151" spans="3:9" x14ac:dyDescent="0.3">
      <c r="C151" s="6" t="s">
        <v>44560</v>
      </c>
      <c r="D151" t="s">
        <v>44438</v>
      </c>
      <c r="F151" s="6">
        <v>147</v>
      </c>
      <c r="G151" s="38" t="s">
        <v>44561</v>
      </c>
      <c r="H151" s="9">
        <v>45444</v>
      </c>
      <c r="I151" s="17" t="str">
        <f t="shared" si="4"/>
        <v>Jun-24</v>
      </c>
    </row>
    <row r="152" spans="3:9" x14ac:dyDescent="0.3">
      <c r="C152" s="6" t="s">
        <v>44562</v>
      </c>
      <c r="D152" t="s">
        <v>44438</v>
      </c>
      <c r="F152" s="6">
        <v>148</v>
      </c>
      <c r="G152" s="38" t="s">
        <v>44563</v>
      </c>
      <c r="H152" s="9">
        <v>45474</v>
      </c>
      <c r="I152" s="17" t="str">
        <f t="shared" si="4"/>
        <v>Jul-24</v>
      </c>
    </row>
    <row r="153" spans="3:9" x14ac:dyDescent="0.3">
      <c r="C153" s="6" t="s">
        <v>44564</v>
      </c>
      <c r="D153" t="s">
        <v>44438</v>
      </c>
      <c r="F153" s="6">
        <v>149</v>
      </c>
      <c r="G153" s="38" t="s">
        <v>13</v>
      </c>
      <c r="H153" s="9">
        <v>45505</v>
      </c>
      <c r="I153" s="17" t="str">
        <f t="shared" si="4"/>
        <v>Aug-24</v>
      </c>
    </row>
    <row r="154" spans="3:9" x14ac:dyDescent="0.3">
      <c r="C154" s="6" t="s">
        <v>44565</v>
      </c>
      <c r="F154" s="6">
        <v>150</v>
      </c>
      <c r="G154" s="38" t="s">
        <v>44566</v>
      </c>
      <c r="H154" s="9">
        <v>45536</v>
      </c>
      <c r="I154" s="17" t="str">
        <f t="shared" si="4"/>
        <v>Sep-24</v>
      </c>
    </row>
    <row r="155" spans="3:9" x14ac:dyDescent="0.3">
      <c r="C155" s="6" t="s">
        <v>44567</v>
      </c>
      <c r="F155" s="6">
        <v>151</v>
      </c>
      <c r="G155" s="38" t="s">
        <v>44568</v>
      </c>
      <c r="H155" s="9">
        <v>45566</v>
      </c>
      <c r="I155" s="17" t="str">
        <f t="shared" si="4"/>
        <v>Oct-24</v>
      </c>
    </row>
    <row r="156" spans="3:9" x14ac:dyDescent="0.3">
      <c r="C156" s="6" t="s">
        <v>44569</v>
      </c>
      <c r="F156" s="6">
        <v>152</v>
      </c>
      <c r="G156" s="38" t="s">
        <v>44570</v>
      </c>
      <c r="H156" s="9">
        <v>45597</v>
      </c>
      <c r="I156" s="17" t="str">
        <f t="shared" si="4"/>
        <v>Nov-24</v>
      </c>
    </row>
    <row r="157" spans="3:9" x14ac:dyDescent="0.3">
      <c r="C157" s="6" t="s">
        <v>44571</v>
      </c>
      <c r="F157" s="6">
        <v>153</v>
      </c>
      <c r="G157" s="38" t="s">
        <v>44572</v>
      </c>
      <c r="H157" s="9">
        <v>45627</v>
      </c>
      <c r="I157" s="17" t="str">
        <f t="shared" si="4"/>
        <v>Dec-24</v>
      </c>
    </row>
    <row r="158" spans="3:9" x14ac:dyDescent="0.3">
      <c r="C158" s="6" t="s">
        <v>44573</v>
      </c>
      <c r="F158" s="6">
        <v>154</v>
      </c>
      <c r="G158" s="38" t="s">
        <v>44574</v>
      </c>
      <c r="H158" s="9">
        <v>45658</v>
      </c>
      <c r="I158" s="17" t="str">
        <f t="shared" si="4"/>
        <v>Jan-25</v>
      </c>
    </row>
    <row r="159" spans="3:9" x14ac:dyDescent="0.3">
      <c r="C159" s="6" t="s">
        <v>44575</v>
      </c>
      <c r="F159" s="6">
        <v>155</v>
      </c>
      <c r="G159" s="38" t="s">
        <v>44576</v>
      </c>
      <c r="H159" s="9">
        <v>45689</v>
      </c>
      <c r="I159" s="17" t="str">
        <f t="shared" si="4"/>
        <v>Feb-25</v>
      </c>
    </row>
    <row r="160" spans="3:9" x14ac:dyDescent="0.3">
      <c r="C160" s="6" t="s">
        <v>44577</v>
      </c>
      <c r="F160" s="6">
        <v>156</v>
      </c>
      <c r="G160" s="38" t="s">
        <v>44578</v>
      </c>
      <c r="H160" s="9">
        <v>45717</v>
      </c>
      <c r="I160" s="17" t="str">
        <f t="shared" si="4"/>
        <v>Mar-25</v>
      </c>
    </row>
    <row r="161" spans="3:9" x14ac:dyDescent="0.3">
      <c r="C161" s="6" t="s">
        <v>44579</v>
      </c>
      <c r="F161" s="6">
        <v>157</v>
      </c>
      <c r="G161" s="38" t="s">
        <v>44580</v>
      </c>
      <c r="H161" s="9">
        <v>45748</v>
      </c>
      <c r="I161" s="17" t="str">
        <f t="shared" si="4"/>
        <v>Apr-25</v>
      </c>
    </row>
    <row r="162" spans="3:9" x14ac:dyDescent="0.3">
      <c r="C162" s="6" t="s">
        <v>44581</v>
      </c>
      <c r="F162" s="6">
        <v>158</v>
      </c>
      <c r="G162" s="38" t="s">
        <v>44582</v>
      </c>
      <c r="H162" s="9">
        <v>45778</v>
      </c>
      <c r="I162" s="17" t="str">
        <f t="shared" si="4"/>
        <v>May-25</v>
      </c>
    </row>
    <row r="163" spans="3:9" x14ac:dyDescent="0.3">
      <c r="C163" s="6" t="s">
        <v>44583</v>
      </c>
      <c r="F163" s="6">
        <v>159</v>
      </c>
      <c r="G163" s="38" t="s">
        <v>44584</v>
      </c>
      <c r="H163" s="9">
        <v>45809</v>
      </c>
      <c r="I163" s="17" t="str">
        <f t="shared" si="4"/>
        <v>Jun-25</v>
      </c>
    </row>
    <row r="164" spans="3:9" x14ac:dyDescent="0.3">
      <c r="C164" s="6" t="s">
        <v>44585</v>
      </c>
      <c r="D164" t="s">
        <v>44586</v>
      </c>
      <c r="F164" s="6">
        <v>160</v>
      </c>
      <c r="G164" s="38" t="s">
        <v>44587</v>
      </c>
      <c r="H164" s="9">
        <v>45839</v>
      </c>
      <c r="I164" s="17" t="str">
        <f t="shared" si="4"/>
        <v>Jul-25</v>
      </c>
    </row>
    <row r="165" spans="3:9" x14ac:dyDescent="0.3">
      <c r="C165" s="6" t="s">
        <v>44588</v>
      </c>
      <c r="D165" t="s">
        <v>44232</v>
      </c>
      <c r="F165" s="6">
        <v>161</v>
      </c>
      <c r="G165" s="38" t="s">
        <v>44589</v>
      </c>
      <c r="H165" s="9">
        <v>45870</v>
      </c>
      <c r="I165" s="17" t="str">
        <f t="shared" si="4"/>
        <v>Aug-25</v>
      </c>
    </row>
    <row r="166" spans="3:9" x14ac:dyDescent="0.3">
      <c r="C166" s="6" t="s">
        <v>44590</v>
      </c>
      <c r="D166" t="s">
        <v>44236</v>
      </c>
      <c r="F166" s="6">
        <v>162</v>
      </c>
      <c r="G166" s="38" t="s">
        <v>44591</v>
      </c>
      <c r="H166" s="9">
        <v>45901</v>
      </c>
      <c r="I166" s="17" t="str">
        <f t="shared" si="4"/>
        <v>Sep-25</v>
      </c>
    </row>
    <row r="167" spans="3:9" x14ac:dyDescent="0.3">
      <c r="C167" s="6" t="s">
        <v>44592</v>
      </c>
      <c r="D167" t="s">
        <v>44244</v>
      </c>
      <c r="F167" s="6">
        <v>163</v>
      </c>
      <c r="G167" s="38" t="s">
        <v>44593</v>
      </c>
      <c r="H167" s="9">
        <v>45931</v>
      </c>
      <c r="I167" s="17" t="str">
        <f t="shared" si="4"/>
        <v>Oct-25</v>
      </c>
    </row>
    <row r="168" spans="3:9" x14ac:dyDescent="0.3">
      <c r="C168" s="6" t="s">
        <v>44594</v>
      </c>
      <c r="D168" t="s">
        <v>44256</v>
      </c>
      <c r="F168" s="6">
        <v>164</v>
      </c>
      <c r="G168" s="38" t="s">
        <v>44595</v>
      </c>
      <c r="H168" s="9">
        <v>45962</v>
      </c>
      <c r="I168" s="17" t="str">
        <f t="shared" si="4"/>
        <v>Nov-25</v>
      </c>
    </row>
    <row r="169" spans="3:9" x14ac:dyDescent="0.3">
      <c r="C169" s="6" t="s">
        <v>44596</v>
      </c>
      <c r="D169" t="s">
        <v>44260</v>
      </c>
      <c r="F169" s="6">
        <v>165</v>
      </c>
      <c r="G169" s="38" t="s">
        <v>44597</v>
      </c>
      <c r="H169" s="9">
        <v>45992</v>
      </c>
      <c r="I169" s="17" t="str">
        <f t="shared" si="4"/>
        <v>Dec-25</v>
      </c>
    </row>
    <row r="170" spans="3:9" x14ac:dyDescent="0.3">
      <c r="C170" s="6" t="s">
        <v>44598</v>
      </c>
      <c r="D170" t="s">
        <v>44272</v>
      </c>
      <c r="F170" s="6"/>
    </row>
    <row r="171" spans="3:9" x14ac:dyDescent="0.3">
      <c r="C171" s="6" t="s">
        <v>44599</v>
      </c>
      <c r="D171" t="s">
        <v>44303</v>
      </c>
    </row>
    <row r="172" spans="3:9" x14ac:dyDescent="0.3">
      <c r="C172" s="6" t="s">
        <v>44600</v>
      </c>
      <c r="D172" t="s">
        <v>44438</v>
      </c>
    </row>
    <row r="173" spans="3:9" x14ac:dyDescent="0.3">
      <c r="C173" s="6" t="s">
        <v>44601</v>
      </c>
      <c r="D173" t="s">
        <v>44438</v>
      </c>
    </row>
    <row r="174" spans="3:9" x14ac:dyDescent="0.3">
      <c r="C174" s="6" t="s">
        <v>44602</v>
      </c>
      <c r="D174" t="s">
        <v>44438</v>
      </c>
    </row>
    <row r="175" spans="3:9" x14ac:dyDescent="0.3">
      <c r="C175" s="6" t="s">
        <v>44603</v>
      </c>
      <c r="D175" t="s">
        <v>44438</v>
      </c>
    </row>
    <row r="176" spans="3:9" x14ac:dyDescent="0.3">
      <c r="C176" s="6" t="s">
        <v>44604</v>
      </c>
      <c r="D176" t="s">
        <v>44438</v>
      </c>
    </row>
    <row r="177" spans="3:4" x14ac:dyDescent="0.3">
      <c r="C177" s="6" t="s">
        <v>44605</v>
      </c>
      <c r="D177" t="s">
        <v>44438</v>
      </c>
    </row>
    <row r="178" spans="3:4" x14ac:dyDescent="0.3">
      <c r="C178" s="6" t="s">
        <v>44606</v>
      </c>
      <c r="D178" t="s">
        <v>44438</v>
      </c>
    </row>
    <row r="179" spans="3:4" x14ac:dyDescent="0.3">
      <c r="C179" s="6" t="s">
        <v>44607</v>
      </c>
      <c r="D179" t="s">
        <v>44438</v>
      </c>
    </row>
    <row r="180" spans="3:4" x14ac:dyDescent="0.3">
      <c r="C180" s="6" t="s">
        <v>44608</v>
      </c>
      <c r="D180" t="s">
        <v>44438</v>
      </c>
    </row>
    <row r="181" spans="3:4" x14ac:dyDescent="0.3">
      <c r="C181" s="6" t="s">
        <v>44609</v>
      </c>
      <c r="D181" t="s">
        <v>44438</v>
      </c>
    </row>
    <row r="182" spans="3:4" x14ac:dyDescent="0.3">
      <c r="C182" s="6" t="s">
        <v>44610</v>
      </c>
      <c r="D182" t="s">
        <v>44438</v>
      </c>
    </row>
    <row r="183" spans="3:4" x14ac:dyDescent="0.3">
      <c r="C183" s="6" t="s">
        <v>44611</v>
      </c>
      <c r="D183" t="s">
        <v>44438</v>
      </c>
    </row>
    <row r="184" spans="3:4" x14ac:dyDescent="0.3">
      <c r="C184" s="6" t="s">
        <v>44612</v>
      </c>
      <c r="D184" t="s">
        <v>44438</v>
      </c>
    </row>
    <row r="185" spans="3:4" x14ac:dyDescent="0.3">
      <c r="C185" s="6" t="s">
        <v>44613</v>
      </c>
      <c r="D185" t="s">
        <v>44438</v>
      </c>
    </row>
    <row r="186" spans="3:4" x14ac:dyDescent="0.3">
      <c r="C186" s="6" t="s">
        <v>44614</v>
      </c>
      <c r="D186" t="s">
        <v>44438</v>
      </c>
    </row>
    <row r="187" spans="3:4" x14ac:dyDescent="0.3">
      <c r="C187" s="6" t="s">
        <v>44615</v>
      </c>
      <c r="D187" t="s">
        <v>44438</v>
      </c>
    </row>
    <row r="188" spans="3:4" x14ac:dyDescent="0.3">
      <c r="C188" s="6" t="s">
        <v>44616</v>
      </c>
      <c r="D188" t="s">
        <v>44438</v>
      </c>
    </row>
    <row r="189" spans="3:4" x14ac:dyDescent="0.3">
      <c r="C189" s="6" t="s">
        <v>44617</v>
      </c>
      <c r="D189" t="s">
        <v>44438</v>
      </c>
    </row>
    <row r="190" spans="3:4" x14ac:dyDescent="0.3">
      <c r="C190" s="6" t="s">
        <v>44618</v>
      </c>
      <c r="D190" t="s">
        <v>44438</v>
      </c>
    </row>
    <row r="191" spans="3:4" x14ac:dyDescent="0.3">
      <c r="C191" s="6" t="s">
        <v>44619</v>
      </c>
      <c r="D191" t="s">
        <v>44438</v>
      </c>
    </row>
    <row r="192" spans="3:4" x14ac:dyDescent="0.3">
      <c r="C192" s="6" t="s">
        <v>44620</v>
      </c>
      <c r="D192" t="s">
        <v>44438</v>
      </c>
    </row>
    <row r="193" spans="3:4" x14ac:dyDescent="0.3">
      <c r="C193" s="6" t="s">
        <v>44621</v>
      </c>
      <c r="D193" t="s">
        <v>44438</v>
      </c>
    </row>
    <row r="194" spans="3:4" x14ac:dyDescent="0.3">
      <c r="C194" s="6" t="s">
        <v>44622</v>
      </c>
    </row>
    <row r="195" spans="3:4" x14ac:dyDescent="0.3">
      <c r="C195" s="6" t="s">
        <v>44623</v>
      </c>
    </row>
    <row r="196" spans="3:4" x14ac:dyDescent="0.3">
      <c r="C196" s="6" t="s">
        <v>44624</v>
      </c>
    </row>
    <row r="197" spans="3:4" x14ac:dyDescent="0.3">
      <c r="C197" s="6" t="s">
        <v>44625</v>
      </c>
    </row>
    <row r="198" spans="3:4" x14ac:dyDescent="0.3">
      <c r="C198" s="6" t="s">
        <v>44626</v>
      </c>
    </row>
    <row r="199" spans="3:4" x14ac:dyDescent="0.3">
      <c r="C199" s="6" t="s">
        <v>44627</v>
      </c>
    </row>
    <row r="200" spans="3:4" x14ac:dyDescent="0.3">
      <c r="C200" s="6" t="s">
        <v>44628</v>
      </c>
    </row>
    <row r="201" spans="3:4" x14ac:dyDescent="0.3">
      <c r="C201" s="6" t="s">
        <v>44629</v>
      </c>
    </row>
    <row r="202" spans="3:4" x14ac:dyDescent="0.3">
      <c r="C202" s="6" t="s">
        <v>44630</v>
      </c>
    </row>
    <row r="203" spans="3:4" x14ac:dyDescent="0.3">
      <c r="C203" s="6" t="s">
        <v>44631</v>
      </c>
    </row>
    <row r="204" spans="3:4" x14ac:dyDescent="0.3">
      <c r="C204" s="6" t="s">
        <v>44632</v>
      </c>
      <c r="D204" t="s">
        <v>44633</v>
      </c>
    </row>
    <row r="205" spans="3:4" x14ac:dyDescent="0.3">
      <c r="C205" s="6" t="s">
        <v>44634</v>
      </c>
      <c r="D205" t="s">
        <v>44232</v>
      </c>
    </row>
    <row r="206" spans="3:4" x14ac:dyDescent="0.3">
      <c r="C206" s="6" t="s">
        <v>44635</v>
      </c>
      <c r="D206" t="s">
        <v>44272</v>
      </c>
    </row>
    <row r="207" spans="3:4" x14ac:dyDescent="0.3">
      <c r="C207" s="6" t="s">
        <v>44636</v>
      </c>
      <c r="D207" t="s">
        <v>44281</v>
      </c>
    </row>
    <row r="208" spans="3:4" x14ac:dyDescent="0.3">
      <c r="C208" s="6" t="s">
        <v>44637</v>
      </c>
      <c r="D208" t="s">
        <v>44293</v>
      </c>
    </row>
    <row r="209" spans="3:4" x14ac:dyDescent="0.3">
      <c r="C209" s="6" t="s">
        <v>44638</v>
      </c>
      <c r="D209" t="s">
        <v>44296</v>
      </c>
    </row>
    <row r="210" spans="3:4" x14ac:dyDescent="0.3">
      <c r="C210" s="6" t="s">
        <v>44639</v>
      </c>
    </row>
    <row r="211" spans="3:4" x14ac:dyDescent="0.3">
      <c r="C211" s="6" t="s">
        <v>44640</v>
      </c>
    </row>
    <row r="212" spans="3:4" x14ac:dyDescent="0.3">
      <c r="C212" s="6" t="s">
        <v>44641</v>
      </c>
    </row>
    <row r="213" spans="3:4" x14ac:dyDescent="0.3">
      <c r="C213" s="6" t="s">
        <v>44642</v>
      </c>
    </row>
    <row r="214" spans="3:4" x14ac:dyDescent="0.3">
      <c r="C214" s="6" t="s">
        <v>44643</v>
      </c>
    </row>
    <row r="215" spans="3:4" x14ac:dyDescent="0.3">
      <c r="C215" s="6" t="s">
        <v>44644</v>
      </c>
    </row>
    <row r="216" spans="3:4" x14ac:dyDescent="0.3">
      <c r="C216" s="6" t="s">
        <v>44645</v>
      </c>
    </row>
    <row r="217" spans="3:4" x14ac:dyDescent="0.3">
      <c r="C217" s="6" t="s">
        <v>44646</v>
      </c>
    </row>
    <row r="218" spans="3:4" x14ac:dyDescent="0.3">
      <c r="C218" s="6" t="s">
        <v>44647</v>
      </c>
    </row>
    <row r="219" spans="3:4" x14ac:dyDescent="0.3">
      <c r="C219" s="6" t="s">
        <v>44648</v>
      </c>
    </row>
    <row r="220" spans="3:4" x14ac:dyDescent="0.3">
      <c r="C220" s="6" t="s">
        <v>44649</v>
      </c>
    </row>
    <row r="221" spans="3:4" x14ac:dyDescent="0.3">
      <c r="C221" s="6" t="s">
        <v>44650</v>
      </c>
    </row>
    <row r="222" spans="3:4" x14ac:dyDescent="0.3">
      <c r="C222" s="6" t="s">
        <v>44651</v>
      </c>
    </row>
    <row r="223" spans="3:4" x14ac:dyDescent="0.3">
      <c r="C223" s="6" t="s">
        <v>44652</v>
      </c>
    </row>
    <row r="224" spans="3:4" x14ac:dyDescent="0.3">
      <c r="C224" s="6" t="s">
        <v>44653</v>
      </c>
    </row>
    <row r="225" spans="3:3" x14ac:dyDescent="0.3">
      <c r="C225" s="6" t="s">
        <v>44654</v>
      </c>
    </row>
    <row r="226" spans="3:3" x14ac:dyDescent="0.3">
      <c r="C226" s="6" t="s">
        <v>44655</v>
      </c>
    </row>
    <row r="227" spans="3:3" x14ac:dyDescent="0.3">
      <c r="C227" s="6" t="s">
        <v>44656</v>
      </c>
    </row>
    <row r="228" spans="3:3" x14ac:dyDescent="0.3">
      <c r="C228" s="6" t="s">
        <v>44657</v>
      </c>
    </row>
    <row r="229" spans="3:3" x14ac:dyDescent="0.3">
      <c r="C229" s="6" t="s">
        <v>44658</v>
      </c>
    </row>
    <row r="230" spans="3:3" x14ac:dyDescent="0.3">
      <c r="C230" s="6" t="s">
        <v>44659</v>
      </c>
    </row>
    <row r="231" spans="3:3" x14ac:dyDescent="0.3">
      <c r="C231" s="6" t="s">
        <v>44660</v>
      </c>
    </row>
    <row r="232" spans="3:3" x14ac:dyDescent="0.3">
      <c r="C232" s="6" t="s">
        <v>44661</v>
      </c>
    </row>
    <row r="233" spans="3:3" x14ac:dyDescent="0.3">
      <c r="C233" s="6" t="s">
        <v>44662</v>
      </c>
    </row>
    <row r="234" spans="3:3" x14ac:dyDescent="0.3">
      <c r="C234" s="6" t="s">
        <v>44663</v>
      </c>
    </row>
    <row r="235" spans="3:3" x14ac:dyDescent="0.3">
      <c r="C235" s="6" t="s">
        <v>44664</v>
      </c>
    </row>
    <row r="236" spans="3:3" x14ac:dyDescent="0.3">
      <c r="C236" s="6" t="s">
        <v>44665</v>
      </c>
    </row>
    <row r="237" spans="3:3" x14ac:dyDescent="0.3">
      <c r="C237" s="6" t="s">
        <v>44666</v>
      </c>
    </row>
    <row r="238" spans="3:3" x14ac:dyDescent="0.3">
      <c r="C238" s="6" t="s">
        <v>44667</v>
      </c>
    </row>
    <row r="239" spans="3:3" x14ac:dyDescent="0.3">
      <c r="C239" s="6" t="s">
        <v>44668</v>
      </c>
    </row>
    <row r="240" spans="3:3" x14ac:dyDescent="0.3">
      <c r="C240" s="6" t="s">
        <v>44669</v>
      </c>
    </row>
    <row r="241" spans="3:4" x14ac:dyDescent="0.3">
      <c r="C241" s="6" t="s">
        <v>44670</v>
      </c>
    </row>
    <row r="242" spans="3:4" x14ac:dyDescent="0.3">
      <c r="C242" s="6" t="s">
        <v>44671</v>
      </c>
    </row>
    <row r="243" spans="3:4" x14ac:dyDescent="0.3">
      <c r="C243" s="6" t="s">
        <v>44672</v>
      </c>
    </row>
    <row r="244" spans="3:4" x14ac:dyDescent="0.3">
      <c r="C244" s="6" t="s">
        <v>44673</v>
      </c>
      <c r="D244" t="s">
        <v>44674</v>
      </c>
    </row>
    <row r="245" spans="3:4" x14ac:dyDescent="0.3">
      <c r="C245" s="6" t="s">
        <v>44675</v>
      </c>
      <c r="D245" t="s">
        <v>44278</v>
      </c>
    </row>
    <row r="246" spans="3:4" x14ac:dyDescent="0.3">
      <c r="C246" s="6" t="s">
        <v>44676</v>
      </c>
      <c r="D246" t="s">
        <v>44293</v>
      </c>
    </row>
    <row r="247" spans="3:4" x14ac:dyDescent="0.3">
      <c r="C247" s="6" t="s">
        <v>44677</v>
      </c>
      <c r="D247" t="s">
        <v>44333</v>
      </c>
    </row>
    <row r="248" spans="3:4" x14ac:dyDescent="0.3">
      <c r="C248" s="6" t="s">
        <v>44678</v>
      </c>
      <c r="D248" t="s">
        <v>44438</v>
      </c>
    </row>
    <row r="249" spans="3:4" x14ac:dyDescent="0.3">
      <c r="C249" s="6" t="s">
        <v>44679</v>
      </c>
      <c r="D249" t="s">
        <v>44438</v>
      </c>
    </row>
    <row r="250" spans="3:4" x14ac:dyDescent="0.3">
      <c r="C250" s="6" t="s">
        <v>44680</v>
      </c>
      <c r="D250" t="s">
        <v>44438</v>
      </c>
    </row>
    <row r="251" spans="3:4" x14ac:dyDescent="0.3">
      <c r="C251" s="6" t="s">
        <v>44681</v>
      </c>
      <c r="D251" t="s">
        <v>44438</v>
      </c>
    </row>
    <row r="252" spans="3:4" x14ac:dyDescent="0.3">
      <c r="C252" s="6" t="s">
        <v>44682</v>
      </c>
      <c r="D252" t="s">
        <v>44438</v>
      </c>
    </row>
    <row r="253" spans="3:4" x14ac:dyDescent="0.3">
      <c r="C253" s="6" t="s">
        <v>44683</v>
      </c>
      <c r="D253" t="s">
        <v>44438</v>
      </c>
    </row>
    <row r="254" spans="3:4" x14ac:dyDescent="0.3">
      <c r="C254" s="6" t="s">
        <v>44684</v>
      </c>
      <c r="D254" t="s">
        <v>44438</v>
      </c>
    </row>
    <row r="255" spans="3:4" x14ac:dyDescent="0.3">
      <c r="C255" s="6" t="s">
        <v>44685</v>
      </c>
      <c r="D255" t="s">
        <v>44438</v>
      </c>
    </row>
    <row r="256" spans="3:4" x14ac:dyDescent="0.3">
      <c r="C256" s="6" t="s">
        <v>44686</v>
      </c>
      <c r="D256" t="s">
        <v>44438</v>
      </c>
    </row>
    <row r="257" spans="3:4" x14ac:dyDescent="0.3">
      <c r="C257" s="6" t="s">
        <v>44687</v>
      </c>
      <c r="D257" t="s">
        <v>44438</v>
      </c>
    </row>
    <row r="258" spans="3:4" x14ac:dyDescent="0.3">
      <c r="C258" s="6" t="s">
        <v>44688</v>
      </c>
      <c r="D258" t="s">
        <v>44438</v>
      </c>
    </row>
    <row r="259" spans="3:4" x14ac:dyDescent="0.3">
      <c r="C259" s="6" t="s">
        <v>44689</v>
      </c>
      <c r="D259" t="s">
        <v>44438</v>
      </c>
    </row>
    <row r="260" spans="3:4" x14ac:dyDescent="0.3">
      <c r="C260" s="6" t="s">
        <v>44690</v>
      </c>
      <c r="D260" t="s">
        <v>44438</v>
      </c>
    </row>
    <row r="261" spans="3:4" x14ac:dyDescent="0.3">
      <c r="C261" s="6" t="s">
        <v>44691</v>
      </c>
      <c r="D261" t="s">
        <v>44438</v>
      </c>
    </row>
    <row r="262" spans="3:4" x14ac:dyDescent="0.3">
      <c r="C262" s="6" t="s">
        <v>44692</v>
      </c>
      <c r="D262" t="s">
        <v>44438</v>
      </c>
    </row>
    <row r="263" spans="3:4" x14ac:dyDescent="0.3">
      <c r="C263" s="6" t="s">
        <v>44693</v>
      </c>
      <c r="D263" t="s">
        <v>44438</v>
      </c>
    </row>
    <row r="264" spans="3:4" x14ac:dyDescent="0.3">
      <c r="C264" s="6" t="s">
        <v>44694</v>
      </c>
      <c r="D264" t="s">
        <v>44438</v>
      </c>
    </row>
    <row r="265" spans="3:4" x14ac:dyDescent="0.3">
      <c r="C265" s="6" t="s">
        <v>44695</v>
      </c>
      <c r="D265" t="s">
        <v>44438</v>
      </c>
    </row>
    <row r="266" spans="3:4" x14ac:dyDescent="0.3">
      <c r="C266" s="6" t="s">
        <v>44696</v>
      </c>
      <c r="D266" t="s">
        <v>44438</v>
      </c>
    </row>
    <row r="267" spans="3:4" x14ac:dyDescent="0.3">
      <c r="C267" s="6" t="s">
        <v>44697</v>
      </c>
      <c r="D267" t="s">
        <v>44438</v>
      </c>
    </row>
    <row r="268" spans="3:4" x14ac:dyDescent="0.3">
      <c r="C268" s="6" t="s">
        <v>44698</v>
      </c>
      <c r="D268" t="s">
        <v>44438</v>
      </c>
    </row>
    <row r="269" spans="3:4" x14ac:dyDescent="0.3">
      <c r="C269" s="6" t="s">
        <v>44699</v>
      </c>
      <c r="D269" t="s">
        <v>44438</v>
      </c>
    </row>
    <row r="270" spans="3:4" x14ac:dyDescent="0.3">
      <c r="C270" s="6" t="s">
        <v>44700</v>
      </c>
      <c r="D270" t="s">
        <v>44438</v>
      </c>
    </row>
    <row r="271" spans="3:4" x14ac:dyDescent="0.3">
      <c r="C271" s="6" t="s">
        <v>44701</v>
      </c>
      <c r="D271" t="s">
        <v>44438</v>
      </c>
    </row>
    <row r="272" spans="3:4" x14ac:dyDescent="0.3">
      <c r="C272" s="6" t="s">
        <v>44702</v>
      </c>
      <c r="D272" t="s">
        <v>44438</v>
      </c>
    </row>
    <row r="273" spans="3:4" x14ac:dyDescent="0.3">
      <c r="C273" s="6" t="s">
        <v>44703</v>
      </c>
      <c r="D273" t="s">
        <v>44438</v>
      </c>
    </row>
    <row r="274" spans="3:4" x14ac:dyDescent="0.3">
      <c r="C274" s="6" t="s">
        <v>44704</v>
      </c>
    </row>
    <row r="275" spans="3:4" x14ac:dyDescent="0.3">
      <c r="C275" s="6" t="s">
        <v>44705</v>
      </c>
    </row>
    <row r="276" spans="3:4" x14ac:dyDescent="0.3">
      <c r="C276" s="6" t="s">
        <v>44706</v>
      </c>
    </row>
    <row r="277" spans="3:4" x14ac:dyDescent="0.3">
      <c r="C277" s="6" t="s">
        <v>44707</v>
      </c>
    </row>
    <row r="278" spans="3:4" x14ac:dyDescent="0.3">
      <c r="C278" s="6" t="s">
        <v>44708</v>
      </c>
    </row>
    <row r="279" spans="3:4" x14ac:dyDescent="0.3">
      <c r="C279" s="6" t="s">
        <v>44709</v>
      </c>
    </row>
    <row r="280" spans="3:4" x14ac:dyDescent="0.3">
      <c r="C280" s="6" t="s">
        <v>44710</v>
      </c>
    </row>
    <row r="281" spans="3:4" x14ac:dyDescent="0.3">
      <c r="C281" s="6" t="s">
        <v>44711</v>
      </c>
    </row>
    <row r="282" spans="3:4" x14ac:dyDescent="0.3">
      <c r="C282" s="6" t="s">
        <v>44712</v>
      </c>
    </row>
    <row r="283" spans="3:4" x14ac:dyDescent="0.3">
      <c r="C283" s="6" t="s">
        <v>44713</v>
      </c>
    </row>
    <row r="284" spans="3:4" x14ac:dyDescent="0.3">
      <c r="C284" s="6" t="s">
        <v>44714</v>
      </c>
      <c r="D284" t="s">
        <v>44715</v>
      </c>
    </row>
    <row r="285" spans="3:4" x14ac:dyDescent="0.3">
      <c r="C285" s="6" t="s">
        <v>44716</v>
      </c>
      <c r="D285" t="s">
        <v>44333</v>
      </c>
    </row>
    <row r="286" spans="3:4" x14ac:dyDescent="0.3">
      <c r="C286" s="6" t="s">
        <v>44717</v>
      </c>
      <c r="D286" t="s">
        <v>44438</v>
      </c>
    </row>
    <row r="287" spans="3:4" x14ac:dyDescent="0.3">
      <c r="C287" s="6" t="s">
        <v>44718</v>
      </c>
      <c r="D287" t="s">
        <v>44438</v>
      </c>
    </row>
    <row r="288" spans="3:4" x14ac:dyDescent="0.3">
      <c r="C288" s="6" t="s">
        <v>44719</v>
      </c>
      <c r="D288" t="s">
        <v>44438</v>
      </c>
    </row>
    <row r="289" spans="3:4" x14ac:dyDescent="0.3">
      <c r="C289" s="6" t="s">
        <v>44720</v>
      </c>
      <c r="D289" t="s">
        <v>44438</v>
      </c>
    </row>
    <row r="290" spans="3:4" x14ac:dyDescent="0.3">
      <c r="C290" s="6" t="s">
        <v>44721</v>
      </c>
      <c r="D290" t="s">
        <v>44438</v>
      </c>
    </row>
    <row r="291" spans="3:4" x14ac:dyDescent="0.3">
      <c r="C291" s="6" t="s">
        <v>44722</v>
      </c>
      <c r="D291" t="s">
        <v>44438</v>
      </c>
    </row>
    <row r="292" spans="3:4" x14ac:dyDescent="0.3">
      <c r="C292" s="6" t="s">
        <v>44723</v>
      </c>
      <c r="D292" t="s">
        <v>44438</v>
      </c>
    </row>
    <row r="293" spans="3:4" x14ac:dyDescent="0.3">
      <c r="C293" s="6" t="s">
        <v>44724</v>
      </c>
      <c r="D293" t="s">
        <v>44438</v>
      </c>
    </row>
    <row r="294" spans="3:4" x14ac:dyDescent="0.3">
      <c r="C294" s="6" t="s">
        <v>44725</v>
      </c>
      <c r="D294" t="s">
        <v>44438</v>
      </c>
    </row>
    <row r="295" spans="3:4" x14ac:dyDescent="0.3">
      <c r="C295" s="6" t="s">
        <v>44726</v>
      </c>
      <c r="D295" t="s">
        <v>44438</v>
      </c>
    </row>
    <row r="296" spans="3:4" x14ac:dyDescent="0.3">
      <c r="C296" s="6" t="s">
        <v>44727</v>
      </c>
      <c r="D296" t="s">
        <v>44438</v>
      </c>
    </row>
    <row r="297" spans="3:4" x14ac:dyDescent="0.3">
      <c r="C297" s="6" t="s">
        <v>44728</v>
      </c>
      <c r="D297" t="s">
        <v>44438</v>
      </c>
    </row>
    <row r="298" spans="3:4" x14ac:dyDescent="0.3">
      <c r="C298" s="6" t="s">
        <v>44729</v>
      </c>
      <c r="D298" t="s">
        <v>44438</v>
      </c>
    </row>
    <row r="299" spans="3:4" x14ac:dyDescent="0.3">
      <c r="C299" s="6" t="s">
        <v>44730</v>
      </c>
      <c r="D299" t="s">
        <v>44438</v>
      </c>
    </row>
    <row r="300" spans="3:4" x14ac:dyDescent="0.3">
      <c r="C300" s="6" t="s">
        <v>44731</v>
      </c>
      <c r="D300" t="s">
        <v>44438</v>
      </c>
    </row>
    <row r="301" spans="3:4" x14ac:dyDescent="0.3">
      <c r="C301" s="6" t="s">
        <v>44732</v>
      </c>
      <c r="D301" t="s">
        <v>44438</v>
      </c>
    </row>
    <row r="302" spans="3:4" x14ac:dyDescent="0.3">
      <c r="C302" s="6" t="s">
        <v>44733</v>
      </c>
      <c r="D302" t="s">
        <v>44438</v>
      </c>
    </row>
    <row r="303" spans="3:4" x14ac:dyDescent="0.3">
      <c r="C303" s="6" t="s">
        <v>44734</v>
      </c>
      <c r="D303" t="s">
        <v>44438</v>
      </c>
    </row>
    <row r="304" spans="3:4" x14ac:dyDescent="0.3">
      <c r="C304" s="6" t="s">
        <v>44735</v>
      </c>
      <c r="D304" t="s">
        <v>44438</v>
      </c>
    </row>
    <row r="305" spans="3:4" x14ac:dyDescent="0.3">
      <c r="C305" s="6" t="s">
        <v>44736</v>
      </c>
      <c r="D305" t="s">
        <v>44438</v>
      </c>
    </row>
    <row r="306" spans="3:4" x14ac:dyDescent="0.3">
      <c r="C306" s="6" t="s">
        <v>44737</v>
      </c>
      <c r="D306" t="s">
        <v>44438</v>
      </c>
    </row>
    <row r="307" spans="3:4" x14ac:dyDescent="0.3">
      <c r="C307" s="6" t="s">
        <v>44738</v>
      </c>
      <c r="D307" t="s">
        <v>44438</v>
      </c>
    </row>
    <row r="308" spans="3:4" x14ac:dyDescent="0.3">
      <c r="C308" s="6" t="s">
        <v>44739</v>
      </c>
      <c r="D308" t="s">
        <v>44438</v>
      </c>
    </row>
    <row r="309" spans="3:4" x14ac:dyDescent="0.3">
      <c r="C309" s="6" t="s">
        <v>44740</v>
      </c>
      <c r="D309" t="s">
        <v>44438</v>
      </c>
    </row>
    <row r="310" spans="3:4" x14ac:dyDescent="0.3">
      <c r="C310" s="6" t="s">
        <v>44741</v>
      </c>
      <c r="D310" t="s">
        <v>44438</v>
      </c>
    </row>
    <row r="311" spans="3:4" x14ac:dyDescent="0.3">
      <c r="C311" s="6" t="s">
        <v>44742</v>
      </c>
      <c r="D311" t="s">
        <v>44438</v>
      </c>
    </row>
    <row r="312" spans="3:4" x14ac:dyDescent="0.3">
      <c r="C312" s="6" t="s">
        <v>44743</v>
      </c>
      <c r="D312" t="s">
        <v>44438</v>
      </c>
    </row>
    <row r="313" spans="3:4" x14ac:dyDescent="0.3">
      <c r="C313" s="6" t="s">
        <v>44744</v>
      </c>
      <c r="D313" t="s">
        <v>44438</v>
      </c>
    </row>
    <row r="314" spans="3:4" x14ac:dyDescent="0.3">
      <c r="C314" s="6" t="s">
        <v>44745</v>
      </c>
    </row>
    <row r="315" spans="3:4" x14ac:dyDescent="0.3">
      <c r="C315" s="6" t="s">
        <v>44746</v>
      </c>
    </row>
    <row r="316" spans="3:4" x14ac:dyDescent="0.3">
      <c r="C316" s="6" t="s">
        <v>44747</v>
      </c>
    </row>
    <row r="317" spans="3:4" x14ac:dyDescent="0.3">
      <c r="C317" s="6" t="s">
        <v>44748</v>
      </c>
    </row>
    <row r="318" spans="3:4" x14ac:dyDescent="0.3">
      <c r="C318" s="6" t="s">
        <v>44749</v>
      </c>
    </row>
    <row r="319" spans="3:4" x14ac:dyDescent="0.3">
      <c r="C319" s="6" t="s">
        <v>44750</v>
      </c>
    </row>
    <row r="320" spans="3:4" x14ac:dyDescent="0.3">
      <c r="C320" s="6" t="s">
        <v>44751</v>
      </c>
    </row>
    <row r="321" spans="3:4" x14ac:dyDescent="0.3">
      <c r="C321" s="6" t="s">
        <v>44752</v>
      </c>
    </row>
    <row r="322" spans="3:4" x14ac:dyDescent="0.3">
      <c r="C322" s="6" t="s">
        <v>44753</v>
      </c>
    </row>
    <row r="323" spans="3:4" x14ac:dyDescent="0.3">
      <c r="C323" s="6" t="s">
        <v>44754</v>
      </c>
    </row>
    <row r="324" spans="3:4" x14ac:dyDescent="0.3">
      <c r="C324" s="6" t="s">
        <v>44755</v>
      </c>
      <c r="D324" t="s">
        <v>44756</v>
      </c>
    </row>
    <row r="325" spans="3:4" x14ac:dyDescent="0.3">
      <c r="C325" s="6" t="s">
        <v>44757</v>
      </c>
      <c r="D325" t="s">
        <v>44244</v>
      </c>
    </row>
    <row r="326" spans="3:4" x14ac:dyDescent="0.3">
      <c r="C326" s="6" t="s">
        <v>44758</v>
      </c>
      <c r="D326" t="s">
        <v>44351</v>
      </c>
    </row>
    <row r="327" spans="3:4" x14ac:dyDescent="0.3">
      <c r="C327" s="6" t="s">
        <v>44759</v>
      </c>
      <c r="D327" t="s">
        <v>44300</v>
      </c>
    </row>
    <row r="328" spans="3:4" x14ac:dyDescent="0.3">
      <c r="C328" s="6" t="s">
        <v>44760</v>
      </c>
      <c r="D328" t="s">
        <v>44356</v>
      </c>
    </row>
    <row r="329" spans="3:4" x14ac:dyDescent="0.3">
      <c r="C329" s="6" t="s">
        <v>44761</v>
      </c>
      <c r="D329" t="s">
        <v>44438</v>
      </c>
    </row>
    <row r="330" spans="3:4" x14ac:dyDescent="0.3">
      <c r="C330" s="6" t="s">
        <v>44762</v>
      </c>
      <c r="D330" t="s">
        <v>44438</v>
      </c>
    </row>
    <row r="331" spans="3:4" x14ac:dyDescent="0.3">
      <c r="C331" s="6" t="s">
        <v>44763</v>
      </c>
      <c r="D331" t="s">
        <v>44438</v>
      </c>
    </row>
    <row r="332" spans="3:4" x14ac:dyDescent="0.3">
      <c r="C332" s="6" t="s">
        <v>44764</v>
      </c>
      <c r="D332" t="s">
        <v>44438</v>
      </c>
    </row>
    <row r="333" spans="3:4" x14ac:dyDescent="0.3">
      <c r="C333" s="6" t="s">
        <v>44765</v>
      </c>
      <c r="D333" t="s">
        <v>44438</v>
      </c>
    </row>
    <row r="334" spans="3:4" x14ac:dyDescent="0.3">
      <c r="C334" s="6" t="s">
        <v>44766</v>
      </c>
      <c r="D334" t="s">
        <v>44438</v>
      </c>
    </row>
    <row r="335" spans="3:4" x14ac:dyDescent="0.3">
      <c r="C335" s="6" t="s">
        <v>44767</v>
      </c>
      <c r="D335" t="s">
        <v>44438</v>
      </c>
    </row>
    <row r="336" spans="3:4" x14ac:dyDescent="0.3">
      <c r="C336" s="6" t="s">
        <v>44768</v>
      </c>
      <c r="D336" t="s">
        <v>44438</v>
      </c>
    </row>
    <row r="337" spans="3:4" x14ac:dyDescent="0.3">
      <c r="C337" s="6" t="s">
        <v>44769</v>
      </c>
      <c r="D337" t="s">
        <v>44438</v>
      </c>
    </row>
    <row r="338" spans="3:4" x14ac:dyDescent="0.3">
      <c r="C338" s="6" t="s">
        <v>44770</v>
      </c>
      <c r="D338" t="s">
        <v>44438</v>
      </c>
    </row>
    <row r="339" spans="3:4" x14ac:dyDescent="0.3">
      <c r="C339" s="6" t="s">
        <v>44771</v>
      </c>
      <c r="D339" t="s">
        <v>44438</v>
      </c>
    </row>
    <row r="340" spans="3:4" x14ac:dyDescent="0.3">
      <c r="C340" s="6" t="s">
        <v>44772</v>
      </c>
      <c r="D340" t="s">
        <v>44438</v>
      </c>
    </row>
    <row r="341" spans="3:4" x14ac:dyDescent="0.3">
      <c r="C341" s="6" t="s">
        <v>44773</v>
      </c>
      <c r="D341" t="s">
        <v>44438</v>
      </c>
    </row>
    <row r="342" spans="3:4" x14ac:dyDescent="0.3">
      <c r="C342" s="6" t="s">
        <v>44774</v>
      </c>
      <c r="D342" t="s">
        <v>44438</v>
      </c>
    </row>
    <row r="343" spans="3:4" x14ac:dyDescent="0.3">
      <c r="C343" s="6" t="s">
        <v>44775</v>
      </c>
      <c r="D343" t="s">
        <v>44438</v>
      </c>
    </row>
    <row r="344" spans="3:4" x14ac:dyDescent="0.3">
      <c r="C344" s="6" t="s">
        <v>44776</v>
      </c>
      <c r="D344" t="s">
        <v>44438</v>
      </c>
    </row>
    <row r="345" spans="3:4" x14ac:dyDescent="0.3">
      <c r="C345" s="6" t="s">
        <v>44777</v>
      </c>
      <c r="D345" t="s">
        <v>44438</v>
      </c>
    </row>
    <row r="346" spans="3:4" x14ac:dyDescent="0.3">
      <c r="C346" s="6" t="s">
        <v>44778</v>
      </c>
      <c r="D346" t="s">
        <v>44438</v>
      </c>
    </row>
    <row r="347" spans="3:4" x14ac:dyDescent="0.3">
      <c r="C347" s="6" t="s">
        <v>44779</v>
      </c>
      <c r="D347" t="s">
        <v>44438</v>
      </c>
    </row>
    <row r="348" spans="3:4" x14ac:dyDescent="0.3">
      <c r="C348" s="6" t="s">
        <v>44780</v>
      </c>
      <c r="D348" t="s">
        <v>44438</v>
      </c>
    </row>
    <row r="349" spans="3:4" x14ac:dyDescent="0.3">
      <c r="C349" s="6" t="s">
        <v>44781</v>
      </c>
      <c r="D349" t="s">
        <v>44438</v>
      </c>
    </row>
    <row r="350" spans="3:4" x14ac:dyDescent="0.3">
      <c r="C350" s="6" t="s">
        <v>44782</v>
      </c>
      <c r="D350" t="s">
        <v>44438</v>
      </c>
    </row>
    <row r="351" spans="3:4" x14ac:dyDescent="0.3">
      <c r="C351" s="6" t="s">
        <v>44783</v>
      </c>
      <c r="D351" t="s">
        <v>44438</v>
      </c>
    </row>
    <row r="352" spans="3:4" x14ac:dyDescent="0.3">
      <c r="C352" s="6" t="s">
        <v>44784</v>
      </c>
      <c r="D352" t="s">
        <v>44438</v>
      </c>
    </row>
    <row r="353" spans="3:4" x14ac:dyDescent="0.3">
      <c r="C353" s="6" t="s">
        <v>44785</v>
      </c>
      <c r="D353" t="s">
        <v>44438</v>
      </c>
    </row>
    <row r="354" spans="3:4" x14ac:dyDescent="0.3">
      <c r="C354" s="6" t="s">
        <v>44786</v>
      </c>
    </row>
    <row r="355" spans="3:4" x14ac:dyDescent="0.3">
      <c r="C355" s="6" t="s">
        <v>44787</v>
      </c>
    </row>
    <row r="356" spans="3:4" x14ac:dyDescent="0.3">
      <c r="C356" s="6" t="s">
        <v>44788</v>
      </c>
    </row>
    <row r="357" spans="3:4" x14ac:dyDescent="0.3">
      <c r="C357" s="6" t="s">
        <v>44789</v>
      </c>
    </row>
    <row r="358" spans="3:4" x14ac:dyDescent="0.3">
      <c r="C358" s="6" t="s">
        <v>44790</v>
      </c>
    </row>
    <row r="359" spans="3:4" x14ac:dyDescent="0.3">
      <c r="C359" s="6" t="s">
        <v>44791</v>
      </c>
    </row>
    <row r="360" spans="3:4" x14ac:dyDescent="0.3">
      <c r="C360" s="6" t="s">
        <v>44792</v>
      </c>
    </row>
    <row r="361" spans="3:4" x14ac:dyDescent="0.3">
      <c r="C361" s="6" t="s">
        <v>44793</v>
      </c>
    </row>
    <row r="362" spans="3:4" x14ac:dyDescent="0.3">
      <c r="C362" s="6" t="s">
        <v>44794</v>
      </c>
    </row>
    <row r="363" spans="3:4" x14ac:dyDescent="0.3">
      <c r="C363" s="6" t="s">
        <v>44795</v>
      </c>
    </row>
    <row r="364" spans="3:4" x14ac:dyDescent="0.3">
      <c r="C364" s="6" t="s">
        <v>44796</v>
      </c>
      <c r="D364" t="s">
        <v>44797</v>
      </c>
    </row>
    <row r="365" spans="3:4" x14ac:dyDescent="0.3">
      <c r="C365" s="6" t="s">
        <v>44798</v>
      </c>
      <c r="D365" t="s">
        <v>44351</v>
      </c>
    </row>
    <row r="366" spans="3:4" x14ac:dyDescent="0.3">
      <c r="C366" s="6" t="s">
        <v>44799</v>
      </c>
      <c r="D366" t="s">
        <v>44356</v>
      </c>
    </row>
    <row r="367" spans="3:4" x14ac:dyDescent="0.3">
      <c r="C367" s="6" t="s">
        <v>44800</v>
      </c>
    </row>
    <row r="368" spans="3:4" x14ac:dyDescent="0.3">
      <c r="C368" s="6" t="s">
        <v>44801</v>
      </c>
    </row>
    <row r="369" spans="3:3" x14ac:dyDescent="0.3">
      <c r="C369" s="6" t="s">
        <v>44802</v>
      </c>
    </row>
    <row r="370" spans="3:3" x14ac:dyDescent="0.3">
      <c r="C370" s="6" t="s">
        <v>44803</v>
      </c>
    </row>
    <row r="371" spans="3:3" x14ac:dyDescent="0.3">
      <c r="C371" s="6" t="s">
        <v>44804</v>
      </c>
    </row>
    <row r="372" spans="3:3" x14ac:dyDescent="0.3">
      <c r="C372" s="6" t="s">
        <v>44805</v>
      </c>
    </row>
    <row r="373" spans="3:3" x14ac:dyDescent="0.3">
      <c r="C373" s="6" t="s">
        <v>44806</v>
      </c>
    </row>
    <row r="374" spans="3:3" x14ac:dyDescent="0.3">
      <c r="C374" s="6" t="s">
        <v>44807</v>
      </c>
    </row>
    <row r="375" spans="3:3" x14ac:dyDescent="0.3">
      <c r="C375" s="6" t="s">
        <v>44808</v>
      </c>
    </row>
    <row r="376" spans="3:3" x14ac:dyDescent="0.3">
      <c r="C376" s="6" t="s">
        <v>44809</v>
      </c>
    </row>
    <row r="377" spans="3:3" x14ac:dyDescent="0.3">
      <c r="C377" s="6" t="s">
        <v>44810</v>
      </c>
    </row>
    <row r="378" spans="3:3" x14ac:dyDescent="0.3">
      <c r="C378" s="6" t="s">
        <v>44811</v>
      </c>
    </row>
    <row r="379" spans="3:3" x14ac:dyDescent="0.3">
      <c r="C379" s="6" t="s">
        <v>44812</v>
      </c>
    </row>
    <row r="380" spans="3:3" x14ac:dyDescent="0.3">
      <c r="C380" s="6" t="s">
        <v>44813</v>
      </c>
    </row>
    <row r="381" spans="3:3" x14ac:dyDescent="0.3">
      <c r="C381" s="6" t="s">
        <v>44814</v>
      </c>
    </row>
    <row r="382" spans="3:3" x14ac:dyDescent="0.3">
      <c r="C382" s="6" t="s">
        <v>44815</v>
      </c>
    </row>
    <row r="383" spans="3:3" x14ac:dyDescent="0.3">
      <c r="C383" s="6" t="s">
        <v>44816</v>
      </c>
    </row>
    <row r="384" spans="3:3" x14ac:dyDescent="0.3">
      <c r="C384" s="6" t="s">
        <v>44817</v>
      </c>
    </row>
    <row r="385" spans="3:3" x14ac:dyDescent="0.3">
      <c r="C385" s="6" t="s">
        <v>44818</v>
      </c>
    </row>
    <row r="386" spans="3:3" x14ac:dyDescent="0.3">
      <c r="C386" s="6" t="s">
        <v>44819</v>
      </c>
    </row>
    <row r="387" spans="3:3" x14ac:dyDescent="0.3">
      <c r="C387" s="6" t="s">
        <v>44820</v>
      </c>
    </row>
    <row r="388" spans="3:3" x14ac:dyDescent="0.3">
      <c r="C388" s="6" t="s">
        <v>44821</v>
      </c>
    </row>
    <row r="389" spans="3:3" x14ac:dyDescent="0.3">
      <c r="C389" s="6" t="s">
        <v>44822</v>
      </c>
    </row>
    <row r="390" spans="3:3" x14ac:dyDescent="0.3">
      <c r="C390" s="6" t="s">
        <v>44823</v>
      </c>
    </row>
    <row r="391" spans="3:3" x14ac:dyDescent="0.3">
      <c r="C391" s="6" t="s">
        <v>44824</v>
      </c>
    </row>
    <row r="392" spans="3:3" x14ac:dyDescent="0.3">
      <c r="C392" s="6" t="s">
        <v>44825</v>
      </c>
    </row>
    <row r="393" spans="3:3" x14ac:dyDescent="0.3">
      <c r="C393" s="6" t="s">
        <v>44826</v>
      </c>
    </row>
    <row r="394" spans="3:3" x14ac:dyDescent="0.3">
      <c r="C394" s="6" t="s">
        <v>44827</v>
      </c>
    </row>
    <row r="395" spans="3:3" x14ac:dyDescent="0.3">
      <c r="C395" s="6" t="s">
        <v>44828</v>
      </c>
    </row>
    <row r="396" spans="3:3" x14ac:dyDescent="0.3">
      <c r="C396" s="6" t="s">
        <v>44829</v>
      </c>
    </row>
    <row r="397" spans="3:3" x14ac:dyDescent="0.3">
      <c r="C397" s="6" t="s">
        <v>44830</v>
      </c>
    </row>
    <row r="398" spans="3:3" x14ac:dyDescent="0.3">
      <c r="C398" s="6" t="s">
        <v>44831</v>
      </c>
    </row>
    <row r="399" spans="3:3" x14ac:dyDescent="0.3">
      <c r="C399" s="6" t="s">
        <v>44832</v>
      </c>
    </row>
    <row r="400" spans="3:3" x14ac:dyDescent="0.3">
      <c r="C400" s="6" t="s">
        <v>44833</v>
      </c>
    </row>
    <row r="401" spans="3:4" x14ac:dyDescent="0.3">
      <c r="C401" s="6" t="s">
        <v>44834</v>
      </c>
    </row>
    <row r="402" spans="3:4" x14ac:dyDescent="0.3">
      <c r="C402" s="6" t="s">
        <v>44835</v>
      </c>
    </row>
    <row r="403" spans="3:4" x14ac:dyDescent="0.3">
      <c r="C403" s="6" t="s">
        <v>44836</v>
      </c>
    </row>
    <row r="404" spans="3:4" x14ac:dyDescent="0.3">
      <c r="C404" s="6" t="s">
        <v>44837</v>
      </c>
      <c r="D404" t="s">
        <v>44838</v>
      </c>
    </row>
    <row r="405" spans="3:4" x14ac:dyDescent="0.3">
      <c r="C405" s="6" t="s">
        <v>44839</v>
      </c>
      <c r="D405" t="s">
        <v>44244</v>
      </c>
    </row>
    <row r="406" spans="3:4" x14ac:dyDescent="0.3">
      <c r="C406" s="6" t="s">
        <v>44840</v>
      </c>
      <c r="D406" t="s">
        <v>44256</v>
      </c>
    </row>
    <row r="407" spans="3:4" x14ac:dyDescent="0.3">
      <c r="C407" s="6" t="s">
        <v>44841</v>
      </c>
      <c r="D407" t="s">
        <v>44260</v>
      </c>
    </row>
    <row r="408" spans="3:4" x14ac:dyDescent="0.3">
      <c r="C408" s="6" t="s">
        <v>44842</v>
      </c>
      <c r="D408" t="s">
        <v>44272</v>
      </c>
    </row>
    <row r="409" spans="3:4" x14ac:dyDescent="0.3">
      <c r="C409" s="6" t="s">
        <v>44843</v>
      </c>
      <c r="D409" t="s">
        <v>44275</v>
      </c>
    </row>
    <row r="410" spans="3:4" x14ac:dyDescent="0.3">
      <c r="C410" s="6" t="s">
        <v>44844</v>
      </c>
      <c r="D410" t="s">
        <v>44281</v>
      </c>
    </row>
    <row r="411" spans="3:4" x14ac:dyDescent="0.3">
      <c r="C411" s="6" t="s">
        <v>44845</v>
      </c>
      <c r="D411" t="s">
        <v>44296</v>
      </c>
    </row>
    <row r="412" spans="3:4" x14ac:dyDescent="0.3">
      <c r="C412" s="6" t="s">
        <v>44846</v>
      </c>
      <c r="D412" t="s">
        <v>44327</v>
      </c>
    </row>
    <row r="413" spans="3:4" x14ac:dyDescent="0.3">
      <c r="C413" s="6" t="s">
        <v>44847</v>
      </c>
      <c r="D413" t="s">
        <v>44438</v>
      </c>
    </row>
    <row r="414" spans="3:4" x14ac:dyDescent="0.3">
      <c r="C414" s="6" t="s">
        <v>44848</v>
      </c>
      <c r="D414" t="s">
        <v>44438</v>
      </c>
    </row>
    <row r="415" spans="3:4" x14ac:dyDescent="0.3">
      <c r="C415" s="6" t="s">
        <v>44849</v>
      </c>
      <c r="D415" t="s">
        <v>44438</v>
      </c>
    </row>
    <row r="416" spans="3:4" x14ac:dyDescent="0.3">
      <c r="C416" s="6" t="s">
        <v>44850</v>
      </c>
      <c r="D416" t="s">
        <v>44438</v>
      </c>
    </row>
    <row r="417" spans="3:4" x14ac:dyDescent="0.3">
      <c r="C417" s="6" t="s">
        <v>44851</v>
      </c>
      <c r="D417" t="s">
        <v>44438</v>
      </c>
    </row>
    <row r="418" spans="3:4" x14ac:dyDescent="0.3">
      <c r="C418" s="6" t="s">
        <v>44852</v>
      </c>
      <c r="D418" t="s">
        <v>44438</v>
      </c>
    </row>
    <row r="419" spans="3:4" x14ac:dyDescent="0.3">
      <c r="C419" s="6" t="s">
        <v>44853</v>
      </c>
      <c r="D419" t="s">
        <v>44438</v>
      </c>
    </row>
    <row r="420" spans="3:4" x14ac:dyDescent="0.3">
      <c r="C420" s="6" t="s">
        <v>44854</v>
      </c>
      <c r="D420" t="s">
        <v>44438</v>
      </c>
    </row>
    <row r="421" spans="3:4" x14ac:dyDescent="0.3">
      <c r="C421" s="6" t="s">
        <v>44855</v>
      </c>
      <c r="D421" t="s">
        <v>44438</v>
      </c>
    </row>
    <row r="422" spans="3:4" x14ac:dyDescent="0.3">
      <c r="C422" s="6" t="s">
        <v>44856</v>
      </c>
      <c r="D422" t="s">
        <v>44438</v>
      </c>
    </row>
    <row r="423" spans="3:4" x14ac:dyDescent="0.3">
      <c r="C423" s="6" t="s">
        <v>44857</v>
      </c>
      <c r="D423" t="s">
        <v>44438</v>
      </c>
    </row>
    <row r="424" spans="3:4" x14ac:dyDescent="0.3">
      <c r="C424" s="6" t="s">
        <v>44858</v>
      </c>
      <c r="D424" t="s">
        <v>44438</v>
      </c>
    </row>
    <row r="425" spans="3:4" x14ac:dyDescent="0.3">
      <c r="C425" s="6" t="s">
        <v>44859</v>
      </c>
      <c r="D425" t="s">
        <v>44438</v>
      </c>
    </row>
    <row r="426" spans="3:4" x14ac:dyDescent="0.3">
      <c r="C426" s="6" t="s">
        <v>44860</v>
      </c>
      <c r="D426" t="s">
        <v>44438</v>
      </c>
    </row>
    <row r="427" spans="3:4" x14ac:dyDescent="0.3">
      <c r="C427" s="6" t="s">
        <v>44861</v>
      </c>
      <c r="D427" t="s">
        <v>44438</v>
      </c>
    </row>
    <row r="428" spans="3:4" x14ac:dyDescent="0.3">
      <c r="C428" s="6" t="s">
        <v>44862</v>
      </c>
      <c r="D428" t="s">
        <v>44438</v>
      </c>
    </row>
    <row r="429" spans="3:4" x14ac:dyDescent="0.3">
      <c r="C429" s="6" t="s">
        <v>44863</v>
      </c>
      <c r="D429" t="s">
        <v>44438</v>
      </c>
    </row>
    <row r="430" spans="3:4" x14ac:dyDescent="0.3">
      <c r="C430" s="6" t="s">
        <v>44864</v>
      </c>
      <c r="D430" t="s">
        <v>44438</v>
      </c>
    </row>
    <row r="431" spans="3:4" x14ac:dyDescent="0.3">
      <c r="C431" s="6" t="s">
        <v>44865</v>
      </c>
      <c r="D431" t="s">
        <v>44438</v>
      </c>
    </row>
    <row r="432" spans="3:4" x14ac:dyDescent="0.3">
      <c r="C432" s="6" t="s">
        <v>44866</v>
      </c>
      <c r="D432" t="s">
        <v>44438</v>
      </c>
    </row>
    <row r="433" spans="3:4" x14ac:dyDescent="0.3">
      <c r="C433" s="6" t="s">
        <v>44867</v>
      </c>
      <c r="D433" t="s">
        <v>44438</v>
      </c>
    </row>
    <row r="434" spans="3:4" x14ac:dyDescent="0.3">
      <c r="C434" s="6" t="s">
        <v>44868</v>
      </c>
    </row>
    <row r="435" spans="3:4" x14ac:dyDescent="0.3">
      <c r="C435" s="6" t="s">
        <v>44869</v>
      </c>
    </row>
    <row r="436" spans="3:4" x14ac:dyDescent="0.3">
      <c r="C436" s="6" t="s">
        <v>44870</v>
      </c>
    </row>
    <row r="437" spans="3:4" x14ac:dyDescent="0.3">
      <c r="C437" s="6" t="s">
        <v>44871</v>
      </c>
    </row>
    <row r="438" spans="3:4" x14ac:dyDescent="0.3">
      <c r="C438" s="6" t="s">
        <v>44872</v>
      </c>
    </row>
    <row r="439" spans="3:4" x14ac:dyDescent="0.3">
      <c r="C439" s="6" t="s">
        <v>44873</v>
      </c>
    </row>
    <row r="440" spans="3:4" x14ac:dyDescent="0.3">
      <c r="C440" s="6" t="s">
        <v>44874</v>
      </c>
    </row>
    <row r="441" spans="3:4" x14ac:dyDescent="0.3">
      <c r="C441" s="6" t="s">
        <v>44875</v>
      </c>
    </row>
    <row r="442" spans="3:4" x14ac:dyDescent="0.3">
      <c r="C442" s="6" t="s">
        <v>44876</v>
      </c>
    </row>
    <row r="443" spans="3:4" x14ac:dyDescent="0.3">
      <c r="C443" s="6" t="s">
        <v>44877</v>
      </c>
    </row>
    <row r="444" spans="3:4" x14ac:dyDescent="0.3">
      <c r="C444" s="6" t="s">
        <v>44878</v>
      </c>
      <c r="D444" t="s">
        <v>44879</v>
      </c>
    </row>
    <row r="445" spans="3:4" x14ac:dyDescent="0.3">
      <c r="C445" s="6" t="s">
        <v>44880</v>
      </c>
      <c r="D445" t="s">
        <v>44244</v>
      </c>
    </row>
    <row r="446" spans="3:4" x14ac:dyDescent="0.3">
      <c r="C446" s="6" t="s">
        <v>44881</v>
      </c>
      <c r="D446" t="s">
        <v>44248</v>
      </c>
    </row>
    <row r="447" spans="3:4" x14ac:dyDescent="0.3">
      <c r="C447" s="6" t="s">
        <v>44882</v>
      </c>
      <c r="D447" t="s">
        <v>44256</v>
      </c>
    </row>
    <row r="448" spans="3:4" x14ac:dyDescent="0.3">
      <c r="C448" s="6" t="s">
        <v>44883</v>
      </c>
      <c r="D448" t="s">
        <v>44263</v>
      </c>
    </row>
    <row r="449" spans="3:4" x14ac:dyDescent="0.3">
      <c r="C449" s="6" t="s">
        <v>44884</v>
      </c>
      <c r="D449" t="s">
        <v>44266</v>
      </c>
    </row>
    <row r="450" spans="3:4" x14ac:dyDescent="0.3">
      <c r="C450" s="6" t="s">
        <v>44885</v>
      </c>
      <c r="D450" t="s">
        <v>44269</v>
      </c>
    </row>
    <row r="451" spans="3:4" x14ac:dyDescent="0.3">
      <c r="C451" s="6" t="s">
        <v>44886</v>
      </c>
      <c r="D451" t="s">
        <v>44281</v>
      </c>
    </row>
    <row r="452" spans="3:4" x14ac:dyDescent="0.3">
      <c r="C452" s="6" t="s">
        <v>44887</v>
      </c>
      <c r="D452" t="s">
        <v>44293</v>
      </c>
    </row>
    <row r="453" spans="3:4" x14ac:dyDescent="0.3">
      <c r="C453" s="6" t="s">
        <v>44888</v>
      </c>
      <c r="D453" t="s">
        <v>44303</v>
      </c>
    </row>
    <row r="454" spans="3:4" x14ac:dyDescent="0.3">
      <c r="C454" s="6" t="s">
        <v>44889</v>
      </c>
      <c r="D454" t="s">
        <v>44321</v>
      </c>
    </row>
    <row r="455" spans="3:4" x14ac:dyDescent="0.3">
      <c r="C455" s="6" t="s">
        <v>44890</v>
      </c>
      <c r="D455" t="s">
        <v>44324</v>
      </c>
    </row>
    <row r="456" spans="3:4" x14ac:dyDescent="0.3">
      <c r="C456" s="6" t="s">
        <v>44891</v>
      </c>
      <c r="D456" t="s">
        <v>44327</v>
      </c>
    </row>
    <row r="457" spans="3:4" x14ac:dyDescent="0.3">
      <c r="C457" s="6" t="s">
        <v>44892</v>
      </c>
      <c r="D457" t="s">
        <v>44330</v>
      </c>
    </row>
    <row r="458" spans="3:4" x14ac:dyDescent="0.3">
      <c r="C458" s="6" t="s">
        <v>44893</v>
      </c>
      <c r="D458" t="s">
        <v>44438</v>
      </c>
    </row>
    <row r="459" spans="3:4" x14ac:dyDescent="0.3">
      <c r="C459" s="6" t="s">
        <v>44894</v>
      </c>
      <c r="D459" t="s">
        <v>44438</v>
      </c>
    </row>
    <row r="460" spans="3:4" x14ac:dyDescent="0.3">
      <c r="C460" s="6" t="s">
        <v>44895</v>
      </c>
      <c r="D460" t="s">
        <v>44438</v>
      </c>
    </row>
    <row r="461" spans="3:4" x14ac:dyDescent="0.3">
      <c r="C461" s="6" t="s">
        <v>44896</v>
      </c>
      <c r="D461" t="s">
        <v>44438</v>
      </c>
    </row>
    <row r="462" spans="3:4" x14ac:dyDescent="0.3">
      <c r="C462" s="6" t="s">
        <v>44897</v>
      </c>
      <c r="D462" t="s">
        <v>44438</v>
      </c>
    </row>
    <row r="463" spans="3:4" x14ac:dyDescent="0.3">
      <c r="C463" s="6" t="s">
        <v>44898</v>
      </c>
      <c r="D463" t="s">
        <v>44438</v>
      </c>
    </row>
    <row r="464" spans="3:4" x14ac:dyDescent="0.3">
      <c r="C464" s="6" t="s">
        <v>44899</v>
      </c>
      <c r="D464" t="s">
        <v>44438</v>
      </c>
    </row>
    <row r="465" spans="3:4" x14ac:dyDescent="0.3">
      <c r="C465" s="6" t="s">
        <v>44900</v>
      </c>
      <c r="D465" t="s">
        <v>44438</v>
      </c>
    </row>
    <row r="466" spans="3:4" x14ac:dyDescent="0.3">
      <c r="C466" s="6" t="s">
        <v>44901</v>
      </c>
      <c r="D466" t="s">
        <v>44438</v>
      </c>
    </row>
    <row r="467" spans="3:4" x14ac:dyDescent="0.3">
      <c r="C467" s="6" t="s">
        <v>44902</v>
      </c>
      <c r="D467" t="s">
        <v>44438</v>
      </c>
    </row>
    <row r="468" spans="3:4" x14ac:dyDescent="0.3">
      <c r="C468" s="6" t="s">
        <v>44903</v>
      </c>
      <c r="D468" t="s">
        <v>44438</v>
      </c>
    </row>
    <row r="469" spans="3:4" x14ac:dyDescent="0.3">
      <c r="C469" s="6" t="s">
        <v>44904</v>
      </c>
      <c r="D469" t="s">
        <v>44438</v>
      </c>
    </row>
    <row r="470" spans="3:4" x14ac:dyDescent="0.3">
      <c r="C470" s="6" t="s">
        <v>44905</v>
      </c>
      <c r="D470" t="s">
        <v>44438</v>
      </c>
    </row>
    <row r="471" spans="3:4" x14ac:dyDescent="0.3">
      <c r="C471" s="6" t="s">
        <v>44906</v>
      </c>
      <c r="D471" t="s">
        <v>44438</v>
      </c>
    </row>
    <row r="472" spans="3:4" x14ac:dyDescent="0.3">
      <c r="C472" s="6" t="s">
        <v>44907</v>
      </c>
      <c r="D472" t="s">
        <v>44438</v>
      </c>
    </row>
    <row r="473" spans="3:4" x14ac:dyDescent="0.3">
      <c r="C473" s="6" t="s">
        <v>44908</v>
      </c>
      <c r="D473" t="s">
        <v>44438</v>
      </c>
    </row>
    <row r="474" spans="3:4" x14ac:dyDescent="0.3">
      <c r="C474" s="6" t="s">
        <v>44909</v>
      </c>
    </row>
    <row r="475" spans="3:4" x14ac:dyDescent="0.3">
      <c r="C475" s="6" t="s">
        <v>44910</v>
      </c>
    </row>
    <row r="476" spans="3:4" x14ac:dyDescent="0.3">
      <c r="C476" s="6" t="s">
        <v>44911</v>
      </c>
    </row>
    <row r="477" spans="3:4" x14ac:dyDescent="0.3">
      <c r="C477" s="6" t="s">
        <v>44912</v>
      </c>
    </row>
    <row r="478" spans="3:4" x14ac:dyDescent="0.3">
      <c r="C478" s="6" t="s">
        <v>44913</v>
      </c>
    </row>
    <row r="479" spans="3:4" x14ac:dyDescent="0.3">
      <c r="C479" s="6" t="s">
        <v>44914</v>
      </c>
    </row>
    <row r="480" spans="3:4" x14ac:dyDescent="0.3">
      <c r="C480" s="6" t="s">
        <v>44915</v>
      </c>
    </row>
    <row r="481" spans="3:4" x14ac:dyDescent="0.3">
      <c r="C481" s="6" t="s">
        <v>44916</v>
      </c>
    </row>
    <row r="482" spans="3:4" x14ac:dyDescent="0.3">
      <c r="C482" s="6" t="s">
        <v>44917</v>
      </c>
    </row>
    <row r="483" spans="3:4" x14ac:dyDescent="0.3">
      <c r="C483" s="6" t="s">
        <v>44918</v>
      </c>
    </row>
    <row r="484" spans="3:4" x14ac:dyDescent="0.3">
      <c r="C484" s="6" t="s">
        <v>44919</v>
      </c>
      <c r="D484" t="s">
        <v>44920</v>
      </c>
    </row>
    <row r="485" spans="3:4" x14ac:dyDescent="0.3">
      <c r="C485" s="6" t="s">
        <v>44921</v>
      </c>
      <c r="D485" t="s">
        <v>44228</v>
      </c>
    </row>
    <row r="486" spans="3:4" x14ac:dyDescent="0.3">
      <c r="C486" s="6" t="s">
        <v>44922</v>
      </c>
      <c r="D486" t="s">
        <v>44248</v>
      </c>
    </row>
    <row r="487" spans="3:4" x14ac:dyDescent="0.3">
      <c r="C487" s="6" t="s">
        <v>44923</v>
      </c>
      <c r="D487" t="s">
        <v>44924</v>
      </c>
    </row>
    <row r="488" spans="3:4" x14ac:dyDescent="0.3">
      <c r="C488" s="6" t="s">
        <v>44925</v>
      </c>
      <c r="D488" t="s">
        <v>44256</v>
      </c>
    </row>
    <row r="489" spans="3:4" x14ac:dyDescent="0.3">
      <c r="C489" s="6" t="s">
        <v>44926</v>
      </c>
      <c r="D489" t="s">
        <v>44260</v>
      </c>
    </row>
    <row r="490" spans="3:4" x14ac:dyDescent="0.3">
      <c r="C490" s="6" t="s">
        <v>44927</v>
      </c>
      <c r="D490" t="s">
        <v>44272</v>
      </c>
    </row>
    <row r="491" spans="3:4" x14ac:dyDescent="0.3">
      <c r="C491" s="6" t="s">
        <v>44928</v>
      </c>
      <c r="D491" t="s">
        <v>44296</v>
      </c>
    </row>
    <row r="492" spans="3:4" x14ac:dyDescent="0.3">
      <c r="C492" s="6" t="s">
        <v>44929</v>
      </c>
      <c r="D492" t="s">
        <v>44315</v>
      </c>
    </row>
    <row r="493" spans="3:4" x14ac:dyDescent="0.3">
      <c r="C493" s="6" t="s">
        <v>44930</v>
      </c>
      <c r="D493" t="s">
        <v>44438</v>
      </c>
    </row>
    <row r="494" spans="3:4" x14ac:dyDescent="0.3">
      <c r="C494" s="6" t="s">
        <v>44931</v>
      </c>
      <c r="D494" t="s">
        <v>44438</v>
      </c>
    </row>
    <row r="495" spans="3:4" x14ac:dyDescent="0.3">
      <c r="C495" s="6" t="s">
        <v>44932</v>
      </c>
      <c r="D495" t="s">
        <v>44438</v>
      </c>
    </row>
    <row r="496" spans="3:4" x14ac:dyDescent="0.3">
      <c r="C496" s="6" t="s">
        <v>44933</v>
      </c>
      <c r="D496" t="s">
        <v>44438</v>
      </c>
    </row>
    <row r="497" spans="3:4" x14ac:dyDescent="0.3">
      <c r="C497" s="6" t="s">
        <v>44934</v>
      </c>
      <c r="D497" t="s">
        <v>44438</v>
      </c>
    </row>
    <row r="498" spans="3:4" x14ac:dyDescent="0.3">
      <c r="C498" s="6" t="s">
        <v>44935</v>
      </c>
      <c r="D498" t="s">
        <v>44438</v>
      </c>
    </row>
    <row r="499" spans="3:4" x14ac:dyDescent="0.3">
      <c r="C499" s="6" t="s">
        <v>44936</v>
      </c>
      <c r="D499" t="s">
        <v>44438</v>
      </c>
    </row>
    <row r="500" spans="3:4" x14ac:dyDescent="0.3">
      <c r="C500" s="6" t="s">
        <v>44937</v>
      </c>
      <c r="D500" t="s">
        <v>44438</v>
      </c>
    </row>
    <row r="501" spans="3:4" x14ac:dyDescent="0.3">
      <c r="C501" s="6" t="s">
        <v>44938</v>
      </c>
      <c r="D501" t="s">
        <v>44438</v>
      </c>
    </row>
    <row r="502" spans="3:4" x14ac:dyDescent="0.3">
      <c r="C502" s="6" t="s">
        <v>44939</v>
      </c>
      <c r="D502" t="s">
        <v>44438</v>
      </c>
    </row>
    <row r="503" spans="3:4" x14ac:dyDescent="0.3">
      <c r="C503" s="6" t="s">
        <v>44940</v>
      </c>
      <c r="D503" t="s">
        <v>44438</v>
      </c>
    </row>
    <row r="504" spans="3:4" x14ac:dyDescent="0.3">
      <c r="C504" s="6" t="s">
        <v>44941</v>
      </c>
      <c r="D504" t="s">
        <v>44438</v>
      </c>
    </row>
    <row r="505" spans="3:4" x14ac:dyDescent="0.3">
      <c r="C505" s="6" t="s">
        <v>44942</v>
      </c>
      <c r="D505" t="s">
        <v>44438</v>
      </c>
    </row>
    <row r="506" spans="3:4" x14ac:dyDescent="0.3">
      <c r="C506" s="6" t="s">
        <v>44943</v>
      </c>
      <c r="D506" t="s">
        <v>44438</v>
      </c>
    </row>
    <row r="507" spans="3:4" x14ac:dyDescent="0.3">
      <c r="C507" s="6" t="s">
        <v>44944</v>
      </c>
      <c r="D507" t="s">
        <v>44438</v>
      </c>
    </row>
    <row r="508" spans="3:4" x14ac:dyDescent="0.3">
      <c r="C508" s="6" t="s">
        <v>44945</v>
      </c>
      <c r="D508" t="s">
        <v>44438</v>
      </c>
    </row>
    <row r="509" spans="3:4" x14ac:dyDescent="0.3">
      <c r="C509" s="6" t="s">
        <v>44946</v>
      </c>
      <c r="D509" t="s">
        <v>44438</v>
      </c>
    </row>
    <row r="510" spans="3:4" x14ac:dyDescent="0.3">
      <c r="C510" s="6" t="s">
        <v>44947</v>
      </c>
      <c r="D510" t="s">
        <v>44438</v>
      </c>
    </row>
    <row r="511" spans="3:4" x14ac:dyDescent="0.3">
      <c r="C511" s="6" t="s">
        <v>44948</v>
      </c>
      <c r="D511" t="s">
        <v>44438</v>
      </c>
    </row>
    <row r="512" spans="3:4" x14ac:dyDescent="0.3">
      <c r="C512" s="6" t="s">
        <v>44949</v>
      </c>
      <c r="D512" t="s">
        <v>44438</v>
      </c>
    </row>
    <row r="513" spans="3:4" x14ac:dyDescent="0.3">
      <c r="C513" s="6" t="s">
        <v>44950</v>
      </c>
      <c r="D513" t="s">
        <v>44438</v>
      </c>
    </row>
    <row r="514" spans="3:4" x14ac:dyDescent="0.3">
      <c r="C514" s="6" t="s">
        <v>44951</v>
      </c>
    </row>
    <row r="515" spans="3:4" x14ac:dyDescent="0.3">
      <c r="C515" s="6" t="s">
        <v>44952</v>
      </c>
    </row>
    <row r="516" spans="3:4" x14ac:dyDescent="0.3">
      <c r="C516" s="6" t="s">
        <v>44953</v>
      </c>
    </row>
    <row r="517" spans="3:4" x14ac:dyDescent="0.3">
      <c r="C517" s="6" t="s">
        <v>44954</v>
      </c>
    </row>
    <row r="518" spans="3:4" x14ac:dyDescent="0.3">
      <c r="C518" s="6" t="s">
        <v>44955</v>
      </c>
    </row>
    <row r="519" spans="3:4" x14ac:dyDescent="0.3">
      <c r="C519" s="6" t="s">
        <v>44956</v>
      </c>
    </row>
    <row r="520" spans="3:4" x14ac:dyDescent="0.3">
      <c r="C520" s="6" t="s">
        <v>44957</v>
      </c>
    </row>
    <row r="521" spans="3:4" x14ac:dyDescent="0.3">
      <c r="C521" s="6" t="s">
        <v>44958</v>
      </c>
    </row>
    <row r="522" spans="3:4" x14ac:dyDescent="0.3">
      <c r="C522" s="6" t="s">
        <v>44959</v>
      </c>
    </row>
    <row r="523" spans="3:4" x14ac:dyDescent="0.3">
      <c r="C523" s="6" t="s">
        <v>44960</v>
      </c>
    </row>
    <row r="524" spans="3:4" x14ac:dyDescent="0.3">
      <c r="C524" s="6" t="s">
        <v>44961</v>
      </c>
    </row>
    <row r="525" spans="3:4" x14ac:dyDescent="0.3">
      <c r="C525" s="6" t="s">
        <v>44962</v>
      </c>
    </row>
    <row r="526" spans="3:4" x14ac:dyDescent="0.3">
      <c r="C526" s="6" t="s">
        <v>44963</v>
      </c>
    </row>
    <row r="527" spans="3:4" x14ac:dyDescent="0.3">
      <c r="C527" s="6" t="s">
        <v>44964</v>
      </c>
    </row>
    <row r="528" spans="3:4" x14ac:dyDescent="0.3">
      <c r="C528" s="6" t="s">
        <v>44965</v>
      </c>
    </row>
    <row r="529" spans="3:3" x14ac:dyDescent="0.3">
      <c r="C529" s="6" t="s">
        <v>44966</v>
      </c>
    </row>
    <row r="530" spans="3:3" x14ac:dyDescent="0.3">
      <c r="C530" s="6" t="s">
        <v>44967</v>
      </c>
    </row>
    <row r="531" spans="3:3" x14ac:dyDescent="0.3">
      <c r="C531" s="6" t="s">
        <v>44968</v>
      </c>
    </row>
    <row r="532" spans="3:3" x14ac:dyDescent="0.3">
      <c r="C532" s="6" t="s">
        <v>44969</v>
      </c>
    </row>
    <row r="533" spans="3:3" x14ac:dyDescent="0.3">
      <c r="C533" s="6" t="s">
        <v>44970</v>
      </c>
    </row>
    <row r="534" spans="3:3" x14ac:dyDescent="0.3">
      <c r="C534" s="6" t="s">
        <v>44971</v>
      </c>
    </row>
    <row r="535" spans="3:3" x14ac:dyDescent="0.3">
      <c r="C535" s="6" t="s">
        <v>44972</v>
      </c>
    </row>
    <row r="536" spans="3:3" x14ac:dyDescent="0.3">
      <c r="C536" s="6" t="s">
        <v>44973</v>
      </c>
    </row>
    <row r="537" spans="3:3" x14ac:dyDescent="0.3">
      <c r="C537" s="6" t="s">
        <v>44974</v>
      </c>
    </row>
    <row r="538" spans="3:3" x14ac:dyDescent="0.3">
      <c r="C538" s="6" t="s">
        <v>44975</v>
      </c>
    </row>
    <row r="539" spans="3:3" x14ac:dyDescent="0.3">
      <c r="C539" s="6" t="s">
        <v>44976</v>
      </c>
    </row>
    <row r="540" spans="3:3" x14ac:dyDescent="0.3">
      <c r="C540" s="6" t="s">
        <v>44977</v>
      </c>
    </row>
    <row r="541" spans="3:3" x14ac:dyDescent="0.3">
      <c r="C541" s="6" t="s">
        <v>44978</v>
      </c>
    </row>
    <row r="542" spans="3:3" x14ac:dyDescent="0.3">
      <c r="C542" s="6" t="s">
        <v>44979</v>
      </c>
    </row>
    <row r="543" spans="3:3" x14ac:dyDescent="0.3">
      <c r="C543" s="6" t="s">
        <v>44980</v>
      </c>
    </row>
    <row r="544" spans="3:3" x14ac:dyDescent="0.3">
      <c r="C544" s="6" t="s">
        <v>44981</v>
      </c>
    </row>
    <row r="545" spans="3:3" x14ac:dyDescent="0.3">
      <c r="C545" s="6" t="s">
        <v>44982</v>
      </c>
    </row>
    <row r="546" spans="3:3" x14ac:dyDescent="0.3">
      <c r="C546" s="6" t="s">
        <v>44983</v>
      </c>
    </row>
    <row r="547" spans="3:3" x14ac:dyDescent="0.3">
      <c r="C547" s="6" t="s">
        <v>44984</v>
      </c>
    </row>
    <row r="548" spans="3:3" x14ac:dyDescent="0.3">
      <c r="C548" s="6" t="s">
        <v>44985</v>
      </c>
    </row>
    <row r="549" spans="3:3" x14ac:dyDescent="0.3">
      <c r="C549" s="6" t="s">
        <v>44986</v>
      </c>
    </row>
    <row r="550" spans="3:3" x14ac:dyDescent="0.3">
      <c r="C550" s="6" t="s">
        <v>44987</v>
      </c>
    </row>
    <row r="551" spans="3:3" x14ac:dyDescent="0.3">
      <c r="C551" s="6" t="s">
        <v>44988</v>
      </c>
    </row>
    <row r="552" spans="3:3" x14ac:dyDescent="0.3">
      <c r="C552" s="6" t="s">
        <v>44989</v>
      </c>
    </row>
    <row r="553" spans="3:3" x14ac:dyDescent="0.3">
      <c r="C553" s="6" t="s">
        <v>44990</v>
      </c>
    </row>
    <row r="554" spans="3:3" x14ac:dyDescent="0.3">
      <c r="C554" s="6" t="s">
        <v>44991</v>
      </c>
    </row>
    <row r="555" spans="3:3" x14ac:dyDescent="0.3">
      <c r="C555" s="6" t="s">
        <v>44992</v>
      </c>
    </row>
    <row r="556" spans="3:3" x14ac:dyDescent="0.3">
      <c r="C556" s="6" t="s">
        <v>44993</v>
      </c>
    </row>
    <row r="557" spans="3:3" x14ac:dyDescent="0.3">
      <c r="C557" s="6" t="s">
        <v>44994</v>
      </c>
    </row>
    <row r="558" spans="3:3" x14ac:dyDescent="0.3">
      <c r="C558" s="6" t="s">
        <v>44995</v>
      </c>
    </row>
    <row r="559" spans="3:3" x14ac:dyDescent="0.3">
      <c r="C559" s="6" t="s">
        <v>44996</v>
      </c>
    </row>
    <row r="560" spans="3:3" x14ac:dyDescent="0.3">
      <c r="C560" s="6" t="s">
        <v>44997</v>
      </c>
    </row>
    <row r="561" spans="3:3" x14ac:dyDescent="0.3">
      <c r="C561" s="6" t="s">
        <v>44998</v>
      </c>
    </row>
    <row r="562" spans="3:3" x14ac:dyDescent="0.3">
      <c r="C562" s="6" t="s">
        <v>44999</v>
      </c>
    </row>
    <row r="563" spans="3:3" x14ac:dyDescent="0.3">
      <c r="C563" s="6" t="s">
        <v>45000</v>
      </c>
    </row>
    <row r="564" spans="3:3" x14ac:dyDescent="0.3">
      <c r="C564" s="6" t="s">
        <v>45001</v>
      </c>
    </row>
    <row r="565" spans="3:3" x14ac:dyDescent="0.3">
      <c r="C565" s="6" t="s">
        <v>45002</v>
      </c>
    </row>
    <row r="566" spans="3:3" x14ac:dyDescent="0.3">
      <c r="C566" s="6" t="s">
        <v>45003</v>
      </c>
    </row>
    <row r="567" spans="3:3" x14ac:dyDescent="0.3">
      <c r="C567" s="6" t="s">
        <v>45004</v>
      </c>
    </row>
    <row r="568" spans="3:3" x14ac:dyDescent="0.3">
      <c r="C568" s="6" t="s">
        <v>45005</v>
      </c>
    </row>
    <row r="569" spans="3:3" x14ac:dyDescent="0.3">
      <c r="C569" s="6" t="s">
        <v>45006</v>
      </c>
    </row>
    <row r="570" spans="3:3" x14ac:dyDescent="0.3">
      <c r="C570" s="6" t="s">
        <v>45007</v>
      </c>
    </row>
    <row r="571" spans="3:3" x14ac:dyDescent="0.3">
      <c r="C571" s="6" t="s">
        <v>45008</v>
      </c>
    </row>
    <row r="572" spans="3:3" x14ac:dyDescent="0.3">
      <c r="C572" s="6" t="s">
        <v>45009</v>
      </c>
    </row>
    <row r="573" spans="3:3" x14ac:dyDescent="0.3">
      <c r="C573" s="6" t="s">
        <v>45010</v>
      </c>
    </row>
    <row r="574" spans="3:3" x14ac:dyDescent="0.3">
      <c r="C574" s="6" t="s">
        <v>45011</v>
      </c>
    </row>
    <row r="575" spans="3:3" x14ac:dyDescent="0.3">
      <c r="C575" s="6" t="s">
        <v>45012</v>
      </c>
    </row>
    <row r="576" spans="3:3" x14ac:dyDescent="0.3">
      <c r="C576" s="6" t="s">
        <v>45013</v>
      </c>
    </row>
    <row r="577" spans="3:3" x14ac:dyDescent="0.3">
      <c r="C577" s="6" t="s">
        <v>45014</v>
      </c>
    </row>
    <row r="578" spans="3:3" x14ac:dyDescent="0.3">
      <c r="C578" s="6" t="s">
        <v>45015</v>
      </c>
    </row>
    <row r="579" spans="3:3" x14ac:dyDescent="0.3">
      <c r="C579" s="6" t="s">
        <v>45016</v>
      </c>
    </row>
    <row r="580" spans="3:3" x14ac:dyDescent="0.3">
      <c r="C580" s="6" t="s">
        <v>45017</v>
      </c>
    </row>
    <row r="581" spans="3:3" x14ac:dyDescent="0.3">
      <c r="C581" s="6" t="s">
        <v>45018</v>
      </c>
    </row>
    <row r="582" spans="3:3" x14ac:dyDescent="0.3">
      <c r="C582" s="6" t="s">
        <v>45019</v>
      </c>
    </row>
    <row r="583" spans="3:3" x14ac:dyDescent="0.3">
      <c r="C583" s="6" t="s">
        <v>45020</v>
      </c>
    </row>
    <row r="584" spans="3:3" x14ac:dyDescent="0.3">
      <c r="C584" s="6" t="s">
        <v>45021</v>
      </c>
    </row>
    <row r="585" spans="3:3" x14ac:dyDescent="0.3">
      <c r="C585" s="6" t="s">
        <v>45022</v>
      </c>
    </row>
    <row r="586" spans="3:3" x14ac:dyDescent="0.3">
      <c r="C586" s="6" t="s">
        <v>45023</v>
      </c>
    </row>
    <row r="587" spans="3:3" x14ac:dyDescent="0.3">
      <c r="C587" s="6" t="s">
        <v>45024</v>
      </c>
    </row>
    <row r="588" spans="3:3" x14ac:dyDescent="0.3">
      <c r="C588" s="6" t="s">
        <v>45025</v>
      </c>
    </row>
    <row r="589" spans="3:3" x14ac:dyDescent="0.3">
      <c r="C589" s="6" t="s">
        <v>45026</v>
      </c>
    </row>
    <row r="590" spans="3:3" x14ac:dyDescent="0.3">
      <c r="C590" s="6" t="s">
        <v>45027</v>
      </c>
    </row>
    <row r="591" spans="3:3" x14ac:dyDescent="0.3">
      <c r="C591" s="6" t="s">
        <v>45028</v>
      </c>
    </row>
    <row r="592" spans="3:3" x14ac:dyDescent="0.3">
      <c r="C592" s="6" t="s">
        <v>45029</v>
      </c>
    </row>
    <row r="593" spans="3:3" x14ac:dyDescent="0.3">
      <c r="C593" s="6" t="s">
        <v>45030</v>
      </c>
    </row>
    <row r="594" spans="3:3" x14ac:dyDescent="0.3">
      <c r="C594" s="6" t="s">
        <v>45031</v>
      </c>
    </row>
    <row r="595" spans="3:3" x14ac:dyDescent="0.3">
      <c r="C595" s="6" t="s">
        <v>45032</v>
      </c>
    </row>
    <row r="596" spans="3:3" x14ac:dyDescent="0.3">
      <c r="C596" s="6" t="s">
        <v>45033</v>
      </c>
    </row>
    <row r="597" spans="3:3" x14ac:dyDescent="0.3">
      <c r="C597" s="6" t="s">
        <v>45034</v>
      </c>
    </row>
    <row r="598" spans="3:3" x14ac:dyDescent="0.3">
      <c r="C598" s="6" t="s">
        <v>45035</v>
      </c>
    </row>
    <row r="599" spans="3:3" x14ac:dyDescent="0.3">
      <c r="C599" s="6" t="s">
        <v>45036</v>
      </c>
    </row>
    <row r="600" spans="3:3" x14ac:dyDescent="0.3">
      <c r="C600" s="6" t="s">
        <v>45037</v>
      </c>
    </row>
    <row r="601" spans="3:3" x14ac:dyDescent="0.3">
      <c r="C601" s="6" t="s">
        <v>45038</v>
      </c>
    </row>
    <row r="602" spans="3:3" x14ac:dyDescent="0.3">
      <c r="C602" s="6" t="s">
        <v>45039</v>
      </c>
    </row>
    <row r="603" spans="3:3" x14ac:dyDescent="0.3">
      <c r="C603" s="6" t="s">
        <v>45040</v>
      </c>
    </row>
    <row r="604" spans="3:3" x14ac:dyDescent="0.3">
      <c r="C604" s="6" t="s">
        <v>45041</v>
      </c>
    </row>
    <row r="605" spans="3:3" x14ac:dyDescent="0.3">
      <c r="C605" s="6" t="s">
        <v>45042</v>
      </c>
    </row>
    <row r="606" spans="3:3" x14ac:dyDescent="0.3">
      <c r="C606" s="6" t="s">
        <v>45043</v>
      </c>
    </row>
    <row r="607" spans="3:3" x14ac:dyDescent="0.3">
      <c r="C607" s="6" t="s">
        <v>45044</v>
      </c>
    </row>
    <row r="608" spans="3:3" x14ac:dyDescent="0.3">
      <c r="C608" s="6" t="s">
        <v>45045</v>
      </c>
    </row>
    <row r="609" spans="3:3" x14ac:dyDescent="0.3">
      <c r="C609" s="6" t="s">
        <v>45046</v>
      </c>
    </row>
    <row r="610" spans="3:3" x14ac:dyDescent="0.3">
      <c r="C610" s="6" t="s">
        <v>45047</v>
      </c>
    </row>
    <row r="611" spans="3:3" x14ac:dyDescent="0.3">
      <c r="C611" s="6" t="s">
        <v>45048</v>
      </c>
    </row>
    <row r="612" spans="3:3" x14ac:dyDescent="0.3">
      <c r="C612" s="6" t="s">
        <v>45049</v>
      </c>
    </row>
    <row r="613" spans="3:3" x14ac:dyDescent="0.3">
      <c r="C613" s="6" t="s">
        <v>45050</v>
      </c>
    </row>
    <row r="614" spans="3:3" x14ac:dyDescent="0.3">
      <c r="C614" s="6" t="s">
        <v>45051</v>
      </c>
    </row>
    <row r="615" spans="3:3" x14ac:dyDescent="0.3">
      <c r="C615" s="6" t="s">
        <v>45052</v>
      </c>
    </row>
    <row r="616" spans="3:3" x14ac:dyDescent="0.3">
      <c r="C616" s="6" t="s">
        <v>45053</v>
      </c>
    </row>
    <row r="617" spans="3:3" x14ac:dyDescent="0.3">
      <c r="C617" s="6" t="s">
        <v>45054</v>
      </c>
    </row>
    <row r="618" spans="3:3" x14ac:dyDescent="0.3">
      <c r="C618" s="6" t="s">
        <v>45055</v>
      </c>
    </row>
    <row r="619" spans="3:3" x14ac:dyDescent="0.3">
      <c r="C619" s="6" t="s">
        <v>45056</v>
      </c>
    </row>
    <row r="620" spans="3:3" x14ac:dyDescent="0.3">
      <c r="C620" s="6" t="s">
        <v>45057</v>
      </c>
    </row>
    <row r="621" spans="3:3" x14ac:dyDescent="0.3">
      <c r="C621" s="6" t="s">
        <v>45058</v>
      </c>
    </row>
    <row r="622" spans="3:3" x14ac:dyDescent="0.3">
      <c r="C622" s="6" t="s">
        <v>45059</v>
      </c>
    </row>
    <row r="623" spans="3:3" x14ac:dyDescent="0.3">
      <c r="C623" s="6" t="s">
        <v>45060</v>
      </c>
    </row>
    <row r="624" spans="3:3" x14ac:dyDescent="0.3">
      <c r="C624" s="6" t="s">
        <v>45061</v>
      </c>
    </row>
    <row r="625" spans="3:3" x14ac:dyDescent="0.3">
      <c r="C625" s="6" t="s">
        <v>45062</v>
      </c>
    </row>
    <row r="626" spans="3:3" x14ac:dyDescent="0.3">
      <c r="C626" s="6" t="s">
        <v>45063</v>
      </c>
    </row>
    <row r="627" spans="3:3" x14ac:dyDescent="0.3">
      <c r="C627" s="6" t="s">
        <v>45064</v>
      </c>
    </row>
    <row r="628" spans="3:3" x14ac:dyDescent="0.3">
      <c r="C628" s="6" t="s">
        <v>45065</v>
      </c>
    </row>
    <row r="629" spans="3:3" x14ac:dyDescent="0.3">
      <c r="C629" s="6" t="s">
        <v>45066</v>
      </c>
    </row>
    <row r="630" spans="3:3" x14ac:dyDescent="0.3">
      <c r="C630" s="6" t="s">
        <v>45067</v>
      </c>
    </row>
    <row r="631" spans="3:3" x14ac:dyDescent="0.3">
      <c r="C631" s="6" t="s">
        <v>45068</v>
      </c>
    </row>
    <row r="632" spans="3:3" x14ac:dyDescent="0.3">
      <c r="C632" s="6" t="s">
        <v>45069</v>
      </c>
    </row>
    <row r="633" spans="3:3" x14ac:dyDescent="0.3">
      <c r="C633" s="6" t="s">
        <v>45070</v>
      </c>
    </row>
    <row r="634" spans="3:3" x14ac:dyDescent="0.3">
      <c r="C634" s="6" t="s">
        <v>45071</v>
      </c>
    </row>
    <row r="635" spans="3:3" x14ac:dyDescent="0.3">
      <c r="C635" s="6" t="s">
        <v>45072</v>
      </c>
    </row>
    <row r="636" spans="3:3" x14ac:dyDescent="0.3">
      <c r="C636" s="6" t="s">
        <v>45073</v>
      </c>
    </row>
    <row r="637" spans="3:3" x14ac:dyDescent="0.3">
      <c r="C637" s="6" t="s">
        <v>45074</v>
      </c>
    </row>
    <row r="638" spans="3:3" x14ac:dyDescent="0.3">
      <c r="C638" s="6" t="s">
        <v>45075</v>
      </c>
    </row>
    <row r="639" spans="3:3" x14ac:dyDescent="0.3">
      <c r="C639" s="6" t="s">
        <v>45076</v>
      </c>
    </row>
    <row r="640" spans="3:3" x14ac:dyDescent="0.3">
      <c r="C640" s="6" t="s">
        <v>45077</v>
      </c>
    </row>
    <row r="641" spans="3:3" x14ac:dyDescent="0.3">
      <c r="C641" s="6" t="s">
        <v>45078</v>
      </c>
    </row>
    <row r="642" spans="3:3" x14ac:dyDescent="0.3">
      <c r="C642" s="6" t="s">
        <v>45079</v>
      </c>
    </row>
    <row r="643" spans="3:3" x14ac:dyDescent="0.3">
      <c r="C643" s="6" t="s">
        <v>45080</v>
      </c>
    </row>
    <row r="644" spans="3:3" x14ac:dyDescent="0.3">
      <c r="C644" t="s">
        <v>45081</v>
      </c>
    </row>
    <row r="645" spans="3:3" x14ac:dyDescent="0.3">
      <c r="C645" t="s">
        <v>45082</v>
      </c>
    </row>
    <row r="646" spans="3:3" x14ac:dyDescent="0.3">
      <c r="C646" t="s">
        <v>45083</v>
      </c>
    </row>
    <row r="647" spans="3:3" x14ac:dyDescent="0.3">
      <c r="C647" t="s">
        <v>45084</v>
      </c>
    </row>
    <row r="648" spans="3:3" x14ac:dyDescent="0.3">
      <c r="C648" t="s">
        <v>45085</v>
      </c>
    </row>
    <row r="649" spans="3:3" x14ac:dyDescent="0.3">
      <c r="C649" t="s">
        <v>45086</v>
      </c>
    </row>
    <row r="650" spans="3:3" x14ac:dyDescent="0.3">
      <c r="C650" t="s">
        <v>45087</v>
      </c>
    </row>
    <row r="651" spans="3:3" x14ac:dyDescent="0.3">
      <c r="C651" t="s">
        <v>45088</v>
      </c>
    </row>
    <row r="652" spans="3:3" x14ac:dyDescent="0.3">
      <c r="C652" t="s">
        <v>45089</v>
      </c>
    </row>
    <row r="653" spans="3:3" x14ac:dyDescent="0.3">
      <c r="C653" t="s">
        <v>45090</v>
      </c>
    </row>
    <row r="654" spans="3:3" x14ac:dyDescent="0.3">
      <c r="C654" t="s">
        <v>45091</v>
      </c>
    </row>
    <row r="655" spans="3:3" x14ac:dyDescent="0.3">
      <c r="C655" t="s">
        <v>45092</v>
      </c>
    </row>
    <row r="656" spans="3:3" x14ac:dyDescent="0.3">
      <c r="C656" t="s">
        <v>45093</v>
      </c>
    </row>
    <row r="657" spans="3:3" x14ac:dyDescent="0.3">
      <c r="C657" t="s">
        <v>45094</v>
      </c>
    </row>
    <row r="658" spans="3:3" x14ac:dyDescent="0.3">
      <c r="C658" t="s">
        <v>45095</v>
      </c>
    </row>
    <row r="659" spans="3:3" x14ac:dyDescent="0.3">
      <c r="C659" t="s">
        <v>45096</v>
      </c>
    </row>
    <row r="660" spans="3:3" x14ac:dyDescent="0.3">
      <c r="C660" t="s">
        <v>45097</v>
      </c>
    </row>
    <row r="661" spans="3:3" x14ac:dyDescent="0.3">
      <c r="C661" t="s">
        <v>45098</v>
      </c>
    </row>
    <row r="662" spans="3:3" x14ac:dyDescent="0.3">
      <c r="C662" t="s">
        <v>45099</v>
      </c>
    </row>
    <row r="663" spans="3:3" x14ac:dyDescent="0.3">
      <c r="C663" t="s">
        <v>45100</v>
      </c>
    </row>
    <row r="664" spans="3:3" x14ac:dyDescent="0.3">
      <c r="C664" t="s">
        <v>45101</v>
      </c>
    </row>
    <row r="665" spans="3:3" x14ac:dyDescent="0.3">
      <c r="C665" t="s">
        <v>45102</v>
      </c>
    </row>
    <row r="666" spans="3:3" x14ac:dyDescent="0.3">
      <c r="C666" t="s">
        <v>45103</v>
      </c>
    </row>
    <row r="667" spans="3:3" x14ac:dyDescent="0.3">
      <c r="C667" t="s">
        <v>45104</v>
      </c>
    </row>
    <row r="668" spans="3:3" x14ac:dyDescent="0.3">
      <c r="C668" t="s">
        <v>45105</v>
      </c>
    </row>
    <row r="669" spans="3:3" x14ac:dyDescent="0.3">
      <c r="C669" t="s">
        <v>45106</v>
      </c>
    </row>
    <row r="670" spans="3:3" x14ac:dyDescent="0.3">
      <c r="C670" t="s">
        <v>45107</v>
      </c>
    </row>
    <row r="671" spans="3:3" x14ac:dyDescent="0.3">
      <c r="C671" t="s">
        <v>45108</v>
      </c>
    </row>
    <row r="672" spans="3:3" x14ac:dyDescent="0.3">
      <c r="C672" t="s">
        <v>45109</v>
      </c>
    </row>
    <row r="673" spans="3:3" x14ac:dyDescent="0.3">
      <c r="C673" t="s">
        <v>45110</v>
      </c>
    </row>
    <row r="674" spans="3:3" x14ac:dyDescent="0.3">
      <c r="C674" t="s">
        <v>45111</v>
      </c>
    </row>
    <row r="675" spans="3:3" x14ac:dyDescent="0.3">
      <c r="C675" t="s">
        <v>45112</v>
      </c>
    </row>
    <row r="676" spans="3:3" x14ac:dyDescent="0.3">
      <c r="C676" t="s">
        <v>45113</v>
      </c>
    </row>
    <row r="677" spans="3:3" x14ac:dyDescent="0.3">
      <c r="C677" t="s">
        <v>45114</v>
      </c>
    </row>
    <row r="678" spans="3:3" x14ac:dyDescent="0.3">
      <c r="C678" t="s">
        <v>45115</v>
      </c>
    </row>
    <row r="679" spans="3:3" x14ac:dyDescent="0.3">
      <c r="C679" t="s">
        <v>45116</v>
      </c>
    </row>
    <row r="680" spans="3:3" x14ac:dyDescent="0.3">
      <c r="C680" t="s">
        <v>45117</v>
      </c>
    </row>
    <row r="681" spans="3:3" x14ac:dyDescent="0.3">
      <c r="C681" t="s">
        <v>45118</v>
      </c>
    </row>
    <row r="682" spans="3:3" x14ac:dyDescent="0.3">
      <c r="C682" t="s">
        <v>45119</v>
      </c>
    </row>
    <row r="683" spans="3:3" x14ac:dyDescent="0.3">
      <c r="C683" t="s">
        <v>45120</v>
      </c>
    </row>
    <row r="684" spans="3:3" x14ac:dyDescent="0.3">
      <c r="C684" t="s">
        <v>45121</v>
      </c>
    </row>
    <row r="685" spans="3:3" x14ac:dyDescent="0.3">
      <c r="C685" t="s">
        <v>45122</v>
      </c>
    </row>
    <row r="686" spans="3:3" x14ac:dyDescent="0.3">
      <c r="C686" t="s">
        <v>45123</v>
      </c>
    </row>
    <row r="687" spans="3:3" x14ac:dyDescent="0.3">
      <c r="C687" t="s">
        <v>45124</v>
      </c>
    </row>
    <row r="688" spans="3:3" x14ac:dyDescent="0.3">
      <c r="C688" t="s">
        <v>45125</v>
      </c>
    </row>
    <row r="689" spans="3:3" x14ac:dyDescent="0.3">
      <c r="C689" t="s">
        <v>45126</v>
      </c>
    </row>
    <row r="690" spans="3:3" x14ac:dyDescent="0.3">
      <c r="C690" t="s">
        <v>45127</v>
      </c>
    </row>
    <row r="691" spans="3:3" x14ac:dyDescent="0.3">
      <c r="C691" t="s">
        <v>45128</v>
      </c>
    </row>
    <row r="692" spans="3:3" x14ac:dyDescent="0.3">
      <c r="C692" t="s">
        <v>45129</v>
      </c>
    </row>
    <row r="693" spans="3:3" x14ac:dyDescent="0.3">
      <c r="C693" t="s">
        <v>45130</v>
      </c>
    </row>
    <row r="694" spans="3:3" x14ac:dyDescent="0.3">
      <c r="C694" t="s">
        <v>45131</v>
      </c>
    </row>
    <row r="695" spans="3:3" x14ac:dyDescent="0.3">
      <c r="C695" t="s">
        <v>45132</v>
      </c>
    </row>
    <row r="696" spans="3:3" x14ac:dyDescent="0.3">
      <c r="C696" t="s">
        <v>45133</v>
      </c>
    </row>
    <row r="697" spans="3:3" x14ac:dyDescent="0.3">
      <c r="C697" t="s">
        <v>45134</v>
      </c>
    </row>
    <row r="698" spans="3:3" x14ac:dyDescent="0.3">
      <c r="C698" t="s">
        <v>45135</v>
      </c>
    </row>
    <row r="699" spans="3:3" x14ac:dyDescent="0.3">
      <c r="C699" t="s">
        <v>45136</v>
      </c>
    </row>
    <row r="700" spans="3:3" x14ac:dyDescent="0.3">
      <c r="C700" t="s">
        <v>45137</v>
      </c>
    </row>
    <row r="701" spans="3:3" x14ac:dyDescent="0.3">
      <c r="C701" t="s">
        <v>45138</v>
      </c>
    </row>
    <row r="702" spans="3:3" x14ac:dyDescent="0.3">
      <c r="C702" t="s">
        <v>45139</v>
      </c>
    </row>
    <row r="703" spans="3:3" x14ac:dyDescent="0.3">
      <c r="C703" t="s">
        <v>45140</v>
      </c>
    </row>
    <row r="704" spans="3:3" x14ac:dyDescent="0.3">
      <c r="C704" t="s">
        <v>45141</v>
      </c>
    </row>
    <row r="705" spans="3:3" x14ac:dyDescent="0.3">
      <c r="C705" t="s">
        <v>45142</v>
      </c>
    </row>
    <row r="706" spans="3:3" x14ac:dyDescent="0.3">
      <c r="C706" t="s">
        <v>45143</v>
      </c>
    </row>
    <row r="707" spans="3:3" x14ac:dyDescent="0.3">
      <c r="C707" t="s">
        <v>45144</v>
      </c>
    </row>
    <row r="708" spans="3:3" x14ac:dyDescent="0.3">
      <c r="C708" t="s">
        <v>45145</v>
      </c>
    </row>
    <row r="709" spans="3:3" x14ac:dyDescent="0.3">
      <c r="C709" t="s">
        <v>45146</v>
      </c>
    </row>
    <row r="710" spans="3:3" x14ac:dyDescent="0.3">
      <c r="C710" t="s">
        <v>45147</v>
      </c>
    </row>
    <row r="711" spans="3:3" x14ac:dyDescent="0.3">
      <c r="C711" t="s">
        <v>45148</v>
      </c>
    </row>
    <row r="712" spans="3:3" x14ac:dyDescent="0.3">
      <c r="C712" t="s">
        <v>45149</v>
      </c>
    </row>
    <row r="713" spans="3:3" x14ac:dyDescent="0.3">
      <c r="C713" t="s">
        <v>45150</v>
      </c>
    </row>
    <row r="714" spans="3:3" x14ac:dyDescent="0.3">
      <c r="C714" t="s">
        <v>45151</v>
      </c>
    </row>
    <row r="715" spans="3:3" x14ac:dyDescent="0.3">
      <c r="C715" t="s">
        <v>45152</v>
      </c>
    </row>
    <row r="716" spans="3:3" x14ac:dyDescent="0.3">
      <c r="C716" t="s">
        <v>45153</v>
      </c>
    </row>
    <row r="717" spans="3:3" x14ac:dyDescent="0.3">
      <c r="C717" t="s">
        <v>45154</v>
      </c>
    </row>
    <row r="718" spans="3:3" x14ac:dyDescent="0.3">
      <c r="C718" t="s">
        <v>45155</v>
      </c>
    </row>
    <row r="719" spans="3:3" x14ac:dyDescent="0.3">
      <c r="C719" t="s">
        <v>45156</v>
      </c>
    </row>
    <row r="720" spans="3:3" x14ac:dyDescent="0.3">
      <c r="C720" t="s">
        <v>45157</v>
      </c>
    </row>
    <row r="721" spans="3:4" x14ac:dyDescent="0.3">
      <c r="C721" t="s">
        <v>45158</v>
      </c>
    </row>
    <row r="722" spans="3:4" x14ac:dyDescent="0.3">
      <c r="C722" t="s">
        <v>45159</v>
      </c>
    </row>
    <row r="723" spans="3:4" x14ac:dyDescent="0.3">
      <c r="C723" t="s">
        <v>45160</v>
      </c>
    </row>
    <row r="724" spans="3:4" x14ac:dyDescent="0.3">
      <c r="C724" s="6" t="s">
        <v>45161</v>
      </c>
      <c r="D724" t="s">
        <v>45162</v>
      </c>
    </row>
    <row r="725" spans="3:4" x14ac:dyDescent="0.3">
      <c r="C725" s="6" t="s">
        <v>45163</v>
      </c>
      <c r="D725" t="s">
        <v>44228</v>
      </c>
    </row>
    <row r="726" spans="3:4" x14ac:dyDescent="0.3">
      <c r="C726" s="6" t="s">
        <v>45164</v>
      </c>
      <c r="D726" t="s">
        <v>44244</v>
      </c>
    </row>
    <row r="727" spans="3:4" x14ac:dyDescent="0.3">
      <c r="C727" s="6" t="s">
        <v>45165</v>
      </c>
      <c r="D727" t="s">
        <v>44256</v>
      </c>
    </row>
    <row r="728" spans="3:4" x14ac:dyDescent="0.3">
      <c r="C728" s="6" t="s">
        <v>45166</v>
      </c>
      <c r="D728" t="s">
        <v>44260</v>
      </c>
    </row>
    <row r="729" spans="3:4" x14ac:dyDescent="0.3">
      <c r="C729" s="6" t="s">
        <v>45167</v>
      </c>
      <c r="D729" t="s">
        <v>44272</v>
      </c>
    </row>
    <row r="730" spans="3:4" x14ac:dyDescent="0.3">
      <c r="C730" s="6" t="s">
        <v>45168</v>
      </c>
      <c r="D730" t="s">
        <v>44275</v>
      </c>
    </row>
    <row r="731" spans="3:4" x14ac:dyDescent="0.3">
      <c r="C731" s="6" t="s">
        <v>45169</v>
      </c>
      <c r="D731" t="s">
        <v>44351</v>
      </c>
    </row>
    <row r="732" spans="3:4" x14ac:dyDescent="0.3">
      <c r="C732" s="6" t="s">
        <v>45170</v>
      </c>
      <c r="D732" t="s">
        <v>44296</v>
      </c>
    </row>
    <row r="733" spans="3:4" x14ac:dyDescent="0.3">
      <c r="C733" s="6" t="s">
        <v>45171</v>
      </c>
      <c r="D733" t="s">
        <v>44356</v>
      </c>
    </row>
    <row r="734" spans="3:4" x14ac:dyDescent="0.3">
      <c r="C734" s="6" t="s">
        <v>45172</v>
      </c>
      <c r="D734" t="s">
        <v>44327</v>
      </c>
    </row>
    <row r="735" spans="3:4" x14ac:dyDescent="0.3">
      <c r="C735" s="6" t="s">
        <v>45173</v>
      </c>
    </row>
    <row r="736" spans="3:4" x14ac:dyDescent="0.3">
      <c r="C736" s="6" t="s">
        <v>45174</v>
      </c>
    </row>
    <row r="737" spans="3:3" x14ac:dyDescent="0.3">
      <c r="C737" s="6" t="s">
        <v>45175</v>
      </c>
    </row>
    <row r="738" spans="3:3" x14ac:dyDescent="0.3">
      <c r="C738" s="6" t="s">
        <v>45176</v>
      </c>
    </row>
    <row r="739" spans="3:3" x14ac:dyDescent="0.3">
      <c r="C739" s="6" t="s">
        <v>45177</v>
      </c>
    </row>
    <row r="740" spans="3:3" x14ac:dyDescent="0.3">
      <c r="C740" s="6" t="s">
        <v>45178</v>
      </c>
    </row>
    <row r="741" spans="3:3" x14ac:dyDescent="0.3">
      <c r="C741" s="6" t="s">
        <v>45179</v>
      </c>
    </row>
    <row r="742" spans="3:3" x14ac:dyDescent="0.3">
      <c r="C742" s="6" t="s">
        <v>45180</v>
      </c>
    </row>
    <row r="743" spans="3:3" x14ac:dyDescent="0.3">
      <c r="C743" s="6" t="s">
        <v>45181</v>
      </c>
    </row>
    <row r="744" spans="3:3" x14ac:dyDescent="0.3">
      <c r="C744" s="6" t="s">
        <v>45182</v>
      </c>
    </row>
    <row r="745" spans="3:3" x14ac:dyDescent="0.3">
      <c r="C745" s="6" t="s">
        <v>45183</v>
      </c>
    </row>
    <row r="746" spans="3:3" x14ac:dyDescent="0.3">
      <c r="C746" s="6" t="s">
        <v>45184</v>
      </c>
    </row>
    <row r="747" spans="3:3" x14ac:dyDescent="0.3">
      <c r="C747" s="6" t="s">
        <v>45185</v>
      </c>
    </row>
    <row r="748" spans="3:3" x14ac:dyDescent="0.3">
      <c r="C748" s="6" t="s">
        <v>45186</v>
      </c>
    </row>
    <row r="749" spans="3:3" x14ac:dyDescent="0.3">
      <c r="C749" s="6" t="s">
        <v>45187</v>
      </c>
    </row>
    <row r="750" spans="3:3" x14ac:dyDescent="0.3">
      <c r="C750" s="6" t="s">
        <v>45188</v>
      </c>
    </row>
    <row r="751" spans="3:3" x14ac:dyDescent="0.3">
      <c r="C751" s="6" t="s">
        <v>45189</v>
      </c>
    </row>
    <row r="752" spans="3:3" x14ac:dyDescent="0.3">
      <c r="C752" s="6" t="s">
        <v>45190</v>
      </c>
    </row>
    <row r="753" spans="3:3" x14ac:dyDescent="0.3">
      <c r="C753" s="6" t="s">
        <v>45191</v>
      </c>
    </row>
    <row r="754" spans="3:3" x14ac:dyDescent="0.3">
      <c r="C754" s="6" t="s">
        <v>45192</v>
      </c>
    </row>
    <row r="755" spans="3:3" x14ac:dyDescent="0.3">
      <c r="C755" s="6" t="s">
        <v>45193</v>
      </c>
    </row>
    <row r="756" spans="3:3" x14ac:dyDescent="0.3">
      <c r="C756" s="6" t="s">
        <v>45194</v>
      </c>
    </row>
    <row r="757" spans="3:3" x14ac:dyDescent="0.3">
      <c r="C757" s="6" t="s">
        <v>45195</v>
      </c>
    </row>
    <row r="758" spans="3:3" x14ac:dyDescent="0.3">
      <c r="C758" s="6" t="s">
        <v>45196</v>
      </c>
    </row>
    <row r="759" spans="3:3" x14ac:dyDescent="0.3">
      <c r="C759" s="6" t="s">
        <v>45197</v>
      </c>
    </row>
    <row r="760" spans="3:3" x14ac:dyDescent="0.3">
      <c r="C760" s="6" t="s">
        <v>45198</v>
      </c>
    </row>
    <row r="761" spans="3:3" x14ac:dyDescent="0.3">
      <c r="C761" s="6" t="s">
        <v>45199</v>
      </c>
    </row>
    <row r="762" spans="3:3" x14ac:dyDescent="0.3">
      <c r="C762" s="6" t="s">
        <v>45200</v>
      </c>
    </row>
    <row r="763" spans="3:3" x14ac:dyDescent="0.3">
      <c r="C763" s="6" t="s">
        <v>45201</v>
      </c>
    </row>
    <row r="764" spans="3:3" x14ac:dyDescent="0.3">
      <c r="C764" s="6" t="s">
        <v>45202</v>
      </c>
    </row>
    <row r="765" spans="3:3" x14ac:dyDescent="0.3">
      <c r="C765" s="6" t="s">
        <v>45203</v>
      </c>
    </row>
    <row r="766" spans="3:3" x14ac:dyDescent="0.3">
      <c r="C766" s="6" t="s">
        <v>45204</v>
      </c>
    </row>
    <row r="767" spans="3:3" x14ac:dyDescent="0.3">
      <c r="C767" s="6" t="s">
        <v>45205</v>
      </c>
    </row>
    <row r="768" spans="3:3" x14ac:dyDescent="0.3">
      <c r="C768" s="6" t="s">
        <v>45206</v>
      </c>
    </row>
    <row r="769" spans="3:3" x14ac:dyDescent="0.3">
      <c r="C769" s="6" t="s">
        <v>45207</v>
      </c>
    </row>
    <row r="770" spans="3:3" x14ac:dyDescent="0.3">
      <c r="C770" s="6" t="s">
        <v>45208</v>
      </c>
    </row>
    <row r="771" spans="3:3" x14ac:dyDescent="0.3">
      <c r="C771" s="6" t="s">
        <v>45209</v>
      </c>
    </row>
    <row r="772" spans="3:3" x14ac:dyDescent="0.3">
      <c r="C772" s="6" t="s">
        <v>45210</v>
      </c>
    </row>
    <row r="773" spans="3:3" x14ac:dyDescent="0.3">
      <c r="C773" s="6" t="s">
        <v>45211</v>
      </c>
    </row>
    <row r="774" spans="3:3" x14ac:dyDescent="0.3">
      <c r="C774" s="6" t="s">
        <v>45212</v>
      </c>
    </row>
    <row r="775" spans="3:3" x14ac:dyDescent="0.3">
      <c r="C775" s="6" t="s">
        <v>45213</v>
      </c>
    </row>
    <row r="776" spans="3:3" x14ac:dyDescent="0.3">
      <c r="C776" s="6" t="s">
        <v>45214</v>
      </c>
    </row>
    <row r="777" spans="3:3" x14ac:dyDescent="0.3">
      <c r="C777" s="6" t="s">
        <v>45215</v>
      </c>
    </row>
    <row r="778" spans="3:3" x14ac:dyDescent="0.3">
      <c r="C778" s="6" t="s">
        <v>45216</v>
      </c>
    </row>
    <row r="779" spans="3:3" x14ac:dyDescent="0.3">
      <c r="C779" s="6" t="s">
        <v>45217</v>
      </c>
    </row>
    <row r="780" spans="3:3" x14ac:dyDescent="0.3">
      <c r="C780" s="6" t="s">
        <v>45218</v>
      </c>
    </row>
    <row r="781" spans="3:3" x14ac:dyDescent="0.3">
      <c r="C781" s="6" t="s">
        <v>45219</v>
      </c>
    </row>
    <row r="782" spans="3:3" x14ac:dyDescent="0.3">
      <c r="C782" s="6" t="s">
        <v>45220</v>
      </c>
    </row>
    <row r="783" spans="3:3" x14ac:dyDescent="0.3">
      <c r="C783" s="6" t="s">
        <v>45221</v>
      </c>
    </row>
    <row r="784" spans="3:3" x14ac:dyDescent="0.3">
      <c r="C784" s="6" t="s">
        <v>45222</v>
      </c>
    </row>
    <row r="785" spans="3:3" x14ac:dyDescent="0.3">
      <c r="C785" s="6" t="s">
        <v>45223</v>
      </c>
    </row>
    <row r="786" spans="3:3" x14ac:dyDescent="0.3">
      <c r="C786" s="6" t="s">
        <v>45224</v>
      </c>
    </row>
    <row r="787" spans="3:3" x14ac:dyDescent="0.3">
      <c r="C787" s="6" t="s">
        <v>45225</v>
      </c>
    </row>
    <row r="788" spans="3:3" x14ac:dyDescent="0.3">
      <c r="C788" s="6" t="s">
        <v>45226</v>
      </c>
    </row>
    <row r="789" spans="3:3" x14ac:dyDescent="0.3">
      <c r="C789" s="6" t="s">
        <v>45227</v>
      </c>
    </row>
    <row r="790" spans="3:3" x14ac:dyDescent="0.3">
      <c r="C790" s="6" t="s">
        <v>45228</v>
      </c>
    </row>
    <row r="791" spans="3:3" x14ac:dyDescent="0.3">
      <c r="C791" s="6" t="s">
        <v>45229</v>
      </c>
    </row>
    <row r="792" spans="3:3" x14ac:dyDescent="0.3">
      <c r="C792" s="6" t="s">
        <v>45230</v>
      </c>
    </row>
    <row r="793" spans="3:3" x14ac:dyDescent="0.3">
      <c r="C793" s="6" t="s">
        <v>45231</v>
      </c>
    </row>
    <row r="794" spans="3:3" x14ac:dyDescent="0.3">
      <c r="C794" s="6" t="s">
        <v>45232</v>
      </c>
    </row>
    <row r="795" spans="3:3" x14ac:dyDescent="0.3">
      <c r="C795" s="6" t="s">
        <v>45233</v>
      </c>
    </row>
    <row r="796" spans="3:3" x14ac:dyDescent="0.3">
      <c r="C796" s="6" t="s">
        <v>45234</v>
      </c>
    </row>
    <row r="797" spans="3:3" x14ac:dyDescent="0.3">
      <c r="C797" s="6" t="s">
        <v>45235</v>
      </c>
    </row>
    <row r="798" spans="3:3" x14ac:dyDescent="0.3">
      <c r="C798" s="6" t="s">
        <v>45236</v>
      </c>
    </row>
    <row r="799" spans="3:3" x14ac:dyDescent="0.3">
      <c r="C799" s="6" t="s">
        <v>45237</v>
      </c>
    </row>
    <row r="800" spans="3:3" x14ac:dyDescent="0.3">
      <c r="C800" s="6" t="s">
        <v>45238</v>
      </c>
    </row>
    <row r="801" spans="3:3" x14ac:dyDescent="0.3">
      <c r="C801" s="6" t="s">
        <v>45239</v>
      </c>
    </row>
    <row r="802" spans="3:3" x14ac:dyDescent="0.3">
      <c r="C802" s="6" t="s">
        <v>45240</v>
      </c>
    </row>
    <row r="803" spans="3:3" x14ac:dyDescent="0.3">
      <c r="C803" s="6" t="s">
        <v>45241</v>
      </c>
    </row>
    <row r="804" spans="3:3" x14ac:dyDescent="0.3">
      <c r="C804" s="6" t="s">
        <v>45242</v>
      </c>
    </row>
    <row r="805" spans="3:3" x14ac:dyDescent="0.3">
      <c r="C805" s="6" t="s">
        <v>45243</v>
      </c>
    </row>
    <row r="806" spans="3:3" x14ac:dyDescent="0.3">
      <c r="C806" s="6" t="s">
        <v>45244</v>
      </c>
    </row>
    <row r="807" spans="3:3" x14ac:dyDescent="0.3">
      <c r="C807" s="6" t="s">
        <v>45245</v>
      </c>
    </row>
    <row r="808" spans="3:3" x14ac:dyDescent="0.3">
      <c r="C808" s="6" t="s">
        <v>45246</v>
      </c>
    </row>
    <row r="809" spans="3:3" x14ac:dyDescent="0.3">
      <c r="C809" s="6" t="s">
        <v>45247</v>
      </c>
    </row>
    <row r="810" spans="3:3" x14ac:dyDescent="0.3">
      <c r="C810" s="6" t="s">
        <v>45248</v>
      </c>
    </row>
    <row r="811" spans="3:3" x14ac:dyDescent="0.3">
      <c r="C811" s="6" t="s">
        <v>45249</v>
      </c>
    </row>
    <row r="812" spans="3:3" x14ac:dyDescent="0.3">
      <c r="C812" s="6" t="s">
        <v>45250</v>
      </c>
    </row>
    <row r="813" spans="3:3" x14ac:dyDescent="0.3">
      <c r="C813" s="6" t="s">
        <v>45251</v>
      </c>
    </row>
    <row r="814" spans="3:3" x14ac:dyDescent="0.3">
      <c r="C814" s="6" t="s">
        <v>45252</v>
      </c>
    </row>
    <row r="815" spans="3:3" x14ac:dyDescent="0.3">
      <c r="C815" s="6" t="s">
        <v>45253</v>
      </c>
    </row>
    <row r="816" spans="3:3" x14ac:dyDescent="0.3">
      <c r="C816" s="6" t="s">
        <v>45254</v>
      </c>
    </row>
    <row r="817" spans="3:3" x14ac:dyDescent="0.3">
      <c r="C817" s="6" t="s">
        <v>45255</v>
      </c>
    </row>
    <row r="818" spans="3:3" x14ac:dyDescent="0.3">
      <c r="C818" s="6" t="s">
        <v>45256</v>
      </c>
    </row>
    <row r="819" spans="3:3" x14ac:dyDescent="0.3">
      <c r="C819" s="6" t="s">
        <v>45257</v>
      </c>
    </row>
    <row r="820" spans="3:3" x14ac:dyDescent="0.3">
      <c r="C820" s="6" t="s">
        <v>45258</v>
      </c>
    </row>
    <row r="821" spans="3:3" x14ac:dyDescent="0.3">
      <c r="C821" s="6" t="s">
        <v>45259</v>
      </c>
    </row>
    <row r="822" spans="3:3" x14ac:dyDescent="0.3">
      <c r="C822" s="6" t="s">
        <v>45260</v>
      </c>
    </row>
    <row r="823" spans="3:3" x14ac:dyDescent="0.3">
      <c r="C823" s="6" t="s">
        <v>45261</v>
      </c>
    </row>
    <row r="824" spans="3:3" x14ac:dyDescent="0.3">
      <c r="C824" s="6" t="s">
        <v>45262</v>
      </c>
    </row>
    <row r="825" spans="3:3" x14ac:dyDescent="0.3">
      <c r="C825" s="6" t="s">
        <v>45263</v>
      </c>
    </row>
    <row r="826" spans="3:3" x14ac:dyDescent="0.3">
      <c r="C826" s="6" t="s">
        <v>45264</v>
      </c>
    </row>
    <row r="827" spans="3:3" x14ac:dyDescent="0.3">
      <c r="C827" s="6" t="s">
        <v>45265</v>
      </c>
    </row>
    <row r="828" spans="3:3" x14ac:dyDescent="0.3">
      <c r="C828" s="6" t="s">
        <v>45266</v>
      </c>
    </row>
    <row r="829" spans="3:3" x14ac:dyDescent="0.3">
      <c r="C829" s="6" t="s">
        <v>45267</v>
      </c>
    </row>
    <row r="830" spans="3:3" x14ac:dyDescent="0.3">
      <c r="C830" s="6" t="s">
        <v>45268</v>
      </c>
    </row>
    <row r="831" spans="3:3" x14ac:dyDescent="0.3">
      <c r="C831" s="6" t="s">
        <v>45269</v>
      </c>
    </row>
    <row r="832" spans="3:3" x14ac:dyDescent="0.3">
      <c r="C832" s="6" t="s">
        <v>45270</v>
      </c>
    </row>
    <row r="833" spans="3:4" x14ac:dyDescent="0.3">
      <c r="C833" s="6" t="s">
        <v>45271</v>
      </c>
    </row>
    <row r="834" spans="3:4" x14ac:dyDescent="0.3">
      <c r="C834" s="6" t="s">
        <v>45272</v>
      </c>
    </row>
    <row r="835" spans="3:4" x14ac:dyDescent="0.3">
      <c r="C835" s="6" t="s">
        <v>45273</v>
      </c>
    </row>
    <row r="836" spans="3:4" x14ac:dyDescent="0.3">
      <c r="C836" s="6" t="s">
        <v>45274</v>
      </c>
    </row>
    <row r="837" spans="3:4" x14ac:dyDescent="0.3">
      <c r="C837" s="6" t="s">
        <v>45275</v>
      </c>
    </row>
    <row r="838" spans="3:4" x14ac:dyDescent="0.3">
      <c r="C838" s="6" t="s">
        <v>45276</v>
      </c>
    </row>
    <row r="839" spans="3:4" x14ac:dyDescent="0.3">
      <c r="C839" s="6" t="s">
        <v>45277</v>
      </c>
    </row>
    <row r="840" spans="3:4" x14ac:dyDescent="0.3">
      <c r="C840" s="6" t="s">
        <v>45278</v>
      </c>
    </row>
    <row r="841" spans="3:4" x14ac:dyDescent="0.3">
      <c r="C841" s="6" t="s">
        <v>45279</v>
      </c>
    </row>
    <row r="842" spans="3:4" x14ac:dyDescent="0.3">
      <c r="C842" s="6" t="s">
        <v>45280</v>
      </c>
    </row>
    <row r="843" spans="3:4" x14ac:dyDescent="0.3">
      <c r="C843" s="6" t="s">
        <v>45281</v>
      </c>
    </row>
    <row r="844" spans="3:4" x14ac:dyDescent="0.3">
      <c r="C844" s="6" t="s">
        <v>45282</v>
      </c>
      <c r="D844" t="s">
        <v>45283</v>
      </c>
    </row>
    <row r="845" spans="3:4" x14ac:dyDescent="0.3">
      <c r="C845" s="6" t="s">
        <v>45284</v>
      </c>
      <c r="D845" t="s">
        <v>44244</v>
      </c>
    </row>
    <row r="846" spans="3:4" x14ac:dyDescent="0.3">
      <c r="C846" s="6" t="s">
        <v>45285</v>
      </c>
      <c r="D846" t="s">
        <v>44260</v>
      </c>
    </row>
    <row r="847" spans="3:4" x14ac:dyDescent="0.3">
      <c r="C847" s="6" t="s">
        <v>45286</v>
      </c>
      <c r="D847" t="s">
        <v>44351</v>
      </c>
    </row>
    <row r="848" spans="3:4" x14ac:dyDescent="0.3">
      <c r="C848" s="6" t="s">
        <v>45287</v>
      </c>
      <c r="D848" t="s">
        <v>44356</v>
      </c>
    </row>
    <row r="849" spans="3:3" x14ac:dyDescent="0.3">
      <c r="C849" s="6" t="s">
        <v>45288</v>
      </c>
    </row>
    <row r="850" spans="3:3" x14ac:dyDescent="0.3">
      <c r="C850" s="6" t="s">
        <v>45289</v>
      </c>
    </row>
    <row r="851" spans="3:3" x14ac:dyDescent="0.3">
      <c r="C851" s="6" t="s">
        <v>45290</v>
      </c>
    </row>
    <row r="852" spans="3:3" x14ac:dyDescent="0.3">
      <c r="C852" s="6" t="s">
        <v>45291</v>
      </c>
    </row>
    <row r="853" spans="3:3" x14ac:dyDescent="0.3">
      <c r="C853" s="6" t="s">
        <v>45292</v>
      </c>
    </row>
    <row r="854" spans="3:3" x14ac:dyDescent="0.3">
      <c r="C854" s="6" t="s">
        <v>45293</v>
      </c>
    </row>
    <row r="855" spans="3:3" x14ac:dyDescent="0.3">
      <c r="C855" s="6" t="s">
        <v>45294</v>
      </c>
    </row>
    <row r="856" spans="3:3" x14ac:dyDescent="0.3">
      <c r="C856" s="6" t="s">
        <v>45295</v>
      </c>
    </row>
    <row r="857" spans="3:3" x14ac:dyDescent="0.3">
      <c r="C857" s="6" t="s">
        <v>45296</v>
      </c>
    </row>
    <row r="858" spans="3:3" x14ac:dyDescent="0.3">
      <c r="C858" s="6" t="s">
        <v>45297</v>
      </c>
    </row>
    <row r="859" spans="3:3" x14ac:dyDescent="0.3">
      <c r="C859" s="6" t="s">
        <v>45298</v>
      </c>
    </row>
    <row r="860" spans="3:3" x14ac:dyDescent="0.3">
      <c r="C860" s="6" t="s">
        <v>45299</v>
      </c>
    </row>
    <row r="861" spans="3:3" x14ac:dyDescent="0.3">
      <c r="C861" s="6" t="s">
        <v>45300</v>
      </c>
    </row>
    <row r="862" spans="3:3" x14ac:dyDescent="0.3">
      <c r="C862" s="6" t="s">
        <v>45301</v>
      </c>
    </row>
    <row r="863" spans="3:3" x14ac:dyDescent="0.3">
      <c r="C863" s="6" t="s">
        <v>45302</v>
      </c>
    </row>
    <row r="864" spans="3:3" x14ac:dyDescent="0.3">
      <c r="C864" s="6" t="s">
        <v>45303</v>
      </c>
    </row>
    <row r="865" spans="3:3" x14ac:dyDescent="0.3">
      <c r="C865" s="6" t="s">
        <v>45304</v>
      </c>
    </row>
    <row r="866" spans="3:3" x14ac:dyDescent="0.3">
      <c r="C866" s="6" t="s">
        <v>45305</v>
      </c>
    </row>
    <row r="867" spans="3:3" x14ac:dyDescent="0.3">
      <c r="C867" s="6" t="s">
        <v>45306</v>
      </c>
    </row>
    <row r="868" spans="3:3" x14ac:dyDescent="0.3">
      <c r="C868" s="6" t="s">
        <v>45307</v>
      </c>
    </row>
    <row r="869" spans="3:3" x14ac:dyDescent="0.3">
      <c r="C869" s="6" t="s">
        <v>45308</v>
      </c>
    </row>
    <row r="870" spans="3:3" x14ac:dyDescent="0.3">
      <c r="C870" s="6" t="s">
        <v>45309</v>
      </c>
    </row>
    <row r="871" spans="3:3" x14ac:dyDescent="0.3">
      <c r="C871" s="6" t="s">
        <v>45310</v>
      </c>
    </row>
    <row r="872" spans="3:3" x14ac:dyDescent="0.3">
      <c r="C872" s="6" t="s">
        <v>45311</v>
      </c>
    </row>
    <row r="873" spans="3:3" x14ac:dyDescent="0.3">
      <c r="C873" s="6" t="s">
        <v>45312</v>
      </c>
    </row>
    <row r="874" spans="3:3" x14ac:dyDescent="0.3">
      <c r="C874" s="6" t="s">
        <v>45313</v>
      </c>
    </row>
    <row r="875" spans="3:3" x14ac:dyDescent="0.3">
      <c r="C875" s="6" t="s">
        <v>45314</v>
      </c>
    </row>
    <row r="876" spans="3:3" x14ac:dyDescent="0.3">
      <c r="C876" s="6" t="s">
        <v>45315</v>
      </c>
    </row>
    <row r="877" spans="3:3" x14ac:dyDescent="0.3">
      <c r="C877" s="6" t="s">
        <v>45316</v>
      </c>
    </row>
    <row r="878" spans="3:3" x14ac:dyDescent="0.3">
      <c r="C878" s="6" t="s">
        <v>45317</v>
      </c>
    </row>
    <row r="879" spans="3:3" x14ac:dyDescent="0.3">
      <c r="C879" s="6" t="s">
        <v>45318</v>
      </c>
    </row>
    <row r="880" spans="3:3" x14ac:dyDescent="0.3">
      <c r="C880" s="6" t="s">
        <v>45319</v>
      </c>
    </row>
    <row r="881" spans="3:3" x14ac:dyDescent="0.3">
      <c r="C881" s="6" t="s">
        <v>45320</v>
      </c>
    </row>
    <row r="882" spans="3:3" x14ac:dyDescent="0.3">
      <c r="C882" s="6" t="s">
        <v>45321</v>
      </c>
    </row>
    <row r="883" spans="3:3" x14ac:dyDescent="0.3">
      <c r="C883" s="6" t="s">
        <v>45322</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E1" workbookViewId="0">
      <selection activeCell="J4" sqref="J4"/>
    </sheetView>
  </sheetViews>
  <sheetFormatPr defaultColWidth="9.109375" defaultRowHeight="14.4" x14ac:dyDescent="0.3"/>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x14ac:dyDescent="0.3">
      <c r="E1" s="75" t="str">
        <f>graphs!A3</f>
        <v>Aug-24</v>
      </c>
      <c r="F1" s="17">
        <f>VLOOKUP(E1,lists!G5:I200,2,FALSE)</f>
        <v>45505</v>
      </c>
      <c r="H1">
        <f>21/80</f>
        <v>0.26250000000000001</v>
      </c>
    </row>
    <row r="2" spans="2:15" x14ac:dyDescent="0.3">
      <c r="H2">
        <f>299/493</f>
        <v>0.60649087221095332</v>
      </c>
      <c r="I2">
        <f>(H1)*(80/573)+(H2)*(493/573)</f>
        <v>0.55846422338568935</v>
      </c>
    </row>
    <row r="3" spans="2:15" x14ac:dyDescent="0.3">
      <c r="D3" t="s">
        <v>45323</v>
      </c>
      <c r="E3" t="s">
        <v>45324</v>
      </c>
      <c r="F3" t="s">
        <v>45325</v>
      </c>
      <c r="G3" t="s">
        <v>21</v>
      </c>
      <c r="J3" t="s">
        <v>19</v>
      </c>
      <c r="M3" t="s">
        <v>45326</v>
      </c>
    </row>
    <row r="4" spans="2:15" x14ac:dyDescent="0.3">
      <c r="D4" t="s">
        <v>45327</v>
      </c>
      <c r="E4" t="str">
        <f>D4&amp;$E$1</f>
        <v>AllAll CombinedAug-24</v>
      </c>
      <c r="F4" t="s">
        <v>6</v>
      </c>
      <c r="G4" s="8">
        <f>IFERROR(IF(E$1="","",(IF(SUMIF(data2!$A$2:$A$30003,$E4,data2!I$2:I$30003)=0,"",SUMIF(data2!$A$2:$A$30003,$E4,data2!I$2:I$30003)))/IF(SUMIF(data2!$A$2:$A$30003,$E4,data2!J$2:J$30003)=0,"",SUMIF(data2!$A$2:$A$30003,$E4,data2!J$2:J$30003))),0)</f>
        <v>0.61228813559322037</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0.71764705882352942</v>
      </c>
      <c r="K4" s="92" t="str">
        <f>IFERROR(IF(E$1="","",(IF(SUMIF(data2!$A$2:$A$20003,$E4,data2!F$2:F$20003)=0,"",SUMIF(data2!$A$2:$A$20003,$E4,data2!F$2:F$20003)))),0)</f>
        <v/>
      </c>
      <c r="L4" s="92" t="str">
        <f>IFERROR(IF(E$1="","",(IF(SUMIF(data2!$A$2:$A$20003,$E4,data2!G$2:G$20003)=0,"",SUMIF(data2!$A$2:$A$20003,$E4,data2!G$2:G$20003)))),0)</f>
        <v/>
      </c>
      <c r="M4" s="8">
        <f>IFERROR(IF(E$1="","",(IF(SUMIF(data2!$A$2:$A$30003,$E4,data2!P$2:P$30003)=0,"",SUMIF(data2!$A$2:$A$30003,$E4,data2!P$2:P$30003)))/IF(SUMIF(data2!$A$2:$A$30003,$E4,data2!Q$2:Q$30003)=0,"",SUMIF(data2!$A$2:$A$30003,$E4,data2!Q$2:Q$30003))),0)</f>
        <v>0.62857142857142856</v>
      </c>
      <c r="N4" s="94" t="str">
        <f>IFERROR(IF(E$1="","",(IF(SUMIF(data2!$A$2:$A$20003,$E4,data2!P$2:P$20003)=0,"",SUMIF(data2!$A$2:$A$20003,$E4,data2!P$2:P$20003)))),0)</f>
        <v/>
      </c>
      <c r="O4" s="94" t="str">
        <f>IFERROR(IF(E$1="","",(IF(SUMIF(data2!$A$2:$A$20003,$E4,data2!Q$2:Q$20003)=0,"",SUMIF(data2!$A$2:$A$20003,$E4,data2!Q$2:Q$20003)))),0)</f>
        <v/>
      </c>
    </row>
    <row r="5" spans="2:15" x14ac:dyDescent="0.3">
      <c r="B5" t="s">
        <v>44209</v>
      </c>
      <c r="D5" t="s">
        <v>45328</v>
      </c>
      <c r="E5" t="str">
        <f>D5&amp;$E$1</f>
        <v>All ABC ProvidersABC CombinedAug-24</v>
      </c>
      <c r="F5" t="s">
        <v>44209</v>
      </c>
      <c r="G5" s="8">
        <f>IFERROR(IF(E$1="","",(IF(SUMIF(data2!$A$2:$A$30003,$E5,data2!I$2:I$30003)=0,"",SUMIF(data2!$A$2:$A$30003,$E5,data2!I$2:I$30003)))/IF(SUMIF(data2!$A$2:$A$30003,$E5,data2!J$2:J$30003)=0,"",SUMIF(data2!$A$2:$A$30003,$E5,data2!J$2:J$30003))),0)</f>
        <v>0</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v>
      </c>
      <c r="K5" s="92" t="str">
        <f>IFERROR(IF(E$1="","",(IF(SUMIF(data2!$A$2:$A$20003,$E5,data2!F$2:F$20003)=0,"",SUMIF(data2!$A$2:$A$20003,$E5,data2!F$2:F$20003)))),0)</f>
        <v/>
      </c>
      <c r="L5" s="92" t="str">
        <f>IFERROR(IF(E$1="","",(IF(SUMIF(data2!$A$2:$A$20003,$E5,data2!G$2:G$20003)=0,"",SUMIF(data2!$A$2:$A$20003,$E5,data2!G$2:G$20003)))),0)</f>
        <v/>
      </c>
      <c r="M5" s="8">
        <f>IFERROR(IF(E$1="","",(IF(SUMIF(data2!$A$2:$A$30003,$E5,data2!P$2:P$30003)=0,"",SUMIF(data2!$A$2:$A$30003,$E5,data2!P$2:P$30003)))/IF(SUMIF(data2!$A$2:$A$30003,$E5,data2!Q$2:Q$30003)=0,"",SUMIF(data2!$A$2:$A$30003,$E5,data2!Q$2:Q$30003))),0)</f>
        <v>0</v>
      </c>
      <c r="N5" s="94" t="str">
        <f>IFERROR(IF(E$1="","",(IF(SUMIF(data2!$A$2:$A$20003,$E5,data2!P$2:P$20003)=0,"",SUMIF(data2!$A$2:$A$20003,$E5,data2!P$2:P$20003)))),0)</f>
        <v/>
      </c>
      <c r="O5" s="94" t="str">
        <f>IFERROR(IF(E$1="","",(IF(SUMIF(data2!$A$2:$A$20003,$E5,data2!Q$2:Q$20003)=0,"",SUMIF(data2!$A$2:$A$20003,$E5,data2!Q$2:Q$20003)))),0)</f>
        <v/>
      </c>
    </row>
    <row r="6" spans="2:15" x14ac:dyDescent="0.3">
      <c r="B6" t="s">
        <v>44214</v>
      </c>
      <c r="D6" t="s">
        <v>45329</v>
      </c>
      <c r="E6" t="str">
        <f t="shared" ref="E6:E13" si="0">D6&amp;$E$1</f>
        <v>All A-CRA ProvidersA-CRA CombinedAug-24</v>
      </c>
      <c r="F6" t="s">
        <v>45330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2" t="str">
        <f>IFERROR(IF(E$1="","",(IF(SUMIF(data2!$A$2:$A$20003,$E6,data2!F$2:F$20003)=0,"",SUMIF(data2!$A$2:$A$20003,$E6,data2!F$2:F$20003)))),0)</f>
        <v/>
      </c>
      <c r="L6" s="92" t="str">
        <f>IFERROR(IF(E$1="","",(IF(SUMIF(data2!$A$2:$A$20003,$E6,data2!G$2:G$20003)=0,"",SUMIF(data2!$A$2:$A$20003,$E6,data2!G$2:G$20003)))),0)</f>
        <v/>
      </c>
      <c r="M6" s="8">
        <f>IFERROR(IF(E$1="","",(IF(SUMIF(data2!$A$2:$A$30003,$E6,data2!P$2:P$30003)=0,"",SUMIF(data2!$A$2:$A$30003,$E6,data2!P$2:P$30003)))/IF(SUMIF(data2!$A$2:$A$30003,$E6,data2!Q$2:Q$30003)=0,"",SUMIF(data2!$A$2:$A$30003,$E6,data2!Q$2:Q$30003))),0)</f>
        <v>0</v>
      </c>
      <c r="N6" s="94" t="str">
        <f>IFERROR(IF(E$1="","",(IF(SUMIF(data2!$A$2:$A$20003,$E6,data2!P$2:P$20003)=0,"",SUMIF(data2!$A$2:$A$20003,$E6,data2!P$2:P$20003)))),0)</f>
        <v/>
      </c>
      <c r="O6" s="94" t="str">
        <f>IFERROR(IF(E$1="","",(IF(SUMIF(data2!$A$2:$A$20003,$E6,data2!Q$2:Q$20003)=0,"",SUMIF(data2!$A$2:$A$20003,$E6,data2!Q$2:Q$20003)))),0)</f>
        <v/>
      </c>
    </row>
    <row r="7" spans="2:15" x14ac:dyDescent="0.3">
      <c r="B7" t="s">
        <v>44218</v>
      </c>
      <c r="D7" t="s">
        <v>45331</v>
      </c>
      <c r="E7" t="str">
        <f t="shared" si="0"/>
        <v>All CPP-FV ProvidersCPP-FV CombinedAug-24</v>
      </c>
      <c r="F7" t="s">
        <v>44218</v>
      </c>
      <c r="G7" s="8">
        <f>IFERROR(IF(E$1="","",(IF(SUMIF(data2!$A$2:$A$30003,$E7,data2!I$2:I$30003)=0,"",SUMIF(data2!$A$2:$A$30003,$E7,data2!I$2:I$30003)))/IF(SUMIF(data2!$A$2:$A$30003,$E7,data2!J$2:J$30003)=0,"",SUMIF(data2!$A$2:$A$30003,$E7,data2!J$2:J$30003))),0)</f>
        <v>0.33333333333333331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1.125</v>
      </c>
      <c r="K7" s="92" t="str">
        <f>IFERROR(IF(E$1="","",(IF(SUMIF(data2!$A$2:$A$20003,$E7,data2!F$2:F$20003)=0,"",SUMIF(data2!$A$2:$A$20003,$E7,data2!F$2:F$20003)))),0)</f>
        <v/>
      </c>
      <c r="L7" s="92" t="str">
        <f>IFERROR(IF(E$1="","",(IF(SUMIF(data2!$A$2:$A$20003,$E7,data2!G$2:G$20003)=0,"",SUMIF(data2!$A$2:$A$20003,$E7,data2!G$2:G$20003)))),0)</f>
        <v/>
      </c>
      <c r="M7" s="8">
        <f>IFERROR(IF(E$1="","",(IF(SUMIF(data2!$A$2:$A$30003,$E7,data2!P$2:P$30003)=0,"",SUMIF(data2!$A$2:$A$30003,$E7,data2!P$2:P$30003)))/IF(SUMIF(data2!$A$2:$A$30003,$E7,data2!Q$2:Q$30003)=0,"",SUMIF(data2!$A$2:$A$30003,$E7,data2!Q$2:Q$30003))),0)</f>
        <v>1</v>
      </c>
      <c r="N7" s="94" t="str">
        <f>IFERROR(IF(E$1="","",(IF(SUMIF(data2!$A$2:$A$20003,$E7,data2!P$2:P$20003)=0,"",SUMIF(data2!$A$2:$A$20003,$E7,data2!P$2:P$20003)))),0)</f>
        <v/>
      </c>
      <c r="O7" s="94" t="str">
        <f>IFERROR(IF(E$1="","",(IF(SUMIF(data2!$A$2:$A$20003,$E7,data2!Q$2:Q$20003)=0,"",SUMIF(data2!$A$2:$A$20003,$E7,data2!Q$2:Q$20003)))),0)</f>
        <v/>
      </c>
    </row>
    <row r="8" spans="2:15" x14ac:dyDescent="0.3">
      <c r="B8" t="s">
        <v>44222</v>
      </c>
      <c r="D8" t="s">
        <v>45332</v>
      </c>
      <c r="E8" t="str">
        <f t="shared" si="0"/>
        <v>All FFT ProvidersFFT CombinedAug-24</v>
      </c>
      <c r="F8" t="s">
        <v>44222</v>
      </c>
      <c r="G8" s="8">
        <f>IFERROR(IF(E$1="","",(IF(SUMIF(data2!$A$2:$A$30003,$E8,data2!I$2:I$30003)=0,"",SUMIF(data2!$A$2:$A$30003,$E8,data2!I$2:I$30003)))/IF(SUMIF(data2!$A$2:$A$30003,$E8,data2!J$2:J$30003)=0,"",SUMIF(data2!$A$2:$A$30003,$E8,data2!J$2:J$30003))),0)</f>
        <v>0.73333333333333328</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0.625</v>
      </c>
      <c r="K8" s="92" t="str">
        <f>IFERROR(IF(E$1="","",(IF(SUMIF(data2!$A$2:$A$20003,$E8,data2!F$2:F$20003)=0,"",SUMIF(data2!$A$2:$A$20003,$E8,data2!F$2:F$20003)))),0)</f>
        <v/>
      </c>
      <c r="L8" s="92" t="str">
        <f>IFERROR(IF(E$1="","",(IF(SUMIF(data2!$A$2:$A$20003,$E8,data2!G$2:G$20003)=0,"",SUMIF(data2!$A$2:$A$20003,$E8,data2!G$2:G$20003)))),0)</f>
        <v/>
      </c>
      <c r="M8" s="8">
        <f>IFERROR(IF(E$1="","",(IF(SUMIF(data2!$A$2:$A$30003,$E8,data2!P$2:P$30003)=0,"",SUMIF(data2!$A$2:$A$30003,$E8,data2!P$2:P$30003)))/IF(SUMIF(data2!$A$2:$A$30003,$E8,data2!Q$2:Q$30003)=0,"",SUMIF(data2!$A$2:$A$30003,$E8,data2!Q$2:Q$30003))),0)</f>
        <v>0.33333333333333331</v>
      </c>
      <c r="N8" s="94" t="str">
        <f>IFERROR(IF(E$1="","",(IF(SUMIF(data2!$A$2:$A$20003,$E8,data2!P$2:P$20003)=0,"",SUMIF(data2!$A$2:$A$20003,$E8,data2!P$2:P$20003)))),0)</f>
        <v/>
      </c>
      <c r="O8" s="94" t="str">
        <f>IFERROR(IF(E$1="","",(IF(SUMIF(data2!$A$2:$A$20003,$E8,data2!Q$2:Q$20003)=0,"",SUMIF(data2!$A$2:$A$20003,$E8,data2!Q$2:Q$20003)))),0)</f>
        <v/>
      </c>
    </row>
    <row r="9" spans="2:15" x14ac:dyDescent="0.3">
      <c r="B9" t="s">
        <v>44226</v>
      </c>
      <c r="D9" t="s">
        <v>45333</v>
      </c>
      <c r="E9" t="str">
        <f t="shared" si="0"/>
        <v>All IHCBS ProvidersIHCBS CombinedAug-24</v>
      </c>
      <c r="F9" t="s">
        <v>44226</v>
      </c>
      <c r="G9" s="8">
        <f>IFERROR(IF(E$1="","",(IF(SUMIF(data2!$A$2:$A$30003,$E9,data2!I$2:I$30003)=0,"",SUMIF(data2!$A$2:$A$30003,$E9,data2!I$2:I$30003)))/IF(SUMIF(data2!$A$2:$A$30003,$E9,data2!J$2:J$30003)=0,"",SUMIF(data2!$A$2:$A$30003,$E9,data2!J$2:J$30003))),0)</f>
        <v>1.15625</v>
      </c>
      <c r="H9" s="6"/>
      <c r="I9" s="6"/>
      <c r="J9" s="8">
        <f>IFERROR(IF(E$1="","",(IF(SUMIF(data2!$A$2:$A$30003,$E9,data2!F$2:F$30003)=0,"",SUMIF(data2!$A$2:$A$30003,$E9,data2!F$2:F$30003)))/IF(SUMIF(data2!$A$2:$A$30003,$E9,data2!G$2:G$30003)=0,"",SUMIF(data2!$A$2:$A$30003,$E9,data2!G$2:G$30003))),0)</f>
        <v>0.61538461538461542</v>
      </c>
      <c r="K9" s="92"/>
      <c r="L9" s="92"/>
      <c r="M9" s="8">
        <f>IFERROR(IF(E$1="","",(IF(SUMIF(data2!$A$2:$A$30003,$E9,data2!P$2:P$30003)=0,"",SUMIF(data2!$A$2:$A$30003,$E9,data2!P$2:P$30003)))/IF(SUMIF(data2!$A$2:$A$30003,$E9,data2!Q$2:Q$30003)=0,"",SUMIF(data2!$A$2:$A$30003,$E9,data2!Q$2:Q$30003))),0)</f>
        <v>0.66666666666666663</v>
      </c>
      <c r="N9" s="94"/>
      <c r="O9" s="94"/>
    </row>
    <row r="10" spans="2:15" x14ac:dyDescent="0.3">
      <c r="B10" t="s">
        <v>44230</v>
      </c>
      <c r="D10" t="s">
        <v>45334</v>
      </c>
      <c r="E10" t="str">
        <f t="shared" si="0"/>
        <v>All MST ProvidersMST CombinedAug-24</v>
      </c>
      <c r="F10" t="s">
        <v>44230</v>
      </c>
      <c r="G10" s="8">
        <f>IFERROR(IF(E$1="","",(IF(SUMIF(data2!$A$2:$A$30003,$E10,data2!I$2:I$30003)=0,"",SUMIF(data2!$A$2:$A$30003,$E10,data2!I$2:I$30003)))/IF(SUMIF(data2!$A$2:$A$30003,$E10,data2!J$2:J$30003)=0,"",SUMIF(data2!$A$2:$A$30003,$E10,data2!J$2:J$30003))),0)</f>
        <v>1.2</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0.5</v>
      </c>
      <c r="K10" s="92" t="str">
        <f>IFERROR(IF(E$1="","",(IF(SUMIF(data2!$A$2:$A$20003,$E10,data2!F$2:F$20003)=0,"",SUMIF(data2!$A$2:$A$20003,$E10,data2!F$2:F$20003)))),0)</f>
        <v/>
      </c>
      <c r="L10" s="92" t="str">
        <f>IFERROR(IF(E$1="","",(IF(SUMIF(data2!$A$2:$A$20003,$E10,data2!G$2:G$20003)=0,"",SUMIF(data2!$A$2:$A$20003,$E10,data2!G$2:G$20003)))),0)</f>
        <v/>
      </c>
      <c r="M10" s="8">
        <f>IFERROR(IF(E$1="","",(IF(SUMIF(data2!$A$2:$A$30003,$E10,data2!P$2:P$30003)=0,"",SUMIF(data2!$A$2:$A$30003,$E10,data2!P$2:P$30003)))/IF(SUMIF(data2!$A$2:$A$30003,$E10,data2!Q$2:Q$30003)=0,"",SUMIF(data2!$A$2:$A$30003,$E10,data2!Q$2:Q$30003))),0)</f>
        <v>1</v>
      </c>
      <c r="N10" s="94" t="str">
        <f>IFERROR(IF(E$1="","",(IF(SUMIF(data2!$A$2:$A$20003,$E10,data2!P$2:P$20003)=0,"",SUMIF(data2!$A$2:$A$20003,$E10,data2!P$2:P$20003)))),0)</f>
        <v/>
      </c>
      <c r="O10" s="94" t="str">
        <f>IFERROR(IF(E$1="","",(IF(SUMIF(data2!$A$2:$A$20003,$E10,data2!Q$2:Q$20003)=0,"",SUMIF(data2!$A$2:$A$20003,$E10,data2!Q$2:Q$20003)))),0)</f>
        <v/>
      </c>
    </row>
    <row r="11" spans="2:15" x14ac:dyDescent="0.3">
      <c r="B11" t="s">
        <v>44234</v>
      </c>
      <c r="D11" t="s">
        <v>45335</v>
      </c>
      <c r="E11" t="str">
        <f t="shared" si="0"/>
        <v>All MST-PSB ProvidersMST-PSB CombinedAug-24</v>
      </c>
      <c r="F11" t="s">
        <v>45336</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2" t="str">
        <f>IFERROR(IF(E$1="","",(IF(SUMIF(data2!$A$2:$A$20003,$E11,data2!F$2:F$20003)=0,"",SUMIF(data2!$A$2:$A$20003,$E11,data2!F$2:F$20003)))),0)</f>
        <v/>
      </c>
      <c r="L11" s="92" t="str">
        <f>IFERROR(IF(E$1="","",(IF(SUMIF(data2!$A$2:$A$20003,$E11,data2!G$2:G$20003)=0,"",SUMIF(data2!$A$2:$A$20003,$E11,data2!G$2:G$20003)))),0)</f>
        <v/>
      </c>
      <c r="M11" s="8">
        <f>IFERROR(IF(E$1="","",(IF(SUMIF(data2!$A$2:$A$30003,$E11,data2!P$2:P$30003)=0,"",SUMIF(data2!$A$2:$A$30003,$E11,data2!P$2:P$30003)))/IF(SUMIF(data2!$A$2:$A$30003,$E11,data2!Q$2:Q$30003)=0,"",SUMIF(data2!$A$2:$A$30003,$E11,data2!Q$2:Q$30003))),0)</f>
        <v>0</v>
      </c>
      <c r="N11" s="94" t="str">
        <f>IFERROR(IF(E$1="","",(IF(SUMIF(data2!$A$2:$A$20003,$E11,data2!P$2:P$20003)=0,"",SUMIF(data2!$A$2:$A$20003,$E11,data2!P$2:P$20003)))),0)</f>
        <v/>
      </c>
      <c r="O11" s="94" t="str">
        <f>IFERROR(IF(E$1="","",(IF(SUMIF(data2!$A$2:$A$20003,$E11,data2!Q$2:Q$20003)=0,"",SUMIF(data2!$A$2:$A$20003,$E11,data2!Q$2:Q$20003)))),0)</f>
        <v/>
      </c>
    </row>
    <row r="12" spans="2:15" x14ac:dyDescent="0.3">
      <c r="B12" t="s">
        <v>44238</v>
      </c>
      <c r="D12" t="s">
        <v>45337</v>
      </c>
      <c r="E12" t="str">
        <f t="shared" si="0"/>
        <v>All PCIT ProvidersPCIT CombinedAug-24</v>
      </c>
      <c r="F12" t="s">
        <v>44238</v>
      </c>
      <c r="G12" s="8">
        <f>IFERROR(IF(E$1="","",(IF(SUMIF(data2!$A$2:$A$30003,$E12,data2!I$2:I$30003)=0,"",SUMIF(data2!$A$2:$A$30003,$E12,data2!I$2:I$30003)))/IF(SUMIF(data2!$A$2:$A$30003,$E12,data2!J$2:J$30003)=0,"",SUMIF(data2!$A$2:$A$30003,$E12,data2!J$2:J$30003))),0)</f>
        <v>0.3888888888888889</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0.875</v>
      </c>
      <c r="K12" s="92" t="str">
        <f>IFERROR(IF(E$1="","",(IF(SUMIF(data2!$A$2:$A$20003,$E12,data2!F$2:F$20003)=0,"",SUMIF(data2!$A$2:$A$20003,$E12,data2!F$2:F$20003)))),0)</f>
        <v/>
      </c>
      <c r="L12" s="92" t="str">
        <f>IFERROR(IF(E$1="","",(IF(SUMIF(data2!$A$2:$A$20003,$E12,data2!G$2:G$20003)=0,"",SUMIF(data2!$A$2:$A$20003,$E12,data2!G$2:G$20003)))),0)</f>
        <v/>
      </c>
      <c r="M12" s="8">
        <f>IFERROR(IF(E$1="","",(IF(SUMIF(data2!$A$2:$A$30003,$E12,data2!P$2:P$30003)=0,"",SUMIF(data2!$A$2:$A$30003,$E12,data2!P$2:P$30003)))/IF(SUMIF(data2!$A$2:$A$30003,$E12,data2!Q$2:Q$30003)=0,"",SUMIF(data2!$A$2:$A$30003,$E12,data2!Q$2:Q$30003))),0)</f>
        <v>0</v>
      </c>
      <c r="N12" s="94" t="str">
        <f>IFERROR(IF(E$1="","",(IF(SUMIF(data2!$A$2:$A$20003,$E12,data2!P$2:P$20003)=0,"",SUMIF(data2!$A$2:$A$20003,$E12,data2!P$2:P$20003)))),0)</f>
        <v/>
      </c>
      <c r="O12" s="94" t="str">
        <f>IFERROR(IF(E$1="","",(IF(SUMIF(data2!$A$2:$A$20003,$E12,data2!Q$2:Q$20003)=0,"",SUMIF(data2!$A$2:$A$20003,$E12,data2!Q$2:Q$20003)))),0)</f>
        <v/>
      </c>
    </row>
    <row r="13" spans="2:15" x14ac:dyDescent="0.3">
      <c r="B13" t="s">
        <v>44242</v>
      </c>
      <c r="D13" t="s">
        <v>45338</v>
      </c>
      <c r="E13" t="str">
        <f t="shared" si="0"/>
        <v>All PCIT-T ProvidersPCIT-T CombinedAug-24</v>
      </c>
      <c r="F13" t="s">
        <v>44242</v>
      </c>
      <c r="G13" s="8">
        <f>IFERROR(IF(E$1="","",(IF(SUMIF(data2!$A$2:$A$30003,$E13,data2!I$2:I$30003)=0,"",SUMIF(data2!$A$2:$A$30003,$E13,data2!I$2:I$30003)))/IF(SUMIF(data2!$A$2:$A$30003,$E13,data2!J$2:J$30003)=0,"",SUMIF(data2!$A$2:$A$30003,$E13,data2!J$2:J$30003))),0)</f>
        <v>0.125</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0.8571428571428571</v>
      </c>
      <c r="K13" s="92" t="str">
        <f>IFERROR(IF(E$1="","",(IF(SUMIF(data2!$A$2:$A$20003,$E13,data2!F$2:F$20003)=0,"",SUMIF(data2!$A$2:$A$20003,$E13,data2!F$2:F$20003)))),0)</f>
        <v/>
      </c>
      <c r="L13" s="92" t="str">
        <f>IFERROR(IF(E$1="","",(IF(SUMIF(data2!$A$2:$A$20003,$E13,data2!G$2:G$20003)=0,"",SUMIF(data2!$A$2:$A$20003,$E13,data2!G$2:G$20003)))),0)</f>
        <v/>
      </c>
      <c r="M13" s="8">
        <f>IFERROR(IF(E$1="","",(IF(SUMIF(data2!$A$2:$A$30003,$E13,data2!P$2:P$30003)=0,"",SUMIF(data2!$A$2:$A$30003,$E13,data2!P$2:P$30003)))/IF(SUMIF(data2!$A$2:$A$30003,$E13,data2!Q$2:Q$30003)=0,"",SUMIF(data2!$A$2:$A$30003,$E13,data2!Q$2:Q$30003))),0)</f>
        <v>1</v>
      </c>
      <c r="N13" s="94" t="str">
        <f>IFERROR(IF(E$1="","",(IF(SUMIF(data2!$A$2:$A$20003,$E13,data2!P$2:P$20003)=0,"",SUMIF(data2!$A$2:$A$20003,$E13,data2!P$2:P$20003)))),0)</f>
        <v/>
      </c>
      <c r="O13" s="94" t="str">
        <f>IFERROR(IF(E$1="","",(IF(SUMIF(data2!$A$2:$A$20003,$E13,data2!Q$2:Q$20003)=0,"",SUMIF(data2!$A$2:$A$20003,$E13,data2!Q$2:Q$20003)))),0)</f>
        <v/>
      </c>
    </row>
    <row r="14" spans="2:15" x14ac:dyDescent="0.3">
      <c r="B14" t="s">
        <v>44246</v>
      </c>
      <c r="D14" t="s">
        <v>45339</v>
      </c>
      <c r="E14" t="str">
        <f t="shared" ref="E14:E36" si="1">D14&amp;$E$1</f>
        <v>All SFCR ProvidersSFCR CombinedAug-24</v>
      </c>
      <c r="F14" t="s">
        <v>44246</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2" t="str">
        <f>IFERROR(IF(E$1="","",(IF(SUMIF(data2!$A$2:$A$20003,$E14,data2!F$2:F$20003)=0,"",SUMIF(data2!$A$2:$A$20003,$E14,data2!F$2:F$20003)))),0)</f>
        <v/>
      </c>
      <c r="L14" s="92" t="str">
        <f>IFERROR(IF(E$1="","",(IF(SUMIF(data2!$A$2:$A$20003,$E14,data2!G$2:G$20003)=0,"",SUMIF(data2!$A$2:$A$20003,$E14,data2!G$2:G$20003)))),0)</f>
        <v/>
      </c>
      <c r="M14" s="8">
        <f>IFERROR(IF(E$1="","",(IF(SUMIF(data2!$A$2:$A$30003,$E14,data2!P$2:P$30003)=0,"",SUMIF(data2!$A$2:$A$30003,$E14,data2!P$2:P$30003)))/IF(SUMIF(data2!$A$2:$A$30003,$E14,data2!Q$2:Q$30003)=0,"",SUMIF(data2!$A$2:$A$30003,$E14,data2!Q$2:Q$30003))),0)</f>
        <v>0</v>
      </c>
      <c r="N14" s="94" t="str">
        <f>IFERROR(IF(E$1="","",(IF(SUMIF(data2!$A$2:$A$20003,$E14,data2!P$2:P$20003)=0,"",SUMIF(data2!$A$2:$A$20003,$E14,data2!P$2:P$20003)))),0)</f>
        <v/>
      </c>
      <c r="O14" s="94" t="str">
        <f>IFERROR(IF(E$1="","",(IF(SUMIF(data2!$A$2:$A$20003,$E14,data2!Q$2:Q$20003)=0,"",SUMIF(data2!$A$2:$A$20003,$E14,data2!Q$2:Q$20003)))),0)</f>
        <v/>
      </c>
    </row>
    <row r="15" spans="2:15" x14ac:dyDescent="0.3">
      <c r="B15" t="s">
        <v>44250</v>
      </c>
      <c r="D15" t="s">
        <v>45340</v>
      </c>
      <c r="E15" t="str">
        <f t="shared" si="1"/>
        <v>All TF-CBT ProvidersTF-CBT CombinedAug-24</v>
      </c>
      <c r="F15" t="s">
        <v>44250</v>
      </c>
      <c r="G15" s="8">
        <f>IFERROR(IF(E$1="","",(IF(SUMIF(data2!$A$2:$A$30003,$E15,data2!I$2:I$30003)=0,"",SUMIF(data2!$A$2:$A$30003,$E15,data2!I$2:I$30003)))/IF(SUMIF(data2!$A$2:$A$30003,$E15,data2!J$2:J$30003)=0,"",SUMIF(data2!$A$2:$A$30003,$E15,data2!J$2:J$30003))),0)</f>
        <v>0.4</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0.5</v>
      </c>
      <c r="K15" s="92" t="str">
        <f>IFERROR(IF(E$1="","",(IF(SUMIF(data2!$A$2:$A$20003,$E15,data2!F$2:F$20003)=0,"",SUMIF(data2!$A$2:$A$20003,$E15,data2!F$2:F$20003)))),0)</f>
        <v/>
      </c>
      <c r="L15" s="92" t="str">
        <f>IFERROR(IF(E$1="","",(IF(SUMIF(data2!$A$2:$A$20003,$E15,data2!G$2:G$20003)=0,"",SUMIF(data2!$A$2:$A$20003,$E15,data2!G$2:G$20003)))),0)</f>
        <v/>
      </c>
      <c r="M15" s="8">
        <f>IFERROR(IF(E$1="","",(IF(SUMIF(data2!$A$2:$A$30003,$E15,data2!P$2:P$30003)=0,"",SUMIF(data2!$A$2:$A$30003,$E15,data2!P$2:P$30003)))/IF(SUMIF(data2!$A$2:$A$30003,$E15,data2!Q$2:Q$30003)=0,"",SUMIF(data2!$A$2:$A$30003,$E15,data2!Q$2:Q$30003))),0)</f>
        <v>0.66666666666666663</v>
      </c>
      <c r="N15" s="94" t="str">
        <f>IFERROR(IF(E$1="","",(IF(SUMIF(data2!$A$2:$A$20003,$E15,data2!P$2:P$20003)=0,"",SUMIF(data2!$A$2:$A$20003,$E15,data2!P$2:P$20003)))),0)</f>
        <v/>
      </c>
      <c r="O15" s="94" t="str">
        <f>IFERROR(IF(E$1="","",(IF(SUMIF(data2!$A$2:$A$20003,$E15,data2!Q$2:Q$20003)=0,"",SUMIF(data2!$A$2:$A$20003,$E15,data2!Q$2:Q$20003)))),0)</f>
        <v/>
      </c>
    </row>
    <row r="16" spans="2:15" x14ac:dyDescent="0.3">
      <c r="B16" t="s">
        <v>44254</v>
      </c>
      <c r="D16" t="s">
        <v>45341</v>
      </c>
      <c r="E16" t="str">
        <f t="shared" si="1"/>
        <v>All TIP ProvidersTIP CombinedAug-24</v>
      </c>
      <c r="F16" t="s">
        <v>44254</v>
      </c>
      <c r="G16" s="8">
        <f>IFERROR(IF(E$1="","",(IF(SUMIF(data2!$A$2:$A$30003,$E16,data2!I$2:I$30003)=0,"",SUMIF(data2!$A$2:$A$30003,$E16,data2!I$2:I$30003)))/IF(SUMIF(data2!$A$2:$A$30003,$E16,data2!J$2:J$30003)=0,"",SUMIF(data2!$A$2:$A$30003,$E16,data2!J$2:J$30003))),0)</f>
        <v>0.61224489795918369</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0.89830508474576276</v>
      </c>
      <c r="K16" s="92" t="str">
        <f>IFERROR(IF(E$1="","",(IF(SUMIF(data2!$A$2:$A$20003,$E16,data2!F$2:F$20003)=0,"",SUMIF(data2!$A$2:$A$20003,$E16,data2!F$2:F$20003)))),0)</f>
        <v/>
      </c>
      <c r="L16" s="92" t="str">
        <f>IFERROR(IF(E$1="","",(IF(SUMIF(data2!$A$2:$A$20003,$E16,data2!G$2:G$20003)=0,"",SUMIF(data2!$A$2:$A$20003,$E16,data2!G$2:G$20003)))),0)</f>
        <v/>
      </c>
      <c r="M16" s="8">
        <f>IFERROR(IF(E$1="","",(IF(SUMIF(data2!$A$2:$A$30003,$E16,data2!P$2:P$30003)=0,"",SUMIF(data2!$A$2:$A$30003,$E16,data2!P$2:P$30003)))/IF(SUMIF(data2!$A$2:$A$30003,$E16,data2!Q$2:Q$30003)=0,"",SUMIF(data2!$A$2:$A$30003,$E16,data2!Q$2:Q$30003))),0)</f>
        <v>0.53333333333333333</v>
      </c>
      <c r="N16" s="94" t="str">
        <f>IFERROR(IF(E$1="","",(IF(SUMIF(data2!$A$2:$A$20003,$E16,data2!P$2:P$20003)=0,"",SUMIF(data2!$A$2:$A$20003,$E16,data2!P$2:P$20003)))),0)</f>
        <v/>
      </c>
      <c r="O16" s="94" t="str">
        <f>IFERROR(IF(E$1="","",(IF(SUMIF(data2!$A$2:$A$20003,$E16,data2!Q$2:Q$20003)=0,"",SUMIF(data2!$A$2:$A$20003,$E16,data2!Q$2:Q$20003)))),0)</f>
        <v/>
      </c>
    </row>
    <row r="17" spans="2:15" x14ac:dyDescent="0.3">
      <c r="B17" t="s">
        <v>44258</v>
      </c>
      <c r="D17" t="s">
        <v>45342</v>
      </c>
      <c r="E17" t="str">
        <f t="shared" si="1"/>
        <v>All TST ProvidersTST CombinedAug-24</v>
      </c>
      <c r="F17" t="s">
        <v>44258</v>
      </c>
      <c r="G17" s="8">
        <f>IFERROR(IF(E$1="","",(IF(SUMIF(data2!$A$2:$A$30003,$E17,data2!I$2:I$30003)=0,"",SUMIF(data2!$A$2:$A$30003,$E17,data2!I$2:I$30003)))/IF(SUMIF(data2!$A$2:$A$30003,$E17,data2!J$2:J$30003)=0,"",SUMIF(data2!$A$2:$A$30003,$E17,data2!J$2:J$30003))),0)</f>
        <v>0.625</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0.3</v>
      </c>
      <c r="K17" s="92" t="str">
        <f>IFERROR(IF(E$1="","",(IF(SUMIF(data2!$A$2:$A$20003,$E17,data2!F$2:F$20003)=0,"",SUMIF(data2!$A$2:$A$20003,$E17,data2!F$2:F$20003)))),0)</f>
        <v/>
      </c>
      <c r="L17" s="92" t="str">
        <f>IFERROR(IF(E$1="","",(IF(SUMIF(data2!$A$2:$A$20003,$E17,data2!G$2:G$20003)=0,"",SUMIF(data2!$A$2:$A$20003,$E17,data2!G$2:G$20003)))),0)</f>
        <v/>
      </c>
      <c r="M17" s="8">
        <f>IFERROR(IF(E$1="","",(IF(SUMIF(data2!$A$2:$A$30003,$E17,data2!P$2:P$30003)=0,"",SUMIF(data2!$A$2:$A$30003,$E17,data2!P$2:P$30003)))/IF(SUMIF(data2!$A$2:$A$30003,$E17,data2!Q$2:Q$30003)=0,"",SUMIF(data2!$A$2:$A$30003,$E17,data2!Q$2:Q$30003))),0)</f>
        <v>0</v>
      </c>
      <c r="N17" s="94" t="str">
        <f>IFERROR(IF(E$1="","",(IF(SUMIF(data2!$A$2:$A$20003,$E17,data2!P$2:P$20003)=0,"",SUMIF(data2!$A$2:$A$20003,$E17,data2!P$2:P$20003)))),0)</f>
        <v/>
      </c>
      <c r="O17" s="94" t="str">
        <f>IFERROR(IF(E$1="","",(IF(SUMIF(data2!$A$2:$A$20003,$E17,data2!Q$2:Q$20003)=0,"",SUMIF(data2!$A$2:$A$20003,$E17,data2!Q$2:Q$20003)))),0)</f>
        <v/>
      </c>
    </row>
    <row r="18" spans="2:15" x14ac:dyDescent="0.3">
      <c r="D18" t="s">
        <v>45343</v>
      </c>
      <c r="E18" t="str">
        <f t="shared" si="1"/>
        <v>Adoptions TogetherAll CombinedAug-24</v>
      </c>
      <c r="F18" t="s">
        <v>45344</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2" t="str">
        <f>IFERROR(IF(E$1="","",(IF(SUMIF(data2!$A$2:$A$20003,$E18,data2!F$2:F$20003)=0,"",SUMIF(data2!$A$2:$A$20003,$E18,data2!F$2:F$20003)))),0)</f>
        <v/>
      </c>
      <c r="L18" s="92" t="str">
        <f>IFERROR(IF(E$1="","",(IF(SUMIF(data2!$A$2:$A$20003,$E18,data2!G$2:G$20003)=0,"",SUMIF(data2!$A$2:$A$20003,$E18,data2!G$2:G$20003)))),0)</f>
        <v/>
      </c>
      <c r="M18" s="8">
        <f>IFERROR(IF(E$1="","",(IF(SUMIF(data2!$A$2:$A$30003,$E18,data2!P$2:P$30003)=0,"",SUMIF(data2!$A$2:$A$30003,$E18,data2!P$2:P$30003)))/IF(SUMIF(data2!$A$2:$A$30003,$E18,data2!Q$2:Q$30003)=0,"",SUMIF(data2!$A$2:$A$30003,$E18,data2!Q$2:Q$30003))),0)</f>
        <v>0</v>
      </c>
      <c r="N18" s="94" t="str">
        <f>IFERROR(IF(E$1="","",(IF(SUMIF(data2!$A$2:$A$20003,$E18,data2!P$2:P$20003)=0,"",SUMIF(data2!$A$2:$A$20003,$E18,data2!P$2:P$20003)))),0)</f>
        <v/>
      </c>
      <c r="O18" s="94" t="str">
        <f>IFERROR(IF(E$1="","",(IF(SUMIF(data2!$A$2:$A$20003,$E18,data2!Q$2:Q$20003)=0,"",SUMIF(data2!$A$2:$A$20003,$E18,data2!Q$2:Q$20003)))),0)</f>
        <v/>
      </c>
    </row>
    <row r="19" spans="2:15" x14ac:dyDescent="0.3">
      <c r="D19" t="s">
        <v>45345</v>
      </c>
      <c r="E19" t="str">
        <f t="shared" si="1"/>
        <v>CatholicAll CombinedAug-24</v>
      </c>
      <c r="F19" t="s">
        <v>45346</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2" t="str">
        <f>IFERROR(IF(E$1="","",(IF(SUMIF(data2!$A$2:$A$20003,$E19,data2!F$2:F$20003)=0,"",SUMIF(data2!$A$2:$A$20003,$E19,data2!F$2:F$20003)))),0)</f>
        <v/>
      </c>
      <c r="L19" s="92" t="str">
        <f>IFERROR(IF(E$1="","",(IF(SUMIF(data2!$A$2:$A$20003,$E19,data2!G$2:G$20003)=0,"",SUMIF(data2!$A$2:$A$20003,$E19,data2!G$2:G$20003)))),0)</f>
        <v/>
      </c>
      <c r="M19" s="8">
        <f>IFERROR(IF(E$1="","",(IF(SUMIF(data2!$A$2:$A$30003,$E19,data2!P$2:P$30003)=0,"",SUMIF(data2!$A$2:$A$30003,$E19,data2!P$2:P$30003)))/IF(SUMIF(data2!$A$2:$A$30003,$E19,data2!Q$2:Q$30003)=0,"",SUMIF(data2!$A$2:$A$30003,$E19,data2!Q$2:Q$30003))),0)</f>
        <v>0</v>
      </c>
      <c r="N19" s="94" t="str">
        <f>IFERROR(IF(E$1="","",(IF(SUMIF(data2!$A$2:$A$20003,$E19,data2!P$2:P$20003)=0,"",SUMIF(data2!$A$2:$A$20003,$E19,data2!P$2:P$20003)))),0)</f>
        <v/>
      </c>
      <c r="O19" s="94" t="str">
        <f>IFERROR(IF(E$1="","",(IF(SUMIF(data2!$A$2:$A$20003,$E19,data2!Q$2:Q$20003)=0,"",SUMIF(data2!$A$2:$A$20003,$E19,data2!Q$2:Q$20003)))),0)</f>
        <v/>
      </c>
    </row>
    <row r="20" spans="2:15" x14ac:dyDescent="0.3">
      <c r="D20" t="s">
        <v>45347</v>
      </c>
      <c r="E20" t="str">
        <f t="shared" si="1"/>
        <v>Community ConnectionsAll CombinedAug-24</v>
      </c>
      <c r="F20" t="s">
        <v>45348</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2" t="str">
        <f>IFERROR(IF(E$1="","",(IF(SUMIF(data2!$A$2:$A$20003,$E20,data2!F$2:F$20003)=0,"",SUMIF(data2!$A$2:$A$20003,$E20,data2!F$2:F$20003)))),0)</f>
        <v/>
      </c>
      <c r="L20" s="92" t="str">
        <f>IFERROR(IF(E$1="","",(IF(SUMIF(data2!$A$2:$A$20003,$E20,data2!G$2:G$20003)=0,"",SUMIF(data2!$A$2:$A$20003,$E20,data2!G$2:G$20003)))),0)</f>
        <v/>
      </c>
      <c r="M20" s="8">
        <f>IFERROR(IF(E$1="","",(IF(SUMIF(data2!$A$2:$A$30003,$E20,data2!P$2:P$30003)=0,"",SUMIF(data2!$A$2:$A$30003,$E20,data2!P$2:P$30003)))/IF(SUMIF(data2!$A$2:$A$30003,$E20,data2!Q$2:Q$30003)=0,"",SUMIF(data2!$A$2:$A$30003,$E20,data2!Q$2:Q$30003))),0)</f>
        <v>0</v>
      </c>
      <c r="N20" s="94" t="str">
        <f>IFERROR(IF(E$1="","",(IF(SUMIF(data2!$A$2:$A$20003,$E20,data2!P$2:P$20003)=0,"",SUMIF(data2!$A$2:$A$20003,$E20,data2!P$2:P$20003)))),0)</f>
        <v/>
      </c>
      <c r="O20" s="94" t="str">
        <f>IFERROR(IF(E$1="","",(IF(SUMIF(data2!$A$2:$A$20003,$E20,data2!Q$2:Q$20003)=0,"",SUMIF(data2!$A$2:$A$20003,$E20,data2!Q$2:Q$20003)))),0)</f>
        <v/>
      </c>
    </row>
    <row r="21" spans="2:15" x14ac:dyDescent="0.3">
      <c r="D21" t="s">
        <v>45349</v>
      </c>
      <c r="E21" t="str">
        <f t="shared" si="1"/>
        <v>ContemporaryAll CombinedAug-24</v>
      </c>
      <c r="F21" t="s">
        <v>45350</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2" t="str">
        <f>IFERROR(IF(E$1="","",(IF(SUMIF(data2!$A$2:$A$20003,$E21,data2!F$2:F$20003)=0,"",SUMIF(data2!$A$2:$A$20003,$E21,data2!F$2:F$20003)))),0)</f>
        <v/>
      </c>
      <c r="L21" s="92" t="str">
        <f>IFERROR(IF(E$1="","",(IF(SUMIF(data2!$A$2:$A$20003,$E21,data2!G$2:G$20003)=0,"",SUMIF(data2!$A$2:$A$20003,$E21,data2!G$2:G$20003)))),0)</f>
        <v/>
      </c>
      <c r="M21" s="8">
        <f>IFERROR(IF(E$1="","",(IF(SUMIF(data2!$A$2:$A$30003,$E21,data2!P$2:P$30003)=0,"",SUMIF(data2!$A$2:$A$30003,$E21,data2!P$2:P$30003)))/IF(SUMIF(data2!$A$2:$A$30003,$E21,data2!Q$2:Q$30003)=0,"",SUMIF(data2!$A$2:$A$30003,$E21,data2!Q$2:Q$30003))),0)</f>
        <v>0</v>
      </c>
      <c r="N21" s="94" t="str">
        <f>IFERROR(IF(E$1="","",(IF(SUMIF(data2!$A$2:$A$20003,$E21,data2!P$2:P$20003)=0,"",SUMIF(data2!$A$2:$A$20003,$E21,data2!P$2:P$20003)))),0)</f>
        <v/>
      </c>
      <c r="O21" s="94" t="str">
        <f>IFERROR(IF(E$1="","",(IF(SUMIF(data2!$A$2:$A$20003,$E21,data2!Q$2:Q$20003)=0,"",SUMIF(data2!$A$2:$A$20003,$E21,data2!Q$2:Q$20003)))),0)</f>
        <v/>
      </c>
    </row>
    <row r="22" spans="2:15" x14ac:dyDescent="0.3">
      <c r="D22" t="s">
        <v>45351</v>
      </c>
      <c r="E22" t="str">
        <f t="shared" si="1"/>
        <v>DBH Parent Support CombinedAug-24</v>
      </c>
      <c r="F22" t="s">
        <v>45352</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2" t="str">
        <f>IFERROR(IF(E$1="","",(IF(SUMIF(data2!$A$2:$A$20003,$E22,data2!F$2:F$20003)=0,"",SUMIF(data2!$A$2:$A$20003,$E22,data2!F$2:F$20003)))),0)</f>
        <v/>
      </c>
      <c r="L22" s="92" t="str">
        <f>IFERROR(IF(E$1="","",(IF(SUMIF(data2!$A$2:$A$20003,$E22,data2!G$2:G$20003)=0,"",SUMIF(data2!$A$2:$A$20003,$E22,data2!G$2:G$20003)))),0)</f>
        <v/>
      </c>
      <c r="M22" s="8">
        <f>IFERROR(IF(E$1="","",(IF(SUMIF(data2!$A$2:$A$30003,$E22,data2!P$2:P$30003)=0,"",SUMIF(data2!$A$2:$A$30003,$E22,data2!P$2:P$30003)))/IF(SUMIF(data2!$A$2:$A$30003,$E22,data2!Q$2:Q$30003)=0,"",SUMIF(data2!$A$2:$A$30003,$E22,data2!Q$2:Q$30003))),0)</f>
        <v>0</v>
      </c>
      <c r="N22" s="94" t="str">
        <f>IFERROR(IF(E$1="","",(IF(SUMIF(data2!$A$2:$A$20003,$E22,data2!P$2:P$20003)=0,"",SUMIF(data2!$A$2:$A$20003,$E22,data2!P$2:P$20003)))),0)</f>
        <v/>
      </c>
      <c r="O22" s="94" t="str">
        <f>IFERROR(IF(E$1="","",(IF(SUMIF(data2!$A$2:$A$20003,$E22,data2!Q$2:Q$20003)=0,"",SUMIF(data2!$A$2:$A$20003,$E22,data2!Q$2:Q$20003)))),0)</f>
        <v/>
      </c>
    </row>
    <row r="23" spans="2:15" x14ac:dyDescent="0.3">
      <c r="D23" t="s">
        <v>45353</v>
      </c>
      <c r="E23" t="str">
        <f t="shared" si="1"/>
        <v>Family MattersAll CombinedAug-24</v>
      </c>
      <c r="F23" t="s">
        <v>45354</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2" t="str">
        <f>IFERROR(IF(E$1="","",(IF(SUMIF(data2!$A$2:$A$20003,$E23,data2!F$2:F$20003)=0,"",SUMIF(data2!$A$2:$A$20003,$E23,data2!F$2:F$20003)))),0)</f>
        <v/>
      </c>
      <c r="L23" s="92" t="str">
        <f>IFERROR(IF(E$1="","",(IF(SUMIF(data2!$A$2:$A$20003,$E23,data2!G$2:G$20003)=0,"",SUMIF(data2!$A$2:$A$20003,$E23,data2!G$2:G$20003)))),0)</f>
        <v/>
      </c>
      <c r="M23" s="8">
        <f>IFERROR(IF(E$1="","",(IF(SUMIF(data2!$A$2:$A$30003,$E23,data2!P$2:P$30003)=0,"",SUMIF(data2!$A$2:$A$30003,$E23,data2!P$2:P$30003)))/IF(SUMIF(data2!$A$2:$A$30003,$E23,data2!Q$2:Q$30003)=0,"",SUMIF(data2!$A$2:$A$30003,$E23,data2!Q$2:Q$30003))),0)</f>
        <v>0</v>
      </c>
      <c r="N23" s="94" t="str">
        <f>IFERROR(IF(E$1="","",(IF(SUMIF(data2!$A$2:$A$20003,$E23,data2!P$2:P$20003)=0,"",SUMIF(data2!$A$2:$A$20003,$E23,data2!P$2:P$20003)))),0)</f>
        <v/>
      </c>
      <c r="O23" s="94" t="str">
        <f>IFERROR(IF(E$1="","",(IF(SUMIF(data2!$A$2:$A$20003,$E23,data2!Q$2:Q$20003)=0,"",SUMIF(data2!$A$2:$A$20003,$E23,data2!Q$2:Q$20003)))),0)</f>
        <v/>
      </c>
    </row>
    <row r="24" spans="2:15" x14ac:dyDescent="0.3">
      <c r="D24" t="s">
        <v>45355</v>
      </c>
      <c r="E24" t="str">
        <f t="shared" si="1"/>
        <v>Federal CityAll CombinedAug-24</v>
      </c>
      <c r="F24" t="s">
        <v>45356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2" t="str">
        <f>IFERROR(IF(E$1="","",(IF(SUMIF(data2!$A$2:$A$20003,$E24,data2!F$2:F$20003)=0,"",SUMIF(data2!$A$2:$A$20003,$E24,data2!F$2:F$20003)))),0)</f>
        <v/>
      </c>
      <c r="L24" s="92" t="str">
        <f>IFERROR(IF(E$1="","",(IF(SUMIF(data2!$A$2:$A$20003,$E24,data2!G$2:G$20003)=0,"",SUMIF(data2!$A$2:$A$20003,$E24,data2!G$2:G$20003)))),0)</f>
        <v/>
      </c>
      <c r="M24" s="8">
        <f>IFERROR(IF(E$1="","",(IF(SUMIF(data2!$A$2:$A$30003,$E24,data2!P$2:P$30003)=0,"",SUMIF(data2!$A$2:$A$30003,$E24,data2!P$2:P$30003)))/IF(SUMIF(data2!$A$2:$A$30003,$E24,data2!Q$2:Q$30003)=0,"",SUMIF(data2!$A$2:$A$30003,$E24,data2!Q$2:Q$30003))),0)</f>
        <v>0</v>
      </c>
      <c r="N24" s="94" t="str">
        <f>IFERROR(IF(E$1="","",(IF(SUMIF(data2!$A$2:$A$20003,$E24,data2!P$2:P$20003)=0,"",SUMIF(data2!$A$2:$A$20003,$E24,data2!P$2:P$20003)))),0)</f>
        <v/>
      </c>
      <c r="O24" s="94" t="str">
        <f>IFERROR(IF(E$1="","",(IF(SUMIF(data2!$A$2:$A$20003,$E24,data2!Q$2:Q$20003)=0,"",SUMIF(data2!$A$2:$A$20003,$E24,data2!Q$2:Q$20003)))),0)</f>
        <v/>
      </c>
    </row>
    <row r="25" spans="2:15" x14ac:dyDescent="0.3">
      <c r="D25" t="s">
        <v>45357</v>
      </c>
      <c r="E25" t="str">
        <f t="shared" si="1"/>
        <v>First Home CareAll CombinedAug-24</v>
      </c>
      <c r="F25" t="s">
        <v>45358</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2" t="str">
        <f>IFERROR(IF(E$1="","",(IF(SUMIF(data2!$A$2:$A$20003,$E25,data2!F$2:F$20003)=0,"",SUMIF(data2!$A$2:$A$20003,$E25,data2!F$2:F$20003)))),0)</f>
        <v/>
      </c>
      <c r="L25" s="92" t="str">
        <f>IFERROR(IF(E$1="","",(IF(SUMIF(data2!$A$2:$A$20003,$E25,data2!G$2:G$20003)=0,"",SUMIF(data2!$A$2:$A$20003,$E25,data2!G$2:G$20003)))),0)</f>
        <v/>
      </c>
      <c r="M25" s="8">
        <f>IFERROR(IF(E$1="","",(IF(SUMIF(data2!$A$2:$A$30003,$E25,data2!P$2:P$30003)=0,"",SUMIF(data2!$A$2:$A$30003,$E25,data2!P$2:P$30003)))/IF(SUMIF(data2!$A$2:$A$30003,$E25,data2!Q$2:Q$30003)=0,"",SUMIF(data2!$A$2:$A$30003,$E25,data2!Q$2:Q$30003))),0)</f>
        <v>0</v>
      </c>
      <c r="N25" s="94" t="str">
        <f>IFERROR(IF(E$1="","",(IF(SUMIF(data2!$A$2:$A$20003,$E25,data2!P$2:P$20003)=0,"",SUMIF(data2!$A$2:$A$20003,$E25,data2!P$2:P$20003)))),0)</f>
        <v/>
      </c>
      <c r="O25" s="94" t="str">
        <f>IFERROR(IF(E$1="","",(IF(SUMIF(data2!$A$2:$A$20003,$E25,data2!Q$2:Q$20003)=0,"",SUMIF(data2!$A$2:$A$20003,$E25,data2!Q$2:Q$20003)))),0)</f>
        <v/>
      </c>
    </row>
    <row r="26" spans="2:15" x14ac:dyDescent="0.3">
      <c r="D26" t="s">
        <v>45359</v>
      </c>
      <c r="E26" t="str">
        <f t="shared" si="1"/>
        <v>Foundations for Home &amp; CommunityAll CombinedAug-24</v>
      </c>
      <c r="F26" t="s">
        <v>45358</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2" t="str">
        <f>IFERROR(IF(E$1="","",(IF(SUMIF(data2!$A$2:$A$20003,$E26,data2!F$2:F$20003)=0,"",SUMIF(data2!$A$2:$A$20003,$E26,data2!F$2:F$20003)))),0)</f>
        <v/>
      </c>
      <c r="L26" s="92" t="str">
        <f>IFERROR(IF(E$1="","",(IF(SUMIF(data2!$A$2:$A$20003,$E26,data2!G$2:G$20003)=0,"",SUMIF(data2!$A$2:$A$20003,$E26,data2!G$2:G$20003)))),0)</f>
        <v/>
      </c>
      <c r="M26" s="8">
        <f>IFERROR(IF(E$1="","",(IF(SUMIF(data2!$A$2:$A$30003,$E26,data2!P$2:P$30003)=0,"",SUMIF(data2!$A$2:$A$30003,$E26,data2!P$2:P$30003)))/IF(SUMIF(data2!$A$2:$A$30003,$E26,data2!Q$2:Q$30003)=0,"",SUMIF(data2!$A$2:$A$30003,$E26,data2!Q$2:Q$30003))),0)</f>
        <v>0</v>
      </c>
      <c r="N26" s="94" t="str">
        <f>IFERROR(IF(E$1="","",(IF(SUMIF(data2!$A$2:$A$20003,$E26,data2!P$2:P$20003)=0,"",SUMIF(data2!$A$2:$A$20003,$E26,data2!P$2:P$20003)))),0)</f>
        <v/>
      </c>
      <c r="O26" s="94" t="str">
        <f>IFERROR(IF(E$1="","",(IF(SUMIF(data2!$A$2:$A$20003,$E26,data2!Q$2:Q$20003)=0,"",SUMIF(data2!$A$2:$A$20003,$E26,data2!Q$2:Q$20003)))),0)</f>
        <v/>
      </c>
    </row>
    <row r="27" spans="2:15" x14ac:dyDescent="0.3">
      <c r="D27" t="s">
        <v>45360</v>
      </c>
      <c r="E27" t="str">
        <f t="shared" si="1"/>
        <v>FPSAll CombinedAug-24</v>
      </c>
      <c r="F27" t="s">
        <v>45361</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2" t="str">
        <f>IFERROR(IF(E$1="","",(IF(SUMIF(data2!$A$2:$A$20003,$E27,data2!F$2:F$20003)=0,"",SUMIF(data2!$A$2:$A$20003,$E27,data2!F$2:F$20003)))),0)</f>
        <v/>
      </c>
      <c r="L27" s="92" t="str">
        <f>IFERROR(IF(E$1="","",(IF(SUMIF(data2!$A$2:$A$20003,$E27,data2!G$2:G$20003)=0,"",SUMIF(data2!$A$2:$A$20003,$E27,data2!G$2:G$20003)))),0)</f>
        <v/>
      </c>
      <c r="M27" s="8">
        <f>IFERROR(IF(E$1="","",(IF(SUMIF(data2!$A$2:$A$30003,$E27,data2!P$2:P$30003)=0,"",SUMIF(data2!$A$2:$A$30003,$E27,data2!P$2:P$30003)))/IF(SUMIF(data2!$A$2:$A$30003,$E27,data2!Q$2:Q$30003)=0,"",SUMIF(data2!$A$2:$A$30003,$E27,data2!Q$2:Q$30003))),0)</f>
        <v>0</v>
      </c>
      <c r="N27" s="94" t="str">
        <f>IFERROR(IF(E$1="","",(IF(SUMIF(data2!$A$2:$A$20003,$E27,data2!P$2:P$20003)=0,"",SUMIF(data2!$A$2:$A$20003,$E27,data2!P$2:P$20003)))),0)</f>
        <v/>
      </c>
      <c r="O27" s="94" t="str">
        <f>IFERROR(IF(E$1="","",(IF(SUMIF(data2!$A$2:$A$20003,$E27,data2!Q$2:Q$20003)=0,"",SUMIF(data2!$A$2:$A$20003,$E27,data2!Q$2:Q$20003)))),0)</f>
        <v/>
      </c>
    </row>
    <row r="28" spans="2:15" x14ac:dyDescent="0.3">
      <c r="D28" t="s">
        <v>45362</v>
      </c>
      <c r="E28" t="str">
        <f t="shared" si="1"/>
        <v>Green DoorAll CombinedAug-24</v>
      </c>
      <c r="F28" t="s">
        <v>45363</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2" t="str">
        <f>IFERROR(IF(E$1="","",(IF(SUMIF(data2!$A$2:$A$20003,$E28,data2!F$2:F$20003)=0,"",SUMIF(data2!$A$2:$A$20003,$E28,data2!F$2:F$20003)))),0)</f>
        <v/>
      </c>
      <c r="L28" s="92" t="str">
        <f>IFERROR(IF(E$1="","",(IF(SUMIF(data2!$A$2:$A$20003,$E28,data2!G$2:G$20003)=0,"",SUMIF(data2!$A$2:$A$20003,$E28,data2!G$2:G$20003)))),0)</f>
        <v/>
      </c>
      <c r="M28" s="8">
        <f>IFERROR(IF(E$1="","",(IF(SUMIF(data2!$A$2:$A$30003,$E28,data2!P$2:P$30003)=0,"",SUMIF(data2!$A$2:$A$30003,$E28,data2!P$2:P$30003)))/IF(SUMIF(data2!$A$2:$A$30003,$E28,data2!Q$2:Q$30003)=0,"",SUMIF(data2!$A$2:$A$30003,$E28,data2!Q$2:Q$30003))),0)</f>
        <v>0</v>
      </c>
      <c r="N28" s="94" t="str">
        <f>IFERROR(IF(E$1="","",(IF(SUMIF(data2!$A$2:$A$20003,$E28,data2!P$2:P$20003)=0,"",SUMIF(data2!$A$2:$A$20003,$E28,data2!P$2:P$20003)))),0)</f>
        <v/>
      </c>
      <c r="O28" s="94" t="str">
        <f>IFERROR(IF(E$1="","",(IF(SUMIF(data2!$A$2:$A$20003,$E28,data2!Q$2:Q$20003)=0,"",SUMIF(data2!$A$2:$A$20003,$E28,data2!Q$2:Q$20003)))),0)</f>
        <v/>
      </c>
    </row>
    <row r="29" spans="2:15" x14ac:dyDescent="0.3">
      <c r="D29" t="s">
        <v>45364</v>
      </c>
      <c r="E29" t="str">
        <f t="shared" si="1"/>
        <v>Healthy Futures CombinedAug-24</v>
      </c>
      <c r="F29" t="s">
        <v>45365</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2" t="str">
        <f>IFERROR(IF(E$1="","",(IF(SUMIF(data2!$A$2:$A$20003,$E29,data2!F$2:F$20003)=0,"",SUMIF(data2!$A$2:$A$20003,$E29,data2!F$2:F$20003)))),0)</f>
        <v/>
      </c>
      <c r="L29" s="92" t="str">
        <f>IFERROR(IF(E$1="","",(IF(SUMIF(data2!$A$2:$A$20003,$E29,data2!G$2:G$20003)=0,"",SUMIF(data2!$A$2:$A$20003,$E29,data2!G$2:G$20003)))),0)</f>
        <v/>
      </c>
      <c r="M29" s="8">
        <f>IFERROR(IF(E$1="","",(IF(SUMIF(data2!$A$2:$A$30003,$E29,data2!P$2:P$30003)=0,"",SUMIF(data2!$A$2:$A$30003,$E29,data2!P$2:P$30003)))/IF(SUMIF(data2!$A$2:$A$30003,$E29,data2!Q$2:Q$30003)=0,"",SUMIF(data2!$A$2:$A$30003,$E29,data2!Q$2:Q$30003))),0)</f>
        <v>0</v>
      </c>
      <c r="N29" s="94" t="str">
        <f>IFERROR(IF(E$1="","",(IF(SUMIF(data2!$A$2:$A$20003,$E29,data2!P$2:P$20003)=0,"",SUMIF(data2!$A$2:$A$20003,$E29,data2!P$2:P$20003)))),0)</f>
        <v/>
      </c>
      <c r="O29" s="94" t="str">
        <f>IFERROR(IF(E$1="","",(IF(SUMIF(data2!$A$2:$A$20003,$E29,data2!Q$2:Q$20003)=0,"",SUMIF(data2!$A$2:$A$20003,$E29,data2!Q$2:Q$20003)))),0)</f>
        <v/>
      </c>
    </row>
    <row r="30" spans="2:15" x14ac:dyDescent="0.3">
      <c r="D30" t="s">
        <v>45366</v>
      </c>
      <c r="E30" t="str">
        <f t="shared" si="1"/>
        <v>HillcrestAll CombinedAug-24</v>
      </c>
      <c r="F30" t="s">
        <v>45367</v>
      </c>
      <c r="G30" s="8">
        <f>IFERROR(IF(E$1="","",(IF(SUMIF(data2!$A$2:$A$30003,$E30,data2!I$2:I$30003)=0,"",SUMIF(data2!$A$2:$A$30003,$E30,data2!I$2:I$30003)))/IF(SUMIF(data2!$A$2:$A$30003,$E30,data2!J$2:J$30003)=0,"",SUMIF(data2!$A$2:$A$30003,$E30,data2!J$2:J$30003))),0)</f>
        <v>0.7</v>
      </c>
      <c r="H30" s="6">
        <f>IFERROR(IF(E$1="","",(IF(SUMIF(data2!$A$2:$A$30003,$E30,data2!I$2:I$30003)=0,"",SUMIF(data2!$A$2:$A$30003,$E30,data2!I$2:I$30003)))),0)</f>
        <v>28</v>
      </c>
      <c r="I30" s="6">
        <f>IFERROR(IF(E$1="","",(IF(SUMIF(data2!$A$2:$A$30003,$E30,data2!J$2:J$30003)=0,"",SUMIF(data2!$A$2:$A$30003,$E30,data2!J$2:J$30003)))),0)</f>
        <v>40</v>
      </c>
      <c r="J30" s="8">
        <f>IFERROR(IF(E$1="","",(IF(SUMIF(data2!$A$2:$A$30003,$E30,data2!F$2:F$30003)=0,"",SUMIF(data2!$A$2:$A$30003,$E30,data2!F$2:F$30003)))/IF(SUMIF(data2!$A$2:$A$30003,$E30,data2!G$2:G$30003)=0,"",SUMIF(data2!$A$2:$A$30003,$E30,data2!G$2:G$30003))),0)</f>
        <v>0.72727272727272729</v>
      </c>
      <c r="K30" s="92">
        <f>IFERROR(IF(E$1="","",(IF(SUMIF(data2!$A$2:$A$30003,$E30,data2!F$2:F$30003)=0,"",SUMIF(data2!$A$2:$A$30003,$E30,data2!F$2:F$30003)))),0)</f>
        <v>8</v>
      </c>
      <c r="L30" s="92">
        <f>IFERROR(IF(E$1="","",(IF(SUMIF(data2!$A$2:$A$30003,$E30,data2!G$2:G$30003)=0,"",SUMIF(data2!$A$2:$A$30003,$E30,data2!G$2:G$30003)))),0)</f>
        <v>11</v>
      </c>
      <c r="M30" s="8">
        <f>IFERROR(IF(E$1="","",(IF(SUMIF(data2!$A$2:$A$30003,$E30,data2!P$2:P$30003)=0,"",SUMIF(data2!$A$2:$A$30003,$E30,data2!P$2:P$30003)))/IF(SUMIF(data2!$A$2:$A$30003,$E30,data2!Q$2:Q$30003)=0,"",SUMIF(data2!$A$2:$A$30003,$E30,data2!Q$2:Q$30003))),0)</f>
        <v>0.5</v>
      </c>
      <c r="N30" s="94" t="str">
        <f>IFERROR(IF(E$1="","",(IF(SUMIF(data2!$A$2:$A$20003,$E30,data2!P$2:P$20003)=0,"",SUMIF(data2!$A$2:$A$20003,$E30,data2!P$2:P$20003)))),0)</f>
        <v/>
      </c>
      <c r="O30" s="94" t="str">
        <f>IFERROR(IF(E$1="","",(IF(SUMIF(data2!$A$2:$A$20003,$E30,data2!Q$2:Q$20003)=0,"",SUMIF(data2!$A$2:$A$20003,$E30,data2!Q$2:Q$20003)))),0)</f>
        <v/>
      </c>
    </row>
    <row r="31" spans="2:15" x14ac:dyDescent="0.3">
      <c r="D31" t="s">
        <v>45368</v>
      </c>
      <c r="E31" t="str">
        <f t="shared" si="1"/>
        <v>LAYCAll CombinedAug-24</v>
      </c>
      <c r="F31" t="s">
        <v>44275</v>
      </c>
      <c r="G31" s="8">
        <f>IFERROR(IF(E$1="","",(IF(SUMIF(data2!$A$2:$A$30003,$E31,data2!I$2:I$30003)=0,"",SUMIF(data2!$A$2:$A$30003,$E31,data2!I$2:I$30003)))/IF(SUMIF(data2!$A$2:$A$30003,$E31,data2!J$2:J$30003)=0,"",SUMIF(data2!$A$2:$A$30003,$E31,data2!J$2:J$30003))),0)</f>
        <v>0.41666666666666669</v>
      </c>
      <c r="H31" s="6">
        <f>IFERROR(IF(E$1="","",(IF(SUMIF(data2!$A$2:$A$30003,$E31,data2!I$2:I$30003)=0,"",SUMIF(data2!$A$2:$A$30003,$E31,data2!I$2:I$30003)))),0)</f>
        <v>5</v>
      </c>
      <c r="I31" s="6">
        <f>IFERROR(IF(E$1="","",(IF(SUMIF(data2!$A$2:$A$30003,$E31,data2!J$2:J$30003)=0,"",SUMIF(data2!$A$2:$A$30003,$E31,data2!J$2:J$30003)))),0)</f>
        <v>12</v>
      </c>
      <c r="J31" s="8">
        <f>IFERROR(IF(E$1="","",(IF(SUMIF(data2!$A$2:$A$30003,$E31,data2!F$2:F$30003)=0,"",SUMIF(data2!$A$2:$A$30003,$E31,data2!F$2:F$30003)))/IF(SUMIF(data2!$A$2:$A$30003,$E31,data2!G$2:G$30003)=0,"",SUMIF(data2!$A$2:$A$30003,$E31,data2!G$2:G$30003))),0)</f>
        <v>0.5</v>
      </c>
      <c r="K31" s="92">
        <f>IFERROR(IF(E$1="","",(IF(SUMIF(data2!$A$2:$A$30003,$E31,data2!F$2:F$30003)=0,"",SUMIF(data2!$A$2:$A$30003,$E31,data2!F$2:F$30003)))),0)</f>
        <v>2</v>
      </c>
      <c r="L31" s="92">
        <f>IFERROR(IF(E$1="","",(IF(SUMIF(data2!$A$2:$A$30003,$E31,data2!G$2:G$30003)=0,"",SUMIF(data2!$A$2:$A$30003,$E31,data2!G$2:G$30003)))),0)</f>
        <v>4</v>
      </c>
      <c r="M31" s="8">
        <f>IFERROR(IF(E$1="","",(IF(SUMIF(data2!$A$2:$A$30003,$E31,data2!P$2:P$30003)=0,"",SUMIF(data2!$A$2:$A$30003,$E31,data2!P$2:P$30003)))/IF(SUMIF(data2!$A$2:$A$30003,$E31,data2!Q$2:Q$30003)=0,"",SUMIF(data2!$A$2:$A$30003,$E31,data2!Q$2:Q$30003))),0)</f>
        <v>0</v>
      </c>
      <c r="N31" s="94" t="str">
        <f>IFERROR(IF(E$1="","",(IF(SUMIF(data2!$A$2:$A$20003,$E31,data2!P$2:P$20003)=0,"",SUMIF(data2!$A$2:$A$20003,$E31,data2!P$2:P$20003)))),0)</f>
        <v/>
      </c>
      <c r="O31" s="94" t="str">
        <f>IFERROR(IF(E$1="","",(IF(SUMIF(data2!$A$2:$A$20003,$E31,data2!Q$2:Q$20003)=0,"",SUMIF(data2!$A$2:$A$20003,$E31,data2!Q$2:Q$20003)))),0)</f>
        <v/>
      </c>
    </row>
    <row r="32" spans="2:15" x14ac:dyDescent="0.3">
      <c r="D32" t="s">
        <v>45369</v>
      </c>
      <c r="E32" t="str">
        <f t="shared" si="1"/>
        <v>LCSAll CombinedAug-24</v>
      </c>
      <c r="F32" t="s">
        <v>45370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2" t="str">
        <f>IFERROR(IF(E$1="","",(IF(SUMIF(data2!$A$2:$A$30003,$E32,data2!F$2:F$30003)=0,"",SUMIF(data2!$A$2:$A$30003,$E32,data2!F$2:F$30003)))),0)</f>
        <v/>
      </c>
      <c r="L32" s="92" t="str">
        <f>IFERROR(IF(E$1="","",(IF(SUMIF(data2!$A$2:$A$30003,$E32,data2!G$2:G$30003)=0,"",SUMIF(data2!$A$2:$A$30003,$E32,data2!G$2:G$30003)))),0)</f>
        <v/>
      </c>
      <c r="M32" s="8">
        <f>IFERROR(IF(E$1="","",(IF(SUMIF(data2!$A$2:$A$30003,$E32,data2!P$2:P$30003)=0,"",SUMIF(data2!$A$2:$A$30003,$E32,data2!P$2:P$30003)))/IF(SUMIF(data2!$A$2:$A$30003,$E32,data2!Q$2:Q$30003)=0,"",SUMIF(data2!$A$2:$A$30003,$E32,data2!Q$2:Q$30003))),0)</f>
        <v>0</v>
      </c>
      <c r="N32" s="94" t="str">
        <f>IFERROR(IF(E$1="","",(IF(SUMIF(data2!$A$2:$A$20003,$E32,data2!P$2:P$20003)=0,"",SUMIF(data2!$A$2:$A$20003,$E32,data2!P$2:P$20003)))),0)</f>
        <v/>
      </c>
      <c r="O32" s="94" t="str">
        <f>IFERROR(IF(E$1="","",(IF(SUMIF(data2!$A$2:$A$20003,$E32,data2!Q$2:Q$20003)=0,"",SUMIF(data2!$A$2:$A$20003,$E32,data2!Q$2:Q$20003)))),0)</f>
        <v/>
      </c>
    </row>
    <row r="33" spans="2:15" x14ac:dyDescent="0.3">
      <c r="D33" t="s">
        <v>45371</v>
      </c>
      <c r="E33" t="str">
        <f t="shared" si="1"/>
        <v>LESAll CombinedAug-24</v>
      </c>
      <c r="F33" t="s">
        <v>44281</v>
      </c>
      <c r="G33" s="8">
        <f>IFERROR(IF(E$1="","",(IF(SUMIF(data2!$A$2:$A$30003,$E33,data2!I$2:I$30003)=0,"",SUMIF(data2!$A$2:$A$30003,$E33,data2!I$2:I$30003)))/IF(SUMIF(data2!$A$2:$A$30003,$E33,data2!J$2:J$30003)=0,"",SUMIF(data2!$A$2:$A$30003,$E33,data2!J$2:J$30003))),0)</f>
        <v>0.34285714285714286</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0.55555555555555558</v>
      </c>
      <c r="K33" s="92">
        <f>IFERROR(IF(E$1="","",(IF(SUMIF(data2!$A$2:$A$30003,$E33,data2!F$2:F$30003)=0,"",SUMIF(data2!$A$2:$A$30003,$E33,data2!F$2:F$30003)))),0)</f>
        <v>2.5</v>
      </c>
      <c r="L33" s="92">
        <f>IFERROR(IF(E$1="","",(IF(SUMIF(data2!$A$2:$A$30003,$E33,data2!G$2:G$30003)=0,"",SUMIF(data2!$A$2:$A$30003,$E33,data2!G$2:G$30003)))),0)</f>
        <v>4.5</v>
      </c>
      <c r="M33" s="8">
        <f>IFERROR(IF(E$1="","",(IF(SUMIF(data2!$A$2:$A$30003,$E33,data2!P$2:P$30003)=0,"",SUMIF(data2!$A$2:$A$30003,$E33,data2!P$2:P$30003)))/IF(SUMIF(data2!$A$2:$A$30003,$E33,data2!Q$2:Q$30003)=0,"",SUMIF(data2!$A$2:$A$30003,$E33,data2!Q$2:Q$30003))),0)</f>
        <v>0</v>
      </c>
      <c r="N33" s="94" t="str">
        <f>IFERROR(IF(E$1="","",(IF(SUMIF(data2!$A$2:$A$20003,$E33,data2!P$2:P$20003)=0,"",SUMIF(data2!$A$2:$A$20003,$E33,data2!P$2:P$20003)))),0)</f>
        <v/>
      </c>
      <c r="O33" s="94" t="str">
        <f>IFERROR(IF(E$1="","",(IF(SUMIF(data2!$A$2:$A$20003,$E33,data2!Q$2:Q$20003)=0,"",SUMIF(data2!$A$2:$A$20003,$E33,data2!Q$2:Q$20003)))),0)</f>
        <v/>
      </c>
    </row>
    <row r="34" spans="2:15" x14ac:dyDescent="0.3">
      <c r="D34" t="s">
        <v>45372</v>
      </c>
      <c r="E34" t="str">
        <f t="shared" si="1"/>
        <v>Marys CenterAll CombinedAug-24</v>
      </c>
      <c r="F34" t="s">
        <v>45373</v>
      </c>
      <c r="G34" s="8">
        <f>IFERROR(IF(E$1="","",(IF(SUMIF(data2!$A$2:$A$30003,$E34,data2!I$2:I$30003)=0,"",SUMIF(data2!$A$2:$A$30003,$E34,data2!I$2:I$30003)))/IF(SUMIF(data2!$A$2:$A$30003,$E34,data2!J$2:J$30003)=0,"",SUMIF(data2!$A$2:$A$30003,$E34,data2!J$2:J$30003))),0)</f>
        <v>0.41379310344827586</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1</v>
      </c>
      <c r="K34" s="92">
        <f>IFERROR(IF(E$1="","",(IF(SUMIF(data2!$A$2:$A$30003,$E34,data2!F$2:F$30003)=0,"",SUMIF(data2!$A$2:$A$30003,$E34,data2!F$2:F$30003)))),0)</f>
        <v>5</v>
      </c>
      <c r="L34" s="92">
        <f>IFERROR(IF(E$1="","",(IF(SUMIF(data2!$A$2:$A$30003,$E34,data2!G$2:G$30003)=0,"",SUMIF(data2!$A$2:$A$30003,$E34,data2!G$2:G$30003)))),0)</f>
        <v>5</v>
      </c>
      <c r="M34" s="8">
        <f>IFERROR(IF(E$1="","",(IF(SUMIF(data2!$A$2:$A$30003,$E34,data2!P$2:P$30003)=0,"",SUMIF(data2!$A$2:$A$30003,$E34,data2!P$2:P$30003)))/IF(SUMIF(data2!$A$2:$A$30003,$E34,data2!Q$2:Q$30003)=0,"",SUMIF(data2!$A$2:$A$30003,$E34,data2!Q$2:Q$30003))),0)</f>
        <v>1</v>
      </c>
      <c r="N34" s="94" t="str">
        <f>IFERROR(IF(E$1="","",(IF(SUMIF(data2!$A$2:$A$20003,$E34,data2!P$2:P$20003)=0,"",SUMIF(data2!$A$2:$A$20003,$E34,data2!P$2:P$20003)))),0)</f>
        <v/>
      </c>
      <c r="O34" s="94" t="str">
        <f>IFERROR(IF(E$1="","",(IF(SUMIF(data2!$A$2:$A$20003,$E34,data2!Q$2:Q$20003)=0,"",SUMIF(data2!$A$2:$A$20003,$E34,data2!Q$2:Q$20003)))),0)</f>
        <v/>
      </c>
    </row>
    <row r="35" spans="2:15" x14ac:dyDescent="0.3">
      <c r="D35" t="s">
        <v>45374</v>
      </c>
      <c r="E35" t="str">
        <f t="shared" si="1"/>
        <v>MBI HSAll CombinedAug-24</v>
      </c>
      <c r="F35" t="s">
        <v>45375</v>
      </c>
      <c r="G35" s="8">
        <f>IFERROR(IF(E$1="","",(IF(SUMIF(data2!$A$2:$A$30003,$E35,data2!I$2:I$30003)=0,"",SUMIF(data2!$A$2:$A$30003,$E35,data2!I$2:I$30003)))/IF(SUMIF(data2!$A$2:$A$30003,$E35,data2!J$2:J$30003)=0,"",SUMIF(data2!$A$2:$A$30003,$E35,data2!J$2:J$30003))),0)</f>
        <v>0.52380952380952384</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0.6875</v>
      </c>
      <c r="K35" s="92">
        <f>IFERROR(IF(E$1="","",(IF(SUMIF(data2!$A$2:$A$30003,$E35,data2!F$2:F$30003)=0,"",SUMIF(data2!$A$2:$A$30003,$E35,data2!F$2:F$30003)))),0)</f>
        <v>11</v>
      </c>
      <c r="L35" s="92">
        <f>IFERROR(IF(E$1="","",(IF(SUMIF(data2!$A$2:$A$30003,$E35,data2!G$2:G$30003)=0,"",SUMIF(data2!$A$2:$A$30003,$E35,data2!G$2:G$30003)))),0)</f>
        <v>16</v>
      </c>
      <c r="M35" s="8">
        <f>IFERROR(IF(E$1="","",(IF(SUMIF(data2!$A$2:$A$30003,$E35,data2!P$2:P$30003)=0,"",SUMIF(data2!$A$2:$A$30003,$E35,data2!P$2:P$30003)))/IF(SUMIF(data2!$A$2:$A$30003,$E35,data2!Q$2:Q$30003)=0,"",SUMIF(data2!$A$2:$A$30003,$E35,data2!Q$2:Q$30003))),0)</f>
        <v>1</v>
      </c>
      <c r="N35" s="94" t="str">
        <f>IFERROR(IF(E$1="","",(IF(SUMIF(data2!$A$2:$A$20003,$E35,data2!P$2:P$20003)=0,"",SUMIF(data2!$A$2:$A$20003,$E35,data2!P$2:P$20003)))),0)</f>
        <v/>
      </c>
      <c r="O35" s="94" t="str">
        <f>IFERROR(IF(E$1="","",(IF(SUMIF(data2!$A$2:$A$20003,$E35,data2!Q$2:Q$20003)=0,"",SUMIF(data2!$A$2:$A$20003,$E35,data2!Q$2:Q$20003)))),0)</f>
        <v/>
      </c>
    </row>
    <row r="36" spans="2:15" x14ac:dyDescent="0.3">
      <c r="D36" t="s">
        <v>45376</v>
      </c>
      <c r="E36" t="str">
        <f t="shared" si="1"/>
        <v>MD Family ResourcesAll CombinedAug-24</v>
      </c>
      <c r="F36" t="s">
        <v>45377</v>
      </c>
      <c r="G36" s="8">
        <f>IFERROR(IF(E$1="","",(IF(SUMIF(data2!$A$2:$A$30003,$E36,data2!I$2:I$30003)=0,"",SUMIF(data2!$A$2:$A$30003,$E36,data2!I$2:I$30003)))/IF(SUMIF(data2!$A$2:$A$30003,$E36,data2!J$2:J$30003)=0,"",SUMIF(data2!$A$2:$A$30003,$E36,data2!J$2:J$30003))),0)</f>
        <v>0.625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0.1875</v>
      </c>
      <c r="K36" s="92">
        <f>IFERROR(IF(E$1="","",(IF(SUMIF(data2!$A$2:$A$30003,$E36,data2!F$2:F$30003)=0,"",SUMIF(data2!$A$2:$A$30003,$E36,data2!F$2:F$30003)))),0)</f>
        <v>1.5</v>
      </c>
      <c r="L36" s="92">
        <f>IFERROR(IF(E$1="","",(IF(SUMIF(data2!$A$2:$A$30003,$E36,data2!G$2:G$30003)=0,"",SUMIF(data2!$A$2:$A$30003,$E36,data2!G$2:G$30003)))),0)</f>
        <v>8</v>
      </c>
      <c r="M36" s="8">
        <f>IFERROR(IF(E$1="","",(IF(SUMIF(data2!$A$2:$A$30003,$E36,data2!P$2:P$30003)=0,"",SUMIF(data2!$A$2:$A$30003,$E36,data2!P$2:P$30003)))/IF(SUMIF(data2!$A$2:$A$30003,$E36,data2!Q$2:Q$30003)=0,"",SUMIF(data2!$A$2:$A$30003,$E36,data2!Q$2:Q$30003))),0)</f>
        <v>1</v>
      </c>
      <c r="N36" s="94" t="str">
        <f>IFERROR(IF(E$1="","",(IF(SUMIF(data2!$A$2:$A$20003,$E36,data2!P$2:P$20003)=0,"",SUMIF(data2!$A$2:$A$20003,$E36,data2!P$2:P$20003)))),0)</f>
        <v/>
      </c>
      <c r="O36" s="94" t="str">
        <f>IFERROR(IF(E$1="","",(IF(SUMIF(data2!$A$2:$A$20003,$E36,data2!Q$2:Q$20003)=0,"",SUMIF(data2!$A$2:$A$20003,$E36,data2!Q$2:Q$20003)))),0)</f>
        <v/>
      </c>
    </row>
    <row r="37" spans="2:15" x14ac:dyDescent="0.3">
      <c r="D37" t="s">
        <v>45378</v>
      </c>
      <c r="E37" t="str">
        <f t="shared" ref="E37:E107" si="2">D37&amp;$E$1</f>
        <v>Medstar GeorgetownAll CombinedAug-24</v>
      </c>
      <c r="F37" t="s">
        <v>45379</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0</v>
      </c>
      <c r="K37" s="92" t="str">
        <f>IFERROR(IF(E$1="","",(IF(SUMIF(data2!$A$2:$A$30003,$E37,data2!F$2:F$30003)=0,"",SUMIF(data2!$A$2:$A$30003,$E37,data2!F$2:F$30003)))),0)</f>
        <v/>
      </c>
      <c r="L37" s="92" t="str">
        <f>IFERROR(IF(E$1="","",(IF(SUMIF(data2!$A$2:$A$30003,$E37,data2!G$2:G$30003)=0,"",SUMIF(data2!$A$2:$A$30003,$E37,data2!G$2:G$30003)))),0)</f>
        <v/>
      </c>
      <c r="M37" s="8">
        <f>IFERROR(IF(E$1="","",(IF(SUMIF(data2!$A$2:$A$30003,$E37,data2!P$2:P$30003)=0,"",SUMIF(data2!$A$2:$A$30003,$E37,data2!P$2:P$30003)))/IF(SUMIF(data2!$A$2:$A$30003,$E37,data2!Q$2:Q$30003)=0,"",SUMIF(data2!$A$2:$A$30003,$E37,data2!Q$2:Q$30003))),0)</f>
        <v>0</v>
      </c>
      <c r="N37" s="94" t="str">
        <f>IFERROR(IF(E$1="","",(IF(SUMIF(data2!$A$2:$A$20003,$E37,data2!P$2:P$20003)=0,"",SUMIF(data2!$A$2:$A$20003,$E37,data2!P$2:P$20003)))),0)</f>
        <v/>
      </c>
      <c r="O37" s="94" t="str">
        <f>IFERROR(IF(E$1="","",(IF(SUMIF(data2!$A$2:$A$20003,$E37,data2!Q$2:Q$20003)=0,"",SUMIF(data2!$A$2:$A$20003,$E37,data2!Q$2:Q$20003)))),0)</f>
        <v/>
      </c>
    </row>
    <row r="38" spans="2:15" x14ac:dyDescent="0.3">
      <c r="D38" t="s">
        <v>45380</v>
      </c>
      <c r="E38" t="str">
        <f t="shared" si="2"/>
        <v>PASSAll CombinedAug-24</v>
      </c>
      <c r="F38" t="s">
        <v>44303</v>
      </c>
      <c r="G38" s="8">
        <f>IFERROR(IF(E$1="","",(IF(SUMIF(data2!$A$2:$A$30003,$E38,data2!I$2:I$30003)=0,"",SUMIF(data2!$A$2:$A$30003,$E38,data2!I$2:I$30003)))/IF(SUMIF(data2!$A$2:$A$30003,$E38,data2!J$2:J$30003)=0,"",SUMIF(data2!$A$2:$A$30003,$E38,data2!J$2:J$30003))),0)</f>
        <v>0.94565217391304346</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0.76923076923076927</v>
      </c>
      <c r="K38" s="92">
        <f>IFERROR(IF(E$1="","",(IF(SUMIF(data2!$A$2:$A$30003,$E38,data2!F$2:F$30003)=0,"",SUMIF(data2!$A$2:$A$30003,$E38,data2!F$2:F$30003)))),0)</f>
        <v>10</v>
      </c>
      <c r="L38" s="92">
        <f>IFERROR(IF(E$1="","",(IF(SUMIF(data2!$A$2:$A$30003,$E38,data2!G$2:G$30003)=0,"",SUMIF(data2!$A$2:$A$30003,$E38,data2!G$2:G$30003)))),0)</f>
        <v>13</v>
      </c>
      <c r="M38" s="8">
        <f>IFERROR(IF(E$1="","",(IF(SUMIF(data2!$A$2:$A$30003,$E38,data2!P$2:P$30003)=0,"",SUMIF(data2!$A$2:$A$30003,$E38,data2!P$2:P$30003)))/IF(SUMIF(data2!$A$2:$A$30003,$E38,data2!Q$2:Q$30003)=0,"",SUMIF(data2!$A$2:$A$30003,$E38,data2!Q$2:Q$30003))),0)</f>
        <v>0.53846153846153844</v>
      </c>
      <c r="N38" s="94" t="str">
        <f>IFERROR(IF(E$1="","",(IF(SUMIF(data2!$A$2:$A$20003,$E38,data2!P$2:P$20003)=0,"",SUMIF(data2!$A$2:$A$20003,$E38,data2!P$2:P$20003)))),0)</f>
        <v/>
      </c>
      <c r="O38" s="94" t="str">
        <f>IFERROR(IF(E$1="","",(IF(SUMIF(data2!$A$2:$A$20003,$E38,data2!Q$2:Q$20003)=0,"",SUMIF(data2!$A$2:$A$20003,$E38,data2!Q$2:Q$20003)))),0)</f>
        <v/>
      </c>
    </row>
    <row r="39" spans="2:15" x14ac:dyDescent="0.3">
      <c r="D39" t="s">
        <v>45381</v>
      </c>
      <c r="E39" t="str">
        <f t="shared" si="2"/>
        <v>PIECEAll CombinedAug-24</v>
      </c>
      <c r="F39" t="s">
        <v>44356</v>
      </c>
      <c r="G39" s="8">
        <f>IFERROR(IF(E$1="","",(IF(SUMIF(data2!$A$2:$A$30003,$E39,data2!I$2:I$30003)=0,"",SUMIF(data2!$A$2:$A$30003,$E39,data2!I$2:I$30003)))/IF(SUMIF(data2!$A$2:$A$30003,$E39,data2!J$2:J$30003)=0,"",SUMIF(data2!$A$2:$A$30003,$E39,data2!J$2:J$30003))),0)</f>
        <v>0.17241379310344829</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0.92307692307692313</v>
      </c>
      <c r="K39" s="92">
        <f>IFERROR(IF(E$1="","",(IF(SUMIF(data2!$A$2:$A$30003,$E39,data2!F$2:F$30003)=0,"",SUMIF(data2!$A$2:$A$30003,$E39,data2!F$2:F$30003)))),0)</f>
        <v>6</v>
      </c>
      <c r="L39" s="92">
        <f>IFERROR(IF(E$1="","",(IF(SUMIF(data2!$A$2:$A$30003,$E39,data2!G$2:G$30003)=0,"",SUMIF(data2!$A$2:$A$30003,$E39,data2!G$2:G$30003)))),0)</f>
        <v>6.5</v>
      </c>
      <c r="M39" s="8">
        <f>IFERROR(IF(E$1="","",(IF(SUMIF(data2!$A$2:$A$30003,$E39,data2!P$2:P$30003)=0,"",SUMIF(data2!$A$2:$A$30003,$E39,data2!P$2:P$30003)))/IF(SUMIF(data2!$A$2:$A$30003,$E39,data2!Q$2:Q$30003)=0,"",SUMIF(data2!$A$2:$A$30003,$E39,data2!Q$2:Q$30003))),0)</f>
        <v>1</v>
      </c>
      <c r="N39" s="94" t="str">
        <f>IFERROR(IF(E$1="","",(IF(SUMIF(data2!$A$2:$A$20003,$E39,data2!P$2:P$20003)=0,"",SUMIF(data2!$A$2:$A$20003,$E39,data2!P$2:P$20003)))),0)</f>
        <v/>
      </c>
      <c r="O39" s="94" t="str">
        <f>IFERROR(IF(E$1="","",(IF(SUMIF(data2!$A$2:$A$20003,$E39,data2!Q$2:Q$20003)=0,"",SUMIF(data2!$A$2:$A$20003,$E39,data2!Q$2:Q$20003)))),0)</f>
        <v/>
      </c>
    </row>
    <row r="40" spans="2:15" x14ac:dyDescent="0.3">
      <c r="D40" t="s">
        <v>45382</v>
      </c>
      <c r="E40" t="str">
        <f t="shared" si="2"/>
        <v>RiversideAll CombinedAug-24</v>
      </c>
      <c r="F40" t="s">
        <v>45383</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2" t="str">
        <f>IFERROR(IF(E$1="","",(IF(SUMIF(data2!$A$2:$A$30003,$E40,data2!F$2:F$30003)=0,"",SUMIF(data2!$A$2:$A$30003,$E40,data2!F$2:F$30003)))),0)</f>
        <v/>
      </c>
      <c r="L40" s="92" t="str">
        <f>IFERROR(IF(E$1="","",(IF(SUMIF(data2!$A$2:$A$30003,$E40,data2!G$2:G$30003)=0,"",SUMIF(data2!$A$2:$A$30003,$E40,data2!G$2:G$30003)))),0)</f>
        <v/>
      </c>
      <c r="M40" s="8">
        <f>IFERROR(IF(E$1="","",(IF(SUMIF(data2!$A$2:$A$30003,$E40,data2!P$2:P$30003)=0,"",SUMIF(data2!$A$2:$A$30003,$E40,data2!P$2:P$30003)))/IF(SUMIF(data2!$A$2:$A$30003,$E40,data2!Q$2:Q$30003)=0,"",SUMIF(data2!$A$2:$A$30003,$E40,data2!Q$2:Q$30003))),0)</f>
        <v>0</v>
      </c>
      <c r="N40" s="94" t="str">
        <f>IFERROR(IF(E$1="","",(IF(SUMIF(data2!$A$2:$A$20003,$E40,data2!P$2:P$20003)=0,"",SUMIF(data2!$A$2:$A$20003,$E40,data2!P$2:P$20003)))),0)</f>
        <v/>
      </c>
      <c r="O40" s="94" t="str">
        <f>IFERROR(IF(E$1="","",(IF(SUMIF(data2!$A$2:$A$20003,$E40,data2!Q$2:Q$20003)=0,"",SUMIF(data2!$A$2:$A$20003,$E40,data2!Q$2:Q$20003)))),0)</f>
        <v/>
      </c>
    </row>
    <row r="41" spans="2:15" x14ac:dyDescent="0.3">
      <c r="D41" t="s">
        <v>45384</v>
      </c>
      <c r="E41" t="str">
        <f t="shared" si="2"/>
        <v>TFCCAll CombinedAug-24</v>
      </c>
      <c r="F41" t="s">
        <v>45385</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2" t="str">
        <f>IFERROR(IF(E$1="","",(IF(SUMIF(data2!$A$2:$A$30003,$E41,data2!F$2:F$30003)=0,"",SUMIF(data2!$A$2:$A$30003,$E41,data2!F$2:F$30003)))),0)</f>
        <v/>
      </c>
      <c r="L41" s="92" t="str">
        <f>IFERROR(IF(E$1="","",(IF(SUMIF(data2!$A$2:$A$30003,$E41,data2!G$2:G$30003)=0,"",SUMIF(data2!$A$2:$A$30003,$E41,data2!G$2:G$30003)))),0)</f>
        <v/>
      </c>
      <c r="M41" s="8">
        <f>IFERROR(IF(E$1="","",(IF(SUMIF(data2!$A$2:$A$30003,$E41,data2!P$2:P$30003)=0,"",SUMIF(data2!$A$2:$A$30003,$E41,data2!P$2:P$30003)))/IF(SUMIF(data2!$A$2:$A$30003,$E41,data2!Q$2:Q$30003)=0,"",SUMIF(data2!$A$2:$A$30003,$E41,data2!Q$2:Q$30003))),0)</f>
        <v>0</v>
      </c>
      <c r="N41" s="94" t="str">
        <f>IFERROR(IF(E$1="","",(IF(SUMIF(data2!$A$2:$A$20003,$E41,data2!P$2:P$20003)=0,"",SUMIF(data2!$A$2:$A$20003,$E41,data2!P$2:P$20003)))),0)</f>
        <v/>
      </c>
      <c r="O41" s="94" t="str">
        <f>IFERROR(IF(E$1="","",(IF(SUMIF(data2!$A$2:$A$20003,$E41,data2!Q$2:Q$20003)=0,"",SUMIF(data2!$A$2:$A$20003,$E41,data2!Q$2:Q$20003)))),0)</f>
        <v/>
      </c>
    </row>
    <row r="42" spans="2:15" x14ac:dyDescent="0.3">
      <c r="D42" t="s">
        <v>45386</v>
      </c>
      <c r="E42" t="str">
        <f t="shared" si="2"/>
        <v>UmbrellaTIP CombinedAug-24</v>
      </c>
      <c r="F42" t="s">
        <v>45387</v>
      </c>
      <c r="G42" s="8">
        <f>IFERROR(IF(E$1="","",(IF(SUMIF(data2!$A$2:$A$30003,$E42,data2!I$2:I$30003)=0,"",SUMIF(data2!$A$2:$A$30003,$E42,data2!I$2:I$30003)))/IF(SUMIF(data2!$A$2:$A$30003,$E42,data2!J$2:J$30003)=0,"",SUMIF(data2!$A$2:$A$30003,$E42,data2!J$2:J$30003))),0)</f>
        <v>0.5757575757575758</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1.5</v>
      </c>
      <c r="K42" s="92">
        <f>IFERROR(IF(E$1="","",(IF(SUMIF(data2!$A$2:$A$30003,$E42,data2!F$2:F$30003)=0,"",SUMIF(data2!$A$2:$A$30003,$E42,data2!F$2:F$30003)))),0)</f>
        <v>6</v>
      </c>
      <c r="L42" s="92">
        <f>IFERROR(IF(E$1="","",(IF(SUMIF(data2!$A$2:$A$30003,$E42,data2!G$2:G$30003)=0,"",SUMIF(data2!$A$2:$A$30003,$E42,data2!G$2:G$30003)))),0)</f>
        <v>4</v>
      </c>
      <c r="M42" s="8">
        <f>IFERROR(IF(E$1="","",(IF(SUMIF(data2!$A$2:$A$30003,$E42,data2!P$2:P$30003)=0,"",SUMIF(data2!$A$2:$A$30003,$E42,data2!P$2:P$30003)))/IF(SUMIF(data2!$A$2:$A$30003,$E42,data2!Q$2:Q$30003)=0,"",SUMIF(data2!$A$2:$A$30003,$E42,data2!Q$2:Q$30003))),0)</f>
        <v>0</v>
      </c>
      <c r="N42" s="94" t="str">
        <f>IFERROR(IF(E$1="","",(IF(SUMIF(data2!$A$2:$A$20003,$E42,data2!P$2:P$20003)=0,"",SUMIF(data2!$A$2:$A$20003,$E42,data2!P$2:P$20003)))),0)</f>
        <v/>
      </c>
      <c r="O42" s="94" t="str">
        <f>IFERROR(IF(E$1="","",(IF(SUMIF(data2!$A$2:$A$20003,$E42,data2!Q$2:Q$20003)=0,"",SUMIF(data2!$A$2:$A$20003,$E42,data2!Q$2:Q$20003)))),0)</f>
        <v/>
      </c>
    </row>
    <row r="43" spans="2:15" x14ac:dyDescent="0.3">
      <c r="D43" t="s">
        <v>45388</v>
      </c>
      <c r="E43" t="str">
        <f t="shared" si="2"/>
        <v>UniversalAll CombinedAug-24</v>
      </c>
      <c r="F43" t="s">
        <v>45389</v>
      </c>
      <c r="G43" s="8">
        <f>IFERROR(IF(E$1="","",(IF(SUMIF(data2!$A$2:$A$30003,$E43,data2!I$2:I$30003)=0,"",SUMIF(data2!$A$2:$A$30003,$E43,data2!I$2:I$30003)))/IF(SUMIF(data2!$A$2:$A$30003,$E43,data2!J$2:J$30003)=0,"",SUMIF(data2!$A$2:$A$30003,$E43,data2!J$2:J$30003))),0)</f>
        <v>0</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v>
      </c>
      <c r="K43" s="92" t="str">
        <f>IFERROR(IF(E$1="","",(IF(SUMIF(data2!$A$2:$A$30003,$E43,data2!F$2:F$30003)=0,"",SUMIF(data2!$A$2:$A$30003,$E43,data2!F$2:F$30003)))),0)</f>
        <v/>
      </c>
      <c r="L43" s="92" t="str">
        <f>IFERROR(IF(E$1="","",(IF(SUMIF(data2!$A$2:$A$30003,$E43,data2!G$2:G$30003)=0,"",SUMIF(data2!$A$2:$A$30003,$E43,data2!G$2:G$30003)))),0)</f>
        <v/>
      </c>
      <c r="M43" s="8">
        <f>IFERROR(IF(E$1="","",(IF(SUMIF(data2!$A$2:$A$30003,$E43,data2!P$2:P$30003)=0,"",SUMIF(data2!$A$2:$A$30003,$E43,data2!P$2:P$30003)))/IF(SUMIF(data2!$A$2:$A$30003,$E43,data2!Q$2:Q$30003)=0,"",SUMIF(data2!$A$2:$A$30003,$E43,data2!Q$2:Q$30003))),0)</f>
        <v>0</v>
      </c>
      <c r="N43" s="94" t="str">
        <f>IFERROR(IF(E$1="","",(IF(SUMIF(data2!$A$2:$A$20003,$E43,data2!P$2:P$20003)=0,"",SUMIF(data2!$A$2:$A$20003,$E43,data2!P$2:P$20003)))),0)</f>
        <v/>
      </c>
      <c r="O43" s="94" t="str">
        <f>IFERROR(IF(E$1="","",(IF(SUMIF(data2!$A$2:$A$20003,$E43,data2!Q$2:Q$20003)=0,"",SUMIF(data2!$A$2:$A$20003,$E43,data2!Q$2:Q$20003)))),0)</f>
        <v/>
      </c>
    </row>
    <row r="44" spans="2:15" x14ac:dyDescent="0.3">
      <c r="D44" t="s">
        <v>45390</v>
      </c>
      <c r="E44" t="str">
        <f t="shared" si="2"/>
        <v>Wayne PlaceAll CombinedAug-24</v>
      </c>
      <c r="F44" t="s">
        <v>45391</v>
      </c>
      <c r="G44" s="8">
        <f>IFERROR(IF(E$1="","",(IF(SUMIF(data2!$A$2:$A$30003,$E44,data2!I$2:I$30003)=0,"",SUMIF(data2!$A$2:$A$30003,$E44,data2!I$2:I$30003)))/IF(SUMIF(data2!$A$2:$A$30003,$E44,data2!J$2:J$30003)=0,"",SUMIF(data2!$A$2:$A$30003,$E44,data2!J$2:J$30003))),0)</f>
        <v>0.81818181818181823</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0.66666666666666663</v>
      </c>
      <c r="K44" s="92">
        <f>IFERROR(IF(E$1="","",(IF(SUMIF(data2!$A$2:$A$30003,$E44,data2!F$2:F$30003)=0,"",SUMIF(data2!$A$2:$A$30003,$E44,data2!F$2:F$30003)))),0)</f>
        <v>2</v>
      </c>
      <c r="L44" s="92">
        <f>IFERROR(IF(E$1="","",(IF(SUMIF(data2!$A$2:$A$30003,$E44,data2!G$2:G$30003)=0,"",SUMIF(data2!$A$2:$A$30003,$E44,data2!G$2:G$30003)))),0)</f>
        <v>3</v>
      </c>
      <c r="M44" s="8">
        <f>IFERROR(IF(E$1="","",(IF(SUMIF(data2!$A$2:$A$30003,$E44,data2!P$2:P$30003)=0,"",SUMIF(data2!$A$2:$A$30003,$E44,data2!P$2:P$30003)))/IF(SUMIF(data2!$A$2:$A$30003,$E44,data2!Q$2:Q$30003)=0,"",SUMIF(data2!$A$2:$A$30003,$E44,data2!Q$2:Q$30003))),0)</f>
        <v>0.33333333333333331</v>
      </c>
      <c r="N44" s="94" t="str">
        <f>IFERROR(IF(E$1="","",(IF(SUMIF(data2!$A$2:$A$20003,$E44,data2!P$2:P$20003)=0,"",SUMIF(data2!$A$2:$A$20003,$E44,data2!P$2:P$20003)))),0)</f>
        <v/>
      </c>
      <c r="O44" s="94" t="str">
        <f>IFERROR(IF(E$1="","",(IF(SUMIF(data2!$A$2:$A$20003,$E44,data2!Q$2:Q$20003)=0,"",SUMIF(data2!$A$2:$A$20003,$E44,data2!Q$2:Q$20003)))),0)</f>
        <v/>
      </c>
    </row>
    <row r="45" spans="2:15" x14ac:dyDescent="0.3">
      <c r="D45" t="s">
        <v>45392</v>
      </c>
      <c r="E45" t="str">
        <f t="shared" si="2"/>
        <v>Youth VillagesAll CombinedAug-24</v>
      </c>
      <c r="F45" t="s">
        <v>45393</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2" t="str">
        <f>IFERROR(IF(E$1="","",(IF(SUMIF(data2!$A$2:$A$30003,$E45,data2!F$2:F$30003)=0,"",SUMIF(data2!$A$2:$A$30003,$E45,data2!F$2:F$30003)))),0)</f>
        <v/>
      </c>
      <c r="L45" s="92" t="str">
        <f>IFERROR(IF(E$1="","",(IF(SUMIF(data2!$A$2:$A$30003,$E45,data2!G$2:G$30003)=0,"",SUMIF(data2!$A$2:$A$30003,$E45,data2!G$2:G$30003)))),0)</f>
        <v/>
      </c>
      <c r="M45" s="8">
        <f>IFERROR(IF(E$1="","",(IF(SUMIF(data2!$A$2:$A$30003,$E45,data2!P$2:P$30003)=0,"",SUMIF(data2!$A$2:$A$30003,$E45,data2!P$2:P$30003)))/IF(SUMIF(data2!$A$2:$A$30003,$E45,data2!Q$2:Q$30003)=0,"",SUMIF(data2!$A$2:$A$30003,$E45,data2!Q$2:Q$30003))),0)</f>
        <v>0</v>
      </c>
      <c r="N45" s="94" t="str">
        <f>IFERROR(IF(E$1="","",(IF(SUMIF(data2!$A$2:$A$20003,$E45,data2!P$2:P$20003)=0,"",SUMIF(data2!$A$2:$A$20003,$E45,data2!P$2:P$20003)))),0)</f>
        <v/>
      </c>
      <c r="O45" s="94" t="str">
        <f>IFERROR(IF(E$1="","",(IF(SUMIF(data2!$A$2:$A$20003,$E45,data2!Q$2:Q$20003)=0,"",SUMIF(data2!$A$2:$A$20003,$E45,data2!Q$2:Q$20003)))),0)</f>
        <v/>
      </c>
    </row>
    <row r="46" spans="2:15" x14ac:dyDescent="0.3">
      <c r="B46" t="s">
        <v>44209</v>
      </c>
      <c r="C46" t="s">
        <v>44341</v>
      </c>
      <c r="D46" t="s">
        <v>45394</v>
      </c>
      <c r="E46" t="str">
        <f t="shared" si="2"/>
        <v>DBH Parent SupportABC CombinedAug-24</v>
      </c>
      <c r="F46" t="s">
        <v>45352</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0</v>
      </c>
      <c r="K46" s="92" t="str">
        <f>IFERROR(IF(E$1="","",(IF(SUMIF(data2!$A$2:$A$30003,$E46,data2!F$2:F$30003)=0,"",SUMIF(data2!$A$2:$A$30003,$E46,data2!F$2:F$30003)))),0)</f>
        <v/>
      </c>
      <c r="L46" s="92" t="str">
        <f>IFERROR(IF(E$1="","",(IF(SUMIF(data2!$A$2:$A$30003,$E46,data2!G$2:G$30003)=0,"",SUMIF(data2!$A$2:$A$30003,$E46,data2!G$2:G$30003)))),0)</f>
        <v/>
      </c>
      <c r="M46" s="8">
        <f>IFERROR(IF(E$1="","",(IF(SUMIF(data2!$A$2:$A$30003,$E46,data2!P$2:P$30003)=0,"",SUMIF(data2!$A$2:$A$30003,$E46,data2!P$2:P$30003)))/IF(SUMIF(data2!$A$2:$A$30003,$E46,data2!Q$2:Q$30003)=0,"",SUMIF(data2!$A$2:$A$30003,$E46,data2!Q$2:Q$30003))),0)</f>
        <v>0</v>
      </c>
      <c r="N46" s="94" t="str">
        <f>IFERROR(IF(E$1="","",(IF(SUMIF(data2!$A$2:$A$20003,$E46,data2!P$2:P$20003)=0,"",SUMIF(data2!$A$2:$A$20003,$E46,data2!P$2:P$20003)))),0)</f>
        <v/>
      </c>
      <c r="O46" s="94" t="str">
        <f>IFERROR(IF(E$1="","",(IF(SUMIF(data2!$A$2:$A$20003,$E46,data2!Q$2:Q$20003)=0,"",SUMIF(data2!$A$2:$A$20003,$E46,data2!Q$2:Q$20003)))),0)</f>
        <v/>
      </c>
    </row>
    <row r="47" spans="2:15" x14ac:dyDescent="0.3">
      <c r="B47" t="s">
        <v>44209</v>
      </c>
      <c r="C47" t="s">
        <v>44344</v>
      </c>
      <c r="D47" t="s">
        <v>45395</v>
      </c>
      <c r="E47" t="str">
        <f t="shared" si="2"/>
        <v>Healthy FuturesABC CombinedAug-24</v>
      </c>
      <c r="F47" t="s">
        <v>45365</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v>
      </c>
      <c r="K47" s="92" t="str">
        <f>IFERROR(IF(E$1="","",(IF(SUMIF(data2!$A$2:$A$30003,$E47,data2!F$2:F$30003)=0,"",SUMIF(data2!$A$2:$A$30003,$E47,data2!F$2:F$30003)))),0)</f>
        <v/>
      </c>
      <c r="L47" s="92" t="str">
        <f>IFERROR(IF(E$1="","",(IF(SUMIF(data2!$A$2:$A$30003,$E47,data2!G$2:G$30003)=0,"",SUMIF(data2!$A$2:$A$30003,$E47,data2!G$2:G$30003)))),0)</f>
        <v/>
      </c>
      <c r="M47" s="8">
        <f>IFERROR(IF(E$1="","",(IF(SUMIF(data2!$A$2:$A$30003,$E47,data2!P$2:P$30003)=0,"",SUMIF(data2!$A$2:$A$30003,$E47,data2!P$2:P$30003)))/IF(SUMIF(data2!$A$2:$A$30003,$E47,data2!Q$2:Q$30003)=0,"",SUMIF(data2!$A$2:$A$30003,$E47,data2!Q$2:Q$30003))),0)</f>
        <v>0</v>
      </c>
      <c r="N47" s="94" t="str">
        <f>IFERROR(IF(E$1="","",(IF(SUMIF(data2!$A$2:$A$20003,$E47,data2!P$2:P$20003)=0,"",SUMIF(data2!$A$2:$A$20003,$E47,data2!P$2:P$20003)))),0)</f>
        <v/>
      </c>
      <c r="O47" s="94" t="str">
        <f>IFERROR(IF(E$1="","",(IF(SUMIF(data2!$A$2:$A$20003,$E47,data2!Q$2:Q$20003)=0,"",SUMIF(data2!$A$2:$A$20003,$E47,data2!Q$2:Q$20003)))),0)</f>
        <v/>
      </c>
    </row>
    <row r="48" spans="2:15" x14ac:dyDescent="0.3">
      <c r="B48" t="s">
        <v>44209</v>
      </c>
      <c r="C48" t="s">
        <v>44347</v>
      </c>
      <c r="D48" t="s">
        <v>45396</v>
      </c>
      <c r="E48" t="str">
        <f t="shared" si="2"/>
        <v>Marys CenterABC CombinedAug-24</v>
      </c>
      <c r="F48" t="s">
        <v>45373</v>
      </c>
      <c r="G48" s="8">
        <f>IFERROR(IF(E$1="","",(IF(SUMIF(data2!$A$2:$A$30003,$E48,data2!I$2:I$30003)=0,"",SUMIF(data2!$A$2:$A$30003,$E48,data2!I$2:I$30003)))/IF(SUMIF(data2!$A$2:$A$30003,$E48,data2!J$2:J$30003)=0,"",SUMIF(data2!$A$2:$A$30003,$E48,data2!J$2:J$30003))),0)</f>
        <v>0</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0</v>
      </c>
      <c r="K48" s="92" t="str">
        <f>IFERROR(IF(E$1="","",(IF(SUMIF(data2!$A$2:$A$30003,$E48,data2!F$2:F$30003)=0,"",SUMIF(data2!$A$2:$A$30003,$E48,data2!F$2:F$30003)))),0)</f>
        <v/>
      </c>
      <c r="L48" s="92" t="str">
        <f>IFERROR(IF(E$1="","",(IF(SUMIF(data2!$A$2:$A$30003,$E48,data2!G$2:G$30003)=0,"",SUMIF(data2!$A$2:$A$30003,$E48,data2!G$2:G$30003)))),0)</f>
        <v/>
      </c>
      <c r="M48" s="8">
        <f>IFERROR(IF(E$1="","",(IF(SUMIF(data2!$A$2:$A$30003,$E48,data2!P$2:P$30003)=0,"",SUMIF(data2!$A$2:$A$30003,$E48,data2!P$2:P$30003)))/IF(SUMIF(data2!$A$2:$A$30003,$E48,data2!Q$2:Q$30003)=0,"",SUMIF(data2!$A$2:$A$30003,$E48,data2!Q$2:Q$30003))),0)</f>
        <v>0</v>
      </c>
      <c r="N48" s="94" t="str">
        <f>IFERROR(IF(E$1="","",(IF(SUMIF(data2!$A$2:$A$20003,$E48,data2!P$2:P$20003)=0,"",SUMIF(data2!$A$2:$A$20003,$E48,data2!P$2:P$20003)))),0)</f>
        <v/>
      </c>
      <c r="O48" s="94" t="str">
        <f>IFERROR(IF(E$1="","",(IF(SUMIF(data2!$A$2:$A$20003,$E48,data2!Q$2:Q$20003)=0,"",SUMIF(data2!$A$2:$A$20003,$E48,data2!Q$2:Q$20003)))),0)</f>
        <v/>
      </c>
    </row>
    <row r="49" spans="2:15" x14ac:dyDescent="0.3">
      <c r="B49" t="s">
        <v>44209</v>
      </c>
      <c r="C49" t="s">
        <v>44350</v>
      </c>
      <c r="D49" t="s">
        <v>45397</v>
      </c>
      <c r="E49" t="str">
        <f t="shared" si="2"/>
        <v>Medstar GeorgetownABC CombinedAug-24</v>
      </c>
      <c r="F49" t="s">
        <v>45379</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0</v>
      </c>
      <c r="K49" s="92" t="str">
        <f>IFERROR(IF(E$1="","",(IF(SUMIF(data2!$A$2:$A$30003,$E49,data2!F$2:F$30003)=0,"",SUMIF(data2!$A$2:$A$30003,$E49,data2!F$2:F$30003)))),0)</f>
        <v/>
      </c>
      <c r="L49" s="92" t="str">
        <f>IFERROR(IF(E$1="","",(IF(SUMIF(data2!$A$2:$A$30003,$E49,data2!G$2:G$30003)=0,"",SUMIF(data2!$A$2:$A$30003,$E49,data2!G$2:G$30003)))),0)</f>
        <v/>
      </c>
      <c r="M49" s="8">
        <f>IFERROR(IF(E$1="","",(IF(SUMIF(data2!$A$2:$A$30003,$E49,data2!P$2:P$30003)=0,"",SUMIF(data2!$A$2:$A$30003,$E49,data2!P$2:P$30003)))/IF(SUMIF(data2!$A$2:$A$30003,$E49,data2!Q$2:Q$30003)=0,"",SUMIF(data2!$A$2:$A$30003,$E49,data2!Q$2:Q$30003))),0)</f>
        <v>0</v>
      </c>
      <c r="N49" s="94" t="str">
        <f>IFERROR(IF(E$1="","",(IF(SUMIF(data2!$A$2:$A$20003,$E49,data2!P$2:P$20003)=0,"",SUMIF(data2!$A$2:$A$20003,$E49,data2!P$2:P$20003)))),0)</f>
        <v/>
      </c>
      <c r="O49" s="94" t="str">
        <f>IFERROR(IF(E$1="","",(IF(SUMIF(data2!$A$2:$A$20003,$E49,data2!Q$2:Q$20003)=0,"",SUMIF(data2!$A$2:$A$20003,$E49,data2!Q$2:Q$20003)))),0)</f>
        <v/>
      </c>
    </row>
    <row r="50" spans="2:15" x14ac:dyDescent="0.3">
      <c r="B50" t="s">
        <v>44209</v>
      </c>
      <c r="C50" t="s">
        <v>44353</v>
      </c>
      <c r="D50" t="s">
        <v>45398</v>
      </c>
      <c r="E50" t="str">
        <f t="shared" si="2"/>
        <v>PIECEABC CombinedAug-24</v>
      </c>
      <c r="F50" t="s">
        <v>44356</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0</v>
      </c>
      <c r="K50" s="92" t="str">
        <f>IFERROR(IF(E$1="","",(IF(SUMIF(data2!$A$2:$A$30003,$E50,data2!F$2:F$30003)=0,"",SUMIF(data2!$A$2:$A$30003,$E50,data2!F$2:F$30003)))),0)</f>
        <v/>
      </c>
      <c r="L50" s="92" t="str">
        <f>IFERROR(IF(E$1="","",(IF(SUMIF(data2!$A$2:$A$30003,$E50,data2!G$2:G$30003)=0,"",SUMIF(data2!$A$2:$A$30003,$E50,data2!G$2:G$30003)))),0)</f>
        <v/>
      </c>
      <c r="M50" s="8">
        <f>IFERROR(IF(E$1="","",(IF(SUMIF(data2!$A$2:$A$30003,$E50,data2!P$2:P$30003)=0,"",SUMIF(data2!$A$2:$A$30003,$E50,data2!P$2:P$30003)))/IF(SUMIF(data2!$A$2:$A$30003,$E50,data2!Q$2:Q$30003)=0,"",SUMIF(data2!$A$2:$A$30003,$E50,data2!Q$2:Q$30003))),0)</f>
        <v>0</v>
      </c>
      <c r="N50" s="94" t="str">
        <f>IFERROR(IF(E$1="","",(IF(SUMIF(data2!$A$2:$A$20003,$E50,data2!P$2:P$20003)=0,"",SUMIF(data2!$A$2:$A$20003,$E50,data2!P$2:P$20003)))),0)</f>
        <v/>
      </c>
      <c r="O50" s="94" t="str">
        <f>IFERROR(IF(E$1="","",(IF(SUMIF(data2!$A$2:$A$20003,$E50,data2!Q$2:Q$20003)=0,"",SUMIF(data2!$A$2:$A$20003,$E50,data2!Q$2:Q$20003)))),0)</f>
        <v/>
      </c>
    </row>
    <row r="51" spans="2:15" x14ac:dyDescent="0.3">
      <c r="B51" t="s">
        <v>44214</v>
      </c>
      <c r="C51" t="str">
        <f>B51&amp;1</f>
        <v>A-CRA1</v>
      </c>
      <c r="D51" t="s">
        <v>45399</v>
      </c>
      <c r="E51" t="str">
        <f t="shared" si="2"/>
        <v>Federal CityA-CRA CombinedAug-24</v>
      </c>
      <c r="F51" t="s">
        <v>45356</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2" t="str">
        <f>IFERROR(IF(E$1="","",(IF(SUMIF(data2!$A$2:$A$30003,$E51,data2!F$2:F$30003)=0,"",SUMIF(data2!$A$2:$A$30003,$E51,data2!F$2:F$30003)))),0)</f>
        <v/>
      </c>
      <c r="L51" s="92" t="str">
        <f>IFERROR(IF(E$1="","",(IF(SUMIF(data2!$A$2:$A$30003,$E51,data2!G$2:G$30003)=0,"",SUMIF(data2!$A$2:$A$30003,$E51,data2!G$2:G$30003)))),0)</f>
        <v/>
      </c>
      <c r="M51" s="8">
        <f>IFERROR(IF(E$1="","",(IF(SUMIF(data2!$A$2:$A$30003,$E51,data2!P$2:P$30003)=0,"",SUMIF(data2!$A$2:$A$30003,$E51,data2!P$2:P$30003)))/IF(SUMIF(data2!$A$2:$A$30003,$E51,data2!Q$2:Q$30003)=0,"",SUMIF(data2!$A$2:$A$30003,$E51,data2!Q$2:Q$30003))),0)</f>
        <v>0</v>
      </c>
      <c r="N51" s="94" t="str">
        <f>IFERROR(IF(E$1="","",(IF(SUMIF(data2!$A$2:$A$20003,$E51,data2!P$2:P$20003)=0,"",SUMIF(data2!$A$2:$A$20003,$E51,data2!P$2:P$20003)))),0)</f>
        <v/>
      </c>
      <c r="O51" s="94" t="str">
        <f>IFERROR(IF(E$1="","",(IF(SUMIF(data2!$A$2:$A$20003,$E51,data2!Q$2:Q$20003)=0,"",SUMIF(data2!$A$2:$A$20003,$E51,data2!Q$2:Q$20003)))),0)</f>
        <v/>
      </c>
    </row>
    <row r="52" spans="2:15" x14ac:dyDescent="0.3">
      <c r="B52" t="s">
        <v>44214</v>
      </c>
      <c r="C52" t="str">
        <f>B52&amp;2</f>
        <v>A-CRA2</v>
      </c>
      <c r="D52" t="s">
        <v>45400</v>
      </c>
      <c r="E52" t="str">
        <f t="shared" si="2"/>
        <v>HillcrestA-CRA CombinedAug-24</v>
      </c>
      <c r="F52" t="s">
        <v>45367</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2" t="str">
        <f>IFERROR(IF(E$1="","",(IF(SUMIF(data2!$A$2:$A$30003,$E52,data2!F$2:F$30003)=0,"",SUMIF(data2!$A$2:$A$30003,$E52,data2!F$2:F$30003)))),0)</f>
        <v/>
      </c>
      <c r="L52" s="92" t="str">
        <f>IFERROR(IF(E$1="","",(IF(SUMIF(data2!$A$2:$A$30003,$E52,data2!G$2:G$30003)=0,"",SUMIF(data2!$A$2:$A$30003,$E52,data2!G$2:G$30003)))),0)</f>
        <v/>
      </c>
      <c r="M52" s="8">
        <f>IFERROR(IF(E$1="","",(IF(SUMIF(data2!$A$2:$A$30003,$E52,data2!P$2:P$30003)=0,"",SUMIF(data2!$A$2:$A$30003,$E52,data2!P$2:P$30003)))/IF(SUMIF(data2!$A$2:$A$30003,$E52,data2!Q$2:Q$30003)=0,"",SUMIF(data2!$A$2:$A$30003,$E52,data2!Q$2:Q$30003))),0)</f>
        <v>0</v>
      </c>
      <c r="N52" s="94" t="str">
        <f>IFERROR(IF(E$1="","",(IF(SUMIF(data2!$A$2:$A$20003,$E52,data2!P$2:P$20003)=0,"",SUMIF(data2!$A$2:$A$20003,$E52,data2!P$2:P$20003)))),0)</f>
        <v/>
      </c>
      <c r="O52" s="94" t="str">
        <f>IFERROR(IF(E$1="","",(IF(SUMIF(data2!$A$2:$A$20003,$E52,data2!Q$2:Q$20003)=0,"",SUMIF(data2!$A$2:$A$20003,$E52,data2!Q$2:Q$20003)))),0)</f>
        <v/>
      </c>
    </row>
    <row r="53" spans="2:15" x14ac:dyDescent="0.3">
      <c r="B53" t="s">
        <v>44214</v>
      </c>
      <c r="C53" t="str">
        <f>B53&amp;3</f>
        <v>A-CRA3</v>
      </c>
      <c r="D53" t="s">
        <v>45401</v>
      </c>
      <c r="E53" t="str">
        <f t="shared" si="2"/>
        <v>LAYCA-CRA CombinedAug-24</v>
      </c>
      <c r="F53" t="s">
        <v>44275</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2" t="str">
        <f>IFERROR(IF(E$1="","",(IF(SUMIF(data2!$A$2:$A$30003,$E53,data2!F$2:F$30003)=0,"",SUMIF(data2!$A$2:$A$30003,$E53,data2!F$2:F$30003)))),0)</f>
        <v/>
      </c>
      <c r="L53" s="92" t="str">
        <f>IFERROR(IF(E$1="","",(IF(SUMIF(data2!$A$2:$A$30003,$E53,data2!G$2:G$30003)=0,"",SUMIF(data2!$A$2:$A$30003,$E53,data2!G$2:G$30003)))),0)</f>
        <v/>
      </c>
      <c r="M53" s="8">
        <f>IFERROR(IF(E$1="","",(IF(SUMIF(data2!$A$2:$A$30003,$E53,data2!P$2:P$30003)=0,"",SUMIF(data2!$A$2:$A$30003,$E53,data2!P$2:P$30003)))/IF(SUMIF(data2!$A$2:$A$30003,$E53,data2!Q$2:Q$30003)=0,"",SUMIF(data2!$A$2:$A$30003,$E53,data2!Q$2:Q$30003))),0)</f>
        <v>0</v>
      </c>
      <c r="N53" s="94" t="str">
        <f>IFERROR(IF(E$1="","",(IF(SUMIF(data2!$A$2:$A$20003,$E53,data2!P$2:P$20003)=0,"",SUMIF(data2!$A$2:$A$20003,$E53,data2!P$2:P$20003)))),0)</f>
        <v/>
      </c>
      <c r="O53" s="94" t="str">
        <f>IFERROR(IF(E$1="","",(IF(SUMIF(data2!$A$2:$A$20003,$E53,data2!Q$2:Q$20003)=0,"",SUMIF(data2!$A$2:$A$20003,$E53,data2!Q$2:Q$20003)))),0)</f>
        <v/>
      </c>
    </row>
    <row r="54" spans="2:15" x14ac:dyDescent="0.3">
      <c r="B54" t="s">
        <v>44214</v>
      </c>
      <c r="C54" t="str">
        <f>B54&amp;4</f>
        <v>A-CRA4</v>
      </c>
      <c r="D54" t="s">
        <v>45402</v>
      </c>
      <c r="E54" t="str">
        <f t="shared" si="2"/>
        <v>RiversideA-CRA CombinedAug-24</v>
      </c>
      <c r="F54" t="s">
        <v>45383</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2" t="str">
        <f>IFERROR(IF(E$1="","",(IF(SUMIF(data2!$A$2:$A$30003,$E54,data2!F$2:F$30003)=0,"",SUMIF(data2!$A$2:$A$30003,$E54,data2!F$2:F$30003)))),0)</f>
        <v/>
      </c>
      <c r="L54" s="92" t="str">
        <f>IFERROR(IF(E$1="","",(IF(SUMIF(data2!$A$2:$A$30003,$E54,data2!G$2:G$30003)=0,"",SUMIF(data2!$A$2:$A$30003,$E54,data2!G$2:G$30003)))),0)</f>
        <v/>
      </c>
      <c r="M54" s="8">
        <f>IFERROR(IF(E$1="","",(IF(SUMIF(data2!$A$2:$A$30003,$E54,data2!P$2:P$30003)=0,"",SUMIF(data2!$A$2:$A$30003,$E54,data2!P$2:P$30003)))/IF(SUMIF(data2!$A$2:$A$30003,$E54,data2!Q$2:Q$30003)=0,"",SUMIF(data2!$A$2:$A$30003,$E54,data2!Q$2:Q$30003))),0)</f>
        <v>0</v>
      </c>
      <c r="N54" s="94" t="str">
        <f>IFERROR(IF(E$1="","",(IF(SUMIF(data2!$A$2:$A$20003,$E54,data2!P$2:P$20003)=0,"",SUMIF(data2!$A$2:$A$20003,$E54,data2!P$2:P$20003)))),0)</f>
        <v/>
      </c>
      <c r="O54" s="94" t="str">
        <f>IFERROR(IF(E$1="","",(IF(SUMIF(data2!$A$2:$A$20003,$E54,data2!Q$2:Q$20003)=0,"",SUMIF(data2!$A$2:$A$20003,$E54,data2!Q$2:Q$20003)))),0)</f>
        <v/>
      </c>
    </row>
    <row r="55" spans="2:15" x14ac:dyDescent="0.3">
      <c r="B55" t="s">
        <v>44218</v>
      </c>
      <c r="C55" t="str">
        <f>B55&amp;1</f>
        <v>CPP-FV1</v>
      </c>
      <c r="D55" t="s">
        <v>45403</v>
      </c>
      <c r="E55" t="str">
        <f t="shared" si="2"/>
        <v>Adoptions TogetherCPP-FV CombinedAug-24</v>
      </c>
      <c r="F55" t="s">
        <v>45344</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2" t="str">
        <f>IFERROR(IF(E$1="","",(IF(SUMIF(data2!$A$2:$A$30003,$E55,data2!F$2:F$30003)=0,"",SUMIF(data2!$A$2:$A$30003,$E55,data2!F$2:F$30003)))),0)</f>
        <v/>
      </c>
      <c r="L55" s="92" t="str">
        <f>IFERROR(IF(E$1="","",(IF(SUMIF(data2!$A$2:$A$30003,$E55,data2!G$2:G$30003)=0,"",SUMIF(data2!$A$2:$A$30003,$E55,data2!G$2:G$30003)))),0)</f>
        <v/>
      </c>
      <c r="M55" s="8">
        <f>IFERROR(IF(E$1="","",(IF(SUMIF(data2!$A$2:$A$30003,$E55,data2!P$2:P$30003)=0,"",SUMIF(data2!$A$2:$A$30003,$E55,data2!P$2:P$30003)))/IF(SUMIF(data2!$A$2:$A$30003,$E55,data2!Q$2:Q$30003)=0,"",SUMIF(data2!$A$2:$A$30003,$E55,data2!Q$2:Q$30003))),0)</f>
        <v>0</v>
      </c>
      <c r="N55" s="94" t="str">
        <f>IFERROR(IF(E$1="","",(IF(SUMIF(data2!$A$2:$A$20003,$E55,data2!P$2:P$20003)=0,"",SUMIF(data2!$A$2:$A$20003,$E55,data2!P$2:P$20003)))),0)</f>
        <v/>
      </c>
      <c r="O55" s="94" t="str">
        <f>IFERROR(IF(E$1="","",(IF(SUMIF(data2!$A$2:$A$20003,$E55,data2!Q$2:Q$20003)=0,"",SUMIF(data2!$A$2:$A$20003,$E55,data2!Q$2:Q$20003)))),0)</f>
        <v/>
      </c>
    </row>
    <row r="56" spans="2:15" x14ac:dyDescent="0.3">
      <c r="B56" t="s">
        <v>44218</v>
      </c>
      <c r="C56" t="str">
        <f>B56&amp;2</f>
        <v>CPP-FV2</v>
      </c>
      <c r="D56" t="s">
        <v>45404</v>
      </c>
      <c r="E56" t="str">
        <f t="shared" si="2"/>
        <v>Foundations for Home &amp; CommunityCPP-FV CombinedAug-24</v>
      </c>
      <c r="F56" t="s">
        <v>45358</v>
      </c>
      <c r="G56" s="8">
        <f>IFERROR(IF(E$1="","",(IF(SUMIF(data2!$A$2:$A$30003,$E56,data2!I$2:I$30003)=0,"",SUMIF(data2!$A$2:$A$30003,$E56,data2!I$2:I$30003)))/IF(SUMIF(data2!$A$2:$A$30003,$E56,data2!J$2:J$30003)=0,"",SUMIF(data2!$A$2:$A$30003,$E56,data2!J$2:J$30003))),0)</f>
        <v>0</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0</v>
      </c>
      <c r="K56" s="92" t="str">
        <f>IFERROR(IF(E$1="","",(IF(SUMIF(data2!$A$2:$A$30003,$E56,data2!F$2:F$30003)=0,"",SUMIF(data2!$A$2:$A$30003,$E56,data2!F$2:F$30003)))),0)</f>
        <v/>
      </c>
      <c r="L56" s="92" t="str">
        <f>IFERROR(IF(E$1="","",(IF(SUMIF(data2!$A$2:$A$30003,$E56,data2!G$2:G$30003)=0,"",SUMIF(data2!$A$2:$A$30003,$E56,data2!G$2:G$30003)))),0)</f>
        <v/>
      </c>
      <c r="M56" s="8">
        <f>IFERROR(IF(E$1="","",(IF(SUMIF(data2!$A$2:$A$30003,$E56,data2!P$2:P$30003)=0,"",SUMIF(data2!$A$2:$A$30003,$E56,data2!P$2:P$30003)))/IF(SUMIF(data2!$A$2:$A$30003,$E56,data2!Q$2:Q$30003)=0,"",SUMIF(data2!$A$2:$A$30003,$E56,data2!Q$2:Q$30003))),0)</f>
        <v>0</v>
      </c>
      <c r="N56" s="94" t="str">
        <f>IFERROR(IF(E$1="","",(IF(SUMIF(data2!$A$2:$A$20003,$E56,data2!P$2:P$20003)=0,"",SUMIF(data2!$A$2:$A$20003,$E56,data2!P$2:P$20003)))),0)</f>
        <v/>
      </c>
      <c r="O56" s="94" t="str">
        <f>IFERROR(IF(E$1="","",(IF(SUMIF(data2!$A$2:$A$20003,$E56,data2!Q$2:Q$20003)=0,"",SUMIF(data2!$A$2:$A$20003,$E56,data2!Q$2:Q$20003)))),0)</f>
        <v/>
      </c>
    </row>
    <row r="57" spans="2:15" x14ac:dyDescent="0.3">
      <c r="B57" t="s">
        <v>44222</v>
      </c>
      <c r="C57" t="str">
        <f>B58&amp;1</f>
        <v>FFT1</v>
      </c>
      <c r="D57" t="s">
        <v>45405</v>
      </c>
      <c r="E57" t="str">
        <f t="shared" si="2"/>
        <v>Better MorningsFFT CombinedAug-24</v>
      </c>
      <c r="F57" t="s">
        <v>45406</v>
      </c>
      <c r="G57" s="8">
        <f>IFERROR(IF(E$1="","",(IF(SUMIF(data2!$A$2:$A$30003,$E57,data2!I$2:I$30003)=0,"",SUMIF(data2!$A$2:$A$30003,$E57,data2!I$2:I$30003)))/IF(SUMIF(data2!$A$2:$A$30003,$E57,data2!J$2:J$30003)=0,"",SUMIF(data2!$A$2:$A$30003,$E57,data2!J$2:J$30003))),0)</f>
        <v>0.55555555555555558</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1</v>
      </c>
      <c r="K57" s="92">
        <f>IFERROR(IF(E$1="","",(IF(SUMIF(data2!$A$2:$A$30003,$E57,data2!F$2:F$30003)=0,"",SUMIF(data2!$A$2:$A$30003,$E57,data2!F$2:F$30003)))),0)</f>
        <v>3</v>
      </c>
      <c r="L57" s="92">
        <f>IFERROR(IF(E$1="","",(IF(SUMIF(data2!$A$2:$A$30003,$E57,data2!G$2:G$30003)=0,"",SUMIF(data2!$A$2:$A$30003,$E57,data2!G$2:G$30003)))),0)</f>
        <v>3</v>
      </c>
      <c r="M57" s="8">
        <f>IFERROR(IF(E$1="","",(IF(SUMIF(data2!$A$2:$A$30003,$E57,data2!P$2:P$30003)=0,"",SUMIF(data2!$A$2:$A$30003,$E57,data2!P$2:P$30003)))/IF(SUMIF(data2!$A$2:$A$30003,$E57,data2!Q$2:Q$30003)=0,"",SUMIF(data2!$A$2:$A$30003,$E57,data2!Q$2:Q$30003))),0)</f>
        <v>0.5</v>
      </c>
      <c r="N57" s="94" t="str">
        <f>IFERROR(IF(E$1="","",(IF(SUMIF(data2!$A$2:$A$20003,$E57,data2!P$2:P$20003)=0,"",SUMIF(data2!$A$2:$A$20003,$E57,data2!P$2:P$20003)))),0)</f>
        <v/>
      </c>
      <c r="O57" s="94" t="str">
        <f>IFERROR(IF(E$1="","",(IF(SUMIF(data2!$A$2:$A$20003,$E57,data2!Q$2:Q$20003)=0,"",SUMIF(data2!$A$2:$A$20003,$E57,data2!Q$2:Q$20003)))),0)</f>
        <v/>
      </c>
    </row>
    <row r="58" spans="2:15" x14ac:dyDescent="0.3">
      <c r="B58" t="s">
        <v>44222</v>
      </c>
      <c r="C58" t="str">
        <f>B59&amp;2</f>
        <v>FFT2</v>
      </c>
      <c r="D58" t="s">
        <v>45407</v>
      </c>
      <c r="E58" t="str">
        <f t="shared" si="2"/>
        <v>CatholicFFT CombinedAug-24</v>
      </c>
      <c r="F58" t="s">
        <v>45346</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2" t="str">
        <f>IFERROR(IF(E$1="","",(IF(SUMIF(data2!$A$2:$A$30003,$E58,data2!F$2:F$30003)=0,"",SUMIF(data2!$A$2:$A$30003,$E58,data2!F$2:F$30003)))),0)</f>
        <v/>
      </c>
      <c r="L58" s="92" t="str">
        <f>IFERROR(IF(E$1="","",(IF(SUMIF(data2!$A$2:$A$30003,$E58,data2!G$2:G$30003)=0,"",SUMIF(data2!$A$2:$A$30003,$E58,data2!G$2:G$30003)))),0)</f>
        <v/>
      </c>
      <c r="M58" s="8">
        <f>IFERROR(IF(E$1="","",(IF(SUMIF(data2!$A$2:$A$30003,$E58,data2!P$2:P$30003)=0,"",SUMIF(data2!$A$2:$A$30003,$E58,data2!P$2:P$30003)))/IF(SUMIF(data2!$A$2:$A$30003,$E58,data2!Q$2:Q$30003)=0,"",SUMIF(data2!$A$2:$A$30003,$E58,data2!Q$2:Q$30003))),0)</f>
        <v>0</v>
      </c>
      <c r="N58" s="94" t="str">
        <f>IFERROR(IF(E$1="","",(IF(SUMIF(data2!$A$2:$A$20003,$E58,data2!P$2:P$20003)=0,"",SUMIF(data2!$A$2:$A$20003,$E58,data2!P$2:P$20003)))),0)</f>
        <v/>
      </c>
      <c r="O58" s="94" t="str">
        <f>IFERROR(IF(E$1="","",(IF(SUMIF(data2!$A$2:$A$20003,$E58,data2!Q$2:Q$20003)=0,"",SUMIF(data2!$A$2:$A$20003,$E58,data2!Q$2:Q$20003)))),0)</f>
        <v/>
      </c>
    </row>
    <row r="59" spans="2:15" x14ac:dyDescent="0.3">
      <c r="B59" t="s">
        <v>44222</v>
      </c>
      <c r="C59" t="str">
        <f>B60&amp;3</f>
        <v>FFT3</v>
      </c>
      <c r="D59" t="s">
        <v>45408</v>
      </c>
      <c r="E59" t="str">
        <f t="shared" si="2"/>
        <v>First Home CareFFT CombinedAug-24</v>
      </c>
      <c r="F59" t="s">
        <v>45358</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2" t="str">
        <f>IFERROR(IF(E$1="","",(IF(SUMIF(data2!$A$2:$A$30003,$E59,data2!F$2:F$30003)=0,"",SUMIF(data2!$A$2:$A$30003,$E59,data2!F$2:F$30003)))),0)</f>
        <v/>
      </c>
      <c r="L59" s="92" t="str">
        <f>IFERROR(IF(E$1="","",(IF(SUMIF(data2!$A$2:$A$30003,$E59,data2!G$2:G$30003)=0,"",SUMIF(data2!$A$2:$A$30003,$E59,data2!G$2:G$30003)))),0)</f>
        <v/>
      </c>
      <c r="M59" s="8">
        <f>IFERROR(IF(E$1="","",(IF(SUMIF(data2!$A$2:$A$30003,$E59,data2!P$2:P$30003)=0,"",SUMIF(data2!$A$2:$A$30003,$E59,data2!P$2:P$30003)))/IF(SUMIF(data2!$A$2:$A$30003,$E59,data2!Q$2:Q$30003)=0,"",SUMIF(data2!$A$2:$A$30003,$E59,data2!Q$2:Q$30003))),0)</f>
        <v>0</v>
      </c>
      <c r="N59" s="94" t="str">
        <f>IFERROR(IF(E$1="","",(IF(SUMIF(data2!$A$2:$A$20003,$E59,data2!P$2:P$20003)=0,"",SUMIF(data2!$A$2:$A$20003,$E59,data2!P$2:P$20003)))),0)</f>
        <v/>
      </c>
      <c r="O59" s="94" t="str">
        <f>IFERROR(IF(E$1="","",(IF(SUMIF(data2!$A$2:$A$20003,$E59,data2!Q$2:Q$20003)=0,"",SUMIF(data2!$A$2:$A$20003,$E59,data2!Q$2:Q$20003)))),0)</f>
        <v/>
      </c>
    </row>
    <row r="60" spans="2:15" x14ac:dyDescent="0.3">
      <c r="B60" t="s">
        <v>44222</v>
      </c>
      <c r="C60" t="str">
        <f>B61&amp;4</f>
        <v>FFT4</v>
      </c>
      <c r="D60" t="s">
        <v>45409</v>
      </c>
      <c r="E60" t="str">
        <f t="shared" si="2"/>
        <v>Foundations for Home &amp; CommunityFFT CombinedAug-24</v>
      </c>
      <c r="F60" t="s">
        <v>45358</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2" t="str">
        <f>IFERROR(IF(E$1="","",(IF(SUMIF(data2!$A$2:$A$30003,$E60,data2!F$2:F$30003)=0,"",SUMIF(data2!$A$2:$A$30003,$E60,data2!F$2:F$30003)))),0)</f>
        <v/>
      </c>
      <c r="L60" s="92" t="str">
        <f>IFERROR(IF(E$1="","",(IF(SUMIF(data2!$A$2:$A$30003,$E60,data2!G$2:G$30003)=0,"",SUMIF(data2!$A$2:$A$30003,$E60,data2!G$2:G$30003)))),0)</f>
        <v/>
      </c>
      <c r="M60" s="8">
        <f>IFERROR(IF(E$1="","",(IF(SUMIF(data2!$A$2:$A$30003,$E60,data2!P$2:P$30003)=0,"",SUMIF(data2!$A$2:$A$30003,$E60,data2!P$2:P$30003)))/IF(SUMIF(data2!$A$2:$A$30003,$E60,data2!Q$2:Q$30003)=0,"",SUMIF(data2!$A$2:$A$30003,$E60,data2!Q$2:Q$30003))),0)</f>
        <v>0</v>
      </c>
      <c r="N60" s="94" t="str">
        <f>IFERROR(IF(E$1="","",(IF(SUMIF(data2!$A$2:$A$20003,$E60,data2!P$2:P$20003)=0,"",SUMIF(data2!$A$2:$A$20003,$E60,data2!P$2:P$20003)))),0)</f>
        <v/>
      </c>
      <c r="O60" s="94" t="str">
        <f>IFERROR(IF(E$1="","",(IF(SUMIF(data2!$A$2:$A$20003,$E60,data2!Q$2:Q$20003)=0,"",SUMIF(data2!$A$2:$A$20003,$E60,data2!Q$2:Q$20003)))),0)</f>
        <v/>
      </c>
    </row>
    <row r="61" spans="2:15" x14ac:dyDescent="0.3">
      <c r="B61" t="s">
        <v>44222</v>
      </c>
      <c r="C61" t="str">
        <f>B62&amp;5</f>
        <v>FFT5</v>
      </c>
      <c r="D61" t="s">
        <v>45410</v>
      </c>
      <c r="E61" t="str">
        <f t="shared" si="2"/>
        <v>HillcrestFFT CombinedAug-24</v>
      </c>
      <c r="F61" t="s">
        <v>45367</v>
      </c>
      <c r="G61" s="8">
        <f>IFERROR(IF(E$1="","",(IF(SUMIF(data2!$A$2:$A$30003,$E61,data2!I$2:I$30003)=0,"",SUMIF(data2!$A$2:$A$30003,$E61,data2!I$2:I$30003)))/IF(SUMIF(data2!$A$2:$A$30003,$E61,data2!J$2:J$30003)=0,"",SUMIF(data2!$A$2:$A$30003,$E61,data2!J$2:J$30003))),0)</f>
        <v>0</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v>
      </c>
      <c r="K61" s="92" t="str">
        <f>IFERROR(IF(E$1="","",(IF(SUMIF(data2!$A$2:$A$30003,$E61,data2!F$2:F$30003)=0,"",SUMIF(data2!$A$2:$A$30003,$E61,data2!F$2:F$30003)))),0)</f>
        <v/>
      </c>
      <c r="L61" s="92" t="str">
        <f>IFERROR(IF(E$1="","",(IF(SUMIF(data2!$A$2:$A$30003,$E61,data2!G$2:G$30003)=0,"",SUMIF(data2!$A$2:$A$30003,$E61,data2!G$2:G$30003)))),0)</f>
        <v/>
      </c>
      <c r="M61" s="8">
        <f>IFERROR(IF(E$1="","",(IF(SUMIF(data2!$A$2:$A$30003,$E61,data2!P$2:P$30003)=0,"",SUMIF(data2!$A$2:$A$30003,$E61,data2!P$2:P$30003)))/IF(SUMIF(data2!$A$2:$A$30003,$E61,data2!Q$2:Q$30003)=0,"",SUMIF(data2!$A$2:$A$30003,$E61,data2!Q$2:Q$30003))),0)</f>
        <v>0</v>
      </c>
      <c r="N61" s="94" t="str">
        <f>IFERROR(IF(E$1="","",(IF(SUMIF(data2!$A$2:$A$20003,$E61,data2!P$2:P$20003)=0,"",SUMIF(data2!$A$2:$A$20003,$E61,data2!P$2:P$20003)))),0)</f>
        <v/>
      </c>
      <c r="O61" s="94" t="str">
        <f>IFERROR(IF(E$1="","",(IF(SUMIF(data2!$A$2:$A$20003,$E61,data2!Q$2:Q$20003)=0,"",SUMIF(data2!$A$2:$A$20003,$E61,data2!Q$2:Q$20003)))),0)</f>
        <v/>
      </c>
    </row>
    <row r="62" spans="2:15" x14ac:dyDescent="0.3">
      <c r="B62" t="s">
        <v>44222</v>
      </c>
      <c r="C62" t="str">
        <f>B62&amp;6</f>
        <v>FFT6</v>
      </c>
      <c r="D62" t="s">
        <v>45411</v>
      </c>
      <c r="E62" t="str">
        <f t="shared" si="2"/>
        <v>PASSFFT CombinedAug-24</v>
      </c>
      <c r="F62" t="s">
        <v>44303</v>
      </c>
      <c r="G62" s="8">
        <f>IFERROR(IF(E$1="","",(IF(SUMIF(data2!$A$2:$A$30003,$E62,data2!I$2:I$30003)=0,"",SUMIF(data2!$A$2:$A$30003,$E62,data2!I$2:I$30003)))/IF(SUMIF(data2!$A$2:$A$30003,$E62,data2!J$2:J$30003)=0,"",SUMIF(data2!$A$2:$A$30003,$E62,data2!J$2:J$30003))),0)</f>
        <v>1</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0.4</v>
      </c>
      <c r="K62" s="92">
        <f>IFERROR(IF(E$1="","",(IF(SUMIF(data2!$A$2:$A$30003,$E62,data2!F$2:F$30003)=0,"",SUMIF(data2!$A$2:$A$30003,$E62,data2!F$2:F$30003)))),0)</f>
        <v>2</v>
      </c>
      <c r="L62" s="92">
        <f>IFERROR(IF(E$1="","",(IF(SUMIF(data2!$A$2:$A$30003,$E62,data2!G$2:G$30003)=0,"",SUMIF(data2!$A$2:$A$30003,$E62,data2!G$2:G$30003)))),0)</f>
        <v>5</v>
      </c>
      <c r="M62" s="8">
        <f>IFERROR(IF(E$1="","",(IF(SUMIF(data2!$A$2:$A$30003,$E62,data2!P$2:P$30003)=0,"",SUMIF(data2!$A$2:$A$30003,$E62,data2!P$2:P$30003)))/IF(SUMIF(data2!$A$2:$A$30003,$E62,data2!Q$2:Q$30003)=0,"",SUMIF(data2!$A$2:$A$30003,$E62,data2!Q$2:Q$30003))),0)</f>
        <v>0</v>
      </c>
      <c r="N62" s="94" t="str">
        <f>IFERROR(IF(E$1="","",(IF(SUMIF(data2!$A$2:$A$20003,$E62,data2!P$2:P$20003)=0,"",SUMIF(data2!$A$2:$A$20003,$E62,data2!P$2:P$20003)))),0)</f>
        <v/>
      </c>
      <c r="O62" s="94" t="str">
        <f>IFERROR(IF(E$1="","",(IF(SUMIF(data2!$A$2:$A$20003,$E62,data2!Q$2:Q$20003)=0,"",SUMIF(data2!$A$2:$A$20003,$E62,data2!Q$2:Q$20003)))),0)</f>
        <v/>
      </c>
    </row>
    <row r="63" spans="2:15" x14ac:dyDescent="0.3">
      <c r="B63" t="s">
        <v>44226</v>
      </c>
      <c r="C63" t="str">
        <f>B63&amp;1</f>
        <v>IHCBS1</v>
      </c>
      <c r="D63" t="s">
        <v>45412</v>
      </c>
      <c r="E63" t="str">
        <f t="shared" si="2"/>
        <v>Better MorningsIHCBS CombinedAug-24</v>
      </c>
      <c r="F63" t="s">
        <v>45406</v>
      </c>
      <c r="G63" s="8">
        <f>IFERROR(IF(E$1="","",(IF(SUMIF(data2!$A$2:$A$30003,$E63,data2!I$2:I$30003)=0,"",SUMIF(data2!$A$2:$A$30003,$E63,data2!I$2:I$30003)))/IF(SUMIF(data2!$A$2:$A$30003,$E63,data2!J$2:J$30003)=0,"",SUMIF(data2!$A$2:$A$30003,$E63,data2!J$2:J$30003))),0)</f>
        <v>0.875</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0.5714285714285714</v>
      </c>
      <c r="K63" s="92">
        <f>IFERROR(IF(E$1="","",(IF(SUMIF(data2!$A$2:$A$30003,$E63,data2!F$2:F$30003)=0,"",SUMIF(data2!$A$2:$A$30003,$E63,data2!F$2:F$30003)))),0)</f>
        <v>4</v>
      </c>
      <c r="L63" s="92">
        <f>IFERROR(IF(E$1="","",(IF(SUMIF(data2!$A$2:$A$30003,$E63,data2!G$2:G$30003)=0,"",SUMIF(data2!$A$2:$A$30003,$E63,data2!G$2:G$30003)))),0)</f>
        <v>7</v>
      </c>
      <c r="M63" s="8">
        <f>IFERROR(IF(E$1="","",(IF(SUMIF(data2!$A$2:$A$30003,$E63,data2!P$2:P$30003)=0,"",SUMIF(data2!$A$2:$A$30003,$E63,data2!P$2:P$30003)))/IF(SUMIF(data2!$A$2:$A$30003,$E63,data2!Q$2:Q$30003)=0,"",SUMIF(data2!$A$2:$A$30003,$E63,data2!Q$2:Q$30003))),0)</f>
        <v>0.66666666666666663</v>
      </c>
      <c r="N63" s="94" t="str">
        <f>IFERROR(IF(E$1="","",(IF(SUMIF(data2!$A$2:$A$20003,$E63,data2!P$2:P$20003)=0,"",SUMIF(data2!$A$2:$A$20003,$E63,data2!P$2:P$20003)))),0)</f>
        <v/>
      </c>
      <c r="O63" s="94" t="str">
        <f>IFERROR(IF(E$1="","",(IF(SUMIF(data2!$A$2:$A$20003,$E63,data2!Q$2:Q$20003)=0,"",SUMIF(data2!$A$2:$A$20003,$E63,data2!Q$2:Q$20003)))),0)</f>
        <v/>
      </c>
    </row>
    <row r="64" spans="2:15" x14ac:dyDescent="0.3">
      <c r="B64" t="s">
        <v>44226</v>
      </c>
      <c r="C64" t="str">
        <f>B64&amp;2</f>
        <v>IHCBS2</v>
      </c>
      <c r="D64" t="s">
        <v>45413</v>
      </c>
      <c r="E64" t="str">
        <f t="shared" si="2"/>
        <v>HillcrestIHCBS CombinedAug-24</v>
      </c>
      <c r="F64" t="s">
        <v>45367</v>
      </c>
      <c r="G64" s="8">
        <f>IFERROR(IF(E$1="","",(IF(SUMIF(data2!$A$2:$A$30003,$E64,data2!I$2:I$30003)=0,"",SUMIF(data2!$A$2:$A$30003,$E64,data2!I$2:I$30003)))/IF(SUMIF(data2!$A$2:$A$30003,$E64,data2!J$2:J$30003)=0,"",SUMIF(data2!$A$2:$A$30003,$E64,data2!J$2:J$30003))),0)</f>
        <v>1.3333333333333333</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3</v>
      </c>
      <c r="K64" s="92">
        <f>IFERROR(IF(E$1="","",(IF(SUMIF(data2!$A$2:$A$30003,$E64,data2!F$2:F$30003)=0,"",SUMIF(data2!$A$2:$A$30003,$E64,data2!F$2:F$30003)))),0)</f>
        <v>3</v>
      </c>
      <c r="L64" s="92">
        <f>IFERROR(IF(E$1="","",(IF(SUMIF(data2!$A$2:$A$30003,$E64,data2!G$2:G$30003)=0,"",SUMIF(data2!$A$2:$A$30003,$E64,data2!G$2:G$30003)))),0)</f>
        <v>1</v>
      </c>
      <c r="M64" s="8">
        <f>IFERROR(IF(E$1="","",(IF(SUMIF(data2!$A$2:$A$30003,$E64,data2!P$2:P$30003)=0,"",SUMIF(data2!$A$2:$A$30003,$E64,data2!P$2:P$30003)))/IF(SUMIF(data2!$A$2:$A$30003,$E64,data2!Q$2:Q$30003)=0,"",SUMIF(data2!$A$2:$A$30003,$E64,data2!Q$2:Q$30003))),0)</f>
        <v>0</v>
      </c>
      <c r="N64" s="94" t="str">
        <f>IFERROR(IF(E$1="","",(IF(SUMIF(data2!$A$2:$A$20003,$E64,data2!P$2:P$20003)=0,"",SUMIF(data2!$A$2:$A$20003,$E64,data2!P$2:P$20003)))),0)</f>
        <v/>
      </c>
      <c r="O64" s="94" t="str">
        <f>IFERROR(IF(E$1="","",(IF(SUMIF(data2!$A$2:$A$20003,$E64,data2!Q$2:Q$20003)=0,"",SUMIF(data2!$A$2:$A$20003,$E64,data2!Q$2:Q$20003)))),0)</f>
        <v/>
      </c>
    </row>
    <row r="65" spans="2:15" x14ac:dyDescent="0.3">
      <c r="B65" t="s">
        <v>44226</v>
      </c>
      <c r="C65" t="str">
        <f>B65&amp;3</f>
        <v>IHCBS3</v>
      </c>
      <c r="D65" t="s">
        <v>45414</v>
      </c>
      <c r="E65" t="str">
        <f t="shared" si="2"/>
        <v>LESIHCBS CombinedAug-24</v>
      </c>
      <c r="F65" t="s">
        <v>44281</v>
      </c>
      <c r="G65" s="8">
        <f>IFERROR(IF(E$1="","",(IF(SUMIF(data2!$A$2:$A$30003,$E65,data2!I$2:I$30003)=0,"",SUMIF(data2!$A$2:$A$30003,$E65,data2!I$2:I$30003)))/IF(SUMIF(data2!$A$2:$A$30003,$E65,data2!J$2:J$30003)=0,"",SUMIF(data2!$A$2:$A$30003,$E65,data2!J$2:J$30003))),0)</f>
        <v>0</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0</v>
      </c>
      <c r="K65" s="92" t="str">
        <f>IFERROR(IF(E$1="","",(IF(SUMIF(data2!$A$2:$A$30003,$E65,data2!F$2:F$30003)=0,"",SUMIF(data2!$A$2:$A$30003,$E65,data2!F$2:F$30003)))),0)</f>
        <v/>
      </c>
      <c r="L65" s="92">
        <f>IFERROR(IF(E$1="","",(IF(SUMIF(data2!$A$2:$A$30003,$E65,data2!G$2:G$30003)=0,"",SUMIF(data2!$A$2:$A$30003,$E65,data2!G$2:G$30003)))),0)</f>
        <v>1</v>
      </c>
      <c r="M65" s="8">
        <f>IFERROR(IF(E$1="","",(IF(SUMIF(data2!$A$2:$A$30003,$E65,data2!P$2:P$30003)=0,"",SUMIF(data2!$A$2:$A$30003,$E65,data2!P$2:P$30003)))/IF(SUMIF(data2!$A$2:$A$30003,$E65,data2!Q$2:Q$30003)=0,"",SUMIF(data2!$A$2:$A$30003,$E65,data2!Q$2:Q$30003))),0)</f>
        <v>0</v>
      </c>
      <c r="N65" s="94" t="str">
        <f>IFERROR(IF(E$1="","",(IF(SUMIF(data2!$A$2:$A$20003,$E65,data2!P$2:P$20003)=0,"",SUMIF(data2!$A$2:$A$20003,$E65,data2!P$2:P$20003)))),0)</f>
        <v/>
      </c>
      <c r="O65" s="94" t="str">
        <f>IFERROR(IF(E$1="","",(IF(SUMIF(data2!$A$2:$A$20003,$E65,data2!Q$2:Q$20003)=0,"",SUMIF(data2!$A$2:$A$20003,$E65,data2!Q$2:Q$20003)))),0)</f>
        <v/>
      </c>
    </row>
    <row r="66" spans="2:15" x14ac:dyDescent="0.3">
      <c r="B66" t="s">
        <v>44226</v>
      </c>
      <c r="C66" t="str">
        <f>B66&amp;4</f>
        <v>IHCBS4</v>
      </c>
      <c r="D66" t="s">
        <v>45415</v>
      </c>
      <c r="E66" t="str">
        <f t="shared" si="2"/>
        <v>MBI-HSIHCBS CombinedAug-24</v>
      </c>
      <c r="F66" t="s">
        <v>45375</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2" t="str">
        <f>IFERROR(IF(E$1="","",(IF(SUMIF(data2!$A$2:$A$30003,$E66,data2!F$2:F$30003)=0,"",SUMIF(data2!$A$2:$A$30003,$E66,data2!F$2:F$30003)))),0)</f>
        <v/>
      </c>
      <c r="L66" s="92" t="str">
        <f>IFERROR(IF(E$1="","",(IF(SUMIF(data2!$A$2:$A$30003,$E66,data2!G$2:G$30003)=0,"",SUMIF(data2!$A$2:$A$30003,$E66,data2!G$2:G$30003)))),0)</f>
        <v/>
      </c>
      <c r="M66" s="8">
        <f>IFERROR(IF(E$1="","",(IF(SUMIF(data2!$A$2:$A$30003,$E66,data2!P$2:P$30003)=0,"",SUMIF(data2!$A$2:$A$30003,$E66,data2!P$2:P$30003)))/IF(SUMIF(data2!$A$2:$A$30003,$E66,data2!Q$2:Q$30003)=0,"",SUMIF(data2!$A$2:$A$30003,$E66,data2!Q$2:Q$30003))),0)</f>
        <v>0</v>
      </c>
      <c r="N66" s="94" t="str">
        <f>IFERROR(IF(E$1="","",(IF(SUMIF(data2!$A$2:$A$20003,$E66,data2!P$2:P$20003)=0,"",SUMIF(data2!$A$2:$A$20003,$E66,data2!P$2:P$20003)))),0)</f>
        <v/>
      </c>
      <c r="O66" s="94" t="str">
        <f>IFERROR(IF(E$1="","",(IF(SUMIF(data2!$A$2:$A$20003,$E66,data2!Q$2:Q$20003)=0,"",SUMIF(data2!$A$2:$A$20003,$E66,data2!Q$2:Q$20003)))),0)</f>
        <v/>
      </c>
    </row>
    <row r="67" spans="2:15" x14ac:dyDescent="0.3">
      <c r="B67" t="s">
        <v>44226</v>
      </c>
      <c r="C67" t="str">
        <f>B67&amp;5</f>
        <v>IHCBS5</v>
      </c>
      <c r="D67" t="s">
        <v>45416</v>
      </c>
      <c r="E67" t="str">
        <f t="shared" si="2"/>
        <v>MD Family ResourcesIHCBS CombinedAug-24</v>
      </c>
      <c r="F67" t="s">
        <v>45377</v>
      </c>
      <c r="G67" s="8">
        <f>IFERROR(IF(E$1="","",(IF(SUMIF(data2!$A$2:$A$30003,$E67,data2!I$2:I$30003)=0,"",SUMIF(data2!$A$2:$A$30003,$E67,data2!I$2:I$30003)))/IF(SUMIF(data2!$A$2:$A$30003,$E67,data2!J$2:J$30003)=0,"",SUMIF(data2!$A$2:$A$30003,$E67,data2!J$2:J$30003))),0)</f>
        <v>0</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0</v>
      </c>
      <c r="K67" s="92" t="str">
        <f>IFERROR(IF(E$1="","",(IF(SUMIF(data2!$A$2:$A$30003,$E67,data2!F$2:F$30003)=0,"",SUMIF(data2!$A$2:$A$30003,$E67,data2!F$2:F$30003)))),0)</f>
        <v/>
      </c>
      <c r="L67" s="92">
        <f>IFERROR(IF(E$1="","",(IF(SUMIF(data2!$A$2:$A$30003,$E67,data2!G$2:G$30003)=0,"",SUMIF(data2!$A$2:$A$30003,$E67,data2!G$2:G$30003)))),0)</f>
        <v>3</v>
      </c>
      <c r="M67" s="8">
        <f>IFERROR(IF(E$1="","",(IF(SUMIF(data2!$A$2:$A$30003,$E67,data2!P$2:P$30003)=0,"",SUMIF(data2!$A$2:$A$30003,$E67,data2!P$2:P$30003)))/IF(SUMIF(data2!$A$2:$A$30003,$E67,data2!Q$2:Q$30003)=0,"",SUMIF(data2!$A$2:$A$30003,$E67,data2!Q$2:Q$30003))),0)</f>
        <v>0</v>
      </c>
      <c r="N67" s="94" t="str">
        <f>IFERROR(IF(E$1="","",(IF(SUMIF(data2!$A$2:$A$20003,$E67,data2!P$2:P$20003)=0,"",SUMIF(data2!$A$2:$A$20003,$E67,data2!P$2:P$20003)))),0)</f>
        <v/>
      </c>
      <c r="O67" s="94" t="str">
        <f>IFERROR(IF(E$1="","",(IF(SUMIF(data2!$A$2:$A$20003,$E67,data2!Q$2:Q$20003)=0,"",SUMIF(data2!$A$2:$A$20003,$E67,data2!Q$2:Q$20003)))),0)</f>
        <v/>
      </c>
    </row>
    <row r="68" spans="2:15" x14ac:dyDescent="0.3">
      <c r="B68" t="s">
        <v>44230</v>
      </c>
      <c r="C68" t="str">
        <f>B68&amp;1</f>
        <v>MST1</v>
      </c>
      <c r="D68" t="s">
        <v>45417</v>
      </c>
      <c r="E68" t="str">
        <f t="shared" si="2"/>
        <v>LCSMST CombinedAug-24</v>
      </c>
      <c r="F68" t="s">
        <v>45370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2" t="str">
        <f>IFERROR(IF(E$1="","",(IF(SUMIF(data2!$A$2:$A$30003,$E68,data2!F$2:F$30003)=0,"",SUMIF(data2!$A$2:$A$30003,$E68,data2!F$2:F$30003)))),0)</f>
        <v/>
      </c>
      <c r="L68" s="92" t="str">
        <f>IFERROR(IF(E$1="","",(IF(SUMIF(data2!$A$2:$A$30003,$E68,data2!G$2:G$30003)=0,"",SUMIF(data2!$A$2:$A$30003,$E68,data2!G$2:G$30003)))),0)</f>
        <v/>
      </c>
      <c r="M68" s="8">
        <f>IFERROR(IF(E$1="","",(IF(SUMIF(data2!$A$2:$A$30003,$E68,data2!P$2:P$30003)=0,"",SUMIF(data2!$A$2:$A$30003,$E68,data2!P$2:P$30003)))/IF(SUMIF(data2!$A$2:$A$30003,$E68,data2!Q$2:Q$30003)=0,"",SUMIF(data2!$A$2:$A$30003,$E68,data2!Q$2:Q$30003))),0)</f>
        <v>0</v>
      </c>
      <c r="N68" s="94" t="str">
        <f>IFERROR(IF(E$1="","",(IF(SUMIF(data2!$A$2:$A$20003,$E68,data2!P$2:P$20003)=0,"",SUMIF(data2!$A$2:$A$20003,$E68,data2!P$2:P$20003)))),0)</f>
        <v/>
      </c>
      <c r="O68" s="94" t="str">
        <f>IFERROR(IF(E$1="","",(IF(SUMIF(data2!$A$2:$A$20003,$E68,data2!Q$2:Q$20003)=0,"",SUMIF(data2!$A$2:$A$20003,$E68,data2!Q$2:Q$20003)))),0)</f>
        <v/>
      </c>
    </row>
    <row r="69" spans="2:15" x14ac:dyDescent="0.3">
      <c r="B69" t="s">
        <v>44230</v>
      </c>
      <c r="C69" t="str">
        <f>B69&amp;2</f>
        <v>MST2</v>
      </c>
      <c r="D69" t="s">
        <v>45418</v>
      </c>
      <c r="E69" t="str">
        <f t="shared" si="2"/>
        <v>MBI HSMST CombinedAug-24</v>
      </c>
      <c r="F69" t="s">
        <v>45375</v>
      </c>
      <c r="G69" s="8">
        <f>IFERROR(IF(E$1="","",(IF(SUMIF(data2!$A$2:$A$30003,$E69,data2!I$2:I$30003)=0,"",SUMIF(data2!$A$2:$A$30003,$E69,data2!I$2:I$30003)))/IF(SUMIF(data2!$A$2:$A$30003,$E69,data2!J$2:J$30003)=0,"",SUMIF(data2!$A$2:$A$30003,$E69,data2!J$2:J$30003))),0)</f>
        <v>1.2</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0.5</v>
      </c>
      <c r="K69" s="92">
        <f>IFERROR(IF(E$1="","",(IF(SUMIF(data2!$A$2:$A$30003,$E69,data2!F$2:F$30003)=0,"",SUMIF(data2!$A$2:$A$30003,$E69,data2!F$2:F$30003)))),0)</f>
        <v>2</v>
      </c>
      <c r="L69" s="92">
        <f>IFERROR(IF(E$1="","",(IF(SUMIF(data2!$A$2:$A$30003,$E69,data2!G$2:G$30003)=0,"",SUMIF(data2!$A$2:$A$30003,$E69,data2!G$2:G$30003)))),0)</f>
        <v>4</v>
      </c>
      <c r="M69" s="8">
        <f>IFERROR(IF(E$1="","",(IF(SUMIF(data2!$A$2:$A$30003,$E69,data2!P$2:P$30003)=0,"",SUMIF(data2!$A$2:$A$30003,$E69,data2!P$2:P$30003)))/IF(SUMIF(data2!$A$2:$A$30003,$E69,data2!Q$2:Q$30003)=0,"",SUMIF(data2!$A$2:$A$30003,$E69,data2!Q$2:Q$30003))),0)</f>
        <v>1</v>
      </c>
      <c r="N69" s="94" t="str">
        <f>IFERROR(IF(E$1="","",(IF(SUMIF(data2!$A$2:$A$20003,$E69,data2!P$2:P$20003)=0,"",SUMIF(data2!$A$2:$A$20003,$E69,data2!P$2:P$20003)))),0)</f>
        <v/>
      </c>
      <c r="O69" s="94" t="str">
        <f>IFERROR(IF(E$1="","",(IF(SUMIF(data2!$A$2:$A$20003,$E69,data2!Q$2:Q$20003)=0,"",SUMIF(data2!$A$2:$A$20003,$E69,data2!Q$2:Q$20003)))),0)</f>
        <v/>
      </c>
    </row>
    <row r="70" spans="2:15" x14ac:dyDescent="0.3">
      <c r="B70" t="s">
        <v>44230</v>
      </c>
      <c r="C70" t="str">
        <f>B70&amp;3</f>
        <v>MST3</v>
      </c>
      <c r="D70" t="s">
        <v>45419</v>
      </c>
      <c r="E70" t="str">
        <f t="shared" si="2"/>
        <v>Youth VillagesMST CombinedAug-24</v>
      </c>
      <c r="F70" t="s">
        <v>45393</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2" t="str">
        <f>IFERROR(IF(E$1="","",(IF(SUMIF(data2!$A$2:$A$30003,$E70,data2!F$2:F$30003)=0,"",SUMIF(data2!$A$2:$A$30003,$E70,data2!F$2:F$30003)))),0)</f>
        <v/>
      </c>
      <c r="L70" s="92" t="str">
        <f>IFERROR(IF(E$1="","",(IF(SUMIF(data2!$A$2:$A$30003,$E70,data2!G$2:G$30003)=0,"",SUMIF(data2!$A$2:$A$30003,$E70,data2!G$2:G$30003)))),0)</f>
        <v/>
      </c>
      <c r="M70" s="8">
        <f>IFERROR(IF(E$1="","",(IF(SUMIF(data2!$A$2:$A$30003,$E70,data2!P$2:P$30003)=0,"",SUMIF(data2!$A$2:$A$30003,$E70,data2!P$2:P$30003)))/IF(SUMIF(data2!$A$2:$A$30003,$E70,data2!Q$2:Q$30003)=0,"",SUMIF(data2!$A$2:$A$30003,$E70,data2!Q$2:Q$30003))),0)</f>
        <v>0</v>
      </c>
      <c r="N70" s="94" t="str">
        <f>IFERROR(IF(E$1="","",(IF(SUMIF(data2!$A$2:$A$20003,$E70,data2!P$2:P$20003)=0,"",SUMIF(data2!$A$2:$A$20003,$E70,data2!P$2:P$20003)))),0)</f>
        <v/>
      </c>
      <c r="O70" s="94" t="str">
        <f>IFERROR(IF(E$1="","",(IF(SUMIF(data2!$A$2:$A$20003,$E70,data2!Q$2:Q$20003)=0,"",SUMIF(data2!$A$2:$A$20003,$E70,data2!Q$2:Q$20003)))),0)</f>
        <v/>
      </c>
    </row>
    <row r="71" spans="2:15" x14ac:dyDescent="0.3">
      <c r="B71" t="s">
        <v>44234</v>
      </c>
      <c r="C71" t="str">
        <f>B71&amp;1</f>
        <v>MST-PSB1</v>
      </c>
      <c r="D71" t="s">
        <v>45420</v>
      </c>
      <c r="E71" t="str">
        <f t="shared" si="2"/>
        <v>Youth VillagesMST-PSB CombinedAug-24</v>
      </c>
      <c r="F71" t="s">
        <v>45393</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2" t="str">
        <f>IFERROR(IF(E$1="","",(IF(SUMIF(data2!$A$2:$A$30003,$E71,data2!F$2:F$30003)=0,"",SUMIF(data2!$A$2:$A$30003,$E71,data2!F$2:F$30003)))),0)</f>
        <v/>
      </c>
      <c r="L71" s="92" t="str">
        <f>IFERROR(IF(E$1="","",(IF(SUMIF(data2!$A$2:$A$30003,$E71,data2!G$2:G$30003)=0,"",SUMIF(data2!$A$2:$A$30003,$E71,data2!G$2:G$30003)))),0)</f>
        <v/>
      </c>
      <c r="M71" s="8">
        <f>IFERROR(IF(E$1="","",(IF(SUMIF(data2!$A$2:$A$30003,$E71,data2!P$2:P$30003)=0,"",SUMIF(data2!$A$2:$A$30003,$E71,data2!P$2:P$30003)))/IF(SUMIF(data2!$A$2:$A$30003,$E71,data2!Q$2:Q$30003)=0,"",SUMIF(data2!$A$2:$A$30003,$E71,data2!Q$2:Q$30003))),0)</f>
        <v>0</v>
      </c>
      <c r="N71" s="94" t="str">
        <f>IFERROR(IF(E$1="","",(IF(SUMIF(data2!$A$2:$A$20003,$E71,data2!P$2:P$20003)=0,"",SUMIF(data2!$A$2:$A$20003,$E71,data2!P$2:P$20003)))),0)</f>
        <v/>
      </c>
      <c r="O71" s="94" t="str">
        <f>IFERROR(IF(E$1="","",(IF(SUMIF(data2!$A$2:$A$20003,$E71,data2!Q$2:Q$20003)=0,"",SUMIF(data2!$A$2:$A$20003,$E71,data2!Q$2:Q$20003)))),0)</f>
        <v/>
      </c>
    </row>
    <row r="72" spans="2:15" x14ac:dyDescent="0.3">
      <c r="B72" t="s">
        <v>44250</v>
      </c>
      <c r="C72" t="str">
        <f>B72&amp;1</f>
        <v>TF-CBT1</v>
      </c>
      <c r="D72" t="s">
        <v>45421</v>
      </c>
      <c r="E72" t="str">
        <f t="shared" si="2"/>
        <v>Community ConnectionsTF-CBT CombinedAug-24</v>
      </c>
      <c r="F72" t="s">
        <v>45348</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2" t="str">
        <f>IFERROR(IF(E$1="","",(IF(SUMIF(data2!$A$2:$A$30003,$E72,data2!F$2:F$30003)=0,"",SUMIF(data2!$A$2:$A$30003,$E72,data2!F$2:F$30003)))),0)</f>
        <v/>
      </c>
      <c r="L72" s="92" t="str">
        <f>IFERROR(IF(E$1="","",(IF(SUMIF(data2!$A$2:$A$30003,$E72,data2!G$2:G$30003)=0,"",SUMIF(data2!$A$2:$A$30003,$E72,data2!G$2:G$30003)))),0)</f>
        <v/>
      </c>
      <c r="M72" s="8">
        <f>IFERROR(IF(E$1="","",(IF(SUMIF(data2!$A$2:$A$30003,$E72,data2!P$2:P$30003)=0,"",SUMIF(data2!$A$2:$A$30003,$E72,data2!P$2:P$30003)))/IF(SUMIF(data2!$A$2:$A$30003,$E72,data2!Q$2:Q$30003)=0,"",SUMIF(data2!$A$2:$A$30003,$E72,data2!Q$2:Q$30003))),0)</f>
        <v>0</v>
      </c>
      <c r="N72" s="94" t="str">
        <f>IFERROR(IF(E$1="","",(IF(SUMIF(data2!$A$2:$A$20003,$E72,data2!P$2:P$20003)=0,"",SUMIF(data2!$A$2:$A$20003,$E72,data2!P$2:P$20003)))),0)</f>
        <v/>
      </c>
      <c r="O72" s="94" t="str">
        <f>IFERROR(IF(E$1="","",(IF(SUMIF(data2!$A$2:$A$20003,$E72,data2!Q$2:Q$20003)=0,"",SUMIF(data2!$A$2:$A$20003,$E72,data2!Q$2:Q$20003)))),0)</f>
        <v/>
      </c>
    </row>
    <row r="73" spans="2:15" x14ac:dyDescent="0.3">
      <c r="B73" t="s">
        <v>44250</v>
      </c>
      <c r="C73" t="str">
        <f>B73&amp;2</f>
        <v>TF-CBT2</v>
      </c>
      <c r="D73" t="s">
        <v>45422</v>
      </c>
      <c r="E73" t="str">
        <f t="shared" si="2"/>
        <v>First Home CareTF-CBT CombinedAug-24</v>
      </c>
      <c r="F73" t="s">
        <v>45358</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2" t="str">
        <f>IFERROR(IF(E$1="","",(IF(SUMIF(data2!$A$2:$A$30003,$E73,data2!F$2:F$30003)=0,"",SUMIF(data2!$A$2:$A$30003,$E73,data2!F$2:F$30003)))),0)</f>
        <v/>
      </c>
      <c r="L73" s="92" t="str">
        <f>IFERROR(IF(E$1="","",(IF(SUMIF(data2!$A$2:$A$30003,$E73,data2!G$2:G$30003)=0,"",SUMIF(data2!$A$2:$A$30003,$E73,data2!G$2:G$30003)))),0)</f>
        <v/>
      </c>
      <c r="M73" s="8">
        <f>IFERROR(IF(E$1="","",(IF(SUMIF(data2!$A$2:$A$30003,$E73,data2!P$2:P$30003)=0,"",SUMIF(data2!$A$2:$A$30003,$E73,data2!P$2:P$30003)))/IF(SUMIF(data2!$A$2:$A$30003,$E73,data2!Q$2:Q$30003)=0,"",SUMIF(data2!$A$2:$A$30003,$E73,data2!Q$2:Q$30003))),0)</f>
        <v>0</v>
      </c>
      <c r="N73" s="94" t="str">
        <f>IFERROR(IF(E$1="","",(IF(SUMIF(data2!$A$2:$A$20003,$E73,data2!P$2:P$20003)=0,"",SUMIF(data2!$A$2:$A$20003,$E73,data2!P$2:P$20003)))),0)</f>
        <v/>
      </c>
      <c r="O73" s="94" t="str">
        <f>IFERROR(IF(E$1="","",(IF(SUMIF(data2!$A$2:$A$20003,$E73,data2!Q$2:Q$20003)=0,"",SUMIF(data2!$A$2:$A$20003,$E73,data2!Q$2:Q$20003)))),0)</f>
        <v/>
      </c>
    </row>
    <row r="74" spans="2:15" x14ac:dyDescent="0.3">
      <c r="B74" t="s">
        <v>44250</v>
      </c>
      <c r="C74" t="str">
        <f>B74&amp;3</f>
        <v>TF-CBT3</v>
      </c>
      <c r="D74" t="s">
        <v>45423</v>
      </c>
      <c r="E74" t="str">
        <f t="shared" si="2"/>
        <v>Foundations for Home &amp; CommunityTF-CBT CombinedAug-24</v>
      </c>
      <c r="F74" t="s">
        <v>45358</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2" t="str">
        <f>IFERROR(IF(E$1="","",(IF(SUMIF(data2!$A$2:$A$30003,$E74,data2!F$2:F$30003)=0,"",SUMIF(data2!$A$2:$A$30003,$E74,data2!F$2:F$30003)))),0)</f>
        <v/>
      </c>
      <c r="L74" s="92" t="str">
        <f>IFERROR(IF(E$1="","",(IF(SUMIF(data2!$A$2:$A$30003,$E74,data2!G$2:G$30003)=0,"",SUMIF(data2!$A$2:$A$30003,$E74,data2!G$2:G$30003)))),0)</f>
        <v/>
      </c>
      <c r="M74" s="8">
        <f>IFERROR(IF(E$1="","",(IF(SUMIF(data2!$A$2:$A$30003,$E74,data2!P$2:P$30003)=0,"",SUMIF(data2!$A$2:$A$30003,$E74,data2!P$2:P$30003)))/IF(SUMIF(data2!$A$2:$A$30003,$E74,data2!Q$2:Q$30003)=0,"",SUMIF(data2!$A$2:$A$30003,$E74,data2!Q$2:Q$30003))),0)</f>
        <v>0</v>
      </c>
      <c r="N74" s="94" t="str">
        <f>IFERROR(IF(E$1="","",(IF(SUMIF(data2!$A$2:$A$20003,$E74,data2!P$2:P$20003)=0,"",SUMIF(data2!$A$2:$A$20003,$E74,data2!P$2:P$20003)))),0)</f>
        <v/>
      </c>
      <c r="O74" s="94" t="str">
        <f>IFERROR(IF(E$1="","",(IF(SUMIF(data2!$A$2:$A$20003,$E74,data2!Q$2:Q$20003)=0,"",SUMIF(data2!$A$2:$A$20003,$E74,data2!Q$2:Q$20003)))),0)</f>
        <v/>
      </c>
    </row>
    <row r="75" spans="2:15" x14ac:dyDescent="0.3">
      <c r="B75" t="s">
        <v>44250</v>
      </c>
      <c r="C75" t="str">
        <f>B75&amp;4</f>
        <v>TF-CBT4</v>
      </c>
      <c r="D75" t="s">
        <v>45424</v>
      </c>
      <c r="E75" t="str">
        <f t="shared" si="2"/>
        <v>HillcrestTF-CBT CombinedAug-24</v>
      </c>
      <c r="F75" t="s">
        <v>45367</v>
      </c>
      <c r="G75" s="8">
        <f>IFERROR(IF(E$1="","",(IF(SUMIF(data2!$A$2:$A$30003,$E75,data2!I$2:I$30003)=0,"",SUMIF(data2!$A$2:$A$30003,$E75,data2!I$2:I$30003)))/IF(SUMIF(data2!$A$2:$A$30003,$E75,data2!J$2:J$30003)=0,"",SUMIF(data2!$A$2:$A$30003,$E75,data2!J$2:J$30003))),0)</f>
        <v>0.35</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0.5</v>
      </c>
      <c r="K75" s="92">
        <f>IFERROR(IF(E$1="","",(IF(SUMIF(data2!$A$2:$A$30003,$E75,data2!F$2:F$30003)=0,"",SUMIF(data2!$A$2:$A$30003,$E75,data2!F$2:F$30003)))),0)</f>
        <v>3.5</v>
      </c>
      <c r="L75" s="92">
        <f>IFERROR(IF(E$1="","",(IF(SUMIF(data2!$A$2:$A$30003,$E75,data2!G$2:G$30003)=0,"",SUMIF(data2!$A$2:$A$30003,$E75,data2!G$2:G$30003)))),0)</f>
        <v>7</v>
      </c>
      <c r="M75" s="8">
        <f>IFERROR(IF(E$1="","",(IF(SUMIF(data2!$A$2:$A$30003,$E75,data2!P$2:P$30003)=0,"",SUMIF(data2!$A$2:$A$30003,$E75,data2!P$2:P$30003)))/IF(SUMIF(data2!$A$2:$A$30003,$E75,data2!Q$2:Q$30003)=0,"",SUMIF(data2!$A$2:$A$30003,$E75,data2!Q$2:Q$30003))),0)</f>
        <v>0.5</v>
      </c>
      <c r="N75" s="94" t="str">
        <f>IFERROR(IF(E$1="","",(IF(SUMIF(data2!$A$2:$A$20003,$E75,data2!P$2:P$20003)=0,"",SUMIF(data2!$A$2:$A$20003,$E75,data2!P$2:P$20003)))),0)</f>
        <v/>
      </c>
      <c r="O75" s="94" t="str">
        <f>IFERROR(IF(E$1="","",(IF(SUMIF(data2!$A$2:$A$20003,$E75,data2!Q$2:Q$20003)=0,"",SUMIF(data2!$A$2:$A$20003,$E75,data2!Q$2:Q$20003)))),0)</f>
        <v/>
      </c>
    </row>
    <row r="76" spans="2:15" x14ac:dyDescent="0.3">
      <c r="B76" t="s">
        <v>44250</v>
      </c>
      <c r="C76" t="str">
        <f>B76&amp;5</f>
        <v>TF-CBT5</v>
      </c>
      <c r="D76" t="s">
        <v>45425</v>
      </c>
      <c r="E76" t="str">
        <f t="shared" si="2"/>
        <v>LAYCTF-CBT CombinedAug-24</v>
      </c>
      <c r="F76" t="s">
        <v>44275</v>
      </c>
      <c r="G76" s="8">
        <f>IFERROR(IF(E$1="","",(IF(SUMIF(data2!$A$2:$A$30003,$E76,data2!I$2:I$30003)=0,"",SUMIF(data2!$A$2:$A$30003,$E76,data2!I$2:I$30003)))/IF(SUMIF(data2!$A$2:$A$30003,$E76,data2!J$2:J$30003)=0,"",SUMIF(data2!$A$2:$A$30003,$E76,data2!J$2:J$30003))),0)</f>
        <v>0.41666666666666669</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0.5</v>
      </c>
      <c r="K76" s="92">
        <f>IFERROR(IF(E$1="","",(IF(SUMIF(data2!$A$2:$A$30003,$E76,data2!F$2:F$30003)=0,"",SUMIF(data2!$A$2:$A$30003,$E76,data2!F$2:F$30003)))),0)</f>
        <v>2</v>
      </c>
      <c r="L76" s="92">
        <f>IFERROR(IF(E$1="","",(IF(SUMIF(data2!$A$2:$A$30003,$E76,data2!G$2:G$30003)=0,"",SUMIF(data2!$A$2:$A$30003,$E76,data2!G$2:G$30003)))),0)</f>
        <v>4</v>
      </c>
      <c r="M76" s="8">
        <f>IFERROR(IF(E$1="","",(IF(SUMIF(data2!$A$2:$A$30003,$E76,data2!P$2:P$30003)=0,"",SUMIF(data2!$A$2:$A$30003,$E76,data2!P$2:P$30003)))/IF(SUMIF(data2!$A$2:$A$30003,$E76,data2!Q$2:Q$30003)=0,"",SUMIF(data2!$A$2:$A$30003,$E76,data2!Q$2:Q$30003))),0)</f>
        <v>0</v>
      </c>
      <c r="N76" s="94" t="str">
        <f>IFERROR(IF(E$1="","",(IF(SUMIF(data2!$A$2:$A$20003,$E76,data2!P$2:P$20003)=0,"",SUMIF(data2!$A$2:$A$20003,$E76,data2!P$2:P$20003)))),0)</f>
        <v/>
      </c>
      <c r="O76" s="94" t="str">
        <f>IFERROR(IF(E$1="","",(IF(SUMIF(data2!$A$2:$A$20003,$E76,data2!Q$2:Q$20003)=0,"",SUMIF(data2!$A$2:$A$20003,$E76,data2!Q$2:Q$20003)))),0)</f>
        <v/>
      </c>
    </row>
    <row r="77" spans="2:15" x14ac:dyDescent="0.3">
      <c r="B77" t="s">
        <v>44250</v>
      </c>
      <c r="C77" t="str">
        <f>B77&amp;6</f>
        <v>TF-CBT6</v>
      </c>
      <c r="D77" t="s">
        <v>45426</v>
      </c>
      <c r="E77" t="str">
        <f t="shared" si="2"/>
        <v>LESTF-CBT CombinedAug-24</v>
      </c>
      <c r="F77" t="s">
        <v>44281</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2" t="str">
        <f>IFERROR(IF(E$1="","",(IF(SUMIF(data2!$A$2:$A$30003,$E77,data2!F$2:F$30003)=0,"",SUMIF(data2!$A$2:$A$30003,$E77,data2!F$2:F$30003)))),0)</f>
        <v/>
      </c>
      <c r="L77" s="92" t="str">
        <f>IFERROR(IF(E$1="","",(IF(SUMIF(data2!$A$2:$A$30003,$E77,data2!G$2:G$30003)=0,"",SUMIF(data2!$A$2:$A$30003,$E77,data2!G$2:G$30003)))),0)</f>
        <v/>
      </c>
      <c r="M77" s="8">
        <f>IFERROR(IF(E$1="","",(IF(SUMIF(data2!$A$2:$A$30003,$E77,data2!P$2:P$30003)=0,"",SUMIF(data2!$A$2:$A$30003,$E77,data2!P$2:P$30003)))/IF(SUMIF(data2!$A$2:$A$30003,$E77,data2!Q$2:Q$30003)=0,"",SUMIF(data2!$A$2:$A$30003,$E77,data2!Q$2:Q$30003))),0)</f>
        <v>0</v>
      </c>
      <c r="N77" s="94" t="str">
        <f>IFERROR(IF(E$1="","",(IF(SUMIF(data2!$A$2:$A$20003,$E77,data2!P$2:P$20003)=0,"",SUMIF(data2!$A$2:$A$20003,$E77,data2!P$2:P$20003)))),0)</f>
        <v/>
      </c>
      <c r="O77" s="94" t="str">
        <f>IFERROR(IF(E$1="","",(IF(SUMIF(data2!$A$2:$A$20003,$E77,data2!Q$2:Q$20003)=0,"",SUMIF(data2!$A$2:$A$20003,$E77,data2!Q$2:Q$20003)))),0)</f>
        <v/>
      </c>
    </row>
    <row r="78" spans="2:15" x14ac:dyDescent="0.3">
      <c r="B78" t="s">
        <v>44250</v>
      </c>
      <c r="C78" t="str">
        <f>B78&amp;7</f>
        <v>TF-CBT7</v>
      </c>
      <c r="D78" t="s">
        <v>45427</v>
      </c>
      <c r="E78" t="str">
        <f t="shared" si="2"/>
        <v>MD Family ResourcesTF-CBT CombinedAug-24</v>
      </c>
      <c r="F78" t="s">
        <v>45377</v>
      </c>
      <c r="G78" s="8">
        <f>IFERROR(IF(E$1="","",(IF(SUMIF(data2!$A$2:$A$30003,$E78,data2!I$2:I$30003)=0,"",SUMIF(data2!$A$2:$A$30003,$E78,data2!I$2:I$30003)))/IF(SUMIF(data2!$A$2:$A$30003,$E78,data2!J$2:J$30003)=0,"",SUMIF(data2!$A$2:$A$30003,$E78,data2!J$2:J$30003))),0)</f>
        <v>0.5</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0.5</v>
      </c>
      <c r="K78" s="92">
        <f>IFERROR(IF(E$1="","",(IF(SUMIF(data2!$A$2:$A$30003,$E78,data2!F$2:F$30003)=0,"",SUMIF(data2!$A$2:$A$30003,$E78,data2!F$2:F$30003)))),0)</f>
        <v>1.5</v>
      </c>
      <c r="L78" s="92">
        <f>IFERROR(IF(E$1="","",(IF(SUMIF(data2!$A$2:$A$30003,$E78,data2!G$2:G$30003)=0,"",SUMIF(data2!$A$2:$A$30003,$E78,data2!G$2:G$30003)))),0)</f>
        <v>3</v>
      </c>
      <c r="M78" s="8">
        <f>IFERROR(IF(E$1="","",(IF(SUMIF(data2!$A$2:$A$30003,$E78,data2!P$2:P$30003)=0,"",SUMIF(data2!$A$2:$A$30003,$E78,data2!P$2:P$30003)))/IF(SUMIF(data2!$A$2:$A$30003,$E78,data2!Q$2:Q$30003)=0,"",SUMIF(data2!$A$2:$A$30003,$E78,data2!Q$2:Q$30003))),0)</f>
        <v>1</v>
      </c>
      <c r="N78" s="94" t="str">
        <f>IFERROR(IF(E$1="","",(IF(SUMIF(data2!$A$2:$A$20003,$E78,data2!P$2:P$20003)=0,"",SUMIF(data2!$A$2:$A$20003,$E78,data2!P$2:P$20003)))),0)</f>
        <v/>
      </c>
      <c r="O78" s="94" t="str">
        <f>IFERROR(IF(E$1="","",(IF(SUMIF(data2!$A$2:$A$20003,$E78,data2!Q$2:Q$20003)=0,"",SUMIF(data2!$A$2:$A$20003,$E78,data2!Q$2:Q$20003)))),0)</f>
        <v/>
      </c>
    </row>
    <row r="79" spans="2:15" x14ac:dyDescent="0.3">
      <c r="B79" t="s">
        <v>44250</v>
      </c>
      <c r="C79" t="str">
        <f>B79&amp;8</f>
        <v>TF-CBT8</v>
      </c>
      <c r="D79" t="s">
        <v>45428</v>
      </c>
      <c r="E79" t="str">
        <f t="shared" si="2"/>
        <v>UniversalTF-CBT CombinedAug-24</v>
      </c>
      <c r="F79" t="s">
        <v>45389</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2" t="str">
        <f>IFERROR(IF(E$1="","",(IF(SUMIF(data2!$A$2:$A$30003,$E79,data2!F$2:F$30003)=0,"",SUMIF(data2!$A$2:$A$30003,$E79,data2!F$2:F$30003)))),0)</f>
        <v/>
      </c>
      <c r="L79" s="92" t="str">
        <f>IFERROR(IF(E$1="","",(IF(SUMIF(data2!$A$2:$A$30003,$E79,data2!G$2:G$30003)=0,"",SUMIF(data2!$A$2:$A$30003,$E79,data2!G$2:G$30003)))),0)</f>
        <v/>
      </c>
      <c r="M79" s="8">
        <f>IFERROR(IF(E$1="","",(IF(SUMIF(data2!$A$2:$A$30003,$E79,data2!P$2:P$30003)=0,"",SUMIF(data2!$A$2:$A$30003,$E79,data2!P$2:P$30003)))/IF(SUMIF(data2!$A$2:$A$30003,$E79,data2!Q$2:Q$30003)=0,"",SUMIF(data2!$A$2:$A$30003,$E79,data2!Q$2:Q$30003))),0)</f>
        <v>0</v>
      </c>
      <c r="N79" s="94" t="str">
        <f>IFERROR(IF(E$1="","",(IF(SUMIF(data2!$A$2:$A$20003,$E79,data2!P$2:P$20003)=0,"",SUMIF(data2!$A$2:$A$20003,$E79,data2!P$2:P$20003)))),0)</f>
        <v/>
      </c>
      <c r="O79" s="94" t="str">
        <f>IFERROR(IF(E$1="","",(IF(SUMIF(data2!$A$2:$A$20003,$E79,data2!Q$2:Q$20003)=0,"",SUMIF(data2!$A$2:$A$20003,$E79,data2!Q$2:Q$20003)))),0)</f>
        <v/>
      </c>
    </row>
    <row r="80" spans="2:15" x14ac:dyDescent="0.3">
      <c r="B80" t="s">
        <v>44254</v>
      </c>
      <c r="C80" t="str">
        <f>B80&amp;1</f>
        <v>TIP1</v>
      </c>
      <c r="D80" t="s">
        <v>45429</v>
      </c>
      <c r="E80" t="str">
        <f t="shared" si="2"/>
        <v>Community ConnectionsTIP CombinedAug-24</v>
      </c>
      <c r="F80" t="s">
        <v>45348</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2" t="str">
        <f>IFERROR(IF(E$1="","",(IF(SUMIF(data2!$A$2:$A$30003,$E80,data2!F$2:F$30003)=0,"",SUMIF(data2!$A$2:$A$30003,$E80,data2!F$2:F$30003)))),0)</f>
        <v/>
      </c>
      <c r="L80" s="92" t="str">
        <f>IFERROR(IF(E$1="","",(IF(SUMIF(data2!$A$2:$A$30003,$E80,data2!G$2:G$30003)=0,"",SUMIF(data2!$A$2:$A$30003,$E80,data2!G$2:G$30003)))),0)</f>
        <v/>
      </c>
      <c r="M80" s="8">
        <f>IFERROR(IF(E$1="","",(IF(SUMIF(data2!$A$2:$A$30003,$E80,data2!P$2:P$30003)=0,"",SUMIF(data2!$A$2:$A$30003,$E80,data2!P$2:P$30003)))/IF(SUMIF(data2!$A$2:$A$30003,$E80,data2!Q$2:Q$30003)=0,"",SUMIF(data2!$A$2:$A$30003,$E80,data2!Q$2:Q$30003))),0)</f>
        <v>0</v>
      </c>
      <c r="N80" s="94" t="str">
        <f>IFERROR(IF(E$1="","",(IF(SUMIF(data2!$A$2:$A$20003,$E80,data2!P$2:P$20003)=0,"",SUMIF(data2!$A$2:$A$20003,$E80,data2!P$2:P$20003)))),0)</f>
        <v/>
      </c>
      <c r="O80" s="94" t="str">
        <f>IFERROR(IF(E$1="","",(IF(SUMIF(data2!$A$2:$A$20003,$E80,data2!Q$2:Q$20003)=0,"",SUMIF(data2!$A$2:$A$20003,$E80,data2!Q$2:Q$20003)))),0)</f>
        <v/>
      </c>
    </row>
    <row r="81" spans="2:15" x14ac:dyDescent="0.3">
      <c r="B81" t="s">
        <v>44254</v>
      </c>
      <c r="C81" t="str">
        <f>B81&amp;2</f>
        <v>TIP2</v>
      </c>
      <c r="D81" t="s">
        <v>45430</v>
      </c>
      <c r="E81" t="str">
        <f t="shared" si="2"/>
        <v>ContemporaryTIP CombinedAug-24</v>
      </c>
      <c r="F81" t="s">
        <v>45350</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2" t="str">
        <f>IFERROR(IF(E$1="","",(IF(SUMIF(data2!$A$2:$A$30003,$E81,data2!F$2:F$30003)=0,"",SUMIF(data2!$A$2:$A$30003,$E81,data2!F$2:F$30003)))),0)</f>
        <v/>
      </c>
      <c r="L81" s="92" t="str">
        <f>IFERROR(IF(E$1="","",(IF(SUMIF(data2!$A$2:$A$30003,$E81,data2!G$2:G$30003)=0,"",SUMIF(data2!$A$2:$A$30003,$E81,data2!G$2:G$30003)))),0)</f>
        <v/>
      </c>
      <c r="M81" s="8">
        <f>IFERROR(IF(E$1="","",(IF(SUMIF(data2!$A$2:$A$30003,$E81,data2!P$2:P$30003)=0,"",SUMIF(data2!$A$2:$A$30003,$E81,data2!P$2:P$30003)))/IF(SUMIF(data2!$A$2:$A$30003,$E81,data2!Q$2:Q$30003)=0,"",SUMIF(data2!$A$2:$A$30003,$E81,data2!Q$2:Q$30003))),0)</f>
        <v>0</v>
      </c>
      <c r="N81" s="94" t="str">
        <f>IFERROR(IF(E$1="","",(IF(SUMIF(data2!$A$2:$A$20003,$E81,data2!P$2:P$20003)=0,"",SUMIF(data2!$A$2:$A$20003,$E81,data2!P$2:P$20003)))),0)</f>
        <v/>
      </c>
      <c r="O81" s="94" t="str">
        <f>IFERROR(IF(E$1="","",(IF(SUMIF(data2!$A$2:$A$20003,$E81,data2!Q$2:Q$20003)=0,"",SUMIF(data2!$A$2:$A$20003,$E81,data2!Q$2:Q$20003)))),0)</f>
        <v/>
      </c>
    </row>
    <row r="82" spans="2:15" x14ac:dyDescent="0.3">
      <c r="B82" t="s">
        <v>44254</v>
      </c>
      <c r="C82" t="str">
        <f>B82&amp;3</f>
        <v>TIP3</v>
      </c>
      <c r="D82" t="s">
        <v>45431</v>
      </c>
      <c r="E82" t="str">
        <f t="shared" si="2"/>
        <v>FPSTIP CombinedAug-24</v>
      </c>
      <c r="F82" t="s">
        <v>45361</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2" t="str">
        <f>IFERROR(IF(E$1="","",(IF(SUMIF(data2!$A$2:$A$30003,$E82,data2!F$2:F$30003)=0,"",SUMIF(data2!$A$2:$A$30003,$E82,data2!F$2:F$30003)))),0)</f>
        <v/>
      </c>
      <c r="L82" s="92" t="str">
        <f>IFERROR(IF(E$1="","",(IF(SUMIF(data2!$A$2:$A$30003,$E82,data2!G$2:G$30003)=0,"",SUMIF(data2!$A$2:$A$30003,$E82,data2!G$2:G$30003)))),0)</f>
        <v/>
      </c>
      <c r="M82" s="8">
        <f>IFERROR(IF(E$1="","",(IF(SUMIF(data2!$A$2:$A$30003,$E82,data2!P$2:P$30003)=0,"",SUMIF(data2!$A$2:$A$30003,$E82,data2!P$2:P$30003)))/IF(SUMIF(data2!$A$2:$A$30003,$E82,data2!Q$2:Q$30003)=0,"",SUMIF(data2!$A$2:$A$30003,$E82,data2!Q$2:Q$30003))),0)</f>
        <v>0</v>
      </c>
      <c r="N82" s="94" t="str">
        <f>IFERROR(IF(E$1="","",(IF(SUMIF(data2!$A$2:$A$20003,$E82,data2!P$2:P$20003)=0,"",SUMIF(data2!$A$2:$A$20003,$E82,data2!P$2:P$20003)))),0)</f>
        <v/>
      </c>
      <c r="O82" s="94" t="str">
        <f>IFERROR(IF(E$1="","",(IF(SUMIF(data2!$A$2:$A$20003,$E82,data2!Q$2:Q$20003)=0,"",SUMIF(data2!$A$2:$A$20003,$E82,data2!Q$2:Q$20003)))),0)</f>
        <v/>
      </c>
    </row>
    <row r="83" spans="2:15" x14ac:dyDescent="0.3">
      <c r="B83" t="s">
        <v>44254</v>
      </c>
      <c r="C83" t="str">
        <f>B83&amp;4</f>
        <v>TIP4</v>
      </c>
      <c r="D83" t="s">
        <v>45432</v>
      </c>
      <c r="E83" t="str">
        <f t="shared" si="2"/>
        <v>Green DoorTIP CombinedAug-24</v>
      </c>
      <c r="F83" t="s">
        <v>45363</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2" t="str">
        <f>IFERROR(IF(E$1="","",(IF(SUMIF(data2!$A$2:$A$30003,$E83,data2!F$2:F$30003)=0,"",SUMIF(data2!$A$2:$A$30003,$E83,data2!F$2:F$30003)))),0)</f>
        <v/>
      </c>
      <c r="L83" s="92" t="str">
        <f>IFERROR(IF(E$1="","",(IF(SUMIF(data2!$A$2:$A$30003,$E83,data2!G$2:G$30003)=0,"",SUMIF(data2!$A$2:$A$30003,$E83,data2!G$2:G$30003)))),0)</f>
        <v/>
      </c>
      <c r="M83" s="8">
        <f>IFERROR(IF(E$1="","",(IF(SUMIF(data2!$A$2:$A$30003,$E83,data2!P$2:P$30003)=0,"",SUMIF(data2!$A$2:$A$30003,$E83,data2!P$2:P$30003)))/IF(SUMIF(data2!$A$2:$A$30003,$E83,data2!Q$2:Q$30003)=0,"",SUMIF(data2!$A$2:$A$30003,$E83,data2!Q$2:Q$30003))),0)</f>
        <v>0</v>
      </c>
      <c r="N83" s="94" t="str">
        <f>IFERROR(IF(E$1="","",(IF(SUMIF(data2!$A$2:$A$20003,$E83,data2!P$2:P$20003)=0,"",SUMIF(data2!$A$2:$A$20003,$E83,data2!P$2:P$20003)))),0)</f>
        <v/>
      </c>
      <c r="O83" s="94" t="str">
        <f>IFERROR(IF(E$1="","",(IF(SUMIF(data2!$A$2:$A$20003,$E83,data2!Q$2:Q$20003)=0,"",SUMIF(data2!$A$2:$A$20003,$E83,data2!Q$2:Q$20003)))),0)</f>
        <v/>
      </c>
    </row>
    <row r="84" spans="2:15" x14ac:dyDescent="0.3">
      <c r="B84" t="s">
        <v>44254</v>
      </c>
      <c r="C84" t="str">
        <f>B84&amp;5</f>
        <v>TIP5</v>
      </c>
      <c r="D84" t="s">
        <v>45433</v>
      </c>
      <c r="E84" t="str">
        <f t="shared" si="2"/>
        <v>LESTIP CombinedAug-24</v>
      </c>
      <c r="F84" t="s">
        <v>44281</v>
      </c>
      <c r="G84" s="8">
        <f>IFERROR(IF(E$1="","",(IF(SUMIF(data2!$A$2:$A$30003,$E84,data2!I$2:I$30003)=0,"",SUMIF(data2!$A$2:$A$30003,$E84,data2!I$2:I$30003)))/IF(SUMIF(data2!$A$2:$A$30003,$E84,data2!J$2:J$30003)=0,"",SUMIF(data2!$A$2:$A$30003,$E84,data2!J$2:J$30003))),0)</f>
        <v>0.34285714285714286</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0.7142857142857143</v>
      </c>
      <c r="K84" s="92">
        <f>IFERROR(IF(E$1="","",(IF(SUMIF(data2!$A$2:$A$30003,$E84,data2!F$2:F$30003)=0,"",SUMIF(data2!$A$2:$A$30003,$E84,data2!F$2:F$30003)))),0)</f>
        <v>2.5</v>
      </c>
      <c r="L84" s="92">
        <f>IFERROR(IF(E$1="","",(IF(SUMIF(data2!$A$2:$A$30003,$E84,data2!G$2:G$30003)=0,"",SUMIF(data2!$A$2:$A$30003,$E84,data2!G$2:G$30003)))),0)</f>
        <v>3.5</v>
      </c>
      <c r="M84" s="8">
        <f>IFERROR(IF(E$1="","",(IF(SUMIF(data2!$A$2:$A$30003,$E84,data2!P$2:P$30003)=0,"",SUMIF(data2!$A$2:$A$30003,$E84,data2!P$2:P$30003)))/IF(SUMIF(data2!$A$2:$A$30003,$E84,data2!Q$2:Q$30003)=0,"",SUMIF(data2!$A$2:$A$30003,$E84,data2!Q$2:Q$30003))),0)</f>
        <v>0</v>
      </c>
      <c r="N84" s="94" t="str">
        <f>IFERROR(IF(E$1="","",(IF(SUMIF(data2!$A$2:$A$20003,$E84,data2!P$2:P$20003)=0,"",SUMIF(data2!$A$2:$A$20003,$E84,data2!P$2:P$20003)))),0)</f>
        <v/>
      </c>
      <c r="O84" s="94" t="str">
        <f>IFERROR(IF(E$1="","",(IF(SUMIF(data2!$A$2:$A$20003,$E84,data2!Q$2:Q$20003)=0,"",SUMIF(data2!$A$2:$A$20003,$E84,data2!Q$2:Q$20003)))),0)</f>
        <v/>
      </c>
    </row>
    <row r="85" spans="2:15" x14ac:dyDescent="0.3">
      <c r="B85" t="s">
        <v>44254</v>
      </c>
      <c r="C85" t="str">
        <f>B85&amp;6</f>
        <v>TIP6</v>
      </c>
      <c r="D85" t="s">
        <v>45434</v>
      </c>
      <c r="E85" t="str">
        <f t="shared" si="2"/>
        <v>MBI HSTIP CombinedAug-24</v>
      </c>
      <c r="F85" t="s">
        <v>45375</v>
      </c>
      <c r="G85" s="8">
        <f>IFERROR(IF(E$1="","",(IF(SUMIF(data2!$A$2:$A$30003,$E85,data2!I$2:I$30003)=0,"",SUMIF(data2!$A$2:$A$30003,$E85,data2!I$2:I$30003)))/IF(SUMIF(data2!$A$2:$A$30003,$E85,data2!J$2:J$30003)=0,"",SUMIF(data2!$A$2:$A$30003,$E85,data2!J$2:J$30003))),0)</f>
        <v>0.40659340659340659</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0.72727272727272729</v>
      </c>
      <c r="K85" s="92">
        <f>IFERROR(IF(E$1="","",(IF(SUMIF(data2!$A$2:$A$30003,$E85,data2!F$2:F$30003)=0,"",SUMIF(data2!$A$2:$A$30003,$E85,data2!F$2:F$30003)))),0)</f>
        <v>8</v>
      </c>
      <c r="L85" s="92">
        <f>IFERROR(IF(E$1="","",(IF(SUMIF(data2!$A$2:$A$30003,$E85,data2!G$2:G$30003)=0,"",SUMIF(data2!$A$2:$A$30003,$E85,data2!G$2:G$30003)))),0)</f>
        <v>11</v>
      </c>
      <c r="M85" s="8">
        <f>IFERROR(IF(E$1="","",(IF(SUMIF(data2!$A$2:$A$30003,$E85,data2!P$2:P$30003)=0,"",SUMIF(data2!$A$2:$A$30003,$E85,data2!P$2:P$30003)))/IF(SUMIF(data2!$A$2:$A$30003,$E85,data2!Q$2:Q$30003)=0,"",SUMIF(data2!$A$2:$A$30003,$E85,data2!Q$2:Q$30003))),0)</f>
        <v>0</v>
      </c>
      <c r="N85" s="94" t="str">
        <f>IFERROR(IF(E$1="","",(IF(SUMIF(data2!$A$2:$A$20003,$E85,data2!P$2:P$20003)=0,"",SUMIF(data2!$A$2:$A$20003,$E85,data2!P$2:P$20003)))),0)</f>
        <v/>
      </c>
      <c r="O85" s="94" t="str">
        <f>IFERROR(IF(E$1="","",(IF(SUMIF(data2!$A$2:$A$20003,$E85,data2!Q$2:Q$20003)=0,"",SUMIF(data2!$A$2:$A$20003,$E85,data2!Q$2:Q$20003)))),0)</f>
        <v/>
      </c>
    </row>
    <row r="86" spans="2:15" x14ac:dyDescent="0.3">
      <c r="B86" t="s">
        <v>44254</v>
      </c>
      <c r="C86" t="str">
        <f>B86&amp;7</f>
        <v>TIP7</v>
      </c>
      <c r="D86" t="s">
        <v>45435</v>
      </c>
      <c r="E86" t="str">
        <f t="shared" si="2"/>
        <v>PASSTIP CombinedAug-24</v>
      </c>
      <c r="F86" t="s">
        <v>44303</v>
      </c>
      <c r="G86" s="8">
        <f>IFERROR(IF(E$1="","",(IF(SUMIF(data2!$A$2:$A$30003,$E86,data2!I$2:I$30003)=0,"",SUMIF(data2!$A$2:$A$30003,$E86,data2!I$2:I$30003)))/IF(SUMIF(data2!$A$2:$A$30003,$E86,data2!J$2:J$30003)=0,"",SUMIF(data2!$A$2:$A$30003,$E86,data2!J$2:J$30003))),0)</f>
        <v>0.9375</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1</v>
      </c>
      <c r="K86" s="92">
        <f>IFERROR(IF(E$1="","",(IF(SUMIF(data2!$A$2:$A$30003,$E86,data2!F$2:F$30003)=0,"",SUMIF(data2!$A$2:$A$30003,$E86,data2!F$2:F$30003)))),0)</f>
        <v>8</v>
      </c>
      <c r="L86" s="92">
        <f>IFERROR(IF(E$1="","",(IF(SUMIF(data2!$A$2:$A$30003,$E86,data2!G$2:G$30003)=0,"",SUMIF(data2!$A$2:$A$30003,$E86,data2!G$2:G$30003)))),0)</f>
        <v>8</v>
      </c>
      <c r="M86" s="8">
        <f>IFERROR(IF(E$1="","",(IF(SUMIF(data2!$A$2:$A$30003,$E86,data2!P$2:P$30003)=0,"",SUMIF(data2!$A$2:$A$30003,$E86,data2!P$2:P$30003)))/IF(SUMIF(data2!$A$2:$A$30003,$E86,data2!Q$2:Q$30003)=0,"",SUMIF(data2!$A$2:$A$30003,$E86,data2!Q$2:Q$30003))),0)</f>
        <v>0.58333333333333337</v>
      </c>
      <c r="N86" s="94" t="str">
        <f>IFERROR(IF(E$1="","",(IF(SUMIF(data2!$A$2:$A$20003,$E86,data2!P$2:P$20003)=0,"",SUMIF(data2!$A$2:$A$20003,$E86,data2!P$2:P$20003)))),0)</f>
        <v/>
      </c>
      <c r="O86" s="94" t="str">
        <f>IFERROR(IF(E$1="","",(IF(SUMIF(data2!$A$2:$A$20003,$E86,data2!Q$2:Q$20003)=0,"",SUMIF(data2!$A$2:$A$20003,$E86,data2!Q$2:Q$20003)))),0)</f>
        <v/>
      </c>
    </row>
    <row r="87" spans="2:15" x14ac:dyDescent="0.3">
      <c r="B87" t="s">
        <v>44254</v>
      </c>
      <c r="C87" t="str">
        <f>B87&amp;8</f>
        <v>TIP8</v>
      </c>
      <c r="D87" t="s">
        <v>45436</v>
      </c>
      <c r="E87" t="str">
        <f t="shared" si="2"/>
        <v>TFCCTIP CombinedAug-24</v>
      </c>
      <c r="F87" t="s">
        <v>45385</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2" t="str">
        <f>IFERROR(IF(E$1="","",(IF(SUMIF(data2!$A$2:$A$30003,$E87,data2!F$2:F$30003)=0,"",SUMIF(data2!$A$2:$A$30003,$E87,data2!F$2:F$30003)))),0)</f>
        <v/>
      </c>
      <c r="L87" s="92" t="str">
        <f>IFERROR(IF(E$1="","",(IF(SUMIF(data2!$A$2:$A$30003,$E87,data2!G$2:G$30003)=0,"",SUMIF(data2!$A$2:$A$30003,$E87,data2!G$2:G$30003)))),0)</f>
        <v/>
      </c>
      <c r="M87" s="8">
        <f>IFERROR(IF(E$1="","",(IF(SUMIF(data2!$A$2:$A$30003,$E87,data2!P$2:P$30003)=0,"",SUMIF(data2!$A$2:$A$30003,$E87,data2!P$2:P$30003)))/IF(SUMIF(data2!$A$2:$A$30003,$E87,data2!Q$2:Q$30003)=0,"",SUMIF(data2!$A$2:$A$30003,$E87,data2!Q$2:Q$30003))),0)</f>
        <v>0</v>
      </c>
      <c r="N87" s="94" t="str">
        <f>IFERROR(IF(E$1="","",(IF(SUMIF(data2!$A$2:$A$20003,$E87,data2!P$2:P$20003)=0,"",SUMIF(data2!$A$2:$A$20003,$E87,data2!P$2:P$20003)))),0)</f>
        <v/>
      </c>
      <c r="O87" s="94" t="str">
        <f>IFERROR(IF(E$1="","",(IF(SUMIF(data2!$A$2:$A$20003,$E87,data2!Q$2:Q$20003)=0,"",SUMIF(data2!$A$2:$A$20003,$E87,data2!Q$2:Q$20003)))),0)</f>
        <v/>
      </c>
    </row>
    <row r="88" spans="2:15" x14ac:dyDescent="0.3">
      <c r="B88" t="s">
        <v>44254</v>
      </c>
      <c r="C88" t="str">
        <f>B88&amp;9</f>
        <v>TIP9</v>
      </c>
      <c r="D88" t="s">
        <v>45386</v>
      </c>
      <c r="E88" t="str">
        <f t="shared" si="2"/>
        <v>UmbrellaTIP CombinedAug-24</v>
      </c>
      <c r="F88" t="s">
        <v>45387</v>
      </c>
      <c r="G88" s="8">
        <f>IFERROR(IF(E$1="","",(IF(SUMIF(data2!$A$2:$A$30003,$E88,data2!I$2:I$30003)=0,"",SUMIF(data2!$A$2:$A$30003,$E88,data2!I$2:I$30003)))/IF(SUMIF(data2!$A$2:$A$30003,$E88,data2!J$2:J$30003)=0,"",SUMIF(data2!$A$2:$A$30003,$E88,data2!J$2:J$30003))),0)</f>
        <v>0.5757575757575758</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1.5</v>
      </c>
      <c r="K88" s="92">
        <f>IFERROR(IF(E$1="","",(IF(SUMIF(data2!$A$2:$A$30003,$E88,data2!F$2:F$30003)=0,"",SUMIF(data2!$A$2:$A$30003,$E88,data2!F$2:F$30003)))),0)</f>
        <v>6</v>
      </c>
      <c r="L88" s="92">
        <f>IFERROR(IF(E$1="","",(IF(SUMIF(data2!$A$2:$A$30003,$E88,data2!G$2:G$30003)=0,"",SUMIF(data2!$A$2:$A$30003,$E88,data2!G$2:G$30003)))),0)</f>
        <v>4</v>
      </c>
      <c r="M88" s="8">
        <f>IFERROR(IF(E$1="","",(IF(SUMIF(data2!$A$2:$A$30003,$E88,data2!P$2:P$30003)=0,"",SUMIF(data2!$A$2:$A$30003,$E88,data2!P$2:P$30003)))/IF(SUMIF(data2!$A$2:$A$30003,$E88,data2!Q$2:Q$30003)=0,"",SUMIF(data2!$A$2:$A$30003,$E88,data2!Q$2:Q$30003))),0)</f>
        <v>0</v>
      </c>
      <c r="N88" s="94" t="str">
        <f>IFERROR(IF(E$1="","",(IF(SUMIF(data2!$A$2:$A$20003,$E88,data2!P$2:P$20003)=0,"",SUMIF(data2!$A$2:$A$20003,$E88,data2!P$2:P$20003)))),0)</f>
        <v/>
      </c>
      <c r="O88" s="94" t="str">
        <f>IFERROR(IF(E$1="","",(IF(SUMIF(data2!$A$2:$A$20003,$E88,data2!Q$2:Q$20003)=0,"",SUMIF(data2!$A$2:$A$20003,$E88,data2!Q$2:Q$20003)))),0)</f>
        <v/>
      </c>
    </row>
    <row r="89" spans="2:15" x14ac:dyDescent="0.3">
      <c r="B89" t="s">
        <v>44254</v>
      </c>
      <c r="C89" t="str">
        <f>B89&amp;10</f>
        <v>TIP10</v>
      </c>
      <c r="D89" t="s">
        <v>45437</v>
      </c>
      <c r="E89" t="str">
        <f t="shared" si="2"/>
        <v>UniversalTIP CombinedAug-24</v>
      </c>
      <c r="F89" t="s">
        <v>45389</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2" t="str">
        <f>IFERROR(IF(E$1="","",(IF(SUMIF(data2!$A$2:$A$30003,$E89,data2!F$2:F$30003)=0,"",SUMIF(data2!$A$2:$A$30003,$E89,data2!F$2:F$30003)))),0)</f>
        <v/>
      </c>
      <c r="L89" s="92" t="str">
        <f>IFERROR(IF(E$1="","",(IF(SUMIF(data2!$A$2:$A$30003,$E89,data2!G$2:G$30003)=0,"",SUMIF(data2!$A$2:$A$30003,$E89,data2!G$2:G$30003)))),0)</f>
        <v/>
      </c>
      <c r="M89" s="8">
        <f>IFERROR(IF(E$1="","",(IF(SUMIF(data2!$A$2:$A$30003,$E89,data2!P$2:P$30003)=0,"",SUMIF(data2!$A$2:$A$30003,$E89,data2!P$2:P$30003)))/IF(SUMIF(data2!$A$2:$A$30003,$E89,data2!Q$2:Q$30003)=0,"",SUMIF(data2!$A$2:$A$30003,$E89,data2!Q$2:Q$30003))),0)</f>
        <v>0</v>
      </c>
      <c r="N89" s="94" t="str">
        <f>IFERROR(IF(E$1="","",(IF(SUMIF(data2!$A$2:$A$20003,$E89,data2!P$2:P$20003)=0,"",SUMIF(data2!$A$2:$A$20003,$E89,data2!P$2:P$20003)))),0)</f>
        <v/>
      </c>
      <c r="O89" s="94" t="str">
        <f>IFERROR(IF(E$1="","",(IF(SUMIF(data2!$A$2:$A$20003,$E89,data2!Q$2:Q$20003)=0,"",SUMIF(data2!$A$2:$A$20003,$E89,data2!Q$2:Q$20003)))),0)</f>
        <v/>
      </c>
    </row>
    <row r="90" spans="2:15" x14ac:dyDescent="0.3">
      <c r="B90" t="s">
        <v>44254</v>
      </c>
      <c r="C90" t="str">
        <f>B90&amp;11</f>
        <v>TIP11</v>
      </c>
      <c r="D90" t="s">
        <v>45438</v>
      </c>
      <c r="E90" t="str">
        <f t="shared" si="2"/>
        <v>Wayne PlaceTIP CombinedAug-24</v>
      </c>
      <c r="F90" t="s">
        <v>45391</v>
      </c>
      <c r="G90" s="8">
        <f>IFERROR(IF(E$1="","",(IF(SUMIF(data2!$A$2:$A$30003,$E90,data2!I$2:I$30003)=0,"",SUMIF(data2!$A$2:$A$30003,$E90,data2!I$2:I$30003)))/IF(SUMIF(data2!$A$2:$A$30003,$E90,data2!J$2:J$30003)=0,"",SUMIF(data2!$A$2:$A$30003,$E90,data2!J$2:J$30003))),0)</f>
        <v>0.81818181818181823</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2">
        <f>IFERROR(IF(E$1="","",(IF(SUMIF(data2!$A$2:$A$30003,$E90,data2!F$2:F$30003)=0,"",SUMIF(data2!$A$2:$A$30003,$E90,data2!F$2:F$30003)))),0)</f>
        <v>2</v>
      </c>
      <c r="L90" s="92">
        <f>IFERROR(IF(E$1="","",(IF(SUMIF(data2!$A$2:$A$30003,$E90,data2!G$2:G$30003)=0,"",SUMIF(data2!$A$2:$A$30003,$E90,data2!G$2:G$30003)))),0)</f>
        <v>3</v>
      </c>
      <c r="M90" s="8">
        <f>IFERROR(IF(E$1="","",(IF(SUMIF(data2!$A$2:$A$30003,$E90,data2!P$2:P$30003)=0,"",SUMIF(data2!$A$2:$A$30003,$E90,data2!P$2:P$30003)))/IF(SUMIF(data2!$A$2:$A$30003,$E90,data2!Q$2:Q$30003)=0,"",SUMIF(data2!$A$2:$A$30003,$E90,data2!Q$2:Q$30003))),0)</f>
        <v>0.33333333333333331</v>
      </c>
      <c r="N90" s="94" t="str">
        <f>IFERROR(IF(E$1="","",(IF(SUMIF(data2!$A$2:$A$20003,$E90,data2!P$2:P$20003)=0,"",SUMIF(data2!$A$2:$A$20003,$E90,data2!P$2:P$20003)))),0)</f>
        <v/>
      </c>
      <c r="O90" s="94" t="str">
        <f>IFERROR(IF(E$1="","",(IF(SUMIF(data2!$A$2:$A$20003,$E90,data2!Q$2:Q$20003)=0,"",SUMIF(data2!$A$2:$A$20003,$E90,data2!Q$2:Q$20003)))),0)</f>
        <v/>
      </c>
    </row>
    <row r="91" spans="2:15" x14ac:dyDescent="0.3">
      <c r="B91" t="s">
        <v>44258</v>
      </c>
      <c r="C91" t="str">
        <f>B91&amp;1</f>
        <v>TST1</v>
      </c>
      <c r="D91" t="s">
        <v>45439</v>
      </c>
      <c r="E91" t="str">
        <f t="shared" si="2"/>
        <v>Adoptions TogetherTST CombinedAug-24</v>
      </c>
      <c r="F91" t="s">
        <v>45344</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2" t="str">
        <f>IFERROR(IF(E$1="","",(IF(SUMIF(data2!$A$2:$A$30003,$E91,data2!F$2:F$30003)=0,"",SUMIF(data2!$A$2:$A$30003,$E91,data2!F$2:F$30003)))),0)</f>
        <v/>
      </c>
      <c r="L91" s="92" t="str">
        <f>IFERROR(IF(E$1="","",(IF(SUMIF(data2!$A$2:$A$30003,$E91,data2!G$2:G$30003)=0,"",SUMIF(data2!$A$2:$A$30003,$E91,data2!G$2:G$30003)))),0)</f>
        <v/>
      </c>
      <c r="M91" s="8">
        <f>IFERROR(IF(E$1="","",(IF(SUMIF(data2!$A$2:$A$30003,$E91,data2!P$2:P$30003)=0,"",SUMIF(data2!$A$2:$A$30003,$E91,data2!P$2:P$30003)))/IF(SUMIF(data2!$A$2:$A$30003,$E91,data2!Q$2:Q$30003)=0,"",SUMIF(data2!$A$2:$A$30003,$E91,data2!Q$2:Q$30003))),0)</f>
        <v>0</v>
      </c>
      <c r="N91" s="94" t="str">
        <f>IFERROR(IF(E$1="","",(IF(SUMIF(data2!$A$2:$A$20003,$E91,data2!P$2:P$20003)=0,"",SUMIF(data2!$A$2:$A$20003,$E91,data2!P$2:P$20003)))),0)</f>
        <v/>
      </c>
      <c r="O91" s="94" t="str">
        <f>IFERROR(IF(E$1="","",(IF(SUMIF(data2!$A$2:$A$20003,$E91,data2!Q$2:Q$20003)=0,"",SUMIF(data2!$A$2:$A$20003,$E91,data2!Q$2:Q$20003)))),0)</f>
        <v/>
      </c>
    </row>
    <row r="92" spans="2:15" x14ac:dyDescent="0.3">
      <c r="B92" t="s">
        <v>44258</v>
      </c>
      <c r="C92" t="str">
        <f>B92&amp;2</f>
        <v>TST2</v>
      </c>
      <c r="D92" t="s">
        <v>45440</v>
      </c>
      <c r="E92" t="str">
        <f t="shared" si="2"/>
        <v>ContemporaryTST CombinedAug-24</v>
      </c>
      <c r="F92" t="s">
        <v>45350</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2" t="str">
        <f>IFERROR(IF(E$1="","",(IF(SUMIF(data2!$A$2:$A$30003,$E92,data2!F$2:F$30003)=0,"",SUMIF(data2!$A$2:$A$30003,$E92,data2!F$2:F$30003)))),0)</f>
        <v/>
      </c>
      <c r="L92" s="92" t="str">
        <f>IFERROR(IF(E$1="","",(IF(SUMIF(data2!$A$2:$A$30003,$E92,data2!G$2:G$30003)=0,"",SUMIF(data2!$A$2:$A$30003,$E92,data2!G$2:G$30003)))),0)</f>
        <v/>
      </c>
      <c r="M92" s="8">
        <f>IFERROR(IF(E$1="","",(IF(SUMIF(data2!$A$2:$A$30003,$E92,data2!P$2:P$30003)=0,"",SUMIF(data2!$A$2:$A$30003,$E92,data2!P$2:P$30003)))/IF(SUMIF(data2!$A$2:$A$30003,$E92,data2!Q$2:Q$30003)=0,"",SUMIF(data2!$A$2:$A$30003,$E92,data2!Q$2:Q$30003))),0)</f>
        <v>0</v>
      </c>
      <c r="N92" s="94" t="str">
        <f>IFERROR(IF(E$1="","",(IF(SUMIF(data2!$A$2:$A$20003,$E92,data2!P$2:P$20003)=0,"",SUMIF(data2!$A$2:$A$20003,$E92,data2!P$2:P$20003)))),0)</f>
        <v/>
      </c>
      <c r="O92" s="94" t="str">
        <f>IFERROR(IF(E$1="","",(IF(SUMIF(data2!$A$2:$A$20003,$E92,data2!Q$2:Q$20003)=0,"",SUMIF(data2!$A$2:$A$20003,$E92,data2!Q$2:Q$20003)))),0)</f>
        <v/>
      </c>
    </row>
    <row r="93" spans="2:15" x14ac:dyDescent="0.3">
      <c r="B93" t="s">
        <v>44258</v>
      </c>
      <c r="C93" t="str">
        <f>B93&amp;3</f>
        <v>TST3</v>
      </c>
      <c r="D93" t="s">
        <v>45441</v>
      </c>
      <c r="E93" t="str">
        <f t="shared" si="2"/>
        <v>Family MattersTST CombinedAug-24</v>
      </c>
      <c r="F93" t="s">
        <v>45354</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2" t="str">
        <f>IFERROR(IF(E$1="","",(IF(SUMIF(data2!$A$2:$A$30003,$E93,data2!F$2:F$30003)=0,"",SUMIF(data2!$A$2:$A$30003,$E93,data2!F$2:F$30003)))),0)</f>
        <v/>
      </c>
      <c r="L93" s="92" t="str">
        <f>IFERROR(IF(E$1="","",(IF(SUMIF(data2!$A$2:$A$30003,$E93,data2!G$2:G$30003)=0,"",SUMIF(data2!$A$2:$A$30003,$E93,data2!G$2:G$30003)))),0)</f>
        <v/>
      </c>
      <c r="M93" s="8">
        <f>IFERROR(IF(E$1="","",(IF(SUMIF(data2!$A$2:$A$30003,$E93,data2!P$2:P$30003)=0,"",SUMIF(data2!$A$2:$A$30003,$E93,data2!P$2:P$30003)))/IF(SUMIF(data2!$A$2:$A$30003,$E93,data2!Q$2:Q$30003)=0,"",SUMIF(data2!$A$2:$A$30003,$E93,data2!Q$2:Q$30003))),0)</f>
        <v>0</v>
      </c>
      <c r="N93" s="94" t="str">
        <f>IFERROR(IF(E$1="","",(IF(SUMIF(data2!$A$2:$A$20003,$E93,data2!P$2:P$20003)=0,"",SUMIF(data2!$A$2:$A$20003,$E93,data2!P$2:P$20003)))),0)</f>
        <v/>
      </c>
      <c r="O93" s="94" t="str">
        <f>IFERROR(IF(E$1="","",(IF(SUMIF(data2!$A$2:$A$20003,$E93,data2!Q$2:Q$20003)=0,"",SUMIF(data2!$A$2:$A$20003,$E93,data2!Q$2:Q$20003)))),0)</f>
        <v/>
      </c>
    </row>
    <row r="94" spans="2:15" x14ac:dyDescent="0.3">
      <c r="B94" t="s">
        <v>44258</v>
      </c>
      <c r="C94" t="str">
        <f>B94&amp;4</f>
        <v>TST4</v>
      </c>
      <c r="D94" t="s">
        <v>45442</v>
      </c>
      <c r="E94" t="str">
        <f t="shared" si="2"/>
        <v>First Home CareTST CombinedAug-24</v>
      </c>
      <c r="F94" t="s">
        <v>45358</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2" t="str">
        <f>IFERROR(IF(E$1="","",(IF(SUMIF(data2!$A$2:$A$30003,$E94,data2!F$2:F$30003)=0,"",SUMIF(data2!$A$2:$A$30003,$E94,data2!F$2:F$30003)))),0)</f>
        <v/>
      </c>
      <c r="L94" s="92" t="str">
        <f>IFERROR(IF(E$1="","",(IF(SUMIF(data2!$A$2:$A$30003,$E94,data2!G$2:G$30003)=0,"",SUMIF(data2!$A$2:$A$30003,$E94,data2!G$2:G$30003)))),0)</f>
        <v/>
      </c>
      <c r="M94" s="8">
        <f>IFERROR(IF(E$1="","",(IF(SUMIF(data2!$A$2:$A$30003,$E94,data2!P$2:P$30003)=0,"",SUMIF(data2!$A$2:$A$30003,$E94,data2!P$2:P$30003)))/IF(SUMIF(data2!$A$2:$A$30003,$E94,data2!Q$2:Q$30003)=0,"",SUMIF(data2!$A$2:$A$30003,$E94,data2!Q$2:Q$30003))),0)</f>
        <v>0</v>
      </c>
      <c r="N94" s="94" t="str">
        <f>IFERROR(IF(E$1="","",(IF(SUMIF(data2!$A$2:$A$20003,$E94,data2!P$2:P$20003)=0,"",SUMIF(data2!$A$2:$A$20003,$E94,data2!P$2:P$20003)))),0)</f>
        <v/>
      </c>
      <c r="O94" s="94" t="str">
        <f>IFERROR(IF(E$1="","",(IF(SUMIF(data2!$A$2:$A$20003,$E94,data2!Q$2:Q$20003)=0,"",SUMIF(data2!$A$2:$A$20003,$E94,data2!Q$2:Q$20003)))),0)</f>
        <v/>
      </c>
    </row>
    <row r="95" spans="2:15" x14ac:dyDescent="0.3">
      <c r="B95" t="s">
        <v>44258</v>
      </c>
      <c r="C95" t="str">
        <f>B95&amp;5</f>
        <v>TST5</v>
      </c>
      <c r="D95" t="s">
        <v>45443</v>
      </c>
      <c r="E95" t="str">
        <f t="shared" si="2"/>
        <v>Foundations for Home &amp; CommunityTST CombinedAug-24</v>
      </c>
      <c r="F95" t="s">
        <v>45358</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2" t="str">
        <f>IFERROR(IF(E$1="","",(IF(SUMIF(data2!$A$2:$A$30003,$E95,data2!F$2:F$30003)=0,"",SUMIF(data2!$A$2:$A$30003,$E95,data2!F$2:F$30003)))),0)</f>
        <v/>
      </c>
      <c r="L95" s="92" t="str">
        <f>IFERROR(IF(E$1="","",(IF(SUMIF(data2!$A$2:$A$30003,$E95,data2!G$2:G$30003)=0,"",SUMIF(data2!$A$2:$A$30003,$E95,data2!G$2:G$30003)))),0)</f>
        <v/>
      </c>
      <c r="M95" s="8">
        <f>IFERROR(IF(E$1="","",(IF(SUMIF(data2!$A$2:$A$30003,$E95,data2!P$2:P$30003)=0,"",SUMIF(data2!$A$2:$A$30003,$E95,data2!P$2:P$30003)))/IF(SUMIF(data2!$A$2:$A$30003,$E95,data2!Q$2:Q$30003)=0,"",SUMIF(data2!$A$2:$A$30003,$E95,data2!Q$2:Q$30003))),0)</f>
        <v>0</v>
      </c>
      <c r="N95" s="94" t="str">
        <f>IFERROR(IF(E$1="","",(IF(SUMIF(data2!$A$2:$A$20003,$E95,data2!P$2:P$20003)=0,"",SUMIF(data2!$A$2:$A$20003,$E95,data2!P$2:P$20003)))),0)</f>
        <v/>
      </c>
      <c r="O95" s="94" t="str">
        <f>IFERROR(IF(E$1="","",(IF(SUMIF(data2!$A$2:$A$20003,$E95,data2!Q$2:Q$20003)=0,"",SUMIF(data2!$A$2:$A$20003,$E95,data2!Q$2:Q$20003)))),0)</f>
        <v/>
      </c>
    </row>
    <row r="96" spans="2:15" x14ac:dyDescent="0.3">
      <c r="B96" t="s">
        <v>44258</v>
      </c>
      <c r="C96" t="str">
        <f>B96&amp;6</f>
        <v>TST6</v>
      </c>
      <c r="D96" t="s">
        <v>45444</v>
      </c>
      <c r="E96" t="str">
        <f t="shared" si="2"/>
        <v>HillcrestTST CombinedAug-24</v>
      </c>
      <c r="F96" t="s">
        <v>45367</v>
      </c>
      <c r="G96" s="8">
        <f>IFERROR(IF(E$1="","",(IF(SUMIF(data2!$A$2:$A$30003,$E96,data2!I$2:I$30003)=0,"",SUMIF(data2!$A$2:$A$30003,$E96,data2!I$2:I$30003)))/IF(SUMIF(data2!$A$2:$A$30003,$E96,data2!J$2:J$30003)=0,"",SUMIF(data2!$A$2:$A$30003,$E96,data2!J$2:J$30003))),0)</f>
        <v>0.625</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0.5</v>
      </c>
      <c r="K96" s="92">
        <f>IFERROR(IF(E$1="","",(IF(SUMIF(data2!$A$2:$A$30003,$E96,data2!F$2:F$30003)=0,"",SUMIF(data2!$A$2:$A$30003,$E96,data2!F$2:F$30003)))),0)</f>
        <v>1.5</v>
      </c>
      <c r="L96" s="92">
        <f>IFERROR(IF(E$1="","",(IF(SUMIF(data2!$A$2:$A$30003,$E96,data2!G$2:G$30003)=0,"",SUMIF(data2!$A$2:$A$30003,$E96,data2!G$2:G$30003)))),0)</f>
        <v>3</v>
      </c>
      <c r="M96" s="8">
        <f>IFERROR(IF(E$1="","",(IF(SUMIF(data2!$A$2:$A$30003,$E96,data2!P$2:P$30003)=0,"",SUMIF(data2!$A$2:$A$30003,$E96,data2!P$2:P$30003)))/IF(SUMIF(data2!$A$2:$A$30003,$E96,data2!Q$2:Q$30003)=0,"",SUMIF(data2!$A$2:$A$30003,$E96,data2!Q$2:Q$30003))),0)</f>
        <v>0</v>
      </c>
      <c r="N96" s="94" t="str">
        <f>IFERROR(IF(E$1="","",(IF(SUMIF(data2!$A$2:$A$20003,$E96,data2!P$2:P$20003)=0,"",SUMIF(data2!$A$2:$A$20003,$E96,data2!P$2:P$20003)))),0)</f>
        <v/>
      </c>
      <c r="O96" s="94" t="str">
        <f>IFERROR(IF(E$1="","",(IF(SUMIF(data2!$A$2:$A$20003,$E96,data2!Q$2:Q$20003)=0,"",SUMIF(data2!$A$2:$A$20003,$E96,data2!Q$2:Q$20003)))),0)</f>
        <v/>
      </c>
    </row>
    <row r="97" spans="2:26" x14ac:dyDescent="0.3">
      <c r="B97" t="s">
        <v>44258</v>
      </c>
      <c r="C97" t="str">
        <f>B97&amp;7</f>
        <v>TST7</v>
      </c>
      <c r="D97" t="s">
        <v>45445</v>
      </c>
      <c r="E97" t="str">
        <f t="shared" si="2"/>
        <v>MD Family ResourcesTST CombinedAug-24</v>
      </c>
      <c r="F97" t="s">
        <v>45377</v>
      </c>
      <c r="G97" s="8">
        <f>IFERROR(IF(E$1="","",(IF(SUMIF(data2!$A$2:$A$30003,$E97,data2!I$2:I$30003)=0,"",SUMIF(data2!$A$2:$A$30003,$E97,data2!I$2:I$30003)))/IF(SUMIF(data2!$A$2:$A$30003,$E97,data2!J$2:J$30003)=0,"",SUMIF(data2!$A$2:$A$30003,$E97,data2!J$2:J$30003))),0)</f>
        <v>0</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v>
      </c>
      <c r="K97" s="92" t="str">
        <f>IFERROR(IF(E$1="","",(IF(SUMIF(data2!$A$2:$A$30003,$E97,data2!F$2:F$30003)=0,"",SUMIF(data2!$A$2:$A$30003,$E97,data2!F$2:F$30003)))),0)</f>
        <v/>
      </c>
      <c r="L97" s="92">
        <f>IFERROR(IF(E$1="","",(IF(SUMIF(data2!$A$2:$A$30003,$E97,data2!G$2:G$30003)=0,"",SUMIF(data2!$A$2:$A$30003,$E97,data2!G$2:G$30003)))),0)</f>
        <v>2</v>
      </c>
      <c r="M97" s="8">
        <f>IFERROR(IF(E$1="","",(IF(SUMIF(data2!$A$2:$A$30003,$E97,data2!P$2:P$30003)=0,"",SUMIF(data2!$A$2:$A$30003,$E97,data2!P$2:P$30003)))/IF(SUMIF(data2!$A$2:$A$30003,$E97,data2!Q$2:Q$30003)=0,"",SUMIF(data2!$A$2:$A$30003,$E97,data2!Q$2:Q$30003))),0)</f>
        <v>0</v>
      </c>
      <c r="N97" s="94" t="str">
        <f>IFERROR(IF(E$1="","",(IF(SUMIF(data2!$A$2:$A$20003,$E97,data2!P$2:P$20003)=0,"",SUMIF(data2!$A$2:$A$20003,$E97,data2!P$2:P$20003)))),0)</f>
        <v/>
      </c>
      <c r="O97" s="94" t="str">
        <f>IFERROR(IF(E$1="","",(IF(SUMIF(data2!$A$2:$A$20003,$E97,data2!Q$2:Q$20003)=0,"",SUMIF(data2!$A$2:$A$20003,$E97,data2!Q$2:Q$20003)))),0)</f>
        <v/>
      </c>
    </row>
    <row r="98" spans="2:26" x14ac:dyDescent="0.3">
      <c r="B98" t="s">
        <v>44218</v>
      </c>
      <c r="C98" t="str">
        <f>B98&amp;3</f>
        <v>CPP-FV3</v>
      </c>
      <c r="D98" t="s">
        <v>45446</v>
      </c>
      <c r="E98" t="str">
        <f t="shared" si="2"/>
        <v>Marys CenterCPP-FV CombinedAug-24</v>
      </c>
      <c r="F98" t="s">
        <v>45373</v>
      </c>
      <c r="G98" s="8">
        <f>IFERROR(IF(E$1="","",(IF(SUMIF(data2!$A$2:$A$30003,$E98,data2!I$2:I$30003)=0,"",SUMIF(data2!$A$2:$A$30003,$E98,data2!I$2:I$30003)))/IF(SUMIF(data2!$A$2:$A$30003,$E98,data2!J$2:J$30003)=0,"",SUMIF(data2!$A$2:$A$30003,$E98,data2!J$2:J$30003))),0)</f>
        <v>0.55555555555555558</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1.5</v>
      </c>
      <c r="K98" s="92">
        <f>IFERROR(IF(E$1="","",(IF(SUMIF(data2!$A$2:$A$30003,$E98,data2!F$2:F$30003)=0,"",SUMIF(data2!$A$2:$A$30003,$E98,data2!F$2:F$30003)))),0)</f>
        <v>1.5</v>
      </c>
      <c r="L98" s="92">
        <f>IFERROR(IF(E$1="","",(IF(SUMIF(data2!$A$2:$A$30003,$E98,data2!G$2:G$30003)=0,"",SUMIF(data2!$A$2:$A$30003,$E98,data2!G$2:G$30003)))),0)</f>
        <v>1</v>
      </c>
      <c r="M98" s="8">
        <f>IFERROR(IF(E$1="","",(IF(SUMIF(data2!$A$2:$A$30003,$E98,data2!P$2:P$30003)=0,"",SUMIF(data2!$A$2:$A$30003,$E98,data2!P$2:P$30003)))/IF(SUMIF(data2!$A$2:$A$30003,$E98,data2!Q$2:Q$30003)=0,"",SUMIF(data2!$A$2:$A$30003,$E98,data2!Q$2:Q$30003))),0)</f>
        <v>0</v>
      </c>
      <c r="N98" s="94" t="str">
        <f>IFERROR(IF(E$1="","",(IF(SUMIF(data2!$A$2:$A$20003,$E98,data2!P$2:P$20003)=0,"",SUMIF(data2!$A$2:$A$20003,$E98,data2!P$2:P$20003)))),0)</f>
        <v/>
      </c>
      <c r="O98" s="94" t="str">
        <f>IFERROR(IF(E$1="","",(IF(SUMIF(data2!$A$2:$A$20003,$E98,data2!Q$2:Q$20003)=0,"",SUMIF(data2!$A$2:$A$20003,$E98,data2!Q$2:Q$20003)))),0)</f>
        <v/>
      </c>
    </row>
    <row r="99" spans="2:26" x14ac:dyDescent="0.3">
      <c r="B99" t="s">
        <v>44218</v>
      </c>
      <c r="C99" t="str">
        <f>B99&amp;4</f>
        <v>CPP-FV4</v>
      </c>
      <c r="D99" t="s">
        <v>45447</v>
      </c>
      <c r="E99" t="str">
        <f t="shared" si="2"/>
        <v>Medstar GeorgetownCPP-FV CombinedAug-24</v>
      </c>
      <c r="F99" t="s">
        <v>45379</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2" t="str">
        <f>IFERROR(IF(E$1="","",(IF(SUMIF(data2!$A$2:$A$30003,$E99,data2!F$2:F$30003)=0,"",SUMIF(data2!$A$2:$A$30003,$E99,data2!F$2:F$30003)))),0)</f>
        <v/>
      </c>
      <c r="L99" s="92" t="str">
        <f>IFERROR(IF(E$1="","",(IF(SUMIF(data2!$A$2:$A$30003,$E99,data2!G$2:G$30003)=0,"",SUMIF(data2!$A$2:$A$30003,$E99,data2!G$2:G$30003)))),0)</f>
        <v/>
      </c>
      <c r="M99" s="8">
        <f>IFERROR(IF(E$1="","",(IF(SUMIF(data2!$A$2:$A$30003,$E99,data2!P$2:P$30003)=0,"",SUMIF(data2!$A$2:$A$30003,$E99,data2!P$2:P$30003)))/IF(SUMIF(data2!$A$2:$A$30003,$E99,data2!Q$2:Q$30003)=0,"",SUMIF(data2!$A$2:$A$30003,$E99,data2!Q$2:Q$30003))),0)</f>
        <v>0</v>
      </c>
      <c r="N99" s="94" t="str">
        <f>IFERROR(IF(E$1="","",(IF(SUMIF(data2!$A$2:$A$20003,$E99,data2!P$2:P$20003)=0,"",SUMIF(data2!$A$2:$A$20003,$E99,data2!P$2:P$20003)))),0)</f>
        <v/>
      </c>
      <c r="O99" s="94" t="str">
        <f>IFERROR(IF(E$1="","",(IF(SUMIF(data2!$A$2:$A$20003,$E99,data2!Q$2:Q$20003)=0,"",SUMIF(data2!$A$2:$A$20003,$E99,data2!Q$2:Q$20003)))),0)</f>
        <v/>
      </c>
    </row>
    <row r="100" spans="2:26" x14ac:dyDescent="0.3">
      <c r="B100" t="s">
        <v>44218</v>
      </c>
      <c r="C100" t="str">
        <f>B100&amp;5</f>
        <v>CPP-FV5</v>
      </c>
      <c r="D100" t="s">
        <v>45448</v>
      </c>
      <c r="E100" t="str">
        <f t="shared" si="2"/>
        <v>PIECECPP-FV CombinedAug-24</v>
      </c>
      <c r="F100" t="s">
        <v>44356</v>
      </c>
      <c r="G100" s="8">
        <f>IFERROR(IF(E$1="","",(IF(SUMIF(data2!$A$2:$A$30003,$E100,data2!I$2:I$30003)=0,"",SUMIF(data2!$A$2:$A$30003,$E100,data2!I$2:I$30003)))/IF(SUMIF(data2!$A$2:$A$30003,$E100,data2!J$2:J$30003)=0,"",SUMIF(data2!$A$2:$A$30003,$E100,data2!J$2:J$30003))),0)</f>
        <v>0.2</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v>
      </c>
      <c r="K100" s="92">
        <f>IFERROR(IF(E$1="","",(IF(SUMIF(data2!$A$2:$A$30003,$E100,data2!F$2:F$30003)=0,"",SUMIF(data2!$A$2:$A$30003,$E100,data2!F$2:F$30003)))),0)</f>
        <v>3</v>
      </c>
      <c r="L100" s="92">
        <f>IFERROR(IF(E$1="","",(IF(SUMIF(data2!$A$2:$A$30003,$E100,data2!G$2:G$30003)=0,"",SUMIF(data2!$A$2:$A$30003,$E100,data2!G$2:G$30003)))),0)</f>
        <v>3</v>
      </c>
      <c r="M100" s="8">
        <f>IFERROR(IF(E$1="","",(IF(SUMIF(data2!$A$2:$A$30003,$E100,data2!P$2:P$30003)=0,"",SUMIF(data2!$A$2:$A$30003,$E100,data2!P$2:P$30003)))/IF(SUMIF(data2!$A$2:$A$30003,$E100,data2!Q$2:Q$30003)=0,"",SUMIF(data2!$A$2:$A$30003,$E100,data2!Q$2:Q$30003))),0)</f>
        <v>1</v>
      </c>
      <c r="N100" s="94" t="str">
        <f>IFERROR(IF(E$1="","",(IF(SUMIF(data2!$A$2:$A$20003,$E100,data2!P$2:P$20003)=0,"",SUMIF(data2!$A$2:$A$20003,$E100,data2!P$2:P$20003)))),0)</f>
        <v/>
      </c>
      <c r="O100" s="94" t="str">
        <f>IFERROR(IF(E$1="","",(IF(SUMIF(data2!$A$2:$A$20003,$E100,data2!Q$2:Q$20003)=0,"",SUMIF(data2!$A$2:$A$20003,$E100,data2!Q$2:Q$20003)))),0)</f>
        <v/>
      </c>
    </row>
    <row r="101" spans="2:26" x14ac:dyDescent="0.3">
      <c r="B101" t="s">
        <v>44218</v>
      </c>
      <c r="C101" t="str">
        <f>B101&amp;6</f>
        <v>CPP-FV6</v>
      </c>
      <c r="D101" t="s">
        <v>45449</v>
      </c>
      <c r="E101" t="str">
        <f t="shared" si="2"/>
        <v>Community ConnectionsCPP-FV CombinedAug-24</v>
      </c>
      <c r="F101" t="s">
        <v>45348</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2" t="str">
        <f>IFERROR(IF(E$1="","",(IF(SUMIF(data2!$A$2:$A$30003,$E101,data2!F$2:F$30003)=0,"",SUMIF(data2!$A$2:$A$30003,$E101,data2!F$2:F$30003)))),0)</f>
        <v/>
      </c>
      <c r="L101" s="92"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4" t="str">
        <f>IFERROR(IF(E$1="","",(IF(SUMIF(data2!$A$2:$A$20003,$E101,data2!P$2:P$20003)=0,"",SUMIF(data2!$A$2:$A$20003,$E101,data2!P$2:P$20003)))),0)</f>
        <v/>
      </c>
      <c r="O101" s="94" t="str">
        <f>IFERROR(IF(E$1="","",(IF(SUMIF(data2!$A$2:$A$20003,$E101,data2!Q$2:Q$20003)=0,"",SUMIF(data2!$A$2:$A$20003,$E101,data2!Q$2:Q$20003)))),0)</f>
        <v/>
      </c>
    </row>
    <row r="102" spans="2:26" x14ac:dyDescent="0.3">
      <c r="B102" t="s">
        <v>44238</v>
      </c>
      <c r="C102" t="str">
        <f>B102&amp;1</f>
        <v>PCIT1</v>
      </c>
      <c r="D102" t="s">
        <v>45450</v>
      </c>
      <c r="E102" t="str">
        <f t="shared" si="2"/>
        <v>Community ConnectionsPCIT CombinedAug-24</v>
      </c>
      <c r="F102" t="s">
        <v>45348</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2" t="str">
        <f>IFERROR(IF(E$1="","",(IF(SUMIF(data2!$A$2:$A$30003,$E102,data2!F$2:F$30003)=0,"",SUMIF(data2!$A$2:$A$30003,$E102,data2!F$2:F$30003)))),0)</f>
        <v/>
      </c>
      <c r="L102" s="92"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4" t="str">
        <f>IFERROR(IF(E$1="","",(IF(SUMIF(data2!$A$2:$A$20003,$E102,data2!P$2:P$20003)=0,"",SUMIF(data2!$A$2:$A$20003,$E102,data2!P$2:P$20003)))),0)</f>
        <v/>
      </c>
      <c r="O102" s="94" t="str">
        <f>IFERROR(IF(E$1="","",(IF(SUMIF(data2!$A$2:$A$20003,$E102,data2!Q$2:Q$20003)=0,"",SUMIF(data2!$A$2:$A$20003,$E102,data2!Q$2:Q$20003)))),0)</f>
        <v/>
      </c>
    </row>
    <row r="103" spans="2:26" x14ac:dyDescent="0.3">
      <c r="B103" t="s">
        <v>44238</v>
      </c>
      <c r="C103" t="str">
        <f>B103&amp;2</f>
        <v>PCIT2</v>
      </c>
      <c r="D103" t="s">
        <v>45451</v>
      </c>
      <c r="E103" t="str">
        <f t="shared" si="2"/>
        <v>Marys CenterPCIT CombinedAug-24</v>
      </c>
      <c r="F103" t="s">
        <v>45373</v>
      </c>
      <c r="G103" s="8">
        <f>IFERROR(IF(E$1="","",(IF(SUMIF(data2!$A$2:$A$30003,$E103,data2!I$2:I$30003)=0,"",SUMIF(data2!$A$2:$A$30003,$E103,data2!I$2:I$30003)))/IF(SUMIF(data2!$A$2:$A$30003,$E103,data2!J$2:J$30003)=0,"",SUMIF(data2!$A$2:$A$30003,$E103,data2!J$2:J$30003))),0)</f>
        <v>0.54545454545454541</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1</v>
      </c>
      <c r="K103" s="92">
        <f>IFERROR(IF(E$1="","",(IF(SUMIF(data2!$A$2:$A$30003,$E103,data2!F$2:F$30003)=0,"",SUMIF(data2!$A$2:$A$30003,$E103,data2!F$2:F$30003)))),0)</f>
        <v>2</v>
      </c>
      <c r="L103" s="92">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4" t="str">
        <f>IFERROR(IF(E$1="","",(IF(SUMIF(data2!$A$2:$A$20003,$E103,data2!P$2:P$20003)=0,"",SUMIF(data2!$A$2:$A$20003,$E103,data2!P$2:P$20003)))),0)</f>
        <v/>
      </c>
      <c r="O103" s="94" t="str">
        <f>IFERROR(IF(E$1="","",(IF(SUMIF(data2!$A$2:$A$20003,$E103,data2!Q$2:Q$20003)=0,"",SUMIF(data2!$A$2:$A$20003,$E103,data2!Q$2:Q$20003)))),0)</f>
        <v/>
      </c>
    </row>
    <row r="104" spans="2:26" x14ac:dyDescent="0.3">
      <c r="B104" t="s">
        <v>44238</v>
      </c>
      <c r="C104" t="str">
        <f>B104&amp;3</f>
        <v>PCIT3</v>
      </c>
      <c r="D104" t="s">
        <v>45452</v>
      </c>
      <c r="E104" t="str">
        <f t="shared" si="2"/>
        <v>Medstar GeorgetownPCIT CombinedAug-24</v>
      </c>
      <c r="F104" t="s">
        <v>45379</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2" t="str">
        <f>IFERROR(IF(E$1="","",(IF(SUMIF(data2!$A$2:$A$30003,$E104,data2!F$2:F$30003)=0,"",SUMIF(data2!$A$2:$A$30003,$E104,data2!F$2:F$30003)))),0)</f>
        <v/>
      </c>
      <c r="L104" s="92"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4" t="str">
        <f>IFERROR(IF(E$1="","",(IF(SUMIF(data2!$A$2:$A$20003,$E104,data2!P$2:P$20003)=0,"",SUMIF(data2!$A$2:$A$20003,$E104,data2!P$2:P$20003)))),0)</f>
        <v/>
      </c>
      <c r="O104" s="94" t="str">
        <f>IFERROR(IF(E$1="","",(IF(SUMIF(data2!$A$2:$A$20003,$E104,data2!Q$2:Q$20003)=0,"",SUMIF(data2!$A$2:$A$20003,$E104,data2!Q$2:Q$20003)))),0)</f>
        <v/>
      </c>
    </row>
    <row r="105" spans="2:26" x14ac:dyDescent="0.3">
      <c r="B105" t="s">
        <v>44238</v>
      </c>
      <c r="C105" t="str">
        <f>B105&amp;4</f>
        <v>PCIT4</v>
      </c>
      <c r="D105" t="s">
        <v>45453</v>
      </c>
      <c r="E105" t="str">
        <f t="shared" si="2"/>
        <v>PIECEPCIT CombinedAug-24</v>
      </c>
      <c r="F105" t="s">
        <v>44356</v>
      </c>
      <c r="G105" s="8">
        <f>IFERROR(IF(E$1="","",(IF(SUMIF(data2!$A$2:$A$30003,$E105,data2!I$2:I$30003)=0,"",SUMIF(data2!$A$2:$A$30003,$E105,data2!I$2:I$30003)))/IF(SUMIF(data2!$A$2:$A$30003,$E105,data2!J$2:J$30003)=0,"",SUMIF(data2!$A$2:$A$30003,$E105,data2!J$2:J$30003))),0)</f>
        <v>0.14285714285714285</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0.75</v>
      </c>
      <c r="K105" s="92">
        <f>IFERROR(IF(E$1="","",(IF(SUMIF(data2!$A$2:$A$30003,$E105,data2!F$2:F$30003)=0,"",SUMIF(data2!$A$2:$A$30003,$E105,data2!F$2:F$30003)))),0)</f>
        <v>1.5</v>
      </c>
      <c r="L105" s="92">
        <f>IFERROR(IF(E$1="","",(IF(SUMIF(data2!$A$2:$A$30003,$E105,data2!G$2:G$30003)=0,"",SUMIF(data2!$A$2:$A$30003,$E105,data2!G$2:G$30003)))),0)</f>
        <v>2</v>
      </c>
      <c r="M105" s="8">
        <f>IFERROR(IF(E$1="","",(IF(SUMIF(data2!$A$2:$A$30003,$E105,data2!P$2:P$30003)=0,"",SUMIF(data2!$A$2:$A$30003,$E105,data2!P$2:P$30003)))/IF(SUMIF(data2!$A$2:$A$30003,$E105,data2!Q$2:Q$30003)=0,"",SUMIF(data2!$A$2:$A$30003,$E105,data2!Q$2:Q$30003))),0)</f>
        <v>0</v>
      </c>
      <c r="N105" s="94" t="str">
        <f>IFERROR(IF(E$1="","",(IF(SUMIF(data2!$A$2:$A$20003,$E105,data2!P$2:P$20003)=0,"",SUMIF(data2!$A$2:$A$20003,$E105,data2!P$2:P$20003)))),0)</f>
        <v/>
      </c>
      <c r="O105" s="94" t="str">
        <f>IFERROR(IF(E$1="","",(IF(SUMIF(data2!$A$2:$A$20003,$E105,data2!Q$2:Q$20003)=0,"",SUMIF(data2!$A$2:$A$20003,$E105,data2!Q$2:Q$20003)))),0)</f>
        <v/>
      </c>
    </row>
    <row r="106" spans="2:26" x14ac:dyDescent="0.3">
      <c r="B106" t="s">
        <v>44242</v>
      </c>
      <c r="C106" t="s">
        <v>44796</v>
      </c>
      <c r="D106" t="s">
        <v>45454</v>
      </c>
      <c r="E106" t="str">
        <f t="shared" si="2"/>
        <v>Marys CenterPCIT-T CombinedAug-24</v>
      </c>
      <c r="F106" t="s">
        <v>45373</v>
      </c>
      <c r="G106" s="8">
        <f>IFERROR(IF(E$1="","",(IF(SUMIF(data2!$A$2:$A$30003,$E106,data2!I$2:I$30003)=0,"",SUMIF(data2!$A$2:$A$30003,$E106,data2!I$2:I$30003)))/IF(SUMIF(data2!$A$2:$A$30003,$E106,data2!J$2:J$30003)=0,"",SUMIF(data2!$A$2:$A$30003,$E106,data2!J$2:J$30003))),0)</f>
        <v>0.1111111111111111</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0.75</v>
      </c>
      <c r="K106" s="92">
        <f>IFERROR(IF(E$1="","",(IF(SUMIF(data2!$A$2:$A$30003,$E106,data2!F$2:F$30003)=0,"",SUMIF(data2!$A$2:$A$30003,$E106,data2!F$2:F$30003)))),0)</f>
        <v>1.5</v>
      </c>
      <c r="L106" s="92">
        <f>IFERROR(IF(E$1="","",(IF(SUMIF(data2!$A$2:$A$30003,$E106,data2!G$2:G$30003)=0,"",SUMIF(data2!$A$2:$A$30003,$E106,data2!G$2:G$30003)))),0)</f>
        <v>2</v>
      </c>
      <c r="M106" s="8">
        <f>IFERROR(IF(E$1="","",(IF(SUMIF(data2!$A$2:$A$30003,$E106,data2!P$2:P$30003)=0,"",SUMIF(data2!$A$2:$A$30003,$E106,data2!P$2:P$30003)))/IF(SUMIF(data2!$A$2:$A$30003,$E106,data2!Q$2:Q$30003)=0,"",SUMIF(data2!$A$2:$A$30003,$E106,data2!Q$2:Q$30003))),0)</f>
        <v>1</v>
      </c>
      <c r="N106" s="94" t="str">
        <f>IFERROR(IF(E$1="","",(IF(SUMIF(data2!$A$2:$A$20003,$E106,data2!P$2:P$20003)=0,"",SUMIF(data2!$A$2:$A$20003,$E106,data2!P$2:P$20003)))),0)</f>
        <v/>
      </c>
      <c r="O106" s="94" t="str">
        <f>IFERROR(IF(E$1="","",(IF(SUMIF(data2!$A$2:$A$20003,$E106,data2!Q$2:Q$20003)=0,"",SUMIF(data2!$A$2:$A$20003,$E106,data2!Q$2:Q$20003)))),0)</f>
        <v/>
      </c>
    </row>
    <row r="107" spans="2:26" x14ac:dyDescent="0.3">
      <c r="B107" t="s">
        <v>44242</v>
      </c>
      <c r="C107" t="s">
        <v>44798</v>
      </c>
      <c r="D107" t="s">
        <v>45455</v>
      </c>
      <c r="E107" t="str">
        <f t="shared" si="2"/>
        <v>PIECEPCIT-T CombinedAug-24</v>
      </c>
      <c r="F107" t="s">
        <v>44356</v>
      </c>
      <c r="G107" s="8">
        <f>IFERROR(IF(E$1="","",(IF(SUMIF(data2!$A$2:$A$30003,$E107,data2!I$2:I$30003)=0,"",SUMIF(data2!$A$2:$A$30003,$E107,data2!I$2:I$30003)))/IF(SUMIF(data2!$A$2:$A$30003,$E107,data2!J$2:J$30003)=0,"",SUMIF(data2!$A$2:$A$30003,$E107,data2!J$2:J$30003))),0)</f>
        <v>0.14285714285714285</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2">
        <f>IFERROR(IF(E$1="","",(IF(SUMIF(data2!$A$2:$A$30003,$E107,data2!F$2:F$30003)=0,"",SUMIF(data2!$A$2:$A$30003,$E107,data2!F$2:F$30003)))),0)</f>
        <v>1.5</v>
      </c>
      <c r="L107" s="92">
        <f>IFERROR(IF(E$1="","",(IF(SUMIF(data2!$A$2:$A$30003,$E107,data2!G$2:G$30003)=0,"",SUMIF(data2!$A$2:$A$30003,$E107,data2!G$2:G$30003)))),0)</f>
        <v>1.5</v>
      </c>
      <c r="M107" s="8">
        <f>IFERROR(IF(E$1="","",(IF(SUMIF(data2!$A$2:$A$30003,$E107,data2!P$2:P$30003)=0,"",SUMIF(data2!$A$2:$A$30003,$E107,data2!P$2:P$30003)))/IF(SUMIF(data2!$A$2:$A$30003,$E107,data2!Q$2:Q$30003)=0,"",SUMIF(data2!$A$2:$A$30003,$E107,data2!Q$2:Q$30003))),0)</f>
        <v>0</v>
      </c>
      <c r="N107" s="94" t="str">
        <f>IFERROR(IF(E$1="","",(IF(SUMIF(data2!$A$2:$A$20003,$E107,data2!P$2:P$20003)=0,"",SUMIF(data2!$A$2:$A$20003,$E107,data2!P$2:P$20003)))),0)</f>
        <v/>
      </c>
      <c r="O107" s="94" t="str">
        <f>IFERROR(IF(E$1="","",(IF(SUMIF(data2!$A$2:$A$20003,$E107,data2!Q$2:Q$20003)=0,"",SUMIF(data2!$A$2:$A$20003,$E107,data2!Q$2:Q$20003)))),0)</f>
        <v/>
      </c>
    </row>
    <row r="108" spans="2:26" x14ac:dyDescent="0.3">
      <c r="G108" s="8"/>
      <c r="H108" s="6"/>
      <c r="I108" s="6"/>
      <c r="J108" s="8"/>
      <c r="K108" s="92"/>
      <c r="L108" s="92"/>
      <c r="M108" s="8"/>
      <c r="N108" s="94"/>
      <c r="O108" s="94"/>
    </row>
    <row r="109" spans="2:26" x14ac:dyDescent="0.3">
      <c r="G109" s="8"/>
      <c r="H109" s="6"/>
      <c r="I109" s="6"/>
      <c r="J109" s="8"/>
      <c r="K109" s="92"/>
      <c r="L109" s="92"/>
      <c r="M109" s="8"/>
      <c r="N109" s="94"/>
      <c r="O109" s="94"/>
    </row>
    <row r="110" spans="2:26" x14ac:dyDescent="0.3">
      <c r="G110" s="8"/>
      <c r="H110" s="8"/>
      <c r="I110" s="8"/>
    </row>
    <row r="111" spans="2:26" ht="26.4" thickBot="1" x14ac:dyDescent="0.55000000000000004">
      <c r="D111" s="274" t="s">
        <v>21</v>
      </c>
      <c r="E111" s="274"/>
      <c r="F111" s="274"/>
      <c r="G111" s="274"/>
      <c r="H111" s="274"/>
      <c r="I111" s="93"/>
      <c r="J111" s="93"/>
      <c r="K111" s="8"/>
      <c r="L111" s="274" t="s">
        <v>19</v>
      </c>
      <c r="M111" s="274"/>
      <c r="N111" s="274"/>
      <c r="O111" s="274"/>
      <c r="P111" s="274"/>
      <c r="T111" s="274" t="s">
        <v>22</v>
      </c>
      <c r="U111" s="274"/>
      <c r="V111" s="274"/>
      <c r="W111" s="274"/>
      <c r="X111" s="274"/>
      <c r="Y111" s="274"/>
      <c r="Z111" s="274"/>
    </row>
    <row r="112" spans="2:26" x14ac:dyDescent="0.3">
      <c r="D112" s="76"/>
      <c r="E112" s="77" t="s">
        <v>45456</v>
      </c>
      <c r="F112" s="77"/>
      <c r="G112" s="77"/>
      <c r="H112" s="77" t="s">
        <v>60</v>
      </c>
      <c r="I112" s="77" t="s">
        <v>61</v>
      </c>
      <c r="J112" s="78"/>
      <c r="K112" s="8"/>
      <c r="L112" s="76"/>
      <c r="M112" s="77" t="s">
        <v>45457</v>
      </c>
      <c r="N112" s="77"/>
      <c r="O112" s="77"/>
      <c r="P112" s="77" t="s">
        <v>57</v>
      </c>
      <c r="Q112" s="77" t="s">
        <v>44159</v>
      </c>
      <c r="R112" s="78"/>
      <c r="T112" s="76"/>
      <c r="U112" s="77" t="s">
        <v>45458</v>
      </c>
      <c r="V112" s="77"/>
      <c r="W112" s="77"/>
      <c r="X112" s="77" t="s">
        <v>45459</v>
      </c>
      <c r="Y112" s="77" t="s">
        <v>44182</v>
      </c>
      <c r="Z112" s="78"/>
    </row>
    <row r="113" spans="4:26" x14ac:dyDescent="0.3">
      <c r="D113" s="79"/>
      <c r="E113" s="37" t="str">
        <f>E4</f>
        <v>AllAll CombinedAug-24</v>
      </c>
      <c r="F113" s="80" t="str">
        <f>F4</f>
        <v>All</v>
      </c>
      <c r="G113" s="81">
        <f>G4</f>
        <v>0.61228813559322037</v>
      </c>
      <c r="H113" s="89" t="str">
        <f>H4</f>
        <v/>
      </c>
      <c r="I113" s="89" t="str">
        <f>I4</f>
        <v/>
      </c>
      <c r="J113" s="82"/>
      <c r="K113" s="8"/>
      <c r="L113" s="79"/>
      <c r="M113" s="37" t="str">
        <f>E113</f>
        <v>AllAll CombinedAug-24</v>
      </c>
      <c r="N113" s="37" t="str">
        <f>F113</f>
        <v>All</v>
      </c>
      <c r="O113" s="81">
        <f>J4</f>
        <v>0.71764705882352942</v>
      </c>
      <c r="P113" s="89" t="str">
        <f>K4</f>
        <v/>
      </c>
      <c r="Q113" s="89" t="str">
        <f>L4</f>
        <v/>
      </c>
      <c r="R113" s="82"/>
      <c r="T113" s="79"/>
      <c r="U113" s="37" t="str">
        <f t="shared" ref="U113:U126" si="3">M113</f>
        <v>AllAll CombinedAug-24</v>
      </c>
      <c r="V113" s="37" t="str">
        <f t="shared" ref="V113:V126" si="4">N113</f>
        <v>All</v>
      </c>
      <c r="W113" s="81">
        <f>M4</f>
        <v>0.62857142857142856</v>
      </c>
      <c r="X113" s="89" t="str">
        <f>N4</f>
        <v/>
      </c>
      <c r="Y113" s="89" t="str">
        <f>O4</f>
        <v/>
      </c>
      <c r="Z113" s="82"/>
    </row>
    <row r="114" spans="4:26" x14ac:dyDescent="0.3">
      <c r="D114" s="79">
        <f t="shared" ref="D114:D125" si="5">RANK(G114,G$114:G$126,0)</f>
        <v>10</v>
      </c>
      <c r="E114" s="37" t="str">
        <f t="shared" ref="E114:F126" si="6">E5</f>
        <v>All ABC ProvidersABC CombinedAug-24</v>
      </c>
      <c r="F114" s="80" t="str">
        <f t="shared" si="6"/>
        <v>ABC</v>
      </c>
      <c r="G114" s="81">
        <f>G5+0.000011</f>
        <v>1.1E-5</v>
      </c>
      <c r="H114" s="89" t="str">
        <f t="shared" ref="H114:I117" si="7">H5</f>
        <v/>
      </c>
      <c r="I114" s="89" t="str">
        <f t="shared" si="7"/>
        <v/>
      </c>
      <c r="J114" s="82"/>
      <c r="K114" s="8"/>
      <c r="L114" s="79">
        <f t="shared" ref="L114:L126" si="8">RANK(O114,O$114:O$126,0)</f>
        <v>13</v>
      </c>
      <c r="M114" s="37" t="str">
        <f>E114</f>
        <v>All ABC ProvidersABC CombinedAug-24</v>
      </c>
      <c r="N114" s="37" t="str">
        <f>F114</f>
        <v>ABC</v>
      </c>
      <c r="O114" s="81">
        <f>J5+0.000001</f>
        <v>9.9999999999999995E-7</v>
      </c>
      <c r="P114" s="89" t="str">
        <f t="shared" ref="P114:Q117" si="9">K5</f>
        <v/>
      </c>
      <c r="Q114" s="89" t="str">
        <f t="shared" si="9"/>
        <v/>
      </c>
      <c r="R114" s="82"/>
      <c r="T114" s="79">
        <f t="shared" ref="T114:T126" si="10">RANK(W114,W$114:W$126,0)</f>
        <v>13</v>
      </c>
      <c r="U114" s="37" t="str">
        <f t="shared" si="3"/>
        <v>All ABC ProvidersABC CombinedAug-24</v>
      </c>
      <c r="V114" s="37" t="str">
        <f t="shared" si="4"/>
        <v>ABC</v>
      </c>
      <c r="W114" s="81">
        <f>M5+0.000001</f>
        <v>9.9999999999999995E-7</v>
      </c>
      <c r="X114" s="89" t="str">
        <f t="shared" ref="X114:Y117" si="11">N5</f>
        <v/>
      </c>
      <c r="Y114" s="89" t="str">
        <f t="shared" si="11"/>
        <v/>
      </c>
      <c r="Z114" s="82"/>
    </row>
    <row r="115" spans="4:26" x14ac:dyDescent="0.3">
      <c r="D115" s="79">
        <f t="shared" si="5"/>
        <v>13</v>
      </c>
      <c r="E115" s="37" t="str">
        <f t="shared" si="6"/>
        <v>All A-CRA ProvidersA-CRA CombinedAug-24</v>
      </c>
      <c r="F115" s="80" t="str">
        <f t="shared" si="6"/>
        <v>*A-CRA</v>
      </c>
      <c r="G115" s="81">
        <f>G6+0.000001</f>
        <v>9.9999999999999995E-7</v>
      </c>
      <c r="H115" s="89" t="str">
        <f t="shared" si="7"/>
        <v/>
      </c>
      <c r="I115" s="89" t="str">
        <f t="shared" si="7"/>
        <v/>
      </c>
      <c r="J115" s="82"/>
      <c r="K115" s="8"/>
      <c r="L115" s="79">
        <f t="shared" si="8"/>
        <v>12</v>
      </c>
      <c r="M115" s="37" t="str">
        <f t="shared" ref="M115:M125" si="12">E115</f>
        <v>All A-CRA ProvidersA-CRA CombinedAug-24</v>
      </c>
      <c r="N115" s="37" t="str">
        <f t="shared" ref="N115:N125" si="13">F115</f>
        <v>*A-CRA</v>
      </c>
      <c r="O115" s="81">
        <f>J6+0.000002</f>
        <v>1.9999999999999999E-6</v>
      </c>
      <c r="P115" s="89" t="str">
        <f t="shared" si="9"/>
        <v/>
      </c>
      <c r="Q115" s="89" t="str">
        <f t="shared" si="9"/>
        <v/>
      </c>
      <c r="R115" s="82"/>
      <c r="T115" s="79">
        <f t="shared" si="10"/>
        <v>12</v>
      </c>
      <c r="U115" s="37" t="str">
        <f t="shared" si="3"/>
        <v>All A-CRA ProvidersA-CRA CombinedAug-24</v>
      </c>
      <c r="V115" s="37" t="str">
        <f t="shared" si="4"/>
        <v>*A-CRA</v>
      </c>
      <c r="W115" s="81">
        <f>M6+0.000002</f>
        <v>1.9999999999999999E-6</v>
      </c>
      <c r="X115" s="89" t="str">
        <f t="shared" si="11"/>
        <v/>
      </c>
      <c r="Y115" s="89" t="str">
        <f t="shared" si="11"/>
        <v/>
      </c>
      <c r="Z115" s="82"/>
    </row>
    <row r="116" spans="4:26" x14ac:dyDescent="0.3">
      <c r="D116" s="79">
        <f t="shared" si="5"/>
        <v>8</v>
      </c>
      <c r="E116" s="37" t="str">
        <f t="shared" si="6"/>
        <v>All CPP-FV ProvidersCPP-FV CombinedAug-24</v>
      </c>
      <c r="F116" s="80" t="str">
        <f t="shared" si="6"/>
        <v>CPP-FV</v>
      </c>
      <c r="G116" s="81">
        <f>G7+0.000002</f>
        <v>0.33333533333333332</v>
      </c>
      <c r="H116" s="89" t="str">
        <f t="shared" si="7"/>
        <v/>
      </c>
      <c r="I116" s="89" t="str">
        <f t="shared" si="7"/>
        <v/>
      </c>
      <c r="J116" s="82"/>
      <c r="K116" s="8"/>
      <c r="L116" s="79">
        <f t="shared" si="8"/>
        <v>1</v>
      </c>
      <c r="M116" s="37" t="str">
        <f t="shared" si="12"/>
        <v>All CPP-FV ProvidersCPP-FV CombinedAug-24</v>
      </c>
      <c r="N116" s="37" t="str">
        <f t="shared" si="13"/>
        <v>CPP-FV</v>
      </c>
      <c r="O116" s="81">
        <f>J7+0.000003</f>
        <v>1.125003</v>
      </c>
      <c r="P116" s="89" t="str">
        <f t="shared" si="9"/>
        <v/>
      </c>
      <c r="Q116" s="89" t="str">
        <f t="shared" si="9"/>
        <v/>
      </c>
      <c r="R116" s="82"/>
      <c r="T116" s="79">
        <f t="shared" si="10"/>
        <v>3</v>
      </c>
      <c r="U116" s="37" t="str">
        <f t="shared" si="3"/>
        <v>All CPP-FV ProvidersCPP-FV CombinedAug-24</v>
      </c>
      <c r="V116" s="37" t="str">
        <f t="shared" si="4"/>
        <v>CPP-FV</v>
      </c>
      <c r="W116" s="81">
        <f>M7+0.000003</f>
        <v>1.000003</v>
      </c>
      <c r="X116" s="89" t="str">
        <f t="shared" si="11"/>
        <v/>
      </c>
      <c r="Y116" s="89" t="str">
        <f t="shared" si="11"/>
        <v/>
      </c>
      <c r="Z116" s="82"/>
    </row>
    <row r="117" spans="4:26" x14ac:dyDescent="0.3">
      <c r="D117" s="79">
        <f t="shared" si="5"/>
        <v>3</v>
      </c>
      <c r="E117" s="37" t="str">
        <f t="shared" si="6"/>
        <v>All FFT ProvidersFFT CombinedAug-24</v>
      </c>
      <c r="F117" s="80" t="str">
        <f t="shared" si="6"/>
        <v>FFT</v>
      </c>
      <c r="G117" s="81">
        <f>G8+0.000003</f>
        <v>0.73333633333333326</v>
      </c>
      <c r="H117" s="89" t="str">
        <f t="shared" si="7"/>
        <v/>
      </c>
      <c r="I117" s="89" t="str">
        <f t="shared" si="7"/>
        <v/>
      </c>
      <c r="J117" s="82"/>
      <c r="K117" s="8"/>
      <c r="L117" s="79">
        <f t="shared" si="8"/>
        <v>5</v>
      </c>
      <c r="M117" s="37" t="str">
        <f t="shared" si="12"/>
        <v>All FFT ProvidersFFT CombinedAug-24</v>
      </c>
      <c r="N117" s="37" t="str">
        <f t="shared" si="13"/>
        <v>FFT</v>
      </c>
      <c r="O117" s="81">
        <f>J8+0.000004</f>
        <v>0.625004</v>
      </c>
      <c r="P117" s="89" t="str">
        <f t="shared" si="9"/>
        <v/>
      </c>
      <c r="Q117" s="89" t="str">
        <f t="shared" si="9"/>
        <v/>
      </c>
      <c r="R117" s="82"/>
      <c r="T117" s="79">
        <f t="shared" si="10"/>
        <v>7</v>
      </c>
      <c r="U117" s="37" t="str">
        <f t="shared" si="3"/>
        <v>All FFT ProvidersFFT CombinedAug-24</v>
      </c>
      <c r="V117" s="37" t="str">
        <f t="shared" si="4"/>
        <v>FFT</v>
      </c>
      <c r="W117" s="81">
        <f>M8+0.000004</f>
        <v>0.33333733333333332</v>
      </c>
      <c r="X117" s="89" t="str">
        <f t="shared" si="11"/>
        <v/>
      </c>
      <c r="Y117" s="89" t="str">
        <f t="shared" si="11"/>
        <v/>
      </c>
      <c r="Z117" s="82"/>
    </row>
    <row r="118" spans="4:26" x14ac:dyDescent="0.3">
      <c r="D118" s="79">
        <f t="shared" si="5"/>
        <v>2</v>
      </c>
      <c r="E118" s="37" t="str">
        <f t="shared" si="6"/>
        <v>All IHCBS ProvidersIHCBS CombinedAug-24</v>
      </c>
      <c r="F118" s="80" t="str">
        <f t="shared" si="6"/>
        <v>IHCBS</v>
      </c>
      <c r="G118" s="81">
        <f>G9+0.000012</f>
        <v>1.1562619999999999</v>
      </c>
      <c r="H118" s="89"/>
      <c r="I118" s="89"/>
      <c r="J118" s="82"/>
      <c r="K118" s="8"/>
      <c r="L118" s="79">
        <f t="shared" si="8"/>
        <v>6</v>
      </c>
      <c r="M118" s="37" t="str">
        <f t="shared" si="12"/>
        <v>All IHCBS ProvidersIHCBS CombinedAug-24</v>
      </c>
      <c r="N118" s="37" t="str">
        <f t="shared" si="13"/>
        <v>IHCBS</v>
      </c>
      <c r="O118" s="81">
        <f>J9+0.000012</f>
        <v>0.61539661538461543</v>
      </c>
      <c r="P118" s="89"/>
      <c r="Q118" s="89"/>
      <c r="R118" s="82"/>
      <c r="T118" s="79">
        <f t="shared" si="10"/>
        <v>4</v>
      </c>
      <c r="U118" s="37" t="str">
        <f t="shared" si="3"/>
        <v>All IHCBS ProvidersIHCBS CombinedAug-24</v>
      </c>
      <c r="V118" s="37" t="str">
        <f t="shared" si="4"/>
        <v>IHCBS</v>
      </c>
      <c r="W118" s="81">
        <f>M9+0.000013</f>
        <v>0.66667966666666667</v>
      </c>
      <c r="X118" s="89"/>
      <c r="Y118" s="89"/>
      <c r="Z118" s="82"/>
    </row>
    <row r="119" spans="4:26" x14ac:dyDescent="0.3">
      <c r="D119" s="79">
        <f t="shared" si="5"/>
        <v>1</v>
      </c>
      <c r="E119" s="37" t="str">
        <f t="shared" si="6"/>
        <v>All MST ProvidersMST CombinedAug-24</v>
      </c>
      <c r="F119" s="80" t="str">
        <f t="shared" si="6"/>
        <v>MST</v>
      </c>
      <c r="G119" s="81">
        <f>G10+0.000004</f>
        <v>1.2000039999999998</v>
      </c>
      <c r="H119" s="89" t="str">
        <f t="shared" ref="H119:I126" si="14">H10</f>
        <v/>
      </c>
      <c r="I119" s="89" t="str">
        <f t="shared" si="14"/>
        <v/>
      </c>
      <c r="J119" s="82"/>
      <c r="K119" s="8"/>
      <c r="L119" s="79">
        <f t="shared" si="8"/>
        <v>8</v>
      </c>
      <c r="M119" s="37" t="str">
        <f t="shared" si="12"/>
        <v>All MST ProvidersMST CombinedAug-24</v>
      </c>
      <c r="N119" s="37" t="str">
        <f t="shared" si="13"/>
        <v>MST</v>
      </c>
      <c r="O119" s="81">
        <f>J10+0.000005</f>
        <v>0.50000500000000003</v>
      </c>
      <c r="P119" s="89" t="str">
        <f t="shared" ref="P119:Q126" si="15">K10</f>
        <v/>
      </c>
      <c r="Q119" s="89" t="str">
        <f t="shared" si="15"/>
        <v/>
      </c>
      <c r="R119" s="82"/>
      <c r="T119" s="79">
        <f t="shared" si="10"/>
        <v>2</v>
      </c>
      <c r="U119" s="37" t="str">
        <f t="shared" si="3"/>
        <v>All MST ProvidersMST CombinedAug-24</v>
      </c>
      <c r="V119" s="37" t="str">
        <f t="shared" si="4"/>
        <v>MST</v>
      </c>
      <c r="W119" s="81">
        <f>M10+0.000005</f>
        <v>1.000005</v>
      </c>
      <c r="X119" s="89" t="str">
        <f t="shared" ref="X119:Y126" si="16">N10</f>
        <v/>
      </c>
      <c r="Y119" s="89" t="str">
        <f t="shared" si="16"/>
        <v/>
      </c>
      <c r="Z119" s="82"/>
    </row>
    <row r="120" spans="4:26" x14ac:dyDescent="0.3">
      <c r="D120" s="79">
        <f t="shared" si="5"/>
        <v>12</v>
      </c>
      <c r="E120" s="37" t="str">
        <f t="shared" si="6"/>
        <v>All MST-PSB ProvidersMST-PSB CombinedAug-24</v>
      </c>
      <c r="F120" s="80" t="str">
        <f t="shared" si="6"/>
        <v>*MST-PSB</v>
      </c>
      <c r="G120" s="81">
        <f>G11+0.000005</f>
        <v>5.0000000000000004E-6</v>
      </c>
      <c r="H120" s="89" t="str">
        <f t="shared" si="14"/>
        <v/>
      </c>
      <c r="I120" s="89" t="str">
        <f t="shared" si="14"/>
        <v/>
      </c>
      <c r="J120" s="82"/>
      <c r="K120" s="8"/>
      <c r="L120" s="79">
        <f t="shared" si="8"/>
        <v>11</v>
      </c>
      <c r="M120" s="37" t="str">
        <f t="shared" si="12"/>
        <v>All MST-PSB ProvidersMST-PSB CombinedAug-24</v>
      </c>
      <c r="N120" s="37" t="str">
        <f t="shared" si="13"/>
        <v>*MST-PSB</v>
      </c>
      <c r="O120" s="81">
        <f>J11+0.000007</f>
        <v>6.9999999999999999E-6</v>
      </c>
      <c r="P120" s="89" t="str">
        <f t="shared" si="15"/>
        <v/>
      </c>
      <c r="Q120" s="89" t="str">
        <f t="shared" si="15"/>
        <v/>
      </c>
      <c r="R120" s="82"/>
      <c r="T120" s="79">
        <f t="shared" si="10"/>
        <v>11</v>
      </c>
      <c r="U120" s="37" t="str">
        <f t="shared" si="3"/>
        <v>All MST-PSB ProvidersMST-PSB CombinedAug-24</v>
      </c>
      <c r="V120" s="37" t="str">
        <f t="shared" si="4"/>
        <v>*MST-PSB</v>
      </c>
      <c r="W120" s="81">
        <f>M11+0.000006</f>
        <v>6.0000000000000002E-6</v>
      </c>
      <c r="X120" s="89" t="str">
        <f t="shared" si="16"/>
        <v/>
      </c>
      <c r="Y120" s="89" t="str">
        <f t="shared" si="16"/>
        <v/>
      </c>
      <c r="Z120" s="82"/>
    </row>
    <row r="121" spans="4:26" x14ac:dyDescent="0.3">
      <c r="D121" s="79">
        <f t="shared" si="5"/>
        <v>7</v>
      </c>
      <c r="E121" s="37" t="str">
        <f t="shared" si="6"/>
        <v>All PCIT ProvidersPCIT CombinedAug-24</v>
      </c>
      <c r="F121" s="80" t="str">
        <f t="shared" si="6"/>
        <v>PCIT</v>
      </c>
      <c r="G121" s="81">
        <f>G12+0.000006</f>
        <v>0.3888948888888889</v>
      </c>
      <c r="H121" s="89" t="str">
        <f t="shared" si="14"/>
        <v/>
      </c>
      <c r="I121" s="89" t="str">
        <f t="shared" si="14"/>
        <v/>
      </c>
      <c r="J121" s="82"/>
      <c r="K121" s="8"/>
      <c r="L121" s="79">
        <f t="shared" si="8"/>
        <v>3</v>
      </c>
      <c r="M121" s="37" t="str">
        <f t="shared" si="12"/>
        <v>All PCIT ProvidersPCIT CombinedAug-24</v>
      </c>
      <c r="N121" s="37" t="str">
        <f t="shared" si="13"/>
        <v>PCIT</v>
      </c>
      <c r="O121" s="81">
        <f>J12+0.000008</f>
        <v>0.87500800000000001</v>
      </c>
      <c r="P121" s="89" t="str">
        <f t="shared" si="15"/>
        <v/>
      </c>
      <c r="Q121" s="89" t="str">
        <f t="shared" si="15"/>
        <v/>
      </c>
      <c r="R121" s="82"/>
      <c r="T121" s="79">
        <f t="shared" si="10"/>
        <v>10</v>
      </c>
      <c r="U121" s="37" t="str">
        <f t="shared" si="3"/>
        <v>All PCIT ProvidersPCIT CombinedAug-24</v>
      </c>
      <c r="V121" s="37" t="str">
        <f t="shared" si="4"/>
        <v>PCIT</v>
      </c>
      <c r="W121" s="81">
        <f>M12+0.000007</f>
        <v>6.9999999999999999E-6</v>
      </c>
      <c r="X121" s="89" t="str">
        <f t="shared" si="16"/>
        <v/>
      </c>
      <c r="Y121" s="89" t="str">
        <f t="shared" si="16"/>
        <v/>
      </c>
      <c r="Z121" s="82"/>
    </row>
    <row r="122" spans="4:26" x14ac:dyDescent="0.3">
      <c r="D122" s="79">
        <f t="shared" si="5"/>
        <v>9</v>
      </c>
      <c r="E122" s="37" t="str">
        <f t="shared" si="6"/>
        <v>All PCIT-T ProvidersPCIT-T CombinedAug-24</v>
      </c>
      <c r="F122" s="80" t="str">
        <f t="shared" si="6"/>
        <v>PCIT-T</v>
      </c>
      <c r="G122" s="81">
        <f>G13+0.000007</f>
        <v>0.12500700000000001</v>
      </c>
      <c r="H122" s="89" t="str">
        <f t="shared" si="14"/>
        <v/>
      </c>
      <c r="I122" s="89" t="str">
        <f t="shared" si="14"/>
        <v/>
      </c>
      <c r="J122" s="82"/>
      <c r="K122" s="8"/>
      <c r="L122" s="79">
        <f t="shared" si="8"/>
        <v>4</v>
      </c>
      <c r="M122" s="37" t="str">
        <f t="shared" si="12"/>
        <v>All PCIT-T ProvidersPCIT-T CombinedAug-24</v>
      </c>
      <c r="N122" s="37" t="str">
        <f t="shared" si="13"/>
        <v>PCIT-T</v>
      </c>
      <c r="O122" s="81">
        <f>J13+0.000009</f>
        <v>0.85715185714285713</v>
      </c>
      <c r="P122" s="89" t="str">
        <f t="shared" si="15"/>
        <v/>
      </c>
      <c r="Q122" s="89" t="str">
        <f t="shared" si="15"/>
        <v/>
      </c>
      <c r="R122" s="82"/>
      <c r="T122" s="79">
        <f t="shared" si="10"/>
        <v>1</v>
      </c>
      <c r="U122" s="37" t="str">
        <f t="shared" si="3"/>
        <v>All PCIT-T ProvidersPCIT-T CombinedAug-24</v>
      </c>
      <c r="V122" s="37" t="str">
        <f t="shared" si="4"/>
        <v>PCIT-T</v>
      </c>
      <c r="W122" s="81">
        <f>M13+0.000008</f>
        <v>1.000008</v>
      </c>
      <c r="X122" s="89" t="str">
        <f t="shared" si="16"/>
        <v/>
      </c>
      <c r="Y122" s="89" t="str">
        <f t="shared" si="16"/>
        <v/>
      </c>
      <c r="Z122" s="82"/>
    </row>
    <row r="123" spans="4:26" x14ac:dyDescent="0.3">
      <c r="D123" s="79">
        <f t="shared" si="5"/>
        <v>11</v>
      </c>
      <c r="E123" s="37" t="str">
        <f t="shared" si="6"/>
        <v>All SFCR ProvidersSFCR CombinedAug-24</v>
      </c>
      <c r="F123" s="80" t="str">
        <f t="shared" si="6"/>
        <v>SFCR</v>
      </c>
      <c r="G123" s="81">
        <f>G14+0.000008</f>
        <v>7.9999999999999996E-6</v>
      </c>
      <c r="H123" s="89" t="str">
        <f t="shared" si="14"/>
        <v/>
      </c>
      <c r="I123" s="89" t="str">
        <f t="shared" si="14"/>
        <v/>
      </c>
      <c r="J123" s="82"/>
      <c r="K123" s="8"/>
      <c r="L123" s="79">
        <f t="shared" si="8"/>
        <v>10</v>
      </c>
      <c r="M123" s="37" t="str">
        <f t="shared" si="12"/>
        <v>All SFCR ProvidersSFCR CombinedAug-24</v>
      </c>
      <c r="N123" s="37" t="str">
        <f t="shared" si="13"/>
        <v>SFCR</v>
      </c>
      <c r="O123" s="81">
        <f>J14+0.00001</f>
        <v>1.0000000000000001E-5</v>
      </c>
      <c r="P123" s="89" t="str">
        <f t="shared" si="15"/>
        <v/>
      </c>
      <c r="Q123" s="89" t="str">
        <f t="shared" si="15"/>
        <v/>
      </c>
      <c r="R123" s="82"/>
      <c r="T123" s="79">
        <f t="shared" si="10"/>
        <v>9</v>
      </c>
      <c r="U123" s="37" t="str">
        <f t="shared" si="3"/>
        <v>All SFCR ProvidersSFCR CombinedAug-24</v>
      </c>
      <c r="V123" s="37" t="str">
        <f t="shared" si="4"/>
        <v>SFCR</v>
      </c>
      <c r="W123" s="81">
        <f>M14+0.000009</f>
        <v>9.0000000000000002E-6</v>
      </c>
      <c r="X123" s="89" t="str">
        <f t="shared" si="16"/>
        <v/>
      </c>
      <c r="Y123" s="89" t="str">
        <f t="shared" si="16"/>
        <v/>
      </c>
      <c r="Z123" s="82"/>
    </row>
    <row r="124" spans="4:26" x14ac:dyDescent="0.3">
      <c r="D124" s="79">
        <f t="shared" si="5"/>
        <v>6</v>
      </c>
      <c r="E124" s="37" t="str">
        <f t="shared" si="6"/>
        <v>All TF-CBT ProvidersTF-CBT CombinedAug-24</v>
      </c>
      <c r="F124" s="80" t="str">
        <f t="shared" si="6"/>
        <v>TF-CBT</v>
      </c>
      <c r="G124" s="81">
        <f>G15+0.000009</f>
        <v>0.400009</v>
      </c>
      <c r="H124" s="89" t="str">
        <f t="shared" si="14"/>
        <v/>
      </c>
      <c r="I124" s="89" t="str">
        <f t="shared" si="14"/>
        <v/>
      </c>
      <c r="J124" s="82"/>
      <c r="K124" s="8"/>
      <c r="L124" s="79">
        <f t="shared" si="8"/>
        <v>7</v>
      </c>
      <c r="M124" s="37" t="str">
        <f t="shared" si="12"/>
        <v>All TF-CBT ProvidersTF-CBT CombinedAug-24</v>
      </c>
      <c r="N124" s="37" t="str">
        <f t="shared" si="13"/>
        <v>TF-CBT</v>
      </c>
      <c r="O124" s="81">
        <f>J15+0.000011</f>
        <v>0.50001099999999998</v>
      </c>
      <c r="P124" s="89" t="str">
        <f t="shared" si="15"/>
        <v/>
      </c>
      <c r="Q124" s="89" t="str">
        <f t="shared" si="15"/>
        <v/>
      </c>
      <c r="R124" s="82"/>
      <c r="T124" s="79">
        <f t="shared" si="10"/>
        <v>5</v>
      </c>
      <c r="U124" s="37" t="str">
        <f t="shared" si="3"/>
        <v>All TF-CBT ProvidersTF-CBT CombinedAug-24</v>
      </c>
      <c r="V124" s="37" t="str">
        <f t="shared" si="4"/>
        <v>TF-CBT</v>
      </c>
      <c r="W124" s="81">
        <f>M15+0.00001</f>
        <v>0.66667666666666658</v>
      </c>
      <c r="X124" s="89" t="str">
        <f t="shared" si="16"/>
        <v/>
      </c>
      <c r="Y124" s="89" t="str">
        <f t="shared" si="16"/>
        <v/>
      </c>
      <c r="Z124" s="82"/>
    </row>
    <row r="125" spans="4:26" x14ac:dyDescent="0.3">
      <c r="D125" s="79">
        <f t="shared" si="5"/>
        <v>5</v>
      </c>
      <c r="E125" s="37" t="str">
        <f t="shared" si="6"/>
        <v>All TIP ProvidersTIP CombinedAug-24</v>
      </c>
      <c r="F125" s="80" t="str">
        <f t="shared" si="6"/>
        <v>TIP</v>
      </c>
      <c r="G125" s="81">
        <f>G16+0.00001</f>
        <v>0.61225489795918364</v>
      </c>
      <c r="H125" s="89" t="str">
        <f t="shared" si="14"/>
        <v/>
      </c>
      <c r="I125" s="89" t="str">
        <f t="shared" si="14"/>
        <v/>
      </c>
      <c r="J125" s="82"/>
      <c r="K125" s="8"/>
      <c r="L125" s="79">
        <f t="shared" si="8"/>
        <v>2</v>
      </c>
      <c r="M125" s="37" t="str">
        <f t="shared" si="12"/>
        <v>All TIP ProvidersTIP CombinedAug-24</v>
      </c>
      <c r="N125" s="37" t="str">
        <f t="shared" si="13"/>
        <v>TIP</v>
      </c>
      <c r="O125" s="81">
        <f>J16+0.000012</f>
        <v>0.89831708474576277</v>
      </c>
      <c r="P125" s="89" t="str">
        <f t="shared" si="15"/>
        <v/>
      </c>
      <c r="Q125" s="89" t="str">
        <f t="shared" si="15"/>
        <v/>
      </c>
      <c r="R125" s="82"/>
      <c r="T125" s="79">
        <f t="shared" si="10"/>
        <v>6</v>
      </c>
      <c r="U125" s="37" t="str">
        <f t="shared" si="3"/>
        <v>All TIP ProvidersTIP CombinedAug-24</v>
      </c>
      <c r="V125" s="37" t="str">
        <f t="shared" si="4"/>
        <v>TIP</v>
      </c>
      <c r="W125" s="81">
        <f>M16+0.000011</f>
        <v>0.53334433333333331</v>
      </c>
      <c r="X125" s="89" t="str">
        <f t="shared" si="16"/>
        <v/>
      </c>
      <c r="Y125" s="89" t="str">
        <f t="shared" si="16"/>
        <v/>
      </c>
      <c r="Z125" s="82"/>
    </row>
    <row r="126" spans="4:26" ht="15" thickBot="1" x14ac:dyDescent="0.35">
      <c r="D126" s="83">
        <f>RANK(G126,G$114:G$126,0)</f>
        <v>4</v>
      </c>
      <c r="E126" s="84" t="str">
        <f t="shared" si="6"/>
        <v>All TST ProvidersTST CombinedAug-24</v>
      </c>
      <c r="F126" s="97" t="str">
        <f t="shared" si="6"/>
        <v>TST</v>
      </c>
      <c r="G126" s="85">
        <f>G17+0.000011</f>
        <v>0.62501099999999998</v>
      </c>
      <c r="H126" s="91" t="str">
        <f t="shared" si="14"/>
        <v/>
      </c>
      <c r="I126" s="91" t="str">
        <f t="shared" si="14"/>
        <v/>
      </c>
      <c r="J126" s="86"/>
      <c r="K126" s="8"/>
      <c r="L126" s="83">
        <f t="shared" si="8"/>
        <v>9</v>
      </c>
      <c r="M126" s="84" t="str">
        <f>E126</f>
        <v>All TST ProvidersTST CombinedAug-24</v>
      </c>
      <c r="N126" s="97" t="str">
        <f>F126</f>
        <v>TST</v>
      </c>
      <c r="O126" s="85">
        <f>J17+0.00013</f>
        <v>0.30013000000000001</v>
      </c>
      <c r="P126" s="91" t="str">
        <f t="shared" si="15"/>
        <v/>
      </c>
      <c r="Q126" s="91" t="str">
        <f t="shared" si="15"/>
        <v/>
      </c>
      <c r="R126" s="86"/>
      <c r="T126" s="83">
        <f t="shared" si="10"/>
        <v>8</v>
      </c>
      <c r="U126" s="84" t="str">
        <f t="shared" si="3"/>
        <v>All TST ProvidersTST CombinedAug-24</v>
      </c>
      <c r="V126" s="84" t="str">
        <f t="shared" si="4"/>
        <v>TST</v>
      </c>
      <c r="W126" s="85">
        <f>M17+0.000012</f>
        <v>1.2E-5</v>
      </c>
      <c r="X126" s="91" t="str">
        <f t="shared" si="16"/>
        <v/>
      </c>
      <c r="Y126" s="91" t="str">
        <f t="shared" si="16"/>
        <v/>
      </c>
      <c r="Z126" s="86"/>
    </row>
    <row r="127" spans="4:26" x14ac:dyDescent="0.3">
      <c r="D127" s="79"/>
      <c r="E127" s="37"/>
      <c r="F127" s="37"/>
      <c r="G127" s="37"/>
      <c r="H127" s="37" t="s">
        <v>60</v>
      </c>
      <c r="I127" s="37" t="s">
        <v>61</v>
      </c>
      <c r="J127" s="82"/>
      <c r="K127" s="8"/>
      <c r="L127" s="79"/>
      <c r="M127" s="37"/>
      <c r="N127" s="37"/>
      <c r="O127" s="37"/>
      <c r="P127" s="37" t="s">
        <v>57</v>
      </c>
      <c r="Q127" s="37" t="s">
        <v>44159</v>
      </c>
      <c r="R127" s="82"/>
      <c r="T127" s="76"/>
      <c r="U127" s="77"/>
      <c r="V127" s="77"/>
      <c r="W127" s="98"/>
      <c r="X127" s="77" t="s">
        <v>45459</v>
      </c>
      <c r="Y127" s="77" t="s">
        <v>44182</v>
      </c>
      <c r="Z127" s="78"/>
    </row>
    <row r="128" spans="4:26" x14ac:dyDescent="0.3">
      <c r="D128" s="79" t="s">
        <v>21</v>
      </c>
      <c r="E128" s="37" t="str">
        <f>E113</f>
        <v>AllAll CombinedAug-24</v>
      </c>
      <c r="F128" s="37" t="str">
        <f>F113</f>
        <v>All</v>
      </c>
      <c r="G128" s="80">
        <f>G113</f>
        <v>0.61228813559322037</v>
      </c>
      <c r="H128" s="90" t="str">
        <f>H113</f>
        <v/>
      </c>
      <c r="I128" s="90" t="str">
        <f>I113</f>
        <v/>
      </c>
      <c r="J128" s="82"/>
      <c r="K128" s="8"/>
      <c r="L128" s="79" t="s">
        <v>19</v>
      </c>
      <c r="M128" s="37" t="str">
        <f>M113</f>
        <v>AllAll CombinedAug-24</v>
      </c>
      <c r="N128" s="37" t="str">
        <f>N113</f>
        <v>All</v>
      </c>
      <c r="O128" s="80">
        <f>O113</f>
        <v>0.71764705882352942</v>
      </c>
      <c r="P128" s="90" t="str">
        <f>P113</f>
        <v/>
      </c>
      <c r="Q128" s="90" t="str">
        <f>Q113</f>
        <v/>
      </c>
      <c r="R128" s="82"/>
      <c r="T128" s="79" t="s">
        <v>22</v>
      </c>
      <c r="U128" s="37" t="str">
        <f>U113</f>
        <v>AllAll CombinedAug-24</v>
      </c>
      <c r="V128" s="37" t="str">
        <f>V113</f>
        <v>All</v>
      </c>
      <c r="W128" s="80">
        <f>W113</f>
        <v>0.62857142857142856</v>
      </c>
      <c r="X128" s="90" t="str">
        <f>X113</f>
        <v/>
      </c>
      <c r="Y128" s="90" t="str">
        <f>Y113</f>
        <v/>
      </c>
      <c r="Z128" s="82"/>
    </row>
    <row r="129" spans="1:26" x14ac:dyDescent="0.3">
      <c r="D129" s="79">
        <v>1</v>
      </c>
      <c r="E129" s="37" t="str">
        <f t="shared" ref="E129:E139" si="17">VLOOKUP($D129,D$114:G$126,2,FALSE)</f>
        <v>All MST ProvidersMST CombinedAug-24</v>
      </c>
      <c r="F129" s="37" t="str">
        <f>VLOOKUP($D129,$D$114:G$126,3,FALSE)</f>
        <v>MST</v>
      </c>
      <c r="G129" s="81">
        <f>VLOOKUP($D129,$D$114:J$126,4,FALSE)</f>
        <v>1.2000039999999998</v>
      </c>
      <c r="H129" s="89" t="str">
        <f>VLOOKUP($D129,$D$114:J$126,5,FALSE)</f>
        <v/>
      </c>
      <c r="I129" s="89" t="str">
        <f>VLOOKUP($D129,$D$114:J$126,6,FALSE)</f>
        <v/>
      </c>
      <c r="J129" s="82"/>
      <c r="K129" s="8"/>
      <c r="L129" s="79">
        <v>1</v>
      </c>
      <c r="M129" s="37" t="str">
        <f t="shared" ref="M129:M139" si="18">VLOOKUP($L129,L$114:M$126,2,FALSE)</f>
        <v>All CPP-FV ProvidersCPP-FV CombinedAug-24</v>
      </c>
      <c r="N129" s="37" t="str">
        <f>VLOOKUP($L129,$L$114:N$126,3,FALSE)</f>
        <v>CPP-FV</v>
      </c>
      <c r="O129" s="81">
        <f>VLOOKUP($L129,$L$114:R$126,4,FALSE)</f>
        <v>1.125003</v>
      </c>
      <c r="P129" s="89" t="str">
        <f>VLOOKUP($L129,$L$114:P$126,5,FALSE)</f>
        <v/>
      </c>
      <c r="Q129" s="89" t="str">
        <f>VLOOKUP($L129,$L$114:Q$126,6,FALSE)</f>
        <v/>
      </c>
      <c r="R129" s="82"/>
      <c r="T129" s="79">
        <v>1</v>
      </c>
      <c r="U129" s="37" t="str">
        <f t="shared" ref="U129:U139" si="19">VLOOKUP($T129,T$114:W$126,2,FALSE)</f>
        <v>All PCIT-T ProvidersPCIT-T CombinedAug-24</v>
      </c>
      <c r="V129" s="37" t="str">
        <f>VLOOKUP($L129,$T$114:W$126,3,FALSE)</f>
        <v>PCIT-T</v>
      </c>
      <c r="W129" s="81">
        <f>VLOOKUP($T129,$T$114:W$126,4,FALSE)</f>
        <v>1.000008</v>
      </c>
      <c r="X129" s="89" t="str">
        <f>VLOOKUP($T129,$T$114:X$126,5,FALSE)</f>
        <v/>
      </c>
      <c r="Y129" s="89" t="str">
        <f>VLOOKUP($T129,$T$114:Y$126,6,FALSE)</f>
        <v/>
      </c>
      <c r="Z129" s="82"/>
    </row>
    <row r="130" spans="1:26" x14ac:dyDescent="0.3">
      <c r="D130" s="79">
        <v>2</v>
      </c>
      <c r="E130" s="37" t="str">
        <f t="shared" si="17"/>
        <v>All IHCBS ProvidersIHCBS CombinedAug-24</v>
      </c>
      <c r="F130" s="37" t="str">
        <f>VLOOKUP($D130,$D$114:G$126,3,FALSE)</f>
        <v>IHCBS</v>
      </c>
      <c r="G130" s="81">
        <f>VLOOKUP($D130,$D$114:J$126,4,FALSE)</f>
        <v>1.1562619999999999</v>
      </c>
      <c r="H130" s="89">
        <f>VLOOKUP($D130,$D$114:J$126,5,FALSE)</f>
        <v>0</v>
      </c>
      <c r="I130" s="89">
        <f>VLOOKUP($D130,$D$114:J$126,6,FALSE)</f>
        <v>0</v>
      </c>
      <c r="J130" s="82"/>
      <c r="K130" s="8"/>
      <c r="L130" s="79">
        <v>2</v>
      </c>
      <c r="M130" s="37" t="str">
        <f t="shared" si="18"/>
        <v>All TIP ProvidersTIP CombinedAug-24</v>
      </c>
      <c r="N130" s="37" t="str">
        <f>VLOOKUP($L130,$L$114:N$126,3,FALSE)</f>
        <v>TIP</v>
      </c>
      <c r="O130" s="81">
        <f>VLOOKUP($L130,$L$114:R$126,4,FALSE)</f>
        <v>0.89831708474576277</v>
      </c>
      <c r="P130" s="89" t="str">
        <f>VLOOKUP($L130,$L$114:P$126,5,FALSE)</f>
        <v/>
      </c>
      <c r="Q130" s="89" t="str">
        <f>VLOOKUP($L130,$L$114:Q$126,6,FALSE)</f>
        <v/>
      </c>
      <c r="R130" s="82"/>
      <c r="T130" s="79">
        <v>2</v>
      </c>
      <c r="U130" s="37" t="str">
        <f t="shared" si="19"/>
        <v>All MST ProvidersMST CombinedAug-24</v>
      </c>
      <c r="V130" s="37" t="str">
        <f>VLOOKUP($L130,$T$114:W$126,3,FALSE)</f>
        <v>MST</v>
      </c>
      <c r="W130" s="81">
        <f>VLOOKUP($T130,$T$114:W$126,4,FALSE)</f>
        <v>1.000005</v>
      </c>
      <c r="X130" s="89" t="str">
        <f>VLOOKUP($T130,$T$114:X$126,5,FALSE)</f>
        <v/>
      </c>
      <c r="Y130" s="89" t="str">
        <f>VLOOKUP($T130,$T$114:Y$126,6,FALSE)</f>
        <v/>
      </c>
      <c r="Z130" s="82"/>
    </row>
    <row r="131" spans="1:26" x14ac:dyDescent="0.3">
      <c r="D131" s="79">
        <v>3</v>
      </c>
      <c r="E131" s="37" t="str">
        <f t="shared" si="17"/>
        <v>All FFT ProvidersFFT CombinedAug-24</v>
      </c>
      <c r="F131" s="37" t="str">
        <f>VLOOKUP($D131,$D$114:G$126,3,FALSE)</f>
        <v>FFT</v>
      </c>
      <c r="G131" s="81">
        <f>VLOOKUP($D131,$D$114:J$126,4,FALSE)</f>
        <v>0.73333633333333326</v>
      </c>
      <c r="H131" s="89" t="str">
        <f>VLOOKUP($D131,$D$114:J$126,5,FALSE)</f>
        <v/>
      </c>
      <c r="I131" s="89" t="str">
        <f>VLOOKUP($D131,$D$114:J$126,6,FALSE)</f>
        <v/>
      </c>
      <c r="J131" s="82"/>
      <c r="K131" s="8"/>
      <c r="L131" s="79">
        <v>3</v>
      </c>
      <c r="M131" s="37" t="str">
        <f t="shared" si="18"/>
        <v>All PCIT ProvidersPCIT CombinedAug-24</v>
      </c>
      <c r="N131" s="37" t="str">
        <f>VLOOKUP($L131,$L$114:N$126,3,FALSE)</f>
        <v>PCIT</v>
      </c>
      <c r="O131" s="81">
        <f>VLOOKUP($L131,$L$114:R$126,4,FALSE)</f>
        <v>0.87500800000000001</v>
      </c>
      <c r="P131" s="89" t="str">
        <f>VLOOKUP($L131,$L$114:P$126,5,FALSE)</f>
        <v/>
      </c>
      <c r="Q131" s="89" t="str">
        <f>VLOOKUP($L131,$L$114:Q$126,6,FALSE)</f>
        <v/>
      </c>
      <c r="R131" s="82"/>
      <c r="T131" s="79">
        <v>3</v>
      </c>
      <c r="U131" s="37" t="str">
        <f t="shared" si="19"/>
        <v>All CPP-FV ProvidersCPP-FV CombinedAug-24</v>
      </c>
      <c r="V131" s="37" t="str">
        <f>VLOOKUP($L131,$T$114:W$126,3,FALSE)</f>
        <v>CPP-FV</v>
      </c>
      <c r="W131" s="81">
        <f>VLOOKUP($T131,$T$114:W$126,4,FALSE)</f>
        <v>1.000003</v>
      </c>
      <c r="X131" s="89" t="str">
        <f>VLOOKUP($T131,$T$114:X$126,5,FALSE)</f>
        <v/>
      </c>
      <c r="Y131" s="89" t="str">
        <f>VLOOKUP($T131,$T$114:Y$126,6,FALSE)</f>
        <v/>
      </c>
      <c r="Z131" s="82"/>
    </row>
    <row r="132" spans="1:26" x14ac:dyDescent="0.3">
      <c r="D132" s="79">
        <v>4</v>
      </c>
      <c r="E132" s="37" t="str">
        <f t="shared" si="17"/>
        <v>All TST ProvidersTST CombinedAug-24</v>
      </c>
      <c r="F132" s="37" t="str">
        <f>VLOOKUP($D132,$D$114:G$126,3,FALSE)</f>
        <v>TST</v>
      </c>
      <c r="G132" s="81">
        <f>VLOOKUP($D132,$D$114:J$126,4,FALSE)</f>
        <v>0.62501099999999998</v>
      </c>
      <c r="H132" s="89" t="str">
        <f>VLOOKUP($D132,$D$114:J$126,5,FALSE)</f>
        <v/>
      </c>
      <c r="I132" s="89" t="str">
        <f>VLOOKUP($D132,$D$114:J$126,6,FALSE)</f>
        <v/>
      </c>
      <c r="J132" s="82"/>
      <c r="K132" s="8"/>
      <c r="L132" s="79">
        <v>4</v>
      </c>
      <c r="M132" s="37" t="str">
        <f t="shared" si="18"/>
        <v>All PCIT-T ProvidersPCIT-T CombinedAug-24</v>
      </c>
      <c r="N132" s="37" t="str">
        <f>VLOOKUP($L132,$L$114:N$126,3,FALSE)</f>
        <v>PCIT-T</v>
      </c>
      <c r="O132" s="81">
        <f>VLOOKUP($L132,$L$114:R$126,4,FALSE)</f>
        <v>0.85715185714285713</v>
      </c>
      <c r="P132" s="89" t="str">
        <f>VLOOKUP($L132,$L$114:P$126,5,FALSE)</f>
        <v/>
      </c>
      <c r="Q132" s="89" t="str">
        <f>VLOOKUP($L132,$L$114:Q$126,6,FALSE)</f>
        <v/>
      </c>
      <c r="R132" s="82"/>
      <c r="T132" s="79">
        <v>4</v>
      </c>
      <c r="U132" s="37" t="str">
        <f t="shared" si="19"/>
        <v>All IHCBS ProvidersIHCBS CombinedAug-24</v>
      </c>
      <c r="V132" s="37" t="str">
        <f>VLOOKUP($L132,$T$114:W$126,3,FALSE)</f>
        <v>IHCBS</v>
      </c>
      <c r="W132" s="81">
        <f>VLOOKUP($T132,$T$114:W$126,4,FALSE)</f>
        <v>0.66667966666666667</v>
      </c>
      <c r="X132" s="89">
        <f>VLOOKUP($T132,$T$114:X$126,5,FALSE)</f>
        <v>0</v>
      </c>
      <c r="Y132" s="89">
        <f>VLOOKUP($T132,$T$114:Y$126,6,FALSE)</f>
        <v>0</v>
      </c>
      <c r="Z132" s="82"/>
    </row>
    <row r="133" spans="1:26" x14ac:dyDescent="0.3">
      <c r="D133" s="79">
        <v>5</v>
      </c>
      <c r="E133" s="37" t="str">
        <f t="shared" si="17"/>
        <v>All TIP ProvidersTIP CombinedAug-24</v>
      </c>
      <c r="F133" s="37" t="str">
        <f>VLOOKUP($D133,$D$114:G$126,3,FALSE)</f>
        <v>TIP</v>
      </c>
      <c r="G133" s="81">
        <f>VLOOKUP($D133,$D$114:J$126,4,FALSE)</f>
        <v>0.61225489795918364</v>
      </c>
      <c r="H133" s="89" t="str">
        <f>VLOOKUP($D133,$D$114:J$126,5,FALSE)</f>
        <v/>
      </c>
      <c r="I133" s="89" t="str">
        <f>VLOOKUP($D133,$D$114:J$126,6,FALSE)</f>
        <v/>
      </c>
      <c r="J133" s="82"/>
      <c r="K133" s="8"/>
      <c r="L133" s="79">
        <v>5</v>
      </c>
      <c r="M133" s="37" t="str">
        <f t="shared" si="18"/>
        <v>All FFT ProvidersFFT CombinedAug-24</v>
      </c>
      <c r="N133" s="37" t="str">
        <f>VLOOKUP($L133,$L$114:N$126,3,FALSE)</f>
        <v>FFT</v>
      </c>
      <c r="O133" s="81">
        <f>VLOOKUP($L133,$L$114:R$126,4,FALSE)</f>
        <v>0.625004</v>
      </c>
      <c r="P133" s="89" t="str">
        <f>VLOOKUP($L133,$L$114:P$126,5,FALSE)</f>
        <v/>
      </c>
      <c r="Q133" s="89" t="str">
        <f>VLOOKUP($L133,$L$114:Q$126,6,FALSE)</f>
        <v/>
      </c>
      <c r="R133" s="82"/>
      <c r="T133" s="79">
        <v>5</v>
      </c>
      <c r="U133" s="37" t="str">
        <f t="shared" si="19"/>
        <v>All TF-CBT ProvidersTF-CBT CombinedAug-24</v>
      </c>
      <c r="V133" s="37" t="str">
        <f>VLOOKUP($L133,$T$114:W$126,3,FALSE)</f>
        <v>TF-CBT</v>
      </c>
      <c r="W133" s="81">
        <f>VLOOKUP($T133,$T$114:W$126,4,FALSE)</f>
        <v>0.66667666666666658</v>
      </c>
      <c r="X133" s="89" t="str">
        <f>VLOOKUP($T133,$T$114:X$126,5,FALSE)</f>
        <v/>
      </c>
      <c r="Y133" s="89" t="str">
        <f>VLOOKUP($T133,$T$114:Y$126,6,FALSE)</f>
        <v/>
      </c>
      <c r="Z133" s="82"/>
    </row>
    <row r="134" spans="1:26" x14ac:dyDescent="0.3">
      <c r="D134" s="79">
        <v>6</v>
      </c>
      <c r="E134" s="37" t="str">
        <f t="shared" si="17"/>
        <v>All TF-CBT ProvidersTF-CBT CombinedAug-24</v>
      </c>
      <c r="F134" s="37" t="str">
        <f>VLOOKUP($D134,$D$114:G$126,3,FALSE)</f>
        <v>TF-CBT</v>
      </c>
      <c r="G134" s="81">
        <f>VLOOKUP($D134,$D$114:J$126,4,FALSE)</f>
        <v>0.400009</v>
      </c>
      <c r="H134" s="89" t="str">
        <f>VLOOKUP($D134,$D$114:J$126,5,FALSE)</f>
        <v/>
      </c>
      <c r="I134" s="89" t="str">
        <f>VLOOKUP($D134,$D$114:J$126,6,FALSE)</f>
        <v/>
      </c>
      <c r="J134" s="82"/>
      <c r="K134" s="8"/>
      <c r="L134" s="79">
        <v>6</v>
      </c>
      <c r="M134" s="37" t="str">
        <f t="shared" si="18"/>
        <v>All IHCBS ProvidersIHCBS CombinedAug-24</v>
      </c>
      <c r="N134" s="37" t="str">
        <f>VLOOKUP($L134,$L$114:N$126,3,FALSE)</f>
        <v>IHCBS</v>
      </c>
      <c r="O134" s="81">
        <f>VLOOKUP($L134,$L$114:R$126,4,FALSE)</f>
        <v>0.61539661538461543</v>
      </c>
      <c r="P134" s="89">
        <f>VLOOKUP($L134,$L$114:P$126,5,FALSE)</f>
        <v>0</v>
      </c>
      <c r="Q134" s="89">
        <f>VLOOKUP($L134,$L$114:Q$126,6,FALSE)</f>
        <v>0</v>
      </c>
      <c r="R134" s="82"/>
      <c r="T134" s="79">
        <v>6</v>
      </c>
      <c r="U134" s="37" t="str">
        <f t="shared" si="19"/>
        <v>All TIP ProvidersTIP CombinedAug-24</v>
      </c>
      <c r="V134" s="37" t="str">
        <f>VLOOKUP($L134,$T$114:W$126,3,FALSE)</f>
        <v>TIP</v>
      </c>
      <c r="W134" s="81">
        <f>VLOOKUP($T134,$T$114:W$126,4,FALSE)</f>
        <v>0.53334433333333331</v>
      </c>
      <c r="X134" s="89" t="str">
        <f>VLOOKUP($T134,$T$114:X$126,5,FALSE)</f>
        <v/>
      </c>
      <c r="Y134" s="89" t="str">
        <f>VLOOKUP($T134,$T$114:Y$126,6,FALSE)</f>
        <v/>
      </c>
      <c r="Z134" s="82"/>
    </row>
    <row r="135" spans="1:26" x14ac:dyDescent="0.3">
      <c r="D135" s="79">
        <v>7</v>
      </c>
      <c r="E135" s="37" t="str">
        <f t="shared" si="17"/>
        <v>All PCIT ProvidersPCIT CombinedAug-24</v>
      </c>
      <c r="F135" s="37" t="str">
        <f>VLOOKUP($D135,$D$114:G$126,3,FALSE)</f>
        <v>PCIT</v>
      </c>
      <c r="G135" s="81">
        <f>VLOOKUP($D135,$D$114:J$126,4,FALSE)</f>
        <v>0.3888948888888889</v>
      </c>
      <c r="H135" s="89" t="str">
        <f>VLOOKUP($D135,$D$114:J$126,5,FALSE)</f>
        <v/>
      </c>
      <c r="I135" s="89" t="str">
        <f>VLOOKUP($D135,$D$114:J$126,6,FALSE)</f>
        <v/>
      </c>
      <c r="J135" s="82"/>
      <c r="K135" s="8"/>
      <c r="L135" s="79">
        <v>7</v>
      </c>
      <c r="M135" s="37" t="str">
        <f t="shared" si="18"/>
        <v>All TF-CBT ProvidersTF-CBT CombinedAug-24</v>
      </c>
      <c r="N135" s="37" t="str">
        <f>VLOOKUP($L135,$L$114:N$126,3,FALSE)</f>
        <v>TF-CBT</v>
      </c>
      <c r="O135" s="81">
        <f>VLOOKUP($L135,$L$114:R$126,4,FALSE)</f>
        <v>0.50001099999999998</v>
      </c>
      <c r="P135" s="89" t="str">
        <f>VLOOKUP($L135,$L$114:P$126,5,FALSE)</f>
        <v/>
      </c>
      <c r="Q135" s="89" t="str">
        <f>VLOOKUP($L135,$L$114:Q$126,6,FALSE)</f>
        <v/>
      </c>
      <c r="R135" s="82"/>
      <c r="T135" s="79">
        <v>7</v>
      </c>
      <c r="U135" s="37" t="str">
        <f t="shared" si="19"/>
        <v>All FFT ProvidersFFT CombinedAug-24</v>
      </c>
      <c r="V135" s="37" t="str">
        <f>VLOOKUP($L135,$T$114:W$126,3,FALSE)</f>
        <v>FFT</v>
      </c>
      <c r="W135" s="81">
        <f>VLOOKUP($T135,$T$114:W$126,4,FALSE)</f>
        <v>0.33333733333333332</v>
      </c>
      <c r="X135" s="89" t="str">
        <f>VLOOKUP($T135,$T$114:X$126,5,FALSE)</f>
        <v/>
      </c>
      <c r="Y135" s="89" t="str">
        <f>VLOOKUP($T135,$T$114:Y$126,6,FALSE)</f>
        <v/>
      </c>
      <c r="Z135" s="82"/>
    </row>
    <row r="136" spans="1:26" x14ac:dyDescent="0.3">
      <c r="D136" s="79">
        <v>8</v>
      </c>
      <c r="E136" s="37" t="str">
        <f t="shared" si="17"/>
        <v>All CPP-FV ProvidersCPP-FV CombinedAug-24</v>
      </c>
      <c r="F136" s="37" t="str">
        <f>VLOOKUP($D136,$D$114:G$126,3,FALSE)</f>
        <v>CPP-FV</v>
      </c>
      <c r="G136" s="81">
        <f>VLOOKUP($D136,$D$114:J$126,4,FALSE)</f>
        <v>0.33333533333333332</v>
      </c>
      <c r="H136" s="89" t="str">
        <f>VLOOKUP($D136,$D$114:J$126,5,FALSE)</f>
        <v/>
      </c>
      <c r="I136" s="89" t="str">
        <f>VLOOKUP($D136,$D$114:J$126,6,FALSE)</f>
        <v/>
      </c>
      <c r="J136" s="82"/>
      <c r="K136" s="8"/>
      <c r="L136" s="79">
        <v>8</v>
      </c>
      <c r="M136" s="37" t="str">
        <f t="shared" si="18"/>
        <v>All MST ProvidersMST CombinedAug-24</v>
      </c>
      <c r="N136" s="37" t="str">
        <f>VLOOKUP($L136,$L$114:N$126,3,FALSE)</f>
        <v>MST</v>
      </c>
      <c r="O136" s="81">
        <f>VLOOKUP($L136,$L$114:R$126,4,FALSE)</f>
        <v>0.50000500000000003</v>
      </c>
      <c r="P136" s="89" t="str">
        <f>VLOOKUP($L136,$L$114:P$126,5,FALSE)</f>
        <v/>
      </c>
      <c r="Q136" s="89" t="str">
        <f>VLOOKUP($L136,$L$114:Q$126,6,FALSE)</f>
        <v/>
      </c>
      <c r="R136" s="82"/>
      <c r="T136" s="79">
        <v>8</v>
      </c>
      <c r="U136" s="37" t="str">
        <f t="shared" si="19"/>
        <v>All TST ProvidersTST CombinedAug-24</v>
      </c>
      <c r="V136" s="37" t="str">
        <f>VLOOKUP($L136,$T$114:W$126,3,FALSE)</f>
        <v>TST</v>
      </c>
      <c r="W136" s="81">
        <f>VLOOKUP($T136,$T$114:W$126,4,FALSE)</f>
        <v>1.2E-5</v>
      </c>
      <c r="X136" s="89" t="str">
        <f>VLOOKUP($T136,$T$114:X$126,5,FALSE)</f>
        <v/>
      </c>
      <c r="Y136" s="89" t="str">
        <f>VLOOKUP($T136,$T$114:Y$126,6,FALSE)</f>
        <v/>
      </c>
      <c r="Z136" s="82"/>
    </row>
    <row r="137" spans="1:26" x14ac:dyDescent="0.3">
      <c r="D137" s="79">
        <v>9</v>
      </c>
      <c r="E137" s="37" t="str">
        <f t="shared" si="17"/>
        <v>All PCIT-T ProvidersPCIT-T CombinedAug-24</v>
      </c>
      <c r="F137" s="37" t="str">
        <f>VLOOKUP($D137,$D$114:G$126,3,FALSE)</f>
        <v>PCIT-T</v>
      </c>
      <c r="G137" s="81">
        <f>VLOOKUP($D137,$D$114:J$126,4,FALSE)</f>
        <v>0.12500700000000001</v>
      </c>
      <c r="H137" s="89" t="str">
        <f>VLOOKUP($D137,$D$114:J$126,5,FALSE)</f>
        <v/>
      </c>
      <c r="I137" s="89" t="str">
        <f>VLOOKUP($D137,$D$114:J$126,6,FALSE)</f>
        <v/>
      </c>
      <c r="J137" s="82"/>
      <c r="K137" s="8"/>
      <c r="L137" s="79">
        <v>9</v>
      </c>
      <c r="M137" s="37" t="str">
        <f t="shared" si="18"/>
        <v>All TST ProvidersTST CombinedAug-24</v>
      </c>
      <c r="N137" s="37" t="str">
        <f>VLOOKUP($L137,$L$114:N$126,3,FALSE)</f>
        <v>TST</v>
      </c>
      <c r="O137" s="81">
        <f>VLOOKUP($L137,$L$114:R$126,4,FALSE)</f>
        <v>0.30013000000000001</v>
      </c>
      <c r="P137" s="89" t="str">
        <f>VLOOKUP($L137,$L$114:P$126,5,FALSE)</f>
        <v/>
      </c>
      <c r="Q137" s="89" t="str">
        <f>VLOOKUP($L137,$L$114:Q$126,6,FALSE)</f>
        <v/>
      </c>
      <c r="R137" s="82"/>
      <c r="T137" s="79">
        <v>9</v>
      </c>
      <c r="U137" s="37" t="str">
        <f t="shared" si="19"/>
        <v>All SFCR ProvidersSFCR CombinedAug-24</v>
      </c>
      <c r="V137" s="37" t="str">
        <f>VLOOKUP($L137,$T$114:W$126,3,FALSE)</f>
        <v>SFCR</v>
      </c>
      <c r="W137" s="81">
        <f>VLOOKUP($T137,$T$114:W$126,4,FALSE)</f>
        <v>9.0000000000000002E-6</v>
      </c>
      <c r="X137" s="89" t="str">
        <f>VLOOKUP($T137,$T$114:X$126,5,FALSE)</f>
        <v/>
      </c>
      <c r="Y137" s="89" t="str">
        <f>VLOOKUP($T137,$T$114:Y$126,6,FALSE)</f>
        <v/>
      </c>
      <c r="Z137" s="82"/>
    </row>
    <row r="138" spans="1:26" x14ac:dyDescent="0.3">
      <c r="D138" s="79">
        <v>10</v>
      </c>
      <c r="E138" s="37" t="str">
        <f t="shared" si="17"/>
        <v>All ABC ProvidersABC CombinedAug-24</v>
      </c>
      <c r="F138" s="37" t="str">
        <f>VLOOKUP($D138,$D$114:G$126,3,FALSE)</f>
        <v>ABC</v>
      </c>
      <c r="G138" s="81">
        <f>VLOOKUP($D138,$D$114:J$126,4,FALSE)</f>
        <v>1.1E-5</v>
      </c>
      <c r="H138" s="89" t="str">
        <f>VLOOKUP($D138,$D$114:J$126,5,FALSE)</f>
        <v/>
      </c>
      <c r="I138" s="89" t="str">
        <f>VLOOKUP($D138,$D$114:J$126,6,FALSE)</f>
        <v/>
      </c>
      <c r="J138" s="82"/>
      <c r="K138" s="8"/>
      <c r="L138" s="79">
        <v>10</v>
      </c>
      <c r="M138" s="37" t="str">
        <f t="shared" si="18"/>
        <v>All SFCR ProvidersSFCR CombinedAug-24</v>
      </c>
      <c r="N138" s="37" t="str">
        <f>VLOOKUP($L138,$L$114:N$126,3,FALSE)</f>
        <v>SFCR</v>
      </c>
      <c r="O138" s="81">
        <f>VLOOKUP($L138,$L$114:R$126,4,FALSE)</f>
        <v>1.0000000000000001E-5</v>
      </c>
      <c r="P138" s="89" t="str">
        <f>VLOOKUP($L138,$L$114:P$126,5,FALSE)</f>
        <v/>
      </c>
      <c r="Q138" s="89" t="str">
        <f>VLOOKUP($L138,$L$114:Q$126,6,FALSE)</f>
        <v/>
      </c>
      <c r="R138" s="82"/>
      <c r="T138" s="79">
        <v>10</v>
      </c>
      <c r="U138" s="37" t="str">
        <f t="shared" si="19"/>
        <v>All PCIT ProvidersPCIT CombinedAug-24</v>
      </c>
      <c r="V138" s="37" t="str">
        <f>VLOOKUP($L138,$T$114:W$126,3,FALSE)</f>
        <v>PCIT</v>
      </c>
      <c r="W138" s="81">
        <f>VLOOKUP($T138,$T$114:W$126,4,FALSE)</f>
        <v>6.9999999999999999E-6</v>
      </c>
      <c r="X138" s="89" t="str">
        <f>VLOOKUP($T138,$T$114:X$126,5,FALSE)</f>
        <v/>
      </c>
      <c r="Y138" s="89" t="str">
        <f>VLOOKUP($T138,$T$114:Y$126,6,FALSE)</f>
        <v/>
      </c>
      <c r="Z138" s="82"/>
    </row>
    <row r="139" spans="1:26" x14ac:dyDescent="0.3">
      <c r="D139" s="79">
        <v>11</v>
      </c>
      <c r="E139" s="37" t="str">
        <f t="shared" si="17"/>
        <v>All SFCR ProvidersSFCR CombinedAug-24</v>
      </c>
      <c r="F139" s="37" t="str">
        <f>VLOOKUP($D139,$D$114:G$126,3,FALSE)</f>
        <v>SFCR</v>
      </c>
      <c r="G139" s="81">
        <f>VLOOKUP($D139,$D$114:J$126,4,FALSE)</f>
        <v>7.9999999999999996E-6</v>
      </c>
      <c r="H139" s="89" t="str">
        <f>VLOOKUP($D139,$D$114:J$126,5,FALSE)</f>
        <v/>
      </c>
      <c r="I139" s="89" t="str">
        <f>VLOOKUP($D139,$D$114:J$126,6,FALSE)</f>
        <v/>
      </c>
      <c r="J139" s="82"/>
      <c r="K139" s="8"/>
      <c r="L139" s="79">
        <v>11</v>
      </c>
      <c r="M139" s="37" t="str">
        <f t="shared" si="18"/>
        <v>All MST-PSB ProvidersMST-PSB CombinedAug-24</v>
      </c>
      <c r="N139" s="37" t="str">
        <f>VLOOKUP($L139,$L$114:N$126,3,FALSE)</f>
        <v>*MST-PSB</v>
      </c>
      <c r="O139" s="81">
        <f>VLOOKUP($L139,$L$114:R$126,4,FALSE)</f>
        <v>6.9999999999999999E-6</v>
      </c>
      <c r="P139" s="89" t="str">
        <f>VLOOKUP($L139,$L$114:P$126,5,FALSE)</f>
        <v/>
      </c>
      <c r="Q139" s="89" t="str">
        <f>VLOOKUP($L139,$L$114:Q$126,6,FALSE)</f>
        <v/>
      </c>
      <c r="R139" s="82"/>
      <c r="T139" s="79">
        <v>11</v>
      </c>
      <c r="U139" s="37" t="str">
        <f t="shared" si="19"/>
        <v>All MST-PSB ProvidersMST-PSB CombinedAug-24</v>
      </c>
      <c r="V139" s="37" t="str">
        <f>VLOOKUP($L139,$T$114:W$126,3,FALSE)</f>
        <v>*MST-PSB</v>
      </c>
      <c r="W139" s="81">
        <f>VLOOKUP($T139,$T$114:W$126,4,FALSE)</f>
        <v>6.0000000000000002E-6</v>
      </c>
      <c r="X139" s="89" t="str">
        <f>VLOOKUP($T139,$T$114:X$126,5,FALSE)</f>
        <v/>
      </c>
      <c r="Y139" s="89" t="str">
        <f>VLOOKUP($T139,$T$114:Y$126,6,FALSE)</f>
        <v/>
      </c>
      <c r="Z139" s="82"/>
    </row>
    <row r="140" spans="1:26" ht="19.5" customHeight="1" thickBot="1" x14ac:dyDescent="0.55000000000000004">
      <c r="A140" s="87"/>
      <c r="D140" s="83">
        <v>12</v>
      </c>
      <c r="E140" s="84" t="str">
        <f>VLOOKUP($D140,D$114:G$126,2,FALSE)</f>
        <v>All MST-PSB ProvidersMST-PSB CombinedAug-24</v>
      </c>
      <c r="F140" s="84" t="str">
        <f>VLOOKUP($D140,$D$114:G$126,3,FALSE)</f>
        <v>*MST-PSB</v>
      </c>
      <c r="G140" s="85">
        <f>VLOOKUP($D140,$D$114:J$126,4,FALSE)</f>
        <v>5.0000000000000004E-6</v>
      </c>
      <c r="H140" s="91" t="str">
        <f>VLOOKUP($D140,$D$114:J$126,5,FALSE)</f>
        <v/>
      </c>
      <c r="I140" s="91" t="str">
        <f>VLOOKUP($D140,$D$114:J$126,6,FALSE)</f>
        <v/>
      </c>
      <c r="J140" s="86"/>
      <c r="K140" s="8"/>
      <c r="L140" s="83">
        <v>12</v>
      </c>
      <c r="M140" s="84" t="str">
        <f>VLOOKUP($L140,L$114:M$126,2,FALSE)</f>
        <v>All A-CRA ProvidersA-CRA CombinedAug-24</v>
      </c>
      <c r="N140" s="84" t="str">
        <f>VLOOKUP($L140,$L$114:N$126,3,FALSE)</f>
        <v>*A-CRA</v>
      </c>
      <c r="O140" s="85">
        <f>VLOOKUP($L140,$L$114:R$126,4,FALSE)</f>
        <v>1.9999999999999999E-6</v>
      </c>
      <c r="P140" s="91" t="str">
        <f>VLOOKUP($L140,$L$114:P$126,5,FALSE)</f>
        <v/>
      </c>
      <c r="Q140" s="91" t="str">
        <f>VLOOKUP($L140,$L$114:Q$126,6,FALSE)</f>
        <v/>
      </c>
      <c r="R140" s="86"/>
      <c r="T140" s="83">
        <v>12</v>
      </c>
      <c r="U140" s="84" t="str">
        <f>VLOOKUP($T140,T$114:W$126,2,FALSE)</f>
        <v>All A-CRA ProvidersA-CRA CombinedAug-24</v>
      </c>
      <c r="V140" s="84" t="str">
        <f>VLOOKUP($L140,$T$114:W$126,3,FALSE)</f>
        <v>*A-CRA</v>
      </c>
      <c r="W140" s="85">
        <f>VLOOKUP($T140,$T$114:W$126,4,FALSE)</f>
        <v>1.9999999999999999E-6</v>
      </c>
      <c r="X140" s="91" t="str">
        <f>VLOOKUP($T140,$T$114:X$126,5,FALSE)</f>
        <v/>
      </c>
      <c r="Y140" s="91" t="str">
        <f>VLOOKUP($T140,$T$114:Y$126,6,FALSE)</f>
        <v/>
      </c>
      <c r="Z140" s="86"/>
    </row>
    <row r="141" spans="1:26" ht="26.4" thickBot="1" x14ac:dyDescent="0.55000000000000004">
      <c r="A141" s="87" t="str">
        <f>graphs!A20</f>
        <v>PCIT</v>
      </c>
      <c r="D141" s="274" t="s">
        <v>21</v>
      </c>
      <c r="E141" s="274"/>
      <c r="F141" s="274"/>
      <c r="G141" s="274"/>
      <c r="H141" s="274"/>
      <c r="I141" s="93"/>
      <c r="J141" s="93"/>
      <c r="K141" s="8"/>
      <c r="L141" s="274" t="s">
        <v>19</v>
      </c>
      <c r="M141" s="274"/>
      <c r="N141" s="274"/>
      <c r="O141" s="274"/>
      <c r="P141" s="274"/>
      <c r="Q141" s="93"/>
      <c r="R141" s="93"/>
      <c r="T141" s="274" t="s">
        <v>22</v>
      </c>
      <c r="U141" s="274"/>
      <c r="V141" s="274"/>
      <c r="W141" s="274"/>
      <c r="X141" s="274"/>
    </row>
    <row r="142" spans="1:26" x14ac:dyDescent="0.3">
      <c r="D142" s="76"/>
      <c r="E142" s="77" t="str">
        <f>A141&amp;" "&amp;"Utilization"</f>
        <v>PCIT Utilization</v>
      </c>
      <c r="F142" s="77"/>
      <c r="G142" s="77"/>
      <c r="H142" s="77" t="s">
        <v>60</v>
      </c>
      <c r="I142" s="77" t="s">
        <v>61</v>
      </c>
      <c r="J142" s="78"/>
      <c r="K142" s="8"/>
      <c r="L142" s="76"/>
      <c r="M142" s="77" t="str">
        <f>A141&amp;" "&amp;L141</f>
        <v>PCIT Staffing</v>
      </c>
      <c r="N142" s="77"/>
      <c r="O142" s="77"/>
      <c r="P142" s="77" t="s">
        <v>57</v>
      </c>
      <c r="Q142" s="77" t="s">
        <v>44159</v>
      </c>
      <c r="R142" s="78"/>
      <c r="T142" s="76"/>
      <c r="U142" s="77" t="str">
        <f>A141&amp;" "&amp;T141</f>
        <v>PCIT Outcomes</v>
      </c>
      <c r="V142" s="77"/>
      <c r="W142" s="77"/>
      <c r="X142" s="77" t="s">
        <v>45459</v>
      </c>
      <c r="Y142" s="77" t="s">
        <v>44182</v>
      </c>
      <c r="Z142" s="78"/>
    </row>
    <row r="143" spans="1:26" x14ac:dyDescent="0.3">
      <c r="D143" s="79"/>
      <c r="E143" s="37" t="str">
        <f>VLOOKUP(A141,B5:M17,4,FALSE)</f>
        <v>All PCIT ProvidersPCIT CombinedAug-24</v>
      </c>
      <c r="F143" s="37" t="str">
        <f>A141</f>
        <v>PCIT</v>
      </c>
      <c r="G143" s="81">
        <f>VLOOKUP(A141,B5:M17,6,FALSE)</f>
        <v>0.3888888888888889</v>
      </c>
      <c r="H143" s="89" t="str">
        <f>VLOOKUP(A141,B5:M17,7,FALSE)</f>
        <v/>
      </c>
      <c r="I143" s="89" t="str">
        <f>VLOOKUP(A141,B5:M17,8,FALSE)</f>
        <v/>
      </c>
      <c r="J143" s="82"/>
      <c r="K143" s="8"/>
      <c r="L143" s="79"/>
      <c r="M143" s="37" t="str">
        <f t="shared" ref="M143:M153" si="20">E143</f>
        <v>All PCIT ProvidersPCIT CombinedAug-24</v>
      </c>
      <c r="N143" s="37" t="str">
        <f t="shared" ref="N143:N153" si="21">F143</f>
        <v>PCIT</v>
      </c>
      <c r="O143" s="81">
        <f>VLOOKUP(A141,B5:M17,9,FALSE)</f>
        <v>0.875</v>
      </c>
      <c r="P143" s="95" t="str">
        <f>VLOOKUP(A141,B5:M17,10,FALSE)</f>
        <v/>
      </c>
      <c r="Q143" s="95" t="str">
        <f>VLOOKUP(A141,B5:M17,11,FALSE)</f>
        <v/>
      </c>
      <c r="R143" s="82"/>
      <c r="T143" s="79"/>
      <c r="U143" s="37" t="str">
        <f>E143</f>
        <v>All PCIT ProvidersPCIT CombinedAug-24</v>
      </c>
      <c r="V143" s="37" t="str">
        <f t="shared" ref="V143:V154" si="22">N143</f>
        <v>PCIT</v>
      </c>
      <c r="W143" s="81">
        <f>VLOOKUP(A141,B5:M17,12,FALSE)</f>
        <v>0</v>
      </c>
      <c r="X143" s="89" t="str">
        <f>VLOOKUP(A141,B5:N17,13,FALSE)</f>
        <v/>
      </c>
      <c r="Y143" s="89" t="str">
        <f>VLOOKUP(A141,B5:O17,14,FALSE)</f>
        <v/>
      </c>
      <c r="Z143" s="82"/>
    </row>
    <row r="144" spans="1:26" x14ac:dyDescent="0.3">
      <c r="D144" s="79">
        <f t="shared" ref="D144:D154" si="23">IFERROR(RANK(G144,G$144:G$154,0),"")</f>
        <v>4</v>
      </c>
      <c r="E144" s="37" t="str">
        <f>IFERROR(VLOOKUP(A$141&amp;1,C$4:I$107,3,FALSE),"")</f>
        <v>Community ConnectionsPCIT CombinedAug-24</v>
      </c>
      <c r="F144" s="37" t="str">
        <f t="shared" ref="F144:F154" si="24">IFERROR(VLOOKUP(E144,E$4:F$110,2,FALSE),"")</f>
        <v>CC</v>
      </c>
      <c r="G144" s="81">
        <f>IFERROR(VLOOKUP(E144,E$4:I$110,3,FALSE)+0.000001,"")</f>
        <v>9.9999999999999995E-7</v>
      </c>
      <c r="H144" s="89" t="str">
        <f>IFERROR(VLOOKUP(E144,E$4:I$110,4,FALSE)+0.000001,"")</f>
        <v/>
      </c>
      <c r="I144" s="89" t="str">
        <f>IFERROR(VLOOKUP(E144,E$4:J$110,5,FALSE)+0.000001,"")</f>
        <v/>
      </c>
      <c r="J144" s="82"/>
      <c r="K144" s="8"/>
      <c r="L144" s="79">
        <f t="shared" ref="L144:L154" si="25">IFERROR(RANK(O144,O$144:O$154,0),"")</f>
        <v>4</v>
      </c>
      <c r="M144" s="37" t="str">
        <f t="shared" si="20"/>
        <v>Community ConnectionsPCIT CombinedAug-24</v>
      </c>
      <c r="N144" s="37" t="str">
        <f t="shared" si="21"/>
        <v>CC</v>
      </c>
      <c r="O144" s="81">
        <f>IFERROR(VLOOKUP(E144,E$4:K$110,6,FALSE)+0.000001,"")</f>
        <v>9.9999999999999995E-7</v>
      </c>
      <c r="P144" s="95" t="str">
        <f t="shared" ref="P144:P152" si="26">IFERROR(VLOOKUP(E144,E$4:L$110,7,FALSE)+0.000001,"")</f>
        <v/>
      </c>
      <c r="Q144" s="95" t="str">
        <f t="shared" ref="Q144:Q152" si="27">IFERROR(VLOOKUP(E144,E$4:M$110,8,FALSE)+0.000001,"")</f>
        <v/>
      </c>
      <c r="R144" s="82"/>
      <c r="T144" s="79">
        <f t="shared" ref="T144:T154" si="28">IFERROR(RANK(W144,W$144:W$154,0),"")</f>
        <v>4</v>
      </c>
      <c r="U144" s="37" t="str">
        <f t="shared" ref="U144:U154" si="29">M144</f>
        <v>Community ConnectionsPCIT CombinedAug-24</v>
      </c>
      <c r="V144" s="37" t="str">
        <f t="shared" si="22"/>
        <v>CC</v>
      </c>
      <c r="W144" s="81">
        <f>IFERROR(VLOOKUP(E144,E$4:M$110,9,FALSE)+0.000001,"")</f>
        <v>9.9999999999999995E-7</v>
      </c>
      <c r="X144" s="89" t="str">
        <f>IFERROR(VLOOKUP(E144,E$4:T$106,10,FALSE)+0.000001,"")</f>
        <v/>
      </c>
      <c r="Y144" s="89" t="str">
        <f>IFERROR(VLOOKUP(E144,E$4:U$106,11,FALSE)+0.000001,"")</f>
        <v/>
      </c>
      <c r="Z144" s="82"/>
    </row>
    <row r="145" spans="4:26" x14ac:dyDescent="0.3">
      <c r="D145" s="79">
        <f t="shared" si="23"/>
        <v>1</v>
      </c>
      <c r="E145" s="37" t="str">
        <f>IFERROR(VLOOKUP(A$141&amp;2,C$4:I$107,3,FALSE),"")</f>
        <v>Marys CenterPCIT CombinedAug-24</v>
      </c>
      <c r="F145" s="37" t="str">
        <f t="shared" si="24"/>
        <v>MC</v>
      </c>
      <c r="G145" s="81">
        <f>IFERROR(VLOOKUP(E145,E$4:I$110,3,FALSE)+0.000002,"")</f>
        <v>0.54545654545454536</v>
      </c>
      <c r="H145" s="89" t="str">
        <f>IFERROR(VLOOKUP(E145,E$4:I$110,4,FALSE)+0.000002,"")</f>
        <v/>
      </c>
      <c r="I145" s="89" t="str">
        <f>IFERROR(VLOOKUP(E145,E$4:J$110,5,FALSE)+0.000002,"")</f>
        <v/>
      </c>
      <c r="J145" s="82"/>
      <c r="K145" s="8"/>
      <c r="L145" s="79">
        <f t="shared" si="25"/>
        <v>1</v>
      </c>
      <c r="M145" s="37" t="str">
        <f t="shared" si="20"/>
        <v>Marys CenterPCIT CombinedAug-24</v>
      </c>
      <c r="N145" s="37" t="str">
        <f t="shared" si="21"/>
        <v>MC</v>
      </c>
      <c r="O145" s="81">
        <f>IFERROR(VLOOKUP(E145,E$4:K$110,6,FALSE)+0.000002,"")</f>
        <v>1.0000020000000001</v>
      </c>
      <c r="P145" s="95">
        <f t="shared" si="26"/>
        <v>2.0000010000000001</v>
      </c>
      <c r="Q145" s="95">
        <f t="shared" si="27"/>
        <v>2.0000010000000001</v>
      </c>
      <c r="R145" s="82"/>
      <c r="T145" s="79">
        <f t="shared" si="28"/>
        <v>3</v>
      </c>
      <c r="U145" s="37" t="str">
        <f t="shared" si="29"/>
        <v>Marys CenterPCIT CombinedAug-24</v>
      </c>
      <c r="V145" s="37" t="str">
        <f t="shared" si="22"/>
        <v>MC</v>
      </c>
      <c r="W145" s="81">
        <f>IFERROR(VLOOKUP(E145,E$4:M$110,9,FALSE)+0.000002,"")</f>
        <v>1.9999999999999999E-6</v>
      </c>
      <c r="X145" s="89" t="str">
        <f>IFERROR(VLOOKUP(E145,E$4:T$106,10,FALSE)+0.000002,"")</f>
        <v/>
      </c>
      <c r="Y145" s="89" t="str">
        <f>IFERROR(VLOOKUP(E145,E$4:U$106,11,FALSE)+0.000002,"")</f>
        <v/>
      </c>
      <c r="Z145" s="82"/>
    </row>
    <row r="146" spans="4:26" x14ac:dyDescent="0.3">
      <c r="D146" s="79">
        <f t="shared" si="23"/>
        <v>3</v>
      </c>
      <c r="E146" s="37" t="str">
        <f>IFERROR(VLOOKUP(A$141&amp;3,C$4:I$107,3,FALSE),"")</f>
        <v>Medstar GeorgetownPCIT CombinedAug-24</v>
      </c>
      <c r="F146" s="37" t="str">
        <f t="shared" si="24"/>
        <v>Med</v>
      </c>
      <c r="G146" s="81">
        <f>IFERROR(VLOOKUP(E146,E$4:I$110,3,FALSE)+0.000003,"")</f>
        <v>3.0000000000000001E-6</v>
      </c>
      <c r="H146" s="89" t="str">
        <f>IFERROR(VLOOKUP(E146,E$4:I$110,4,FALSE)+0.000003,"")</f>
        <v/>
      </c>
      <c r="I146" s="89" t="str">
        <f>IFERROR(VLOOKUP(E146,E$4:J$110,5,FALSE)+0.000003,"")</f>
        <v/>
      </c>
      <c r="J146" s="82"/>
      <c r="K146" s="8"/>
      <c r="L146" s="79">
        <f t="shared" si="25"/>
        <v>3</v>
      </c>
      <c r="M146" s="37" t="str">
        <f t="shared" si="20"/>
        <v>Medstar GeorgetownPCIT CombinedAug-24</v>
      </c>
      <c r="N146" s="37" t="str">
        <f t="shared" si="21"/>
        <v>Med</v>
      </c>
      <c r="O146" s="81">
        <f>IFERROR(VLOOKUP(E146,E$4:K$110,6,FALSE)+0.000003,"")</f>
        <v>3.0000000000000001E-6</v>
      </c>
      <c r="P146" s="95" t="str">
        <f t="shared" si="26"/>
        <v/>
      </c>
      <c r="Q146" s="95" t="str">
        <f t="shared" si="27"/>
        <v/>
      </c>
      <c r="R146" s="82"/>
      <c r="T146" s="79">
        <f t="shared" si="28"/>
        <v>2</v>
      </c>
      <c r="U146" s="37" t="str">
        <f t="shared" si="29"/>
        <v>Medstar GeorgetownPCIT CombinedAug-24</v>
      </c>
      <c r="V146" s="37" t="str">
        <f t="shared" si="22"/>
        <v>Med</v>
      </c>
      <c r="W146" s="81">
        <f>IFERROR(VLOOKUP(E146,E$4:M$110,9,FALSE)+0.000003,"")</f>
        <v>3.0000000000000001E-6</v>
      </c>
      <c r="X146" s="89" t="str">
        <f>IFERROR(VLOOKUP(E146,E$4:T$106,10,FALSE)+0.000003,"")</f>
        <v/>
      </c>
      <c r="Y146" s="89" t="str">
        <f>IFERROR(VLOOKUP(E146,E$4:U$106,11,FALSE)+0.000003,"")</f>
        <v/>
      </c>
      <c r="Z146" s="82"/>
    </row>
    <row r="147" spans="4:26" x14ac:dyDescent="0.3">
      <c r="D147" s="79">
        <f t="shared" si="23"/>
        <v>2</v>
      </c>
      <c r="E147" s="37" t="str">
        <f>IFERROR(VLOOKUP(A$141&amp;4,C$4:I$107,3,FALSE),"")</f>
        <v>PIECEPCIT CombinedAug-24</v>
      </c>
      <c r="F147" s="37" t="str">
        <f t="shared" si="24"/>
        <v>PIECE</v>
      </c>
      <c r="G147" s="81">
        <f>IFERROR(VLOOKUP(E147,E$4:I$110,3,FALSE)+0.000004,"")</f>
        <v>0.14286114285714285</v>
      </c>
      <c r="H147" s="89" t="str">
        <f>IFERROR(VLOOKUP(E147,E$4:I$110,4,FALSE)+0.000004,"")</f>
        <v/>
      </c>
      <c r="I147" s="89" t="str">
        <f>IFERROR(VLOOKUP(E147,E$4:J$110,5,FALSE)+0.000004,"")</f>
        <v/>
      </c>
      <c r="J147" s="82"/>
      <c r="K147" s="8"/>
      <c r="L147" s="79">
        <f t="shared" si="25"/>
        <v>2</v>
      </c>
      <c r="M147" s="37" t="str">
        <f t="shared" si="20"/>
        <v>PIECEPCIT CombinedAug-24</v>
      </c>
      <c r="N147" s="37" t="str">
        <f t="shared" si="21"/>
        <v>PIECE</v>
      </c>
      <c r="O147" s="81">
        <f>IFERROR(VLOOKUP(E147,E$4:K$110,6,FALSE)+0.000004,"")</f>
        <v>0.750004</v>
      </c>
      <c r="P147" s="95">
        <f t="shared" si="26"/>
        <v>1.5000009999999999</v>
      </c>
      <c r="Q147" s="95">
        <f t="shared" si="27"/>
        <v>2.0000010000000001</v>
      </c>
      <c r="R147" s="82"/>
      <c r="T147" s="79">
        <f t="shared" si="28"/>
        <v>1</v>
      </c>
      <c r="U147" s="37" t="str">
        <f t="shared" si="29"/>
        <v>PIECEPCIT CombinedAug-24</v>
      </c>
      <c r="V147" s="37" t="str">
        <f t="shared" si="22"/>
        <v>PIECE</v>
      </c>
      <c r="W147" s="81">
        <f>IFERROR(VLOOKUP(E147,E$4:M$110,9,FALSE)+0.000004,"")</f>
        <v>3.9999999999999998E-6</v>
      </c>
      <c r="X147" s="89" t="str">
        <f>IFERROR(VLOOKUP(E147,E$4:T$106,10,FALSE)+0.000004,"")</f>
        <v/>
      </c>
      <c r="Y147" s="89" t="str">
        <f>IFERROR(VLOOKUP(E147,E$4:U$106,11,FALSE)+0.000004,"")</f>
        <v/>
      </c>
      <c r="Z147" s="82"/>
    </row>
    <row r="148" spans="4:26" x14ac:dyDescent="0.3">
      <c r="D148" s="79" t="str">
        <f t="shared" si="23"/>
        <v/>
      </c>
      <c r="E148" s="37" t="str">
        <f>IFERROR(VLOOKUP(A$141&amp;5,C$4:I$107,3,FALSE),"")</f>
        <v/>
      </c>
      <c r="F148" s="37" t="str">
        <f t="shared" si="24"/>
        <v/>
      </c>
      <c r="G148" s="81" t="str">
        <f>IFERROR(VLOOKUP(E148,E$4:I$110,3,FALSE)+0.000005,"")</f>
        <v/>
      </c>
      <c r="H148" s="89" t="str">
        <f>IFERROR(VLOOKUP(E148,E$4:I$110,4,FALSE)+0.000005,"")</f>
        <v/>
      </c>
      <c r="I148" s="89" t="str">
        <f>IFERROR(VLOOKUP(E148,E$4:J$110,5,FALSE)+0.000005,"")</f>
        <v/>
      </c>
      <c r="J148" s="82"/>
      <c r="K148" s="8"/>
      <c r="L148" s="79" t="str">
        <f t="shared" si="25"/>
        <v/>
      </c>
      <c r="M148" s="37" t="str">
        <f t="shared" si="20"/>
        <v/>
      </c>
      <c r="N148" s="37" t="str">
        <f t="shared" si="21"/>
        <v/>
      </c>
      <c r="O148" s="81" t="str">
        <f>IFERROR(VLOOKUP(E148,E$4:K$110,6,FALSE)+0.000005,"")</f>
        <v/>
      </c>
      <c r="P148" s="95" t="str">
        <f t="shared" si="26"/>
        <v/>
      </c>
      <c r="Q148" s="95" t="str">
        <f t="shared" si="27"/>
        <v/>
      </c>
      <c r="R148" s="82"/>
      <c r="T148" s="79" t="str">
        <f t="shared" si="28"/>
        <v/>
      </c>
      <c r="U148" s="37" t="str">
        <f t="shared" si="29"/>
        <v/>
      </c>
      <c r="V148" s="37" t="str">
        <f t="shared" si="22"/>
        <v/>
      </c>
      <c r="W148" s="81" t="str">
        <f>IFERROR(VLOOKUP(E148,E$4:M$110,9,FALSE)+0.000005,"")</f>
        <v/>
      </c>
      <c r="X148" s="89" t="str">
        <f>IFERROR(VLOOKUP(E148,E$4:T$106,10,FALSE)+0.000005,"")</f>
        <v/>
      </c>
      <c r="Y148" s="89" t="str">
        <f>IFERROR(VLOOKUP(E148,E$4:U$106,11,FALSE)+0.000005,"")</f>
        <v/>
      </c>
      <c r="Z148" s="82"/>
    </row>
    <row r="149" spans="4:26" x14ac:dyDescent="0.3">
      <c r="D149" s="79" t="str">
        <f t="shared" si="23"/>
        <v/>
      </c>
      <c r="E149" s="37" t="str">
        <f>IFERROR(VLOOKUP(A$141&amp;6,C$4:I$107,3,FALSE),"")</f>
        <v/>
      </c>
      <c r="F149" s="37" t="str">
        <f t="shared" si="24"/>
        <v/>
      </c>
      <c r="G149" s="81" t="str">
        <f>IFERROR(VLOOKUP(E149,E$4:I$110,3,FALSE)+0.000006,"")</f>
        <v/>
      </c>
      <c r="H149" s="89" t="str">
        <f>IFERROR(VLOOKUP(E149,E$4:I$110,4,FALSE)+0.000006,"")</f>
        <v/>
      </c>
      <c r="I149" s="89" t="str">
        <f>IFERROR(VLOOKUP(E149,E$4:J$110,5,FALSE)+0.000006,"")</f>
        <v/>
      </c>
      <c r="J149" s="82"/>
      <c r="K149" s="8"/>
      <c r="L149" s="79" t="str">
        <f t="shared" si="25"/>
        <v/>
      </c>
      <c r="M149" s="37" t="str">
        <f t="shared" si="20"/>
        <v/>
      </c>
      <c r="N149" s="37" t="str">
        <f t="shared" si="21"/>
        <v/>
      </c>
      <c r="O149" s="81" t="str">
        <f>IFERROR(VLOOKUP(E149,E$4:K$110,6,FALSE)+0.000006,"")</f>
        <v/>
      </c>
      <c r="P149" s="95" t="str">
        <f t="shared" si="26"/>
        <v/>
      </c>
      <c r="Q149" s="95" t="str">
        <f t="shared" si="27"/>
        <v/>
      </c>
      <c r="R149" s="82"/>
      <c r="T149" s="79" t="str">
        <f t="shared" si="28"/>
        <v/>
      </c>
      <c r="U149" s="37" t="str">
        <f t="shared" si="29"/>
        <v/>
      </c>
      <c r="V149" s="37" t="str">
        <f t="shared" si="22"/>
        <v/>
      </c>
      <c r="W149" s="81" t="str">
        <f>IFERROR(VLOOKUP(E149,E$4:M$110,9,FALSE)+0.000006,"")</f>
        <v/>
      </c>
      <c r="X149" s="89" t="str">
        <f>IFERROR(VLOOKUP(E149,E$4:T$106,10,FALSE)+0.000006,"")</f>
        <v/>
      </c>
      <c r="Y149" s="89" t="str">
        <f>IFERROR(VLOOKUP(E149,E$4:U$106,11,FALSE)+0.000006,"")</f>
        <v/>
      </c>
      <c r="Z149" s="82"/>
    </row>
    <row r="150" spans="4:26" x14ac:dyDescent="0.3">
      <c r="D150" s="79" t="str">
        <f t="shared" si="23"/>
        <v/>
      </c>
      <c r="E150" s="37" t="str">
        <f>IFERROR(VLOOKUP(A$141&amp;7,C$4:I$107,3,FALSE),"")</f>
        <v/>
      </c>
      <c r="F150" s="37" t="str">
        <f t="shared" si="24"/>
        <v/>
      </c>
      <c r="G150" s="81" t="str">
        <f>IFERROR(VLOOKUP(E150,E$4:I$110,3,FALSE)+0.000007,"")</f>
        <v/>
      </c>
      <c r="H150" s="89" t="str">
        <f>IFERROR(VLOOKUP(E150,E$4:I$110,4,FALSE)+0.000007,"")</f>
        <v/>
      </c>
      <c r="I150" s="89" t="str">
        <f>IFERROR(VLOOKUP(E150,E$4:J$110,5,FALSE)+0.000007,"")</f>
        <v/>
      </c>
      <c r="J150" s="82"/>
      <c r="K150" s="8"/>
      <c r="L150" s="79" t="str">
        <f t="shared" si="25"/>
        <v/>
      </c>
      <c r="M150" s="37" t="str">
        <f t="shared" si="20"/>
        <v/>
      </c>
      <c r="N150" s="37" t="str">
        <f t="shared" si="21"/>
        <v/>
      </c>
      <c r="O150" s="81" t="str">
        <f>IFERROR(VLOOKUP(E150,E$4:K$110,6,FALSE)+0.000007,"")</f>
        <v/>
      </c>
      <c r="P150" s="95" t="str">
        <f t="shared" si="26"/>
        <v/>
      </c>
      <c r="Q150" s="95" t="str">
        <f t="shared" si="27"/>
        <v/>
      </c>
      <c r="R150" s="82"/>
      <c r="T150" s="79" t="str">
        <f t="shared" si="28"/>
        <v/>
      </c>
      <c r="U150" s="37" t="str">
        <f t="shared" si="29"/>
        <v/>
      </c>
      <c r="V150" s="37" t="str">
        <f t="shared" si="22"/>
        <v/>
      </c>
      <c r="W150" s="81" t="str">
        <f>IFERROR(VLOOKUP(E150,E$4:M$110,9,FALSE)+0.000007,"")</f>
        <v/>
      </c>
      <c r="X150" s="89" t="str">
        <f>IFERROR(VLOOKUP(E150,E$4:T$106,10,FALSE)+0.000007,"")</f>
        <v/>
      </c>
      <c r="Y150" s="89" t="str">
        <f>IFERROR(VLOOKUP(E150,E$4:U$106,11,FALSE)+0.000007,"")</f>
        <v/>
      </c>
      <c r="Z150" s="82"/>
    </row>
    <row r="151" spans="4:26" x14ac:dyDescent="0.3">
      <c r="D151" s="79" t="str">
        <f t="shared" si="23"/>
        <v/>
      </c>
      <c r="E151" s="37" t="str">
        <f>IFERROR(VLOOKUP(A$141&amp;8,C$4:I$107,3,FALSE),"")</f>
        <v/>
      </c>
      <c r="F151" s="37" t="str">
        <f t="shared" si="24"/>
        <v/>
      </c>
      <c r="G151" s="81" t="str">
        <f>IFERROR(VLOOKUP(E151,E$4:I$110,3,FALSE)+0.000008,"")</f>
        <v/>
      </c>
      <c r="H151" s="89" t="str">
        <f>IFERROR(VLOOKUP(E151,E$4:I$110,4,FALSE)+0.000008,"")</f>
        <v/>
      </c>
      <c r="I151" s="89" t="str">
        <f>IFERROR(VLOOKUP(E151,E$4:J$110,5,FALSE)+0.000008,"")</f>
        <v/>
      </c>
      <c r="J151" s="82"/>
      <c r="K151" s="8"/>
      <c r="L151" s="79" t="str">
        <f t="shared" si="25"/>
        <v/>
      </c>
      <c r="M151" s="37" t="str">
        <f t="shared" si="20"/>
        <v/>
      </c>
      <c r="N151" s="37" t="str">
        <f t="shared" si="21"/>
        <v/>
      </c>
      <c r="O151" s="81" t="str">
        <f>IFERROR(VLOOKUP(E151,E$4:K$110,6,FALSE)+0.000008,"")</f>
        <v/>
      </c>
      <c r="P151" s="95" t="str">
        <f t="shared" si="26"/>
        <v/>
      </c>
      <c r="Q151" s="95" t="str">
        <f t="shared" si="27"/>
        <v/>
      </c>
      <c r="R151" s="82"/>
      <c r="T151" s="79" t="str">
        <f t="shared" si="28"/>
        <v/>
      </c>
      <c r="U151" s="37" t="str">
        <f t="shared" si="29"/>
        <v/>
      </c>
      <c r="V151" s="37" t="str">
        <f t="shared" si="22"/>
        <v/>
      </c>
      <c r="W151" s="81" t="str">
        <f>IFERROR(VLOOKUP(E151,E$4:M$110,9,FALSE)+0.000008,"")</f>
        <v/>
      </c>
      <c r="X151" s="89" t="str">
        <f>IFERROR(VLOOKUP(E151,E$4:T$106,10,FALSE)+0.000008,"")</f>
        <v/>
      </c>
      <c r="Y151" s="89" t="str">
        <f>IFERROR(VLOOKUP(E151,E$4:U$106,11,FALSE)+0.000008,"")</f>
        <v/>
      </c>
      <c r="Z151" s="82"/>
    </row>
    <row r="152" spans="4:26" x14ac:dyDescent="0.3">
      <c r="D152" s="79" t="str">
        <f t="shared" si="23"/>
        <v/>
      </c>
      <c r="E152" s="37" t="str">
        <f>IFERROR(VLOOKUP(A$141&amp;9,C$4:I$107,3,FALSE),"")</f>
        <v/>
      </c>
      <c r="F152" s="37" t="str">
        <f t="shared" si="24"/>
        <v/>
      </c>
      <c r="G152" s="81" t="str">
        <f>IFERROR(VLOOKUP(E152,E$4:I$110,3,FALSE)+0.000009,"")</f>
        <v/>
      </c>
      <c r="H152" s="89" t="str">
        <f>IFERROR(VLOOKUP(E152,E$4:I$110,4,FALSE)+0.000009,"")</f>
        <v/>
      </c>
      <c r="I152" s="89" t="str">
        <f>IFERROR(VLOOKUP(E152,E$4:J$110,5,FALSE)+0.000009,"")</f>
        <v/>
      </c>
      <c r="J152" s="82"/>
      <c r="K152" s="8"/>
      <c r="L152" s="79" t="str">
        <f t="shared" si="25"/>
        <v/>
      </c>
      <c r="M152" s="37" t="str">
        <f t="shared" si="20"/>
        <v/>
      </c>
      <c r="N152" s="37" t="str">
        <f t="shared" si="21"/>
        <v/>
      </c>
      <c r="O152" s="81" t="str">
        <f>IFERROR(VLOOKUP(E152,E$4:K$110,6,FALSE)+0.000009,"")</f>
        <v/>
      </c>
      <c r="P152" s="95" t="str">
        <f t="shared" si="26"/>
        <v/>
      </c>
      <c r="Q152" s="95" t="str">
        <f t="shared" si="27"/>
        <v/>
      </c>
      <c r="R152" s="82"/>
      <c r="T152" s="79" t="str">
        <f t="shared" si="28"/>
        <v/>
      </c>
      <c r="U152" s="37" t="str">
        <f t="shared" si="29"/>
        <v/>
      </c>
      <c r="V152" s="37" t="str">
        <f t="shared" si="22"/>
        <v/>
      </c>
      <c r="W152" s="81" t="str">
        <f>IFERROR(VLOOKUP(E152,E$4:M$110,9,FALSE)+0.000009,"")</f>
        <v/>
      </c>
      <c r="X152" s="89" t="str">
        <f>IFERROR(VLOOKUP(E152,E$4:T$106,10,FALSE)+0.000009,"")</f>
        <v/>
      </c>
      <c r="Y152" s="89" t="str">
        <f>IFERROR(VLOOKUP(E152,E$4:U$106,11,FALSE)+0.000009,"")</f>
        <v/>
      </c>
      <c r="Z152" s="82"/>
    </row>
    <row r="153" spans="4:26" x14ac:dyDescent="0.3">
      <c r="D153" s="79" t="str">
        <f t="shared" si="23"/>
        <v/>
      </c>
      <c r="E153" s="37" t="str">
        <f>IFERROR(VLOOKUP(A$141&amp;10,C$4:I$107,3,FALSE),"")</f>
        <v/>
      </c>
      <c r="F153" s="37" t="str">
        <f t="shared" si="24"/>
        <v/>
      </c>
      <c r="G153" s="81" t="str">
        <f>IFERROR(VLOOKUP(E153,E$4:I$110,3,FALSE)+0.00001,"")</f>
        <v/>
      </c>
      <c r="H153" s="89" t="str">
        <f>IFERROR(VLOOKUP(E153,E$4:I$110,4,FALSE)+0.00001,"")</f>
        <v/>
      </c>
      <c r="I153" s="89" t="str">
        <f>IFERROR(VLOOKUP(E153,E$4:J$110,5,FALSE)+0.00001,"")</f>
        <v/>
      </c>
      <c r="J153" s="82"/>
      <c r="K153" s="8"/>
      <c r="L153" s="79" t="str">
        <f t="shared" si="25"/>
        <v/>
      </c>
      <c r="M153" s="37" t="str">
        <f t="shared" si="20"/>
        <v/>
      </c>
      <c r="N153" s="37" t="str">
        <f t="shared" si="21"/>
        <v/>
      </c>
      <c r="O153" s="81" t="str">
        <f>IFERROR(VLOOKUP(E153,E$4:K$110,6,FALSE)+0.00001,"")</f>
        <v/>
      </c>
      <c r="P153" s="95" t="str">
        <f>IFERROR(VLOOKUP(E154,E$4:L$110,7,FALSE)+0.000001,"")</f>
        <v/>
      </c>
      <c r="Q153" s="95" t="str">
        <f>IFERROR(VLOOKUP(E154,E$4:M$110,8,FALSE)+0.000001,"")</f>
        <v/>
      </c>
      <c r="R153" s="82"/>
      <c r="T153" s="79" t="str">
        <f t="shared" si="28"/>
        <v/>
      </c>
      <c r="U153" s="37" t="str">
        <f t="shared" si="29"/>
        <v/>
      </c>
      <c r="V153" s="37" t="str">
        <f t="shared" si="22"/>
        <v/>
      </c>
      <c r="W153" s="81" t="str">
        <f>IFERROR(VLOOKUP(E153,E$4:M$110,9,FALSE)+0.00001,"")</f>
        <v/>
      </c>
      <c r="X153" s="89" t="str">
        <f>IFERROR(VLOOKUP(E153,E$4:T$106,10,FALSE)+0.00001,"")</f>
        <v/>
      </c>
      <c r="Y153" s="89" t="str">
        <f>IFERROR(VLOOKUP(E153,E$4:U$106,11,FALSE)+0.00001,"")</f>
        <v/>
      </c>
      <c r="Z153" s="82"/>
    </row>
    <row r="154" spans="4:26" ht="15" thickBot="1" x14ac:dyDescent="0.35">
      <c r="D154" s="83" t="str">
        <f t="shared" si="23"/>
        <v/>
      </c>
      <c r="E154" s="84" t="str">
        <f>IFERROR(VLOOKUP(A$141&amp;11,C$4:I$107,3,FALSE),"")</f>
        <v/>
      </c>
      <c r="F154" s="84" t="str">
        <f t="shared" si="24"/>
        <v/>
      </c>
      <c r="G154" s="85" t="str">
        <f>IFERROR(VLOOKUP(E154,E$4:I$110,3,FALSE)+0.000011,"")</f>
        <v/>
      </c>
      <c r="H154" s="91" t="str">
        <f>IFERROR(VLOOKUP(E154,E$4:I$110,4,FALSE)+0.00001,"")</f>
        <v/>
      </c>
      <c r="I154" s="91" t="str">
        <f>IFERROR(VLOOKUP(E154,E$4:J$110,5,FALSE)+0.00001,"")</f>
        <v/>
      </c>
      <c r="J154" s="86"/>
      <c r="K154" s="8"/>
      <c r="L154" s="83" t="str">
        <f t="shared" si="25"/>
        <v/>
      </c>
      <c r="M154" s="84" t="str">
        <f>E154</f>
        <v/>
      </c>
      <c r="N154" s="84" t="str">
        <f>F154</f>
        <v/>
      </c>
      <c r="O154" s="85" t="str">
        <f>IFERROR(VLOOKUP(E154,E$4:K$110,6,FALSE)+0.000011,"")</f>
        <v/>
      </c>
      <c r="P154" s="96" t="str">
        <f>IFERROR(VLOOKUP(E154,E$4:L$110,7,FALSE)+0.000001,"")</f>
        <v/>
      </c>
      <c r="Q154" s="96" t="str">
        <f>IFERROR(VLOOKUP(E154,E$4:M$110,8,FALSE)+0.000001,"")</f>
        <v/>
      </c>
      <c r="R154" s="86"/>
      <c r="T154" s="79" t="str">
        <f t="shared" si="28"/>
        <v/>
      </c>
      <c r="U154" s="84" t="str">
        <f t="shared" si="29"/>
        <v/>
      </c>
      <c r="V154" s="84" t="str">
        <f t="shared" si="22"/>
        <v/>
      </c>
      <c r="W154" s="85" t="str">
        <f>IFERROR(VLOOKUP(E154,E$4:M$110,9,FALSE)+0.000011,"")</f>
        <v/>
      </c>
      <c r="X154" s="91" t="str">
        <f>IFERROR(VLOOKUP(E154,E$4:T$106,10,FALSE)+0.00001,"")</f>
        <v/>
      </c>
      <c r="Y154" s="91" t="str">
        <f>IFERROR(VLOOKUP(E154,E$4:U$106,11,FALSE)+0.00001,"")</f>
        <v/>
      </c>
      <c r="Z154" s="86"/>
    </row>
    <row r="155" spans="4:26" x14ac:dyDescent="0.3">
      <c r="D155" s="76"/>
      <c r="E155" s="77"/>
      <c r="F155" s="77"/>
      <c r="G155" s="77"/>
      <c r="H155" s="77" t="s">
        <v>60</v>
      </c>
      <c r="I155" s="77" t="s">
        <v>61</v>
      </c>
      <c r="J155" s="78"/>
      <c r="K155" s="8"/>
      <c r="L155" s="76"/>
      <c r="M155" s="77"/>
      <c r="N155" s="77"/>
      <c r="O155" s="77"/>
      <c r="P155" s="77" t="s">
        <v>57</v>
      </c>
      <c r="Q155" s="77" t="s">
        <v>44159</v>
      </c>
      <c r="R155" s="78"/>
      <c r="T155" s="76"/>
      <c r="U155" s="77"/>
      <c r="V155" s="77"/>
      <c r="W155" s="98"/>
      <c r="X155" s="77" t="s">
        <v>45459</v>
      </c>
      <c r="Y155" s="77" t="s">
        <v>44182</v>
      </c>
      <c r="Z155" s="78"/>
    </row>
    <row r="156" spans="4:26" x14ac:dyDescent="0.3">
      <c r="D156" s="79" t="s">
        <v>21</v>
      </c>
      <c r="E156" s="37" t="str">
        <f>E143</f>
        <v>All PCIT ProvidersPCIT CombinedAug-24</v>
      </c>
      <c r="F156" s="37" t="str">
        <f>F143</f>
        <v>PCIT</v>
      </c>
      <c r="G156" s="80">
        <f>G143</f>
        <v>0.3888888888888889</v>
      </c>
      <c r="H156" s="90" t="str">
        <f>H143</f>
        <v/>
      </c>
      <c r="I156" s="90" t="str">
        <f>I143</f>
        <v/>
      </c>
      <c r="J156" s="82"/>
      <c r="K156" s="8"/>
      <c r="L156" s="79" t="s">
        <v>19</v>
      </c>
      <c r="M156" s="37" t="str">
        <f>M143</f>
        <v>All PCIT ProvidersPCIT CombinedAug-24</v>
      </c>
      <c r="N156" s="37" t="str">
        <f>N143</f>
        <v>PCIT</v>
      </c>
      <c r="O156" s="80">
        <f>O143</f>
        <v>0.875</v>
      </c>
      <c r="P156" s="99" t="str">
        <f>P143</f>
        <v/>
      </c>
      <c r="Q156" s="99" t="str">
        <f>Q143</f>
        <v/>
      </c>
      <c r="R156" s="82"/>
      <c r="T156" s="79" t="s">
        <v>22</v>
      </c>
      <c r="U156" s="37" t="str">
        <f>U143</f>
        <v>All PCIT ProvidersPCIT CombinedAug-24</v>
      </c>
      <c r="V156" s="37" t="str">
        <f>V143</f>
        <v>PCIT</v>
      </c>
      <c r="W156" s="80">
        <f>W143</f>
        <v>0</v>
      </c>
      <c r="X156" s="90" t="str">
        <f>X143</f>
        <v/>
      </c>
      <c r="Y156" s="90" t="str">
        <f>Y143</f>
        <v/>
      </c>
      <c r="Z156" s="82"/>
    </row>
    <row r="157" spans="4:26" x14ac:dyDescent="0.3">
      <c r="D157" s="79">
        <v>1</v>
      </c>
      <c r="E157" s="37" t="str">
        <f t="shared" ref="E157:E167" si="30">IFERROR(VLOOKUP($D157,D$144:G$154,2,FALSE),"")</f>
        <v>Marys CenterPCIT CombinedAug-24</v>
      </c>
      <c r="F157" s="37" t="str">
        <f>IFERROR(VLOOKUP($D157,$D$144:G$154,3,FALSE),"")</f>
        <v>MC</v>
      </c>
      <c r="G157" s="81">
        <f>IFERROR(VLOOKUP($D157,$D$144:J$154,4,FALSE),"")</f>
        <v>0.54545654545454536</v>
      </c>
      <c r="H157" s="89" t="str">
        <f>IFERROR(VLOOKUP($D157,$D$144:K$154,5,FALSE),"")</f>
        <v/>
      </c>
      <c r="I157" s="89" t="str">
        <f>IFERROR(VLOOKUP($D157,$D$144:L$154,6,FALSE),"")</f>
        <v/>
      </c>
      <c r="J157" s="82"/>
      <c r="K157" s="8"/>
      <c r="L157" s="79">
        <v>1</v>
      </c>
      <c r="M157" s="37" t="str">
        <f t="shared" ref="M157:M167" si="31">IFERROR(VLOOKUP($L157,L$143:O$154,2,FALSE),"")</f>
        <v>Marys CenterPCIT CombinedAug-24</v>
      </c>
      <c r="N157" s="37" t="str">
        <f t="shared" ref="N157:N167" si="32">IFERROR(VLOOKUP($L157,$L$143:$O$154,3,FALSE),"")</f>
        <v>MC</v>
      </c>
      <c r="O157" s="81">
        <f>IFERROR(VLOOKUP($L157,$L$142:R$154,4,FALSE),"")</f>
        <v>1.0000020000000001</v>
      </c>
      <c r="P157" s="95">
        <f>IFERROR(VLOOKUP($L157,$L$144:Q$153,5,FALSE),"")</f>
        <v>2.0000010000000001</v>
      </c>
      <c r="Q157" s="95">
        <f>IFERROR(VLOOKUP($L157,$L$143:R$154,6,FALSE),"")</f>
        <v>2.0000010000000001</v>
      </c>
      <c r="R157" s="82"/>
      <c r="T157" s="79">
        <v>1</v>
      </c>
      <c r="U157" s="37" t="str">
        <f t="shared" ref="U157:U167" si="33">IFERROR(VLOOKUP($T157,T$143:W$154,2,FALSE),"")</f>
        <v>PIECEPCIT CombinedAug-24</v>
      </c>
      <c r="V157" s="37" t="str">
        <f>IFERROR(VLOOKUP($T157,$T$143:$W$154,3,FALSE),"")</f>
        <v>PIECE</v>
      </c>
      <c r="W157" s="81">
        <f>IFERROR(VLOOKUP($T157,$T$143:Z$154,4,FALSE),"")</f>
        <v>3.9999999999999998E-6</v>
      </c>
      <c r="X157" s="89" t="str">
        <f>IFERROR(VLOOKUP($T157,$T$143:Z$154,5,FALSE),"")</f>
        <v/>
      </c>
      <c r="Y157" s="89" t="str">
        <f>IFERROR(VLOOKUP($T157,$T$143:Z$154,6,FALSE),"")</f>
        <v/>
      </c>
      <c r="Z157" s="82"/>
    </row>
    <row r="158" spans="4:26" x14ac:dyDescent="0.3">
      <c r="D158" s="79">
        <v>2</v>
      </c>
      <c r="E158" s="37" t="str">
        <f t="shared" si="30"/>
        <v>PIECEPCIT CombinedAug-24</v>
      </c>
      <c r="F158" s="37" t="str">
        <f>IFERROR(VLOOKUP($D158,$D$144:G$154,3,FALSE),"")</f>
        <v>PIECE</v>
      </c>
      <c r="G158" s="81">
        <f>IFERROR(VLOOKUP($D158,$D$144:J$154,4,FALSE),"")</f>
        <v>0.14286114285714285</v>
      </c>
      <c r="H158" s="89" t="str">
        <f>IFERROR(VLOOKUP($D158,$D$144:K$154,5,FALSE),"")</f>
        <v/>
      </c>
      <c r="I158" s="89" t="str">
        <f>IFERROR(VLOOKUP($D158,$D$144:L$154,6,FALSE),"")</f>
        <v/>
      </c>
      <c r="J158" s="82"/>
      <c r="K158" s="8"/>
      <c r="L158" s="79">
        <v>2</v>
      </c>
      <c r="M158" s="37" t="str">
        <f t="shared" si="31"/>
        <v>PIECEPCIT CombinedAug-24</v>
      </c>
      <c r="N158" s="37" t="str">
        <f t="shared" si="32"/>
        <v>PIECE</v>
      </c>
      <c r="O158" s="81">
        <f>IFERROR(VLOOKUP($L158,$L$142:R$154,4,FALSE),"")</f>
        <v>0.750004</v>
      </c>
      <c r="P158" s="95">
        <f>IFERROR(VLOOKUP($L158,$L$144:Q$153,5,FALSE),"")</f>
        <v>1.5000009999999999</v>
      </c>
      <c r="Q158" s="95">
        <f>IFERROR(VLOOKUP($L158,$L$143:R$154,6,FALSE),"")</f>
        <v>2.0000010000000001</v>
      </c>
      <c r="R158" s="82"/>
      <c r="T158" s="79">
        <v>2</v>
      </c>
      <c r="U158" s="37" t="str">
        <f t="shared" si="33"/>
        <v>Medstar GeorgetownPCIT CombinedAug-24</v>
      </c>
      <c r="V158" s="37" t="str">
        <f t="shared" ref="V158:V167" si="34">IFERROR(VLOOKUP($T158,$T$143:$W$154,3,FALSE),"")</f>
        <v>Med</v>
      </c>
      <c r="W158" s="81">
        <f>IFERROR(VLOOKUP($T158,$T$143:Z$154,4,FALSE),"")</f>
        <v>3.0000000000000001E-6</v>
      </c>
      <c r="X158" s="89" t="str">
        <f>IFERROR(VLOOKUP($T158,$T$143:Z$154,5,FALSE),"")</f>
        <v/>
      </c>
      <c r="Y158" s="89" t="str">
        <f>IFERROR(VLOOKUP($T158,$T$143:Z$154,6,FALSE),"")</f>
        <v/>
      </c>
      <c r="Z158" s="82"/>
    </row>
    <row r="159" spans="4:26" x14ac:dyDescent="0.3">
      <c r="D159" s="79">
        <v>3</v>
      </c>
      <c r="E159" s="37" t="str">
        <f t="shared" si="30"/>
        <v>Medstar GeorgetownPCIT CombinedAug-24</v>
      </c>
      <c r="F159" s="37" t="str">
        <f>IFERROR(VLOOKUP($D159,$D$144:G$154,3,FALSE),"")</f>
        <v>Med</v>
      </c>
      <c r="G159" s="81">
        <f>IFERROR(VLOOKUP($D159,$D$144:J$154,4,FALSE),"")</f>
        <v>3.0000000000000001E-6</v>
      </c>
      <c r="H159" s="89" t="str">
        <f>IFERROR(VLOOKUP($D159,$D$144:K$154,5,FALSE),"")</f>
        <v/>
      </c>
      <c r="I159" s="89" t="str">
        <f>IFERROR(VLOOKUP($D159,$D$144:L$154,6,FALSE),"")</f>
        <v/>
      </c>
      <c r="J159" s="82"/>
      <c r="K159" s="8"/>
      <c r="L159" s="79">
        <v>3</v>
      </c>
      <c r="M159" s="37" t="str">
        <f t="shared" si="31"/>
        <v>Medstar GeorgetownPCIT CombinedAug-24</v>
      </c>
      <c r="N159" s="37" t="str">
        <f t="shared" si="32"/>
        <v>Med</v>
      </c>
      <c r="O159" s="81">
        <f>IFERROR(VLOOKUP($L159,$L$142:R$154,4,FALSE),"")</f>
        <v>3.0000000000000001E-6</v>
      </c>
      <c r="P159" s="95" t="str">
        <f>IFERROR(VLOOKUP($L159,$L$144:Q$153,5,FALSE),"")</f>
        <v/>
      </c>
      <c r="Q159" s="95" t="str">
        <f>IFERROR(VLOOKUP($L159,$L$143:R$154,6,FALSE),"")</f>
        <v/>
      </c>
      <c r="R159" s="82"/>
      <c r="T159" s="79">
        <v>3</v>
      </c>
      <c r="U159" s="37" t="str">
        <f t="shared" si="33"/>
        <v>Marys CenterPCIT CombinedAug-24</v>
      </c>
      <c r="V159" s="37" t="str">
        <f t="shared" si="34"/>
        <v>MC</v>
      </c>
      <c r="W159" s="81">
        <f>IFERROR(VLOOKUP($T159,$T$143:Z$154,4,FALSE),"")</f>
        <v>1.9999999999999999E-6</v>
      </c>
      <c r="X159" s="89" t="str">
        <f>IFERROR(VLOOKUP($T159,$T$143:Z$154,5,FALSE),"")</f>
        <v/>
      </c>
      <c r="Y159" s="89" t="str">
        <f>IFERROR(VLOOKUP($T159,$T$143:Z$154,6,FALSE),"")</f>
        <v/>
      </c>
      <c r="Z159" s="82"/>
    </row>
    <row r="160" spans="4:26" x14ac:dyDescent="0.3">
      <c r="D160" s="79">
        <v>4</v>
      </c>
      <c r="E160" s="37" t="str">
        <f t="shared" si="30"/>
        <v>Community ConnectionsPCIT CombinedAug-24</v>
      </c>
      <c r="F160" s="37" t="str">
        <f>IFERROR(VLOOKUP($D160,$D$144:G$154,3,FALSE),"")</f>
        <v>CC</v>
      </c>
      <c r="G160" s="81">
        <f>IFERROR(VLOOKUP($D160,$D$144:J$154,4,FALSE),"")</f>
        <v>9.9999999999999995E-7</v>
      </c>
      <c r="H160" s="89" t="str">
        <f>IFERROR(VLOOKUP($D160,$D$144:K$154,5,FALSE),"")</f>
        <v/>
      </c>
      <c r="I160" s="89" t="str">
        <f>IFERROR(VLOOKUP($D160,$D$144:L$154,6,FALSE),"")</f>
        <v/>
      </c>
      <c r="J160" s="82"/>
      <c r="K160" s="8"/>
      <c r="L160" s="79">
        <v>4</v>
      </c>
      <c r="M160" s="37" t="str">
        <f t="shared" si="31"/>
        <v>Community ConnectionsPCIT CombinedAug-24</v>
      </c>
      <c r="N160" s="37" t="str">
        <f t="shared" si="32"/>
        <v>CC</v>
      </c>
      <c r="O160" s="81">
        <f>IFERROR(VLOOKUP($L160,$L$142:R$154,4,FALSE),"")</f>
        <v>9.9999999999999995E-7</v>
      </c>
      <c r="P160" s="95" t="str">
        <f>IFERROR(VLOOKUP($L160,$L$144:Q$153,5,FALSE),"")</f>
        <v/>
      </c>
      <c r="Q160" s="95" t="str">
        <f>IFERROR(VLOOKUP($L160,$L$143:R$154,6,FALSE),"")</f>
        <v/>
      </c>
      <c r="R160" s="82"/>
      <c r="T160" s="79">
        <v>4</v>
      </c>
      <c r="U160" s="37" t="str">
        <f t="shared" si="33"/>
        <v>Community ConnectionsPCIT CombinedAug-24</v>
      </c>
      <c r="V160" s="37" t="str">
        <f t="shared" si="34"/>
        <v>CC</v>
      </c>
      <c r="W160" s="81">
        <f>IFERROR(VLOOKUP($T160,$T$143:Z$154,4,FALSE),"")</f>
        <v>9.9999999999999995E-7</v>
      </c>
      <c r="X160" s="89" t="str">
        <f>IFERROR(VLOOKUP($T160,$T$143:Z$154,5,FALSE),"")</f>
        <v/>
      </c>
      <c r="Y160" s="89" t="str">
        <f>IFERROR(VLOOKUP($T160,$T$143:Z$154,6,FALSE),"")</f>
        <v/>
      </c>
      <c r="Z160" s="82"/>
    </row>
    <row r="161" spans="4:26" x14ac:dyDescent="0.3">
      <c r="D161" s="79">
        <v>5</v>
      </c>
      <c r="E161" s="37" t="str">
        <f t="shared" si="30"/>
        <v/>
      </c>
      <c r="F161" s="37" t="str">
        <f>IFERROR(VLOOKUP($D161,$D$144:G$154,3,FALSE),"")</f>
        <v/>
      </c>
      <c r="G161" s="81" t="str">
        <f>IFERROR(VLOOKUP($D161,$D$144:J$154,4,FALSE),"")</f>
        <v/>
      </c>
      <c r="H161" s="89" t="str">
        <f>IFERROR(VLOOKUP($D161,$D$144:K$154,5,FALSE),"")</f>
        <v/>
      </c>
      <c r="I161" s="89" t="str">
        <f>IFERROR(VLOOKUP($D161,$D$144:L$154,6,FALSE),"")</f>
        <v/>
      </c>
      <c r="J161" s="82"/>
      <c r="K161" s="8"/>
      <c r="L161" s="79">
        <v>5</v>
      </c>
      <c r="M161" s="37" t="str">
        <f t="shared" si="31"/>
        <v/>
      </c>
      <c r="N161" s="37" t="str">
        <f t="shared" si="32"/>
        <v/>
      </c>
      <c r="O161" s="81" t="str">
        <f>IFERROR(VLOOKUP($L161,$L$142:R$154,4,FALSE),"")</f>
        <v/>
      </c>
      <c r="P161" s="95" t="str">
        <f>IFERROR(VLOOKUP($L161,$L$144:Q$153,5,FALSE),"")</f>
        <v/>
      </c>
      <c r="Q161" s="95" t="str">
        <f>IFERROR(VLOOKUP($L161,$L$143:R$154,6,FALSE),"")</f>
        <v/>
      </c>
      <c r="R161" s="82"/>
      <c r="T161" s="79">
        <v>5</v>
      </c>
      <c r="U161" s="37" t="str">
        <f t="shared" si="33"/>
        <v/>
      </c>
      <c r="V161" s="37" t="str">
        <f t="shared" si="34"/>
        <v/>
      </c>
      <c r="W161" s="81" t="str">
        <f>IFERROR(VLOOKUP($T161,$T$143:Z$154,4,FALSE),"")</f>
        <v/>
      </c>
      <c r="X161" s="89" t="str">
        <f>IFERROR(VLOOKUP($T161,$T$143:Z$154,5,FALSE),"")</f>
        <v/>
      </c>
      <c r="Y161" s="89" t="str">
        <f>IFERROR(VLOOKUP($T161,$T$143:Z$154,6,FALSE),"")</f>
        <v/>
      </c>
      <c r="Z161" s="82"/>
    </row>
    <row r="162" spans="4:26" x14ac:dyDescent="0.3">
      <c r="D162" s="79">
        <v>6</v>
      </c>
      <c r="E162" s="37" t="str">
        <f t="shared" si="30"/>
        <v/>
      </c>
      <c r="F162" s="37" t="str">
        <f>IFERROR(VLOOKUP($D162,$D$144:G$154,3,FALSE),"")</f>
        <v/>
      </c>
      <c r="G162" s="81" t="str">
        <f>IFERROR(VLOOKUP($D162,$D$144:J$154,4,FALSE),"")</f>
        <v/>
      </c>
      <c r="H162" s="89" t="str">
        <f>IFERROR(VLOOKUP($D162,$D$144:K$154,5,FALSE),"")</f>
        <v/>
      </c>
      <c r="I162" s="89" t="str">
        <f>IFERROR(VLOOKUP($D162,$D$144:L$154,6,FALSE),"")</f>
        <v/>
      </c>
      <c r="J162" s="82"/>
      <c r="K162" s="8"/>
      <c r="L162" s="79">
        <v>6</v>
      </c>
      <c r="M162" s="37" t="str">
        <f t="shared" si="31"/>
        <v/>
      </c>
      <c r="N162" s="37" t="str">
        <f t="shared" si="32"/>
        <v/>
      </c>
      <c r="O162" s="81" t="str">
        <f>IFERROR(VLOOKUP($L162,$L$142:R$154,4,FALSE),"")</f>
        <v/>
      </c>
      <c r="P162" s="95" t="str">
        <f>IFERROR(VLOOKUP($L162,$L$144:Q$153,5,FALSE),"")</f>
        <v/>
      </c>
      <c r="Q162" s="95" t="str">
        <f>IFERROR(VLOOKUP($L162,$L$143:R$154,6,FALSE),"")</f>
        <v/>
      </c>
      <c r="R162" s="82"/>
      <c r="T162" s="79">
        <v>6</v>
      </c>
      <c r="U162" s="37" t="str">
        <f t="shared" si="33"/>
        <v/>
      </c>
      <c r="V162" s="37" t="str">
        <f t="shared" si="34"/>
        <v/>
      </c>
      <c r="W162" s="81" t="str">
        <f>IFERROR(VLOOKUP($T162,$T$143:Z$154,4,FALSE),"")</f>
        <v/>
      </c>
      <c r="X162" s="89" t="str">
        <f>IFERROR(VLOOKUP($T162,$T$143:Z$154,5,FALSE),"")</f>
        <v/>
      </c>
      <c r="Y162" s="89" t="str">
        <f>IFERROR(VLOOKUP($T162,$T$143:Z$154,6,FALSE),"")</f>
        <v/>
      </c>
      <c r="Z162" s="82"/>
    </row>
    <row r="163" spans="4:26" x14ac:dyDescent="0.3">
      <c r="D163" s="79">
        <v>7</v>
      </c>
      <c r="E163" s="37" t="str">
        <f t="shared" si="30"/>
        <v/>
      </c>
      <c r="F163" s="37" t="str">
        <f>IFERROR(VLOOKUP($D163,$D$144:G$154,3,FALSE),"")</f>
        <v/>
      </c>
      <c r="G163" s="81" t="str">
        <f>IFERROR(VLOOKUP($D163,$D$144:J$154,4,FALSE),"")</f>
        <v/>
      </c>
      <c r="H163" s="89" t="str">
        <f>IFERROR(VLOOKUP($D163,$D$144:K$154,5,FALSE),"")</f>
        <v/>
      </c>
      <c r="I163" s="89" t="str">
        <f>IFERROR(VLOOKUP($D163,$D$144:L$154,6,FALSE),"")</f>
        <v/>
      </c>
      <c r="J163" s="82"/>
      <c r="K163" s="8"/>
      <c r="L163" s="79">
        <v>7</v>
      </c>
      <c r="M163" s="37" t="str">
        <f t="shared" si="31"/>
        <v/>
      </c>
      <c r="N163" s="37" t="str">
        <f t="shared" si="32"/>
        <v/>
      </c>
      <c r="O163" s="81" t="str">
        <f>IFERROR(VLOOKUP($L163,$L$142:R$154,4,FALSE),"")</f>
        <v/>
      </c>
      <c r="P163" s="95" t="str">
        <f>IFERROR(VLOOKUP($L163,$L$144:Q$153,5,FALSE),"")</f>
        <v/>
      </c>
      <c r="Q163" s="95" t="str">
        <f>IFERROR(VLOOKUP($L163,$L$143:R$154,6,FALSE),"")</f>
        <v/>
      </c>
      <c r="R163" s="82"/>
      <c r="T163" s="79">
        <v>7</v>
      </c>
      <c r="U163" s="37" t="str">
        <f t="shared" si="33"/>
        <v/>
      </c>
      <c r="V163" s="37" t="str">
        <f t="shared" si="34"/>
        <v/>
      </c>
      <c r="W163" s="81" t="str">
        <f>IFERROR(VLOOKUP($T163,$T$143:Z$154,4,FALSE),"")</f>
        <v/>
      </c>
      <c r="X163" s="89" t="str">
        <f>IFERROR(VLOOKUP($T163,$T$143:Z$154,5,FALSE),"")</f>
        <v/>
      </c>
      <c r="Y163" s="89" t="str">
        <f>IFERROR(VLOOKUP($T163,$T$143:Z$154,6,FALSE),"")</f>
        <v/>
      </c>
      <c r="Z163" s="82"/>
    </row>
    <row r="164" spans="4:26" x14ac:dyDescent="0.3">
      <c r="D164" s="79">
        <v>8</v>
      </c>
      <c r="E164" s="37" t="str">
        <f t="shared" si="30"/>
        <v/>
      </c>
      <c r="F164" s="37" t="str">
        <f>IFERROR(VLOOKUP($D164,$D$144:G$154,3,FALSE),"")</f>
        <v/>
      </c>
      <c r="G164" s="81" t="str">
        <f>IFERROR(VLOOKUP($D164,$D$144:J$154,4,FALSE),"")</f>
        <v/>
      </c>
      <c r="H164" s="89" t="str">
        <f>IFERROR(VLOOKUP($D164,$D$144:K$154,5,FALSE),"")</f>
        <v/>
      </c>
      <c r="I164" s="89" t="str">
        <f>IFERROR(VLOOKUP($D164,$D$144:L$154,6,FALSE),"")</f>
        <v/>
      </c>
      <c r="J164" s="82"/>
      <c r="K164" s="8"/>
      <c r="L164" s="79">
        <v>8</v>
      </c>
      <c r="M164" s="37" t="str">
        <f t="shared" si="31"/>
        <v/>
      </c>
      <c r="N164" s="37" t="str">
        <f t="shared" si="32"/>
        <v/>
      </c>
      <c r="O164" s="81" t="str">
        <f>IFERROR(VLOOKUP($L164,$L$142:R$154,4,FALSE),"")</f>
        <v/>
      </c>
      <c r="P164" s="95" t="str">
        <f>IFERROR(VLOOKUP($L164,$L$144:Q$153,5,FALSE),"")</f>
        <v/>
      </c>
      <c r="Q164" s="95" t="str">
        <f>IFERROR(VLOOKUP($L164,$L$143:R$154,6,FALSE),"")</f>
        <v/>
      </c>
      <c r="R164" s="82"/>
      <c r="T164" s="79">
        <v>8</v>
      </c>
      <c r="U164" s="37" t="str">
        <f t="shared" si="33"/>
        <v/>
      </c>
      <c r="V164" s="37" t="str">
        <f t="shared" si="34"/>
        <v/>
      </c>
      <c r="W164" s="81" t="str">
        <f>IFERROR(VLOOKUP($T164,$T$143:Z$154,4,FALSE),"")</f>
        <v/>
      </c>
      <c r="X164" s="89" t="str">
        <f>IFERROR(VLOOKUP($T164,$T$143:Z$154,5,FALSE),"")</f>
        <v/>
      </c>
      <c r="Y164" s="89" t="str">
        <f>IFERROR(VLOOKUP($T164,$T$143:Z$154,6,FALSE),"")</f>
        <v/>
      </c>
      <c r="Z164" s="82"/>
    </row>
    <row r="165" spans="4:26" x14ac:dyDescent="0.3">
      <c r="D165" s="79">
        <v>9</v>
      </c>
      <c r="E165" s="37" t="str">
        <f t="shared" si="30"/>
        <v/>
      </c>
      <c r="F165" s="37" t="str">
        <f>IFERROR(VLOOKUP($D165,$D$144:G$154,3,FALSE),"")</f>
        <v/>
      </c>
      <c r="G165" s="81" t="str">
        <f>IFERROR(VLOOKUP($D165,$D$144:J$154,4,FALSE),"")</f>
        <v/>
      </c>
      <c r="H165" s="89" t="str">
        <f>IFERROR(VLOOKUP($D165,$D$144:K$154,5,FALSE),"")</f>
        <v/>
      </c>
      <c r="I165" s="89" t="str">
        <f>IFERROR(VLOOKUP($D165,$D$144:L$154,6,FALSE),"")</f>
        <v/>
      </c>
      <c r="J165" s="82"/>
      <c r="K165" s="8"/>
      <c r="L165" s="79">
        <v>9</v>
      </c>
      <c r="M165" s="37" t="str">
        <f t="shared" si="31"/>
        <v/>
      </c>
      <c r="N165" s="37" t="str">
        <f t="shared" si="32"/>
        <v/>
      </c>
      <c r="O165" s="81" t="str">
        <f>IFERROR(VLOOKUP($L165,$L$142:R$154,4,FALSE),"")</f>
        <v/>
      </c>
      <c r="P165" s="95" t="str">
        <f>IFERROR(VLOOKUP($L165,$L$144:Q$153,5,FALSE),"")</f>
        <v/>
      </c>
      <c r="Q165" s="95" t="str">
        <f>IFERROR(VLOOKUP($L165,$L$143:R$154,6,FALSE),"")</f>
        <v/>
      </c>
      <c r="R165" s="82"/>
      <c r="T165" s="79">
        <v>9</v>
      </c>
      <c r="U165" s="37" t="str">
        <f t="shared" si="33"/>
        <v/>
      </c>
      <c r="V165" s="37" t="str">
        <f t="shared" si="34"/>
        <v/>
      </c>
      <c r="W165" s="81" t="str">
        <f>IFERROR(VLOOKUP($T165,$T$143:Z$154,4,FALSE),"")</f>
        <v/>
      </c>
      <c r="X165" s="89" t="str">
        <f>IFERROR(VLOOKUP($T165,$T$143:Z$154,5,FALSE),"")</f>
        <v/>
      </c>
      <c r="Y165" s="89" t="str">
        <f>IFERROR(VLOOKUP($T165,$T$143:Z$154,6,FALSE),"")</f>
        <v/>
      </c>
      <c r="Z165" s="82"/>
    </row>
    <row r="166" spans="4:26" x14ac:dyDescent="0.3">
      <c r="D166" s="79">
        <v>10</v>
      </c>
      <c r="E166" s="37" t="str">
        <f t="shared" si="30"/>
        <v/>
      </c>
      <c r="F166" s="37" t="str">
        <f>IFERROR(VLOOKUP($D166,$D$144:G$154,3,FALSE),"")</f>
        <v/>
      </c>
      <c r="G166" s="81" t="str">
        <f>IFERROR(VLOOKUP($D166,$D$144:J$154,4,FALSE),"")</f>
        <v/>
      </c>
      <c r="H166" s="89" t="str">
        <f>IFERROR(VLOOKUP($D166,$D$144:K$154,5,FALSE),"")</f>
        <v/>
      </c>
      <c r="I166" s="89" t="str">
        <f>IFERROR(VLOOKUP($D166,$D$144:L$154,6,FALSE),"")</f>
        <v/>
      </c>
      <c r="J166" s="82"/>
      <c r="K166" s="8"/>
      <c r="L166" s="79">
        <v>10</v>
      </c>
      <c r="M166" s="37" t="str">
        <f t="shared" si="31"/>
        <v/>
      </c>
      <c r="N166" s="37" t="str">
        <f t="shared" si="32"/>
        <v/>
      </c>
      <c r="O166" s="81" t="str">
        <f>IFERROR(VLOOKUP($L166,$L$142:R$154,4,FALSE),"")</f>
        <v/>
      </c>
      <c r="P166" s="95" t="str">
        <f>IFERROR(VLOOKUP($L166,$L$144:Q$153,5,FALSE),"")</f>
        <v/>
      </c>
      <c r="Q166" s="95" t="str">
        <f>IFERROR(VLOOKUP($L166,$L$143:R$154,6,FALSE),"")</f>
        <v/>
      </c>
      <c r="R166" s="82"/>
      <c r="T166" s="79">
        <v>10</v>
      </c>
      <c r="U166" s="37" t="str">
        <f t="shared" si="33"/>
        <v/>
      </c>
      <c r="V166" s="37" t="str">
        <f t="shared" si="34"/>
        <v/>
      </c>
      <c r="W166" s="81" t="str">
        <f>IFERROR(VLOOKUP($T166,$T$143:Z$154,4,FALSE),"")</f>
        <v/>
      </c>
      <c r="X166" s="89" t="str">
        <f>IFERROR(VLOOKUP($T166,$T$143:Z$154,5,FALSE),"")</f>
        <v/>
      </c>
      <c r="Y166" s="89" t="str">
        <f>IFERROR(VLOOKUP($T166,$T$143:Z$154,6,FALSE),"")</f>
        <v/>
      </c>
      <c r="Z166" s="82"/>
    </row>
    <row r="167" spans="4:26" ht="15" thickBot="1" x14ac:dyDescent="0.35">
      <c r="D167" s="83">
        <v>11</v>
      </c>
      <c r="E167" s="84" t="str">
        <f t="shared" si="30"/>
        <v/>
      </c>
      <c r="F167" s="84" t="str">
        <f>IFERROR(VLOOKUP($D167,$D$144:G$154,3,FALSE),"")</f>
        <v/>
      </c>
      <c r="G167" s="85" t="str">
        <f>IFERROR(VLOOKUP($D167,$D$144:J$154,4,FALSE),"")</f>
        <v/>
      </c>
      <c r="H167" s="91" t="str">
        <f>IFERROR(VLOOKUP($D167,$D$144:K$154,5,FALSE),"")</f>
        <v/>
      </c>
      <c r="I167" s="91" t="str">
        <f>IFERROR(VLOOKUP($D167,$D$144:L$154,6,FALSE),"")</f>
        <v/>
      </c>
      <c r="J167" s="86"/>
      <c r="L167" s="83">
        <v>11</v>
      </c>
      <c r="M167" s="84" t="str">
        <f t="shared" si="31"/>
        <v/>
      </c>
      <c r="N167" s="84" t="str">
        <f t="shared" si="32"/>
        <v/>
      </c>
      <c r="O167" s="85" t="str">
        <f>IFERROR(VLOOKUP($L167,$L$142:R$154,4,FALSE),"")</f>
        <v/>
      </c>
      <c r="P167" s="96" t="str">
        <f>IFERROR(VLOOKUP($L167,$L$144:Q$153,5,FALSE),"")</f>
        <v/>
      </c>
      <c r="Q167" s="96" t="str">
        <f>IFERROR(VLOOKUP($L167,$L$143:R$154,6,FALSE),"")</f>
        <v/>
      </c>
      <c r="R167" s="86"/>
      <c r="T167" s="83">
        <v>11</v>
      </c>
      <c r="U167" s="84" t="str">
        <f t="shared" si="33"/>
        <v/>
      </c>
      <c r="V167" s="84" t="str">
        <f t="shared" si="34"/>
        <v/>
      </c>
      <c r="W167" s="85" t="str">
        <f>IFERROR(VLOOKUP($T167,$T$143:Z$154,4,FALSE),"")</f>
        <v/>
      </c>
      <c r="X167" s="91" t="str">
        <f>IFERROR(VLOOKUP($T167,$T$143:Z$154,5,FALSE),"")</f>
        <v/>
      </c>
      <c r="Y167" s="91" t="str">
        <f>IFERROR(VLOOKUP($T167,$T$143:Z$154,6,FALSE),"")</f>
        <v/>
      </c>
      <c r="Z167" s="86"/>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topLeftCell="A18" workbookViewId="0">
      <selection activeCell="A20" sqref="A20:R20"/>
    </sheetView>
  </sheetViews>
  <sheetFormatPr defaultColWidth="9.109375" defaultRowHeight="14.4" x14ac:dyDescent="0.3"/>
  <sheetData>
    <row r="1" spans="1:18" x14ac:dyDescent="0.3">
      <c r="A1" s="36"/>
      <c r="B1" s="36"/>
      <c r="C1" s="36"/>
      <c r="D1" s="36"/>
      <c r="E1" s="36"/>
      <c r="F1" s="36"/>
      <c r="G1" s="36"/>
      <c r="H1" s="36"/>
      <c r="I1" s="36"/>
      <c r="J1" s="36"/>
      <c r="K1" s="36"/>
      <c r="L1" s="36"/>
      <c r="M1" s="36"/>
      <c r="N1" s="36"/>
      <c r="O1" s="36"/>
      <c r="P1" s="36"/>
      <c r="Q1" s="36"/>
      <c r="R1" s="36"/>
    </row>
    <row r="2" spans="1:18" ht="25.8" x14ac:dyDescent="0.5">
      <c r="A2" s="278" t="s">
        <v>45460</v>
      </c>
      <c r="B2" s="278"/>
      <c r="C2" s="278"/>
      <c r="D2" s="278"/>
      <c r="E2" s="278"/>
      <c r="F2" s="278"/>
      <c r="G2" s="278"/>
      <c r="H2" s="278"/>
      <c r="I2" s="278"/>
      <c r="J2" s="278"/>
      <c r="K2" s="278"/>
      <c r="L2" s="278"/>
      <c r="M2" s="278"/>
      <c r="N2" s="278"/>
      <c r="O2" s="278"/>
      <c r="P2" s="278"/>
      <c r="Q2" s="278"/>
      <c r="R2" s="278"/>
    </row>
    <row r="3" spans="1:18" ht="25.8" x14ac:dyDescent="0.3">
      <c r="A3" s="279" t="s">
        <v>13</v>
      </c>
      <c r="B3" s="279"/>
      <c r="C3" s="279"/>
      <c r="D3" s="279"/>
      <c r="E3" s="279"/>
      <c r="F3" s="279"/>
      <c r="G3" s="279"/>
      <c r="H3" s="279"/>
      <c r="I3" s="279"/>
      <c r="J3" s="279"/>
      <c r="K3" s="279"/>
      <c r="L3" s="279"/>
      <c r="M3" s="279"/>
      <c r="N3" s="279"/>
      <c r="O3" s="279"/>
      <c r="P3" s="279"/>
      <c r="Q3" s="279"/>
      <c r="R3" s="279"/>
    </row>
    <row r="4" spans="1:18" ht="25.8" x14ac:dyDescent="0.3">
      <c r="A4" s="88"/>
      <c r="B4" s="88"/>
      <c r="C4" s="88"/>
      <c r="D4" s="88"/>
      <c r="E4" s="88"/>
      <c r="F4" s="88"/>
      <c r="G4" s="88"/>
      <c r="H4" s="88"/>
      <c r="I4" s="88"/>
      <c r="J4" s="88"/>
      <c r="K4" s="88"/>
      <c r="L4" s="88"/>
      <c r="M4" s="88"/>
      <c r="N4" s="88"/>
      <c r="O4" s="88"/>
      <c r="P4" s="88"/>
      <c r="Q4" s="88"/>
      <c r="R4" s="88"/>
    </row>
    <row r="5" spans="1:18" ht="25.8" x14ac:dyDescent="0.3">
      <c r="A5" s="88"/>
      <c r="B5" s="88"/>
      <c r="C5" s="88"/>
      <c r="D5" s="88"/>
      <c r="E5" s="88"/>
      <c r="F5" s="88"/>
      <c r="G5" s="88"/>
      <c r="H5" s="88"/>
      <c r="I5" s="88"/>
      <c r="J5" s="88"/>
      <c r="K5" s="88"/>
      <c r="L5" s="88"/>
      <c r="M5" s="88"/>
      <c r="N5" s="88"/>
      <c r="O5" s="88"/>
      <c r="P5" s="88"/>
      <c r="Q5" s="88"/>
      <c r="R5" s="88"/>
    </row>
    <row r="6" spans="1:18" ht="15" thickBot="1" x14ac:dyDescent="0.35">
      <c r="A6" s="259"/>
      <c r="B6" s="259"/>
      <c r="C6" s="259"/>
      <c r="D6" s="259"/>
      <c r="E6" s="259"/>
      <c r="F6" s="259"/>
      <c r="G6" s="259"/>
      <c r="H6" s="259"/>
      <c r="I6" s="259"/>
      <c r="J6" s="259"/>
      <c r="K6" s="259"/>
      <c r="L6" s="259"/>
      <c r="M6" s="259"/>
      <c r="N6" s="259"/>
      <c r="O6" s="259"/>
      <c r="P6" s="259"/>
      <c r="Q6" s="259"/>
      <c r="R6" s="259"/>
    </row>
    <row r="7" spans="1:18" ht="29.4" thickBot="1" x14ac:dyDescent="0.6">
      <c r="A7" s="280" t="s">
        <v>45461</v>
      </c>
      <c r="B7" s="281"/>
      <c r="C7" s="281"/>
      <c r="D7" s="281"/>
      <c r="E7" s="281"/>
      <c r="F7" s="281"/>
      <c r="G7" s="281"/>
      <c r="H7" s="281"/>
      <c r="I7" s="281"/>
      <c r="J7" s="281"/>
      <c r="K7" s="281"/>
      <c r="L7" s="281"/>
      <c r="M7" s="281"/>
      <c r="N7" s="281"/>
      <c r="O7" s="281"/>
      <c r="P7" s="281"/>
      <c r="Q7" s="281"/>
      <c r="R7" s="282"/>
    </row>
    <row r="8" spans="1:18" ht="21" customHeight="1" x14ac:dyDescent="0.3"/>
    <row r="9" spans="1:18" ht="21" customHeight="1" x14ac:dyDescent="0.3"/>
    <row r="10" spans="1:18" ht="21" customHeight="1" x14ac:dyDescent="0.3"/>
    <row r="11" spans="1:18" ht="21" customHeight="1" x14ac:dyDescent="0.3"/>
    <row r="12" spans="1:18" ht="21" customHeight="1" x14ac:dyDescent="0.3"/>
    <row r="13" spans="1:18" ht="21" customHeight="1" x14ac:dyDescent="0.3"/>
    <row r="14" spans="1:18" ht="21" customHeight="1" x14ac:dyDescent="0.3"/>
    <row r="15" spans="1:18" ht="21" customHeight="1" x14ac:dyDescent="0.3"/>
    <row r="16" spans="1:18" ht="21" customHeight="1" x14ac:dyDescent="0.3"/>
    <row r="17" spans="1:18" ht="21" customHeight="1" x14ac:dyDescent="0.3"/>
    <row r="18" spans="1:18" ht="21" customHeight="1" x14ac:dyDescent="0.3"/>
    <row r="19" spans="1:18" ht="15" thickBot="1" x14ac:dyDescent="0.35">
      <c r="A19" s="259"/>
      <c r="B19" s="259"/>
      <c r="C19" s="259"/>
      <c r="D19" s="259"/>
      <c r="E19" s="259"/>
      <c r="F19" s="259"/>
      <c r="G19" s="259"/>
      <c r="H19" s="259"/>
      <c r="I19" s="259"/>
      <c r="J19" s="259"/>
      <c r="K19" s="259"/>
      <c r="L19" s="259"/>
      <c r="M19" s="259"/>
      <c r="N19" s="259"/>
      <c r="O19" s="259"/>
      <c r="P19" s="259"/>
      <c r="Q19" s="259"/>
      <c r="R19" s="259"/>
    </row>
    <row r="20" spans="1:18" ht="29.4" thickBot="1" x14ac:dyDescent="0.35">
      <c r="A20" s="275" t="s">
        <v>44238</v>
      </c>
      <c r="B20" s="276"/>
      <c r="C20" s="276"/>
      <c r="D20" s="276"/>
      <c r="E20" s="276"/>
      <c r="F20" s="276"/>
      <c r="G20" s="276"/>
      <c r="H20" s="276"/>
      <c r="I20" s="276"/>
      <c r="J20" s="276"/>
      <c r="K20" s="276"/>
      <c r="L20" s="276"/>
      <c r="M20" s="276"/>
      <c r="N20" s="276"/>
      <c r="O20" s="276"/>
      <c r="P20" s="276"/>
      <c r="Q20" s="276"/>
      <c r="R20" s="277"/>
    </row>
    <row r="21" spans="1:18" ht="21" customHeight="1" x14ac:dyDescent="0.3"/>
    <row r="22" spans="1:18" ht="21" customHeight="1" x14ac:dyDescent="0.3"/>
    <row r="23" spans="1:18" ht="21" customHeight="1" x14ac:dyDescent="0.3"/>
    <row r="24" spans="1:18" ht="21" customHeight="1" x14ac:dyDescent="0.3"/>
    <row r="25" spans="1:18" ht="21" customHeight="1" x14ac:dyDescent="0.3"/>
    <row r="26" spans="1:18" ht="21" customHeight="1" x14ac:dyDescent="0.3"/>
    <row r="27" spans="1:18" ht="21" customHeight="1" x14ac:dyDescent="0.3"/>
    <row r="28" spans="1:18" ht="21" customHeight="1" x14ac:dyDescent="0.3"/>
    <row r="29" spans="1:18" ht="21" customHeight="1" x14ac:dyDescent="0.3"/>
    <row r="30" spans="1:18" ht="21" customHeight="1" x14ac:dyDescent="0.3"/>
    <row r="31" spans="1:18" ht="21" customHeight="1" x14ac:dyDescent="0.3"/>
    <row r="32" spans="1:18" x14ac:dyDescent="0.3">
      <c r="A32" s="36"/>
      <c r="B32" s="36"/>
      <c r="C32" s="36"/>
      <c r="D32" s="36"/>
      <c r="E32" s="36"/>
      <c r="F32" s="36"/>
      <c r="G32" s="36"/>
      <c r="H32" s="36"/>
      <c r="I32" s="36"/>
      <c r="J32" s="36"/>
      <c r="K32" s="36"/>
      <c r="L32" s="36"/>
      <c r="M32" s="36"/>
      <c r="N32" s="36"/>
      <c r="O32" s="36"/>
      <c r="P32" s="36"/>
      <c r="Q32" s="36"/>
      <c r="R32" s="36"/>
    </row>
    <row r="33" spans="1:18" x14ac:dyDescent="0.3">
      <c r="A33" s="36" t="s">
        <v>45462</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lists!$I$5:$I$169</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6DADF73E-5E7A-4022-B759-8D726509211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Sayles</dc:creator>
  <cp:keywords/>
  <dc:description/>
  <cp:lastModifiedBy>Alexa DiGiulio</cp:lastModifiedBy>
  <cp:revision/>
  <dcterms:created xsi:type="dcterms:W3CDTF">2012-12-03T17:48:56Z</dcterms:created>
  <dcterms:modified xsi:type="dcterms:W3CDTF">2024-10-07T13:44:41Z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